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tabRatio="656" activeTab="8"/>
  </bookViews>
  <sheets>
    <sheet name="Princp" sheetId="1" r:id="rId1"/>
    <sheet name="Lists" sheetId="4" r:id="rId2"/>
    <sheet name="BM" sheetId="5" r:id="rId3"/>
    <sheet name="Items" sheetId="6" r:id="rId4"/>
    <sheet name="dbP" sheetId="2" r:id="rId5"/>
    <sheet name="SpcfP" sheetId="8" r:id="rId6"/>
    <sheet name="SbstP" sheetId="9" r:id="rId7"/>
    <sheet name="dbF" sheetId="3" r:id="rId8"/>
    <sheet name="RepP" sheetId="7" r:id="rId9"/>
  </sheets>
  <definedNames>
    <definedName name="_xlnm._FilterDatabase" localSheetId="4" hidden="1">dbP!$A$1:$AE$977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436" i="7" l="1"/>
  <c r="B437" i="7"/>
  <c r="O211" i="6"/>
  <c r="R211" i="6" s="1"/>
  <c r="N211" i="6"/>
  <c r="T211" i="6"/>
  <c r="P211" i="6"/>
  <c r="B436" i="7"/>
  <c r="H267" i="6"/>
  <c r="I267" i="6"/>
  <c r="B501" i="7"/>
  <c r="Y457" i="2"/>
  <c r="Z3" i="2"/>
  <c r="Y460" i="2" l="1"/>
  <c r="Y464" i="2" s="1"/>
  <c r="Y459" i="2"/>
  <c r="Y458" i="2"/>
  <c r="Y461" i="2"/>
  <c r="Z420" i="2"/>
  <c r="Z421" i="2"/>
  <c r="Z422" i="2"/>
  <c r="Z419" i="2"/>
  <c r="Y462" i="2" l="1"/>
  <c r="S53" i="7"/>
  <c r="V13" i="7"/>
  <c r="V88" i="7"/>
  <c r="B88" i="7"/>
  <c r="B757" i="7"/>
  <c r="J264" i="6"/>
  <c r="M216" i="6"/>
  <c r="T216" i="6"/>
  <c r="R216" i="6"/>
  <c r="T215" i="6"/>
  <c r="R215" i="6"/>
  <c r="T214" i="6"/>
  <c r="R214" i="6"/>
  <c r="B493" i="7"/>
  <c r="B495" i="7" s="1"/>
  <c r="O213" i="6"/>
  <c r="R213" i="6" s="1"/>
  <c r="N213" i="6"/>
  <c r="T213" i="6"/>
  <c r="AB167" i="6"/>
  <c r="W167" i="6"/>
  <c r="Z167" i="6" s="1"/>
  <c r="U167" i="6"/>
  <c r="AB168" i="6"/>
  <c r="Z168" i="6"/>
  <c r="B497" i="7" l="1"/>
  <c r="B498" i="7" s="1"/>
  <c r="S13" i="7"/>
  <c r="V435" i="7"/>
  <c r="B435" i="7"/>
  <c r="O212" i="6"/>
  <c r="R212" i="6" s="1"/>
  <c r="N212" i="6"/>
  <c r="T212" i="6"/>
  <c r="V667" i="7"/>
  <c r="W163" i="6"/>
  <c r="Z163" i="6" s="1"/>
  <c r="U163" i="6"/>
  <c r="AC163" i="6" s="1"/>
  <c r="AC162" i="6"/>
  <c r="AB162" i="6"/>
  <c r="Z162" i="6"/>
  <c r="W435" i="7" l="1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2" i="2"/>
  <c r="A3" i="2"/>
  <c r="A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1" i="6"/>
  <c r="AE2" i="3"/>
  <c r="AE1" i="3"/>
  <c r="AE1" i="9"/>
  <c r="AE1" i="8"/>
  <c r="AE1" i="2"/>
  <c r="AE2" i="2"/>
  <c r="AD1" i="8"/>
  <c r="AD2" i="8"/>
  <c r="AC17" i="6"/>
  <c r="AC81" i="6"/>
  <c r="AC82" i="6"/>
  <c r="AC146" i="6"/>
  <c r="AC147" i="6"/>
  <c r="AC151" i="6"/>
  <c r="AC152" i="6"/>
  <c r="AC155" i="6"/>
  <c r="AC156" i="6"/>
  <c r="AC159" i="6"/>
  <c r="AC164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9" i="6"/>
  <c r="AD1" i="9"/>
  <c r="AD1" i="3"/>
  <c r="AD977" i="3"/>
  <c r="AD976" i="3"/>
  <c r="AD975" i="3"/>
  <c r="AD974" i="3"/>
  <c r="AD973" i="3"/>
  <c r="AD972" i="3"/>
  <c r="AD971" i="3"/>
  <c r="AD970" i="3"/>
  <c r="AD969" i="3"/>
  <c r="AD968" i="3"/>
  <c r="AD967" i="3"/>
  <c r="AD966" i="3"/>
  <c r="AD965" i="3"/>
  <c r="AD964" i="3"/>
  <c r="AD963" i="3"/>
  <c r="AD962" i="3"/>
  <c r="AD961" i="3"/>
  <c r="AD960" i="3"/>
  <c r="AD959" i="3"/>
  <c r="AD958" i="3"/>
  <c r="AD957" i="3"/>
  <c r="AD956" i="3"/>
  <c r="AD955" i="3"/>
  <c r="AD954" i="3"/>
  <c r="AD953" i="3"/>
  <c r="AD952" i="3"/>
  <c r="AD951" i="3"/>
  <c r="AD950" i="3"/>
  <c r="AD949" i="3"/>
  <c r="AD948" i="3"/>
  <c r="AD947" i="3"/>
  <c r="AD946" i="3"/>
  <c r="AD945" i="3"/>
  <c r="AD944" i="3"/>
  <c r="AD943" i="3"/>
  <c r="AD942" i="3"/>
  <c r="AD941" i="3"/>
  <c r="AD940" i="3"/>
  <c r="AD939" i="3"/>
  <c r="AD938" i="3"/>
  <c r="AD937" i="3"/>
  <c r="AD936" i="3"/>
  <c r="AD935" i="3"/>
  <c r="AD934" i="3"/>
  <c r="AD933" i="3"/>
  <c r="AD932" i="3"/>
  <c r="AD931" i="3"/>
  <c r="AD930" i="3"/>
  <c r="AD929" i="3"/>
  <c r="AD928" i="3"/>
  <c r="AD927" i="3"/>
  <c r="AD926" i="3"/>
  <c r="AD925" i="3"/>
  <c r="AD924" i="3"/>
  <c r="AD923" i="3"/>
  <c r="AD922" i="3"/>
  <c r="AD921" i="3"/>
  <c r="AD920" i="3"/>
  <c r="AD919" i="3"/>
  <c r="AD918" i="3"/>
  <c r="AD917" i="3"/>
  <c r="AD916" i="3"/>
  <c r="AD915" i="3"/>
  <c r="AD914" i="3"/>
  <c r="AD913" i="3"/>
  <c r="AD912" i="3"/>
  <c r="AD911" i="3"/>
  <c r="AD910" i="3"/>
  <c r="AD909" i="3"/>
  <c r="AD908" i="3"/>
  <c r="AD907" i="3"/>
  <c r="AD906" i="3"/>
  <c r="AD905" i="3"/>
  <c r="AD904" i="3"/>
  <c r="AD903" i="3"/>
  <c r="AD902" i="3"/>
  <c r="AD901" i="3"/>
  <c r="AD900" i="3"/>
  <c r="AD899" i="3"/>
  <c r="AD898" i="3"/>
  <c r="AD897" i="3"/>
  <c r="AD896" i="3"/>
  <c r="AD895" i="3"/>
  <c r="AD894" i="3"/>
  <c r="AD893" i="3"/>
  <c r="AD892" i="3"/>
  <c r="AD891" i="3"/>
  <c r="AD890" i="3"/>
  <c r="AD889" i="3"/>
  <c r="AD888" i="3"/>
  <c r="AD887" i="3"/>
  <c r="AD886" i="3"/>
  <c r="AD885" i="3"/>
  <c r="AD884" i="3"/>
  <c r="AD883" i="3"/>
  <c r="AD882" i="3"/>
  <c r="AD881" i="3"/>
  <c r="AD880" i="3"/>
  <c r="AD879" i="3"/>
  <c r="AD878" i="3"/>
  <c r="AD877" i="3"/>
  <c r="AD876" i="3"/>
  <c r="AD875" i="3"/>
  <c r="AD874" i="3"/>
  <c r="AD873" i="3"/>
  <c r="AD872" i="3"/>
  <c r="AD871" i="3"/>
  <c r="AD870" i="3"/>
  <c r="AD869" i="3"/>
  <c r="AD868" i="3"/>
  <c r="AD867" i="3"/>
  <c r="AD866" i="3"/>
  <c r="AD865" i="3"/>
  <c r="AD864" i="3"/>
  <c r="AD863" i="3"/>
  <c r="AD862" i="3"/>
  <c r="AD861" i="3"/>
  <c r="AD860" i="3"/>
  <c r="AD859" i="3"/>
  <c r="AD858" i="3"/>
  <c r="AD857" i="3"/>
  <c r="AD856" i="3"/>
  <c r="AD855" i="3"/>
  <c r="AD854" i="3"/>
  <c r="AD853" i="3"/>
  <c r="AD852" i="3"/>
  <c r="AD851" i="3"/>
  <c r="AD850" i="3"/>
  <c r="AD849" i="3"/>
  <c r="AD848" i="3"/>
  <c r="AD847" i="3"/>
  <c r="AD846" i="3"/>
  <c r="AD845" i="3"/>
  <c r="AD844" i="3"/>
  <c r="AD843" i="3"/>
  <c r="AD842" i="3"/>
  <c r="AD841" i="3"/>
  <c r="AD840" i="3"/>
  <c r="AD839" i="3"/>
  <c r="AD838" i="3"/>
  <c r="AD837" i="3"/>
  <c r="AD836" i="3"/>
  <c r="AD835" i="3"/>
  <c r="AD834" i="3"/>
  <c r="AD833" i="3"/>
  <c r="AD832" i="3"/>
  <c r="AD831" i="3"/>
  <c r="AD830" i="3"/>
  <c r="AD829" i="3"/>
  <c r="AD828" i="3"/>
  <c r="AD827" i="3"/>
  <c r="AD826" i="3"/>
  <c r="AD825" i="3"/>
  <c r="AD824" i="3"/>
  <c r="AD823" i="3"/>
  <c r="AD822" i="3"/>
  <c r="AD821" i="3"/>
  <c r="AD820" i="3"/>
  <c r="AD819" i="3"/>
  <c r="AD818" i="3"/>
  <c r="AD817" i="3"/>
  <c r="AD816" i="3"/>
  <c r="AD815" i="3"/>
  <c r="AD814" i="3"/>
  <c r="AD813" i="3"/>
  <c r="AD812" i="3"/>
  <c r="AD811" i="3"/>
  <c r="AD810" i="3"/>
  <c r="AD809" i="3"/>
  <c r="AD808" i="3"/>
  <c r="AD807" i="3"/>
  <c r="AD806" i="3"/>
  <c r="AD805" i="3"/>
  <c r="AD804" i="3"/>
  <c r="AD803" i="3"/>
  <c r="AD802" i="3"/>
  <c r="AD801" i="3"/>
  <c r="AD800" i="3"/>
  <c r="AD799" i="3"/>
  <c r="AD798" i="3"/>
  <c r="AD797" i="3"/>
  <c r="AD796" i="3"/>
  <c r="AD795" i="3"/>
  <c r="AD794" i="3"/>
  <c r="AD793" i="3"/>
  <c r="AD792" i="3"/>
  <c r="AD791" i="3"/>
  <c r="AD790" i="3"/>
  <c r="AD789" i="3"/>
  <c r="AD788" i="3"/>
  <c r="AD787" i="3"/>
  <c r="AD786" i="3"/>
  <c r="AD785" i="3"/>
  <c r="AD784" i="3"/>
  <c r="AD783" i="3"/>
  <c r="AD782" i="3"/>
  <c r="AD781" i="3"/>
  <c r="AD780" i="3"/>
  <c r="AD779" i="3"/>
  <c r="AD778" i="3"/>
  <c r="AD777" i="3"/>
  <c r="AD776" i="3"/>
  <c r="AD775" i="3"/>
  <c r="AD774" i="3"/>
  <c r="AD773" i="3"/>
  <c r="AD772" i="3"/>
  <c r="AD771" i="3"/>
  <c r="AD770" i="3"/>
  <c r="AD769" i="3"/>
  <c r="AD768" i="3"/>
  <c r="AD767" i="3"/>
  <c r="AD766" i="3"/>
  <c r="AD765" i="3"/>
  <c r="AD764" i="3"/>
  <c r="AD763" i="3"/>
  <c r="AD762" i="3"/>
  <c r="AD761" i="3"/>
  <c r="AD760" i="3"/>
  <c r="AD759" i="3"/>
  <c r="AD758" i="3"/>
  <c r="AD757" i="3"/>
  <c r="AD756" i="3"/>
  <c r="AD755" i="3"/>
  <c r="AD754" i="3"/>
  <c r="AD753" i="3"/>
  <c r="AD752" i="3"/>
  <c r="AD751" i="3"/>
  <c r="AD750" i="3"/>
  <c r="AD749" i="3"/>
  <c r="AD748" i="3"/>
  <c r="AD747" i="3"/>
  <c r="AD746" i="3"/>
  <c r="AD745" i="3"/>
  <c r="AD744" i="3"/>
  <c r="AD743" i="3"/>
  <c r="AD742" i="3"/>
  <c r="AD741" i="3"/>
  <c r="AD740" i="3"/>
  <c r="AD739" i="3"/>
  <c r="AD738" i="3"/>
  <c r="AD737" i="3"/>
  <c r="AD736" i="3"/>
  <c r="AD735" i="3"/>
  <c r="AD734" i="3"/>
  <c r="AD733" i="3"/>
  <c r="AD732" i="3"/>
  <c r="AD731" i="3"/>
  <c r="AD730" i="3"/>
  <c r="AD729" i="3"/>
  <c r="AD728" i="3"/>
  <c r="AD727" i="3"/>
  <c r="AD726" i="3"/>
  <c r="AD725" i="3"/>
  <c r="AD724" i="3"/>
  <c r="AD723" i="3"/>
  <c r="AD722" i="3"/>
  <c r="AD721" i="3"/>
  <c r="AD720" i="3"/>
  <c r="AD719" i="3"/>
  <c r="AD718" i="3"/>
  <c r="AD717" i="3"/>
  <c r="AD716" i="3"/>
  <c r="AD715" i="3"/>
  <c r="AD714" i="3"/>
  <c r="AD713" i="3"/>
  <c r="AD712" i="3"/>
  <c r="AD711" i="3"/>
  <c r="AD710" i="3"/>
  <c r="AD709" i="3"/>
  <c r="AD708" i="3"/>
  <c r="AD707" i="3"/>
  <c r="AD706" i="3"/>
  <c r="AD705" i="3"/>
  <c r="AD704" i="3"/>
  <c r="AD703" i="3"/>
  <c r="AD702" i="3"/>
  <c r="AD701" i="3"/>
  <c r="AD700" i="3"/>
  <c r="AD699" i="3"/>
  <c r="AD698" i="3"/>
  <c r="AD697" i="3"/>
  <c r="AD696" i="3"/>
  <c r="AD695" i="3"/>
  <c r="AD694" i="3"/>
  <c r="AD693" i="3"/>
  <c r="AD692" i="3"/>
  <c r="AD691" i="3"/>
  <c r="AD690" i="3"/>
  <c r="AD689" i="3"/>
  <c r="AD688" i="3"/>
  <c r="AD687" i="3"/>
  <c r="AD686" i="3"/>
  <c r="AD685" i="3"/>
  <c r="AD684" i="3"/>
  <c r="AD683" i="3"/>
  <c r="AD682" i="3"/>
  <c r="AD681" i="3"/>
  <c r="AD680" i="3"/>
  <c r="AD679" i="3"/>
  <c r="AD678" i="3"/>
  <c r="AD677" i="3"/>
  <c r="AD676" i="3"/>
  <c r="AD675" i="3"/>
  <c r="AD674" i="3"/>
  <c r="AD673" i="3"/>
  <c r="AD672" i="3"/>
  <c r="AD671" i="3"/>
  <c r="AD670" i="3"/>
  <c r="AD669" i="3"/>
  <c r="AD668" i="3"/>
  <c r="AD667" i="3"/>
  <c r="AD666" i="3"/>
  <c r="AD665" i="3"/>
  <c r="AD664" i="3"/>
  <c r="AD663" i="3"/>
  <c r="AD662" i="3"/>
  <c r="AD661" i="3"/>
  <c r="AD660" i="3"/>
  <c r="AD659" i="3"/>
  <c r="AD658" i="3"/>
  <c r="AD657" i="3"/>
  <c r="AD656" i="3"/>
  <c r="AD655" i="3"/>
  <c r="AD654" i="3"/>
  <c r="AD653" i="3"/>
  <c r="AD652" i="3"/>
  <c r="AD651" i="3"/>
  <c r="AD650" i="3"/>
  <c r="AD649" i="3"/>
  <c r="AD648" i="3"/>
  <c r="AD647" i="3"/>
  <c r="AD646" i="3"/>
  <c r="AD645" i="3"/>
  <c r="AD644" i="3"/>
  <c r="AD643" i="3"/>
  <c r="AD642" i="3"/>
  <c r="AD641" i="3"/>
  <c r="AD640" i="3"/>
  <c r="AD639" i="3"/>
  <c r="AD638" i="3"/>
  <c r="AD637" i="3"/>
  <c r="AD636" i="3"/>
  <c r="AD635" i="3"/>
  <c r="AD634" i="3"/>
  <c r="AD633" i="3"/>
  <c r="AD632" i="3"/>
  <c r="AD631" i="3"/>
  <c r="AD630" i="3"/>
  <c r="AD629" i="3"/>
  <c r="AD628" i="3"/>
  <c r="AD627" i="3"/>
  <c r="AD626" i="3"/>
  <c r="AD625" i="3"/>
  <c r="AD624" i="3"/>
  <c r="AD623" i="3"/>
  <c r="AD622" i="3"/>
  <c r="AD621" i="3"/>
  <c r="AD620" i="3"/>
  <c r="AD619" i="3"/>
  <c r="AD618" i="3"/>
  <c r="AD617" i="3"/>
  <c r="AD616" i="3"/>
  <c r="AD615" i="3"/>
  <c r="AD614" i="3"/>
  <c r="AD613" i="3"/>
  <c r="AD612" i="3"/>
  <c r="AD611" i="3"/>
  <c r="AD610" i="3"/>
  <c r="AD609" i="3"/>
  <c r="AD608" i="3"/>
  <c r="AD607" i="3"/>
  <c r="AD606" i="3"/>
  <c r="AD605" i="3"/>
  <c r="AD604" i="3"/>
  <c r="AD603" i="3"/>
  <c r="AD602" i="3"/>
  <c r="AD601" i="3"/>
  <c r="AD600" i="3"/>
  <c r="AD599" i="3"/>
  <c r="AD598" i="3"/>
  <c r="AD597" i="3"/>
  <c r="AD596" i="3"/>
  <c r="AD595" i="3"/>
  <c r="AD594" i="3"/>
  <c r="AD593" i="3"/>
  <c r="AD592" i="3"/>
  <c r="AD591" i="3"/>
  <c r="AD590" i="3"/>
  <c r="AD589" i="3"/>
  <c r="AD588" i="3"/>
  <c r="AD587" i="3"/>
  <c r="AD586" i="3"/>
  <c r="AD585" i="3"/>
  <c r="AD584" i="3"/>
  <c r="AD583" i="3"/>
  <c r="AD582" i="3"/>
  <c r="AD581" i="3"/>
  <c r="AD580" i="3"/>
  <c r="AD579" i="3"/>
  <c r="AD578" i="3"/>
  <c r="AD577" i="3"/>
  <c r="AD576" i="3"/>
  <c r="AD575" i="3"/>
  <c r="AD574" i="3"/>
  <c r="AD573" i="3"/>
  <c r="AD572" i="3"/>
  <c r="AD571" i="3"/>
  <c r="AD570" i="3"/>
  <c r="AD569" i="3"/>
  <c r="AD568" i="3"/>
  <c r="AD567" i="3"/>
  <c r="AD566" i="3"/>
  <c r="AD565" i="3"/>
  <c r="AD564" i="3"/>
  <c r="AD563" i="3"/>
  <c r="AD562" i="3"/>
  <c r="AD561" i="3"/>
  <c r="AD560" i="3"/>
  <c r="AD559" i="3"/>
  <c r="AD558" i="3"/>
  <c r="AD557" i="3"/>
  <c r="AD556" i="3"/>
  <c r="AD555" i="3"/>
  <c r="AD554" i="3"/>
  <c r="AD553" i="3"/>
  <c r="AD552" i="3"/>
  <c r="AD551" i="3"/>
  <c r="AD550" i="3"/>
  <c r="AD549" i="3"/>
  <c r="AD548" i="3"/>
  <c r="AD547" i="3"/>
  <c r="AD546" i="3"/>
  <c r="AD545" i="3"/>
  <c r="AD544" i="3"/>
  <c r="AD543" i="3"/>
  <c r="AD542" i="3"/>
  <c r="AD541" i="3"/>
  <c r="AD540" i="3"/>
  <c r="AD539" i="3"/>
  <c r="AD538" i="3"/>
  <c r="AD537" i="3"/>
  <c r="AD536" i="3"/>
  <c r="AD535" i="3"/>
  <c r="AD534" i="3"/>
  <c r="AD533" i="3"/>
  <c r="AD532" i="3"/>
  <c r="AD531" i="3"/>
  <c r="AD530" i="3"/>
  <c r="AD529" i="3"/>
  <c r="AD528" i="3"/>
  <c r="AD527" i="3"/>
  <c r="AD526" i="3"/>
  <c r="AD525" i="3"/>
  <c r="AD524" i="3"/>
  <c r="AD523" i="3"/>
  <c r="AD522" i="3"/>
  <c r="AD521" i="3"/>
  <c r="AD520" i="3"/>
  <c r="AD519" i="3"/>
  <c r="AD518" i="3"/>
  <c r="AD517" i="3"/>
  <c r="AD516" i="3"/>
  <c r="AD515" i="3"/>
  <c r="AD514" i="3"/>
  <c r="AD513" i="3"/>
  <c r="AD512" i="3"/>
  <c r="AD511" i="3"/>
  <c r="AD510" i="3"/>
  <c r="AD509" i="3"/>
  <c r="AD508" i="3"/>
  <c r="AD507" i="3"/>
  <c r="AD506" i="3"/>
  <c r="AD505" i="3"/>
  <c r="AD504" i="3"/>
  <c r="AD503" i="3"/>
  <c r="AD502" i="3"/>
  <c r="AD501" i="3"/>
  <c r="AD500" i="3"/>
  <c r="AD499" i="3"/>
  <c r="AD498" i="3"/>
  <c r="AD497" i="3"/>
  <c r="AD496" i="3"/>
  <c r="AD495" i="3"/>
  <c r="AD494" i="3"/>
  <c r="AD493" i="3"/>
  <c r="AD492" i="3"/>
  <c r="AD491" i="3"/>
  <c r="AD490" i="3"/>
  <c r="AD489" i="3"/>
  <c r="AD488" i="3"/>
  <c r="AD487" i="3"/>
  <c r="AD486" i="3"/>
  <c r="AD485" i="3"/>
  <c r="AD484" i="3"/>
  <c r="AD483" i="3"/>
  <c r="AD482" i="3"/>
  <c r="AD481" i="3"/>
  <c r="AD480" i="3"/>
  <c r="AD479" i="3"/>
  <c r="AD478" i="3"/>
  <c r="AD477" i="3"/>
  <c r="AD476" i="3"/>
  <c r="AD475" i="3"/>
  <c r="AD474" i="3"/>
  <c r="AD473" i="3"/>
  <c r="AD472" i="3"/>
  <c r="AD471" i="3"/>
  <c r="AD470" i="3"/>
  <c r="AD469" i="3"/>
  <c r="AD468" i="3"/>
  <c r="AD467" i="3"/>
  <c r="AD466" i="3"/>
  <c r="AD465" i="3"/>
  <c r="AD464" i="3"/>
  <c r="AD463" i="3"/>
  <c r="AD462" i="3"/>
  <c r="AD461" i="3"/>
  <c r="AD460" i="3"/>
  <c r="AD459" i="3"/>
  <c r="AD458" i="3"/>
  <c r="AD457" i="3"/>
  <c r="AD456" i="3"/>
  <c r="AD455" i="3"/>
  <c r="AD454" i="3"/>
  <c r="AD453" i="3"/>
  <c r="AD452" i="3"/>
  <c r="AD451" i="3"/>
  <c r="AD450" i="3"/>
  <c r="AD449" i="3"/>
  <c r="AD448" i="3"/>
  <c r="AD447" i="3"/>
  <c r="AD446" i="3"/>
  <c r="AD445" i="3"/>
  <c r="AD444" i="3"/>
  <c r="AD443" i="3"/>
  <c r="AD442" i="3"/>
  <c r="AD441" i="3"/>
  <c r="AD440" i="3"/>
  <c r="AD439" i="3"/>
  <c r="AD438" i="3"/>
  <c r="AD437" i="3"/>
  <c r="AD436" i="3"/>
  <c r="AD435" i="3"/>
  <c r="AD434" i="3"/>
  <c r="AD433" i="3"/>
  <c r="AD432" i="3"/>
  <c r="AD431" i="3"/>
  <c r="AD430" i="3"/>
  <c r="AD429" i="3"/>
  <c r="AD428" i="3"/>
  <c r="AD427" i="3"/>
  <c r="AD426" i="3"/>
  <c r="AD425" i="3"/>
  <c r="AD424" i="3"/>
  <c r="AD423" i="3"/>
  <c r="AD422" i="3"/>
  <c r="AD421" i="3"/>
  <c r="AD420" i="3"/>
  <c r="AD419" i="3"/>
  <c r="AD418" i="3"/>
  <c r="AD417" i="3"/>
  <c r="AD416" i="3"/>
  <c r="AD415" i="3"/>
  <c r="AD414" i="3"/>
  <c r="AD413" i="3"/>
  <c r="AD412" i="3"/>
  <c r="AD411" i="3"/>
  <c r="AD410" i="3"/>
  <c r="AD409" i="3"/>
  <c r="AD408" i="3"/>
  <c r="AD407" i="3"/>
  <c r="AD406" i="3"/>
  <c r="AD405" i="3"/>
  <c r="AD404" i="3"/>
  <c r="AD403" i="3"/>
  <c r="AD402" i="3"/>
  <c r="AD401" i="3"/>
  <c r="AD400" i="3"/>
  <c r="AD399" i="3"/>
  <c r="AD398" i="3"/>
  <c r="AD397" i="3"/>
  <c r="AD396" i="3"/>
  <c r="AD395" i="3"/>
  <c r="AD394" i="3"/>
  <c r="AD393" i="3"/>
  <c r="AD392" i="3"/>
  <c r="AD391" i="3"/>
  <c r="AD390" i="3"/>
  <c r="AD389" i="3"/>
  <c r="AD388" i="3"/>
  <c r="AD387" i="3"/>
  <c r="AD386" i="3"/>
  <c r="AD385" i="3"/>
  <c r="AD384" i="3"/>
  <c r="AD383" i="3"/>
  <c r="AD382" i="3"/>
  <c r="AD381" i="3"/>
  <c r="AD380" i="3"/>
  <c r="AD379" i="3"/>
  <c r="AD378" i="3"/>
  <c r="AD377" i="3"/>
  <c r="AD376" i="3"/>
  <c r="AD375" i="3"/>
  <c r="AD374" i="3"/>
  <c r="AD373" i="3"/>
  <c r="AD372" i="3"/>
  <c r="AD371" i="3"/>
  <c r="AD370" i="3"/>
  <c r="AD369" i="3"/>
  <c r="AD368" i="3"/>
  <c r="AD367" i="3"/>
  <c r="AD366" i="3"/>
  <c r="AD365" i="3"/>
  <c r="AD364" i="3"/>
  <c r="AD363" i="3"/>
  <c r="AD362" i="3"/>
  <c r="AD361" i="3"/>
  <c r="AD360" i="3"/>
  <c r="AD359" i="3"/>
  <c r="AD358" i="3"/>
  <c r="AD357" i="3"/>
  <c r="AD356" i="3"/>
  <c r="AD355" i="3"/>
  <c r="AD354" i="3"/>
  <c r="AD353" i="3"/>
  <c r="AD352" i="3"/>
  <c r="AD351" i="3"/>
  <c r="AD350" i="3"/>
  <c r="AD349" i="3"/>
  <c r="AD348" i="3"/>
  <c r="AD347" i="3"/>
  <c r="AD346" i="3"/>
  <c r="AD345" i="3"/>
  <c r="AD344" i="3"/>
  <c r="AD343" i="3"/>
  <c r="AD342" i="3"/>
  <c r="AD341" i="3"/>
  <c r="AD340" i="3"/>
  <c r="AD339" i="3"/>
  <c r="AD338" i="3"/>
  <c r="AD337" i="3"/>
  <c r="AD336" i="3"/>
  <c r="AD335" i="3"/>
  <c r="AD334" i="3"/>
  <c r="AD333" i="3"/>
  <c r="AD332" i="3"/>
  <c r="AD331" i="3"/>
  <c r="AD330" i="3"/>
  <c r="AD329" i="3"/>
  <c r="AD328" i="3"/>
  <c r="AD327" i="3"/>
  <c r="AD326" i="3"/>
  <c r="AD325" i="3"/>
  <c r="AD324" i="3"/>
  <c r="AD323" i="3"/>
  <c r="AD322" i="3"/>
  <c r="AD321" i="3"/>
  <c r="AD320" i="3"/>
  <c r="AD319" i="3"/>
  <c r="AD318" i="3"/>
  <c r="AD317" i="3"/>
  <c r="AD316" i="3"/>
  <c r="AD315" i="3"/>
  <c r="AD314" i="3"/>
  <c r="AD313" i="3"/>
  <c r="AD312" i="3"/>
  <c r="AD311" i="3"/>
  <c r="AD310" i="3"/>
  <c r="AD309" i="3"/>
  <c r="AD308" i="3"/>
  <c r="AD307" i="3"/>
  <c r="AD306" i="3"/>
  <c r="AD305" i="3"/>
  <c r="AD304" i="3"/>
  <c r="AD303" i="3"/>
  <c r="AD302" i="3"/>
  <c r="AD301" i="3"/>
  <c r="AD300" i="3"/>
  <c r="AD299" i="3"/>
  <c r="AD298" i="3"/>
  <c r="AD297" i="3"/>
  <c r="AD296" i="3"/>
  <c r="AD295" i="3"/>
  <c r="AD294" i="3"/>
  <c r="AD293" i="3"/>
  <c r="AD292" i="3"/>
  <c r="AD291" i="3"/>
  <c r="AD290" i="3"/>
  <c r="AD289" i="3"/>
  <c r="AD288" i="3"/>
  <c r="AD287" i="3"/>
  <c r="AD286" i="3"/>
  <c r="AD285" i="3"/>
  <c r="AD284" i="3"/>
  <c r="AD283" i="3"/>
  <c r="AD282" i="3"/>
  <c r="AD281" i="3"/>
  <c r="AD280" i="3"/>
  <c r="AD279" i="3"/>
  <c r="AD278" i="3"/>
  <c r="AD277" i="3"/>
  <c r="AD276" i="3"/>
  <c r="AD275" i="3"/>
  <c r="AD274" i="3"/>
  <c r="AD273" i="3"/>
  <c r="AD272" i="3"/>
  <c r="AD271" i="3"/>
  <c r="AD270" i="3"/>
  <c r="AD269" i="3"/>
  <c r="AD268" i="3"/>
  <c r="AD267" i="3"/>
  <c r="AD266" i="3"/>
  <c r="AD265" i="3"/>
  <c r="AD264" i="3"/>
  <c r="AD263" i="3"/>
  <c r="AD262" i="3"/>
  <c r="AD261" i="3"/>
  <c r="AD260" i="3"/>
  <c r="AD259" i="3"/>
  <c r="AD258" i="3"/>
  <c r="AD257" i="3"/>
  <c r="AD256" i="3"/>
  <c r="AD255" i="3"/>
  <c r="AD254" i="3"/>
  <c r="AD253" i="3"/>
  <c r="AD252" i="3"/>
  <c r="AD251" i="3"/>
  <c r="AD250" i="3"/>
  <c r="AD249" i="3"/>
  <c r="AD248" i="3"/>
  <c r="AD247" i="3"/>
  <c r="AD246" i="3"/>
  <c r="AD245" i="3"/>
  <c r="AD244" i="3"/>
  <c r="AD243" i="3"/>
  <c r="AD242" i="3"/>
  <c r="AD241" i="3"/>
  <c r="AD240" i="3"/>
  <c r="AD239" i="3"/>
  <c r="AD238" i="3"/>
  <c r="AD237" i="3"/>
  <c r="AD236" i="3"/>
  <c r="AD235" i="3"/>
  <c r="AD234" i="3"/>
  <c r="AD233" i="3"/>
  <c r="AD232" i="3"/>
  <c r="AD231" i="3"/>
  <c r="AD230" i="3"/>
  <c r="AD229" i="3"/>
  <c r="AD228" i="3"/>
  <c r="AD227" i="3"/>
  <c r="AD226" i="3"/>
  <c r="AD225" i="3"/>
  <c r="AD224" i="3"/>
  <c r="AD223" i="3"/>
  <c r="AD222" i="3"/>
  <c r="AD221" i="3"/>
  <c r="AD220" i="3"/>
  <c r="AD219" i="3"/>
  <c r="AD218" i="3"/>
  <c r="AD217" i="3"/>
  <c r="AD216" i="3"/>
  <c r="AD215" i="3"/>
  <c r="AD214" i="3"/>
  <c r="AD213" i="3"/>
  <c r="AD212" i="3"/>
  <c r="AD211" i="3"/>
  <c r="AD210" i="3"/>
  <c r="AD209" i="3"/>
  <c r="AD208" i="3"/>
  <c r="AD207" i="3"/>
  <c r="AD206" i="3"/>
  <c r="AD205" i="3"/>
  <c r="AD204" i="3"/>
  <c r="AD203" i="3"/>
  <c r="AD202" i="3"/>
  <c r="AD201" i="3"/>
  <c r="AD200" i="3"/>
  <c r="AD199" i="3"/>
  <c r="AD198" i="3"/>
  <c r="AD197" i="3"/>
  <c r="AD196" i="3"/>
  <c r="AD195" i="3"/>
  <c r="AD194" i="3"/>
  <c r="AD193" i="3"/>
  <c r="AD192" i="3"/>
  <c r="AD191" i="3"/>
  <c r="AD190" i="3"/>
  <c r="AD189" i="3"/>
  <c r="AD188" i="3"/>
  <c r="AD187" i="3"/>
  <c r="AD186" i="3"/>
  <c r="AD185" i="3"/>
  <c r="AD184" i="3"/>
  <c r="AD183" i="3"/>
  <c r="AD182" i="3"/>
  <c r="AD181" i="3"/>
  <c r="AD180" i="3"/>
  <c r="AD179" i="3"/>
  <c r="AD178" i="3"/>
  <c r="AD177" i="3"/>
  <c r="AD176" i="3"/>
  <c r="AD175" i="3"/>
  <c r="AD174" i="3"/>
  <c r="AD173" i="3"/>
  <c r="AD172" i="3"/>
  <c r="AD171" i="3"/>
  <c r="AD170" i="3"/>
  <c r="AD169" i="3"/>
  <c r="AD168" i="3"/>
  <c r="AD167" i="3"/>
  <c r="AD166" i="3"/>
  <c r="AD165" i="3"/>
  <c r="AD164" i="3"/>
  <c r="AD163" i="3"/>
  <c r="AD162" i="3"/>
  <c r="AD161" i="3"/>
  <c r="AD160" i="3"/>
  <c r="AD159" i="3"/>
  <c r="AD158" i="3"/>
  <c r="AD157" i="3"/>
  <c r="AD156" i="3"/>
  <c r="AD155" i="3"/>
  <c r="AD154" i="3"/>
  <c r="AD153" i="3"/>
  <c r="AD152" i="3"/>
  <c r="AD151" i="3"/>
  <c r="AD150" i="3"/>
  <c r="AD149" i="3"/>
  <c r="AD148" i="3"/>
  <c r="AD147" i="3"/>
  <c r="AD146" i="3"/>
  <c r="AD145" i="3"/>
  <c r="AD144" i="3"/>
  <c r="AD143" i="3"/>
  <c r="AD142" i="3"/>
  <c r="AD141" i="3"/>
  <c r="AD140" i="3"/>
  <c r="AD139" i="3"/>
  <c r="AD138" i="3"/>
  <c r="AD137" i="3"/>
  <c r="AD136" i="3"/>
  <c r="AD135" i="3"/>
  <c r="AD134" i="3"/>
  <c r="AD133" i="3"/>
  <c r="AD132" i="3"/>
  <c r="AD131" i="3"/>
  <c r="AD130" i="3"/>
  <c r="AD129" i="3"/>
  <c r="AD128" i="3"/>
  <c r="AD127" i="3"/>
  <c r="AD126" i="3"/>
  <c r="AD125" i="3"/>
  <c r="AD124" i="3"/>
  <c r="AD123" i="3"/>
  <c r="AD122" i="3"/>
  <c r="AD121" i="3"/>
  <c r="AD120" i="3"/>
  <c r="AD119" i="3"/>
  <c r="AD118" i="3"/>
  <c r="AD117" i="3"/>
  <c r="AD116" i="3"/>
  <c r="AD115" i="3"/>
  <c r="AD114" i="3"/>
  <c r="AD113" i="3"/>
  <c r="AD112" i="3"/>
  <c r="AD111" i="3"/>
  <c r="AD110" i="3"/>
  <c r="AD109" i="3"/>
  <c r="AD108" i="3"/>
  <c r="AD107" i="3"/>
  <c r="AD106" i="3"/>
  <c r="AD105" i="3"/>
  <c r="AD104" i="3"/>
  <c r="AD103" i="3"/>
  <c r="AD102" i="3"/>
  <c r="AD101" i="3"/>
  <c r="AD100" i="3"/>
  <c r="AD99" i="3"/>
  <c r="AD98" i="3"/>
  <c r="AD97" i="3"/>
  <c r="AD96" i="3"/>
  <c r="AD95" i="3"/>
  <c r="AD94" i="3"/>
  <c r="AD93" i="3"/>
  <c r="AD92" i="3"/>
  <c r="AD91" i="3"/>
  <c r="AD90" i="3"/>
  <c r="AD89" i="3"/>
  <c r="AD88" i="3"/>
  <c r="AD87" i="3"/>
  <c r="AD86" i="3"/>
  <c r="AD85" i="3"/>
  <c r="AD84" i="3"/>
  <c r="AD83" i="3"/>
  <c r="AD82" i="3"/>
  <c r="AD81" i="3"/>
  <c r="AD80" i="3"/>
  <c r="AD79" i="3"/>
  <c r="AD78" i="3"/>
  <c r="AD77" i="3"/>
  <c r="AD76" i="3"/>
  <c r="AD75" i="3"/>
  <c r="AD74" i="3"/>
  <c r="AD73" i="3"/>
  <c r="AD72" i="3"/>
  <c r="AD71" i="3"/>
  <c r="AD70" i="3"/>
  <c r="AD69" i="3"/>
  <c r="AD68" i="3"/>
  <c r="AD67" i="3"/>
  <c r="AD66" i="3"/>
  <c r="AD65" i="3"/>
  <c r="AD64" i="3"/>
  <c r="AD63" i="3"/>
  <c r="AD62" i="3"/>
  <c r="AD61" i="3"/>
  <c r="AD60" i="3"/>
  <c r="AD59" i="3"/>
  <c r="AD58" i="3"/>
  <c r="AD57" i="3"/>
  <c r="AD56" i="3"/>
  <c r="AD55" i="3"/>
  <c r="AD54" i="3"/>
  <c r="AD53" i="3"/>
  <c r="AD52" i="3"/>
  <c r="AD51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D11" i="3"/>
  <c r="AD10" i="3"/>
  <c r="AD9" i="3"/>
  <c r="AD8" i="3"/>
  <c r="AD7" i="3"/>
  <c r="AD6" i="3"/>
  <c r="AD5" i="3"/>
  <c r="AD4" i="3"/>
  <c r="AD3" i="3"/>
  <c r="AD2" i="3"/>
  <c r="AD4" i="2"/>
  <c r="AD5" i="2"/>
  <c r="AD6" i="2"/>
  <c r="AD7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D251" i="2"/>
  <c r="AD252" i="2"/>
  <c r="AD253" i="2"/>
  <c r="AD254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0" i="2"/>
  <c r="AD271" i="2"/>
  <c r="AD272" i="2"/>
  <c r="AD273" i="2"/>
  <c r="AD274" i="2"/>
  <c r="AD275" i="2"/>
  <c r="AD276" i="2"/>
  <c r="AD277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3" i="2"/>
  <c r="AD314" i="2"/>
  <c r="AD315" i="2"/>
  <c r="AD316" i="2"/>
  <c r="AD317" i="2"/>
  <c r="AD318" i="2"/>
  <c r="AD319" i="2"/>
  <c r="AD320" i="2"/>
  <c r="AD321" i="2"/>
  <c r="AD322" i="2"/>
  <c r="AD323" i="2"/>
  <c r="AD324" i="2"/>
  <c r="AD325" i="2"/>
  <c r="AD326" i="2"/>
  <c r="AD327" i="2"/>
  <c r="AD328" i="2"/>
  <c r="AD329" i="2"/>
  <c r="AD330" i="2"/>
  <c r="AD331" i="2"/>
  <c r="AD332" i="2"/>
  <c r="AD333" i="2"/>
  <c r="AD334" i="2"/>
  <c r="AD335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D351" i="2"/>
  <c r="AD352" i="2"/>
  <c r="AD353" i="2"/>
  <c r="AD354" i="2"/>
  <c r="AD355" i="2"/>
  <c r="AD356" i="2"/>
  <c r="AD357" i="2"/>
  <c r="AD358" i="2"/>
  <c r="AD359" i="2"/>
  <c r="AD360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D376" i="2"/>
  <c r="AD377" i="2"/>
  <c r="AD378" i="2"/>
  <c r="AD379" i="2"/>
  <c r="AD380" i="2"/>
  <c r="AD381" i="2"/>
  <c r="AD382" i="2"/>
  <c r="AD383" i="2"/>
  <c r="AD384" i="2"/>
  <c r="AD385" i="2"/>
  <c r="AD386" i="2"/>
  <c r="AD387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D418" i="2"/>
  <c r="AD419" i="2"/>
  <c r="AD420" i="2"/>
  <c r="AD421" i="2"/>
  <c r="AD422" i="2"/>
  <c r="AD423" i="2"/>
  <c r="AD424" i="2"/>
  <c r="AD425" i="2"/>
  <c r="AD426" i="2"/>
  <c r="AD427" i="2"/>
  <c r="AD428" i="2"/>
  <c r="AD429" i="2"/>
  <c r="AD430" i="2"/>
  <c r="AD431" i="2"/>
  <c r="AD432" i="2"/>
  <c r="AD433" i="2"/>
  <c r="AD434" i="2"/>
  <c r="AD435" i="2"/>
  <c r="AD436" i="2"/>
  <c r="AD437" i="2"/>
  <c r="AD438" i="2"/>
  <c r="AD439" i="2"/>
  <c r="AD440" i="2"/>
  <c r="AD441" i="2"/>
  <c r="AD442" i="2"/>
  <c r="AD443" i="2"/>
  <c r="AD444" i="2"/>
  <c r="AD445" i="2"/>
  <c r="AD446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D462" i="2"/>
  <c r="AD463" i="2"/>
  <c r="AD464" i="2"/>
  <c r="AD465" i="2"/>
  <c r="AD466" i="2"/>
  <c r="AD467" i="2"/>
  <c r="AD468" i="2"/>
  <c r="AD469" i="2"/>
  <c r="AD470" i="2"/>
  <c r="AD471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D487" i="2"/>
  <c r="AD488" i="2"/>
  <c r="AD489" i="2"/>
  <c r="AD490" i="2"/>
  <c r="AD491" i="2"/>
  <c r="AD492" i="2"/>
  <c r="AD493" i="2"/>
  <c r="AD494" i="2"/>
  <c r="AD495" i="2"/>
  <c r="AD496" i="2"/>
  <c r="AD497" i="2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D527" i="2"/>
  <c r="AD528" i="2"/>
  <c r="AD529" i="2"/>
  <c r="AD530" i="2"/>
  <c r="AD531" i="2"/>
  <c r="AD532" i="2"/>
  <c r="AD533" i="2"/>
  <c r="AD534" i="2"/>
  <c r="AD535" i="2"/>
  <c r="AD536" i="2"/>
  <c r="AD537" i="2"/>
  <c r="AD538" i="2"/>
  <c r="AD539" i="2"/>
  <c r="AD540" i="2"/>
  <c r="AD541" i="2"/>
  <c r="AD542" i="2"/>
  <c r="AD543" i="2"/>
  <c r="AD544" i="2"/>
  <c r="AD545" i="2"/>
  <c r="AD546" i="2"/>
  <c r="AD547" i="2"/>
  <c r="AD548" i="2"/>
  <c r="AD549" i="2"/>
  <c r="AD550" i="2"/>
  <c r="AD551" i="2"/>
  <c r="AD552" i="2"/>
  <c r="AD553" i="2"/>
  <c r="AD554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D570" i="2"/>
  <c r="AD571" i="2"/>
  <c r="AD572" i="2"/>
  <c r="AD573" i="2"/>
  <c r="AD574" i="2"/>
  <c r="AD575" i="2"/>
  <c r="AD576" i="2"/>
  <c r="AD577" i="2"/>
  <c r="AD578" i="2"/>
  <c r="AD579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D610" i="2"/>
  <c r="AD611" i="2"/>
  <c r="AD612" i="2"/>
  <c r="AD613" i="2"/>
  <c r="AD614" i="2"/>
  <c r="AD615" i="2"/>
  <c r="AD616" i="2"/>
  <c r="AD617" i="2"/>
  <c r="AD618" i="2"/>
  <c r="AD619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D635" i="2"/>
  <c r="AD636" i="2"/>
  <c r="AD637" i="2"/>
  <c r="AD638" i="2"/>
  <c r="AD639" i="2"/>
  <c r="AD640" i="2"/>
  <c r="AD641" i="2"/>
  <c r="AD642" i="2"/>
  <c r="AD643" i="2"/>
  <c r="AD644" i="2"/>
  <c r="AD645" i="2"/>
  <c r="AD646" i="2"/>
  <c r="AD647" i="2"/>
  <c r="AD648" i="2"/>
  <c r="AD649" i="2"/>
  <c r="AD650" i="2"/>
  <c r="AD651" i="2"/>
  <c r="AD652" i="2"/>
  <c r="AD653" i="2"/>
  <c r="AD654" i="2"/>
  <c r="AD655" i="2"/>
  <c r="AD656" i="2"/>
  <c r="AD657" i="2"/>
  <c r="AD658" i="2"/>
  <c r="AD659" i="2"/>
  <c r="AD660" i="2"/>
  <c r="AD661" i="2"/>
  <c r="AD662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D693" i="2"/>
  <c r="AD694" i="2"/>
  <c r="AD695" i="2"/>
  <c r="AD696" i="2"/>
  <c r="AD697" i="2"/>
  <c r="AD698" i="2"/>
  <c r="AD699" i="2"/>
  <c r="AD700" i="2"/>
  <c r="AD701" i="2"/>
  <c r="AD702" i="2"/>
  <c r="AD703" i="2"/>
  <c r="AD704" i="2"/>
  <c r="AD705" i="2"/>
  <c r="AD706" i="2"/>
  <c r="AD707" i="2"/>
  <c r="AD708" i="2"/>
  <c r="AD709" i="2"/>
  <c r="AD710" i="2"/>
  <c r="AD711" i="2"/>
  <c r="AD712" i="2"/>
  <c r="AD713" i="2"/>
  <c r="AD714" i="2"/>
  <c r="AD715" i="2"/>
  <c r="AD716" i="2"/>
  <c r="AD717" i="2"/>
  <c r="AD718" i="2"/>
  <c r="AD719" i="2"/>
  <c r="AD720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D736" i="2"/>
  <c r="AD737" i="2"/>
  <c r="AD738" i="2"/>
  <c r="AD739" i="2"/>
  <c r="AD740" i="2"/>
  <c r="AD741" i="2"/>
  <c r="AD742" i="2"/>
  <c r="AD743" i="2"/>
  <c r="AD744" i="2"/>
  <c r="AD745" i="2"/>
  <c r="AD746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D777" i="2"/>
  <c r="AD778" i="2"/>
  <c r="AD779" i="2"/>
  <c r="AD780" i="2"/>
  <c r="AD781" i="2"/>
  <c r="AD782" i="2"/>
  <c r="AD783" i="2"/>
  <c r="AD784" i="2"/>
  <c r="AD785" i="2"/>
  <c r="AD786" i="2"/>
  <c r="AD787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D803" i="2"/>
  <c r="AD804" i="2"/>
  <c r="AD805" i="2"/>
  <c r="AD806" i="2"/>
  <c r="AD807" i="2"/>
  <c r="AD808" i="2"/>
  <c r="AD809" i="2"/>
  <c r="AD810" i="2"/>
  <c r="AD811" i="2"/>
  <c r="AD812" i="2"/>
  <c r="AD813" i="2"/>
  <c r="AD814" i="2"/>
  <c r="AD815" i="2"/>
  <c r="AD816" i="2"/>
  <c r="AD817" i="2"/>
  <c r="AD818" i="2"/>
  <c r="AD819" i="2"/>
  <c r="AD820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3" i="2"/>
  <c r="AD2" i="2"/>
  <c r="I843" i="2"/>
  <c r="I841" i="2"/>
  <c r="AA846" i="2"/>
  <c r="AB846" i="2" s="1"/>
  <c r="Q846" i="2"/>
  <c r="P846" i="2"/>
  <c r="O846" i="2"/>
  <c r="I846" i="2"/>
  <c r="AA845" i="2"/>
  <c r="AB845" i="2" s="1"/>
  <c r="Q845" i="2"/>
  <c r="P845" i="2"/>
  <c r="O845" i="2"/>
  <c r="I845" i="2"/>
  <c r="D845" i="2"/>
  <c r="D846" i="2" s="1"/>
  <c r="AA844" i="2"/>
  <c r="AB844" i="2" s="1"/>
  <c r="Q844" i="2"/>
  <c r="P844" i="2"/>
  <c r="O844" i="2"/>
  <c r="I844" i="2"/>
  <c r="AA843" i="2"/>
  <c r="AB843" i="2" s="1"/>
  <c r="Q843" i="2"/>
  <c r="P843" i="2"/>
  <c r="O843" i="2"/>
  <c r="AA842" i="2"/>
  <c r="AB842" i="2" s="1"/>
  <c r="Q842" i="2"/>
  <c r="P842" i="2"/>
  <c r="O842" i="2"/>
  <c r="I842" i="2"/>
  <c r="D842" i="2"/>
  <c r="D843" i="2" s="1"/>
  <c r="AA841" i="2"/>
  <c r="AB841" i="2" s="1"/>
  <c r="Q841" i="2"/>
  <c r="P841" i="2"/>
  <c r="O841" i="2"/>
  <c r="C2" i="9"/>
  <c r="A2" i="9"/>
  <c r="AC1" i="9"/>
  <c r="AB1" i="9"/>
  <c r="AA1" i="9"/>
  <c r="Z1" i="9"/>
  <c r="Y1" i="9"/>
  <c r="X1" i="9"/>
  <c r="W1" i="9"/>
  <c r="V1" i="9"/>
  <c r="U1" i="9"/>
  <c r="T1" i="9"/>
  <c r="S1" i="9"/>
  <c r="R1" i="9"/>
  <c r="Q1" i="9"/>
  <c r="P1" i="9"/>
  <c r="O1" i="9"/>
  <c r="N1" i="9"/>
  <c r="M1" i="9"/>
  <c r="L1" i="9"/>
  <c r="K1" i="9"/>
  <c r="J1" i="9"/>
  <c r="I1" i="9"/>
  <c r="H1" i="9"/>
  <c r="G1" i="9"/>
  <c r="F1" i="9"/>
  <c r="E1" i="9"/>
  <c r="D1" i="9"/>
  <c r="AD788" i="2" l="1"/>
  <c r="Y85" i="7"/>
  <c r="B82" i="7"/>
  <c r="V86" i="7"/>
  <c r="V755" i="7" s="1"/>
  <c r="W86" i="7" s="1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X85" i="7"/>
  <c r="W85" i="7"/>
  <c r="V85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V83" i="7"/>
  <c r="V82" i="7" s="1"/>
  <c r="V53" i="7" s="1"/>
  <c r="S82" i="7"/>
  <c r="B751" i="7"/>
  <c r="E260" i="6"/>
  <c r="E261" i="6"/>
  <c r="E262" i="6"/>
  <c r="E259" i="6"/>
  <c r="J262" i="6"/>
  <c r="J261" i="6"/>
  <c r="J260" i="6"/>
  <c r="J259" i="6"/>
  <c r="J258" i="6"/>
  <c r="J231" i="6"/>
  <c r="J232" i="6"/>
  <c r="J233" i="6"/>
  <c r="J237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V437" i="7"/>
  <c r="B439" i="7"/>
  <c r="O210" i="6"/>
  <c r="R210" i="6" s="1"/>
  <c r="N210" i="6"/>
  <c r="T210" i="6"/>
  <c r="AB166" i="6"/>
  <c r="Z166" i="6"/>
  <c r="AB164" i="6"/>
  <c r="W165" i="6"/>
  <c r="Z165" i="6" s="1"/>
  <c r="U165" i="6"/>
  <c r="AC165" i="6" s="1"/>
  <c r="Z164" i="6"/>
  <c r="AB161" i="6"/>
  <c r="AB160" i="6"/>
  <c r="W161" i="6"/>
  <c r="Z161" i="6" s="1"/>
  <c r="W160" i="6"/>
  <c r="Z160" i="6" s="1"/>
  <c r="U161" i="6"/>
  <c r="AC161" i="6" s="1"/>
  <c r="U160" i="6"/>
  <c r="AC160" i="6" s="1"/>
  <c r="Z159" i="6"/>
  <c r="S21" i="7"/>
  <c r="V21" i="7"/>
  <c r="B21" i="7"/>
  <c r="B22" i="7" s="1"/>
  <c r="B23" i="7" s="1"/>
  <c r="V23" i="7"/>
  <c r="V22" i="7"/>
  <c r="B690" i="7"/>
  <c r="B691" i="7" s="1"/>
  <c r="B692" i="7" s="1"/>
  <c r="B670" i="7"/>
  <c r="B659" i="7"/>
  <c r="Y839" i="2"/>
  <c r="Y838" i="2"/>
  <c r="Y836" i="2"/>
  <c r="Y835" i="2"/>
  <c r="Y833" i="2"/>
  <c r="Y832" i="2"/>
  <c r="Y830" i="2"/>
  <c r="Y829" i="2"/>
  <c r="Y827" i="2"/>
  <c r="Y826" i="2"/>
  <c r="Y824" i="2"/>
  <c r="Y823" i="2"/>
  <c r="Y821" i="2"/>
  <c r="Y820" i="2"/>
  <c r="Y818" i="2"/>
  <c r="Y817" i="2"/>
  <c r="O818" i="2"/>
  <c r="P818" i="2"/>
  <c r="Q818" i="2"/>
  <c r="O819" i="2"/>
  <c r="P819" i="2"/>
  <c r="Q819" i="2"/>
  <c r="O820" i="2"/>
  <c r="P820" i="2"/>
  <c r="Q820" i="2"/>
  <c r="O821" i="2"/>
  <c r="P821" i="2"/>
  <c r="Q821" i="2"/>
  <c r="O822" i="2"/>
  <c r="P822" i="2"/>
  <c r="Q822" i="2"/>
  <c r="O823" i="2"/>
  <c r="P823" i="2"/>
  <c r="Q823" i="2"/>
  <c r="O824" i="2"/>
  <c r="P824" i="2"/>
  <c r="Q824" i="2"/>
  <c r="O825" i="2"/>
  <c r="P825" i="2"/>
  <c r="Q825" i="2"/>
  <c r="O826" i="2"/>
  <c r="P826" i="2"/>
  <c r="Q826" i="2"/>
  <c r="O827" i="2"/>
  <c r="P827" i="2"/>
  <c r="Q827" i="2"/>
  <c r="O828" i="2"/>
  <c r="P828" i="2"/>
  <c r="Q828" i="2"/>
  <c r="O829" i="2"/>
  <c r="P829" i="2"/>
  <c r="Q829" i="2"/>
  <c r="O830" i="2"/>
  <c r="P830" i="2"/>
  <c r="Q830" i="2"/>
  <c r="O831" i="2"/>
  <c r="P831" i="2"/>
  <c r="Q831" i="2"/>
  <c r="O832" i="2"/>
  <c r="P832" i="2"/>
  <c r="Q832" i="2"/>
  <c r="O833" i="2"/>
  <c r="P833" i="2"/>
  <c r="Q833" i="2"/>
  <c r="O834" i="2"/>
  <c r="P834" i="2"/>
  <c r="Q834" i="2"/>
  <c r="O835" i="2"/>
  <c r="P835" i="2"/>
  <c r="Q835" i="2"/>
  <c r="O836" i="2"/>
  <c r="P836" i="2"/>
  <c r="Q836" i="2"/>
  <c r="O837" i="2"/>
  <c r="P837" i="2"/>
  <c r="Q837" i="2"/>
  <c r="O838" i="2"/>
  <c r="P838" i="2"/>
  <c r="Q838" i="2"/>
  <c r="O839" i="2"/>
  <c r="P839" i="2"/>
  <c r="Q839" i="2"/>
  <c r="O840" i="2"/>
  <c r="P840" i="2"/>
  <c r="Q840" i="2"/>
  <c r="P817" i="2"/>
  <c r="Q817" i="2"/>
  <c r="O817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793" i="2"/>
  <c r="O794" i="2"/>
  <c r="P794" i="2"/>
  <c r="Q794" i="2"/>
  <c r="O795" i="2"/>
  <c r="P795" i="2"/>
  <c r="Q795" i="2"/>
  <c r="O796" i="2"/>
  <c r="P796" i="2"/>
  <c r="Q796" i="2"/>
  <c r="O797" i="2"/>
  <c r="P797" i="2"/>
  <c r="Q797" i="2"/>
  <c r="O798" i="2"/>
  <c r="P798" i="2"/>
  <c r="Q798" i="2"/>
  <c r="O799" i="2"/>
  <c r="P799" i="2"/>
  <c r="Q799" i="2"/>
  <c r="O800" i="2"/>
  <c r="P800" i="2"/>
  <c r="Q800" i="2"/>
  <c r="O801" i="2"/>
  <c r="P801" i="2"/>
  <c r="Q801" i="2"/>
  <c r="O802" i="2"/>
  <c r="P802" i="2"/>
  <c r="Q802" i="2"/>
  <c r="O803" i="2"/>
  <c r="P803" i="2"/>
  <c r="Q803" i="2"/>
  <c r="O804" i="2"/>
  <c r="P804" i="2"/>
  <c r="Q804" i="2"/>
  <c r="O805" i="2"/>
  <c r="P805" i="2"/>
  <c r="Q805" i="2"/>
  <c r="O806" i="2"/>
  <c r="P806" i="2"/>
  <c r="Q806" i="2"/>
  <c r="O807" i="2"/>
  <c r="P807" i="2"/>
  <c r="Q807" i="2"/>
  <c r="O808" i="2"/>
  <c r="P808" i="2"/>
  <c r="Q808" i="2"/>
  <c r="O809" i="2"/>
  <c r="P809" i="2"/>
  <c r="Q809" i="2"/>
  <c r="O810" i="2"/>
  <c r="P810" i="2"/>
  <c r="Q810" i="2"/>
  <c r="O811" i="2"/>
  <c r="P811" i="2"/>
  <c r="Q811" i="2"/>
  <c r="O812" i="2"/>
  <c r="P812" i="2"/>
  <c r="Q812" i="2"/>
  <c r="O813" i="2"/>
  <c r="P813" i="2"/>
  <c r="Q813" i="2"/>
  <c r="O814" i="2"/>
  <c r="P814" i="2"/>
  <c r="Q814" i="2"/>
  <c r="O815" i="2"/>
  <c r="P815" i="2"/>
  <c r="Q815" i="2"/>
  <c r="O816" i="2"/>
  <c r="P816" i="2"/>
  <c r="Q816" i="2"/>
  <c r="Q793" i="2"/>
  <c r="P793" i="2"/>
  <c r="O793" i="2"/>
  <c r="AB158" i="6"/>
  <c r="AB157" i="6"/>
  <c r="W158" i="6"/>
  <c r="Z158" i="6" s="1"/>
  <c r="W157" i="6"/>
  <c r="Z157" i="6" s="1"/>
  <c r="U158" i="6"/>
  <c r="AC158" i="6" s="1"/>
  <c r="U157" i="6"/>
  <c r="AC157" i="6" s="1"/>
  <c r="Z156" i="6"/>
  <c r="P792" i="2"/>
  <c r="Q792" i="2"/>
  <c r="O792" i="2"/>
  <c r="P791" i="2"/>
  <c r="Q791" i="2"/>
  <c r="O791" i="2"/>
  <c r="B488" i="7"/>
  <c r="B484" i="7"/>
  <c r="E256" i="6"/>
  <c r="E255" i="6"/>
  <c r="T209" i="6"/>
  <c r="T208" i="6"/>
  <c r="T207" i="6"/>
  <c r="O207" i="6"/>
  <c r="R207" i="6" s="1"/>
  <c r="O208" i="6"/>
  <c r="R208" i="6" s="1"/>
  <c r="O209" i="6"/>
  <c r="N209" i="6"/>
  <c r="N208" i="6"/>
  <c r="N207" i="6"/>
  <c r="R209" i="6"/>
  <c r="B479" i="7"/>
  <c r="B475" i="7"/>
  <c r="O204" i="6"/>
  <c r="R204" i="6" s="1"/>
  <c r="O205" i="6"/>
  <c r="R205" i="6" s="1"/>
  <c r="O206" i="6"/>
  <c r="R206" i="6" s="1"/>
  <c r="N206" i="6"/>
  <c r="N205" i="6"/>
  <c r="N204" i="6"/>
  <c r="T206" i="6"/>
  <c r="T205" i="6"/>
  <c r="T204" i="6"/>
  <c r="B481" i="7" l="1"/>
  <c r="B482" i="7" s="1"/>
  <c r="AD789" i="2"/>
  <c r="Y837" i="2"/>
  <c r="Y825" i="2"/>
  <c r="Y840" i="2"/>
  <c r="Y831" i="2"/>
  <c r="Y822" i="2"/>
  <c r="Y828" i="2"/>
  <c r="Y819" i="2"/>
  <c r="Y834" i="2"/>
  <c r="B441" i="7"/>
  <c r="B443" i="7" s="1"/>
  <c r="B445" i="7" s="1"/>
  <c r="B490" i="7"/>
  <c r="B491" i="7" s="1"/>
  <c r="AA790" i="2"/>
  <c r="AB790" i="2" s="1"/>
  <c r="AA789" i="2"/>
  <c r="AB789" i="2" s="1"/>
  <c r="AA788" i="2"/>
  <c r="AB788" i="2" s="1"/>
  <c r="X573" i="8"/>
  <c r="X574" i="8"/>
  <c r="X575" i="8"/>
  <c r="X576" i="8"/>
  <c r="X577" i="8"/>
  <c r="X578" i="8"/>
  <c r="X579" i="8"/>
  <c r="X580" i="8"/>
  <c r="X581" i="8"/>
  <c r="X582" i="8"/>
  <c r="X572" i="8"/>
  <c r="X564" i="8"/>
  <c r="X565" i="8"/>
  <c r="X566" i="8"/>
  <c r="X567" i="8"/>
  <c r="X568" i="8"/>
  <c r="X569" i="8"/>
  <c r="X570" i="8"/>
  <c r="X571" i="8"/>
  <c r="X563" i="8"/>
  <c r="X557" i="8"/>
  <c r="X556" i="8"/>
  <c r="X555" i="8"/>
  <c r="X554" i="8"/>
  <c r="X553" i="8"/>
  <c r="X549" i="8"/>
  <c r="X560" i="8" s="1"/>
  <c r="X548" i="8"/>
  <c r="X559" i="8" s="1"/>
  <c r="X547" i="8"/>
  <c r="X558" i="8" s="1"/>
  <c r="X546" i="8"/>
  <c r="X545" i="8"/>
  <c r="X544" i="8"/>
  <c r="X543" i="8"/>
  <c r="X542" i="8"/>
  <c r="X541" i="8"/>
  <c r="X552" i="8" s="1"/>
  <c r="X540" i="8"/>
  <c r="X551" i="8" s="1"/>
  <c r="X562" i="8" s="1"/>
  <c r="X539" i="8"/>
  <c r="X550" i="8" s="1"/>
  <c r="X561" i="8" s="1"/>
  <c r="X538" i="8"/>
  <c r="X537" i="8"/>
  <c r="X536" i="8"/>
  <c r="X535" i="8"/>
  <c r="X534" i="8"/>
  <c r="X522" i="8"/>
  <c r="X521" i="8"/>
  <c r="X514" i="8"/>
  <c r="X513" i="8"/>
  <c r="X512" i="8"/>
  <c r="X511" i="8"/>
  <c r="X510" i="8"/>
  <c r="X506" i="8"/>
  <c r="X517" i="8" s="1"/>
  <c r="X505" i="8"/>
  <c r="X516" i="8" s="1"/>
  <c r="X504" i="8"/>
  <c r="X515" i="8" s="1"/>
  <c r="X503" i="8"/>
  <c r="X502" i="8"/>
  <c r="X501" i="8"/>
  <c r="X500" i="8"/>
  <c r="X499" i="8"/>
  <c r="X498" i="8"/>
  <c r="X509" i="8" s="1"/>
  <c r="X520" i="8" s="1"/>
  <c r="X497" i="8"/>
  <c r="X508" i="8" s="1"/>
  <c r="X519" i="8" s="1"/>
  <c r="X496" i="8"/>
  <c r="X507" i="8" s="1"/>
  <c r="X518" i="8" s="1"/>
  <c r="X495" i="8"/>
  <c r="X494" i="8"/>
  <c r="X479" i="8"/>
  <c r="X478" i="8"/>
  <c r="X475" i="8"/>
  <c r="X471" i="8"/>
  <c r="X482" i="8" s="1"/>
  <c r="X470" i="8"/>
  <c r="X481" i="8" s="1"/>
  <c r="X469" i="8"/>
  <c r="X480" i="8" s="1"/>
  <c r="X468" i="8"/>
  <c r="X467" i="8"/>
  <c r="X464" i="8"/>
  <c r="X463" i="8"/>
  <c r="X474" i="8" s="1"/>
  <c r="X462" i="8"/>
  <c r="X473" i="8" s="1"/>
  <c r="X461" i="8"/>
  <c r="X472" i="8" s="1"/>
  <c r="X460" i="8"/>
  <c r="X459" i="8"/>
  <c r="X458" i="8"/>
  <c r="X457" i="8"/>
  <c r="X456" i="8"/>
  <c r="X455" i="8"/>
  <c r="X466" i="8" s="1"/>
  <c r="X477" i="8" s="1"/>
  <c r="X454" i="8"/>
  <c r="X465" i="8" s="1"/>
  <c r="X476" i="8" s="1"/>
  <c r="X436" i="8"/>
  <c r="X435" i="8"/>
  <c r="X434" i="8"/>
  <c r="X433" i="8"/>
  <c r="X432" i="8"/>
  <c r="X428" i="8"/>
  <c r="X439" i="8" s="1"/>
  <c r="X427" i="8"/>
  <c r="X438" i="8" s="1"/>
  <c r="X426" i="8"/>
  <c r="X437" i="8" s="1"/>
  <c r="X425" i="8"/>
  <c r="X424" i="8"/>
  <c r="X423" i="8"/>
  <c r="X422" i="8"/>
  <c r="X421" i="8"/>
  <c r="X420" i="8"/>
  <c r="X431" i="8" s="1"/>
  <c r="X442" i="8" s="1"/>
  <c r="X419" i="8"/>
  <c r="X430" i="8" s="1"/>
  <c r="X441" i="8" s="1"/>
  <c r="X418" i="8"/>
  <c r="X429" i="8" s="1"/>
  <c r="X440" i="8" s="1"/>
  <c r="X417" i="8"/>
  <c r="X416" i="8"/>
  <c r="X415" i="8"/>
  <c r="X414" i="8"/>
  <c r="X401" i="8"/>
  <c r="X400" i="8"/>
  <c r="X393" i="8"/>
  <c r="X392" i="8"/>
  <c r="X391" i="8"/>
  <c r="X402" i="8" s="1"/>
  <c r="X390" i="8"/>
  <c r="X389" i="8"/>
  <c r="X385" i="8"/>
  <c r="X396" i="8" s="1"/>
  <c r="X384" i="8"/>
  <c r="X395" i="8" s="1"/>
  <c r="X383" i="8"/>
  <c r="X394" i="8" s="1"/>
  <c r="X382" i="8"/>
  <c r="X381" i="8"/>
  <c r="X380" i="8"/>
  <c r="X379" i="8"/>
  <c r="X378" i="8"/>
  <c r="X377" i="8"/>
  <c r="X388" i="8" s="1"/>
  <c r="X399" i="8" s="1"/>
  <c r="X376" i="8"/>
  <c r="X387" i="8" s="1"/>
  <c r="X398" i="8" s="1"/>
  <c r="X375" i="8"/>
  <c r="X386" i="8" s="1"/>
  <c r="X397" i="8" s="1"/>
  <c r="X374" i="8"/>
  <c r="X358" i="8"/>
  <c r="X357" i="8"/>
  <c r="X355" i="8"/>
  <c r="X354" i="8"/>
  <c r="X350" i="8"/>
  <c r="X361" i="8" s="1"/>
  <c r="X349" i="8"/>
  <c r="X360" i="8" s="1"/>
  <c r="X348" i="8"/>
  <c r="X359" i="8" s="1"/>
  <c r="X347" i="8"/>
  <c r="X346" i="8"/>
  <c r="X344" i="8"/>
  <c r="X343" i="8"/>
  <c r="X342" i="8"/>
  <c r="X353" i="8" s="1"/>
  <c r="X341" i="8"/>
  <c r="X352" i="8" s="1"/>
  <c r="X340" i="8"/>
  <c r="X351" i="8" s="1"/>
  <c r="X362" i="8" s="1"/>
  <c r="X339" i="8"/>
  <c r="X338" i="8"/>
  <c r="X337" i="8"/>
  <c r="X336" i="8"/>
  <c r="X335" i="8"/>
  <c r="X334" i="8"/>
  <c r="X345" i="8" s="1"/>
  <c r="X356" i="8" s="1"/>
  <c r="X322" i="8"/>
  <c r="X315" i="8"/>
  <c r="X314" i="8"/>
  <c r="X312" i="8"/>
  <c r="X311" i="8"/>
  <c r="X307" i="8"/>
  <c r="X318" i="8" s="1"/>
  <c r="X306" i="8"/>
  <c r="X317" i="8" s="1"/>
  <c r="X304" i="8"/>
  <c r="X303" i="8"/>
  <c r="X302" i="8"/>
  <c r="X313" i="8" s="1"/>
  <c r="X301" i="8"/>
  <c r="X300" i="8"/>
  <c r="X299" i="8"/>
  <c r="X310" i="8" s="1"/>
  <c r="X321" i="8" s="1"/>
  <c r="X298" i="8"/>
  <c r="X309" i="8" s="1"/>
  <c r="X320" i="8" s="1"/>
  <c r="X297" i="8"/>
  <c r="X308" i="8" s="1"/>
  <c r="X319" i="8" s="1"/>
  <c r="X296" i="8"/>
  <c r="X295" i="8"/>
  <c r="X294" i="8"/>
  <c r="X305" i="8" s="1"/>
  <c r="X316" i="8" s="1"/>
  <c r="X280" i="8"/>
  <c r="X279" i="8"/>
  <c r="X272" i="8"/>
  <c r="X271" i="8"/>
  <c r="X282" i="8" s="1"/>
  <c r="X269" i="8"/>
  <c r="X268" i="8"/>
  <c r="X264" i="8"/>
  <c r="X275" i="8" s="1"/>
  <c r="X263" i="8"/>
  <c r="X274" i="8" s="1"/>
  <c r="X262" i="8"/>
  <c r="X273" i="8" s="1"/>
  <c r="X261" i="8"/>
  <c r="X260" i="8"/>
  <c r="X259" i="8"/>
  <c r="X270" i="8" s="1"/>
  <c r="X281" i="8" s="1"/>
  <c r="X258" i="8"/>
  <c r="X257" i="8"/>
  <c r="X256" i="8"/>
  <c r="X267" i="8" s="1"/>
  <c r="X278" i="8" s="1"/>
  <c r="X255" i="8"/>
  <c r="X266" i="8" s="1"/>
  <c r="X277" i="8" s="1"/>
  <c r="X254" i="8"/>
  <c r="X265" i="8" s="1"/>
  <c r="X276" i="8" s="1"/>
  <c r="X237" i="8"/>
  <c r="X236" i="8"/>
  <c r="X234" i="8"/>
  <c r="X233" i="8"/>
  <c r="X229" i="8"/>
  <c r="X240" i="8" s="1"/>
  <c r="X228" i="8"/>
  <c r="X239" i="8" s="1"/>
  <c r="X226" i="8"/>
  <c r="X225" i="8"/>
  <c r="X224" i="8"/>
  <c r="X235" i="8" s="1"/>
  <c r="X223" i="8"/>
  <c r="X222" i="8"/>
  <c r="X221" i="8"/>
  <c r="X232" i="8" s="1"/>
  <c r="X220" i="8"/>
  <c r="X231" i="8" s="1"/>
  <c r="X242" i="8" s="1"/>
  <c r="X219" i="8"/>
  <c r="X230" i="8" s="1"/>
  <c r="X241" i="8" s="1"/>
  <c r="X218" i="8"/>
  <c r="X217" i="8"/>
  <c r="X216" i="8"/>
  <c r="X227" i="8" s="1"/>
  <c r="X238" i="8" s="1"/>
  <c r="X215" i="8"/>
  <c r="X214" i="8"/>
  <c r="X202" i="8"/>
  <c r="X201" i="8"/>
  <c r="X194" i="8"/>
  <c r="X193" i="8"/>
  <c r="X191" i="8"/>
  <c r="X190" i="8"/>
  <c r="X186" i="8"/>
  <c r="X197" i="8" s="1"/>
  <c r="X185" i="8"/>
  <c r="X196" i="8" s="1"/>
  <c r="X184" i="8"/>
  <c r="X195" i="8" s="1"/>
  <c r="X183" i="8"/>
  <c r="X182" i="8"/>
  <c r="X181" i="8"/>
  <c r="X192" i="8" s="1"/>
  <c r="X180" i="8"/>
  <c r="X179" i="8"/>
  <c r="X178" i="8"/>
  <c r="X189" i="8" s="1"/>
  <c r="X200" i="8" s="1"/>
  <c r="X177" i="8"/>
  <c r="X188" i="8" s="1"/>
  <c r="X199" i="8" s="1"/>
  <c r="X176" i="8"/>
  <c r="X187" i="8" s="1"/>
  <c r="X198" i="8" s="1"/>
  <c r="X175" i="8"/>
  <c r="X174" i="8"/>
  <c r="X159" i="8"/>
  <c r="X158" i="8"/>
  <c r="X155" i="8"/>
  <c r="X151" i="8"/>
  <c r="X162" i="8" s="1"/>
  <c r="X150" i="8"/>
  <c r="X161" i="8" s="1"/>
  <c r="X148" i="8"/>
  <c r="X147" i="8"/>
  <c r="X144" i="8"/>
  <c r="X143" i="8"/>
  <c r="X154" i="8" s="1"/>
  <c r="X142" i="8"/>
  <c r="X153" i="8" s="1"/>
  <c r="X141" i="8"/>
  <c r="X152" i="8" s="1"/>
  <c r="X140" i="8"/>
  <c r="X139" i="8"/>
  <c r="X138" i="8"/>
  <c r="X149" i="8" s="1"/>
  <c r="X160" i="8" s="1"/>
  <c r="X137" i="8"/>
  <c r="X136" i="8"/>
  <c r="X135" i="8"/>
  <c r="X146" i="8" s="1"/>
  <c r="X157" i="8" s="1"/>
  <c r="X134" i="8"/>
  <c r="X145" i="8" s="1"/>
  <c r="X156" i="8" s="1"/>
  <c r="X116" i="8"/>
  <c r="X115" i="8"/>
  <c r="X113" i="8"/>
  <c r="X112" i="8"/>
  <c r="X108" i="8"/>
  <c r="X119" i="8" s="1"/>
  <c r="X107" i="8"/>
  <c r="X118" i="8" s="1"/>
  <c r="X105" i="8"/>
  <c r="X104" i="8"/>
  <c r="X103" i="8"/>
  <c r="X114" i="8" s="1"/>
  <c r="X102" i="8"/>
  <c r="X101" i="8"/>
  <c r="X100" i="8"/>
  <c r="X111" i="8" s="1"/>
  <c r="X122" i="8" s="1"/>
  <c r="X99" i="8"/>
  <c r="X110" i="8" s="1"/>
  <c r="X121" i="8" s="1"/>
  <c r="X98" i="8"/>
  <c r="X109" i="8" s="1"/>
  <c r="X120" i="8" s="1"/>
  <c r="X97" i="8"/>
  <c r="X96" i="8"/>
  <c r="X95" i="8"/>
  <c r="X106" i="8" s="1"/>
  <c r="X117" i="8" s="1"/>
  <c r="X94" i="8"/>
  <c r="X81" i="8"/>
  <c r="X80" i="8"/>
  <c r="X73" i="8"/>
  <c r="X72" i="8"/>
  <c r="X70" i="8"/>
  <c r="X69" i="8"/>
  <c r="X65" i="8"/>
  <c r="X76" i="8" s="1"/>
  <c r="X64" i="8"/>
  <c r="X75" i="8" s="1"/>
  <c r="X63" i="8"/>
  <c r="X74" i="8" s="1"/>
  <c r="X62" i="8"/>
  <c r="X61" i="8"/>
  <c r="X60" i="8"/>
  <c r="X71" i="8" s="1"/>
  <c r="X82" i="8" s="1"/>
  <c r="X59" i="8"/>
  <c r="X58" i="8"/>
  <c r="X57" i="8"/>
  <c r="X68" i="8" s="1"/>
  <c r="X79" i="8" s="1"/>
  <c r="X56" i="8"/>
  <c r="X67" i="8" s="1"/>
  <c r="X78" i="8" s="1"/>
  <c r="X55" i="8"/>
  <c r="X66" i="8" s="1"/>
  <c r="X77" i="8" s="1"/>
  <c r="X54" i="8"/>
  <c r="X31" i="8"/>
  <c r="X42" i="8" s="1"/>
  <c r="X32" i="8"/>
  <c r="X33" i="8"/>
  <c r="X34" i="8"/>
  <c r="X35" i="8"/>
  <c r="X37" i="8"/>
  <c r="X38" i="8"/>
  <c r="X39" i="8"/>
  <c r="X40" i="8"/>
  <c r="X30" i="8"/>
  <c r="X41" i="8" s="1"/>
  <c r="X15" i="8"/>
  <c r="X16" i="8"/>
  <c r="X17" i="8"/>
  <c r="X18" i="8"/>
  <c r="X19" i="8"/>
  <c r="X20" i="8"/>
  <c r="X21" i="8"/>
  <c r="X22" i="8"/>
  <c r="X23" i="8"/>
  <c r="X24" i="8"/>
  <c r="X26" i="8"/>
  <c r="X27" i="8"/>
  <c r="X28" i="8"/>
  <c r="X29" i="8"/>
  <c r="X14" i="8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1" i="4"/>
  <c r="I790" i="2"/>
  <c r="I789" i="2"/>
  <c r="I788" i="2"/>
  <c r="I7" i="4"/>
  <c r="H7" i="4"/>
  <c r="I11" i="4"/>
  <c r="I12" i="4" s="1"/>
  <c r="I13" i="4" s="1"/>
  <c r="I14" i="4" s="1"/>
  <c r="I15" i="4" s="1"/>
  <c r="I16" i="4" s="1"/>
  <c r="I17" i="4" s="1"/>
  <c r="I18" i="4" s="1"/>
  <c r="I10" i="4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AC1" i="8"/>
  <c r="AB1" i="8"/>
  <c r="AA1" i="8"/>
  <c r="Z1" i="8"/>
  <c r="Y1" i="8"/>
  <c r="X1" i="8"/>
  <c r="W1" i="8"/>
  <c r="V1" i="8"/>
  <c r="U1" i="8"/>
  <c r="T1" i="8"/>
  <c r="S1" i="8"/>
  <c r="R1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O789" i="2"/>
  <c r="P789" i="2"/>
  <c r="O790" i="2"/>
  <c r="P790" i="2"/>
  <c r="Q790" i="2"/>
  <c r="Q789" i="2"/>
  <c r="Q788" i="2"/>
  <c r="P788" i="2"/>
  <c r="O788" i="2"/>
  <c r="D789" i="2"/>
  <c r="D790" i="2" s="1"/>
  <c r="AD790" i="2" l="1"/>
  <c r="AD841" i="2" s="1"/>
  <c r="B446" i="7"/>
  <c r="X25" i="8"/>
  <c r="D817" i="2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794" i="2"/>
  <c r="B76" i="7"/>
  <c r="S76" i="7"/>
  <c r="B745" i="7"/>
  <c r="E252" i="6"/>
  <c r="E251" i="6"/>
  <c r="E250" i="6"/>
  <c r="E249" i="6"/>
  <c r="O765" i="2"/>
  <c r="P765" i="2"/>
  <c r="Q765" i="2"/>
  <c r="O766" i="2"/>
  <c r="P766" i="2"/>
  <c r="Q766" i="2"/>
  <c r="O767" i="2"/>
  <c r="P767" i="2"/>
  <c r="Q767" i="2"/>
  <c r="O768" i="2"/>
  <c r="P768" i="2"/>
  <c r="Q768" i="2"/>
  <c r="O769" i="2"/>
  <c r="P769" i="2"/>
  <c r="Q769" i="2"/>
  <c r="O770" i="2"/>
  <c r="P770" i="2"/>
  <c r="Q770" i="2"/>
  <c r="O771" i="2"/>
  <c r="P771" i="2"/>
  <c r="Q771" i="2"/>
  <c r="O772" i="2"/>
  <c r="P772" i="2"/>
  <c r="Q772" i="2"/>
  <c r="O773" i="2"/>
  <c r="P773" i="2"/>
  <c r="Q773" i="2"/>
  <c r="O774" i="2"/>
  <c r="P774" i="2"/>
  <c r="Q774" i="2"/>
  <c r="O775" i="2"/>
  <c r="P775" i="2"/>
  <c r="Q775" i="2"/>
  <c r="O776" i="2"/>
  <c r="P776" i="2"/>
  <c r="Q776" i="2"/>
  <c r="O777" i="2"/>
  <c r="P777" i="2"/>
  <c r="Q777" i="2"/>
  <c r="O778" i="2"/>
  <c r="P778" i="2"/>
  <c r="Q778" i="2"/>
  <c r="O779" i="2"/>
  <c r="P779" i="2"/>
  <c r="Q779" i="2"/>
  <c r="O780" i="2"/>
  <c r="P780" i="2"/>
  <c r="Q780" i="2"/>
  <c r="O781" i="2"/>
  <c r="P781" i="2"/>
  <c r="Q781" i="2"/>
  <c r="O782" i="2"/>
  <c r="P782" i="2"/>
  <c r="Q782" i="2"/>
  <c r="O783" i="2"/>
  <c r="P783" i="2"/>
  <c r="Q783" i="2"/>
  <c r="O784" i="2"/>
  <c r="P784" i="2"/>
  <c r="Q784" i="2"/>
  <c r="O785" i="2"/>
  <c r="P785" i="2"/>
  <c r="Q785" i="2"/>
  <c r="O786" i="2"/>
  <c r="P786" i="2"/>
  <c r="Q786" i="2"/>
  <c r="O787" i="2"/>
  <c r="P787" i="2"/>
  <c r="Q787" i="2"/>
  <c r="P764" i="2"/>
  <c r="Q764" i="2"/>
  <c r="O764" i="2"/>
  <c r="AA740" i="2"/>
  <c r="O741" i="2"/>
  <c r="P741" i="2"/>
  <c r="Q741" i="2"/>
  <c r="O742" i="2"/>
  <c r="P742" i="2"/>
  <c r="Q742" i="2"/>
  <c r="O743" i="2"/>
  <c r="P743" i="2"/>
  <c r="Q743" i="2"/>
  <c r="O744" i="2"/>
  <c r="P744" i="2"/>
  <c r="Q744" i="2"/>
  <c r="O745" i="2"/>
  <c r="P745" i="2"/>
  <c r="Q745" i="2"/>
  <c r="O746" i="2"/>
  <c r="P746" i="2"/>
  <c r="Q746" i="2"/>
  <c r="O747" i="2"/>
  <c r="P747" i="2"/>
  <c r="Q747" i="2"/>
  <c r="O748" i="2"/>
  <c r="P748" i="2"/>
  <c r="Q748" i="2"/>
  <c r="O749" i="2"/>
  <c r="P749" i="2"/>
  <c r="Q749" i="2"/>
  <c r="O750" i="2"/>
  <c r="P750" i="2"/>
  <c r="Q750" i="2"/>
  <c r="O751" i="2"/>
  <c r="P751" i="2"/>
  <c r="Q751" i="2"/>
  <c r="O752" i="2"/>
  <c r="P752" i="2"/>
  <c r="Q752" i="2"/>
  <c r="O753" i="2"/>
  <c r="P753" i="2"/>
  <c r="Q753" i="2"/>
  <c r="O754" i="2"/>
  <c r="P754" i="2"/>
  <c r="Q754" i="2"/>
  <c r="O755" i="2"/>
  <c r="P755" i="2"/>
  <c r="Q755" i="2"/>
  <c r="O756" i="2"/>
  <c r="P756" i="2"/>
  <c r="Q756" i="2"/>
  <c r="O757" i="2"/>
  <c r="P757" i="2"/>
  <c r="Q757" i="2"/>
  <c r="O758" i="2"/>
  <c r="P758" i="2"/>
  <c r="Q758" i="2"/>
  <c r="O759" i="2"/>
  <c r="P759" i="2"/>
  <c r="Q759" i="2"/>
  <c r="O760" i="2"/>
  <c r="P760" i="2"/>
  <c r="Q760" i="2"/>
  <c r="O761" i="2"/>
  <c r="P761" i="2"/>
  <c r="Q761" i="2"/>
  <c r="O762" i="2"/>
  <c r="P762" i="2"/>
  <c r="Q762" i="2"/>
  <c r="O763" i="2"/>
  <c r="P763" i="2"/>
  <c r="Q763" i="2"/>
  <c r="Q740" i="2"/>
  <c r="W154" i="6"/>
  <c r="Z154" i="6" s="1"/>
  <c r="W153" i="6"/>
  <c r="Z153" i="6" s="1"/>
  <c r="P740" i="2"/>
  <c r="O740" i="2"/>
  <c r="O717" i="2"/>
  <c r="P717" i="2"/>
  <c r="Q717" i="2"/>
  <c r="AA717" i="2"/>
  <c r="O718" i="2"/>
  <c r="P718" i="2"/>
  <c r="Q718" i="2"/>
  <c r="AA718" i="2"/>
  <c r="O719" i="2"/>
  <c r="P719" i="2"/>
  <c r="Q719" i="2"/>
  <c r="AA719" i="2"/>
  <c r="O720" i="2"/>
  <c r="P720" i="2"/>
  <c r="Q720" i="2"/>
  <c r="AA720" i="2"/>
  <c r="O721" i="2"/>
  <c r="P721" i="2"/>
  <c r="Q721" i="2"/>
  <c r="AA721" i="2"/>
  <c r="O722" i="2"/>
  <c r="P722" i="2"/>
  <c r="Q722" i="2"/>
  <c r="AA722" i="2"/>
  <c r="O723" i="2"/>
  <c r="P723" i="2"/>
  <c r="Q723" i="2"/>
  <c r="AA723" i="2"/>
  <c r="O724" i="2"/>
  <c r="P724" i="2"/>
  <c r="Q724" i="2"/>
  <c r="AA724" i="2"/>
  <c r="O725" i="2"/>
  <c r="P725" i="2"/>
  <c r="Q725" i="2"/>
  <c r="AA725" i="2"/>
  <c r="O726" i="2"/>
  <c r="P726" i="2"/>
  <c r="Q726" i="2"/>
  <c r="AA726" i="2"/>
  <c r="O727" i="2"/>
  <c r="P727" i="2"/>
  <c r="Q727" i="2"/>
  <c r="AA727" i="2"/>
  <c r="O728" i="2"/>
  <c r="P728" i="2"/>
  <c r="Q728" i="2"/>
  <c r="AA728" i="2"/>
  <c r="O729" i="2"/>
  <c r="P729" i="2"/>
  <c r="Q729" i="2"/>
  <c r="AA729" i="2"/>
  <c r="O730" i="2"/>
  <c r="P730" i="2"/>
  <c r="Q730" i="2"/>
  <c r="AA730" i="2"/>
  <c r="O731" i="2"/>
  <c r="P731" i="2"/>
  <c r="Q731" i="2"/>
  <c r="AA731" i="2"/>
  <c r="O732" i="2"/>
  <c r="P732" i="2"/>
  <c r="Q732" i="2"/>
  <c r="AA732" i="2"/>
  <c r="O733" i="2"/>
  <c r="P733" i="2"/>
  <c r="Q733" i="2"/>
  <c r="AA733" i="2"/>
  <c r="O734" i="2"/>
  <c r="P734" i="2"/>
  <c r="Q734" i="2"/>
  <c r="AA734" i="2"/>
  <c r="O735" i="2"/>
  <c r="P735" i="2"/>
  <c r="Q735" i="2"/>
  <c r="AA735" i="2"/>
  <c r="O736" i="2"/>
  <c r="P736" i="2"/>
  <c r="Q736" i="2"/>
  <c r="AA736" i="2"/>
  <c r="O737" i="2"/>
  <c r="P737" i="2"/>
  <c r="Q737" i="2"/>
  <c r="AA737" i="2"/>
  <c r="O738" i="2"/>
  <c r="P738" i="2"/>
  <c r="Q738" i="2"/>
  <c r="AA738" i="2"/>
  <c r="O739" i="2"/>
  <c r="P739" i="2"/>
  <c r="Q739" i="2"/>
  <c r="AA739" i="2"/>
  <c r="AA716" i="2"/>
  <c r="P716" i="2"/>
  <c r="Q716" i="2"/>
  <c r="P715" i="2"/>
  <c r="Q715" i="2"/>
  <c r="O716" i="2"/>
  <c r="D716" i="2"/>
  <c r="D740" i="2" s="1"/>
  <c r="O202" i="6"/>
  <c r="R202" i="6" s="1"/>
  <c r="O203" i="6"/>
  <c r="R203" i="6" s="1"/>
  <c r="N203" i="6"/>
  <c r="N202" i="6"/>
  <c r="O201" i="6"/>
  <c r="R201" i="6" s="1"/>
  <c r="N201" i="6"/>
  <c r="O715" i="2"/>
  <c r="AB155" i="6"/>
  <c r="Z155" i="6"/>
  <c r="AB154" i="6"/>
  <c r="AB153" i="6"/>
  <c r="U154" i="6"/>
  <c r="AC154" i="6" s="1"/>
  <c r="U153" i="6"/>
  <c r="AC153" i="6" s="1"/>
  <c r="B470" i="7"/>
  <c r="B466" i="7"/>
  <c r="Z152" i="6"/>
  <c r="T203" i="6"/>
  <c r="T202" i="6"/>
  <c r="T201" i="6"/>
  <c r="B19" i="7"/>
  <c r="B688" i="7"/>
  <c r="J108" i="6"/>
  <c r="L108" i="6"/>
  <c r="L114" i="6"/>
  <c r="E114" i="6"/>
  <c r="B461" i="7"/>
  <c r="T199" i="6"/>
  <c r="B458" i="7"/>
  <c r="B459" i="7" s="1"/>
  <c r="R199" i="6"/>
  <c r="R200" i="6"/>
  <c r="M200" i="6"/>
  <c r="B455" i="7"/>
  <c r="B456" i="7"/>
  <c r="B457" i="7"/>
  <c r="E245" i="6"/>
  <c r="E246" i="6"/>
  <c r="E244" i="6"/>
  <c r="B454" i="7"/>
  <c r="AD842" i="2" l="1"/>
  <c r="B448" i="7"/>
  <c r="B449" i="7" s="1"/>
  <c r="X36" i="8"/>
  <c r="D795" i="2"/>
  <c r="B472" i="7"/>
  <c r="B473" i="7" s="1"/>
  <c r="AA747" i="2"/>
  <c r="AA743" i="2"/>
  <c r="AA748" i="2"/>
  <c r="AA741" i="2"/>
  <c r="D764" i="2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41" i="2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AA762" i="2"/>
  <c r="AA754" i="2"/>
  <c r="AA746" i="2"/>
  <c r="AA761" i="2"/>
  <c r="AA753" i="2"/>
  <c r="AA745" i="2"/>
  <c r="AA760" i="2"/>
  <c r="AA752" i="2"/>
  <c r="AA744" i="2"/>
  <c r="D717" i="2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AA758" i="2"/>
  <c r="AA750" i="2"/>
  <c r="AA742" i="2"/>
  <c r="AA759" i="2"/>
  <c r="AA751" i="2"/>
  <c r="AA757" i="2"/>
  <c r="AA749" i="2"/>
  <c r="AA756" i="2"/>
  <c r="AA763" i="2"/>
  <c r="AA755" i="2"/>
  <c r="B467" i="7"/>
  <c r="B468" i="7" s="1"/>
  <c r="B463" i="7"/>
  <c r="B464" i="7" s="1"/>
  <c r="R197" i="6"/>
  <c r="T197" i="6"/>
  <c r="R198" i="6"/>
  <c r="T198" i="6"/>
  <c r="M198" i="6"/>
  <c r="R195" i="6"/>
  <c r="T195" i="6"/>
  <c r="R196" i="6"/>
  <c r="T196" i="6"/>
  <c r="M196" i="6"/>
  <c r="M195" i="6"/>
  <c r="R194" i="6"/>
  <c r="T194" i="6"/>
  <c r="R193" i="6"/>
  <c r="T193" i="6"/>
  <c r="M193" i="6"/>
  <c r="T192" i="6"/>
  <c r="R192" i="6"/>
  <c r="AD843" i="2" l="1"/>
  <c r="AA766" i="2"/>
  <c r="B450" i="7"/>
  <c r="B451" i="7" s="1"/>
  <c r="B452" i="7" s="1"/>
  <c r="D796" i="2"/>
  <c r="B476" i="7"/>
  <c r="B477" i="7" s="1"/>
  <c r="AA769" i="2"/>
  <c r="AA772" i="2"/>
  <c r="AA781" i="2"/>
  <c r="AA787" i="2"/>
  <c r="AA784" i="2"/>
  <c r="AA775" i="2"/>
  <c r="AA778" i="2"/>
  <c r="B17" i="7"/>
  <c r="B694" i="7"/>
  <c r="B695" i="7" s="1"/>
  <c r="B696" i="7" s="1"/>
  <c r="B697" i="7" s="1"/>
  <c r="B686" i="7"/>
  <c r="L107" i="6"/>
  <c r="J107" i="6"/>
  <c r="T191" i="6"/>
  <c r="R191" i="6"/>
  <c r="T190" i="6"/>
  <c r="O190" i="6"/>
  <c r="R190" i="6" s="1"/>
  <c r="N190" i="6"/>
  <c r="B91" i="7"/>
  <c r="G109" i="6"/>
  <c r="F109" i="6"/>
  <c r="L109" i="6"/>
  <c r="L113" i="6"/>
  <c r="L112" i="6"/>
  <c r="L111" i="6"/>
  <c r="J105" i="6"/>
  <c r="K105" i="6" s="1"/>
  <c r="J106" i="6"/>
  <c r="J110" i="6"/>
  <c r="J111" i="6"/>
  <c r="J112" i="6"/>
  <c r="J113" i="6"/>
  <c r="J114" i="6"/>
  <c r="J115" i="6"/>
  <c r="K115" i="6" s="1"/>
  <c r="J116" i="6"/>
  <c r="K116" i="6" s="1"/>
  <c r="E113" i="6"/>
  <c r="E112" i="6"/>
  <c r="B94" i="7"/>
  <c r="AA240" i="2"/>
  <c r="AB240" i="2" s="1"/>
  <c r="AA177" i="2"/>
  <c r="AB177" i="2" s="1"/>
  <c r="W150" i="6"/>
  <c r="W149" i="6"/>
  <c r="W148" i="6"/>
  <c r="B95" i="7" l="1"/>
  <c r="AD844" i="2"/>
  <c r="B485" i="7"/>
  <c r="D797" i="2"/>
  <c r="B698" i="7"/>
  <c r="J109" i="6"/>
  <c r="K110" i="6"/>
  <c r="Z149" i="6"/>
  <c r="D654" i="2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594" i="2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534" i="2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AB151" i="6"/>
  <c r="Z151" i="6"/>
  <c r="Z147" i="6"/>
  <c r="AB150" i="6"/>
  <c r="Z150" i="6"/>
  <c r="AB149" i="6"/>
  <c r="AB148" i="6"/>
  <c r="Z148" i="6"/>
  <c r="U149" i="6"/>
  <c r="AC149" i="6" s="1"/>
  <c r="U150" i="6"/>
  <c r="AC150" i="6" s="1"/>
  <c r="U148" i="6"/>
  <c r="AC148" i="6" s="1"/>
  <c r="V150" i="6"/>
  <c r="V149" i="6"/>
  <c r="V148" i="6"/>
  <c r="T189" i="6"/>
  <c r="R189" i="6"/>
  <c r="F104" i="6"/>
  <c r="J104" i="6" s="1"/>
  <c r="F103" i="6"/>
  <c r="J103" i="6" s="1"/>
  <c r="F102" i="6"/>
  <c r="J102" i="6" s="1"/>
  <c r="E102" i="6"/>
  <c r="E103" i="6"/>
  <c r="E104" i="6"/>
  <c r="L100" i="6"/>
  <c r="L101" i="6"/>
  <c r="L102" i="6"/>
  <c r="L103" i="6"/>
  <c r="L104" i="6"/>
  <c r="L105" i="6"/>
  <c r="L106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3" i="6"/>
  <c r="B257" i="6"/>
  <c r="B253" i="6"/>
  <c r="B247" i="6"/>
  <c r="B242" i="6"/>
  <c r="B241" i="6"/>
  <c r="B232" i="6"/>
  <c r="B231" i="6"/>
  <c r="B724" i="7"/>
  <c r="B486" i="7" l="1"/>
  <c r="AD845" i="2"/>
  <c r="D798" i="2"/>
  <c r="B699" i="7"/>
  <c r="B700" i="7" s="1"/>
  <c r="B701" i="7" s="1"/>
  <c r="B725" i="7"/>
  <c r="B726" i="7" s="1"/>
  <c r="S47" i="7"/>
  <c r="S42" i="7"/>
  <c r="AA496" i="2"/>
  <c r="AA497" i="2"/>
  <c r="AA498" i="2"/>
  <c r="AA495" i="2"/>
  <c r="D495" i="2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0" i="6"/>
  <c r="T169" i="6"/>
  <c r="T168" i="6"/>
  <c r="T167" i="6"/>
  <c r="T166" i="6"/>
  <c r="T165" i="6"/>
  <c r="T164" i="6"/>
  <c r="T163" i="6"/>
  <c r="T162" i="6"/>
  <c r="T161" i="6"/>
  <c r="T159" i="6"/>
  <c r="T158" i="6"/>
  <c r="T157" i="6"/>
  <c r="T156" i="6"/>
  <c r="T155" i="6"/>
  <c r="T154" i="6"/>
  <c r="T153" i="6"/>
  <c r="T152" i="6"/>
  <c r="T151" i="6"/>
  <c r="T150" i="6"/>
  <c r="T149" i="6"/>
  <c r="N171" i="6"/>
  <c r="R171" i="6" s="1"/>
  <c r="O188" i="6"/>
  <c r="R188" i="6" s="1"/>
  <c r="O187" i="6"/>
  <c r="O186" i="6"/>
  <c r="O185" i="6"/>
  <c r="R185" i="6" s="1"/>
  <c r="O184" i="6"/>
  <c r="R184" i="6" s="1"/>
  <c r="O183" i="6"/>
  <c r="R183" i="6" s="1"/>
  <c r="O182" i="6"/>
  <c r="R182" i="6" s="1"/>
  <c r="O181" i="6"/>
  <c r="R181" i="6" s="1"/>
  <c r="O180" i="6"/>
  <c r="O179" i="6"/>
  <c r="R179" i="6" s="1"/>
  <c r="O178" i="6"/>
  <c r="O177" i="6"/>
  <c r="R177" i="6" s="1"/>
  <c r="O176" i="6"/>
  <c r="R176" i="6" s="1"/>
  <c r="O175" i="6"/>
  <c r="R175" i="6" s="1"/>
  <c r="O174" i="6"/>
  <c r="R174" i="6" s="1"/>
  <c r="O173" i="6"/>
  <c r="R173" i="6" s="1"/>
  <c r="O172" i="6"/>
  <c r="O170" i="6"/>
  <c r="R170" i="6" s="1"/>
  <c r="O169" i="6"/>
  <c r="R169" i="6" s="1"/>
  <c r="O168" i="6"/>
  <c r="R168" i="6" s="1"/>
  <c r="O167" i="6"/>
  <c r="R167" i="6" s="1"/>
  <c r="O166" i="6"/>
  <c r="R166" i="6" s="1"/>
  <c r="O165" i="6"/>
  <c r="R165" i="6" s="1"/>
  <c r="O164" i="6"/>
  <c r="R164" i="6" s="1"/>
  <c r="O163" i="6"/>
  <c r="R163" i="6" s="1"/>
  <c r="O162" i="6"/>
  <c r="R162" i="6" s="1"/>
  <c r="O161" i="6"/>
  <c r="R161" i="6" s="1"/>
  <c r="O159" i="6"/>
  <c r="R159" i="6" s="1"/>
  <c r="O158" i="6"/>
  <c r="O157" i="6"/>
  <c r="R157" i="6" s="1"/>
  <c r="O156" i="6"/>
  <c r="R156" i="6" s="1"/>
  <c r="O155" i="6"/>
  <c r="O154" i="6"/>
  <c r="O153" i="6"/>
  <c r="R153" i="6" s="1"/>
  <c r="O152" i="6"/>
  <c r="O151" i="6"/>
  <c r="R151" i="6" s="1"/>
  <c r="O150" i="6"/>
  <c r="R150" i="6" s="1"/>
  <c r="O149" i="6"/>
  <c r="R149" i="6" s="1"/>
  <c r="G230" i="6"/>
  <c r="J230" i="6" s="1"/>
  <c r="G229" i="6"/>
  <c r="J229" i="6" s="1"/>
  <c r="G228" i="6"/>
  <c r="J228" i="6" s="1"/>
  <c r="G227" i="6"/>
  <c r="J227" i="6" s="1"/>
  <c r="G226" i="6"/>
  <c r="J226" i="6" s="1"/>
  <c r="G225" i="6"/>
  <c r="J225" i="6" s="1"/>
  <c r="G224" i="6"/>
  <c r="J224" i="6" s="1"/>
  <c r="G223" i="6"/>
  <c r="J223" i="6" s="1"/>
  <c r="G222" i="6"/>
  <c r="J222" i="6" s="1"/>
  <c r="G221" i="6"/>
  <c r="J221" i="6" s="1"/>
  <c r="G220" i="6"/>
  <c r="J220" i="6" s="1"/>
  <c r="G219" i="6"/>
  <c r="J219" i="6" s="1"/>
  <c r="G218" i="6"/>
  <c r="J218" i="6" s="1"/>
  <c r="G217" i="6"/>
  <c r="J217" i="6" s="1"/>
  <c r="G216" i="6"/>
  <c r="J216" i="6" s="1"/>
  <c r="G215" i="6"/>
  <c r="J215" i="6" s="1"/>
  <c r="G214" i="6"/>
  <c r="J214" i="6" s="1"/>
  <c r="G212" i="6"/>
  <c r="J212" i="6" s="1"/>
  <c r="G211" i="6"/>
  <c r="J211" i="6" s="1"/>
  <c r="G210" i="6"/>
  <c r="J210" i="6" s="1"/>
  <c r="G209" i="6"/>
  <c r="J209" i="6" s="1"/>
  <c r="G208" i="6"/>
  <c r="J208" i="6" s="1"/>
  <c r="G207" i="6"/>
  <c r="J207" i="6" s="1"/>
  <c r="G206" i="6"/>
  <c r="J206" i="6" s="1"/>
  <c r="G205" i="6"/>
  <c r="J205" i="6" s="1"/>
  <c r="G204" i="6"/>
  <c r="J204" i="6" s="1"/>
  <c r="G203" i="6"/>
  <c r="J203" i="6" s="1"/>
  <c r="G201" i="6"/>
  <c r="J201" i="6" s="1"/>
  <c r="G200" i="6"/>
  <c r="J200" i="6" s="1"/>
  <c r="G199" i="6"/>
  <c r="J199" i="6" s="1"/>
  <c r="G198" i="6"/>
  <c r="J198" i="6" s="1"/>
  <c r="G197" i="6"/>
  <c r="J197" i="6" s="1"/>
  <c r="G196" i="6"/>
  <c r="J196" i="6" s="1"/>
  <c r="G195" i="6"/>
  <c r="J195" i="6" s="1"/>
  <c r="G194" i="6"/>
  <c r="J194" i="6" s="1"/>
  <c r="G193" i="6"/>
  <c r="J193" i="6" s="1"/>
  <c r="G192" i="6"/>
  <c r="J192" i="6" s="1"/>
  <c r="G191" i="6"/>
  <c r="J191" i="6" s="1"/>
  <c r="R158" i="6"/>
  <c r="R172" i="6"/>
  <c r="R178" i="6"/>
  <c r="R180" i="6"/>
  <c r="R186" i="6"/>
  <c r="R187" i="6"/>
  <c r="R147" i="6"/>
  <c r="R148" i="6"/>
  <c r="R152" i="6"/>
  <c r="R154" i="6"/>
  <c r="R155" i="6"/>
  <c r="N160" i="6"/>
  <c r="R160" i="6" s="1"/>
  <c r="N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48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0" i="6"/>
  <c r="N169" i="6"/>
  <c r="N168" i="6"/>
  <c r="N167" i="6"/>
  <c r="N166" i="6"/>
  <c r="N165" i="6"/>
  <c r="N164" i="6"/>
  <c r="N163" i="6"/>
  <c r="N162" i="6"/>
  <c r="N161" i="6"/>
  <c r="N159" i="6"/>
  <c r="N158" i="6"/>
  <c r="N157" i="6"/>
  <c r="N156" i="6"/>
  <c r="N155" i="6"/>
  <c r="N154" i="6"/>
  <c r="N153" i="6"/>
  <c r="N152" i="6"/>
  <c r="N151" i="6"/>
  <c r="N150" i="6"/>
  <c r="N149" i="6"/>
  <c r="B47" i="7"/>
  <c r="B48" i="7" s="1"/>
  <c r="B49" i="7" s="1"/>
  <c r="B50" i="7" s="1"/>
  <c r="B42" i="7"/>
  <c r="B716" i="7"/>
  <c r="B711" i="7"/>
  <c r="B712" i="7" s="1"/>
  <c r="B713" i="7" s="1"/>
  <c r="L240" i="6"/>
  <c r="L239" i="6"/>
  <c r="L238" i="6"/>
  <c r="L235" i="6"/>
  <c r="L236" i="6"/>
  <c r="L234" i="6"/>
  <c r="E239" i="6"/>
  <c r="E240" i="6"/>
  <c r="E238" i="6"/>
  <c r="F240" i="6"/>
  <c r="J240" i="6" s="1"/>
  <c r="F239" i="6"/>
  <c r="J239" i="6" s="1"/>
  <c r="F238" i="6"/>
  <c r="J238" i="6" s="1"/>
  <c r="F236" i="6"/>
  <c r="J236" i="6" s="1"/>
  <c r="F235" i="6"/>
  <c r="J235" i="6" s="1"/>
  <c r="F234" i="6"/>
  <c r="J234" i="6" s="1"/>
  <c r="E235" i="6"/>
  <c r="E236" i="6"/>
  <c r="E234" i="6"/>
  <c r="Y468" i="2"/>
  <c r="Y463" i="2"/>
  <c r="Y466" i="2"/>
  <c r="B138" i="7"/>
  <c r="B139" i="7" s="1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2" i="6"/>
  <c r="L211" i="6"/>
  <c r="L210" i="6"/>
  <c r="L209" i="6"/>
  <c r="L208" i="6"/>
  <c r="L207" i="6"/>
  <c r="L206" i="6"/>
  <c r="L205" i="6"/>
  <c r="L204" i="6"/>
  <c r="L203" i="6"/>
  <c r="L201" i="6"/>
  <c r="L200" i="6"/>
  <c r="L199" i="6"/>
  <c r="L198" i="6"/>
  <c r="L197" i="6"/>
  <c r="L196" i="6"/>
  <c r="L195" i="6"/>
  <c r="L194" i="6"/>
  <c r="L193" i="6"/>
  <c r="L192" i="6"/>
  <c r="L191" i="6"/>
  <c r="F213" i="6"/>
  <c r="J213" i="6" s="1"/>
  <c r="F202" i="6"/>
  <c r="J202" i="6" s="1"/>
  <c r="J189" i="6"/>
  <c r="F190" i="6"/>
  <c r="J190" i="6" s="1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190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2" i="6"/>
  <c r="F211" i="6"/>
  <c r="F210" i="6"/>
  <c r="F209" i="6"/>
  <c r="F208" i="6"/>
  <c r="F207" i="6"/>
  <c r="F206" i="6"/>
  <c r="F205" i="6"/>
  <c r="F204" i="6"/>
  <c r="F203" i="6"/>
  <c r="F201" i="6"/>
  <c r="F200" i="6"/>
  <c r="F199" i="6"/>
  <c r="F198" i="6"/>
  <c r="F197" i="6"/>
  <c r="F196" i="6"/>
  <c r="F195" i="6"/>
  <c r="F194" i="6"/>
  <c r="F193" i="6"/>
  <c r="F192" i="6"/>
  <c r="F191" i="6"/>
  <c r="Y426" i="2"/>
  <c r="Y425" i="2"/>
  <c r="Y424" i="2"/>
  <c r="Y423" i="2"/>
  <c r="D420" i="2"/>
  <c r="D496" i="2" s="1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J117" i="6"/>
  <c r="J118" i="6"/>
  <c r="J119" i="6"/>
  <c r="J120" i="6"/>
  <c r="J121" i="6"/>
  <c r="J122" i="6"/>
  <c r="J123" i="6"/>
  <c r="J124" i="6"/>
  <c r="J125" i="6"/>
  <c r="J126" i="6"/>
  <c r="J127" i="6"/>
  <c r="K127" i="6" s="1"/>
  <c r="J128" i="6"/>
  <c r="J129" i="6"/>
  <c r="J130" i="6"/>
  <c r="J131" i="6"/>
  <c r="K131" i="6" s="1"/>
  <c r="J132" i="6"/>
  <c r="J133" i="6"/>
  <c r="J134" i="6"/>
  <c r="J135" i="6"/>
  <c r="K135" i="6" s="1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0" i="6"/>
  <c r="L169" i="6"/>
  <c r="L168" i="6"/>
  <c r="L167" i="6"/>
  <c r="L166" i="6"/>
  <c r="L165" i="6"/>
  <c r="L164" i="6"/>
  <c r="L163" i="6"/>
  <c r="L162" i="6"/>
  <c r="L161" i="6"/>
  <c r="L159" i="6"/>
  <c r="L158" i="6"/>
  <c r="L157" i="6"/>
  <c r="L156" i="6"/>
  <c r="L155" i="6"/>
  <c r="L154" i="6"/>
  <c r="L153" i="6"/>
  <c r="L152" i="6"/>
  <c r="L151" i="6"/>
  <c r="L150" i="6"/>
  <c r="L149" i="6"/>
  <c r="L99" i="6"/>
  <c r="L98" i="6"/>
  <c r="L97" i="6"/>
  <c r="L96" i="6"/>
  <c r="L95" i="6"/>
  <c r="L94" i="6"/>
  <c r="L93" i="6"/>
  <c r="L92" i="6"/>
  <c r="L88" i="6"/>
  <c r="L87" i="6"/>
  <c r="L86" i="6"/>
  <c r="L85" i="6"/>
  <c r="L84" i="6"/>
  <c r="L80" i="6"/>
  <c r="L79" i="6"/>
  <c r="L78" i="6"/>
  <c r="L77" i="6"/>
  <c r="L76" i="6"/>
  <c r="L75" i="6"/>
  <c r="L74" i="6"/>
  <c r="L73" i="6"/>
  <c r="L72" i="6"/>
  <c r="L71" i="6"/>
  <c r="L69" i="6"/>
  <c r="L68" i="6"/>
  <c r="L67" i="6"/>
  <c r="L66" i="6"/>
  <c r="L65" i="6"/>
  <c r="L64" i="6"/>
  <c r="L63" i="6"/>
  <c r="L62" i="6"/>
  <c r="L61" i="6"/>
  <c r="L60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0" i="6"/>
  <c r="L39" i="6"/>
  <c r="L38" i="6"/>
  <c r="L37" i="6"/>
  <c r="L36" i="6"/>
  <c r="L35" i="6"/>
  <c r="L34" i="6"/>
  <c r="L33" i="6"/>
  <c r="L32" i="6"/>
  <c r="L31" i="6"/>
  <c r="L29" i="6"/>
  <c r="L28" i="6"/>
  <c r="L27" i="6"/>
  <c r="L26" i="6"/>
  <c r="L25" i="6"/>
  <c r="L24" i="6"/>
  <c r="L23" i="6"/>
  <c r="L22" i="6"/>
  <c r="L21" i="6"/>
  <c r="L20" i="6"/>
  <c r="L16" i="6"/>
  <c r="L15" i="6"/>
  <c r="L13" i="6"/>
  <c r="L12" i="6"/>
  <c r="L2" i="6"/>
  <c r="F151" i="6"/>
  <c r="E148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72" i="6"/>
  <c r="F162" i="6"/>
  <c r="F163" i="6"/>
  <c r="F164" i="6"/>
  <c r="F165" i="6"/>
  <c r="F166" i="6"/>
  <c r="F167" i="6"/>
  <c r="F168" i="6"/>
  <c r="F169" i="6"/>
  <c r="F170" i="6"/>
  <c r="F161" i="6"/>
  <c r="F150" i="6"/>
  <c r="F152" i="6"/>
  <c r="F153" i="6"/>
  <c r="F154" i="6"/>
  <c r="F155" i="6"/>
  <c r="F156" i="6"/>
  <c r="F157" i="6"/>
  <c r="F158" i="6"/>
  <c r="F159" i="6"/>
  <c r="F149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AC1" i="3"/>
  <c r="AC2" i="3"/>
  <c r="Y467" i="2" l="1"/>
  <c r="Y427" i="2"/>
  <c r="Z427" i="2" s="1"/>
  <c r="Z423" i="2"/>
  <c r="AA500" i="2"/>
  <c r="Z424" i="2"/>
  <c r="AA501" i="2"/>
  <c r="Z425" i="2"/>
  <c r="Y430" i="2"/>
  <c r="Z430" i="2" s="1"/>
  <c r="Z426" i="2"/>
  <c r="AD846" i="2"/>
  <c r="Y428" i="2"/>
  <c r="D799" i="2"/>
  <c r="D421" i="2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Y429" i="2"/>
  <c r="Y431" i="2"/>
  <c r="AA499" i="2"/>
  <c r="Y465" i="2"/>
  <c r="AA561" i="2" s="1"/>
  <c r="AA502" i="2"/>
  <c r="B727" i="7"/>
  <c r="K141" i="6"/>
  <c r="K128" i="6"/>
  <c r="K121" i="6"/>
  <c r="K140" i="6"/>
  <c r="K134" i="6"/>
  <c r="K120" i="6"/>
  <c r="K139" i="6"/>
  <c r="K133" i="6"/>
  <c r="K119" i="6"/>
  <c r="K145" i="6"/>
  <c r="K138" i="6"/>
  <c r="K125" i="6"/>
  <c r="K118" i="6"/>
  <c r="K146" i="6"/>
  <c r="K144" i="6"/>
  <c r="K137" i="6"/>
  <c r="K124" i="6"/>
  <c r="K117" i="6"/>
  <c r="K143" i="6"/>
  <c r="K136" i="6"/>
  <c r="K130" i="6"/>
  <c r="K123" i="6"/>
  <c r="K132" i="6"/>
  <c r="K126" i="6"/>
  <c r="K142" i="6"/>
  <c r="K129" i="6"/>
  <c r="K122" i="6"/>
  <c r="B717" i="7"/>
  <c r="B718" i="7" s="1"/>
  <c r="B719" i="7" s="1"/>
  <c r="B43" i="7"/>
  <c r="B44" i="7" s="1"/>
  <c r="B45" i="7" s="1"/>
  <c r="B714" i="7"/>
  <c r="B140" i="7"/>
  <c r="B141" i="7" s="1"/>
  <c r="Y470" i="2"/>
  <c r="Y471" i="2"/>
  <c r="Y472" i="2"/>
  <c r="Y433" i="2"/>
  <c r="F101" i="6"/>
  <c r="J101" i="6" s="1"/>
  <c r="F100" i="6"/>
  <c r="J100" i="6" s="1"/>
  <c r="F99" i="6"/>
  <c r="J99" i="6" s="1"/>
  <c r="F98" i="6"/>
  <c r="J98" i="6"/>
  <c r="F97" i="6"/>
  <c r="E97" i="6"/>
  <c r="E98" i="6"/>
  <c r="E99" i="6"/>
  <c r="E100" i="6"/>
  <c r="E101" i="6"/>
  <c r="B15" i="7"/>
  <c r="B684" i="7"/>
  <c r="Y303" i="2"/>
  <c r="D303" i="2"/>
  <c r="D361" i="2" s="1"/>
  <c r="T146" i="6"/>
  <c r="T145" i="6"/>
  <c r="T144" i="6"/>
  <c r="T143" i="6"/>
  <c r="T142" i="6"/>
  <c r="T141" i="6"/>
  <c r="T140" i="6"/>
  <c r="T139" i="6"/>
  <c r="T138" i="6"/>
  <c r="T137" i="6"/>
  <c r="T136" i="6"/>
  <c r="T134" i="6"/>
  <c r="T133" i="6"/>
  <c r="T132" i="6"/>
  <c r="T131" i="6"/>
  <c r="T130" i="6"/>
  <c r="T129" i="6"/>
  <c r="T128" i="6"/>
  <c r="T127" i="6"/>
  <c r="T126" i="6"/>
  <c r="T125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5" i="6"/>
  <c r="T104" i="6"/>
  <c r="T103" i="6"/>
  <c r="T102" i="6"/>
  <c r="T101" i="6"/>
  <c r="T100" i="6"/>
  <c r="T99" i="6"/>
  <c r="T98" i="6"/>
  <c r="T97" i="6"/>
  <c r="T96" i="6"/>
  <c r="T94" i="6"/>
  <c r="T93" i="6"/>
  <c r="T92" i="6"/>
  <c r="T91" i="6"/>
  <c r="T90" i="6"/>
  <c r="T89" i="6"/>
  <c r="T88" i="6"/>
  <c r="T87" i="6"/>
  <c r="T86" i="6"/>
  <c r="T85" i="6"/>
  <c r="T84" i="6"/>
  <c r="R82" i="6"/>
  <c r="R83" i="6"/>
  <c r="R95" i="6"/>
  <c r="R106" i="6"/>
  <c r="R124" i="6"/>
  <c r="R135" i="6"/>
  <c r="R146" i="6"/>
  <c r="O145" i="6"/>
  <c r="R145" i="6" s="1"/>
  <c r="O144" i="6"/>
  <c r="R144" i="6" s="1"/>
  <c r="O143" i="6"/>
  <c r="R143" i="6" s="1"/>
  <c r="O142" i="6"/>
  <c r="R142" i="6" s="1"/>
  <c r="O141" i="6"/>
  <c r="R141" i="6" s="1"/>
  <c r="O140" i="6"/>
  <c r="R140" i="6" s="1"/>
  <c r="O139" i="6"/>
  <c r="R139" i="6" s="1"/>
  <c r="O138" i="6"/>
  <c r="R138" i="6" s="1"/>
  <c r="O137" i="6"/>
  <c r="R137" i="6" s="1"/>
  <c r="O136" i="6"/>
  <c r="R136" i="6" s="1"/>
  <c r="O134" i="6"/>
  <c r="R134" i="6" s="1"/>
  <c r="O133" i="6"/>
  <c r="R133" i="6" s="1"/>
  <c r="O132" i="6"/>
  <c r="R132" i="6" s="1"/>
  <c r="O131" i="6"/>
  <c r="R131" i="6" s="1"/>
  <c r="O130" i="6"/>
  <c r="R130" i="6" s="1"/>
  <c r="O129" i="6"/>
  <c r="R129" i="6" s="1"/>
  <c r="O128" i="6"/>
  <c r="R128" i="6" s="1"/>
  <c r="O127" i="6"/>
  <c r="R127" i="6" s="1"/>
  <c r="O126" i="6"/>
  <c r="R126" i="6" s="1"/>
  <c r="O125" i="6"/>
  <c r="R125" i="6" s="1"/>
  <c r="O123" i="6"/>
  <c r="R123" i="6" s="1"/>
  <c r="O122" i="6"/>
  <c r="R122" i="6" s="1"/>
  <c r="O121" i="6"/>
  <c r="R121" i="6" s="1"/>
  <c r="O120" i="6"/>
  <c r="R120" i="6" s="1"/>
  <c r="O119" i="6"/>
  <c r="R119" i="6" s="1"/>
  <c r="O118" i="6"/>
  <c r="R118" i="6" s="1"/>
  <c r="O117" i="6"/>
  <c r="R117" i="6" s="1"/>
  <c r="O116" i="6"/>
  <c r="R116" i="6" s="1"/>
  <c r="O115" i="6"/>
  <c r="R115" i="6" s="1"/>
  <c r="O114" i="6"/>
  <c r="R114" i="6" s="1"/>
  <c r="O113" i="6"/>
  <c r="R113" i="6" s="1"/>
  <c r="O112" i="6"/>
  <c r="R112" i="6" s="1"/>
  <c r="O111" i="6"/>
  <c r="R111" i="6" s="1"/>
  <c r="O110" i="6"/>
  <c r="R110" i="6" s="1"/>
  <c r="O109" i="6"/>
  <c r="R109" i="6" s="1"/>
  <c r="O108" i="6"/>
  <c r="R108" i="6" s="1"/>
  <c r="O107" i="6"/>
  <c r="R107" i="6" s="1"/>
  <c r="O105" i="6"/>
  <c r="R105" i="6" s="1"/>
  <c r="O104" i="6"/>
  <c r="R104" i="6" s="1"/>
  <c r="O103" i="6"/>
  <c r="R103" i="6" s="1"/>
  <c r="O102" i="6"/>
  <c r="R102" i="6" s="1"/>
  <c r="O101" i="6"/>
  <c r="R101" i="6" s="1"/>
  <c r="O100" i="6"/>
  <c r="R100" i="6" s="1"/>
  <c r="O99" i="6"/>
  <c r="R99" i="6" s="1"/>
  <c r="O98" i="6"/>
  <c r="R98" i="6" s="1"/>
  <c r="O97" i="6"/>
  <c r="R97" i="6" s="1"/>
  <c r="O96" i="6"/>
  <c r="R96" i="6" s="1"/>
  <c r="O94" i="6"/>
  <c r="R94" i="6" s="1"/>
  <c r="O93" i="6"/>
  <c r="R93" i="6" s="1"/>
  <c r="O92" i="6"/>
  <c r="R92" i="6" s="1"/>
  <c r="O91" i="6"/>
  <c r="R91" i="6" s="1"/>
  <c r="O90" i="6"/>
  <c r="R90" i="6" s="1"/>
  <c r="O89" i="6"/>
  <c r="R89" i="6" s="1"/>
  <c r="O88" i="6"/>
  <c r="R88" i="6" s="1"/>
  <c r="O87" i="6"/>
  <c r="R87" i="6" s="1"/>
  <c r="O86" i="6"/>
  <c r="R86" i="6" s="1"/>
  <c r="O85" i="6"/>
  <c r="R85" i="6" s="1"/>
  <c r="O84" i="6"/>
  <c r="R84" i="6" s="1"/>
  <c r="O24" i="6"/>
  <c r="O23" i="6"/>
  <c r="O22" i="6"/>
  <c r="O21" i="6"/>
  <c r="O20" i="6"/>
  <c r="O19" i="6"/>
  <c r="O16" i="6"/>
  <c r="O15" i="6"/>
  <c r="O13" i="6"/>
  <c r="O12" i="6"/>
  <c r="O11" i="6"/>
  <c r="N145" i="6"/>
  <c r="N144" i="6"/>
  <c r="N143" i="6"/>
  <c r="N142" i="6"/>
  <c r="N141" i="6"/>
  <c r="N140" i="6"/>
  <c r="N139" i="6"/>
  <c r="N138" i="6"/>
  <c r="N137" i="6"/>
  <c r="N136" i="6"/>
  <c r="N134" i="6"/>
  <c r="N133" i="6"/>
  <c r="N132" i="6"/>
  <c r="N131" i="6"/>
  <c r="N130" i="6"/>
  <c r="N129" i="6"/>
  <c r="N128" i="6"/>
  <c r="N127" i="6"/>
  <c r="N126" i="6"/>
  <c r="N125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5" i="6"/>
  <c r="N104" i="6"/>
  <c r="N103" i="6"/>
  <c r="N102" i="6"/>
  <c r="N101" i="6"/>
  <c r="N100" i="6"/>
  <c r="N99" i="6"/>
  <c r="N98" i="6"/>
  <c r="N97" i="6"/>
  <c r="N96" i="6"/>
  <c r="N94" i="6"/>
  <c r="N93" i="6"/>
  <c r="N92" i="6"/>
  <c r="N91" i="6"/>
  <c r="N90" i="6"/>
  <c r="N89" i="6"/>
  <c r="N88" i="6"/>
  <c r="N87" i="6"/>
  <c r="N86" i="6"/>
  <c r="N85" i="6"/>
  <c r="N84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AB146" i="6"/>
  <c r="AB145" i="6"/>
  <c r="AB144" i="6"/>
  <c r="AB143" i="6"/>
  <c r="AB142" i="6"/>
  <c r="AB141" i="6"/>
  <c r="AB140" i="6"/>
  <c r="AB139" i="6"/>
  <c r="AB138" i="6"/>
  <c r="AB137" i="6"/>
  <c r="AB136" i="6"/>
  <c r="AB134" i="6"/>
  <c r="AB133" i="6"/>
  <c r="AB132" i="6"/>
  <c r="AB131" i="6"/>
  <c r="AB130" i="6"/>
  <c r="AB129" i="6"/>
  <c r="AB128" i="6"/>
  <c r="AB127" i="6"/>
  <c r="AB126" i="6"/>
  <c r="AB125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5" i="6"/>
  <c r="AB104" i="6"/>
  <c r="AB103" i="6"/>
  <c r="AB102" i="6"/>
  <c r="AB101" i="6"/>
  <c r="AB100" i="6"/>
  <c r="AB99" i="6"/>
  <c r="AB98" i="6"/>
  <c r="AB97" i="6"/>
  <c r="AB96" i="6"/>
  <c r="AB94" i="6"/>
  <c r="AB93" i="6"/>
  <c r="AB92" i="6"/>
  <c r="AB91" i="6"/>
  <c r="AB90" i="6"/>
  <c r="AB89" i="6"/>
  <c r="AB88" i="6"/>
  <c r="AB87" i="6"/>
  <c r="AB86" i="6"/>
  <c r="AB85" i="6"/>
  <c r="AB84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V137" i="6"/>
  <c r="V138" i="6"/>
  <c r="V139" i="6"/>
  <c r="V140" i="6"/>
  <c r="V141" i="6"/>
  <c r="V142" i="6"/>
  <c r="V143" i="6"/>
  <c r="V144" i="6"/>
  <c r="V145" i="6"/>
  <c r="V136" i="6"/>
  <c r="V126" i="6"/>
  <c r="V127" i="6"/>
  <c r="V128" i="6"/>
  <c r="V129" i="6"/>
  <c r="V130" i="6"/>
  <c r="V131" i="6"/>
  <c r="V132" i="6"/>
  <c r="V133" i="6"/>
  <c r="V134" i="6"/>
  <c r="V125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07" i="6"/>
  <c r="V97" i="6"/>
  <c r="V98" i="6"/>
  <c r="V99" i="6"/>
  <c r="V100" i="6"/>
  <c r="V101" i="6"/>
  <c r="V102" i="6"/>
  <c r="V103" i="6"/>
  <c r="V104" i="6"/>
  <c r="V105" i="6"/>
  <c r="V96" i="6"/>
  <c r="V85" i="6"/>
  <c r="V86" i="6"/>
  <c r="V87" i="6"/>
  <c r="V88" i="6"/>
  <c r="V89" i="6"/>
  <c r="V90" i="6"/>
  <c r="V91" i="6"/>
  <c r="V92" i="6"/>
  <c r="V93" i="6"/>
  <c r="V94" i="6"/>
  <c r="V84" i="6"/>
  <c r="U84" i="6"/>
  <c r="AC84" i="6" s="1"/>
  <c r="U85" i="6"/>
  <c r="AC85" i="6" s="1"/>
  <c r="U86" i="6"/>
  <c r="AC86" i="6" s="1"/>
  <c r="U87" i="6"/>
  <c r="AC87" i="6" s="1"/>
  <c r="U88" i="6"/>
  <c r="AC88" i="6" s="1"/>
  <c r="U89" i="6"/>
  <c r="AC89" i="6" s="1"/>
  <c r="U90" i="6"/>
  <c r="AC90" i="6" s="1"/>
  <c r="U91" i="6"/>
  <c r="AC91" i="6" s="1"/>
  <c r="U92" i="6"/>
  <c r="AC92" i="6" s="1"/>
  <c r="U93" i="6"/>
  <c r="AC93" i="6" s="1"/>
  <c r="U94" i="6"/>
  <c r="AC94" i="6" s="1"/>
  <c r="U95" i="6"/>
  <c r="AC95" i="6" s="1"/>
  <c r="U96" i="6"/>
  <c r="AC96" i="6" s="1"/>
  <c r="U97" i="6"/>
  <c r="AC97" i="6" s="1"/>
  <c r="U98" i="6"/>
  <c r="AC98" i="6" s="1"/>
  <c r="U99" i="6"/>
  <c r="AC99" i="6" s="1"/>
  <c r="U100" i="6"/>
  <c r="AC100" i="6" s="1"/>
  <c r="U101" i="6"/>
  <c r="AC101" i="6" s="1"/>
  <c r="U102" i="6"/>
  <c r="AC102" i="6" s="1"/>
  <c r="U103" i="6"/>
  <c r="AC103" i="6" s="1"/>
  <c r="U104" i="6"/>
  <c r="AC104" i="6" s="1"/>
  <c r="U105" i="6"/>
  <c r="AC105" i="6" s="1"/>
  <c r="U106" i="6"/>
  <c r="AC106" i="6" s="1"/>
  <c r="U107" i="6"/>
  <c r="AC107" i="6" s="1"/>
  <c r="U108" i="6"/>
  <c r="AC108" i="6" s="1"/>
  <c r="U109" i="6"/>
  <c r="AC109" i="6" s="1"/>
  <c r="U110" i="6"/>
  <c r="AC110" i="6" s="1"/>
  <c r="U111" i="6"/>
  <c r="AC111" i="6" s="1"/>
  <c r="U112" i="6"/>
  <c r="AC112" i="6" s="1"/>
  <c r="U113" i="6"/>
  <c r="AC113" i="6" s="1"/>
  <c r="U114" i="6"/>
  <c r="AC114" i="6" s="1"/>
  <c r="U115" i="6"/>
  <c r="AC115" i="6" s="1"/>
  <c r="U116" i="6"/>
  <c r="AC116" i="6" s="1"/>
  <c r="U117" i="6"/>
  <c r="AC117" i="6" s="1"/>
  <c r="U118" i="6"/>
  <c r="AC118" i="6" s="1"/>
  <c r="U119" i="6"/>
  <c r="AC119" i="6" s="1"/>
  <c r="U120" i="6"/>
  <c r="AC120" i="6" s="1"/>
  <c r="U121" i="6"/>
  <c r="AC121" i="6" s="1"/>
  <c r="U122" i="6"/>
  <c r="AC122" i="6" s="1"/>
  <c r="U123" i="6"/>
  <c r="AC123" i="6" s="1"/>
  <c r="U124" i="6"/>
  <c r="AC124" i="6" s="1"/>
  <c r="U125" i="6"/>
  <c r="AC125" i="6" s="1"/>
  <c r="U126" i="6"/>
  <c r="AC126" i="6" s="1"/>
  <c r="U127" i="6"/>
  <c r="AC127" i="6" s="1"/>
  <c r="U128" i="6"/>
  <c r="AC128" i="6" s="1"/>
  <c r="U129" i="6"/>
  <c r="AC129" i="6" s="1"/>
  <c r="U130" i="6"/>
  <c r="AC130" i="6" s="1"/>
  <c r="U131" i="6"/>
  <c r="AC131" i="6" s="1"/>
  <c r="U132" i="6"/>
  <c r="AC132" i="6" s="1"/>
  <c r="U133" i="6"/>
  <c r="AC133" i="6" s="1"/>
  <c r="U134" i="6"/>
  <c r="AC134" i="6" s="1"/>
  <c r="U135" i="6"/>
  <c r="AC135" i="6" s="1"/>
  <c r="U136" i="6"/>
  <c r="AC136" i="6" s="1"/>
  <c r="U137" i="6"/>
  <c r="AC137" i="6" s="1"/>
  <c r="U138" i="6"/>
  <c r="AC138" i="6" s="1"/>
  <c r="U139" i="6"/>
  <c r="AC139" i="6" s="1"/>
  <c r="U140" i="6"/>
  <c r="AC140" i="6" s="1"/>
  <c r="U141" i="6"/>
  <c r="AC141" i="6" s="1"/>
  <c r="U142" i="6"/>
  <c r="AC142" i="6" s="1"/>
  <c r="U143" i="6"/>
  <c r="AC143" i="6" s="1"/>
  <c r="U144" i="6"/>
  <c r="AC144" i="6" s="1"/>
  <c r="U145" i="6"/>
  <c r="AC145" i="6" s="1"/>
  <c r="U83" i="6"/>
  <c r="AC83" i="6" s="1"/>
  <c r="AC2" i="2"/>
  <c r="AC2" i="9" s="1"/>
  <c r="AA533" i="2" l="1"/>
  <c r="AA503" i="2"/>
  <c r="AA361" i="2"/>
  <c r="Z303" i="2"/>
  <c r="AA506" i="2"/>
  <c r="Y434" i="2"/>
  <c r="Y438" i="2" s="1"/>
  <c r="Y442" i="2" s="1"/>
  <c r="AA505" i="2"/>
  <c r="Z429" i="2"/>
  <c r="AA507" i="2"/>
  <c r="Z431" i="2"/>
  <c r="Y432" i="2"/>
  <c r="Y436" i="2" s="1"/>
  <c r="Z428" i="2"/>
  <c r="AA509" i="2"/>
  <c r="Z433" i="2"/>
  <c r="AA504" i="2"/>
  <c r="D511" i="2"/>
  <c r="D521" i="2"/>
  <c r="D499" i="2"/>
  <c r="Y435" i="2"/>
  <c r="D503" i="2"/>
  <c r="D519" i="2"/>
  <c r="D498" i="2"/>
  <c r="D500" i="2"/>
  <c r="D522" i="2"/>
  <c r="D504" i="2"/>
  <c r="AA570" i="2"/>
  <c r="Y469" i="2"/>
  <c r="Y473" i="2" s="1"/>
  <c r="D502" i="2"/>
  <c r="D497" i="2"/>
  <c r="AA563" i="2"/>
  <c r="D510" i="2"/>
  <c r="D505" i="2"/>
  <c r="AA534" i="2"/>
  <c r="D526" i="2"/>
  <c r="D513" i="2"/>
  <c r="AA575" i="2"/>
  <c r="D800" i="2"/>
  <c r="D512" i="2"/>
  <c r="D506" i="2"/>
  <c r="D518" i="2"/>
  <c r="D520" i="2"/>
  <c r="D514" i="2"/>
  <c r="D515" i="2"/>
  <c r="D501" i="2"/>
  <c r="D527" i="2"/>
  <c r="D530" i="2"/>
  <c r="AA571" i="2"/>
  <c r="AA582" i="2"/>
  <c r="AA546" i="2"/>
  <c r="AA564" i="2"/>
  <c r="AA590" i="2"/>
  <c r="D508" i="2"/>
  <c r="D529" i="2"/>
  <c r="AA554" i="2"/>
  <c r="AA572" i="2"/>
  <c r="AA576" i="2"/>
  <c r="D516" i="2"/>
  <c r="AA562" i="2"/>
  <c r="AA580" i="2"/>
  <c r="AA585" i="2"/>
  <c r="D528" i="2"/>
  <c r="AA547" i="2"/>
  <c r="AA535" i="2"/>
  <c r="D509" i="2"/>
  <c r="AA555" i="2"/>
  <c r="AA559" i="2"/>
  <c r="D507" i="2"/>
  <c r="D525" i="2"/>
  <c r="D524" i="2"/>
  <c r="AA567" i="2"/>
  <c r="AA568" i="2"/>
  <c r="AA578" i="2"/>
  <c r="AA579" i="2"/>
  <c r="AA557" i="2"/>
  <c r="AA583" i="2"/>
  <c r="AA584" i="2"/>
  <c r="D532" i="2"/>
  <c r="AA586" i="2"/>
  <c r="AA587" i="2"/>
  <c r="AA565" i="2"/>
  <c r="AA542" i="2"/>
  <c r="AA592" i="2"/>
  <c r="D523" i="2"/>
  <c r="AA548" i="2"/>
  <c r="AA573" i="2"/>
  <c r="AA566" i="2"/>
  <c r="AA569" i="2"/>
  <c r="D531" i="2"/>
  <c r="D517" i="2"/>
  <c r="AA538" i="2"/>
  <c r="AA539" i="2"/>
  <c r="AA556" i="2"/>
  <c r="AA581" i="2"/>
  <c r="AA574" i="2"/>
  <c r="AA577" i="2"/>
  <c r="AA588" i="2"/>
  <c r="AA589" i="2"/>
  <c r="AA591" i="2"/>
  <c r="AA536" i="2"/>
  <c r="AA537" i="2"/>
  <c r="AA544" i="2"/>
  <c r="AA545" i="2"/>
  <c r="AA540" i="2"/>
  <c r="AA541" i="2"/>
  <c r="AA543" i="2"/>
  <c r="AA550" i="2"/>
  <c r="AA552" i="2"/>
  <c r="AA553" i="2"/>
  <c r="AA549" i="2"/>
  <c r="AA551" i="2"/>
  <c r="AA558" i="2"/>
  <c r="AA560" i="2"/>
  <c r="B142" i="7"/>
  <c r="B143" i="7" s="1"/>
  <c r="Y476" i="2"/>
  <c r="Y475" i="2"/>
  <c r="Y474" i="2"/>
  <c r="B96" i="7"/>
  <c r="Y437" i="2"/>
  <c r="AA16" i="6"/>
  <c r="AA15" i="6"/>
  <c r="AA14" i="6"/>
  <c r="AA13" i="6"/>
  <c r="AA12" i="6"/>
  <c r="AA11" i="6"/>
  <c r="AA10" i="6"/>
  <c r="AA9" i="6"/>
  <c r="AA2" i="6"/>
  <c r="S16" i="6"/>
  <c r="S15" i="6"/>
  <c r="S14" i="6"/>
  <c r="S13" i="6"/>
  <c r="S12" i="6"/>
  <c r="S11" i="6"/>
  <c r="S10" i="6"/>
  <c r="S9" i="6"/>
  <c r="S2" i="6"/>
  <c r="J9" i="6"/>
  <c r="J10" i="6"/>
  <c r="J14" i="6"/>
  <c r="J17" i="6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AA511" i="2" l="1"/>
  <c r="Z435" i="2"/>
  <c r="AA508" i="2"/>
  <c r="Z432" i="2"/>
  <c r="AA512" i="2"/>
  <c r="Z436" i="2"/>
  <c r="AA514" i="2"/>
  <c r="Z438" i="2"/>
  <c r="AA518" i="2"/>
  <c r="Z442" i="2"/>
  <c r="AA513" i="2"/>
  <c r="Z437" i="2"/>
  <c r="AA510" i="2"/>
  <c r="Z434" i="2"/>
  <c r="Y439" i="2"/>
  <c r="Y440" i="2"/>
  <c r="D801" i="2"/>
  <c r="Y477" i="2"/>
  <c r="AA634" i="2" s="1"/>
  <c r="Y478" i="2"/>
  <c r="Y479" i="2"/>
  <c r="Y480" i="2"/>
  <c r="B144" i="7"/>
  <c r="B97" i="7"/>
  <c r="Y443" i="2"/>
  <c r="Y446" i="2"/>
  <c r="Y441" i="2"/>
  <c r="B2" i="3"/>
  <c r="S30" i="7"/>
  <c r="S26" i="7"/>
  <c r="B25" i="7"/>
  <c r="B704" i="7"/>
  <c r="G16" i="6"/>
  <c r="J16" i="6" s="1"/>
  <c r="G15" i="6"/>
  <c r="J15" i="6" s="1"/>
  <c r="G13" i="6"/>
  <c r="J13" i="6" s="1"/>
  <c r="G12" i="6"/>
  <c r="J12" i="6" s="1"/>
  <c r="G11" i="6"/>
  <c r="J11" i="6" s="1"/>
  <c r="F16" i="6"/>
  <c r="F15" i="6"/>
  <c r="F12" i="6"/>
  <c r="F13" i="6"/>
  <c r="F11" i="6"/>
  <c r="E11" i="6"/>
  <c r="E12" i="6"/>
  <c r="E13" i="6"/>
  <c r="E14" i="6"/>
  <c r="E15" i="6"/>
  <c r="E16" i="6"/>
  <c r="E10" i="6"/>
  <c r="B55" i="7"/>
  <c r="J81" i="6"/>
  <c r="J82" i="6"/>
  <c r="J83" i="6"/>
  <c r="J89" i="6"/>
  <c r="J90" i="6"/>
  <c r="J91" i="6"/>
  <c r="J97" i="6"/>
  <c r="Z81" i="6"/>
  <c r="AB80" i="6"/>
  <c r="AB79" i="6"/>
  <c r="AB78" i="6"/>
  <c r="AB77" i="6"/>
  <c r="AB76" i="6"/>
  <c r="AB75" i="6"/>
  <c r="AB74" i="6"/>
  <c r="AB73" i="6"/>
  <c r="AB72" i="6"/>
  <c r="AB71" i="6"/>
  <c r="AB69" i="6"/>
  <c r="AB68" i="6"/>
  <c r="AB67" i="6"/>
  <c r="AB66" i="6"/>
  <c r="AB65" i="6"/>
  <c r="AB64" i="6"/>
  <c r="AB63" i="6"/>
  <c r="AB62" i="6"/>
  <c r="AB61" i="6"/>
  <c r="AB60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0" i="6"/>
  <c r="AB39" i="6"/>
  <c r="AB38" i="6"/>
  <c r="AB37" i="6"/>
  <c r="AB36" i="6"/>
  <c r="AB35" i="6"/>
  <c r="AB34" i="6"/>
  <c r="AB33" i="6"/>
  <c r="AB32" i="6"/>
  <c r="AB31" i="6"/>
  <c r="AB29" i="6"/>
  <c r="AB28" i="6"/>
  <c r="AB27" i="6"/>
  <c r="AB26" i="6"/>
  <c r="AB25" i="6"/>
  <c r="AB24" i="6"/>
  <c r="AB23" i="6"/>
  <c r="AB22" i="6"/>
  <c r="AB21" i="6"/>
  <c r="AB20" i="6"/>
  <c r="AB16" i="6"/>
  <c r="AB15" i="6"/>
  <c r="AB13" i="6"/>
  <c r="AB12" i="6"/>
  <c r="AB2" i="6"/>
  <c r="T80" i="6"/>
  <c r="T79" i="6"/>
  <c r="T78" i="6"/>
  <c r="T77" i="6"/>
  <c r="T76" i="6"/>
  <c r="T75" i="6"/>
  <c r="T74" i="6"/>
  <c r="T73" i="6"/>
  <c r="T72" i="6"/>
  <c r="T71" i="6"/>
  <c r="T69" i="6"/>
  <c r="T68" i="6"/>
  <c r="T67" i="6"/>
  <c r="T66" i="6"/>
  <c r="T65" i="6"/>
  <c r="T64" i="6"/>
  <c r="T63" i="6"/>
  <c r="T62" i="6"/>
  <c r="T61" i="6"/>
  <c r="T60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0" i="6"/>
  <c r="T39" i="6"/>
  <c r="T38" i="6"/>
  <c r="T37" i="6"/>
  <c r="T36" i="6"/>
  <c r="T35" i="6"/>
  <c r="T34" i="6"/>
  <c r="T33" i="6"/>
  <c r="T32" i="6"/>
  <c r="T31" i="6"/>
  <c r="T21" i="6"/>
  <c r="T22" i="6"/>
  <c r="T23" i="6"/>
  <c r="T24" i="6"/>
  <c r="T25" i="6"/>
  <c r="T26" i="6"/>
  <c r="T27" i="6"/>
  <c r="T28" i="6"/>
  <c r="T29" i="6"/>
  <c r="T20" i="6"/>
  <c r="T16" i="6"/>
  <c r="T15" i="6"/>
  <c r="T13" i="6"/>
  <c r="T12" i="6"/>
  <c r="B506" i="7"/>
  <c r="R81" i="6"/>
  <c r="D241" i="2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178" i="2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AA61" i="2"/>
  <c r="AA119" i="2" s="1"/>
  <c r="D61" i="2"/>
  <c r="D119" i="2" s="1"/>
  <c r="Y14" i="2"/>
  <c r="Z14" i="2" s="1"/>
  <c r="D20" i="2"/>
  <c r="D659" i="7"/>
  <c r="AA519" i="2" l="1"/>
  <c r="Z443" i="2"/>
  <c r="AA516" i="2"/>
  <c r="Z440" i="2"/>
  <c r="AA515" i="2"/>
  <c r="Z439" i="2"/>
  <c r="AA517" i="2"/>
  <c r="Z441" i="2"/>
  <c r="AA522" i="2"/>
  <c r="Z446" i="2"/>
  <c r="Y444" i="2"/>
  <c r="Y448" i="2" s="1"/>
  <c r="D802" i="2"/>
  <c r="AA644" i="2"/>
  <c r="AA624" i="2"/>
  <c r="AA605" i="2"/>
  <c r="AA599" i="2"/>
  <c r="AA647" i="2"/>
  <c r="AA594" i="2"/>
  <c r="AA632" i="2"/>
  <c r="AA649" i="2"/>
  <c r="AA627" i="2"/>
  <c r="AA637" i="2"/>
  <c r="AA625" i="2"/>
  <c r="AA607" i="2"/>
  <c r="AA650" i="2"/>
  <c r="AA621" i="2"/>
  <c r="AA596" i="2"/>
  <c r="AA600" i="2"/>
  <c r="AA631" i="2"/>
  <c r="AA646" i="2"/>
  <c r="AA626" i="2"/>
  <c r="AA640" i="2"/>
  <c r="AA593" i="2"/>
  <c r="AA609" i="2"/>
  <c r="AA606" i="2"/>
  <c r="AA645" i="2"/>
  <c r="AA616" i="2"/>
  <c r="AA612" i="2"/>
  <c r="AA602" i="2"/>
  <c r="AA617" i="2"/>
  <c r="AA608" i="2"/>
  <c r="AA598" i="2"/>
  <c r="AA620" i="2"/>
  <c r="AA601" i="2"/>
  <c r="AA630" i="2"/>
  <c r="AA622" i="2"/>
  <c r="AA614" i="2"/>
  <c r="AA635" i="2"/>
  <c r="AA629" i="2"/>
  <c r="AA619" i="2"/>
  <c r="AA613" i="2"/>
  <c r="AA595" i="2"/>
  <c r="AA603" i="2"/>
  <c r="AA610" i="2"/>
  <c r="AA639" i="2"/>
  <c r="AA628" i="2"/>
  <c r="AA618" i="2"/>
  <c r="AA597" i="2"/>
  <c r="AA651" i="2"/>
  <c r="AA642" i="2"/>
  <c r="AA604" i="2"/>
  <c r="AA641" i="2"/>
  <c r="AA623" i="2"/>
  <c r="AA648" i="2"/>
  <c r="AA188" i="2"/>
  <c r="AB188" i="2" s="1"/>
  <c r="AA251" i="2"/>
  <c r="AB251" i="2" s="1"/>
  <c r="AA652" i="2"/>
  <c r="AA643" i="2"/>
  <c r="AA615" i="2"/>
  <c r="AA638" i="2"/>
  <c r="AA633" i="2"/>
  <c r="AA636" i="2"/>
  <c r="AA611" i="2"/>
  <c r="B26" i="7"/>
  <c r="B27" i="7" s="1"/>
  <c r="B56" i="7"/>
  <c r="B57" i="7" s="1"/>
  <c r="B705" i="7"/>
  <c r="Y484" i="2"/>
  <c r="Y483" i="2"/>
  <c r="Y482" i="2"/>
  <c r="Y481" i="2"/>
  <c r="B145" i="7"/>
  <c r="B98" i="7"/>
  <c r="Y450" i="2"/>
  <c r="Y445" i="2"/>
  <c r="Y447" i="2"/>
  <c r="D37" i="2"/>
  <c r="D95" i="2" s="1"/>
  <c r="D153" i="2" s="1"/>
  <c r="D320" i="2"/>
  <c r="D378" i="2" s="1"/>
  <c r="Y25" i="2"/>
  <c r="Y314" i="2"/>
  <c r="K90" i="6"/>
  <c r="K89" i="6"/>
  <c r="K81" i="6"/>
  <c r="B507" i="7"/>
  <c r="D238" i="2"/>
  <c r="D236" i="2"/>
  <c r="D237" i="2"/>
  <c r="D239" i="2"/>
  <c r="K82" i="6"/>
  <c r="S25" i="7"/>
  <c r="D302" i="2"/>
  <c r="D301" i="2"/>
  <c r="D300" i="2"/>
  <c r="D299" i="2"/>
  <c r="D78" i="2"/>
  <c r="D136" i="2" s="1"/>
  <c r="AA72" i="2"/>
  <c r="AA130" i="2" s="1"/>
  <c r="S60" i="7"/>
  <c r="S35" i="7"/>
  <c r="H722" i="7"/>
  <c r="H682" i="7"/>
  <c r="B729" i="7"/>
  <c r="B60" i="7"/>
  <c r="B35" i="7"/>
  <c r="E93" i="6"/>
  <c r="E94" i="6"/>
  <c r="E95" i="6"/>
  <c r="E96" i="6"/>
  <c r="E92" i="6"/>
  <c r="F96" i="6"/>
  <c r="J96" i="6" s="1"/>
  <c r="F95" i="6"/>
  <c r="J95" i="6" s="1"/>
  <c r="F94" i="6"/>
  <c r="J94" i="6" s="1"/>
  <c r="F93" i="6"/>
  <c r="J93" i="6" s="1"/>
  <c r="F92" i="6"/>
  <c r="J92" i="6" s="1"/>
  <c r="F88" i="6"/>
  <c r="J88" i="6" s="1"/>
  <c r="F87" i="6"/>
  <c r="J87" i="6" s="1"/>
  <c r="F86" i="6"/>
  <c r="J86" i="6" s="1"/>
  <c r="F85" i="6"/>
  <c r="J85" i="6" s="1"/>
  <c r="F84" i="6"/>
  <c r="J84" i="6" s="1"/>
  <c r="E85" i="6"/>
  <c r="E86" i="6"/>
  <c r="E87" i="6"/>
  <c r="E88" i="6"/>
  <c r="E84" i="6"/>
  <c r="D506" i="7"/>
  <c r="B508" i="7" l="1"/>
  <c r="B509" i="7" s="1"/>
  <c r="AA372" i="2"/>
  <c r="Z314" i="2"/>
  <c r="AA83" i="2"/>
  <c r="AA141" i="2" s="1"/>
  <c r="Z25" i="2"/>
  <c r="B99" i="7"/>
  <c r="B100" i="7" s="1"/>
  <c r="AA524" i="2"/>
  <c r="Z448" i="2"/>
  <c r="AA521" i="2"/>
  <c r="Z445" i="2"/>
  <c r="AA523" i="2"/>
  <c r="Z447" i="2"/>
  <c r="AA526" i="2"/>
  <c r="Z450" i="2"/>
  <c r="AA520" i="2"/>
  <c r="Z444" i="2"/>
  <c r="D803" i="2"/>
  <c r="AA262" i="2"/>
  <c r="AB262" i="2" s="1"/>
  <c r="AA199" i="2"/>
  <c r="AB199" i="2" s="1"/>
  <c r="S11" i="7"/>
  <c r="B730" i="7"/>
  <c r="B731" i="7" s="1"/>
  <c r="B732" i="7" s="1"/>
  <c r="B58" i="7"/>
  <c r="B28" i="7"/>
  <c r="B29" i="7" s="1"/>
  <c r="B36" i="7"/>
  <c r="B37" i="7" s="1"/>
  <c r="Y486" i="2"/>
  <c r="Y485" i="2"/>
  <c r="Y487" i="2"/>
  <c r="Y488" i="2"/>
  <c r="B146" i="7"/>
  <c r="Y451" i="2"/>
  <c r="Y452" i="2"/>
  <c r="Y449" i="2"/>
  <c r="Y454" i="2"/>
  <c r="D54" i="2"/>
  <c r="D337" i="2"/>
  <c r="D395" i="2" s="1"/>
  <c r="Y36" i="2"/>
  <c r="Z36" i="2" s="1"/>
  <c r="Y325" i="2"/>
  <c r="B706" i="7"/>
  <c r="B61" i="7"/>
  <c r="B62" i="7" s="1"/>
  <c r="B63" i="7" s="1"/>
  <c r="G80" i="6"/>
  <c r="J80" i="6" s="1"/>
  <c r="G79" i="6"/>
  <c r="G78" i="6"/>
  <c r="G77" i="6"/>
  <c r="G76" i="6"/>
  <c r="G75" i="6"/>
  <c r="J75" i="6" s="1"/>
  <c r="G74" i="6"/>
  <c r="J74" i="6" s="1"/>
  <c r="G73" i="6"/>
  <c r="J73" i="6" s="1"/>
  <c r="G72" i="6"/>
  <c r="J72" i="6" s="1"/>
  <c r="G71" i="6"/>
  <c r="G69" i="6"/>
  <c r="G68" i="6"/>
  <c r="G67" i="6"/>
  <c r="G66" i="6"/>
  <c r="G65" i="6"/>
  <c r="G64" i="6"/>
  <c r="G63" i="6"/>
  <c r="G62" i="6"/>
  <c r="G61" i="6"/>
  <c r="G60" i="6"/>
  <c r="G58" i="6"/>
  <c r="G57" i="6"/>
  <c r="G56" i="6"/>
  <c r="G55" i="6"/>
  <c r="G54" i="6"/>
  <c r="G53" i="6"/>
  <c r="G52" i="6"/>
  <c r="G51" i="6"/>
  <c r="G50" i="6"/>
  <c r="J50" i="6" s="1"/>
  <c r="G49" i="6"/>
  <c r="J49" i="6" s="1"/>
  <c r="G48" i="6"/>
  <c r="J48" i="6" s="1"/>
  <c r="G47" i="6"/>
  <c r="J47" i="6" s="1"/>
  <c r="G46" i="6"/>
  <c r="J46" i="6" s="1"/>
  <c r="G45" i="6"/>
  <c r="G44" i="6"/>
  <c r="G43" i="6"/>
  <c r="G42" i="6"/>
  <c r="G40" i="6"/>
  <c r="J40" i="6" s="1"/>
  <c r="G39" i="6"/>
  <c r="J39" i="6" s="1"/>
  <c r="G38" i="6"/>
  <c r="J38" i="6" s="1"/>
  <c r="G37" i="6"/>
  <c r="J37" i="6" s="1"/>
  <c r="G36" i="6"/>
  <c r="G35" i="6"/>
  <c r="G34" i="6"/>
  <c r="G33" i="6"/>
  <c r="G32" i="6"/>
  <c r="J32" i="6" s="1"/>
  <c r="G31" i="6"/>
  <c r="J31" i="6" s="1"/>
  <c r="G29" i="6"/>
  <c r="G28" i="6"/>
  <c r="G27" i="6"/>
  <c r="G26" i="6"/>
  <c r="G25" i="6"/>
  <c r="O80" i="6"/>
  <c r="R80" i="6" s="1"/>
  <c r="O79" i="6"/>
  <c r="R79" i="6" s="1"/>
  <c r="O78" i="6"/>
  <c r="R78" i="6" s="1"/>
  <c r="O77" i="6"/>
  <c r="R77" i="6" s="1"/>
  <c r="O76" i="6"/>
  <c r="R76" i="6" s="1"/>
  <c r="O75" i="6"/>
  <c r="R75" i="6" s="1"/>
  <c r="O74" i="6"/>
  <c r="R74" i="6" s="1"/>
  <c r="O73" i="6"/>
  <c r="R73" i="6" s="1"/>
  <c r="O72" i="6"/>
  <c r="R72" i="6" s="1"/>
  <c r="O71" i="6"/>
  <c r="R71" i="6" s="1"/>
  <c r="O69" i="6"/>
  <c r="O68" i="6"/>
  <c r="O67" i="6"/>
  <c r="O66" i="6"/>
  <c r="O65" i="6"/>
  <c r="O64" i="6"/>
  <c r="O63" i="6"/>
  <c r="O62" i="6"/>
  <c r="O61" i="6"/>
  <c r="O60" i="6"/>
  <c r="O58" i="6"/>
  <c r="O57" i="6"/>
  <c r="O56" i="6"/>
  <c r="O55" i="6"/>
  <c r="O54" i="6"/>
  <c r="O53" i="6"/>
  <c r="O52" i="6"/>
  <c r="O51" i="6"/>
  <c r="O50" i="6"/>
  <c r="R50" i="6" s="1"/>
  <c r="O49" i="6"/>
  <c r="R49" i="6" s="1"/>
  <c r="O48" i="6"/>
  <c r="R48" i="6" s="1"/>
  <c r="O47" i="6"/>
  <c r="R47" i="6" s="1"/>
  <c r="O46" i="6"/>
  <c r="R46" i="6" s="1"/>
  <c r="O45" i="6"/>
  <c r="O44" i="6"/>
  <c r="R44" i="6" s="1"/>
  <c r="O43" i="6"/>
  <c r="R43" i="6" s="1"/>
  <c r="O42" i="6"/>
  <c r="R42" i="6" s="1"/>
  <c r="O40" i="6"/>
  <c r="R40" i="6" s="1"/>
  <c r="O39" i="6"/>
  <c r="R39" i="6" s="1"/>
  <c r="O38" i="6"/>
  <c r="R38" i="6" s="1"/>
  <c r="O37" i="6"/>
  <c r="O36" i="6"/>
  <c r="R36" i="6" s="1"/>
  <c r="O35" i="6"/>
  <c r="R35" i="6" s="1"/>
  <c r="O34" i="6"/>
  <c r="R34" i="6" s="1"/>
  <c r="O33" i="6"/>
  <c r="R33" i="6" s="1"/>
  <c r="O32" i="6"/>
  <c r="R32" i="6" s="1"/>
  <c r="O31" i="6"/>
  <c r="R31" i="6" s="1"/>
  <c r="O26" i="6"/>
  <c r="O27" i="6"/>
  <c r="O28" i="6"/>
  <c r="O29" i="6"/>
  <c r="O25" i="6"/>
  <c r="Z25" i="6"/>
  <c r="Z22" i="6"/>
  <c r="Z23" i="6"/>
  <c r="Z24" i="6"/>
  <c r="Z26" i="6"/>
  <c r="Z27" i="6"/>
  <c r="Z28" i="6"/>
  <c r="Z29" i="6"/>
  <c r="Z20" i="6"/>
  <c r="Z2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19" i="6"/>
  <c r="Z18" i="6"/>
  <c r="Z17" i="6"/>
  <c r="Z2" i="6"/>
  <c r="R70" i="6"/>
  <c r="R59" i="6"/>
  <c r="R45" i="6"/>
  <c r="R41" i="6"/>
  <c r="R37" i="6"/>
  <c r="R30" i="6"/>
  <c r="R18" i="6"/>
  <c r="R17" i="6"/>
  <c r="R2" i="6"/>
  <c r="J18" i="6"/>
  <c r="J30" i="6"/>
  <c r="J33" i="6"/>
  <c r="J34" i="6"/>
  <c r="J35" i="6"/>
  <c r="J36" i="6"/>
  <c r="J41" i="6"/>
  <c r="J42" i="6"/>
  <c r="J43" i="6"/>
  <c r="J44" i="6"/>
  <c r="J45" i="6"/>
  <c r="J59" i="6"/>
  <c r="J70" i="6"/>
  <c r="J71" i="6"/>
  <c r="J76" i="6"/>
  <c r="J77" i="6"/>
  <c r="J78" i="6"/>
  <c r="J79" i="6"/>
  <c r="Y5" i="2"/>
  <c r="Y4" i="2"/>
  <c r="Z4" i="2" s="1"/>
  <c r="D4" i="2"/>
  <c r="D508" i="7"/>
  <c r="D507" i="7"/>
  <c r="D509" i="7"/>
  <c r="AA167" i="6" l="1"/>
  <c r="AA168" i="6"/>
  <c r="AA383" i="2"/>
  <c r="Z325" i="2"/>
  <c r="Z5" i="2"/>
  <c r="B101" i="7"/>
  <c r="B102" i="7" s="1"/>
  <c r="AA530" i="2"/>
  <c r="Z454" i="2"/>
  <c r="AA525" i="2"/>
  <c r="Z449" i="2"/>
  <c r="AA528" i="2"/>
  <c r="Z452" i="2"/>
  <c r="AA527" i="2"/>
  <c r="Z451" i="2"/>
  <c r="AA162" i="6"/>
  <c r="AA163" i="6"/>
  <c r="AA164" i="6"/>
  <c r="AA165" i="6"/>
  <c r="AA166" i="6"/>
  <c r="AA161" i="6"/>
  <c r="AA160" i="6"/>
  <c r="AA159" i="6"/>
  <c r="AA157" i="6"/>
  <c r="AA156" i="6"/>
  <c r="AA158" i="6"/>
  <c r="D804" i="2"/>
  <c r="AA273" i="2"/>
  <c r="AB273" i="2" s="1"/>
  <c r="AA210" i="2"/>
  <c r="AB210" i="2" s="1"/>
  <c r="Y304" i="2"/>
  <c r="AA241" i="2"/>
  <c r="AB241" i="2" s="1"/>
  <c r="AA178" i="2"/>
  <c r="AB178" i="2" s="1"/>
  <c r="Y305" i="2"/>
  <c r="AA179" i="2"/>
  <c r="AB179" i="2" s="1"/>
  <c r="AA242" i="2"/>
  <c r="AB242" i="2" s="1"/>
  <c r="AA152" i="6"/>
  <c r="AA155" i="6"/>
  <c r="AA148" i="6"/>
  <c r="AA149" i="6"/>
  <c r="AA150" i="6"/>
  <c r="AA151" i="6"/>
  <c r="B30" i="7"/>
  <c r="B31" i="7" s="1"/>
  <c r="B707" i="7"/>
  <c r="B708" i="7" s="1"/>
  <c r="B709" i="7" s="1"/>
  <c r="Y492" i="2"/>
  <c r="Y491" i="2"/>
  <c r="Y489" i="2"/>
  <c r="Y490" i="2"/>
  <c r="B147" i="7"/>
  <c r="Y456" i="2"/>
  <c r="Y453" i="2"/>
  <c r="Y455" i="2"/>
  <c r="AA101" i="6"/>
  <c r="AA129" i="6"/>
  <c r="AA109" i="6"/>
  <c r="AA88" i="6"/>
  <c r="AA136" i="6"/>
  <c r="AA130" i="6"/>
  <c r="AA137" i="6"/>
  <c r="AA121" i="6"/>
  <c r="AA139" i="6"/>
  <c r="AA118" i="6"/>
  <c r="AA128" i="6"/>
  <c r="AA86" i="6"/>
  <c r="AA133" i="6"/>
  <c r="AA134" i="6"/>
  <c r="AA98" i="6"/>
  <c r="AA89" i="6"/>
  <c r="AA141" i="6"/>
  <c r="AA123" i="6"/>
  <c r="AA143" i="6"/>
  <c r="AA114" i="6"/>
  <c r="AA132" i="6"/>
  <c r="AA112" i="6"/>
  <c r="AA115" i="6"/>
  <c r="AA111" i="6"/>
  <c r="AA103" i="6"/>
  <c r="AA140" i="6"/>
  <c r="AA144" i="6"/>
  <c r="AA117" i="6"/>
  <c r="AA82" i="6"/>
  <c r="AA92" i="6"/>
  <c r="AA108" i="6"/>
  <c r="AA107" i="6"/>
  <c r="AA104" i="6"/>
  <c r="AA99" i="6"/>
  <c r="AA102" i="6"/>
  <c r="AA81" i="6"/>
  <c r="AA17" i="6"/>
  <c r="AA87" i="6"/>
  <c r="AA93" i="6"/>
  <c r="AA145" i="6"/>
  <c r="AA142" i="6"/>
  <c r="AA131" i="6"/>
  <c r="AA126" i="6"/>
  <c r="AA113" i="6"/>
  <c r="AA94" i="6"/>
  <c r="AA100" i="6"/>
  <c r="AA91" i="6"/>
  <c r="AA122" i="6"/>
  <c r="AA96" i="6"/>
  <c r="AA110" i="6"/>
  <c r="AA125" i="6"/>
  <c r="AA119" i="6"/>
  <c r="AA127" i="6"/>
  <c r="AA105" i="6"/>
  <c r="AA120" i="6"/>
  <c r="AA138" i="6"/>
  <c r="AA116" i="6"/>
  <c r="AA85" i="6"/>
  <c r="AA90" i="6"/>
  <c r="AA97" i="6"/>
  <c r="AA146" i="6"/>
  <c r="AA84" i="6"/>
  <c r="Y47" i="2"/>
  <c r="Z47" i="2" s="1"/>
  <c r="Y336" i="2"/>
  <c r="AA94" i="2"/>
  <c r="AA152" i="2" s="1"/>
  <c r="D62" i="2"/>
  <c r="D120" i="2" s="1"/>
  <c r="D304" i="2"/>
  <c r="D362" i="2" s="1"/>
  <c r="D112" i="2"/>
  <c r="D170" i="2" s="1"/>
  <c r="D354" i="2"/>
  <c r="D412" i="2" s="1"/>
  <c r="B510" i="7"/>
  <c r="B38" i="7"/>
  <c r="B64" i="7"/>
  <c r="B733" i="7"/>
  <c r="Y15" i="2"/>
  <c r="Z15" i="2" s="1"/>
  <c r="AA62" i="2"/>
  <c r="AA120" i="2" s="1"/>
  <c r="AA63" i="2"/>
  <c r="AA121" i="2" s="1"/>
  <c r="Y6" i="2"/>
  <c r="Y16" i="2"/>
  <c r="Z16" i="2" s="1"/>
  <c r="D5" i="2"/>
  <c r="D21" i="2"/>
  <c r="Y7" i="2"/>
  <c r="Z7" i="2" s="1"/>
  <c r="D510" i="7"/>
  <c r="AA363" i="2" l="1"/>
  <c r="Z305" i="2"/>
  <c r="AA362" i="2"/>
  <c r="Z304" i="2"/>
  <c r="AA394" i="2"/>
  <c r="Z336" i="2"/>
  <c r="Z6" i="2"/>
  <c r="AA529" i="2"/>
  <c r="Z453" i="2"/>
  <c r="AA531" i="2"/>
  <c r="Z455" i="2"/>
  <c r="AA532" i="2"/>
  <c r="Z456" i="2"/>
  <c r="D805" i="2"/>
  <c r="Y315" i="2"/>
  <c r="AA252" i="2"/>
  <c r="AB252" i="2" s="1"/>
  <c r="AA189" i="2"/>
  <c r="AB189" i="2" s="1"/>
  <c r="Y307" i="2"/>
  <c r="AA181" i="2"/>
  <c r="AB181" i="2" s="1"/>
  <c r="AA244" i="2"/>
  <c r="AB244" i="2" s="1"/>
  <c r="Y316" i="2"/>
  <c r="AA253" i="2"/>
  <c r="AB253" i="2" s="1"/>
  <c r="AA190" i="2"/>
  <c r="AB190" i="2" s="1"/>
  <c r="AA221" i="2"/>
  <c r="AB221" i="2" s="1"/>
  <c r="AA284" i="2"/>
  <c r="AB284" i="2" s="1"/>
  <c r="Y306" i="2"/>
  <c r="AA243" i="2"/>
  <c r="AB243" i="2" s="1"/>
  <c r="AA180" i="2"/>
  <c r="AB180" i="2" s="1"/>
  <c r="B32" i="7"/>
  <c r="B39" i="7"/>
  <c r="Y494" i="2"/>
  <c r="Y493" i="2"/>
  <c r="B148" i="7"/>
  <c r="B149" i="7" s="1"/>
  <c r="B150" i="7" s="1"/>
  <c r="D79" i="2"/>
  <c r="D137" i="2" s="1"/>
  <c r="D321" i="2"/>
  <c r="D379" i="2" s="1"/>
  <c r="D63" i="2"/>
  <c r="D121" i="2" s="1"/>
  <c r="D305" i="2"/>
  <c r="D363" i="2" s="1"/>
  <c r="Y58" i="2"/>
  <c r="Z58" i="2" s="1"/>
  <c r="Y347" i="2"/>
  <c r="AA105" i="2"/>
  <c r="AA163" i="2" s="1"/>
  <c r="B103" i="7"/>
  <c r="B65" i="7"/>
  <c r="B734" i="7"/>
  <c r="Y9" i="2"/>
  <c r="Z9" i="2" s="1"/>
  <c r="B511" i="7"/>
  <c r="Y27" i="2"/>
  <c r="Z27" i="2" s="1"/>
  <c r="AA74" i="2"/>
  <c r="AA132" i="2" s="1"/>
  <c r="Y17" i="2"/>
  <c r="Z17" i="2" s="1"/>
  <c r="AA64" i="2"/>
  <c r="AA122" i="2" s="1"/>
  <c r="AA65" i="2"/>
  <c r="AA123" i="2" s="1"/>
  <c r="Y26" i="2"/>
  <c r="Z26" i="2" s="1"/>
  <c r="AA73" i="2"/>
  <c r="AA131" i="2" s="1"/>
  <c r="D38" i="2"/>
  <c r="D338" i="2" s="1"/>
  <c r="D396" i="2" s="1"/>
  <c r="Y8" i="2"/>
  <c r="Z8" i="2" s="1"/>
  <c r="Y18" i="2"/>
  <c r="Z18" i="2" s="1"/>
  <c r="D6" i="2"/>
  <c r="D22" i="2"/>
  <c r="D322" i="2" s="1"/>
  <c r="D380" i="2" s="1"/>
  <c r="X1" i="3"/>
  <c r="X2" i="3"/>
  <c r="X2" i="2"/>
  <c r="X2" i="9" s="1"/>
  <c r="W1" i="3"/>
  <c r="A2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Z2" i="3"/>
  <c r="AA2" i="3"/>
  <c r="AB2" i="3"/>
  <c r="Y2" i="3"/>
  <c r="W2" i="2"/>
  <c r="W2" i="9" s="1"/>
  <c r="AB2" i="2"/>
  <c r="AA2" i="2"/>
  <c r="Z2" i="2"/>
  <c r="Y2" i="2"/>
  <c r="V2" i="2"/>
  <c r="V2" i="9" s="1"/>
  <c r="U2" i="2"/>
  <c r="U2" i="9" s="1"/>
  <c r="T2" i="2"/>
  <c r="T2" i="9" s="1"/>
  <c r="S2" i="2"/>
  <c r="S2" i="9" s="1"/>
  <c r="R2" i="2"/>
  <c r="R2" i="9" s="1"/>
  <c r="Q2" i="2"/>
  <c r="Q2" i="9" s="1"/>
  <c r="P2" i="2"/>
  <c r="P2" i="9" s="1"/>
  <c r="O2" i="2"/>
  <c r="O2" i="9" s="1"/>
  <c r="N2" i="2"/>
  <c r="N2" i="9" s="1"/>
  <c r="M2" i="2"/>
  <c r="M2" i="9" s="1"/>
  <c r="L2" i="2"/>
  <c r="L2" i="9" s="1"/>
  <c r="K2" i="2"/>
  <c r="K2" i="9" s="1"/>
  <c r="J2" i="2"/>
  <c r="J2" i="9" s="1"/>
  <c r="I2" i="2"/>
  <c r="I2" i="9" s="1"/>
  <c r="H2" i="2"/>
  <c r="H2" i="9" s="1"/>
  <c r="G2" i="2"/>
  <c r="G2" i="9" s="1"/>
  <c r="F2" i="2"/>
  <c r="F2" i="9" s="1"/>
  <c r="E2" i="2"/>
  <c r="E2" i="9" s="1"/>
  <c r="D2" i="2"/>
  <c r="D2" i="9" s="1"/>
  <c r="C2" i="2"/>
  <c r="BE1" i="7"/>
  <c r="BD1" i="7"/>
  <c r="BC1" i="7"/>
  <c r="BB1" i="7"/>
  <c r="BA1" i="7"/>
  <c r="AZ1" i="7"/>
  <c r="AY1" i="7"/>
  <c r="AX1" i="7"/>
  <c r="AW1" i="7"/>
  <c r="AV1" i="7"/>
  <c r="AU1" i="7"/>
  <c r="AT1" i="7"/>
  <c r="AS1" i="7"/>
  <c r="AR1" i="7"/>
  <c r="AQ1" i="7"/>
  <c r="AP1" i="7"/>
  <c r="AO1" i="7"/>
  <c r="AN1" i="7"/>
  <c r="AM1" i="7"/>
  <c r="AL1" i="7"/>
  <c r="AK1" i="7"/>
  <c r="AJ1" i="7"/>
  <c r="AI1" i="7"/>
  <c r="AH1" i="7"/>
  <c r="AG1" i="7"/>
  <c r="AF1" i="7"/>
  <c r="W1" i="7"/>
  <c r="X1" i="7"/>
  <c r="Y1" i="7"/>
  <c r="Z1" i="7"/>
  <c r="AA1" i="7"/>
  <c r="AB1" i="7"/>
  <c r="AC1" i="7"/>
  <c r="AD1" i="7"/>
  <c r="AE1" i="7"/>
  <c r="V1" i="7"/>
  <c r="V5" i="7"/>
  <c r="B182" i="7"/>
  <c r="B250" i="7"/>
  <c r="D511" i="7"/>
  <c r="X83" i="6" l="1"/>
  <c r="X87" i="6"/>
  <c r="X91" i="6"/>
  <c r="X95" i="6"/>
  <c r="X99" i="6"/>
  <c r="X103" i="6"/>
  <c r="X107" i="6"/>
  <c r="X111" i="6"/>
  <c r="X115" i="6"/>
  <c r="X119" i="6"/>
  <c r="X123" i="6"/>
  <c r="X127" i="6"/>
  <c r="X131" i="6"/>
  <c r="X135" i="6"/>
  <c r="X139" i="6"/>
  <c r="X143" i="6"/>
  <c r="X98" i="6"/>
  <c r="X122" i="6"/>
  <c r="X142" i="6"/>
  <c r="X102" i="6"/>
  <c r="X114" i="6"/>
  <c r="X134" i="6"/>
  <c r="X84" i="6"/>
  <c r="X88" i="6"/>
  <c r="X92" i="6"/>
  <c r="X96" i="6"/>
  <c r="X100" i="6"/>
  <c r="X104" i="6"/>
  <c r="X108" i="6"/>
  <c r="X112" i="6"/>
  <c r="X116" i="6"/>
  <c r="X120" i="6"/>
  <c r="X124" i="6"/>
  <c r="X128" i="6"/>
  <c r="X132" i="6"/>
  <c r="X136" i="6"/>
  <c r="X140" i="6"/>
  <c r="X144" i="6"/>
  <c r="X86" i="6"/>
  <c r="X106" i="6"/>
  <c r="X118" i="6"/>
  <c r="X138" i="6"/>
  <c r="X82" i="6"/>
  <c r="X94" i="6"/>
  <c r="X126" i="6"/>
  <c r="X85" i="6"/>
  <c r="X89" i="6"/>
  <c r="X93" i="6"/>
  <c r="X97" i="6"/>
  <c r="X101" i="6"/>
  <c r="X105" i="6"/>
  <c r="X109" i="6"/>
  <c r="X113" i="6"/>
  <c r="X117" i="6"/>
  <c r="X121" i="6"/>
  <c r="X125" i="6"/>
  <c r="X129" i="6"/>
  <c r="X133" i="6"/>
  <c r="X137" i="6"/>
  <c r="X141" i="6"/>
  <c r="X145" i="6"/>
  <c r="X90" i="6"/>
  <c r="X110" i="6"/>
  <c r="X130" i="6"/>
  <c r="Y2" i="9"/>
  <c r="X156" i="6"/>
  <c r="X157" i="6"/>
  <c r="X158" i="6"/>
  <c r="P213" i="6"/>
  <c r="X167" i="6"/>
  <c r="P212" i="6"/>
  <c r="X162" i="6"/>
  <c r="AA2" i="9"/>
  <c r="P210" i="6"/>
  <c r="X161" i="6"/>
  <c r="X160" i="6"/>
  <c r="X159" i="6"/>
  <c r="X164" i="6"/>
  <c r="I77" i="6"/>
  <c r="I69" i="6"/>
  <c r="I61" i="6"/>
  <c r="I53" i="6"/>
  <c r="I45" i="6"/>
  <c r="I37" i="6"/>
  <c r="I29" i="6"/>
  <c r="I21" i="6"/>
  <c r="I20" i="6"/>
  <c r="I35" i="6"/>
  <c r="Y85" i="6"/>
  <c r="Y117" i="6"/>
  <c r="Y133" i="6"/>
  <c r="I64" i="6"/>
  <c r="I32" i="6"/>
  <c r="I47" i="6"/>
  <c r="Y86" i="6"/>
  <c r="Y114" i="6"/>
  <c r="Y134" i="6"/>
  <c r="I62" i="6"/>
  <c r="I22" i="6"/>
  <c r="Y83" i="6"/>
  <c r="Y87" i="6"/>
  <c r="Y91" i="6"/>
  <c r="Y95" i="6"/>
  <c r="Y99" i="6"/>
  <c r="Y103" i="6"/>
  <c r="Y107" i="6"/>
  <c r="Y111" i="6"/>
  <c r="Y115" i="6"/>
  <c r="Y119" i="6"/>
  <c r="Y123" i="6"/>
  <c r="Y127" i="6"/>
  <c r="Y131" i="6"/>
  <c r="Y135" i="6"/>
  <c r="Y139" i="6"/>
  <c r="Y143" i="6"/>
  <c r="I76" i="6"/>
  <c r="I68" i="6"/>
  <c r="I60" i="6"/>
  <c r="I52" i="6"/>
  <c r="I44" i="6"/>
  <c r="I36" i="6"/>
  <c r="I28" i="6"/>
  <c r="I43" i="6"/>
  <c r="I19" i="6"/>
  <c r="Y97" i="6"/>
  <c r="Y105" i="6"/>
  <c r="Y125" i="6"/>
  <c r="Y145" i="6"/>
  <c r="I48" i="6"/>
  <c r="I24" i="6"/>
  <c r="I71" i="6"/>
  <c r="I23" i="6"/>
  <c r="Y102" i="6"/>
  <c r="Y122" i="6"/>
  <c r="Y142" i="6"/>
  <c r="I38" i="6"/>
  <c r="I75" i="6"/>
  <c r="I67" i="6"/>
  <c r="I59" i="6"/>
  <c r="I51" i="6"/>
  <c r="I27" i="6"/>
  <c r="Y89" i="6"/>
  <c r="Y113" i="6"/>
  <c r="Y129" i="6"/>
  <c r="I80" i="6"/>
  <c r="I40" i="6"/>
  <c r="I63" i="6"/>
  <c r="I31" i="6"/>
  <c r="Y98" i="6"/>
  <c r="Y106" i="6"/>
  <c r="Y126" i="6"/>
  <c r="I78" i="6"/>
  <c r="I46" i="6"/>
  <c r="Y84" i="6"/>
  <c r="Y88" i="6"/>
  <c r="Y92" i="6"/>
  <c r="Y96" i="6"/>
  <c r="Y100" i="6"/>
  <c r="Y104" i="6"/>
  <c r="Y108" i="6"/>
  <c r="Y112" i="6"/>
  <c r="Y116" i="6"/>
  <c r="Y120" i="6"/>
  <c r="Y124" i="6"/>
  <c r="Y128" i="6"/>
  <c r="Y132" i="6"/>
  <c r="Y136" i="6"/>
  <c r="Y140" i="6"/>
  <c r="Y144" i="6"/>
  <c r="I74" i="6"/>
  <c r="I66" i="6"/>
  <c r="I58" i="6"/>
  <c r="I50" i="6"/>
  <c r="I42" i="6"/>
  <c r="I34" i="6"/>
  <c r="I26" i="6"/>
  <c r="I18" i="6"/>
  <c r="Y101" i="6"/>
  <c r="Y141" i="6"/>
  <c r="I72" i="6"/>
  <c r="I55" i="6"/>
  <c r="Y94" i="6"/>
  <c r="Y118" i="6"/>
  <c r="Y138" i="6"/>
  <c r="I54" i="6"/>
  <c r="I73" i="6"/>
  <c r="I65" i="6"/>
  <c r="I57" i="6"/>
  <c r="I49" i="6"/>
  <c r="I41" i="6"/>
  <c r="I33" i="6"/>
  <c r="I25" i="6"/>
  <c r="I17" i="6"/>
  <c r="Y93" i="6"/>
  <c r="Y109" i="6"/>
  <c r="Y121" i="6"/>
  <c r="Y137" i="6"/>
  <c r="I56" i="6"/>
  <c r="Y82" i="6"/>
  <c r="I79" i="6"/>
  <c r="I39" i="6"/>
  <c r="Y90" i="6"/>
  <c r="Y110" i="6"/>
  <c r="Y130" i="6"/>
  <c r="I70" i="6"/>
  <c r="I30" i="6"/>
  <c r="I154" i="6"/>
  <c r="I162" i="6"/>
  <c r="I170" i="6"/>
  <c r="I178" i="6"/>
  <c r="I186" i="6"/>
  <c r="I194" i="6"/>
  <c r="I202" i="6"/>
  <c r="I210" i="6"/>
  <c r="I218" i="6"/>
  <c r="I226" i="6"/>
  <c r="I167" i="6"/>
  <c r="I191" i="6"/>
  <c r="I207" i="6"/>
  <c r="I161" i="6"/>
  <c r="I209" i="6"/>
  <c r="I155" i="6"/>
  <c r="I163" i="6"/>
  <c r="I171" i="6"/>
  <c r="I179" i="6"/>
  <c r="I187" i="6"/>
  <c r="I195" i="6"/>
  <c r="I203" i="6"/>
  <c r="I211" i="6"/>
  <c r="I219" i="6"/>
  <c r="I227" i="6"/>
  <c r="I159" i="6"/>
  <c r="I175" i="6"/>
  <c r="I199" i="6"/>
  <c r="I147" i="6"/>
  <c r="I185" i="6"/>
  <c r="I225" i="6"/>
  <c r="I148" i="6"/>
  <c r="I156" i="6"/>
  <c r="I164" i="6"/>
  <c r="I172" i="6"/>
  <c r="I180" i="6"/>
  <c r="I188" i="6"/>
  <c r="I196" i="6"/>
  <c r="I204" i="6"/>
  <c r="I212" i="6"/>
  <c r="I220" i="6"/>
  <c r="I228" i="6"/>
  <c r="I151" i="6"/>
  <c r="I183" i="6"/>
  <c r="I215" i="6"/>
  <c r="I153" i="6"/>
  <c r="I201" i="6"/>
  <c r="I149" i="6"/>
  <c r="I157" i="6"/>
  <c r="I165" i="6"/>
  <c r="I173" i="6"/>
  <c r="I181" i="6"/>
  <c r="I189" i="6"/>
  <c r="I197" i="6"/>
  <c r="I205" i="6"/>
  <c r="I213" i="6"/>
  <c r="I221" i="6"/>
  <c r="I229" i="6"/>
  <c r="I223" i="6"/>
  <c r="I193" i="6"/>
  <c r="I150" i="6"/>
  <c r="I158" i="6"/>
  <c r="I166" i="6"/>
  <c r="I174" i="6"/>
  <c r="I182" i="6"/>
  <c r="I190" i="6"/>
  <c r="I198" i="6"/>
  <c r="I206" i="6"/>
  <c r="I214" i="6"/>
  <c r="I222" i="6"/>
  <c r="I230" i="6"/>
  <c r="I177" i="6"/>
  <c r="I152" i="6"/>
  <c r="I160" i="6"/>
  <c r="I168" i="6"/>
  <c r="I176" i="6"/>
  <c r="I184" i="6"/>
  <c r="I192" i="6"/>
  <c r="I200" i="6"/>
  <c r="I208" i="6"/>
  <c r="I216" i="6"/>
  <c r="I224" i="6"/>
  <c r="I169" i="6"/>
  <c r="I217" i="6"/>
  <c r="Z2" i="9"/>
  <c r="Y15" i="6"/>
  <c r="Y24" i="6"/>
  <c r="Y32" i="6"/>
  <c r="Y40" i="6"/>
  <c r="Y48" i="6"/>
  <c r="Y56" i="6"/>
  <c r="Y64" i="6"/>
  <c r="Y72" i="6"/>
  <c r="Y80" i="6"/>
  <c r="Y21" i="6"/>
  <c r="Y61" i="6"/>
  <c r="Y38" i="6"/>
  <c r="Y78" i="6"/>
  <c r="Y23" i="6"/>
  <c r="Y63" i="6"/>
  <c r="Y16" i="6"/>
  <c r="Y25" i="6"/>
  <c r="Y33" i="6"/>
  <c r="Y41" i="6"/>
  <c r="Y49" i="6"/>
  <c r="Y57" i="6"/>
  <c r="Y65" i="6"/>
  <c r="Y73" i="6"/>
  <c r="Y17" i="6"/>
  <c r="Y37" i="6"/>
  <c r="Y77" i="6"/>
  <c r="Y13" i="6"/>
  <c r="Y46" i="6"/>
  <c r="Y39" i="6"/>
  <c r="Y79" i="6"/>
  <c r="Y9" i="6"/>
  <c r="Y18" i="6"/>
  <c r="Y26" i="6"/>
  <c r="Y34" i="6"/>
  <c r="Y42" i="6"/>
  <c r="Y50" i="6"/>
  <c r="Y58" i="6"/>
  <c r="Y66" i="6"/>
  <c r="Y74" i="6"/>
  <c r="Y12" i="6"/>
  <c r="Y53" i="6"/>
  <c r="Y30" i="6"/>
  <c r="Y62" i="6"/>
  <c r="Y47" i="6"/>
  <c r="Y10" i="6"/>
  <c r="Y19" i="6"/>
  <c r="Y27" i="6"/>
  <c r="Y35" i="6"/>
  <c r="Y43" i="6"/>
  <c r="Y51" i="6"/>
  <c r="Y59" i="6"/>
  <c r="Y67" i="6"/>
  <c r="Y75" i="6"/>
  <c r="Y45" i="6"/>
  <c r="Y22" i="6"/>
  <c r="Y70" i="6"/>
  <c r="Y31" i="6"/>
  <c r="Y71" i="6"/>
  <c r="Y11" i="6"/>
  <c r="Y20" i="6"/>
  <c r="Y28" i="6"/>
  <c r="Y36" i="6"/>
  <c r="Y44" i="6"/>
  <c r="Y52" i="6"/>
  <c r="Y60" i="6"/>
  <c r="Y68" i="6"/>
  <c r="Y76" i="6"/>
  <c r="Y29" i="6"/>
  <c r="Y69" i="6"/>
  <c r="Y54" i="6"/>
  <c r="Y14" i="6"/>
  <c r="Y55" i="6"/>
  <c r="AB2" i="9"/>
  <c r="AA374" i="2"/>
  <c r="Z316" i="2"/>
  <c r="AA364" i="2"/>
  <c r="Z306" i="2"/>
  <c r="AA373" i="2"/>
  <c r="Z315" i="2"/>
  <c r="AA365" i="2"/>
  <c r="Z307" i="2"/>
  <c r="AA405" i="2"/>
  <c r="Z347" i="2"/>
  <c r="B104" i="7"/>
  <c r="B105" i="7" s="1"/>
  <c r="AA698" i="2"/>
  <c r="P207" i="6"/>
  <c r="P206" i="6"/>
  <c r="P205" i="6"/>
  <c r="P203" i="6"/>
  <c r="X154" i="6"/>
  <c r="X152" i="6"/>
  <c r="X153" i="6"/>
  <c r="P202" i="6"/>
  <c r="H109" i="6"/>
  <c r="X149" i="6"/>
  <c r="X148" i="6"/>
  <c r="X147" i="6"/>
  <c r="X150" i="6"/>
  <c r="P188" i="6"/>
  <c r="P180" i="6"/>
  <c r="P172" i="6"/>
  <c r="P164" i="6"/>
  <c r="P156" i="6"/>
  <c r="P148" i="6"/>
  <c r="P187" i="6"/>
  <c r="P179" i="6"/>
  <c r="P171" i="6"/>
  <c r="P163" i="6"/>
  <c r="P155" i="6"/>
  <c r="P147" i="6"/>
  <c r="P175" i="6"/>
  <c r="P167" i="6"/>
  <c r="P151" i="6"/>
  <c r="P186" i="6"/>
  <c r="P178" i="6"/>
  <c r="P170" i="6"/>
  <c r="P162" i="6"/>
  <c r="P154" i="6"/>
  <c r="P183" i="6"/>
  <c r="P159" i="6"/>
  <c r="P185" i="6"/>
  <c r="P177" i="6"/>
  <c r="P169" i="6"/>
  <c r="P161" i="6"/>
  <c r="P153" i="6"/>
  <c r="P184" i="6"/>
  <c r="P176" i="6"/>
  <c r="P168" i="6"/>
  <c r="P160" i="6"/>
  <c r="P152" i="6"/>
  <c r="P182" i="6"/>
  <c r="P174" i="6"/>
  <c r="P166" i="6"/>
  <c r="P158" i="6"/>
  <c r="P150" i="6"/>
  <c r="P181" i="6"/>
  <c r="P173" i="6"/>
  <c r="P165" i="6"/>
  <c r="P157" i="6"/>
  <c r="P149" i="6"/>
  <c r="AA700" i="2"/>
  <c r="P208" i="6"/>
  <c r="P204" i="6"/>
  <c r="P209" i="6"/>
  <c r="P199" i="6"/>
  <c r="P201" i="6"/>
  <c r="P190" i="6"/>
  <c r="H230" i="6"/>
  <c r="H226" i="6"/>
  <c r="H222" i="6"/>
  <c r="H218" i="6"/>
  <c r="H214" i="6"/>
  <c r="H201" i="6"/>
  <c r="H197" i="6"/>
  <c r="H193" i="6"/>
  <c r="H209" i="6"/>
  <c r="H205" i="6"/>
  <c r="H211" i="6"/>
  <c r="H229" i="6"/>
  <c r="H225" i="6"/>
  <c r="H221" i="6"/>
  <c r="H217" i="6"/>
  <c r="H213" i="6"/>
  <c r="H200" i="6"/>
  <c r="H196" i="6"/>
  <c r="H192" i="6"/>
  <c r="H207" i="6"/>
  <c r="H212" i="6"/>
  <c r="H208" i="6"/>
  <c r="H204" i="6"/>
  <c r="H195" i="6"/>
  <c r="H228" i="6"/>
  <c r="H224" i="6"/>
  <c r="H220" i="6"/>
  <c r="H216" i="6"/>
  <c r="H199" i="6"/>
  <c r="H191" i="6"/>
  <c r="H203" i="6"/>
  <c r="H227" i="6"/>
  <c r="H223" i="6"/>
  <c r="H219" i="6"/>
  <c r="H215" i="6"/>
  <c r="H198" i="6"/>
  <c r="H194" i="6"/>
  <c r="H190" i="6"/>
  <c r="H210" i="6"/>
  <c r="H206" i="6"/>
  <c r="H202" i="6"/>
  <c r="H189" i="6"/>
  <c r="D806" i="2"/>
  <c r="AA705" i="2"/>
  <c r="AA707" i="2"/>
  <c r="AA663" i="2"/>
  <c r="AA675" i="2"/>
  <c r="AA661" i="2"/>
  <c r="AA683" i="2"/>
  <c r="AA704" i="2"/>
  <c r="AA681" i="2"/>
  <c r="AA710" i="2"/>
  <c r="AA668" i="2"/>
  <c r="AA697" i="2"/>
  <c r="AA693" i="2"/>
  <c r="Y317" i="2"/>
  <c r="AA254" i="2"/>
  <c r="AB254" i="2" s="1"/>
  <c r="AA191" i="2"/>
  <c r="AB191" i="2" s="1"/>
  <c r="AA664" i="2"/>
  <c r="AA701" i="2"/>
  <c r="AA656" i="2"/>
  <c r="AA708" i="2"/>
  <c r="AA662" i="2"/>
  <c r="AA689" i="2"/>
  <c r="AA657" i="2"/>
  <c r="Y318" i="2"/>
  <c r="AA192" i="2"/>
  <c r="AB192" i="2" s="1"/>
  <c r="AA255" i="2"/>
  <c r="AB255" i="2" s="1"/>
  <c r="AA655" i="2"/>
  <c r="AA695" i="2"/>
  <c r="AA692" i="2"/>
  <c r="AA680" i="2"/>
  <c r="AA671" i="2"/>
  <c r="AA679" i="2"/>
  <c r="AA696" i="2"/>
  <c r="AA666" i="2"/>
  <c r="Y308" i="2"/>
  <c r="AA245" i="2"/>
  <c r="AB245" i="2" s="1"/>
  <c r="AA182" i="2"/>
  <c r="AB182" i="2" s="1"/>
  <c r="Y327" i="2"/>
  <c r="AA264" i="2"/>
  <c r="AB264" i="2" s="1"/>
  <c r="AA201" i="2"/>
  <c r="AB201" i="2" s="1"/>
  <c r="AA232" i="2"/>
  <c r="AB232" i="2" s="1"/>
  <c r="AA295" i="2"/>
  <c r="AB295" i="2" s="1"/>
  <c r="AA665" i="2"/>
  <c r="AA658" i="2"/>
  <c r="AA669" i="2"/>
  <c r="AA659" i="2"/>
  <c r="AA673" i="2"/>
  <c r="AA712" i="2"/>
  <c r="AA691" i="2"/>
  <c r="AA674" i="2"/>
  <c r="AA654" i="2"/>
  <c r="AA670" i="2"/>
  <c r="AA688" i="2"/>
  <c r="AA667" i="2"/>
  <c r="AA687" i="2"/>
  <c r="AA653" i="2"/>
  <c r="AA246" i="2"/>
  <c r="AB246" i="2" s="1"/>
  <c r="AA183" i="2"/>
  <c r="AB183" i="2" s="1"/>
  <c r="AA702" i="2"/>
  <c r="AA699" i="2"/>
  <c r="AA672" i="2"/>
  <c r="AA711" i="2"/>
  <c r="AA678" i="2"/>
  <c r="AA676" i="2"/>
  <c r="AA660" i="2"/>
  <c r="AA694" i="2"/>
  <c r="AA686" i="2"/>
  <c r="Y326" i="2"/>
  <c r="AA200" i="2"/>
  <c r="AB200" i="2" s="1"/>
  <c r="AA263" i="2"/>
  <c r="AB263" i="2" s="1"/>
  <c r="AA684" i="2"/>
  <c r="AA690" i="2"/>
  <c r="AA677" i="2"/>
  <c r="AA706" i="2"/>
  <c r="AA703" i="2"/>
  <c r="AA685" i="2"/>
  <c r="AA682" i="2"/>
  <c r="AA709" i="2"/>
  <c r="V80" i="7"/>
  <c r="V79" i="7"/>
  <c r="V78" i="7"/>
  <c r="V77" i="7"/>
  <c r="V76" i="7" s="1"/>
  <c r="V19" i="7"/>
  <c r="V58" i="7"/>
  <c r="V56" i="7"/>
  <c r="V17" i="7"/>
  <c r="V57" i="7"/>
  <c r="V73" i="7"/>
  <c r="V72" i="7"/>
  <c r="V71" i="7"/>
  <c r="B735" i="7"/>
  <c r="V45" i="7"/>
  <c r="V44" i="7"/>
  <c r="V43" i="7"/>
  <c r="V50" i="7"/>
  <c r="V49" i="7"/>
  <c r="V48" i="7"/>
  <c r="B40" i="7"/>
  <c r="B151" i="7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Y20" i="2"/>
  <c r="Z20" i="2" s="1"/>
  <c r="Y309" i="2"/>
  <c r="Y358" i="2"/>
  <c r="AA116" i="2"/>
  <c r="AA174" i="2" s="1"/>
  <c r="D64" i="2"/>
  <c r="D122" i="2" s="1"/>
  <c r="D306" i="2"/>
  <c r="D364" i="2" s="1"/>
  <c r="P88" i="6"/>
  <c r="P96" i="6"/>
  <c r="P104" i="6"/>
  <c r="P112" i="6"/>
  <c r="P120" i="6"/>
  <c r="P128" i="6"/>
  <c r="P136" i="6"/>
  <c r="P144" i="6"/>
  <c r="P84" i="6"/>
  <c r="P93" i="6"/>
  <c r="P102" i="6"/>
  <c r="P111" i="6"/>
  <c r="P121" i="6"/>
  <c r="P130" i="6"/>
  <c r="P139" i="6"/>
  <c r="X81" i="6"/>
  <c r="P85" i="6"/>
  <c r="P94" i="6"/>
  <c r="P103" i="6"/>
  <c r="P113" i="6"/>
  <c r="P122" i="6"/>
  <c r="P131" i="6"/>
  <c r="P140" i="6"/>
  <c r="P86" i="6"/>
  <c r="P95" i="6"/>
  <c r="P105" i="6"/>
  <c r="P114" i="6"/>
  <c r="P123" i="6"/>
  <c r="P132" i="6"/>
  <c r="P141" i="6"/>
  <c r="P87" i="6"/>
  <c r="P97" i="6"/>
  <c r="P106" i="6"/>
  <c r="P115" i="6"/>
  <c r="P124" i="6"/>
  <c r="P133" i="6"/>
  <c r="P142" i="6"/>
  <c r="P89" i="6"/>
  <c r="P98" i="6"/>
  <c r="P107" i="6"/>
  <c r="P116" i="6"/>
  <c r="P125" i="6"/>
  <c r="P134" i="6"/>
  <c r="P143" i="6"/>
  <c r="P101" i="6"/>
  <c r="P127" i="6"/>
  <c r="P82" i="6"/>
  <c r="P108" i="6"/>
  <c r="P129" i="6"/>
  <c r="P83" i="6"/>
  <c r="P109" i="6"/>
  <c r="P135" i="6"/>
  <c r="P90" i="6"/>
  <c r="P110" i="6"/>
  <c r="P137" i="6"/>
  <c r="P91" i="6"/>
  <c r="P117" i="6"/>
  <c r="P138" i="6"/>
  <c r="P92" i="6"/>
  <c r="P118" i="6"/>
  <c r="P145" i="6"/>
  <c r="P99" i="6"/>
  <c r="P119" i="6"/>
  <c r="P100" i="6"/>
  <c r="P126" i="6"/>
  <c r="H45" i="6"/>
  <c r="H188" i="6"/>
  <c r="H180" i="6"/>
  <c r="H172" i="6"/>
  <c r="H164" i="6"/>
  <c r="H156" i="6"/>
  <c r="H148" i="6"/>
  <c r="H187" i="6"/>
  <c r="H179" i="6"/>
  <c r="H171" i="6"/>
  <c r="H163" i="6"/>
  <c r="H155" i="6"/>
  <c r="H147" i="6"/>
  <c r="H177" i="6"/>
  <c r="H153" i="6"/>
  <c r="H186" i="6"/>
  <c r="H178" i="6"/>
  <c r="H170" i="6"/>
  <c r="H162" i="6"/>
  <c r="H154" i="6"/>
  <c r="H185" i="6"/>
  <c r="H169" i="6"/>
  <c r="H161" i="6"/>
  <c r="H184" i="6"/>
  <c r="H176" i="6"/>
  <c r="H168" i="6"/>
  <c r="H160" i="6"/>
  <c r="H152" i="6"/>
  <c r="H183" i="6"/>
  <c r="H175" i="6"/>
  <c r="H167" i="6"/>
  <c r="H159" i="6"/>
  <c r="H151" i="6"/>
  <c r="H157" i="6"/>
  <c r="H182" i="6"/>
  <c r="H150" i="6"/>
  <c r="H181" i="6"/>
  <c r="H149" i="6"/>
  <c r="H174" i="6"/>
  <c r="H173" i="6"/>
  <c r="H166" i="6"/>
  <c r="H158" i="6"/>
  <c r="H165" i="6"/>
  <c r="B183" i="7"/>
  <c r="W5" i="7"/>
  <c r="V70" i="7"/>
  <c r="V69" i="7"/>
  <c r="V68" i="7"/>
  <c r="V67" i="7"/>
  <c r="V66" i="7"/>
  <c r="V31" i="7"/>
  <c r="V15" i="7"/>
  <c r="V55" i="7"/>
  <c r="V30" i="7"/>
  <c r="V32" i="7"/>
  <c r="V29" i="7"/>
  <c r="V26" i="7"/>
  <c r="V28" i="7"/>
  <c r="V27" i="7"/>
  <c r="V25" i="7"/>
  <c r="V64" i="7"/>
  <c r="V36" i="7"/>
  <c r="V63" i="7"/>
  <c r="V62" i="7"/>
  <c r="V61" i="7"/>
  <c r="V40" i="7"/>
  <c r="V39" i="7"/>
  <c r="V37" i="7"/>
  <c r="V38" i="7"/>
  <c r="V65" i="7"/>
  <c r="B66" i="7"/>
  <c r="Y11" i="2"/>
  <c r="Z11" i="2" s="1"/>
  <c r="Y10" i="2"/>
  <c r="AA67" i="2"/>
  <c r="AA125" i="2" s="1"/>
  <c r="B512" i="7"/>
  <c r="Y19" i="2"/>
  <c r="Z19" i="2" s="1"/>
  <c r="AA66" i="2"/>
  <c r="AA124" i="2" s="1"/>
  <c r="D55" i="2"/>
  <c r="D96" i="2"/>
  <c r="D154" i="2" s="1"/>
  <c r="Y37" i="2"/>
  <c r="Z37" i="2" s="1"/>
  <c r="AA84" i="2"/>
  <c r="AA142" i="2" s="1"/>
  <c r="Y28" i="2"/>
  <c r="Z28" i="2" s="1"/>
  <c r="AA75" i="2"/>
  <c r="AA133" i="2" s="1"/>
  <c r="D39" i="2"/>
  <c r="D339" i="2" s="1"/>
  <c r="D397" i="2" s="1"/>
  <c r="D80" i="2"/>
  <c r="D138" i="2" s="1"/>
  <c r="Y29" i="2"/>
  <c r="Z29" i="2" s="1"/>
  <c r="AA76" i="2"/>
  <c r="AA134" i="2" s="1"/>
  <c r="Y38" i="2"/>
  <c r="Z38" i="2" s="1"/>
  <c r="AA85" i="2"/>
  <c r="AA143" i="2" s="1"/>
  <c r="D7" i="2"/>
  <c r="D23" i="2"/>
  <c r="D323" i="2" s="1"/>
  <c r="D381" i="2" s="1"/>
  <c r="H24" i="6"/>
  <c r="P9" i="6"/>
  <c r="P10" i="6"/>
  <c r="P12" i="6"/>
  <c r="P13" i="6"/>
  <c r="P14" i="6"/>
  <c r="P11" i="6"/>
  <c r="P15" i="6"/>
  <c r="P16" i="6"/>
  <c r="X16" i="6"/>
  <c r="X24" i="6"/>
  <c r="X32" i="6"/>
  <c r="X40" i="6"/>
  <c r="X48" i="6"/>
  <c r="X56" i="6"/>
  <c r="X64" i="6"/>
  <c r="X72" i="6"/>
  <c r="X80" i="6"/>
  <c r="P24" i="6"/>
  <c r="P32" i="6"/>
  <c r="P40" i="6"/>
  <c r="P48" i="6"/>
  <c r="P56" i="6"/>
  <c r="P64" i="6"/>
  <c r="P80" i="6"/>
  <c r="X17" i="6"/>
  <c r="X25" i="6"/>
  <c r="X33" i="6"/>
  <c r="X41" i="6"/>
  <c r="X49" i="6"/>
  <c r="X57" i="6"/>
  <c r="X65" i="6"/>
  <c r="X73" i="6"/>
  <c r="X9" i="6"/>
  <c r="P25" i="6"/>
  <c r="P33" i="6"/>
  <c r="P41" i="6"/>
  <c r="P49" i="6"/>
  <c r="P57" i="6"/>
  <c r="P65" i="6"/>
  <c r="P73" i="6"/>
  <c r="P17" i="6"/>
  <c r="P66" i="6"/>
  <c r="X12" i="6"/>
  <c r="X20" i="6"/>
  <c r="X28" i="6"/>
  <c r="X36" i="6"/>
  <c r="X44" i="6"/>
  <c r="X52" i="6"/>
  <c r="X60" i="6"/>
  <c r="X68" i="6"/>
  <c r="X76" i="6"/>
  <c r="P20" i="6"/>
  <c r="P28" i="6"/>
  <c r="P36" i="6"/>
  <c r="P44" i="6"/>
  <c r="P52" i="6"/>
  <c r="P60" i="6"/>
  <c r="P68" i="6"/>
  <c r="P76" i="6"/>
  <c r="X10" i="6"/>
  <c r="X18" i="6"/>
  <c r="X26" i="6"/>
  <c r="X34" i="6"/>
  <c r="X42" i="6"/>
  <c r="X50" i="6"/>
  <c r="X58" i="6"/>
  <c r="X66" i="6"/>
  <c r="X74" i="6"/>
  <c r="P18" i="6"/>
  <c r="P26" i="6"/>
  <c r="P34" i="6"/>
  <c r="P42" i="6"/>
  <c r="P50" i="6"/>
  <c r="P58" i="6"/>
  <c r="P74" i="6"/>
  <c r="X13" i="6"/>
  <c r="X21" i="6"/>
  <c r="X29" i="6"/>
  <c r="X37" i="6"/>
  <c r="X45" i="6"/>
  <c r="X53" i="6"/>
  <c r="X61" i="6"/>
  <c r="X69" i="6"/>
  <c r="X77" i="6"/>
  <c r="P21" i="6"/>
  <c r="P29" i="6"/>
  <c r="P37" i="6"/>
  <c r="P45" i="6"/>
  <c r="P53" i="6"/>
  <c r="P61" i="6"/>
  <c r="P69" i="6"/>
  <c r="P77" i="6"/>
  <c r="X14" i="6"/>
  <c r="X22" i="6"/>
  <c r="X30" i="6"/>
  <c r="X38" i="6"/>
  <c r="X46" i="6"/>
  <c r="X54" i="6"/>
  <c r="X62" i="6"/>
  <c r="X70" i="6"/>
  <c r="X78" i="6"/>
  <c r="P22" i="6"/>
  <c r="P30" i="6"/>
  <c r="P38" i="6"/>
  <c r="P46" i="6"/>
  <c r="P54" i="6"/>
  <c r="P62" i="6"/>
  <c r="P70" i="6"/>
  <c r="X15" i="6"/>
  <c r="X23" i="6"/>
  <c r="X31" i="6"/>
  <c r="X39" i="6"/>
  <c r="X47" i="6"/>
  <c r="X55" i="6"/>
  <c r="X63" i="6"/>
  <c r="X71" i="6"/>
  <c r="P23" i="6"/>
  <c r="P31" i="6"/>
  <c r="P47" i="6"/>
  <c r="P63" i="6"/>
  <c r="P79" i="6"/>
  <c r="P72" i="6"/>
  <c r="X11" i="6"/>
  <c r="X19" i="6"/>
  <c r="X27" i="6"/>
  <c r="X35" i="6"/>
  <c r="X43" i="6"/>
  <c r="X51" i="6"/>
  <c r="X59" i="6"/>
  <c r="X67" i="6"/>
  <c r="X75" i="6"/>
  <c r="P19" i="6"/>
  <c r="P27" i="6"/>
  <c r="P35" i="6"/>
  <c r="P43" i="6"/>
  <c r="P51" i="6"/>
  <c r="P59" i="6"/>
  <c r="P67" i="6"/>
  <c r="P75" i="6"/>
  <c r="P78" i="6"/>
  <c r="X79" i="6"/>
  <c r="P39" i="6"/>
  <c r="P55" i="6"/>
  <c r="P71" i="6"/>
  <c r="V6" i="7"/>
  <c r="H71" i="6"/>
  <c r="H47" i="6"/>
  <c r="H29" i="6"/>
  <c r="H70" i="6"/>
  <c r="H46" i="6"/>
  <c r="H23" i="6"/>
  <c r="H62" i="6"/>
  <c r="H39" i="6"/>
  <c r="H21" i="6"/>
  <c r="H80" i="6"/>
  <c r="H61" i="6"/>
  <c r="H38" i="6"/>
  <c r="H79" i="6"/>
  <c r="H55" i="6"/>
  <c r="H37" i="6"/>
  <c r="H63" i="6"/>
  <c r="H22" i="6"/>
  <c r="H78" i="6"/>
  <c r="H54" i="6"/>
  <c r="H31" i="6"/>
  <c r="H72" i="6"/>
  <c r="H53" i="6"/>
  <c r="H30" i="6"/>
  <c r="H77" i="6"/>
  <c r="H69" i="6"/>
  <c r="H60" i="6"/>
  <c r="H52" i="6"/>
  <c r="H44" i="6"/>
  <c r="H36" i="6"/>
  <c r="H28" i="6"/>
  <c r="H20" i="6"/>
  <c r="H76" i="6"/>
  <c r="H68" i="6"/>
  <c r="H59" i="6"/>
  <c r="H51" i="6"/>
  <c r="H43" i="6"/>
  <c r="H35" i="6"/>
  <c r="H27" i="6"/>
  <c r="H19" i="6"/>
  <c r="H75" i="6"/>
  <c r="H67" i="6"/>
  <c r="H58" i="6"/>
  <c r="H50" i="6"/>
  <c r="H42" i="6"/>
  <c r="H34" i="6"/>
  <c r="H26" i="6"/>
  <c r="H18" i="6"/>
  <c r="H74" i="6"/>
  <c r="H66" i="6"/>
  <c r="H57" i="6"/>
  <c r="H49" i="6"/>
  <c r="H41" i="6"/>
  <c r="H33" i="6"/>
  <c r="H25" i="6"/>
  <c r="H64" i="6"/>
  <c r="H17" i="6"/>
  <c r="H73" i="6"/>
  <c r="H65" i="6"/>
  <c r="H56" i="6"/>
  <c r="H48" i="6"/>
  <c r="H40" i="6"/>
  <c r="H32" i="6"/>
  <c r="B251" i="7"/>
  <c r="V29" i="6"/>
  <c r="AA29" i="6" s="1"/>
  <c r="U29" i="6"/>
  <c r="R29" i="6"/>
  <c r="N29" i="6"/>
  <c r="M29" i="6"/>
  <c r="J29" i="6"/>
  <c r="F29" i="6"/>
  <c r="E29" i="6"/>
  <c r="V58" i="6"/>
  <c r="AA58" i="6" s="1"/>
  <c r="U58" i="6"/>
  <c r="R58" i="6"/>
  <c r="N58" i="6"/>
  <c r="M58" i="6"/>
  <c r="J58" i="6"/>
  <c r="F58" i="6"/>
  <c r="E58" i="6"/>
  <c r="V57" i="6"/>
  <c r="AA57" i="6" s="1"/>
  <c r="U57" i="6"/>
  <c r="R57" i="6"/>
  <c r="N57" i="6"/>
  <c r="M57" i="6"/>
  <c r="J57" i="6"/>
  <c r="F57" i="6"/>
  <c r="E57" i="6"/>
  <c r="V56" i="6"/>
  <c r="AA56" i="6" s="1"/>
  <c r="U56" i="6"/>
  <c r="R56" i="6"/>
  <c r="N56" i="6"/>
  <c r="M56" i="6"/>
  <c r="J56" i="6"/>
  <c r="F56" i="6"/>
  <c r="E56" i="6"/>
  <c r="V55" i="6"/>
  <c r="AA55" i="6" s="1"/>
  <c r="U55" i="6"/>
  <c r="R55" i="6"/>
  <c r="N55" i="6"/>
  <c r="M55" i="6"/>
  <c r="J55" i="6"/>
  <c r="F55" i="6"/>
  <c r="E55" i="6"/>
  <c r="V54" i="6"/>
  <c r="AA54" i="6" s="1"/>
  <c r="U54" i="6"/>
  <c r="R54" i="6"/>
  <c r="N54" i="6"/>
  <c r="M54" i="6"/>
  <c r="J54" i="6"/>
  <c r="F54" i="6"/>
  <c r="E54" i="6"/>
  <c r="V53" i="6"/>
  <c r="AA53" i="6" s="1"/>
  <c r="U53" i="6"/>
  <c r="R53" i="6"/>
  <c r="N53" i="6"/>
  <c r="M53" i="6"/>
  <c r="J53" i="6"/>
  <c r="F53" i="6"/>
  <c r="E53" i="6"/>
  <c r="V52" i="6"/>
  <c r="AA52" i="6" s="1"/>
  <c r="U52" i="6"/>
  <c r="R52" i="6"/>
  <c r="N52" i="6"/>
  <c r="M52" i="6"/>
  <c r="J52" i="6"/>
  <c r="F52" i="6"/>
  <c r="E52" i="6"/>
  <c r="V28" i="6"/>
  <c r="AA28" i="6" s="1"/>
  <c r="U28" i="6"/>
  <c r="R28" i="6"/>
  <c r="N28" i="6"/>
  <c r="M28" i="6"/>
  <c r="J28" i="6"/>
  <c r="F28" i="6"/>
  <c r="E28" i="6"/>
  <c r="V27" i="6"/>
  <c r="AA27" i="6" s="1"/>
  <c r="U27" i="6"/>
  <c r="R27" i="6"/>
  <c r="N27" i="6"/>
  <c r="M27" i="6"/>
  <c r="J27" i="6"/>
  <c r="F27" i="6"/>
  <c r="E27" i="6"/>
  <c r="V26" i="6"/>
  <c r="AA26" i="6" s="1"/>
  <c r="U26" i="6"/>
  <c r="R26" i="6"/>
  <c r="N26" i="6"/>
  <c r="M26" i="6"/>
  <c r="J26" i="6"/>
  <c r="F26" i="6"/>
  <c r="E26" i="6"/>
  <c r="E2" i="6"/>
  <c r="F2" i="6"/>
  <c r="G2" i="6"/>
  <c r="H2" i="6"/>
  <c r="I2" i="6"/>
  <c r="J2" i="6"/>
  <c r="K2" i="6"/>
  <c r="M2" i="6"/>
  <c r="N2" i="6"/>
  <c r="O2" i="6"/>
  <c r="P2" i="6"/>
  <c r="Q2" i="6"/>
  <c r="T2" i="6"/>
  <c r="U2" i="6"/>
  <c r="V2" i="6"/>
  <c r="W2" i="6"/>
  <c r="X2" i="6"/>
  <c r="Y2" i="6"/>
  <c r="AC2" i="6"/>
  <c r="AD2" i="6"/>
  <c r="AE2" i="6"/>
  <c r="AF2" i="6"/>
  <c r="AG2" i="6"/>
  <c r="AH2" i="6"/>
  <c r="F72" i="6"/>
  <c r="F73" i="6"/>
  <c r="F74" i="6"/>
  <c r="F75" i="6"/>
  <c r="F76" i="6"/>
  <c r="F77" i="6"/>
  <c r="F78" i="6"/>
  <c r="F79" i="6"/>
  <c r="F80" i="6"/>
  <c r="F71" i="6"/>
  <c r="F61" i="6"/>
  <c r="F62" i="6"/>
  <c r="F63" i="6"/>
  <c r="F64" i="6"/>
  <c r="F65" i="6"/>
  <c r="F66" i="6"/>
  <c r="F67" i="6"/>
  <c r="F68" i="6"/>
  <c r="F69" i="6"/>
  <c r="F60" i="6"/>
  <c r="F43" i="6"/>
  <c r="F44" i="6"/>
  <c r="F45" i="6"/>
  <c r="F46" i="6"/>
  <c r="F47" i="6"/>
  <c r="F48" i="6"/>
  <c r="F49" i="6"/>
  <c r="F50" i="6"/>
  <c r="F51" i="6"/>
  <c r="F42" i="6"/>
  <c r="J69" i="6"/>
  <c r="J68" i="6"/>
  <c r="J67" i="6"/>
  <c r="J66" i="6"/>
  <c r="J65" i="6"/>
  <c r="J64" i="6"/>
  <c r="J63" i="6"/>
  <c r="J62" i="6"/>
  <c r="J61" i="6"/>
  <c r="J60" i="6"/>
  <c r="J51" i="6"/>
  <c r="R69" i="6"/>
  <c r="R68" i="6"/>
  <c r="R67" i="6"/>
  <c r="R66" i="6"/>
  <c r="R65" i="6"/>
  <c r="R64" i="6"/>
  <c r="R63" i="6"/>
  <c r="R62" i="6"/>
  <c r="R61" i="6"/>
  <c r="R60" i="6"/>
  <c r="R51" i="6"/>
  <c r="N72" i="6"/>
  <c r="N73" i="6"/>
  <c r="N74" i="6"/>
  <c r="N75" i="6"/>
  <c r="N76" i="6"/>
  <c r="N77" i="6"/>
  <c r="N78" i="6"/>
  <c r="N79" i="6"/>
  <c r="N80" i="6"/>
  <c r="N71" i="6"/>
  <c r="N61" i="6"/>
  <c r="N62" i="6"/>
  <c r="N63" i="6"/>
  <c r="N64" i="6"/>
  <c r="N65" i="6"/>
  <c r="N66" i="6"/>
  <c r="N67" i="6"/>
  <c r="N68" i="6"/>
  <c r="N69" i="6"/>
  <c r="N60" i="6"/>
  <c r="N43" i="6"/>
  <c r="N44" i="6"/>
  <c r="N45" i="6"/>
  <c r="N46" i="6"/>
  <c r="N47" i="6"/>
  <c r="N48" i="6"/>
  <c r="N49" i="6"/>
  <c r="N50" i="6"/>
  <c r="N51" i="6"/>
  <c r="N42" i="6"/>
  <c r="V72" i="6"/>
  <c r="AA72" i="6" s="1"/>
  <c r="V73" i="6"/>
  <c r="AA73" i="6" s="1"/>
  <c r="V74" i="6"/>
  <c r="AA74" i="6" s="1"/>
  <c r="V75" i="6"/>
  <c r="AA75" i="6" s="1"/>
  <c r="V76" i="6"/>
  <c r="AA76" i="6" s="1"/>
  <c r="V77" i="6"/>
  <c r="AA77" i="6" s="1"/>
  <c r="V78" i="6"/>
  <c r="AA78" i="6" s="1"/>
  <c r="V79" i="6"/>
  <c r="AA79" i="6" s="1"/>
  <c r="V80" i="6"/>
  <c r="AA80" i="6" s="1"/>
  <c r="V71" i="6"/>
  <c r="AA71" i="6" s="1"/>
  <c r="V61" i="6"/>
  <c r="AA61" i="6" s="1"/>
  <c r="V62" i="6"/>
  <c r="AA62" i="6" s="1"/>
  <c r="V63" i="6"/>
  <c r="AA63" i="6" s="1"/>
  <c r="V64" i="6"/>
  <c r="AA64" i="6" s="1"/>
  <c r="V65" i="6"/>
  <c r="AA65" i="6" s="1"/>
  <c r="V66" i="6"/>
  <c r="AA66" i="6" s="1"/>
  <c r="V67" i="6"/>
  <c r="AA67" i="6" s="1"/>
  <c r="V68" i="6"/>
  <c r="AA68" i="6" s="1"/>
  <c r="V69" i="6"/>
  <c r="AA69" i="6" s="1"/>
  <c r="V60" i="6"/>
  <c r="AA60" i="6" s="1"/>
  <c r="V43" i="6"/>
  <c r="AA43" i="6" s="1"/>
  <c r="V44" i="6"/>
  <c r="AA44" i="6" s="1"/>
  <c r="V45" i="6"/>
  <c r="AA45" i="6" s="1"/>
  <c r="V46" i="6"/>
  <c r="AA46" i="6" s="1"/>
  <c r="V47" i="6"/>
  <c r="AA47" i="6" s="1"/>
  <c r="V48" i="6"/>
  <c r="AA48" i="6" s="1"/>
  <c r="V49" i="6"/>
  <c r="AA49" i="6" s="1"/>
  <c r="V50" i="6"/>
  <c r="AA50" i="6" s="1"/>
  <c r="V51" i="6"/>
  <c r="AA51" i="6" s="1"/>
  <c r="V42" i="6"/>
  <c r="AA42" i="6" s="1"/>
  <c r="U80" i="6"/>
  <c r="M80" i="6"/>
  <c r="E80" i="6"/>
  <c r="U79" i="6"/>
  <c r="M79" i="6"/>
  <c r="E79" i="6"/>
  <c r="U78" i="6"/>
  <c r="M78" i="6"/>
  <c r="E78" i="6"/>
  <c r="U77" i="6"/>
  <c r="M77" i="6"/>
  <c r="E77" i="6"/>
  <c r="U76" i="6"/>
  <c r="M76" i="6"/>
  <c r="E76" i="6"/>
  <c r="U75" i="6"/>
  <c r="M75" i="6"/>
  <c r="E75" i="6"/>
  <c r="U74" i="6"/>
  <c r="M74" i="6"/>
  <c r="E74" i="6"/>
  <c r="U73" i="6"/>
  <c r="M73" i="6"/>
  <c r="E73" i="6"/>
  <c r="U72" i="6"/>
  <c r="M72" i="6"/>
  <c r="E72" i="6"/>
  <c r="U71" i="6"/>
  <c r="M71" i="6"/>
  <c r="E71" i="6"/>
  <c r="U70" i="6"/>
  <c r="AC70" i="6" s="1"/>
  <c r="M70" i="6"/>
  <c r="E70" i="6"/>
  <c r="U69" i="6"/>
  <c r="M69" i="6"/>
  <c r="E69" i="6"/>
  <c r="U68" i="6"/>
  <c r="M68" i="6"/>
  <c r="E68" i="6"/>
  <c r="U67" i="6"/>
  <c r="M67" i="6"/>
  <c r="E67" i="6"/>
  <c r="U66" i="6"/>
  <c r="M66" i="6"/>
  <c r="E66" i="6"/>
  <c r="U65" i="6"/>
  <c r="M65" i="6"/>
  <c r="E65" i="6"/>
  <c r="U64" i="6"/>
  <c r="M64" i="6"/>
  <c r="E64" i="6"/>
  <c r="U63" i="6"/>
  <c r="M63" i="6"/>
  <c r="E63" i="6"/>
  <c r="U62" i="6"/>
  <c r="M62" i="6"/>
  <c r="E62" i="6"/>
  <c r="U61" i="6"/>
  <c r="M61" i="6"/>
  <c r="E61" i="6"/>
  <c r="U60" i="6"/>
  <c r="M60" i="6"/>
  <c r="E60" i="6"/>
  <c r="U59" i="6"/>
  <c r="AC59" i="6" s="1"/>
  <c r="M59" i="6"/>
  <c r="E59" i="6"/>
  <c r="U51" i="6"/>
  <c r="M51" i="6"/>
  <c r="E51" i="6"/>
  <c r="U50" i="6"/>
  <c r="M50" i="6"/>
  <c r="E50" i="6"/>
  <c r="U49" i="6"/>
  <c r="M49" i="6"/>
  <c r="E49" i="6"/>
  <c r="U48" i="6"/>
  <c r="M48" i="6"/>
  <c r="E48" i="6"/>
  <c r="U47" i="6"/>
  <c r="M47" i="6"/>
  <c r="E47" i="6"/>
  <c r="U46" i="6"/>
  <c r="M46" i="6"/>
  <c r="E46" i="6"/>
  <c r="U45" i="6"/>
  <c r="M45" i="6"/>
  <c r="E45" i="6"/>
  <c r="U44" i="6"/>
  <c r="M44" i="6"/>
  <c r="E44" i="6"/>
  <c r="U43" i="6"/>
  <c r="M43" i="6"/>
  <c r="E43" i="6"/>
  <c r="U42" i="6"/>
  <c r="M42" i="6"/>
  <c r="E42" i="6"/>
  <c r="U41" i="6"/>
  <c r="AC41" i="6" s="1"/>
  <c r="M41" i="6"/>
  <c r="E41" i="6"/>
  <c r="AG10" i="6"/>
  <c r="AI11" i="6"/>
  <c r="AI19" i="6" s="1"/>
  <c r="AJ11" i="6"/>
  <c r="AJ19" i="6" s="1"/>
  <c r="AK11" i="6"/>
  <c r="AK19" i="6" s="1"/>
  <c r="AH11" i="6"/>
  <c r="AH19" i="6" s="1"/>
  <c r="F498" i="7"/>
  <c r="F497" i="7"/>
  <c r="F495" i="7"/>
  <c r="F436" i="7"/>
  <c r="F501" i="7"/>
  <c r="G501" i="7"/>
  <c r="D498" i="7"/>
  <c r="D497" i="7"/>
  <c r="D435" i="7"/>
  <c r="D493" i="7"/>
  <c r="D495" i="7"/>
  <c r="D436" i="7"/>
  <c r="H757" i="7"/>
  <c r="I757" i="7" s="1"/>
  <c r="J757" i="7" s="1"/>
  <c r="H88" i="7"/>
  <c r="H501" i="7"/>
  <c r="I493" i="7"/>
  <c r="I435" i="7"/>
  <c r="I495" i="7"/>
  <c r="J495" i="7" s="1"/>
  <c r="I436" i="7"/>
  <c r="H498" i="7"/>
  <c r="I498" i="7" s="1"/>
  <c r="J498" i="7" s="1"/>
  <c r="H497" i="7"/>
  <c r="I497" i="7" s="1"/>
  <c r="J497" i="7" s="1"/>
  <c r="H493" i="7"/>
  <c r="H435" i="7"/>
  <c r="H495" i="7"/>
  <c r="H436" i="7"/>
  <c r="J493" i="7"/>
  <c r="J435" i="7"/>
  <c r="J436" i="7"/>
  <c r="G182" i="7"/>
  <c r="G98" i="7"/>
  <c r="F435" i="7"/>
  <c r="G506" i="7"/>
  <c r="G511" i="7"/>
  <c r="G94" i="7"/>
  <c r="G97" i="7"/>
  <c r="G509" i="7"/>
  <c r="G507" i="7"/>
  <c r="G100" i="7"/>
  <c r="F493" i="7"/>
  <c r="G102" i="7"/>
  <c r="G95" i="7"/>
  <c r="G96" i="7"/>
  <c r="G510" i="7"/>
  <c r="G508" i="7"/>
  <c r="G101" i="7"/>
  <c r="G99" i="7"/>
  <c r="G512" i="7"/>
  <c r="G183" i="7"/>
  <c r="G104" i="7"/>
  <c r="I726" i="7"/>
  <c r="F476" i="7"/>
  <c r="I735" i="7"/>
  <c r="I103" i="7"/>
  <c r="H484" i="7"/>
  <c r="H745" i="7"/>
  <c r="I31" i="7"/>
  <c r="D482" i="7"/>
  <c r="F104" i="7"/>
  <c r="H104" i="7"/>
  <c r="F250" i="7"/>
  <c r="J100" i="7"/>
  <c r="J700" i="7"/>
  <c r="D479" i="7"/>
  <c r="F507" i="7"/>
  <c r="H712" i="7"/>
  <c r="H475" i="7"/>
  <c r="H103" i="7"/>
  <c r="F486" i="7"/>
  <c r="H15" i="7"/>
  <c r="H482" i="7"/>
  <c r="H55" i="7"/>
  <c r="I99" i="7"/>
  <c r="I101" i="7"/>
  <c r="J466" i="7"/>
  <c r="J97" i="7"/>
  <c r="I482" i="7"/>
  <c r="F456" i="7"/>
  <c r="H57" i="7"/>
  <c r="F470" i="7"/>
  <c r="D491" i="7"/>
  <c r="J91" i="7"/>
  <c r="F101" i="7"/>
  <c r="H686" i="7"/>
  <c r="F490" i="7"/>
  <c r="G103" i="7"/>
  <c r="D250" i="7"/>
  <c r="H488" i="7"/>
  <c r="H718" i="7"/>
  <c r="H76" i="7"/>
  <c r="H96" i="7"/>
  <c r="J485" i="7"/>
  <c r="H470" i="7"/>
  <c r="D475" i="7"/>
  <c r="H701" i="7"/>
  <c r="H472" i="7"/>
  <c r="I459" i="7"/>
  <c r="H735" i="7"/>
  <c r="I76" i="7"/>
  <c r="I692" i="7"/>
  <c r="H727" i="7"/>
  <c r="F491" i="7"/>
  <c r="H719" i="7"/>
  <c r="I57" i="7"/>
  <c r="H506" i="7"/>
  <c r="I100" i="7"/>
  <c r="I102" i="7"/>
  <c r="I707" i="7"/>
  <c r="F95" i="7"/>
  <c r="I714" i="7"/>
  <c r="I700" i="7"/>
  <c r="D251" i="7"/>
  <c r="F455" i="7"/>
  <c r="I706" i="7"/>
  <c r="H711" i="7"/>
  <c r="H729" i="7"/>
  <c r="H21" i="7"/>
  <c r="I58" i="7"/>
  <c r="F484" i="7"/>
  <c r="I705" i="7"/>
  <c r="F99" i="7"/>
  <c r="H473" i="7"/>
  <c r="I32" i="7"/>
  <c r="H726" i="7"/>
  <c r="H688" i="7"/>
  <c r="I473" i="7"/>
  <c r="J473" i="7" s="1"/>
  <c r="F458" i="7"/>
  <c r="D470" i="7"/>
  <c r="J484" i="7"/>
  <c r="F659" i="7"/>
  <c r="D486" i="7"/>
  <c r="D472" i="7"/>
  <c r="H705" i="7"/>
  <c r="F138" i="7"/>
  <c r="H182" i="7"/>
  <c r="I182" i="7" s="1"/>
  <c r="H479" i="7"/>
  <c r="F466" i="7"/>
  <c r="H457" i="7"/>
  <c r="H100" i="7"/>
  <c r="H32" i="7"/>
  <c r="H19" i="7"/>
  <c r="H95" i="7"/>
  <c r="F479" i="7"/>
  <c r="H47" i="7"/>
  <c r="D481" i="7"/>
  <c r="I47" i="7"/>
  <c r="I98" i="7"/>
  <c r="H690" i="7"/>
  <c r="I690" i="7" s="1"/>
  <c r="F454" i="7"/>
  <c r="F488" i="7"/>
  <c r="I97" i="7"/>
  <c r="I727" i="7"/>
  <c r="H466" i="7"/>
  <c r="F97" i="7"/>
  <c r="H91" i="7"/>
  <c r="F182" i="7"/>
  <c r="D485" i="7"/>
  <c r="I96" i="7"/>
  <c r="H684" i="7"/>
  <c r="I91" i="7"/>
  <c r="D466" i="7"/>
  <c r="I477" i="7"/>
  <c r="H704" i="7"/>
  <c r="J477" i="7"/>
  <c r="I95" i="7"/>
  <c r="H692" i="7"/>
  <c r="F481" i="7"/>
  <c r="D488" i="7"/>
  <c r="I475" i="7"/>
  <c r="H706" i="7"/>
  <c r="H82" i="7"/>
  <c r="H700" i="7"/>
  <c r="J32" i="7"/>
  <c r="H485" i="7"/>
  <c r="H490" i="7"/>
  <c r="I104" i="7"/>
  <c r="H717" i="7"/>
  <c r="J96" i="7"/>
  <c r="I455" i="7"/>
  <c r="I701" i="7"/>
  <c r="F103" i="7"/>
  <c r="I476" i="7"/>
  <c r="J705" i="7"/>
  <c r="H94" i="7"/>
  <c r="I94" i="7" s="1"/>
  <c r="H35" i="7"/>
  <c r="H694" i="7"/>
  <c r="I718" i="7"/>
  <c r="I484" i="7"/>
  <c r="F506" i="7"/>
  <c r="H102" i="7"/>
  <c r="H659" i="7"/>
  <c r="F485" i="7"/>
  <c r="I486" i="7"/>
  <c r="J102" i="7"/>
  <c r="H454" i="7"/>
  <c r="F457" i="7"/>
  <c r="H724" i="7"/>
  <c r="F472" i="7"/>
  <c r="I456" i="7"/>
  <c r="F98" i="7"/>
  <c r="J98" i="7"/>
  <c r="J486" i="7"/>
  <c r="H97" i="7"/>
  <c r="H486" i="7"/>
  <c r="F91" i="7"/>
  <c r="H31" i="7"/>
  <c r="J476" i="7"/>
  <c r="F94" i="7"/>
  <c r="H25" i="7"/>
  <c r="I25" i="7" s="1"/>
  <c r="F459" i="7"/>
  <c r="H98" i="7"/>
  <c r="H42" i="7"/>
  <c r="F96" i="7"/>
  <c r="I42" i="7"/>
  <c r="D490" i="7"/>
  <c r="D476" i="7"/>
  <c r="I485" i="7"/>
  <c r="H58" i="7"/>
  <c r="H481" i="7"/>
  <c r="H250" i="7"/>
  <c r="I457" i="7"/>
  <c r="J31" i="7"/>
  <c r="H477" i="7"/>
  <c r="F473" i="7"/>
  <c r="H476" i="7"/>
  <c r="J103" i="7"/>
  <c r="D477" i="7"/>
  <c r="H716" i="7"/>
  <c r="I716" i="7" s="1"/>
  <c r="F475" i="7"/>
  <c r="I466" i="7"/>
  <c r="H99" i="7"/>
  <c r="I745" i="7"/>
  <c r="H713" i="7"/>
  <c r="D459" i="7"/>
  <c r="I719" i="7"/>
  <c r="J719" i="7" s="1"/>
  <c r="D473" i="7"/>
  <c r="H17" i="7"/>
  <c r="I17" i="7" s="1"/>
  <c r="I491" i="7"/>
  <c r="I717" i="7"/>
  <c r="F100" i="7"/>
  <c r="D484" i="7"/>
  <c r="H714" i="7"/>
  <c r="F482" i="7"/>
  <c r="J701" i="7"/>
  <c r="H491" i="7"/>
  <c r="F102" i="7"/>
  <c r="J101" i="7"/>
  <c r="H458" i="7"/>
  <c r="D458" i="7"/>
  <c r="I694" i="7"/>
  <c r="H459" i="7"/>
  <c r="J104" i="7"/>
  <c r="H456" i="7"/>
  <c r="H751" i="7"/>
  <c r="I751" i="7" s="1"/>
  <c r="H101" i="7"/>
  <c r="J475" i="7"/>
  <c r="I454" i="7"/>
  <c r="H138" i="7"/>
  <c r="D512" i="7"/>
  <c r="J99" i="7"/>
  <c r="H455" i="7"/>
  <c r="F477" i="7"/>
  <c r="J76" i="7"/>
  <c r="H707" i="7"/>
  <c r="I684" i="7"/>
  <c r="J684" i="7" s="1"/>
  <c r="I88" i="7"/>
  <c r="J88" i="7"/>
  <c r="I501" i="7"/>
  <c r="J501" i="7"/>
  <c r="B184" i="7" l="1"/>
  <c r="AA376" i="2"/>
  <c r="Z318" i="2"/>
  <c r="AA384" i="2"/>
  <c r="Z326" i="2"/>
  <c r="AA366" i="2"/>
  <c r="Z308" i="2"/>
  <c r="AA416" i="2"/>
  <c r="Z358" i="2"/>
  <c r="AA385" i="2"/>
  <c r="Z327" i="2"/>
  <c r="AA375" i="2"/>
  <c r="Z317" i="2"/>
  <c r="AA367" i="2"/>
  <c r="Z309" i="2"/>
  <c r="Y21" i="2"/>
  <c r="Z21" i="2" s="1"/>
  <c r="Z10" i="2"/>
  <c r="B106" i="7"/>
  <c r="AI22" i="6"/>
  <c r="AA78" i="2"/>
  <c r="AA136" i="2" s="1"/>
  <c r="Y31" i="2"/>
  <c r="D807" i="2"/>
  <c r="Y329" i="2"/>
  <c r="AA203" i="2"/>
  <c r="AB203" i="2" s="1"/>
  <c r="AA266" i="2"/>
  <c r="AB266" i="2" s="1"/>
  <c r="AA247" i="2"/>
  <c r="AB247" i="2" s="1"/>
  <c r="AA184" i="2"/>
  <c r="AB184" i="2" s="1"/>
  <c r="Y320" i="2"/>
  <c r="AA194" i="2"/>
  <c r="AB194" i="2" s="1"/>
  <c r="AA257" i="2"/>
  <c r="AB257" i="2" s="1"/>
  <c r="AA248" i="2"/>
  <c r="AB248" i="2" s="1"/>
  <c r="AA185" i="2"/>
  <c r="AB185" i="2" s="1"/>
  <c r="Y328" i="2"/>
  <c r="AA202" i="2"/>
  <c r="AB202" i="2" s="1"/>
  <c r="AA265" i="2"/>
  <c r="AB265" i="2" s="1"/>
  <c r="Y319" i="2"/>
  <c r="AA256" i="2"/>
  <c r="AB256" i="2" s="1"/>
  <c r="AA193" i="2"/>
  <c r="AB193" i="2" s="1"/>
  <c r="Y338" i="2"/>
  <c r="AA212" i="2"/>
  <c r="AB212" i="2" s="1"/>
  <c r="AA275" i="2"/>
  <c r="AB275" i="2" s="1"/>
  <c r="Y337" i="2"/>
  <c r="AA211" i="2"/>
  <c r="AB211" i="2" s="1"/>
  <c r="AA274" i="2"/>
  <c r="AB274" i="2" s="1"/>
  <c r="V42" i="7"/>
  <c r="V47" i="7"/>
  <c r="X5" i="7"/>
  <c r="X454" i="7" s="1"/>
  <c r="W454" i="7"/>
  <c r="B736" i="7"/>
  <c r="Y5" i="7"/>
  <c r="Y310" i="2"/>
  <c r="Y13" i="2"/>
  <c r="Z13" i="2" s="1"/>
  <c r="Y311" i="2"/>
  <c r="D113" i="2"/>
  <c r="D171" i="2" s="1"/>
  <c r="D355" i="2"/>
  <c r="D413" i="2" s="1"/>
  <c r="D65" i="2"/>
  <c r="D123" i="2" s="1"/>
  <c r="D307" i="2"/>
  <c r="D365" i="2" s="1"/>
  <c r="B67" i="7"/>
  <c r="B513" i="7"/>
  <c r="AA69" i="2"/>
  <c r="AA127" i="2" s="1"/>
  <c r="Y22" i="2"/>
  <c r="Z22" i="2" s="1"/>
  <c r="AA68" i="2"/>
  <c r="AA126" i="2" s="1"/>
  <c r="Y12" i="2"/>
  <c r="Z12" i="2" s="1"/>
  <c r="Y40" i="2"/>
  <c r="Z40" i="2" s="1"/>
  <c r="AA87" i="2"/>
  <c r="AA145" i="2" s="1"/>
  <c r="Y48" i="2"/>
  <c r="Z48" i="2" s="1"/>
  <c r="AA95" i="2"/>
  <c r="AA153" i="2" s="1"/>
  <c r="D40" i="2"/>
  <c r="D340" i="2" s="1"/>
  <c r="D398" i="2" s="1"/>
  <c r="D81" i="2"/>
  <c r="D139" i="2" s="1"/>
  <c r="D56" i="2"/>
  <c r="D97" i="2"/>
  <c r="D155" i="2" s="1"/>
  <c r="Y49" i="2"/>
  <c r="Z49" i="2" s="1"/>
  <c r="AA96" i="2"/>
  <c r="AA154" i="2" s="1"/>
  <c r="Y39" i="2"/>
  <c r="Z39" i="2" s="1"/>
  <c r="AA86" i="2"/>
  <c r="AA144" i="2" s="1"/>
  <c r="Y30" i="2"/>
  <c r="Z30" i="2" s="1"/>
  <c r="AA77" i="2"/>
  <c r="AA135" i="2" s="1"/>
  <c r="D8" i="2"/>
  <c r="D24" i="2"/>
  <c r="D324" i="2" s="1"/>
  <c r="D382" i="2" s="1"/>
  <c r="V7" i="7"/>
  <c r="B252" i="7"/>
  <c r="Z5" i="7"/>
  <c r="Z458" i="7" s="1"/>
  <c r="AK22" i="6"/>
  <c r="AJ22" i="6"/>
  <c r="AH22" i="6"/>
  <c r="AG11" i="6"/>
  <c r="AG19" i="6" s="1"/>
  <c r="F40" i="6"/>
  <c r="F39" i="6"/>
  <c r="F38" i="6"/>
  <c r="F37" i="6"/>
  <c r="F36" i="6"/>
  <c r="F35" i="6"/>
  <c r="F34" i="6"/>
  <c r="F33" i="6"/>
  <c r="F32" i="6"/>
  <c r="F31" i="6"/>
  <c r="F25" i="6"/>
  <c r="F24" i="6"/>
  <c r="F23" i="6"/>
  <c r="F22" i="6"/>
  <c r="F21" i="6"/>
  <c r="F20" i="6"/>
  <c r="F19" i="6"/>
  <c r="E40" i="6"/>
  <c r="E39" i="6"/>
  <c r="E38" i="6"/>
  <c r="E37" i="6"/>
  <c r="E36" i="6"/>
  <c r="E35" i="6"/>
  <c r="E34" i="6"/>
  <c r="E33" i="6"/>
  <c r="E32" i="6"/>
  <c r="E31" i="6"/>
  <c r="E30" i="6"/>
  <c r="E25" i="6"/>
  <c r="E24" i="6"/>
  <c r="E23" i="6"/>
  <c r="E22" i="6"/>
  <c r="E21" i="6"/>
  <c r="E20" i="6"/>
  <c r="E19" i="6"/>
  <c r="E18" i="6"/>
  <c r="J25" i="6"/>
  <c r="G24" i="6"/>
  <c r="J24" i="6" s="1"/>
  <c r="G23" i="6"/>
  <c r="J23" i="6" s="1"/>
  <c r="G22" i="6"/>
  <c r="J22" i="6" s="1"/>
  <c r="G21" i="6"/>
  <c r="J21" i="6" s="1"/>
  <c r="G20" i="6"/>
  <c r="J20" i="6" s="1"/>
  <c r="G19" i="6"/>
  <c r="J19" i="6" s="1"/>
  <c r="R25" i="6"/>
  <c r="N40" i="6"/>
  <c r="N39" i="6"/>
  <c r="N38" i="6"/>
  <c r="N37" i="6"/>
  <c r="N36" i="6"/>
  <c r="N35" i="6"/>
  <c r="N34" i="6"/>
  <c r="N33" i="6"/>
  <c r="N32" i="6"/>
  <c r="N31" i="6"/>
  <c r="N25" i="6"/>
  <c r="N24" i="6"/>
  <c r="N23" i="6"/>
  <c r="N22" i="6"/>
  <c r="N21" i="6"/>
  <c r="N20" i="6"/>
  <c r="N19" i="6"/>
  <c r="N16" i="6"/>
  <c r="N15" i="6"/>
  <c r="N13" i="6"/>
  <c r="N12" i="6"/>
  <c r="N11" i="6"/>
  <c r="M40" i="6"/>
  <c r="M39" i="6"/>
  <c r="M38" i="6"/>
  <c r="M37" i="6"/>
  <c r="M36" i="6"/>
  <c r="M35" i="6"/>
  <c r="M34" i="6"/>
  <c r="M33" i="6"/>
  <c r="M32" i="6"/>
  <c r="M31" i="6"/>
  <c r="M30" i="6"/>
  <c r="M25" i="6"/>
  <c r="M24" i="6"/>
  <c r="M23" i="6"/>
  <c r="M22" i="6"/>
  <c r="M21" i="6"/>
  <c r="M20" i="6"/>
  <c r="M19" i="6"/>
  <c r="M18" i="6"/>
  <c r="M16" i="6"/>
  <c r="M15" i="6"/>
  <c r="M14" i="6"/>
  <c r="M13" i="6"/>
  <c r="M12" i="6"/>
  <c r="M11" i="6"/>
  <c r="M10" i="6"/>
  <c r="U38" i="6"/>
  <c r="V38" i="6"/>
  <c r="AA38" i="6" s="1"/>
  <c r="U39" i="6"/>
  <c r="V39" i="6"/>
  <c r="AA39" i="6" s="1"/>
  <c r="U40" i="6"/>
  <c r="V40" i="6"/>
  <c r="AA40" i="6" s="1"/>
  <c r="U33" i="6"/>
  <c r="V33" i="6"/>
  <c r="AA33" i="6" s="1"/>
  <c r="U34" i="6"/>
  <c r="V34" i="6"/>
  <c r="AA34" i="6" s="1"/>
  <c r="U35" i="6"/>
  <c r="V35" i="6"/>
  <c r="AA35" i="6" s="1"/>
  <c r="U36" i="6"/>
  <c r="V36" i="6"/>
  <c r="AA36" i="6" s="1"/>
  <c r="U37" i="6"/>
  <c r="V37" i="6"/>
  <c r="AA37" i="6" s="1"/>
  <c r="V25" i="6"/>
  <c r="AA25" i="6" s="1"/>
  <c r="U25" i="6"/>
  <c r="V24" i="6"/>
  <c r="AA24" i="6" s="1"/>
  <c r="U24" i="6"/>
  <c r="V23" i="6"/>
  <c r="AA23" i="6" s="1"/>
  <c r="U23" i="6"/>
  <c r="V22" i="6"/>
  <c r="AA22" i="6" s="1"/>
  <c r="U22" i="6"/>
  <c r="V32" i="6"/>
  <c r="AA32" i="6" s="1"/>
  <c r="V31" i="6"/>
  <c r="AA31" i="6" s="1"/>
  <c r="V20" i="6"/>
  <c r="AA20" i="6" s="1"/>
  <c r="V21" i="6"/>
  <c r="AA21" i="6" s="1"/>
  <c r="V19" i="6"/>
  <c r="AA19" i="6" s="1"/>
  <c r="U19" i="6"/>
  <c r="U20" i="6"/>
  <c r="U21" i="6"/>
  <c r="U30" i="6"/>
  <c r="AC30" i="6" s="1"/>
  <c r="U31" i="6"/>
  <c r="U32" i="6"/>
  <c r="U18" i="6"/>
  <c r="AC18" i="6" s="1"/>
  <c r="U16" i="6"/>
  <c r="AC16" i="6" s="1"/>
  <c r="V16" i="6"/>
  <c r="V15" i="6"/>
  <c r="V12" i="6"/>
  <c r="V13" i="6"/>
  <c r="V11" i="6"/>
  <c r="U13" i="6"/>
  <c r="AC13" i="6" s="1"/>
  <c r="U14" i="6"/>
  <c r="AC14" i="6" s="1"/>
  <c r="U15" i="6"/>
  <c r="AC15" i="6" s="1"/>
  <c r="U11" i="6"/>
  <c r="AC11" i="6" s="1"/>
  <c r="U12" i="6"/>
  <c r="AC12" i="6" s="1"/>
  <c r="U10" i="6"/>
  <c r="AC10" i="6" s="1"/>
  <c r="W7" i="6"/>
  <c r="V7" i="6"/>
  <c r="U7" i="6"/>
  <c r="O7" i="6"/>
  <c r="N7" i="6"/>
  <c r="M7" i="6"/>
  <c r="G7" i="6"/>
  <c r="F7" i="6"/>
  <c r="E7" i="6"/>
  <c r="E11" i="5"/>
  <c r="E22" i="5"/>
  <c r="E21" i="5"/>
  <c r="E20" i="5"/>
  <c r="E19" i="5"/>
  <c r="E18" i="5"/>
  <c r="E17" i="5"/>
  <c r="E16" i="5"/>
  <c r="E15" i="5"/>
  <c r="E14" i="5"/>
  <c r="E13" i="5"/>
  <c r="E12" i="5"/>
  <c r="E10" i="5"/>
  <c r="E9" i="5"/>
  <c r="D16" i="5"/>
  <c r="D19" i="5"/>
  <c r="D20" i="5"/>
  <c r="D21" i="5"/>
  <c r="D22" i="5"/>
  <c r="D18" i="5"/>
  <c r="D15" i="5"/>
  <c r="D17" i="5"/>
  <c r="D14" i="5"/>
  <c r="D13" i="5"/>
  <c r="D12" i="5"/>
  <c r="D10" i="5"/>
  <c r="D11" i="5"/>
  <c r="D9" i="5"/>
  <c r="L7" i="4"/>
  <c r="D7" i="4"/>
  <c r="N1" i="3"/>
  <c r="AB1" i="3"/>
  <c r="AA1" i="3"/>
  <c r="Z1" i="3"/>
  <c r="Y1" i="3"/>
  <c r="V1" i="3"/>
  <c r="U1" i="3"/>
  <c r="T1" i="3"/>
  <c r="S1" i="3"/>
  <c r="R1" i="3"/>
  <c r="Q1" i="3"/>
  <c r="P1" i="3"/>
  <c r="O1" i="3"/>
  <c r="M1" i="3"/>
  <c r="L1" i="3"/>
  <c r="K1" i="3"/>
  <c r="J1" i="3"/>
  <c r="I1" i="3"/>
  <c r="H1" i="3"/>
  <c r="G1" i="3"/>
  <c r="F1" i="3"/>
  <c r="E1" i="3"/>
  <c r="D1" i="3"/>
  <c r="G513" i="7"/>
  <c r="G184" i="7"/>
  <c r="I138" i="7"/>
  <c r="J94" i="7"/>
  <c r="J727" i="7"/>
  <c r="I105" i="7"/>
  <c r="I506" i="7"/>
  <c r="H709" i="7"/>
  <c r="I736" i="7"/>
  <c r="I704" i="7"/>
  <c r="J735" i="7"/>
  <c r="H105" i="7"/>
  <c r="J455" i="7"/>
  <c r="H66" i="7"/>
  <c r="I472" i="7"/>
  <c r="I250" i="7"/>
  <c r="J454" i="7"/>
  <c r="J717" i="7"/>
  <c r="I686" i="7"/>
  <c r="J686" i="7" s="1"/>
  <c r="I43" i="7"/>
  <c r="I251" i="7"/>
  <c r="I488" i="7"/>
  <c r="I183" i="7"/>
  <c r="F106" i="7"/>
  <c r="J482" i="7"/>
  <c r="J714" i="7"/>
  <c r="H507" i="7"/>
  <c r="F252" i="7"/>
  <c r="J184" i="7"/>
  <c r="H184" i="7"/>
  <c r="I708" i="7"/>
  <c r="J751" i="7"/>
  <c r="I82" i="7"/>
  <c r="J82" i="7" s="1"/>
  <c r="I55" i="7"/>
  <c r="J55" i="7" s="1"/>
  <c r="I184" i="7"/>
  <c r="F251" i="7"/>
  <c r="I21" i="7"/>
  <c r="J138" i="7"/>
  <c r="J106" i="7"/>
  <c r="I479" i="7"/>
  <c r="I490" i="7"/>
  <c r="H736" i="7"/>
  <c r="I458" i="7"/>
  <c r="J718" i="7"/>
  <c r="J707" i="7"/>
  <c r="I66" i="7"/>
  <c r="I470" i="7"/>
  <c r="J42" i="7"/>
  <c r="J47" i="7"/>
  <c r="I15" i="7"/>
  <c r="J15" i="7" s="1"/>
  <c r="J25" i="7"/>
  <c r="J95" i="7"/>
  <c r="J459" i="7"/>
  <c r="H183" i="7"/>
  <c r="D513" i="7"/>
  <c r="I713" i="7"/>
  <c r="J456" i="7"/>
  <c r="J58" i="7"/>
  <c r="J57" i="7"/>
  <c r="H708" i="7"/>
  <c r="H43" i="7"/>
  <c r="I724" i="7"/>
  <c r="J724" i="7" s="1"/>
  <c r="I19" i="7"/>
  <c r="J19" i="7" s="1"/>
  <c r="G105" i="7"/>
  <c r="J491" i="7"/>
  <c r="F183" i="7"/>
  <c r="J692" i="7"/>
  <c r="I712" i="7"/>
  <c r="J690" i="7"/>
  <c r="J105" i="7"/>
  <c r="I481" i="7"/>
  <c r="J17" i="7"/>
  <c r="J716" i="7"/>
  <c r="H251" i="7"/>
  <c r="J182" i="7"/>
  <c r="I659" i="7"/>
  <c r="I729" i="7"/>
  <c r="J729" i="7" s="1"/>
  <c r="J706" i="7"/>
  <c r="I106" i="7"/>
  <c r="J726" i="7"/>
  <c r="H106" i="7"/>
  <c r="F105" i="7"/>
  <c r="J694" i="7"/>
  <c r="I709" i="7"/>
  <c r="J745" i="7"/>
  <c r="J659" i="7"/>
  <c r="F508" i="7"/>
  <c r="I35" i="7"/>
  <c r="J35" i="7" s="1"/>
  <c r="I711" i="7"/>
  <c r="J711" i="7" s="1"/>
  <c r="I688" i="7"/>
  <c r="J688" i="7" s="1"/>
  <c r="J457" i="7"/>
  <c r="K21" i="6" l="1"/>
  <c r="K157" i="6"/>
  <c r="B841" i="2"/>
  <c r="K74" i="6"/>
  <c r="AC790" i="9"/>
  <c r="AC782" i="9"/>
  <c r="AC774" i="9"/>
  <c r="AC766" i="9"/>
  <c r="AC758" i="9"/>
  <c r="AC750" i="9"/>
  <c r="AC742" i="9"/>
  <c r="AC734" i="9"/>
  <c r="AC726" i="9"/>
  <c r="AC718" i="9"/>
  <c r="AC710" i="9"/>
  <c r="AC702" i="9"/>
  <c r="AC694" i="9"/>
  <c r="AC686" i="9"/>
  <c r="AC678" i="9"/>
  <c r="AC670" i="9"/>
  <c r="AC662" i="9"/>
  <c r="AC654" i="9"/>
  <c r="AC646" i="9"/>
  <c r="AC638" i="9"/>
  <c r="AC630" i="9"/>
  <c r="AC622" i="9"/>
  <c r="AC614" i="9"/>
  <c r="AC606" i="9"/>
  <c r="AC598" i="9"/>
  <c r="AC590" i="9"/>
  <c r="AC582" i="9"/>
  <c r="AC574" i="9"/>
  <c r="AC566" i="9"/>
  <c r="AC558" i="9"/>
  <c r="AC550" i="9"/>
  <c r="AC542" i="9"/>
  <c r="AC534" i="9"/>
  <c r="AC526" i="9"/>
  <c r="AC518" i="9"/>
  <c r="AC510" i="9"/>
  <c r="AC502" i="9"/>
  <c r="AC494" i="9"/>
  <c r="AC486" i="9"/>
  <c r="AC478" i="9"/>
  <c r="AC470" i="9"/>
  <c r="AC462" i="9"/>
  <c r="AC454" i="9"/>
  <c r="AC446" i="9"/>
  <c r="AC438" i="9"/>
  <c r="AC430" i="9"/>
  <c r="AC422" i="9"/>
  <c r="AC844" i="2"/>
  <c r="AC417" i="9"/>
  <c r="AC409" i="9"/>
  <c r="AC401" i="9"/>
  <c r="AC393" i="9"/>
  <c r="AC385" i="9"/>
  <c r="AC377" i="9"/>
  <c r="AC369" i="9"/>
  <c r="AC361" i="9"/>
  <c r="AC353" i="9"/>
  <c r="AC345" i="9"/>
  <c r="AC337" i="9"/>
  <c r="AC329" i="9"/>
  <c r="AC321" i="9"/>
  <c r="AC313" i="9"/>
  <c r="AC305" i="9"/>
  <c r="AC297" i="9"/>
  <c r="AC289" i="9"/>
  <c r="AC281" i="9"/>
  <c r="AC273" i="9"/>
  <c r="AC265" i="9"/>
  <c r="AC257" i="9"/>
  <c r="AC249" i="9"/>
  <c r="AC241" i="9"/>
  <c r="AC233" i="9"/>
  <c r="AC225" i="9"/>
  <c r="AC217" i="9"/>
  <c r="AC209" i="9"/>
  <c r="AC201" i="9"/>
  <c r="AC193" i="9"/>
  <c r="AC185" i="9"/>
  <c r="AC177" i="9"/>
  <c r="AC169" i="9"/>
  <c r="AC161" i="9"/>
  <c r="AC789" i="9"/>
  <c r="AC781" i="9"/>
  <c r="AC773" i="9"/>
  <c r="AC765" i="9"/>
  <c r="AC757" i="9"/>
  <c r="AC749" i="9"/>
  <c r="AC741" i="9"/>
  <c r="AC733" i="9"/>
  <c r="AC725" i="9"/>
  <c r="AC717" i="9"/>
  <c r="AC709" i="9"/>
  <c r="AC701" i="9"/>
  <c r="AC693" i="9"/>
  <c r="AC685" i="9"/>
  <c r="AC677" i="9"/>
  <c r="AC669" i="9"/>
  <c r="AC661" i="9"/>
  <c r="AC653" i="9"/>
  <c r="AC645" i="9"/>
  <c r="AC637" i="9"/>
  <c r="AC629" i="9"/>
  <c r="AC621" i="9"/>
  <c r="AC613" i="9"/>
  <c r="AC605" i="9"/>
  <c r="AC597" i="9"/>
  <c r="AC589" i="9"/>
  <c r="AC581" i="9"/>
  <c r="AC573" i="9"/>
  <c r="AC565" i="9"/>
  <c r="AC557" i="9"/>
  <c r="AC549" i="9"/>
  <c r="AC541" i="9"/>
  <c r="AC533" i="9"/>
  <c r="AC525" i="9"/>
  <c r="AC517" i="9"/>
  <c r="AC509" i="9"/>
  <c r="AC501" i="9"/>
  <c r="AC493" i="9"/>
  <c r="AC485" i="9"/>
  <c r="AC477" i="9"/>
  <c r="AC469" i="9"/>
  <c r="AC461" i="9"/>
  <c r="AC453" i="9"/>
  <c r="AC445" i="9"/>
  <c r="AC437" i="9"/>
  <c r="AC429" i="9"/>
  <c r="AC421" i="9"/>
  <c r="AC845" i="2"/>
  <c r="AC416" i="9"/>
  <c r="AC408" i="9"/>
  <c r="AC400" i="9"/>
  <c r="AC392" i="9"/>
  <c r="AC384" i="9"/>
  <c r="AC376" i="9"/>
  <c r="AC368" i="9"/>
  <c r="AC360" i="9"/>
  <c r="AC352" i="9"/>
  <c r="AC344" i="9"/>
  <c r="AC336" i="9"/>
  <c r="AC328" i="9"/>
  <c r="AC320" i="9"/>
  <c r="AC312" i="9"/>
  <c r="AC304" i="9"/>
  <c r="AC296" i="9"/>
  <c r="AC288" i="9"/>
  <c r="AC280" i="9"/>
  <c r="AC272" i="9"/>
  <c r="AC264" i="9"/>
  <c r="AC256" i="9"/>
  <c r="AC248" i="9"/>
  <c r="AC240" i="9"/>
  <c r="AC232" i="9"/>
  <c r="AC224" i="9"/>
  <c r="AC216" i="9"/>
  <c r="AC208" i="9"/>
  <c r="AC200" i="9"/>
  <c r="AC192" i="9"/>
  <c r="AC184" i="9"/>
  <c r="AC176" i="9"/>
  <c r="AC168" i="9"/>
  <c r="AC160" i="9"/>
  <c r="AC788" i="9"/>
  <c r="AC780" i="9"/>
  <c r="AC772" i="9"/>
  <c r="AC764" i="9"/>
  <c r="AC756" i="9"/>
  <c r="AC748" i="9"/>
  <c r="AC740" i="9"/>
  <c r="AC732" i="9"/>
  <c r="AC724" i="9"/>
  <c r="AC716" i="9"/>
  <c r="AC708" i="9"/>
  <c r="AC700" i="9"/>
  <c r="AC692" i="9"/>
  <c r="AC684" i="9"/>
  <c r="AC676" i="9"/>
  <c r="AC668" i="9"/>
  <c r="AC660" i="9"/>
  <c r="AC652" i="9"/>
  <c r="AC644" i="9"/>
  <c r="AC636" i="9"/>
  <c r="AC628" i="9"/>
  <c r="AC620" i="9"/>
  <c r="AC612" i="9"/>
  <c r="AC604" i="9"/>
  <c r="AC596" i="9"/>
  <c r="AC588" i="9"/>
  <c r="AC580" i="9"/>
  <c r="AC572" i="9"/>
  <c r="AC564" i="9"/>
  <c r="AC556" i="9"/>
  <c r="AC548" i="9"/>
  <c r="AC540" i="9"/>
  <c r="AC532" i="9"/>
  <c r="AC524" i="9"/>
  <c r="AC516" i="9"/>
  <c r="AC508" i="9"/>
  <c r="AC500" i="9"/>
  <c r="AC492" i="9"/>
  <c r="AC484" i="9"/>
  <c r="AC476" i="9"/>
  <c r="AC468" i="9"/>
  <c r="AC460" i="9"/>
  <c r="AC452" i="9"/>
  <c r="AC444" i="9"/>
  <c r="AC436" i="9"/>
  <c r="AC428" i="9"/>
  <c r="AC420" i="9"/>
  <c r="AC841" i="2"/>
  <c r="AC415" i="9"/>
  <c r="AC407" i="9"/>
  <c r="AC399" i="9"/>
  <c r="AC391" i="9"/>
  <c r="AC383" i="9"/>
  <c r="AC375" i="9"/>
  <c r="AC367" i="9"/>
  <c r="AC359" i="9"/>
  <c r="AC351" i="9"/>
  <c r="AC343" i="9"/>
  <c r="AC335" i="9"/>
  <c r="AC327" i="9"/>
  <c r="AC319" i="9"/>
  <c r="AC311" i="9"/>
  <c r="AC303" i="9"/>
  <c r="AC295" i="9"/>
  <c r="AC287" i="9"/>
  <c r="AC279" i="9"/>
  <c r="AC271" i="9"/>
  <c r="AC263" i="9"/>
  <c r="AC255" i="9"/>
  <c r="AC247" i="9"/>
  <c r="AC239" i="9"/>
  <c r="AC231" i="9"/>
  <c r="AC223" i="9"/>
  <c r="AC215" i="9"/>
  <c r="AC207" i="9"/>
  <c r="AC199" i="9"/>
  <c r="AC191" i="9"/>
  <c r="AC183" i="9"/>
  <c r="AC175" i="9"/>
  <c r="AC167" i="9"/>
  <c r="AC159" i="9"/>
  <c r="AC795" i="9"/>
  <c r="AC787" i="9"/>
  <c r="AC779" i="9"/>
  <c r="AC771" i="9"/>
  <c r="AC763" i="9"/>
  <c r="AC755" i="9"/>
  <c r="AC747" i="9"/>
  <c r="AC739" i="9"/>
  <c r="AC731" i="9"/>
  <c r="AC723" i="9"/>
  <c r="AC715" i="9"/>
  <c r="AC707" i="9"/>
  <c r="AC699" i="9"/>
  <c r="AC691" i="9"/>
  <c r="AC683" i="9"/>
  <c r="AC675" i="9"/>
  <c r="AC667" i="9"/>
  <c r="AC659" i="9"/>
  <c r="AC651" i="9"/>
  <c r="AC643" i="9"/>
  <c r="AC635" i="9"/>
  <c r="AC627" i="9"/>
  <c r="AC619" i="9"/>
  <c r="AC611" i="9"/>
  <c r="AC603" i="9"/>
  <c r="AC595" i="9"/>
  <c r="AC587" i="9"/>
  <c r="AC579" i="9"/>
  <c r="AC571" i="9"/>
  <c r="AC563" i="9"/>
  <c r="AC555" i="9"/>
  <c r="AC547" i="9"/>
  <c r="AC539" i="9"/>
  <c r="AC531" i="9"/>
  <c r="AC523" i="9"/>
  <c r="AC515" i="9"/>
  <c r="AC507" i="9"/>
  <c r="AC499" i="9"/>
  <c r="AC491" i="9"/>
  <c r="AC483" i="9"/>
  <c r="AC475" i="9"/>
  <c r="AC467" i="9"/>
  <c r="AC459" i="9"/>
  <c r="AC451" i="9"/>
  <c r="AC443" i="9"/>
  <c r="AC435" i="9"/>
  <c r="AC427" i="9"/>
  <c r="AC419" i="9"/>
  <c r="AC846" i="2"/>
  <c r="AC842" i="2"/>
  <c r="AC414" i="9"/>
  <c r="AC406" i="9"/>
  <c r="AC398" i="9"/>
  <c r="AC390" i="9"/>
  <c r="AC382" i="9"/>
  <c r="AC374" i="9"/>
  <c r="AC366" i="9"/>
  <c r="AC358" i="9"/>
  <c r="AC350" i="9"/>
  <c r="AC342" i="9"/>
  <c r="AC334" i="9"/>
  <c r="AC326" i="9"/>
  <c r="AC318" i="9"/>
  <c r="AC310" i="9"/>
  <c r="AC302" i="9"/>
  <c r="AC294" i="9"/>
  <c r="AC286" i="9"/>
  <c r="AC278" i="9"/>
  <c r="AC270" i="9"/>
  <c r="AC262" i="9"/>
  <c r="AC254" i="9"/>
  <c r="AC246" i="9"/>
  <c r="AC238" i="9"/>
  <c r="AC230" i="9"/>
  <c r="AC222" i="9"/>
  <c r="AC214" i="9"/>
  <c r="AC206" i="9"/>
  <c r="AC198" i="9"/>
  <c r="AC190" i="9"/>
  <c r="AC182" i="9"/>
  <c r="AC174" i="9"/>
  <c r="AC166" i="9"/>
  <c r="AC794" i="9"/>
  <c r="AC786" i="9"/>
  <c r="AC778" i="9"/>
  <c r="AC770" i="9"/>
  <c r="AC762" i="9"/>
  <c r="AC754" i="9"/>
  <c r="AC746" i="9"/>
  <c r="AC738" i="9"/>
  <c r="AC730" i="9"/>
  <c r="AC722" i="9"/>
  <c r="AC714" i="9"/>
  <c r="AC706" i="9"/>
  <c r="AC698" i="9"/>
  <c r="AC690" i="9"/>
  <c r="AC682" i="9"/>
  <c r="AC674" i="9"/>
  <c r="AC666" i="9"/>
  <c r="AC658" i="9"/>
  <c r="AC650" i="9"/>
  <c r="AC642" i="9"/>
  <c r="AC634" i="9"/>
  <c r="AC626" i="9"/>
  <c r="AC618" i="9"/>
  <c r="AC610" i="9"/>
  <c r="AC602" i="9"/>
  <c r="AC594" i="9"/>
  <c r="AC586" i="9"/>
  <c r="AC578" i="9"/>
  <c r="AC570" i="9"/>
  <c r="AC562" i="9"/>
  <c r="AC554" i="9"/>
  <c r="AC546" i="9"/>
  <c r="AC538" i="9"/>
  <c r="AC530" i="9"/>
  <c r="AC522" i="9"/>
  <c r="AC514" i="9"/>
  <c r="AC506" i="9"/>
  <c r="AC498" i="9"/>
  <c r="AC490" i="9"/>
  <c r="AC482" i="9"/>
  <c r="AC474" i="9"/>
  <c r="AC466" i="9"/>
  <c r="AC458" i="9"/>
  <c r="AC450" i="9"/>
  <c r="AC442" i="9"/>
  <c r="AC434" i="9"/>
  <c r="AC426" i="9"/>
  <c r="AC413" i="9"/>
  <c r="AC405" i="9"/>
  <c r="AC397" i="9"/>
  <c r="AC389" i="9"/>
  <c r="AC381" i="9"/>
  <c r="AC373" i="9"/>
  <c r="AC365" i="9"/>
  <c r="AC357" i="9"/>
  <c r="AC349" i="9"/>
  <c r="AC341" i="9"/>
  <c r="AC333" i="9"/>
  <c r="AC325" i="9"/>
  <c r="AC317" i="9"/>
  <c r="AC309" i="9"/>
  <c r="AC301" i="9"/>
  <c r="AC293" i="9"/>
  <c r="AC285" i="9"/>
  <c r="AC277" i="9"/>
  <c r="AC269" i="9"/>
  <c r="AC261" i="9"/>
  <c r="AC253" i="9"/>
  <c r="AC245" i="9"/>
  <c r="AC237" i="9"/>
  <c r="AC229" i="9"/>
  <c r="AC221" i="9"/>
  <c r="AC213" i="9"/>
  <c r="AC205" i="9"/>
  <c r="AC197" i="9"/>
  <c r="AC189" i="9"/>
  <c r="AC181" i="9"/>
  <c r="AC173" i="9"/>
  <c r="AC165" i="9"/>
  <c r="AC793" i="9"/>
  <c r="AC785" i="9"/>
  <c r="AC777" i="9"/>
  <c r="AC769" i="9"/>
  <c r="AC761" i="9"/>
  <c r="AC753" i="9"/>
  <c r="AC745" i="9"/>
  <c r="AC737" i="9"/>
  <c r="AC729" i="9"/>
  <c r="AC721" i="9"/>
  <c r="AC713" i="9"/>
  <c r="AC705" i="9"/>
  <c r="AC697" i="9"/>
  <c r="AC689" i="9"/>
  <c r="AC681" i="9"/>
  <c r="AC673" i="9"/>
  <c r="AC665" i="9"/>
  <c r="AC657" i="9"/>
  <c r="AC649" i="9"/>
  <c r="AC641" i="9"/>
  <c r="AC633" i="9"/>
  <c r="AC625" i="9"/>
  <c r="AC617" i="9"/>
  <c r="AC609" i="9"/>
  <c r="AC601" i="9"/>
  <c r="AC593" i="9"/>
  <c r="AC585" i="9"/>
  <c r="AC577" i="9"/>
  <c r="AC569" i="9"/>
  <c r="AC561" i="9"/>
  <c r="AC553" i="9"/>
  <c r="AC545" i="9"/>
  <c r="AC537" i="9"/>
  <c r="AC529" i="9"/>
  <c r="AC521" i="9"/>
  <c r="AC513" i="9"/>
  <c r="AC505" i="9"/>
  <c r="AC497" i="9"/>
  <c r="AC489" i="9"/>
  <c r="AC481" i="9"/>
  <c r="AC473" i="9"/>
  <c r="AC465" i="9"/>
  <c r="AC457" i="9"/>
  <c r="AC449" i="9"/>
  <c r="AC441" i="9"/>
  <c r="AC433" i="9"/>
  <c r="AC425" i="9"/>
  <c r="AC412" i="9"/>
  <c r="AC404" i="9"/>
  <c r="AC396" i="9"/>
  <c r="AC388" i="9"/>
  <c r="AC380" i="9"/>
  <c r="AC372" i="9"/>
  <c r="AC364" i="9"/>
  <c r="AC356" i="9"/>
  <c r="AC348" i="9"/>
  <c r="AC340" i="9"/>
  <c r="AC332" i="9"/>
  <c r="AC324" i="9"/>
  <c r="AC316" i="9"/>
  <c r="AC308" i="9"/>
  <c r="AC300" i="9"/>
  <c r="AC292" i="9"/>
  <c r="AC284" i="9"/>
  <c r="AC276" i="9"/>
  <c r="AC268" i="9"/>
  <c r="AC260" i="9"/>
  <c r="AC252" i="9"/>
  <c r="AC244" i="9"/>
  <c r="AC236" i="9"/>
  <c r="AC228" i="9"/>
  <c r="AC220" i="9"/>
  <c r="AC212" i="9"/>
  <c r="AC204" i="9"/>
  <c r="AC196" i="9"/>
  <c r="AC188" i="9"/>
  <c r="AC180" i="9"/>
  <c r="AC172" i="9"/>
  <c r="AC164" i="9"/>
  <c r="AC791" i="9"/>
  <c r="AC759" i="9"/>
  <c r="AC727" i="9"/>
  <c r="AC695" i="9"/>
  <c r="AC663" i="9"/>
  <c r="AC631" i="9"/>
  <c r="AC599" i="9"/>
  <c r="AC567" i="9"/>
  <c r="AC535" i="9"/>
  <c r="AC503" i="9"/>
  <c r="AC471" i="9"/>
  <c r="AC439" i="9"/>
  <c r="AC395" i="9"/>
  <c r="AC363" i="9"/>
  <c r="AC331" i="9"/>
  <c r="AC299" i="9"/>
  <c r="AC267" i="9"/>
  <c r="AC235" i="9"/>
  <c r="AC203" i="9"/>
  <c r="AC171" i="9"/>
  <c r="AC154" i="9"/>
  <c r="AC146" i="9"/>
  <c r="AC138" i="9"/>
  <c r="AC130" i="9"/>
  <c r="AC122" i="9"/>
  <c r="AC114" i="9"/>
  <c r="AC106" i="9"/>
  <c r="AC98" i="9"/>
  <c r="AC90" i="9"/>
  <c r="AC82" i="9"/>
  <c r="AC74" i="9"/>
  <c r="AC66" i="9"/>
  <c r="AC58" i="9"/>
  <c r="AC50" i="9"/>
  <c r="AC42" i="9"/>
  <c r="AC34" i="9"/>
  <c r="AC26" i="9"/>
  <c r="AC18" i="9"/>
  <c r="AC10" i="9"/>
  <c r="AC69" i="9"/>
  <c r="AC29" i="9"/>
  <c r="AC402" i="9"/>
  <c r="AC210" i="9"/>
  <c r="AC123" i="9"/>
  <c r="AC83" i="9"/>
  <c r="AC43" i="9"/>
  <c r="AC784" i="9"/>
  <c r="AC752" i="9"/>
  <c r="AC720" i="9"/>
  <c r="AC688" i="9"/>
  <c r="AC656" i="9"/>
  <c r="AC624" i="9"/>
  <c r="AC592" i="9"/>
  <c r="AC560" i="9"/>
  <c r="AC528" i="9"/>
  <c r="AC496" i="9"/>
  <c r="AC464" i="9"/>
  <c r="AC432" i="9"/>
  <c r="AC394" i="9"/>
  <c r="AC362" i="9"/>
  <c r="AC330" i="9"/>
  <c r="AC298" i="9"/>
  <c r="AC266" i="9"/>
  <c r="AC234" i="9"/>
  <c r="AC202" i="9"/>
  <c r="AC170" i="9"/>
  <c r="AC153" i="9"/>
  <c r="AC145" i="9"/>
  <c r="AC137" i="9"/>
  <c r="AC129" i="9"/>
  <c r="AC121" i="9"/>
  <c r="AC113" i="9"/>
  <c r="AC105" i="9"/>
  <c r="AC97" i="9"/>
  <c r="AC89" i="9"/>
  <c r="AC81" i="9"/>
  <c r="AC73" i="9"/>
  <c r="AC65" i="9"/>
  <c r="AC57" i="9"/>
  <c r="AC49" i="9"/>
  <c r="AC41" i="9"/>
  <c r="AC33" i="9"/>
  <c r="AC25" i="9"/>
  <c r="AC17" i="9"/>
  <c r="AC9" i="9"/>
  <c r="AC94" i="9"/>
  <c r="AC38" i="9"/>
  <c r="AC6" i="9"/>
  <c r="AC704" i="9"/>
  <c r="AC544" i="9"/>
  <c r="AC314" i="9"/>
  <c r="AC141" i="9"/>
  <c r="AC101" i="9"/>
  <c r="AC61" i="9"/>
  <c r="AC21" i="9"/>
  <c r="AC242" i="9"/>
  <c r="AC139" i="9"/>
  <c r="AC115" i="9"/>
  <c r="AC75" i="9"/>
  <c r="AC35" i="9"/>
  <c r="AC783" i="9"/>
  <c r="AC751" i="9"/>
  <c r="AC719" i="9"/>
  <c r="AC687" i="9"/>
  <c r="AC655" i="9"/>
  <c r="AC623" i="9"/>
  <c r="AC591" i="9"/>
  <c r="AC559" i="9"/>
  <c r="AC527" i="9"/>
  <c r="AC495" i="9"/>
  <c r="AC463" i="9"/>
  <c r="AC431" i="9"/>
  <c r="AC387" i="9"/>
  <c r="AC355" i="9"/>
  <c r="AC323" i="9"/>
  <c r="AC291" i="9"/>
  <c r="AC259" i="9"/>
  <c r="AC227" i="9"/>
  <c r="AC195" i="9"/>
  <c r="AC163" i="9"/>
  <c r="AC152" i="9"/>
  <c r="AC144" i="9"/>
  <c r="AC136" i="9"/>
  <c r="AC128" i="9"/>
  <c r="AC120" i="9"/>
  <c r="AC112" i="9"/>
  <c r="AC104" i="9"/>
  <c r="AC96" i="9"/>
  <c r="AC88" i="9"/>
  <c r="AC80" i="9"/>
  <c r="AC72" i="9"/>
  <c r="AC64" i="9"/>
  <c r="AC56" i="9"/>
  <c r="AC48" i="9"/>
  <c r="AC40" i="9"/>
  <c r="AC32" i="9"/>
  <c r="AC24" i="9"/>
  <c r="AC16" i="9"/>
  <c r="AC8" i="9"/>
  <c r="AC86" i="9"/>
  <c r="AC46" i="9"/>
  <c r="AC14" i="9"/>
  <c r="AC768" i="9"/>
  <c r="AC608" i="9"/>
  <c r="AC480" i="9"/>
  <c r="AC378" i="9"/>
  <c r="AC250" i="9"/>
  <c r="AC218" i="9"/>
  <c r="AC149" i="9"/>
  <c r="AC117" i="9"/>
  <c r="AC85" i="9"/>
  <c r="AC45" i="9"/>
  <c r="AC5" i="9"/>
  <c r="AC338" i="9"/>
  <c r="AC155" i="9"/>
  <c r="AC99" i="9"/>
  <c r="AC59" i="9"/>
  <c r="AC19" i="9"/>
  <c r="AC776" i="9"/>
  <c r="AC744" i="9"/>
  <c r="AC712" i="9"/>
  <c r="AC680" i="9"/>
  <c r="AC648" i="9"/>
  <c r="AC616" i="9"/>
  <c r="AC584" i="9"/>
  <c r="AC552" i="9"/>
  <c r="AC520" i="9"/>
  <c r="AC488" i="9"/>
  <c r="AC456" i="9"/>
  <c r="AC424" i="9"/>
  <c r="AC418" i="9"/>
  <c r="AC386" i="9"/>
  <c r="AC354" i="9"/>
  <c r="AC322" i="9"/>
  <c r="AC290" i="9"/>
  <c r="AC258" i="9"/>
  <c r="AC226" i="9"/>
  <c r="AC194" i="9"/>
  <c r="AC162" i="9"/>
  <c r="AC151" i="9"/>
  <c r="AC143" i="9"/>
  <c r="AC135" i="9"/>
  <c r="AC127" i="9"/>
  <c r="AC119" i="9"/>
  <c r="AC111" i="9"/>
  <c r="AC103" i="9"/>
  <c r="AC95" i="9"/>
  <c r="AC87" i="9"/>
  <c r="AC79" i="9"/>
  <c r="AC71" i="9"/>
  <c r="AC63" i="9"/>
  <c r="AC55" i="9"/>
  <c r="AC47" i="9"/>
  <c r="AC39" i="9"/>
  <c r="AC31" i="9"/>
  <c r="AC23" i="9"/>
  <c r="AC15" i="9"/>
  <c r="AC7" i="9"/>
  <c r="AC70" i="9"/>
  <c r="AC54" i="9"/>
  <c r="AC22" i="9"/>
  <c r="AC736" i="9"/>
  <c r="AC640" i="9"/>
  <c r="AC512" i="9"/>
  <c r="AC410" i="9"/>
  <c r="AC282" i="9"/>
  <c r="AC186" i="9"/>
  <c r="AC133" i="9"/>
  <c r="AC109" i="9"/>
  <c r="AC77" i="9"/>
  <c r="AC37" i="9"/>
  <c r="AC306" i="9"/>
  <c r="AC147" i="9"/>
  <c r="AC91" i="9"/>
  <c r="AC51" i="9"/>
  <c r="AC11" i="9"/>
  <c r="AC775" i="9"/>
  <c r="AC743" i="9"/>
  <c r="AC711" i="9"/>
  <c r="AC679" i="9"/>
  <c r="AC647" i="9"/>
  <c r="AC615" i="9"/>
  <c r="AC583" i="9"/>
  <c r="AC551" i="9"/>
  <c r="AC519" i="9"/>
  <c r="AC487" i="9"/>
  <c r="AC455" i="9"/>
  <c r="AC423" i="9"/>
  <c r="AC843" i="2"/>
  <c r="AC411" i="9"/>
  <c r="AC379" i="9"/>
  <c r="AC347" i="9"/>
  <c r="AC315" i="9"/>
  <c r="AC283" i="9"/>
  <c r="AC251" i="9"/>
  <c r="AC219" i="9"/>
  <c r="AC187" i="9"/>
  <c r="AC158" i="9"/>
  <c r="AC150" i="9"/>
  <c r="AC142" i="9"/>
  <c r="AC134" i="9"/>
  <c r="AC126" i="9"/>
  <c r="AC118" i="9"/>
  <c r="AC110" i="9"/>
  <c r="AC102" i="9"/>
  <c r="AC78" i="9"/>
  <c r="AC62" i="9"/>
  <c r="AC30" i="9"/>
  <c r="AC672" i="9"/>
  <c r="AC576" i="9"/>
  <c r="AC448" i="9"/>
  <c r="AC346" i="9"/>
  <c r="AC157" i="9"/>
  <c r="AC125" i="9"/>
  <c r="AC93" i="9"/>
  <c r="AC53" i="9"/>
  <c r="AC13" i="9"/>
  <c r="AC370" i="9"/>
  <c r="AC178" i="9"/>
  <c r="AC107" i="9"/>
  <c r="AC67" i="9"/>
  <c r="AC27" i="9"/>
  <c r="AC767" i="9"/>
  <c r="AC735" i="9"/>
  <c r="AC703" i="9"/>
  <c r="AC671" i="9"/>
  <c r="AC639" i="9"/>
  <c r="AC607" i="9"/>
  <c r="AC575" i="9"/>
  <c r="AC543" i="9"/>
  <c r="AC511" i="9"/>
  <c r="AC479" i="9"/>
  <c r="AC447" i="9"/>
  <c r="AC403" i="9"/>
  <c r="AC371" i="9"/>
  <c r="AC339" i="9"/>
  <c r="AC307" i="9"/>
  <c r="AC275" i="9"/>
  <c r="AC243" i="9"/>
  <c r="AC211" i="9"/>
  <c r="AC179" i="9"/>
  <c r="AC156" i="9"/>
  <c r="AC148" i="9"/>
  <c r="AC140" i="9"/>
  <c r="AC132" i="9"/>
  <c r="AC124" i="9"/>
  <c r="AC116" i="9"/>
  <c r="AC108" i="9"/>
  <c r="AC100" i="9"/>
  <c r="AC92" i="9"/>
  <c r="AC84" i="9"/>
  <c r="AC76" i="9"/>
  <c r="AC68" i="9"/>
  <c r="AC60" i="9"/>
  <c r="AC52" i="9"/>
  <c r="AC44" i="9"/>
  <c r="AC36" i="9"/>
  <c r="AC28" i="9"/>
  <c r="AC20" i="9"/>
  <c r="AC12" i="9"/>
  <c r="AC4" i="9"/>
  <c r="AC792" i="9"/>
  <c r="AC760" i="9"/>
  <c r="AC728" i="9"/>
  <c r="AC696" i="9"/>
  <c r="AC664" i="9"/>
  <c r="AC632" i="9"/>
  <c r="AC600" i="9"/>
  <c r="AC568" i="9"/>
  <c r="AC536" i="9"/>
  <c r="AC504" i="9"/>
  <c r="AC472" i="9"/>
  <c r="AC440" i="9"/>
  <c r="AC274" i="9"/>
  <c r="AC131" i="9"/>
  <c r="AC3" i="9"/>
  <c r="B237" i="6"/>
  <c r="S216" i="6"/>
  <c r="B264" i="6"/>
  <c r="AA258" i="2"/>
  <c r="AB258" i="2" s="1"/>
  <c r="B185" i="7"/>
  <c r="AA387" i="2"/>
  <c r="Z329" i="2"/>
  <c r="AA369" i="2"/>
  <c r="Z311" i="2"/>
  <c r="AA195" i="2"/>
  <c r="AB195" i="2" s="1"/>
  <c r="AA377" i="2"/>
  <c r="Z319" i="2"/>
  <c r="AA378" i="2"/>
  <c r="Z320" i="2"/>
  <c r="AA396" i="2"/>
  <c r="Z338" i="2"/>
  <c r="AA368" i="2"/>
  <c r="Z310" i="2"/>
  <c r="AA386" i="2"/>
  <c r="Z328" i="2"/>
  <c r="AA395" i="2"/>
  <c r="Z337" i="2"/>
  <c r="Y321" i="2"/>
  <c r="AA79" i="2"/>
  <c r="AA137" i="2" s="1"/>
  <c r="Y32" i="2"/>
  <c r="Z32" i="2" s="1"/>
  <c r="AA268" i="2"/>
  <c r="AB268" i="2" s="1"/>
  <c r="Z31" i="2"/>
  <c r="Y331" i="2"/>
  <c r="B107" i="7"/>
  <c r="B108" i="7" s="1"/>
  <c r="B109" i="7" s="1"/>
  <c r="Y42" i="2"/>
  <c r="Z42" i="2" s="1"/>
  <c r="K32" i="6"/>
  <c r="K40" i="6"/>
  <c r="K76" i="6"/>
  <c r="K56" i="6"/>
  <c r="K83" i="6"/>
  <c r="K16" i="6"/>
  <c r="K149" i="6"/>
  <c r="K181" i="6"/>
  <c r="K173" i="6"/>
  <c r="K176" i="6"/>
  <c r="K179" i="6"/>
  <c r="K42" i="6"/>
  <c r="K72" i="6"/>
  <c r="B216" i="6"/>
  <c r="B238" i="6"/>
  <c r="B234" i="6"/>
  <c r="B222" i="6"/>
  <c r="B251" i="6"/>
  <c r="B254" i="6"/>
  <c r="K60" i="6"/>
  <c r="K48" i="6"/>
  <c r="K22" i="6"/>
  <c r="K33" i="6"/>
  <c r="K43" i="6"/>
  <c r="K55" i="6"/>
  <c r="K9" i="6"/>
  <c r="K164" i="6"/>
  <c r="K150" i="6"/>
  <c r="K183" i="6"/>
  <c r="K168" i="6"/>
  <c r="K184" i="6"/>
  <c r="K109" i="6"/>
  <c r="K62" i="6"/>
  <c r="K47" i="6"/>
  <c r="B214" i="6"/>
  <c r="B223" i="6"/>
  <c r="B220" i="6"/>
  <c r="B240" i="6"/>
  <c r="B245" i="6"/>
  <c r="B255" i="6"/>
  <c r="K80" i="6"/>
  <c r="K66" i="6"/>
  <c r="K23" i="6"/>
  <c r="K34" i="6"/>
  <c r="K75" i="6"/>
  <c r="K63" i="6"/>
  <c r="K54" i="6"/>
  <c r="K13" i="6"/>
  <c r="K153" i="6"/>
  <c r="K159" i="6"/>
  <c r="K152" i="6"/>
  <c r="K167" i="6"/>
  <c r="K161" i="6"/>
  <c r="K111" i="6"/>
  <c r="B843" i="2"/>
  <c r="K78" i="6"/>
  <c r="B226" i="6"/>
  <c r="B212" i="6"/>
  <c r="B219" i="6"/>
  <c r="B258" i="6"/>
  <c r="B261" i="6"/>
  <c r="B243" i="6"/>
  <c r="K51" i="6"/>
  <c r="K24" i="6"/>
  <c r="K35" i="6"/>
  <c r="K50" i="6"/>
  <c r="K53" i="6"/>
  <c r="K15" i="6"/>
  <c r="K180" i="6"/>
  <c r="K187" i="6"/>
  <c r="K154" i="6"/>
  <c r="K170" i="6"/>
  <c r="K156" i="6"/>
  <c r="K106" i="6"/>
  <c r="B845" i="2"/>
  <c r="K45" i="6"/>
  <c r="B235" i="6"/>
  <c r="B225" i="6"/>
  <c r="B236" i="6"/>
  <c r="B249" i="6"/>
  <c r="B250" i="6"/>
  <c r="B248" i="6"/>
  <c r="K25" i="6"/>
  <c r="K36" i="6"/>
  <c r="K64" i="6"/>
  <c r="K52" i="6"/>
  <c r="K12" i="6"/>
  <c r="K155" i="6"/>
  <c r="K175" i="6"/>
  <c r="K169" i="6"/>
  <c r="K178" i="6"/>
  <c r="K182" i="6"/>
  <c r="K107" i="6"/>
  <c r="B846" i="2"/>
  <c r="K69" i="6"/>
  <c r="B229" i="6"/>
  <c r="B215" i="6"/>
  <c r="B230" i="6"/>
  <c r="B259" i="6"/>
  <c r="B246" i="6"/>
  <c r="B256" i="6"/>
  <c r="K37" i="6"/>
  <c r="K67" i="6"/>
  <c r="K29" i="6"/>
  <c r="K28" i="6"/>
  <c r="K17" i="6"/>
  <c r="K189" i="6"/>
  <c r="K185" i="6"/>
  <c r="K188" i="6"/>
  <c r="K186" i="6"/>
  <c r="K158" i="6"/>
  <c r="K108" i="6"/>
  <c r="B842" i="2"/>
  <c r="K61" i="6"/>
  <c r="B218" i="6"/>
  <c r="B228" i="6"/>
  <c r="B211" i="6"/>
  <c r="B244" i="6"/>
  <c r="B262" i="6"/>
  <c r="K79" i="6"/>
  <c r="K19" i="6"/>
  <c r="K38" i="6"/>
  <c r="K58" i="6"/>
  <c r="K27" i="6"/>
  <c r="K11" i="6"/>
  <c r="K177" i="6"/>
  <c r="K147" i="6"/>
  <c r="K163" i="6"/>
  <c r="K172" i="6"/>
  <c r="K77" i="6"/>
  <c r="B844" i="2"/>
  <c r="B213" i="6"/>
  <c r="B227" i="6"/>
  <c r="B210" i="6"/>
  <c r="B252" i="6"/>
  <c r="B233" i="6"/>
  <c r="K46" i="6"/>
  <c r="K73" i="6"/>
  <c r="K49" i="6"/>
  <c r="AC19" i="6"/>
  <c r="K20" i="6"/>
  <c r="K31" i="6"/>
  <c r="K39" i="6"/>
  <c r="K57" i="6"/>
  <c r="K26" i="6"/>
  <c r="K91" i="6"/>
  <c r="K166" i="6"/>
  <c r="K162" i="6"/>
  <c r="K165" i="6"/>
  <c r="K151" i="6"/>
  <c r="K174" i="6"/>
  <c r="K44" i="6"/>
  <c r="B239" i="6"/>
  <c r="B221" i="6"/>
  <c r="B217" i="6"/>
  <c r="B224" i="6"/>
  <c r="B260" i="6"/>
  <c r="K68" i="6"/>
  <c r="K71" i="6"/>
  <c r="K65" i="6"/>
  <c r="AA205" i="2"/>
  <c r="AB205" i="2" s="1"/>
  <c r="AA89" i="2"/>
  <c r="AA147" i="2" s="1"/>
  <c r="AC787" i="2"/>
  <c r="AC781" i="2"/>
  <c r="AC754" i="2"/>
  <c r="AC748" i="2"/>
  <c r="AC742" i="2"/>
  <c r="AC749" i="2"/>
  <c r="AC775" i="2"/>
  <c r="AC786" i="2"/>
  <c r="AC780" i="2"/>
  <c r="AC774" i="2"/>
  <c r="AC768" i="2"/>
  <c r="AC759" i="2"/>
  <c r="AC753" i="2"/>
  <c r="AC747" i="2"/>
  <c r="AC741" i="2"/>
  <c r="AC771" i="2"/>
  <c r="AC762" i="2"/>
  <c r="AC744" i="2"/>
  <c r="AC776" i="2"/>
  <c r="AC755" i="2"/>
  <c r="AC785" i="2"/>
  <c r="AC779" i="2"/>
  <c r="AC773" i="2"/>
  <c r="AC767" i="2"/>
  <c r="AC758" i="2"/>
  <c r="AC752" i="2"/>
  <c r="AC765" i="2"/>
  <c r="AC750" i="2"/>
  <c r="AC778" i="2"/>
  <c r="AC763" i="2"/>
  <c r="AC757" i="2"/>
  <c r="AC746" i="2"/>
  <c r="AC740" i="2"/>
  <c r="AC783" i="2"/>
  <c r="AC756" i="2"/>
  <c r="AC770" i="2"/>
  <c r="AC769" i="2"/>
  <c r="AC760" i="2"/>
  <c r="AC743" i="2"/>
  <c r="AC784" i="2"/>
  <c r="AC777" i="2"/>
  <c r="AC772" i="2"/>
  <c r="AC766" i="2"/>
  <c r="AC751" i="2"/>
  <c r="AC745" i="2"/>
  <c r="AC761" i="2"/>
  <c r="AC764" i="2"/>
  <c r="AC782" i="2"/>
  <c r="Y33" i="2"/>
  <c r="Z33" i="2" s="1"/>
  <c r="B26" i="6"/>
  <c r="B209" i="6"/>
  <c r="B208" i="6"/>
  <c r="B204" i="6"/>
  <c r="B207" i="6"/>
  <c r="B206" i="6"/>
  <c r="B205" i="6"/>
  <c r="B760" i="2"/>
  <c r="B741" i="2"/>
  <c r="B765" i="2"/>
  <c r="B749" i="2"/>
  <c r="B744" i="2"/>
  <c r="B755" i="2"/>
  <c r="B783" i="2"/>
  <c r="B775" i="2"/>
  <c r="B780" i="2"/>
  <c r="B754" i="2"/>
  <c r="B769" i="2"/>
  <c r="B747" i="2"/>
  <c r="B750" i="2"/>
  <c r="B784" i="2"/>
  <c r="B746" i="2"/>
  <c r="B764" i="2"/>
  <c r="B767" i="2"/>
  <c r="B752" i="2"/>
  <c r="B781" i="2"/>
  <c r="B773" i="2"/>
  <c r="B782" i="2"/>
  <c r="B776" i="2"/>
  <c r="B740" i="2"/>
  <c r="B763" i="2"/>
  <c r="B774" i="2"/>
  <c r="B753" i="2"/>
  <c r="B759" i="2"/>
  <c r="B756" i="2"/>
  <c r="B768" i="2"/>
  <c r="B751" i="2"/>
  <c r="B787" i="2"/>
  <c r="B745" i="2"/>
  <c r="B777" i="2"/>
  <c r="B757" i="2"/>
  <c r="B766" i="2"/>
  <c r="B778" i="2"/>
  <c r="B786" i="2"/>
  <c r="B785" i="2"/>
  <c r="B743" i="2"/>
  <c r="B761" i="2"/>
  <c r="B758" i="2"/>
  <c r="B779" i="2"/>
  <c r="B770" i="2"/>
  <c r="B742" i="2"/>
  <c r="B772" i="2"/>
  <c r="B748" i="2"/>
  <c r="B771" i="2"/>
  <c r="B762" i="2"/>
  <c r="B738" i="2"/>
  <c r="B794" i="2"/>
  <c r="B802" i="2"/>
  <c r="B810" i="2"/>
  <c r="B818" i="2"/>
  <c r="B826" i="2"/>
  <c r="B834" i="2"/>
  <c r="B717" i="2"/>
  <c r="B725" i="2"/>
  <c r="B733" i="2"/>
  <c r="B739" i="2"/>
  <c r="B795" i="2"/>
  <c r="B803" i="2"/>
  <c r="B811" i="2"/>
  <c r="B819" i="2"/>
  <c r="B827" i="2"/>
  <c r="B835" i="2"/>
  <c r="B718" i="2"/>
  <c r="B726" i="2"/>
  <c r="B734" i="2"/>
  <c r="B798" i="2"/>
  <c r="B822" i="2"/>
  <c r="B729" i="2"/>
  <c r="B799" i="2"/>
  <c r="B823" i="2"/>
  <c r="B730" i="2"/>
  <c r="B788" i="2"/>
  <c r="B796" i="2"/>
  <c r="B804" i="2"/>
  <c r="B812" i="2"/>
  <c r="B820" i="2"/>
  <c r="B828" i="2"/>
  <c r="B836" i="2"/>
  <c r="B719" i="2"/>
  <c r="B727" i="2"/>
  <c r="B735" i="2"/>
  <c r="B814" i="2"/>
  <c r="B838" i="2"/>
  <c r="B721" i="2"/>
  <c r="B791" i="2"/>
  <c r="B831" i="2"/>
  <c r="B722" i="2"/>
  <c r="B789" i="2"/>
  <c r="B797" i="2"/>
  <c r="B805" i="2"/>
  <c r="B813" i="2"/>
  <c r="B821" i="2"/>
  <c r="B829" i="2"/>
  <c r="B837" i="2"/>
  <c r="B720" i="2"/>
  <c r="B728" i="2"/>
  <c r="B790" i="2"/>
  <c r="B807" i="2"/>
  <c r="B839" i="2"/>
  <c r="B806" i="2"/>
  <c r="B830" i="2"/>
  <c r="B815" i="2"/>
  <c r="B736" i="2"/>
  <c r="B792" i="2"/>
  <c r="B800" i="2"/>
  <c r="B808" i="2"/>
  <c r="B816" i="2"/>
  <c r="B824" i="2"/>
  <c r="B832" i="2"/>
  <c r="B840" i="2"/>
  <c r="B723" i="2"/>
  <c r="B731" i="2"/>
  <c r="B817" i="2"/>
  <c r="B825" i="2"/>
  <c r="B833" i="2"/>
  <c r="B724" i="2"/>
  <c r="B732" i="2"/>
  <c r="B737" i="2"/>
  <c r="B793" i="2"/>
  <c r="B801" i="2"/>
  <c r="B809" i="2"/>
  <c r="Y24" i="2"/>
  <c r="D808" i="2"/>
  <c r="AA71" i="2"/>
  <c r="AA129" i="2" s="1"/>
  <c r="AA80" i="2"/>
  <c r="AA138" i="2" s="1"/>
  <c r="Y322" i="2"/>
  <c r="AA196" i="2"/>
  <c r="AB196" i="2" s="1"/>
  <c r="AA259" i="2"/>
  <c r="AB259" i="2" s="1"/>
  <c r="Y330" i="2"/>
  <c r="AA204" i="2"/>
  <c r="AB204" i="2" s="1"/>
  <c r="AA267" i="2"/>
  <c r="AB267" i="2" s="1"/>
  <c r="Y349" i="2"/>
  <c r="AA286" i="2"/>
  <c r="AB286" i="2" s="1"/>
  <c r="AA223" i="2"/>
  <c r="AB223" i="2" s="1"/>
  <c r="Y333" i="2"/>
  <c r="AA270" i="2"/>
  <c r="AB270" i="2" s="1"/>
  <c r="AA207" i="2"/>
  <c r="AB207" i="2" s="1"/>
  <c r="Y332" i="2"/>
  <c r="AA269" i="2"/>
  <c r="AB269" i="2" s="1"/>
  <c r="AA206" i="2"/>
  <c r="AB206" i="2" s="1"/>
  <c r="Y348" i="2"/>
  <c r="AA285" i="2"/>
  <c r="AB285" i="2" s="1"/>
  <c r="AA222" i="2"/>
  <c r="AB222" i="2" s="1"/>
  <c r="Y313" i="2"/>
  <c r="AA187" i="2"/>
  <c r="AB187" i="2" s="1"/>
  <c r="AA250" i="2"/>
  <c r="AB250" i="2" s="1"/>
  <c r="Y340" i="2"/>
  <c r="AA277" i="2"/>
  <c r="AB277" i="2" s="1"/>
  <c r="AA214" i="2"/>
  <c r="AB214" i="2" s="1"/>
  <c r="AA186" i="2"/>
  <c r="AB186" i="2" s="1"/>
  <c r="AA249" i="2"/>
  <c r="AB249" i="2" s="1"/>
  <c r="Y339" i="2"/>
  <c r="AA213" i="2"/>
  <c r="AB213" i="2" s="1"/>
  <c r="AA276" i="2"/>
  <c r="AB276" i="2" s="1"/>
  <c r="Y342" i="2"/>
  <c r="AA216" i="2"/>
  <c r="AB216" i="2" s="1"/>
  <c r="AA279" i="2"/>
  <c r="AB279" i="2" s="1"/>
  <c r="B68" i="7"/>
  <c r="B69" i="7" s="1"/>
  <c r="B70" i="7" s="1"/>
  <c r="B71" i="7" s="1"/>
  <c r="Y458" i="7"/>
  <c r="Y454" i="7"/>
  <c r="B737" i="7"/>
  <c r="B58" i="6"/>
  <c r="B27" i="6"/>
  <c r="B57" i="6"/>
  <c r="S193" i="6"/>
  <c r="S196" i="6"/>
  <c r="S200" i="6"/>
  <c r="S195" i="6"/>
  <c r="S198" i="6"/>
  <c r="B196" i="6"/>
  <c r="B82" i="6"/>
  <c r="B10" i="6"/>
  <c r="B193" i="6"/>
  <c r="B192" i="6"/>
  <c r="B203" i="6"/>
  <c r="B195" i="6"/>
  <c r="B81" i="6"/>
  <c r="B17" i="6"/>
  <c r="B9" i="6"/>
  <c r="B201" i="6"/>
  <c r="B15" i="6"/>
  <c r="B13" i="6"/>
  <c r="B202" i="6"/>
  <c r="B194" i="6"/>
  <c r="B16" i="6"/>
  <c r="B200" i="6"/>
  <c r="B14" i="6"/>
  <c r="B199" i="6"/>
  <c r="B197" i="6"/>
  <c r="B191" i="6"/>
  <c r="B190" i="6"/>
  <c r="B12" i="6"/>
  <c r="B11" i="6"/>
  <c r="B198" i="6"/>
  <c r="B189" i="6"/>
  <c r="B177" i="6"/>
  <c r="B148" i="6"/>
  <c r="B165" i="6"/>
  <c r="B153" i="6"/>
  <c r="B184" i="6"/>
  <c r="B180" i="6"/>
  <c r="B167" i="6"/>
  <c r="B156" i="6"/>
  <c r="B178" i="6"/>
  <c r="B157" i="6"/>
  <c r="B151" i="6"/>
  <c r="B186" i="6"/>
  <c r="B169" i="6"/>
  <c r="B161" i="6"/>
  <c r="B149" i="6"/>
  <c r="B185" i="6"/>
  <c r="B175" i="6"/>
  <c r="B172" i="6"/>
  <c r="B174" i="6"/>
  <c r="S160" i="6"/>
  <c r="B187" i="6"/>
  <c r="B150" i="6"/>
  <c r="B183" i="6"/>
  <c r="B170" i="6"/>
  <c r="B182" i="6"/>
  <c r="B146" i="6"/>
  <c r="S148" i="6"/>
  <c r="B139" i="6"/>
  <c r="B171" i="6"/>
  <c r="B125" i="6"/>
  <c r="B159" i="6"/>
  <c r="B163" i="6"/>
  <c r="B162" i="6"/>
  <c r="B158" i="6"/>
  <c r="B173" i="6"/>
  <c r="B179" i="6"/>
  <c r="B155" i="6"/>
  <c r="B154" i="6"/>
  <c r="B160" i="6"/>
  <c r="B181" i="6"/>
  <c r="B166" i="6"/>
  <c r="B176" i="6"/>
  <c r="B164" i="6"/>
  <c r="B147" i="6"/>
  <c r="B168" i="6"/>
  <c r="B152" i="6"/>
  <c r="S171" i="6"/>
  <c r="B188" i="6"/>
  <c r="B109" i="6"/>
  <c r="B137" i="6"/>
  <c r="B129" i="6"/>
  <c r="B87" i="6"/>
  <c r="B135" i="6"/>
  <c r="B83" i="6"/>
  <c r="B102" i="6"/>
  <c r="B92" i="6"/>
  <c r="B126" i="6"/>
  <c r="B145" i="6"/>
  <c r="B138" i="6"/>
  <c r="B113" i="6"/>
  <c r="B86" i="6"/>
  <c r="B103" i="6"/>
  <c r="B111" i="6"/>
  <c r="B101" i="6"/>
  <c r="B110" i="6"/>
  <c r="B134" i="6"/>
  <c r="B124" i="6"/>
  <c r="B133" i="6"/>
  <c r="B122" i="6"/>
  <c r="B94" i="6"/>
  <c r="B98" i="6"/>
  <c r="B106" i="6"/>
  <c r="B130" i="6"/>
  <c r="B108" i="6"/>
  <c r="B104" i="6"/>
  <c r="B140" i="6"/>
  <c r="B112" i="6"/>
  <c r="B107" i="6"/>
  <c r="B91" i="6"/>
  <c r="B118" i="6"/>
  <c r="B136" i="6"/>
  <c r="B143" i="6"/>
  <c r="B88" i="6"/>
  <c r="B100" i="6"/>
  <c r="B142" i="6"/>
  <c r="B121" i="6"/>
  <c r="B96" i="6"/>
  <c r="B89" i="6"/>
  <c r="B115" i="6"/>
  <c r="B116" i="6"/>
  <c r="B95" i="6"/>
  <c r="B127" i="6"/>
  <c r="B123" i="6"/>
  <c r="B117" i="6"/>
  <c r="B97" i="6"/>
  <c r="B119" i="6"/>
  <c r="B144" i="6"/>
  <c r="B99" i="6"/>
  <c r="B132" i="6"/>
  <c r="B105" i="6"/>
  <c r="B85" i="6"/>
  <c r="B90" i="6"/>
  <c r="B128" i="6"/>
  <c r="B120" i="6"/>
  <c r="B131" i="6"/>
  <c r="B141" i="6"/>
  <c r="B114" i="6"/>
  <c r="B93" i="6"/>
  <c r="B84" i="6"/>
  <c r="B72" i="6"/>
  <c r="B40" i="6"/>
  <c r="B76" i="6"/>
  <c r="B35" i="6"/>
  <c r="B80" i="6"/>
  <c r="B73" i="6"/>
  <c r="B31" i="6"/>
  <c r="B49" i="6"/>
  <c r="B41" i="6"/>
  <c r="B44" i="6"/>
  <c r="B42" i="6"/>
  <c r="B47" i="6"/>
  <c r="B39" i="6"/>
  <c r="B75" i="6"/>
  <c r="B78" i="6"/>
  <c r="B59" i="6"/>
  <c r="B48" i="6"/>
  <c r="B37" i="6"/>
  <c r="B50" i="6"/>
  <c r="B46" i="6"/>
  <c r="B74" i="6"/>
  <c r="B34" i="6"/>
  <c r="B45" i="6"/>
  <c r="B33" i="6"/>
  <c r="B32" i="6"/>
  <c r="B30" i="6"/>
  <c r="B79" i="6"/>
  <c r="B43" i="6"/>
  <c r="B36" i="6"/>
  <c r="B70" i="6"/>
  <c r="B18" i="6"/>
  <c r="B77" i="6"/>
  <c r="B71" i="6"/>
  <c r="B38" i="6"/>
  <c r="B64" i="6"/>
  <c r="B56" i="6"/>
  <c r="B68" i="6"/>
  <c r="B63" i="6"/>
  <c r="B55" i="6"/>
  <c r="B60" i="6"/>
  <c r="AA59" i="6"/>
  <c r="AA153" i="6"/>
  <c r="AA154" i="6"/>
  <c r="B62" i="6"/>
  <c r="B54" i="6"/>
  <c r="B67" i="6"/>
  <c r="B715" i="2"/>
  <c r="K103" i="6"/>
  <c r="K114" i="6"/>
  <c r="K101" i="6"/>
  <c r="K112" i="6"/>
  <c r="K104" i="6"/>
  <c r="K113" i="6"/>
  <c r="K102" i="6"/>
  <c r="B533" i="2"/>
  <c r="K100" i="6"/>
  <c r="B497" i="2"/>
  <c r="B505" i="2"/>
  <c r="B513" i="2"/>
  <c r="B521" i="2"/>
  <c r="B498" i="2"/>
  <c r="B506" i="2"/>
  <c r="B514" i="2"/>
  <c r="B522" i="2"/>
  <c r="B530" i="2"/>
  <c r="B499" i="2"/>
  <c r="B507" i="2"/>
  <c r="B515" i="2"/>
  <c r="B523" i="2"/>
  <c r="B531" i="2"/>
  <c r="B430" i="2"/>
  <c r="B500" i="2"/>
  <c r="B508" i="2"/>
  <c r="B501" i="2"/>
  <c r="B509" i="2"/>
  <c r="B517" i="2"/>
  <c r="B525" i="2"/>
  <c r="B534" i="2"/>
  <c r="B461" i="2"/>
  <c r="B502" i="2"/>
  <c r="B510" i="2"/>
  <c r="B518" i="2"/>
  <c r="B526" i="2"/>
  <c r="B495" i="2"/>
  <c r="B503" i="2"/>
  <c r="B511" i="2"/>
  <c r="B519" i="2"/>
  <c r="B527" i="2"/>
  <c r="B536" i="2"/>
  <c r="B528" i="2"/>
  <c r="B541" i="2"/>
  <c r="B549" i="2"/>
  <c r="B557" i="2"/>
  <c r="B565" i="2"/>
  <c r="B573" i="2"/>
  <c r="B581" i="2"/>
  <c r="B589" i="2"/>
  <c r="B597" i="2"/>
  <c r="B605" i="2"/>
  <c r="B613" i="2"/>
  <c r="B621" i="2"/>
  <c r="B629" i="2"/>
  <c r="B637" i="2"/>
  <c r="B645" i="2"/>
  <c r="B653" i="2"/>
  <c r="B661" i="2"/>
  <c r="B669" i="2"/>
  <c r="B677" i="2"/>
  <c r="B685" i="2"/>
  <c r="B693" i="2"/>
  <c r="B701" i="2"/>
  <c r="B709" i="2"/>
  <c r="B547" i="2"/>
  <c r="B587" i="2"/>
  <c r="B635" i="2"/>
  <c r="B675" i="2"/>
  <c r="B524" i="2"/>
  <c r="B588" i="2"/>
  <c r="B636" i="2"/>
  <c r="B700" i="2"/>
  <c r="B529" i="2"/>
  <c r="B542" i="2"/>
  <c r="B550" i="2"/>
  <c r="B558" i="2"/>
  <c r="B566" i="2"/>
  <c r="B574" i="2"/>
  <c r="B582" i="2"/>
  <c r="B590" i="2"/>
  <c r="B598" i="2"/>
  <c r="B606" i="2"/>
  <c r="B614" i="2"/>
  <c r="B622" i="2"/>
  <c r="B630" i="2"/>
  <c r="B638" i="2"/>
  <c r="B646" i="2"/>
  <c r="B654" i="2"/>
  <c r="B662" i="2"/>
  <c r="B670" i="2"/>
  <c r="B678" i="2"/>
  <c r="B686" i="2"/>
  <c r="B694" i="2"/>
  <c r="B702" i="2"/>
  <c r="B710" i="2"/>
  <c r="B520" i="2"/>
  <c r="B595" i="2"/>
  <c r="B643" i="2"/>
  <c r="B691" i="2"/>
  <c r="B548" i="2"/>
  <c r="B596" i="2"/>
  <c r="B644" i="2"/>
  <c r="B676" i="2"/>
  <c r="B496" i="2"/>
  <c r="B532" i="2"/>
  <c r="B543" i="2"/>
  <c r="B551" i="2"/>
  <c r="B559" i="2"/>
  <c r="B567" i="2"/>
  <c r="B575" i="2"/>
  <c r="B583" i="2"/>
  <c r="B591" i="2"/>
  <c r="B599" i="2"/>
  <c r="B607" i="2"/>
  <c r="B615" i="2"/>
  <c r="B623" i="2"/>
  <c r="B631" i="2"/>
  <c r="B639" i="2"/>
  <c r="B647" i="2"/>
  <c r="B655" i="2"/>
  <c r="B663" i="2"/>
  <c r="B671" i="2"/>
  <c r="B679" i="2"/>
  <c r="B687" i="2"/>
  <c r="B695" i="2"/>
  <c r="B703" i="2"/>
  <c r="B711" i="2"/>
  <c r="B539" i="2"/>
  <c r="B603" i="2"/>
  <c r="B651" i="2"/>
  <c r="B699" i="2"/>
  <c r="B556" i="2"/>
  <c r="B604" i="2"/>
  <c r="B660" i="2"/>
  <c r="B708" i="2"/>
  <c r="B504" i="2"/>
  <c r="B535" i="2"/>
  <c r="B544" i="2"/>
  <c r="B552" i="2"/>
  <c r="B560" i="2"/>
  <c r="B568" i="2"/>
  <c r="B576" i="2"/>
  <c r="B584" i="2"/>
  <c r="B592" i="2"/>
  <c r="B600" i="2"/>
  <c r="B608" i="2"/>
  <c r="B616" i="2"/>
  <c r="B624" i="2"/>
  <c r="B632" i="2"/>
  <c r="B640" i="2"/>
  <c r="B648" i="2"/>
  <c r="B656" i="2"/>
  <c r="B664" i="2"/>
  <c r="B672" i="2"/>
  <c r="B680" i="2"/>
  <c r="B688" i="2"/>
  <c r="B696" i="2"/>
  <c r="B704" i="2"/>
  <c r="B712" i="2"/>
  <c r="B555" i="2"/>
  <c r="B579" i="2"/>
  <c r="B627" i="2"/>
  <c r="B683" i="2"/>
  <c r="B540" i="2"/>
  <c r="B580" i="2"/>
  <c r="B628" i="2"/>
  <c r="B692" i="2"/>
  <c r="B512" i="2"/>
  <c r="B537" i="2"/>
  <c r="B545" i="2"/>
  <c r="B553" i="2"/>
  <c r="B561" i="2"/>
  <c r="B569" i="2"/>
  <c r="B577" i="2"/>
  <c r="B585" i="2"/>
  <c r="B593" i="2"/>
  <c r="B601" i="2"/>
  <c r="B609" i="2"/>
  <c r="B617" i="2"/>
  <c r="B625" i="2"/>
  <c r="B633" i="2"/>
  <c r="B641" i="2"/>
  <c r="B649" i="2"/>
  <c r="B657" i="2"/>
  <c r="B665" i="2"/>
  <c r="B673" i="2"/>
  <c r="B681" i="2"/>
  <c r="B689" i="2"/>
  <c r="B697" i="2"/>
  <c r="B705" i="2"/>
  <c r="B713" i="2"/>
  <c r="B563" i="2"/>
  <c r="B619" i="2"/>
  <c r="B667" i="2"/>
  <c r="B707" i="2"/>
  <c r="B564" i="2"/>
  <c r="B612" i="2"/>
  <c r="B652" i="2"/>
  <c r="B684" i="2"/>
  <c r="B516" i="2"/>
  <c r="B538" i="2"/>
  <c r="B546" i="2"/>
  <c r="B554" i="2"/>
  <c r="B562" i="2"/>
  <c r="B570" i="2"/>
  <c r="B578" i="2"/>
  <c r="B586" i="2"/>
  <c r="B594" i="2"/>
  <c r="B602" i="2"/>
  <c r="B610" i="2"/>
  <c r="B618" i="2"/>
  <c r="B626" i="2"/>
  <c r="B634" i="2"/>
  <c r="B642" i="2"/>
  <c r="B650" i="2"/>
  <c r="B658" i="2"/>
  <c r="B666" i="2"/>
  <c r="B674" i="2"/>
  <c r="B682" i="2"/>
  <c r="B690" i="2"/>
  <c r="B698" i="2"/>
  <c r="B706" i="2"/>
  <c r="B714" i="2"/>
  <c r="B571" i="2"/>
  <c r="B611" i="2"/>
  <c r="B659" i="2"/>
  <c r="B716" i="2"/>
  <c r="B572" i="2"/>
  <c r="B620" i="2"/>
  <c r="B668" i="2"/>
  <c r="B460" i="2"/>
  <c r="B418" i="2"/>
  <c r="B428" i="2"/>
  <c r="B459" i="2"/>
  <c r="B468" i="2"/>
  <c r="B419" i="2"/>
  <c r="B463" i="2"/>
  <c r="B426" i="2"/>
  <c r="B434" i="2"/>
  <c r="B467" i="2"/>
  <c r="B465" i="2"/>
  <c r="B429" i="2"/>
  <c r="B427" i="2"/>
  <c r="B432" i="2"/>
  <c r="B422" i="2"/>
  <c r="B424" i="2"/>
  <c r="B462" i="2"/>
  <c r="B464" i="2"/>
  <c r="B466" i="2"/>
  <c r="B425" i="2"/>
  <c r="B431" i="2"/>
  <c r="B421" i="2"/>
  <c r="B423" i="2"/>
  <c r="B420" i="2"/>
  <c r="B472" i="2"/>
  <c r="B433" i="2"/>
  <c r="B471" i="2"/>
  <c r="B438" i="2"/>
  <c r="B436" i="2"/>
  <c r="B470" i="2"/>
  <c r="B469" i="2"/>
  <c r="B435" i="2"/>
  <c r="B437" i="2"/>
  <c r="B473" i="2"/>
  <c r="B439" i="2"/>
  <c r="B474" i="2"/>
  <c r="B442" i="2"/>
  <c r="B440" i="2"/>
  <c r="B475" i="2"/>
  <c r="B476" i="2"/>
  <c r="B478" i="2"/>
  <c r="B444" i="2"/>
  <c r="B441" i="2"/>
  <c r="B477" i="2"/>
  <c r="B480" i="2"/>
  <c r="B443" i="2"/>
  <c r="B479" i="2"/>
  <c r="B446" i="2"/>
  <c r="B483" i="2"/>
  <c r="B445" i="2"/>
  <c r="B484" i="2"/>
  <c r="B450" i="2"/>
  <c r="B482" i="2"/>
  <c r="B447" i="2"/>
  <c r="B481" i="2"/>
  <c r="B448" i="2"/>
  <c r="B485" i="2"/>
  <c r="B449" i="2"/>
  <c r="B486" i="2"/>
  <c r="B451" i="2"/>
  <c r="B488" i="2"/>
  <c r="B458" i="2"/>
  <c r="B452" i="2"/>
  <c r="B454" i="2"/>
  <c r="B487" i="2"/>
  <c r="B456" i="2"/>
  <c r="B492" i="2"/>
  <c r="B455" i="2"/>
  <c r="B491" i="2"/>
  <c r="B453" i="2"/>
  <c r="B457" i="2"/>
  <c r="B490" i="2"/>
  <c r="B489" i="2"/>
  <c r="B494" i="2"/>
  <c r="B493" i="2"/>
  <c r="B69" i="6"/>
  <c r="B53" i="6"/>
  <c r="B51" i="6"/>
  <c r="B25" i="6"/>
  <c r="B61" i="6"/>
  <c r="B52" i="6"/>
  <c r="B66" i="6"/>
  <c r="AC421" i="2"/>
  <c r="AC429" i="2"/>
  <c r="AC437" i="2"/>
  <c r="AC445" i="2"/>
  <c r="AC453" i="2"/>
  <c r="AC461" i="2"/>
  <c r="AC469" i="2"/>
  <c r="AC477" i="2"/>
  <c r="AC485" i="2"/>
  <c r="AC493" i="2"/>
  <c r="AC501" i="2"/>
  <c r="AC509" i="2"/>
  <c r="AC517" i="2"/>
  <c r="AC525" i="2"/>
  <c r="AC533" i="2"/>
  <c r="AC541" i="2"/>
  <c r="AC549" i="2"/>
  <c r="AC557" i="2"/>
  <c r="AC565" i="2"/>
  <c r="AC573" i="2"/>
  <c r="AC581" i="2"/>
  <c r="AC589" i="2"/>
  <c r="AC597" i="2"/>
  <c r="AC605" i="2"/>
  <c r="AC613" i="2"/>
  <c r="AC621" i="2"/>
  <c r="AC629" i="2"/>
  <c r="AC637" i="2"/>
  <c r="AC645" i="2"/>
  <c r="AC653" i="2"/>
  <c r="AC661" i="2"/>
  <c r="AC669" i="2"/>
  <c r="AC677" i="2"/>
  <c r="AC685" i="2"/>
  <c r="AC693" i="2"/>
  <c r="AC701" i="2"/>
  <c r="AC709" i="2"/>
  <c r="AC717" i="2"/>
  <c r="AC725" i="2"/>
  <c r="AC733" i="2"/>
  <c r="AC789" i="2"/>
  <c r="AC798" i="2"/>
  <c r="AC806" i="2"/>
  <c r="AC814" i="2"/>
  <c r="AC822" i="2"/>
  <c r="AC830" i="2"/>
  <c r="AC838" i="2"/>
  <c r="AC854" i="2"/>
  <c r="AC862" i="2"/>
  <c r="AC870" i="2"/>
  <c r="AC878" i="2"/>
  <c r="AC886" i="2"/>
  <c r="AC894" i="2"/>
  <c r="AC902" i="2"/>
  <c r="AC910" i="2"/>
  <c r="AC918" i="2"/>
  <c r="AC926" i="2"/>
  <c r="AC934" i="2"/>
  <c r="AC942" i="2"/>
  <c r="AC950" i="2"/>
  <c r="AC958" i="2"/>
  <c r="AC966" i="2"/>
  <c r="AC974" i="2"/>
  <c r="AC422" i="2"/>
  <c r="AC430" i="2"/>
  <c r="AC438" i="2"/>
  <c r="AC446" i="2"/>
  <c r="AC454" i="2"/>
  <c r="AC462" i="2"/>
  <c r="AC470" i="2"/>
  <c r="AC478" i="2"/>
  <c r="AC486" i="2"/>
  <c r="AC494" i="2"/>
  <c r="AC502" i="2"/>
  <c r="AC510" i="2"/>
  <c r="AC518" i="2"/>
  <c r="AC526" i="2"/>
  <c r="AC534" i="2"/>
  <c r="AC542" i="2"/>
  <c r="AC550" i="2"/>
  <c r="AC558" i="2"/>
  <c r="AC566" i="2"/>
  <c r="AC574" i="2"/>
  <c r="AC582" i="2"/>
  <c r="AC590" i="2"/>
  <c r="AC598" i="2"/>
  <c r="AC606" i="2"/>
  <c r="AC614" i="2"/>
  <c r="AC622" i="2"/>
  <c r="AC630" i="2"/>
  <c r="AC638" i="2"/>
  <c r="AC646" i="2"/>
  <c r="AC654" i="2"/>
  <c r="AC662" i="2"/>
  <c r="AC670" i="2"/>
  <c r="AC678" i="2"/>
  <c r="AC686" i="2"/>
  <c r="AC694" i="2"/>
  <c r="AC702" i="2"/>
  <c r="AC710" i="2"/>
  <c r="AC718" i="2"/>
  <c r="AC726" i="2"/>
  <c r="AC734" i="2"/>
  <c r="AC790" i="2"/>
  <c r="AC799" i="2"/>
  <c r="AC807" i="2"/>
  <c r="AC815" i="2"/>
  <c r="AC823" i="2"/>
  <c r="AC831" i="2"/>
  <c r="AC839" i="2"/>
  <c r="AC847" i="2"/>
  <c r="AC855" i="2"/>
  <c r="AC863" i="2"/>
  <c r="AC871" i="2"/>
  <c r="AC879" i="2"/>
  <c r="AC887" i="2"/>
  <c r="AC895" i="2"/>
  <c r="AC903" i="2"/>
  <c r="AC911" i="2"/>
  <c r="AC919" i="2"/>
  <c r="AC927" i="2"/>
  <c r="AC935" i="2"/>
  <c r="AC943" i="2"/>
  <c r="AC951" i="2"/>
  <c r="AC959" i="2"/>
  <c r="AC967" i="2"/>
  <c r="AC975" i="2"/>
  <c r="AC423" i="2"/>
  <c r="AC431" i="2"/>
  <c r="AC439" i="2"/>
  <c r="AC447" i="2"/>
  <c r="AC455" i="2"/>
  <c r="AC463" i="2"/>
  <c r="AC471" i="2"/>
  <c r="AC479" i="2"/>
  <c r="AC487" i="2"/>
  <c r="AC495" i="2"/>
  <c r="AC503" i="2"/>
  <c r="AC511" i="2"/>
  <c r="AC519" i="2"/>
  <c r="AC527" i="2"/>
  <c r="AC535" i="2"/>
  <c r="AC543" i="2"/>
  <c r="AC551" i="2"/>
  <c r="AC559" i="2"/>
  <c r="AC567" i="2"/>
  <c r="AC575" i="2"/>
  <c r="AC583" i="2"/>
  <c r="AC591" i="2"/>
  <c r="AC599" i="2"/>
  <c r="AC607" i="2"/>
  <c r="AC615" i="2"/>
  <c r="AC623" i="2"/>
  <c r="AC631" i="2"/>
  <c r="AC639" i="2"/>
  <c r="AC647" i="2"/>
  <c r="AC655" i="2"/>
  <c r="AC663" i="2"/>
  <c r="AC671" i="2"/>
  <c r="AC679" i="2"/>
  <c r="AC687" i="2"/>
  <c r="AC695" i="2"/>
  <c r="AC703" i="2"/>
  <c r="AC711" i="2"/>
  <c r="AC719" i="2"/>
  <c r="AC727" i="2"/>
  <c r="AC735" i="2"/>
  <c r="AC791" i="2"/>
  <c r="AC792" i="2"/>
  <c r="AC800" i="2"/>
  <c r="AC808" i="2"/>
  <c r="AC816" i="2"/>
  <c r="AC824" i="2"/>
  <c r="AC832" i="2"/>
  <c r="AC840" i="2"/>
  <c r="AC848" i="2"/>
  <c r="AC856" i="2"/>
  <c r="AC864" i="2"/>
  <c r="AC872" i="2"/>
  <c r="AC880" i="2"/>
  <c r="AC888" i="2"/>
  <c r="AC896" i="2"/>
  <c r="AC904" i="2"/>
  <c r="AC912" i="2"/>
  <c r="AC920" i="2"/>
  <c r="AC928" i="2"/>
  <c r="AC936" i="2"/>
  <c r="AC944" i="2"/>
  <c r="AC952" i="2"/>
  <c r="AC960" i="2"/>
  <c r="AC968" i="2"/>
  <c r="AC976" i="2"/>
  <c r="AC424" i="2"/>
  <c r="AC432" i="2"/>
  <c r="AC440" i="2"/>
  <c r="AC448" i="2"/>
  <c r="AC456" i="2"/>
  <c r="AC464" i="2"/>
  <c r="AC472" i="2"/>
  <c r="AC480" i="2"/>
  <c r="AC488" i="2"/>
  <c r="AC496" i="2"/>
  <c r="AC504" i="2"/>
  <c r="AC512" i="2"/>
  <c r="AC520" i="2"/>
  <c r="AC528" i="2"/>
  <c r="AC536" i="2"/>
  <c r="AC544" i="2"/>
  <c r="AC552" i="2"/>
  <c r="AC560" i="2"/>
  <c r="AC568" i="2"/>
  <c r="AC576" i="2"/>
  <c r="AC584" i="2"/>
  <c r="AC592" i="2"/>
  <c r="AC600" i="2"/>
  <c r="AC608" i="2"/>
  <c r="AC616" i="2"/>
  <c r="AC624" i="2"/>
  <c r="AC632" i="2"/>
  <c r="AC640" i="2"/>
  <c r="AC648" i="2"/>
  <c r="AC656" i="2"/>
  <c r="AC664" i="2"/>
  <c r="AC672" i="2"/>
  <c r="AC680" i="2"/>
  <c r="AC688" i="2"/>
  <c r="AC696" i="2"/>
  <c r="AC704" i="2"/>
  <c r="AC712" i="2"/>
  <c r="AC720" i="2"/>
  <c r="AC728" i="2"/>
  <c r="AC736" i="2"/>
  <c r="AC793" i="2"/>
  <c r="AC801" i="2"/>
  <c r="AC809" i="2"/>
  <c r="AC817" i="2"/>
  <c r="AC825" i="2"/>
  <c r="AC833" i="2"/>
  <c r="AC849" i="2"/>
  <c r="AC857" i="2"/>
  <c r="AC865" i="2"/>
  <c r="AC873" i="2"/>
  <c r="AC881" i="2"/>
  <c r="AC889" i="2"/>
  <c r="AC897" i="2"/>
  <c r="AC905" i="2"/>
  <c r="AC913" i="2"/>
  <c r="AC921" i="2"/>
  <c r="AC929" i="2"/>
  <c r="AC937" i="2"/>
  <c r="AC945" i="2"/>
  <c r="AC953" i="2"/>
  <c r="AC961" i="2"/>
  <c r="AC969" i="2"/>
  <c r="AC977" i="2"/>
  <c r="AC425" i="2"/>
  <c r="AC433" i="2"/>
  <c r="AC441" i="2"/>
  <c r="AC449" i="2"/>
  <c r="AC457" i="2"/>
  <c r="AC465" i="2"/>
  <c r="AC473" i="2"/>
  <c r="AC481" i="2"/>
  <c r="AC489" i="2"/>
  <c r="AC497" i="2"/>
  <c r="AC505" i="2"/>
  <c r="AC513" i="2"/>
  <c r="AC521" i="2"/>
  <c r="AC529" i="2"/>
  <c r="AC537" i="2"/>
  <c r="AC545" i="2"/>
  <c r="AC553" i="2"/>
  <c r="AC561" i="2"/>
  <c r="AC569" i="2"/>
  <c r="AC577" i="2"/>
  <c r="AC585" i="2"/>
  <c r="AC593" i="2"/>
  <c r="AC601" i="2"/>
  <c r="AC609" i="2"/>
  <c r="AC617" i="2"/>
  <c r="AC625" i="2"/>
  <c r="AC633" i="2"/>
  <c r="AC641" i="2"/>
  <c r="AC649" i="2"/>
  <c r="AC657" i="2"/>
  <c r="AC665" i="2"/>
  <c r="AC673" i="2"/>
  <c r="AC681" i="2"/>
  <c r="AC689" i="2"/>
  <c r="AC697" i="2"/>
  <c r="AC705" i="2"/>
  <c r="AC713" i="2"/>
  <c r="AC721" i="2"/>
  <c r="AC729" i="2"/>
  <c r="AC737" i="2"/>
  <c r="AC794" i="2"/>
  <c r="AC802" i="2"/>
  <c r="AC810" i="2"/>
  <c r="AC818" i="2"/>
  <c r="AC826" i="2"/>
  <c r="AC834" i="2"/>
  <c r="AC850" i="2"/>
  <c r="AC858" i="2"/>
  <c r="AC866" i="2"/>
  <c r="AC874" i="2"/>
  <c r="AC882" i="2"/>
  <c r="AC890" i="2"/>
  <c r="AC898" i="2"/>
  <c r="AC906" i="2"/>
  <c r="AC914" i="2"/>
  <c r="AC922" i="2"/>
  <c r="AC930" i="2"/>
  <c r="AC938" i="2"/>
  <c r="AC946" i="2"/>
  <c r="AC954" i="2"/>
  <c r="AC962" i="2"/>
  <c r="AC970" i="2"/>
  <c r="AC426" i="2"/>
  <c r="AC434" i="2"/>
  <c r="AC442" i="2"/>
  <c r="AC450" i="2"/>
  <c r="AC458" i="2"/>
  <c r="AC466" i="2"/>
  <c r="AC474" i="2"/>
  <c r="AC482" i="2"/>
  <c r="AC490" i="2"/>
  <c r="AC498" i="2"/>
  <c r="AC506" i="2"/>
  <c r="AC514" i="2"/>
  <c r="AC522" i="2"/>
  <c r="AC530" i="2"/>
  <c r="AC538" i="2"/>
  <c r="AC546" i="2"/>
  <c r="AC554" i="2"/>
  <c r="AC562" i="2"/>
  <c r="AC570" i="2"/>
  <c r="AC578" i="2"/>
  <c r="AC586" i="2"/>
  <c r="AC594" i="2"/>
  <c r="AC602" i="2"/>
  <c r="AC610" i="2"/>
  <c r="AC618" i="2"/>
  <c r="AC626" i="2"/>
  <c r="AC634" i="2"/>
  <c r="AC642" i="2"/>
  <c r="AC650" i="2"/>
  <c r="AC658" i="2"/>
  <c r="AC666" i="2"/>
  <c r="AC674" i="2"/>
  <c r="AC682" i="2"/>
  <c r="AC690" i="2"/>
  <c r="AC698" i="2"/>
  <c r="AC706" i="2"/>
  <c r="AC714" i="2"/>
  <c r="AC722" i="2"/>
  <c r="AC730" i="2"/>
  <c r="AC738" i="2"/>
  <c r="AC795" i="2"/>
  <c r="AC803" i="2"/>
  <c r="AC811" i="2"/>
  <c r="AC819" i="2"/>
  <c r="AC827" i="2"/>
  <c r="AC835" i="2"/>
  <c r="AC851" i="2"/>
  <c r="AC859" i="2"/>
  <c r="AC867" i="2"/>
  <c r="AC875" i="2"/>
  <c r="AC883" i="2"/>
  <c r="AC891" i="2"/>
  <c r="AC899" i="2"/>
  <c r="AC907" i="2"/>
  <c r="AC915" i="2"/>
  <c r="AC923" i="2"/>
  <c r="AC931" i="2"/>
  <c r="AC939" i="2"/>
  <c r="AC947" i="2"/>
  <c r="AC955" i="2"/>
  <c r="AC963" i="2"/>
  <c r="AC971" i="2"/>
  <c r="AC419" i="2"/>
  <c r="AC427" i="2"/>
  <c r="AC435" i="2"/>
  <c r="AC443" i="2"/>
  <c r="AC451" i="2"/>
  <c r="AC459" i="2"/>
  <c r="AC467" i="2"/>
  <c r="AC475" i="2"/>
  <c r="AC483" i="2"/>
  <c r="AC491" i="2"/>
  <c r="AC499" i="2"/>
  <c r="AC507" i="2"/>
  <c r="AC515" i="2"/>
  <c r="AC523" i="2"/>
  <c r="AC531" i="2"/>
  <c r="AC539" i="2"/>
  <c r="AC547" i="2"/>
  <c r="AC555" i="2"/>
  <c r="AC563" i="2"/>
  <c r="AC571" i="2"/>
  <c r="AC579" i="2"/>
  <c r="AC587" i="2"/>
  <c r="AC595" i="2"/>
  <c r="AC603" i="2"/>
  <c r="AC611" i="2"/>
  <c r="AC619" i="2"/>
  <c r="AC627" i="2"/>
  <c r="AC635" i="2"/>
  <c r="AC643" i="2"/>
  <c r="AC651" i="2"/>
  <c r="AC659" i="2"/>
  <c r="AC667" i="2"/>
  <c r="AC675" i="2"/>
  <c r="AC683" i="2"/>
  <c r="AC691" i="2"/>
  <c r="AC699" i="2"/>
  <c r="AC707" i="2"/>
  <c r="AC715" i="2"/>
  <c r="AC723" i="2"/>
  <c r="AC731" i="2"/>
  <c r="AC739" i="2"/>
  <c r="AC796" i="2"/>
  <c r="AC804" i="2"/>
  <c r="AC812" i="2"/>
  <c r="AC820" i="2"/>
  <c r="AC828" i="2"/>
  <c r="AC836" i="2"/>
  <c r="AC852" i="2"/>
  <c r="AC860" i="2"/>
  <c r="AC868" i="2"/>
  <c r="AC876" i="2"/>
  <c r="AC884" i="2"/>
  <c r="AC892" i="2"/>
  <c r="AC900" i="2"/>
  <c r="AC908" i="2"/>
  <c r="AC916" i="2"/>
  <c r="AC924" i="2"/>
  <c r="AC932" i="2"/>
  <c r="AC940" i="2"/>
  <c r="AC948" i="2"/>
  <c r="AC956" i="2"/>
  <c r="AC964" i="2"/>
  <c r="AC972" i="2"/>
  <c r="AC420" i="2"/>
  <c r="AC484" i="2"/>
  <c r="AC548" i="2"/>
  <c r="AC612" i="2"/>
  <c r="AC676" i="2"/>
  <c r="AC909" i="2"/>
  <c r="AC973" i="2"/>
  <c r="AC660" i="2"/>
  <c r="AC893" i="2"/>
  <c r="AC476" i="2"/>
  <c r="AC732" i="2"/>
  <c r="AC428" i="2"/>
  <c r="AC492" i="2"/>
  <c r="AC556" i="2"/>
  <c r="AC620" i="2"/>
  <c r="AC684" i="2"/>
  <c r="AC853" i="2"/>
  <c r="AC917" i="2"/>
  <c r="AC532" i="2"/>
  <c r="AC829" i="2"/>
  <c r="AC668" i="2"/>
  <c r="AC901" i="2"/>
  <c r="AC436" i="2"/>
  <c r="AC500" i="2"/>
  <c r="AC564" i="2"/>
  <c r="AC628" i="2"/>
  <c r="AC692" i="2"/>
  <c r="AC797" i="2"/>
  <c r="AC861" i="2"/>
  <c r="AC925" i="2"/>
  <c r="AC468" i="2"/>
  <c r="AC788" i="2"/>
  <c r="AC604" i="2"/>
  <c r="AC837" i="2"/>
  <c r="AC444" i="2"/>
  <c r="AC508" i="2"/>
  <c r="AC572" i="2"/>
  <c r="AC636" i="2"/>
  <c r="AC700" i="2"/>
  <c r="AC805" i="2"/>
  <c r="AC869" i="2"/>
  <c r="AC933" i="2"/>
  <c r="AC596" i="2"/>
  <c r="AC957" i="2"/>
  <c r="AC540" i="2"/>
  <c r="AC965" i="2"/>
  <c r="AC452" i="2"/>
  <c r="AC516" i="2"/>
  <c r="AC580" i="2"/>
  <c r="AC644" i="2"/>
  <c r="AC708" i="2"/>
  <c r="AC813" i="2"/>
  <c r="AC877" i="2"/>
  <c r="AC941" i="2"/>
  <c r="AC460" i="2"/>
  <c r="AC524" i="2"/>
  <c r="AC588" i="2"/>
  <c r="AC652" i="2"/>
  <c r="AC716" i="2"/>
  <c r="AC821" i="2"/>
  <c r="AC885" i="2"/>
  <c r="AC949" i="2"/>
  <c r="AC724" i="2"/>
  <c r="B29" i="6"/>
  <c r="B28" i="6"/>
  <c r="B65" i="6"/>
  <c r="D66" i="2"/>
  <c r="D124" i="2" s="1"/>
  <c r="D308" i="2"/>
  <c r="D366" i="2" s="1"/>
  <c r="Y312" i="2"/>
  <c r="K148" i="6"/>
  <c r="K171" i="6"/>
  <c r="B309" i="2"/>
  <c r="B317" i="2"/>
  <c r="B325" i="2"/>
  <c r="B333" i="2"/>
  <c r="B341" i="2"/>
  <c r="B349" i="2"/>
  <c r="B357" i="2"/>
  <c r="K160" i="6"/>
  <c r="B407" i="2"/>
  <c r="B391" i="2"/>
  <c r="B375" i="2"/>
  <c r="B305" i="2"/>
  <c r="B314" i="2"/>
  <c r="B323" i="2"/>
  <c r="B332" i="2"/>
  <c r="B342" i="2"/>
  <c r="B351" i="2"/>
  <c r="B360" i="2"/>
  <c r="B417" i="2"/>
  <c r="B412" i="2"/>
  <c r="B406" i="2"/>
  <c r="B401" i="2"/>
  <c r="B396" i="2"/>
  <c r="B390" i="2"/>
  <c r="B385" i="2"/>
  <c r="B380" i="2"/>
  <c r="B374" i="2"/>
  <c r="B369" i="2"/>
  <c r="B364" i="2"/>
  <c r="B306" i="2"/>
  <c r="B315" i="2"/>
  <c r="B324" i="2"/>
  <c r="B334" i="2"/>
  <c r="B343" i="2"/>
  <c r="B352" i="2"/>
  <c r="B411" i="2"/>
  <c r="B395" i="2"/>
  <c r="B379" i="2"/>
  <c r="B363" i="2"/>
  <c r="B307" i="2"/>
  <c r="B316" i="2"/>
  <c r="B326" i="2"/>
  <c r="B335" i="2"/>
  <c r="B344" i="2"/>
  <c r="B353" i="2"/>
  <c r="B416" i="2"/>
  <c r="B410" i="2"/>
  <c r="B405" i="2"/>
  <c r="B400" i="2"/>
  <c r="B394" i="2"/>
  <c r="B389" i="2"/>
  <c r="B384" i="2"/>
  <c r="B378" i="2"/>
  <c r="B373" i="2"/>
  <c r="B368" i="2"/>
  <c r="B362" i="2"/>
  <c r="B308" i="2"/>
  <c r="B318" i="2"/>
  <c r="B327" i="2"/>
  <c r="B336" i="2"/>
  <c r="B345" i="2"/>
  <c r="B354" i="2"/>
  <c r="B415" i="2"/>
  <c r="B399" i="2"/>
  <c r="B383" i="2"/>
  <c r="B367" i="2"/>
  <c r="B310" i="2"/>
  <c r="B319" i="2"/>
  <c r="B328" i="2"/>
  <c r="B337" i="2"/>
  <c r="B346" i="2"/>
  <c r="B355" i="2"/>
  <c r="B413" i="2"/>
  <c r="B382" i="2"/>
  <c r="B370" i="2"/>
  <c r="B322" i="2"/>
  <c r="B348" i="2"/>
  <c r="B409" i="2"/>
  <c r="B397" i="2"/>
  <c r="B366" i="2"/>
  <c r="B303" i="2"/>
  <c r="B329" i="2"/>
  <c r="B350" i="2"/>
  <c r="B330" i="2"/>
  <c r="B356" i="2"/>
  <c r="B393" i="2"/>
  <c r="B381" i="2"/>
  <c r="B304" i="2"/>
  <c r="B408" i="2"/>
  <c r="B377" i="2"/>
  <c r="B365" i="2"/>
  <c r="B311" i="2"/>
  <c r="B331" i="2"/>
  <c r="B358" i="2"/>
  <c r="B404" i="2"/>
  <c r="B392" i="2"/>
  <c r="B361" i="2"/>
  <c r="B312" i="2"/>
  <c r="B338" i="2"/>
  <c r="B359" i="2"/>
  <c r="B403" i="2"/>
  <c r="B388" i="2"/>
  <c r="B376" i="2"/>
  <c r="B313" i="2"/>
  <c r="B339" i="2"/>
  <c r="B414" i="2"/>
  <c r="B402" i="2"/>
  <c r="B387" i="2"/>
  <c r="B372" i="2"/>
  <c r="B320" i="2"/>
  <c r="B340" i="2"/>
  <c r="B398" i="2"/>
  <c r="B386" i="2"/>
  <c r="B371" i="2"/>
  <c r="B321" i="2"/>
  <c r="B347" i="2"/>
  <c r="K30" i="6"/>
  <c r="K14" i="6"/>
  <c r="K41" i="6"/>
  <c r="K10" i="6"/>
  <c r="K59" i="6"/>
  <c r="K70" i="6"/>
  <c r="K18" i="6"/>
  <c r="K85" i="6"/>
  <c r="K95" i="6"/>
  <c r="K97" i="6"/>
  <c r="K92" i="6"/>
  <c r="K87" i="6"/>
  <c r="K98" i="6"/>
  <c r="K94" i="6"/>
  <c r="K84" i="6"/>
  <c r="K93" i="6"/>
  <c r="K99" i="6"/>
  <c r="K88" i="6"/>
  <c r="K86" i="6"/>
  <c r="K96" i="6"/>
  <c r="AA106" i="6"/>
  <c r="AA83" i="6"/>
  <c r="AA95" i="6"/>
  <c r="AA135" i="6"/>
  <c r="AA124" i="6"/>
  <c r="AA18" i="6"/>
  <c r="AA30" i="6"/>
  <c r="AC413" i="3"/>
  <c r="AC405" i="3"/>
  <c r="AC397" i="3"/>
  <c r="AC389" i="3"/>
  <c r="AC381" i="3"/>
  <c r="AC373" i="3"/>
  <c r="AC365" i="3"/>
  <c r="AC357" i="3"/>
  <c r="AC349" i="3"/>
  <c r="AC341" i="3"/>
  <c r="AC333" i="3"/>
  <c r="AC325" i="3"/>
  <c r="AC317" i="3"/>
  <c r="AC309" i="3"/>
  <c r="AC301" i="3"/>
  <c r="AC293" i="3"/>
  <c r="AC285" i="3"/>
  <c r="AC277" i="3"/>
  <c r="AC269" i="3"/>
  <c r="AC261" i="3"/>
  <c r="AC253" i="3"/>
  <c r="AC245" i="3"/>
  <c r="AC237" i="3"/>
  <c r="AC229" i="3"/>
  <c r="AC221" i="3"/>
  <c r="AC213" i="3"/>
  <c r="AC205" i="3"/>
  <c r="AC197" i="3"/>
  <c r="AC189" i="3"/>
  <c r="AC181" i="3"/>
  <c r="AC173" i="3"/>
  <c r="AC165" i="3"/>
  <c r="AC157" i="3"/>
  <c r="AC149" i="3"/>
  <c r="AC141" i="3"/>
  <c r="AC133" i="3"/>
  <c r="AC125" i="3"/>
  <c r="AC117" i="3"/>
  <c r="AC109" i="3"/>
  <c r="AC101" i="3"/>
  <c r="AC93" i="3"/>
  <c r="AC85" i="3"/>
  <c r="AC77" i="3"/>
  <c r="AC69" i="3"/>
  <c r="AC61" i="3"/>
  <c r="AC53" i="3"/>
  <c r="AC45" i="3"/>
  <c r="AC37" i="3"/>
  <c r="AC29" i="3"/>
  <c r="AC21" i="3"/>
  <c r="AC13" i="3"/>
  <c r="AC5" i="3"/>
  <c r="AC394" i="3"/>
  <c r="AC412" i="3"/>
  <c r="AC404" i="3"/>
  <c r="AC396" i="3"/>
  <c r="AC388" i="3"/>
  <c r="AC380" i="3"/>
  <c r="AC372" i="3"/>
  <c r="AC364" i="3"/>
  <c r="AC356" i="3"/>
  <c r="AC348" i="3"/>
  <c r="AC340" i="3"/>
  <c r="AC332" i="3"/>
  <c r="AC324" i="3"/>
  <c r="AC316" i="3"/>
  <c r="AC308" i="3"/>
  <c r="AC300" i="3"/>
  <c r="AC292" i="3"/>
  <c r="AC284" i="3"/>
  <c r="AC276" i="3"/>
  <c r="AC268" i="3"/>
  <c r="AC260" i="3"/>
  <c r="AC252" i="3"/>
  <c r="AC244" i="3"/>
  <c r="AC236" i="3"/>
  <c r="AC228" i="3"/>
  <c r="AC220" i="3"/>
  <c r="AC212" i="3"/>
  <c r="AC204" i="3"/>
  <c r="AC196" i="3"/>
  <c r="AC188" i="3"/>
  <c r="AC180" i="3"/>
  <c r="AC172" i="3"/>
  <c r="AC164" i="3"/>
  <c r="AC156" i="3"/>
  <c r="AC148" i="3"/>
  <c r="AC140" i="3"/>
  <c r="AC132" i="3"/>
  <c r="AC124" i="3"/>
  <c r="AC116" i="3"/>
  <c r="AC108" i="3"/>
  <c r="AC100" i="3"/>
  <c r="AC92" i="3"/>
  <c r="AC84" i="3"/>
  <c r="AC76" i="3"/>
  <c r="AC68" i="3"/>
  <c r="AC60" i="3"/>
  <c r="AC52" i="3"/>
  <c r="AC44" i="3"/>
  <c r="AC36" i="3"/>
  <c r="AC28" i="3"/>
  <c r="AC20" i="3"/>
  <c r="AC12" i="3"/>
  <c r="AC4" i="3"/>
  <c r="AC83" i="3"/>
  <c r="AC67" i="3"/>
  <c r="AC51" i="3"/>
  <c r="AC35" i="3"/>
  <c r="AC19" i="3"/>
  <c r="AC3" i="3"/>
  <c r="AC410" i="3"/>
  <c r="AC411" i="3"/>
  <c r="AC403" i="3"/>
  <c r="AC395" i="3"/>
  <c r="AC387" i="3"/>
  <c r="AC379" i="3"/>
  <c r="AC371" i="3"/>
  <c r="AC363" i="3"/>
  <c r="AC355" i="3"/>
  <c r="AC347" i="3"/>
  <c r="AC339" i="3"/>
  <c r="AC331" i="3"/>
  <c r="AC323" i="3"/>
  <c r="AC315" i="3"/>
  <c r="AC307" i="3"/>
  <c r="AC299" i="3"/>
  <c r="AC291" i="3"/>
  <c r="AC283" i="3"/>
  <c r="AC275" i="3"/>
  <c r="AC267" i="3"/>
  <c r="AC259" i="3"/>
  <c r="AC251" i="3"/>
  <c r="AC243" i="3"/>
  <c r="AC235" i="3"/>
  <c r="AC227" i="3"/>
  <c r="AC219" i="3"/>
  <c r="AC211" i="3"/>
  <c r="AC203" i="3"/>
  <c r="AC195" i="3"/>
  <c r="AC187" i="3"/>
  <c r="AC179" i="3"/>
  <c r="AC171" i="3"/>
  <c r="AC163" i="3"/>
  <c r="AC155" i="3"/>
  <c r="AC147" i="3"/>
  <c r="AC139" i="3"/>
  <c r="AC131" i="3"/>
  <c r="AC123" i="3"/>
  <c r="AC115" i="3"/>
  <c r="AC107" i="3"/>
  <c r="AC99" i="3"/>
  <c r="AC91" i="3"/>
  <c r="AC75" i="3"/>
  <c r="AC59" i="3"/>
  <c r="AC43" i="3"/>
  <c r="AC27" i="3"/>
  <c r="AC11" i="3"/>
  <c r="AC418" i="3"/>
  <c r="AC386" i="3"/>
  <c r="AC402" i="3"/>
  <c r="AC417" i="3"/>
  <c r="AC409" i="3"/>
  <c r="AC401" i="3"/>
  <c r="AC393" i="3"/>
  <c r="AC385" i="3"/>
  <c r="AC377" i="3"/>
  <c r="AC369" i="3"/>
  <c r="AC361" i="3"/>
  <c r="AC353" i="3"/>
  <c r="AC345" i="3"/>
  <c r="AC337" i="3"/>
  <c r="AC329" i="3"/>
  <c r="AC321" i="3"/>
  <c r="AC313" i="3"/>
  <c r="AC305" i="3"/>
  <c r="AC297" i="3"/>
  <c r="AC289" i="3"/>
  <c r="AC281" i="3"/>
  <c r="AC273" i="3"/>
  <c r="AC265" i="3"/>
  <c r="AC257" i="3"/>
  <c r="AC249" i="3"/>
  <c r="AC241" i="3"/>
  <c r="AC233" i="3"/>
  <c r="AC225" i="3"/>
  <c r="AC217" i="3"/>
  <c r="AC209" i="3"/>
  <c r="AC201" i="3"/>
  <c r="AC193" i="3"/>
  <c r="AC416" i="3"/>
  <c r="AC408" i="3"/>
  <c r="AC400" i="3"/>
  <c r="AC392" i="3"/>
  <c r="AC384" i="3"/>
  <c r="AC376" i="3"/>
  <c r="AC368" i="3"/>
  <c r="AC360" i="3"/>
  <c r="AC352" i="3"/>
  <c r="AC344" i="3"/>
  <c r="AC336" i="3"/>
  <c r="AC328" i="3"/>
  <c r="AC320" i="3"/>
  <c r="AC312" i="3"/>
  <c r="AC304" i="3"/>
  <c r="AC296" i="3"/>
  <c r="AC288" i="3"/>
  <c r="AC280" i="3"/>
  <c r="AC272" i="3"/>
  <c r="AC264" i="3"/>
  <c r="AC256" i="3"/>
  <c r="AC248" i="3"/>
  <c r="AC240" i="3"/>
  <c r="AC232" i="3"/>
  <c r="AC224" i="3"/>
  <c r="AC216" i="3"/>
  <c r="AC208" i="3"/>
  <c r="AC200" i="3"/>
  <c r="AC192" i="3"/>
  <c r="AC184" i="3"/>
  <c r="AC176" i="3"/>
  <c r="AC168" i="3"/>
  <c r="AC160" i="3"/>
  <c r="AC152" i="3"/>
  <c r="AC144" i="3"/>
  <c r="AC136" i="3"/>
  <c r="AC128" i="3"/>
  <c r="AC120" i="3"/>
  <c r="AC112" i="3"/>
  <c r="AC104" i="3"/>
  <c r="AC96" i="3"/>
  <c r="AC88" i="3"/>
  <c r="AC80" i="3"/>
  <c r="AC72" i="3"/>
  <c r="AC64" i="3"/>
  <c r="AC56" i="3"/>
  <c r="AC48" i="3"/>
  <c r="AC40" i="3"/>
  <c r="AC32" i="3"/>
  <c r="AC24" i="3"/>
  <c r="AC16" i="3"/>
  <c r="AC8" i="3"/>
  <c r="AC399" i="3"/>
  <c r="AC374" i="3"/>
  <c r="AC351" i="3"/>
  <c r="AC330" i="3"/>
  <c r="AC310" i="3"/>
  <c r="AC287" i="3"/>
  <c r="AC266" i="3"/>
  <c r="AC246" i="3"/>
  <c r="AC223" i="3"/>
  <c r="AC202" i="3"/>
  <c r="AC183" i="3"/>
  <c r="AC167" i="3"/>
  <c r="AC151" i="3"/>
  <c r="AC135" i="3"/>
  <c r="AC119" i="3"/>
  <c r="AC103" i="3"/>
  <c r="AC87" i="3"/>
  <c r="AC71" i="3"/>
  <c r="AC55" i="3"/>
  <c r="AC39" i="3"/>
  <c r="AC23" i="3"/>
  <c r="AC7" i="3"/>
  <c r="AC326" i="3"/>
  <c r="AC262" i="3"/>
  <c r="AC218" i="3"/>
  <c r="AC178" i="3"/>
  <c r="AC162" i="3"/>
  <c r="AC114" i="3"/>
  <c r="AC82" i="3"/>
  <c r="AC50" i="3"/>
  <c r="AC97" i="3"/>
  <c r="AC33" i="3"/>
  <c r="AC278" i="3"/>
  <c r="AC191" i="3"/>
  <c r="AC111" i="3"/>
  <c r="AC47" i="3"/>
  <c r="AC90" i="3"/>
  <c r="AC375" i="3"/>
  <c r="AC334" i="3"/>
  <c r="AC270" i="3"/>
  <c r="AC226" i="3"/>
  <c r="AC185" i="3"/>
  <c r="AC137" i="3"/>
  <c r="AC73" i="3"/>
  <c r="AC25" i="3"/>
  <c r="AC398" i="3"/>
  <c r="AC370" i="3"/>
  <c r="AC350" i="3"/>
  <c r="AC327" i="3"/>
  <c r="AC306" i="3"/>
  <c r="AC286" i="3"/>
  <c r="AC263" i="3"/>
  <c r="AC242" i="3"/>
  <c r="AC222" i="3"/>
  <c r="AC199" i="3"/>
  <c r="AC182" i="3"/>
  <c r="AC166" i="3"/>
  <c r="AC150" i="3"/>
  <c r="AC134" i="3"/>
  <c r="AC118" i="3"/>
  <c r="AC102" i="3"/>
  <c r="AC86" i="3"/>
  <c r="AC70" i="3"/>
  <c r="AC54" i="3"/>
  <c r="AC38" i="3"/>
  <c r="AC22" i="3"/>
  <c r="AC6" i="3"/>
  <c r="AC391" i="3"/>
  <c r="AC367" i="3"/>
  <c r="AC346" i="3"/>
  <c r="AC282" i="3"/>
  <c r="AC239" i="3"/>
  <c r="AC198" i="3"/>
  <c r="AC146" i="3"/>
  <c r="AC98" i="3"/>
  <c r="AC66" i="3"/>
  <c r="AC18" i="3"/>
  <c r="AC215" i="3"/>
  <c r="AC161" i="3"/>
  <c r="AC113" i="3"/>
  <c r="AC65" i="3"/>
  <c r="AC4" i="2"/>
  <c r="AC214" i="3"/>
  <c r="AC127" i="3"/>
  <c r="AC63" i="3"/>
  <c r="AC106" i="3"/>
  <c r="AC10" i="3"/>
  <c r="AC303" i="3"/>
  <c r="AC130" i="3"/>
  <c r="AC34" i="3"/>
  <c r="AC194" i="3"/>
  <c r="AC145" i="3"/>
  <c r="AC49" i="3"/>
  <c r="AC298" i="3"/>
  <c r="AC143" i="3"/>
  <c r="AC31" i="3"/>
  <c r="AC26" i="3"/>
  <c r="AC354" i="3"/>
  <c r="AC247" i="3"/>
  <c r="AC153" i="3"/>
  <c r="AC57" i="3"/>
  <c r="AC390" i="3"/>
  <c r="AC366" i="3"/>
  <c r="AC343" i="3"/>
  <c r="AC322" i="3"/>
  <c r="AC302" i="3"/>
  <c r="AC279" i="3"/>
  <c r="AC258" i="3"/>
  <c r="AC238" i="3"/>
  <c r="AC177" i="3"/>
  <c r="AC129" i="3"/>
  <c r="AC81" i="3"/>
  <c r="AC17" i="3"/>
  <c r="AC234" i="3"/>
  <c r="AC159" i="3"/>
  <c r="AC79" i="3"/>
  <c r="AC138" i="3"/>
  <c r="AC42" i="3"/>
  <c r="AC415" i="3"/>
  <c r="AC383" i="3"/>
  <c r="AC362" i="3"/>
  <c r="AC342" i="3"/>
  <c r="AC319" i="3"/>
  <c r="AC255" i="3"/>
  <c r="AC175" i="3"/>
  <c r="AC95" i="3"/>
  <c r="AC15" i="3"/>
  <c r="AC58" i="3"/>
  <c r="AC105" i="3"/>
  <c r="AC9" i="3"/>
  <c r="AC414" i="3"/>
  <c r="AC382" i="3"/>
  <c r="AC359" i="3"/>
  <c r="AC338" i="3"/>
  <c r="AC318" i="3"/>
  <c r="AC295" i="3"/>
  <c r="AC274" i="3"/>
  <c r="AC254" i="3"/>
  <c r="AC231" i="3"/>
  <c r="AC210" i="3"/>
  <c r="AC190" i="3"/>
  <c r="AC174" i="3"/>
  <c r="AC158" i="3"/>
  <c r="AC142" i="3"/>
  <c r="AC126" i="3"/>
  <c r="AC110" i="3"/>
  <c r="AC94" i="3"/>
  <c r="AC78" i="3"/>
  <c r="AC62" i="3"/>
  <c r="AC46" i="3"/>
  <c r="AC30" i="3"/>
  <c r="AC14" i="3"/>
  <c r="AC122" i="3"/>
  <c r="AC406" i="3"/>
  <c r="AC311" i="3"/>
  <c r="AC290" i="3"/>
  <c r="AC206" i="3"/>
  <c r="AC169" i="3"/>
  <c r="AC121" i="3"/>
  <c r="AC89" i="3"/>
  <c r="AC41" i="3"/>
  <c r="AC407" i="3"/>
  <c r="AC378" i="3"/>
  <c r="AC358" i="3"/>
  <c r="AC335" i="3"/>
  <c r="AC314" i="3"/>
  <c r="AC294" i="3"/>
  <c r="AC271" i="3"/>
  <c r="AC250" i="3"/>
  <c r="AC230" i="3"/>
  <c r="AC207" i="3"/>
  <c r="AC186" i="3"/>
  <c r="AC170" i="3"/>
  <c r="AC154" i="3"/>
  <c r="AC74" i="3"/>
  <c r="AC415" i="2"/>
  <c r="AC411" i="2"/>
  <c r="AC407" i="2"/>
  <c r="AC403" i="2"/>
  <c r="AC399" i="2"/>
  <c r="AC395" i="2"/>
  <c r="AC391" i="2"/>
  <c r="AC387" i="2"/>
  <c r="AC383" i="2"/>
  <c r="AC379" i="2"/>
  <c r="AC375" i="2"/>
  <c r="AC371" i="2"/>
  <c r="AC367" i="2"/>
  <c r="AC363" i="2"/>
  <c r="AC305" i="2"/>
  <c r="AC313" i="2"/>
  <c r="AC321" i="2"/>
  <c r="AC329" i="2"/>
  <c r="AC337" i="2"/>
  <c r="AC345" i="2"/>
  <c r="AC353" i="2"/>
  <c r="AC418" i="2"/>
  <c r="AC414" i="2"/>
  <c r="AC410" i="2"/>
  <c r="AC406" i="2"/>
  <c r="AC402" i="2"/>
  <c r="AC398" i="2"/>
  <c r="AC394" i="2"/>
  <c r="AC390" i="2"/>
  <c r="AC386" i="2"/>
  <c r="AC382" i="2"/>
  <c r="AC378" i="2"/>
  <c r="AC374" i="2"/>
  <c r="AC370" i="2"/>
  <c r="AC366" i="2"/>
  <c r="AC362" i="2"/>
  <c r="AC307" i="2"/>
  <c r="AC315" i="2"/>
  <c r="AC323" i="2"/>
  <c r="AC331" i="2"/>
  <c r="AC339" i="2"/>
  <c r="AC417" i="2"/>
  <c r="AC412" i="2"/>
  <c r="AC401" i="2"/>
  <c r="AC396" i="2"/>
  <c r="AC385" i="2"/>
  <c r="AC380" i="2"/>
  <c r="AC369" i="2"/>
  <c r="AC364" i="2"/>
  <c r="AC306" i="2"/>
  <c r="AC317" i="2"/>
  <c r="AC327" i="2"/>
  <c r="AC338" i="2"/>
  <c r="AC348" i="2"/>
  <c r="AC357" i="2"/>
  <c r="AC10" i="2"/>
  <c r="AC18" i="2"/>
  <c r="AC26" i="2"/>
  <c r="AC34" i="2"/>
  <c r="AC42" i="2"/>
  <c r="AC50" i="2"/>
  <c r="AC58" i="2"/>
  <c r="AC66" i="2"/>
  <c r="AC74" i="2"/>
  <c r="AC82" i="2"/>
  <c r="AC90" i="2"/>
  <c r="AC98" i="2"/>
  <c r="AC106" i="2"/>
  <c r="AC114" i="2"/>
  <c r="AC122" i="2"/>
  <c r="AC130" i="2"/>
  <c r="AC138" i="2"/>
  <c r="AC146" i="2"/>
  <c r="AC154" i="2"/>
  <c r="AC162" i="2"/>
  <c r="AC170" i="2"/>
  <c r="AC178" i="2"/>
  <c r="AC186" i="2"/>
  <c r="AC194" i="2"/>
  <c r="AC202" i="2"/>
  <c r="AC308" i="2"/>
  <c r="AC318" i="2"/>
  <c r="AC328" i="2"/>
  <c r="AC340" i="2"/>
  <c r="AC349" i="2"/>
  <c r="AC358" i="2"/>
  <c r="AC416" i="2"/>
  <c r="AC405" i="2"/>
  <c r="AC400" i="2"/>
  <c r="AC389" i="2"/>
  <c r="AC384" i="2"/>
  <c r="AC373" i="2"/>
  <c r="AC368" i="2"/>
  <c r="AC309" i="2"/>
  <c r="AC319" i="2"/>
  <c r="AC330" i="2"/>
  <c r="AC341" i="2"/>
  <c r="AC350" i="2"/>
  <c r="AC359" i="2"/>
  <c r="AC310" i="2"/>
  <c r="AC320" i="2"/>
  <c r="AC332" i="2"/>
  <c r="AC342" i="2"/>
  <c r="AC351" i="2"/>
  <c r="AC360" i="2"/>
  <c r="AC409" i="2"/>
  <c r="AC404" i="2"/>
  <c r="AC393" i="2"/>
  <c r="AC388" i="2"/>
  <c r="AC377" i="2"/>
  <c r="AC372" i="2"/>
  <c r="AC361" i="2"/>
  <c r="AC311" i="2"/>
  <c r="AC322" i="2"/>
  <c r="AC333" i="2"/>
  <c r="AC343" i="2"/>
  <c r="AC352" i="2"/>
  <c r="AC6" i="2"/>
  <c r="AC14" i="2"/>
  <c r="AC22" i="2"/>
  <c r="AC30" i="2"/>
  <c r="AC38" i="2"/>
  <c r="AC46" i="2"/>
  <c r="AC397" i="2"/>
  <c r="AC314" i="2"/>
  <c r="AC344" i="2"/>
  <c r="AC12" i="2"/>
  <c r="AC23" i="2"/>
  <c r="AC33" i="2"/>
  <c r="AC44" i="2"/>
  <c r="AC54" i="2"/>
  <c r="AC63" i="2"/>
  <c r="AC72" i="2"/>
  <c r="AC81" i="2"/>
  <c r="AC91" i="2"/>
  <c r="AC100" i="2"/>
  <c r="AC109" i="2"/>
  <c r="AC118" i="2"/>
  <c r="AC127" i="2"/>
  <c r="AC136" i="2"/>
  <c r="AC145" i="2"/>
  <c r="AC155" i="2"/>
  <c r="AC164" i="2"/>
  <c r="AC173" i="2"/>
  <c r="AC182" i="2"/>
  <c r="AC381" i="2"/>
  <c r="AC316" i="2"/>
  <c r="AC346" i="2"/>
  <c r="AC13" i="2"/>
  <c r="AC24" i="2"/>
  <c r="AC35" i="2"/>
  <c r="AC45" i="2"/>
  <c r="AC55" i="2"/>
  <c r="AC64" i="2"/>
  <c r="AC73" i="2"/>
  <c r="AC83" i="2"/>
  <c r="AC92" i="2"/>
  <c r="AC101" i="2"/>
  <c r="AC110" i="2"/>
  <c r="AC119" i="2"/>
  <c r="AC128" i="2"/>
  <c r="AC137" i="2"/>
  <c r="AC147" i="2"/>
  <c r="AC156" i="2"/>
  <c r="AC165" i="2"/>
  <c r="AC174" i="2"/>
  <c r="AC183" i="2"/>
  <c r="AC192" i="2"/>
  <c r="AC201" i="2"/>
  <c r="AC210" i="2"/>
  <c r="AC218" i="2"/>
  <c r="AC226" i="2"/>
  <c r="AC234" i="2"/>
  <c r="AC242" i="2"/>
  <c r="AC250" i="2"/>
  <c r="AC258" i="2"/>
  <c r="AC266" i="2"/>
  <c r="AC274" i="2"/>
  <c r="AC282" i="2"/>
  <c r="AC290" i="2"/>
  <c r="AC298" i="2"/>
  <c r="AC408" i="2"/>
  <c r="AC365" i="2"/>
  <c r="AC324" i="2"/>
  <c r="AC347" i="2"/>
  <c r="AC392" i="2"/>
  <c r="AC325" i="2"/>
  <c r="AC354" i="2"/>
  <c r="AC5" i="2"/>
  <c r="AC16" i="2"/>
  <c r="AC27" i="2"/>
  <c r="AC37" i="2"/>
  <c r="AC48" i="2"/>
  <c r="AC57" i="2"/>
  <c r="AC67" i="2"/>
  <c r="AC76" i="2"/>
  <c r="AC85" i="2"/>
  <c r="AC94" i="2"/>
  <c r="AC103" i="2"/>
  <c r="AC112" i="2"/>
  <c r="AC121" i="2"/>
  <c r="AC131" i="2"/>
  <c r="AC140" i="2"/>
  <c r="AC149" i="2"/>
  <c r="AC158" i="2"/>
  <c r="AC167" i="2"/>
  <c r="AC176" i="2"/>
  <c r="AC185" i="2"/>
  <c r="AC195" i="2"/>
  <c r="AC204" i="2"/>
  <c r="AC212" i="2"/>
  <c r="AC220" i="2"/>
  <c r="AC228" i="2"/>
  <c r="AC236" i="2"/>
  <c r="AC244" i="2"/>
  <c r="AC252" i="2"/>
  <c r="AC260" i="2"/>
  <c r="AC268" i="2"/>
  <c r="AC276" i="2"/>
  <c r="AC284" i="2"/>
  <c r="AC292" i="2"/>
  <c r="AC300" i="2"/>
  <c r="AC19" i="2"/>
  <c r="AC40" i="2"/>
  <c r="AC376" i="2"/>
  <c r="AC326" i="2"/>
  <c r="AC355" i="2"/>
  <c r="AC7" i="2"/>
  <c r="AC17" i="2"/>
  <c r="AC28" i="2"/>
  <c r="AC39" i="2"/>
  <c r="AC49" i="2"/>
  <c r="AC59" i="2"/>
  <c r="AC68" i="2"/>
  <c r="AC77" i="2"/>
  <c r="AC86" i="2"/>
  <c r="AC95" i="2"/>
  <c r="AC104" i="2"/>
  <c r="AC113" i="2"/>
  <c r="AC123" i="2"/>
  <c r="AC132" i="2"/>
  <c r="AC141" i="2"/>
  <c r="AC150" i="2"/>
  <c r="AC159" i="2"/>
  <c r="AC168" i="2"/>
  <c r="AC177" i="2"/>
  <c r="AC187" i="2"/>
  <c r="AC196" i="2"/>
  <c r="AC205" i="2"/>
  <c r="AC213" i="2"/>
  <c r="AC221" i="2"/>
  <c r="AC229" i="2"/>
  <c r="AC237" i="2"/>
  <c r="AC245" i="2"/>
  <c r="AC253" i="2"/>
  <c r="AC261" i="2"/>
  <c r="AC269" i="2"/>
  <c r="AC277" i="2"/>
  <c r="AC285" i="2"/>
  <c r="AC293" i="2"/>
  <c r="AC301" i="2"/>
  <c r="AC8" i="2"/>
  <c r="AC29" i="2"/>
  <c r="AC303" i="2"/>
  <c r="AC334" i="2"/>
  <c r="AC356" i="2"/>
  <c r="AC304" i="2"/>
  <c r="AC335" i="2"/>
  <c r="AC413" i="2"/>
  <c r="AC312" i="2"/>
  <c r="AC336" i="2"/>
  <c r="AC31" i="2"/>
  <c r="AC53" i="2"/>
  <c r="AC71" i="2"/>
  <c r="AC89" i="2"/>
  <c r="AC108" i="2"/>
  <c r="AC126" i="2"/>
  <c r="AC144" i="2"/>
  <c r="AC163" i="2"/>
  <c r="AC181" i="2"/>
  <c r="AC198" i="2"/>
  <c r="AC211" i="2"/>
  <c r="AC224" i="2"/>
  <c r="AC238" i="2"/>
  <c r="AC249" i="2"/>
  <c r="AC263" i="2"/>
  <c r="AC275" i="2"/>
  <c r="AC288" i="2"/>
  <c r="AC302" i="2"/>
  <c r="AC56" i="2"/>
  <c r="AC75" i="2"/>
  <c r="AC111" i="2"/>
  <c r="AC129" i="2"/>
  <c r="AC166" i="2"/>
  <c r="AC199" i="2"/>
  <c r="AC214" i="2"/>
  <c r="AC239" i="2"/>
  <c r="AC264" i="2"/>
  <c r="AC278" i="2"/>
  <c r="AC3" i="2"/>
  <c r="AC117" i="2"/>
  <c r="AC190" i="2"/>
  <c r="AC243" i="2"/>
  <c r="AC295" i="2"/>
  <c r="AC65" i="2"/>
  <c r="AC120" i="2"/>
  <c r="AC175" i="2"/>
  <c r="AC219" i="2"/>
  <c r="AC283" i="2"/>
  <c r="AC197" i="2"/>
  <c r="AC299" i="2"/>
  <c r="AC32" i="2"/>
  <c r="AC93" i="2"/>
  <c r="AC148" i="2"/>
  <c r="AC184" i="2"/>
  <c r="AC225" i="2"/>
  <c r="AC251" i="2"/>
  <c r="AC289" i="2"/>
  <c r="AC172" i="2"/>
  <c r="AC281" i="2"/>
  <c r="AC47" i="2"/>
  <c r="AC157" i="2"/>
  <c r="AC246" i="2"/>
  <c r="AC25" i="2"/>
  <c r="AC70" i="2"/>
  <c r="AC143" i="2"/>
  <c r="AC235" i="2"/>
  <c r="AC9" i="2"/>
  <c r="AC36" i="2"/>
  <c r="AC60" i="2"/>
  <c r="AC78" i="2"/>
  <c r="AC96" i="2"/>
  <c r="AC115" i="2"/>
  <c r="AC133" i="2"/>
  <c r="AC151" i="2"/>
  <c r="AC169" i="2"/>
  <c r="AC188" i="2"/>
  <c r="AC200" i="2"/>
  <c r="AC215" i="2"/>
  <c r="AC227" i="2"/>
  <c r="AC240" i="2"/>
  <c r="AC254" i="2"/>
  <c r="AC265" i="2"/>
  <c r="AC279" i="2"/>
  <c r="AC291" i="2"/>
  <c r="AC99" i="2"/>
  <c r="AC217" i="2"/>
  <c r="AC256" i="2"/>
  <c r="AC102" i="2"/>
  <c r="AC207" i="2"/>
  <c r="AC257" i="2"/>
  <c r="AC296" i="2"/>
  <c r="AC161" i="2"/>
  <c r="AC262" i="2"/>
  <c r="AC11" i="2"/>
  <c r="AC41" i="2"/>
  <c r="AC61" i="2"/>
  <c r="AC79" i="2"/>
  <c r="AC97" i="2"/>
  <c r="AC116" i="2"/>
  <c r="AC134" i="2"/>
  <c r="AC152" i="2"/>
  <c r="AC171" i="2"/>
  <c r="AC189" i="2"/>
  <c r="AC203" i="2"/>
  <c r="AC216" i="2"/>
  <c r="AC230" i="2"/>
  <c r="AC241" i="2"/>
  <c r="AC255" i="2"/>
  <c r="AC267" i="2"/>
  <c r="AC280" i="2"/>
  <c r="AC294" i="2"/>
  <c r="AC15" i="2"/>
  <c r="AC43" i="2"/>
  <c r="AC62" i="2"/>
  <c r="AC80" i="2"/>
  <c r="AC135" i="2"/>
  <c r="AC153" i="2"/>
  <c r="AC206" i="2"/>
  <c r="AC231" i="2"/>
  <c r="AC270" i="2"/>
  <c r="AC20" i="2"/>
  <c r="AC84" i="2"/>
  <c r="AC139" i="2"/>
  <c r="AC191" i="2"/>
  <c r="AC232" i="2"/>
  <c r="AC271" i="2"/>
  <c r="AC107" i="2"/>
  <c r="AC209" i="2"/>
  <c r="AC248" i="2"/>
  <c r="AC287" i="2"/>
  <c r="AC21" i="2"/>
  <c r="AC51" i="2"/>
  <c r="AC69" i="2"/>
  <c r="AC87" i="2"/>
  <c r="AC105" i="2"/>
  <c r="AC124" i="2"/>
  <c r="AC142" i="2"/>
  <c r="AC160" i="2"/>
  <c r="AC179" i="2"/>
  <c r="AC193" i="2"/>
  <c r="AC208" i="2"/>
  <c r="AC222" i="2"/>
  <c r="AC233" i="2"/>
  <c r="AC247" i="2"/>
  <c r="AC259" i="2"/>
  <c r="AC272" i="2"/>
  <c r="AC286" i="2"/>
  <c r="AC297" i="2"/>
  <c r="AC52" i="2"/>
  <c r="AC88" i="2"/>
  <c r="AC125" i="2"/>
  <c r="AC180" i="2"/>
  <c r="AC223" i="2"/>
  <c r="AC273" i="2"/>
  <c r="S135" i="6"/>
  <c r="S83" i="6"/>
  <c r="S95" i="6"/>
  <c r="S106" i="6"/>
  <c r="S124" i="6"/>
  <c r="D114" i="2"/>
  <c r="D172" i="2" s="1"/>
  <c r="D356" i="2"/>
  <c r="D414" i="2" s="1"/>
  <c r="AA70" i="6"/>
  <c r="AA41" i="6"/>
  <c r="AA5" i="7"/>
  <c r="B514" i="7"/>
  <c r="AA70" i="2"/>
  <c r="AA128" i="2" s="1"/>
  <c r="Y23" i="2"/>
  <c r="Z23" i="2" s="1"/>
  <c r="B11" i="2"/>
  <c r="B19" i="2"/>
  <c r="B27" i="2"/>
  <c r="B75" i="2"/>
  <c r="B83" i="2"/>
  <c r="B91" i="2"/>
  <c r="B99" i="2"/>
  <c r="B107" i="2"/>
  <c r="B115" i="2"/>
  <c r="B131" i="2"/>
  <c r="B139" i="2"/>
  <c r="B147" i="2"/>
  <c r="B155" i="2"/>
  <c r="B163" i="2"/>
  <c r="B171" i="2"/>
  <c r="B179" i="2"/>
  <c r="B187" i="2"/>
  <c r="B195" i="2"/>
  <c r="B203" i="2"/>
  <c r="B211" i="2"/>
  <c r="B219" i="2"/>
  <c r="B227" i="2"/>
  <c r="B235" i="2"/>
  <c r="B243" i="2"/>
  <c r="B251" i="2"/>
  <c r="B259" i="2"/>
  <c r="B267" i="2"/>
  <c r="B275" i="2"/>
  <c r="B283" i="2"/>
  <c r="B291" i="2"/>
  <c r="B292" i="2"/>
  <c r="B4" i="2"/>
  <c r="B12" i="2"/>
  <c r="B20" i="2"/>
  <c r="B28" i="2"/>
  <c r="B36" i="2"/>
  <c r="B76" i="2"/>
  <c r="B84" i="2"/>
  <c r="B92" i="2"/>
  <c r="B100" i="2"/>
  <c r="B108" i="2"/>
  <c r="B116" i="2"/>
  <c r="B132" i="2"/>
  <c r="B140" i="2"/>
  <c r="B148" i="2"/>
  <c r="B156" i="2"/>
  <c r="B164" i="2"/>
  <c r="B172" i="2"/>
  <c r="B180" i="2"/>
  <c r="B188" i="2"/>
  <c r="B196" i="2"/>
  <c r="B204" i="2"/>
  <c r="B212" i="2"/>
  <c r="B220" i="2"/>
  <c r="B228" i="2"/>
  <c r="B244" i="2"/>
  <c r="B252" i="2"/>
  <c r="B260" i="2"/>
  <c r="B268" i="2"/>
  <c r="B276" i="2"/>
  <c r="B284" i="2"/>
  <c r="S70" i="6"/>
  <c r="S30" i="6"/>
  <c r="B5" i="2"/>
  <c r="B13" i="2"/>
  <c r="B21" i="2"/>
  <c r="B29" i="2"/>
  <c r="B37" i="2"/>
  <c r="B77" i="2"/>
  <c r="B85" i="2"/>
  <c r="B93" i="2"/>
  <c r="B101" i="2"/>
  <c r="B109" i="2"/>
  <c r="B117" i="2"/>
  <c r="B133" i="2"/>
  <c r="B141" i="2"/>
  <c r="B149" i="2"/>
  <c r="B157" i="2"/>
  <c r="B165" i="2"/>
  <c r="B173" i="2"/>
  <c r="B181" i="2"/>
  <c r="B189" i="2"/>
  <c r="B197" i="2"/>
  <c r="B205" i="2"/>
  <c r="B213" i="2"/>
  <c r="B221" i="2"/>
  <c r="B229" i="2"/>
  <c r="B245" i="2"/>
  <c r="B253" i="2"/>
  <c r="B261" i="2"/>
  <c r="B269" i="2"/>
  <c r="B277" i="2"/>
  <c r="B285" i="2"/>
  <c r="B293" i="2"/>
  <c r="B286" i="2"/>
  <c r="B6" i="2"/>
  <c r="B14" i="2"/>
  <c r="B22" i="2"/>
  <c r="B30" i="2"/>
  <c r="B38" i="2"/>
  <c r="B78" i="2"/>
  <c r="B86" i="2"/>
  <c r="B94" i="2"/>
  <c r="B102" i="2"/>
  <c r="B110" i="2"/>
  <c r="B118" i="2"/>
  <c r="B134" i="2"/>
  <c r="B142" i="2"/>
  <c r="B150" i="2"/>
  <c r="B158" i="2"/>
  <c r="B166" i="2"/>
  <c r="B174" i="2"/>
  <c r="B182" i="2"/>
  <c r="B190" i="2"/>
  <c r="B198" i="2"/>
  <c r="B206" i="2"/>
  <c r="B214" i="2"/>
  <c r="B222" i="2"/>
  <c r="B230" i="2"/>
  <c r="B246" i="2"/>
  <c r="B254" i="2"/>
  <c r="B262" i="2"/>
  <c r="B270" i="2"/>
  <c r="B278" i="2"/>
  <c r="B294" i="2"/>
  <c r="B7" i="2"/>
  <c r="B15" i="2"/>
  <c r="B23" i="2"/>
  <c r="B31" i="2"/>
  <c r="B39" i="2"/>
  <c r="B47" i="2"/>
  <c r="B79" i="2"/>
  <c r="B87" i="2"/>
  <c r="B95" i="2"/>
  <c r="B103" i="2"/>
  <c r="B111" i="2"/>
  <c r="B135" i="2"/>
  <c r="B143" i="2"/>
  <c r="B151" i="2"/>
  <c r="B159" i="2"/>
  <c r="B167" i="2"/>
  <c r="B175" i="2"/>
  <c r="B183" i="2"/>
  <c r="B191" i="2"/>
  <c r="B199" i="2"/>
  <c r="B207" i="2"/>
  <c r="B215" i="2"/>
  <c r="B223" i="2"/>
  <c r="B231" i="2"/>
  <c r="B247" i="2"/>
  <c r="B255" i="2"/>
  <c r="B263" i="2"/>
  <c r="B271" i="2"/>
  <c r="B279" i="2"/>
  <c r="B287" i="2"/>
  <c r="B295" i="2"/>
  <c r="B3" i="2"/>
  <c r="B296" i="2"/>
  <c r="S59" i="6"/>
  <c r="B8" i="2"/>
  <c r="B16" i="2"/>
  <c r="B24" i="2"/>
  <c r="B32" i="2"/>
  <c r="B40" i="2"/>
  <c r="B48" i="2"/>
  <c r="B72" i="2"/>
  <c r="B80" i="2"/>
  <c r="B88" i="2"/>
  <c r="B96" i="2"/>
  <c r="B104" i="2"/>
  <c r="B112" i="2"/>
  <c r="B136" i="2"/>
  <c r="B144" i="2"/>
  <c r="B152" i="2"/>
  <c r="B160" i="2"/>
  <c r="B168" i="2"/>
  <c r="B176" i="2"/>
  <c r="B184" i="2"/>
  <c r="B192" i="2"/>
  <c r="B200" i="2"/>
  <c r="B208" i="2"/>
  <c r="B216" i="2"/>
  <c r="B224" i="2"/>
  <c r="B232" i="2"/>
  <c r="B240" i="2"/>
  <c r="B248" i="2"/>
  <c r="B256" i="2"/>
  <c r="B264" i="2"/>
  <c r="B272" i="2"/>
  <c r="B280" i="2"/>
  <c r="B288" i="2"/>
  <c r="B9" i="2"/>
  <c r="B17" i="2"/>
  <c r="B25" i="2"/>
  <c r="B33" i="2"/>
  <c r="B49" i="2"/>
  <c r="B73" i="2"/>
  <c r="B81" i="2"/>
  <c r="B89" i="2"/>
  <c r="B97" i="2"/>
  <c r="B105" i="2"/>
  <c r="B113" i="2"/>
  <c r="B137" i="2"/>
  <c r="B145" i="2"/>
  <c r="B153" i="2"/>
  <c r="B161" i="2"/>
  <c r="B169" i="2"/>
  <c r="B177" i="2"/>
  <c r="B185" i="2"/>
  <c r="B193" i="2"/>
  <c r="B201" i="2"/>
  <c r="B209" i="2"/>
  <c r="B217" i="2"/>
  <c r="B225" i="2"/>
  <c r="B233" i="2"/>
  <c r="B241" i="2"/>
  <c r="B249" i="2"/>
  <c r="B257" i="2"/>
  <c r="B265" i="2"/>
  <c r="B273" i="2"/>
  <c r="B281" i="2"/>
  <c r="B289" i="2"/>
  <c r="B297" i="2"/>
  <c r="S41" i="6"/>
  <c r="B10" i="2"/>
  <c r="B18" i="2"/>
  <c r="B26" i="2"/>
  <c r="B42" i="2"/>
  <c r="B58" i="2"/>
  <c r="B74" i="2"/>
  <c r="B82" i="2"/>
  <c r="B90" i="2"/>
  <c r="B98" i="2"/>
  <c r="B106" i="2"/>
  <c r="B114" i="2"/>
  <c r="B130" i="2"/>
  <c r="B138" i="2"/>
  <c r="B146" i="2"/>
  <c r="B154" i="2"/>
  <c r="B162" i="2"/>
  <c r="B170" i="2"/>
  <c r="B178" i="2"/>
  <c r="B186" i="2"/>
  <c r="B194" i="2"/>
  <c r="B202" i="2"/>
  <c r="B210" i="2"/>
  <c r="B218" i="2"/>
  <c r="B226" i="2"/>
  <c r="B234" i="2"/>
  <c r="B242" i="2"/>
  <c r="B250" i="2"/>
  <c r="B258" i="2"/>
  <c r="B266" i="2"/>
  <c r="B274" i="2"/>
  <c r="B282" i="2"/>
  <c r="B290" i="2"/>
  <c r="B298" i="2"/>
  <c r="B253" i="7"/>
  <c r="Y50" i="2"/>
  <c r="Z50" i="2" s="1"/>
  <c r="AA97" i="2"/>
  <c r="AA155" i="2" s="1"/>
  <c r="D57" i="2"/>
  <c r="D98" i="2"/>
  <c r="D156" i="2" s="1"/>
  <c r="Y43" i="2"/>
  <c r="Z43" i="2" s="1"/>
  <c r="AA90" i="2"/>
  <c r="AA148" i="2" s="1"/>
  <c r="Y44" i="2"/>
  <c r="Z44" i="2" s="1"/>
  <c r="AA91" i="2"/>
  <c r="AA149" i="2" s="1"/>
  <c r="D41" i="2"/>
  <c r="D341" i="2" s="1"/>
  <c r="D399" i="2" s="1"/>
  <c r="D82" i="2"/>
  <c r="D140" i="2" s="1"/>
  <c r="Y60" i="2"/>
  <c r="Z60" i="2" s="1"/>
  <c r="AA107" i="2"/>
  <c r="AA165" i="2" s="1"/>
  <c r="Y59" i="2"/>
  <c r="Z59" i="2" s="1"/>
  <c r="AA106" i="2"/>
  <c r="AA164" i="2" s="1"/>
  <c r="Y41" i="2"/>
  <c r="Z41" i="2" s="1"/>
  <c r="AA88" i="2"/>
  <c r="AA146" i="2" s="1"/>
  <c r="Y35" i="2"/>
  <c r="Z35" i="2" s="1"/>
  <c r="AA82" i="2"/>
  <c r="AA140" i="2" s="1"/>
  <c r="Y34" i="2"/>
  <c r="Z34" i="2" s="1"/>
  <c r="AA81" i="2"/>
  <c r="AA139" i="2" s="1"/>
  <c r="Y53" i="2"/>
  <c r="Z53" i="2" s="1"/>
  <c r="AA100" i="2"/>
  <c r="AA158" i="2" s="1"/>
  <c r="Y51" i="2"/>
  <c r="Z51" i="2" s="1"/>
  <c r="AA98" i="2"/>
  <c r="AA156" i="2" s="1"/>
  <c r="D9" i="2"/>
  <c r="D25" i="2"/>
  <c r="D325" i="2" s="1"/>
  <c r="D383" i="2" s="1"/>
  <c r="W6" i="7"/>
  <c r="G185" i="7"/>
  <c r="G514" i="7"/>
  <c r="J704" i="7"/>
  <c r="I108" i="7"/>
  <c r="J250" i="7"/>
  <c r="J21" i="7"/>
  <c r="J506" i="7"/>
  <c r="H67" i="7"/>
  <c r="I67" i="7"/>
  <c r="J109" i="7"/>
  <c r="J66" i="7"/>
  <c r="H68" i="7"/>
  <c r="F108" i="7"/>
  <c r="F509" i="7"/>
  <c r="I44" i="7"/>
  <c r="G106" i="7"/>
  <c r="I730" i="7"/>
  <c r="I252" i="7"/>
  <c r="J481" i="7"/>
  <c r="I507" i="7"/>
  <c r="J736" i="7"/>
  <c r="D252" i="7"/>
  <c r="H731" i="7"/>
  <c r="J479" i="7"/>
  <c r="J712" i="7"/>
  <c r="J43" i="7"/>
  <c r="F184" i="7"/>
  <c r="J183" i="7"/>
  <c r="J472" i="7"/>
  <c r="H44" i="7"/>
  <c r="J251" i="7"/>
  <c r="H730" i="7"/>
  <c r="J488" i="7"/>
  <c r="G109" i="7"/>
  <c r="I68" i="7"/>
  <c r="H508" i="7"/>
  <c r="I508" i="7"/>
  <c r="J708" i="7"/>
  <c r="J713" i="7"/>
  <c r="H737" i="7"/>
  <c r="I731" i="7"/>
  <c r="J470" i="7"/>
  <c r="J490" i="7"/>
  <c r="H252" i="7"/>
  <c r="I737" i="7"/>
  <c r="J709" i="7"/>
  <c r="J458" i="7"/>
  <c r="B515" i="7" l="1"/>
  <c r="B186" i="7"/>
  <c r="AA406" i="2"/>
  <c r="Z348" i="2"/>
  <c r="AA407" i="2"/>
  <c r="Z349" i="2"/>
  <c r="AA400" i="2"/>
  <c r="Z342" i="2"/>
  <c r="AA398" i="2"/>
  <c r="Z340" i="2"/>
  <c r="AA390" i="2"/>
  <c r="Z332" i="2"/>
  <c r="AA388" i="2"/>
  <c r="Z330" i="2"/>
  <c r="AA379" i="2"/>
  <c r="Z321" i="2"/>
  <c r="AA397" i="2"/>
  <c r="Z339" i="2"/>
  <c r="AA371" i="2"/>
  <c r="Z313" i="2"/>
  <c r="AA389" i="2"/>
  <c r="Z331" i="2"/>
  <c r="AA370" i="2"/>
  <c r="Z312" i="2"/>
  <c r="AA391" i="2"/>
  <c r="Z333" i="2"/>
  <c r="AA380" i="2"/>
  <c r="Z322" i="2"/>
  <c r="AA198" i="2"/>
  <c r="AB198" i="2" s="1"/>
  <c r="Z24" i="2"/>
  <c r="AC20" i="6"/>
  <c r="AC21" i="6" s="1"/>
  <c r="AA261" i="2"/>
  <c r="AB261" i="2" s="1"/>
  <c r="Y324" i="2"/>
  <c r="D809" i="2"/>
  <c r="AA227" i="2"/>
  <c r="AB227" i="2" s="1"/>
  <c r="AA290" i="2"/>
  <c r="AB290" i="2" s="1"/>
  <c r="Y359" i="2"/>
  <c r="AA296" i="2"/>
  <c r="AB296" i="2" s="1"/>
  <c r="AA233" i="2"/>
  <c r="AB233" i="2" s="1"/>
  <c r="Y343" i="2"/>
  <c r="AA280" i="2"/>
  <c r="AB280" i="2" s="1"/>
  <c r="AA217" i="2"/>
  <c r="AB217" i="2" s="1"/>
  <c r="Y334" i="2"/>
  <c r="AA271" i="2"/>
  <c r="AB271" i="2" s="1"/>
  <c r="AA208" i="2"/>
  <c r="AB208" i="2" s="1"/>
  <c r="Y360" i="2"/>
  <c r="AA297" i="2"/>
  <c r="AB297" i="2" s="1"/>
  <c r="AA234" i="2"/>
  <c r="AB234" i="2" s="1"/>
  <c r="Y335" i="2"/>
  <c r="AA272" i="2"/>
  <c r="AB272" i="2" s="1"/>
  <c r="AA209" i="2"/>
  <c r="AB209" i="2" s="1"/>
  <c r="Y350" i="2"/>
  <c r="AA224" i="2"/>
  <c r="AB224" i="2" s="1"/>
  <c r="AA287" i="2"/>
  <c r="AB287" i="2" s="1"/>
  <c r="Y351" i="2"/>
  <c r="AA288" i="2"/>
  <c r="AB288" i="2" s="1"/>
  <c r="AA225" i="2"/>
  <c r="AB225" i="2" s="1"/>
  <c r="Y341" i="2"/>
  <c r="AA278" i="2"/>
  <c r="AB278" i="2" s="1"/>
  <c r="AA215" i="2"/>
  <c r="AB215" i="2" s="1"/>
  <c r="Y344" i="2"/>
  <c r="AA218" i="2"/>
  <c r="AB218" i="2" s="1"/>
  <c r="AA281" i="2"/>
  <c r="AB281" i="2" s="1"/>
  <c r="Y323" i="2"/>
  <c r="AA197" i="2"/>
  <c r="AB197" i="2" s="1"/>
  <c r="AA260" i="2"/>
  <c r="AB260" i="2" s="1"/>
  <c r="AB5" i="7"/>
  <c r="AB458" i="7" s="1"/>
  <c r="AA458" i="7"/>
  <c r="AA454" i="7"/>
  <c r="B738" i="7"/>
  <c r="B739" i="7" s="1"/>
  <c r="B72" i="7"/>
  <c r="K6" i="6"/>
  <c r="D115" i="2"/>
  <c r="D173" i="2" s="1"/>
  <c r="D357" i="2"/>
  <c r="D415" i="2" s="1"/>
  <c r="D67" i="2"/>
  <c r="D125" i="2" s="1"/>
  <c r="D309" i="2"/>
  <c r="D367" i="2" s="1"/>
  <c r="AA6" i="6"/>
  <c r="B53" i="2"/>
  <c r="Y353" i="2"/>
  <c r="B110" i="7"/>
  <c r="B254" i="7"/>
  <c r="B50" i="2"/>
  <c r="B60" i="2"/>
  <c r="B59" i="2"/>
  <c r="B34" i="2"/>
  <c r="B51" i="2"/>
  <c r="B41" i="2"/>
  <c r="B44" i="2"/>
  <c r="B43" i="2"/>
  <c r="B35" i="2"/>
  <c r="B516" i="7"/>
  <c r="AA109" i="2"/>
  <c r="AA167" i="2" s="1"/>
  <c r="Y46" i="2"/>
  <c r="Z46" i="2" s="1"/>
  <c r="AA93" i="2"/>
  <c r="AA151" i="2" s="1"/>
  <c r="AA118" i="2"/>
  <c r="AA176" i="2" s="1"/>
  <c r="Y54" i="2"/>
  <c r="Z54" i="2" s="1"/>
  <c r="AA101" i="2"/>
  <c r="AA159" i="2" s="1"/>
  <c r="D42" i="2"/>
  <c r="D342" i="2" s="1"/>
  <c r="D400" i="2" s="1"/>
  <c r="D83" i="2"/>
  <c r="D141" i="2" s="1"/>
  <c r="Y52" i="2"/>
  <c r="Z52" i="2" s="1"/>
  <c r="AA99" i="2"/>
  <c r="AA157" i="2" s="1"/>
  <c r="D58" i="2"/>
  <c r="D99" i="2"/>
  <c r="D157" i="2" s="1"/>
  <c r="AA111" i="2"/>
  <c r="AA169" i="2" s="1"/>
  <c r="Y45" i="2"/>
  <c r="Z45" i="2" s="1"/>
  <c r="AA92" i="2"/>
  <c r="AA150" i="2" s="1"/>
  <c r="AA117" i="2"/>
  <c r="AA175" i="2" s="1"/>
  <c r="Y55" i="2"/>
  <c r="Z55" i="2" s="1"/>
  <c r="AA102" i="2"/>
  <c r="AA160" i="2" s="1"/>
  <c r="AA108" i="2"/>
  <c r="AA166" i="2" s="1"/>
  <c r="D10" i="2"/>
  <c r="D26" i="2"/>
  <c r="D326" i="2" s="1"/>
  <c r="D384" i="2" s="1"/>
  <c r="W7" i="7"/>
  <c r="AC5" i="7"/>
  <c r="D515" i="7"/>
  <c r="G515" i="7"/>
  <c r="G516" i="7"/>
  <c r="G186" i="7"/>
  <c r="G108" i="7"/>
  <c r="I738" i="7"/>
  <c r="I509" i="7"/>
  <c r="D514" i="7"/>
  <c r="J731" i="7"/>
  <c r="H253" i="7"/>
  <c r="I70" i="7"/>
  <c r="I732" i="7"/>
  <c r="F254" i="7"/>
  <c r="D253" i="7"/>
  <c r="H108" i="7"/>
  <c r="G110" i="7"/>
  <c r="J737" i="7"/>
  <c r="H45" i="7"/>
  <c r="F109" i="7"/>
  <c r="I185" i="7"/>
  <c r="F253" i="7"/>
  <c r="F110" i="7"/>
  <c r="J68" i="7"/>
  <c r="I69" i="7"/>
  <c r="I739" i="7"/>
  <c r="H732" i="7"/>
  <c r="J508" i="7"/>
  <c r="I48" i="7"/>
  <c r="J507" i="7"/>
  <c r="I254" i="7"/>
  <c r="J108" i="7"/>
  <c r="G107" i="7"/>
  <c r="I109" i="7"/>
  <c r="H48" i="7"/>
  <c r="H739" i="7"/>
  <c r="J67" i="7"/>
  <c r="I71" i="7"/>
  <c r="I110" i="7"/>
  <c r="I107" i="7"/>
  <c r="H109" i="7"/>
  <c r="I45" i="7"/>
  <c r="J730" i="7"/>
  <c r="H70" i="7"/>
  <c r="I253" i="7"/>
  <c r="J44" i="7"/>
  <c r="H738" i="7"/>
  <c r="J185" i="7"/>
  <c r="F107" i="7"/>
  <c r="J110" i="7"/>
  <c r="H254" i="7"/>
  <c r="H71" i="7"/>
  <c r="F510" i="7"/>
  <c r="H185" i="7"/>
  <c r="H509" i="7"/>
  <c r="H107" i="7"/>
  <c r="J107" i="7" s="1"/>
  <c r="H69" i="7"/>
  <c r="F185" i="7"/>
  <c r="D254" i="7"/>
  <c r="B187" i="7" l="1"/>
  <c r="B517" i="7"/>
  <c r="AA408" i="2"/>
  <c r="Z350" i="2"/>
  <c r="AA392" i="2"/>
  <c r="Z334" i="2"/>
  <c r="AA393" i="2"/>
  <c r="Z335" i="2"/>
  <c r="AA382" i="2"/>
  <c r="Z324" i="2"/>
  <c r="AA381" i="2"/>
  <c r="Z323" i="2"/>
  <c r="AA401" i="2"/>
  <c r="Z343" i="2"/>
  <c r="AA399" i="2"/>
  <c r="Z341" i="2"/>
  <c r="AA411" i="2"/>
  <c r="Z353" i="2"/>
  <c r="AA409" i="2"/>
  <c r="Z351" i="2"/>
  <c r="AA418" i="2"/>
  <c r="Z360" i="2"/>
  <c r="AA402" i="2"/>
  <c r="Z344" i="2"/>
  <c r="AA417" i="2"/>
  <c r="Z359" i="2"/>
  <c r="AC22" i="6"/>
  <c r="AC23" i="6" s="1"/>
  <c r="D810" i="2"/>
  <c r="Y355" i="2"/>
  <c r="AA292" i="2"/>
  <c r="AB292" i="2" s="1"/>
  <c r="AA229" i="2"/>
  <c r="AB229" i="2" s="1"/>
  <c r="Y352" i="2"/>
  <c r="AA226" i="2"/>
  <c r="AB226" i="2" s="1"/>
  <c r="AA289" i="2"/>
  <c r="AB289" i="2" s="1"/>
  <c r="Y346" i="2"/>
  <c r="AA220" i="2"/>
  <c r="AB220" i="2" s="1"/>
  <c r="AA283" i="2"/>
  <c r="AB283" i="2" s="1"/>
  <c r="Y345" i="2"/>
  <c r="AA219" i="2"/>
  <c r="AB219" i="2" s="1"/>
  <c r="AA282" i="2"/>
  <c r="AB282" i="2" s="1"/>
  <c r="Y354" i="2"/>
  <c r="AA228" i="2"/>
  <c r="AB228" i="2" s="1"/>
  <c r="AA291" i="2"/>
  <c r="AB291" i="2" s="1"/>
  <c r="AC458" i="7"/>
  <c r="AC454" i="7"/>
  <c r="B740" i="7"/>
  <c r="B741" i="7" s="1"/>
  <c r="B73" i="7"/>
  <c r="B77" i="7" s="1"/>
  <c r="D310" i="2"/>
  <c r="D368" i="2" s="1"/>
  <c r="D116" i="2"/>
  <c r="D174" i="2" s="1"/>
  <c r="D358" i="2"/>
  <c r="D416" i="2" s="1"/>
  <c r="B111" i="7"/>
  <c r="B255" i="7"/>
  <c r="B46" i="2"/>
  <c r="B55" i="2"/>
  <c r="B52" i="2"/>
  <c r="B45" i="2"/>
  <c r="D68" i="2"/>
  <c r="D126" i="2" s="1"/>
  <c r="B54" i="2"/>
  <c r="B518" i="7"/>
  <c r="AA112" i="2"/>
  <c r="AA170" i="2" s="1"/>
  <c r="AA110" i="2"/>
  <c r="AA168" i="2" s="1"/>
  <c r="D43" i="2"/>
  <c r="D343" i="2" s="1"/>
  <c r="D401" i="2" s="1"/>
  <c r="D84" i="2"/>
  <c r="D142" i="2" s="1"/>
  <c r="D59" i="2"/>
  <c r="D100" i="2"/>
  <c r="D158" i="2" s="1"/>
  <c r="Y57" i="2"/>
  <c r="Z57" i="2" s="1"/>
  <c r="AA104" i="2"/>
  <c r="AA162" i="2" s="1"/>
  <c r="Y56" i="2"/>
  <c r="Z56" i="2" s="1"/>
  <c r="AA103" i="2"/>
  <c r="AA161" i="2" s="1"/>
  <c r="AA113" i="2"/>
  <c r="AA171" i="2" s="1"/>
  <c r="D11" i="2"/>
  <c r="D27" i="2"/>
  <c r="D327" i="2" s="1"/>
  <c r="D385" i="2" s="1"/>
  <c r="AD5" i="7"/>
  <c r="X6" i="7"/>
  <c r="G187" i="7"/>
  <c r="G518" i="7"/>
  <c r="D517" i="7"/>
  <c r="G517" i="7"/>
  <c r="J48" i="7"/>
  <c r="F186" i="7"/>
  <c r="I733" i="7"/>
  <c r="H110" i="7"/>
  <c r="H740" i="7"/>
  <c r="D516" i="7"/>
  <c r="J739" i="7"/>
  <c r="J70" i="7"/>
  <c r="J71" i="7"/>
  <c r="H741" i="7"/>
  <c r="I510" i="7"/>
  <c r="H733" i="7"/>
  <c r="H49" i="7"/>
  <c r="G111" i="7"/>
  <c r="I186" i="7"/>
  <c r="H186" i="7"/>
  <c r="J738" i="7"/>
  <c r="I740" i="7"/>
  <c r="H510" i="7"/>
  <c r="I49" i="7"/>
  <c r="I741" i="7"/>
  <c r="J186" i="7"/>
  <c r="H72" i="7"/>
  <c r="J732" i="7"/>
  <c r="J509" i="7"/>
  <c r="J45" i="7"/>
  <c r="F111" i="7"/>
  <c r="J69" i="7"/>
  <c r="D518" i="7"/>
  <c r="I72" i="7"/>
  <c r="D255" i="7"/>
  <c r="B188" i="7" l="1"/>
  <c r="AA413" i="2"/>
  <c r="Z355" i="2"/>
  <c r="AA404" i="2"/>
  <c r="Z346" i="2"/>
  <c r="AA412" i="2"/>
  <c r="Z354" i="2"/>
  <c r="AA410" i="2"/>
  <c r="Z352" i="2"/>
  <c r="AA403" i="2"/>
  <c r="Z345" i="2"/>
  <c r="AC24" i="6"/>
  <c r="AC25" i="6" s="1"/>
  <c r="AC26" i="6" s="1"/>
  <c r="AC27" i="6" s="1"/>
  <c r="AC28" i="6" s="1"/>
  <c r="AC29" i="6" s="1"/>
  <c r="D811" i="2"/>
  <c r="Y357" i="2"/>
  <c r="AA294" i="2"/>
  <c r="AB294" i="2" s="1"/>
  <c r="AA231" i="2"/>
  <c r="AB231" i="2" s="1"/>
  <c r="Y356" i="2"/>
  <c r="AA293" i="2"/>
  <c r="AB293" i="2" s="1"/>
  <c r="AA230" i="2"/>
  <c r="AB230" i="2" s="1"/>
  <c r="B78" i="7"/>
  <c r="AD454" i="7"/>
  <c r="AD458" i="7"/>
  <c r="B742" i="7"/>
  <c r="D117" i="2"/>
  <c r="D175" i="2" s="1"/>
  <c r="D359" i="2"/>
  <c r="D417" i="2" s="1"/>
  <c r="D311" i="2"/>
  <c r="D369" i="2" s="1"/>
  <c r="B112" i="7"/>
  <c r="B256" i="7"/>
  <c r="B257" i="7" s="1"/>
  <c r="B258" i="7" s="1"/>
  <c r="D69" i="2"/>
  <c r="D127" i="2" s="1"/>
  <c r="B56" i="2"/>
  <c r="B57" i="2"/>
  <c r="B519" i="7"/>
  <c r="AA115" i="2"/>
  <c r="AA173" i="2" s="1"/>
  <c r="D60" i="2"/>
  <c r="D101" i="2"/>
  <c r="D159" i="2" s="1"/>
  <c r="AA114" i="2"/>
  <c r="AA172" i="2" s="1"/>
  <c r="D44" i="2"/>
  <c r="D85" i="2"/>
  <c r="D143" i="2" s="1"/>
  <c r="D12" i="2"/>
  <c r="D28" i="2"/>
  <c r="D328" i="2" s="1"/>
  <c r="D386" i="2" s="1"/>
  <c r="AE5" i="7"/>
  <c r="X7" i="7"/>
  <c r="G519" i="7"/>
  <c r="G188" i="7"/>
  <c r="G112" i="7"/>
  <c r="I512" i="7"/>
  <c r="F511" i="7"/>
  <c r="H73" i="7"/>
  <c r="J510" i="7"/>
  <c r="I734" i="7"/>
  <c r="J740" i="7"/>
  <c r="F187" i="7"/>
  <c r="I255" i="7"/>
  <c r="H111" i="7"/>
  <c r="H742" i="7"/>
  <c r="J741" i="7"/>
  <c r="H187" i="7"/>
  <c r="F255" i="7"/>
  <c r="H255" i="7"/>
  <c r="J72" i="7"/>
  <c r="H50" i="7"/>
  <c r="J187" i="7"/>
  <c r="I77" i="7"/>
  <c r="H511" i="7"/>
  <c r="J733" i="7"/>
  <c r="J111" i="7"/>
  <c r="I187" i="7"/>
  <c r="H77" i="7"/>
  <c r="I50" i="7"/>
  <c r="I111" i="7"/>
  <c r="H512" i="7"/>
  <c r="F513" i="7"/>
  <c r="H734" i="7"/>
  <c r="J49" i="7"/>
  <c r="I742" i="7"/>
  <c r="F512" i="7"/>
  <c r="I73" i="7"/>
  <c r="D258" i="7"/>
  <c r="J112" i="7"/>
  <c r="D519" i="7"/>
  <c r="B189" i="7" l="1"/>
  <c r="AA414" i="2"/>
  <c r="Z356" i="2"/>
  <c r="AA415" i="2"/>
  <c r="Z357" i="2"/>
  <c r="AC31" i="6"/>
  <c r="AC32" i="6" s="1"/>
  <c r="AC33" i="6" s="1"/>
  <c r="AC34" i="6" s="1"/>
  <c r="AC35" i="6" s="1"/>
  <c r="AC36" i="6" s="1"/>
  <c r="AC37" i="6" s="1"/>
  <c r="AC38" i="6" s="1"/>
  <c r="AC39" i="6" s="1"/>
  <c r="AC40" i="6" s="1"/>
  <c r="AC42" i="6" s="1"/>
  <c r="AC43" i="6" s="1"/>
  <c r="AC44" i="6" s="1"/>
  <c r="AC45" i="6" s="1"/>
  <c r="AC46" i="6" s="1"/>
  <c r="AC47" i="6" s="1"/>
  <c r="AC48" i="6" s="1"/>
  <c r="AC49" i="6" s="1"/>
  <c r="AC50" i="6" s="1"/>
  <c r="AC51" i="6" s="1"/>
  <c r="AC52" i="6" s="1"/>
  <c r="AC53" i="6" s="1"/>
  <c r="AC54" i="6" s="1"/>
  <c r="AC55" i="6" s="1"/>
  <c r="AC56" i="6" s="1"/>
  <c r="AC57" i="6" s="1"/>
  <c r="AC58" i="6" s="1"/>
  <c r="AC60" i="6" s="1"/>
  <c r="AC61" i="6" s="1"/>
  <c r="AC62" i="6" s="1"/>
  <c r="AC63" i="6" s="1"/>
  <c r="AC64" i="6" s="1"/>
  <c r="AC65" i="6" s="1"/>
  <c r="AC66" i="6" s="1"/>
  <c r="AC67" i="6" s="1"/>
  <c r="AC68" i="6" s="1"/>
  <c r="AC69" i="6" s="1"/>
  <c r="AC71" i="6" s="1"/>
  <c r="AC72" i="6" s="1"/>
  <c r="AC73" i="6" s="1"/>
  <c r="AC74" i="6" s="1"/>
  <c r="AC75" i="6" s="1"/>
  <c r="AC76" i="6" s="1"/>
  <c r="AC77" i="6" s="1"/>
  <c r="AC78" i="6" s="1"/>
  <c r="AC79" i="6" s="1"/>
  <c r="AC80" i="6" s="1"/>
  <c r="AA235" i="2"/>
  <c r="AB235" i="2" s="1"/>
  <c r="D812" i="2"/>
  <c r="B79" i="7"/>
  <c r="AE454" i="7"/>
  <c r="AE458" i="7"/>
  <c r="B746" i="7"/>
  <c r="D102" i="2"/>
  <c r="D160" i="2" s="1"/>
  <c r="D344" i="2"/>
  <c r="D402" i="2" s="1"/>
  <c r="D312" i="2"/>
  <c r="D370" i="2" s="1"/>
  <c r="D118" i="2"/>
  <c r="D176" i="2" s="1"/>
  <c r="D360" i="2"/>
  <c r="D418" i="2" s="1"/>
  <c r="B113" i="7"/>
  <c r="AA298" i="2"/>
  <c r="D70" i="2"/>
  <c r="D128" i="2" s="1"/>
  <c r="B520" i="7"/>
  <c r="B259" i="7"/>
  <c r="D45" i="2"/>
  <c r="D86" i="2"/>
  <c r="D144" i="2" s="1"/>
  <c r="D13" i="2"/>
  <c r="D29" i="2"/>
  <c r="D329" i="2" s="1"/>
  <c r="D387" i="2" s="1"/>
  <c r="Y6" i="7"/>
  <c r="AF5" i="7"/>
  <c r="G189" i="7"/>
  <c r="G520" i="7"/>
  <c r="F256" i="7"/>
  <c r="J255" i="7"/>
  <c r="I188" i="7"/>
  <c r="F257" i="7"/>
  <c r="H78" i="7"/>
  <c r="J512" i="7"/>
  <c r="I112" i="7"/>
  <c r="I511" i="7"/>
  <c r="F112" i="7"/>
  <c r="F258" i="7"/>
  <c r="J77" i="7"/>
  <c r="H188" i="7"/>
  <c r="H257" i="7"/>
  <c r="I78" i="7"/>
  <c r="F514" i="7"/>
  <c r="D256" i="7"/>
  <c r="I256" i="7"/>
  <c r="J50" i="7"/>
  <c r="H256" i="7"/>
  <c r="J734" i="7"/>
  <c r="D520" i="7"/>
  <c r="I257" i="7"/>
  <c r="I513" i="7"/>
  <c r="J742" i="7"/>
  <c r="J73" i="7"/>
  <c r="G113" i="7"/>
  <c r="H112" i="7"/>
  <c r="D257" i="7"/>
  <c r="J188" i="7"/>
  <c r="F188" i="7"/>
  <c r="H258" i="7"/>
  <c r="H513" i="7"/>
  <c r="F259" i="7"/>
  <c r="F113" i="7"/>
  <c r="B190" i="7" l="1"/>
  <c r="Y237" i="2"/>
  <c r="Y300" i="2"/>
  <c r="AB298" i="2"/>
  <c r="AE3" i="9"/>
  <c r="AE3" i="8"/>
  <c r="D813" i="2"/>
  <c r="B80" i="7"/>
  <c r="B83" i="7" s="1"/>
  <c r="AF454" i="7"/>
  <c r="AF458" i="7"/>
  <c r="B747" i="7"/>
  <c r="D313" i="2"/>
  <c r="D371" i="2" s="1"/>
  <c r="D103" i="2"/>
  <c r="D161" i="2" s="1"/>
  <c r="D345" i="2"/>
  <c r="D403" i="2" s="1"/>
  <c r="B114" i="7"/>
  <c r="B260" i="7"/>
  <c r="B261" i="7" s="1"/>
  <c r="Y238" i="2"/>
  <c r="Y239" i="2"/>
  <c r="Y236" i="2"/>
  <c r="Y301" i="2"/>
  <c r="Y302" i="2"/>
  <c r="Y299" i="2"/>
  <c r="D71" i="2"/>
  <c r="D129" i="2" s="1"/>
  <c r="B521" i="7"/>
  <c r="D46" i="2"/>
  <c r="D87" i="2"/>
  <c r="D145" i="2" s="1"/>
  <c r="D14" i="2"/>
  <c r="D30" i="2"/>
  <c r="D330" i="2" s="1"/>
  <c r="D388" i="2" s="1"/>
  <c r="Y7" i="7"/>
  <c r="AG5" i="7"/>
  <c r="G190" i="7"/>
  <c r="G521" i="7"/>
  <c r="J78" i="7"/>
  <c r="H113" i="7"/>
  <c r="H189" i="7"/>
  <c r="H259" i="7"/>
  <c r="F515" i="7"/>
  <c r="F189" i="7"/>
  <c r="I79" i="7"/>
  <c r="D259" i="7"/>
  <c r="I113" i="7"/>
  <c r="H746" i="7"/>
  <c r="G114" i="7"/>
  <c r="I189" i="7"/>
  <c r="H79" i="7"/>
  <c r="J189" i="7"/>
  <c r="J114" i="7"/>
  <c r="H514" i="7"/>
  <c r="I258" i="7"/>
  <c r="H114" i="7"/>
  <c r="J113" i="7"/>
  <c r="I746" i="7"/>
  <c r="J511" i="7"/>
  <c r="I114" i="7"/>
  <c r="J513" i="7"/>
  <c r="I259" i="7"/>
  <c r="D521" i="7"/>
  <c r="B191" i="7" l="1"/>
  <c r="Q3" i="8"/>
  <c r="AE4" i="8"/>
  <c r="P3" i="8"/>
  <c r="O3" i="8"/>
  <c r="U3" i="8"/>
  <c r="AE4" i="9"/>
  <c r="AD3" i="9"/>
  <c r="B84" i="7"/>
  <c r="D814" i="2"/>
  <c r="AG454" i="7"/>
  <c r="AG458" i="7"/>
  <c r="B748" i="7"/>
  <c r="D314" i="2"/>
  <c r="D372" i="2" s="1"/>
  <c r="D104" i="2"/>
  <c r="D162" i="2" s="1"/>
  <c r="D346" i="2"/>
  <c r="D404" i="2" s="1"/>
  <c r="B115" i="7"/>
  <c r="D72" i="2"/>
  <c r="D130" i="2" s="1"/>
  <c r="B522" i="7"/>
  <c r="D47" i="2"/>
  <c r="D88" i="2"/>
  <c r="D146" i="2" s="1"/>
  <c r="D31" i="2"/>
  <c r="D331" i="2" s="1"/>
  <c r="D389" i="2" s="1"/>
  <c r="D15" i="2"/>
  <c r="AH5" i="7"/>
  <c r="Z6" i="7"/>
  <c r="B262" i="7"/>
  <c r="G191" i="7"/>
  <c r="G522" i="7"/>
  <c r="I80" i="7"/>
  <c r="D260" i="7"/>
  <c r="H515" i="7"/>
  <c r="H83" i="7"/>
  <c r="D522" i="7"/>
  <c r="F114" i="7"/>
  <c r="H747" i="7"/>
  <c r="I515" i="7"/>
  <c r="I190" i="7"/>
  <c r="H260" i="7"/>
  <c r="J190" i="7"/>
  <c r="D261" i="7"/>
  <c r="J258" i="7"/>
  <c r="I514" i="7"/>
  <c r="J746" i="7"/>
  <c r="H80" i="7"/>
  <c r="I260" i="7"/>
  <c r="F516" i="7"/>
  <c r="H190" i="7"/>
  <c r="J79" i="7"/>
  <c r="H261" i="7"/>
  <c r="I747" i="7"/>
  <c r="D262" i="7"/>
  <c r="F261" i="7"/>
  <c r="I83" i="7"/>
  <c r="G115" i="7"/>
  <c r="F260" i="7"/>
  <c r="J259" i="7"/>
  <c r="F190" i="7"/>
  <c r="I261" i="7"/>
  <c r="AA3" i="8" l="1"/>
  <c r="AB3" i="8"/>
  <c r="B192" i="7"/>
  <c r="B3" i="8"/>
  <c r="E3" i="9"/>
  <c r="U3" i="9"/>
  <c r="D3" i="9"/>
  <c r="I3" i="9"/>
  <c r="F3" i="9"/>
  <c r="AE5" i="9"/>
  <c r="AD4" i="9"/>
  <c r="U4" i="8"/>
  <c r="I3" i="8"/>
  <c r="AE5" i="8"/>
  <c r="O5" i="8" s="1"/>
  <c r="O4" i="8"/>
  <c r="P4" i="8"/>
  <c r="Q4" i="8"/>
  <c r="B85" i="7"/>
  <c r="D815" i="2"/>
  <c r="AH458" i="7"/>
  <c r="AH454" i="7"/>
  <c r="B749" i="7"/>
  <c r="B752" i="7" s="1"/>
  <c r="D105" i="2"/>
  <c r="D163" i="2" s="1"/>
  <c r="D347" i="2"/>
  <c r="D405" i="2" s="1"/>
  <c r="D315" i="2"/>
  <c r="D373" i="2" s="1"/>
  <c r="AI5" i="7"/>
  <c r="B116" i="7"/>
  <c r="D73" i="2"/>
  <c r="D131" i="2" s="1"/>
  <c r="B523" i="7"/>
  <c r="D48" i="2"/>
  <c r="D89" i="2"/>
  <c r="D147" i="2" s="1"/>
  <c r="D32" i="2"/>
  <c r="D332" i="2" s="1"/>
  <c r="D390" i="2" s="1"/>
  <c r="D16" i="2"/>
  <c r="Z7" i="7"/>
  <c r="B263" i="7"/>
  <c r="G192" i="7"/>
  <c r="G523" i="7"/>
  <c r="J115" i="7"/>
  <c r="I191" i="7"/>
  <c r="H115" i="7"/>
  <c r="I115" i="7"/>
  <c r="H191" i="7"/>
  <c r="J516" i="7"/>
  <c r="J80" i="7"/>
  <c r="I84" i="7"/>
  <c r="H748" i="7"/>
  <c r="F517" i="7"/>
  <c r="I516" i="7"/>
  <c r="J747" i="7"/>
  <c r="F262" i="7"/>
  <c r="H516" i="7"/>
  <c r="I262" i="7"/>
  <c r="F191" i="7"/>
  <c r="J191" i="7"/>
  <c r="J83" i="7"/>
  <c r="J514" i="7"/>
  <c r="H84" i="7"/>
  <c r="G116" i="7"/>
  <c r="D523" i="7"/>
  <c r="J515" i="7"/>
  <c r="H262" i="7"/>
  <c r="F115" i="7"/>
  <c r="D263" i="7"/>
  <c r="AA4" i="8" l="1"/>
  <c r="AB4" i="8"/>
  <c r="B193" i="7"/>
  <c r="U5" i="8"/>
  <c r="I4" i="8"/>
  <c r="B4" i="8"/>
  <c r="AD5" i="9"/>
  <c r="E4" i="9"/>
  <c r="I4" i="9"/>
  <c r="U4" i="9"/>
  <c r="F4" i="9"/>
  <c r="D4" i="9"/>
  <c r="AE6" i="8"/>
  <c r="Q5" i="8"/>
  <c r="P5" i="8"/>
  <c r="AE6" i="9"/>
  <c r="B86" i="7"/>
  <c r="B753" i="7"/>
  <c r="D816" i="2"/>
  <c r="AI458" i="7"/>
  <c r="AI454" i="7"/>
  <c r="D316" i="2"/>
  <c r="D374" i="2" s="1"/>
  <c r="D106" i="2"/>
  <c r="D164" i="2" s="1"/>
  <c r="D348" i="2"/>
  <c r="D406" i="2" s="1"/>
  <c r="AJ5" i="7"/>
  <c r="B117" i="7"/>
  <c r="D74" i="2"/>
  <c r="D132" i="2" s="1"/>
  <c r="B524" i="7"/>
  <c r="D49" i="2"/>
  <c r="D90" i="2"/>
  <c r="D148" i="2" s="1"/>
  <c r="D17" i="2"/>
  <c r="D33" i="2"/>
  <c r="D333" i="2" s="1"/>
  <c r="D391" i="2" s="1"/>
  <c r="AA6" i="7"/>
  <c r="B264" i="7"/>
  <c r="G193" i="7"/>
  <c r="G524" i="7"/>
  <c r="F116" i="7"/>
  <c r="G117" i="7"/>
  <c r="I263" i="7"/>
  <c r="I192" i="7"/>
  <c r="J84" i="7"/>
  <c r="H85" i="7"/>
  <c r="H517" i="7"/>
  <c r="I193" i="7"/>
  <c r="I752" i="7"/>
  <c r="H749" i="7"/>
  <c r="F518" i="7"/>
  <c r="F192" i="7"/>
  <c r="H116" i="7"/>
  <c r="H752" i="7"/>
  <c r="J193" i="7"/>
  <c r="I517" i="7"/>
  <c r="D264" i="7"/>
  <c r="J192" i="7"/>
  <c r="H263" i="7"/>
  <c r="H117" i="7"/>
  <c r="F263" i="7"/>
  <c r="I85" i="7"/>
  <c r="F193" i="7"/>
  <c r="H192" i="7"/>
  <c r="J116" i="7"/>
  <c r="I749" i="7"/>
  <c r="I116" i="7"/>
  <c r="I748" i="7"/>
  <c r="H193" i="7"/>
  <c r="F519" i="7"/>
  <c r="D524" i="7"/>
  <c r="AA5" i="8" l="1"/>
  <c r="AB5" i="8"/>
  <c r="B194" i="7"/>
  <c r="B195" i="7" s="1"/>
  <c r="B196" i="7" s="1"/>
  <c r="AE7" i="8"/>
  <c r="O6" i="8"/>
  <c r="P6" i="8"/>
  <c r="Q6" i="8"/>
  <c r="AE7" i="9"/>
  <c r="AD6" i="9"/>
  <c r="I5" i="9"/>
  <c r="F5" i="9"/>
  <c r="E5" i="9"/>
  <c r="U5" i="9"/>
  <c r="D5" i="9"/>
  <c r="B5" i="8"/>
  <c r="U6" i="8"/>
  <c r="I5" i="8"/>
  <c r="B754" i="7"/>
  <c r="AJ458" i="7"/>
  <c r="AJ454" i="7"/>
  <c r="D107" i="2"/>
  <c r="D165" i="2" s="1"/>
  <c r="D349" i="2"/>
  <c r="D407" i="2" s="1"/>
  <c r="D317" i="2"/>
  <c r="D375" i="2" s="1"/>
  <c r="AK5" i="7"/>
  <c r="B118" i="7"/>
  <c r="D75" i="2"/>
  <c r="D133" i="2" s="1"/>
  <c r="B525" i="7"/>
  <c r="D50" i="2"/>
  <c r="D91" i="2"/>
  <c r="D149" i="2" s="1"/>
  <c r="D18" i="2"/>
  <c r="D34" i="2"/>
  <c r="D334" i="2" s="1"/>
  <c r="D392" i="2" s="1"/>
  <c r="AA7" i="7"/>
  <c r="B265" i="7"/>
  <c r="G195" i="7"/>
  <c r="G194" i="7"/>
  <c r="G196" i="7"/>
  <c r="G525" i="7"/>
  <c r="J519" i="7"/>
  <c r="I86" i="7"/>
  <c r="I117" i="7"/>
  <c r="I118" i="7"/>
  <c r="I194" i="7"/>
  <c r="F117" i="7"/>
  <c r="H194" i="7"/>
  <c r="I264" i="7"/>
  <c r="J749" i="7"/>
  <c r="H86" i="7"/>
  <c r="J194" i="7"/>
  <c r="F194" i="7"/>
  <c r="F264" i="7"/>
  <c r="I519" i="7"/>
  <c r="J752" i="7"/>
  <c r="J748" i="7"/>
  <c r="H519" i="7"/>
  <c r="J85" i="7"/>
  <c r="H518" i="7"/>
  <c r="F520" i="7"/>
  <c r="J117" i="7"/>
  <c r="G118" i="7"/>
  <c r="H264" i="7"/>
  <c r="I518" i="7"/>
  <c r="H753" i="7"/>
  <c r="J517" i="7"/>
  <c r="D265" i="7"/>
  <c r="D525" i="7"/>
  <c r="AA6" i="8" l="1"/>
  <c r="AB6" i="8"/>
  <c r="B197" i="7"/>
  <c r="B6" i="8"/>
  <c r="AE8" i="9"/>
  <c r="AD7" i="9"/>
  <c r="E6" i="9"/>
  <c r="D6" i="9"/>
  <c r="U6" i="9"/>
  <c r="I6" i="9"/>
  <c r="F6" i="9"/>
  <c r="U7" i="8"/>
  <c r="I6" i="8"/>
  <c r="AE8" i="8"/>
  <c r="O7" i="8"/>
  <c r="P7" i="8"/>
  <c r="Q7" i="8"/>
  <c r="B755" i="7"/>
  <c r="AK458" i="7"/>
  <c r="AK454" i="7"/>
  <c r="D108" i="2"/>
  <c r="D166" i="2" s="1"/>
  <c r="D350" i="2"/>
  <c r="D408" i="2" s="1"/>
  <c r="D318" i="2"/>
  <c r="D376" i="2" s="1"/>
  <c r="AL5" i="7"/>
  <c r="B119" i="7"/>
  <c r="D76" i="2"/>
  <c r="D134" i="2" s="1"/>
  <c r="B526" i="7"/>
  <c r="D51" i="2"/>
  <c r="D92" i="2"/>
  <c r="D150" i="2" s="1"/>
  <c r="D19" i="2"/>
  <c r="D35" i="2"/>
  <c r="D335" i="2" s="1"/>
  <c r="D393" i="2" s="1"/>
  <c r="AB6" i="7"/>
  <c r="B266" i="7"/>
  <c r="G526" i="7"/>
  <c r="G197" i="7"/>
  <c r="F521" i="7"/>
  <c r="J86" i="7"/>
  <c r="H754" i="7"/>
  <c r="F195" i="7"/>
  <c r="H118" i="7"/>
  <c r="H265" i="7"/>
  <c r="I754" i="7"/>
  <c r="H195" i="7"/>
  <c r="I195" i="7"/>
  <c r="F118" i="7"/>
  <c r="I520" i="7"/>
  <c r="I265" i="7"/>
  <c r="I753" i="7"/>
  <c r="G119" i="7"/>
  <c r="H520" i="7"/>
  <c r="F119" i="7"/>
  <c r="J518" i="7"/>
  <c r="F265" i="7"/>
  <c r="D266" i="7"/>
  <c r="D526" i="7"/>
  <c r="AA7" i="8" l="1"/>
  <c r="AB7" i="8"/>
  <c r="B198" i="7"/>
  <c r="B7" i="8"/>
  <c r="AE9" i="8"/>
  <c r="Q8" i="8"/>
  <c r="P8" i="8"/>
  <c r="O8" i="8"/>
  <c r="AD8" i="9"/>
  <c r="U7" i="9"/>
  <c r="E7" i="9"/>
  <c r="F7" i="9"/>
  <c r="I7" i="9"/>
  <c r="D7" i="9"/>
  <c r="U8" i="8"/>
  <c r="I7" i="8"/>
  <c r="AE9" i="9"/>
  <c r="AL454" i="7"/>
  <c r="AL458" i="7"/>
  <c r="D109" i="2"/>
  <c r="D167" i="2" s="1"/>
  <c r="D351" i="2"/>
  <c r="D409" i="2" s="1"/>
  <c r="D319" i="2"/>
  <c r="D377" i="2" s="1"/>
  <c r="AM5" i="7"/>
  <c r="B120" i="7"/>
  <c r="D77" i="2"/>
  <c r="D135" i="2" s="1"/>
  <c r="B527" i="7"/>
  <c r="B267" i="7"/>
  <c r="B268" i="7" s="1"/>
  <c r="D52" i="2"/>
  <c r="D93" i="2"/>
  <c r="D151" i="2" s="1"/>
  <c r="D36" i="2"/>
  <c r="AB7" i="7"/>
  <c r="G198" i="7"/>
  <c r="G527" i="7"/>
  <c r="F266" i="7"/>
  <c r="J266" i="7"/>
  <c r="F522" i="7"/>
  <c r="D527" i="7"/>
  <c r="I266" i="7"/>
  <c r="F197" i="7"/>
  <c r="I197" i="7"/>
  <c r="I521" i="7"/>
  <c r="I119" i="7"/>
  <c r="H119" i="7"/>
  <c r="J196" i="7"/>
  <c r="H197" i="7"/>
  <c r="J118" i="7"/>
  <c r="J753" i="7"/>
  <c r="H521" i="7"/>
  <c r="H196" i="7"/>
  <c r="J520" i="7"/>
  <c r="J754" i="7"/>
  <c r="H266" i="7"/>
  <c r="F120" i="7"/>
  <c r="G120" i="7"/>
  <c r="I196" i="7"/>
  <c r="I755" i="7"/>
  <c r="J119" i="7"/>
  <c r="F196" i="7"/>
  <c r="H755" i="7"/>
  <c r="J197" i="7"/>
  <c r="J195" i="7"/>
  <c r="D268" i="7"/>
  <c r="AA8" i="8" l="1"/>
  <c r="AB8" i="8"/>
  <c r="B199" i="7"/>
  <c r="AE10" i="9"/>
  <c r="AD9" i="9"/>
  <c r="F8" i="9"/>
  <c r="D8" i="9"/>
  <c r="E8" i="9"/>
  <c r="U8" i="9"/>
  <c r="I8" i="9"/>
  <c r="U9" i="8"/>
  <c r="I8" i="8"/>
  <c r="B8" i="8"/>
  <c r="AE10" i="8"/>
  <c r="O9" i="8"/>
  <c r="P9" i="8"/>
  <c r="Q9" i="8"/>
  <c r="AM454" i="7"/>
  <c r="AM458" i="7"/>
  <c r="D336" i="2"/>
  <c r="D394" i="2" s="1"/>
  <c r="D110" i="2"/>
  <c r="D168" i="2" s="1"/>
  <c r="D352" i="2"/>
  <c r="D410" i="2" s="1"/>
  <c r="AN5" i="7"/>
  <c r="B121" i="7"/>
  <c r="D94" i="2"/>
  <c r="D152" i="2" s="1"/>
  <c r="B528" i="7"/>
  <c r="D53" i="2"/>
  <c r="AC6" i="7"/>
  <c r="B269" i="7"/>
  <c r="G199" i="7"/>
  <c r="G528" i="7"/>
  <c r="J522" i="7"/>
  <c r="D269" i="7"/>
  <c r="D267" i="7"/>
  <c r="I267" i="7"/>
  <c r="H120" i="7"/>
  <c r="J199" i="7"/>
  <c r="I522" i="7"/>
  <c r="H199" i="7"/>
  <c r="F523" i="7"/>
  <c r="F199" i="7"/>
  <c r="J755" i="7"/>
  <c r="I120" i="7"/>
  <c r="H268" i="7"/>
  <c r="J521" i="7"/>
  <c r="H198" i="7"/>
  <c r="J198" i="7"/>
  <c r="H522" i="7"/>
  <c r="F267" i="7"/>
  <c r="F198" i="7"/>
  <c r="D528" i="7"/>
  <c r="F268" i="7"/>
  <c r="F121" i="7"/>
  <c r="I268" i="7"/>
  <c r="G121" i="7"/>
  <c r="J120" i="7"/>
  <c r="J268" i="7"/>
  <c r="I199" i="7"/>
  <c r="I198" i="7"/>
  <c r="H267" i="7"/>
  <c r="J267" i="7"/>
  <c r="AA9" i="8" l="1"/>
  <c r="AB9" i="8"/>
  <c r="B200" i="7"/>
  <c r="U10" i="8"/>
  <c r="I9" i="8"/>
  <c r="AE11" i="9"/>
  <c r="AD10" i="9"/>
  <c r="I9" i="9"/>
  <c r="U9" i="9"/>
  <c r="F9" i="9"/>
  <c r="D9" i="9"/>
  <c r="E9" i="9"/>
  <c r="B9" i="8"/>
  <c r="AE11" i="8"/>
  <c r="O10" i="8"/>
  <c r="P10" i="8"/>
  <c r="Q10" i="8"/>
  <c r="AN454" i="7"/>
  <c r="AN458" i="7"/>
  <c r="D353" i="2"/>
  <c r="D411" i="2" s="1"/>
  <c r="AO5" i="7"/>
  <c r="B122" i="7"/>
  <c r="D111" i="2"/>
  <c r="B529" i="7"/>
  <c r="B270" i="7"/>
  <c r="B271" i="7" s="1"/>
  <c r="AC7" i="7"/>
  <c r="G200" i="7"/>
  <c r="G529" i="7"/>
  <c r="F524" i="7"/>
  <c r="I269" i="7"/>
  <c r="H200" i="7"/>
  <c r="J121" i="7"/>
  <c r="J200" i="7"/>
  <c r="F269" i="7"/>
  <c r="H269" i="7"/>
  <c r="H121" i="7"/>
  <c r="J523" i="7"/>
  <c r="G122" i="7"/>
  <c r="H523" i="7"/>
  <c r="J269" i="7"/>
  <c r="I122" i="7"/>
  <c r="I121" i="7"/>
  <c r="I200" i="7"/>
  <c r="F200" i="7"/>
  <c r="I523" i="7"/>
  <c r="D529" i="7"/>
  <c r="D271" i="7"/>
  <c r="AA10" i="8" l="1"/>
  <c r="AB10" i="8"/>
  <c r="B201" i="7"/>
  <c r="AE12" i="8"/>
  <c r="P11" i="8"/>
  <c r="Q11" i="8"/>
  <c r="O11" i="8"/>
  <c r="U11" i="8"/>
  <c r="I10" i="8"/>
  <c r="AE12" i="9"/>
  <c r="AD11" i="9"/>
  <c r="I10" i="9"/>
  <c r="E10" i="9"/>
  <c r="F10" i="9"/>
  <c r="U10" i="9"/>
  <c r="D10" i="9"/>
  <c r="B10" i="8"/>
  <c r="AO458" i="7"/>
  <c r="AO454" i="7"/>
  <c r="AP5" i="7"/>
  <c r="B123" i="7"/>
  <c r="D169" i="2"/>
  <c r="B530" i="7"/>
  <c r="B272" i="7"/>
  <c r="AD6" i="7"/>
  <c r="V184" i="7"/>
  <c r="AZ501" i="7"/>
  <c r="AC501" i="7"/>
  <c r="AK501" i="7"/>
  <c r="AQ501" i="7"/>
  <c r="Y501" i="7"/>
  <c r="X501" i="7"/>
  <c r="AY501" i="7"/>
  <c r="BA501" i="7"/>
  <c r="AM501" i="7"/>
  <c r="AG501" i="7"/>
  <c r="AX501" i="7"/>
  <c r="AF501" i="7"/>
  <c r="AN501" i="7"/>
  <c r="W501" i="7"/>
  <c r="AS501" i="7"/>
  <c r="AE501" i="7"/>
  <c r="Z501" i="7"/>
  <c r="AB501" i="7"/>
  <c r="V501" i="7"/>
  <c r="AU501" i="7"/>
  <c r="AO501" i="7"/>
  <c r="AT501" i="7"/>
  <c r="AA501" i="7"/>
  <c r="BB501" i="7"/>
  <c r="AI501" i="7"/>
  <c r="AV501" i="7"/>
  <c r="AH501" i="7"/>
  <c r="AJ501" i="7"/>
  <c r="AD501" i="7"/>
  <c r="BC501" i="7"/>
  <c r="AW501" i="7"/>
  <c r="AP501" i="7"/>
  <c r="AR501" i="7"/>
  <c r="AL501" i="7"/>
  <c r="BD501" i="7"/>
  <c r="BE501" i="7"/>
  <c r="S501" i="7" s="1"/>
  <c r="F201" i="7"/>
  <c r="H201" i="7"/>
  <c r="J201" i="7"/>
  <c r="I201" i="7"/>
  <c r="G201" i="7"/>
  <c r="G530" i="7"/>
  <c r="AD512" i="7"/>
  <c r="AR512" i="7"/>
  <c r="AN512" i="7"/>
  <c r="AB512" i="7"/>
  <c r="AA512" i="7"/>
  <c r="AS512" i="7"/>
  <c r="BC512" i="7"/>
  <c r="BB512" i="7"/>
  <c r="AE512" i="7"/>
  <c r="AM512" i="7"/>
  <c r="BD512" i="7"/>
  <c r="AG512" i="7"/>
  <c r="BE512" i="7"/>
  <c r="AY512" i="7"/>
  <c r="V512" i="7"/>
  <c r="AV512" i="7"/>
  <c r="AK512" i="7"/>
  <c r="AH512" i="7"/>
  <c r="AW512" i="7"/>
  <c r="AL512" i="7"/>
  <c r="X512" i="7"/>
  <c r="AO512" i="7"/>
  <c r="AQ512" i="7"/>
  <c r="AF512" i="7"/>
  <c r="AX512" i="7"/>
  <c r="AU512" i="7"/>
  <c r="AC512" i="7"/>
  <c r="Y512" i="7"/>
  <c r="AJ512" i="7"/>
  <c r="AI512" i="7"/>
  <c r="AT512" i="7"/>
  <c r="AZ512" i="7"/>
  <c r="W512" i="7"/>
  <c r="AP512" i="7"/>
  <c r="Z512" i="7"/>
  <c r="BA512" i="7"/>
  <c r="Y509" i="7"/>
  <c r="BC509" i="7"/>
  <c r="V509" i="7"/>
  <c r="AJ509" i="7"/>
  <c r="BA509" i="7"/>
  <c r="AZ509" i="7"/>
  <c r="AD509" i="7"/>
  <c r="AR509" i="7"/>
  <c r="AO509" i="7"/>
  <c r="AX509" i="7"/>
  <c r="AK509" i="7"/>
  <c r="AH509" i="7"/>
  <c r="BB509" i="7"/>
  <c r="AW509" i="7"/>
  <c r="AA509" i="7"/>
  <c r="AU509" i="7"/>
  <c r="AI509" i="7"/>
  <c r="AY509" i="7"/>
  <c r="AG509" i="7"/>
  <c r="X509" i="7"/>
  <c r="AQ509" i="7"/>
  <c r="AN509" i="7"/>
  <c r="AP509" i="7"/>
  <c r="AF509" i="7"/>
  <c r="AC509" i="7"/>
  <c r="AB509" i="7"/>
  <c r="Z509" i="7"/>
  <c r="AT509" i="7"/>
  <c r="AS509" i="7"/>
  <c r="AL509" i="7"/>
  <c r="BD509" i="7"/>
  <c r="AV509" i="7"/>
  <c r="AE509" i="7"/>
  <c r="AM509" i="7"/>
  <c r="W509" i="7"/>
  <c r="BE509" i="7"/>
  <c r="AL506" i="7"/>
  <c r="AT506" i="7"/>
  <c r="AO506" i="7"/>
  <c r="Y506" i="7"/>
  <c r="AW506" i="7"/>
  <c r="AM506" i="7"/>
  <c r="AH506" i="7"/>
  <c r="AU506" i="7"/>
  <c r="AQ506" i="7"/>
  <c r="BB506" i="7"/>
  <c r="BE506" i="7"/>
  <c r="AJ506" i="7"/>
  <c r="AK506" i="7"/>
  <c r="AN506" i="7"/>
  <c r="AP506" i="7"/>
  <c r="AY506" i="7"/>
  <c r="AE506" i="7"/>
  <c r="BA506" i="7"/>
  <c r="AD506" i="7"/>
  <c r="AS506" i="7"/>
  <c r="W506" i="7"/>
  <c r="AC506" i="7"/>
  <c r="AA506" i="7"/>
  <c r="BC506" i="7"/>
  <c r="BD506" i="7"/>
  <c r="AV506" i="7"/>
  <c r="AR506" i="7"/>
  <c r="X506" i="7"/>
  <c r="Z506" i="7"/>
  <c r="AI506" i="7"/>
  <c r="AF506" i="7"/>
  <c r="V506" i="7"/>
  <c r="AB506" i="7"/>
  <c r="AZ506" i="7"/>
  <c r="AG506" i="7"/>
  <c r="AX506" i="7"/>
  <c r="AC507" i="7"/>
  <c r="AV507" i="7"/>
  <c r="BD507" i="7"/>
  <c r="BC507" i="7"/>
  <c r="AU507" i="7"/>
  <c r="AY508" i="7"/>
  <c r="AN508" i="7"/>
  <c r="AA508" i="7"/>
  <c r="AB508" i="7"/>
  <c r="AW508" i="7"/>
  <c r="AK507" i="7"/>
  <c r="BB507" i="7"/>
  <c r="BA507" i="7"/>
  <c r="AY507" i="7"/>
  <c r="AR507" i="7"/>
  <c r="AZ508" i="7"/>
  <c r="AU508" i="7"/>
  <c r="Y508" i="7"/>
  <c r="AX508" i="7"/>
  <c r="AH507" i="7"/>
  <c r="AD507" i="7"/>
  <c r="AS507" i="7"/>
  <c r="AT507" i="7"/>
  <c r="Z507" i="7"/>
  <c r="AJ507" i="7"/>
  <c r="AI508" i="7"/>
  <c r="AG508" i="7"/>
  <c r="AE508" i="7"/>
  <c r="BC508" i="7"/>
  <c r="W507" i="7"/>
  <c r="AK508" i="7"/>
  <c r="Y507" i="7"/>
  <c r="AO507" i="7"/>
  <c r="AF507" i="7"/>
  <c r="BE507" i="7"/>
  <c r="X507" i="7"/>
  <c r="AM508" i="7"/>
  <c r="AH508" i="7"/>
  <c r="AC508" i="7"/>
  <c r="AJ508" i="7"/>
  <c r="AX507" i="7"/>
  <c r="V507" i="7"/>
  <c r="AQ507" i="7"/>
  <c r="AI507" i="7"/>
  <c r="AZ507" i="7"/>
  <c r="BA508" i="7"/>
  <c r="AV508" i="7"/>
  <c r="X508" i="7"/>
  <c r="AT508" i="7"/>
  <c r="AF508" i="7"/>
  <c r="AO508" i="7"/>
  <c r="AA507" i="7"/>
  <c r="AB507" i="7"/>
  <c r="AL507" i="7"/>
  <c r="AG507" i="7"/>
  <c r="AW507" i="7"/>
  <c r="AR508" i="7"/>
  <c r="AP508" i="7"/>
  <c r="AD508" i="7"/>
  <c r="AL508" i="7"/>
  <c r="BB508" i="7"/>
  <c r="AE507" i="7"/>
  <c r="AP507" i="7"/>
  <c r="AN507" i="7"/>
  <c r="AM507" i="7"/>
  <c r="BD508" i="7"/>
  <c r="AQ508" i="7"/>
  <c r="W508" i="7"/>
  <c r="BE508" i="7"/>
  <c r="AS508" i="7"/>
  <c r="Z508" i="7"/>
  <c r="V508" i="7"/>
  <c r="V510" i="7"/>
  <c r="AM510" i="7"/>
  <c r="AK510" i="7"/>
  <c r="BD510" i="7"/>
  <c r="AZ510" i="7"/>
  <c r="Z510" i="7"/>
  <c r="AP510" i="7"/>
  <c r="AL510" i="7"/>
  <c r="AS510" i="7"/>
  <c r="AW510" i="7"/>
  <c r="AE510" i="7"/>
  <c r="AV510" i="7"/>
  <c r="AN510" i="7"/>
  <c r="AJ510" i="7"/>
  <c r="AT510" i="7"/>
  <c r="AX510" i="7"/>
  <c r="AH510" i="7"/>
  <c r="BE510" i="7"/>
  <c r="AG510" i="7"/>
  <c r="W510" i="7"/>
  <c r="X510" i="7"/>
  <c r="AB510" i="7"/>
  <c r="AI510" i="7"/>
  <c r="AU510" i="7"/>
  <c r="AQ510" i="7"/>
  <c r="AD510" i="7"/>
  <c r="BA510" i="7"/>
  <c r="Y510" i="7"/>
  <c r="AF510" i="7"/>
  <c r="AR510" i="7"/>
  <c r="AO510" i="7"/>
  <c r="AY510" i="7"/>
  <c r="BC510" i="7"/>
  <c r="AC510" i="7"/>
  <c r="AA510" i="7"/>
  <c r="BB510" i="7"/>
  <c r="Y513" i="7"/>
  <c r="AC513" i="7"/>
  <c r="AO513" i="7"/>
  <c r="AH513" i="7"/>
  <c r="AI513" i="7"/>
  <c r="AA511" i="7"/>
  <c r="AN511" i="7"/>
  <c r="BA511" i="7"/>
  <c r="AR511" i="7"/>
  <c r="BE511" i="7"/>
  <c r="AY513" i="7"/>
  <c r="AN513" i="7"/>
  <c r="AR513" i="7"/>
  <c r="AU513" i="7"/>
  <c r="BC513" i="7"/>
  <c r="AT511" i="7"/>
  <c r="AZ511" i="7"/>
  <c r="AK511" i="7"/>
  <c r="AH511" i="7"/>
  <c r="BA513" i="7"/>
  <c r="AQ513" i="7"/>
  <c r="Z513" i="7"/>
  <c r="AW513" i="7"/>
  <c r="AS513" i="7"/>
  <c r="AE511" i="7"/>
  <c r="BB511" i="7"/>
  <c r="AF511" i="7"/>
  <c r="Z511" i="7"/>
  <c r="AD513" i="7"/>
  <c r="AD511" i="7"/>
  <c r="AE513" i="7"/>
  <c r="AJ513" i="7"/>
  <c r="BD513" i="7"/>
  <c r="AL513" i="7"/>
  <c r="AM513" i="7"/>
  <c r="AW511" i="7"/>
  <c r="BD511" i="7"/>
  <c r="V511" i="7"/>
  <c r="AL511" i="7"/>
  <c r="AG511" i="7"/>
  <c r="AV513" i="7"/>
  <c r="AK513" i="7"/>
  <c r="AP513" i="7"/>
  <c r="V513" i="7"/>
  <c r="AB513" i="7"/>
  <c r="AJ511" i="7"/>
  <c r="AX511" i="7"/>
  <c r="AC511" i="7"/>
  <c r="AB511" i="7"/>
  <c r="AQ511" i="7"/>
  <c r="AG513" i="7"/>
  <c r="AY511" i="7"/>
  <c r="X513" i="7"/>
  <c r="BE513" i="7"/>
  <c r="W513" i="7"/>
  <c r="AX513" i="7"/>
  <c r="AU511" i="7"/>
  <c r="BC511" i="7"/>
  <c r="W511" i="7"/>
  <c r="AM511" i="7"/>
  <c r="AI511" i="7"/>
  <c r="AA513" i="7"/>
  <c r="AF513" i="7"/>
  <c r="BB513" i="7"/>
  <c r="AT513" i="7"/>
  <c r="AV511" i="7"/>
  <c r="AS511" i="7"/>
  <c r="AP511" i="7"/>
  <c r="X511" i="7"/>
  <c r="AO511" i="7"/>
  <c r="AZ513" i="7"/>
  <c r="Y511" i="7"/>
  <c r="AW199" i="7"/>
  <c r="AC199" i="7"/>
  <c r="BB198" i="7"/>
  <c r="X199" i="7"/>
  <c r="AK199" i="7"/>
  <c r="W198" i="7"/>
  <c r="AQ199" i="7"/>
  <c r="AQ198" i="7"/>
  <c r="BE199" i="7"/>
  <c r="AY199" i="7"/>
  <c r="AY198" i="7"/>
  <c r="AN199" i="7"/>
  <c r="AB199" i="7"/>
  <c r="AG198" i="7"/>
  <c r="Y199" i="7"/>
  <c r="AG199" i="7"/>
  <c r="AH199" i="7"/>
  <c r="AJ199" i="7"/>
  <c r="AC198" i="7"/>
  <c r="AS198" i="7"/>
  <c r="AD198" i="7"/>
  <c r="BC198" i="7"/>
  <c r="AO198" i="7"/>
  <c r="AA199" i="7"/>
  <c r="AA198" i="7"/>
  <c r="AO199" i="7"/>
  <c r="AI199" i="7"/>
  <c r="AI198" i="7"/>
  <c r="AL199" i="7"/>
  <c r="AU199" i="7"/>
  <c r="AK198" i="7"/>
  <c r="AE198" i="7"/>
  <c r="BC199" i="7"/>
  <c r="BA199" i="7"/>
  <c r="AM198" i="7"/>
  <c r="Z199" i="7"/>
  <c r="Z198" i="7"/>
  <c r="V198" i="7"/>
  <c r="AV199" i="7"/>
  <c r="BD199" i="7"/>
  <c r="AP199" i="7"/>
  <c r="AR199" i="7"/>
  <c r="AZ198" i="7"/>
  <c r="AB198" i="7"/>
  <c r="AL198" i="7"/>
  <c r="X198" i="7"/>
  <c r="AW198" i="7"/>
  <c r="V199" i="7"/>
  <c r="AE199" i="7"/>
  <c r="BA198" i="7"/>
  <c r="AN198" i="7"/>
  <c r="AM199" i="7"/>
  <c r="AP198" i="7"/>
  <c r="AV198" i="7"/>
  <c r="AF199" i="7"/>
  <c r="AS199" i="7"/>
  <c r="BD198" i="7"/>
  <c r="BB199" i="7"/>
  <c r="AR198" i="7"/>
  <c r="Y198" i="7"/>
  <c r="AT199" i="7"/>
  <c r="AJ198" i="7"/>
  <c r="AU198" i="7"/>
  <c r="AD199" i="7"/>
  <c r="W199" i="7"/>
  <c r="AX199" i="7"/>
  <c r="AZ199" i="7"/>
  <c r="AH198" i="7"/>
  <c r="AX198" i="7"/>
  <c r="AT198" i="7"/>
  <c r="AF198" i="7"/>
  <c r="BE198" i="7"/>
  <c r="AJ192" i="7"/>
  <c r="BD192" i="7"/>
  <c r="AD193" i="7"/>
  <c r="Y193" i="7"/>
  <c r="AH192" i="7"/>
  <c r="Y192" i="7"/>
  <c r="AZ192" i="7"/>
  <c r="V192" i="7"/>
  <c r="AM192" i="7"/>
  <c r="AB193" i="7"/>
  <c r="X193" i="7"/>
  <c r="AG193" i="7"/>
  <c r="AX193" i="7"/>
  <c r="W192" i="7"/>
  <c r="AE192" i="7"/>
  <c r="AP192" i="7"/>
  <c r="AG192" i="7"/>
  <c r="AI192" i="7"/>
  <c r="AD192" i="7"/>
  <c r="AU192" i="7"/>
  <c r="AJ193" i="7"/>
  <c r="AF193" i="7"/>
  <c r="AO193" i="7"/>
  <c r="AE193" i="7"/>
  <c r="AV192" i="7"/>
  <c r="AR192" i="7"/>
  <c r="BA193" i="7"/>
  <c r="AX192" i="7"/>
  <c r="AO192" i="7"/>
  <c r="AC192" i="7"/>
  <c r="AL192" i="7"/>
  <c r="BC192" i="7"/>
  <c r="AR193" i="7"/>
  <c r="AN193" i="7"/>
  <c r="AW193" i="7"/>
  <c r="BC193" i="7"/>
  <c r="AA192" i="7"/>
  <c r="AY192" i="7"/>
  <c r="AP193" i="7"/>
  <c r="X192" i="7"/>
  <c r="AW192" i="7"/>
  <c r="AK192" i="7"/>
  <c r="AT192" i="7"/>
  <c r="AT193" i="7"/>
  <c r="AZ193" i="7"/>
  <c r="AV193" i="7"/>
  <c r="BE193" i="7"/>
  <c r="AA193" i="7"/>
  <c r="Z192" i="7"/>
  <c r="BE192" i="7"/>
  <c r="AS192" i="7"/>
  <c r="BB192" i="7"/>
  <c r="BB193" i="7"/>
  <c r="AC193" i="7"/>
  <c r="BD193" i="7"/>
  <c r="AM193" i="7"/>
  <c r="AI193" i="7"/>
  <c r="V193" i="7"/>
  <c r="AF192" i="7"/>
  <c r="AN192" i="7"/>
  <c r="AB192" i="7"/>
  <c r="BA192" i="7"/>
  <c r="AQ192" i="7"/>
  <c r="AL193" i="7"/>
  <c r="AK193" i="7"/>
  <c r="W193" i="7"/>
  <c r="Z193" i="7"/>
  <c r="AQ193" i="7"/>
  <c r="AS193" i="7"/>
  <c r="AU193" i="7"/>
  <c r="AH193" i="7"/>
  <c r="AY193" i="7"/>
  <c r="AT190" i="7"/>
  <c r="AF190" i="7"/>
  <c r="BE190" i="7"/>
  <c r="AS190" i="7"/>
  <c r="BB190" i="7"/>
  <c r="AV190" i="7"/>
  <c r="AJ190" i="7"/>
  <c r="AA190" i="7"/>
  <c r="W190" i="7"/>
  <c r="AK190" i="7"/>
  <c r="AB190" i="7"/>
  <c r="Z190" i="7"/>
  <c r="BD190" i="7"/>
  <c r="AR190" i="7"/>
  <c r="AY190" i="7"/>
  <c r="AE190" i="7"/>
  <c r="BA190" i="7"/>
  <c r="AX190" i="7"/>
  <c r="Y190" i="7"/>
  <c r="AZ190" i="7"/>
  <c r="V190" i="7"/>
  <c r="AM190" i="7"/>
  <c r="AW190" i="7"/>
  <c r="AQ190" i="7"/>
  <c r="AH190" i="7"/>
  <c r="AG190" i="7"/>
  <c r="AI190" i="7"/>
  <c r="AD190" i="7"/>
  <c r="AU190" i="7"/>
  <c r="X190" i="7"/>
  <c r="AN190" i="7"/>
  <c r="AP190" i="7"/>
  <c r="AO190" i="7"/>
  <c r="AC190" i="7"/>
  <c r="AL190" i="7"/>
  <c r="BC190" i="7"/>
  <c r="AF188" i="7"/>
  <c r="BE188" i="7"/>
  <c r="AS188" i="7"/>
  <c r="BB188" i="7"/>
  <c r="X188" i="7"/>
  <c r="AN188" i="7"/>
  <c r="AB188" i="7"/>
  <c r="BA188" i="7"/>
  <c r="AQ188" i="7"/>
  <c r="AT188" i="7"/>
  <c r="AV188" i="7"/>
  <c r="AJ188" i="7"/>
  <c r="AA188" i="7"/>
  <c r="W188" i="7"/>
  <c r="AH188" i="7"/>
  <c r="BD188" i="7"/>
  <c r="AR188" i="7"/>
  <c r="AY188" i="7"/>
  <c r="AE188" i="7"/>
  <c r="AK188" i="7"/>
  <c r="AX188" i="7"/>
  <c r="Y188" i="7"/>
  <c r="AZ188" i="7"/>
  <c r="V188" i="7"/>
  <c r="AM188" i="7"/>
  <c r="AW188" i="7"/>
  <c r="Z188" i="7"/>
  <c r="AG188" i="7"/>
  <c r="AI188" i="7"/>
  <c r="AD188" i="7"/>
  <c r="AU188" i="7"/>
  <c r="AP188" i="7"/>
  <c r="AO188" i="7"/>
  <c r="AC188" i="7"/>
  <c r="AL188" i="7"/>
  <c r="BC188" i="7"/>
  <c r="AX186" i="7"/>
  <c r="BE186" i="7"/>
  <c r="AK186" i="7"/>
  <c r="BB186" i="7"/>
  <c r="AP186" i="7"/>
  <c r="Z186" i="7"/>
  <c r="AB186" i="7"/>
  <c r="AS186" i="7"/>
  <c r="AQ186" i="7"/>
  <c r="AF186" i="7"/>
  <c r="AJ186" i="7"/>
  <c r="BA186" i="7"/>
  <c r="W186" i="7"/>
  <c r="AT186" i="7"/>
  <c r="X186" i="7"/>
  <c r="AV186" i="7"/>
  <c r="AR186" i="7"/>
  <c r="AI186" i="7"/>
  <c r="AE186" i="7"/>
  <c r="AC186" i="7"/>
  <c r="BD186" i="7"/>
  <c r="Y186" i="7"/>
  <c r="AZ186" i="7"/>
  <c r="V186" i="7"/>
  <c r="AM186" i="7"/>
  <c r="AH186" i="7"/>
  <c r="AG186" i="7"/>
  <c r="AA186" i="7"/>
  <c r="AD186" i="7"/>
  <c r="AU186" i="7"/>
  <c r="AW186" i="7"/>
  <c r="AN186" i="7"/>
  <c r="AO186" i="7"/>
  <c r="AY186" i="7"/>
  <c r="AL186" i="7"/>
  <c r="BC186" i="7"/>
  <c r="X106" i="7"/>
  <c r="AR184" i="7"/>
  <c r="AX183" i="7"/>
  <c r="AM184" i="7"/>
  <c r="AP184" i="7"/>
  <c r="AK183" i="7"/>
  <c r="AG184" i="7"/>
  <c r="AC184" i="7"/>
  <c r="AT184" i="7"/>
  <c r="BC184" i="7"/>
  <c r="AO183" i="7"/>
  <c r="AY183" i="7"/>
  <c r="BB183" i="7"/>
  <c r="Y183" i="7"/>
  <c r="AE184" i="7"/>
  <c r="AS183" i="7"/>
  <c r="AZ184" i="7"/>
  <c r="AR183" i="7"/>
  <c r="Y184" i="7"/>
  <c r="AU184" i="7"/>
  <c r="AV184" i="7"/>
  <c r="AB184" i="7"/>
  <c r="AO184" i="7"/>
  <c r="AK184" i="7"/>
  <c r="BB184" i="7"/>
  <c r="AJ183" i="7"/>
  <c r="AH183" i="7"/>
  <c r="BD183" i="7"/>
  <c r="AE183" i="7"/>
  <c r="AT183" i="7"/>
  <c r="AF184" i="7"/>
  <c r="AN184" i="7"/>
  <c r="AL183" i="7"/>
  <c r="AA183" i="7"/>
  <c r="X184" i="7"/>
  <c r="AW184" i="7"/>
  <c r="AS184" i="7"/>
  <c r="AA184" i="7"/>
  <c r="AC183" i="7"/>
  <c r="AQ183" i="7"/>
  <c r="V183" i="7"/>
  <c r="W183" i="7"/>
  <c r="AN183" i="7"/>
  <c r="Z184" i="7"/>
  <c r="AI183" i="7"/>
  <c r="BD184" i="7"/>
  <c r="AW183" i="7"/>
  <c r="AQ184" i="7"/>
  <c r="AP183" i="7"/>
  <c r="AX184" i="7"/>
  <c r="BE184" i="7"/>
  <c r="BA184" i="7"/>
  <c r="AY184" i="7"/>
  <c r="AG183" i="7"/>
  <c r="AD183" i="7"/>
  <c r="BA183" i="7"/>
  <c r="AM183" i="7"/>
  <c r="X183" i="7"/>
  <c r="BC183" i="7"/>
  <c r="AD184" i="7"/>
  <c r="AU183" i="7"/>
  <c r="AL184" i="7"/>
  <c r="AF183" i="7"/>
  <c r="AH184" i="7"/>
  <c r="AJ184" i="7"/>
  <c r="AI184" i="7"/>
  <c r="W184" i="7"/>
  <c r="Z183" i="7"/>
  <c r="AZ183" i="7"/>
  <c r="BE183" i="7"/>
  <c r="AB183" i="7"/>
  <c r="AV183" i="7"/>
  <c r="V96" i="7"/>
  <c r="BC182" i="7"/>
  <c r="AG182" i="7"/>
  <c r="AE182" i="7"/>
  <c r="AF182" i="7"/>
  <c r="AI182" i="7"/>
  <c r="BB182" i="7"/>
  <c r="AX182" i="7"/>
  <c r="AD182" i="7"/>
  <c r="AW182" i="7"/>
  <c r="BE182" i="7"/>
  <c r="AY182" i="7"/>
  <c r="AS182" i="7"/>
  <c r="AM182" i="7"/>
  <c r="AZ182" i="7"/>
  <c r="AR182" i="7"/>
  <c r="AP182" i="7"/>
  <c r="AO182" i="7"/>
  <c r="AL182" i="7"/>
  <c r="AH182" i="7"/>
  <c r="AJ182" i="7"/>
  <c r="AA182" i="7"/>
  <c r="Z182" i="7"/>
  <c r="AC182" i="7"/>
  <c r="X182" i="7"/>
  <c r="AQ182" i="7"/>
  <c r="AN182" i="7"/>
  <c r="AU182" i="7"/>
  <c r="Y182" i="7"/>
  <c r="W182" i="7"/>
  <c r="AV182" i="7"/>
  <c r="AB182" i="7"/>
  <c r="AT182" i="7"/>
  <c r="BD182" i="7"/>
  <c r="V182" i="7"/>
  <c r="BA182" i="7"/>
  <c r="AK182" i="7"/>
  <c r="AY185" i="7"/>
  <c r="AH185" i="7"/>
  <c r="Y185" i="7"/>
  <c r="AS185" i="7"/>
  <c r="AD185" i="7"/>
  <c r="AG185" i="7"/>
  <c r="AQ185" i="7"/>
  <c r="Z185" i="7"/>
  <c r="AE185" i="7"/>
  <c r="AK185" i="7"/>
  <c r="BB185" i="7"/>
  <c r="BA185" i="7"/>
  <c r="AI185" i="7"/>
  <c r="AU185" i="7"/>
  <c r="BD185" i="7"/>
  <c r="AC185" i="7"/>
  <c r="AB185" i="7"/>
  <c r="AA185" i="7"/>
  <c r="W185" i="7"/>
  <c r="AV185" i="7"/>
  <c r="AZ185" i="7"/>
  <c r="V185" i="7"/>
  <c r="BC185" i="7"/>
  <c r="BE185" i="7"/>
  <c r="AN185" i="7"/>
  <c r="AT185" i="7"/>
  <c r="AP185" i="7"/>
  <c r="AM185" i="7"/>
  <c r="AW185" i="7"/>
  <c r="AF185" i="7"/>
  <c r="AR185" i="7"/>
  <c r="AL185" i="7"/>
  <c r="AX185" i="7"/>
  <c r="AO185" i="7"/>
  <c r="X185" i="7"/>
  <c r="AJ185" i="7"/>
  <c r="AY187" i="7"/>
  <c r="AH187" i="7"/>
  <c r="Y187" i="7"/>
  <c r="AS187" i="7"/>
  <c r="AL187" i="7"/>
  <c r="AM187" i="7"/>
  <c r="BD187" i="7"/>
  <c r="AE187" i="7"/>
  <c r="AX187" i="7"/>
  <c r="AP187" i="7"/>
  <c r="AQ187" i="7"/>
  <c r="Z187" i="7"/>
  <c r="AU187" i="7"/>
  <c r="AK187" i="7"/>
  <c r="AD187" i="7"/>
  <c r="AI187" i="7"/>
  <c r="AC187" i="7"/>
  <c r="AB187" i="7"/>
  <c r="AF187" i="7"/>
  <c r="X187" i="7"/>
  <c r="AG187" i="7"/>
  <c r="BA187" i="7"/>
  <c r="AA187" i="7"/>
  <c r="W187" i="7"/>
  <c r="AV187" i="7"/>
  <c r="AZ187" i="7"/>
  <c r="V187" i="7"/>
  <c r="AR187" i="7"/>
  <c r="AW187" i="7"/>
  <c r="AO187" i="7"/>
  <c r="BB187" i="7"/>
  <c r="BC187" i="7"/>
  <c r="BE187" i="7"/>
  <c r="AN187" i="7"/>
  <c r="AJ187" i="7"/>
  <c r="AT187" i="7"/>
  <c r="AY189" i="7"/>
  <c r="AH189" i="7"/>
  <c r="AU189" i="7"/>
  <c r="AS189" i="7"/>
  <c r="AL189" i="7"/>
  <c r="BA189" i="7"/>
  <c r="AQ189" i="7"/>
  <c r="Z189" i="7"/>
  <c r="W189" i="7"/>
  <c r="AK189" i="7"/>
  <c r="AD189" i="7"/>
  <c r="AP189" i="7"/>
  <c r="AI189" i="7"/>
  <c r="AM189" i="7"/>
  <c r="BD189" i="7"/>
  <c r="AC189" i="7"/>
  <c r="V189" i="7"/>
  <c r="AA189" i="7"/>
  <c r="BE189" i="7"/>
  <c r="AV189" i="7"/>
  <c r="AZ189" i="7"/>
  <c r="BB189" i="7"/>
  <c r="Y189" i="7"/>
  <c r="BC189" i="7"/>
  <c r="AW189" i="7"/>
  <c r="AN189" i="7"/>
  <c r="AR189" i="7"/>
  <c r="AT189" i="7"/>
  <c r="AE189" i="7"/>
  <c r="AO189" i="7"/>
  <c r="AF189" i="7"/>
  <c r="AJ189" i="7"/>
  <c r="AX189" i="7"/>
  <c r="AG189" i="7"/>
  <c r="X189" i="7"/>
  <c r="AB189" i="7"/>
  <c r="AY191" i="7"/>
  <c r="AH191" i="7"/>
  <c r="AU191" i="7"/>
  <c r="AS191" i="7"/>
  <c r="AT191" i="7"/>
  <c r="AL191" i="7"/>
  <c r="AQ191" i="7"/>
  <c r="Z191" i="7"/>
  <c r="W191" i="7"/>
  <c r="AK191" i="7"/>
  <c r="AD191" i="7"/>
  <c r="AP191" i="7"/>
  <c r="AI191" i="7"/>
  <c r="AM191" i="7"/>
  <c r="BD191" i="7"/>
  <c r="AC191" i="7"/>
  <c r="V191" i="7"/>
  <c r="BA191" i="7"/>
  <c r="AA191" i="7"/>
  <c r="BE191" i="7"/>
  <c r="AV191" i="7"/>
  <c r="AZ191" i="7"/>
  <c r="BB191" i="7"/>
  <c r="Y191" i="7"/>
  <c r="BC191" i="7"/>
  <c r="AW191" i="7"/>
  <c r="AN191" i="7"/>
  <c r="AR191" i="7"/>
  <c r="AE191" i="7"/>
  <c r="AO191" i="7"/>
  <c r="AF191" i="7"/>
  <c r="AJ191" i="7"/>
  <c r="AX191" i="7"/>
  <c r="AG191" i="7"/>
  <c r="X191" i="7"/>
  <c r="AB191" i="7"/>
  <c r="BC194" i="7"/>
  <c r="AL194" i="7"/>
  <c r="AC194" i="7"/>
  <c r="AO194" i="7"/>
  <c r="AX194" i="7"/>
  <c r="AU194" i="7"/>
  <c r="AD194" i="7"/>
  <c r="AI194" i="7"/>
  <c r="AG194" i="7"/>
  <c r="AP194" i="7"/>
  <c r="AW194" i="7"/>
  <c r="AM194" i="7"/>
  <c r="V194" i="7"/>
  <c r="AZ194" i="7"/>
  <c r="Y194" i="7"/>
  <c r="Z194" i="7"/>
  <c r="AE194" i="7"/>
  <c r="AY194" i="7"/>
  <c r="AR194" i="7"/>
  <c r="BD194" i="7"/>
  <c r="AH194" i="7"/>
  <c r="AT194" i="7"/>
  <c r="W194" i="7"/>
  <c r="AA194" i="7"/>
  <c r="AJ194" i="7"/>
  <c r="AV194" i="7"/>
  <c r="AK194" i="7"/>
  <c r="AQ194" i="7"/>
  <c r="BA194" i="7"/>
  <c r="AB194" i="7"/>
  <c r="AN194" i="7"/>
  <c r="BB194" i="7"/>
  <c r="AS194" i="7"/>
  <c r="BE194" i="7"/>
  <c r="AF194" i="7"/>
  <c r="X194" i="7"/>
  <c r="AY195" i="7"/>
  <c r="AU195" i="7"/>
  <c r="BD195" i="7"/>
  <c r="V195" i="7"/>
  <c r="AF195" i="7"/>
  <c r="AV196" i="7"/>
  <c r="AE196" i="7"/>
  <c r="BA196" i="7"/>
  <c r="AG196" i="7"/>
  <c r="BA197" i="7"/>
  <c r="AY197" i="7"/>
  <c r="BC197" i="7"/>
  <c r="AN197" i="7"/>
  <c r="AT197" i="7"/>
  <c r="AE197" i="7"/>
  <c r="BD196" i="7"/>
  <c r="BB197" i="7"/>
  <c r="Z195" i="7"/>
  <c r="W195" i="7"/>
  <c r="AC195" i="7"/>
  <c r="AE195" i="7"/>
  <c r="AP195" i="7"/>
  <c r="AN196" i="7"/>
  <c r="W196" i="7"/>
  <c r="AK196" i="7"/>
  <c r="Y196" i="7"/>
  <c r="AS197" i="7"/>
  <c r="AQ197" i="7"/>
  <c r="AU197" i="7"/>
  <c r="AF197" i="7"/>
  <c r="X197" i="7"/>
  <c r="AX195" i="7"/>
  <c r="AS196" i="7"/>
  <c r="AM195" i="7"/>
  <c r="AK195" i="7"/>
  <c r="AJ195" i="7"/>
  <c r="AO195" i="7"/>
  <c r="Y195" i="7"/>
  <c r="BC196" i="7"/>
  <c r="AA196" i="7"/>
  <c r="AC196" i="7"/>
  <c r="AR196" i="7"/>
  <c r="AK197" i="7"/>
  <c r="AI197" i="7"/>
  <c r="AM197" i="7"/>
  <c r="BE197" i="7"/>
  <c r="AD197" i="7"/>
  <c r="AW197" i="7"/>
  <c r="AI196" i="7"/>
  <c r="AS195" i="7"/>
  <c r="AT195" i="7"/>
  <c r="BC195" i="7"/>
  <c r="AN195" i="7"/>
  <c r="BA195" i="7"/>
  <c r="AU196" i="7"/>
  <c r="BB196" i="7"/>
  <c r="AX196" i="7"/>
  <c r="AF196" i="7"/>
  <c r="AC197" i="7"/>
  <c r="AA197" i="7"/>
  <c r="AL197" i="7"/>
  <c r="Z197" i="7"/>
  <c r="BB195" i="7"/>
  <c r="AZ195" i="7"/>
  <c r="AA195" i="7"/>
  <c r="AR195" i="7"/>
  <c r="BE196" i="7"/>
  <c r="AM196" i="7"/>
  <c r="AL196" i="7"/>
  <c r="AZ196" i="7"/>
  <c r="X196" i="7"/>
  <c r="AZ197" i="7"/>
  <c r="AX197" i="7"/>
  <c r="W197" i="7"/>
  <c r="BD197" i="7"/>
  <c r="AQ195" i="7"/>
  <c r="AP196" i="7"/>
  <c r="Y197" i="7"/>
  <c r="AL195" i="7"/>
  <c r="AB195" i="7"/>
  <c r="AW195" i="7"/>
  <c r="AG195" i="7"/>
  <c r="AW196" i="7"/>
  <c r="AY196" i="7"/>
  <c r="AD196" i="7"/>
  <c r="AJ196" i="7"/>
  <c r="AT196" i="7"/>
  <c r="AR197" i="7"/>
  <c r="AP197" i="7"/>
  <c r="AO197" i="7"/>
  <c r="AG197" i="7"/>
  <c r="AD195" i="7"/>
  <c r="Z196" i="7"/>
  <c r="X195" i="7"/>
  <c r="AI195" i="7"/>
  <c r="AV195" i="7"/>
  <c r="AH195" i="7"/>
  <c r="AO196" i="7"/>
  <c r="AQ196" i="7"/>
  <c r="V196" i="7"/>
  <c r="AB196" i="7"/>
  <c r="AH196" i="7"/>
  <c r="AJ197" i="7"/>
  <c r="AH197" i="7"/>
  <c r="V197" i="7"/>
  <c r="AV197" i="7"/>
  <c r="BE195" i="7"/>
  <c r="AB197" i="7"/>
  <c r="BA201" i="7"/>
  <c r="AY201" i="7"/>
  <c r="BC201" i="7"/>
  <c r="AT201" i="7"/>
  <c r="AW201" i="7"/>
  <c r="Y200" i="7"/>
  <c r="AY200" i="7"/>
  <c r="AS201" i="7"/>
  <c r="AQ201" i="7"/>
  <c r="AU201" i="7"/>
  <c r="X201" i="7"/>
  <c r="AD201" i="7"/>
  <c r="BD200" i="7"/>
  <c r="AE200" i="7"/>
  <c r="AQ200" i="7"/>
  <c r="BA200" i="7"/>
  <c r="AT200" i="7"/>
  <c r="AF201" i="7"/>
  <c r="AM200" i="7"/>
  <c r="AK201" i="7"/>
  <c r="AI201" i="7"/>
  <c r="AM201" i="7"/>
  <c r="AO201" i="7"/>
  <c r="BD201" i="7"/>
  <c r="AV200" i="7"/>
  <c r="W200" i="7"/>
  <c r="AI200" i="7"/>
  <c r="AH200" i="7"/>
  <c r="AF200" i="7"/>
  <c r="Z200" i="7"/>
  <c r="AJ200" i="7"/>
  <c r="AC201" i="7"/>
  <c r="AA201" i="7"/>
  <c r="AE201" i="7"/>
  <c r="V201" i="7"/>
  <c r="AG201" i="7"/>
  <c r="AN200" i="7"/>
  <c r="BB200" i="7"/>
  <c r="AA200" i="7"/>
  <c r="AS200" i="7"/>
  <c r="BE200" i="7"/>
  <c r="AG200" i="7"/>
  <c r="AC200" i="7"/>
  <c r="AZ201" i="7"/>
  <c r="AX201" i="7"/>
  <c r="W201" i="7"/>
  <c r="BE201" i="7"/>
  <c r="AP200" i="7"/>
  <c r="V200" i="7"/>
  <c r="AR201" i="7"/>
  <c r="AP201" i="7"/>
  <c r="AV201" i="7"/>
  <c r="AN201" i="7"/>
  <c r="AW200" i="7"/>
  <c r="X200" i="7"/>
  <c r="AL200" i="7"/>
  <c r="AK200" i="7"/>
  <c r="AR200" i="7"/>
  <c r="AB201" i="7"/>
  <c r="AL201" i="7"/>
  <c r="AB200" i="7"/>
  <c r="AJ201" i="7"/>
  <c r="AH201" i="7"/>
  <c r="Y201" i="7"/>
  <c r="BB201" i="7"/>
  <c r="AO200" i="7"/>
  <c r="BC200" i="7"/>
  <c r="AD200" i="7"/>
  <c r="AZ200" i="7"/>
  <c r="AX200" i="7"/>
  <c r="Z201" i="7"/>
  <c r="AU200" i="7"/>
  <c r="V116" i="7"/>
  <c r="Y114" i="7"/>
  <c r="AC110" i="7"/>
  <c r="AB108" i="7"/>
  <c r="W107" i="7"/>
  <c r="V107" i="7"/>
  <c r="AB104" i="7"/>
  <c r="AA102" i="7"/>
  <c r="AC103" i="7"/>
  <c r="AB102" i="7"/>
  <c r="Y97" i="7"/>
  <c r="V99" i="7"/>
  <c r="Z101" i="7"/>
  <c r="Z100" i="7"/>
  <c r="V102" i="7"/>
  <c r="AA100" i="7"/>
  <c r="W105" i="7"/>
  <c r="G123" i="7"/>
  <c r="W120" i="7"/>
  <c r="X116" i="7"/>
  <c r="V114" i="7"/>
  <c r="AA112" i="7"/>
  <c r="AC95" i="7"/>
  <c r="AA98" i="7"/>
  <c r="Y99" i="7"/>
  <c r="Z102" i="7"/>
  <c r="AC99" i="7"/>
  <c r="AB103" i="7"/>
  <c r="V98" i="7"/>
  <c r="AB100" i="7"/>
  <c r="W97" i="7"/>
  <c r="AA95" i="7"/>
  <c r="Z96" i="7"/>
  <c r="Z120" i="7"/>
  <c r="Y116" i="7"/>
  <c r="AC114" i="7"/>
  <c r="X112" i="7"/>
  <c r="X110" i="7"/>
  <c r="Z110" i="7"/>
  <c r="AC107" i="7"/>
  <c r="X107" i="7"/>
  <c r="V94" i="7"/>
  <c r="Y100" i="7"/>
  <c r="Z94" i="7"/>
  <c r="AA97" i="7"/>
  <c r="AC96" i="7"/>
  <c r="W99" i="7"/>
  <c r="W101" i="7"/>
  <c r="Z104" i="7"/>
  <c r="V101" i="7"/>
  <c r="AB120" i="7"/>
  <c r="AC120" i="7"/>
  <c r="W116" i="7"/>
  <c r="Z112" i="7"/>
  <c r="V108" i="7"/>
  <c r="AA108" i="7"/>
  <c r="Z98" i="7"/>
  <c r="X99" i="7"/>
  <c r="W98" i="7"/>
  <c r="Y102" i="7"/>
  <c r="AB96" i="7"/>
  <c r="AA101" i="7"/>
  <c r="X97" i="7"/>
  <c r="AC101" i="7"/>
  <c r="AA105" i="7"/>
  <c r="Y106" i="7"/>
  <c r="AA120" i="7"/>
  <c r="X120" i="7"/>
  <c r="Z116" i="7"/>
  <c r="AA114" i="7"/>
  <c r="Y112" i="7"/>
  <c r="AC112" i="7"/>
  <c r="W110" i="7"/>
  <c r="AA107" i="7"/>
  <c r="X108" i="7"/>
  <c r="Y108" i="7"/>
  <c r="Z107" i="7"/>
  <c r="X98" i="7"/>
  <c r="X101" i="7"/>
  <c r="AA103" i="7"/>
  <c r="X96" i="7"/>
  <c r="AB97" i="7"/>
  <c r="AA99" i="7"/>
  <c r="Y94" i="7"/>
  <c r="AB99" i="7"/>
  <c r="AC104" i="7"/>
  <c r="V95" i="7"/>
  <c r="Y120" i="7"/>
  <c r="AA116" i="7"/>
  <c r="X114" i="7"/>
  <c r="W114" i="7"/>
  <c r="AB112" i="7"/>
  <c r="W112" i="7"/>
  <c r="AA110" i="7"/>
  <c r="AC108" i="7"/>
  <c r="AB107" i="7"/>
  <c r="W103" i="7"/>
  <c r="V104" i="7"/>
  <c r="V100" i="7"/>
  <c r="Y95" i="7"/>
  <c r="Y103" i="7"/>
  <c r="Y101" i="7"/>
  <c r="W96" i="7"/>
  <c r="AB94" i="7"/>
  <c r="AC97" i="7"/>
  <c r="Y104" i="7"/>
  <c r="AC116" i="7"/>
  <c r="Z114" i="7"/>
  <c r="V112" i="7"/>
  <c r="Y110" i="7"/>
  <c r="Z108" i="7"/>
  <c r="AA104" i="7"/>
  <c r="X100" i="7"/>
  <c r="AC102" i="7"/>
  <c r="Z95" i="7"/>
  <c r="W104" i="7"/>
  <c r="AC94" i="7"/>
  <c r="X95" i="7"/>
  <c r="AC100" i="7"/>
  <c r="AB101" i="7"/>
  <c r="V103" i="7"/>
  <c r="AA94" i="7"/>
  <c r="AB98" i="7"/>
  <c r="AB110" i="7"/>
  <c r="AB106" i="7"/>
  <c r="X109" i="7"/>
  <c r="AC111" i="7"/>
  <c r="W111" i="7"/>
  <c r="Y113" i="7"/>
  <c r="AA117" i="7"/>
  <c r="W119" i="7"/>
  <c r="W118" i="7"/>
  <c r="AB119" i="7"/>
  <c r="V119" i="7"/>
  <c r="V97" i="7"/>
  <c r="X103" i="7"/>
  <c r="AC106" i="7"/>
  <c r="Y109" i="7"/>
  <c r="Z109" i="7"/>
  <c r="Z111" i="7"/>
  <c r="Z113" i="7"/>
  <c r="AA113" i="7"/>
  <c r="AC115" i="7"/>
  <c r="AB117" i="7"/>
  <c r="AC118" i="7"/>
  <c r="Z118" i="7"/>
  <c r="Y118" i="7"/>
  <c r="V121" i="7"/>
  <c r="AA121" i="7"/>
  <c r="V105" i="7"/>
  <c r="AA119" i="7"/>
  <c r="Y96" i="7"/>
  <c r="Y105" i="7"/>
  <c r="Z105" i="7"/>
  <c r="V106" i="7"/>
  <c r="AA111" i="7"/>
  <c r="AC113" i="7"/>
  <c r="W113" i="7"/>
  <c r="AA115" i="7"/>
  <c r="Z117" i="7"/>
  <c r="AA118" i="7"/>
  <c r="X121" i="7"/>
  <c r="Y121" i="7"/>
  <c r="X94" i="7"/>
  <c r="X113" i="7"/>
  <c r="V110" i="7"/>
  <c r="W102" i="7"/>
  <c r="W95" i="7"/>
  <c r="AA96" i="7"/>
  <c r="AA106" i="7"/>
  <c r="Z106" i="7"/>
  <c r="AA109" i="7"/>
  <c r="V113" i="7"/>
  <c r="V115" i="7"/>
  <c r="X118" i="7"/>
  <c r="V118" i="7"/>
  <c r="X119" i="7"/>
  <c r="V109" i="7"/>
  <c r="X115" i="7"/>
  <c r="W121" i="7"/>
  <c r="X104" i="7"/>
  <c r="AB105" i="7"/>
  <c r="W109" i="7"/>
  <c r="X111" i="7"/>
  <c r="Y111" i="7"/>
  <c r="AB113" i="7"/>
  <c r="Y115" i="7"/>
  <c r="V117" i="7"/>
  <c r="Y117" i="7"/>
  <c r="AB118" i="7"/>
  <c r="AC109" i="7"/>
  <c r="Z121" i="7"/>
  <c r="Y107" i="7"/>
  <c r="AB95" i="7"/>
  <c r="W94" i="7"/>
  <c r="Y98" i="7"/>
  <c r="X102" i="7"/>
  <c r="AC105" i="7"/>
  <c r="X105" i="7"/>
  <c r="AB115" i="7"/>
  <c r="W115" i="7"/>
  <c r="Z115" i="7"/>
  <c r="X117" i="7"/>
  <c r="AC117" i="7"/>
  <c r="AC119" i="7"/>
  <c r="AB121" i="7"/>
  <c r="AC121" i="7"/>
  <c r="AB114" i="7"/>
  <c r="AB109" i="7"/>
  <c r="V120" i="7"/>
  <c r="AB116" i="7"/>
  <c r="W108" i="7"/>
  <c r="Z97" i="7"/>
  <c r="Z103" i="7"/>
  <c r="AC98" i="7"/>
  <c r="Z99" i="7"/>
  <c r="W106" i="7"/>
  <c r="V111" i="7"/>
  <c r="AB111" i="7"/>
  <c r="Z119" i="7"/>
  <c r="Y119" i="7"/>
  <c r="W100" i="7"/>
  <c r="W117" i="7"/>
  <c r="X436" i="7" l="1"/>
  <c r="W436" i="7"/>
  <c r="Z436" i="7"/>
  <c r="AC436" i="7"/>
  <c r="AA436" i="7"/>
  <c r="Y436" i="7"/>
  <c r="AD436" i="7" s="1"/>
  <c r="AB436" i="7"/>
  <c r="AA11" i="8"/>
  <c r="AB11" i="8"/>
  <c r="B202" i="7"/>
  <c r="AE13" i="9"/>
  <c r="AD12" i="9"/>
  <c r="U12" i="8"/>
  <c r="I11" i="8"/>
  <c r="B11" i="8"/>
  <c r="D11" i="9"/>
  <c r="F11" i="9"/>
  <c r="E11" i="9"/>
  <c r="I11" i="9"/>
  <c r="U11" i="9"/>
  <c r="AE13" i="8"/>
  <c r="O12" i="8"/>
  <c r="P12" i="8"/>
  <c r="Q12" i="8"/>
  <c r="AP458" i="7"/>
  <c r="AP454" i="7"/>
  <c r="AQ5" i="7"/>
  <c r="B124" i="7"/>
  <c r="B531" i="7"/>
  <c r="B273" i="7"/>
  <c r="AD7" i="7"/>
  <c r="G531" i="7"/>
  <c r="G202" i="7"/>
  <c r="V258" i="7"/>
  <c r="F525" i="7"/>
  <c r="AA485" i="7"/>
  <c r="F271" i="7"/>
  <c r="Z255" i="7"/>
  <c r="F123" i="7"/>
  <c r="W138" i="7"/>
  <c r="V250" i="7"/>
  <c r="Y91" i="7"/>
  <c r="AA250" i="7"/>
  <c r="AB268" i="7"/>
  <c r="AB477" i="7"/>
  <c r="H122" i="7"/>
  <c r="Y268" i="7"/>
  <c r="X485" i="7"/>
  <c r="H272" i="7"/>
  <c r="Y485" i="7"/>
  <c r="AB475" i="7"/>
  <c r="X138" i="7"/>
  <c r="I123" i="7"/>
  <c r="F122" i="7"/>
  <c r="AC486" i="7"/>
  <c r="Z476" i="7"/>
  <c r="AA266" i="7"/>
  <c r="Z259" i="7"/>
  <c r="Z475" i="7"/>
  <c r="AB255" i="7"/>
  <c r="AC477" i="7"/>
  <c r="Z138" i="7"/>
  <c r="J525" i="7"/>
  <c r="V266" i="7"/>
  <c r="W475" i="7"/>
  <c r="AC251" i="7"/>
  <c r="Z267" i="7"/>
  <c r="X486" i="7"/>
  <c r="V251" i="7"/>
  <c r="Y269" i="7"/>
  <c r="G124" i="7"/>
  <c r="AC259" i="7"/>
  <c r="W266" i="7"/>
  <c r="W485" i="7"/>
  <c r="F270" i="7"/>
  <c r="V466" i="7"/>
  <c r="AC138" i="7"/>
  <c r="AA258" i="7"/>
  <c r="X266" i="7"/>
  <c r="V255" i="7"/>
  <c r="X251" i="7"/>
  <c r="X484" i="7"/>
  <c r="V138" i="7"/>
  <c r="W476" i="7"/>
  <c r="AA475" i="7"/>
  <c r="H202" i="7"/>
  <c r="AC266" i="7"/>
  <c r="Z269" i="7"/>
  <c r="H270" i="7"/>
  <c r="Y476" i="7"/>
  <c r="V485" i="7"/>
  <c r="H525" i="7"/>
  <c r="X258" i="7"/>
  <c r="I273" i="7"/>
  <c r="W258" i="7"/>
  <c r="AA486" i="7"/>
  <c r="W477" i="7"/>
  <c r="Y138" i="7"/>
  <c r="AA476" i="7"/>
  <c r="V268" i="7"/>
  <c r="J272" i="7"/>
  <c r="J122" i="7"/>
  <c r="V269" i="7"/>
  <c r="V259" i="7"/>
  <c r="AC267" i="7"/>
  <c r="X267" i="7"/>
  <c r="AA138" i="7"/>
  <c r="AB484" i="7"/>
  <c r="Y258" i="7"/>
  <c r="X659" i="7"/>
  <c r="Y466" i="7"/>
  <c r="AA255" i="7"/>
  <c r="Z486" i="7"/>
  <c r="AA259" i="7"/>
  <c r="Z258" i="7"/>
  <c r="H271" i="7"/>
  <c r="Z91" i="7"/>
  <c r="AC91" i="7"/>
  <c r="W466" i="7"/>
  <c r="D272" i="7"/>
  <c r="Y267" i="7"/>
  <c r="D531" i="7"/>
  <c r="X91" i="7"/>
  <c r="V475" i="7"/>
  <c r="W267" i="7"/>
  <c r="F272" i="7"/>
  <c r="H524" i="7"/>
  <c r="W255" i="7"/>
  <c r="Z251" i="7"/>
  <c r="I202" i="7"/>
  <c r="AC250" i="7"/>
  <c r="Z484" i="7"/>
  <c r="V267" i="7"/>
  <c r="AB466" i="7"/>
  <c r="AB251" i="7"/>
  <c r="AB485" i="7"/>
  <c r="AC485" i="7"/>
  <c r="AA267" i="7"/>
  <c r="Y475" i="7"/>
  <c r="Y484" i="7"/>
  <c r="F202" i="7"/>
  <c r="Z266" i="7"/>
  <c r="X255" i="7"/>
  <c r="Y266" i="7"/>
  <c r="Y259" i="7"/>
  <c r="AB267" i="7"/>
  <c r="V484" i="7"/>
  <c r="AA91" i="7"/>
  <c r="X477" i="7"/>
  <c r="X269" i="7"/>
  <c r="D270" i="7"/>
  <c r="V476" i="7"/>
  <c r="W486" i="7"/>
  <c r="AB486" i="7"/>
  <c r="W250" i="7"/>
  <c r="Y255" i="7"/>
  <c r="Y250" i="7"/>
  <c r="F526" i="7"/>
  <c r="W91" i="7"/>
  <c r="AB266" i="7"/>
  <c r="I524" i="7"/>
  <c r="J123" i="7"/>
  <c r="AB476" i="7"/>
  <c r="X476" i="7"/>
  <c r="Z485" i="7"/>
  <c r="J524" i="7"/>
  <c r="AA251" i="7"/>
  <c r="AC269" i="7"/>
  <c r="AA484" i="7"/>
  <c r="X466" i="7"/>
  <c r="Y251" i="7"/>
  <c r="W269" i="7"/>
  <c r="J270" i="7"/>
  <c r="I271" i="7"/>
  <c r="H123" i="7"/>
  <c r="V486" i="7"/>
  <c r="V91" i="7"/>
  <c r="AA477" i="7"/>
  <c r="AB91" i="7"/>
  <c r="AC476" i="7"/>
  <c r="AC255" i="7"/>
  <c r="Z466" i="7"/>
  <c r="AA269" i="7"/>
  <c r="W268" i="7"/>
  <c r="X259" i="7"/>
  <c r="AC268" i="7"/>
  <c r="I272" i="7"/>
  <c r="AC258" i="7"/>
  <c r="W484" i="7"/>
  <c r="Z250" i="7"/>
  <c r="W259" i="7"/>
  <c r="Z268" i="7"/>
  <c r="J202" i="7"/>
  <c r="AB259" i="7"/>
  <c r="D530" i="7"/>
  <c r="AA268" i="7"/>
  <c r="Y477" i="7"/>
  <c r="J273" i="7"/>
  <c r="AC475" i="7"/>
  <c r="AB250" i="7"/>
  <c r="AB269" i="7"/>
  <c r="AC466" i="7"/>
  <c r="V477" i="7"/>
  <c r="AB258" i="7"/>
  <c r="X250" i="7"/>
  <c r="J124" i="7"/>
  <c r="AA466" i="7"/>
  <c r="Y486" i="7"/>
  <c r="AC484" i="7"/>
  <c r="W251" i="7"/>
  <c r="I270" i="7"/>
  <c r="X268" i="7"/>
  <c r="AB138" i="7"/>
  <c r="Z477" i="7"/>
  <c r="X475" i="7"/>
  <c r="AE436" i="7" l="1"/>
  <c r="AA12" i="8"/>
  <c r="AB12" i="8"/>
  <c r="B203" i="7"/>
  <c r="V748" i="7"/>
  <c r="V695" i="7"/>
  <c r="W26" i="7" s="1"/>
  <c r="W695" i="7" s="1"/>
  <c r="V694" i="7"/>
  <c r="V725" i="7"/>
  <c r="W56" i="7" s="1"/>
  <c r="W725" i="7" s="1"/>
  <c r="X56" i="7" s="1"/>
  <c r="X725" i="7" s="1"/>
  <c r="Y56" i="7" s="1"/>
  <c r="Y725" i="7" s="1"/>
  <c r="Z56" i="7" s="1"/>
  <c r="Z725" i="7" s="1"/>
  <c r="AA56" i="7" s="1"/>
  <c r="AA725" i="7" s="1"/>
  <c r="AB56" i="7" s="1"/>
  <c r="AB725" i="7" s="1"/>
  <c r="AC56" i="7" s="1"/>
  <c r="AC725" i="7" s="1"/>
  <c r="AD56" i="7" s="1"/>
  <c r="V699" i="7"/>
  <c r="V730" i="7"/>
  <c r="W61" i="7" s="1"/>
  <c r="W730" i="7" s="1"/>
  <c r="X61" i="7" s="1"/>
  <c r="V691" i="7"/>
  <c r="B12" i="8"/>
  <c r="AE14" i="8"/>
  <c r="Q13" i="8"/>
  <c r="O13" i="8"/>
  <c r="P13" i="8"/>
  <c r="U13" i="8"/>
  <c r="I12" i="8"/>
  <c r="AD13" i="9"/>
  <c r="I12" i="9"/>
  <c r="E12" i="9"/>
  <c r="D12" i="9"/>
  <c r="F12" i="9"/>
  <c r="U12" i="9"/>
  <c r="AE14" i="9"/>
  <c r="AQ458" i="7"/>
  <c r="AQ454" i="7"/>
  <c r="AR5" i="7"/>
  <c r="B125" i="7"/>
  <c r="B532" i="7"/>
  <c r="B274" i="7"/>
  <c r="AE6" i="7"/>
  <c r="J203" i="7"/>
  <c r="F203" i="7"/>
  <c r="I203" i="7"/>
  <c r="H203" i="7"/>
  <c r="G203" i="7"/>
  <c r="G532" i="7"/>
  <c r="Y202" i="7"/>
  <c r="AM202" i="7"/>
  <c r="AY202" i="7"/>
  <c r="AR202" i="7"/>
  <c r="BA203" i="7"/>
  <c r="AY203" i="7"/>
  <c r="BC203" i="7"/>
  <c r="AL203" i="7"/>
  <c r="AT203" i="7"/>
  <c r="X203" i="7"/>
  <c r="V202" i="7"/>
  <c r="BD202" i="7"/>
  <c r="AE202" i="7"/>
  <c r="AQ202" i="7"/>
  <c r="AP202" i="7"/>
  <c r="AS203" i="7"/>
  <c r="AQ203" i="7"/>
  <c r="AU203" i="7"/>
  <c r="AV203" i="7"/>
  <c r="BE203" i="7"/>
  <c r="AV202" i="7"/>
  <c r="W202" i="7"/>
  <c r="AI202" i="7"/>
  <c r="AX202" i="7"/>
  <c r="AK203" i="7"/>
  <c r="AI203" i="7"/>
  <c r="AM203" i="7"/>
  <c r="Y203" i="7"/>
  <c r="AO203" i="7"/>
  <c r="AZ203" i="7"/>
  <c r="AO202" i="7"/>
  <c r="AK202" i="7"/>
  <c r="AD203" i="7"/>
  <c r="AU202" i="7"/>
  <c r="AB203" i="7"/>
  <c r="AN202" i="7"/>
  <c r="BB202" i="7"/>
  <c r="AA202" i="7"/>
  <c r="AB202" i="7"/>
  <c r="AC203" i="7"/>
  <c r="AA203" i="7"/>
  <c r="AE203" i="7"/>
  <c r="BD203" i="7"/>
  <c r="V203" i="7"/>
  <c r="AX203" i="7"/>
  <c r="W203" i="7"/>
  <c r="AD202" i="7"/>
  <c r="AJ203" i="7"/>
  <c r="AC202" i="7"/>
  <c r="AF203" i="7"/>
  <c r="BE202" i="7"/>
  <c r="AF202" i="7"/>
  <c r="AT202" i="7"/>
  <c r="BA202" i="7"/>
  <c r="AS202" i="7"/>
  <c r="AG203" i="7"/>
  <c r="BC202" i="7"/>
  <c r="AH203" i="7"/>
  <c r="AG202" i="7"/>
  <c r="Z203" i="7"/>
  <c r="AW202" i="7"/>
  <c r="X202" i="7"/>
  <c r="AL202" i="7"/>
  <c r="AH202" i="7"/>
  <c r="Z202" i="7"/>
  <c r="AR203" i="7"/>
  <c r="AP203" i="7"/>
  <c r="AN203" i="7"/>
  <c r="AW203" i="7"/>
  <c r="AZ202" i="7"/>
  <c r="BB203" i="7"/>
  <c r="AJ202" i="7"/>
  <c r="J271" i="7"/>
  <c r="AD120" i="7"/>
  <c r="AD121" i="7"/>
  <c r="AD107" i="7"/>
  <c r="V123" i="7"/>
  <c r="AD269" i="7"/>
  <c r="AB270" i="7"/>
  <c r="AD250" i="7"/>
  <c r="Y272" i="7"/>
  <c r="F125" i="7"/>
  <c r="AA272" i="7"/>
  <c r="I124" i="7"/>
  <c r="AD272" i="7"/>
  <c r="AB122" i="7"/>
  <c r="AD268" i="7"/>
  <c r="AD112" i="7"/>
  <c r="AD114" i="7"/>
  <c r="AD94" i="7"/>
  <c r="AD115" i="7"/>
  <c r="X270" i="7"/>
  <c r="AD258" i="7"/>
  <c r="I526" i="7"/>
  <c r="AD259" i="7"/>
  <c r="H124" i="7"/>
  <c r="F273" i="7"/>
  <c r="AD251" i="7"/>
  <c r="H526" i="7"/>
  <c r="F124" i="7"/>
  <c r="J526" i="7"/>
  <c r="AD91" i="7"/>
  <c r="AC272" i="7"/>
  <c r="AD104" i="7"/>
  <c r="AD486" i="7"/>
  <c r="AD475" i="7"/>
  <c r="AD476" i="7"/>
  <c r="AD103" i="7"/>
  <c r="AD108" i="7"/>
  <c r="AD101" i="7"/>
  <c r="AD106" i="7"/>
  <c r="AB123" i="7"/>
  <c r="V122" i="7"/>
  <c r="AC123" i="7"/>
  <c r="W272" i="7"/>
  <c r="AD267" i="7"/>
  <c r="Y270" i="7"/>
  <c r="V272" i="7"/>
  <c r="X123" i="7"/>
  <c r="AD255" i="7"/>
  <c r="W123" i="7"/>
  <c r="AD485" i="7"/>
  <c r="X272" i="7"/>
  <c r="F527" i="7"/>
  <c r="AD110" i="7"/>
  <c r="AD98" i="7"/>
  <c r="AD109" i="7"/>
  <c r="AD113" i="7"/>
  <c r="AA123" i="7"/>
  <c r="AC122" i="7"/>
  <c r="Z123" i="7"/>
  <c r="Y122" i="7"/>
  <c r="AB272" i="7"/>
  <c r="Z270" i="7"/>
  <c r="D273" i="7"/>
  <c r="AA270" i="7"/>
  <c r="AD116" i="7"/>
  <c r="AD97" i="7"/>
  <c r="AD102" i="7"/>
  <c r="AD111" i="7"/>
  <c r="AD105" i="7"/>
  <c r="AD122" i="7"/>
  <c r="AA122" i="7"/>
  <c r="X122" i="7"/>
  <c r="AD484" i="7"/>
  <c r="I525" i="7"/>
  <c r="Z272" i="7"/>
  <c r="V270" i="7"/>
  <c r="AD99" i="7"/>
  <c r="AD96" i="7"/>
  <c r="AD118" i="7"/>
  <c r="G125" i="7"/>
  <c r="W122" i="7"/>
  <c r="AD123" i="7"/>
  <c r="AD477" i="7"/>
  <c r="H273" i="7"/>
  <c r="AD266" i="7"/>
  <c r="AD270" i="7"/>
  <c r="W270" i="7"/>
  <c r="AC270" i="7"/>
  <c r="AD95" i="7"/>
  <c r="AD117" i="7"/>
  <c r="AD119" i="7"/>
  <c r="Y123" i="7"/>
  <c r="AD138" i="7"/>
  <c r="AD100" i="7"/>
  <c r="Z122" i="7"/>
  <c r="AD466" i="7"/>
  <c r="D532" i="7"/>
  <c r="H274" i="7"/>
  <c r="AA13" i="8" l="1"/>
  <c r="AB13" i="8"/>
  <c r="AF436" i="7"/>
  <c r="B204" i="7"/>
  <c r="B13" i="8"/>
  <c r="AE15" i="9"/>
  <c r="AE15" i="8"/>
  <c r="O14" i="8"/>
  <c r="P14" i="8"/>
  <c r="Q14" i="8"/>
  <c r="AD14" i="9"/>
  <c r="U13" i="9"/>
  <c r="E13" i="9"/>
  <c r="I13" i="9"/>
  <c r="F13" i="9"/>
  <c r="D13" i="9"/>
  <c r="U14" i="8"/>
  <c r="I13" i="8"/>
  <c r="AR458" i="7"/>
  <c r="AR454" i="7"/>
  <c r="AD725" i="7"/>
  <c r="AE56" i="7" s="1"/>
  <c r="X730" i="7"/>
  <c r="Y61" i="7" s="1"/>
  <c r="AS5" i="7"/>
  <c r="B126" i="7"/>
  <c r="B533" i="7"/>
  <c r="B275" i="7"/>
  <c r="B276" i="7" s="1"/>
  <c r="AE7" i="7"/>
  <c r="F204" i="7"/>
  <c r="I204" i="7"/>
  <c r="H204" i="7"/>
  <c r="J204" i="7"/>
  <c r="G204" i="7"/>
  <c r="G533" i="7"/>
  <c r="AD271" i="7"/>
  <c r="V271" i="7"/>
  <c r="V273" i="7"/>
  <c r="I125" i="7"/>
  <c r="AE104" i="7"/>
  <c r="AC271" i="7"/>
  <c r="F274" i="7"/>
  <c r="X124" i="7"/>
  <c r="J126" i="7"/>
  <c r="Y273" i="7"/>
  <c r="X273" i="7"/>
  <c r="Y271" i="7"/>
  <c r="X271" i="7"/>
  <c r="J274" i="7"/>
  <c r="AA273" i="7"/>
  <c r="F528" i="7"/>
  <c r="AD273" i="7"/>
  <c r="I276" i="7"/>
  <c r="AE91" i="7"/>
  <c r="Z124" i="7"/>
  <c r="W271" i="7"/>
  <c r="I274" i="7"/>
  <c r="AC124" i="7"/>
  <c r="Y124" i="7"/>
  <c r="AD124" i="7"/>
  <c r="D533" i="7"/>
  <c r="H125" i="7"/>
  <c r="AE106" i="7"/>
  <c r="J125" i="7"/>
  <c r="Z271" i="7"/>
  <c r="D274" i="7"/>
  <c r="G126" i="7"/>
  <c r="AA124" i="7"/>
  <c r="W124" i="7"/>
  <c r="H126" i="7"/>
  <c r="W273" i="7"/>
  <c r="AA271" i="7"/>
  <c r="V124" i="7"/>
  <c r="AB273" i="7"/>
  <c r="H527" i="7"/>
  <c r="Z273" i="7"/>
  <c r="AB124" i="7"/>
  <c r="AE121" i="7"/>
  <c r="AB271" i="7"/>
  <c r="AE124" i="7"/>
  <c r="AC273" i="7"/>
  <c r="AE105" i="7"/>
  <c r="AE114" i="7"/>
  <c r="AA204" i="7"/>
  <c r="AI204" i="7"/>
  <c r="AP204" i="7"/>
  <c r="AQ204" i="7"/>
  <c r="AE204" i="7"/>
  <c r="BD204" i="7"/>
  <c r="AJ204" i="7"/>
  <c r="AY204" i="7"/>
  <c r="AM204" i="7"/>
  <c r="Y204" i="7"/>
  <c r="AK204" i="7"/>
  <c r="BA204" i="7"/>
  <c r="W204" i="7"/>
  <c r="AB204" i="7"/>
  <c r="AR204" i="7"/>
  <c r="V204" i="7"/>
  <c r="AU204" i="7"/>
  <c r="AG204" i="7"/>
  <c r="AN204" i="7"/>
  <c r="AV204" i="7"/>
  <c r="AX204" i="7"/>
  <c r="AH204" i="7"/>
  <c r="AD204" i="7"/>
  <c r="BC204" i="7"/>
  <c r="AO204" i="7"/>
  <c r="BB204" i="7"/>
  <c r="AC204" i="7"/>
  <c r="Z204" i="7"/>
  <c r="AL204" i="7"/>
  <c r="X204" i="7"/>
  <c r="AW204" i="7"/>
  <c r="AZ204" i="7"/>
  <c r="AS204" i="7"/>
  <c r="AT204" i="7"/>
  <c r="AF204" i="7"/>
  <c r="BE204" i="7"/>
  <c r="AG436" i="7" l="1"/>
  <c r="AA14" i="8"/>
  <c r="AB14" i="8"/>
  <c r="B205" i="7"/>
  <c r="V731" i="7"/>
  <c r="W62" i="7" s="1"/>
  <c r="W731" i="7" s="1"/>
  <c r="X62" i="7" s="1"/>
  <c r="AE16" i="8"/>
  <c r="O15" i="8"/>
  <c r="P15" i="8"/>
  <c r="Q15" i="8"/>
  <c r="AD15" i="9"/>
  <c r="I14" i="9"/>
  <c r="U14" i="9"/>
  <c r="F14" i="9"/>
  <c r="D14" i="9"/>
  <c r="E14" i="9"/>
  <c r="U15" i="8"/>
  <c r="I14" i="8"/>
  <c r="B14" i="8"/>
  <c r="AE16" i="9"/>
  <c r="AS458" i="7"/>
  <c r="AS454" i="7"/>
  <c r="AE725" i="7"/>
  <c r="AF56" i="7" s="1"/>
  <c r="Y730" i="7"/>
  <c r="Z61" i="7" s="1"/>
  <c r="AT5" i="7"/>
  <c r="B127" i="7"/>
  <c r="B534" i="7"/>
  <c r="B277" i="7"/>
  <c r="B278" i="7" s="1"/>
  <c r="AF6" i="7"/>
  <c r="I205" i="7"/>
  <c r="H205" i="7"/>
  <c r="J205" i="7"/>
  <c r="F205" i="7"/>
  <c r="G205" i="7"/>
  <c r="G534" i="7"/>
  <c r="X274" i="7"/>
  <c r="AC274" i="7"/>
  <c r="AE98" i="7"/>
  <c r="AE117" i="7"/>
  <c r="AE109" i="7"/>
  <c r="AD125" i="7"/>
  <c r="I275" i="7"/>
  <c r="AE274" i="7"/>
  <c r="AE258" i="7"/>
  <c r="AE272" i="7"/>
  <c r="AE94" i="7"/>
  <c r="AE251" i="7"/>
  <c r="Z274" i="7"/>
  <c r="AE110" i="7"/>
  <c r="AE120" i="7"/>
  <c r="AE112" i="7"/>
  <c r="J275" i="7"/>
  <c r="D278" i="7"/>
  <c r="AE138" i="7"/>
  <c r="H275" i="7"/>
  <c r="AE486" i="7"/>
  <c r="AE477" i="7"/>
  <c r="J276" i="7"/>
  <c r="D275" i="7"/>
  <c r="AE268" i="7"/>
  <c r="H276" i="7"/>
  <c r="AE485" i="7"/>
  <c r="AC125" i="7"/>
  <c r="AE476" i="7"/>
  <c r="AE266" i="7"/>
  <c r="Y274" i="7"/>
  <c r="AE113" i="7"/>
  <c r="AE111" i="7"/>
  <c r="AE100" i="7"/>
  <c r="AE116" i="7"/>
  <c r="I126" i="7"/>
  <c r="AE475" i="7"/>
  <c r="AE267" i="7"/>
  <c r="AE270" i="7"/>
  <c r="AE108" i="7"/>
  <c r="AE466" i="7"/>
  <c r="AE269" i="7"/>
  <c r="W274" i="7"/>
  <c r="AA125" i="7"/>
  <c r="D534" i="7"/>
  <c r="F529" i="7"/>
  <c r="I527" i="7"/>
  <c r="AD274" i="7"/>
  <c r="AE102" i="7"/>
  <c r="AE96" i="7"/>
  <c r="AE118" i="7"/>
  <c r="Z125" i="7"/>
  <c r="Y125" i="7"/>
  <c r="AE125" i="7"/>
  <c r="F275" i="7"/>
  <c r="AE250" i="7"/>
  <c r="AE273" i="7"/>
  <c r="AB274" i="7"/>
  <c r="V125" i="7"/>
  <c r="G127" i="7"/>
  <c r="V274" i="7"/>
  <c r="AE99" i="7"/>
  <c r="AE107" i="7"/>
  <c r="AE103" i="7"/>
  <c r="X125" i="7"/>
  <c r="AB125" i="7"/>
  <c r="F276" i="7"/>
  <c r="AE484" i="7"/>
  <c r="H528" i="7"/>
  <c r="AE115" i="7"/>
  <c r="AE259" i="7"/>
  <c r="AE97" i="7"/>
  <c r="AA274" i="7"/>
  <c r="AE101" i="7"/>
  <c r="AE119" i="7"/>
  <c r="AE123" i="7"/>
  <c r="W125" i="7"/>
  <c r="F126" i="7"/>
  <c r="AE271" i="7"/>
  <c r="AE255" i="7"/>
  <c r="AE122" i="7"/>
  <c r="I528" i="7"/>
  <c r="AE95" i="7"/>
  <c r="D276" i="7"/>
  <c r="I127" i="7"/>
  <c r="AY205" i="7"/>
  <c r="V205" i="7"/>
  <c r="AT205" i="7"/>
  <c r="AF205" i="7"/>
  <c r="AH205" i="7"/>
  <c r="AJ205" i="7"/>
  <c r="AO205" i="7"/>
  <c r="BB205" i="7"/>
  <c r="AP205" i="7"/>
  <c r="AR205" i="7"/>
  <c r="AW205" i="7"/>
  <c r="X205" i="7"/>
  <c r="AB205" i="7"/>
  <c r="Y205" i="7"/>
  <c r="W205" i="7"/>
  <c r="AX205" i="7"/>
  <c r="AZ205" i="7"/>
  <c r="AL205" i="7"/>
  <c r="AE205" i="7"/>
  <c r="AA205" i="7"/>
  <c r="AC205" i="7"/>
  <c r="AV205" i="7"/>
  <c r="AG205" i="7"/>
  <c r="AN205" i="7"/>
  <c r="AM205" i="7"/>
  <c r="AI205" i="7"/>
  <c r="AK205" i="7"/>
  <c r="BE205" i="7"/>
  <c r="AD205" i="7"/>
  <c r="AU205" i="7"/>
  <c r="AQ205" i="7"/>
  <c r="AS205" i="7"/>
  <c r="BA205" i="7"/>
  <c r="BC205" i="7"/>
  <c r="Z205" i="7"/>
  <c r="BD205" i="7"/>
  <c r="AH436" i="7" l="1"/>
  <c r="AI436" i="7"/>
  <c r="AA15" i="8"/>
  <c r="AB15" i="8"/>
  <c r="B206" i="7"/>
  <c r="U16" i="8"/>
  <c r="I15" i="8"/>
  <c r="AE17" i="9"/>
  <c r="B15" i="8"/>
  <c r="AD16" i="9"/>
  <c r="U15" i="9"/>
  <c r="I15" i="9"/>
  <c r="D15" i="9"/>
  <c r="E15" i="9"/>
  <c r="F15" i="9"/>
  <c r="AE17" i="8"/>
  <c r="Q16" i="8"/>
  <c r="P16" i="8"/>
  <c r="O16" i="8"/>
  <c r="AT454" i="7"/>
  <c r="AT458" i="7"/>
  <c r="X731" i="7"/>
  <c r="Y62" i="7" s="1"/>
  <c r="Z730" i="7"/>
  <c r="AA61" i="7" s="1"/>
  <c r="AU5" i="7"/>
  <c r="B128" i="7"/>
  <c r="B535" i="7"/>
  <c r="AF7" i="7"/>
  <c r="B279" i="7"/>
  <c r="G535" i="7"/>
  <c r="I206" i="7"/>
  <c r="F206" i="7"/>
  <c r="H206" i="7"/>
  <c r="J206" i="7" s="1"/>
  <c r="G206" i="7"/>
  <c r="BB206" i="7"/>
  <c r="AW206" i="7"/>
  <c r="X206" i="7"/>
  <c r="AB206" i="7"/>
  <c r="BD206" i="7"/>
  <c r="AZ206" i="7"/>
  <c r="AT206" i="7"/>
  <c r="AL206" i="7"/>
  <c r="AO206" i="7"/>
  <c r="AX206" i="7"/>
  <c r="AF206" i="7"/>
  <c r="AP206" i="7"/>
  <c r="AR206" i="7"/>
  <c r="AJ206" i="7"/>
  <c r="AV206" i="7"/>
  <c r="AE206" i="7"/>
  <c r="AU206" i="7"/>
  <c r="BC206" i="7"/>
  <c r="Z206" i="7"/>
  <c r="BE206" i="7"/>
  <c r="V206" i="7"/>
  <c r="AA206" i="7"/>
  <c r="AI206" i="7"/>
  <c r="AG206" i="7"/>
  <c r="AM206" i="7"/>
  <c r="W206" i="7"/>
  <c r="Y206" i="7"/>
  <c r="AH206" i="7"/>
  <c r="AK206" i="7"/>
  <c r="AY206" i="7"/>
  <c r="BA206" i="7"/>
  <c r="AS206" i="7"/>
  <c r="AC206" i="7"/>
  <c r="AN206" i="7"/>
  <c r="AD206" i="7"/>
  <c r="AQ206" i="7"/>
  <c r="AB126" i="7"/>
  <c r="X275" i="7"/>
  <c r="D535" i="7"/>
  <c r="Z276" i="7"/>
  <c r="V276" i="7"/>
  <c r="I277" i="7"/>
  <c r="Y276" i="7"/>
  <c r="F277" i="7"/>
  <c r="I128" i="7"/>
  <c r="Z126" i="7"/>
  <c r="AD275" i="7"/>
  <c r="F127" i="7"/>
  <c r="Y275" i="7"/>
  <c r="F530" i="7"/>
  <c r="I278" i="7"/>
  <c r="AF485" i="7"/>
  <c r="G128" i="7"/>
  <c r="I529" i="7"/>
  <c r="AC275" i="7"/>
  <c r="J277" i="7"/>
  <c r="H127" i="7"/>
  <c r="J278" i="7"/>
  <c r="AA275" i="7"/>
  <c r="H529" i="7"/>
  <c r="X276" i="7"/>
  <c r="AB275" i="7"/>
  <c r="J127" i="7"/>
  <c r="D277" i="7"/>
  <c r="Z275" i="7"/>
  <c r="F278" i="7"/>
  <c r="AA126" i="7"/>
  <c r="AE126" i="7"/>
  <c r="Y126" i="7"/>
  <c r="H277" i="7"/>
  <c r="AF268" i="7"/>
  <c r="AE275" i="7"/>
  <c r="AB276" i="7"/>
  <c r="D279" i="7"/>
  <c r="H278" i="7"/>
  <c r="AF125" i="7"/>
  <c r="AD126" i="7"/>
  <c r="W126" i="7"/>
  <c r="V275" i="7"/>
  <c r="J527" i="7"/>
  <c r="X126" i="7"/>
  <c r="AC126" i="7"/>
  <c r="V126" i="7"/>
  <c r="AC276" i="7"/>
  <c r="J128" i="7"/>
  <c r="AD276" i="7"/>
  <c r="J528" i="7"/>
  <c r="H128" i="7"/>
  <c r="AF466" i="7"/>
  <c r="AA276" i="7"/>
  <c r="W276" i="7"/>
  <c r="AE276" i="7"/>
  <c r="W275" i="7"/>
  <c r="AF95" i="7"/>
  <c r="AF104" i="7"/>
  <c r="AF119" i="7"/>
  <c r="F128" i="7"/>
  <c r="AF110" i="7"/>
  <c r="AJ436" i="7" l="1"/>
  <c r="AA16" i="8"/>
  <c r="AB16" i="8"/>
  <c r="B207" i="7"/>
  <c r="B16" i="8"/>
  <c r="AD17" i="9"/>
  <c r="I16" i="9"/>
  <c r="F16" i="9"/>
  <c r="D16" i="9"/>
  <c r="E16" i="9"/>
  <c r="U16" i="9"/>
  <c r="AE18" i="9"/>
  <c r="AE18" i="8"/>
  <c r="O17" i="8"/>
  <c r="P17" i="8"/>
  <c r="Q17" i="8"/>
  <c r="U17" i="8"/>
  <c r="I16" i="8"/>
  <c r="AU454" i="7"/>
  <c r="AU458" i="7"/>
  <c r="Y731" i="7"/>
  <c r="Z62" i="7" s="1"/>
  <c r="AA730" i="7"/>
  <c r="AB61" i="7" s="1"/>
  <c r="AV5" i="7"/>
  <c r="B129" i="7"/>
  <c r="B536" i="7"/>
  <c r="AG6" i="7"/>
  <c r="B280" i="7"/>
  <c r="G536" i="7"/>
  <c r="H207" i="7"/>
  <c r="I207" i="7"/>
  <c r="J207" i="7"/>
  <c r="F207" i="7"/>
  <c r="G207" i="7"/>
  <c r="AF124" i="7"/>
  <c r="AF111" i="7"/>
  <c r="AF105" i="7"/>
  <c r="AF121" i="7"/>
  <c r="Y127" i="7"/>
  <c r="W127" i="7"/>
  <c r="V127" i="7"/>
  <c r="AF127" i="7"/>
  <c r="AD128" i="7"/>
  <c r="X278" i="7"/>
  <c r="AE278" i="7"/>
  <c r="Z277" i="7"/>
  <c r="AF476" i="7"/>
  <c r="AE277" i="7"/>
  <c r="AC278" i="7"/>
  <c r="X277" i="7"/>
  <c r="AF250" i="7"/>
  <c r="G129" i="7"/>
  <c r="AF109" i="7"/>
  <c r="AF101" i="7"/>
  <c r="AF108" i="7"/>
  <c r="AF118" i="7"/>
  <c r="AC128" i="7"/>
  <c r="H279" i="7"/>
  <c r="AB277" i="7"/>
  <c r="AF255" i="7"/>
  <c r="AF258" i="7"/>
  <c r="AD278" i="7"/>
  <c r="AB127" i="7"/>
  <c r="AF113" i="7"/>
  <c r="AF102" i="7"/>
  <c r="AF112" i="7"/>
  <c r="AF116" i="7"/>
  <c r="Z127" i="7"/>
  <c r="AA128" i="7"/>
  <c r="V128" i="7"/>
  <c r="AF251" i="7"/>
  <c r="AB278" i="7"/>
  <c r="AF269" i="7"/>
  <c r="F531" i="7"/>
  <c r="J529" i="7"/>
  <c r="AA277" i="7"/>
  <c r="H530" i="7"/>
  <c r="AF486" i="7"/>
  <c r="AF275" i="7"/>
  <c r="AF267" i="7"/>
  <c r="I279" i="7"/>
  <c r="AF97" i="7"/>
  <c r="AE127" i="7"/>
  <c r="AF99" i="7"/>
  <c r="AF107" i="7"/>
  <c r="AF115" i="7"/>
  <c r="AF126" i="7"/>
  <c r="AF120" i="7"/>
  <c r="AA127" i="7"/>
  <c r="AC127" i="7"/>
  <c r="F279" i="7"/>
  <c r="AF477" i="7"/>
  <c r="AF272" i="7"/>
  <c r="I530" i="7"/>
  <c r="AF475" i="7"/>
  <c r="Y278" i="7"/>
  <c r="X128" i="7"/>
  <c r="AF266" i="7"/>
  <c r="Z128" i="7"/>
  <c r="AF278" i="7"/>
  <c r="AF122" i="7"/>
  <c r="AF106" i="7"/>
  <c r="AF103" i="7"/>
  <c r="AE128" i="7"/>
  <c r="AD127" i="7"/>
  <c r="X127" i="7"/>
  <c r="AF271" i="7"/>
  <c r="AF276" i="7"/>
  <c r="H280" i="7"/>
  <c r="AF259" i="7"/>
  <c r="V278" i="7"/>
  <c r="AF270" i="7"/>
  <c r="Z278" i="7"/>
  <c r="AF273" i="7"/>
  <c r="AF98" i="7"/>
  <c r="AF138" i="7"/>
  <c r="AF91" i="7"/>
  <c r="AF114" i="7"/>
  <c r="AC277" i="7"/>
  <c r="AF100" i="7"/>
  <c r="AF94" i="7"/>
  <c r="AF117" i="7"/>
  <c r="W128" i="7"/>
  <c r="AF128" i="7"/>
  <c r="Y128" i="7"/>
  <c r="V277" i="7"/>
  <c r="D536" i="7"/>
  <c r="AA278" i="7"/>
  <c r="AF484" i="7"/>
  <c r="Y277" i="7"/>
  <c r="W278" i="7"/>
  <c r="AF96" i="7"/>
  <c r="AB128" i="7"/>
  <c r="AF277" i="7"/>
  <c r="AF274" i="7"/>
  <c r="AF123" i="7"/>
  <c r="W277" i="7"/>
  <c r="AD277" i="7"/>
  <c r="J129" i="7"/>
  <c r="AB207" i="7"/>
  <c r="AD207" i="7"/>
  <c r="AT207" i="7"/>
  <c r="AK207" i="7"/>
  <c r="AU207" i="7"/>
  <c r="AG207" i="7"/>
  <c r="BA207" i="7"/>
  <c r="BC207" i="7"/>
  <c r="AO207" i="7"/>
  <c r="V207" i="7"/>
  <c r="AR207" i="7"/>
  <c r="AL207" i="7"/>
  <c r="AF207" i="7"/>
  <c r="BE207" i="7"/>
  <c r="AA207" i="7"/>
  <c r="AN207" i="7"/>
  <c r="Z207" i="7"/>
  <c r="X207" i="7"/>
  <c r="BB207" i="7"/>
  <c r="AC207" i="7"/>
  <c r="AY207" i="7"/>
  <c r="W207" i="7"/>
  <c r="AV207" i="7"/>
  <c r="AH207" i="7"/>
  <c r="AQ207" i="7"/>
  <c r="AW207" i="7"/>
  <c r="AI207" i="7"/>
  <c r="AS207" i="7"/>
  <c r="AJ207" i="7"/>
  <c r="AE207" i="7"/>
  <c r="BD207" i="7"/>
  <c r="AP207" i="7"/>
  <c r="AZ207" i="7"/>
  <c r="AM207" i="7"/>
  <c r="Y207" i="7"/>
  <c r="AX207" i="7"/>
  <c r="AK436" i="7" l="1"/>
  <c r="AL436" i="7" s="1"/>
  <c r="AM436" i="7" s="1"/>
  <c r="AN436" i="7" s="1"/>
  <c r="AO436" i="7" s="1"/>
  <c r="AP436" i="7" s="1"/>
  <c r="AQ436" i="7" s="1"/>
  <c r="AR436" i="7" s="1"/>
  <c r="AS436" i="7" s="1"/>
  <c r="AT436" i="7" s="1"/>
  <c r="AU436" i="7" s="1"/>
  <c r="AA17" i="8"/>
  <c r="AB17" i="8"/>
  <c r="B208" i="7"/>
  <c r="AE19" i="9"/>
  <c r="U18" i="8"/>
  <c r="I17" i="8"/>
  <c r="B17" i="8"/>
  <c r="AE19" i="8"/>
  <c r="O18" i="8"/>
  <c r="Q18" i="8"/>
  <c r="P18" i="8"/>
  <c r="AD18" i="9"/>
  <c r="U17" i="9"/>
  <c r="F17" i="9"/>
  <c r="I17" i="9"/>
  <c r="D17" i="9"/>
  <c r="E17" i="9"/>
  <c r="AV454" i="7"/>
  <c r="AV458" i="7"/>
  <c r="AF725" i="7"/>
  <c r="AG56" i="7" s="1"/>
  <c r="Z731" i="7"/>
  <c r="AA62" i="7" s="1"/>
  <c r="AB730" i="7"/>
  <c r="AC61" i="7" s="1"/>
  <c r="AW5" i="7"/>
  <c r="B130" i="7"/>
  <c r="B537" i="7"/>
  <c r="AG7" i="7"/>
  <c r="B281" i="7"/>
  <c r="H208" i="7"/>
  <c r="J208" i="7"/>
  <c r="F208" i="7"/>
  <c r="I208" i="7"/>
  <c r="G208" i="7"/>
  <c r="G537" i="7"/>
  <c r="F129" i="7"/>
  <c r="D280" i="7"/>
  <c r="J279" i="7"/>
  <c r="AG110" i="7"/>
  <c r="F280" i="7"/>
  <c r="H531" i="7"/>
  <c r="AG124" i="7"/>
  <c r="H129" i="7"/>
  <c r="I531" i="7"/>
  <c r="AG119" i="7"/>
  <c r="AG107" i="7"/>
  <c r="F532" i="7"/>
  <c r="AG477" i="7"/>
  <c r="AG122" i="7"/>
  <c r="AG101" i="7"/>
  <c r="I129" i="7"/>
  <c r="J530" i="7"/>
  <c r="I280" i="7"/>
  <c r="J531" i="7"/>
  <c r="H281" i="7"/>
  <c r="J280" i="7"/>
  <c r="AG116" i="7"/>
  <c r="AG112" i="7"/>
  <c r="G130" i="7"/>
  <c r="AG98" i="7"/>
  <c r="D537" i="7"/>
  <c r="Z208" i="7"/>
  <c r="X208" i="7"/>
  <c r="AW208" i="7"/>
  <c r="AJ208" i="7"/>
  <c r="AD208" i="7"/>
  <c r="AM208" i="7"/>
  <c r="AN208" i="7"/>
  <c r="AH208" i="7"/>
  <c r="AR208" i="7"/>
  <c r="AL208" i="7"/>
  <c r="AX208" i="7"/>
  <c r="AP208" i="7"/>
  <c r="AE208" i="7"/>
  <c r="AA208" i="7"/>
  <c r="AC208" i="7"/>
  <c r="BB208" i="7"/>
  <c r="BC208" i="7"/>
  <c r="BE208" i="7"/>
  <c r="AU208" i="7"/>
  <c r="AI208" i="7"/>
  <c r="AK208" i="7"/>
  <c r="AZ208" i="7"/>
  <c r="AO208" i="7"/>
  <c r="AF208" i="7"/>
  <c r="AQ208" i="7"/>
  <c r="AS208" i="7"/>
  <c r="AT208" i="7"/>
  <c r="W208" i="7"/>
  <c r="AV208" i="7"/>
  <c r="AY208" i="7"/>
  <c r="BA208" i="7"/>
  <c r="BD208" i="7"/>
  <c r="Y208" i="7"/>
  <c r="AG208" i="7"/>
  <c r="AB208" i="7"/>
  <c r="V208" i="7"/>
  <c r="AV436" i="7" l="1"/>
  <c r="AA18" i="8"/>
  <c r="AB18" i="8"/>
  <c r="B209" i="7"/>
  <c r="B18" i="8"/>
  <c r="U19" i="8"/>
  <c r="I18" i="8"/>
  <c r="AE20" i="8"/>
  <c r="P19" i="8"/>
  <c r="Q19" i="8"/>
  <c r="O19" i="8"/>
  <c r="AE20" i="9"/>
  <c r="AD19" i="9"/>
  <c r="D18" i="9"/>
  <c r="E18" i="9"/>
  <c r="F18" i="9"/>
  <c r="I18" i="9"/>
  <c r="U18" i="9"/>
  <c r="AW454" i="7"/>
  <c r="AW458" i="7"/>
  <c r="AA731" i="7"/>
  <c r="AB62" i="7" s="1"/>
  <c r="AC730" i="7"/>
  <c r="AD61" i="7" s="1"/>
  <c r="AX5" i="7"/>
  <c r="B131" i="7"/>
  <c r="B538" i="7"/>
  <c r="AH6" i="7"/>
  <c r="B282" i="7"/>
  <c r="J209" i="7"/>
  <c r="I209" i="7"/>
  <c r="F209" i="7"/>
  <c r="H209" i="7"/>
  <c r="G209" i="7"/>
  <c r="G538" i="7"/>
  <c r="AG123" i="7"/>
  <c r="AG111" i="7"/>
  <c r="AG103" i="7"/>
  <c r="AG125" i="7"/>
  <c r="W279" i="7"/>
  <c r="D281" i="7"/>
  <c r="AG251" i="7"/>
  <c r="AG259" i="7"/>
  <c r="AE279" i="7"/>
  <c r="AG273" i="7"/>
  <c r="AA280" i="7"/>
  <c r="AG485" i="7"/>
  <c r="AG91" i="7"/>
  <c r="V129" i="7"/>
  <c r="AG266" i="7"/>
  <c r="V280" i="7"/>
  <c r="AG113" i="7"/>
  <c r="AG109" i="7"/>
  <c r="AG126" i="7"/>
  <c r="AG115" i="7"/>
  <c r="AC129" i="7"/>
  <c r="X129" i="7"/>
  <c r="Y129" i="7"/>
  <c r="AC279" i="7"/>
  <c r="AG486" i="7"/>
  <c r="AB279" i="7"/>
  <c r="AC280" i="7"/>
  <c r="AF279" i="7"/>
  <c r="AG272" i="7"/>
  <c r="AG106" i="7"/>
  <c r="AG102" i="7"/>
  <c r="AG118" i="7"/>
  <c r="AG96" i="7"/>
  <c r="AF129" i="7"/>
  <c r="Z129" i="7"/>
  <c r="F281" i="7"/>
  <c r="Y280" i="7"/>
  <c r="I532" i="7"/>
  <c r="AG277" i="7"/>
  <c r="X280" i="7"/>
  <c r="D282" i="7"/>
  <c r="AD279" i="7"/>
  <c r="AG275" i="7"/>
  <c r="F130" i="7"/>
  <c r="AE280" i="7"/>
  <c r="AG255" i="7"/>
  <c r="AG94" i="7"/>
  <c r="F533" i="7"/>
  <c r="AG128" i="7"/>
  <c r="W129" i="7"/>
  <c r="AG258" i="7"/>
  <c r="AG120" i="7"/>
  <c r="AG105" i="7"/>
  <c r="AG104" i="7"/>
  <c r="AG97" i="7"/>
  <c r="AD129" i="7"/>
  <c r="AA129" i="7"/>
  <c r="Z280" i="7"/>
  <c r="AD280" i="7"/>
  <c r="H532" i="7"/>
  <c r="AG280" i="7"/>
  <c r="AG250" i="7"/>
  <c r="AG475" i="7"/>
  <c r="AG127" i="7"/>
  <c r="AG466" i="7"/>
  <c r="AA279" i="7"/>
  <c r="AG269" i="7"/>
  <c r="G131" i="7"/>
  <c r="AG276" i="7"/>
  <c r="Y279" i="7"/>
  <c r="AG117" i="7"/>
  <c r="H130" i="7"/>
  <c r="AG100" i="7"/>
  <c r="AE129" i="7"/>
  <c r="AG271" i="7"/>
  <c r="AF280" i="7"/>
  <c r="AG274" i="7"/>
  <c r="AG268" i="7"/>
  <c r="AG278" i="7"/>
  <c r="Z279" i="7"/>
  <c r="AG279" i="7"/>
  <c r="X279" i="7"/>
  <c r="AG99" i="7"/>
  <c r="AG267" i="7"/>
  <c r="AG270" i="7"/>
  <c r="AG121" i="7"/>
  <c r="AG95" i="7"/>
  <c r="I130" i="7"/>
  <c r="AB129" i="7"/>
  <c r="AG129" i="7"/>
  <c r="D538" i="7"/>
  <c r="J130" i="7"/>
  <c r="I281" i="7"/>
  <c r="AG476" i="7"/>
  <c r="W280" i="7"/>
  <c r="AG484" i="7"/>
  <c r="AG138" i="7"/>
  <c r="AG114" i="7"/>
  <c r="V279" i="7"/>
  <c r="AG108" i="7"/>
  <c r="AB280" i="7"/>
  <c r="AU209" i="7"/>
  <c r="AC209" i="7"/>
  <c r="BC209" i="7"/>
  <c r="AO209" i="7"/>
  <c r="AR209" i="7"/>
  <c r="AI209" i="7"/>
  <c r="AS209" i="7"/>
  <c r="X209" i="7"/>
  <c r="AW209" i="7"/>
  <c r="V209" i="7"/>
  <c r="AJ209" i="7"/>
  <c r="AD209" i="7"/>
  <c r="AF209" i="7"/>
  <c r="BE209" i="7"/>
  <c r="AY209" i="7"/>
  <c r="AT209" i="7"/>
  <c r="AN209" i="7"/>
  <c r="Z209" i="7"/>
  <c r="AZ209" i="7"/>
  <c r="AA209" i="7"/>
  <c r="W209" i="7"/>
  <c r="AV209" i="7"/>
  <c r="AH209" i="7"/>
  <c r="AG209" i="7"/>
  <c r="AL209" i="7"/>
  <c r="BB209" i="7"/>
  <c r="AQ209" i="7"/>
  <c r="AE209" i="7"/>
  <c r="BD209" i="7"/>
  <c r="AP209" i="7"/>
  <c r="AK209" i="7"/>
  <c r="BA209" i="7"/>
  <c r="AB209" i="7"/>
  <c r="AM209" i="7"/>
  <c r="Y209" i="7"/>
  <c r="AX209" i="7"/>
  <c r="AW436" i="7" l="1"/>
  <c r="AA19" i="8"/>
  <c r="AB19" i="8"/>
  <c r="B210" i="7"/>
  <c r="AD20" i="9"/>
  <c r="E19" i="9"/>
  <c r="F19" i="9"/>
  <c r="D19" i="9"/>
  <c r="U19" i="9"/>
  <c r="I19" i="9"/>
  <c r="AE21" i="9"/>
  <c r="B19" i="8"/>
  <c r="AE21" i="8"/>
  <c r="O20" i="8"/>
  <c r="P20" i="8"/>
  <c r="Q20" i="8"/>
  <c r="U20" i="8"/>
  <c r="I19" i="8"/>
  <c r="AX458" i="7"/>
  <c r="AX454" i="7"/>
  <c r="AG725" i="7"/>
  <c r="AH56" i="7" s="1"/>
  <c r="AB731" i="7"/>
  <c r="AC62" i="7" s="1"/>
  <c r="AD730" i="7"/>
  <c r="AE61" i="7" s="1"/>
  <c r="AY5" i="7"/>
  <c r="B132" i="7"/>
  <c r="B539" i="7"/>
  <c r="AH7" i="7"/>
  <c r="B283" i="7"/>
  <c r="F210" i="7"/>
  <c r="I210" i="7"/>
  <c r="H210" i="7"/>
  <c r="J210" i="7"/>
  <c r="G210" i="7"/>
  <c r="G539" i="7"/>
  <c r="G132" i="7"/>
  <c r="AD130" i="7"/>
  <c r="AF130" i="7"/>
  <c r="F282" i="7"/>
  <c r="H533" i="7"/>
  <c r="J281" i="7"/>
  <c r="AH95" i="7"/>
  <c r="I282" i="7"/>
  <c r="AE130" i="7"/>
  <c r="AA130" i="7"/>
  <c r="V130" i="7"/>
  <c r="AB130" i="7"/>
  <c r="I131" i="7"/>
  <c r="F534" i="7"/>
  <c r="AH129" i="7"/>
  <c r="AC130" i="7"/>
  <c r="X130" i="7"/>
  <c r="Z130" i="7"/>
  <c r="I132" i="7"/>
  <c r="H131" i="7"/>
  <c r="J532" i="7"/>
  <c r="AH124" i="7"/>
  <c r="AH130" i="7"/>
  <c r="AH111" i="7"/>
  <c r="J131" i="7"/>
  <c r="AG130" i="7"/>
  <c r="F131" i="7"/>
  <c r="D539" i="7"/>
  <c r="AH100" i="7"/>
  <c r="AH102" i="7"/>
  <c r="H282" i="7"/>
  <c r="J533" i="7"/>
  <c r="D283" i="7"/>
  <c r="AH94" i="7"/>
  <c r="AH125" i="7"/>
  <c r="W130" i="7"/>
  <c r="AH103" i="7"/>
  <c r="Y130" i="7"/>
  <c r="AH97" i="7"/>
  <c r="AF210" i="7"/>
  <c r="Y210" i="7"/>
  <c r="AY210" i="7"/>
  <c r="BA210" i="7"/>
  <c r="AN210" i="7"/>
  <c r="BD210" i="7"/>
  <c r="AV210" i="7"/>
  <c r="AO210" i="7"/>
  <c r="AB210" i="7"/>
  <c r="V210" i="7"/>
  <c r="AG210" i="7"/>
  <c r="AQ210" i="7"/>
  <c r="AU210" i="7"/>
  <c r="W210" i="7"/>
  <c r="BE210" i="7"/>
  <c r="AJ210" i="7"/>
  <c r="AD210" i="7"/>
  <c r="AK210" i="7"/>
  <c r="AS210" i="7"/>
  <c r="AW210" i="7"/>
  <c r="AM210" i="7"/>
  <c r="Z210" i="7"/>
  <c r="AR210" i="7"/>
  <c r="AL210" i="7"/>
  <c r="AH210" i="7"/>
  <c r="AX210" i="7"/>
  <c r="BC210" i="7"/>
  <c r="AP210" i="7"/>
  <c r="AZ210" i="7"/>
  <c r="AT210" i="7"/>
  <c r="AI210" i="7"/>
  <c r="AE210" i="7"/>
  <c r="X210" i="7"/>
  <c r="AA210" i="7"/>
  <c r="AC210" i="7"/>
  <c r="BB210" i="7"/>
  <c r="AX436" i="7" l="1"/>
  <c r="AA20" i="8"/>
  <c r="AB20" i="8"/>
  <c r="B211" i="7"/>
  <c r="B20" i="8"/>
  <c r="AE22" i="9"/>
  <c r="U21" i="8"/>
  <c r="I20" i="8"/>
  <c r="AE22" i="8"/>
  <c r="Q21" i="8"/>
  <c r="O21" i="8"/>
  <c r="P21" i="8"/>
  <c r="AD21" i="9"/>
  <c r="U20" i="9"/>
  <c r="F20" i="9"/>
  <c r="I20" i="9"/>
  <c r="D20" i="9"/>
  <c r="E20" i="9"/>
  <c r="AY458" i="7"/>
  <c r="AY454" i="7"/>
  <c r="AE730" i="7"/>
  <c r="AF61" i="7" s="1"/>
  <c r="AC731" i="7"/>
  <c r="AD62" i="7" s="1"/>
  <c r="AZ5" i="7"/>
  <c r="B133" i="7"/>
  <c r="B540" i="7"/>
  <c r="AI6" i="7"/>
  <c r="B284" i="7"/>
  <c r="G540" i="7"/>
  <c r="J211" i="7"/>
  <c r="F211" i="7"/>
  <c r="I211" i="7"/>
  <c r="H211" i="7"/>
  <c r="G211" i="7"/>
  <c r="AH122" i="7"/>
  <c r="AH121" i="7"/>
  <c r="AH127" i="7"/>
  <c r="AH101" i="7"/>
  <c r="AH475" i="7"/>
  <c r="J133" i="7"/>
  <c r="AH269" i="7"/>
  <c r="AH281" i="7"/>
  <c r="H133" i="7"/>
  <c r="AH466" i="7"/>
  <c r="AH280" i="7"/>
  <c r="H284" i="7"/>
  <c r="Y281" i="7"/>
  <c r="AH91" i="7"/>
  <c r="AH259" i="7"/>
  <c r="X131" i="7"/>
  <c r="AH267" i="7"/>
  <c r="I534" i="7"/>
  <c r="AH119" i="7"/>
  <c r="AH109" i="7"/>
  <c r="AH115" i="7"/>
  <c r="AH116" i="7"/>
  <c r="AA131" i="7"/>
  <c r="AG131" i="7"/>
  <c r="AH268" i="7"/>
  <c r="H132" i="7"/>
  <c r="AH477" i="7"/>
  <c r="X281" i="7"/>
  <c r="AG281" i="7"/>
  <c r="AH485" i="7"/>
  <c r="F535" i="7"/>
  <c r="AH258" i="7"/>
  <c r="AH131" i="7"/>
  <c r="F283" i="7"/>
  <c r="AH486" i="7"/>
  <c r="AH108" i="7"/>
  <c r="AH104" i="7"/>
  <c r="AH107" i="7"/>
  <c r="AF131" i="7"/>
  <c r="AC131" i="7"/>
  <c r="D540" i="7"/>
  <c r="AH278" i="7"/>
  <c r="AE281" i="7"/>
  <c r="J283" i="7"/>
  <c r="AH99" i="7"/>
  <c r="H283" i="7"/>
  <c r="AH279" i="7"/>
  <c r="AH484" i="7"/>
  <c r="AH96" i="7"/>
  <c r="AH128" i="7"/>
  <c r="AH105" i="7"/>
  <c r="V131" i="7"/>
  <c r="F132" i="7"/>
  <c r="H534" i="7"/>
  <c r="AB281" i="7"/>
  <c r="AH255" i="7"/>
  <c r="Z281" i="7"/>
  <c r="AH123" i="7"/>
  <c r="AH118" i="7"/>
  <c r="AH110" i="7"/>
  <c r="Z131" i="7"/>
  <c r="AE131" i="7"/>
  <c r="AC281" i="7"/>
  <c r="J534" i="7"/>
  <c r="W281" i="7"/>
  <c r="AH277" i="7"/>
  <c r="F133" i="7"/>
  <c r="AH138" i="7"/>
  <c r="AH251" i="7"/>
  <c r="AH273" i="7"/>
  <c r="AH98" i="7"/>
  <c r="AH117" i="7"/>
  <c r="AH106" i="7"/>
  <c r="AH126" i="7"/>
  <c r="G133" i="7"/>
  <c r="AD131" i="7"/>
  <c r="AB131" i="7"/>
  <c r="AF281" i="7"/>
  <c r="AH250" i="7"/>
  <c r="AH266" i="7"/>
  <c r="AH275" i="7"/>
  <c r="I533" i="7"/>
  <c r="I133" i="7"/>
  <c r="AH274" i="7"/>
  <c r="J132" i="7"/>
  <c r="J282" i="7"/>
  <c r="I283" i="7"/>
  <c r="AH272" i="7"/>
  <c r="AH276" i="7"/>
  <c r="V281" i="7"/>
  <c r="AH114" i="7"/>
  <c r="AH120" i="7"/>
  <c r="AH112" i="7"/>
  <c r="AH113" i="7"/>
  <c r="W131" i="7"/>
  <c r="AH270" i="7"/>
  <c r="AA281" i="7"/>
  <c r="AH271" i="7"/>
  <c r="AH476" i="7"/>
  <c r="Y131" i="7"/>
  <c r="AD281" i="7"/>
  <c r="BB211" i="7"/>
  <c r="AH211" i="7"/>
  <c r="AJ211" i="7"/>
  <c r="AE211" i="7"/>
  <c r="BD211" i="7"/>
  <c r="AP211" i="7"/>
  <c r="AQ211" i="7"/>
  <c r="AM211" i="7"/>
  <c r="Y211" i="7"/>
  <c r="AX211" i="7"/>
  <c r="AY211" i="7"/>
  <c r="AV211" i="7"/>
  <c r="AZ211" i="7"/>
  <c r="AA211" i="7"/>
  <c r="AK211" i="7"/>
  <c r="AU211" i="7"/>
  <c r="AG211" i="7"/>
  <c r="AN211" i="7"/>
  <c r="W211" i="7"/>
  <c r="AS211" i="7"/>
  <c r="BA211" i="7"/>
  <c r="BC211" i="7"/>
  <c r="AO211" i="7"/>
  <c r="AT211" i="7"/>
  <c r="Z211" i="7"/>
  <c r="AC211" i="7"/>
  <c r="AD211" i="7"/>
  <c r="AB211" i="7"/>
  <c r="V211" i="7"/>
  <c r="X211" i="7"/>
  <c r="AW211" i="7"/>
  <c r="AI211" i="7"/>
  <c r="AR211" i="7"/>
  <c r="AL211" i="7"/>
  <c r="AF211" i="7"/>
  <c r="BE211" i="7"/>
  <c r="AY436" i="7" l="1"/>
  <c r="AA21" i="8"/>
  <c r="AB21" i="8"/>
  <c r="B212" i="7"/>
  <c r="B21" i="8"/>
  <c r="AE23" i="9"/>
  <c r="AE23" i="8"/>
  <c r="O22" i="8"/>
  <c r="P22" i="8"/>
  <c r="Q22" i="8"/>
  <c r="AD22" i="9"/>
  <c r="D21" i="9"/>
  <c r="F21" i="9"/>
  <c r="E21" i="9"/>
  <c r="I21" i="9"/>
  <c r="U21" i="9"/>
  <c r="U22" i="8"/>
  <c r="I21" i="8"/>
  <c r="AZ458" i="7"/>
  <c r="AZ454" i="7"/>
  <c r="AH725" i="7"/>
  <c r="AI56" i="7" s="1"/>
  <c r="AD731" i="7"/>
  <c r="AE62" i="7" s="1"/>
  <c r="AF730" i="7"/>
  <c r="AG61" i="7" s="1"/>
  <c r="BA5" i="7"/>
  <c r="B134" i="7"/>
  <c r="B541" i="7"/>
  <c r="AI7" i="7"/>
  <c r="B285" i="7"/>
  <c r="F212" i="7"/>
  <c r="I212" i="7"/>
  <c r="H212" i="7"/>
  <c r="J212" i="7"/>
  <c r="G212" i="7"/>
  <c r="G541" i="7"/>
  <c r="W133" i="7"/>
  <c r="AA132" i="7"/>
  <c r="Y282" i="7"/>
  <c r="AE283" i="7"/>
  <c r="X282" i="7"/>
  <c r="AC282" i="7"/>
  <c r="H134" i="7"/>
  <c r="X283" i="7"/>
  <c r="F285" i="7"/>
  <c r="J134" i="7"/>
  <c r="W283" i="7"/>
  <c r="AI117" i="7"/>
  <c r="W282" i="7"/>
  <c r="AA133" i="7"/>
  <c r="AD132" i="7"/>
  <c r="AE133" i="7"/>
  <c r="AG132" i="7"/>
  <c r="J284" i="7"/>
  <c r="F134" i="7"/>
  <c r="AI466" i="7"/>
  <c r="F536" i="7"/>
  <c r="I284" i="7"/>
  <c r="AH282" i="7"/>
  <c r="Z283" i="7"/>
  <c r="AE282" i="7"/>
  <c r="AF133" i="7"/>
  <c r="AG283" i="7"/>
  <c r="G134" i="7"/>
  <c r="Z133" i="7"/>
  <c r="X133" i="7"/>
  <c r="AD133" i="7"/>
  <c r="AB132" i="7"/>
  <c r="Y133" i="7"/>
  <c r="AD283" i="7"/>
  <c r="AI124" i="7"/>
  <c r="AC132" i="7"/>
  <c r="Z282" i="7"/>
  <c r="AI133" i="7"/>
  <c r="Z132" i="7"/>
  <c r="W132" i="7"/>
  <c r="AC283" i="7"/>
  <c r="AD282" i="7"/>
  <c r="AI477" i="7"/>
  <c r="AI94" i="7"/>
  <c r="AH133" i="7"/>
  <c r="X132" i="7"/>
  <c r="V282" i="7"/>
  <c r="D284" i="7"/>
  <c r="H535" i="7"/>
  <c r="AB283" i="7"/>
  <c r="J535" i="7"/>
  <c r="AF283" i="7"/>
  <c r="AF132" i="7"/>
  <c r="AG282" i="7"/>
  <c r="Y132" i="7"/>
  <c r="AG133" i="7"/>
  <c r="AC133" i="7"/>
  <c r="AI132" i="7"/>
  <c r="AI476" i="7"/>
  <c r="AF282" i="7"/>
  <c r="F284" i="7"/>
  <c r="AH283" i="7"/>
  <c r="AA282" i="7"/>
  <c r="V283" i="7"/>
  <c r="Y283" i="7"/>
  <c r="AI102" i="7"/>
  <c r="V133" i="7"/>
  <c r="AA283" i="7"/>
  <c r="D541" i="7"/>
  <c r="V132" i="7"/>
  <c r="AH132" i="7"/>
  <c r="AE132" i="7"/>
  <c r="AB133" i="7"/>
  <c r="AI282" i="7"/>
  <c r="AB282" i="7"/>
  <c r="AI131" i="7"/>
  <c r="AG212" i="7"/>
  <c r="AQ212" i="7"/>
  <c r="Y212" i="7"/>
  <c r="AB212" i="7"/>
  <c r="V212" i="7"/>
  <c r="AR212" i="7"/>
  <c r="AZ212" i="7"/>
  <c r="AL212" i="7"/>
  <c r="AE212" i="7"/>
  <c r="Z212" i="7"/>
  <c r="AV212" i="7"/>
  <c r="BC212" i="7"/>
  <c r="AH212" i="7"/>
  <c r="X212" i="7"/>
  <c r="AI212" i="7"/>
  <c r="AU212" i="7"/>
  <c r="AN212" i="7"/>
  <c r="AP212" i="7"/>
  <c r="BB212" i="7"/>
  <c r="BD212" i="7"/>
  <c r="AW212" i="7"/>
  <c r="AA212" i="7"/>
  <c r="W212" i="7"/>
  <c r="AF212" i="7"/>
  <c r="AD212" i="7"/>
  <c r="AC212" i="7"/>
  <c r="AO212" i="7"/>
  <c r="AX212" i="7"/>
  <c r="AJ212" i="7"/>
  <c r="AM212" i="7"/>
  <c r="AK212" i="7"/>
  <c r="AS212" i="7"/>
  <c r="AT212" i="7"/>
  <c r="AY212" i="7"/>
  <c r="BE212" i="7"/>
  <c r="BA212" i="7"/>
  <c r="AA22" i="8" l="1"/>
  <c r="AB22" i="8"/>
  <c r="AZ436" i="7"/>
  <c r="B213" i="7"/>
  <c r="B22" i="8"/>
  <c r="U23" i="8"/>
  <c r="I22" i="8"/>
  <c r="AE24" i="8"/>
  <c r="O23" i="8"/>
  <c r="P23" i="8"/>
  <c r="Q23" i="8"/>
  <c r="AD23" i="9"/>
  <c r="E22" i="9"/>
  <c r="U22" i="9"/>
  <c r="F22" i="9"/>
  <c r="I22" i="9"/>
  <c r="D22" i="9"/>
  <c r="AE24" i="9"/>
  <c r="BA458" i="7"/>
  <c r="BA454" i="7"/>
  <c r="AE731" i="7"/>
  <c r="AF62" i="7" s="1"/>
  <c r="AG730" i="7"/>
  <c r="AH61" i="7" s="1"/>
  <c r="BB5" i="7"/>
  <c r="B135" i="7"/>
  <c r="B542" i="7"/>
  <c r="V732" i="7"/>
  <c r="AJ6" i="7"/>
  <c r="B286" i="7"/>
  <c r="G542" i="7"/>
  <c r="H213" i="7"/>
  <c r="F213" i="7"/>
  <c r="J213" i="7"/>
  <c r="I213" i="7"/>
  <c r="G213" i="7"/>
  <c r="AI122" i="7"/>
  <c r="AI107" i="7"/>
  <c r="AI97" i="7"/>
  <c r="AI126" i="7"/>
  <c r="AI96" i="7"/>
  <c r="I135" i="7"/>
  <c r="AI484" i="7"/>
  <c r="AI268" i="7"/>
  <c r="AI267" i="7"/>
  <c r="AI283" i="7"/>
  <c r="AF284" i="7"/>
  <c r="F286" i="7"/>
  <c r="AB284" i="7"/>
  <c r="AI278" i="7"/>
  <c r="AI101" i="7"/>
  <c r="AI279" i="7"/>
  <c r="AI105" i="7"/>
  <c r="AI129" i="7"/>
  <c r="AI112" i="7"/>
  <c r="AI119" i="7"/>
  <c r="D542" i="7"/>
  <c r="AI276" i="7"/>
  <c r="AI138" i="7"/>
  <c r="Y284" i="7"/>
  <c r="AD284" i="7"/>
  <c r="AI272" i="7"/>
  <c r="I536" i="7"/>
  <c r="AI274" i="7"/>
  <c r="AI280" i="7"/>
  <c r="AI99" i="7"/>
  <c r="AI103" i="7"/>
  <c r="AI100" i="7"/>
  <c r="AI113" i="7"/>
  <c r="AH284" i="7"/>
  <c r="AI284" i="7"/>
  <c r="H536" i="7"/>
  <c r="AI91" i="7"/>
  <c r="I285" i="7"/>
  <c r="AI277" i="7"/>
  <c r="AI271" i="7"/>
  <c r="AI251" i="7"/>
  <c r="AI128" i="7"/>
  <c r="AI108" i="7"/>
  <c r="AI281" i="7"/>
  <c r="AE284" i="7"/>
  <c r="AI98" i="7"/>
  <c r="AI106" i="7"/>
  <c r="AI127" i="7"/>
  <c r="AI116" i="7"/>
  <c r="AI250" i="7"/>
  <c r="AI486" i="7"/>
  <c r="X284" i="7"/>
  <c r="W284" i="7"/>
  <c r="AI270" i="7"/>
  <c r="AI269" i="7"/>
  <c r="AC284" i="7"/>
  <c r="AI255" i="7"/>
  <c r="AI114" i="7"/>
  <c r="AI273" i="7"/>
  <c r="AI121" i="7"/>
  <c r="J536" i="7"/>
  <c r="F537" i="7"/>
  <c r="AA284" i="7"/>
  <c r="AI130" i="7"/>
  <c r="AI110" i="7"/>
  <c r="AI109" i="7"/>
  <c r="AI95" i="7"/>
  <c r="G135" i="7"/>
  <c r="AG284" i="7"/>
  <c r="AI475" i="7"/>
  <c r="V284" i="7"/>
  <c r="D285" i="7"/>
  <c r="I535" i="7"/>
  <c r="AI259" i="7"/>
  <c r="AI115" i="7"/>
  <c r="I134" i="7"/>
  <c r="AI104" i="7"/>
  <c r="AI123" i="7"/>
  <c r="AI120" i="7"/>
  <c r="AI118" i="7"/>
  <c r="AI125" i="7"/>
  <c r="AI485" i="7"/>
  <c r="AI275" i="7"/>
  <c r="J285" i="7"/>
  <c r="Z284" i="7"/>
  <c r="J135" i="7"/>
  <c r="AI266" i="7"/>
  <c r="AI258" i="7"/>
  <c r="AI111" i="7"/>
  <c r="H285" i="7"/>
  <c r="D286" i="7"/>
  <c r="AG213" i="7"/>
  <c r="AA213" i="7"/>
  <c r="BA213" i="7"/>
  <c r="AV213" i="7"/>
  <c r="AE213" i="7"/>
  <c r="AO213" i="7"/>
  <c r="AT213" i="7"/>
  <c r="AH213" i="7"/>
  <c r="AC213" i="7"/>
  <c r="AP213" i="7"/>
  <c r="AW213" i="7"/>
  <c r="V213" i="7"/>
  <c r="AQ213" i="7"/>
  <c r="AL213" i="7"/>
  <c r="AZ213" i="7"/>
  <c r="BE213" i="7"/>
  <c r="Z213" i="7"/>
  <c r="BB213" i="7"/>
  <c r="AS213" i="7"/>
  <c r="AI213" i="7"/>
  <c r="AX213" i="7"/>
  <c r="AM213" i="7"/>
  <c r="AF213" i="7"/>
  <c r="W213" i="7"/>
  <c r="BD213" i="7"/>
  <c r="AD213" i="7"/>
  <c r="AU213" i="7"/>
  <c r="AJ213" i="7"/>
  <c r="AN213" i="7"/>
  <c r="BC213" i="7"/>
  <c r="AK213" i="7"/>
  <c r="X213" i="7"/>
  <c r="AR213" i="7"/>
  <c r="AB213" i="7"/>
  <c r="AY213" i="7"/>
  <c r="Y213" i="7"/>
  <c r="AA23" i="8" l="1"/>
  <c r="AB23" i="8"/>
  <c r="BA436" i="7"/>
  <c r="B214" i="7"/>
  <c r="B23" i="8"/>
  <c r="AE25" i="8"/>
  <c r="Q24" i="8"/>
  <c r="P24" i="8"/>
  <c r="O24" i="8"/>
  <c r="AE25" i="9"/>
  <c r="AD24" i="9"/>
  <c r="D23" i="9"/>
  <c r="I23" i="9"/>
  <c r="F23" i="9"/>
  <c r="E23" i="9"/>
  <c r="U23" i="9"/>
  <c r="U24" i="8"/>
  <c r="I23" i="8"/>
  <c r="BB454" i="7"/>
  <c r="BB458" i="7"/>
  <c r="AI725" i="7"/>
  <c r="AJ56" i="7" s="1"/>
  <c r="AF731" i="7"/>
  <c r="AG62" i="7" s="1"/>
  <c r="AH730" i="7"/>
  <c r="AI61" i="7" s="1"/>
  <c r="BC5" i="7"/>
  <c r="B543" i="7"/>
  <c r="W63" i="7"/>
  <c r="AJ7" i="7"/>
  <c r="B287" i="7"/>
  <c r="I214" i="7"/>
  <c r="F214" i="7"/>
  <c r="J214" i="7"/>
  <c r="H214" i="7"/>
  <c r="G214" i="7"/>
  <c r="G543" i="7"/>
  <c r="AF134" i="7"/>
  <c r="AA134" i="7"/>
  <c r="V134" i="7"/>
  <c r="X285" i="7"/>
  <c r="AB285" i="7"/>
  <c r="I139" i="7"/>
  <c r="AG285" i="7"/>
  <c r="AJ132" i="7"/>
  <c r="AC285" i="7"/>
  <c r="AG134" i="7"/>
  <c r="AB134" i="7"/>
  <c r="AD134" i="7"/>
  <c r="AD285" i="7"/>
  <c r="F139" i="7"/>
  <c r="W285" i="7"/>
  <c r="X134" i="7"/>
  <c r="H537" i="7"/>
  <c r="AI285" i="7"/>
  <c r="I537" i="7"/>
  <c r="Z285" i="7"/>
  <c r="AJ94" i="7"/>
  <c r="AI134" i="7"/>
  <c r="AH134" i="7"/>
  <c r="AC134" i="7"/>
  <c r="AE134" i="7"/>
  <c r="J286" i="7"/>
  <c r="I286" i="7"/>
  <c r="D543" i="7"/>
  <c r="H286" i="7"/>
  <c r="AF285" i="7"/>
  <c r="AJ117" i="7"/>
  <c r="F135" i="7"/>
  <c r="F538" i="7"/>
  <c r="W134" i="7"/>
  <c r="H135" i="7"/>
  <c r="H139" i="7"/>
  <c r="Y134" i="7"/>
  <c r="AJ114" i="7"/>
  <c r="AE285" i="7"/>
  <c r="V285" i="7"/>
  <c r="Y285" i="7"/>
  <c r="AA285" i="7"/>
  <c r="Z134" i="7"/>
  <c r="AJ125" i="7"/>
  <c r="AH285" i="7"/>
  <c r="H287" i="7"/>
  <c r="AJ116" i="7"/>
  <c r="BD214" i="7"/>
  <c r="AA214" i="7"/>
  <c r="AF214" i="7"/>
  <c r="W214" i="7"/>
  <c r="Y214" i="7"/>
  <c r="AI214" i="7"/>
  <c r="AD214" i="7"/>
  <c r="AG214" i="7"/>
  <c r="AJ214" i="7"/>
  <c r="AQ214" i="7"/>
  <c r="AX214" i="7"/>
  <c r="AR214" i="7"/>
  <c r="AU214" i="7"/>
  <c r="AY214" i="7"/>
  <c r="AE214" i="7"/>
  <c r="AW214" i="7"/>
  <c r="AM214" i="7"/>
  <c r="BC214" i="7"/>
  <c r="BE214" i="7"/>
  <c r="AC214" i="7"/>
  <c r="AP214" i="7"/>
  <c r="AZ214" i="7"/>
  <c r="AN214" i="7"/>
  <c r="X214" i="7"/>
  <c r="Z214" i="7"/>
  <c r="AK214" i="7"/>
  <c r="BB214" i="7"/>
  <c r="AO214" i="7"/>
  <c r="AH214" i="7"/>
  <c r="AL214" i="7"/>
  <c r="AS214" i="7"/>
  <c r="AB214" i="7"/>
  <c r="V214" i="7"/>
  <c r="AT214" i="7"/>
  <c r="AV214" i="7"/>
  <c r="BA214" i="7"/>
  <c r="BB436" i="7" l="1"/>
  <c r="AA24" i="8"/>
  <c r="AB24" i="8"/>
  <c r="BC436" i="7"/>
  <c r="B215" i="7"/>
  <c r="U25" i="8"/>
  <c r="I24" i="8"/>
  <c r="AE26" i="9"/>
  <c r="B24" i="8"/>
  <c r="AD25" i="9"/>
  <c r="D24" i="9"/>
  <c r="F24" i="9"/>
  <c r="E24" i="9"/>
  <c r="U24" i="9"/>
  <c r="I24" i="9"/>
  <c r="AE26" i="8"/>
  <c r="O25" i="8"/>
  <c r="P25" i="8"/>
  <c r="Q25" i="8"/>
  <c r="BC454" i="7"/>
  <c r="BC458" i="7"/>
  <c r="AG731" i="7"/>
  <c r="AH62" i="7" s="1"/>
  <c r="AI730" i="7"/>
  <c r="AJ61" i="7" s="1"/>
  <c r="W732" i="7"/>
  <c r="X63" i="7" s="1"/>
  <c r="BD5" i="7"/>
  <c r="B544" i="7"/>
  <c r="AK6" i="7"/>
  <c r="B288" i="7"/>
  <c r="F215" i="7"/>
  <c r="H215" i="7"/>
  <c r="J215" i="7"/>
  <c r="I215" i="7"/>
  <c r="G215" i="7"/>
  <c r="G544" i="7"/>
  <c r="AJ134" i="7"/>
  <c r="AJ130" i="7"/>
  <c r="AJ118" i="7"/>
  <c r="AJ99" i="7"/>
  <c r="AJ119" i="7"/>
  <c r="AI135" i="7"/>
  <c r="AA135" i="7"/>
  <c r="AJ255" i="7"/>
  <c r="AJ280" i="7"/>
  <c r="AJ279" i="7"/>
  <c r="AJ275" i="7"/>
  <c r="F539" i="7"/>
  <c r="AJ286" i="7"/>
  <c r="AJ259" i="7"/>
  <c r="AJ274" i="7"/>
  <c r="AB135" i="7"/>
  <c r="AJ124" i="7"/>
  <c r="AJ122" i="7"/>
  <c r="AJ121" i="7"/>
  <c r="AJ108" i="7"/>
  <c r="AJ120" i="7"/>
  <c r="AD135" i="7"/>
  <c r="Y135" i="7"/>
  <c r="AJ486" i="7"/>
  <c r="Y286" i="7"/>
  <c r="AJ258" i="7"/>
  <c r="AJ281" i="7"/>
  <c r="AJ283" i="7"/>
  <c r="AJ268" i="7"/>
  <c r="H538" i="7"/>
  <c r="AH286" i="7"/>
  <c r="AJ131" i="7"/>
  <c r="AJ104" i="7"/>
  <c r="AJ101" i="7"/>
  <c r="AJ128" i="7"/>
  <c r="AJ112" i="7"/>
  <c r="AC135" i="7"/>
  <c r="AJ271" i="7"/>
  <c r="AJ269" i="7"/>
  <c r="AF286" i="7"/>
  <c r="AJ91" i="7"/>
  <c r="J139" i="7"/>
  <c r="AG286" i="7"/>
  <c r="Z286" i="7"/>
  <c r="AJ477" i="7"/>
  <c r="W135" i="7"/>
  <c r="AJ123" i="7"/>
  <c r="AJ97" i="7"/>
  <c r="AJ96" i="7"/>
  <c r="AJ106" i="7"/>
  <c r="AF135" i="7"/>
  <c r="Z135" i="7"/>
  <c r="J287" i="7"/>
  <c r="I140" i="7"/>
  <c r="AJ285" i="7"/>
  <c r="AJ272" i="7"/>
  <c r="F140" i="7"/>
  <c r="J537" i="7"/>
  <c r="V286" i="7"/>
  <c r="H288" i="7"/>
  <c r="J140" i="7"/>
  <c r="AJ138" i="7"/>
  <c r="D287" i="7"/>
  <c r="I287" i="7"/>
  <c r="AC286" i="7"/>
  <c r="AJ484" i="7"/>
  <c r="I538" i="7"/>
  <c r="AJ129" i="7"/>
  <c r="X286" i="7"/>
  <c r="AJ266" i="7"/>
  <c r="AJ109" i="7"/>
  <c r="AJ103" i="7"/>
  <c r="AJ110" i="7"/>
  <c r="AJ115" i="7"/>
  <c r="AG135" i="7"/>
  <c r="AJ284" i="7"/>
  <c r="AJ278" i="7"/>
  <c r="AJ270" i="7"/>
  <c r="W286" i="7"/>
  <c r="AJ282" i="7"/>
  <c r="AJ126" i="7"/>
  <c r="H140" i="7"/>
  <c r="AE286" i="7"/>
  <c r="AJ98" i="7"/>
  <c r="AJ133" i="7"/>
  <c r="AJ127" i="7"/>
  <c r="AJ95" i="7"/>
  <c r="AH135" i="7"/>
  <c r="AJ135" i="7"/>
  <c r="AI286" i="7"/>
  <c r="AB286" i="7"/>
  <c r="AJ250" i="7"/>
  <c r="AJ475" i="7"/>
  <c r="AJ111" i="7"/>
  <c r="AJ107" i="7"/>
  <c r="AJ113" i="7"/>
  <c r="AJ105" i="7"/>
  <c r="AJ100" i="7"/>
  <c r="X135" i="7"/>
  <c r="V135" i="7"/>
  <c r="AE135" i="7"/>
  <c r="AJ466" i="7"/>
  <c r="AJ251" i="7"/>
  <c r="D288" i="7"/>
  <c r="AJ267" i="7"/>
  <c r="AJ277" i="7"/>
  <c r="AJ485" i="7"/>
  <c r="AA286" i="7"/>
  <c r="AD286" i="7"/>
  <c r="AJ276" i="7"/>
  <c r="AJ273" i="7"/>
  <c r="AJ102" i="7"/>
  <c r="AJ476" i="7"/>
  <c r="F287" i="7"/>
  <c r="D544" i="7"/>
  <c r="AI215" i="7"/>
  <c r="AC215" i="7"/>
  <c r="AV215" i="7"/>
  <c r="AP215" i="7"/>
  <c r="AH215" i="7"/>
  <c r="AU215" i="7"/>
  <c r="X215" i="7"/>
  <c r="AM215" i="7"/>
  <c r="Z215" i="7"/>
  <c r="BA215" i="7"/>
  <c r="AS215" i="7"/>
  <c r="BC215" i="7"/>
  <c r="V215" i="7"/>
  <c r="AX215" i="7"/>
  <c r="AD215" i="7"/>
  <c r="AL215" i="7"/>
  <c r="Y215" i="7"/>
  <c r="AK215" i="7"/>
  <c r="AA215" i="7"/>
  <c r="AQ215" i="7"/>
  <c r="AT215" i="7"/>
  <c r="AG215" i="7"/>
  <c r="AN215" i="7"/>
  <c r="AY215" i="7"/>
  <c r="BD215" i="7"/>
  <c r="BB215" i="7"/>
  <c r="AO215" i="7"/>
  <c r="AB215" i="7"/>
  <c r="AF215" i="7"/>
  <c r="W215" i="7"/>
  <c r="AW215" i="7"/>
  <c r="AJ215" i="7"/>
  <c r="AZ215" i="7"/>
  <c r="AR215" i="7"/>
  <c r="AE215" i="7"/>
  <c r="BE215" i="7"/>
  <c r="BD436" i="7" l="1"/>
  <c r="AA25" i="8"/>
  <c r="AB25" i="8"/>
  <c r="B216" i="7"/>
  <c r="AE27" i="9"/>
  <c r="AD26" i="9"/>
  <c r="U25" i="9"/>
  <c r="D25" i="9"/>
  <c r="E25" i="9"/>
  <c r="F25" i="9"/>
  <c r="I25" i="9"/>
  <c r="B25" i="8"/>
  <c r="AE27" i="8"/>
  <c r="O26" i="8"/>
  <c r="P26" i="8"/>
  <c r="Q26" i="8"/>
  <c r="U26" i="8"/>
  <c r="I25" i="8"/>
  <c r="BD454" i="7"/>
  <c r="BD458" i="7"/>
  <c r="AJ725" i="7"/>
  <c r="AK56" i="7" s="1"/>
  <c r="X732" i="7"/>
  <c r="Y63" i="7" s="1"/>
  <c r="AH731" i="7"/>
  <c r="AI62" i="7" s="1"/>
  <c r="BE5" i="7"/>
  <c r="B545" i="7"/>
  <c r="AJ730" i="7"/>
  <c r="AK61" i="7" s="1"/>
  <c r="AK7" i="7"/>
  <c r="B289" i="7"/>
  <c r="G545" i="7"/>
  <c r="H216" i="7"/>
  <c r="J216" i="7"/>
  <c r="F216" i="7"/>
  <c r="I216" i="7"/>
  <c r="G216" i="7"/>
  <c r="X139" i="7"/>
  <c r="AJ287" i="7"/>
  <c r="D289" i="7"/>
  <c r="AG140" i="7"/>
  <c r="AB140" i="7"/>
  <c r="AF287" i="7"/>
  <c r="W140" i="7"/>
  <c r="AK135" i="7"/>
  <c r="J141" i="7"/>
  <c r="W139" i="7"/>
  <c r="AD140" i="7"/>
  <c r="H141" i="7"/>
  <c r="V140" i="7"/>
  <c r="AE140" i="7"/>
  <c r="X287" i="7"/>
  <c r="AI140" i="7"/>
  <c r="AF140" i="7"/>
  <c r="AJ140" i="7"/>
  <c r="Y139" i="7"/>
  <c r="AD139" i="7"/>
  <c r="Z140" i="7"/>
  <c r="F288" i="7"/>
  <c r="AA140" i="7"/>
  <c r="F540" i="7"/>
  <c r="AE139" i="7"/>
  <c r="AC287" i="7"/>
  <c r="AJ139" i="7"/>
  <c r="AA139" i="7"/>
  <c r="AI287" i="7"/>
  <c r="AI139" i="7"/>
  <c r="Z139" i="7"/>
  <c r="AG139" i="7"/>
  <c r="AB287" i="7"/>
  <c r="AE287" i="7"/>
  <c r="AG287" i="7"/>
  <c r="I539" i="7"/>
  <c r="V139" i="7"/>
  <c r="H539" i="7"/>
  <c r="V287" i="7"/>
  <c r="AB139" i="7"/>
  <c r="AF139" i="7"/>
  <c r="AH287" i="7"/>
  <c r="Y287" i="7"/>
  <c r="AA287" i="7"/>
  <c r="X140" i="7"/>
  <c r="AD287" i="7"/>
  <c r="I141" i="7"/>
  <c r="Y140" i="7"/>
  <c r="F141" i="7"/>
  <c r="AH140" i="7"/>
  <c r="W287" i="7"/>
  <c r="AH139" i="7"/>
  <c r="Z287" i="7"/>
  <c r="I288" i="7"/>
  <c r="D545" i="7"/>
  <c r="J538" i="7"/>
  <c r="AC139" i="7"/>
  <c r="AC140" i="7"/>
  <c r="AK97" i="7"/>
  <c r="BD216" i="7"/>
  <c r="AD216" i="7"/>
  <c r="Z216" i="7"/>
  <c r="AW216" i="7"/>
  <c r="AM216" i="7"/>
  <c r="BE216" i="7"/>
  <c r="AH216" i="7"/>
  <c r="AK216" i="7"/>
  <c r="W216" i="7"/>
  <c r="AF216" i="7"/>
  <c r="AT216" i="7"/>
  <c r="BC216" i="7"/>
  <c r="AN216" i="7"/>
  <c r="V216" i="7"/>
  <c r="AP216" i="7"/>
  <c r="AS216" i="7"/>
  <c r="AL216" i="7"/>
  <c r="AC216" i="7"/>
  <c r="X216" i="7"/>
  <c r="AO216" i="7"/>
  <c r="AG216" i="7"/>
  <c r="AX216" i="7"/>
  <c r="BA216" i="7"/>
  <c r="AR216" i="7"/>
  <c r="BB216" i="7"/>
  <c r="AE216" i="7"/>
  <c r="AU216" i="7"/>
  <c r="AA216" i="7"/>
  <c r="AI216" i="7"/>
  <c r="Y216" i="7"/>
  <c r="AQ216" i="7"/>
  <c r="AB216" i="7"/>
  <c r="AJ216" i="7"/>
  <c r="AZ216" i="7"/>
  <c r="AV216" i="7"/>
  <c r="AY216" i="7"/>
  <c r="BE436" i="7" l="1"/>
  <c r="AA26" i="8"/>
  <c r="AB26" i="8"/>
  <c r="B217" i="7"/>
  <c r="B26" i="8"/>
  <c r="U27" i="8"/>
  <c r="I26" i="8"/>
  <c r="AE28" i="9"/>
  <c r="AE28" i="8"/>
  <c r="P27" i="8"/>
  <c r="Q27" i="8"/>
  <c r="O27" i="8"/>
  <c r="AD27" i="9"/>
  <c r="U26" i="9"/>
  <c r="F26" i="9"/>
  <c r="D26" i="9"/>
  <c r="E26" i="9"/>
  <c r="I26" i="9"/>
  <c r="BE458" i="7"/>
  <c r="BE454" i="7"/>
  <c r="V712" i="7"/>
  <c r="W43" i="7" s="1"/>
  <c r="Y732" i="7"/>
  <c r="Z63" i="7" s="1"/>
  <c r="AI731" i="7"/>
  <c r="AJ62" i="7" s="1"/>
  <c r="B546" i="7"/>
  <c r="AL6" i="7"/>
  <c r="B290" i="7"/>
  <c r="S436" i="7"/>
  <c r="F217" i="7"/>
  <c r="I217" i="7"/>
  <c r="H217" i="7"/>
  <c r="J217" i="7"/>
  <c r="G217" i="7"/>
  <c r="G546" i="7"/>
  <c r="AK133" i="7"/>
  <c r="AK123" i="7"/>
  <c r="AK113" i="7"/>
  <c r="AK115" i="7"/>
  <c r="AK125" i="7"/>
  <c r="AJ141" i="7"/>
  <c r="AH141" i="7"/>
  <c r="AK477" i="7"/>
  <c r="I540" i="7"/>
  <c r="I289" i="7"/>
  <c r="D546" i="7"/>
  <c r="AK258" i="7"/>
  <c r="W141" i="7"/>
  <c r="AK285" i="7"/>
  <c r="D290" i="7"/>
  <c r="AK282" i="7"/>
  <c r="H540" i="7"/>
  <c r="AK129" i="7"/>
  <c r="AK273" i="7"/>
  <c r="AE141" i="7"/>
  <c r="AK131" i="7"/>
  <c r="AK100" i="7"/>
  <c r="AK121" i="7"/>
  <c r="AK103" i="7"/>
  <c r="AK108" i="7"/>
  <c r="AK484" i="7"/>
  <c r="H289" i="7"/>
  <c r="AA141" i="7"/>
  <c r="AK466" i="7"/>
  <c r="J142" i="7"/>
  <c r="J288" i="7"/>
  <c r="AK485" i="7"/>
  <c r="AK277" i="7"/>
  <c r="AK274" i="7"/>
  <c r="AK486" i="7"/>
  <c r="AK286" i="7"/>
  <c r="AK102" i="7"/>
  <c r="AF141" i="7"/>
  <c r="AK122" i="7"/>
  <c r="AK94" i="7"/>
  <c r="AK104" i="7"/>
  <c r="AK114" i="7"/>
  <c r="AK134" i="7"/>
  <c r="F541" i="7"/>
  <c r="AD141" i="7"/>
  <c r="AK271" i="7"/>
  <c r="AK279" i="7"/>
  <c r="AK141" i="7"/>
  <c r="AK251" i="7"/>
  <c r="AK91" i="7"/>
  <c r="I290" i="7"/>
  <c r="AK106" i="7"/>
  <c r="AK270" i="7"/>
  <c r="AK280" i="7"/>
  <c r="AK109" i="7"/>
  <c r="AK120" i="7"/>
  <c r="AK112" i="7"/>
  <c r="AK107" i="7"/>
  <c r="AK126" i="7"/>
  <c r="F290" i="7"/>
  <c r="V141" i="7"/>
  <c r="Z141" i="7"/>
  <c r="AK287" i="7"/>
  <c r="Y141" i="7"/>
  <c r="AK266" i="7"/>
  <c r="AB141" i="7"/>
  <c r="AK95" i="7"/>
  <c r="AK132" i="7"/>
  <c r="AK117" i="7"/>
  <c r="AK127" i="7"/>
  <c r="AK118" i="7"/>
  <c r="J289" i="7"/>
  <c r="AK268" i="7"/>
  <c r="AK475" i="7"/>
  <c r="AG141" i="7"/>
  <c r="AK259" i="7"/>
  <c r="AK281" i="7"/>
  <c r="AK267" i="7"/>
  <c r="AK284" i="7"/>
  <c r="AK278" i="7"/>
  <c r="F142" i="7"/>
  <c r="H142" i="7"/>
  <c r="AK111" i="7"/>
  <c r="AK116" i="7"/>
  <c r="AK101" i="7"/>
  <c r="AK96" i="7"/>
  <c r="AK119" i="7"/>
  <c r="AK99" i="7"/>
  <c r="AK476" i="7"/>
  <c r="AK272" i="7"/>
  <c r="AK283" i="7"/>
  <c r="F289" i="7"/>
  <c r="AK138" i="7"/>
  <c r="AK255" i="7"/>
  <c r="AK139" i="7"/>
  <c r="AC141" i="7"/>
  <c r="AK275" i="7"/>
  <c r="AK276" i="7"/>
  <c r="AK110" i="7"/>
  <c r="AK124" i="7"/>
  <c r="AK128" i="7"/>
  <c r="AK105" i="7"/>
  <c r="AK98" i="7"/>
  <c r="AK140" i="7"/>
  <c r="AK269" i="7"/>
  <c r="AK250" i="7"/>
  <c r="X141" i="7"/>
  <c r="I142" i="7"/>
  <c r="AI141" i="7"/>
  <c r="AK130" i="7"/>
  <c r="J539" i="7"/>
  <c r="W217" i="7"/>
  <c r="AS217" i="7"/>
  <c r="AM217" i="7"/>
  <c r="AZ217" i="7"/>
  <c r="AI217" i="7"/>
  <c r="V217" i="7"/>
  <c r="AU217" i="7"/>
  <c r="Z217" i="7"/>
  <c r="AA217" i="7"/>
  <c r="AY217" i="7"/>
  <c r="AB217" i="7"/>
  <c r="AV217" i="7"/>
  <c r="AD217" i="7"/>
  <c r="BC217" i="7"/>
  <c r="Y217" i="7"/>
  <c r="AL217" i="7"/>
  <c r="AC217" i="7"/>
  <c r="AT217" i="7"/>
  <c r="AG217" i="7"/>
  <c r="BA217" i="7"/>
  <c r="X217" i="7"/>
  <c r="AN217" i="7"/>
  <c r="AJ217" i="7"/>
  <c r="AQ217" i="7"/>
  <c r="BD217" i="7"/>
  <c r="AX217" i="7"/>
  <c r="BB217" i="7"/>
  <c r="AO217" i="7"/>
  <c r="AF217" i="7"/>
  <c r="AW217" i="7"/>
  <c r="AR217" i="7"/>
  <c r="AP217" i="7"/>
  <c r="AH217" i="7"/>
  <c r="AK217" i="7"/>
  <c r="AE217" i="7"/>
  <c r="BE217" i="7"/>
  <c r="AA27" i="8" l="1"/>
  <c r="AB27" i="8"/>
  <c r="B218" i="7"/>
  <c r="W712" i="7"/>
  <c r="X43" i="7" s="1"/>
  <c r="B27" i="8"/>
  <c r="AE29" i="9"/>
  <c r="AD28" i="9"/>
  <c r="D27" i="9"/>
  <c r="E27" i="9"/>
  <c r="F27" i="9"/>
  <c r="U27" i="9"/>
  <c r="I27" i="9"/>
  <c r="AE29" i="8"/>
  <c r="O28" i="8"/>
  <c r="P28" i="8"/>
  <c r="Q28" i="8"/>
  <c r="U28" i="8"/>
  <c r="I27" i="8"/>
  <c r="AK725" i="7"/>
  <c r="AL56" i="7" s="1"/>
  <c r="Z732" i="7"/>
  <c r="AA63" i="7" s="1"/>
  <c r="AJ731" i="7"/>
  <c r="AK62" i="7" s="1"/>
  <c r="B547" i="7"/>
  <c r="AK730" i="7"/>
  <c r="AL61" i="7" s="1"/>
  <c r="AL7" i="7"/>
  <c r="B291" i="7"/>
  <c r="H218" i="7"/>
  <c r="F218" i="7"/>
  <c r="I218" i="7"/>
  <c r="J218" i="7"/>
  <c r="G218" i="7"/>
  <c r="G547" i="7"/>
  <c r="AG289" i="7"/>
  <c r="V142" i="7"/>
  <c r="AA289" i="7"/>
  <c r="W288" i="7"/>
  <c r="AH288" i="7"/>
  <c r="AK142" i="7"/>
  <c r="AG288" i="7"/>
  <c r="I143" i="7"/>
  <c r="AG142" i="7"/>
  <c r="F143" i="7"/>
  <c r="Y288" i="7"/>
  <c r="AE289" i="7"/>
  <c r="AJ288" i="7"/>
  <c r="AD288" i="7"/>
  <c r="AD289" i="7"/>
  <c r="AC142" i="7"/>
  <c r="AH289" i="7"/>
  <c r="AD142" i="7"/>
  <c r="AE288" i="7"/>
  <c r="AC289" i="7"/>
  <c r="AA288" i="7"/>
  <c r="AK288" i="7"/>
  <c r="AL108" i="7"/>
  <c r="Z289" i="7"/>
  <c r="AH142" i="7"/>
  <c r="J290" i="7"/>
  <c r="W142" i="7"/>
  <c r="J541" i="7"/>
  <c r="AE142" i="7"/>
  <c r="Y142" i="7"/>
  <c r="AB142" i="7"/>
  <c r="F542" i="7"/>
  <c r="AC288" i="7"/>
  <c r="AI142" i="7"/>
  <c r="J143" i="7"/>
  <c r="AL125" i="7"/>
  <c r="X288" i="7"/>
  <c r="Z142" i="7"/>
  <c r="Y289" i="7"/>
  <c r="AB289" i="7"/>
  <c r="W289" i="7"/>
  <c r="AJ142" i="7"/>
  <c r="V289" i="7"/>
  <c r="X142" i="7"/>
  <c r="AF142" i="7"/>
  <c r="H290" i="7"/>
  <c r="AL118" i="7"/>
  <c r="AI288" i="7"/>
  <c r="AF288" i="7"/>
  <c r="AB288" i="7"/>
  <c r="H143" i="7"/>
  <c r="AK289" i="7"/>
  <c r="I541" i="7"/>
  <c r="AI289" i="7"/>
  <c r="V288" i="7"/>
  <c r="D547" i="7"/>
  <c r="H541" i="7"/>
  <c r="X289" i="7"/>
  <c r="AA142" i="7"/>
  <c r="AL133" i="7"/>
  <c r="J540" i="7"/>
  <c r="AJ289" i="7"/>
  <c r="AF289" i="7"/>
  <c r="Z288" i="7"/>
  <c r="AL120" i="7"/>
  <c r="D291" i="7"/>
  <c r="AM218" i="7"/>
  <c r="AZ218" i="7"/>
  <c r="AA218" i="7"/>
  <c r="AE218" i="7"/>
  <c r="AJ218" i="7"/>
  <c r="AB218" i="7"/>
  <c r="AI218" i="7"/>
  <c r="BE218" i="7"/>
  <c r="AD218" i="7"/>
  <c r="BD218" i="7"/>
  <c r="AV218" i="7"/>
  <c r="AN218" i="7"/>
  <c r="AQ218" i="7"/>
  <c r="W218" i="7"/>
  <c r="AO218" i="7"/>
  <c r="X218" i="7"/>
  <c r="BB218" i="7"/>
  <c r="AY218" i="7"/>
  <c r="AL218" i="7"/>
  <c r="Z218" i="7"/>
  <c r="AC218" i="7"/>
  <c r="AR218" i="7"/>
  <c r="AG218" i="7"/>
  <c r="AT218" i="7"/>
  <c r="AW218" i="7"/>
  <c r="AH218" i="7"/>
  <c r="AK218" i="7"/>
  <c r="AF218" i="7"/>
  <c r="BC218" i="7"/>
  <c r="V218" i="7"/>
  <c r="Y218" i="7"/>
  <c r="AP218" i="7"/>
  <c r="AS218" i="7"/>
  <c r="AU218" i="7"/>
  <c r="AX218" i="7"/>
  <c r="BA218" i="7"/>
  <c r="AA28" i="8" l="1"/>
  <c r="AB28" i="8"/>
  <c r="B219" i="7"/>
  <c r="U29" i="8"/>
  <c r="I28" i="8"/>
  <c r="AE30" i="9"/>
  <c r="AD29" i="9"/>
  <c r="U28" i="9"/>
  <c r="F28" i="9"/>
  <c r="D28" i="9"/>
  <c r="E28" i="9"/>
  <c r="I28" i="9"/>
  <c r="B28" i="8"/>
  <c r="AE30" i="8"/>
  <c r="Q29" i="8"/>
  <c r="P29" i="8"/>
  <c r="O29" i="8"/>
  <c r="AK731" i="7"/>
  <c r="AL62" i="7" s="1"/>
  <c r="AA732" i="7"/>
  <c r="AB63" i="7" s="1"/>
  <c r="B548" i="7"/>
  <c r="AM6" i="7"/>
  <c r="B292" i="7"/>
  <c r="G548" i="7"/>
  <c r="H219" i="7"/>
  <c r="F219" i="7"/>
  <c r="J219" i="7"/>
  <c r="I219" i="7"/>
  <c r="G219" i="7"/>
  <c r="AL96" i="7"/>
  <c r="I291" i="7"/>
  <c r="AL117" i="7"/>
  <c r="AL104" i="7"/>
  <c r="AL110" i="7"/>
  <c r="AL283" i="7"/>
  <c r="AL259" i="7"/>
  <c r="AL279" i="7"/>
  <c r="AD290" i="7"/>
  <c r="AL277" i="7"/>
  <c r="W290" i="7"/>
  <c r="V143" i="7"/>
  <c r="AL289" i="7"/>
  <c r="AH290" i="7"/>
  <c r="AL112" i="7"/>
  <c r="AL486" i="7"/>
  <c r="AH143" i="7"/>
  <c r="AL124" i="7"/>
  <c r="AL130" i="7"/>
  <c r="AL109" i="7"/>
  <c r="AL105" i="7"/>
  <c r="AL132" i="7"/>
  <c r="F543" i="7"/>
  <c r="F292" i="7"/>
  <c r="AL485" i="7"/>
  <c r="AB290" i="7"/>
  <c r="AC143" i="7"/>
  <c r="AD143" i="7"/>
  <c r="Z290" i="7"/>
  <c r="H144" i="7"/>
  <c r="AL270" i="7"/>
  <c r="D548" i="7"/>
  <c r="F144" i="7"/>
  <c r="AL266" i="7"/>
  <c r="AL97" i="7"/>
  <c r="AK290" i="7"/>
  <c r="AL290" i="7"/>
  <c r="AL268" i="7"/>
  <c r="AL250" i="7"/>
  <c r="AF290" i="7"/>
  <c r="AL114" i="7"/>
  <c r="Z143" i="7"/>
  <c r="AL272" i="7"/>
  <c r="D292" i="7"/>
  <c r="AL276" i="7"/>
  <c r="AL95" i="7"/>
  <c r="AL123" i="7"/>
  <c r="AL98" i="7"/>
  <c r="F291" i="7"/>
  <c r="AL476" i="7"/>
  <c r="AL286" i="7"/>
  <c r="AC290" i="7"/>
  <c r="AG143" i="7"/>
  <c r="AL269" i="7"/>
  <c r="AL91" i="7"/>
  <c r="AL258" i="7"/>
  <c r="X290" i="7"/>
  <c r="AI143" i="7"/>
  <c r="AL255" i="7"/>
  <c r="H542" i="7"/>
  <c r="AG290" i="7"/>
  <c r="AL278" i="7"/>
  <c r="AL103" i="7"/>
  <c r="W143" i="7"/>
  <c r="AB143" i="7"/>
  <c r="AL141" i="7"/>
  <c r="AL100" i="7"/>
  <c r="Y290" i="7"/>
  <c r="X143" i="7"/>
  <c r="AL131" i="7"/>
  <c r="AL121" i="7"/>
  <c r="AL102" i="7"/>
  <c r="AL135" i="7"/>
  <c r="AL134" i="7"/>
  <c r="AL475" i="7"/>
  <c r="J144" i="7"/>
  <c r="AL287" i="7"/>
  <c r="Y143" i="7"/>
  <c r="AL285" i="7"/>
  <c r="I144" i="7"/>
  <c r="AL251" i="7"/>
  <c r="AJ290" i="7"/>
  <c r="AE290" i="7"/>
  <c r="AL466" i="7"/>
  <c r="AL142" i="7"/>
  <c r="AL119" i="7"/>
  <c r="AL281" i="7"/>
  <c r="J542" i="7"/>
  <c r="AL143" i="7"/>
  <c r="AL271" i="7"/>
  <c r="AL273" i="7"/>
  <c r="AL122" i="7"/>
  <c r="AL116" i="7"/>
  <c r="AL94" i="7"/>
  <c r="AL128" i="7"/>
  <c r="AL126" i="7"/>
  <c r="AA290" i="7"/>
  <c r="AL139" i="7"/>
  <c r="AI290" i="7"/>
  <c r="AL267" i="7"/>
  <c r="J291" i="7"/>
  <c r="AL140" i="7"/>
  <c r="AL280" i="7"/>
  <c r="AL484" i="7"/>
  <c r="AL111" i="7"/>
  <c r="AL138" i="7"/>
  <c r="AJ143" i="7"/>
  <c r="AL129" i="7"/>
  <c r="AE143" i="7"/>
  <c r="AK143" i="7"/>
  <c r="AL115" i="7"/>
  <c r="AL99" i="7"/>
  <c r="AL127" i="7"/>
  <c r="AL106" i="7"/>
  <c r="AL113" i="7"/>
  <c r="AL282" i="7"/>
  <c r="AL284" i="7"/>
  <c r="V290" i="7"/>
  <c r="AL274" i="7"/>
  <c r="AL477" i="7"/>
  <c r="AF143" i="7"/>
  <c r="AA143" i="7"/>
  <c r="AL107" i="7"/>
  <c r="AL101" i="7"/>
  <c r="AL275" i="7"/>
  <c r="AL288" i="7"/>
  <c r="H291" i="7"/>
  <c r="I292" i="7"/>
  <c r="AS219" i="7"/>
  <c r="AF219" i="7"/>
  <c r="AN219" i="7"/>
  <c r="V219" i="7"/>
  <c r="AU219" i="7"/>
  <c r="AH219" i="7"/>
  <c r="AZ219" i="7"/>
  <c r="AD219" i="7"/>
  <c r="BC219" i="7"/>
  <c r="BD219" i="7"/>
  <c r="AI219" i="7"/>
  <c r="AB219" i="7"/>
  <c r="AL219" i="7"/>
  <c r="Y219" i="7"/>
  <c r="AM219" i="7"/>
  <c r="X219" i="7"/>
  <c r="AJ219" i="7"/>
  <c r="AP219" i="7"/>
  <c r="AT219" i="7"/>
  <c r="AG219" i="7"/>
  <c r="AR219" i="7"/>
  <c r="Z219" i="7"/>
  <c r="BA219" i="7"/>
  <c r="BB219" i="7"/>
  <c r="AO219" i="7"/>
  <c r="AV219" i="7"/>
  <c r="AK219" i="7"/>
  <c r="AC219" i="7"/>
  <c r="W219" i="7"/>
  <c r="AW219" i="7"/>
  <c r="AA219" i="7"/>
  <c r="AX219" i="7"/>
  <c r="AY219" i="7"/>
  <c r="AQ219" i="7"/>
  <c r="AE219" i="7"/>
  <c r="BE219" i="7"/>
  <c r="AA29" i="8" l="1"/>
  <c r="AB29" i="8"/>
  <c r="B220" i="7"/>
  <c r="B29" i="8"/>
  <c r="AE31" i="9"/>
  <c r="AE31" i="8"/>
  <c r="O30" i="8"/>
  <c r="P30" i="8"/>
  <c r="Q30" i="8"/>
  <c r="AD30" i="9"/>
  <c r="F29" i="9"/>
  <c r="U29" i="9"/>
  <c r="D29" i="9"/>
  <c r="I29" i="9"/>
  <c r="E29" i="9"/>
  <c r="U30" i="8"/>
  <c r="I29" i="8"/>
  <c r="AL725" i="7"/>
  <c r="AM56" i="7" s="1"/>
  <c r="AB732" i="7"/>
  <c r="AC63" i="7" s="1"/>
  <c r="AL730" i="7"/>
  <c r="AM61" i="7" s="1"/>
  <c r="B549" i="7"/>
  <c r="AL731" i="7"/>
  <c r="AM62" i="7" s="1"/>
  <c r="AM7" i="7"/>
  <c r="B293" i="7"/>
  <c r="G549" i="7"/>
  <c r="H220" i="7"/>
  <c r="J220" i="7"/>
  <c r="F220" i="7"/>
  <c r="I220" i="7"/>
  <c r="G220" i="7"/>
  <c r="H145" i="7"/>
  <c r="AM259" i="7"/>
  <c r="I542" i="7"/>
  <c r="AM466" i="7"/>
  <c r="AL291" i="7"/>
  <c r="AM285" i="7"/>
  <c r="I145" i="7"/>
  <c r="F293" i="7"/>
  <c r="AI291" i="7"/>
  <c r="AM116" i="7"/>
  <c r="AG144" i="7"/>
  <c r="AB144" i="7"/>
  <c r="Y291" i="7"/>
  <c r="J292" i="7"/>
  <c r="AK291" i="7"/>
  <c r="AD291" i="7"/>
  <c r="AM255" i="7"/>
  <c r="AM121" i="7"/>
  <c r="D293" i="7"/>
  <c r="I543" i="7"/>
  <c r="F544" i="7"/>
  <c r="AB291" i="7"/>
  <c r="AH291" i="7"/>
  <c r="AK144" i="7"/>
  <c r="Z144" i="7"/>
  <c r="AE144" i="7"/>
  <c r="AJ144" i="7"/>
  <c r="AM125" i="7"/>
  <c r="AG291" i="7"/>
  <c r="V144" i="7"/>
  <c r="W291" i="7"/>
  <c r="AE291" i="7"/>
  <c r="AM110" i="7"/>
  <c r="Y144" i="7"/>
  <c r="Z291" i="7"/>
  <c r="W144" i="7"/>
  <c r="AJ291" i="7"/>
  <c r="AI144" i="7"/>
  <c r="V291" i="7"/>
  <c r="F145" i="7"/>
  <c r="AL144" i="7"/>
  <c r="AA291" i="7"/>
  <c r="D549" i="7"/>
  <c r="H543" i="7"/>
  <c r="AD144" i="7"/>
  <c r="AH144" i="7"/>
  <c r="J145" i="7"/>
  <c r="X291" i="7"/>
  <c r="AM277" i="7"/>
  <c r="AA144" i="7"/>
  <c r="AF291" i="7"/>
  <c r="AM476" i="7"/>
  <c r="H292" i="7"/>
  <c r="AF144" i="7"/>
  <c r="AC144" i="7"/>
  <c r="AC291" i="7"/>
  <c r="AM133" i="7"/>
  <c r="X144" i="7"/>
  <c r="AM99" i="7"/>
  <c r="AB220" i="7"/>
  <c r="BD220" i="7"/>
  <c r="AA220" i="7"/>
  <c r="AU220" i="7"/>
  <c r="AN220" i="7"/>
  <c r="AF220" i="7"/>
  <c r="AI220" i="7"/>
  <c r="W220" i="7"/>
  <c r="BB220" i="7"/>
  <c r="AT220" i="7"/>
  <c r="AQ220" i="7"/>
  <c r="AV220" i="7"/>
  <c r="AD220" i="7"/>
  <c r="BE220" i="7"/>
  <c r="AY220" i="7"/>
  <c r="AG220" i="7"/>
  <c r="X220" i="7"/>
  <c r="AO220" i="7"/>
  <c r="Z220" i="7"/>
  <c r="AC220" i="7"/>
  <c r="V220" i="7"/>
  <c r="AL220" i="7"/>
  <c r="AW220" i="7"/>
  <c r="BC220" i="7"/>
  <c r="AH220" i="7"/>
  <c r="AK220" i="7"/>
  <c r="AM220" i="7"/>
  <c r="Y220" i="7"/>
  <c r="AE220" i="7"/>
  <c r="AP220" i="7"/>
  <c r="AS220" i="7"/>
  <c r="AJ220" i="7"/>
  <c r="AZ220" i="7"/>
  <c r="AR220" i="7"/>
  <c r="AX220" i="7"/>
  <c r="BA220" i="7"/>
  <c r="AA30" i="8" l="1"/>
  <c r="AB30" i="8"/>
  <c r="B221" i="7"/>
  <c r="AE32" i="9"/>
  <c r="B30" i="8"/>
  <c r="U31" i="8"/>
  <c r="I30" i="8"/>
  <c r="AE32" i="8"/>
  <c r="O31" i="8"/>
  <c r="P31" i="8"/>
  <c r="Q31" i="8"/>
  <c r="AD31" i="9"/>
  <c r="F30" i="9"/>
  <c r="I30" i="9"/>
  <c r="E30" i="9"/>
  <c r="D30" i="9"/>
  <c r="U30" i="9"/>
  <c r="AC732" i="7"/>
  <c r="AD63" i="7" s="1"/>
  <c r="B550" i="7"/>
  <c r="AN6" i="7"/>
  <c r="B294" i="7"/>
  <c r="J221" i="7"/>
  <c r="I221" i="7"/>
  <c r="H221" i="7"/>
  <c r="F221" i="7"/>
  <c r="G221" i="7"/>
  <c r="G550" i="7"/>
  <c r="AM132" i="7"/>
  <c r="AM94" i="7"/>
  <c r="AM129" i="7"/>
  <c r="AM96" i="7"/>
  <c r="AM103" i="7"/>
  <c r="AM139" i="7"/>
  <c r="AM251" i="7"/>
  <c r="AM273" i="7"/>
  <c r="AM271" i="7"/>
  <c r="AF292" i="7"/>
  <c r="AM266" i="7"/>
  <c r="J293" i="7"/>
  <c r="AM281" i="7"/>
  <c r="AM274" i="7"/>
  <c r="AM477" i="7"/>
  <c r="AM272" i="7"/>
  <c r="AM292" i="7"/>
  <c r="AM144" i="7"/>
  <c r="AM275" i="7"/>
  <c r="AD292" i="7"/>
  <c r="AM106" i="7"/>
  <c r="AJ292" i="7"/>
  <c r="AE292" i="7"/>
  <c r="AM124" i="7"/>
  <c r="AM102" i="7"/>
  <c r="AM117" i="7"/>
  <c r="AM97" i="7"/>
  <c r="AM134" i="7"/>
  <c r="AF145" i="7"/>
  <c r="AM289" i="7"/>
  <c r="AM143" i="7"/>
  <c r="Z145" i="7"/>
  <c r="AM268" i="7"/>
  <c r="AM286" i="7"/>
  <c r="AD145" i="7"/>
  <c r="AK292" i="7"/>
  <c r="AM270" i="7"/>
  <c r="AK145" i="7"/>
  <c r="AM283" i="7"/>
  <c r="AM95" i="7"/>
  <c r="AM278" i="7"/>
  <c r="Y292" i="7"/>
  <c r="AM101" i="7"/>
  <c r="I544" i="7"/>
  <c r="AA292" i="7"/>
  <c r="AA145" i="7"/>
  <c r="AM109" i="7"/>
  <c r="AM111" i="7"/>
  <c r="AM126" i="7"/>
  <c r="AJ145" i="7"/>
  <c r="AM140" i="7"/>
  <c r="AG145" i="7"/>
  <c r="F146" i="7"/>
  <c r="H544" i="7"/>
  <c r="AH292" i="7"/>
  <c r="AC292" i="7"/>
  <c r="Y145" i="7"/>
  <c r="AM91" i="7"/>
  <c r="AE145" i="7"/>
  <c r="X145" i="7"/>
  <c r="AM145" i="7"/>
  <c r="AM123" i="7"/>
  <c r="AM142" i="7"/>
  <c r="H146" i="7"/>
  <c r="AM113" i="7"/>
  <c r="AI292" i="7"/>
  <c r="I293" i="7"/>
  <c r="AM100" i="7"/>
  <c r="AM130" i="7"/>
  <c r="AM108" i="7"/>
  <c r="AM135" i="7"/>
  <c r="AM115" i="7"/>
  <c r="AI145" i="7"/>
  <c r="I146" i="7"/>
  <c r="AM258" i="7"/>
  <c r="Z292" i="7"/>
  <c r="AM290" i="7"/>
  <c r="AB292" i="7"/>
  <c r="X292" i="7"/>
  <c r="AM267" i="7"/>
  <c r="W292" i="7"/>
  <c r="W145" i="7"/>
  <c r="AM112" i="7"/>
  <c r="AG292" i="7"/>
  <c r="AM119" i="7"/>
  <c r="AB145" i="7"/>
  <c r="AM120" i="7"/>
  <c r="AM122" i="7"/>
  <c r="AM98" i="7"/>
  <c r="AM127" i="7"/>
  <c r="AM114" i="7"/>
  <c r="AM141" i="7"/>
  <c r="AM288" i="7"/>
  <c r="AM138" i="7"/>
  <c r="AM284" i="7"/>
  <c r="J543" i="7"/>
  <c r="AM475" i="7"/>
  <c r="AM250" i="7"/>
  <c r="AC145" i="7"/>
  <c r="AM276" i="7"/>
  <c r="V292" i="7"/>
  <c r="J146" i="7"/>
  <c r="AM269" i="7"/>
  <c r="AM279" i="7"/>
  <c r="AM280" i="7"/>
  <c r="AM282" i="7"/>
  <c r="D550" i="7"/>
  <c r="AM131" i="7"/>
  <c r="AM118" i="7"/>
  <c r="AM128" i="7"/>
  <c r="AM104" i="7"/>
  <c r="AM105" i="7"/>
  <c r="AM287" i="7"/>
  <c r="F545" i="7"/>
  <c r="AH145" i="7"/>
  <c r="AM291" i="7"/>
  <c r="AM484" i="7"/>
  <c r="V145" i="7"/>
  <c r="AL292" i="7"/>
  <c r="AL145" i="7"/>
  <c r="AM485" i="7"/>
  <c r="AM107" i="7"/>
  <c r="H293" i="7"/>
  <c r="AM486" i="7"/>
  <c r="F294" i="7"/>
  <c r="AR221" i="7"/>
  <c r="AA221" i="7"/>
  <c r="AK221" i="7"/>
  <c r="AH221" i="7"/>
  <c r="BB221" i="7"/>
  <c r="AO221" i="7"/>
  <c r="AG221" i="7"/>
  <c r="AB221" i="7"/>
  <c r="AN221" i="7"/>
  <c r="AS221" i="7"/>
  <c r="W221" i="7"/>
  <c r="AW221" i="7"/>
  <c r="AT221" i="7"/>
  <c r="X221" i="7"/>
  <c r="AP221" i="7"/>
  <c r="AI221" i="7"/>
  <c r="AE221" i="7"/>
  <c r="BE221" i="7"/>
  <c r="BA221" i="7"/>
  <c r="AC221" i="7"/>
  <c r="AV221" i="7"/>
  <c r="AM221" i="7"/>
  <c r="AY221" i="7"/>
  <c r="AZ221" i="7"/>
  <c r="AQ221" i="7"/>
  <c r="V221" i="7"/>
  <c r="AU221" i="7"/>
  <c r="AJ221" i="7"/>
  <c r="AX221" i="7"/>
  <c r="Z221" i="7"/>
  <c r="BD221" i="7"/>
  <c r="AD221" i="7"/>
  <c r="BC221" i="7"/>
  <c r="AF221" i="7"/>
  <c r="AL221" i="7"/>
  <c r="Y221" i="7"/>
  <c r="AA31" i="8" l="1"/>
  <c r="AB31" i="8"/>
  <c r="B222" i="7"/>
  <c r="B31" i="8"/>
  <c r="AD32" i="9"/>
  <c r="D31" i="9"/>
  <c r="E31" i="9"/>
  <c r="U31" i="9"/>
  <c r="I31" i="9"/>
  <c r="F31" i="9"/>
  <c r="AE33" i="8"/>
  <c r="Q32" i="8"/>
  <c r="P32" i="8"/>
  <c r="O32" i="8"/>
  <c r="U32" i="8"/>
  <c r="I31" i="8"/>
  <c r="AE33" i="9"/>
  <c r="AM730" i="7"/>
  <c r="AN61" i="7" s="1"/>
  <c r="AM725" i="7"/>
  <c r="AN56" i="7" s="1"/>
  <c r="AM731" i="7"/>
  <c r="AN62" i="7" s="1"/>
  <c r="AD732" i="7"/>
  <c r="AE63" i="7" s="1"/>
  <c r="B551" i="7"/>
  <c r="AN7" i="7"/>
  <c r="B295" i="7"/>
  <c r="F222" i="7"/>
  <c r="J222" i="7"/>
  <c r="I222" i="7"/>
  <c r="H222" i="7"/>
  <c r="G222" i="7"/>
  <c r="G551" i="7"/>
  <c r="D294" i="7"/>
  <c r="X293" i="7"/>
  <c r="AI146" i="7"/>
  <c r="AF146" i="7"/>
  <c r="AM146" i="7"/>
  <c r="I147" i="7"/>
  <c r="AH293" i="7"/>
  <c r="AJ146" i="7"/>
  <c r="Y146" i="7"/>
  <c r="AN132" i="7"/>
  <c r="AG293" i="7"/>
  <c r="AK146" i="7"/>
  <c r="AH146" i="7"/>
  <c r="AD146" i="7"/>
  <c r="AD293" i="7"/>
  <c r="AN112" i="7"/>
  <c r="J544" i="7"/>
  <c r="H294" i="7"/>
  <c r="AA146" i="7"/>
  <c r="F147" i="7"/>
  <c r="J545" i="7"/>
  <c r="Z293" i="7"/>
  <c r="AA293" i="7"/>
  <c r="AE146" i="7"/>
  <c r="X146" i="7"/>
  <c r="F546" i="7"/>
  <c r="Z146" i="7"/>
  <c r="AC146" i="7"/>
  <c r="I294" i="7"/>
  <c r="AI293" i="7"/>
  <c r="AB146" i="7"/>
  <c r="AG146" i="7"/>
  <c r="V293" i="7"/>
  <c r="AK293" i="7"/>
  <c r="AN125" i="7"/>
  <c r="W146" i="7"/>
  <c r="AM293" i="7"/>
  <c r="AJ293" i="7"/>
  <c r="AC293" i="7"/>
  <c r="J147" i="7"/>
  <c r="V146" i="7"/>
  <c r="D551" i="7"/>
  <c r="J294" i="7"/>
  <c r="AN103" i="7"/>
  <c r="AB293" i="7"/>
  <c r="Y293" i="7"/>
  <c r="H147" i="7"/>
  <c r="W293" i="7"/>
  <c r="AL146" i="7"/>
  <c r="AF293" i="7"/>
  <c r="H545" i="7"/>
  <c r="AE293" i="7"/>
  <c r="AN116" i="7"/>
  <c r="AL293" i="7"/>
  <c r="D295" i="7"/>
  <c r="F295" i="7"/>
  <c r="AN120" i="7"/>
  <c r="AB222" i="7"/>
  <c r="AQ222" i="7"/>
  <c r="Y222" i="7"/>
  <c r="AZ222" i="7"/>
  <c r="BE222" i="7"/>
  <c r="BB222" i="7"/>
  <c r="V222" i="7"/>
  <c r="AW222" i="7"/>
  <c r="AY222" i="7"/>
  <c r="AV222" i="7"/>
  <c r="AM222" i="7"/>
  <c r="AD222" i="7"/>
  <c r="AG222" i="7"/>
  <c r="Z222" i="7"/>
  <c r="AC222" i="7"/>
  <c r="AT222" i="7"/>
  <c r="AL222" i="7"/>
  <c r="AR222" i="7"/>
  <c r="BC222" i="7"/>
  <c r="AU222" i="7"/>
  <c r="AH222" i="7"/>
  <c r="AK222" i="7"/>
  <c r="AF222" i="7"/>
  <c r="X222" i="7"/>
  <c r="AO222" i="7"/>
  <c r="AE222" i="7"/>
  <c r="W222" i="7"/>
  <c r="AP222" i="7"/>
  <c r="AS222" i="7"/>
  <c r="AA222" i="7"/>
  <c r="AI222" i="7"/>
  <c r="AN222" i="7"/>
  <c r="BD222" i="7"/>
  <c r="AJ222" i="7"/>
  <c r="AX222" i="7"/>
  <c r="BA222" i="7"/>
  <c r="AA32" i="8" l="1"/>
  <c r="AB32" i="8"/>
  <c r="B223" i="7"/>
  <c r="B32" i="8"/>
  <c r="AD33" i="9"/>
  <c r="F32" i="9"/>
  <c r="D32" i="9"/>
  <c r="U32" i="9"/>
  <c r="I32" i="9"/>
  <c r="E32" i="9"/>
  <c r="AE34" i="8"/>
  <c r="O33" i="8"/>
  <c r="P33" i="8"/>
  <c r="Q33" i="8"/>
  <c r="AE34" i="9"/>
  <c r="U33" i="8"/>
  <c r="I32" i="8"/>
  <c r="AE732" i="7"/>
  <c r="AF63" i="7" s="1"/>
  <c r="B552" i="7"/>
  <c r="AO6" i="7"/>
  <c r="B296" i="7"/>
  <c r="H223" i="7"/>
  <c r="I223" i="7"/>
  <c r="J223" i="7"/>
  <c r="F223" i="7"/>
  <c r="G223" i="7"/>
  <c r="G552" i="7"/>
  <c r="AN133" i="7"/>
  <c r="AN117" i="7"/>
  <c r="AN129" i="7"/>
  <c r="AN98" i="7"/>
  <c r="AN293" i="7"/>
  <c r="AN278" i="7"/>
  <c r="AG294" i="7"/>
  <c r="AA147" i="7"/>
  <c r="AE294" i="7"/>
  <c r="AN477" i="7"/>
  <c r="I546" i="7"/>
  <c r="AN267" i="7"/>
  <c r="AF147" i="7"/>
  <c r="AN292" i="7"/>
  <c r="AN274" i="7"/>
  <c r="AG147" i="7"/>
  <c r="AN285" i="7"/>
  <c r="AA294" i="7"/>
  <c r="AH294" i="7"/>
  <c r="AN124" i="7"/>
  <c r="AN100" i="7"/>
  <c r="AN109" i="7"/>
  <c r="AN106" i="7"/>
  <c r="AN485" i="7"/>
  <c r="AN268" i="7"/>
  <c r="AJ147" i="7"/>
  <c r="AN105" i="7"/>
  <c r="AN94" i="7"/>
  <c r="AN119" i="7"/>
  <c r="AN135" i="7"/>
  <c r="AN134" i="7"/>
  <c r="AN484" i="7"/>
  <c r="F547" i="7"/>
  <c r="AN272" i="7"/>
  <c r="AN283" i="7"/>
  <c r="AN269" i="7"/>
  <c r="AN271" i="7"/>
  <c r="AN91" i="7"/>
  <c r="AN281" i="7"/>
  <c r="I148" i="7"/>
  <c r="D296" i="7"/>
  <c r="AN290" i="7"/>
  <c r="AN139" i="7"/>
  <c r="AN121" i="7"/>
  <c r="V147" i="7"/>
  <c r="AN291" i="7"/>
  <c r="AN476" i="7"/>
  <c r="AN118" i="7"/>
  <c r="W147" i="7"/>
  <c r="X294" i="7"/>
  <c r="W294" i="7"/>
  <c r="AN466" i="7"/>
  <c r="AN95" i="7"/>
  <c r="AN130" i="7"/>
  <c r="AN101" i="7"/>
  <c r="AN127" i="7"/>
  <c r="AN126" i="7"/>
  <c r="AN289" i="7"/>
  <c r="AN288" i="7"/>
  <c r="AN277" i="7"/>
  <c r="H148" i="7"/>
  <c r="AI294" i="7"/>
  <c r="AN258" i="7"/>
  <c r="I545" i="7"/>
  <c r="AN140" i="7"/>
  <c r="AB147" i="7"/>
  <c r="AN284" i="7"/>
  <c r="AN146" i="7"/>
  <c r="AN282" i="7"/>
  <c r="AN294" i="7"/>
  <c r="AM294" i="7"/>
  <c r="AN255" i="7"/>
  <c r="AN108" i="7"/>
  <c r="AN143" i="7"/>
  <c r="AL147" i="7"/>
  <c r="X147" i="7"/>
  <c r="AN251" i="7"/>
  <c r="AC294" i="7"/>
  <c r="AN97" i="7"/>
  <c r="AN276" i="7"/>
  <c r="AJ294" i="7"/>
  <c r="AB294" i="7"/>
  <c r="Z294" i="7"/>
  <c r="Y294" i="7"/>
  <c r="AN114" i="7"/>
  <c r="AN123" i="7"/>
  <c r="AN102" i="7"/>
  <c r="AN113" i="7"/>
  <c r="AN99" i="7"/>
  <c r="Y147" i="7"/>
  <c r="AH147" i="7"/>
  <c r="I295" i="7"/>
  <c r="AM147" i="7"/>
  <c r="AN270" i="7"/>
  <c r="AN250" i="7"/>
  <c r="AN266" i="7"/>
  <c r="AN280" i="7"/>
  <c r="AN147" i="7"/>
  <c r="AK294" i="7"/>
  <c r="AN107" i="7"/>
  <c r="AN138" i="7"/>
  <c r="AN122" i="7"/>
  <c r="AN142" i="7"/>
  <c r="AD294" i="7"/>
  <c r="AF294" i="7"/>
  <c r="AI147" i="7"/>
  <c r="AN259" i="7"/>
  <c r="H295" i="7"/>
  <c r="AN115" i="7"/>
  <c r="AN128" i="7"/>
  <c r="AN111" i="7"/>
  <c r="AN96" i="7"/>
  <c r="AN144" i="7"/>
  <c r="AN475" i="7"/>
  <c r="AC147" i="7"/>
  <c r="AL294" i="7"/>
  <c r="Z147" i="7"/>
  <c r="V294" i="7"/>
  <c r="AN273" i="7"/>
  <c r="AD147" i="7"/>
  <c r="AN275" i="7"/>
  <c r="AK147" i="7"/>
  <c r="J148" i="7"/>
  <c r="AN131" i="7"/>
  <c r="AN110" i="7"/>
  <c r="F296" i="7"/>
  <c r="H546" i="7"/>
  <c r="F148" i="7"/>
  <c r="AN279" i="7"/>
  <c r="AN287" i="7"/>
  <c r="AN286" i="7"/>
  <c r="AN104" i="7"/>
  <c r="AN141" i="7"/>
  <c r="AN145" i="7"/>
  <c r="AN486" i="7"/>
  <c r="AE147" i="7"/>
  <c r="H296" i="7"/>
  <c r="D552" i="7"/>
  <c r="AC223" i="7"/>
  <c r="AM223" i="7"/>
  <c r="BD223" i="7"/>
  <c r="AJ223" i="7"/>
  <c r="V223" i="7"/>
  <c r="AU223" i="7"/>
  <c r="AP223" i="7"/>
  <c r="AX223" i="7"/>
  <c r="AD223" i="7"/>
  <c r="BC223" i="7"/>
  <c r="X223" i="7"/>
  <c r="AQ223" i="7"/>
  <c r="Z223" i="7"/>
  <c r="AL223" i="7"/>
  <c r="Y223" i="7"/>
  <c r="AB223" i="7"/>
  <c r="AR223" i="7"/>
  <c r="AK223" i="7"/>
  <c r="AT223" i="7"/>
  <c r="AG223" i="7"/>
  <c r="AZ223" i="7"/>
  <c r="AF223" i="7"/>
  <c r="AS223" i="7"/>
  <c r="AY223" i="7"/>
  <c r="BB223" i="7"/>
  <c r="AO223" i="7"/>
  <c r="AH223" i="7"/>
  <c r="AI223" i="7"/>
  <c r="AA223" i="7"/>
  <c r="W223" i="7"/>
  <c r="AW223" i="7"/>
  <c r="BA223" i="7"/>
  <c r="AV223" i="7"/>
  <c r="AN223" i="7"/>
  <c r="AE223" i="7"/>
  <c r="BE223" i="7"/>
  <c r="AA33" i="8" l="1"/>
  <c r="AB33" i="8"/>
  <c r="B224" i="7"/>
  <c r="B33" i="8"/>
  <c r="AD34" i="9"/>
  <c r="E33" i="9"/>
  <c r="F33" i="9"/>
  <c r="I33" i="9"/>
  <c r="D33" i="9"/>
  <c r="U33" i="9"/>
  <c r="U34" i="8"/>
  <c r="I33" i="8"/>
  <c r="AE35" i="9"/>
  <c r="AE35" i="8"/>
  <c r="O34" i="8"/>
  <c r="P34" i="8"/>
  <c r="Q34" i="8"/>
  <c r="AN725" i="7"/>
  <c r="AO56" i="7" s="1"/>
  <c r="AF732" i="7"/>
  <c r="AG63" i="7" s="1"/>
  <c r="B553" i="7"/>
  <c r="AN730" i="7"/>
  <c r="AO61" i="7" s="1"/>
  <c r="AN731" i="7"/>
  <c r="AO62" i="7" s="1"/>
  <c r="AO7" i="7"/>
  <c r="B297" i="7"/>
  <c r="I224" i="7"/>
  <c r="H224" i="7"/>
  <c r="J224" i="7" s="1"/>
  <c r="F224" i="7"/>
  <c r="G224" i="7"/>
  <c r="G553" i="7"/>
  <c r="AJ148" i="7"/>
  <c r="W148" i="7"/>
  <c r="Y148" i="7"/>
  <c r="AO486" i="7"/>
  <c r="J547" i="7"/>
  <c r="Z148" i="7"/>
  <c r="I296" i="7"/>
  <c r="AO101" i="7"/>
  <c r="AO466" i="7"/>
  <c r="AB148" i="7"/>
  <c r="AA148" i="7"/>
  <c r="I149" i="7"/>
  <c r="H547" i="7"/>
  <c r="AO144" i="7"/>
  <c r="AO142" i="7"/>
  <c r="D297" i="7"/>
  <c r="AO132" i="7"/>
  <c r="AC148" i="7"/>
  <c r="AF148" i="7"/>
  <c r="AN148" i="7"/>
  <c r="AM148" i="7"/>
  <c r="AL148" i="7"/>
  <c r="AK148" i="7"/>
  <c r="V148" i="7"/>
  <c r="J295" i="7"/>
  <c r="H149" i="7"/>
  <c r="D553" i="7"/>
  <c r="I547" i="7"/>
  <c r="AO117" i="7"/>
  <c r="AG148" i="7"/>
  <c r="AO484" i="7"/>
  <c r="AD148" i="7"/>
  <c r="F149" i="7"/>
  <c r="AO105" i="7"/>
  <c r="J546" i="7"/>
  <c r="F548" i="7"/>
  <c r="AI148" i="7"/>
  <c r="AE148" i="7"/>
  <c r="AH148" i="7"/>
  <c r="X148" i="7"/>
  <c r="AO125" i="7"/>
  <c r="AO98" i="7"/>
  <c r="AL224" i="7"/>
  <c r="AB224" i="7"/>
  <c r="AD224" i="7"/>
  <c r="Y224" i="7"/>
  <c r="W224" i="7"/>
  <c r="AP224" i="7"/>
  <c r="BD224" i="7"/>
  <c r="AI224" i="7"/>
  <c r="BC224" i="7"/>
  <c r="BE224" i="7"/>
  <c r="AS224" i="7"/>
  <c r="AC224" i="7"/>
  <c r="AE224" i="7"/>
  <c r="AY224" i="7"/>
  <c r="AZ224" i="7"/>
  <c r="AR224" i="7"/>
  <c r="V224" i="7"/>
  <c r="AJ224" i="7"/>
  <c r="AU224" i="7"/>
  <c r="AW224" i="7"/>
  <c r="AH224" i="7"/>
  <c r="BB224" i="7"/>
  <c r="AO224" i="7"/>
  <c r="AF224" i="7"/>
  <c r="AK224" i="7"/>
  <c r="AN224" i="7"/>
  <c r="AA224" i="7"/>
  <c r="AQ224" i="7"/>
  <c r="AM224" i="7"/>
  <c r="AV224" i="7"/>
  <c r="AX224" i="7"/>
  <c r="AT224" i="7"/>
  <c r="X224" i="7"/>
  <c r="Z224" i="7"/>
  <c r="AG224" i="7"/>
  <c r="BA224" i="7"/>
  <c r="AA34" i="8" l="1"/>
  <c r="AB34" i="8"/>
  <c r="B225" i="7"/>
  <c r="B34" i="8"/>
  <c r="U35" i="8"/>
  <c r="I34" i="8"/>
  <c r="AE36" i="8"/>
  <c r="P35" i="8"/>
  <c r="Q35" i="8"/>
  <c r="O35" i="8"/>
  <c r="AD35" i="9"/>
  <c r="I34" i="9"/>
  <c r="D34" i="9"/>
  <c r="E34" i="9"/>
  <c r="F34" i="9"/>
  <c r="U34" i="9"/>
  <c r="AE36" i="9"/>
  <c r="AG732" i="7"/>
  <c r="AH63" i="7" s="1"/>
  <c r="B554" i="7"/>
  <c r="AP6" i="7"/>
  <c r="B298" i="7"/>
  <c r="I225" i="7"/>
  <c r="H225" i="7"/>
  <c r="J225" i="7"/>
  <c r="F225" i="7"/>
  <c r="G225" i="7"/>
  <c r="G554" i="7"/>
  <c r="AO133" i="7"/>
  <c r="AO110" i="7"/>
  <c r="AO129" i="7"/>
  <c r="AO99" i="7"/>
  <c r="AO143" i="7"/>
  <c r="AO146" i="7"/>
  <c r="AO275" i="7"/>
  <c r="AO285" i="7"/>
  <c r="AO271" i="7"/>
  <c r="AO276" i="7"/>
  <c r="AO280" i="7"/>
  <c r="AD295" i="7"/>
  <c r="AO147" i="7"/>
  <c r="F549" i="7"/>
  <c r="H297" i="7"/>
  <c r="AO273" i="7"/>
  <c r="AO292" i="7"/>
  <c r="AO282" i="7"/>
  <c r="AO294" i="7"/>
  <c r="AO268" i="7"/>
  <c r="AO258" i="7"/>
  <c r="Y295" i="7"/>
  <c r="AO97" i="7"/>
  <c r="AO283" i="7"/>
  <c r="AO269" i="7"/>
  <c r="AO118" i="7"/>
  <c r="AO277" i="7"/>
  <c r="AL295" i="7"/>
  <c r="AO124" i="7"/>
  <c r="AO96" i="7"/>
  <c r="AO121" i="7"/>
  <c r="AO116" i="7"/>
  <c r="AO134" i="7"/>
  <c r="I297" i="7"/>
  <c r="AO287" i="7"/>
  <c r="AO485" i="7"/>
  <c r="AO272" i="7"/>
  <c r="AH295" i="7"/>
  <c r="AO139" i="7"/>
  <c r="AM295" i="7"/>
  <c r="AB295" i="7"/>
  <c r="AO115" i="7"/>
  <c r="AO130" i="7"/>
  <c r="AO100" i="7"/>
  <c r="AO135" i="7"/>
  <c r="AO126" i="7"/>
  <c r="AO281" i="7"/>
  <c r="V295" i="7"/>
  <c r="AO145" i="7"/>
  <c r="AO270" i="7"/>
  <c r="AE295" i="7"/>
  <c r="W295" i="7"/>
  <c r="AO251" i="7"/>
  <c r="AJ295" i="7"/>
  <c r="AO140" i="7"/>
  <c r="Z295" i="7"/>
  <c r="AO293" i="7"/>
  <c r="AO255" i="7"/>
  <c r="AO267" i="7"/>
  <c r="F150" i="7"/>
  <c r="AO288" i="7"/>
  <c r="AO284" i="7"/>
  <c r="AO123" i="7"/>
  <c r="AN295" i="7"/>
  <c r="AO114" i="7"/>
  <c r="AA295" i="7"/>
  <c r="AO250" i="7"/>
  <c r="AO103" i="7"/>
  <c r="AO122" i="7"/>
  <c r="AO94" i="7"/>
  <c r="AO128" i="7"/>
  <c r="AO95" i="7"/>
  <c r="D554" i="7"/>
  <c r="I150" i="7"/>
  <c r="J297" i="7"/>
  <c r="AO289" i="7"/>
  <c r="AO141" i="7"/>
  <c r="AO259" i="7"/>
  <c r="AO295" i="7"/>
  <c r="J296" i="7"/>
  <c r="AO291" i="7"/>
  <c r="I548" i="7"/>
  <c r="AO290" i="7"/>
  <c r="AG295" i="7"/>
  <c r="J149" i="7"/>
  <c r="AF295" i="7"/>
  <c r="AO113" i="7"/>
  <c r="H150" i="7"/>
  <c r="F297" i="7"/>
  <c r="AO120" i="7"/>
  <c r="AO475" i="7"/>
  <c r="AO107" i="7"/>
  <c r="AO119" i="7"/>
  <c r="AO112" i="7"/>
  <c r="AO109" i="7"/>
  <c r="AO111" i="7"/>
  <c r="AK295" i="7"/>
  <c r="AO476" i="7"/>
  <c r="AC295" i="7"/>
  <c r="AO138" i="7"/>
  <c r="AO278" i="7"/>
  <c r="X295" i="7"/>
  <c r="AO148" i="7"/>
  <c r="AO102" i="7"/>
  <c r="AO91" i="7"/>
  <c r="AI295" i="7"/>
  <c r="AO131" i="7"/>
  <c r="AO104" i="7"/>
  <c r="AO127" i="7"/>
  <c r="AO106" i="7"/>
  <c r="AO108" i="7"/>
  <c r="H548" i="7"/>
  <c r="AO286" i="7"/>
  <c r="AO279" i="7"/>
  <c r="AO477" i="7"/>
  <c r="AO274" i="7"/>
  <c r="AO266" i="7"/>
  <c r="J150" i="7"/>
  <c r="I298" i="7"/>
  <c r="AC225" i="7"/>
  <c r="AJ225" i="7"/>
  <c r="AY225" i="7"/>
  <c r="AQ225" i="7"/>
  <c r="BB225" i="7"/>
  <c r="AO225" i="7"/>
  <c r="AD225" i="7"/>
  <c r="AT225" i="7"/>
  <c r="AA225" i="7"/>
  <c r="W225" i="7"/>
  <c r="X225" i="7"/>
  <c r="AH225" i="7"/>
  <c r="AG225" i="7"/>
  <c r="AK225" i="7"/>
  <c r="BD225" i="7"/>
  <c r="AW225" i="7"/>
  <c r="AI225" i="7"/>
  <c r="AN225" i="7"/>
  <c r="AF225" i="7"/>
  <c r="AE225" i="7"/>
  <c r="BE225" i="7"/>
  <c r="Z225" i="7"/>
  <c r="AZ225" i="7"/>
  <c r="AM225" i="7"/>
  <c r="AS225" i="7"/>
  <c r="AR225" i="7"/>
  <c r="AV225" i="7"/>
  <c r="AB225" i="7"/>
  <c r="V225" i="7"/>
  <c r="AU225" i="7"/>
  <c r="BC225" i="7"/>
  <c r="AP225" i="7"/>
  <c r="AX225" i="7"/>
  <c r="BA225" i="7"/>
  <c r="AL225" i="7"/>
  <c r="Y225" i="7"/>
  <c r="AA35" i="8" l="1"/>
  <c r="AB35" i="8"/>
  <c r="B226" i="7"/>
  <c r="B35" i="8"/>
  <c r="AE37" i="9"/>
  <c r="AD36" i="9"/>
  <c r="E35" i="9"/>
  <c r="U35" i="9"/>
  <c r="F35" i="9"/>
  <c r="I35" i="9"/>
  <c r="D35" i="9"/>
  <c r="AE37" i="8"/>
  <c r="O36" i="8"/>
  <c r="P36" i="8"/>
  <c r="Q36" i="8"/>
  <c r="U36" i="8"/>
  <c r="I35" i="8"/>
  <c r="AO725" i="7"/>
  <c r="AP56" i="7" s="1"/>
  <c r="AH732" i="7"/>
  <c r="AI63" i="7" s="1"/>
  <c r="AO730" i="7"/>
  <c r="AP61" i="7" s="1"/>
  <c r="B555" i="7"/>
  <c r="AO731" i="7"/>
  <c r="AP62" i="7" s="1"/>
  <c r="AP7" i="7"/>
  <c r="B299" i="7"/>
  <c r="J226" i="7"/>
  <c r="H226" i="7"/>
  <c r="F226" i="7"/>
  <c r="I226" i="7"/>
  <c r="G226" i="7"/>
  <c r="G555" i="7"/>
  <c r="I151" i="7"/>
  <c r="AC296" i="7"/>
  <c r="X149" i="7"/>
  <c r="X150" i="7"/>
  <c r="V150" i="7"/>
  <c r="AN297" i="7"/>
  <c r="F151" i="7"/>
  <c r="AF296" i="7"/>
  <c r="Z150" i="7"/>
  <c r="AJ297" i="7"/>
  <c r="W296" i="7"/>
  <c r="X296" i="7"/>
  <c r="H549" i="7"/>
  <c r="AL149" i="7"/>
  <c r="AI297" i="7"/>
  <c r="AO150" i="7"/>
  <c r="AD297" i="7"/>
  <c r="AI150" i="7"/>
  <c r="Y149" i="7"/>
  <c r="AJ149" i="7"/>
  <c r="AB297" i="7"/>
  <c r="AB149" i="7"/>
  <c r="J548" i="7"/>
  <c r="AJ296" i="7"/>
  <c r="AA149" i="7"/>
  <c r="AJ150" i="7"/>
  <c r="J549" i="7"/>
  <c r="AF149" i="7"/>
  <c r="AN296" i="7"/>
  <c r="AE150" i="7"/>
  <c r="J298" i="7"/>
  <c r="D555" i="7"/>
  <c r="AN150" i="7"/>
  <c r="F298" i="7"/>
  <c r="AH296" i="7"/>
  <c r="AD150" i="7"/>
  <c r="AM149" i="7"/>
  <c r="AE297" i="7"/>
  <c r="AM150" i="7"/>
  <c r="AL150" i="7"/>
  <c r="AD149" i="7"/>
  <c r="Y150" i="7"/>
  <c r="V296" i="7"/>
  <c r="F299" i="7"/>
  <c r="AB296" i="7"/>
  <c r="AK150" i="7"/>
  <c r="AA296" i="7"/>
  <c r="AA150" i="7"/>
  <c r="D298" i="7"/>
  <c r="AM296" i="7"/>
  <c r="H298" i="7"/>
  <c r="D299" i="7"/>
  <c r="AK296" i="7"/>
  <c r="Y296" i="7"/>
  <c r="W149" i="7"/>
  <c r="AE296" i="7"/>
  <c r="AE149" i="7"/>
  <c r="AN149" i="7"/>
  <c r="W150" i="7"/>
  <c r="Z297" i="7"/>
  <c r="AM297" i="7"/>
  <c r="I299" i="7"/>
  <c r="AC297" i="7"/>
  <c r="AH297" i="7"/>
  <c r="AG150" i="7"/>
  <c r="AD296" i="7"/>
  <c r="AG296" i="7"/>
  <c r="X297" i="7"/>
  <c r="Z296" i="7"/>
  <c r="AO297" i="7"/>
  <c r="AH150" i="7"/>
  <c r="AH149" i="7"/>
  <c r="AK297" i="7"/>
  <c r="AF297" i="7"/>
  <c r="H151" i="7"/>
  <c r="AL297" i="7"/>
  <c r="AK149" i="7"/>
  <c r="AF150" i="7"/>
  <c r="V149" i="7"/>
  <c r="AC150" i="7"/>
  <c r="AO149" i="7"/>
  <c r="AL296" i="7"/>
  <c r="AI296" i="7"/>
  <c r="AA297" i="7"/>
  <c r="AC149" i="7"/>
  <c r="AG149" i="7"/>
  <c r="AO296" i="7"/>
  <c r="Z149" i="7"/>
  <c r="Y297" i="7"/>
  <c r="W297" i="7"/>
  <c r="V297" i="7"/>
  <c r="I549" i="7"/>
  <c r="AI149" i="7"/>
  <c r="AB150" i="7"/>
  <c r="AG297" i="7"/>
  <c r="F550" i="7"/>
  <c r="AP108" i="7"/>
  <c r="AM226" i="7"/>
  <c r="BB226" i="7"/>
  <c r="AT226" i="7"/>
  <c r="AD226" i="7"/>
  <c r="AA226" i="7"/>
  <c r="AB226" i="7"/>
  <c r="AO226" i="7"/>
  <c r="V226" i="7"/>
  <c r="AI226" i="7"/>
  <c r="AP226" i="7"/>
  <c r="AV226" i="7"/>
  <c r="BE226" i="7"/>
  <c r="X226" i="7"/>
  <c r="BC226" i="7"/>
  <c r="AG226" i="7"/>
  <c r="AQ226" i="7"/>
  <c r="AW226" i="7"/>
  <c r="AE226" i="7"/>
  <c r="AU226" i="7"/>
  <c r="AY226" i="7"/>
  <c r="AR226" i="7"/>
  <c r="W226" i="7"/>
  <c r="AJ226" i="7"/>
  <c r="Z226" i="7"/>
  <c r="AC226" i="7"/>
  <c r="Y226" i="7"/>
  <c r="AL226" i="7"/>
  <c r="BD226" i="7"/>
  <c r="AH226" i="7"/>
  <c r="AK226" i="7"/>
  <c r="AF226" i="7"/>
  <c r="AS226" i="7"/>
  <c r="AZ226" i="7"/>
  <c r="AN226" i="7"/>
  <c r="AX226" i="7"/>
  <c r="BA226" i="7"/>
  <c r="AA36" i="8" l="1"/>
  <c r="AB36" i="8"/>
  <c r="B227" i="7"/>
  <c r="U37" i="8"/>
  <c r="I36" i="8"/>
  <c r="AD37" i="9"/>
  <c r="U36" i="9"/>
  <c r="E36" i="9"/>
  <c r="F36" i="9"/>
  <c r="I36" i="9"/>
  <c r="D36" i="9"/>
  <c r="B36" i="8"/>
  <c r="AE38" i="8"/>
  <c r="Q37" i="8"/>
  <c r="P37" i="8"/>
  <c r="O37" i="8"/>
  <c r="AE38" i="9"/>
  <c r="AI732" i="7"/>
  <c r="AJ63" i="7" s="1"/>
  <c r="B556" i="7"/>
  <c r="AQ6" i="7"/>
  <c r="B300" i="7"/>
  <c r="J227" i="7"/>
  <c r="H227" i="7"/>
  <c r="I227" i="7"/>
  <c r="F227" i="7"/>
  <c r="G227" i="7"/>
  <c r="G556" i="7"/>
  <c r="AP125" i="7"/>
  <c r="AP121" i="7"/>
  <c r="AP297" i="7"/>
  <c r="AP115" i="7"/>
  <c r="AP94" i="7"/>
  <c r="AP117" i="7"/>
  <c r="AP99" i="7"/>
  <c r="AE298" i="7"/>
  <c r="AP484" i="7"/>
  <c r="AP144" i="7"/>
  <c r="AP291" i="7"/>
  <c r="AM298" i="7"/>
  <c r="AP273" i="7"/>
  <c r="AF298" i="7"/>
  <c r="AP272" i="7"/>
  <c r="AP284" i="7"/>
  <c r="I550" i="7"/>
  <c r="AP294" i="7"/>
  <c r="AK298" i="7"/>
  <c r="AJ298" i="7"/>
  <c r="AP276" i="7"/>
  <c r="AP128" i="7"/>
  <c r="AA298" i="7"/>
  <c r="AP274" i="7"/>
  <c r="AP129" i="7"/>
  <c r="F152" i="7"/>
  <c r="AP109" i="7"/>
  <c r="AP120" i="7"/>
  <c r="AP130" i="7"/>
  <c r="AP116" i="7"/>
  <c r="AP102" i="7"/>
  <c r="AP96" i="7"/>
  <c r="AP283" i="7"/>
  <c r="F551" i="7"/>
  <c r="AP267" i="7"/>
  <c r="AP295" i="7"/>
  <c r="Z298" i="7"/>
  <c r="I152" i="7"/>
  <c r="AP290" i="7"/>
  <c r="J152" i="7"/>
  <c r="AP286" i="7"/>
  <c r="AP270" i="7"/>
  <c r="H550" i="7"/>
  <c r="Y298" i="7"/>
  <c r="AP105" i="7"/>
  <c r="AP104" i="7"/>
  <c r="AP131" i="7"/>
  <c r="AP123" i="7"/>
  <c r="AP107" i="7"/>
  <c r="AP466" i="7"/>
  <c r="AP103" i="7"/>
  <c r="AP255" i="7"/>
  <c r="V298" i="7"/>
  <c r="H152" i="7"/>
  <c r="AP298" i="7"/>
  <c r="AP292" i="7"/>
  <c r="AP139" i="7"/>
  <c r="AP486" i="7"/>
  <c r="W298" i="7"/>
  <c r="J151" i="7"/>
  <c r="AP281" i="7"/>
  <c r="AP282" i="7"/>
  <c r="AG298" i="7"/>
  <c r="AP475" i="7"/>
  <c r="AP296" i="7"/>
  <c r="AP98" i="7"/>
  <c r="AN298" i="7"/>
  <c r="AP118" i="7"/>
  <c r="AP91" i="7"/>
  <c r="AP142" i="7"/>
  <c r="AP148" i="7"/>
  <c r="AP112" i="7"/>
  <c r="AP122" i="7"/>
  <c r="AP114" i="7"/>
  <c r="AP97" i="7"/>
  <c r="AP138" i="7"/>
  <c r="AP132" i="7"/>
  <c r="AP150" i="7"/>
  <c r="AP293" i="7"/>
  <c r="AP275" i="7"/>
  <c r="AP476" i="7"/>
  <c r="AP277" i="7"/>
  <c r="AL298" i="7"/>
  <c r="I300" i="7"/>
  <c r="AP269" i="7"/>
  <c r="AP251" i="7"/>
  <c r="AP140" i="7"/>
  <c r="AH298" i="7"/>
  <c r="AP124" i="7"/>
  <c r="D300" i="7"/>
  <c r="AP106" i="7"/>
  <c r="AI298" i="7"/>
  <c r="AP146" i="7"/>
  <c r="AP259" i="7"/>
  <c r="AP111" i="7"/>
  <c r="AP110" i="7"/>
  <c r="AP145" i="7"/>
  <c r="AP485" i="7"/>
  <c r="AP134" i="7"/>
  <c r="AP258" i="7"/>
  <c r="AP250" i="7"/>
  <c r="AC298" i="7"/>
  <c r="AP147" i="7"/>
  <c r="AP287" i="7"/>
  <c r="AP477" i="7"/>
  <c r="AP285" i="7"/>
  <c r="AP141" i="7"/>
  <c r="AP119" i="7"/>
  <c r="H299" i="7"/>
  <c r="AP143" i="7"/>
  <c r="AP149" i="7"/>
  <c r="AP133" i="7"/>
  <c r="AP95" i="7"/>
  <c r="AP101" i="7"/>
  <c r="AP127" i="7"/>
  <c r="AP135" i="7"/>
  <c r="AP126" i="7"/>
  <c r="AP288" i="7"/>
  <c r="AP289" i="7"/>
  <c r="AO298" i="7"/>
  <c r="D556" i="7"/>
  <c r="AP279" i="7"/>
  <c r="J299" i="7"/>
  <c r="AD298" i="7"/>
  <c r="AP278" i="7"/>
  <c r="AB298" i="7"/>
  <c r="AP266" i="7"/>
  <c r="X298" i="7"/>
  <c r="AP268" i="7"/>
  <c r="AP271" i="7"/>
  <c r="AP113" i="7"/>
  <c r="AP280" i="7"/>
  <c r="AP100" i="7"/>
  <c r="BB227" i="7"/>
  <c r="AN227" i="7"/>
  <c r="Y227" i="7"/>
  <c r="AP227" i="7"/>
  <c r="AU227" i="7"/>
  <c r="AA227" i="7"/>
  <c r="V227" i="7"/>
  <c r="AY227" i="7"/>
  <c r="BC227" i="7"/>
  <c r="AZ227" i="7"/>
  <c r="AE227" i="7"/>
  <c r="AM227" i="7"/>
  <c r="Z227" i="7"/>
  <c r="AJ227" i="7"/>
  <c r="AB227" i="7"/>
  <c r="AF227" i="7"/>
  <c r="AD227" i="7"/>
  <c r="AV227" i="7"/>
  <c r="AQ227" i="7"/>
  <c r="AX227" i="7"/>
  <c r="BD227" i="7"/>
  <c r="AH227" i="7"/>
  <c r="AS227" i="7"/>
  <c r="AC227" i="7"/>
  <c r="AR227" i="7"/>
  <c r="AL227" i="7"/>
  <c r="BA227" i="7"/>
  <c r="AI227" i="7"/>
  <c r="W227" i="7"/>
  <c r="AT227" i="7"/>
  <c r="AG227" i="7"/>
  <c r="AO227" i="7"/>
  <c r="AW227" i="7"/>
  <c r="AK227" i="7"/>
  <c r="X227" i="7"/>
  <c r="BE227" i="7"/>
  <c r="AA37" i="8" l="1"/>
  <c r="AB37" i="8"/>
  <c r="B228" i="7"/>
  <c r="B37" i="8"/>
  <c r="AD38" i="9"/>
  <c r="I37" i="9"/>
  <c r="F37" i="9"/>
  <c r="E37" i="9"/>
  <c r="U37" i="9"/>
  <c r="D37" i="9"/>
  <c r="U38" i="8"/>
  <c r="I37" i="8"/>
  <c r="AE39" i="9"/>
  <c r="AE39" i="8"/>
  <c r="O38" i="8"/>
  <c r="P38" i="8"/>
  <c r="Q38" i="8"/>
  <c r="W79" i="7"/>
  <c r="W748" i="7" s="1"/>
  <c r="X79" i="7" s="1"/>
  <c r="X748" i="7" s="1"/>
  <c r="Y79" i="7" s="1"/>
  <c r="Y748" i="7" s="1"/>
  <c r="Z79" i="7" s="1"/>
  <c r="Z748" i="7" s="1"/>
  <c r="AA79" i="7" s="1"/>
  <c r="AA748" i="7" s="1"/>
  <c r="AB79" i="7" s="1"/>
  <c r="AB748" i="7" s="1"/>
  <c r="AC79" i="7" s="1"/>
  <c r="AC748" i="7" s="1"/>
  <c r="AD79" i="7" s="1"/>
  <c r="AD748" i="7" s="1"/>
  <c r="AE79" i="7" s="1"/>
  <c r="AE748" i="7" s="1"/>
  <c r="AF79" i="7" s="1"/>
  <c r="AF748" i="7" s="1"/>
  <c r="AG79" i="7" s="1"/>
  <c r="AG748" i="7" s="1"/>
  <c r="AH79" i="7" s="1"/>
  <c r="AH748" i="7" s="1"/>
  <c r="AI79" i="7" s="1"/>
  <c r="AI748" i="7" s="1"/>
  <c r="AJ79" i="7" s="1"/>
  <c r="AJ748" i="7" s="1"/>
  <c r="AK79" i="7" s="1"/>
  <c r="AK748" i="7" s="1"/>
  <c r="AL79" i="7" s="1"/>
  <c r="AL748" i="7" s="1"/>
  <c r="AM79" i="7" s="1"/>
  <c r="AM748" i="7" s="1"/>
  <c r="AN79" i="7" s="1"/>
  <c r="AN748" i="7" s="1"/>
  <c r="AO79" i="7" s="1"/>
  <c r="AO748" i="7" s="1"/>
  <c r="AP79" i="7" s="1"/>
  <c r="AP748" i="7" s="1"/>
  <c r="AQ79" i="7" s="1"/>
  <c r="AP725" i="7"/>
  <c r="AQ56" i="7" s="1"/>
  <c r="AJ732" i="7"/>
  <c r="AK63" i="7" s="1"/>
  <c r="AP730" i="7"/>
  <c r="AQ61" i="7" s="1"/>
  <c r="AP731" i="7"/>
  <c r="AQ62" i="7" s="1"/>
  <c r="B557" i="7"/>
  <c r="AQ7" i="7"/>
  <c r="B301" i="7"/>
  <c r="I228" i="7"/>
  <c r="H228" i="7"/>
  <c r="J228" i="7"/>
  <c r="F228" i="7"/>
  <c r="G228" i="7"/>
  <c r="G557" i="7"/>
  <c r="AM151" i="7"/>
  <c r="AD151" i="7"/>
  <c r="Y152" i="7"/>
  <c r="AC151" i="7"/>
  <c r="H153" i="7"/>
  <c r="AJ152" i="7"/>
  <c r="F552" i="7"/>
  <c r="AD152" i="7"/>
  <c r="J551" i="7"/>
  <c r="V299" i="7"/>
  <c r="AK152" i="7"/>
  <c r="Z299" i="7"/>
  <c r="AO152" i="7"/>
  <c r="AB299" i="7"/>
  <c r="AE299" i="7"/>
  <c r="AL299" i="7"/>
  <c r="AI299" i="7"/>
  <c r="V152" i="7"/>
  <c r="AK151" i="7"/>
  <c r="AQ125" i="7"/>
  <c r="I153" i="7"/>
  <c r="I551" i="7"/>
  <c r="Z152" i="7"/>
  <c r="AC152" i="7"/>
  <c r="AG151" i="7"/>
  <c r="AJ299" i="7"/>
  <c r="AN152" i="7"/>
  <c r="W152" i="7"/>
  <c r="AA151" i="7"/>
  <c r="X152" i="7"/>
  <c r="AQ466" i="7"/>
  <c r="AF299" i="7"/>
  <c r="AC299" i="7"/>
  <c r="AH151" i="7"/>
  <c r="AQ132" i="7"/>
  <c r="X299" i="7"/>
  <c r="D301" i="7"/>
  <c r="Y151" i="7"/>
  <c r="AN299" i="7"/>
  <c r="Z151" i="7"/>
  <c r="AF151" i="7"/>
  <c r="AG152" i="7"/>
  <c r="J550" i="7"/>
  <c r="AO299" i="7"/>
  <c r="Y299" i="7"/>
  <c r="AJ151" i="7"/>
  <c r="AQ110" i="7"/>
  <c r="AI151" i="7"/>
  <c r="AH299" i="7"/>
  <c r="AE151" i="7"/>
  <c r="H300" i="7"/>
  <c r="H551" i="7"/>
  <c r="F153" i="7"/>
  <c r="J153" i="7"/>
  <c r="AM152" i="7"/>
  <c r="AK299" i="7"/>
  <c r="AM299" i="7"/>
  <c r="AG299" i="7"/>
  <c r="AP299" i="7"/>
  <c r="AQ475" i="7"/>
  <c r="V151" i="7"/>
  <c r="AA152" i="7"/>
  <c r="AL152" i="7"/>
  <c r="AP152" i="7"/>
  <c r="AO151" i="7"/>
  <c r="AH152" i="7"/>
  <c r="AN151" i="7"/>
  <c r="AP151" i="7"/>
  <c r="W299" i="7"/>
  <c r="AB151" i="7"/>
  <c r="AI152" i="7"/>
  <c r="F300" i="7"/>
  <c r="AL151" i="7"/>
  <c r="AE152" i="7"/>
  <c r="AD299" i="7"/>
  <c r="W151" i="7"/>
  <c r="AF152" i="7"/>
  <c r="X151" i="7"/>
  <c r="AA299" i="7"/>
  <c r="AQ94" i="7"/>
  <c r="AQ118" i="7"/>
  <c r="AB152" i="7"/>
  <c r="D557" i="7"/>
  <c r="AQ116" i="7"/>
  <c r="F301" i="7"/>
  <c r="Y228" i="7"/>
  <c r="AV228" i="7"/>
  <c r="V228" i="7"/>
  <c r="Z228" i="7"/>
  <c r="AB228" i="7"/>
  <c r="W228" i="7"/>
  <c r="BD228" i="7"/>
  <c r="AH228" i="7"/>
  <c r="AJ228" i="7"/>
  <c r="BB228" i="7"/>
  <c r="AY228" i="7"/>
  <c r="AE228" i="7"/>
  <c r="AD228" i="7"/>
  <c r="AU228" i="7"/>
  <c r="AP228" i="7"/>
  <c r="AR228" i="7"/>
  <c r="AF228" i="7"/>
  <c r="AX228" i="7"/>
  <c r="AZ228" i="7"/>
  <c r="AL228" i="7"/>
  <c r="AG228" i="7"/>
  <c r="AC228" i="7"/>
  <c r="BC228" i="7"/>
  <c r="X228" i="7"/>
  <c r="AA228" i="7"/>
  <c r="AM228" i="7"/>
  <c r="AT228" i="7"/>
  <c r="AO228" i="7"/>
  <c r="AI228" i="7"/>
  <c r="AK228" i="7"/>
  <c r="AN228" i="7"/>
  <c r="AW228" i="7"/>
  <c r="AQ228" i="7"/>
  <c r="AS228" i="7"/>
  <c r="BE228" i="7"/>
  <c r="BA228" i="7"/>
  <c r="AA38" i="8" l="1"/>
  <c r="AB38" i="8"/>
  <c r="B229" i="7"/>
  <c r="AE40" i="9"/>
  <c r="U39" i="8"/>
  <c r="I38" i="8"/>
  <c r="B38" i="8"/>
  <c r="AE40" i="8"/>
  <c r="O39" i="8"/>
  <c r="P39" i="8"/>
  <c r="Q39" i="8"/>
  <c r="AD39" i="9"/>
  <c r="U38" i="9"/>
  <c r="E38" i="9"/>
  <c r="F38" i="9"/>
  <c r="D38" i="9"/>
  <c r="I38" i="9"/>
  <c r="V713" i="7"/>
  <c r="W44" i="7" s="1"/>
  <c r="AK732" i="7"/>
  <c r="AL63" i="7" s="1"/>
  <c r="B558" i="7"/>
  <c r="AR6" i="7"/>
  <c r="B302" i="7"/>
  <c r="I229" i="7"/>
  <c r="H229" i="7"/>
  <c r="J229" i="7"/>
  <c r="F229" i="7"/>
  <c r="G229" i="7"/>
  <c r="G558" i="7"/>
  <c r="AQ133" i="7"/>
  <c r="AQ106" i="7"/>
  <c r="AQ129" i="7"/>
  <c r="AQ96" i="7"/>
  <c r="AQ134" i="7"/>
  <c r="AQ290" i="7"/>
  <c r="AQ138" i="7"/>
  <c r="AQ272" i="7"/>
  <c r="AQ282" i="7"/>
  <c r="AQ477" i="7"/>
  <c r="V153" i="7"/>
  <c r="AQ293" i="7"/>
  <c r="AP153" i="7"/>
  <c r="AQ279" i="7"/>
  <c r="AQ287" i="7"/>
  <c r="I154" i="7"/>
  <c r="AQ266" i="7"/>
  <c r="AQ270" i="7"/>
  <c r="AQ141" i="7"/>
  <c r="Z153" i="7"/>
  <c r="AM153" i="7"/>
  <c r="AQ297" i="7"/>
  <c r="AQ124" i="7"/>
  <c r="AQ97" i="7"/>
  <c r="AQ117" i="7"/>
  <c r="AQ114" i="7"/>
  <c r="AQ126" i="7"/>
  <c r="AQ146" i="7"/>
  <c r="AE153" i="7"/>
  <c r="AQ149" i="7"/>
  <c r="AQ267" i="7"/>
  <c r="AQ486" i="7"/>
  <c r="AQ299" i="7"/>
  <c r="AQ140" i="7"/>
  <c r="AQ268" i="7"/>
  <c r="H552" i="7"/>
  <c r="AQ258" i="7"/>
  <c r="AQ291" i="7"/>
  <c r="AJ153" i="7"/>
  <c r="AQ119" i="7"/>
  <c r="H301" i="7"/>
  <c r="AQ109" i="7"/>
  <c r="AQ135" i="7"/>
  <c r="AQ112" i="7"/>
  <c r="AQ139" i="7"/>
  <c r="AQ286" i="7"/>
  <c r="X153" i="7"/>
  <c r="AI153" i="7"/>
  <c r="F154" i="7"/>
  <c r="AQ269" i="7"/>
  <c r="AQ153" i="7"/>
  <c r="J154" i="7"/>
  <c r="AQ91" i="7"/>
  <c r="AQ281" i="7"/>
  <c r="AQ120" i="7"/>
  <c r="AQ130" i="7"/>
  <c r="AQ108" i="7"/>
  <c r="AQ128" i="7"/>
  <c r="AQ111" i="7"/>
  <c r="AQ288" i="7"/>
  <c r="AB153" i="7"/>
  <c r="AQ276" i="7"/>
  <c r="AQ278" i="7"/>
  <c r="AQ284" i="7"/>
  <c r="AQ292" i="7"/>
  <c r="AG153" i="7"/>
  <c r="AQ259" i="7"/>
  <c r="Y153" i="7"/>
  <c r="AQ476" i="7"/>
  <c r="AQ251" i="7"/>
  <c r="AQ142" i="7"/>
  <c r="W153" i="7"/>
  <c r="AQ285" i="7"/>
  <c r="AQ101" i="7"/>
  <c r="AQ123" i="7"/>
  <c r="AQ107" i="7"/>
  <c r="AQ105" i="7"/>
  <c r="AQ103" i="7"/>
  <c r="F553" i="7"/>
  <c r="AH153" i="7"/>
  <c r="AQ271" i="7"/>
  <c r="AQ148" i="7"/>
  <c r="AQ274" i="7"/>
  <c r="I301" i="7"/>
  <c r="AQ145" i="7"/>
  <c r="AQ275" i="7"/>
  <c r="AQ144" i="7"/>
  <c r="AQ143" i="7"/>
  <c r="AQ289" i="7"/>
  <c r="AQ484" i="7"/>
  <c r="AQ102" i="7"/>
  <c r="AC153" i="7"/>
  <c r="AQ131" i="7"/>
  <c r="AQ113" i="7"/>
  <c r="AQ127" i="7"/>
  <c r="AQ121" i="7"/>
  <c r="AN153" i="7"/>
  <c r="AD153" i="7"/>
  <c r="AQ283" i="7"/>
  <c r="H154" i="7"/>
  <c r="AQ152" i="7"/>
  <c r="I552" i="7"/>
  <c r="AA153" i="7"/>
  <c r="AQ296" i="7"/>
  <c r="AQ151" i="7"/>
  <c r="AQ250" i="7"/>
  <c r="AQ280" i="7"/>
  <c r="AQ273" i="7"/>
  <c r="AL153" i="7"/>
  <c r="AQ99" i="7"/>
  <c r="AQ100" i="7"/>
  <c r="AQ150" i="7"/>
  <c r="AQ147" i="7"/>
  <c r="AQ122" i="7"/>
  <c r="AQ98" i="7"/>
  <c r="AQ115" i="7"/>
  <c r="AQ104" i="7"/>
  <c r="AF153" i="7"/>
  <c r="D558" i="7"/>
  <c r="AQ485" i="7"/>
  <c r="AK153" i="7"/>
  <c r="AO153" i="7"/>
  <c r="AQ298" i="7"/>
  <c r="AQ277" i="7"/>
  <c r="AQ255" i="7"/>
  <c r="AQ294" i="7"/>
  <c r="AQ95" i="7"/>
  <c r="J300" i="7"/>
  <c r="AQ295" i="7"/>
  <c r="I302" i="7"/>
  <c r="AZ229" i="7"/>
  <c r="AL229" i="7"/>
  <c r="AH229" i="7"/>
  <c r="AT229" i="7"/>
  <c r="AJ229" i="7"/>
  <c r="AC229" i="7"/>
  <c r="AN229" i="7"/>
  <c r="AP229" i="7"/>
  <c r="AK229" i="7"/>
  <c r="W229" i="7"/>
  <c r="AV229" i="7"/>
  <c r="AQ229" i="7"/>
  <c r="AW229" i="7"/>
  <c r="AY229" i="7"/>
  <c r="AF229" i="7"/>
  <c r="BB229" i="7"/>
  <c r="AR229" i="7"/>
  <c r="AS229" i="7"/>
  <c r="AE229" i="7"/>
  <c r="BD229" i="7"/>
  <c r="AM229" i="7"/>
  <c r="Y229" i="7"/>
  <c r="AX229" i="7"/>
  <c r="BA229" i="7"/>
  <c r="AA229" i="7"/>
  <c r="V229" i="7"/>
  <c r="AU229" i="7"/>
  <c r="AG229" i="7"/>
  <c r="Z229" i="7"/>
  <c r="AI229" i="7"/>
  <c r="AD229" i="7"/>
  <c r="BC229" i="7"/>
  <c r="AO229" i="7"/>
  <c r="AB229" i="7"/>
  <c r="X229" i="7"/>
  <c r="BE229" i="7"/>
  <c r="AA39" i="8" l="1"/>
  <c r="AB39" i="8"/>
  <c r="B230" i="7"/>
  <c r="B39" i="8"/>
  <c r="AE41" i="8"/>
  <c r="Q40" i="8"/>
  <c r="P40" i="8"/>
  <c r="O40" i="8"/>
  <c r="AD40" i="9"/>
  <c r="U39" i="9"/>
  <c r="D39" i="9"/>
  <c r="I39" i="9"/>
  <c r="F39" i="9"/>
  <c r="E39" i="9"/>
  <c r="U40" i="8"/>
  <c r="I39" i="8"/>
  <c r="AE41" i="9"/>
  <c r="AQ725" i="7"/>
  <c r="AR56" i="7" s="1"/>
  <c r="AQ748" i="7"/>
  <c r="AR79" i="7" s="1"/>
  <c r="W713" i="7"/>
  <c r="X44" i="7" s="1"/>
  <c r="AL732" i="7"/>
  <c r="AM63" i="7" s="1"/>
  <c r="B559" i="7"/>
  <c r="AQ730" i="7"/>
  <c r="AR61" i="7" s="1"/>
  <c r="AQ731" i="7"/>
  <c r="AR62" i="7" s="1"/>
  <c r="AR7" i="7"/>
  <c r="B303" i="7"/>
  <c r="G559" i="7"/>
  <c r="J230" i="7"/>
  <c r="F230" i="7"/>
  <c r="H230" i="7"/>
  <c r="I230" i="7"/>
  <c r="G230" i="7"/>
  <c r="Z154" i="7"/>
  <c r="AL300" i="7"/>
  <c r="H553" i="7"/>
  <c r="F302" i="7"/>
  <c r="AO154" i="7"/>
  <c r="AD154" i="7"/>
  <c r="H155" i="7"/>
  <c r="D559" i="7"/>
  <c r="AL154" i="7"/>
  <c r="AO300" i="7"/>
  <c r="D302" i="7"/>
  <c r="W154" i="7"/>
  <c r="J552" i="7"/>
  <c r="AC300" i="7"/>
  <c r="I553" i="7"/>
  <c r="J301" i="7"/>
  <c r="AJ300" i="7"/>
  <c r="AN154" i="7"/>
  <c r="AA154" i="7"/>
  <c r="AG154" i="7"/>
  <c r="F303" i="7"/>
  <c r="AI154" i="7"/>
  <c r="J155" i="7"/>
  <c r="AE154" i="7"/>
  <c r="I155" i="7"/>
  <c r="J302" i="7"/>
  <c r="X300" i="7"/>
  <c r="AP300" i="7"/>
  <c r="AF154" i="7"/>
  <c r="V154" i="7"/>
  <c r="AM154" i="7"/>
  <c r="AF300" i="7"/>
  <c r="H302" i="7"/>
  <c r="AM300" i="7"/>
  <c r="AE300" i="7"/>
  <c r="AA300" i="7"/>
  <c r="AD300" i="7"/>
  <c r="AC154" i="7"/>
  <c r="AI300" i="7"/>
  <c r="AH154" i="7"/>
  <c r="AH300" i="7"/>
  <c r="AG300" i="7"/>
  <c r="Y300" i="7"/>
  <c r="AJ154" i="7"/>
  <c r="AQ300" i="7"/>
  <c r="AK300" i="7"/>
  <c r="F155" i="7"/>
  <c r="AK154" i="7"/>
  <c r="AP154" i="7"/>
  <c r="X154" i="7"/>
  <c r="V300" i="7"/>
  <c r="AB154" i="7"/>
  <c r="AN300" i="7"/>
  <c r="F554" i="7"/>
  <c r="W300" i="7"/>
  <c r="AQ154" i="7"/>
  <c r="Z300" i="7"/>
  <c r="AB300" i="7"/>
  <c r="Y154" i="7"/>
  <c r="AR107" i="7"/>
  <c r="Z230" i="7"/>
  <c r="AB230" i="7"/>
  <c r="BB230" i="7"/>
  <c r="AU230" i="7"/>
  <c r="AH230" i="7"/>
  <c r="AJ230" i="7"/>
  <c r="BD230" i="7"/>
  <c r="BC230" i="7"/>
  <c r="AP230" i="7"/>
  <c r="AR230" i="7"/>
  <c r="AL230" i="7"/>
  <c r="Y230" i="7"/>
  <c r="AX230" i="7"/>
  <c r="AZ230" i="7"/>
  <c r="AT230" i="7"/>
  <c r="AD230" i="7"/>
  <c r="AN230" i="7"/>
  <c r="AG230" i="7"/>
  <c r="AA230" i="7"/>
  <c r="AC230" i="7"/>
  <c r="AM230" i="7"/>
  <c r="X230" i="7"/>
  <c r="AV230" i="7"/>
  <c r="AO230" i="7"/>
  <c r="AI230" i="7"/>
  <c r="AK230" i="7"/>
  <c r="V230" i="7"/>
  <c r="W230" i="7"/>
  <c r="AW230" i="7"/>
  <c r="AQ230" i="7"/>
  <c r="AS230" i="7"/>
  <c r="AF230" i="7"/>
  <c r="AE230" i="7"/>
  <c r="BE230" i="7"/>
  <c r="AY230" i="7"/>
  <c r="BA230" i="7"/>
  <c r="AA40" i="8" l="1"/>
  <c r="AB40" i="8"/>
  <c r="B231" i="7"/>
  <c r="U41" i="8"/>
  <c r="I40" i="8"/>
  <c r="B40" i="8"/>
  <c r="AE42" i="9"/>
  <c r="AD41" i="9"/>
  <c r="U40" i="9"/>
  <c r="D40" i="9"/>
  <c r="F40" i="9"/>
  <c r="E40" i="9"/>
  <c r="I40" i="9"/>
  <c r="AE42" i="8"/>
  <c r="O41" i="8"/>
  <c r="P41" i="8"/>
  <c r="Q41" i="8"/>
  <c r="X713" i="7"/>
  <c r="Y44" i="7" s="1"/>
  <c r="AM732" i="7"/>
  <c r="AN63" i="7" s="1"/>
  <c r="B560" i="7"/>
  <c r="V733" i="7"/>
  <c r="AS6" i="7"/>
  <c r="B304" i="7"/>
  <c r="I231" i="7"/>
  <c r="F231" i="7"/>
  <c r="J231" i="7"/>
  <c r="H231" i="7"/>
  <c r="G231" i="7"/>
  <c r="G560" i="7"/>
  <c r="AR117" i="7"/>
  <c r="AR101" i="7"/>
  <c r="AR129" i="7"/>
  <c r="AR128" i="7"/>
  <c r="AR119" i="7"/>
  <c r="AR109" i="7"/>
  <c r="AR291" i="7"/>
  <c r="AR259" i="7"/>
  <c r="AC302" i="7"/>
  <c r="AR286" i="7"/>
  <c r="AC301" i="7"/>
  <c r="AI302" i="7"/>
  <c r="AR277" i="7"/>
  <c r="AJ302" i="7"/>
  <c r="AR283" i="7"/>
  <c r="W301" i="7"/>
  <c r="AR273" i="7"/>
  <c r="AJ301" i="7"/>
  <c r="W302" i="7"/>
  <c r="AR271" i="7"/>
  <c r="AR276" i="7"/>
  <c r="AR272" i="7"/>
  <c r="AD302" i="7"/>
  <c r="Y155" i="7"/>
  <c r="AR269" i="7"/>
  <c r="AR281" i="7"/>
  <c r="J553" i="7"/>
  <c r="AR267" i="7"/>
  <c r="AA301" i="7"/>
  <c r="AF301" i="7"/>
  <c r="AG302" i="7"/>
  <c r="AI155" i="7"/>
  <c r="AH301" i="7"/>
  <c r="AR151" i="7"/>
  <c r="Z301" i="7"/>
  <c r="AP301" i="7"/>
  <c r="AR284" i="7"/>
  <c r="AR127" i="7"/>
  <c r="V301" i="7"/>
  <c r="AH155" i="7"/>
  <c r="F304" i="7"/>
  <c r="AR255" i="7"/>
  <c r="AR133" i="7"/>
  <c r="AR130" i="7"/>
  <c r="AR113" i="7"/>
  <c r="AR108" i="7"/>
  <c r="AR118" i="7"/>
  <c r="AR106" i="7"/>
  <c r="V155" i="7"/>
  <c r="X301" i="7"/>
  <c r="AM155" i="7"/>
  <c r="AI301" i="7"/>
  <c r="AR288" i="7"/>
  <c r="X302" i="7"/>
  <c r="J156" i="7"/>
  <c r="AA302" i="7"/>
  <c r="Y301" i="7"/>
  <c r="AR475" i="7"/>
  <c r="AR142" i="7"/>
  <c r="AG155" i="7"/>
  <c r="AB301" i="7"/>
  <c r="I554" i="7"/>
  <c r="AR155" i="7"/>
  <c r="AR476" i="7"/>
  <c r="AP302" i="7"/>
  <c r="AR131" i="7"/>
  <c r="AR122" i="7"/>
  <c r="AR115" i="7"/>
  <c r="AR100" i="7"/>
  <c r="AR116" i="7"/>
  <c r="AR110" i="7"/>
  <c r="AR295" i="7"/>
  <c r="AD301" i="7"/>
  <c r="AR146" i="7"/>
  <c r="AK155" i="7"/>
  <c r="H554" i="7"/>
  <c r="AE301" i="7"/>
  <c r="F555" i="7"/>
  <c r="AR466" i="7"/>
  <c r="AR299" i="7"/>
  <c r="Z155" i="7"/>
  <c r="W155" i="7"/>
  <c r="AR477" i="7"/>
  <c r="AO301" i="7"/>
  <c r="AR298" i="7"/>
  <c r="AR289" i="7"/>
  <c r="Z302" i="7"/>
  <c r="H303" i="7"/>
  <c r="AR301" i="7"/>
  <c r="AR132" i="7"/>
  <c r="AR275" i="7"/>
  <c r="AR274" i="7"/>
  <c r="AR104" i="7"/>
  <c r="V302" i="7"/>
  <c r="AR143" i="7"/>
  <c r="AP155" i="7"/>
  <c r="AR123" i="7"/>
  <c r="AR121" i="7"/>
  <c r="AR94" i="7"/>
  <c r="AR96" i="7"/>
  <c r="AR105" i="7"/>
  <c r="AR293" i="7"/>
  <c r="AR138" i="7"/>
  <c r="AR290" i="7"/>
  <c r="AM302" i="7"/>
  <c r="AQ302" i="7"/>
  <c r="AR300" i="7"/>
  <c r="AR149" i="7"/>
  <c r="AR279" i="7"/>
  <c r="AG301" i="7"/>
  <c r="AR280" i="7"/>
  <c r="AJ155" i="7"/>
  <c r="AD155" i="7"/>
  <c r="AF155" i="7"/>
  <c r="AH302" i="7"/>
  <c r="AM301" i="7"/>
  <c r="AQ301" i="7"/>
  <c r="I303" i="7"/>
  <c r="D303" i="7"/>
  <c r="Y302" i="7"/>
  <c r="AR485" i="7"/>
  <c r="AR102" i="7"/>
  <c r="AR134" i="7"/>
  <c r="H156" i="7"/>
  <c r="AR282" i="7"/>
  <c r="AR278" i="7"/>
  <c r="AL302" i="7"/>
  <c r="AR292" i="7"/>
  <c r="AR140" i="7"/>
  <c r="AN301" i="7"/>
  <c r="AR153" i="7"/>
  <c r="AR150" i="7"/>
  <c r="AR486" i="7"/>
  <c r="AL155" i="7"/>
  <c r="AR95" i="7"/>
  <c r="AR97" i="7"/>
  <c r="AR112" i="7"/>
  <c r="AR114" i="7"/>
  <c r="AR125" i="7"/>
  <c r="AR266" i="7"/>
  <c r="AR296" i="7"/>
  <c r="AR145" i="7"/>
  <c r="AB155" i="7"/>
  <c r="AR268" i="7"/>
  <c r="AO155" i="7"/>
  <c r="F156" i="7"/>
  <c r="AE302" i="7"/>
  <c r="AR144" i="7"/>
  <c r="AA155" i="7"/>
  <c r="AR152" i="7"/>
  <c r="AR285" i="7"/>
  <c r="AR251" i="7"/>
  <c r="AR147" i="7"/>
  <c r="AR111" i="7"/>
  <c r="AF302" i="7"/>
  <c r="AN155" i="7"/>
  <c r="AR302" i="7"/>
  <c r="AR126" i="7"/>
  <c r="AR91" i="7"/>
  <c r="AR99" i="7"/>
  <c r="AR98" i="7"/>
  <c r="AR120" i="7"/>
  <c r="AR484" i="7"/>
  <c r="AR124" i="7"/>
  <c r="AR287" i="7"/>
  <c r="AR258" i="7"/>
  <c r="AR297" i="7"/>
  <c r="AR139" i="7"/>
  <c r="AB302" i="7"/>
  <c r="AN302" i="7"/>
  <c r="AR141" i="7"/>
  <c r="X155" i="7"/>
  <c r="AR250" i="7"/>
  <c r="AQ155" i="7"/>
  <c r="AR294" i="7"/>
  <c r="D560" i="7"/>
  <c r="AK302" i="7"/>
  <c r="AR154" i="7"/>
  <c r="AE155" i="7"/>
  <c r="AR270" i="7"/>
  <c r="AL301" i="7"/>
  <c r="AR135" i="7"/>
  <c r="AO302" i="7"/>
  <c r="AK301" i="7"/>
  <c r="AR103" i="7"/>
  <c r="I156" i="7"/>
  <c r="AR148" i="7"/>
  <c r="AC155" i="7"/>
  <c r="V231" i="7"/>
  <c r="AB231" i="7"/>
  <c r="AI231" i="7"/>
  <c r="AD231" i="7"/>
  <c r="BC231" i="7"/>
  <c r="AO231" i="7"/>
  <c r="AU231" i="7"/>
  <c r="AP231" i="7"/>
  <c r="AQ231" i="7"/>
  <c r="AL231" i="7"/>
  <c r="X231" i="7"/>
  <c r="AW231" i="7"/>
  <c r="Z231" i="7"/>
  <c r="AY231" i="7"/>
  <c r="AF231" i="7"/>
  <c r="BE231" i="7"/>
  <c r="AR231" i="7"/>
  <c r="AX231" i="7"/>
  <c r="AZ231" i="7"/>
  <c r="AC231" i="7"/>
  <c r="BB231" i="7"/>
  <c r="AN231" i="7"/>
  <c r="AA231" i="7"/>
  <c r="AT231" i="7"/>
  <c r="AH231" i="7"/>
  <c r="AK231" i="7"/>
  <c r="W231" i="7"/>
  <c r="AV231" i="7"/>
  <c r="AG231" i="7"/>
  <c r="AJ231" i="7"/>
  <c r="AS231" i="7"/>
  <c r="AE231" i="7"/>
  <c r="BD231" i="7"/>
  <c r="BA231" i="7"/>
  <c r="AM231" i="7"/>
  <c r="Y231" i="7"/>
  <c r="AA41" i="8" l="1"/>
  <c r="AB41" i="8"/>
  <c r="B232" i="7"/>
  <c r="AR748" i="7"/>
  <c r="AS79" i="7" s="1"/>
  <c r="B41" i="8"/>
  <c r="AE43" i="9"/>
  <c r="AE43" i="8"/>
  <c r="O42" i="8"/>
  <c r="P42" i="8"/>
  <c r="Q42" i="8"/>
  <c r="AD42" i="9"/>
  <c r="F41" i="9"/>
  <c r="E41" i="9"/>
  <c r="I41" i="9"/>
  <c r="U41" i="9"/>
  <c r="D41" i="9"/>
  <c r="U42" i="8"/>
  <c r="I41" i="8"/>
  <c r="AR725" i="7"/>
  <c r="AS56" i="7" s="1"/>
  <c r="Y713" i="7"/>
  <c r="Z44" i="7" s="1"/>
  <c r="AN732" i="7"/>
  <c r="AO63" i="7" s="1"/>
  <c r="AR730" i="7"/>
  <c r="AS61" i="7" s="1"/>
  <c r="B561" i="7"/>
  <c r="AR731" i="7"/>
  <c r="AS62" i="7" s="1"/>
  <c r="W64" i="7"/>
  <c r="W733" i="7" s="1"/>
  <c r="AS7" i="7"/>
  <c r="B305" i="7"/>
  <c r="G561" i="7"/>
  <c r="J232" i="7"/>
  <c r="H232" i="7"/>
  <c r="I232" i="7"/>
  <c r="F232" i="7"/>
  <c r="G232" i="7"/>
  <c r="AG156" i="7"/>
  <c r="Y156" i="7"/>
  <c r="D304" i="7"/>
  <c r="H555" i="7"/>
  <c r="AS105" i="7"/>
  <c r="F157" i="7"/>
  <c r="AH156" i="7"/>
  <c r="AD156" i="7"/>
  <c r="I304" i="7"/>
  <c r="AK156" i="7"/>
  <c r="I157" i="7"/>
  <c r="AI156" i="7"/>
  <c r="AJ156" i="7"/>
  <c r="AE156" i="7"/>
  <c r="AS133" i="7"/>
  <c r="AN156" i="7"/>
  <c r="AS94" i="7"/>
  <c r="W156" i="7"/>
  <c r="AB156" i="7"/>
  <c r="AC156" i="7"/>
  <c r="AP156" i="7"/>
  <c r="AF156" i="7"/>
  <c r="H304" i="7"/>
  <c r="AS124" i="7"/>
  <c r="J554" i="7"/>
  <c r="AS120" i="7"/>
  <c r="D561" i="7"/>
  <c r="X156" i="7"/>
  <c r="D305" i="7"/>
  <c r="AS113" i="7"/>
  <c r="Z156" i="7"/>
  <c r="AQ156" i="7"/>
  <c r="V156" i="7"/>
  <c r="AR156" i="7"/>
  <c r="I555" i="7"/>
  <c r="AS100" i="7"/>
  <c r="J303" i="7"/>
  <c r="AL156" i="7"/>
  <c r="AS132" i="7"/>
  <c r="J157" i="7"/>
  <c r="AA156" i="7"/>
  <c r="F556" i="7"/>
  <c r="AO156" i="7"/>
  <c r="H157" i="7"/>
  <c r="AS109" i="7"/>
  <c r="AS125" i="7"/>
  <c r="AM156" i="7"/>
  <c r="AS114" i="7"/>
  <c r="AR232" i="7"/>
  <c r="BB232" i="7"/>
  <c r="W232" i="7"/>
  <c r="AV232" i="7"/>
  <c r="V232" i="7"/>
  <c r="AM232" i="7"/>
  <c r="Z232" i="7"/>
  <c r="AB232" i="7"/>
  <c r="X232" i="7"/>
  <c r="AU232" i="7"/>
  <c r="AH232" i="7"/>
  <c r="AJ232" i="7"/>
  <c r="AP232" i="7"/>
  <c r="Y232" i="7"/>
  <c r="AX232" i="7"/>
  <c r="AZ232" i="7"/>
  <c r="AL232" i="7"/>
  <c r="AD232" i="7"/>
  <c r="AT232" i="7"/>
  <c r="AF232" i="7"/>
  <c r="AG232" i="7"/>
  <c r="AA232" i="7"/>
  <c r="AC232" i="7"/>
  <c r="AO232" i="7"/>
  <c r="AI232" i="7"/>
  <c r="AK232" i="7"/>
  <c r="BD232" i="7"/>
  <c r="AQ232" i="7"/>
  <c r="AS232" i="7"/>
  <c r="BC232" i="7"/>
  <c r="AN232" i="7"/>
  <c r="AW232" i="7"/>
  <c r="AE232" i="7"/>
  <c r="BE232" i="7"/>
  <c r="AY232" i="7"/>
  <c r="BA232" i="7"/>
  <c r="AA42" i="8" l="1"/>
  <c r="AB42" i="8"/>
  <c r="B233" i="7"/>
  <c r="AE44" i="8"/>
  <c r="P43" i="8"/>
  <c r="Q43" i="8"/>
  <c r="O43" i="8"/>
  <c r="AD43" i="9"/>
  <c r="I42" i="9"/>
  <c r="F42" i="9"/>
  <c r="E42" i="9"/>
  <c r="D42" i="9"/>
  <c r="U42" i="9"/>
  <c r="U43" i="8"/>
  <c r="I42" i="8"/>
  <c r="AE44" i="9"/>
  <c r="B42" i="8"/>
  <c r="Z713" i="7"/>
  <c r="AA44" i="7" s="1"/>
  <c r="AO732" i="7"/>
  <c r="AP63" i="7" s="1"/>
  <c r="B562" i="7"/>
  <c r="X64" i="7"/>
  <c r="X733" i="7" s="1"/>
  <c r="AT6" i="7"/>
  <c r="B306" i="7"/>
  <c r="F233" i="7"/>
  <c r="I233" i="7"/>
  <c r="J233" i="7"/>
  <c r="H233" i="7"/>
  <c r="G233" i="7"/>
  <c r="G562" i="7"/>
  <c r="AS131" i="7"/>
  <c r="AS96" i="7"/>
  <c r="AS111" i="7"/>
  <c r="AS116" i="7"/>
  <c r="AS151" i="7"/>
  <c r="AQ157" i="7"/>
  <c r="AS139" i="7"/>
  <c r="AM303" i="7"/>
  <c r="J305" i="7"/>
  <c r="Z303" i="7"/>
  <c r="AS485" i="7"/>
  <c r="AS266" i="7"/>
  <c r="AS154" i="7"/>
  <c r="AL303" i="7"/>
  <c r="Z157" i="7"/>
  <c r="AS270" i="7"/>
  <c r="AS293" i="7"/>
  <c r="H305" i="7"/>
  <c r="AS295" i="7"/>
  <c r="AG303" i="7"/>
  <c r="AA303" i="7"/>
  <c r="AS145" i="7"/>
  <c r="AS271" i="7"/>
  <c r="AS291" i="7"/>
  <c r="AS267" i="7"/>
  <c r="AS251" i="7"/>
  <c r="AI303" i="7"/>
  <c r="AS122" i="7"/>
  <c r="AS97" i="7"/>
  <c r="AS104" i="7"/>
  <c r="AS110" i="7"/>
  <c r="AK303" i="7"/>
  <c r="AN157" i="7"/>
  <c r="AQ303" i="7"/>
  <c r="AR157" i="7"/>
  <c r="AS250" i="7"/>
  <c r="AS157" i="7"/>
  <c r="AS272" i="7"/>
  <c r="AE157" i="7"/>
  <c r="AS285" i="7"/>
  <c r="AD303" i="7"/>
  <c r="AS283" i="7"/>
  <c r="AS292" i="7"/>
  <c r="AS156" i="7"/>
  <c r="AC303" i="7"/>
  <c r="AS299" i="7"/>
  <c r="AS298" i="7"/>
  <c r="AS275" i="7"/>
  <c r="AR303" i="7"/>
  <c r="AD157" i="7"/>
  <c r="AS127" i="7"/>
  <c r="AS288" i="7"/>
  <c r="X157" i="7"/>
  <c r="AO157" i="7"/>
  <c r="AS112" i="7"/>
  <c r="AS129" i="7"/>
  <c r="AS107" i="7"/>
  <c r="AS134" i="7"/>
  <c r="AE303" i="7"/>
  <c r="AS269" i="7"/>
  <c r="AS274" i="7"/>
  <c r="AS255" i="7"/>
  <c r="AB303" i="7"/>
  <c r="AS287" i="7"/>
  <c r="Y157" i="7"/>
  <c r="AS301" i="7"/>
  <c r="V303" i="7"/>
  <c r="AJ157" i="7"/>
  <c r="AF303" i="7"/>
  <c r="AS140" i="7"/>
  <c r="AS282" i="7"/>
  <c r="AJ303" i="7"/>
  <c r="AS101" i="7"/>
  <c r="AS115" i="7"/>
  <c r="AS103" i="7"/>
  <c r="AS126" i="7"/>
  <c r="F305" i="7"/>
  <c r="J158" i="7"/>
  <c r="I556" i="7"/>
  <c r="I305" i="7"/>
  <c r="AS484" i="7"/>
  <c r="F158" i="7"/>
  <c r="AS279" i="7"/>
  <c r="AS294" i="7"/>
  <c r="AH157" i="7"/>
  <c r="AM157" i="7"/>
  <c r="AS148" i="7"/>
  <c r="AS143" i="7"/>
  <c r="AS300" i="7"/>
  <c r="AS258" i="7"/>
  <c r="AS98" i="7"/>
  <c r="AS302" i="7"/>
  <c r="W157" i="7"/>
  <c r="AS106" i="7"/>
  <c r="AS121" i="7"/>
  <c r="AS135" i="7"/>
  <c r="AS119" i="7"/>
  <c r="AH303" i="7"/>
  <c r="AS273" i="7"/>
  <c r="AB157" i="7"/>
  <c r="AS276" i="7"/>
  <c r="AS277" i="7"/>
  <c r="AS297" i="7"/>
  <c r="AS91" i="7"/>
  <c r="X303" i="7"/>
  <c r="AS153" i="7"/>
  <c r="AO303" i="7"/>
  <c r="AS142" i="7"/>
  <c r="AS259" i="7"/>
  <c r="AS286" i="7"/>
  <c r="Y303" i="7"/>
  <c r="AS280" i="7"/>
  <c r="AS289" i="7"/>
  <c r="W303" i="7"/>
  <c r="F557" i="7"/>
  <c r="AS130" i="7"/>
  <c r="AS95" i="7"/>
  <c r="AS128" i="7"/>
  <c r="AS99" i="7"/>
  <c r="J304" i="7"/>
  <c r="AS303" i="7"/>
  <c r="AS466" i="7"/>
  <c r="AS475" i="7"/>
  <c r="AG157" i="7"/>
  <c r="H158" i="7"/>
  <c r="AS155" i="7"/>
  <c r="AN303" i="7"/>
  <c r="AA157" i="7"/>
  <c r="AC157" i="7"/>
  <c r="I158" i="7"/>
  <c r="AS284" i="7"/>
  <c r="AS138" i="7"/>
  <c r="J555" i="7"/>
  <c r="AS149" i="7"/>
  <c r="AL157" i="7"/>
  <c r="AS290" i="7"/>
  <c r="AI157" i="7"/>
  <c r="AS296" i="7"/>
  <c r="V157" i="7"/>
  <c r="AS476" i="7"/>
  <c r="AS117" i="7"/>
  <c r="AP303" i="7"/>
  <c r="H556" i="7"/>
  <c r="AS144" i="7"/>
  <c r="AP157" i="7"/>
  <c r="AS123" i="7"/>
  <c r="AS102" i="7"/>
  <c r="AS118" i="7"/>
  <c r="AS108" i="7"/>
  <c r="AS268" i="7"/>
  <c r="AF157" i="7"/>
  <c r="AS147" i="7"/>
  <c r="AS281" i="7"/>
  <c r="AS146" i="7"/>
  <c r="AS152" i="7"/>
  <c r="AS477" i="7"/>
  <c r="AS150" i="7"/>
  <c r="AS486" i="7"/>
  <c r="AK157" i="7"/>
  <c r="AS278" i="7"/>
  <c r="AS141" i="7"/>
  <c r="D306" i="7"/>
  <c r="D562" i="7"/>
  <c r="AX233" i="7"/>
  <c r="AC233" i="7"/>
  <c r="BB233" i="7"/>
  <c r="AN233" i="7"/>
  <c r="Z233" i="7"/>
  <c r="AK233" i="7"/>
  <c r="W233" i="7"/>
  <c r="AV233" i="7"/>
  <c r="AS233" i="7"/>
  <c r="BD233" i="7"/>
  <c r="AJ233" i="7"/>
  <c r="BA233" i="7"/>
  <c r="AM233" i="7"/>
  <c r="Y233" i="7"/>
  <c r="AE233" i="7"/>
  <c r="AZ233" i="7"/>
  <c r="AA233" i="7"/>
  <c r="V233" i="7"/>
  <c r="AU233" i="7"/>
  <c r="AG233" i="7"/>
  <c r="AH233" i="7"/>
  <c r="AI233" i="7"/>
  <c r="AD233" i="7"/>
  <c r="BC233" i="7"/>
  <c r="AO233" i="7"/>
  <c r="AB233" i="7"/>
  <c r="AP233" i="7"/>
  <c r="AQ233" i="7"/>
  <c r="AL233" i="7"/>
  <c r="X233" i="7"/>
  <c r="AW233" i="7"/>
  <c r="AR233" i="7"/>
  <c r="AY233" i="7"/>
  <c r="AT233" i="7"/>
  <c r="AF233" i="7"/>
  <c r="BE233" i="7"/>
  <c r="AA43" i="8" l="1"/>
  <c r="AB43" i="8"/>
  <c r="B234" i="7"/>
  <c r="AS748" i="7"/>
  <c r="AT79" i="7" s="1"/>
  <c r="U44" i="8"/>
  <c r="I43" i="8"/>
  <c r="AE45" i="9"/>
  <c r="B43" i="8"/>
  <c r="AD44" i="9"/>
  <c r="E43" i="9"/>
  <c r="U43" i="9"/>
  <c r="I43" i="9"/>
  <c r="F43" i="9"/>
  <c r="D43" i="9"/>
  <c r="AE45" i="8"/>
  <c r="O44" i="8"/>
  <c r="P44" i="8"/>
  <c r="Q44" i="8"/>
  <c r="AS725" i="7"/>
  <c r="AT56" i="7" s="1"/>
  <c r="AA713" i="7"/>
  <c r="AB44" i="7" s="1"/>
  <c r="AP732" i="7"/>
  <c r="AQ63" i="7" s="1"/>
  <c r="AS730" i="7"/>
  <c r="AT61" i="7" s="1"/>
  <c r="AS731" i="7"/>
  <c r="AT62" i="7" s="1"/>
  <c r="B563" i="7"/>
  <c r="Y64" i="7"/>
  <c r="Y733" i="7" s="1"/>
  <c r="AT7" i="7"/>
  <c r="B307" i="7"/>
  <c r="J234" i="7"/>
  <c r="H234" i="7"/>
  <c r="I234" i="7"/>
  <c r="F234" i="7"/>
  <c r="G234" i="7"/>
  <c r="G563" i="7"/>
  <c r="AH158" i="7"/>
  <c r="Z304" i="7"/>
  <c r="AD158" i="7"/>
  <c r="V304" i="7"/>
  <c r="AP305" i="7"/>
  <c r="AG304" i="7"/>
  <c r="AF305" i="7"/>
  <c r="W304" i="7"/>
  <c r="I307" i="7"/>
  <c r="AI305" i="7"/>
  <c r="AM305" i="7"/>
  <c r="AL304" i="7"/>
  <c r="AJ158" i="7"/>
  <c r="AO304" i="7"/>
  <c r="AS158" i="7"/>
  <c r="AE304" i="7"/>
  <c r="AQ158" i="7"/>
  <c r="X158" i="7"/>
  <c r="D563" i="7"/>
  <c r="AD304" i="7"/>
  <c r="Y158" i="7"/>
  <c r="J159" i="7"/>
  <c r="AA305" i="7"/>
  <c r="AT132" i="7"/>
  <c r="AQ305" i="7"/>
  <c r="V158" i="7"/>
  <c r="W305" i="7"/>
  <c r="AG158" i="7"/>
  <c r="Z158" i="7"/>
  <c r="AL158" i="7"/>
  <c r="AL305" i="7"/>
  <c r="AP158" i="7"/>
  <c r="H557" i="7"/>
  <c r="AA304" i="7"/>
  <c r="AR305" i="7"/>
  <c r="J557" i="7"/>
  <c r="H306" i="7"/>
  <c r="AS304" i="7"/>
  <c r="AM158" i="7"/>
  <c r="AR158" i="7"/>
  <c r="AB158" i="7"/>
  <c r="X305" i="7"/>
  <c r="X304" i="7"/>
  <c r="AM304" i="7"/>
  <c r="AC305" i="7"/>
  <c r="AB305" i="7"/>
  <c r="J556" i="7"/>
  <c r="AT97" i="7"/>
  <c r="AP304" i="7"/>
  <c r="AN304" i="7"/>
  <c r="AK304" i="7"/>
  <c r="AF158" i="7"/>
  <c r="AE305" i="7"/>
  <c r="I306" i="7"/>
  <c r="Z305" i="7"/>
  <c r="AB304" i="7"/>
  <c r="J306" i="7"/>
  <c r="F307" i="7"/>
  <c r="AN158" i="7"/>
  <c r="Y304" i="7"/>
  <c r="F306" i="7"/>
  <c r="AT99" i="7"/>
  <c r="AC158" i="7"/>
  <c r="I557" i="7"/>
  <c r="AC304" i="7"/>
  <c r="F159" i="7"/>
  <c r="AH305" i="7"/>
  <c r="F558" i="7"/>
  <c r="AJ304" i="7"/>
  <c r="AE158" i="7"/>
  <c r="AK158" i="7"/>
  <c r="AA158" i="7"/>
  <c r="AK305" i="7"/>
  <c r="AD305" i="7"/>
  <c r="AR304" i="7"/>
  <c r="H159" i="7"/>
  <c r="V305" i="7"/>
  <c r="AG305" i="7"/>
  <c r="AH304" i="7"/>
  <c r="AI304" i="7"/>
  <c r="AT125" i="7"/>
  <c r="AJ305" i="7"/>
  <c r="Y305" i="7"/>
  <c r="AQ304" i="7"/>
  <c r="AO305" i="7"/>
  <c r="I159" i="7"/>
  <c r="W158" i="7"/>
  <c r="AO158" i="7"/>
  <c r="AF304" i="7"/>
  <c r="AS305" i="7"/>
  <c r="AN305" i="7"/>
  <c r="AT100" i="7"/>
  <c r="AI158" i="7"/>
  <c r="AT102" i="7"/>
  <c r="AR234" i="7"/>
  <c r="AX234" i="7"/>
  <c r="AS234" i="7"/>
  <c r="AJ234" i="7"/>
  <c r="Y234" i="7"/>
  <c r="AM234" i="7"/>
  <c r="AD234" i="7"/>
  <c r="AC234" i="7"/>
  <c r="AA234" i="7"/>
  <c r="AE234" i="7"/>
  <c r="BC234" i="7"/>
  <c r="BE234" i="7"/>
  <c r="AN234" i="7"/>
  <c r="AI234" i="7"/>
  <c r="AT234" i="7"/>
  <c r="AQ234" i="7"/>
  <c r="AH234" i="7"/>
  <c r="AL234" i="7"/>
  <c r="Z234" i="7"/>
  <c r="X234" i="7"/>
  <c r="AU234" i="7"/>
  <c r="AV234" i="7"/>
  <c r="AY234" i="7"/>
  <c r="W234" i="7"/>
  <c r="AP234" i="7"/>
  <c r="AO234" i="7"/>
  <c r="BD234" i="7"/>
  <c r="AG234" i="7"/>
  <c r="BB234" i="7"/>
  <c r="V234" i="7"/>
  <c r="AB234" i="7"/>
  <c r="AF234" i="7"/>
  <c r="BA234" i="7"/>
  <c r="AK234" i="7"/>
  <c r="AW234" i="7"/>
  <c r="AZ234" i="7"/>
  <c r="AA44" i="8" l="1"/>
  <c r="AB44" i="8"/>
  <c r="B235" i="7"/>
  <c r="AD45" i="9"/>
  <c r="D44" i="9"/>
  <c r="E44" i="9"/>
  <c r="I44" i="9"/>
  <c r="F44" i="9"/>
  <c r="U44" i="9"/>
  <c r="U45" i="8"/>
  <c r="I44" i="8"/>
  <c r="B44" i="8"/>
  <c r="AE46" i="8"/>
  <c r="Q45" i="8"/>
  <c r="O45" i="8"/>
  <c r="P45" i="8"/>
  <c r="AE46" i="9"/>
  <c r="AB713" i="7"/>
  <c r="AC44" i="7" s="1"/>
  <c r="AQ732" i="7"/>
  <c r="AR63" i="7" s="1"/>
  <c r="B564" i="7"/>
  <c r="Z64" i="7"/>
  <c r="Z733" i="7" s="1"/>
  <c r="AU6" i="7"/>
  <c r="B308" i="7"/>
  <c r="I235" i="7"/>
  <c r="F235" i="7"/>
  <c r="H235" i="7"/>
  <c r="J235" i="7" s="1"/>
  <c r="G235" i="7"/>
  <c r="G564" i="7"/>
  <c r="AT133" i="7"/>
  <c r="AT103" i="7"/>
  <c r="AT119" i="7"/>
  <c r="AT107" i="7"/>
  <c r="AT126" i="7"/>
  <c r="AT157" i="7"/>
  <c r="AL306" i="7"/>
  <c r="X159" i="7"/>
  <c r="AT140" i="7"/>
  <c r="AA159" i="7"/>
  <c r="AT156" i="7"/>
  <c r="AT274" i="7"/>
  <c r="AC306" i="7"/>
  <c r="AT292" i="7"/>
  <c r="Z159" i="7"/>
  <c r="AP159" i="7"/>
  <c r="AT285" i="7"/>
  <c r="W159" i="7"/>
  <c r="AI306" i="7"/>
  <c r="AT299" i="7"/>
  <c r="AT278" i="7"/>
  <c r="D307" i="7"/>
  <c r="AT134" i="7"/>
  <c r="AT147" i="7"/>
  <c r="AT124" i="7"/>
  <c r="AT110" i="7"/>
  <c r="AT113" i="7"/>
  <c r="AT135" i="7"/>
  <c r="AT105" i="7"/>
  <c r="AC159" i="7"/>
  <c r="AT302" i="7"/>
  <c r="AR159" i="7"/>
  <c r="AT151" i="7"/>
  <c r="AT289" i="7"/>
  <c r="AF306" i="7"/>
  <c r="AT259" i="7"/>
  <c r="X306" i="7"/>
  <c r="AN159" i="7"/>
  <c r="AT155" i="7"/>
  <c r="AT145" i="7"/>
  <c r="AT304" i="7"/>
  <c r="AT250" i="7"/>
  <c r="AJ159" i="7"/>
  <c r="AQ159" i="7"/>
  <c r="D564" i="7"/>
  <c r="AT288" i="7"/>
  <c r="AT269" i="7"/>
  <c r="W306" i="7"/>
  <c r="AN306" i="7"/>
  <c r="AT112" i="7"/>
  <c r="AT130" i="7"/>
  <c r="AT104" i="7"/>
  <c r="AT127" i="7"/>
  <c r="AT109" i="7"/>
  <c r="AL159" i="7"/>
  <c r="AT270" i="7"/>
  <c r="AT141" i="7"/>
  <c r="AK159" i="7"/>
  <c r="V306" i="7"/>
  <c r="AS306" i="7"/>
  <c r="AO306" i="7"/>
  <c r="AT138" i="7"/>
  <c r="Z306" i="7"/>
  <c r="AT266" i="7"/>
  <c r="AQ306" i="7"/>
  <c r="J558" i="7"/>
  <c r="AT91" i="7"/>
  <c r="AT275" i="7"/>
  <c r="AT272" i="7"/>
  <c r="AT95" i="7"/>
  <c r="AT123" i="7"/>
  <c r="AT108" i="7"/>
  <c r="AT111" i="7"/>
  <c r="AT96" i="7"/>
  <c r="AT281" i="7"/>
  <c r="AT152" i="7"/>
  <c r="AT268" i="7"/>
  <c r="AT484" i="7"/>
  <c r="F559" i="7"/>
  <c r="AH306" i="7"/>
  <c r="AT485" i="7"/>
  <c r="AT300" i="7"/>
  <c r="AT295" i="7"/>
  <c r="AE159" i="7"/>
  <c r="AG159" i="7"/>
  <c r="AT282" i="7"/>
  <c r="AT267" i="7"/>
  <c r="AM159" i="7"/>
  <c r="AT120" i="7"/>
  <c r="AT153" i="7"/>
  <c r="AT150" i="7"/>
  <c r="AT477" i="7"/>
  <c r="AT101" i="7"/>
  <c r="AT106" i="7"/>
  <c r="AT128" i="7"/>
  <c r="AT115" i="7"/>
  <c r="AT290" i="7"/>
  <c r="AR306" i="7"/>
  <c r="AT146" i="7"/>
  <c r="AT255" i="7"/>
  <c r="AT294" i="7"/>
  <c r="AT251" i="7"/>
  <c r="I558" i="7"/>
  <c r="AD159" i="7"/>
  <c r="H160" i="7"/>
  <c r="V159" i="7"/>
  <c r="AP306" i="7"/>
  <c r="AO159" i="7"/>
  <c r="AT296" i="7"/>
  <c r="AT144" i="7"/>
  <c r="AT301" i="7"/>
  <c r="Y306" i="7"/>
  <c r="AT303" i="7"/>
  <c r="AT143" i="7"/>
  <c r="AT271" i="7"/>
  <c r="AT129" i="7"/>
  <c r="AT277" i="7"/>
  <c r="AT293" i="7"/>
  <c r="AT158" i="7"/>
  <c r="AT131" i="7"/>
  <c r="AT94" i="7"/>
  <c r="AT118" i="7"/>
  <c r="AT98" i="7"/>
  <c r="H307" i="7"/>
  <c r="AF159" i="7"/>
  <c r="AT466" i="7"/>
  <c r="AT154" i="7"/>
  <c r="AE306" i="7"/>
  <c r="AT286" i="7"/>
  <c r="AT139" i="7"/>
  <c r="AT306" i="7"/>
  <c r="AT273" i="7"/>
  <c r="AT159" i="7"/>
  <c r="AT276" i="7"/>
  <c r="AI159" i="7"/>
  <c r="AH159" i="7"/>
  <c r="AT291" i="7"/>
  <c r="AT284" i="7"/>
  <c r="AB159" i="7"/>
  <c r="F160" i="7"/>
  <c r="AS159" i="7"/>
  <c r="AT475" i="7"/>
  <c r="AT279" i="7"/>
  <c r="AM306" i="7"/>
  <c r="AT121" i="7"/>
  <c r="AT283" i="7"/>
  <c r="I160" i="7"/>
  <c r="AT486" i="7"/>
  <c r="AT122" i="7"/>
  <c r="AT116" i="7"/>
  <c r="AT117" i="7"/>
  <c r="AT114" i="7"/>
  <c r="H558" i="7"/>
  <c r="AK306" i="7"/>
  <c r="AA306" i="7"/>
  <c r="AT258" i="7"/>
  <c r="AT148" i="7"/>
  <c r="AT280" i="7"/>
  <c r="J307" i="7"/>
  <c r="AT298" i="7"/>
  <c r="AG306" i="7"/>
  <c r="Y159" i="7"/>
  <c r="AT305" i="7"/>
  <c r="AD306" i="7"/>
  <c r="AT142" i="7"/>
  <c r="AT287" i="7"/>
  <c r="AB306" i="7"/>
  <c r="AJ306" i="7"/>
  <c r="AT297" i="7"/>
  <c r="AT149" i="7"/>
  <c r="AT476" i="7"/>
  <c r="F308" i="7"/>
  <c r="AX235" i="7"/>
  <c r="AW235" i="7"/>
  <c r="V235" i="7"/>
  <c r="W235" i="7"/>
  <c r="AE235" i="7"/>
  <c r="AF235" i="7"/>
  <c r="AS235" i="7"/>
  <c r="AU235" i="7"/>
  <c r="AI235" i="7"/>
  <c r="AV235" i="7"/>
  <c r="BD235" i="7"/>
  <c r="AZ235" i="7"/>
  <c r="AK235" i="7"/>
  <c r="AG235" i="7"/>
  <c r="BC235" i="7"/>
  <c r="BB235" i="7"/>
  <c r="AR235" i="7"/>
  <c r="AB235" i="7"/>
  <c r="AL235" i="7"/>
  <c r="BE235" i="7"/>
  <c r="AO235" i="7"/>
  <c r="Z235" i="7"/>
  <c r="AA235" i="7"/>
  <c r="AJ235" i="7"/>
  <c r="BA235" i="7"/>
  <c r="AP235" i="7"/>
  <c r="AY235" i="7"/>
  <c r="AD235" i="7"/>
  <c r="AH235" i="7"/>
  <c r="AM235" i="7"/>
  <c r="X235" i="7"/>
  <c r="AQ235" i="7"/>
  <c r="AT235" i="7"/>
  <c r="AC235" i="7"/>
  <c r="AN235" i="7"/>
  <c r="Y235" i="7"/>
  <c r="AA45" i="8" l="1"/>
  <c r="AB45" i="8"/>
  <c r="B236" i="7"/>
  <c r="AT725" i="7"/>
  <c r="AU56" i="7" s="1"/>
  <c r="B45" i="8"/>
  <c r="AE47" i="9"/>
  <c r="U46" i="8"/>
  <c r="I45" i="8"/>
  <c r="AE47" i="8"/>
  <c r="O46" i="8"/>
  <c r="P46" i="8"/>
  <c r="Q46" i="8"/>
  <c r="AD46" i="9"/>
  <c r="F45" i="9"/>
  <c r="D45" i="9"/>
  <c r="E45" i="9"/>
  <c r="I45" i="9"/>
  <c r="U45" i="9"/>
  <c r="AT748" i="7"/>
  <c r="AU79" i="7" s="1"/>
  <c r="AC713" i="7"/>
  <c r="AD44" i="7" s="1"/>
  <c r="AR732" i="7"/>
  <c r="AS63" i="7" s="1"/>
  <c r="AT730" i="7"/>
  <c r="AU61" i="7" s="1"/>
  <c r="AT731" i="7"/>
  <c r="AU62" i="7" s="1"/>
  <c r="B565" i="7"/>
  <c r="AA64" i="7"/>
  <c r="AA733" i="7" s="1"/>
  <c r="AU7" i="7"/>
  <c r="B309" i="7"/>
  <c r="G565" i="7"/>
  <c r="I236" i="7"/>
  <c r="J236" i="7"/>
  <c r="H236" i="7"/>
  <c r="F236" i="7"/>
  <c r="G236" i="7"/>
  <c r="AO307" i="7"/>
  <c r="Y307" i="7"/>
  <c r="AI307" i="7"/>
  <c r="AC307" i="7"/>
  <c r="AU486" i="7"/>
  <c r="AH307" i="7"/>
  <c r="W307" i="7"/>
  <c r="J160" i="7"/>
  <c r="H161" i="7"/>
  <c r="AG307" i="7"/>
  <c r="H308" i="7"/>
  <c r="AU125" i="7"/>
  <c r="AF307" i="7"/>
  <c r="AE307" i="7"/>
  <c r="X307" i="7"/>
  <c r="F560" i="7"/>
  <c r="AT307" i="7"/>
  <c r="I161" i="7"/>
  <c r="H559" i="7"/>
  <c r="V307" i="7"/>
  <c r="AB307" i="7"/>
  <c r="AM307" i="7"/>
  <c r="AU121" i="7"/>
  <c r="AK307" i="7"/>
  <c r="AQ307" i="7"/>
  <c r="Z307" i="7"/>
  <c r="I308" i="7"/>
  <c r="AS307" i="7"/>
  <c r="F161" i="7"/>
  <c r="AU95" i="7"/>
  <c r="AN307" i="7"/>
  <c r="J161" i="7"/>
  <c r="AL307" i="7"/>
  <c r="D565" i="7"/>
  <c r="I559" i="7"/>
  <c r="AP307" i="7"/>
  <c r="AU101" i="7"/>
  <c r="AJ307" i="7"/>
  <c r="AA307" i="7"/>
  <c r="D308" i="7"/>
  <c r="AD307" i="7"/>
  <c r="AR307" i="7"/>
  <c r="AU133" i="7"/>
  <c r="AU114" i="7"/>
  <c r="F309" i="7"/>
  <c r="AS236" i="7"/>
  <c r="AD236" i="7"/>
  <c r="AH236" i="7"/>
  <c r="X236" i="7"/>
  <c r="AR236" i="7"/>
  <c r="AI236" i="7"/>
  <c r="AK236" i="7"/>
  <c r="AJ236" i="7"/>
  <c r="AA236" i="7"/>
  <c r="AQ236" i="7"/>
  <c r="AL236" i="7"/>
  <c r="AN236" i="7"/>
  <c r="V236" i="7"/>
  <c r="BD236" i="7"/>
  <c r="AU236" i="7"/>
  <c r="AO236" i="7"/>
  <c r="AE236" i="7"/>
  <c r="AM236" i="7"/>
  <c r="AC236" i="7"/>
  <c r="BB236" i="7"/>
  <c r="AG236" i="7"/>
  <c r="AF236" i="7"/>
  <c r="BE236" i="7"/>
  <c r="Z236" i="7"/>
  <c r="AV236" i="7"/>
  <c r="Y236" i="7"/>
  <c r="W236" i="7"/>
  <c r="AY236" i="7"/>
  <c r="AB236" i="7"/>
  <c r="BC236" i="7"/>
  <c r="AX236" i="7"/>
  <c r="AW236" i="7"/>
  <c r="BA236" i="7"/>
  <c r="AT236" i="7"/>
  <c r="AP236" i="7"/>
  <c r="AZ236" i="7"/>
  <c r="AA46" i="8" l="1"/>
  <c r="AB46" i="8"/>
  <c r="B237" i="7"/>
  <c r="B46" i="8"/>
  <c r="U47" i="8"/>
  <c r="I46" i="8"/>
  <c r="AE48" i="9"/>
  <c r="AE48" i="8"/>
  <c r="O47" i="8"/>
  <c r="P47" i="8"/>
  <c r="Q47" i="8"/>
  <c r="AD47" i="9"/>
  <c r="E46" i="9"/>
  <c r="D46" i="9"/>
  <c r="I46" i="9"/>
  <c r="U46" i="9"/>
  <c r="F46" i="9"/>
  <c r="AD713" i="7"/>
  <c r="AE44" i="7" s="1"/>
  <c r="AS732" i="7"/>
  <c r="AT63" i="7" s="1"/>
  <c r="B566" i="7"/>
  <c r="AB64" i="7"/>
  <c r="AB733" i="7" s="1"/>
  <c r="AV6" i="7"/>
  <c r="B310" i="7"/>
  <c r="I237" i="7"/>
  <c r="H237" i="7"/>
  <c r="J237" i="7"/>
  <c r="F237" i="7"/>
  <c r="G237" i="7"/>
  <c r="G566" i="7"/>
  <c r="AU132" i="7"/>
  <c r="AU110" i="7"/>
  <c r="AU118" i="7"/>
  <c r="AU99" i="7"/>
  <c r="AU126" i="7"/>
  <c r="AU155" i="7"/>
  <c r="AU272" i="7"/>
  <c r="J308" i="7"/>
  <c r="AU301" i="7"/>
  <c r="H162" i="7"/>
  <c r="AG161" i="7"/>
  <c r="D309" i="7"/>
  <c r="AU280" i="7"/>
  <c r="AU485" i="7"/>
  <c r="Z161" i="7"/>
  <c r="AH160" i="7"/>
  <c r="AU274" i="7"/>
  <c r="AU304" i="7"/>
  <c r="AP160" i="7"/>
  <c r="AU251" i="7"/>
  <c r="AU288" i="7"/>
  <c r="AL160" i="7"/>
  <c r="AU306" i="7"/>
  <c r="AU142" i="7"/>
  <c r="AI161" i="7"/>
  <c r="AF161" i="7"/>
  <c r="AU148" i="7"/>
  <c r="AU283" i="7"/>
  <c r="AD160" i="7"/>
  <c r="AN161" i="7"/>
  <c r="AU124" i="7"/>
  <c r="AU107" i="7"/>
  <c r="AU111" i="7"/>
  <c r="AU135" i="7"/>
  <c r="AU100" i="7"/>
  <c r="I309" i="7"/>
  <c r="AU273" i="7"/>
  <c r="AR160" i="7"/>
  <c r="AC160" i="7"/>
  <c r="AU161" i="7"/>
  <c r="AU281" i="7"/>
  <c r="AD161" i="7"/>
  <c r="J559" i="7"/>
  <c r="AT160" i="7"/>
  <c r="AU282" i="7"/>
  <c r="AU160" i="7"/>
  <c r="AO160" i="7"/>
  <c r="X161" i="7"/>
  <c r="V160" i="7"/>
  <c r="AU291" i="7"/>
  <c r="AU290" i="7"/>
  <c r="AU284" i="7"/>
  <c r="AU117" i="7"/>
  <c r="AU130" i="7"/>
  <c r="AU120" i="7"/>
  <c r="AU127" i="7"/>
  <c r="AU115" i="7"/>
  <c r="AU484" i="7"/>
  <c r="AU287" i="7"/>
  <c r="AN160" i="7"/>
  <c r="AS161" i="7"/>
  <c r="AJ160" i="7"/>
  <c r="AM161" i="7"/>
  <c r="AO161" i="7"/>
  <c r="AL161" i="7"/>
  <c r="AR161" i="7"/>
  <c r="F162" i="7"/>
  <c r="AU269" i="7"/>
  <c r="AE161" i="7"/>
  <c r="AU296" i="7"/>
  <c r="AU259" i="7"/>
  <c r="AU146" i="7"/>
  <c r="AU156" i="7"/>
  <c r="I162" i="7"/>
  <c r="AU275" i="7"/>
  <c r="AU303" i="7"/>
  <c r="AU147" i="7"/>
  <c r="AU138" i="7"/>
  <c r="AU300" i="7"/>
  <c r="AU91" i="7"/>
  <c r="AU96" i="7"/>
  <c r="AU123" i="7"/>
  <c r="AU94" i="7"/>
  <c r="AU102" i="7"/>
  <c r="AU98" i="7"/>
  <c r="AT161" i="7"/>
  <c r="AU267" i="7"/>
  <c r="AU295" i="7"/>
  <c r="AU270" i="7"/>
  <c r="AQ160" i="7"/>
  <c r="AU152" i="7"/>
  <c r="AJ161" i="7"/>
  <c r="AU302" i="7"/>
  <c r="AB160" i="7"/>
  <c r="AU250" i="7"/>
  <c r="AK160" i="7"/>
  <c r="AU307" i="7"/>
  <c r="AU475" i="7"/>
  <c r="AK161" i="7"/>
  <c r="AF160" i="7"/>
  <c r="AU158" i="7"/>
  <c r="Y160" i="7"/>
  <c r="AA161" i="7"/>
  <c r="AU268" i="7"/>
  <c r="AU286" i="7"/>
  <c r="AU153" i="7"/>
  <c r="AM160" i="7"/>
  <c r="AU104" i="7"/>
  <c r="AU108" i="7"/>
  <c r="AU128" i="7"/>
  <c r="AU119" i="7"/>
  <c r="Y161" i="7"/>
  <c r="AU159" i="7"/>
  <c r="AU140" i="7"/>
  <c r="AB161" i="7"/>
  <c r="AU157" i="7"/>
  <c r="AU258" i="7"/>
  <c r="AU292" i="7"/>
  <c r="AU293" i="7"/>
  <c r="AC161" i="7"/>
  <c r="AP161" i="7"/>
  <c r="AG160" i="7"/>
  <c r="I560" i="7"/>
  <c r="AU271" i="7"/>
  <c r="AU151" i="7"/>
  <c r="AU154" i="7"/>
  <c r="AU297" i="7"/>
  <c r="Z160" i="7"/>
  <c r="AU134" i="7"/>
  <c r="AA160" i="7"/>
  <c r="V161" i="7"/>
  <c r="AU131" i="7"/>
  <c r="AU116" i="7"/>
  <c r="AU113" i="7"/>
  <c r="AU103" i="7"/>
  <c r="AU299" i="7"/>
  <c r="H309" i="7"/>
  <c r="AU477" i="7"/>
  <c r="AU143" i="7"/>
  <c r="W160" i="7"/>
  <c r="AH161" i="7"/>
  <c r="AI160" i="7"/>
  <c r="AU139" i="7"/>
  <c r="AU145" i="7"/>
  <c r="AU277" i="7"/>
  <c r="J309" i="7"/>
  <c r="AU305" i="7"/>
  <c r="AU144" i="7"/>
  <c r="AU285" i="7"/>
  <c r="H560" i="7"/>
  <c r="AU122" i="7"/>
  <c r="AU112" i="7"/>
  <c r="AU109" i="7"/>
  <c r="AU97" i="7"/>
  <c r="AU150" i="7"/>
  <c r="F561" i="7"/>
  <c r="AE160" i="7"/>
  <c r="AU141" i="7"/>
  <c r="AU266" i="7"/>
  <c r="AU289" i="7"/>
  <c r="AU279" i="7"/>
  <c r="AS160" i="7"/>
  <c r="AQ161" i="7"/>
  <c r="W161" i="7"/>
  <c r="AU278" i="7"/>
  <c r="X160" i="7"/>
  <c r="AU298" i="7"/>
  <c r="AU466" i="7"/>
  <c r="AU294" i="7"/>
  <c r="AU149" i="7"/>
  <c r="AU276" i="7"/>
  <c r="AU106" i="7"/>
  <c r="AU129" i="7"/>
  <c r="AU105" i="7"/>
  <c r="AU476" i="7"/>
  <c r="AU255" i="7"/>
  <c r="D310" i="7"/>
  <c r="D566" i="7"/>
  <c r="AB237" i="7"/>
  <c r="AT237" i="7"/>
  <c r="AZ237" i="7"/>
  <c r="AI237" i="7"/>
  <c r="AL237" i="7"/>
  <c r="AP237" i="7"/>
  <c r="AK237" i="7"/>
  <c r="BA237" i="7"/>
  <c r="AQ237" i="7"/>
  <c r="AR237" i="7"/>
  <c r="AD237" i="7"/>
  <c r="X237" i="7"/>
  <c r="AC237" i="7"/>
  <c r="W237" i="7"/>
  <c r="AM237" i="7"/>
  <c r="AA237" i="7"/>
  <c r="AW237" i="7"/>
  <c r="AV237" i="7"/>
  <c r="Y237" i="7"/>
  <c r="BB237" i="7"/>
  <c r="AS237" i="7"/>
  <c r="BC237" i="7"/>
  <c r="AO237" i="7"/>
  <c r="AU237" i="7"/>
  <c r="AN237" i="7"/>
  <c r="Z237" i="7"/>
  <c r="AF237" i="7"/>
  <c r="V237" i="7"/>
  <c r="BD237" i="7"/>
  <c r="AG237" i="7"/>
  <c r="AJ237" i="7"/>
  <c r="AX237" i="7"/>
  <c r="AH237" i="7"/>
  <c r="AY237" i="7"/>
  <c r="BE237" i="7"/>
  <c r="AE237" i="7"/>
  <c r="AA47" i="8" l="1"/>
  <c r="AB47" i="8"/>
  <c r="B238" i="7"/>
  <c r="AU725" i="7"/>
  <c r="AV56" i="7" s="1"/>
  <c r="AD48" i="9"/>
  <c r="U47" i="9"/>
  <c r="E47" i="9"/>
  <c r="I47" i="9"/>
  <c r="F47" i="9"/>
  <c r="D47" i="9"/>
  <c r="B47" i="8"/>
  <c r="AE49" i="8"/>
  <c r="Q48" i="8"/>
  <c r="P48" i="8"/>
  <c r="O48" i="8"/>
  <c r="AE49" i="9"/>
  <c r="U48" i="8"/>
  <c r="I47" i="8"/>
  <c r="AU748" i="7"/>
  <c r="AV79" i="7" s="1"/>
  <c r="AE713" i="7"/>
  <c r="AF44" i="7" s="1"/>
  <c r="AT732" i="7"/>
  <c r="AU63" i="7" s="1"/>
  <c r="W30" i="7"/>
  <c r="W699" i="7" s="1"/>
  <c r="X30" i="7" s="1"/>
  <c r="X699" i="7" s="1"/>
  <c r="Y30" i="7" s="1"/>
  <c r="Y699" i="7" s="1"/>
  <c r="Z30" i="7" s="1"/>
  <c r="Z699" i="7" s="1"/>
  <c r="AA30" i="7" s="1"/>
  <c r="AA699" i="7" s="1"/>
  <c r="AB30" i="7" s="1"/>
  <c r="AB699" i="7" s="1"/>
  <c r="AC30" i="7" s="1"/>
  <c r="AC699" i="7" s="1"/>
  <c r="AD30" i="7" s="1"/>
  <c r="AD699" i="7" s="1"/>
  <c r="AE30" i="7" s="1"/>
  <c r="AE699" i="7" s="1"/>
  <c r="AF30" i="7" s="1"/>
  <c r="AF699" i="7" s="1"/>
  <c r="AG30" i="7" s="1"/>
  <c r="AG699" i="7" s="1"/>
  <c r="AH30" i="7" s="1"/>
  <c r="AH699" i="7" s="1"/>
  <c r="AI30" i="7" s="1"/>
  <c r="AI699" i="7" s="1"/>
  <c r="AJ30" i="7" s="1"/>
  <c r="AJ699" i="7" s="1"/>
  <c r="AK30" i="7" s="1"/>
  <c r="AK699" i="7" s="1"/>
  <c r="AL30" i="7" s="1"/>
  <c r="AL699" i="7" s="1"/>
  <c r="AM30" i="7" s="1"/>
  <c r="AM699" i="7" s="1"/>
  <c r="AN30" i="7" s="1"/>
  <c r="AN699" i="7" s="1"/>
  <c r="AO30" i="7" s="1"/>
  <c r="AO699" i="7" s="1"/>
  <c r="AP30" i="7" s="1"/>
  <c r="AP699" i="7" s="1"/>
  <c r="AQ30" i="7" s="1"/>
  <c r="AQ699" i="7" s="1"/>
  <c r="AR30" i="7" s="1"/>
  <c r="AR699" i="7" s="1"/>
  <c r="AS30" i="7" s="1"/>
  <c r="AS699" i="7" s="1"/>
  <c r="AT30" i="7" s="1"/>
  <c r="AT699" i="7" s="1"/>
  <c r="AU30" i="7" s="1"/>
  <c r="AU699" i="7" s="1"/>
  <c r="AV30" i="7" s="1"/>
  <c r="B567" i="7"/>
  <c r="AU730" i="7"/>
  <c r="AV61" i="7" s="1"/>
  <c r="AU731" i="7"/>
  <c r="AV62" i="7" s="1"/>
  <c r="AC64" i="7"/>
  <c r="AC733" i="7" s="1"/>
  <c r="AV7" i="7"/>
  <c r="B311" i="7"/>
  <c r="I238" i="7"/>
  <c r="J238" i="7"/>
  <c r="H238" i="7"/>
  <c r="F238" i="7"/>
  <c r="G238" i="7"/>
  <c r="G567" i="7"/>
  <c r="AE309" i="7"/>
  <c r="D567" i="7"/>
  <c r="J310" i="7"/>
  <c r="AQ309" i="7"/>
  <c r="H311" i="7"/>
  <c r="AT309" i="7"/>
  <c r="V308" i="7"/>
  <c r="AR309" i="7"/>
  <c r="X309" i="7"/>
  <c r="AV124" i="7"/>
  <c r="AV95" i="7"/>
  <c r="AS308" i="7"/>
  <c r="AK309" i="7"/>
  <c r="AD309" i="7"/>
  <c r="AT308" i="7"/>
  <c r="AH308" i="7"/>
  <c r="AU309" i="7"/>
  <c r="V309" i="7"/>
  <c r="AH309" i="7"/>
  <c r="AI308" i="7"/>
  <c r="I561" i="7"/>
  <c r="AP309" i="7"/>
  <c r="H561" i="7"/>
  <c r="X308" i="7"/>
  <c r="AU308" i="7"/>
  <c r="H310" i="7"/>
  <c r="Y309" i="7"/>
  <c r="AF308" i="7"/>
  <c r="AQ308" i="7"/>
  <c r="AV308" i="7"/>
  <c r="Y308" i="7"/>
  <c r="AL308" i="7"/>
  <c r="AV104" i="7"/>
  <c r="AG309" i="7"/>
  <c r="Z308" i="7"/>
  <c r="H163" i="7"/>
  <c r="AN309" i="7"/>
  <c r="AN308" i="7"/>
  <c r="AS309" i="7"/>
  <c r="AJ309" i="7"/>
  <c r="AP308" i="7"/>
  <c r="J162" i="7"/>
  <c r="AI309" i="7"/>
  <c r="AB309" i="7"/>
  <c r="AE308" i="7"/>
  <c r="AL309" i="7"/>
  <c r="AF309" i="7"/>
  <c r="AA308" i="7"/>
  <c r="I310" i="7"/>
  <c r="AA309" i="7"/>
  <c r="AV119" i="7"/>
  <c r="AO309" i="7"/>
  <c r="AK308" i="7"/>
  <c r="AG308" i="7"/>
  <c r="AV113" i="7"/>
  <c r="F163" i="7"/>
  <c r="I163" i="7"/>
  <c r="AO308" i="7"/>
  <c r="F310" i="7"/>
  <c r="AV94" i="7"/>
  <c r="AC309" i="7"/>
  <c r="AV484" i="7"/>
  <c r="AV132" i="7"/>
  <c r="AC308" i="7"/>
  <c r="AM309" i="7"/>
  <c r="F562" i="7"/>
  <c r="AJ308" i="7"/>
  <c r="W309" i="7"/>
  <c r="AD308" i="7"/>
  <c r="Z309" i="7"/>
  <c r="W308" i="7"/>
  <c r="AR308" i="7"/>
  <c r="J163" i="7"/>
  <c r="AV99" i="7"/>
  <c r="AV133" i="7"/>
  <c r="AB308" i="7"/>
  <c r="AV125" i="7"/>
  <c r="J560" i="7"/>
  <c r="AM308" i="7"/>
  <c r="AV120" i="7"/>
  <c r="AN238" i="7"/>
  <c r="AQ238" i="7"/>
  <c r="AJ238" i="7"/>
  <c r="AX238" i="7"/>
  <c r="AV238" i="7"/>
  <c r="AS238" i="7"/>
  <c r="AW238" i="7"/>
  <c r="AM238" i="7"/>
  <c r="AZ238" i="7"/>
  <c r="AO238" i="7"/>
  <c r="X238" i="7"/>
  <c r="AU238" i="7"/>
  <c r="Y238" i="7"/>
  <c r="AD238" i="7"/>
  <c r="AL238" i="7"/>
  <c r="AT238" i="7"/>
  <c r="AI238" i="7"/>
  <c r="AE238" i="7"/>
  <c r="AH238" i="7"/>
  <c r="Z238" i="7"/>
  <c r="BC238" i="7"/>
  <c r="AA238" i="7"/>
  <c r="AK238" i="7"/>
  <c r="BE238" i="7"/>
  <c r="BD238" i="7"/>
  <c r="AB238" i="7"/>
  <c r="AP238" i="7"/>
  <c r="AC238" i="7"/>
  <c r="V238" i="7"/>
  <c r="AY238" i="7"/>
  <c r="AG238" i="7"/>
  <c r="AF238" i="7"/>
  <c r="AR238" i="7"/>
  <c r="BB238" i="7"/>
  <c r="W238" i="7"/>
  <c r="BA238" i="7"/>
  <c r="AA48" i="8" l="1"/>
  <c r="AB48" i="8"/>
  <c r="B239" i="7"/>
  <c r="AE50" i="8"/>
  <c r="O49" i="8"/>
  <c r="P49" i="8"/>
  <c r="Q49" i="8"/>
  <c r="AE50" i="9"/>
  <c r="B48" i="8"/>
  <c r="AD49" i="9"/>
  <c r="E48" i="9"/>
  <c r="I48" i="9"/>
  <c r="D48" i="9"/>
  <c r="F48" i="9"/>
  <c r="U48" i="9"/>
  <c r="U49" i="8"/>
  <c r="I48" i="8"/>
  <c r="AF713" i="7"/>
  <c r="AG44" i="7" s="1"/>
  <c r="AU732" i="7"/>
  <c r="AV63" i="7" s="1"/>
  <c r="B568" i="7"/>
  <c r="AD64" i="7"/>
  <c r="AD733" i="7" s="1"/>
  <c r="AW6" i="7"/>
  <c r="B312" i="7"/>
  <c r="G568" i="7"/>
  <c r="H239" i="7"/>
  <c r="F239" i="7"/>
  <c r="J239" i="7"/>
  <c r="I239" i="7"/>
  <c r="G239" i="7"/>
  <c r="AV131" i="7"/>
  <c r="AV112" i="7"/>
  <c r="AV105" i="7"/>
  <c r="AV101" i="7"/>
  <c r="AV309" i="7"/>
  <c r="AV475" i="7"/>
  <c r="AI162" i="7"/>
  <c r="AP310" i="7"/>
  <c r="AB310" i="7"/>
  <c r="X162" i="7"/>
  <c r="AV270" i="7"/>
  <c r="AV148" i="7"/>
  <c r="AV296" i="7"/>
  <c r="AN162" i="7"/>
  <c r="AV138" i="7"/>
  <c r="F312" i="7"/>
  <c r="AV302" i="7"/>
  <c r="AV155" i="7"/>
  <c r="AO162" i="7"/>
  <c r="AT162" i="7"/>
  <c r="AC163" i="7"/>
  <c r="AV299" i="7"/>
  <c r="AN310" i="7"/>
  <c r="H164" i="7"/>
  <c r="D312" i="7"/>
  <c r="AE162" i="7"/>
  <c r="AV146" i="7"/>
  <c r="AO310" i="7"/>
  <c r="AV250" i="7"/>
  <c r="AI310" i="7"/>
  <c r="AV255" i="7"/>
  <c r="AU310" i="7"/>
  <c r="AV266" i="7"/>
  <c r="AV123" i="7"/>
  <c r="AV97" i="7"/>
  <c r="AV115" i="7"/>
  <c r="AV110" i="7"/>
  <c r="AK163" i="7"/>
  <c r="AH163" i="7"/>
  <c r="AT310" i="7"/>
  <c r="AV273" i="7"/>
  <c r="AV153" i="7"/>
  <c r="V162" i="7"/>
  <c r="AV157" i="7"/>
  <c r="AV281" i="7"/>
  <c r="AC162" i="7"/>
  <c r="AD163" i="7"/>
  <c r="AV151" i="7"/>
  <c r="I311" i="7"/>
  <c r="AA162" i="7"/>
  <c r="AV145" i="7"/>
  <c r="AT163" i="7"/>
  <c r="AJ163" i="7"/>
  <c r="AV294" i="7"/>
  <c r="AV251" i="7"/>
  <c r="AV258" i="7"/>
  <c r="AV477" i="7"/>
  <c r="W163" i="7"/>
  <c r="AV278" i="7"/>
  <c r="AK310" i="7"/>
  <c r="AV109" i="7"/>
  <c r="AV129" i="7"/>
  <c r="AV116" i="7"/>
  <c r="AV134" i="7"/>
  <c r="AV139" i="7"/>
  <c r="W162" i="7"/>
  <c r="AS162" i="7"/>
  <c r="AV272" i="7"/>
  <c r="AP162" i="7"/>
  <c r="AI163" i="7"/>
  <c r="AV142" i="7"/>
  <c r="AV288" i="7"/>
  <c r="AV143" i="7"/>
  <c r="AV286" i="7"/>
  <c r="AV305" i="7"/>
  <c r="Z162" i="7"/>
  <c r="AV300" i="7"/>
  <c r="AV280" i="7"/>
  <c r="AG310" i="7"/>
  <c r="AV276" i="7"/>
  <c r="F164" i="7"/>
  <c r="AV269" i="7"/>
  <c r="AV108" i="7"/>
  <c r="AV118" i="7"/>
  <c r="AV107" i="7"/>
  <c r="AV126" i="7"/>
  <c r="AV271" i="7"/>
  <c r="AG163" i="7"/>
  <c r="AV289" i="7"/>
  <c r="AV163" i="7"/>
  <c r="AC310" i="7"/>
  <c r="AA163" i="7"/>
  <c r="AR162" i="7"/>
  <c r="AV284" i="7"/>
  <c r="AM310" i="7"/>
  <c r="AD162" i="7"/>
  <c r="AV293" i="7"/>
  <c r="AV268" i="7"/>
  <c r="F311" i="7"/>
  <c r="AV290" i="7"/>
  <c r="AQ162" i="7"/>
  <c r="X310" i="7"/>
  <c r="AV282" i="7"/>
  <c r="X163" i="7"/>
  <c r="AH310" i="7"/>
  <c r="Z163" i="7"/>
  <c r="AQ310" i="7"/>
  <c r="AF162" i="7"/>
  <c r="AV307" i="7"/>
  <c r="AV106" i="7"/>
  <c r="AB162" i="7"/>
  <c r="AV102" i="7"/>
  <c r="AV121" i="7"/>
  <c r="AV135" i="7"/>
  <c r="AV103" i="7"/>
  <c r="AV144" i="7"/>
  <c r="AV476" i="7"/>
  <c r="AV297" i="7"/>
  <c r="AN163" i="7"/>
  <c r="AM162" i="7"/>
  <c r="AD310" i="7"/>
  <c r="AV277" i="7"/>
  <c r="AV154" i="7"/>
  <c r="AV140" i="7"/>
  <c r="AV306" i="7"/>
  <c r="AM163" i="7"/>
  <c r="AV287" i="7"/>
  <c r="V163" i="7"/>
  <c r="Y310" i="7"/>
  <c r="AV279" i="7"/>
  <c r="AE163" i="7"/>
  <c r="AL310" i="7"/>
  <c r="AP163" i="7"/>
  <c r="AV156" i="7"/>
  <c r="V310" i="7"/>
  <c r="AV310" i="7"/>
  <c r="AA310" i="7"/>
  <c r="AV161" i="7"/>
  <c r="AV150" i="7"/>
  <c r="H562" i="7"/>
  <c r="AV275" i="7"/>
  <c r="AG162" i="7"/>
  <c r="AV127" i="7"/>
  <c r="AV267" i="7"/>
  <c r="AV149" i="7"/>
  <c r="AV304" i="7"/>
  <c r="AV130" i="7"/>
  <c r="AV114" i="7"/>
  <c r="AV128" i="7"/>
  <c r="AV117" i="7"/>
  <c r="AV141" i="7"/>
  <c r="AF310" i="7"/>
  <c r="AV303" i="7"/>
  <c r="J561" i="7"/>
  <c r="AL162" i="7"/>
  <c r="AU162" i="7"/>
  <c r="AR310" i="7"/>
  <c r="AV298" i="7"/>
  <c r="AV160" i="7"/>
  <c r="AL163" i="7"/>
  <c r="AV274" i="7"/>
  <c r="AF163" i="7"/>
  <c r="J164" i="7"/>
  <c r="Z310" i="7"/>
  <c r="AV147" i="7"/>
  <c r="AV291" i="7"/>
  <c r="AH162" i="7"/>
  <c r="AV259" i="7"/>
  <c r="AR163" i="7"/>
  <c r="AS310" i="7"/>
  <c r="AE310" i="7"/>
  <c r="AJ310" i="7"/>
  <c r="AV292" i="7"/>
  <c r="I164" i="7"/>
  <c r="F563" i="7"/>
  <c r="W310" i="7"/>
  <c r="AJ162" i="7"/>
  <c r="AV111" i="7"/>
  <c r="AV486" i="7"/>
  <c r="Y162" i="7"/>
  <c r="AV91" i="7"/>
  <c r="AV122" i="7"/>
  <c r="AV100" i="7"/>
  <c r="AV96" i="7"/>
  <c r="AV98" i="7"/>
  <c r="AV285" i="7"/>
  <c r="AO163" i="7"/>
  <c r="J562" i="7"/>
  <c r="AV485" i="7"/>
  <c r="AV152" i="7"/>
  <c r="AS163" i="7"/>
  <c r="AB163" i="7"/>
  <c r="AK162" i="7"/>
  <c r="AV158" i="7"/>
  <c r="AV159" i="7"/>
  <c r="Y163" i="7"/>
  <c r="AV283" i="7"/>
  <c r="D311" i="7"/>
  <c r="AV301" i="7"/>
  <c r="AV162" i="7"/>
  <c r="AV295" i="7"/>
  <c r="AU163" i="7"/>
  <c r="AV466" i="7"/>
  <c r="AQ163" i="7"/>
  <c r="D568" i="7"/>
  <c r="Z239" i="7"/>
  <c r="AY239" i="7"/>
  <c r="BB239" i="7"/>
  <c r="AN239" i="7"/>
  <c r="AJ239" i="7"/>
  <c r="AK239" i="7"/>
  <c r="W239" i="7"/>
  <c r="AV239" i="7"/>
  <c r="AX239" i="7"/>
  <c r="AZ239" i="7"/>
  <c r="AC239" i="7"/>
  <c r="AP239" i="7"/>
  <c r="BD239" i="7"/>
  <c r="AR239" i="7"/>
  <c r="BA239" i="7"/>
  <c r="AM239" i="7"/>
  <c r="Y239" i="7"/>
  <c r="AQ239" i="7"/>
  <c r="AH239" i="7"/>
  <c r="AS239" i="7"/>
  <c r="AE239" i="7"/>
  <c r="AB239" i="7"/>
  <c r="AA239" i="7"/>
  <c r="V239" i="7"/>
  <c r="AU239" i="7"/>
  <c r="AG239" i="7"/>
  <c r="AI239" i="7"/>
  <c r="AD239" i="7"/>
  <c r="BC239" i="7"/>
  <c r="AO239" i="7"/>
  <c r="AL239" i="7"/>
  <c r="X239" i="7"/>
  <c r="AW239" i="7"/>
  <c r="AT239" i="7"/>
  <c r="AF239" i="7"/>
  <c r="BE239" i="7"/>
  <c r="AA49" i="8" l="1"/>
  <c r="AB49" i="8"/>
  <c r="B240" i="7"/>
  <c r="B49" i="8"/>
  <c r="AD50" i="9"/>
  <c r="E49" i="9"/>
  <c r="F49" i="9"/>
  <c r="D49" i="9"/>
  <c r="I49" i="9"/>
  <c r="U49" i="9"/>
  <c r="U50" i="8"/>
  <c r="I49" i="8"/>
  <c r="AE51" i="9"/>
  <c r="AE51" i="8"/>
  <c r="O50" i="8"/>
  <c r="Q50" i="8"/>
  <c r="P50" i="8"/>
  <c r="AV748" i="7"/>
  <c r="AW79" i="7" s="1"/>
  <c r="AV725" i="7"/>
  <c r="AW56" i="7" s="1"/>
  <c r="V714" i="7"/>
  <c r="W45" i="7" s="1"/>
  <c r="W42" i="7" s="1"/>
  <c r="AG713" i="7"/>
  <c r="AH44" i="7" s="1"/>
  <c r="AV731" i="7"/>
  <c r="AW62" i="7" s="1"/>
  <c r="AV699" i="7"/>
  <c r="AW30" i="7" s="1"/>
  <c r="AV732" i="7"/>
  <c r="AW63" i="7" s="1"/>
  <c r="AV730" i="7"/>
  <c r="AW61" i="7" s="1"/>
  <c r="W25" i="7"/>
  <c r="B569" i="7"/>
  <c r="AE64" i="7"/>
  <c r="AE733" i="7" s="1"/>
  <c r="AW7" i="7"/>
  <c r="B313" i="7"/>
  <c r="I240" i="7"/>
  <c r="H240" i="7"/>
  <c r="F240" i="7"/>
  <c r="J240" i="7"/>
  <c r="G240" i="7"/>
  <c r="G569" i="7"/>
  <c r="I562" i="7"/>
  <c r="H165" i="7"/>
  <c r="AK164" i="7"/>
  <c r="AW466" i="7"/>
  <c r="H563" i="7"/>
  <c r="AL164" i="7"/>
  <c r="W164" i="7"/>
  <c r="AJ164" i="7"/>
  <c r="AW103" i="7"/>
  <c r="I563" i="7"/>
  <c r="AW476" i="7"/>
  <c r="AD164" i="7"/>
  <c r="AR164" i="7"/>
  <c r="AO164" i="7"/>
  <c r="AW91" i="7"/>
  <c r="AA164" i="7"/>
  <c r="AW125" i="7"/>
  <c r="AI164" i="7"/>
  <c r="H312" i="7"/>
  <c r="AF164" i="7"/>
  <c r="AU164" i="7"/>
  <c r="AQ164" i="7"/>
  <c r="X164" i="7"/>
  <c r="AW132" i="7"/>
  <c r="F564" i="7"/>
  <c r="AW475" i="7"/>
  <c r="AV164" i="7"/>
  <c r="I312" i="7"/>
  <c r="F313" i="7"/>
  <c r="AT164" i="7"/>
  <c r="J311" i="7"/>
  <c r="AH164" i="7"/>
  <c r="AW108" i="7"/>
  <c r="AW124" i="7"/>
  <c r="V164" i="7"/>
  <c r="AW102" i="7"/>
  <c r="AC164" i="7"/>
  <c r="F165" i="7"/>
  <c r="Y164" i="7"/>
  <c r="AP164" i="7"/>
  <c r="J563" i="7"/>
  <c r="AW96" i="7"/>
  <c r="AW133" i="7"/>
  <c r="AW107" i="7"/>
  <c r="D569" i="7"/>
  <c r="J165" i="7"/>
  <c r="AS164" i="7"/>
  <c r="I165" i="7"/>
  <c r="Z164" i="7"/>
  <c r="AG164" i="7"/>
  <c r="AE164" i="7"/>
  <c r="AN164" i="7"/>
  <c r="AW298" i="7"/>
  <c r="AW105" i="7"/>
  <c r="AM164" i="7"/>
  <c r="AB164" i="7"/>
  <c r="AW95" i="7"/>
  <c r="X240" i="7"/>
  <c r="AU240" i="7"/>
  <c r="AH240" i="7"/>
  <c r="AJ240" i="7"/>
  <c r="Z240" i="7"/>
  <c r="AD240" i="7"/>
  <c r="BC240" i="7"/>
  <c r="AP240" i="7"/>
  <c r="AR240" i="7"/>
  <c r="AF240" i="7"/>
  <c r="Y240" i="7"/>
  <c r="AX240" i="7"/>
  <c r="AZ240" i="7"/>
  <c r="AT240" i="7"/>
  <c r="AL240" i="7"/>
  <c r="AG240" i="7"/>
  <c r="AA240" i="7"/>
  <c r="AC240" i="7"/>
  <c r="V240" i="7"/>
  <c r="AV240" i="7"/>
  <c r="AN240" i="7"/>
  <c r="AO240" i="7"/>
  <c r="AI240" i="7"/>
  <c r="AK240" i="7"/>
  <c r="AB240" i="7"/>
  <c r="BB240" i="7"/>
  <c r="W240" i="7"/>
  <c r="AW240" i="7"/>
  <c r="AQ240" i="7"/>
  <c r="AS240" i="7"/>
  <c r="AM240" i="7"/>
  <c r="BD240" i="7"/>
  <c r="AE240" i="7"/>
  <c r="BE240" i="7"/>
  <c r="AY240" i="7"/>
  <c r="BA240" i="7"/>
  <c r="AA50" i="8" l="1"/>
  <c r="AB50" i="8"/>
  <c r="B241" i="7"/>
  <c r="AE52" i="8"/>
  <c r="P51" i="8"/>
  <c r="Q51" i="8"/>
  <c r="O51" i="8"/>
  <c r="B50" i="8"/>
  <c r="U51" i="8"/>
  <c r="I50" i="8"/>
  <c r="AD51" i="9"/>
  <c r="D50" i="9"/>
  <c r="I50" i="9"/>
  <c r="U50" i="9"/>
  <c r="E50" i="9"/>
  <c r="F50" i="9"/>
  <c r="AE52" i="9"/>
  <c r="AW748" i="7"/>
  <c r="AW725" i="7"/>
  <c r="AX56" i="7" s="1"/>
  <c r="W694" i="7"/>
  <c r="W714" i="7"/>
  <c r="X45" i="7" s="1"/>
  <c r="X42" i="7" s="1"/>
  <c r="V711" i="7"/>
  <c r="AH713" i="7"/>
  <c r="AI44" i="7" s="1"/>
  <c r="B570" i="7"/>
  <c r="AF64" i="7"/>
  <c r="AF733" i="7" s="1"/>
  <c r="AX6" i="7"/>
  <c r="B314" i="7"/>
  <c r="H241" i="7"/>
  <c r="I241" i="7"/>
  <c r="J241" i="7"/>
  <c r="F241" i="7"/>
  <c r="G241" i="7"/>
  <c r="G570" i="7"/>
  <c r="AW131" i="7"/>
  <c r="AW114" i="7"/>
  <c r="AW109" i="7"/>
  <c r="AW112" i="7"/>
  <c r="AW284" i="7"/>
  <c r="AW310" i="7"/>
  <c r="AW143" i="7"/>
  <c r="AW158" i="7"/>
  <c r="AW282" i="7"/>
  <c r="AF311" i="7"/>
  <c r="AU311" i="7"/>
  <c r="AR311" i="7"/>
  <c r="AC311" i="7"/>
  <c r="Z311" i="7"/>
  <c r="AW289" i="7"/>
  <c r="AW281" i="7"/>
  <c r="AW288" i="7"/>
  <c r="AW150" i="7"/>
  <c r="AW153" i="7"/>
  <c r="AP165" i="7"/>
  <c r="AD165" i="7"/>
  <c r="AW155" i="7"/>
  <c r="AW291" i="7"/>
  <c r="AT311" i="7"/>
  <c r="AW278" i="7"/>
  <c r="AW311" i="7"/>
  <c r="AW271" i="7"/>
  <c r="AW484" i="7"/>
  <c r="AH311" i="7"/>
  <c r="AD311" i="7"/>
  <c r="AE165" i="7"/>
  <c r="AW119" i="7"/>
  <c r="AJ311" i="7"/>
  <c r="W165" i="7"/>
  <c r="AW123" i="7"/>
  <c r="AW98" i="7"/>
  <c r="AW100" i="7"/>
  <c r="AW104" i="7"/>
  <c r="H564" i="7"/>
  <c r="AO311" i="7"/>
  <c r="AW269" i="7"/>
  <c r="X165" i="7"/>
  <c r="AW294" i="7"/>
  <c r="AW258" i="7"/>
  <c r="AW145" i="7"/>
  <c r="AW268" i="7"/>
  <c r="Y311" i="7"/>
  <c r="AO165" i="7"/>
  <c r="I313" i="7"/>
  <c r="AL311" i="7"/>
  <c r="AW140" i="7"/>
  <c r="AW152" i="7"/>
  <c r="AM165" i="7"/>
  <c r="AW301" i="7"/>
  <c r="AW300" i="7"/>
  <c r="F565" i="7"/>
  <c r="AG311" i="7"/>
  <c r="AR165" i="7"/>
  <c r="AW118" i="7"/>
  <c r="AW290" i="7"/>
  <c r="AU165" i="7"/>
  <c r="AW121" i="7"/>
  <c r="AW129" i="7"/>
  <c r="AW101" i="7"/>
  <c r="AW134" i="7"/>
  <c r="AW486" i="7"/>
  <c r="AW302" i="7"/>
  <c r="AW259" i="7"/>
  <c r="AA165" i="7"/>
  <c r="AW156" i="7"/>
  <c r="AW273" i="7"/>
  <c r="AW146" i="7"/>
  <c r="AW147" i="7"/>
  <c r="AW279" i="7"/>
  <c r="AW295" i="7"/>
  <c r="AC165" i="7"/>
  <c r="V165" i="7"/>
  <c r="AW159" i="7"/>
  <c r="AW274" i="7"/>
  <c r="AN165" i="7"/>
  <c r="AW270" i="7"/>
  <c r="AS311" i="7"/>
  <c r="AW266" i="7"/>
  <c r="AW283" i="7"/>
  <c r="AW116" i="7"/>
  <c r="AW285" i="7"/>
  <c r="AF165" i="7"/>
  <c r="AW139" i="7"/>
  <c r="AV311" i="7"/>
  <c r="AW308" i="7"/>
  <c r="AJ165" i="7"/>
  <c r="AW110" i="7"/>
  <c r="AW111" i="7"/>
  <c r="AW106" i="7"/>
  <c r="AW126" i="7"/>
  <c r="AS165" i="7"/>
  <c r="AW477" i="7"/>
  <c r="AW164" i="7"/>
  <c r="AW162" i="7"/>
  <c r="AG165" i="7"/>
  <c r="AQ165" i="7"/>
  <c r="AW293" i="7"/>
  <c r="AW163" i="7"/>
  <c r="AB311" i="7"/>
  <c r="AW149" i="7"/>
  <c r="AI165" i="7"/>
  <c r="AW303" i="7"/>
  <c r="AW275" i="7"/>
  <c r="Y165" i="7"/>
  <c r="AW251" i="7"/>
  <c r="AW255" i="7"/>
  <c r="AP311" i="7"/>
  <c r="AW276" i="7"/>
  <c r="AW277" i="7"/>
  <c r="W311" i="7"/>
  <c r="AW122" i="7"/>
  <c r="AL165" i="7"/>
  <c r="AW306" i="7"/>
  <c r="I166" i="7"/>
  <c r="V311" i="7"/>
  <c r="AW165" i="7"/>
  <c r="AW99" i="7"/>
  <c r="AW117" i="7"/>
  <c r="AW135" i="7"/>
  <c r="AW113" i="7"/>
  <c r="Z165" i="7"/>
  <c r="AW305" i="7"/>
  <c r="AI311" i="7"/>
  <c r="D570" i="7"/>
  <c r="AW138" i="7"/>
  <c r="AW157" i="7"/>
  <c r="AW304" i="7"/>
  <c r="AW148" i="7"/>
  <c r="X311" i="7"/>
  <c r="AW287" i="7"/>
  <c r="AW307" i="7"/>
  <c r="AW286" i="7"/>
  <c r="AW160" i="7"/>
  <c r="AW292" i="7"/>
  <c r="AK311" i="7"/>
  <c r="AW250" i="7"/>
  <c r="AE311" i="7"/>
  <c r="J166" i="7"/>
  <c r="AW267" i="7"/>
  <c r="AW115" i="7"/>
  <c r="AW280" i="7"/>
  <c r="J313" i="7"/>
  <c r="AH165" i="7"/>
  <c r="AW299" i="7"/>
  <c r="AW127" i="7"/>
  <c r="AK165" i="7"/>
  <c r="H166" i="7"/>
  <c r="AW130" i="7"/>
  <c r="AW97" i="7"/>
  <c r="AW128" i="7"/>
  <c r="AW120" i="7"/>
  <c r="I564" i="7"/>
  <c r="AW485" i="7"/>
  <c r="AW154" i="7"/>
  <c r="AM311" i="7"/>
  <c r="AB165" i="7"/>
  <c r="AW141" i="7"/>
  <c r="AA311" i="7"/>
  <c r="AW297" i="7"/>
  <c r="AV165" i="7"/>
  <c r="F166" i="7"/>
  <c r="AW309" i="7"/>
  <c r="AT165" i="7"/>
  <c r="AW144" i="7"/>
  <c r="J312" i="7"/>
  <c r="AW296" i="7"/>
  <c r="H313" i="7"/>
  <c r="AN311" i="7"/>
  <c r="AW94" i="7"/>
  <c r="AW272" i="7"/>
  <c r="AW142" i="7"/>
  <c r="D313" i="7"/>
  <c r="AW151" i="7"/>
  <c r="AW161" i="7"/>
  <c r="AQ311" i="7"/>
  <c r="I314" i="7"/>
  <c r="AU241" i="7"/>
  <c r="AR241" i="7"/>
  <c r="AK241" i="7"/>
  <c r="AT241" i="7"/>
  <c r="X241" i="7"/>
  <c r="AI241" i="7"/>
  <c r="AV241" i="7"/>
  <c r="AF241" i="7"/>
  <c r="Z241" i="7"/>
  <c r="AY241" i="7"/>
  <c r="AD241" i="7"/>
  <c r="AH241" i="7"/>
  <c r="BE241" i="7"/>
  <c r="AC241" i="7"/>
  <c r="AW241" i="7"/>
  <c r="AS241" i="7"/>
  <c r="BC241" i="7"/>
  <c r="AE241" i="7"/>
  <c r="W241" i="7"/>
  <c r="BB241" i="7"/>
  <c r="AX241" i="7"/>
  <c r="BD241" i="7"/>
  <c r="AO241" i="7"/>
  <c r="AQ241" i="7"/>
  <c r="BA241" i="7"/>
  <c r="AN241" i="7"/>
  <c r="AP241" i="7"/>
  <c r="AA241" i="7"/>
  <c r="AL241" i="7"/>
  <c r="AM241" i="7"/>
  <c r="AB241" i="7"/>
  <c r="V241" i="7"/>
  <c r="AG241" i="7"/>
  <c r="AZ241" i="7"/>
  <c r="Y241" i="7"/>
  <c r="AJ241" i="7"/>
  <c r="AA51" i="8" l="1"/>
  <c r="AB51" i="8"/>
  <c r="B242" i="7"/>
  <c r="U52" i="8"/>
  <c r="I51" i="8"/>
  <c r="AE53" i="9"/>
  <c r="B51" i="8"/>
  <c r="AE53" i="8"/>
  <c r="O52" i="8"/>
  <c r="P52" i="8"/>
  <c r="Q52" i="8"/>
  <c r="AD52" i="9"/>
  <c r="I51" i="9"/>
  <c r="U51" i="9"/>
  <c r="F51" i="9"/>
  <c r="D51" i="9"/>
  <c r="E51" i="9"/>
  <c r="AX79" i="7"/>
  <c r="W711" i="7"/>
  <c r="AI713" i="7"/>
  <c r="AJ44" i="7" s="1"/>
  <c r="AW732" i="7"/>
  <c r="AX63" i="7" s="1"/>
  <c r="AW731" i="7"/>
  <c r="AX62" i="7" s="1"/>
  <c r="AW699" i="7"/>
  <c r="AX30" i="7" s="1"/>
  <c r="AW730" i="7"/>
  <c r="AX61" i="7" s="1"/>
  <c r="B571" i="7"/>
  <c r="V734" i="7"/>
  <c r="W65" i="7" s="1"/>
  <c r="W734" i="7" s="1"/>
  <c r="AG64" i="7"/>
  <c r="AG733" i="7" s="1"/>
  <c r="AX7" i="7"/>
  <c r="B315" i="7"/>
  <c r="J242" i="7"/>
  <c r="I242" i="7"/>
  <c r="H242" i="7"/>
  <c r="F242" i="7"/>
  <c r="G242" i="7"/>
  <c r="G571" i="7"/>
  <c r="AG313" i="7"/>
  <c r="AT313" i="7"/>
  <c r="J564" i="7"/>
  <c r="AK166" i="7"/>
  <c r="AH313" i="7"/>
  <c r="AB313" i="7"/>
  <c r="AB166" i="7"/>
  <c r="D315" i="7"/>
  <c r="AE313" i="7"/>
  <c r="F314" i="7"/>
  <c r="AJ313" i="7"/>
  <c r="I167" i="7"/>
  <c r="AP166" i="7"/>
  <c r="AX133" i="7"/>
  <c r="AI312" i="7"/>
  <c r="AL312" i="7"/>
  <c r="AA313" i="7"/>
  <c r="AG166" i="7"/>
  <c r="AR313" i="7"/>
  <c r="F566" i="7"/>
  <c r="AF312" i="7"/>
  <c r="AQ312" i="7"/>
  <c r="AW312" i="7"/>
  <c r="AM312" i="7"/>
  <c r="AH166" i="7"/>
  <c r="AL166" i="7"/>
  <c r="W312" i="7"/>
  <c r="AA312" i="7"/>
  <c r="AK312" i="7"/>
  <c r="Z312" i="7"/>
  <c r="Y312" i="7"/>
  <c r="F315" i="7"/>
  <c r="AQ166" i="7"/>
  <c r="AE312" i="7"/>
  <c r="V312" i="7"/>
  <c r="AA166" i="7"/>
  <c r="AQ313" i="7"/>
  <c r="AX119" i="7"/>
  <c r="AP312" i="7"/>
  <c r="AM313" i="7"/>
  <c r="AN313" i="7"/>
  <c r="AH312" i="7"/>
  <c r="AC312" i="7"/>
  <c r="Y166" i="7"/>
  <c r="AN312" i="7"/>
  <c r="AX141" i="7"/>
  <c r="X166" i="7"/>
  <c r="AX486" i="7"/>
  <c r="J167" i="7"/>
  <c r="AI313" i="7"/>
  <c r="AS312" i="7"/>
  <c r="AD312" i="7"/>
  <c r="I565" i="7"/>
  <c r="AJ166" i="7"/>
  <c r="H314" i="7"/>
  <c r="AO313" i="7"/>
  <c r="AE166" i="7"/>
  <c r="AX466" i="7"/>
  <c r="H167" i="7"/>
  <c r="AG312" i="7"/>
  <c r="AM166" i="7"/>
  <c r="AS166" i="7"/>
  <c r="AO166" i="7"/>
  <c r="X312" i="7"/>
  <c r="AD166" i="7"/>
  <c r="AR166" i="7"/>
  <c r="AN166" i="7"/>
  <c r="AX132" i="7"/>
  <c r="AV166" i="7"/>
  <c r="W313" i="7"/>
  <c r="AX125" i="7"/>
  <c r="Z313" i="7"/>
  <c r="AB312" i="7"/>
  <c r="AF166" i="7"/>
  <c r="AF313" i="7"/>
  <c r="AI166" i="7"/>
  <c r="Y313" i="7"/>
  <c r="AW166" i="7"/>
  <c r="AT166" i="7"/>
  <c r="AV312" i="7"/>
  <c r="AW313" i="7"/>
  <c r="AL313" i="7"/>
  <c r="AU313" i="7"/>
  <c r="AX153" i="7"/>
  <c r="AR312" i="7"/>
  <c r="AX108" i="7"/>
  <c r="AP313" i="7"/>
  <c r="X313" i="7"/>
  <c r="V313" i="7"/>
  <c r="AC313" i="7"/>
  <c r="F167" i="7"/>
  <c r="D314" i="7"/>
  <c r="Z166" i="7"/>
  <c r="AV313" i="7"/>
  <c r="AT312" i="7"/>
  <c r="AC166" i="7"/>
  <c r="H565" i="7"/>
  <c r="V166" i="7"/>
  <c r="AD313" i="7"/>
  <c r="AS313" i="7"/>
  <c r="AX97" i="7"/>
  <c r="AX114" i="7"/>
  <c r="AX109" i="7"/>
  <c r="AX124" i="7"/>
  <c r="AU312" i="7"/>
  <c r="W166" i="7"/>
  <c r="AO312" i="7"/>
  <c r="AX112" i="7"/>
  <c r="AU166" i="7"/>
  <c r="J314" i="7"/>
  <c r="AK313" i="7"/>
  <c r="AJ312" i="7"/>
  <c r="AX110" i="7"/>
  <c r="D571" i="7"/>
  <c r="AF242" i="7"/>
  <c r="V242" i="7"/>
  <c r="AG242" i="7"/>
  <c r="Y242" i="7"/>
  <c r="AJ242" i="7"/>
  <c r="AO242" i="7"/>
  <c r="AQ242" i="7"/>
  <c r="AM242" i="7"/>
  <c r="X242" i="7"/>
  <c r="AX242" i="7"/>
  <c r="W242" i="7"/>
  <c r="AW242" i="7"/>
  <c r="AS242" i="7"/>
  <c r="Z242" i="7"/>
  <c r="BC242" i="7"/>
  <c r="AZ242" i="7"/>
  <c r="BA242" i="7"/>
  <c r="AK242" i="7"/>
  <c r="AN242" i="7"/>
  <c r="AB242" i="7"/>
  <c r="AP242" i="7"/>
  <c r="AT242" i="7"/>
  <c r="AI242" i="7"/>
  <c r="AD242" i="7"/>
  <c r="AE242" i="7"/>
  <c r="BB242" i="7"/>
  <c r="AR242" i="7"/>
  <c r="AC242" i="7"/>
  <c r="BE242" i="7"/>
  <c r="AU242" i="7"/>
  <c r="AL242" i="7"/>
  <c r="BD242" i="7"/>
  <c r="AV242" i="7"/>
  <c r="AY242" i="7"/>
  <c r="AH242" i="7"/>
  <c r="AA242" i="7"/>
  <c r="AA52" i="8" l="1"/>
  <c r="AB52" i="8"/>
  <c r="B243" i="7"/>
  <c r="AE54" i="9"/>
  <c r="AD53" i="9"/>
  <c r="D52" i="9"/>
  <c r="U52" i="9"/>
  <c r="I52" i="9"/>
  <c r="F52" i="9"/>
  <c r="E52" i="9"/>
  <c r="B52" i="8"/>
  <c r="U53" i="8"/>
  <c r="I52" i="8"/>
  <c r="AE54" i="8"/>
  <c r="Q53" i="8"/>
  <c r="O53" i="8"/>
  <c r="P53" i="8"/>
  <c r="AJ713" i="7"/>
  <c r="AK44" i="7" s="1"/>
  <c r="X65" i="7"/>
  <c r="X26" i="7"/>
  <c r="B572" i="7"/>
  <c r="AH64" i="7"/>
  <c r="AH733" i="7" s="1"/>
  <c r="AY6" i="7"/>
  <c r="B316" i="7"/>
  <c r="G572" i="7"/>
  <c r="H243" i="7"/>
  <c r="J243" i="7"/>
  <c r="I243" i="7"/>
  <c r="F243" i="7"/>
  <c r="G243" i="7"/>
  <c r="AX131" i="7"/>
  <c r="AX103" i="7"/>
  <c r="AX111" i="7"/>
  <c r="AX120" i="7"/>
  <c r="AX311" i="7"/>
  <c r="AX280" i="7"/>
  <c r="F567" i="7"/>
  <c r="AX296" i="7"/>
  <c r="AN167" i="7"/>
  <c r="AS314" i="7"/>
  <c r="AX259" i="7"/>
  <c r="AX292" i="7"/>
  <c r="AX277" i="7"/>
  <c r="AX313" i="7"/>
  <c r="Y167" i="7"/>
  <c r="AX290" i="7"/>
  <c r="AX300" i="7"/>
  <c r="AX140" i="7"/>
  <c r="AX150" i="7"/>
  <c r="AX276" i="7"/>
  <c r="I315" i="7"/>
  <c r="AX288" i="7"/>
  <c r="AD167" i="7"/>
  <c r="AT314" i="7"/>
  <c r="AX157" i="7"/>
  <c r="AX122" i="7"/>
  <c r="AX116" i="7"/>
  <c r="AX106" i="7"/>
  <c r="AX96" i="7"/>
  <c r="AA314" i="7"/>
  <c r="AX156" i="7"/>
  <c r="AO314" i="7"/>
  <c r="AG167" i="7"/>
  <c r="AX146" i="7"/>
  <c r="AX165" i="7"/>
  <c r="AO167" i="7"/>
  <c r="AX298" i="7"/>
  <c r="H168" i="7"/>
  <c r="AH314" i="7"/>
  <c r="Y314" i="7"/>
  <c r="Z314" i="7"/>
  <c r="AX149" i="7"/>
  <c r="AR167" i="7"/>
  <c r="AX155" i="7"/>
  <c r="AM167" i="7"/>
  <c r="AX152" i="7"/>
  <c r="AW167" i="7"/>
  <c r="V314" i="7"/>
  <c r="AM314" i="7"/>
  <c r="AJ167" i="7"/>
  <c r="AX274" i="7"/>
  <c r="AX115" i="7"/>
  <c r="AX129" i="7"/>
  <c r="AX104" i="7"/>
  <c r="AX134" i="7"/>
  <c r="AP167" i="7"/>
  <c r="I168" i="7"/>
  <c r="AX267" i="7"/>
  <c r="AX272" i="7"/>
  <c r="AX291" i="7"/>
  <c r="AA167" i="7"/>
  <c r="AC314" i="7"/>
  <c r="AB314" i="7"/>
  <c r="AL167" i="7"/>
  <c r="AV314" i="7"/>
  <c r="AX167" i="7"/>
  <c r="H315" i="7"/>
  <c r="AF167" i="7"/>
  <c r="AX164" i="7"/>
  <c r="AS167" i="7"/>
  <c r="AX485" i="7"/>
  <c r="AX148" i="7"/>
  <c r="AJ314" i="7"/>
  <c r="AX250" i="7"/>
  <c r="X314" i="7"/>
  <c r="AX166" i="7"/>
  <c r="AX162" i="7"/>
  <c r="AX306" i="7"/>
  <c r="AX310" i="7"/>
  <c r="AT167" i="7"/>
  <c r="AQ314" i="7"/>
  <c r="J566" i="7"/>
  <c r="AX270" i="7"/>
  <c r="AX312" i="7"/>
  <c r="AF314" i="7"/>
  <c r="AX105" i="7"/>
  <c r="AX118" i="7"/>
  <c r="AX100" i="7"/>
  <c r="AX126" i="7"/>
  <c r="AR314" i="7"/>
  <c r="AX258" i="7"/>
  <c r="AX160" i="7"/>
  <c r="AX308" i="7"/>
  <c r="H566" i="7"/>
  <c r="AG314" i="7"/>
  <c r="AX484" i="7"/>
  <c r="F168" i="7"/>
  <c r="AX299" i="7"/>
  <c r="AX255" i="7"/>
  <c r="AX287" i="7"/>
  <c r="AV167" i="7"/>
  <c r="AX301" i="7"/>
  <c r="AX303" i="7"/>
  <c r="AX284" i="7"/>
  <c r="AX278" i="7"/>
  <c r="D316" i="7"/>
  <c r="AX142" i="7"/>
  <c r="AX475" i="7"/>
  <c r="AX251" i="7"/>
  <c r="AX307" i="7"/>
  <c r="AE167" i="7"/>
  <c r="AX107" i="7"/>
  <c r="AX102" i="7"/>
  <c r="AX135" i="7"/>
  <c r="AX121" i="7"/>
  <c r="AX145" i="7"/>
  <c r="AX286" i="7"/>
  <c r="AX304" i="7"/>
  <c r="AX309" i="7"/>
  <c r="AU167" i="7"/>
  <c r="AX139" i="7"/>
  <c r="AX154" i="7"/>
  <c r="AX281" i="7"/>
  <c r="AX283" i="7"/>
  <c r="AX266" i="7"/>
  <c r="AX151" i="7"/>
  <c r="AX293" i="7"/>
  <c r="W314" i="7"/>
  <c r="AX302" i="7"/>
  <c r="AX159" i="7"/>
  <c r="AX305" i="7"/>
  <c r="F316" i="7"/>
  <c r="AX163" i="7"/>
  <c r="AX282" i="7"/>
  <c r="AX275" i="7"/>
  <c r="AX130" i="7"/>
  <c r="AX98" i="7"/>
  <c r="AX127" i="7"/>
  <c r="AX95" i="7"/>
  <c r="AX476" i="7"/>
  <c r="AX477" i="7"/>
  <c r="AX295" i="7"/>
  <c r="AX289" i="7"/>
  <c r="AD314" i="7"/>
  <c r="AX279" i="7"/>
  <c r="AE314" i="7"/>
  <c r="Z167" i="7"/>
  <c r="AX91" i="7"/>
  <c r="AI167" i="7"/>
  <c r="AX143" i="7"/>
  <c r="AX285" i="7"/>
  <c r="AI314" i="7"/>
  <c r="AX271" i="7"/>
  <c r="AX123" i="7"/>
  <c r="AX99" i="7"/>
  <c r="AX94" i="7"/>
  <c r="AX101" i="7"/>
  <c r="AX297" i="7"/>
  <c r="X167" i="7"/>
  <c r="J565" i="7"/>
  <c r="AC167" i="7"/>
  <c r="AX138" i="7"/>
  <c r="AW314" i="7"/>
  <c r="AX269" i="7"/>
  <c r="AN314" i="7"/>
  <c r="V167" i="7"/>
  <c r="AX158" i="7"/>
  <c r="AX314" i="7"/>
  <c r="AB167" i="7"/>
  <c r="AX268" i="7"/>
  <c r="AX147" i="7"/>
  <c r="AU314" i="7"/>
  <c r="AX144" i="7"/>
  <c r="W167" i="7"/>
  <c r="AK314" i="7"/>
  <c r="D572" i="7"/>
  <c r="AX161" i="7"/>
  <c r="AQ167" i="7"/>
  <c r="AP314" i="7"/>
  <c r="J168" i="7"/>
  <c r="AX117" i="7"/>
  <c r="AX128" i="7"/>
  <c r="AX113" i="7"/>
  <c r="AX273" i="7"/>
  <c r="AK167" i="7"/>
  <c r="AH167" i="7"/>
  <c r="AL314" i="7"/>
  <c r="AX294" i="7"/>
  <c r="AS243" i="7"/>
  <c r="AA243" i="7"/>
  <c r="AI243" i="7"/>
  <c r="X243" i="7"/>
  <c r="AH243" i="7"/>
  <c r="AE243" i="7"/>
  <c r="V243" i="7"/>
  <c r="AD243" i="7"/>
  <c r="AW243" i="7"/>
  <c r="BD243" i="7"/>
  <c r="AU243" i="7"/>
  <c r="BC243" i="7"/>
  <c r="AR243" i="7"/>
  <c r="Z243" i="7"/>
  <c r="AZ243" i="7"/>
  <c r="AB243" i="7"/>
  <c r="AG243" i="7"/>
  <c r="AO243" i="7"/>
  <c r="AY243" i="7"/>
  <c r="AJ243" i="7"/>
  <c r="AK243" i="7"/>
  <c r="BA243" i="7"/>
  <c r="AX243" i="7"/>
  <c r="AC243" i="7"/>
  <c r="AT243" i="7"/>
  <c r="AL243" i="7"/>
  <c r="W243" i="7"/>
  <c r="AM243" i="7"/>
  <c r="BB243" i="7"/>
  <c r="AP243" i="7"/>
  <c r="AF243" i="7"/>
  <c r="AV243" i="7"/>
  <c r="Y243" i="7"/>
  <c r="AN243" i="7"/>
  <c r="AQ243" i="7"/>
  <c r="BE243" i="7"/>
  <c r="AA53" i="8" l="1"/>
  <c r="AB53" i="8"/>
  <c r="B244" i="7"/>
  <c r="AE55" i="8"/>
  <c r="O54" i="8"/>
  <c r="P54" i="8"/>
  <c r="Q54" i="8"/>
  <c r="U54" i="8"/>
  <c r="I53" i="8"/>
  <c r="AD54" i="9"/>
  <c r="D53" i="9"/>
  <c r="I53" i="9"/>
  <c r="F53" i="9"/>
  <c r="E53" i="9"/>
  <c r="U53" i="9"/>
  <c r="B53" i="8"/>
  <c r="AE55" i="9"/>
  <c r="AX748" i="7"/>
  <c r="AY79" i="7" s="1"/>
  <c r="X695" i="7"/>
  <c r="Y26" i="7" s="1"/>
  <c r="AX725" i="7"/>
  <c r="AY56" i="7" s="1"/>
  <c r="AK713" i="7"/>
  <c r="AL44" i="7" s="1"/>
  <c r="AX730" i="7"/>
  <c r="AY61" i="7" s="1"/>
  <c r="AX731" i="7"/>
  <c r="AY62" i="7" s="1"/>
  <c r="AX732" i="7"/>
  <c r="AY63" i="7" s="1"/>
  <c r="AX699" i="7"/>
  <c r="AY30" i="7" s="1"/>
  <c r="X734" i="7"/>
  <c r="Y65" i="7" s="1"/>
  <c r="B573" i="7"/>
  <c r="AI64" i="7"/>
  <c r="AI733" i="7" s="1"/>
  <c r="AY7" i="7"/>
  <c r="B317" i="7"/>
  <c r="G573" i="7"/>
  <c r="J244" i="7"/>
  <c r="H244" i="7"/>
  <c r="I244" i="7"/>
  <c r="F244" i="7"/>
  <c r="G244" i="7"/>
  <c r="AN168" i="7"/>
  <c r="AK168" i="7"/>
  <c r="J315" i="7"/>
  <c r="AR168" i="7"/>
  <c r="AA168" i="7"/>
  <c r="H567" i="7"/>
  <c r="AI168" i="7"/>
  <c r="AY125" i="7"/>
  <c r="AJ168" i="7"/>
  <c r="AX168" i="7"/>
  <c r="I316" i="7"/>
  <c r="X168" i="7"/>
  <c r="D573" i="7"/>
  <c r="F317" i="7"/>
  <c r="AY132" i="7"/>
  <c r="H169" i="7"/>
  <c r="W168" i="7"/>
  <c r="I169" i="7"/>
  <c r="H316" i="7"/>
  <c r="AS168" i="7"/>
  <c r="AD168" i="7"/>
  <c r="AV168" i="7"/>
  <c r="AY105" i="7"/>
  <c r="AF168" i="7"/>
  <c r="AT168" i="7"/>
  <c r="AB168" i="7"/>
  <c r="AM168" i="7"/>
  <c r="AG168" i="7"/>
  <c r="AY120" i="7"/>
  <c r="AQ168" i="7"/>
  <c r="F169" i="7"/>
  <c r="Z168" i="7"/>
  <c r="AO168" i="7"/>
  <c r="Y168" i="7"/>
  <c r="AH168" i="7"/>
  <c r="AW168" i="7"/>
  <c r="AL168" i="7"/>
  <c r="AE168" i="7"/>
  <c r="V168" i="7"/>
  <c r="AP168" i="7"/>
  <c r="AC168" i="7"/>
  <c r="AU168" i="7"/>
  <c r="J169" i="7"/>
  <c r="AY160" i="7"/>
  <c r="F568" i="7"/>
  <c r="I566" i="7"/>
  <c r="AY94" i="7"/>
  <c r="I567" i="7"/>
  <c r="J316" i="7"/>
  <c r="AY107" i="7"/>
  <c r="AA244" i="7"/>
  <c r="Z244" i="7"/>
  <c r="AP244" i="7"/>
  <c r="AI244" i="7"/>
  <c r="AN244" i="7"/>
  <c r="AB244" i="7"/>
  <c r="AR244" i="7"/>
  <c r="AK244" i="7"/>
  <c r="BD244" i="7"/>
  <c r="AL244" i="7"/>
  <c r="AE244" i="7"/>
  <c r="AV244" i="7"/>
  <c r="X244" i="7"/>
  <c r="W244" i="7"/>
  <c r="BE244" i="7"/>
  <c r="AU244" i="7"/>
  <c r="AC244" i="7"/>
  <c r="AG244" i="7"/>
  <c r="AY244" i="7"/>
  <c r="AH244" i="7"/>
  <c r="BB244" i="7"/>
  <c r="AF244" i="7"/>
  <c r="AJ244" i="7"/>
  <c r="AW244" i="7"/>
  <c r="AQ244" i="7"/>
  <c r="BA244" i="7"/>
  <c r="Y244" i="7"/>
  <c r="AO244" i="7"/>
  <c r="AS244" i="7"/>
  <c r="AT244" i="7"/>
  <c r="V244" i="7"/>
  <c r="AX244" i="7"/>
  <c r="AD244" i="7"/>
  <c r="AM244" i="7"/>
  <c r="BC244" i="7"/>
  <c r="AZ244" i="7"/>
  <c r="AA54" i="8" l="1"/>
  <c r="AB54" i="8"/>
  <c r="B245" i="7"/>
  <c r="B54" i="8"/>
  <c r="AD55" i="9"/>
  <c r="I54" i="9"/>
  <c r="D54" i="9"/>
  <c r="F54" i="9"/>
  <c r="E54" i="9"/>
  <c r="U54" i="9"/>
  <c r="U55" i="8"/>
  <c r="I54" i="8"/>
  <c r="AE56" i="9"/>
  <c r="AE56" i="8"/>
  <c r="O55" i="8"/>
  <c r="P55" i="8"/>
  <c r="Q55" i="8"/>
  <c r="Y695" i="7"/>
  <c r="Z26" i="7" s="1"/>
  <c r="AL713" i="7"/>
  <c r="AM44" i="7" s="1"/>
  <c r="Y734" i="7"/>
  <c r="B574" i="7"/>
  <c r="AJ64" i="7"/>
  <c r="AJ733" i="7" s="1"/>
  <c r="AZ6" i="7"/>
  <c r="B318" i="7"/>
  <c r="G574" i="7"/>
  <c r="H245" i="7"/>
  <c r="J245" i="7"/>
  <c r="F245" i="7"/>
  <c r="I245" i="7"/>
  <c r="G245" i="7"/>
  <c r="AY133" i="7"/>
  <c r="AY100" i="7"/>
  <c r="AY117" i="7"/>
  <c r="AY99" i="7"/>
  <c r="AY134" i="7"/>
  <c r="AY280" i="7"/>
  <c r="AA315" i="7"/>
  <c r="AY484" i="7"/>
  <c r="W316" i="7"/>
  <c r="AY300" i="7"/>
  <c r="AY308" i="7"/>
  <c r="AY302" i="7"/>
  <c r="AY287" i="7"/>
  <c r="AV169" i="7"/>
  <c r="AR316" i="7"/>
  <c r="V316" i="7"/>
  <c r="AY293" i="7"/>
  <c r="AY310" i="7"/>
  <c r="AY315" i="7"/>
  <c r="AY303" i="7"/>
  <c r="H170" i="7"/>
  <c r="AU169" i="7"/>
  <c r="AY291" i="7"/>
  <c r="AY305" i="7"/>
  <c r="J568" i="7"/>
  <c r="AY276" i="7"/>
  <c r="AY283" i="7"/>
  <c r="AP169" i="7"/>
  <c r="AY122" i="7"/>
  <c r="AY159" i="7"/>
  <c r="Y169" i="7"/>
  <c r="AH315" i="7"/>
  <c r="AY266" i="7"/>
  <c r="AM169" i="7"/>
  <c r="AY141" i="7"/>
  <c r="AY103" i="7"/>
  <c r="AY140" i="7"/>
  <c r="AY271" i="7"/>
  <c r="AY251" i="7"/>
  <c r="AY138" i="7"/>
  <c r="AG315" i="7"/>
  <c r="AY476" i="7"/>
  <c r="AY124" i="7"/>
  <c r="AY97" i="7"/>
  <c r="AY115" i="7"/>
  <c r="AY106" i="7"/>
  <c r="AY126" i="7"/>
  <c r="AO315" i="7"/>
  <c r="AD316" i="7"/>
  <c r="V169" i="7"/>
  <c r="W315" i="7"/>
  <c r="AY166" i="7"/>
  <c r="AO169" i="7"/>
  <c r="AG316" i="7"/>
  <c r="F170" i="7"/>
  <c r="AY153" i="7"/>
  <c r="AM316" i="7"/>
  <c r="AH316" i="7"/>
  <c r="AY313" i="7"/>
  <c r="AI169" i="7"/>
  <c r="AY295" i="7"/>
  <c r="AX316" i="7"/>
  <c r="AC315" i="7"/>
  <c r="AL169" i="7"/>
  <c r="AY485" i="7"/>
  <c r="AS316" i="7"/>
  <c r="AY143" i="7"/>
  <c r="Z315" i="7"/>
  <c r="AQ316" i="7"/>
  <c r="AY154" i="7"/>
  <c r="W169" i="7"/>
  <c r="AW316" i="7"/>
  <c r="AO316" i="7"/>
  <c r="H568" i="7"/>
  <c r="AY273" i="7"/>
  <c r="AY145" i="7"/>
  <c r="AR315" i="7"/>
  <c r="AY112" i="7"/>
  <c r="AE169" i="7"/>
  <c r="AY167" i="7"/>
  <c r="AS315" i="7"/>
  <c r="AY165" i="7"/>
  <c r="AY129" i="7"/>
  <c r="AY146" i="7"/>
  <c r="AA169" i="7"/>
  <c r="AY277" i="7"/>
  <c r="AY269" i="7"/>
  <c r="AY111" i="7"/>
  <c r="AY130" i="7"/>
  <c r="AY114" i="7"/>
  <c r="AY135" i="7"/>
  <c r="AY109" i="7"/>
  <c r="AY296" i="7"/>
  <c r="AY314" i="7"/>
  <c r="AB316" i="7"/>
  <c r="AY272" i="7"/>
  <c r="F569" i="7"/>
  <c r="AW169" i="7"/>
  <c r="AY278" i="7"/>
  <c r="AL315" i="7"/>
  <c r="AN315" i="7"/>
  <c r="AE315" i="7"/>
  <c r="H317" i="7"/>
  <c r="AR169" i="7"/>
  <c r="AC316" i="7"/>
  <c r="AY286" i="7"/>
  <c r="AV316" i="7"/>
  <c r="AY304" i="7"/>
  <c r="D317" i="7"/>
  <c r="AY297" i="7"/>
  <c r="AM315" i="7"/>
  <c r="AY259" i="7"/>
  <c r="AI315" i="7"/>
  <c r="AD169" i="7"/>
  <c r="AH169" i="7"/>
  <c r="AY161" i="7"/>
  <c r="AU315" i="7"/>
  <c r="AY292" i="7"/>
  <c r="Y315" i="7"/>
  <c r="AY285" i="7"/>
  <c r="AY289" i="7"/>
  <c r="V315" i="7"/>
  <c r="AT169" i="7"/>
  <c r="AY147" i="7"/>
  <c r="AY121" i="7"/>
  <c r="AX169" i="7"/>
  <c r="AY163" i="7"/>
  <c r="AF315" i="7"/>
  <c r="AY118" i="7"/>
  <c r="AY250" i="7"/>
  <c r="AY311" i="7"/>
  <c r="AY316" i="7"/>
  <c r="AY281" i="7"/>
  <c r="AY155" i="7"/>
  <c r="J170" i="7"/>
  <c r="AY98" i="7"/>
  <c r="AY123" i="7"/>
  <c r="AY101" i="7"/>
  <c r="AY128" i="7"/>
  <c r="AY116" i="7"/>
  <c r="AY475" i="7"/>
  <c r="AT315" i="7"/>
  <c r="AI316" i="7"/>
  <c r="AY274" i="7"/>
  <c r="AQ315" i="7"/>
  <c r="AY301" i="7"/>
  <c r="AY284" i="7"/>
  <c r="AY148" i="7"/>
  <c r="AY152" i="7"/>
  <c r="AY151" i="7"/>
  <c r="AQ169" i="7"/>
  <c r="AK315" i="7"/>
  <c r="AY299" i="7"/>
  <c r="AE316" i="7"/>
  <c r="AY290" i="7"/>
  <c r="Y316" i="7"/>
  <c r="AX315" i="7"/>
  <c r="AY150" i="7"/>
  <c r="X169" i="7"/>
  <c r="AK316" i="7"/>
  <c r="AY255" i="7"/>
  <c r="AP315" i="7"/>
  <c r="AY96" i="7"/>
  <c r="AY113" i="7"/>
  <c r="AY91" i="7"/>
  <c r="AY119" i="7"/>
  <c r="AY102" i="7"/>
  <c r="AY168" i="7"/>
  <c r="AB315" i="7"/>
  <c r="X315" i="7"/>
  <c r="AY307" i="7"/>
  <c r="AY279" i="7"/>
  <c r="Z169" i="7"/>
  <c r="AK169" i="7"/>
  <c r="AY294" i="7"/>
  <c r="AC169" i="7"/>
  <c r="AY156" i="7"/>
  <c r="AY267" i="7"/>
  <c r="AY268" i="7"/>
  <c r="AY477" i="7"/>
  <c r="AY275" i="7"/>
  <c r="I317" i="7"/>
  <c r="AS169" i="7"/>
  <c r="AF316" i="7"/>
  <c r="AY466" i="7"/>
  <c r="I170" i="7"/>
  <c r="AJ316" i="7"/>
  <c r="AJ169" i="7"/>
  <c r="AY164" i="7"/>
  <c r="D318" i="7"/>
  <c r="AY169" i="7"/>
  <c r="X316" i="7"/>
  <c r="AA316" i="7"/>
  <c r="AU316" i="7"/>
  <c r="AY108" i="7"/>
  <c r="AL316" i="7"/>
  <c r="AG169" i="7"/>
  <c r="AY309" i="7"/>
  <c r="AN169" i="7"/>
  <c r="AY131" i="7"/>
  <c r="AY104" i="7"/>
  <c r="AY127" i="7"/>
  <c r="AY110" i="7"/>
  <c r="AY158" i="7"/>
  <c r="AY157" i="7"/>
  <c r="F318" i="7"/>
  <c r="AY282" i="7"/>
  <c r="AW315" i="7"/>
  <c r="AY139" i="7"/>
  <c r="AY258" i="7"/>
  <c r="AJ315" i="7"/>
  <c r="AB169" i="7"/>
  <c r="AY486" i="7"/>
  <c r="AP316" i="7"/>
  <c r="AY306" i="7"/>
  <c r="AY162" i="7"/>
  <c r="AN316" i="7"/>
  <c r="AV315" i="7"/>
  <c r="Z316" i="7"/>
  <c r="AY142" i="7"/>
  <c r="AY144" i="7"/>
  <c r="AF169" i="7"/>
  <c r="AY298" i="7"/>
  <c r="AD315" i="7"/>
  <c r="J567" i="7"/>
  <c r="AT316" i="7"/>
  <c r="AY270" i="7"/>
  <c r="AY95" i="7"/>
  <c r="AY149" i="7"/>
  <c r="AY288" i="7"/>
  <c r="AY312" i="7"/>
  <c r="D574" i="7"/>
  <c r="AJ245" i="7"/>
  <c r="BB245" i="7"/>
  <c r="AR245" i="7"/>
  <c r="AZ245" i="7"/>
  <c r="Y245" i="7"/>
  <c r="Z245" i="7"/>
  <c r="V245" i="7"/>
  <c r="AG245" i="7"/>
  <c r="AB245" i="7"/>
  <c r="AI245" i="7"/>
  <c r="AD245" i="7"/>
  <c r="BC245" i="7"/>
  <c r="AO245" i="7"/>
  <c r="AP245" i="7"/>
  <c r="AK245" i="7"/>
  <c r="AM245" i="7"/>
  <c r="AA245" i="7"/>
  <c r="AU245" i="7"/>
  <c r="AH245" i="7"/>
  <c r="AQ245" i="7"/>
  <c r="AL245" i="7"/>
  <c r="X245" i="7"/>
  <c r="AW245" i="7"/>
  <c r="AF245" i="7"/>
  <c r="BE245" i="7"/>
  <c r="AY245" i="7"/>
  <c r="AC245" i="7"/>
  <c r="W245" i="7"/>
  <c r="AT245" i="7"/>
  <c r="AV245" i="7"/>
  <c r="AX245" i="7"/>
  <c r="AS245" i="7"/>
  <c r="AE245" i="7"/>
  <c r="BD245" i="7"/>
  <c r="AN245" i="7"/>
  <c r="BA245" i="7"/>
  <c r="AA55" i="8" l="1"/>
  <c r="AB55" i="8"/>
  <c r="AY725" i="7"/>
  <c r="AZ56" i="7" s="1"/>
  <c r="AY748" i="7"/>
  <c r="AZ79" i="7" s="1"/>
  <c r="U56" i="8"/>
  <c r="I55" i="8"/>
  <c r="B55" i="8"/>
  <c r="AE57" i="8"/>
  <c r="Q56" i="8"/>
  <c r="P56" i="8"/>
  <c r="O56" i="8"/>
  <c r="AE57" i="9"/>
  <c r="AD56" i="9"/>
  <c r="U55" i="9"/>
  <c r="F55" i="9"/>
  <c r="D55" i="9"/>
  <c r="I55" i="9"/>
  <c r="E55" i="9"/>
  <c r="Z695" i="7"/>
  <c r="AM713" i="7"/>
  <c r="AN44" i="7" s="1"/>
  <c r="AY699" i="7"/>
  <c r="AZ30" i="7" s="1"/>
  <c r="Z65" i="7"/>
  <c r="Z734" i="7" s="1"/>
  <c r="B575" i="7"/>
  <c r="AY731" i="7"/>
  <c r="AZ62" i="7" s="1"/>
  <c r="AY732" i="7"/>
  <c r="AZ63" i="7" s="1"/>
  <c r="AY730" i="7"/>
  <c r="AZ61" i="7" s="1"/>
  <c r="AK64" i="7"/>
  <c r="AK733" i="7" s="1"/>
  <c r="AZ7" i="7"/>
  <c r="B319" i="7"/>
  <c r="G575" i="7"/>
  <c r="I568" i="7"/>
  <c r="AJ170" i="7"/>
  <c r="AI170" i="7"/>
  <c r="J317" i="7"/>
  <c r="F319" i="7"/>
  <c r="AT170" i="7"/>
  <c r="AS170" i="7"/>
  <c r="AN170" i="7"/>
  <c r="AM170" i="7"/>
  <c r="AZ98" i="7"/>
  <c r="AX170" i="7"/>
  <c r="AZ108" i="7"/>
  <c r="AZ124" i="7"/>
  <c r="AG170" i="7"/>
  <c r="AP170" i="7"/>
  <c r="AB170" i="7"/>
  <c r="AV170" i="7"/>
  <c r="Z170" i="7"/>
  <c r="H318" i="7"/>
  <c r="AZ122" i="7"/>
  <c r="AL170" i="7"/>
  <c r="AZ131" i="7"/>
  <c r="I318" i="7"/>
  <c r="AZ118" i="7"/>
  <c r="AZ149" i="7"/>
  <c r="I171" i="7"/>
  <c r="D319" i="7"/>
  <c r="AQ170" i="7"/>
  <c r="W170" i="7"/>
  <c r="F171" i="7"/>
  <c r="AZ99" i="7"/>
  <c r="AU170" i="7"/>
  <c r="AZ123" i="7"/>
  <c r="AY170" i="7"/>
  <c r="AZ132" i="7"/>
  <c r="AC170" i="7"/>
  <c r="AA170" i="7"/>
  <c r="V170" i="7"/>
  <c r="X170" i="7"/>
  <c r="AZ130" i="7"/>
  <c r="AE170" i="7"/>
  <c r="Y170" i="7"/>
  <c r="AZ111" i="7"/>
  <c r="J171" i="7"/>
  <c r="H569" i="7"/>
  <c r="AZ102" i="7"/>
  <c r="AK170" i="7"/>
  <c r="AD170" i="7"/>
  <c r="AW170" i="7"/>
  <c r="AR170" i="7"/>
  <c r="AH170" i="7"/>
  <c r="AZ484" i="7"/>
  <c r="AZ95" i="7"/>
  <c r="AF170" i="7"/>
  <c r="F570" i="7"/>
  <c r="AZ94" i="7"/>
  <c r="I569" i="7"/>
  <c r="AZ141" i="7"/>
  <c r="AO170" i="7"/>
  <c r="AZ113" i="7"/>
  <c r="H171" i="7"/>
  <c r="AZ97" i="7"/>
  <c r="D575" i="7"/>
  <c r="AA56" i="8" l="1"/>
  <c r="AB56" i="8"/>
  <c r="AD57" i="9"/>
  <c r="U56" i="9"/>
  <c r="E56" i="9"/>
  <c r="D56" i="9"/>
  <c r="I56" i="9"/>
  <c r="F56" i="9"/>
  <c r="AE58" i="9"/>
  <c r="B56" i="8"/>
  <c r="AE58" i="8"/>
  <c r="O57" i="8"/>
  <c r="P57" i="8"/>
  <c r="Q57" i="8"/>
  <c r="U57" i="8"/>
  <c r="I56" i="8"/>
  <c r="AN713" i="7"/>
  <c r="AO44" i="7" s="1"/>
  <c r="AA65" i="7"/>
  <c r="AA734" i="7" s="1"/>
  <c r="AB65" i="7" s="1"/>
  <c r="AA26" i="7"/>
  <c r="B576" i="7"/>
  <c r="AL64" i="7"/>
  <c r="AL733" i="7" s="1"/>
  <c r="BA6" i="7"/>
  <c r="B320" i="7"/>
  <c r="G576" i="7"/>
  <c r="AZ129" i="7"/>
  <c r="AZ114" i="7"/>
  <c r="AZ134" i="7"/>
  <c r="AZ125" i="7"/>
  <c r="AO317" i="7"/>
  <c r="AZ304" i="7"/>
  <c r="AD317" i="7"/>
  <c r="AQ171" i="7"/>
  <c r="AE171" i="7"/>
  <c r="AG171" i="7"/>
  <c r="AZ300" i="7"/>
  <c r="AZ280" i="7"/>
  <c r="AG317" i="7"/>
  <c r="AZ303" i="7"/>
  <c r="AZ171" i="7"/>
  <c r="AZ140" i="7"/>
  <c r="Z171" i="7"/>
  <c r="W171" i="7"/>
  <c r="AF171" i="7"/>
  <c r="AZ283" i="7"/>
  <c r="AZ270" i="7"/>
  <c r="H570" i="7"/>
  <c r="AZ475" i="7"/>
  <c r="AZ309" i="7"/>
  <c r="AZ275" i="7"/>
  <c r="Y317" i="7"/>
  <c r="AZ295" i="7"/>
  <c r="Y171" i="7"/>
  <c r="AP171" i="7"/>
  <c r="AZ142" i="7"/>
  <c r="AZ133" i="7"/>
  <c r="V171" i="7"/>
  <c r="AZ306" i="7"/>
  <c r="AZ162" i="7"/>
  <c r="AZ109" i="7"/>
  <c r="AZ110" i="7"/>
  <c r="AZ126" i="7"/>
  <c r="AZ119" i="7"/>
  <c r="AL317" i="7"/>
  <c r="AZ279" i="7"/>
  <c r="AR317" i="7"/>
  <c r="AB317" i="7"/>
  <c r="AV171" i="7"/>
  <c r="AU317" i="7"/>
  <c r="W317" i="7"/>
  <c r="AS171" i="7"/>
  <c r="AY171" i="7"/>
  <c r="AZ91" i="7"/>
  <c r="AZ268" i="7"/>
  <c r="AK171" i="7"/>
  <c r="AH317" i="7"/>
  <c r="AZ292" i="7"/>
  <c r="AA317" i="7"/>
  <c r="AZ143" i="7"/>
  <c r="AZ150" i="7"/>
  <c r="AZ302" i="7"/>
  <c r="I570" i="7"/>
  <c r="AT317" i="7"/>
  <c r="AZ154" i="7"/>
  <c r="AZ266" i="7"/>
  <c r="AZ297" i="7"/>
  <c r="AZ120" i="7"/>
  <c r="AZ135" i="7"/>
  <c r="AZ104" i="7"/>
  <c r="AZ121" i="7"/>
  <c r="H319" i="7"/>
  <c r="AP317" i="7"/>
  <c r="V317" i="7"/>
  <c r="AZ308" i="7"/>
  <c r="AZ485" i="7"/>
  <c r="AZ276" i="7"/>
  <c r="AZ290" i="7"/>
  <c r="AZ310" i="7"/>
  <c r="AZ271" i="7"/>
  <c r="F172" i="7"/>
  <c r="AX171" i="7"/>
  <c r="AM171" i="7"/>
  <c r="F571" i="7"/>
  <c r="AZ289" i="7"/>
  <c r="AZ307" i="7"/>
  <c r="AZ293" i="7"/>
  <c r="AZ278" i="7"/>
  <c r="D576" i="7"/>
  <c r="AT171" i="7"/>
  <c r="AZ139" i="7"/>
  <c r="J570" i="7"/>
  <c r="AZ163" i="7"/>
  <c r="AZ101" i="7"/>
  <c r="AZ128" i="7"/>
  <c r="AZ106" i="7"/>
  <c r="AZ284" i="7"/>
  <c r="AZ277" i="7"/>
  <c r="AZ273" i="7"/>
  <c r="AF317" i="7"/>
  <c r="AZ164" i="7"/>
  <c r="AH171" i="7"/>
  <c r="AZ258" i="7"/>
  <c r="AM317" i="7"/>
  <c r="AC171" i="7"/>
  <c r="AZ157" i="7"/>
  <c r="AZ288" i="7"/>
  <c r="AL171" i="7"/>
  <c r="AZ486" i="7"/>
  <c r="AN171" i="7"/>
  <c r="AI317" i="7"/>
  <c r="AZ476" i="7"/>
  <c r="AW171" i="7"/>
  <c r="AZ301" i="7"/>
  <c r="AZ156" i="7"/>
  <c r="AZ274" i="7"/>
  <c r="AZ155" i="7"/>
  <c r="AZ148" i="7"/>
  <c r="AZ250" i="7"/>
  <c r="AZ316" i="7"/>
  <c r="AR171" i="7"/>
  <c r="J172" i="7"/>
  <c r="AZ146" i="7"/>
  <c r="AZ107" i="7"/>
  <c r="AZ112" i="7"/>
  <c r="AZ96" i="7"/>
  <c r="AZ317" i="7"/>
  <c r="AA171" i="7"/>
  <c r="AZ272" i="7"/>
  <c r="AZ168" i="7"/>
  <c r="AZ169" i="7"/>
  <c r="AE317" i="7"/>
  <c r="AZ286" i="7"/>
  <c r="AZ165" i="7"/>
  <c r="AZ255" i="7"/>
  <c r="AI171" i="7"/>
  <c r="AZ145" i="7"/>
  <c r="AZ158" i="7"/>
  <c r="AZ144" i="7"/>
  <c r="AO171" i="7"/>
  <c r="AS317" i="7"/>
  <c r="AY317" i="7"/>
  <c r="Z317" i="7"/>
  <c r="J318" i="7"/>
  <c r="AZ312" i="7"/>
  <c r="AZ281" i="7"/>
  <c r="AZ151" i="7"/>
  <c r="AZ291" i="7"/>
  <c r="AZ170" i="7"/>
  <c r="X171" i="7"/>
  <c r="AZ127" i="7"/>
  <c r="AZ115" i="7"/>
  <c r="AZ100" i="7"/>
  <c r="AZ269" i="7"/>
  <c r="AW317" i="7"/>
  <c r="AZ161" i="7"/>
  <c r="AZ138" i="7"/>
  <c r="AZ153" i="7"/>
  <c r="AU171" i="7"/>
  <c r="X317" i="7"/>
  <c r="AZ285" i="7"/>
  <c r="AN317" i="7"/>
  <c r="AZ259" i="7"/>
  <c r="AX317" i="7"/>
  <c r="AZ305" i="7"/>
  <c r="AZ147" i="7"/>
  <c r="AZ167" i="7"/>
  <c r="H172" i="7"/>
  <c r="AV317" i="7"/>
  <c r="AZ299" i="7"/>
  <c r="AZ159" i="7"/>
  <c r="AZ296" i="7"/>
  <c r="AQ317" i="7"/>
  <c r="AZ117" i="7"/>
  <c r="AZ315" i="7"/>
  <c r="AZ251" i="7"/>
  <c r="AZ287" i="7"/>
  <c r="AZ298" i="7"/>
  <c r="AZ105" i="7"/>
  <c r="AZ116" i="7"/>
  <c r="AZ466" i="7"/>
  <c r="J569" i="7"/>
  <c r="AZ160" i="7"/>
  <c r="AZ267" i="7"/>
  <c r="AZ314" i="7"/>
  <c r="AD171" i="7"/>
  <c r="AZ294" i="7"/>
  <c r="AZ477" i="7"/>
  <c r="AJ171" i="7"/>
  <c r="AZ152" i="7"/>
  <c r="I172" i="7"/>
  <c r="I319" i="7"/>
  <c r="AZ166" i="7"/>
  <c r="AZ313" i="7"/>
  <c r="AZ282" i="7"/>
  <c r="AC317" i="7"/>
  <c r="AK317" i="7"/>
  <c r="AB171" i="7"/>
  <c r="AJ317" i="7"/>
  <c r="AZ103" i="7"/>
  <c r="AZ311" i="7"/>
  <c r="H320" i="7"/>
  <c r="AA57" i="8" l="1"/>
  <c r="AB57" i="8"/>
  <c r="AZ725" i="7"/>
  <c r="BA56" i="7" s="1"/>
  <c r="B57" i="8"/>
  <c r="AE59" i="8"/>
  <c r="O58" i="8"/>
  <c r="P58" i="8"/>
  <c r="Q58" i="8"/>
  <c r="AE59" i="9"/>
  <c r="U58" i="8"/>
  <c r="I57" i="8"/>
  <c r="AD58" i="9"/>
  <c r="D57" i="9"/>
  <c r="E57" i="9"/>
  <c r="I57" i="9"/>
  <c r="U57" i="9"/>
  <c r="F57" i="9"/>
  <c r="AZ748" i="7"/>
  <c r="BA79" i="7" s="1"/>
  <c r="AA695" i="7"/>
  <c r="AB26" i="7" s="1"/>
  <c r="AO713" i="7"/>
  <c r="AP44" i="7" s="1"/>
  <c r="AZ732" i="7"/>
  <c r="BA63" i="7" s="1"/>
  <c r="AZ730" i="7"/>
  <c r="BA61" i="7" s="1"/>
  <c r="AZ731" i="7"/>
  <c r="BA62" i="7" s="1"/>
  <c r="AZ699" i="7"/>
  <c r="BA30" i="7" s="1"/>
  <c r="AB734" i="7"/>
  <c r="AC65" i="7" s="1"/>
  <c r="B577" i="7"/>
  <c r="AM64" i="7"/>
  <c r="AM733" i="7" s="1"/>
  <c r="BA7" i="7"/>
  <c r="B321" i="7"/>
  <c r="G577" i="7"/>
  <c r="AB172" i="7"/>
  <c r="AO172" i="7"/>
  <c r="AN318" i="7"/>
  <c r="Y318" i="7"/>
  <c r="AK318" i="7"/>
  <c r="F173" i="7"/>
  <c r="AF172" i="7"/>
  <c r="AZ318" i="7"/>
  <c r="AL318" i="7"/>
  <c r="J173" i="7"/>
  <c r="H173" i="7"/>
  <c r="AG318" i="7"/>
  <c r="AE172" i="7"/>
  <c r="BA125" i="7"/>
  <c r="AY318" i="7"/>
  <c r="I173" i="7"/>
  <c r="BA144" i="7"/>
  <c r="AC318" i="7"/>
  <c r="AC172" i="7"/>
  <c r="AP172" i="7"/>
  <c r="AQ172" i="7"/>
  <c r="AX172" i="7"/>
  <c r="AT318" i="7"/>
  <c r="W318" i="7"/>
  <c r="Z172" i="7"/>
  <c r="AH318" i="7"/>
  <c r="BA91" i="7"/>
  <c r="AM318" i="7"/>
  <c r="AI172" i="7"/>
  <c r="W172" i="7"/>
  <c r="AD172" i="7"/>
  <c r="Y172" i="7"/>
  <c r="AA318" i="7"/>
  <c r="BA132" i="7"/>
  <c r="AO318" i="7"/>
  <c r="AF318" i="7"/>
  <c r="AR172" i="7"/>
  <c r="AZ172" i="7"/>
  <c r="V172" i="7"/>
  <c r="AS318" i="7"/>
  <c r="I320" i="7"/>
  <c r="AA172" i="7"/>
  <c r="X172" i="7"/>
  <c r="AI318" i="7"/>
  <c r="X318" i="7"/>
  <c r="AR318" i="7"/>
  <c r="AV172" i="7"/>
  <c r="J319" i="7"/>
  <c r="AV318" i="7"/>
  <c r="F321" i="7"/>
  <c r="AE318" i="7"/>
  <c r="AJ318" i="7"/>
  <c r="AD318" i="7"/>
  <c r="H571" i="7"/>
  <c r="AU172" i="7"/>
  <c r="BA266" i="7"/>
  <c r="AN172" i="7"/>
  <c r="Z318" i="7"/>
  <c r="AM172" i="7"/>
  <c r="AK172" i="7"/>
  <c r="AS172" i="7"/>
  <c r="AU318" i="7"/>
  <c r="AQ318" i="7"/>
  <c r="AL172" i="7"/>
  <c r="AP318" i="7"/>
  <c r="AH172" i="7"/>
  <c r="AX318" i="7"/>
  <c r="BA110" i="7"/>
  <c r="BA105" i="7"/>
  <c r="F572" i="7"/>
  <c r="AW318" i="7"/>
  <c r="AT172" i="7"/>
  <c r="AG172" i="7"/>
  <c r="AW172" i="7"/>
  <c r="D320" i="7"/>
  <c r="D577" i="7"/>
  <c r="AY172" i="7"/>
  <c r="AB318" i="7"/>
  <c r="I571" i="7"/>
  <c r="AJ172" i="7"/>
  <c r="BA117" i="7"/>
  <c r="F320" i="7"/>
  <c r="V318" i="7"/>
  <c r="BA102" i="7"/>
  <c r="H321" i="7"/>
  <c r="AA58" i="8" l="1"/>
  <c r="AB58" i="8"/>
  <c r="B58" i="8"/>
  <c r="U59" i="8"/>
  <c r="I58" i="8"/>
  <c r="AD59" i="9"/>
  <c r="F58" i="9"/>
  <c r="U58" i="9"/>
  <c r="D58" i="9"/>
  <c r="E58" i="9"/>
  <c r="I58" i="9"/>
  <c r="AE60" i="9"/>
  <c r="AE60" i="8"/>
  <c r="P59" i="8"/>
  <c r="Q59" i="8"/>
  <c r="O59" i="8"/>
  <c r="AB695" i="7"/>
  <c r="AC26" i="7" s="1"/>
  <c r="BA725" i="7"/>
  <c r="BB56" i="7" s="1"/>
  <c r="AP713" i="7"/>
  <c r="AC734" i="7"/>
  <c r="B579" i="7"/>
  <c r="B323" i="7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90" i="7" s="1"/>
  <c r="B392" i="7" s="1"/>
  <c r="AN64" i="7"/>
  <c r="AN733" i="7" s="1"/>
  <c r="BB6" i="7"/>
  <c r="BA133" i="7"/>
  <c r="BA96" i="7"/>
  <c r="BA121" i="7"/>
  <c r="BA108" i="7"/>
  <c r="BA126" i="7"/>
  <c r="BA279" i="7"/>
  <c r="BA287" i="7"/>
  <c r="AK173" i="7"/>
  <c r="AR319" i="7"/>
  <c r="I174" i="7"/>
  <c r="AU319" i="7"/>
  <c r="BA475" i="7"/>
  <c r="AL173" i="7"/>
  <c r="BA139" i="7"/>
  <c r="BA317" i="7"/>
  <c r="BA293" i="7"/>
  <c r="F174" i="7"/>
  <c r="BA166" i="7"/>
  <c r="BA484" i="7"/>
  <c r="BA302" i="7"/>
  <c r="Z173" i="7"/>
  <c r="BA153" i="7"/>
  <c r="BA152" i="7"/>
  <c r="BA170" i="7"/>
  <c r="J320" i="7"/>
  <c r="D321" i="7"/>
  <c r="BA292" i="7"/>
  <c r="BA277" i="7"/>
  <c r="BA124" i="7"/>
  <c r="BA114" i="7"/>
  <c r="BA97" i="7"/>
  <c r="BA135" i="7"/>
  <c r="BA106" i="7"/>
  <c r="AV173" i="7"/>
  <c r="W173" i="7"/>
  <c r="BA288" i="7"/>
  <c r="AC173" i="7"/>
  <c r="BA310" i="7"/>
  <c r="AJ319" i="7"/>
  <c r="BA271" i="7"/>
  <c r="AP319" i="7"/>
  <c r="BA282" i="7"/>
  <c r="BA268" i="7"/>
  <c r="AS173" i="7"/>
  <c r="BA312" i="7"/>
  <c r="BA157" i="7"/>
  <c r="BA172" i="7"/>
  <c r="BA163" i="7"/>
  <c r="AJ173" i="7"/>
  <c r="V173" i="7"/>
  <c r="BA273" i="7"/>
  <c r="BA297" i="7"/>
  <c r="BA155" i="7"/>
  <c r="BA313" i="7"/>
  <c r="BA146" i="7"/>
  <c r="BA154" i="7"/>
  <c r="BA278" i="7"/>
  <c r="AT173" i="7"/>
  <c r="D579" i="7"/>
  <c r="AG173" i="7"/>
  <c r="Z319" i="7"/>
  <c r="BA284" i="7"/>
  <c r="BA275" i="7"/>
  <c r="AN173" i="7"/>
  <c r="AY319" i="7"/>
  <c r="BA269" i="7"/>
  <c r="BA167" i="7"/>
  <c r="BA280" i="7"/>
  <c r="BA118" i="7"/>
  <c r="BA130" i="7"/>
  <c r="BA112" i="7"/>
  <c r="BA127" i="7"/>
  <c r="BA109" i="7"/>
  <c r="H572" i="7"/>
  <c r="AL319" i="7"/>
  <c r="AO319" i="7"/>
  <c r="AW173" i="7"/>
  <c r="BA295" i="7"/>
  <c r="BA283" i="7"/>
  <c r="BA270" i="7"/>
  <c r="BA294" i="7"/>
  <c r="BA165" i="7"/>
  <c r="AI173" i="7"/>
  <c r="BA311" i="7"/>
  <c r="AT319" i="7"/>
  <c r="BA304" i="7"/>
  <c r="BA250" i="7"/>
  <c r="BA138" i="7"/>
  <c r="BA286" i="7"/>
  <c r="X319" i="7"/>
  <c r="AZ319" i="7"/>
  <c r="BA156" i="7"/>
  <c r="J571" i="7"/>
  <c r="AQ173" i="7"/>
  <c r="BA143" i="7"/>
  <c r="AI319" i="7"/>
  <c r="BA476" i="7"/>
  <c r="BA289" i="7"/>
  <c r="BA318" i="7"/>
  <c r="BA140" i="7"/>
  <c r="AH319" i="7"/>
  <c r="BA169" i="7"/>
  <c r="W319" i="7"/>
  <c r="AD173" i="7"/>
  <c r="BA314" i="7"/>
  <c r="BA104" i="7"/>
  <c r="BA123" i="7"/>
  <c r="BA107" i="7"/>
  <c r="BA111" i="7"/>
  <c r="BA95" i="7"/>
  <c r="BA477" i="7"/>
  <c r="BA291" i="7"/>
  <c r="BA168" i="7"/>
  <c r="AE173" i="7"/>
  <c r="BA164" i="7"/>
  <c r="Y173" i="7"/>
  <c r="X173" i="7"/>
  <c r="BA267" i="7"/>
  <c r="J572" i="7"/>
  <c r="BA173" i="7"/>
  <c r="BA274" i="7"/>
  <c r="BA148" i="7"/>
  <c r="BA281" i="7"/>
  <c r="AN319" i="7"/>
  <c r="BA171" i="7"/>
  <c r="BA141" i="7"/>
  <c r="I572" i="7"/>
  <c r="AB173" i="7"/>
  <c r="BA142" i="7"/>
  <c r="BA120" i="7"/>
  <c r="BA99" i="7"/>
  <c r="BA128" i="7"/>
  <c r="BA113" i="7"/>
  <c r="BA486" i="7"/>
  <c r="BA272" i="7"/>
  <c r="BA158" i="7"/>
  <c r="AZ173" i="7"/>
  <c r="BA159" i="7"/>
  <c r="I321" i="7"/>
  <c r="BA150" i="7"/>
  <c r="AQ319" i="7"/>
  <c r="V319" i="7"/>
  <c r="BA251" i="7"/>
  <c r="AD319" i="7"/>
  <c r="BA162" i="7"/>
  <c r="Y319" i="7"/>
  <c r="AP173" i="7"/>
  <c r="AF319" i="7"/>
  <c r="AB319" i="7"/>
  <c r="BA255" i="7"/>
  <c r="AU173" i="7"/>
  <c r="BA134" i="7"/>
  <c r="F573" i="7"/>
  <c r="AM319" i="7"/>
  <c r="BA305" i="7"/>
  <c r="BA258" i="7"/>
  <c r="BA131" i="7"/>
  <c r="BA100" i="7"/>
  <c r="BA119" i="7"/>
  <c r="BA94" i="7"/>
  <c r="BA296" i="7"/>
  <c r="BA301" i="7"/>
  <c r="AA173" i="7"/>
  <c r="AC319" i="7"/>
  <c r="AS319" i="7"/>
  <c r="AF173" i="7"/>
  <c r="BA151" i="7"/>
  <c r="BA300" i="7"/>
  <c r="BA259" i="7"/>
  <c r="AK319" i="7"/>
  <c r="AM173" i="7"/>
  <c r="AV319" i="7"/>
  <c r="AO173" i="7"/>
  <c r="BA298" i="7"/>
  <c r="BA307" i="7"/>
  <c r="BA308" i="7"/>
  <c r="AR173" i="7"/>
  <c r="BA290" i="7"/>
  <c r="BA316" i="7"/>
  <c r="J174" i="7"/>
  <c r="BA299" i="7"/>
  <c r="BA122" i="7"/>
  <c r="BA98" i="7"/>
  <c r="BA115" i="7"/>
  <c r="BA103" i="7"/>
  <c r="H174" i="7"/>
  <c r="BA149" i="7"/>
  <c r="BA276" i="7"/>
  <c r="AY173" i="7"/>
  <c r="BA319" i="7"/>
  <c r="F579" i="7"/>
  <c r="BA145" i="7"/>
  <c r="AX173" i="7"/>
  <c r="BA147" i="7"/>
  <c r="BA161" i="7"/>
  <c r="AA319" i="7"/>
  <c r="BA160" i="7"/>
  <c r="AG319" i="7"/>
  <c r="AE319" i="7"/>
  <c r="BA309" i="7"/>
  <c r="AH173" i="7"/>
  <c r="BA303" i="7"/>
  <c r="AW319" i="7"/>
  <c r="BA466" i="7"/>
  <c r="BA485" i="7"/>
  <c r="BA285" i="7"/>
  <c r="AX319" i="7"/>
  <c r="BA306" i="7"/>
  <c r="BA101" i="7"/>
  <c r="BA129" i="7"/>
  <c r="BA116" i="7"/>
  <c r="BA315" i="7"/>
  <c r="AA59" i="8" l="1"/>
  <c r="AB59" i="8"/>
  <c r="AD60" i="9"/>
  <c r="D59" i="9"/>
  <c r="E59" i="9"/>
  <c r="U59" i="9"/>
  <c r="F59" i="9"/>
  <c r="I59" i="9"/>
  <c r="B59" i="8"/>
  <c r="U60" i="8"/>
  <c r="I59" i="8"/>
  <c r="O60" i="8"/>
  <c r="P60" i="8"/>
  <c r="Q60" i="8"/>
  <c r="AE61" i="8"/>
  <c r="AE61" i="9"/>
  <c r="BA748" i="7"/>
  <c r="BB79" i="7" s="1"/>
  <c r="AC695" i="7"/>
  <c r="AD26" i="7" s="1"/>
  <c r="AQ44" i="7"/>
  <c r="AQ713" i="7" s="1"/>
  <c r="B393" i="7"/>
  <c r="B581" i="7"/>
  <c r="BA699" i="7"/>
  <c r="BB30" i="7" s="1"/>
  <c r="AD65" i="7"/>
  <c r="AD734" i="7" s="1"/>
  <c r="AE65" i="7" s="1"/>
  <c r="BA730" i="7"/>
  <c r="BB61" i="7" s="1"/>
  <c r="BA731" i="7"/>
  <c r="BB62" i="7" s="1"/>
  <c r="BA732" i="7"/>
  <c r="BB63" i="7" s="1"/>
  <c r="AO64" i="7"/>
  <c r="AO733" i="7" s="1"/>
  <c r="BB7" i="7"/>
  <c r="G581" i="7"/>
  <c r="H323" i="7"/>
  <c r="AM320" i="7"/>
  <c r="AK320" i="7"/>
  <c r="AR174" i="7"/>
  <c r="AJ320" i="7"/>
  <c r="AO174" i="7"/>
  <c r="AG320" i="7"/>
  <c r="AE320" i="7"/>
  <c r="AC174" i="7"/>
  <c r="I175" i="7"/>
  <c r="AY320" i="7"/>
  <c r="H392" i="7"/>
  <c r="AU174" i="7"/>
  <c r="H175" i="7"/>
  <c r="AU320" i="7"/>
  <c r="Z320" i="7"/>
  <c r="H573" i="7"/>
  <c r="AT320" i="7"/>
  <c r="Y174" i="7"/>
  <c r="AG174" i="7"/>
  <c r="AK174" i="7"/>
  <c r="X320" i="7"/>
  <c r="AX320" i="7"/>
  <c r="F325" i="7"/>
  <c r="W320" i="7"/>
  <c r="AS320" i="7"/>
  <c r="AE174" i="7"/>
  <c r="BA174" i="7"/>
  <c r="BB273" i="7"/>
  <c r="AL174" i="7"/>
  <c r="AR320" i="7"/>
  <c r="D325" i="7"/>
  <c r="AH320" i="7"/>
  <c r="AP174" i="7"/>
  <c r="AI174" i="7"/>
  <c r="BA320" i="7"/>
  <c r="W174" i="7"/>
  <c r="AA174" i="7"/>
  <c r="AB174" i="7"/>
  <c r="AQ320" i="7"/>
  <c r="F574" i="7"/>
  <c r="AX174" i="7"/>
  <c r="I573" i="7"/>
  <c r="V320" i="7"/>
  <c r="AD174" i="7"/>
  <c r="AN174" i="7"/>
  <c r="AW320" i="7"/>
  <c r="AP320" i="7"/>
  <c r="AC320" i="7"/>
  <c r="AA320" i="7"/>
  <c r="J321" i="7"/>
  <c r="F323" i="7"/>
  <c r="F175" i="7"/>
  <c r="AD320" i="7"/>
  <c r="AV320" i="7"/>
  <c r="AF320" i="7"/>
  <c r="Y320" i="7"/>
  <c r="AF174" i="7"/>
  <c r="J175" i="7"/>
  <c r="AZ320" i="7"/>
  <c r="AW174" i="7"/>
  <c r="F392" i="7"/>
  <c r="AL320" i="7"/>
  <c r="V174" i="7"/>
  <c r="AV174" i="7"/>
  <c r="AH174" i="7"/>
  <c r="X174" i="7"/>
  <c r="AJ174" i="7"/>
  <c r="AQ174" i="7"/>
  <c r="Z174" i="7"/>
  <c r="AN320" i="7"/>
  <c r="AS174" i="7"/>
  <c r="AB320" i="7"/>
  <c r="H579" i="7"/>
  <c r="AT174" i="7"/>
  <c r="J573" i="7"/>
  <c r="I323" i="7"/>
  <c r="AZ174" i="7"/>
  <c r="AO320" i="7"/>
  <c r="AI320" i="7"/>
  <c r="H325" i="7"/>
  <c r="AM174" i="7"/>
  <c r="BB132" i="7"/>
  <c r="D323" i="7"/>
  <c r="D392" i="7"/>
  <c r="AY174" i="7"/>
  <c r="BB98" i="7"/>
  <c r="AA60" i="8" l="1"/>
  <c r="AB60" i="8"/>
  <c r="B582" i="7"/>
  <c r="B583" i="7" s="1"/>
  <c r="AE62" i="9"/>
  <c r="Q61" i="8"/>
  <c r="P61" i="8"/>
  <c r="O61" i="8"/>
  <c r="AE62" i="8"/>
  <c r="U61" i="8"/>
  <c r="I60" i="8"/>
  <c r="B60" i="8"/>
  <c r="AD61" i="9"/>
  <c r="E60" i="9"/>
  <c r="F60" i="9"/>
  <c r="U60" i="9"/>
  <c r="D60" i="9"/>
  <c r="I60" i="9"/>
  <c r="AD695" i="7"/>
  <c r="AE26" i="7" s="1"/>
  <c r="AR44" i="7"/>
  <c r="AR713" i="7" s="1"/>
  <c r="B394" i="7"/>
  <c r="AE734" i="7"/>
  <c r="AP64" i="7"/>
  <c r="AP733" i="7" s="1"/>
  <c r="BC6" i="7"/>
  <c r="G582" i="7"/>
  <c r="G583" i="7"/>
  <c r="BB124" i="7"/>
  <c r="BB118" i="7"/>
  <c r="BB129" i="7"/>
  <c r="BB110" i="7"/>
  <c r="BB120" i="7"/>
  <c r="BB275" i="7"/>
  <c r="BB271" i="7"/>
  <c r="BB297" i="7"/>
  <c r="AY175" i="7"/>
  <c r="BB153" i="7"/>
  <c r="AM175" i="7"/>
  <c r="AR175" i="7"/>
  <c r="BB250" i="7"/>
  <c r="H581" i="7"/>
  <c r="BB268" i="7"/>
  <c r="BB157" i="7"/>
  <c r="BB160" i="7"/>
  <c r="BB320" i="7"/>
  <c r="BB305" i="7"/>
  <c r="BB486" i="7"/>
  <c r="BB258" i="7"/>
  <c r="AD321" i="7"/>
  <c r="BB276" i="7"/>
  <c r="BB145" i="7"/>
  <c r="BB138" i="7"/>
  <c r="W175" i="7"/>
  <c r="BB279" i="7"/>
  <c r="H326" i="7"/>
  <c r="F575" i="7"/>
  <c r="AK175" i="7"/>
  <c r="BB163" i="7"/>
  <c r="BB127" i="7"/>
  <c r="F326" i="7"/>
  <c r="BB151" i="7"/>
  <c r="BA321" i="7"/>
  <c r="BB308" i="7"/>
  <c r="J176" i="7"/>
  <c r="AV321" i="7"/>
  <c r="BB114" i="7"/>
  <c r="BB167" i="7"/>
  <c r="AU321" i="7"/>
  <c r="BB266" i="7"/>
  <c r="BB115" i="7"/>
  <c r="BB101" i="7"/>
  <c r="BB121" i="7"/>
  <c r="BB104" i="7"/>
  <c r="BB133" i="7"/>
  <c r="F582" i="7"/>
  <c r="BB139" i="7"/>
  <c r="X321" i="7"/>
  <c r="BB173" i="7"/>
  <c r="BB292" i="7"/>
  <c r="AS321" i="7"/>
  <c r="AA321" i="7"/>
  <c r="I325" i="7"/>
  <c r="BB141" i="7"/>
  <c r="AC321" i="7"/>
  <c r="BB298" i="7"/>
  <c r="AH321" i="7"/>
  <c r="AL321" i="7"/>
  <c r="H176" i="7"/>
  <c r="I574" i="7"/>
  <c r="AZ175" i="7"/>
  <c r="AK321" i="7"/>
  <c r="BB315" i="7"/>
  <c r="BB172" i="7"/>
  <c r="BB144" i="7"/>
  <c r="I393" i="7"/>
  <c r="Y321" i="7"/>
  <c r="BB103" i="7"/>
  <c r="AW321" i="7"/>
  <c r="AT321" i="7"/>
  <c r="BB156" i="7"/>
  <c r="AG175" i="7"/>
  <c r="AX321" i="7"/>
  <c r="BB122" i="7"/>
  <c r="AE175" i="7"/>
  <c r="BB302" i="7"/>
  <c r="BB109" i="7"/>
  <c r="BB107" i="7"/>
  <c r="BB100" i="7"/>
  <c r="BB94" i="7"/>
  <c r="BB134" i="7"/>
  <c r="BB125" i="7"/>
  <c r="BB291" i="7"/>
  <c r="AB321" i="7"/>
  <c r="BB143" i="7"/>
  <c r="AS175" i="7"/>
  <c r="F581" i="7"/>
  <c r="BB283" i="7"/>
  <c r="I176" i="7"/>
  <c r="H582" i="7"/>
  <c r="BB307" i="7"/>
  <c r="AM321" i="7"/>
  <c r="BB303" i="7"/>
  <c r="BB175" i="7"/>
  <c r="Z321" i="7"/>
  <c r="V175" i="7"/>
  <c r="BB319" i="7"/>
  <c r="BB155" i="7"/>
  <c r="AW175" i="7"/>
  <c r="AI175" i="7"/>
  <c r="BB287" i="7"/>
  <c r="BB311" i="7"/>
  <c r="BB296" i="7"/>
  <c r="AC175" i="7"/>
  <c r="AV175" i="7"/>
  <c r="BB162" i="7"/>
  <c r="BB286" i="7"/>
  <c r="BB289" i="7"/>
  <c r="BB282" i="7"/>
  <c r="AF321" i="7"/>
  <c r="BB131" i="7"/>
  <c r="BB272" i="7"/>
  <c r="F176" i="7"/>
  <c r="AY321" i="7"/>
  <c r="AT175" i="7"/>
  <c r="BB251" i="7"/>
  <c r="AP321" i="7"/>
  <c r="BB318" i="7"/>
  <c r="BB117" i="7"/>
  <c r="I326" i="7"/>
  <c r="BB146" i="7"/>
  <c r="D326" i="7"/>
  <c r="BB267" i="7"/>
  <c r="BB269" i="7"/>
  <c r="AN321" i="7"/>
  <c r="AZ321" i="7"/>
  <c r="BB321" i="7"/>
  <c r="BB116" i="7"/>
  <c r="BB130" i="7"/>
  <c r="BB96" i="7"/>
  <c r="BB135" i="7"/>
  <c r="BB126" i="7"/>
  <c r="BB108" i="7"/>
  <c r="AP175" i="7"/>
  <c r="BB171" i="7"/>
  <c r="BB174" i="7"/>
  <c r="J323" i="7"/>
  <c r="AJ175" i="7"/>
  <c r="AG321" i="7"/>
  <c r="BB301" i="7"/>
  <c r="BB255" i="7"/>
  <c r="BB313" i="7"/>
  <c r="BB299" i="7"/>
  <c r="D393" i="7"/>
  <c r="AR321" i="7"/>
  <c r="BB466" i="7"/>
  <c r="BB149" i="7"/>
  <c r="BB477" i="7"/>
  <c r="BB475" i="7"/>
  <c r="BB285" i="7"/>
  <c r="D581" i="7"/>
  <c r="BB169" i="7"/>
  <c r="BB278" i="7"/>
  <c r="BB142" i="7"/>
  <c r="AO175" i="7"/>
  <c r="BB280" i="7"/>
  <c r="BB290" i="7"/>
  <c r="I579" i="7"/>
  <c r="BB150" i="7"/>
  <c r="BB95" i="7"/>
  <c r="BB274" i="7"/>
  <c r="BB277" i="7"/>
  <c r="BB309" i="7"/>
  <c r="J574" i="7"/>
  <c r="AA175" i="7"/>
  <c r="AF175" i="7"/>
  <c r="BB310" i="7"/>
  <c r="BB476" i="7"/>
  <c r="BB166" i="7"/>
  <c r="BB123" i="7"/>
  <c r="BB97" i="7"/>
  <c r="BB128" i="7"/>
  <c r="BB111" i="7"/>
  <c r="BB105" i="7"/>
  <c r="AO321" i="7"/>
  <c r="AL175" i="7"/>
  <c r="BB91" i="7"/>
  <c r="BB164" i="7"/>
  <c r="AE321" i="7"/>
  <c r="F393" i="7"/>
  <c r="BB304" i="7"/>
  <c r="BB281" i="7"/>
  <c r="AX175" i="7"/>
  <c r="BB317" i="7"/>
  <c r="AQ175" i="7"/>
  <c r="BB312" i="7"/>
  <c r="BB159" i="7"/>
  <c r="BB154" i="7"/>
  <c r="AU175" i="7"/>
  <c r="I392" i="7"/>
  <c r="D582" i="7"/>
  <c r="BB259" i="7"/>
  <c r="AD175" i="7"/>
  <c r="AH175" i="7"/>
  <c r="BB170" i="7"/>
  <c r="BB485" i="7"/>
  <c r="BB99" i="7"/>
  <c r="BB270" i="7"/>
  <c r="BB293" i="7"/>
  <c r="BB161" i="7"/>
  <c r="BB102" i="7"/>
  <c r="BB300" i="7"/>
  <c r="BB106" i="7"/>
  <c r="BB113" i="7"/>
  <c r="BB314" i="7"/>
  <c r="BB140" i="7"/>
  <c r="AN175" i="7"/>
  <c r="BB316" i="7"/>
  <c r="AI321" i="7"/>
  <c r="BB294" i="7"/>
  <c r="BB148" i="7"/>
  <c r="W321" i="7"/>
  <c r="BB165" i="7"/>
  <c r="H393" i="7"/>
  <c r="BA175" i="7"/>
  <c r="AJ321" i="7"/>
  <c r="BB168" i="7"/>
  <c r="V321" i="7"/>
  <c r="BB295" i="7"/>
  <c r="AB175" i="7"/>
  <c r="BB288" i="7"/>
  <c r="I582" i="7"/>
  <c r="BB284" i="7"/>
  <c r="X175" i="7"/>
  <c r="BB119" i="7"/>
  <c r="BB306" i="7"/>
  <c r="BB152" i="7"/>
  <c r="Z175" i="7"/>
  <c r="BB484" i="7"/>
  <c r="BB112" i="7"/>
  <c r="AQ321" i="7"/>
  <c r="H574" i="7"/>
  <c r="Y175" i="7"/>
  <c r="BB147" i="7"/>
  <c r="BB158" i="7"/>
  <c r="AA61" i="8" l="1"/>
  <c r="AB61" i="8"/>
  <c r="BB725" i="7"/>
  <c r="BC56" i="7" s="1"/>
  <c r="U62" i="8"/>
  <c r="I61" i="8"/>
  <c r="AE63" i="8"/>
  <c r="O62" i="8"/>
  <c r="P62" i="8"/>
  <c r="Q62" i="8"/>
  <c r="AD62" i="9"/>
  <c r="E61" i="9"/>
  <c r="D61" i="9"/>
  <c r="I61" i="9"/>
  <c r="U61" i="9"/>
  <c r="F61" i="9"/>
  <c r="B61" i="8"/>
  <c r="AE63" i="9"/>
  <c r="BB748" i="7"/>
  <c r="BC79" i="7" s="1"/>
  <c r="AE695" i="7"/>
  <c r="AF26" i="7" s="1"/>
  <c r="AS44" i="7"/>
  <c r="AS713" i="7" s="1"/>
  <c r="B395" i="7"/>
  <c r="B584" i="7"/>
  <c r="BB730" i="7"/>
  <c r="BC61" i="7" s="1"/>
  <c r="BB732" i="7"/>
  <c r="BC63" i="7" s="1"/>
  <c r="BB699" i="7"/>
  <c r="BC30" i="7" s="1"/>
  <c r="BB731" i="7"/>
  <c r="BC62" i="7" s="1"/>
  <c r="AF65" i="7"/>
  <c r="AQ64" i="7"/>
  <c r="AQ733" i="7" s="1"/>
  <c r="BC7" i="7"/>
  <c r="G584" i="7"/>
  <c r="AB176" i="7"/>
  <c r="D327" i="7"/>
  <c r="AA176" i="7"/>
  <c r="J582" i="7"/>
  <c r="AX176" i="7"/>
  <c r="AC176" i="7"/>
  <c r="AL176" i="7"/>
  <c r="AV176" i="7"/>
  <c r="AN176" i="7"/>
  <c r="AT176" i="7"/>
  <c r="J327" i="7"/>
  <c r="V176" i="7"/>
  <c r="J392" i="7"/>
  <c r="J325" i="7"/>
  <c r="I394" i="7"/>
  <c r="J393" i="7"/>
  <c r="AI176" i="7"/>
  <c r="F177" i="7"/>
  <c r="AW176" i="7"/>
  <c r="W176" i="7"/>
  <c r="AG176" i="7"/>
  <c r="BB176" i="7"/>
  <c r="AH176" i="7"/>
  <c r="AZ176" i="7"/>
  <c r="X176" i="7"/>
  <c r="AR176" i="7"/>
  <c r="AK176" i="7"/>
  <c r="J177" i="7"/>
  <c r="AP176" i="7"/>
  <c r="AS176" i="7"/>
  <c r="J579" i="7"/>
  <c r="J575" i="7"/>
  <c r="AQ176" i="7"/>
  <c r="AY176" i="7"/>
  <c r="BC132" i="7"/>
  <c r="I583" i="7"/>
  <c r="AE176" i="7"/>
  <c r="F576" i="7"/>
  <c r="H583" i="7"/>
  <c r="F583" i="7"/>
  <c r="H327" i="7"/>
  <c r="J394" i="7"/>
  <c r="Z176" i="7"/>
  <c r="BC168" i="7"/>
  <c r="AJ176" i="7"/>
  <c r="D394" i="7"/>
  <c r="J583" i="7"/>
  <c r="AU176" i="7"/>
  <c r="AD176" i="7"/>
  <c r="BA176" i="7"/>
  <c r="F327" i="7"/>
  <c r="AF176" i="7"/>
  <c r="J326" i="7"/>
  <c r="I177" i="7"/>
  <c r="H177" i="7"/>
  <c r="BC301" i="7"/>
  <c r="I581" i="7"/>
  <c r="I327" i="7"/>
  <c r="D583" i="7"/>
  <c r="AM176" i="7"/>
  <c r="AO176" i="7"/>
  <c r="Y176" i="7"/>
  <c r="H394" i="7"/>
  <c r="F394" i="7"/>
  <c r="H575" i="7"/>
  <c r="BC121" i="7"/>
  <c r="BC125" i="7"/>
  <c r="BC120" i="7"/>
  <c r="AA62" i="8" l="1"/>
  <c r="AB62" i="8"/>
  <c r="B62" i="8"/>
  <c r="AE64" i="9"/>
  <c r="AD63" i="9"/>
  <c r="U62" i="9"/>
  <c r="I62" i="9"/>
  <c r="E62" i="9"/>
  <c r="F62" i="9"/>
  <c r="D62" i="9"/>
  <c r="AE64" i="8"/>
  <c r="O63" i="8"/>
  <c r="P63" i="8"/>
  <c r="Q63" i="8"/>
  <c r="U63" i="8"/>
  <c r="I62" i="8"/>
  <c r="AF695" i="7"/>
  <c r="AG26" i="7" s="1"/>
  <c r="AT44" i="7"/>
  <c r="AT713" i="7" s="1"/>
  <c r="B396" i="7"/>
  <c r="B585" i="7"/>
  <c r="AF734" i="7"/>
  <c r="AR64" i="7"/>
  <c r="AR733" i="7" s="1"/>
  <c r="BD6" i="7"/>
  <c r="G585" i="7"/>
  <c r="Y583" i="7"/>
  <c r="AS583" i="7"/>
  <c r="AT583" i="7"/>
  <c r="AA583" i="7"/>
  <c r="AG582" i="7"/>
  <c r="AZ582" i="7"/>
  <c r="Y582" i="7"/>
  <c r="AV582" i="7"/>
  <c r="AH583" i="7"/>
  <c r="AK583" i="7"/>
  <c r="BC583" i="7"/>
  <c r="AL583" i="7"/>
  <c r="BA583" i="7"/>
  <c r="AQ582" i="7"/>
  <c r="AA582" i="7"/>
  <c r="AC582" i="7"/>
  <c r="AH582" i="7"/>
  <c r="V582" i="7"/>
  <c r="AZ583" i="7"/>
  <c r="AU583" i="7"/>
  <c r="AD583" i="7"/>
  <c r="AB583" i="7"/>
  <c r="Z582" i="7"/>
  <c r="X582" i="7"/>
  <c r="W582" i="7"/>
  <c r="BD582" i="7"/>
  <c r="AE582" i="7"/>
  <c r="W583" i="7"/>
  <c r="AX582" i="7"/>
  <c r="BD583" i="7"/>
  <c r="AM583" i="7"/>
  <c r="V583" i="7"/>
  <c r="AX583" i="7"/>
  <c r="AO582" i="7"/>
  <c r="AT582" i="7"/>
  <c r="AR582" i="7"/>
  <c r="BA582" i="7"/>
  <c r="AY582" i="7"/>
  <c r="AW583" i="7"/>
  <c r="AY583" i="7"/>
  <c r="AF582" i="7"/>
  <c r="BE583" i="7"/>
  <c r="AV583" i="7"/>
  <c r="AE583" i="7"/>
  <c r="AJ583" i="7"/>
  <c r="AP583" i="7"/>
  <c r="AN582" i="7"/>
  <c r="BC582" i="7"/>
  <c r="BE582" i="7"/>
  <c r="AJ582" i="7"/>
  <c r="AN583" i="7"/>
  <c r="AI582" i="7"/>
  <c r="AO583" i="7"/>
  <c r="AF583" i="7"/>
  <c r="AR583" i="7"/>
  <c r="AQ583" i="7"/>
  <c r="Z583" i="7"/>
  <c r="AW582" i="7"/>
  <c r="AK582" i="7"/>
  <c r="AB582" i="7"/>
  <c r="AU582" i="7"/>
  <c r="AG583" i="7"/>
  <c r="X583" i="7"/>
  <c r="BB583" i="7"/>
  <c r="AI583" i="7"/>
  <c r="AC583" i="7"/>
  <c r="BB582" i="7"/>
  <c r="AP582" i="7"/>
  <c r="AM582" i="7"/>
  <c r="AD582" i="7"/>
  <c r="AS582" i="7"/>
  <c r="AL582" i="7"/>
  <c r="BC102" i="7"/>
  <c r="BC115" i="7"/>
  <c r="BC103" i="7"/>
  <c r="BC135" i="7"/>
  <c r="BC126" i="7"/>
  <c r="I37" i="7"/>
  <c r="H39" i="7"/>
  <c r="BC297" i="7"/>
  <c r="AK177" i="7"/>
  <c r="BC151" i="7"/>
  <c r="BC140" i="7"/>
  <c r="Y394" i="7"/>
  <c r="BC171" i="7"/>
  <c r="AJ325" i="7"/>
  <c r="AN326" i="7"/>
  <c r="H584" i="7"/>
  <c r="AX393" i="7"/>
  <c r="AB394" i="7"/>
  <c r="AP325" i="7"/>
  <c r="H576" i="7"/>
  <c r="J584" i="7"/>
  <c r="BC141" i="7"/>
  <c r="BC296" i="7"/>
  <c r="BC291" i="7"/>
  <c r="BC169" i="7"/>
  <c r="I38" i="7"/>
  <c r="BC327" i="7"/>
  <c r="BC300" i="7"/>
  <c r="AG394" i="7"/>
  <c r="AN392" i="7"/>
  <c r="BC166" i="7"/>
  <c r="Z393" i="7"/>
  <c r="AP392" i="7"/>
  <c r="AL392" i="7"/>
  <c r="BC313" i="7"/>
  <c r="BC276" i="7"/>
  <c r="F178" i="7"/>
  <c r="AX325" i="7"/>
  <c r="AR393" i="7"/>
  <c r="I63" i="7"/>
  <c r="BC394" i="7"/>
  <c r="AM327" i="7"/>
  <c r="AG393" i="7"/>
  <c r="AD326" i="7"/>
  <c r="AV326" i="7"/>
  <c r="AB392" i="7"/>
  <c r="BC321" i="7"/>
  <c r="BC148" i="7"/>
  <c r="BC309" i="7"/>
  <c r="AP393" i="7"/>
  <c r="V394" i="7"/>
  <c r="J328" i="7"/>
  <c r="Z327" i="7"/>
  <c r="V393" i="7"/>
  <c r="BC279" i="7"/>
  <c r="AO327" i="7"/>
  <c r="AK394" i="7"/>
  <c r="AN394" i="7"/>
  <c r="AE394" i="7"/>
  <c r="BC104" i="7"/>
  <c r="BC131" i="7"/>
  <c r="BC94" i="7"/>
  <c r="BC174" i="7"/>
  <c r="BC128" i="7"/>
  <c r="BC96" i="7"/>
  <c r="BC172" i="7"/>
  <c r="H40" i="7"/>
  <c r="AL325" i="7"/>
  <c r="AJ394" i="7"/>
  <c r="BA393" i="7"/>
  <c r="AA393" i="7"/>
  <c r="BC143" i="7"/>
  <c r="AS393" i="7"/>
  <c r="AF392" i="7"/>
  <c r="H395" i="7"/>
  <c r="BC267" i="7"/>
  <c r="AZ326" i="7"/>
  <c r="BC269" i="7"/>
  <c r="F584" i="7"/>
  <c r="BC154" i="7"/>
  <c r="AL393" i="7"/>
  <c r="W327" i="7"/>
  <c r="AR392" i="7"/>
  <c r="AC394" i="7"/>
  <c r="AL326" i="7"/>
  <c r="AQ325" i="7"/>
  <c r="BC311" i="7"/>
  <c r="AH177" i="7"/>
  <c r="BC281" i="7"/>
  <c r="AY393" i="7"/>
  <c r="BC325" i="7"/>
  <c r="BC314" i="7"/>
  <c r="H65" i="7"/>
  <c r="BC160" i="7"/>
  <c r="AR325" i="7"/>
  <c r="BC170" i="7"/>
  <c r="BC303" i="7"/>
  <c r="BC278" i="7"/>
  <c r="Z392" i="7"/>
  <c r="Y326" i="7"/>
  <c r="BC163" i="7"/>
  <c r="BC266" i="7"/>
  <c r="AV393" i="7"/>
  <c r="AD392" i="7"/>
  <c r="AV177" i="7"/>
  <c r="BC310" i="7"/>
  <c r="AN393" i="7"/>
  <c r="AO325" i="7"/>
  <c r="BB394" i="7"/>
  <c r="AF394" i="7"/>
  <c r="J178" i="7"/>
  <c r="BC285" i="7"/>
  <c r="AM393" i="7"/>
  <c r="I36" i="7"/>
  <c r="I576" i="7"/>
  <c r="BC150" i="7"/>
  <c r="AU326" i="7"/>
  <c r="AR394" i="7"/>
  <c r="AT393" i="7"/>
  <c r="BC158" i="7"/>
  <c r="BC97" i="7"/>
  <c r="AL177" i="7"/>
  <c r="BC304" i="7"/>
  <c r="H63" i="7"/>
  <c r="Y392" i="7"/>
  <c r="AT327" i="7"/>
  <c r="BC476" i="7"/>
  <c r="H60" i="7"/>
  <c r="BC274" i="7"/>
  <c r="BC152" i="7"/>
  <c r="BC123" i="7"/>
  <c r="BC116" i="7"/>
  <c r="BC259" i="7"/>
  <c r="BC105" i="7"/>
  <c r="BC100" i="7"/>
  <c r="BC312" i="7"/>
  <c r="BC165" i="7"/>
  <c r="Y393" i="7"/>
  <c r="BB326" i="7"/>
  <c r="AT392" i="7"/>
  <c r="AW327" i="7"/>
  <c r="D584" i="7"/>
  <c r="BB327" i="7"/>
  <c r="AQ393" i="7"/>
  <c r="AM177" i="7"/>
  <c r="I575" i="7"/>
  <c r="AT326" i="7"/>
  <c r="AG327" i="7"/>
  <c r="BC289" i="7"/>
  <c r="AM394" i="7"/>
  <c r="AG177" i="7"/>
  <c r="AZ393" i="7"/>
  <c r="BC308" i="7"/>
  <c r="AI326" i="7"/>
  <c r="BC142" i="7"/>
  <c r="AH393" i="7"/>
  <c r="Y327" i="7"/>
  <c r="AY177" i="7"/>
  <c r="AF327" i="7"/>
  <c r="AC392" i="7"/>
  <c r="BC146" i="7"/>
  <c r="AO326" i="7"/>
  <c r="AI392" i="7"/>
  <c r="AE177" i="7"/>
  <c r="AU392" i="7"/>
  <c r="AB327" i="7"/>
  <c r="BC145" i="7"/>
  <c r="AF177" i="7"/>
  <c r="BC393" i="7"/>
  <c r="AJ177" i="7"/>
  <c r="AS325" i="7"/>
  <c r="AN325" i="7"/>
  <c r="AA177" i="7"/>
  <c r="BC306" i="7"/>
  <c r="AJ327" i="7"/>
  <c r="AQ394" i="7"/>
  <c r="BC177" i="7"/>
  <c r="AR327" i="7"/>
  <c r="AO394" i="7"/>
  <c r="AS326" i="7"/>
  <c r="H328" i="7"/>
  <c r="BC175" i="7"/>
  <c r="AB325" i="7"/>
  <c r="AH327" i="7"/>
  <c r="BC466" i="7"/>
  <c r="BC134" i="7"/>
  <c r="H38" i="7"/>
  <c r="AS327" i="7"/>
  <c r="AV392" i="7"/>
  <c r="BC133" i="7"/>
  <c r="BC118" i="7"/>
  <c r="BC475" i="7"/>
  <c r="BC127" i="7"/>
  <c r="BC113" i="7"/>
  <c r="BC112" i="7"/>
  <c r="AJ392" i="7"/>
  <c r="AE327" i="7"/>
  <c r="F328" i="7"/>
  <c r="BC316" i="7"/>
  <c r="BC282" i="7"/>
  <c r="AH392" i="7"/>
  <c r="AD327" i="7"/>
  <c r="AY326" i="7"/>
  <c r="AP327" i="7"/>
  <c r="AA392" i="7"/>
  <c r="BC284" i="7"/>
  <c r="AC325" i="7"/>
  <c r="BC270" i="7"/>
  <c r="AY394" i="7"/>
  <c r="X392" i="7"/>
  <c r="BC272" i="7"/>
  <c r="BB393" i="7"/>
  <c r="AC327" i="7"/>
  <c r="BC318" i="7"/>
  <c r="AI394" i="7"/>
  <c r="AI393" i="7"/>
  <c r="BC294" i="7"/>
  <c r="X393" i="7"/>
  <c r="AH394" i="7"/>
  <c r="AC177" i="7"/>
  <c r="BC299" i="7"/>
  <c r="BC486" i="7"/>
  <c r="BA326" i="7"/>
  <c r="V326" i="7"/>
  <c r="BC298" i="7"/>
  <c r="X177" i="7"/>
  <c r="AR326" i="7"/>
  <c r="AW326" i="7"/>
  <c r="BC157" i="7"/>
  <c r="AD177" i="7"/>
  <c r="AV327" i="7"/>
  <c r="AQ326" i="7"/>
  <c r="AZ177" i="7"/>
  <c r="AB177" i="7"/>
  <c r="I61" i="7"/>
  <c r="AU394" i="7"/>
  <c r="I40" i="7"/>
  <c r="AZ325" i="7"/>
  <c r="V177" i="7"/>
  <c r="BC305" i="7"/>
  <c r="BC315" i="7"/>
  <c r="X327" i="7"/>
  <c r="AQ177" i="7"/>
  <c r="AK326" i="7"/>
  <c r="AK393" i="7"/>
  <c r="BC307" i="7"/>
  <c r="AU325" i="7"/>
  <c r="AY392" i="7"/>
  <c r="BC124" i="7"/>
  <c r="BC99" i="7"/>
  <c r="BC129" i="7"/>
  <c r="BC109" i="7"/>
  <c r="BC110" i="7"/>
  <c r="BC271" i="7"/>
  <c r="BC159" i="7"/>
  <c r="Y325" i="7"/>
  <c r="AD325" i="7"/>
  <c r="H36" i="7"/>
  <c r="BC295" i="7"/>
  <c r="X326" i="7"/>
  <c r="AM326" i="7"/>
  <c r="AB326" i="7"/>
  <c r="AG326" i="7"/>
  <c r="AE325" i="7"/>
  <c r="AW177" i="7"/>
  <c r="D328" i="7"/>
  <c r="AH326" i="7"/>
  <c r="AT325" i="7"/>
  <c r="H37" i="7"/>
  <c r="BC153" i="7"/>
  <c r="BC147" i="7"/>
  <c r="Z326" i="7"/>
  <c r="BC176" i="7"/>
  <c r="AB393" i="7"/>
  <c r="AP177" i="7"/>
  <c r="AN327" i="7"/>
  <c r="AF393" i="7"/>
  <c r="BC286" i="7"/>
  <c r="AW393" i="7"/>
  <c r="BC317" i="7"/>
  <c r="I584" i="7"/>
  <c r="Y177" i="7"/>
  <c r="AS177" i="7"/>
  <c r="AU177" i="7"/>
  <c r="BA394" i="7"/>
  <c r="I62" i="7"/>
  <c r="AW392" i="7"/>
  <c r="V392" i="7"/>
  <c r="AE393" i="7"/>
  <c r="AL327" i="7"/>
  <c r="F395" i="7"/>
  <c r="BC251" i="7"/>
  <c r="AE326" i="7"/>
  <c r="I64" i="7"/>
  <c r="AI177" i="7"/>
  <c r="AS394" i="7"/>
  <c r="BA392" i="7"/>
  <c r="AM325" i="7"/>
  <c r="AA327" i="7"/>
  <c r="AO177" i="7"/>
  <c r="AA394" i="7"/>
  <c r="BC122" i="7"/>
  <c r="AZ327" i="7"/>
  <c r="BA327" i="7"/>
  <c r="BC302" i="7"/>
  <c r="BC292" i="7"/>
  <c r="BA177" i="7"/>
  <c r="Z394" i="7"/>
  <c r="AW325" i="7"/>
  <c r="AF326" i="7"/>
  <c r="BC111" i="7"/>
  <c r="BC107" i="7"/>
  <c r="BC119" i="7"/>
  <c r="BC117" i="7"/>
  <c r="BC114" i="7"/>
  <c r="BC392" i="7"/>
  <c r="W177" i="7"/>
  <c r="BC138" i="7"/>
  <c r="J395" i="7"/>
  <c r="AU393" i="7"/>
  <c r="BC485" i="7"/>
  <c r="J581" i="7"/>
  <c r="AI327" i="7"/>
  <c r="AM392" i="7"/>
  <c r="W393" i="7"/>
  <c r="AW394" i="7"/>
  <c r="AY327" i="7"/>
  <c r="I577" i="7"/>
  <c r="AS392" i="7"/>
  <c r="AJ326" i="7"/>
  <c r="AP394" i="7"/>
  <c r="Z325" i="7"/>
  <c r="AZ392" i="7"/>
  <c r="BC283" i="7"/>
  <c r="AG325" i="7"/>
  <c r="BC275" i="7"/>
  <c r="AN177" i="7"/>
  <c r="BC144" i="7"/>
  <c r="BA325" i="7"/>
  <c r="BC319" i="7"/>
  <c r="W325" i="7"/>
  <c r="H61" i="7"/>
  <c r="BC288" i="7"/>
  <c r="AE392" i="7"/>
  <c r="BC164" i="7"/>
  <c r="AL394" i="7"/>
  <c r="BC149" i="7"/>
  <c r="BC91" i="7"/>
  <c r="I328" i="7"/>
  <c r="BC326" i="7"/>
  <c r="BC320" i="7"/>
  <c r="AJ393" i="7"/>
  <c r="BB325" i="7"/>
  <c r="I65" i="7"/>
  <c r="W326" i="7"/>
  <c r="AK327" i="7"/>
  <c r="H577" i="7"/>
  <c r="AU327" i="7"/>
  <c r="BC273" i="7"/>
  <c r="W394" i="7"/>
  <c r="H62" i="7"/>
  <c r="BC95" i="7"/>
  <c r="AT177" i="7"/>
  <c r="AX392" i="7"/>
  <c r="BC484" i="7"/>
  <c r="AC393" i="7"/>
  <c r="BC255" i="7"/>
  <c r="AA325" i="7"/>
  <c r="BC108" i="7"/>
  <c r="BC130" i="7"/>
  <c r="BC106" i="7"/>
  <c r="BC101" i="7"/>
  <c r="BC173" i="7"/>
  <c r="BC290" i="7"/>
  <c r="BC293" i="7"/>
  <c r="AP326" i="7"/>
  <c r="AO393" i="7"/>
  <c r="AD394" i="7"/>
  <c r="AF325" i="7"/>
  <c r="AG392" i="7"/>
  <c r="I39" i="7"/>
  <c r="AZ394" i="7"/>
  <c r="X325" i="7"/>
  <c r="BC167" i="7"/>
  <c r="AC326" i="7"/>
  <c r="AO392" i="7"/>
  <c r="AA326" i="7"/>
  <c r="BC156" i="7"/>
  <c r="X394" i="7"/>
  <c r="BC268" i="7"/>
  <c r="I395" i="7"/>
  <c r="BB392" i="7"/>
  <c r="BC280" i="7"/>
  <c r="AK325" i="7"/>
  <c r="BC477" i="7"/>
  <c r="AK392" i="7"/>
  <c r="BC287" i="7"/>
  <c r="V327" i="7"/>
  <c r="H64" i="7"/>
  <c r="BC162" i="7"/>
  <c r="AX327" i="7"/>
  <c r="D395" i="7"/>
  <c r="Z177" i="7"/>
  <c r="BC250" i="7"/>
  <c r="AY325" i="7"/>
  <c r="AX394" i="7"/>
  <c r="AX177" i="7"/>
  <c r="F577" i="7"/>
  <c r="AX326" i="7"/>
  <c r="BC139" i="7"/>
  <c r="W392" i="7"/>
  <c r="BC258" i="7"/>
  <c r="AV394" i="7"/>
  <c r="AQ327" i="7"/>
  <c r="H178" i="7"/>
  <c r="AH325" i="7"/>
  <c r="BC277" i="7"/>
  <c r="AR177" i="7"/>
  <c r="J576" i="7"/>
  <c r="AQ392" i="7"/>
  <c r="BC98" i="7"/>
  <c r="BB177" i="7"/>
  <c r="BC155" i="7"/>
  <c r="AD393" i="7"/>
  <c r="BC161" i="7"/>
  <c r="AT394" i="7"/>
  <c r="V325" i="7"/>
  <c r="AV325" i="7"/>
  <c r="AI325" i="7"/>
  <c r="AA63" i="8" l="1"/>
  <c r="AB63" i="8"/>
  <c r="BC748" i="7"/>
  <c r="BD79" i="7" s="1"/>
  <c r="BC725" i="7"/>
  <c r="BD56" i="7" s="1"/>
  <c r="U64" i="8"/>
  <c r="I63" i="8"/>
  <c r="AD64" i="9"/>
  <c r="F63" i="9"/>
  <c r="E63" i="9"/>
  <c r="D63" i="9"/>
  <c r="I63" i="9"/>
  <c r="U63" i="9"/>
  <c r="B63" i="8"/>
  <c r="AE65" i="8"/>
  <c r="Q64" i="8"/>
  <c r="P64" i="8"/>
  <c r="O64" i="8"/>
  <c r="AE65" i="9"/>
  <c r="AG695" i="7"/>
  <c r="V740" i="7"/>
  <c r="AU44" i="7"/>
  <c r="AU713" i="7" s="1"/>
  <c r="B397" i="7"/>
  <c r="V735" i="7"/>
  <c r="B586" i="7"/>
  <c r="BC730" i="7"/>
  <c r="BD61" i="7" s="1"/>
  <c r="BC732" i="7"/>
  <c r="BD63" i="7" s="1"/>
  <c r="BC699" i="7"/>
  <c r="BD30" i="7" s="1"/>
  <c r="BC731" i="7"/>
  <c r="BD62" i="7" s="1"/>
  <c r="AG65" i="7"/>
  <c r="AS64" i="7"/>
  <c r="AS733" i="7" s="1"/>
  <c r="V60" i="7"/>
  <c r="V35" i="7"/>
  <c r="BD7" i="7"/>
  <c r="G586" i="7"/>
  <c r="BE581" i="7"/>
  <c r="AU581" i="7"/>
  <c r="X581" i="7"/>
  <c r="AG581" i="7"/>
  <c r="AK581" i="7"/>
  <c r="AW584" i="7"/>
  <c r="AQ584" i="7"/>
  <c r="Y584" i="7"/>
  <c r="AF584" i="7"/>
  <c r="AS584" i="7"/>
  <c r="AH581" i="7"/>
  <c r="AV584" i="7"/>
  <c r="AC581" i="7"/>
  <c r="AY584" i="7"/>
  <c r="AY581" i="7"/>
  <c r="AD581" i="7"/>
  <c r="AX581" i="7"/>
  <c r="Y581" i="7"/>
  <c r="AJ581" i="7"/>
  <c r="BD584" i="7"/>
  <c r="AI584" i="7"/>
  <c r="AN584" i="7"/>
  <c r="BB584" i="7"/>
  <c r="Z581" i="7"/>
  <c r="V584" i="7"/>
  <c r="AK584" i="7"/>
  <c r="AB581" i="7"/>
  <c r="BE584" i="7"/>
  <c r="AL581" i="7"/>
  <c r="W581" i="7"/>
  <c r="AZ581" i="7"/>
  <c r="AW581" i="7"/>
  <c r="AI581" i="7"/>
  <c r="AZ584" i="7"/>
  <c r="AA584" i="7"/>
  <c r="BC584" i="7"/>
  <c r="AT584" i="7"/>
  <c r="BA581" i="7"/>
  <c r="AE584" i="7"/>
  <c r="BB581" i="7"/>
  <c r="AO584" i="7"/>
  <c r="AC584" i="7"/>
  <c r="AR581" i="7"/>
  <c r="AO581" i="7"/>
  <c r="V581" i="7"/>
  <c r="BC581" i="7"/>
  <c r="AA581" i="7"/>
  <c r="AR584" i="7"/>
  <c r="AG584" i="7"/>
  <c r="AU584" i="7"/>
  <c r="AL584" i="7"/>
  <c r="AM581" i="7"/>
  <c r="AP584" i="7"/>
  <c r="AP581" i="7"/>
  <c r="W584" i="7"/>
  <c r="AT581" i="7"/>
  <c r="X584" i="7"/>
  <c r="BD581" i="7"/>
  <c r="AE581" i="7"/>
  <c r="AQ581" i="7"/>
  <c r="AF581" i="7"/>
  <c r="BA584" i="7"/>
  <c r="AJ584" i="7"/>
  <c r="AX584" i="7"/>
  <c r="AM584" i="7"/>
  <c r="AD584" i="7"/>
  <c r="AN581" i="7"/>
  <c r="AB584" i="7"/>
  <c r="AV581" i="7"/>
  <c r="AH584" i="7"/>
  <c r="AS581" i="7"/>
  <c r="Z584" i="7"/>
  <c r="AH328" i="7"/>
  <c r="Z395" i="7"/>
  <c r="AF328" i="7"/>
  <c r="AC328" i="7"/>
  <c r="AD328" i="7"/>
  <c r="AW328" i="7"/>
  <c r="AZ395" i="7"/>
  <c r="AG395" i="7"/>
  <c r="J577" i="7"/>
  <c r="D329" i="7"/>
  <c r="BD157" i="7"/>
  <c r="AF395" i="7"/>
  <c r="J37" i="7"/>
  <c r="AP395" i="7"/>
  <c r="BD170" i="7"/>
  <c r="AQ328" i="7"/>
  <c r="J329" i="7"/>
  <c r="I396" i="7"/>
  <c r="J62" i="7"/>
  <c r="J585" i="7"/>
  <c r="I60" i="7"/>
  <c r="J64" i="7"/>
  <c r="F179" i="7"/>
  <c r="BB328" i="7"/>
  <c r="J65" i="7"/>
  <c r="AR328" i="7"/>
  <c r="AK328" i="7"/>
  <c r="BB395" i="7"/>
  <c r="AY328" i="7"/>
  <c r="H329" i="7"/>
  <c r="AU328" i="7"/>
  <c r="BD124" i="7"/>
  <c r="AU395" i="7"/>
  <c r="AA395" i="7"/>
  <c r="BD103" i="7"/>
  <c r="BA328" i="7"/>
  <c r="Z328" i="7"/>
  <c r="J61" i="7"/>
  <c r="X328" i="7"/>
  <c r="AW395" i="7"/>
  <c r="I585" i="7"/>
  <c r="Y328" i="7"/>
  <c r="AZ328" i="7"/>
  <c r="J36" i="7"/>
  <c r="AS395" i="7"/>
  <c r="I329" i="7"/>
  <c r="J396" i="7"/>
  <c r="AO328" i="7"/>
  <c r="AT395" i="7"/>
  <c r="BD466" i="7"/>
  <c r="AT328" i="7"/>
  <c r="V328" i="7"/>
  <c r="H396" i="7"/>
  <c r="AJ395" i="7"/>
  <c r="AJ328" i="7"/>
  <c r="H179" i="7"/>
  <c r="F585" i="7"/>
  <c r="AM328" i="7"/>
  <c r="BC395" i="7"/>
  <c r="J39" i="7"/>
  <c r="AN328" i="7"/>
  <c r="BD102" i="7"/>
  <c r="W395" i="7"/>
  <c r="AH395" i="7"/>
  <c r="AD395" i="7"/>
  <c r="BD125" i="7"/>
  <c r="BD149" i="7"/>
  <c r="AQ395" i="7"/>
  <c r="F329" i="7"/>
  <c r="I179" i="7"/>
  <c r="J63" i="7"/>
  <c r="J38" i="7"/>
  <c r="AR395" i="7"/>
  <c r="D585" i="7"/>
  <c r="BC328" i="7"/>
  <c r="BD173" i="7"/>
  <c r="AV395" i="7"/>
  <c r="AP328" i="7"/>
  <c r="X395" i="7"/>
  <c r="AV328" i="7"/>
  <c r="BD133" i="7"/>
  <c r="AI328" i="7"/>
  <c r="AL328" i="7"/>
  <c r="BD132" i="7"/>
  <c r="AA328" i="7"/>
  <c r="V395" i="7"/>
  <c r="AO395" i="7"/>
  <c r="AB328" i="7"/>
  <c r="J40" i="7"/>
  <c r="F396" i="7"/>
  <c r="D396" i="7"/>
  <c r="AK395" i="7"/>
  <c r="BA395" i="7"/>
  <c r="AX328" i="7"/>
  <c r="BD104" i="7"/>
  <c r="W328" i="7"/>
  <c r="BD101" i="7"/>
  <c r="AE328" i="7"/>
  <c r="AY395" i="7"/>
  <c r="AX395" i="7"/>
  <c r="AM395" i="7"/>
  <c r="AE395" i="7"/>
  <c r="AC395" i="7"/>
  <c r="BD328" i="7"/>
  <c r="I178" i="7"/>
  <c r="H585" i="7"/>
  <c r="AG328" i="7"/>
  <c r="AS328" i="7"/>
  <c r="AL395" i="7"/>
  <c r="BD121" i="7"/>
  <c r="AB395" i="7"/>
  <c r="AI395" i="7"/>
  <c r="BD95" i="7"/>
  <c r="AN395" i="7"/>
  <c r="Y395" i="7"/>
  <c r="BD112" i="7"/>
  <c r="AA64" i="8" l="1"/>
  <c r="AB64" i="8"/>
  <c r="B64" i="8"/>
  <c r="AD65" i="9"/>
  <c r="E64" i="9"/>
  <c r="I64" i="9"/>
  <c r="D64" i="9"/>
  <c r="U64" i="9"/>
  <c r="F64" i="9"/>
  <c r="AE66" i="9"/>
  <c r="U65" i="8"/>
  <c r="I64" i="8"/>
  <c r="AE66" i="8"/>
  <c r="O65" i="8"/>
  <c r="P65" i="8"/>
  <c r="Q65" i="8"/>
  <c r="V11" i="7"/>
  <c r="AV44" i="7"/>
  <c r="AV713" i="7" s="1"/>
  <c r="B398" i="7"/>
  <c r="B587" i="7"/>
  <c r="AG734" i="7"/>
  <c r="AH26" i="7"/>
  <c r="AT64" i="7"/>
  <c r="BE6" i="7"/>
  <c r="G587" i="7"/>
  <c r="AY585" i="7"/>
  <c r="BD585" i="7"/>
  <c r="AK585" i="7"/>
  <c r="BB585" i="7"/>
  <c r="AH585" i="7"/>
  <c r="AX585" i="7"/>
  <c r="AG585" i="7"/>
  <c r="AM585" i="7"/>
  <c r="V585" i="7"/>
  <c r="Z585" i="7"/>
  <c r="BE585" i="7"/>
  <c r="AT585" i="7"/>
  <c r="AN585" i="7"/>
  <c r="AL585" i="7"/>
  <c r="AP585" i="7"/>
  <c r="Y585" i="7"/>
  <c r="AE585" i="7"/>
  <c r="AC585" i="7"/>
  <c r="AJ585" i="7"/>
  <c r="BC585" i="7"/>
  <c r="AW585" i="7"/>
  <c r="AV585" i="7"/>
  <c r="AQ585" i="7"/>
  <c r="W585" i="7"/>
  <c r="AI585" i="7"/>
  <c r="AS585" i="7"/>
  <c r="AD585" i="7"/>
  <c r="AZ585" i="7"/>
  <c r="AF585" i="7"/>
  <c r="AB585" i="7"/>
  <c r="AA585" i="7"/>
  <c r="AR585" i="7"/>
  <c r="X585" i="7"/>
  <c r="BA585" i="7"/>
  <c r="AU585" i="7"/>
  <c r="AO585" i="7"/>
  <c r="BD131" i="7"/>
  <c r="BD96" i="7"/>
  <c r="BD127" i="7"/>
  <c r="BD114" i="7"/>
  <c r="BD319" i="7"/>
  <c r="BD275" i="7"/>
  <c r="BD282" i="7"/>
  <c r="BD177" i="7"/>
  <c r="F330" i="7"/>
  <c r="BD273" i="7"/>
  <c r="AW329" i="7"/>
  <c r="X396" i="7"/>
  <c r="I586" i="7"/>
  <c r="X329" i="7"/>
  <c r="BD292" i="7"/>
  <c r="AE396" i="7"/>
  <c r="BD314" i="7"/>
  <c r="BD278" i="7"/>
  <c r="AE329" i="7"/>
  <c r="AC396" i="7"/>
  <c r="BD393" i="7"/>
  <c r="AI329" i="7"/>
  <c r="AD178" i="7"/>
  <c r="AK396" i="7"/>
  <c r="BD329" i="7"/>
  <c r="D586" i="7"/>
  <c r="J330" i="7"/>
  <c r="BD287" i="7"/>
  <c r="AQ178" i="7"/>
  <c r="BD477" i="7"/>
  <c r="V396" i="7"/>
  <c r="BD293" i="7"/>
  <c r="BD297" i="7"/>
  <c r="AB178" i="7"/>
  <c r="AG178" i="7"/>
  <c r="BD158" i="7"/>
  <c r="BD306" i="7"/>
  <c r="AP329" i="7"/>
  <c r="AC329" i="7"/>
  <c r="AD396" i="7"/>
  <c r="BA396" i="7"/>
  <c r="BD122" i="7"/>
  <c r="BD110" i="7"/>
  <c r="BD119" i="7"/>
  <c r="BD105" i="7"/>
  <c r="AQ396" i="7"/>
  <c r="AM396" i="7"/>
  <c r="AH178" i="7"/>
  <c r="BD91" i="7"/>
  <c r="BD164" i="7"/>
  <c r="AC178" i="7"/>
  <c r="BD167" i="7"/>
  <c r="BD298" i="7"/>
  <c r="AY329" i="7"/>
  <c r="AV396" i="7"/>
  <c r="AT329" i="7"/>
  <c r="BD143" i="7"/>
  <c r="BD316" i="7"/>
  <c r="BD171" i="7"/>
  <c r="AL396" i="7"/>
  <c r="BD250" i="7"/>
  <c r="BD178" i="7"/>
  <c r="BD258" i="7"/>
  <c r="AK178" i="7"/>
  <c r="AJ178" i="7"/>
  <c r="AW396" i="7"/>
  <c r="BD251" i="7"/>
  <c r="BD301" i="7"/>
  <c r="AP178" i="7"/>
  <c r="AU178" i="7"/>
  <c r="AA329" i="7"/>
  <c r="V178" i="7"/>
  <c r="BD139" i="7"/>
  <c r="BD285" i="7"/>
  <c r="BD392" i="7"/>
  <c r="BD255" i="7"/>
  <c r="BD325" i="7"/>
  <c r="AI178" i="7"/>
  <c r="AK329" i="7"/>
  <c r="BD155" i="7"/>
  <c r="BD118" i="7"/>
  <c r="BD476" i="7"/>
  <c r="BD106" i="7"/>
  <c r="BD108" i="7"/>
  <c r="BD484" i="7"/>
  <c r="AF329" i="7"/>
  <c r="AS329" i="7"/>
  <c r="BD294" i="7"/>
  <c r="AO178" i="7"/>
  <c r="BD168" i="7"/>
  <c r="AN329" i="7"/>
  <c r="BD161" i="7"/>
  <c r="BD310" i="7"/>
  <c r="BD141" i="7"/>
  <c r="BD172" i="7"/>
  <c r="BD303" i="7"/>
  <c r="BD296" i="7"/>
  <c r="BD145" i="7"/>
  <c r="BD313" i="7"/>
  <c r="BD169" i="7"/>
  <c r="Y329" i="7"/>
  <c r="AX178" i="7"/>
  <c r="AB396" i="7"/>
  <c r="W396" i="7"/>
  <c r="BD146" i="7"/>
  <c r="AE178" i="7"/>
  <c r="AT178" i="7"/>
  <c r="I330" i="7"/>
  <c r="AI396" i="7"/>
  <c r="BD305" i="7"/>
  <c r="AH329" i="7"/>
  <c r="BD175" i="7"/>
  <c r="BD142" i="7"/>
  <c r="BD307" i="7"/>
  <c r="AY396" i="7"/>
  <c r="AR396" i="7"/>
  <c r="BD396" i="7"/>
  <c r="AD329" i="7"/>
  <c r="AA396" i="7"/>
  <c r="BD94" i="7"/>
  <c r="BD129" i="7"/>
  <c r="BD97" i="7"/>
  <c r="BD134" i="7"/>
  <c r="AF178" i="7"/>
  <c r="H330" i="7"/>
  <c r="F586" i="7"/>
  <c r="BD156" i="7"/>
  <c r="BD295" i="7"/>
  <c r="AY178" i="7"/>
  <c r="BD176" i="7"/>
  <c r="BD163" i="7"/>
  <c r="BD151" i="7"/>
  <c r="J60" i="7"/>
  <c r="W178" i="7"/>
  <c r="BD289" i="7"/>
  <c r="BD327" i="7"/>
  <c r="BD138" i="7"/>
  <c r="BD485" i="7"/>
  <c r="Y178" i="7"/>
  <c r="BD317" i="7"/>
  <c r="BD299" i="7"/>
  <c r="BD165" i="7"/>
  <c r="BD315" i="7"/>
  <c r="BD276" i="7"/>
  <c r="AG396" i="7"/>
  <c r="AX396" i="7"/>
  <c r="I397" i="7"/>
  <c r="BD148" i="7"/>
  <c r="W329" i="7"/>
  <c r="BC329" i="7"/>
  <c r="AN396" i="7"/>
  <c r="AR178" i="7"/>
  <c r="BD311" i="7"/>
  <c r="AM178" i="7"/>
  <c r="BD140" i="7"/>
  <c r="BD291" i="7"/>
  <c r="AO329" i="7"/>
  <c r="BD116" i="7"/>
  <c r="BD147" i="7"/>
  <c r="BD107" i="7"/>
  <c r="BD111" i="7"/>
  <c r="BD100" i="7"/>
  <c r="BD126" i="7"/>
  <c r="AS178" i="7"/>
  <c r="AV178" i="7"/>
  <c r="AU396" i="7"/>
  <c r="BD288" i="7"/>
  <c r="Z329" i="7"/>
  <c r="BD267" i="7"/>
  <c r="H586" i="7"/>
  <c r="J586" i="7"/>
  <c r="BD162" i="7"/>
  <c r="BD144" i="7"/>
  <c r="BD279" i="7"/>
  <c r="BD281" i="7"/>
  <c r="F397" i="7"/>
  <c r="AN178" i="7"/>
  <c r="BD309" i="7"/>
  <c r="Z396" i="7"/>
  <c r="AB329" i="7"/>
  <c r="BA329" i="7"/>
  <c r="AL329" i="7"/>
  <c r="BD154" i="7"/>
  <c r="BD475" i="7"/>
  <c r="AZ178" i="7"/>
  <c r="D397" i="7"/>
  <c r="BD269" i="7"/>
  <c r="BB178" i="7"/>
  <c r="BD277" i="7"/>
  <c r="BD270" i="7"/>
  <c r="AR329" i="7"/>
  <c r="BD130" i="7"/>
  <c r="BD117" i="7"/>
  <c r="BD135" i="7"/>
  <c r="BD109" i="7"/>
  <c r="Z178" i="7"/>
  <c r="BD284" i="7"/>
  <c r="BD326" i="7"/>
  <c r="BD153" i="7"/>
  <c r="BB329" i="7"/>
  <c r="BD166" i="7"/>
  <c r="BC396" i="7"/>
  <c r="BD312" i="7"/>
  <c r="AF396" i="7"/>
  <c r="BD308" i="7"/>
  <c r="AS396" i="7"/>
  <c r="BD304" i="7"/>
  <c r="AM329" i="7"/>
  <c r="BD300" i="7"/>
  <c r="AP396" i="7"/>
  <c r="BD272" i="7"/>
  <c r="BD174" i="7"/>
  <c r="AH396" i="7"/>
  <c r="V329" i="7"/>
  <c r="BD486" i="7"/>
  <c r="AZ396" i="7"/>
  <c r="BB396" i="7"/>
  <c r="BC178" i="7"/>
  <c r="AO396" i="7"/>
  <c r="BD320" i="7"/>
  <c r="D330" i="7"/>
  <c r="BD123" i="7"/>
  <c r="BD120" i="7"/>
  <c r="BD128" i="7"/>
  <c r="BD98" i="7"/>
  <c r="BD274" i="7"/>
  <c r="BD286" i="7"/>
  <c r="BD266" i="7"/>
  <c r="BD321" i="7"/>
  <c r="BD150" i="7"/>
  <c r="BD280" i="7"/>
  <c r="AJ396" i="7"/>
  <c r="H397" i="7"/>
  <c r="AV329" i="7"/>
  <c r="BD394" i="7"/>
  <c r="BD160" i="7"/>
  <c r="BD271" i="7"/>
  <c r="BD318" i="7"/>
  <c r="AT396" i="7"/>
  <c r="AA178" i="7"/>
  <c r="AG329" i="7"/>
  <c r="AX329" i="7"/>
  <c r="AL178" i="7"/>
  <c r="BD268" i="7"/>
  <c r="Y396" i="7"/>
  <c r="AU329" i="7"/>
  <c r="BD395" i="7"/>
  <c r="BD152" i="7"/>
  <c r="BD302" i="7"/>
  <c r="BD159" i="7"/>
  <c r="BD283" i="7"/>
  <c r="AZ329" i="7"/>
  <c r="BD259" i="7"/>
  <c r="J179" i="7"/>
  <c r="J397" i="7"/>
  <c r="AJ329" i="7"/>
  <c r="BD115" i="7"/>
  <c r="BD99" i="7"/>
  <c r="BD113" i="7"/>
  <c r="BA178" i="7"/>
  <c r="BD290" i="7"/>
  <c r="X178" i="7"/>
  <c r="AW178" i="7"/>
  <c r="AQ329" i="7"/>
  <c r="AA65" i="8" l="1"/>
  <c r="AB65" i="8"/>
  <c r="B65" i="8"/>
  <c r="AE67" i="8"/>
  <c r="O66" i="8"/>
  <c r="P66" i="8"/>
  <c r="Q66" i="8"/>
  <c r="AE67" i="9"/>
  <c r="U66" i="8"/>
  <c r="I65" i="8"/>
  <c r="AD66" i="9"/>
  <c r="E65" i="9"/>
  <c r="U65" i="9"/>
  <c r="F65" i="9"/>
  <c r="D65" i="9"/>
  <c r="I65" i="9"/>
  <c r="BD748" i="7"/>
  <c r="BE79" i="7" s="1"/>
  <c r="AH695" i="7"/>
  <c r="BD725" i="7"/>
  <c r="BE56" i="7" s="1"/>
  <c r="AW44" i="7"/>
  <c r="AW713" i="7" s="1"/>
  <c r="B399" i="7"/>
  <c r="BD731" i="7"/>
  <c r="BE62" i="7" s="1"/>
  <c r="B588" i="7"/>
  <c r="BD699" i="7"/>
  <c r="BE30" i="7" s="1"/>
  <c r="AH65" i="7"/>
  <c r="BD732" i="7"/>
  <c r="BE63" i="7" s="1"/>
  <c r="BD730" i="7"/>
  <c r="BE61" i="7" s="1"/>
  <c r="AT733" i="7"/>
  <c r="BE7" i="7"/>
  <c r="G588" i="7"/>
  <c r="BC586" i="7"/>
  <c r="AD586" i="7"/>
  <c r="AN586" i="7"/>
  <c r="BE586" i="7"/>
  <c r="AX586" i="7"/>
  <c r="AU586" i="7"/>
  <c r="AM586" i="7"/>
  <c r="BA586" i="7"/>
  <c r="X586" i="7"/>
  <c r="AH586" i="7"/>
  <c r="Y586" i="7"/>
  <c r="AJ586" i="7"/>
  <c r="AC586" i="7"/>
  <c r="AE586" i="7"/>
  <c r="AS586" i="7"/>
  <c r="AZ586" i="7"/>
  <c r="AW586" i="7"/>
  <c r="AB586" i="7"/>
  <c r="AK586" i="7"/>
  <c r="AG586" i="7"/>
  <c r="BB586" i="7"/>
  <c r="AA586" i="7"/>
  <c r="W586" i="7"/>
  <c r="AR586" i="7"/>
  <c r="V586" i="7"/>
  <c r="AO586" i="7"/>
  <c r="AT586" i="7"/>
  <c r="BD586" i="7"/>
  <c r="AQ586" i="7"/>
  <c r="AP586" i="7"/>
  <c r="AL586" i="7"/>
  <c r="AV586" i="7"/>
  <c r="AY586" i="7"/>
  <c r="Z586" i="7"/>
  <c r="AI586" i="7"/>
  <c r="AF586" i="7"/>
  <c r="I331" i="7"/>
  <c r="AT397" i="7"/>
  <c r="AC397" i="7"/>
  <c r="AQ330" i="7"/>
  <c r="V179" i="7"/>
  <c r="J398" i="7"/>
  <c r="AF397" i="7"/>
  <c r="AH330" i="7"/>
  <c r="BB330" i="7"/>
  <c r="Y330" i="7"/>
  <c r="AV397" i="7"/>
  <c r="AP397" i="7"/>
  <c r="AK397" i="7"/>
  <c r="J331" i="7"/>
  <c r="AV330" i="7"/>
  <c r="BD330" i="7"/>
  <c r="AC330" i="7"/>
  <c r="I587" i="7"/>
  <c r="AZ179" i="7"/>
  <c r="AR179" i="7"/>
  <c r="H331" i="7"/>
  <c r="BE99" i="7"/>
  <c r="AO179" i="7"/>
  <c r="AL397" i="7"/>
  <c r="AI397" i="7"/>
  <c r="V397" i="7"/>
  <c r="AA330" i="7"/>
  <c r="AS397" i="7"/>
  <c r="AS179" i="7"/>
  <c r="AL330" i="7"/>
  <c r="AF179" i="7"/>
  <c r="BA179" i="7"/>
  <c r="D587" i="7"/>
  <c r="AW179" i="7"/>
  <c r="AD397" i="7"/>
  <c r="BE144" i="7"/>
  <c r="BA330" i="7"/>
  <c r="AR397" i="7"/>
  <c r="AI179" i="7"/>
  <c r="BE103" i="7"/>
  <c r="AB330" i="7"/>
  <c r="AD179" i="7"/>
  <c r="BE125" i="7"/>
  <c r="AM179" i="7"/>
  <c r="F331" i="7"/>
  <c r="Z397" i="7"/>
  <c r="AX330" i="7"/>
  <c r="AH397" i="7"/>
  <c r="AJ397" i="7"/>
  <c r="AN397" i="7"/>
  <c r="X397" i="7"/>
  <c r="AY330" i="7"/>
  <c r="BE171" i="7"/>
  <c r="D331" i="7"/>
  <c r="AT330" i="7"/>
  <c r="BE154" i="7"/>
  <c r="AZ397" i="7"/>
  <c r="AP330" i="7"/>
  <c r="AZ330" i="7"/>
  <c r="BE132" i="7"/>
  <c r="AF330" i="7"/>
  <c r="AS330" i="7"/>
  <c r="Z330" i="7"/>
  <c r="BE133" i="7"/>
  <c r="AX179" i="7"/>
  <c r="I398" i="7"/>
  <c r="H587" i="7"/>
  <c r="F587" i="7"/>
  <c r="AG330" i="7"/>
  <c r="F398" i="7"/>
  <c r="AB179" i="7"/>
  <c r="AU179" i="7"/>
  <c r="AI330" i="7"/>
  <c r="AJ179" i="7"/>
  <c r="X179" i="7"/>
  <c r="AY179" i="7"/>
  <c r="AG179" i="7"/>
  <c r="BC397" i="7"/>
  <c r="AQ179" i="7"/>
  <c r="W330" i="7"/>
  <c r="AN179" i="7"/>
  <c r="AQ397" i="7"/>
  <c r="BE109" i="7"/>
  <c r="AP179" i="7"/>
  <c r="D398" i="7"/>
  <c r="AC179" i="7"/>
  <c r="S7" i="7"/>
  <c r="AM330" i="7"/>
  <c r="Z179" i="7"/>
  <c r="AO330" i="7"/>
  <c r="AW397" i="7"/>
  <c r="V330" i="7"/>
  <c r="BC330" i="7"/>
  <c r="AN330" i="7"/>
  <c r="AO397" i="7"/>
  <c r="W397" i="7"/>
  <c r="AL179" i="7"/>
  <c r="BB397" i="7"/>
  <c r="AR330" i="7"/>
  <c r="BD397" i="7"/>
  <c r="AV179" i="7"/>
  <c r="BE124" i="7"/>
  <c r="AA179" i="7"/>
  <c r="AE179" i="7"/>
  <c r="AH179" i="7"/>
  <c r="BA397" i="7"/>
  <c r="AE397" i="7"/>
  <c r="AU397" i="7"/>
  <c r="BE101" i="7"/>
  <c r="AX397" i="7"/>
  <c r="X330" i="7"/>
  <c r="AK330" i="7"/>
  <c r="BC179" i="7"/>
  <c r="AM397" i="7"/>
  <c r="AY397" i="7"/>
  <c r="AW330" i="7"/>
  <c r="AG397" i="7"/>
  <c r="AE330" i="7"/>
  <c r="AA397" i="7"/>
  <c r="AT179" i="7"/>
  <c r="W179" i="7"/>
  <c r="AD330" i="7"/>
  <c r="Y397" i="7"/>
  <c r="BD179" i="7"/>
  <c r="J587" i="7"/>
  <c r="AK179" i="7"/>
  <c r="H398" i="7"/>
  <c r="AJ330" i="7"/>
  <c r="BE152" i="7"/>
  <c r="BE100" i="7"/>
  <c r="AU330" i="7"/>
  <c r="BB179" i="7"/>
  <c r="BE118" i="7"/>
  <c r="AB397" i="7"/>
  <c r="Y179" i="7"/>
  <c r="BE108" i="7"/>
  <c r="AA66" i="8" l="1"/>
  <c r="AB66" i="8"/>
  <c r="B66" i="8"/>
  <c r="U67" i="8"/>
  <c r="I66" i="8"/>
  <c r="AE68" i="9"/>
  <c r="AE68" i="8"/>
  <c r="P67" i="8"/>
  <c r="Q67" i="8"/>
  <c r="O67" i="8"/>
  <c r="AD67" i="9"/>
  <c r="F66" i="9"/>
  <c r="D66" i="9"/>
  <c r="E66" i="9"/>
  <c r="I66" i="9"/>
  <c r="U66" i="9"/>
  <c r="AX44" i="7"/>
  <c r="AX713" i="7" s="1"/>
  <c r="B400" i="7"/>
  <c r="B589" i="7"/>
  <c r="AH734" i="7"/>
  <c r="AI26" i="7"/>
  <c r="AU64" i="7"/>
  <c r="G589" i="7"/>
  <c r="AY587" i="7"/>
  <c r="BE587" i="7"/>
  <c r="AB587" i="7"/>
  <c r="BA587" i="7"/>
  <c r="AV587" i="7"/>
  <c r="AI587" i="7"/>
  <c r="AO587" i="7"/>
  <c r="AF587" i="7"/>
  <c r="AC587" i="7"/>
  <c r="BD587" i="7"/>
  <c r="AE587" i="7"/>
  <c r="AP587" i="7"/>
  <c r="AL587" i="7"/>
  <c r="AN587" i="7"/>
  <c r="AS587" i="7"/>
  <c r="AA587" i="7"/>
  <c r="AG587" i="7"/>
  <c r="AU587" i="7"/>
  <c r="X587" i="7"/>
  <c r="W587" i="7"/>
  <c r="Y587" i="7"/>
  <c r="BB587" i="7"/>
  <c r="BC587" i="7"/>
  <c r="AW587" i="7"/>
  <c r="AX587" i="7"/>
  <c r="AZ587" i="7"/>
  <c r="AQ587" i="7"/>
  <c r="AK587" i="7"/>
  <c r="AH587" i="7"/>
  <c r="AR587" i="7"/>
  <c r="AT587" i="7"/>
  <c r="V587" i="7"/>
  <c r="Z587" i="7"/>
  <c r="AJ587" i="7"/>
  <c r="AD587" i="7"/>
  <c r="AM587" i="7"/>
  <c r="BE131" i="7"/>
  <c r="BE105" i="7"/>
  <c r="BE128" i="7"/>
  <c r="BE117" i="7"/>
  <c r="W398" i="7"/>
  <c r="BE280" i="7"/>
  <c r="F399" i="7"/>
  <c r="AM398" i="7"/>
  <c r="BE484" i="7"/>
  <c r="I399" i="7"/>
  <c r="BE139" i="7"/>
  <c r="I588" i="7"/>
  <c r="S152" i="7"/>
  <c r="BE179" i="7"/>
  <c r="AH331" i="7"/>
  <c r="BE282" i="7"/>
  <c r="X331" i="7"/>
  <c r="V331" i="7"/>
  <c r="BE393" i="7"/>
  <c r="BE284" i="7"/>
  <c r="BE303" i="7"/>
  <c r="BE291" i="7"/>
  <c r="BE276" i="7"/>
  <c r="BD398" i="7"/>
  <c r="AF331" i="7"/>
  <c r="AE331" i="7"/>
  <c r="Y331" i="7"/>
  <c r="BE307" i="7"/>
  <c r="BE161" i="7"/>
  <c r="AT331" i="7"/>
  <c r="AX331" i="7"/>
  <c r="BE476" i="7"/>
  <c r="AI398" i="7"/>
  <c r="BE327" i="7"/>
  <c r="BE296" i="7"/>
  <c r="BE301" i="7"/>
  <c r="AG331" i="7"/>
  <c r="BE148" i="7"/>
  <c r="BE295" i="7"/>
  <c r="W331" i="7"/>
  <c r="BE102" i="7"/>
  <c r="BE329" i="7"/>
  <c r="BE285" i="7"/>
  <c r="BE286" i="7"/>
  <c r="BE166" i="7"/>
  <c r="F588" i="7"/>
  <c r="BE466" i="7"/>
  <c r="BE123" i="7"/>
  <c r="BE116" i="7"/>
  <c r="BE113" i="7"/>
  <c r="BE107" i="7"/>
  <c r="BE272" i="7"/>
  <c r="BE397" i="7"/>
  <c r="AA398" i="7"/>
  <c r="BE173" i="7"/>
  <c r="BE279" i="7"/>
  <c r="BE270" i="7"/>
  <c r="AC398" i="7"/>
  <c r="BE299" i="7"/>
  <c r="BE288" i="7"/>
  <c r="BE267" i="7"/>
  <c r="BE142" i="7"/>
  <c r="BE274" i="7"/>
  <c r="BE309" i="7"/>
  <c r="S109" i="7"/>
  <c r="AU398" i="7"/>
  <c r="AQ398" i="7"/>
  <c r="BE251" i="7"/>
  <c r="BE275" i="7"/>
  <c r="BE250" i="7"/>
  <c r="BE321" i="7"/>
  <c r="BB331" i="7"/>
  <c r="AP398" i="7"/>
  <c r="AX398" i="7"/>
  <c r="J332" i="7"/>
  <c r="AE398" i="7"/>
  <c r="BE176" i="7"/>
  <c r="AG398" i="7"/>
  <c r="BE146" i="7"/>
  <c r="AK331" i="7"/>
  <c r="BE396" i="7"/>
  <c r="BE145" i="7"/>
  <c r="BE114" i="7"/>
  <c r="BE316" i="7"/>
  <c r="D399" i="7"/>
  <c r="I332" i="7"/>
  <c r="BE95" i="7"/>
  <c r="BE485" i="7"/>
  <c r="BE119" i="7"/>
  <c r="BE104" i="7"/>
  <c r="BE268" i="7"/>
  <c r="AC331" i="7"/>
  <c r="BD331" i="7"/>
  <c r="BE156" i="7"/>
  <c r="BE150" i="7"/>
  <c r="BE331" i="7"/>
  <c r="BA398" i="7"/>
  <c r="AM331" i="7"/>
  <c r="BE477" i="7"/>
  <c r="D332" i="7"/>
  <c r="BE297" i="7"/>
  <c r="BE140" i="7"/>
  <c r="S140" i="7" s="1"/>
  <c r="BC331" i="7"/>
  <c r="BE163" i="7"/>
  <c r="BE153" i="7"/>
  <c r="S154" i="7"/>
  <c r="BE315" i="7"/>
  <c r="V398" i="7"/>
  <c r="BE111" i="7"/>
  <c r="BE143" i="7"/>
  <c r="S144" i="7"/>
  <c r="BE110" i="7"/>
  <c r="BE129" i="7"/>
  <c r="BE94" i="7"/>
  <c r="BE134" i="7"/>
  <c r="D588" i="7"/>
  <c r="BE398" i="7"/>
  <c r="BE293" i="7"/>
  <c r="BE318" i="7"/>
  <c r="BE151" i="7"/>
  <c r="BE149" i="7"/>
  <c r="BE320" i="7"/>
  <c r="AP331" i="7"/>
  <c r="BE147" i="7"/>
  <c r="BE175" i="7"/>
  <c r="BE311" i="7"/>
  <c r="BE269" i="7"/>
  <c r="BE165" i="7"/>
  <c r="BE294" i="7"/>
  <c r="AJ331" i="7"/>
  <c r="BB398" i="7"/>
  <c r="BE255" i="7"/>
  <c r="BE160" i="7"/>
  <c r="BA331" i="7"/>
  <c r="BE310" i="7"/>
  <c r="H332" i="7"/>
  <c r="AV331" i="7"/>
  <c r="BE271" i="7"/>
  <c r="BE258" i="7"/>
  <c r="BE313" i="7"/>
  <c r="BE292" i="7"/>
  <c r="H588" i="7"/>
  <c r="BE259" i="7"/>
  <c r="AN331" i="7"/>
  <c r="BE96" i="7"/>
  <c r="BE106" i="7"/>
  <c r="BE177" i="7"/>
  <c r="AS331" i="7"/>
  <c r="BE169" i="7"/>
  <c r="BE178" i="7"/>
  <c r="BE305" i="7"/>
  <c r="J399" i="7"/>
  <c r="Z398" i="7"/>
  <c r="S171" i="7"/>
  <c r="BE172" i="7"/>
  <c r="AA331" i="7"/>
  <c r="BE273" i="7"/>
  <c r="Y398" i="7"/>
  <c r="BE325" i="7"/>
  <c r="AF398" i="7"/>
  <c r="BE112" i="7"/>
  <c r="BE115" i="7"/>
  <c r="BE98" i="7"/>
  <c r="BE126" i="7"/>
  <c r="BE168" i="7"/>
  <c r="AB331" i="7"/>
  <c r="X398" i="7"/>
  <c r="BE290" i="7"/>
  <c r="AW331" i="7"/>
  <c r="BE314" i="7"/>
  <c r="BE141" i="7"/>
  <c r="AU331" i="7"/>
  <c r="AZ331" i="7"/>
  <c r="AR331" i="7"/>
  <c r="H399" i="7"/>
  <c r="BE308" i="7"/>
  <c r="BE287" i="7"/>
  <c r="AY331" i="7"/>
  <c r="BE277" i="7"/>
  <c r="AJ398" i="7"/>
  <c r="BE91" i="7"/>
  <c r="S91" i="7"/>
  <c r="BC398" i="7"/>
  <c r="AV398" i="7"/>
  <c r="AN398" i="7"/>
  <c r="AZ398" i="7"/>
  <c r="BE326" i="7"/>
  <c r="BE158" i="7"/>
  <c r="BE122" i="7"/>
  <c r="AK398" i="7"/>
  <c r="BE162" i="7"/>
  <c r="BE281" i="7"/>
  <c r="BE306" i="7"/>
  <c r="BE167" i="7"/>
  <c r="AO331" i="7"/>
  <c r="S753" i="7"/>
  <c r="BE283" i="7"/>
  <c r="BE138" i="7"/>
  <c r="BE130" i="7"/>
  <c r="BE97" i="7"/>
  <c r="BE135" i="7"/>
  <c r="BE121" i="7"/>
  <c r="AT398" i="7"/>
  <c r="AO398" i="7"/>
  <c r="BE317" i="7"/>
  <c r="BE319" i="7"/>
  <c r="AW398" i="7"/>
  <c r="AY398" i="7"/>
  <c r="BE278" i="7"/>
  <c r="BE330" i="7"/>
  <c r="BE394" i="7"/>
  <c r="BE170" i="7"/>
  <c r="BE159" i="7"/>
  <c r="BE164" i="7"/>
  <c r="AR398" i="7"/>
  <c r="BE298" i="7"/>
  <c r="J588" i="7"/>
  <c r="Z331" i="7"/>
  <c r="BE486" i="7"/>
  <c r="AD331" i="7"/>
  <c r="AL331" i="7"/>
  <c r="AD398" i="7"/>
  <c r="AS398" i="7"/>
  <c r="AH398" i="7"/>
  <c r="BE302" i="7"/>
  <c r="BE155" i="7"/>
  <c r="S485" i="7"/>
  <c r="AB398" i="7"/>
  <c r="BE174" i="7"/>
  <c r="BE300" i="7"/>
  <c r="BE289" i="7"/>
  <c r="BE127" i="7"/>
  <c r="AL398" i="7"/>
  <c r="AI331" i="7"/>
  <c r="BE266" i="7"/>
  <c r="BE328" i="7"/>
  <c r="BE157" i="7"/>
  <c r="AQ331" i="7"/>
  <c r="BE392" i="7"/>
  <c r="BE312" i="7"/>
  <c r="BE120" i="7"/>
  <c r="F332" i="7"/>
  <c r="BE395" i="7"/>
  <c r="BE304" i="7"/>
  <c r="BE475" i="7"/>
  <c r="AA67" i="8" l="1"/>
  <c r="AB67" i="8"/>
  <c r="BE725" i="7"/>
  <c r="B67" i="8"/>
  <c r="AE69" i="9"/>
  <c r="AD68" i="9"/>
  <c r="E67" i="9"/>
  <c r="D67" i="9"/>
  <c r="I67" i="9"/>
  <c r="F67" i="9"/>
  <c r="U67" i="9"/>
  <c r="AE69" i="8"/>
  <c r="O68" i="8"/>
  <c r="P68" i="8"/>
  <c r="Q68" i="8"/>
  <c r="U68" i="8"/>
  <c r="I67" i="8"/>
  <c r="BE748" i="7"/>
  <c r="AI695" i="7"/>
  <c r="AY44" i="7"/>
  <c r="AY713" i="7" s="1"/>
  <c r="B401" i="7"/>
  <c r="B590" i="7"/>
  <c r="BE699" i="7"/>
  <c r="BE730" i="7"/>
  <c r="BE732" i="7"/>
  <c r="BE731" i="7"/>
  <c r="AI65" i="7"/>
  <c r="AU733" i="7"/>
  <c r="G590" i="7"/>
  <c r="BC588" i="7"/>
  <c r="AD588" i="7"/>
  <c r="AV588" i="7"/>
  <c r="AB588" i="7"/>
  <c r="AU588" i="7"/>
  <c r="AM588" i="7"/>
  <c r="BA588" i="7"/>
  <c r="BE588" i="7"/>
  <c r="AF588" i="7"/>
  <c r="AX588" i="7"/>
  <c r="W588" i="7"/>
  <c r="AI588" i="7"/>
  <c r="AC588" i="7"/>
  <c r="AH588" i="7"/>
  <c r="AE588" i="7"/>
  <c r="AS588" i="7"/>
  <c r="AW588" i="7"/>
  <c r="X588" i="7"/>
  <c r="AP588" i="7"/>
  <c r="AK588" i="7"/>
  <c r="BB588" i="7"/>
  <c r="AG588" i="7"/>
  <c r="AN588" i="7"/>
  <c r="AO588" i="7"/>
  <c r="V588" i="7"/>
  <c r="AT588" i="7"/>
  <c r="AZ588" i="7"/>
  <c r="Y588" i="7"/>
  <c r="AA588" i="7"/>
  <c r="AL588" i="7"/>
  <c r="AR588" i="7"/>
  <c r="BD588" i="7"/>
  <c r="AY588" i="7"/>
  <c r="AJ588" i="7"/>
  <c r="Z588" i="7"/>
  <c r="AQ588" i="7"/>
  <c r="S475" i="7"/>
  <c r="S157" i="7"/>
  <c r="S165" i="7"/>
  <c r="AF332" i="7"/>
  <c r="S239" i="7"/>
  <c r="S255" i="7"/>
  <c r="S484" i="7"/>
  <c r="S266" i="7"/>
  <c r="S305" i="7"/>
  <c r="S299" i="7"/>
  <c r="S308" i="7"/>
  <c r="S586" i="7"/>
  <c r="S103" i="7"/>
  <c r="V399" i="7"/>
  <c r="S241" i="7"/>
  <c r="S290" i="7"/>
  <c r="S143" i="7"/>
  <c r="S94" i="7"/>
  <c r="S285" i="7"/>
  <c r="S191" i="7"/>
  <c r="S288" i="7"/>
  <c r="S150" i="7"/>
  <c r="S122" i="7"/>
  <c r="S225" i="7"/>
  <c r="AI399" i="7"/>
  <c r="S311" i="7"/>
  <c r="AG332" i="7"/>
  <c r="BC399" i="7"/>
  <c r="AB332" i="7"/>
  <c r="S250" i="7"/>
  <c r="S292" i="7"/>
  <c r="S172" i="7"/>
  <c r="S190" i="7"/>
  <c r="S306" i="7"/>
  <c r="S106" i="7"/>
  <c r="AP399" i="7"/>
  <c r="S210" i="7"/>
  <c r="S131" i="7"/>
  <c r="AY399" i="7"/>
  <c r="S730" i="7"/>
  <c r="S148" i="7"/>
  <c r="BD399" i="7"/>
  <c r="S212" i="7"/>
  <c r="S286" i="7"/>
  <c r="S206" i="7"/>
  <c r="S392" i="7"/>
  <c r="S168" i="7"/>
  <c r="AE332" i="7"/>
  <c r="S98" i="7"/>
  <c r="AX332" i="7"/>
  <c r="S218" i="7"/>
  <c r="H589" i="7"/>
  <c r="S132" i="7"/>
  <c r="AJ332" i="7"/>
  <c r="S281" i="7"/>
  <c r="BD332" i="7"/>
  <c r="S244" i="7"/>
  <c r="W399" i="7"/>
  <c r="BA399" i="7"/>
  <c r="S176" i="7"/>
  <c r="AW332" i="7"/>
  <c r="AV399" i="7"/>
  <c r="S125" i="7"/>
  <c r="S287" i="7"/>
  <c r="S123" i="7"/>
  <c r="AT399" i="7"/>
  <c r="S731" i="7"/>
  <c r="S185" i="7"/>
  <c r="S321" i="7"/>
  <c r="S128" i="7"/>
  <c r="S169" i="7"/>
  <c r="S275" i="7"/>
  <c r="S120" i="7"/>
  <c r="S202" i="7"/>
  <c r="S309" i="7"/>
  <c r="AK332" i="7"/>
  <c r="S302" i="7"/>
  <c r="S222" i="7"/>
  <c r="S477" i="7"/>
  <c r="S214" i="7"/>
  <c r="S507" i="7"/>
  <c r="BE332" i="7"/>
  <c r="S242" i="7"/>
  <c r="AA399" i="7"/>
  <c r="S585" i="7"/>
  <c r="S230" i="7"/>
  <c r="S258" i="7"/>
  <c r="S243" i="7"/>
  <c r="S240" i="7"/>
  <c r="S289" i="7"/>
  <c r="S99" i="7"/>
  <c r="S199" i="7"/>
  <c r="S282" i="7"/>
  <c r="S273" i="7"/>
  <c r="S236" i="7"/>
  <c r="S235" i="7"/>
  <c r="S141" i="7"/>
  <c r="S312" i="7"/>
  <c r="S232" i="7"/>
  <c r="S233" i="7"/>
  <c r="AD399" i="7"/>
  <c r="F333" i="7"/>
  <c r="S313" i="7"/>
  <c r="Z399" i="7"/>
  <c r="AU332" i="7"/>
  <c r="S118" i="7"/>
  <c r="S278" i="7"/>
  <c r="J589" i="7"/>
  <c r="S326" i="7"/>
  <c r="H400" i="7"/>
  <c r="S226" i="7"/>
  <c r="S97" i="7"/>
  <c r="S725" i="7"/>
  <c r="BB332" i="7"/>
  <c r="S124" i="7"/>
  <c r="AK399" i="7"/>
  <c r="S217" i="7"/>
  <c r="S508" i="7"/>
  <c r="AN332" i="7"/>
  <c r="S200" i="7"/>
  <c r="S748" i="7"/>
  <c r="S300" i="7"/>
  <c r="S231" i="7"/>
  <c r="F400" i="7"/>
  <c r="S184" i="7"/>
  <c r="S397" i="7"/>
  <c r="AZ332" i="7"/>
  <c r="S174" i="7"/>
  <c r="S582" i="7"/>
  <c r="S270" i="7"/>
  <c r="S192" i="7"/>
  <c r="S204" i="7"/>
  <c r="S186" i="7"/>
  <c r="S116" i="7"/>
  <c r="S510" i="7"/>
  <c r="S466" i="7"/>
  <c r="S189" i="7"/>
  <c r="S108" i="7"/>
  <c r="S198" i="7"/>
  <c r="AX399" i="7"/>
  <c r="S284" i="7"/>
  <c r="S161" i="7"/>
  <c r="S129" i="7"/>
  <c r="S155" i="7"/>
  <c r="S156" i="7"/>
  <c r="I400" i="7"/>
  <c r="AM399" i="7"/>
  <c r="S138" i="7"/>
  <c r="S291" i="7"/>
  <c r="AC332" i="7"/>
  <c r="S329" i="7"/>
  <c r="S223" i="7"/>
  <c r="S269" i="7"/>
  <c r="S219" i="7"/>
  <c r="AO332" i="7"/>
  <c r="AD332" i="7"/>
  <c r="S183" i="7"/>
  <c r="S234" i="7"/>
  <c r="S139" i="7"/>
  <c r="S310" i="7"/>
  <c r="S121" i="7"/>
  <c r="AZ399" i="7"/>
  <c r="Y332" i="7"/>
  <c r="S193" i="7"/>
  <c r="S101" i="7"/>
  <c r="AY332" i="7"/>
  <c r="S151" i="7"/>
  <c r="S175" i="7"/>
  <c r="S320" i="7"/>
  <c r="S162" i="7"/>
  <c r="S272" i="7"/>
  <c r="S296" i="7"/>
  <c r="S393" i="7"/>
  <c r="S506" i="7"/>
  <c r="S398" i="7"/>
  <c r="S394" i="7"/>
  <c r="AE399" i="7"/>
  <c r="J333" i="7"/>
  <c r="S331" i="7"/>
  <c r="S188" i="7"/>
  <c r="S301" i="7"/>
  <c r="S298" i="7"/>
  <c r="S163" i="7"/>
  <c r="S303" i="7"/>
  <c r="S201" i="7"/>
  <c r="BB399" i="7"/>
  <c r="S268" i="7"/>
  <c r="S328" i="7"/>
  <c r="S119" i="7"/>
  <c r="S117" i="7"/>
  <c r="S476" i="7"/>
  <c r="AJ399" i="7"/>
  <c r="J400" i="7"/>
  <c r="S325" i="7"/>
  <c r="S581" i="7"/>
  <c r="S102" i="7"/>
  <c r="I589" i="7"/>
  <c r="X332" i="7"/>
  <c r="S317" i="7"/>
  <c r="S133" i="7"/>
  <c r="S112" i="7"/>
  <c r="S279" i="7"/>
  <c r="S205" i="7"/>
  <c r="S583" i="7"/>
  <c r="AL332" i="7"/>
  <c r="S512" i="7"/>
  <c r="S167" i="7"/>
  <c r="AN399" i="7"/>
  <c r="S304" i="7"/>
  <c r="AS332" i="7"/>
  <c r="S166" i="7"/>
  <c r="S211" i="7"/>
  <c r="I333" i="7"/>
  <c r="S228" i="7"/>
  <c r="S316" i="7"/>
  <c r="S114" i="7"/>
  <c r="S330" i="7"/>
  <c r="S511" i="7"/>
  <c r="S220" i="7"/>
  <c r="S293" i="7"/>
  <c r="S142" i="7"/>
  <c r="S245" i="7"/>
  <c r="S194" i="7"/>
  <c r="S277" i="7"/>
  <c r="S209" i="7"/>
  <c r="S158" i="7"/>
  <c r="S271" i="7"/>
  <c r="S294" i="7"/>
  <c r="AQ332" i="7"/>
  <c r="S100" i="7"/>
  <c r="S104" i="7"/>
  <c r="S584" i="7"/>
  <c r="S274" i="7"/>
  <c r="S195" i="7"/>
  <c r="W332" i="7"/>
  <c r="S280" i="7"/>
  <c r="AW399" i="7"/>
  <c r="AR332" i="7"/>
  <c r="S295" i="7"/>
  <c r="D400" i="7"/>
  <c r="F589" i="7"/>
  <c r="S732" i="7"/>
  <c r="S396" i="7"/>
  <c r="S509" i="7"/>
  <c r="S196" i="7"/>
  <c r="S145" i="7"/>
  <c r="S95" i="7"/>
  <c r="AB399" i="7"/>
  <c r="S110" i="7"/>
  <c r="S267" i="7"/>
  <c r="S229" i="7"/>
  <c r="S699" i="7"/>
  <c r="S135" i="7"/>
  <c r="S134" i="7"/>
  <c r="S238" i="7"/>
  <c r="AU399" i="7"/>
  <c r="S251" i="7"/>
  <c r="AI332" i="7"/>
  <c r="AT332" i="7"/>
  <c r="BE399" i="7"/>
  <c r="Z332" i="7"/>
  <c r="S113" i="7"/>
  <c r="S179" i="7"/>
  <c r="S147" i="7"/>
  <c r="AA332" i="7"/>
  <c r="AR399" i="7"/>
  <c r="S259" i="7"/>
  <c r="S319" i="7"/>
  <c r="AH332" i="7"/>
  <c r="S327" i="7"/>
  <c r="S160" i="7"/>
  <c r="S187" i="7"/>
  <c r="S203" i="7"/>
  <c r="S178" i="7"/>
  <c r="S96" i="7"/>
  <c r="AH399" i="7"/>
  <c r="S318" i="7"/>
  <c r="S149" i="7"/>
  <c r="S315" i="7"/>
  <c r="S153" i="7"/>
  <c r="AL399" i="7"/>
  <c r="S587" i="7"/>
  <c r="S276" i="7"/>
  <c r="AG399" i="7"/>
  <c r="S130" i="7"/>
  <c r="AC399" i="7"/>
  <c r="AF399" i="7"/>
  <c r="S513" i="7"/>
  <c r="S221" i="7"/>
  <c r="S111" i="7"/>
  <c r="S159" i="7"/>
  <c r="H333" i="7"/>
  <c r="S127" i="7"/>
  <c r="AS399" i="7"/>
  <c r="S224" i="7"/>
  <c r="BA332" i="7"/>
  <c r="Y399" i="7"/>
  <c r="S164" i="7"/>
  <c r="S182" i="7"/>
  <c r="D589" i="7"/>
  <c r="S216" i="7"/>
  <c r="S146" i="7"/>
  <c r="S173" i="7"/>
  <c r="S215" i="7"/>
  <c r="S197" i="7"/>
  <c r="D333" i="7"/>
  <c r="AM332" i="7"/>
  <c r="S307" i="7"/>
  <c r="AO399" i="7"/>
  <c r="S207" i="7"/>
  <c r="V332" i="7"/>
  <c r="S126" i="7"/>
  <c r="S115" i="7"/>
  <c r="S314" i="7"/>
  <c r="S486" i="7"/>
  <c r="S297" i="7"/>
  <c r="S107" i="7"/>
  <c r="S213" i="7"/>
  <c r="S208" i="7"/>
  <c r="AQ399" i="7"/>
  <c r="S170" i="7"/>
  <c r="AV332" i="7"/>
  <c r="S283" i="7"/>
  <c r="S177" i="7"/>
  <c r="X399" i="7"/>
  <c r="S105" i="7"/>
  <c r="AP332" i="7"/>
  <c r="S395" i="7"/>
  <c r="S237" i="7"/>
  <c r="BC332" i="7"/>
  <c r="S227" i="7"/>
  <c r="AA68" i="8" l="1"/>
  <c r="AB68" i="8"/>
  <c r="AD69" i="9"/>
  <c r="U68" i="9"/>
  <c r="E68" i="9"/>
  <c r="F68" i="9"/>
  <c r="D68" i="9"/>
  <c r="I68" i="9"/>
  <c r="B68" i="8"/>
  <c r="U69" i="8"/>
  <c r="I68" i="8"/>
  <c r="AE70" i="8"/>
  <c r="Q69" i="8"/>
  <c r="O69" i="8"/>
  <c r="P69" i="8"/>
  <c r="AE70" i="9"/>
  <c r="AZ44" i="7"/>
  <c r="AZ713" i="7" s="1"/>
  <c r="B402" i="7"/>
  <c r="B591" i="7"/>
  <c r="X25" i="7"/>
  <c r="AI734" i="7"/>
  <c r="AJ26" i="7"/>
  <c r="AV64" i="7"/>
  <c r="G591" i="7"/>
  <c r="AY589" i="7"/>
  <c r="BE589" i="7"/>
  <c r="AF589" i="7"/>
  <c r="AJ589" i="7"/>
  <c r="V589" i="7"/>
  <c r="BA589" i="7"/>
  <c r="AQ589" i="7"/>
  <c r="AW589" i="7"/>
  <c r="X589" i="7"/>
  <c r="AB589" i="7"/>
  <c r="AT589" i="7"/>
  <c r="AO589" i="7"/>
  <c r="AE589" i="7"/>
  <c r="BB589" i="7"/>
  <c r="AI589" i="7"/>
  <c r="AM589" i="7"/>
  <c r="AA589" i="7"/>
  <c r="AG589" i="7"/>
  <c r="AS589" i="7"/>
  <c r="AD589" i="7"/>
  <c r="AL589" i="7"/>
  <c r="AZ589" i="7"/>
  <c r="AN589" i="7"/>
  <c r="AX589" i="7"/>
  <c r="Y589" i="7"/>
  <c r="AK589" i="7"/>
  <c r="AU589" i="7"/>
  <c r="W589" i="7"/>
  <c r="AR589" i="7"/>
  <c r="AP589" i="7"/>
  <c r="BD589" i="7"/>
  <c r="AC589" i="7"/>
  <c r="BC589" i="7"/>
  <c r="AV589" i="7"/>
  <c r="Z589" i="7"/>
  <c r="AH589" i="7"/>
  <c r="AJ400" i="7"/>
  <c r="AW333" i="7"/>
  <c r="AI400" i="7"/>
  <c r="J401" i="7"/>
  <c r="Z400" i="7"/>
  <c r="AE400" i="7"/>
  <c r="AP400" i="7"/>
  <c r="I334" i="7"/>
  <c r="AS333" i="7"/>
  <c r="I590" i="7"/>
  <c r="AK400" i="7"/>
  <c r="BD333" i="7"/>
  <c r="I401" i="7"/>
  <c r="AH400" i="7"/>
  <c r="AY333" i="7"/>
  <c r="AW400" i="7"/>
  <c r="AT333" i="7"/>
  <c r="BE400" i="7"/>
  <c r="AU333" i="7"/>
  <c r="BA400" i="7"/>
  <c r="F590" i="7"/>
  <c r="V333" i="7"/>
  <c r="AE333" i="7"/>
  <c r="F401" i="7"/>
  <c r="X400" i="7"/>
  <c r="AF333" i="7"/>
  <c r="AL400" i="7"/>
  <c r="H334" i="7"/>
  <c r="AG400" i="7"/>
  <c r="AD400" i="7"/>
  <c r="S399" i="7"/>
  <c r="W333" i="7"/>
  <c r="AS400" i="7"/>
  <c r="S332" i="7"/>
  <c r="S588" i="7"/>
  <c r="AL333" i="7"/>
  <c r="W400" i="7"/>
  <c r="AC400" i="7"/>
  <c r="AN400" i="7"/>
  <c r="AB400" i="7"/>
  <c r="AP333" i="7"/>
  <c r="D401" i="7"/>
  <c r="AQ400" i="7"/>
  <c r="AF400" i="7"/>
  <c r="AR333" i="7"/>
  <c r="AX400" i="7"/>
  <c r="BD400" i="7"/>
  <c r="AO333" i="7"/>
  <c r="AN333" i="7"/>
  <c r="AR400" i="7"/>
  <c r="AV400" i="7"/>
  <c r="Z333" i="7"/>
  <c r="AU400" i="7"/>
  <c r="AZ333" i="7"/>
  <c r="X333" i="7"/>
  <c r="AA333" i="7"/>
  <c r="AM400" i="7"/>
  <c r="AY400" i="7"/>
  <c r="Y400" i="7"/>
  <c r="D334" i="7"/>
  <c r="AA400" i="7"/>
  <c r="AD333" i="7"/>
  <c r="BC400" i="7"/>
  <c r="AJ333" i="7"/>
  <c r="AK333" i="7"/>
  <c r="AC333" i="7"/>
  <c r="AB333" i="7"/>
  <c r="H590" i="7"/>
  <c r="BA333" i="7"/>
  <c r="AO400" i="7"/>
  <c r="AT400" i="7"/>
  <c r="J590" i="7"/>
  <c r="AM333" i="7"/>
  <c r="Y333" i="7"/>
  <c r="BE333" i="7"/>
  <c r="BB400" i="7"/>
  <c r="J334" i="7"/>
  <c r="AQ333" i="7"/>
  <c r="F334" i="7"/>
  <c r="AZ400" i="7"/>
  <c r="D590" i="7"/>
  <c r="AI333" i="7"/>
  <c r="AG333" i="7"/>
  <c r="BC333" i="7"/>
  <c r="AH333" i="7"/>
  <c r="V400" i="7"/>
  <c r="AV333" i="7"/>
  <c r="BB333" i="7"/>
  <c r="H401" i="7"/>
  <c r="AX333" i="7"/>
  <c r="AA69" i="8" l="1"/>
  <c r="AB69" i="8"/>
  <c r="AE71" i="9"/>
  <c r="AE71" i="8"/>
  <c r="O70" i="8"/>
  <c r="P70" i="8"/>
  <c r="Q70" i="8"/>
  <c r="U70" i="8"/>
  <c r="I69" i="8"/>
  <c r="B69" i="8"/>
  <c r="AD70" i="9"/>
  <c r="F69" i="9"/>
  <c r="E69" i="9"/>
  <c r="I69" i="9"/>
  <c r="D69" i="9"/>
  <c r="U69" i="9"/>
  <c r="AJ695" i="7"/>
  <c r="BA44" i="7"/>
  <c r="BA713" i="7" s="1"/>
  <c r="BB44" i="7" s="1"/>
  <c r="BB713" i="7" s="1"/>
  <c r="BC44" i="7" s="1"/>
  <c r="BC713" i="7" s="1"/>
  <c r="BD44" i="7" s="1"/>
  <c r="BD713" i="7" s="1"/>
  <c r="BE44" i="7" s="1"/>
  <c r="BE713" i="7" s="1"/>
  <c r="B403" i="7"/>
  <c r="B592" i="7"/>
  <c r="X694" i="7"/>
  <c r="AJ65" i="7"/>
  <c r="AV733" i="7"/>
  <c r="G592" i="7"/>
  <c r="BC590" i="7"/>
  <c r="AD590" i="7"/>
  <c r="AJ590" i="7"/>
  <c r="AV590" i="7"/>
  <c r="AX590" i="7"/>
  <c r="AU590" i="7"/>
  <c r="AQ590" i="7"/>
  <c r="AF590" i="7"/>
  <c r="AE590" i="7"/>
  <c r="AS590" i="7"/>
  <c r="AW590" i="7"/>
  <c r="X590" i="7"/>
  <c r="AH590" i="7"/>
  <c r="AN590" i="7"/>
  <c r="AI590" i="7"/>
  <c r="W590" i="7"/>
  <c r="AK590" i="7"/>
  <c r="AO590" i="7"/>
  <c r="AA590" i="7"/>
  <c r="BD590" i="7"/>
  <c r="AB590" i="7"/>
  <c r="BE590" i="7"/>
  <c r="BB590" i="7"/>
  <c r="AC590" i="7"/>
  <c r="AG590" i="7"/>
  <c r="AP590" i="7"/>
  <c r="AL590" i="7"/>
  <c r="AY590" i="7"/>
  <c r="V590" i="7"/>
  <c r="BA590" i="7"/>
  <c r="AT590" i="7"/>
  <c r="AZ590" i="7"/>
  <c r="Y590" i="7"/>
  <c r="Z590" i="7"/>
  <c r="AR590" i="7"/>
  <c r="AM590" i="7"/>
  <c r="AJ401" i="7"/>
  <c r="X334" i="7"/>
  <c r="AW401" i="7"/>
  <c r="AI401" i="7"/>
  <c r="S333" i="7"/>
  <c r="AS334" i="7"/>
  <c r="AM401" i="7"/>
  <c r="Y334" i="7"/>
  <c r="AN334" i="7"/>
  <c r="AK334" i="7"/>
  <c r="I402" i="7"/>
  <c r="AU401" i="7"/>
  <c r="BE334" i="7"/>
  <c r="V401" i="7"/>
  <c r="BD334" i="7"/>
  <c r="BA334" i="7"/>
  <c r="AP401" i="7"/>
  <c r="AD334" i="7"/>
  <c r="AL334" i="7"/>
  <c r="AS401" i="7"/>
  <c r="D335" i="7"/>
  <c r="AE401" i="7"/>
  <c r="AW334" i="7"/>
  <c r="AE334" i="7"/>
  <c r="J335" i="7"/>
  <c r="H591" i="7"/>
  <c r="Y401" i="7"/>
  <c r="F591" i="7"/>
  <c r="X401" i="7"/>
  <c r="AV334" i="7"/>
  <c r="AH334" i="7"/>
  <c r="AZ401" i="7"/>
  <c r="AZ334" i="7"/>
  <c r="AO401" i="7"/>
  <c r="W401" i="7"/>
  <c r="J402" i="7"/>
  <c r="AD401" i="7"/>
  <c r="AO334" i="7"/>
  <c r="AY334" i="7"/>
  <c r="BC401" i="7"/>
  <c r="D402" i="7"/>
  <c r="Z334" i="7"/>
  <c r="AT401" i="7"/>
  <c r="Z401" i="7"/>
  <c r="AQ334" i="7"/>
  <c r="AG334" i="7"/>
  <c r="AX334" i="7"/>
  <c r="AY401" i="7"/>
  <c r="AT334" i="7"/>
  <c r="BE401" i="7"/>
  <c r="AJ334" i="7"/>
  <c r="BB401" i="7"/>
  <c r="AR401" i="7"/>
  <c r="AI334" i="7"/>
  <c r="AR334" i="7"/>
  <c r="S400" i="7"/>
  <c r="BB334" i="7"/>
  <c r="BD401" i="7"/>
  <c r="AF334" i="7"/>
  <c r="W334" i="7"/>
  <c r="AV401" i="7"/>
  <c r="AM334" i="7"/>
  <c r="AG401" i="7"/>
  <c r="BA401" i="7"/>
  <c r="J591" i="7"/>
  <c r="D591" i="7"/>
  <c r="AF401" i="7"/>
  <c r="AB401" i="7"/>
  <c r="H335" i="7"/>
  <c r="AC334" i="7"/>
  <c r="F335" i="7"/>
  <c r="S589" i="7"/>
  <c r="S713" i="7"/>
  <c r="AP334" i="7"/>
  <c r="AA401" i="7"/>
  <c r="AC401" i="7"/>
  <c r="AX401" i="7"/>
  <c r="AQ401" i="7"/>
  <c r="AH401" i="7"/>
  <c r="AL401" i="7"/>
  <c r="AB334" i="7"/>
  <c r="AK401" i="7"/>
  <c r="AA334" i="7"/>
  <c r="BC334" i="7"/>
  <c r="AN401" i="7"/>
  <c r="H402" i="7"/>
  <c r="I591" i="7"/>
  <c r="F402" i="7"/>
  <c r="AU334" i="7"/>
  <c r="I335" i="7"/>
  <c r="V334" i="7"/>
  <c r="AA70" i="8" l="1"/>
  <c r="AB70" i="8"/>
  <c r="B70" i="8"/>
  <c r="AE72" i="8"/>
  <c r="O71" i="8"/>
  <c r="P71" i="8"/>
  <c r="Q71" i="8"/>
  <c r="U71" i="8"/>
  <c r="I70" i="8"/>
  <c r="AD71" i="9"/>
  <c r="E70" i="9"/>
  <c r="D70" i="9"/>
  <c r="U70" i="9"/>
  <c r="F70" i="9"/>
  <c r="I70" i="9"/>
  <c r="AE72" i="9"/>
  <c r="B404" i="7"/>
  <c r="B593" i="7"/>
  <c r="Y25" i="7"/>
  <c r="AK26" i="7"/>
  <c r="AJ734" i="7"/>
  <c r="AW64" i="7"/>
  <c r="G593" i="7"/>
  <c r="AY591" i="7"/>
  <c r="AJ591" i="7"/>
  <c r="AB591" i="7"/>
  <c r="BA591" i="7"/>
  <c r="AD591" i="7"/>
  <c r="AA591" i="7"/>
  <c r="AG591" i="7"/>
  <c r="AS591" i="7"/>
  <c r="W591" i="7"/>
  <c r="AL591" i="7"/>
  <c r="AX591" i="7"/>
  <c r="Y591" i="7"/>
  <c r="AM591" i="7"/>
  <c r="AT591" i="7"/>
  <c r="AI591" i="7"/>
  <c r="AK591" i="7"/>
  <c r="AQ591" i="7"/>
  <c r="AE591" i="7"/>
  <c r="AP591" i="7"/>
  <c r="BD591" i="7"/>
  <c r="AC591" i="7"/>
  <c r="BB591" i="7"/>
  <c r="Z591" i="7"/>
  <c r="AR591" i="7"/>
  <c r="BE591" i="7"/>
  <c r="AW591" i="7"/>
  <c r="AO591" i="7"/>
  <c r="AH591" i="7"/>
  <c r="AV591" i="7"/>
  <c r="AZ591" i="7"/>
  <c r="V591" i="7"/>
  <c r="AN591" i="7"/>
  <c r="AU591" i="7"/>
  <c r="AF591" i="7"/>
  <c r="X591" i="7"/>
  <c r="BC591" i="7"/>
  <c r="AH335" i="7"/>
  <c r="Z335" i="7"/>
  <c r="AE402" i="7"/>
  <c r="AG335" i="7"/>
  <c r="Z402" i="7"/>
  <c r="J592" i="7"/>
  <c r="AE335" i="7"/>
  <c r="D336" i="7"/>
  <c r="V335" i="7"/>
  <c r="AF335" i="7"/>
  <c r="AR402" i="7"/>
  <c r="Y402" i="7"/>
  <c r="AA335" i="7"/>
  <c r="AO335" i="7"/>
  <c r="AW402" i="7"/>
  <c r="X402" i="7"/>
  <c r="AF402" i="7"/>
  <c r="AZ402" i="7"/>
  <c r="AB335" i="7"/>
  <c r="AB402" i="7"/>
  <c r="AM335" i="7"/>
  <c r="S401" i="7"/>
  <c r="I403" i="7"/>
  <c r="AS335" i="7"/>
  <c r="AV335" i="7"/>
  <c r="AX335" i="7"/>
  <c r="AL402" i="7"/>
  <c r="S590" i="7"/>
  <c r="BD335" i="7"/>
  <c r="AG402" i="7"/>
  <c r="AT335" i="7"/>
  <c r="AI335" i="7"/>
  <c r="AU402" i="7"/>
  <c r="BB335" i="7"/>
  <c r="F403" i="7"/>
  <c r="AK335" i="7"/>
  <c r="I336" i="7"/>
  <c r="AC402" i="7"/>
  <c r="AR335" i="7"/>
  <c r="AY402" i="7"/>
  <c r="BA402" i="7"/>
  <c r="AV402" i="7"/>
  <c r="AC335" i="7"/>
  <c r="AL335" i="7"/>
  <c r="D403" i="7"/>
  <c r="F336" i="7"/>
  <c r="AN335" i="7"/>
  <c r="BD402" i="7"/>
  <c r="X335" i="7"/>
  <c r="AA402" i="7"/>
  <c r="W402" i="7"/>
  <c r="W335" i="7"/>
  <c r="H336" i="7"/>
  <c r="J403" i="7"/>
  <c r="H403" i="7"/>
  <c r="V402" i="7"/>
  <c r="AU335" i="7"/>
  <c r="I592" i="7"/>
  <c r="AZ335" i="7"/>
  <c r="AP335" i="7"/>
  <c r="BC335" i="7"/>
  <c r="AI402" i="7"/>
  <c r="AK402" i="7"/>
  <c r="AX402" i="7"/>
  <c r="AQ335" i="7"/>
  <c r="AH402" i="7"/>
  <c r="AQ402" i="7"/>
  <c r="AM402" i="7"/>
  <c r="AJ402" i="7"/>
  <c r="Y335" i="7"/>
  <c r="AS402" i="7"/>
  <c r="AO402" i="7"/>
  <c r="BA335" i="7"/>
  <c r="F592" i="7"/>
  <c r="BC402" i="7"/>
  <c r="AD335" i="7"/>
  <c r="S334" i="7"/>
  <c r="AP402" i="7"/>
  <c r="D592" i="7"/>
  <c r="BE402" i="7"/>
  <c r="H592" i="7"/>
  <c r="AW335" i="7"/>
  <c r="AY335" i="7"/>
  <c r="AJ335" i="7"/>
  <c r="AT402" i="7"/>
  <c r="AD402" i="7"/>
  <c r="BE335" i="7"/>
  <c r="AN402" i="7"/>
  <c r="BB402" i="7"/>
  <c r="AA71" i="8" l="1"/>
  <c r="AB71" i="8"/>
  <c r="AE73" i="9"/>
  <c r="B71" i="8"/>
  <c r="AE73" i="8"/>
  <c r="Q72" i="8"/>
  <c r="P72" i="8"/>
  <c r="O72" i="8"/>
  <c r="AD72" i="9"/>
  <c r="F71" i="9"/>
  <c r="E71" i="9"/>
  <c r="I71" i="9"/>
  <c r="D71" i="9"/>
  <c r="U71" i="9"/>
  <c r="U72" i="8"/>
  <c r="I71" i="8"/>
  <c r="AK695" i="7"/>
  <c r="B405" i="7"/>
  <c r="B594" i="7"/>
  <c r="Y694" i="7"/>
  <c r="AK65" i="7"/>
  <c r="AW733" i="7"/>
  <c r="G594" i="7"/>
  <c r="BC592" i="7"/>
  <c r="AV592" i="7"/>
  <c r="AN592" i="7"/>
  <c r="AF592" i="7"/>
  <c r="AE592" i="7"/>
  <c r="AS592" i="7"/>
  <c r="AW592" i="7"/>
  <c r="X592" i="7"/>
  <c r="AI592" i="7"/>
  <c r="W592" i="7"/>
  <c r="AO592" i="7"/>
  <c r="AY592" i="7"/>
  <c r="AU592" i="7"/>
  <c r="BE592" i="7"/>
  <c r="AK592" i="7"/>
  <c r="V592" i="7"/>
  <c r="AM592" i="7"/>
  <c r="BB592" i="7"/>
  <c r="AC592" i="7"/>
  <c r="AG592" i="7"/>
  <c r="AX592" i="7"/>
  <c r="AR592" i="7"/>
  <c r="BD592" i="7"/>
  <c r="AJ592" i="7"/>
  <c r="AA592" i="7"/>
  <c r="AH592" i="7"/>
  <c r="Z592" i="7"/>
  <c r="AT592" i="7"/>
  <c r="AZ592" i="7"/>
  <c r="Y592" i="7"/>
  <c r="AQ592" i="7"/>
  <c r="AL592" i="7"/>
  <c r="AP592" i="7"/>
  <c r="AD592" i="7"/>
  <c r="AB592" i="7"/>
  <c r="BA592" i="7"/>
  <c r="AR403" i="7"/>
  <c r="BE403" i="7"/>
  <c r="X403" i="7"/>
  <c r="AS403" i="7"/>
  <c r="H337" i="7"/>
  <c r="AO403" i="7"/>
  <c r="AK403" i="7"/>
  <c r="F404" i="7"/>
  <c r="BA403" i="7"/>
  <c r="AH403" i="7"/>
  <c r="BB403" i="7"/>
  <c r="I404" i="7"/>
  <c r="AY403" i="7"/>
  <c r="AQ403" i="7"/>
  <c r="AU403" i="7"/>
  <c r="J337" i="7"/>
  <c r="BD403" i="7"/>
  <c r="Z403" i="7"/>
  <c r="D337" i="7"/>
  <c r="J336" i="7"/>
  <c r="AI403" i="7"/>
  <c r="S402" i="7"/>
  <c r="AA403" i="7"/>
  <c r="S591" i="7"/>
  <c r="I337" i="7"/>
  <c r="S335" i="7"/>
  <c r="AW403" i="7"/>
  <c r="AX403" i="7"/>
  <c r="F593" i="7"/>
  <c r="AC403" i="7"/>
  <c r="AB403" i="7"/>
  <c r="AF403" i="7"/>
  <c r="V403" i="7"/>
  <c r="AG403" i="7"/>
  <c r="J593" i="7"/>
  <c r="H593" i="7"/>
  <c r="Y403" i="7"/>
  <c r="D593" i="7"/>
  <c r="AP403" i="7"/>
  <c r="AE403" i="7"/>
  <c r="D404" i="7"/>
  <c r="W403" i="7"/>
  <c r="AM403" i="7"/>
  <c r="AZ403" i="7"/>
  <c r="AV403" i="7"/>
  <c r="F337" i="7"/>
  <c r="H404" i="7"/>
  <c r="J404" i="7"/>
  <c r="AT403" i="7"/>
  <c r="AJ403" i="7"/>
  <c r="AD403" i="7"/>
  <c r="BC403" i="7"/>
  <c r="AL403" i="7"/>
  <c r="AN403" i="7"/>
  <c r="I593" i="7"/>
  <c r="AA72" i="8" l="1"/>
  <c r="AB72" i="8"/>
  <c r="AE74" i="8"/>
  <c r="O73" i="8"/>
  <c r="P73" i="8"/>
  <c r="Q73" i="8"/>
  <c r="AD73" i="9"/>
  <c r="F72" i="9"/>
  <c r="D72" i="9"/>
  <c r="E72" i="9"/>
  <c r="U72" i="9"/>
  <c r="I72" i="9"/>
  <c r="U73" i="8"/>
  <c r="I72" i="8"/>
  <c r="B72" i="8"/>
  <c r="AE74" i="9"/>
  <c r="B406" i="7"/>
  <c r="B595" i="7"/>
  <c r="Z25" i="7"/>
  <c r="AL26" i="7"/>
  <c r="AK734" i="7"/>
  <c r="AX64" i="7"/>
  <c r="G595" i="7"/>
  <c r="AY593" i="7"/>
  <c r="BE593" i="7"/>
  <c r="AF593" i="7"/>
  <c r="AJ593" i="7"/>
  <c r="BC593" i="7"/>
  <c r="AK593" i="7"/>
  <c r="AP593" i="7"/>
  <c r="AH593" i="7"/>
  <c r="AN593" i="7"/>
  <c r="AQ593" i="7"/>
  <c r="AW593" i="7"/>
  <c r="X593" i="7"/>
  <c r="AB593" i="7"/>
  <c r="W593" i="7"/>
  <c r="BB593" i="7"/>
  <c r="AM593" i="7"/>
  <c r="AE593" i="7"/>
  <c r="AV593" i="7"/>
  <c r="AD593" i="7"/>
  <c r="AR593" i="7"/>
  <c r="AI593" i="7"/>
  <c r="AO593" i="7"/>
  <c r="BA593" i="7"/>
  <c r="AU593" i="7"/>
  <c r="AX593" i="7"/>
  <c r="AC593" i="7"/>
  <c r="AL593" i="7"/>
  <c r="AA593" i="7"/>
  <c r="AG593" i="7"/>
  <c r="AS593" i="7"/>
  <c r="AT593" i="7"/>
  <c r="V593" i="7"/>
  <c r="Y593" i="7"/>
  <c r="BD593" i="7"/>
  <c r="AZ593" i="7"/>
  <c r="Z593" i="7"/>
  <c r="AQ404" i="7"/>
  <c r="AQ336" i="7"/>
  <c r="AY337" i="7"/>
  <c r="I338" i="7"/>
  <c r="S403" i="7"/>
  <c r="AB337" i="7"/>
  <c r="AA336" i="7"/>
  <c r="AH337" i="7"/>
  <c r="AV404" i="7"/>
  <c r="AN336" i="7"/>
  <c r="H405" i="7"/>
  <c r="AC404" i="7"/>
  <c r="AF336" i="7"/>
  <c r="AF337" i="7"/>
  <c r="AP404" i="7"/>
  <c r="AO337" i="7"/>
  <c r="BA336" i="7"/>
  <c r="AW336" i="7"/>
  <c r="AJ336" i="7"/>
  <c r="AT337" i="7"/>
  <c r="AH336" i="7"/>
  <c r="Y337" i="7"/>
  <c r="AE404" i="7"/>
  <c r="AK337" i="7"/>
  <c r="AT336" i="7"/>
  <c r="AJ337" i="7"/>
  <c r="AR337" i="7"/>
  <c r="AU337" i="7"/>
  <c r="AO404" i="7"/>
  <c r="AE337" i="7"/>
  <c r="X404" i="7"/>
  <c r="BB336" i="7"/>
  <c r="AA337" i="7"/>
  <c r="F405" i="7"/>
  <c r="AD336" i="7"/>
  <c r="BC336" i="7"/>
  <c r="AX404" i="7"/>
  <c r="AD337" i="7"/>
  <c r="AG404" i="7"/>
  <c r="AL404" i="7"/>
  <c r="AU404" i="7"/>
  <c r="AR404" i="7"/>
  <c r="F338" i="7"/>
  <c r="W336" i="7"/>
  <c r="AX337" i="7"/>
  <c r="BB337" i="7"/>
  <c r="AL336" i="7"/>
  <c r="AJ404" i="7"/>
  <c r="AM337" i="7"/>
  <c r="BC404" i="7"/>
  <c r="AK336" i="7"/>
  <c r="V337" i="7"/>
  <c r="D405" i="7"/>
  <c r="AI337" i="7"/>
  <c r="H594" i="7"/>
  <c r="W337" i="7"/>
  <c r="BD337" i="7"/>
  <c r="AZ404" i="7"/>
  <c r="BE336" i="7"/>
  <c r="AL337" i="7"/>
  <c r="I594" i="7"/>
  <c r="AK404" i="7"/>
  <c r="AC337" i="7"/>
  <c r="BA404" i="7"/>
  <c r="AN404" i="7"/>
  <c r="AW337" i="7"/>
  <c r="X337" i="7"/>
  <c r="Y336" i="7"/>
  <c r="AC336" i="7"/>
  <c r="AU336" i="7"/>
  <c r="AG336" i="7"/>
  <c r="AM404" i="7"/>
  <c r="F594" i="7"/>
  <c r="W404" i="7"/>
  <c r="BD336" i="7"/>
  <c r="BB404" i="7"/>
  <c r="BE404" i="7"/>
  <c r="Y404" i="7"/>
  <c r="AE336" i="7"/>
  <c r="H338" i="7"/>
  <c r="AP336" i="7"/>
  <c r="AT404" i="7"/>
  <c r="AI336" i="7"/>
  <c r="AM336" i="7"/>
  <c r="AF404" i="7"/>
  <c r="AS337" i="7"/>
  <c r="BC337" i="7"/>
  <c r="AI404" i="7"/>
  <c r="Z337" i="7"/>
  <c r="AB404" i="7"/>
  <c r="D338" i="7"/>
  <c r="AB336" i="7"/>
  <c r="V404" i="7"/>
  <c r="AR336" i="7"/>
  <c r="I405" i="7"/>
  <c r="X336" i="7"/>
  <c r="S592" i="7"/>
  <c r="AP337" i="7"/>
  <c r="AS404" i="7"/>
  <c r="AA404" i="7"/>
  <c r="AH404" i="7"/>
  <c r="AD404" i="7"/>
  <c r="AZ336" i="7"/>
  <c r="BA337" i="7"/>
  <c r="AV337" i="7"/>
  <c r="AX336" i="7"/>
  <c r="AO336" i="7"/>
  <c r="AY336" i="7"/>
  <c r="AS336" i="7"/>
  <c r="BE337" i="7"/>
  <c r="Z336" i="7"/>
  <c r="AQ337" i="7"/>
  <c r="AN337" i="7"/>
  <c r="AV336" i="7"/>
  <c r="AY404" i="7"/>
  <c r="AW404" i="7"/>
  <c r="AZ337" i="7"/>
  <c r="BD404" i="7"/>
  <c r="Z404" i="7"/>
  <c r="D594" i="7"/>
  <c r="V336" i="7"/>
  <c r="AG337" i="7"/>
  <c r="AA73" i="8" l="1"/>
  <c r="AB73" i="8"/>
  <c r="B73" i="8"/>
  <c r="AE75" i="9"/>
  <c r="U74" i="8"/>
  <c r="I73" i="8"/>
  <c r="AD74" i="9"/>
  <c r="D73" i="9"/>
  <c r="I73" i="9"/>
  <c r="E73" i="9"/>
  <c r="U73" i="9"/>
  <c r="F73" i="9"/>
  <c r="AE75" i="8"/>
  <c r="O74" i="8"/>
  <c r="P74" i="8"/>
  <c r="Q74" i="8"/>
  <c r="AL695" i="7"/>
  <c r="B407" i="7"/>
  <c r="B596" i="7"/>
  <c r="Z694" i="7"/>
  <c r="AL65" i="7"/>
  <c r="AX733" i="7"/>
  <c r="G596" i="7"/>
  <c r="J595" i="7"/>
  <c r="J406" i="7"/>
  <c r="H339" i="7"/>
  <c r="I595" i="7"/>
  <c r="F339" i="7"/>
  <c r="H595" i="7"/>
  <c r="D406" i="7"/>
  <c r="D339" i="7"/>
  <c r="J338" i="7"/>
  <c r="H406" i="7"/>
  <c r="J594" i="7"/>
  <c r="F595" i="7"/>
  <c r="S337" i="7"/>
  <c r="J405" i="7"/>
  <c r="I406" i="7"/>
  <c r="F406" i="7"/>
  <c r="J339" i="7"/>
  <c r="D595" i="7"/>
  <c r="I339" i="7"/>
  <c r="S336" i="7"/>
  <c r="S593" i="7"/>
  <c r="S404" i="7"/>
  <c r="AA74" i="8" l="1"/>
  <c r="AB74" i="8"/>
  <c r="B74" i="8"/>
  <c r="AE76" i="8"/>
  <c r="P75" i="8"/>
  <c r="Q75" i="8"/>
  <c r="O75" i="8"/>
  <c r="AE76" i="9"/>
  <c r="AD75" i="9"/>
  <c r="E74" i="9"/>
  <c r="D74" i="9"/>
  <c r="I74" i="9"/>
  <c r="F74" i="9"/>
  <c r="U74" i="9"/>
  <c r="U75" i="8"/>
  <c r="I74" i="8"/>
  <c r="B408" i="7"/>
  <c r="B597" i="7"/>
  <c r="AA25" i="7"/>
  <c r="AM26" i="7"/>
  <c r="AL734" i="7"/>
  <c r="AY64" i="7"/>
  <c r="G597" i="7"/>
  <c r="AY595" i="7"/>
  <c r="BE595" i="7"/>
  <c r="AF595" i="7"/>
  <c r="BB595" i="7"/>
  <c r="Y594" i="7"/>
  <c r="AQ595" i="7"/>
  <c r="AW595" i="7"/>
  <c r="X595" i="7"/>
  <c r="AB595" i="7"/>
  <c r="AU595" i="7"/>
  <c r="AO594" i="7"/>
  <c r="AW594" i="7"/>
  <c r="AH594" i="7"/>
  <c r="AI594" i="7"/>
  <c r="AO595" i="7"/>
  <c r="AM595" i="7"/>
  <c r="BB594" i="7"/>
  <c r="BC594" i="7"/>
  <c r="AI595" i="7"/>
  <c r="BA595" i="7"/>
  <c r="AT595" i="7"/>
  <c r="X594" i="7"/>
  <c r="AL594" i="7"/>
  <c r="AA595" i="7"/>
  <c r="AG595" i="7"/>
  <c r="AS595" i="7"/>
  <c r="W595" i="7"/>
  <c r="BC595" i="7"/>
  <c r="AG594" i="7"/>
  <c r="Z594" i="7"/>
  <c r="AJ594" i="7"/>
  <c r="AR594" i="7"/>
  <c r="AR595" i="7"/>
  <c r="AC594" i="7"/>
  <c r="AS594" i="7"/>
  <c r="AX595" i="7"/>
  <c r="Y595" i="7"/>
  <c r="AK595" i="7"/>
  <c r="V595" i="7"/>
  <c r="AM594" i="7"/>
  <c r="AD594" i="7"/>
  <c r="W594" i="7"/>
  <c r="AA594" i="7"/>
  <c r="BD594" i="7"/>
  <c r="AN595" i="7"/>
  <c r="AE594" i="7"/>
  <c r="AJ595" i="7"/>
  <c r="AP595" i="7"/>
  <c r="BD595" i="7"/>
  <c r="AC595" i="7"/>
  <c r="AL595" i="7"/>
  <c r="BA594" i="7"/>
  <c r="AU594" i="7"/>
  <c r="AK594" i="7"/>
  <c r="AB594" i="7"/>
  <c r="AV594" i="7"/>
  <c r="AF594" i="7"/>
  <c r="AY594" i="7"/>
  <c r="AP594" i="7"/>
  <c r="AH595" i="7"/>
  <c r="AV595" i="7"/>
  <c r="AZ595" i="7"/>
  <c r="AE595" i="7"/>
  <c r="BE594" i="7"/>
  <c r="AN594" i="7"/>
  <c r="AQ594" i="7"/>
  <c r="AT594" i="7"/>
  <c r="V594" i="7"/>
  <c r="Z595" i="7"/>
  <c r="AD595" i="7"/>
  <c r="AZ594" i="7"/>
  <c r="AX594" i="7"/>
  <c r="AL338" i="7"/>
  <c r="AN339" i="7"/>
  <c r="AQ406" i="7"/>
  <c r="D407" i="7"/>
  <c r="BE406" i="7"/>
  <c r="AZ405" i="7"/>
  <c r="BB338" i="7"/>
  <c r="AI338" i="7"/>
  <c r="Z406" i="7"/>
  <c r="AZ406" i="7"/>
  <c r="I596" i="7"/>
  <c r="V406" i="7"/>
  <c r="AY338" i="7"/>
  <c r="F340" i="7"/>
  <c r="AE406" i="7"/>
  <c r="X405" i="7"/>
  <c r="BA406" i="7"/>
  <c r="W338" i="7"/>
  <c r="AK339" i="7"/>
  <c r="AY405" i="7"/>
  <c r="AL405" i="7"/>
  <c r="AX406" i="7"/>
  <c r="AC405" i="7"/>
  <c r="AA405" i="7"/>
  <c r="AS338" i="7"/>
  <c r="AS406" i="7"/>
  <c r="AF338" i="7"/>
  <c r="AA338" i="7"/>
  <c r="AZ338" i="7"/>
  <c r="AZ339" i="7"/>
  <c r="X338" i="7"/>
  <c r="BB339" i="7"/>
  <c r="BB405" i="7"/>
  <c r="I407" i="7"/>
  <c r="AG406" i="7"/>
  <c r="AM405" i="7"/>
  <c r="AF406" i="7"/>
  <c r="Y338" i="7"/>
  <c r="AO339" i="7"/>
  <c r="D596" i="7"/>
  <c r="AH405" i="7"/>
  <c r="BE338" i="7"/>
  <c r="AO405" i="7"/>
  <c r="BD406" i="7"/>
  <c r="AV406" i="7"/>
  <c r="AT339" i="7"/>
  <c r="AG405" i="7"/>
  <c r="AC406" i="7"/>
  <c r="AF405" i="7"/>
  <c r="BE405" i="7"/>
  <c r="AP406" i="7"/>
  <c r="AH339" i="7"/>
  <c r="AU339" i="7"/>
  <c r="Z405" i="7"/>
  <c r="AL339" i="7"/>
  <c r="AD339" i="7"/>
  <c r="AC338" i="7"/>
  <c r="J596" i="7"/>
  <c r="AQ405" i="7"/>
  <c r="D340" i="7"/>
  <c r="AK338" i="7"/>
  <c r="AK406" i="7"/>
  <c r="AM339" i="7"/>
  <c r="W405" i="7"/>
  <c r="AJ338" i="7"/>
  <c r="BB406" i="7"/>
  <c r="BA338" i="7"/>
  <c r="AE338" i="7"/>
  <c r="AR339" i="7"/>
  <c r="AN405" i="7"/>
  <c r="V338" i="7"/>
  <c r="AY406" i="7"/>
  <c r="AT406" i="7"/>
  <c r="BA405" i="7"/>
  <c r="AH338" i="7"/>
  <c r="V405" i="7"/>
  <c r="AY339" i="7"/>
  <c r="Z338" i="7"/>
  <c r="AI405" i="7"/>
  <c r="AX338" i="7"/>
  <c r="AW406" i="7"/>
  <c r="AR338" i="7"/>
  <c r="AN406" i="7"/>
  <c r="H596" i="7"/>
  <c r="AU406" i="7"/>
  <c r="BC338" i="7"/>
  <c r="BC339" i="7"/>
  <c r="J340" i="7"/>
  <c r="AH406" i="7"/>
  <c r="AW338" i="7"/>
  <c r="AJ405" i="7"/>
  <c r="AQ338" i="7"/>
  <c r="AS405" i="7"/>
  <c r="BD339" i="7"/>
  <c r="AG339" i="7"/>
  <c r="Z339" i="7"/>
  <c r="H340" i="7"/>
  <c r="AM406" i="7"/>
  <c r="AB406" i="7"/>
  <c r="AJ339" i="7"/>
  <c r="AT405" i="7"/>
  <c r="AR405" i="7"/>
  <c r="AK405" i="7"/>
  <c r="AD406" i="7"/>
  <c r="AX339" i="7"/>
  <c r="BE339" i="7"/>
  <c r="AN338" i="7"/>
  <c r="AE339" i="7"/>
  <c r="F596" i="7"/>
  <c r="AP338" i="7"/>
  <c r="W406" i="7"/>
  <c r="AS339" i="7"/>
  <c r="AW405" i="7"/>
  <c r="AF339" i="7"/>
  <c r="AO338" i="7"/>
  <c r="X406" i="7"/>
  <c r="AL406" i="7"/>
  <c r="I340" i="7"/>
  <c r="AV339" i="7"/>
  <c r="BA339" i="7"/>
  <c r="AV338" i="7"/>
  <c r="AQ339" i="7"/>
  <c r="F407" i="7"/>
  <c r="AE405" i="7"/>
  <c r="AV405" i="7"/>
  <c r="Y406" i="7"/>
  <c r="AU405" i="7"/>
  <c r="AT338" i="7"/>
  <c r="BC405" i="7"/>
  <c r="J407" i="7"/>
  <c r="BC406" i="7"/>
  <c r="AB338" i="7"/>
  <c r="X339" i="7"/>
  <c r="AB405" i="7"/>
  <c r="BD338" i="7"/>
  <c r="AI339" i="7"/>
  <c r="AC339" i="7"/>
  <c r="AU338" i="7"/>
  <c r="AA339" i="7"/>
  <c r="AO406" i="7"/>
  <c r="AX405" i="7"/>
  <c r="AI406" i="7"/>
  <c r="AP339" i="7"/>
  <c r="AP405" i="7"/>
  <c r="AD338" i="7"/>
  <c r="BD405" i="7"/>
  <c r="AA406" i="7"/>
  <c r="AD405" i="7"/>
  <c r="V339" i="7"/>
  <c r="Y405" i="7"/>
  <c r="AJ406" i="7"/>
  <c r="AR406" i="7"/>
  <c r="Y339" i="7"/>
  <c r="AW339" i="7"/>
  <c r="AG338" i="7"/>
  <c r="AB339" i="7"/>
  <c r="W339" i="7"/>
  <c r="AM338" i="7"/>
  <c r="H407" i="7"/>
  <c r="AA75" i="8" l="1"/>
  <c r="AB75" i="8"/>
  <c r="B75" i="8"/>
  <c r="AD76" i="9"/>
  <c r="I75" i="9"/>
  <c r="F75" i="9"/>
  <c r="D75" i="9"/>
  <c r="E75" i="9"/>
  <c r="U75" i="9"/>
  <c r="U76" i="8"/>
  <c r="I75" i="8"/>
  <c r="AE77" i="9"/>
  <c r="AE77" i="8"/>
  <c r="O76" i="8"/>
  <c r="P76" i="8"/>
  <c r="Q76" i="8"/>
  <c r="AM695" i="7"/>
  <c r="V741" i="7"/>
  <c r="B409" i="7"/>
  <c r="V736" i="7"/>
  <c r="W67" i="7" s="1"/>
  <c r="W736" i="7" s="1"/>
  <c r="X67" i="7" s="1"/>
  <c r="X736" i="7" s="1"/>
  <c r="Y67" i="7" s="1"/>
  <c r="Y736" i="7" s="1"/>
  <c r="Z67" i="7" s="1"/>
  <c r="Z736" i="7" s="1"/>
  <c r="AA67" i="7" s="1"/>
  <c r="AA736" i="7" s="1"/>
  <c r="AB67" i="7" s="1"/>
  <c r="AB736" i="7" s="1"/>
  <c r="AC67" i="7" s="1"/>
  <c r="AC736" i="7" s="1"/>
  <c r="AD67" i="7" s="1"/>
  <c r="AD736" i="7" s="1"/>
  <c r="AE67" i="7" s="1"/>
  <c r="AE736" i="7" s="1"/>
  <c r="AF67" i="7" s="1"/>
  <c r="AF736" i="7" s="1"/>
  <c r="AG67" i="7" s="1"/>
  <c r="B598" i="7"/>
  <c r="AA694" i="7"/>
  <c r="AM65" i="7"/>
  <c r="AY733" i="7"/>
  <c r="G598" i="7"/>
  <c r="BC596" i="7"/>
  <c r="AD596" i="7"/>
  <c r="AJ596" i="7"/>
  <c r="AV596" i="7"/>
  <c r="AY596" i="7"/>
  <c r="AQ596" i="7"/>
  <c r="AA596" i="7"/>
  <c r="Z596" i="7"/>
  <c r="AU596" i="7"/>
  <c r="V596" i="7"/>
  <c r="AB596" i="7"/>
  <c r="AN596" i="7"/>
  <c r="AZ596" i="7"/>
  <c r="AM596" i="7"/>
  <c r="BA596" i="7"/>
  <c r="BE596" i="7"/>
  <c r="AF596" i="7"/>
  <c r="AX596" i="7"/>
  <c r="X596" i="7"/>
  <c r="Y596" i="7"/>
  <c r="BD596" i="7"/>
  <c r="AE596" i="7"/>
  <c r="AS596" i="7"/>
  <c r="AW596" i="7"/>
  <c r="AP596" i="7"/>
  <c r="AL596" i="7"/>
  <c r="W596" i="7"/>
  <c r="AK596" i="7"/>
  <c r="AO596" i="7"/>
  <c r="AI596" i="7"/>
  <c r="AT596" i="7"/>
  <c r="BB596" i="7"/>
  <c r="AC596" i="7"/>
  <c r="AG596" i="7"/>
  <c r="AH596" i="7"/>
  <c r="AR596" i="7"/>
  <c r="S406" i="7"/>
  <c r="BD407" i="7"/>
  <c r="AC340" i="7"/>
  <c r="AL407" i="7"/>
  <c r="J341" i="7"/>
  <c r="AY340" i="7"/>
  <c r="BC407" i="7"/>
  <c r="BA407" i="7"/>
  <c r="AW407" i="7"/>
  <c r="BC340" i="7"/>
  <c r="BE340" i="7"/>
  <c r="AL340" i="7"/>
  <c r="AK340" i="7"/>
  <c r="AW340" i="7"/>
  <c r="AZ340" i="7"/>
  <c r="AE340" i="7"/>
  <c r="AD407" i="7"/>
  <c r="AK407" i="7"/>
  <c r="AP407" i="7"/>
  <c r="X340" i="7"/>
  <c r="AI407" i="7"/>
  <c r="I408" i="7"/>
  <c r="AN407" i="7"/>
  <c r="AZ407" i="7"/>
  <c r="AA407" i="7"/>
  <c r="I341" i="7"/>
  <c r="AA340" i="7"/>
  <c r="S594" i="7"/>
  <c r="AG340" i="7"/>
  <c r="AO407" i="7"/>
  <c r="F408" i="7"/>
  <c r="V407" i="7"/>
  <c r="S405" i="7"/>
  <c r="F341" i="7"/>
  <c r="H597" i="7"/>
  <c r="AU340" i="7"/>
  <c r="J408" i="7"/>
  <c r="W407" i="7"/>
  <c r="AM407" i="7"/>
  <c r="AS340" i="7"/>
  <c r="H408" i="7"/>
  <c r="S339" i="7"/>
  <c r="BB340" i="7"/>
  <c r="D341" i="7"/>
  <c r="AJ407" i="7"/>
  <c r="AV407" i="7"/>
  <c r="AN340" i="7"/>
  <c r="AH340" i="7"/>
  <c r="J597" i="7"/>
  <c r="AX340" i="7"/>
  <c r="D408" i="7"/>
  <c r="BB407" i="7"/>
  <c r="S338" i="7"/>
  <c r="AH407" i="7"/>
  <c r="AD340" i="7"/>
  <c r="H341" i="7"/>
  <c r="AO340" i="7"/>
  <c r="AM340" i="7"/>
  <c r="AQ340" i="7"/>
  <c r="Z407" i="7"/>
  <c r="AB407" i="7"/>
  <c r="AT340" i="7"/>
  <c r="AV340" i="7"/>
  <c r="F597" i="7"/>
  <c r="W340" i="7"/>
  <c r="I597" i="7"/>
  <c r="AT407" i="7"/>
  <c r="AC407" i="7"/>
  <c r="AR407" i="7"/>
  <c r="AJ340" i="7"/>
  <c r="AU407" i="7"/>
  <c r="AR340" i="7"/>
  <c r="AI340" i="7"/>
  <c r="AF340" i="7"/>
  <c r="D597" i="7"/>
  <c r="Y340" i="7"/>
  <c r="V340" i="7"/>
  <c r="Z340" i="7"/>
  <c r="Y407" i="7"/>
  <c r="BA340" i="7"/>
  <c r="AS407" i="7"/>
  <c r="AX407" i="7"/>
  <c r="AE407" i="7"/>
  <c r="AB340" i="7"/>
  <c r="AY407" i="7"/>
  <c r="AQ407" i="7"/>
  <c r="X407" i="7"/>
  <c r="AF407" i="7"/>
  <c r="AG407" i="7"/>
  <c r="BE407" i="7"/>
  <c r="S595" i="7"/>
  <c r="AP340" i="7"/>
  <c r="BD340" i="7"/>
  <c r="AA76" i="8" l="1"/>
  <c r="AB76" i="8"/>
  <c r="U77" i="8"/>
  <c r="I76" i="8"/>
  <c r="B76" i="8"/>
  <c r="AE78" i="8"/>
  <c r="Q77" i="8"/>
  <c r="O77" i="8"/>
  <c r="P77" i="8"/>
  <c r="AE78" i="9"/>
  <c r="AD77" i="9"/>
  <c r="I76" i="9"/>
  <c r="F76" i="9"/>
  <c r="U76" i="9"/>
  <c r="E76" i="9"/>
  <c r="D76" i="9"/>
  <c r="AG736" i="7"/>
  <c r="AH67" i="7" s="1"/>
  <c r="AH736" i="7" s="1"/>
  <c r="AI67" i="7" s="1"/>
  <c r="AI736" i="7" s="1"/>
  <c r="AJ67" i="7" s="1"/>
  <c r="AJ736" i="7" s="1"/>
  <c r="AK67" i="7" s="1"/>
  <c r="AK736" i="7" s="1"/>
  <c r="AL67" i="7" s="1"/>
  <c r="AL736" i="7" s="1"/>
  <c r="AM67" i="7" s="1"/>
  <c r="AM736" i="7" s="1"/>
  <c r="AN67" i="7" s="1"/>
  <c r="AN736" i="7" s="1"/>
  <c r="AO67" i="7" s="1"/>
  <c r="AO736" i="7" s="1"/>
  <c r="AP67" i="7" s="1"/>
  <c r="AP736" i="7" s="1"/>
  <c r="AQ67" i="7" s="1"/>
  <c r="AQ736" i="7" s="1"/>
  <c r="AR67" i="7" s="1"/>
  <c r="AR736" i="7" s="1"/>
  <c r="AS67" i="7" s="1"/>
  <c r="AS736" i="7" s="1"/>
  <c r="AT67" i="7" s="1"/>
  <c r="AT736" i="7" s="1"/>
  <c r="AU67" i="7" s="1"/>
  <c r="AU736" i="7" s="1"/>
  <c r="AV67" i="7" s="1"/>
  <c r="AV736" i="7" s="1"/>
  <c r="AW67" i="7" s="1"/>
  <c r="AW736" i="7" s="1"/>
  <c r="AX67" i="7" s="1"/>
  <c r="AX736" i="7" s="1"/>
  <c r="AY67" i="7" s="1"/>
  <c r="AY736" i="7" s="1"/>
  <c r="AZ67" i="7" s="1"/>
  <c r="AZ736" i="7" s="1"/>
  <c r="BA67" i="7" s="1"/>
  <c r="BA736" i="7" s="1"/>
  <c r="BB67" i="7" s="1"/>
  <c r="BB736" i="7" s="1"/>
  <c r="BC67" i="7" s="1"/>
  <c r="BC736" i="7" s="1"/>
  <c r="BD67" i="7" s="1"/>
  <c r="BD736" i="7" s="1"/>
  <c r="BE67" i="7" s="1"/>
  <c r="BE736" i="7" s="1"/>
  <c r="B410" i="7"/>
  <c r="B599" i="7"/>
  <c r="AB25" i="7"/>
  <c r="AN26" i="7"/>
  <c r="AM734" i="7"/>
  <c r="AZ64" i="7"/>
  <c r="G599" i="7"/>
  <c r="AY597" i="7"/>
  <c r="BE597" i="7"/>
  <c r="AJ597" i="7"/>
  <c r="AW597" i="7"/>
  <c r="AD597" i="7"/>
  <c r="AS597" i="7"/>
  <c r="AI597" i="7"/>
  <c r="AO597" i="7"/>
  <c r="BA597" i="7"/>
  <c r="AE597" i="7"/>
  <c r="AM597" i="7"/>
  <c r="AG597" i="7"/>
  <c r="AA597" i="7"/>
  <c r="AX597" i="7"/>
  <c r="Y597" i="7"/>
  <c r="AK597" i="7"/>
  <c r="BC597" i="7"/>
  <c r="AP597" i="7"/>
  <c r="AC597" i="7"/>
  <c r="W597" i="7"/>
  <c r="BB597" i="7"/>
  <c r="AB597" i="7"/>
  <c r="BD597" i="7"/>
  <c r="AF597" i="7"/>
  <c r="X597" i="7"/>
  <c r="AL597" i="7"/>
  <c r="AH597" i="7"/>
  <c r="AV597" i="7"/>
  <c r="AZ597" i="7"/>
  <c r="AU597" i="7"/>
  <c r="Z597" i="7"/>
  <c r="AN597" i="7"/>
  <c r="AR597" i="7"/>
  <c r="AT597" i="7"/>
  <c r="AQ597" i="7"/>
  <c r="V597" i="7"/>
  <c r="S596" i="7"/>
  <c r="D342" i="7"/>
  <c r="AP408" i="7"/>
  <c r="S340" i="7"/>
  <c r="AZ341" i="7"/>
  <c r="AX408" i="7"/>
  <c r="AR408" i="7"/>
  <c r="AI341" i="7"/>
  <c r="J409" i="7"/>
  <c r="Z341" i="7"/>
  <c r="AD408" i="7"/>
  <c r="H409" i="7"/>
  <c r="X341" i="7"/>
  <c r="AH341" i="7"/>
  <c r="AK408" i="7"/>
  <c r="V341" i="7"/>
  <c r="AC408" i="7"/>
  <c r="AV341" i="7"/>
  <c r="AN341" i="7"/>
  <c r="AX341" i="7"/>
  <c r="AJ341" i="7"/>
  <c r="AP341" i="7"/>
  <c r="F342" i="7"/>
  <c r="H598" i="7"/>
  <c r="I409" i="7"/>
  <c r="AO341" i="7"/>
  <c r="AW341" i="7"/>
  <c r="F598" i="7"/>
  <c r="Y408" i="7"/>
  <c r="AR341" i="7"/>
  <c r="AK341" i="7"/>
  <c r="AU408" i="7"/>
  <c r="AS341" i="7"/>
  <c r="AD341" i="7"/>
  <c r="AG408" i="7"/>
  <c r="BB408" i="7"/>
  <c r="AF341" i="7"/>
  <c r="AN408" i="7"/>
  <c r="BC408" i="7"/>
  <c r="AQ341" i="7"/>
  <c r="AC341" i="7"/>
  <c r="AL408" i="7"/>
  <c r="S736" i="7"/>
  <c r="D409" i="7"/>
  <c r="S407" i="7"/>
  <c r="AY341" i="7"/>
  <c r="AY408" i="7"/>
  <c r="AF408" i="7"/>
  <c r="AO408" i="7"/>
  <c r="BD408" i="7"/>
  <c r="J342" i="7"/>
  <c r="AU341" i="7"/>
  <c r="W408" i="7"/>
  <c r="F409" i="7"/>
  <c r="V408" i="7"/>
  <c r="AS408" i="7"/>
  <c r="AZ408" i="7"/>
  <c r="AA408" i="7"/>
  <c r="AB341" i="7"/>
  <c r="AM341" i="7"/>
  <c r="AH408" i="7"/>
  <c r="BA341" i="7"/>
  <c r="I342" i="7"/>
  <c r="AL341" i="7"/>
  <c r="H342" i="7"/>
  <c r="AB408" i="7"/>
  <c r="AQ408" i="7"/>
  <c r="BE341" i="7"/>
  <c r="AE341" i="7"/>
  <c r="I598" i="7"/>
  <c r="Y341" i="7"/>
  <c r="BE408" i="7"/>
  <c r="AT341" i="7"/>
  <c r="BC341" i="7"/>
  <c r="AM408" i="7"/>
  <c r="AV408" i="7"/>
  <c r="AJ408" i="7"/>
  <c r="BA408" i="7"/>
  <c r="X408" i="7"/>
  <c r="BB341" i="7"/>
  <c r="D598" i="7"/>
  <c r="W341" i="7"/>
  <c r="Z408" i="7"/>
  <c r="AG341" i="7"/>
  <c r="AW408" i="7"/>
  <c r="AA341" i="7"/>
  <c r="BD341" i="7"/>
  <c r="AT408" i="7"/>
  <c r="AE408" i="7"/>
  <c r="J598" i="7"/>
  <c r="AI408" i="7"/>
  <c r="AA77" i="8" l="1"/>
  <c r="AB77" i="8"/>
  <c r="B77" i="8"/>
  <c r="AE79" i="9"/>
  <c r="AE79" i="8"/>
  <c r="O78" i="8"/>
  <c r="P78" i="8"/>
  <c r="Q78" i="8"/>
  <c r="U78" i="8"/>
  <c r="I77" i="8"/>
  <c r="AD78" i="9"/>
  <c r="U77" i="9"/>
  <c r="E77" i="9"/>
  <c r="D77" i="9"/>
  <c r="I77" i="9"/>
  <c r="F77" i="9"/>
  <c r="AN695" i="7"/>
  <c r="B411" i="7"/>
  <c r="B600" i="7"/>
  <c r="AB694" i="7"/>
  <c r="AN65" i="7"/>
  <c r="AZ733" i="7"/>
  <c r="G600" i="7"/>
  <c r="AH598" i="7"/>
  <c r="AM598" i="7"/>
  <c r="BA598" i="7"/>
  <c r="BE598" i="7"/>
  <c r="AE598" i="7"/>
  <c r="AP598" i="7"/>
  <c r="W598" i="7"/>
  <c r="AK598" i="7"/>
  <c r="AO598" i="7"/>
  <c r="AA598" i="7"/>
  <c r="AL598" i="7"/>
  <c r="AX598" i="7"/>
  <c r="AJ598" i="7"/>
  <c r="AU598" i="7"/>
  <c r="AB598" i="7"/>
  <c r="AQ598" i="7"/>
  <c r="AW598" i="7"/>
  <c r="BB598" i="7"/>
  <c r="AC598" i="7"/>
  <c r="AG598" i="7"/>
  <c r="Z598" i="7"/>
  <c r="BD598" i="7"/>
  <c r="AD598" i="7"/>
  <c r="AV598" i="7"/>
  <c r="V598" i="7"/>
  <c r="AF598" i="7"/>
  <c r="X598" i="7"/>
  <c r="AT598" i="7"/>
  <c r="AZ598" i="7"/>
  <c r="Y598" i="7"/>
  <c r="AY598" i="7"/>
  <c r="AR598" i="7"/>
  <c r="BC598" i="7"/>
  <c r="AI598" i="7"/>
  <c r="AN598" i="7"/>
  <c r="AS598" i="7"/>
  <c r="AF409" i="7"/>
  <c r="F343" i="7"/>
  <c r="W409" i="7"/>
  <c r="AZ409" i="7"/>
  <c r="BE409" i="7"/>
  <c r="W342" i="7"/>
  <c r="J599" i="7"/>
  <c r="X342" i="7"/>
  <c r="AB342" i="7"/>
  <c r="AT342" i="7"/>
  <c r="AK342" i="7"/>
  <c r="AI409" i="7"/>
  <c r="X409" i="7"/>
  <c r="AO409" i="7"/>
  <c r="AR342" i="7"/>
  <c r="S341" i="7"/>
  <c r="I410" i="7"/>
  <c r="AC409" i="7"/>
  <c r="AJ342" i="7"/>
  <c r="BB409" i="7"/>
  <c r="BE342" i="7"/>
  <c r="AS409" i="7"/>
  <c r="D410" i="7"/>
  <c r="AP409" i="7"/>
  <c r="BB342" i="7"/>
  <c r="AH409" i="7"/>
  <c r="AA342" i="7"/>
  <c r="AU342" i="7"/>
  <c r="AA409" i="7"/>
  <c r="D343" i="7"/>
  <c r="AW342" i="7"/>
  <c r="BA409" i="7"/>
  <c r="AM342" i="7"/>
  <c r="AN342" i="7"/>
  <c r="AK409" i="7"/>
  <c r="AH342" i="7"/>
  <c r="Z342" i="7"/>
  <c r="AZ342" i="7"/>
  <c r="AQ342" i="7"/>
  <c r="AY409" i="7"/>
  <c r="Y342" i="7"/>
  <c r="AX409" i="7"/>
  <c r="AT409" i="7"/>
  <c r="BA342" i="7"/>
  <c r="H343" i="7"/>
  <c r="D599" i="7"/>
  <c r="AR409" i="7"/>
  <c r="AU409" i="7"/>
  <c r="S597" i="7"/>
  <c r="AJ409" i="7"/>
  <c r="Z409" i="7"/>
  <c r="AQ409" i="7"/>
  <c r="AV342" i="7"/>
  <c r="AX342" i="7"/>
  <c r="I599" i="7"/>
  <c r="BD409" i="7"/>
  <c r="AO342" i="7"/>
  <c r="Y409" i="7"/>
  <c r="AC342" i="7"/>
  <c r="AW409" i="7"/>
  <c r="AD409" i="7"/>
  <c r="I343" i="7"/>
  <c r="AP342" i="7"/>
  <c r="AI342" i="7"/>
  <c r="AE409" i="7"/>
  <c r="V342" i="7"/>
  <c r="AL409" i="7"/>
  <c r="AG409" i="7"/>
  <c r="AG342" i="7"/>
  <c r="V409" i="7"/>
  <c r="AN409" i="7"/>
  <c r="AM409" i="7"/>
  <c r="F599" i="7"/>
  <c r="BC342" i="7"/>
  <c r="H410" i="7"/>
  <c r="AY342" i="7"/>
  <c r="BD342" i="7"/>
  <c r="J410" i="7"/>
  <c r="S408" i="7"/>
  <c r="AS342" i="7"/>
  <c r="AF342" i="7"/>
  <c r="BC409" i="7"/>
  <c r="AD342" i="7"/>
  <c r="AV409" i="7"/>
  <c r="H599" i="7"/>
  <c r="AE342" i="7"/>
  <c r="AB409" i="7"/>
  <c r="AL342" i="7"/>
  <c r="J343" i="7"/>
  <c r="F410" i="7"/>
  <c r="AA78" i="8" l="1"/>
  <c r="AB78" i="8"/>
  <c r="B78" i="8"/>
  <c r="AE80" i="8"/>
  <c r="O79" i="8"/>
  <c r="P79" i="8"/>
  <c r="Q79" i="8"/>
  <c r="AD79" i="9"/>
  <c r="I78" i="9"/>
  <c r="D78" i="9"/>
  <c r="U78" i="9"/>
  <c r="E78" i="9"/>
  <c r="F78" i="9"/>
  <c r="U79" i="8"/>
  <c r="I78" i="8"/>
  <c r="AE80" i="9"/>
  <c r="B412" i="7"/>
  <c r="B601" i="7"/>
  <c r="AC25" i="7"/>
  <c r="AO26" i="7"/>
  <c r="AN734" i="7"/>
  <c r="BA64" i="7"/>
  <c r="G601" i="7"/>
  <c r="BB599" i="7"/>
  <c r="AC599" i="7"/>
  <c r="AT599" i="7"/>
  <c r="AY599" i="7"/>
  <c r="AL599" i="7"/>
  <c r="AQ599" i="7"/>
  <c r="AW599" i="7"/>
  <c r="AZ599" i="7"/>
  <c r="BE599" i="7"/>
  <c r="AN599" i="7"/>
  <c r="BC599" i="7"/>
  <c r="AB599" i="7"/>
  <c r="AP599" i="7"/>
  <c r="Z599" i="7"/>
  <c r="AD599" i="7"/>
  <c r="AI599" i="7"/>
  <c r="AG599" i="7"/>
  <c r="AJ599" i="7"/>
  <c r="AF599" i="7"/>
  <c r="X599" i="7"/>
  <c r="W599" i="7"/>
  <c r="V599" i="7"/>
  <c r="AA599" i="7"/>
  <c r="AV599" i="7"/>
  <c r="AX599" i="7"/>
  <c r="BA599" i="7"/>
  <c r="AH599" i="7"/>
  <c r="AE599" i="7"/>
  <c r="AO599" i="7"/>
  <c r="AS599" i="7"/>
  <c r="AU599" i="7"/>
  <c r="AR599" i="7"/>
  <c r="Y599" i="7"/>
  <c r="AK599" i="7"/>
  <c r="AM599" i="7"/>
  <c r="BD599" i="7"/>
  <c r="J344" i="7"/>
  <c r="AN343" i="7"/>
  <c r="AD410" i="7"/>
  <c r="H344" i="7"/>
  <c r="F411" i="7"/>
  <c r="AP343" i="7"/>
  <c r="I344" i="7"/>
  <c r="AO343" i="7"/>
  <c r="AL410" i="7"/>
  <c r="V343" i="7"/>
  <c r="Z343" i="7"/>
  <c r="BA410" i="7"/>
  <c r="X343" i="7"/>
  <c r="F344" i="7"/>
  <c r="AX343" i="7"/>
  <c r="AT410" i="7"/>
  <c r="AC410" i="7"/>
  <c r="AB410" i="7"/>
  <c r="V410" i="7"/>
  <c r="AY410" i="7"/>
  <c r="D600" i="7"/>
  <c r="BB410" i="7"/>
  <c r="AU343" i="7"/>
  <c r="I411" i="7"/>
  <c r="BA343" i="7"/>
  <c r="AD343" i="7"/>
  <c r="AA343" i="7"/>
  <c r="AS410" i="7"/>
  <c r="BD343" i="7"/>
  <c r="AI343" i="7"/>
  <c r="AE410" i="7"/>
  <c r="AX410" i="7"/>
  <c r="BE410" i="7"/>
  <c r="S342" i="7"/>
  <c r="AQ410" i="7"/>
  <c r="Z410" i="7"/>
  <c r="H600" i="7"/>
  <c r="AC343" i="7"/>
  <c r="BB343" i="7"/>
  <c r="Y410" i="7"/>
  <c r="F600" i="7"/>
  <c r="J600" i="7"/>
  <c r="AT343" i="7"/>
  <c r="D344" i="7"/>
  <c r="AR343" i="7"/>
  <c r="BC410" i="7"/>
  <c r="AR410" i="7"/>
  <c r="AH410" i="7"/>
  <c r="AH343" i="7"/>
  <c r="J411" i="7"/>
  <c r="AG410" i="7"/>
  <c r="AW410" i="7"/>
  <c r="AQ343" i="7"/>
  <c r="BD410" i="7"/>
  <c r="AF410" i="7"/>
  <c r="D411" i="7"/>
  <c r="BC343" i="7"/>
  <c r="W410" i="7"/>
  <c r="AA410" i="7"/>
  <c r="AV343" i="7"/>
  <c r="AK343" i="7"/>
  <c r="W343" i="7"/>
  <c r="AB343" i="7"/>
  <c r="AM343" i="7"/>
  <c r="AZ343" i="7"/>
  <c r="AO410" i="7"/>
  <c r="AP410" i="7"/>
  <c r="AK410" i="7"/>
  <c r="AY343" i="7"/>
  <c r="AV410" i="7"/>
  <c r="Y343" i="7"/>
  <c r="BE343" i="7"/>
  <c r="AS343" i="7"/>
  <c r="AM410" i="7"/>
  <c r="H411" i="7"/>
  <c r="AJ410" i="7"/>
  <c r="AE343" i="7"/>
  <c r="AG343" i="7"/>
  <c r="AU410" i="7"/>
  <c r="I600" i="7"/>
  <c r="S409" i="7"/>
  <c r="AL343" i="7"/>
  <c r="AJ343" i="7"/>
  <c r="AI410" i="7"/>
  <c r="AZ410" i="7"/>
  <c r="AN410" i="7"/>
  <c r="X410" i="7"/>
  <c r="AW343" i="7"/>
  <c r="S598" i="7"/>
  <c r="AF343" i="7"/>
  <c r="AA79" i="8" l="1"/>
  <c r="AB79" i="8"/>
  <c r="B79" i="8"/>
  <c r="AE81" i="9"/>
  <c r="AD80" i="9"/>
  <c r="U79" i="9"/>
  <c r="I79" i="9"/>
  <c r="D79" i="9"/>
  <c r="F79" i="9"/>
  <c r="E79" i="9"/>
  <c r="U80" i="8"/>
  <c r="I79" i="8"/>
  <c r="AE81" i="8"/>
  <c r="Q80" i="8"/>
  <c r="P80" i="8"/>
  <c r="O80" i="8"/>
  <c r="AO695" i="7"/>
  <c r="B413" i="7"/>
  <c r="B602" i="7"/>
  <c r="AC694" i="7"/>
  <c r="AO65" i="7"/>
  <c r="BA733" i="7"/>
  <c r="G602" i="7"/>
  <c r="AX600" i="7"/>
  <c r="AP600" i="7"/>
  <c r="BC600" i="7"/>
  <c r="AA600" i="7"/>
  <c r="BB600" i="7"/>
  <c r="AZ600" i="7"/>
  <c r="Z600" i="7"/>
  <c r="V600" i="7"/>
  <c r="X600" i="7"/>
  <c r="AH600" i="7"/>
  <c r="AU600" i="7"/>
  <c r="AS600" i="7"/>
  <c r="AL600" i="7"/>
  <c r="AK600" i="7"/>
  <c r="AM600" i="7"/>
  <c r="AC600" i="7"/>
  <c r="AD600" i="7"/>
  <c r="BA600" i="7"/>
  <c r="AJ600" i="7"/>
  <c r="BE600" i="7"/>
  <c r="AE600" i="7"/>
  <c r="AR600" i="7"/>
  <c r="AV600" i="7"/>
  <c r="AW600" i="7"/>
  <c r="W600" i="7"/>
  <c r="AB600" i="7"/>
  <c r="AF600" i="7"/>
  <c r="AI600" i="7"/>
  <c r="AO600" i="7"/>
  <c r="AY600" i="7"/>
  <c r="BD600" i="7"/>
  <c r="AT600" i="7"/>
  <c r="AG600" i="7"/>
  <c r="AQ600" i="7"/>
  <c r="AN600" i="7"/>
  <c r="Y600" i="7"/>
  <c r="AB411" i="7"/>
  <c r="AW344" i="7"/>
  <c r="AU344" i="7"/>
  <c r="BC411" i="7"/>
  <c r="AO411" i="7"/>
  <c r="AQ411" i="7"/>
  <c r="AG411" i="7"/>
  <c r="AA411" i="7"/>
  <c r="Z411" i="7"/>
  <c r="AC411" i="7"/>
  <c r="AI411" i="7"/>
  <c r="AV411" i="7"/>
  <c r="I345" i="7"/>
  <c r="AN344" i="7"/>
  <c r="AV344" i="7"/>
  <c r="W411" i="7"/>
  <c r="S410" i="7"/>
  <c r="AK344" i="7"/>
  <c r="AT411" i="7"/>
  <c r="J601" i="7"/>
  <c r="BD344" i="7"/>
  <c r="AG344" i="7"/>
  <c r="BB411" i="7"/>
  <c r="AE411" i="7"/>
  <c r="AR344" i="7"/>
  <c r="AM411" i="7"/>
  <c r="AS411" i="7"/>
  <c r="F601" i="7"/>
  <c r="AD411" i="7"/>
  <c r="AE344" i="7"/>
  <c r="AY344" i="7"/>
  <c r="BD411" i="7"/>
  <c r="Y411" i="7"/>
  <c r="J412" i="7"/>
  <c r="AD344" i="7"/>
  <c r="AS344" i="7"/>
  <c r="V344" i="7"/>
  <c r="H345" i="7"/>
  <c r="AA344" i="7"/>
  <c r="X411" i="7"/>
  <c r="D412" i="7"/>
  <c r="BC344" i="7"/>
  <c r="AJ344" i="7"/>
  <c r="AH411" i="7"/>
  <c r="AW411" i="7"/>
  <c r="AF344" i="7"/>
  <c r="AM344" i="7"/>
  <c r="I601" i="7"/>
  <c r="Z344" i="7"/>
  <c r="AZ344" i="7"/>
  <c r="AP411" i="7"/>
  <c r="BB344" i="7"/>
  <c r="S599" i="7"/>
  <c r="Y344" i="7"/>
  <c r="AN411" i="7"/>
  <c r="AQ344" i="7"/>
  <c r="W344" i="7"/>
  <c r="D601" i="7"/>
  <c r="I412" i="7"/>
  <c r="J345" i="7"/>
  <c r="AP344" i="7"/>
  <c r="F345" i="7"/>
  <c r="AY411" i="7"/>
  <c r="S343" i="7"/>
  <c r="AO344" i="7"/>
  <c r="AX344" i="7"/>
  <c r="F412" i="7"/>
  <c r="BA411" i="7"/>
  <c r="AT344" i="7"/>
  <c r="AK411" i="7"/>
  <c r="AH344" i="7"/>
  <c r="AR411" i="7"/>
  <c r="V411" i="7"/>
  <c r="AF411" i="7"/>
  <c r="AX411" i="7"/>
  <c r="BE344" i="7"/>
  <c r="AC344" i="7"/>
  <c r="AB344" i="7"/>
  <c r="H601" i="7"/>
  <c r="AZ411" i="7"/>
  <c r="AL411" i="7"/>
  <c r="H412" i="7"/>
  <c r="AU411" i="7"/>
  <c r="X344" i="7"/>
  <c r="BE411" i="7"/>
  <c r="D345" i="7"/>
  <c r="AI344" i="7"/>
  <c r="BA344" i="7"/>
  <c r="AL344" i="7"/>
  <c r="AJ411" i="7"/>
  <c r="AA80" i="8" l="1"/>
  <c r="AB80" i="8"/>
  <c r="U81" i="8"/>
  <c r="I80" i="8"/>
  <c r="AD81" i="9"/>
  <c r="U80" i="9"/>
  <c r="E80" i="9"/>
  <c r="D80" i="9"/>
  <c r="I80" i="9"/>
  <c r="F80" i="9"/>
  <c r="AE82" i="8"/>
  <c r="O81" i="8"/>
  <c r="P81" i="8"/>
  <c r="Q81" i="8"/>
  <c r="B80" i="8"/>
  <c r="AE82" i="9"/>
  <c r="B414" i="7"/>
  <c r="B603" i="7"/>
  <c r="AD25" i="7"/>
  <c r="AP26" i="7"/>
  <c r="AO734" i="7"/>
  <c r="BB64" i="7"/>
  <c r="G603" i="7"/>
  <c r="BB601" i="7"/>
  <c r="AZ601" i="7"/>
  <c r="AG601" i="7"/>
  <c r="AL601" i="7"/>
  <c r="AQ601" i="7"/>
  <c r="W601" i="7"/>
  <c r="AX601" i="7"/>
  <c r="AF601" i="7"/>
  <c r="AD601" i="7"/>
  <c r="AI601" i="7"/>
  <c r="AO601" i="7"/>
  <c r="AV601" i="7"/>
  <c r="AB601" i="7"/>
  <c r="AM601" i="7"/>
  <c r="AY601" i="7"/>
  <c r="AH601" i="7"/>
  <c r="AT601" i="7"/>
  <c r="V601" i="7"/>
  <c r="AA601" i="7"/>
  <c r="Y601" i="7"/>
  <c r="AR601" i="7"/>
  <c r="BA601" i="7"/>
  <c r="BD601" i="7"/>
  <c r="BE601" i="7"/>
  <c r="AC601" i="7"/>
  <c r="AE601" i="7"/>
  <c r="AS601" i="7"/>
  <c r="BC601" i="7"/>
  <c r="AN601" i="7"/>
  <c r="AP601" i="7"/>
  <c r="AK601" i="7"/>
  <c r="AU601" i="7"/>
  <c r="X601" i="7"/>
  <c r="Z601" i="7"/>
  <c r="AW601" i="7"/>
  <c r="AJ601" i="7"/>
  <c r="BB345" i="7"/>
  <c r="F413" i="7"/>
  <c r="AU412" i="7"/>
  <c r="AR345" i="7"/>
  <c r="AF412" i="7"/>
  <c r="AJ345" i="7"/>
  <c r="AO345" i="7"/>
  <c r="S600" i="7"/>
  <c r="X345" i="7"/>
  <c r="J346" i="7"/>
  <c r="BA412" i="7"/>
  <c r="AD412" i="7"/>
  <c r="AT412" i="7"/>
  <c r="AC345" i="7"/>
  <c r="S411" i="7"/>
  <c r="AN345" i="7"/>
  <c r="S344" i="7"/>
  <c r="BD412" i="7"/>
  <c r="BD345" i="7"/>
  <c r="I346" i="7"/>
  <c r="AX345" i="7"/>
  <c r="AN412" i="7"/>
  <c r="AS345" i="7"/>
  <c r="J602" i="7"/>
  <c r="BC345" i="7"/>
  <c r="AE412" i="7"/>
  <c r="AM412" i="7"/>
  <c r="AQ412" i="7"/>
  <c r="AR412" i="7"/>
  <c r="BE412" i="7"/>
  <c r="AA412" i="7"/>
  <c r="AT345" i="7"/>
  <c r="AW345" i="7"/>
  <c r="AD345" i="7"/>
  <c r="AH345" i="7"/>
  <c r="F602" i="7"/>
  <c r="AA345" i="7"/>
  <c r="V345" i="7"/>
  <c r="AZ345" i="7"/>
  <c r="X412" i="7"/>
  <c r="AK345" i="7"/>
  <c r="AK412" i="7"/>
  <c r="AX412" i="7"/>
  <c r="BC412" i="7"/>
  <c r="AC412" i="7"/>
  <c r="D602" i="7"/>
  <c r="BB412" i="7"/>
  <c r="AH412" i="7"/>
  <c r="I413" i="7"/>
  <c r="AL412" i="7"/>
  <c r="AV345" i="7"/>
  <c r="I602" i="7"/>
  <c r="AS412" i="7"/>
  <c r="AU345" i="7"/>
  <c r="D346" i="7"/>
  <c r="AL345" i="7"/>
  <c r="D413" i="7"/>
  <c r="AY345" i="7"/>
  <c r="AE345" i="7"/>
  <c r="Z345" i="7"/>
  <c r="H346" i="7"/>
  <c r="AG345" i="7"/>
  <c r="AJ412" i="7"/>
  <c r="W412" i="7"/>
  <c r="J413" i="7"/>
  <c r="W345" i="7"/>
  <c r="AV412" i="7"/>
  <c r="AO412" i="7"/>
  <c r="AZ412" i="7"/>
  <c r="AP412" i="7"/>
  <c r="F346" i="7"/>
  <c r="H413" i="7"/>
  <c r="AY412" i="7"/>
  <c r="BA345" i="7"/>
  <c r="Y345" i="7"/>
  <c r="AM345" i="7"/>
  <c r="AQ345" i="7"/>
  <c r="AG412" i="7"/>
  <c r="AW412" i="7"/>
  <c r="AI412" i="7"/>
  <c r="AI345" i="7"/>
  <c r="Y412" i="7"/>
  <c r="AP345" i="7"/>
  <c r="H602" i="7"/>
  <c r="AB345" i="7"/>
  <c r="BE345" i="7"/>
  <c r="AF345" i="7"/>
  <c r="AB412" i="7"/>
  <c r="V412" i="7"/>
  <c r="Z412" i="7"/>
  <c r="AA81" i="8" l="1"/>
  <c r="AB81" i="8"/>
  <c r="B81" i="8"/>
  <c r="AE83" i="9"/>
  <c r="AD82" i="9"/>
  <c r="F81" i="9"/>
  <c r="U81" i="9"/>
  <c r="I81" i="9"/>
  <c r="D81" i="9"/>
  <c r="E81" i="9"/>
  <c r="AE83" i="8"/>
  <c r="O82" i="8"/>
  <c r="Q82" i="8"/>
  <c r="P82" i="8"/>
  <c r="U82" i="8"/>
  <c r="I81" i="8"/>
  <c r="AP695" i="7"/>
  <c r="B415" i="7"/>
  <c r="B604" i="7"/>
  <c r="AD694" i="7"/>
  <c r="AP65" i="7"/>
  <c r="BB733" i="7"/>
  <c r="G604" i="7"/>
  <c r="AX602" i="7"/>
  <c r="W602" i="7"/>
  <c r="AZ602" i="7"/>
  <c r="AH602" i="7"/>
  <c r="AV602" i="7"/>
  <c r="AR602" i="7"/>
  <c r="V602" i="7"/>
  <c r="AF602" i="7"/>
  <c r="Z602" i="7"/>
  <c r="AN602" i="7"/>
  <c r="AJ602" i="7"/>
  <c r="AD602" i="7"/>
  <c r="AA602" i="7"/>
  <c r="BD602" i="7"/>
  <c r="AS602" i="7"/>
  <c r="AP602" i="7"/>
  <c r="BE602" i="7"/>
  <c r="BC602" i="7"/>
  <c r="AB602" i="7"/>
  <c r="AL602" i="7"/>
  <c r="AW602" i="7"/>
  <c r="AU602" i="7"/>
  <c r="AY602" i="7"/>
  <c r="AK602" i="7"/>
  <c r="Y602" i="7"/>
  <c r="AT602" i="7"/>
  <c r="AO602" i="7"/>
  <c r="AM602" i="7"/>
  <c r="AQ602" i="7"/>
  <c r="BB602" i="7"/>
  <c r="AG602" i="7"/>
  <c r="AE602" i="7"/>
  <c r="AI602" i="7"/>
  <c r="AC602" i="7"/>
  <c r="BA602" i="7"/>
  <c r="X602" i="7"/>
  <c r="AS413" i="7"/>
  <c r="I414" i="7"/>
  <c r="AN346" i="7"/>
  <c r="AD346" i="7"/>
  <c r="H347" i="7"/>
  <c r="I603" i="7"/>
  <c r="F414" i="7"/>
  <c r="AO346" i="7"/>
  <c r="AL346" i="7"/>
  <c r="AU413" i="7"/>
  <c r="AH413" i="7"/>
  <c r="AY413" i="7"/>
  <c r="AN413" i="7"/>
  <c r="AR346" i="7"/>
  <c r="AT413" i="7"/>
  <c r="AW413" i="7"/>
  <c r="AC413" i="7"/>
  <c r="BE413" i="7"/>
  <c r="AX346" i="7"/>
  <c r="D603" i="7"/>
  <c r="BA346" i="7"/>
  <c r="BD346" i="7"/>
  <c r="AF413" i="7"/>
  <c r="AK346" i="7"/>
  <c r="H603" i="7"/>
  <c r="AQ346" i="7"/>
  <c r="AC346" i="7"/>
  <c r="Z413" i="7"/>
  <c r="W346" i="7"/>
  <c r="BC413" i="7"/>
  <c r="AJ346" i="7"/>
  <c r="S412" i="7"/>
  <c r="J414" i="7"/>
  <c r="AG346" i="7"/>
  <c r="J347" i="7"/>
  <c r="AW346" i="7"/>
  <c r="AF346" i="7"/>
  <c r="D414" i="7"/>
  <c r="AV413" i="7"/>
  <c r="AI413" i="7"/>
  <c r="AD413" i="7"/>
  <c r="AE346" i="7"/>
  <c r="AM413" i="7"/>
  <c r="Z346" i="7"/>
  <c r="AK413" i="7"/>
  <c r="W413" i="7"/>
  <c r="BB346" i="7"/>
  <c r="AP413" i="7"/>
  <c r="AG413" i="7"/>
  <c r="AA413" i="7"/>
  <c r="AM346" i="7"/>
  <c r="AP346" i="7"/>
  <c r="AV346" i="7"/>
  <c r="D347" i="7"/>
  <c r="AE413" i="7"/>
  <c r="BC346" i="7"/>
  <c r="Y413" i="7"/>
  <c r="AT346" i="7"/>
  <c r="AX413" i="7"/>
  <c r="X346" i="7"/>
  <c r="AR413" i="7"/>
  <c r="BE346" i="7"/>
  <c r="AA346" i="7"/>
  <c r="X413" i="7"/>
  <c r="AU346" i="7"/>
  <c r="BB413" i="7"/>
  <c r="BD413" i="7"/>
  <c r="F347" i="7"/>
  <c r="AJ413" i="7"/>
  <c r="I347" i="7"/>
  <c r="AS346" i="7"/>
  <c r="AQ413" i="7"/>
  <c r="AO413" i="7"/>
  <c r="AZ413" i="7"/>
  <c r="F603" i="7"/>
  <c r="AI346" i="7"/>
  <c r="AL413" i="7"/>
  <c r="V346" i="7"/>
  <c r="Y346" i="7"/>
  <c r="J603" i="7"/>
  <c r="S601" i="7"/>
  <c r="AB346" i="7"/>
  <c r="S345" i="7"/>
  <c r="AH346" i="7"/>
  <c r="AY346" i="7"/>
  <c r="AZ346" i="7"/>
  <c r="H414" i="7"/>
  <c r="BA413" i="7"/>
  <c r="AB413" i="7"/>
  <c r="V413" i="7"/>
  <c r="AA82" i="8" l="1"/>
  <c r="AB82" i="8"/>
  <c r="B82" i="8"/>
  <c r="AE84" i="8"/>
  <c r="P83" i="8"/>
  <c r="Q83" i="8"/>
  <c r="O83" i="8"/>
  <c r="AE84" i="9"/>
  <c r="U83" i="8"/>
  <c r="I82" i="8"/>
  <c r="AD83" i="9"/>
  <c r="I82" i="9"/>
  <c r="D82" i="9"/>
  <c r="E82" i="9"/>
  <c r="U82" i="9"/>
  <c r="F82" i="9"/>
  <c r="B416" i="7"/>
  <c r="B605" i="7"/>
  <c r="AE25" i="7"/>
  <c r="AQ26" i="7"/>
  <c r="AP734" i="7"/>
  <c r="BC64" i="7"/>
  <c r="G605" i="7"/>
  <c r="BB603" i="7"/>
  <c r="AC603" i="7"/>
  <c r="AW603" i="7"/>
  <c r="AE603" i="7"/>
  <c r="AL603" i="7"/>
  <c r="AR603" i="7"/>
  <c r="AV603" i="7"/>
  <c r="W603" i="7"/>
  <c r="Y603" i="7"/>
  <c r="AD603" i="7"/>
  <c r="AJ603" i="7"/>
  <c r="AP603" i="7"/>
  <c r="BE603" i="7"/>
  <c r="AM603" i="7"/>
  <c r="BD603" i="7"/>
  <c r="AN603" i="7"/>
  <c r="AX603" i="7"/>
  <c r="AZ603" i="7"/>
  <c r="V603" i="7"/>
  <c r="AB603" i="7"/>
  <c r="AF603" i="7"/>
  <c r="AO603" i="7"/>
  <c r="BA603" i="7"/>
  <c r="AY603" i="7"/>
  <c r="X603" i="7"/>
  <c r="AH603" i="7"/>
  <c r="AT603" i="7"/>
  <c r="AS603" i="7"/>
  <c r="AQ603" i="7"/>
  <c r="BC603" i="7"/>
  <c r="AG603" i="7"/>
  <c r="AK603" i="7"/>
  <c r="AI603" i="7"/>
  <c r="AU603" i="7"/>
  <c r="AA603" i="7"/>
  <c r="Z603" i="7"/>
  <c r="AS347" i="7"/>
  <c r="AV414" i="7"/>
  <c r="AK347" i="7"/>
  <c r="BE414" i="7"/>
  <c r="Z414" i="7"/>
  <c r="AO347" i="7"/>
  <c r="H348" i="7"/>
  <c r="BC347" i="7"/>
  <c r="AD347" i="7"/>
  <c r="AW414" i="7"/>
  <c r="D348" i="7"/>
  <c r="D604" i="7"/>
  <c r="AF347" i="7"/>
  <c r="AJ347" i="7"/>
  <c r="AA414" i="7"/>
  <c r="AN414" i="7"/>
  <c r="BD414" i="7"/>
  <c r="AK414" i="7"/>
  <c r="AG414" i="7"/>
  <c r="I415" i="7"/>
  <c r="AT414" i="7"/>
  <c r="BB414" i="7"/>
  <c r="BA347" i="7"/>
  <c r="Y414" i="7"/>
  <c r="AE347" i="7"/>
  <c r="W347" i="7"/>
  <c r="AC414" i="7"/>
  <c r="AH414" i="7"/>
  <c r="AQ347" i="7"/>
  <c r="AJ414" i="7"/>
  <c r="D415" i="7"/>
  <c r="Z347" i="7"/>
  <c r="AD414" i="7"/>
  <c r="BD347" i="7"/>
  <c r="BC414" i="7"/>
  <c r="AG347" i="7"/>
  <c r="AS414" i="7"/>
  <c r="J348" i="7"/>
  <c r="X347" i="7"/>
  <c r="I604" i="7"/>
  <c r="AI414" i="7"/>
  <c r="AR347" i="7"/>
  <c r="H604" i="7"/>
  <c r="AF414" i="7"/>
  <c r="AX414" i="7"/>
  <c r="AN347" i="7"/>
  <c r="AL347" i="7"/>
  <c r="S602" i="7"/>
  <c r="S413" i="7"/>
  <c r="J604" i="7"/>
  <c r="W414" i="7"/>
  <c r="Y347" i="7"/>
  <c r="AQ414" i="7"/>
  <c r="AM347" i="7"/>
  <c r="AZ347" i="7"/>
  <c r="AX347" i="7"/>
  <c r="F604" i="7"/>
  <c r="AM414" i="7"/>
  <c r="X414" i="7"/>
  <c r="V347" i="7"/>
  <c r="AA347" i="7"/>
  <c r="F348" i="7"/>
  <c r="F415" i="7"/>
  <c r="J415" i="7"/>
  <c r="AW347" i="7"/>
  <c r="AI347" i="7"/>
  <c r="AH347" i="7"/>
  <c r="AY414" i="7"/>
  <c r="AZ414" i="7"/>
  <c r="AL414" i="7"/>
  <c r="BE347" i="7"/>
  <c r="AV347" i="7"/>
  <c r="AO414" i="7"/>
  <c r="AE414" i="7"/>
  <c r="AU347" i="7"/>
  <c r="BA414" i="7"/>
  <c r="I348" i="7"/>
  <c r="AY347" i="7"/>
  <c r="AU414" i="7"/>
  <c r="AR414" i="7"/>
  <c r="AT347" i="7"/>
  <c r="BB347" i="7"/>
  <c r="H415" i="7"/>
  <c r="AB347" i="7"/>
  <c r="AC347" i="7"/>
  <c r="AP347" i="7"/>
  <c r="AB414" i="7"/>
  <c r="V414" i="7"/>
  <c r="AP414" i="7"/>
  <c r="S346" i="7"/>
  <c r="AA83" i="8" l="1"/>
  <c r="AB83" i="8"/>
  <c r="AE85" i="9"/>
  <c r="B83" i="8"/>
  <c r="AD84" i="9"/>
  <c r="F83" i="9"/>
  <c r="U83" i="9"/>
  <c r="D83" i="9"/>
  <c r="E83" i="9"/>
  <c r="I83" i="9"/>
  <c r="U84" i="8"/>
  <c r="I83" i="8"/>
  <c r="AE85" i="8"/>
  <c r="O84" i="8"/>
  <c r="P84" i="8"/>
  <c r="Q84" i="8"/>
  <c r="AQ695" i="7"/>
  <c r="B417" i="7"/>
  <c r="B606" i="7"/>
  <c r="AE694" i="7"/>
  <c r="AQ65" i="7"/>
  <c r="BC733" i="7"/>
  <c r="G606" i="7"/>
  <c r="AP604" i="7"/>
  <c r="BD604" i="7"/>
  <c r="AE604" i="7"/>
  <c r="AI604" i="7"/>
  <c r="BA604" i="7"/>
  <c r="AN604" i="7"/>
  <c r="AL604" i="7"/>
  <c r="AS604" i="7"/>
  <c r="AH604" i="7"/>
  <c r="AV604" i="7"/>
  <c r="W604" i="7"/>
  <c r="AA604" i="7"/>
  <c r="V604" i="7"/>
  <c r="Z604" i="7"/>
  <c r="AZ604" i="7"/>
  <c r="BB604" i="7"/>
  <c r="BE604" i="7"/>
  <c r="AF604" i="7"/>
  <c r="AR604" i="7"/>
  <c r="AK604" i="7"/>
  <c r="AG604" i="7"/>
  <c r="AT604" i="7"/>
  <c r="AM604" i="7"/>
  <c r="AW604" i="7"/>
  <c r="X604" i="7"/>
  <c r="AJ604" i="7"/>
  <c r="AD604" i="7"/>
  <c r="AY604" i="7"/>
  <c r="Y604" i="7"/>
  <c r="AO604" i="7"/>
  <c r="BC604" i="7"/>
  <c r="AB604" i="7"/>
  <c r="AC604" i="7"/>
  <c r="AU604" i="7"/>
  <c r="AX604" i="7"/>
  <c r="AQ604" i="7"/>
  <c r="Z415" i="7"/>
  <c r="AH348" i="7"/>
  <c r="F605" i="7"/>
  <c r="AZ415" i="7"/>
  <c r="AT348" i="7"/>
  <c r="H349" i="7"/>
  <c r="I605" i="7"/>
  <c r="BD415" i="7"/>
  <c r="AA348" i="7"/>
  <c r="AA415" i="7"/>
  <c r="X348" i="7"/>
  <c r="AX415" i="7"/>
  <c r="I416" i="7"/>
  <c r="AN348" i="7"/>
  <c r="AP415" i="7"/>
  <c r="X415" i="7"/>
  <c r="AP348" i="7"/>
  <c r="BE348" i="7"/>
  <c r="W348" i="7"/>
  <c r="AM348" i="7"/>
  <c r="AB415" i="7"/>
  <c r="AK348" i="7"/>
  <c r="AJ415" i="7"/>
  <c r="AD415" i="7"/>
  <c r="AI348" i="7"/>
  <c r="AU348" i="7"/>
  <c r="AH415" i="7"/>
  <c r="AT415" i="7"/>
  <c r="BC415" i="7"/>
  <c r="AO415" i="7"/>
  <c r="AG348" i="7"/>
  <c r="AF348" i="7"/>
  <c r="AQ348" i="7"/>
  <c r="S347" i="7"/>
  <c r="S603" i="7"/>
  <c r="BB415" i="7"/>
  <c r="AV415" i="7"/>
  <c r="H605" i="7"/>
  <c r="AY348" i="7"/>
  <c r="BA348" i="7"/>
  <c r="AC348" i="7"/>
  <c r="AS415" i="7"/>
  <c r="AL348" i="7"/>
  <c r="AB348" i="7"/>
  <c r="AE348" i="7"/>
  <c r="Y415" i="7"/>
  <c r="AV348" i="7"/>
  <c r="Z348" i="7"/>
  <c r="AJ348" i="7"/>
  <c r="AU415" i="7"/>
  <c r="AR348" i="7"/>
  <c r="H416" i="7"/>
  <c r="AQ415" i="7"/>
  <c r="BD348" i="7"/>
  <c r="BA415" i="7"/>
  <c r="AE415" i="7"/>
  <c r="AS348" i="7"/>
  <c r="AF415" i="7"/>
  <c r="BE415" i="7"/>
  <c r="BC348" i="7"/>
  <c r="W415" i="7"/>
  <c r="D416" i="7"/>
  <c r="V415" i="7"/>
  <c r="AX348" i="7"/>
  <c r="F349" i="7"/>
  <c r="F416" i="7"/>
  <c r="V348" i="7"/>
  <c r="D349" i="7"/>
  <c r="AN415" i="7"/>
  <c r="AI415" i="7"/>
  <c r="I349" i="7"/>
  <c r="AR415" i="7"/>
  <c r="AD348" i="7"/>
  <c r="AW348" i="7"/>
  <c r="AZ348" i="7"/>
  <c r="AO348" i="7"/>
  <c r="AL415" i="7"/>
  <c r="BB348" i="7"/>
  <c r="AK415" i="7"/>
  <c r="D605" i="7"/>
  <c r="AY415" i="7"/>
  <c r="Y348" i="7"/>
  <c r="AG415" i="7"/>
  <c r="AC415" i="7"/>
  <c r="S414" i="7"/>
  <c r="AW415" i="7"/>
  <c r="AM415" i="7"/>
  <c r="AA84" i="8" l="1"/>
  <c r="AB84" i="8"/>
  <c r="AE86" i="9"/>
  <c r="AD85" i="9"/>
  <c r="F84" i="9"/>
  <c r="U84" i="9"/>
  <c r="E84" i="9"/>
  <c r="D84" i="9"/>
  <c r="I84" i="9"/>
  <c r="B84" i="8"/>
  <c r="AE86" i="8"/>
  <c r="Q85" i="8"/>
  <c r="O85" i="8"/>
  <c r="P85" i="8"/>
  <c r="U85" i="8"/>
  <c r="I84" i="8"/>
  <c r="B418" i="7"/>
  <c r="B607" i="7"/>
  <c r="AF25" i="7"/>
  <c r="AR26" i="7"/>
  <c r="AQ734" i="7"/>
  <c r="BD64" i="7"/>
  <c r="G607" i="7"/>
  <c r="D417" i="7"/>
  <c r="S348" i="7"/>
  <c r="I606" i="7"/>
  <c r="I417" i="7"/>
  <c r="J416" i="7"/>
  <c r="J417" i="7"/>
  <c r="D350" i="7"/>
  <c r="J606" i="7"/>
  <c r="F606" i="7"/>
  <c r="J349" i="7"/>
  <c r="D606" i="7"/>
  <c r="F350" i="7"/>
  <c r="H606" i="7"/>
  <c r="J350" i="7"/>
  <c r="S415" i="7"/>
  <c r="F417" i="7"/>
  <c r="H417" i="7"/>
  <c r="H350" i="7"/>
  <c r="J605" i="7"/>
  <c r="I350" i="7"/>
  <c r="S604" i="7"/>
  <c r="AA85" i="8" l="1"/>
  <c r="AB85" i="8"/>
  <c r="AE87" i="8"/>
  <c r="O86" i="8"/>
  <c r="P86" i="8"/>
  <c r="Q86" i="8"/>
  <c r="U86" i="8"/>
  <c r="I85" i="8"/>
  <c r="AE87" i="9"/>
  <c r="AD86" i="9"/>
  <c r="F85" i="9"/>
  <c r="E85" i="9"/>
  <c r="D85" i="9"/>
  <c r="U85" i="9"/>
  <c r="I85" i="9"/>
  <c r="B85" i="8"/>
  <c r="AR695" i="7"/>
  <c r="B419" i="7"/>
  <c r="B608" i="7"/>
  <c r="AF694" i="7"/>
  <c r="AR65" i="7"/>
  <c r="BD733" i="7"/>
  <c r="G608" i="7"/>
  <c r="AL605" i="7"/>
  <c r="AH605" i="7"/>
  <c r="AG605" i="7"/>
  <c r="AO605" i="7"/>
  <c r="Y605" i="7"/>
  <c r="BE606" i="7"/>
  <c r="AF606" i="7"/>
  <c r="AR606" i="7"/>
  <c r="AC606" i="7"/>
  <c r="AR605" i="7"/>
  <c r="AW605" i="7"/>
  <c r="BA605" i="7"/>
  <c r="AS605" i="7"/>
  <c r="AA605" i="7"/>
  <c r="AW606" i="7"/>
  <c r="X606" i="7"/>
  <c r="AJ606" i="7"/>
  <c r="BB606" i="7"/>
  <c r="AQ605" i="7"/>
  <c r="AO606" i="7"/>
  <c r="AB606" i="7"/>
  <c r="AF605" i="7"/>
  <c r="AN606" i="7"/>
  <c r="AV605" i="7"/>
  <c r="AC605" i="7"/>
  <c r="AY605" i="7"/>
  <c r="AT605" i="7"/>
  <c r="BC606" i="7"/>
  <c r="V606" i="7"/>
  <c r="AU605" i="7"/>
  <c r="AZ606" i="7"/>
  <c r="W605" i="7"/>
  <c r="AP605" i="7"/>
  <c r="X605" i="7"/>
  <c r="BC605" i="7"/>
  <c r="AE605" i="7"/>
  <c r="AG606" i="7"/>
  <c r="AU606" i="7"/>
  <c r="AY606" i="7"/>
  <c r="BA606" i="7"/>
  <c r="AN605" i="7"/>
  <c r="AS606" i="7"/>
  <c r="AX605" i="7"/>
  <c r="BD605" i="7"/>
  <c r="Z605" i="7"/>
  <c r="BE605" i="7"/>
  <c r="AX606" i="7"/>
  <c r="Y606" i="7"/>
  <c r="AM606" i="7"/>
  <c r="AQ606" i="7"/>
  <c r="AL606" i="7"/>
  <c r="AJ605" i="7"/>
  <c r="AM605" i="7"/>
  <c r="AH606" i="7"/>
  <c r="W606" i="7"/>
  <c r="AA606" i="7"/>
  <c r="AZ605" i="7"/>
  <c r="AD606" i="7"/>
  <c r="AD605" i="7"/>
  <c r="V605" i="7"/>
  <c r="BB605" i="7"/>
  <c r="AK605" i="7"/>
  <c r="AP606" i="7"/>
  <c r="BD606" i="7"/>
  <c r="AE606" i="7"/>
  <c r="AI606" i="7"/>
  <c r="AK606" i="7"/>
  <c r="AB605" i="7"/>
  <c r="AI605" i="7"/>
  <c r="AV606" i="7"/>
  <c r="AT606" i="7"/>
  <c r="Z606" i="7"/>
  <c r="AR417" i="7"/>
  <c r="AA350" i="7"/>
  <c r="Z350" i="7"/>
  <c r="AI350" i="7"/>
  <c r="AF417" i="7"/>
  <c r="AJ350" i="7"/>
  <c r="AP349" i="7"/>
  <c r="I351" i="7"/>
  <c r="AM349" i="7"/>
  <c r="AH416" i="7"/>
  <c r="AB349" i="7"/>
  <c r="V417" i="7"/>
  <c r="AW417" i="7"/>
  <c r="AT416" i="7"/>
  <c r="W417" i="7"/>
  <c r="AS417" i="7"/>
  <c r="AL417" i="7"/>
  <c r="AY417" i="7"/>
  <c r="BE349" i="7"/>
  <c r="BA350" i="7"/>
  <c r="AQ349" i="7"/>
  <c r="J607" i="7"/>
  <c r="AC350" i="7"/>
  <c r="AZ416" i="7"/>
  <c r="AC349" i="7"/>
  <c r="AK417" i="7"/>
  <c r="AE350" i="7"/>
  <c r="Z417" i="7"/>
  <c r="Y416" i="7"/>
  <c r="AQ350" i="7"/>
  <c r="AM416" i="7"/>
  <c r="AY416" i="7"/>
  <c r="BC416" i="7"/>
  <c r="AF350" i="7"/>
  <c r="W416" i="7"/>
  <c r="AG416" i="7"/>
  <c r="AI417" i="7"/>
  <c r="AG349" i="7"/>
  <c r="BC350" i="7"/>
  <c r="J351" i="7"/>
  <c r="AX417" i="7"/>
  <c r="Y350" i="7"/>
  <c r="X350" i="7"/>
  <c r="BC417" i="7"/>
  <c r="D607" i="7"/>
  <c r="AS349" i="7"/>
  <c r="AZ349" i="7"/>
  <c r="AL350" i="7"/>
  <c r="AE349" i="7"/>
  <c r="AJ416" i="7"/>
  <c r="AV416" i="7"/>
  <c r="BE416" i="7"/>
  <c r="Y417" i="7"/>
  <c r="AS350" i="7"/>
  <c r="AP417" i="7"/>
  <c r="X416" i="7"/>
  <c r="D351" i="7"/>
  <c r="AV349" i="7"/>
  <c r="AP350" i="7"/>
  <c r="AO349" i="7"/>
  <c r="AU416" i="7"/>
  <c r="AD417" i="7"/>
  <c r="AR350" i="7"/>
  <c r="V416" i="7"/>
  <c r="AC417" i="7"/>
  <c r="AN350" i="7"/>
  <c r="AQ417" i="7"/>
  <c r="Z416" i="7"/>
  <c r="AN417" i="7"/>
  <c r="F351" i="7"/>
  <c r="AC416" i="7"/>
  <c r="BC349" i="7"/>
  <c r="AZ350" i="7"/>
  <c r="AU349" i="7"/>
  <c r="AN349" i="7"/>
  <c r="AW350" i="7"/>
  <c r="AY350" i="7"/>
  <c r="AM350" i="7"/>
  <c r="AB417" i="7"/>
  <c r="BD350" i="7"/>
  <c r="AV350" i="7"/>
  <c r="D418" i="7"/>
  <c r="AH417" i="7"/>
  <c r="AH349" i="7"/>
  <c r="I418" i="7"/>
  <c r="AA416" i="7"/>
  <c r="AG417" i="7"/>
  <c r="AX349" i="7"/>
  <c r="BB417" i="7"/>
  <c r="X417" i="7"/>
  <c r="AA417" i="7"/>
  <c r="AB350" i="7"/>
  <c r="AI349" i="7"/>
  <c r="AJ417" i="7"/>
  <c r="Y349" i="7"/>
  <c r="AL416" i="7"/>
  <c r="AH350" i="7"/>
  <c r="X349" i="7"/>
  <c r="AE416" i="7"/>
  <c r="BD416" i="7"/>
  <c r="BB350" i="7"/>
  <c r="AU417" i="7"/>
  <c r="AF416" i="7"/>
  <c r="AL349" i="7"/>
  <c r="BE350" i="7"/>
  <c r="BB349" i="7"/>
  <c r="AU350" i="7"/>
  <c r="AI416" i="7"/>
  <c r="AP416" i="7"/>
  <c r="BB416" i="7"/>
  <c r="AT417" i="7"/>
  <c r="AK416" i="7"/>
  <c r="AO417" i="7"/>
  <c r="H351" i="7"/>
  <c r="AN416" i="7"/>
  <c r="AZ417" i="7"/>
  <c r="BA349" i="7"/>
  <c r="AX350" i="7"/>
  <c r="AJ349" i="7"/>
  <c r="J418" i="7"/>
  <c r="AE417" i="7"/>
  <c r="H418" i="7"/>
  <c r="AT349" i="7"/>
  <c r="AW416" i="7"/>
  <c r="BA416" i="7"/>
  <c r="AQ416" i="7"/>
  <c r="AK350" i="7"/>
  <c r="V349" i="7"/>
  <c r="I607" i="7"/>
  <c r="AD350" i="7"/>
  <c r="F418" i="7"/>
  <c r="Z349" i="7"/>
  <c r="AM417" i="7"/>
  <c r="AR416" i="7"/>
  <c r="AB416" i="7"/>
  <c r="AO416" i="7"/>
  <c r="AR349" i="7"/>
  <c r="BE417" i="7"/>
  <c r="BA417" i="7"/>
  <c r="AD349" i="7"/>
  <c r="AW349" i="7"/>
  <c r="AG350" i="7"/>
  <c r="AY349" i="7"/>
  <c r="AK349" i="7"/>
  <c r="AX416" i="7"/>
  <c r="W350" i="7"/>
  <c r="V350" i="7"/>
  <c r="BD417" i="7"/>
  <c r="AD416" i="7"/>
  <c r="AS416" i="7"/>
  <c r="AA349" i="7"/>
  <c r="AF349" i="7"/>
  <c r="AV417" i="7"/>
  <c r="AO350" i="7"/>
  <c r="W349" i="7"/>
  <c r="F607" i="7"/>
  <c r="H607" i="7"/>
  <c r="BD349" i="7"/>
  <c r="AT350" i="7"/>
  <c r="AA86" i="8" l="1"/>
  <c r="AB86" i="8"/>
  <c r="B86" i="8"/>
  <c r="U87" i="8"/>
  <c r="I86" i="8"/>
  <c r="AD87" i="9"/>
  <c r="E86" i="9"/>
  <c r="I86" i="9"/>
  <c r="F86" i="9"/>
  <c r="D86" i="9"/>
  <c r="U86" i="9"/>
  <c r="AE88" i="8"/>
  <c r="O87" i="8"/>
  <c r="P87" i="8"/>
  <c r="Q87" i="8"/>
  <c r="AE88" i="9"/>
  <c r="V742" i="7"/>
  <c r="B420" i="7"/>
  <c r="V737" i="7"/>
  <c r="W68" i="7" s="1"/>
  <c r="W737" i="7" s="1"/>
  <c r="X68" i="7" s="1"/>
  <c r="X737" i="7" s="1"/>
  <c r="Y68" i="7" s="1"/>
  <c r="Y737" i="7" s="1"/>
  <c r="Z68" i="7" s="1"/>
  <c r="Z737" i="7" s="1"/>
  <c r="AA68" i="7" s="1"/>
  <c r="AA737" i="7" s="1"/>
  <c r="AB68" i="7" s="1"/>
  <c r="AB737" i="7" s="1"/>
  <c r="AC68" i="7" s="1"/>
  <c r="AC737" i="7" s="1"/>
  <c r="AD68" i="7" s="1"/>
  <c r="AD737" i="7" s="1"/>
  <c r="AE68" i="7" s="1"/>
  <c r="AE737" i="7" s="1"/>
  <c r="AF68" i="7" s="1"/>
  <c r="AF737" i="7" s="1"/>
  <c r="AG68" i="7" s="1"/>
  <c r="AG737" i="7" s="1"/>
  <c r="AH68" i="7" s="1"/>
  <c r="AH737" i="7" s="1"/>
  <c r="AI68" i="7" s="1"/>
  <c r="AI737" i="7" s="1"/>
  <c r="AJ68" i="7" s="1"/>
  <c r="AJ737" i="7" s="1"/>
  <c r="AK68" i="7" s="1"/>
  <c r="AK737" i="7" s="1"/>
  <c r="AL68" i="7" s="1"/>
  <c r="AL737" i="7" s="1"/>
  <c r="AM68" i="7" s="1"/>
  <c r="AM737" i="7" s="1"/>
  <c r="AN68" i="7" s="1"/>
  <c r="AN737" i="7" s="1"/>
  <c r="AO68" i="7" s="1"/>
  <c r="AO737" i="7" s="1"/>
  <c r="AP68" i="7" s="1"/>
  <c r="AP737" i="7" s="1"/>
  <c r="AQ68" i="7" s="1"/>
  <c r="AQ737" i="7" s="1"/>
  <c r="AR68" i="7" s="1"/>
  <c r="AR737" i="7" s="1"/>
  <c r="AS68" i="7" s="1"/>
  <c r="AS737" i="7" s="1"/>
  <c r="AT68" i="7" s="1"/>
  <c r="AT737" i="7" s="1"/>
  <c r="AU68" i="7" s="1"/>
  <c r="AU737" i="7" s="1"/>
  <c r="AV68" i="7" s="1"/>
  <c r="AV737" i="7" s="1"/>
  <c r="AW68" i="7" s="1"/>
  <c r="AW737" i="7" s="1"/>
  <c r="AX68" i="7" s="1"/>
  <c r="AX737" i="7" s="1"/>
  <c r="AY68" i="7" s="1"/>
  <c r="AY737" i="7" s="1"/>
  <c r="AZ68" i="7" s="1"/>
  <c r="AZ737" i="7" s="1"/>
  <c r="BA68" i="7" s="1"/>
  <c r="BA737" i="7" s="1"/>
  <c r="BB68" i="7" s="1"/>
  <c r="BB737" i="7" s="1"/>
  <c r="BC68" i="7" s="1"/>
  <c r="BC737" i="7" s="1"/>
  <c r="BD68" i="7" s="1"/>
  <c r="BD737" i="7" s="1"/>
  <c r="BE68" i="7" s="1"/>
  <c r="BE737" i="7" s="1"/>
  <c r="B609" i="7"/>
  <c r="AG25" i="7"/>
  <c r="AS26" i="7"/>
  <c r="AR734" i="7"/>
  <c r="BE64" i="7"/>
  <c r="G609" i="7"/>
  <c r="BB607" i="7"/>
  <c r="AC607" i="7"/>
  <c r="AA607" i="7"/>
  <c r="AM607" i="7"/>
  <c r="AH607" i="7"/>
  <c r="AT607" i="7"/>
  <c r="AZ607" i="7"/>
  <c r="BD607" i="7"/>
  <c r="AE607" i="7"/>
  <c r="AG607" i="7"/>
  <c r="AR607" i="7"/>
  <c r="AV607" i="7"/>
  <c r="AP607" i="7"/>
  <c r="AQ607" i="7"/>
  <c r="AI607" i="7"/>
  <c r="AL607" i="7"/>
  <c r="W607" i="7"/>
  <c r="BC607" i="7"/>
  <c r="AK607" i="7"/>
  <c r="AW607" i="7"/>
  <c r="AD607" i="7"/>
  <c r="AJ607" i="7"/>
  <c r="AN607" i="7"/>
  <c r="Z607" i="7"/>
  <c r="AO607" i="7"/>
  <c r="BA607" i="7"/>
  <c r="AY607" i="7"/>
  <c r="X607" i="7"/>
  <c r="Y607" i="7"/>
  <c r="AS607" i="7"/>
  <c r="AX607" i="7"/>
  <c r="AU607" i="7"/>
  <c r="V607" i="7"/>
  <c r="AB607" i="7"/>
  <c r="AF607" i="7"/>
  <c r="BE607" i="7"/>
  <c r="Z418" i="7"/>
  <c r="AY418" i="7"/>
  <c r="S737" i="7"/>
  <c r="H419" i="7"/>
  <c r="H608" i="7"/>
  <c r="AT351" i="7"/>
  <c r="AY351" i="7"/>
  <c r="AG418" i="7"/>
  <c r="AV418" i="7"/>
  <c r="AK351" i="7"/>
  <c r="AF351" i="7"/>
  <c r="AX351" i="7"/>
  <c r="AB351" i="7"/>
  <c r="J352" i="7"/>
  <c r="AS418" i="7"/>
  <c r="S606" i="7"/>
  <c r="AU418" i="7"/>
  <c r="F352" i="7"/>
  <c r="BE418" i="7"/>
  <c r="AP351" i="7"/>
  <c r="AO418" i="7"/>
  <c r="BB351" i="7"/>
  <c r="AR351" i="7"/>
  <c r="AS351" i="7"/>
  <c r="X418" i="7"/>
  <c r="BC418" i="7"/>
  <c r="AE418" i="7"/>
  <c r="I608" i="7"/>
  <c r="AW351" i="7"/>
  <c r="V418" i="7"/>
  <c r="AH418" i="7"/>
  <c r="AM351" i="7"/>
  <c r="Y351" i="7"/>
  <c r="D352" i="7"/>
  <c r="W351" i="7"/>
  <c r="S350" i="7"/>
  <c r="AL418" i="7"/>
  <c r="AJ351" i="7"/>
  <c r="V351" i="7"/>
  <c r="AU351" i="7"/>
  <c r="AL351" i="7"/>
  <c r="AT418" i="7"/>
  <c r="S416" i="7"/>
  <c r="AK418" i="7"/>
  <c r="AI418" i="7"/>
  <c r="BA418" i="7"/>
  <c r="AG351" i="7"/>
  <c r="F419" i="7"/>
  <c r="AF418" i="7"/>
  <c r="AA351" i="7"/>
  <c r="AV351" i="7"/>
  <c r="AH351" i="7"/>
  <c r="Z351" i="7"/>
  <c r="S605" i="7"/>
  <c r="I352" i="7"/>
  <c r="D419" i="7"/>
  <c r="BD418" i="7"/>
  <c r="AE351" i="7"/>
  <c r="BA351" i="7"/>
  <c r="H352" i="7"/>
  <c r="AQ418" i="7"/>
  <c r="AC418" i="7"/>
  <c r="AO351" i="7"/>
  <c r="AN418" i="7"/>
  <c r="I419" i="7"/>
  <c r="AR418" i="7"/>
  <c r="AW418" i="7"/>
  <c r="AI351" i="7"/>
  <c r="AC351" i="7"/>
  <c r="AP418" i="7"/>
  <c r="Y418" i="7"/>
  <c r="BE351" i="7"/>
  <c r="AZ418" i="7"/>
  <c r="F608" i="7"/>
  <c r="AN351" i="7"/>
  <c r="W418" i="7"/>
  <c r="AX418" i="7"/>
  <c r="J419" i="7"/>
  <c r="AJ418" i="7"/>
  <c r="AB418" i="7"/>
  <c r="AD351" i="7"/>
  <c r="AQ351" i="7"/>
  <c r="AZ351" i="7"/>
  <c r="S417" i="7"/>
  <c r="D608" i="7"/>
  <c r="J608" i="7"/>
  <c r="AD418" i="7"/>
  <c r="AA418" i="7"/>
  <c r="BB418" i="7"/>
  <c r="BC351" i="7"/>
  <c r="X351" i="7"/>
  <c r="AM418" i="7"/>
  <c r="BD351" i="7"/>
  <c r="S349" i="7"/>
  <c r="AA87" i="8" l="1"/>
  <c r="AB87" i="8"/>
  <c r="B87" i="8"/>
  <c r="AD88" i="9"/>
  <c r="E87" i="9"/>
  <c r="F87" i="9"/>
  <c r="U87" i="9"/>
  <c r="I87" i="9"/>
  <c r="D87" i="9"/>
  <c r="AE89" i="8"/>
  <c r="Q88" i="8"/>
  <c r="P88" i="8"/>
  <c r="O88" i="8"/>
  <c r="AE89" i="9"/>
  <c r="U88" i="8"/>
  <c r="I87" i="8"/>
  <c r="AS695" i="7"/>
  <c r="B421" i="7"/>
  <c r="B610" i="7"/>
  <c r="AG694" i="7"/>
  <c r="AS65" i="7"/>
  <c r="BE733" i="7"/>
  <c r="G610" i="7"/>
  <c r="AX608" i="7"/>
  <c r="BD608" i="7"/>
  <c r="AH608" i="7"/>
  <c r="AV608" i="7"/>
  <c r="W608" i="7"/>
  <c r="AA608" i="7"/>
  <c r="AK608" i="7"/>
  <c r="BE608" i="7"/>
  <c r="AR608" i="7"/>
  <c r="AW608" i="7"/>
  <c r="X608" i="7"/>
  <c r="AM608" i="7"/>
  <c r="AP608" i="7"/>
  <c r="Z608" i="7"/>
  <c r="AN608" i="7"/>
  <c r="AZ608" i="7"/>
  <c r="BB608" i="7"/>
  <c r="AL608" i="7"/>
  <c r="AF608" i="7"/>
  <c r="V608" i="7"/>
  <c r="AJ608" i="7"/>
  <c r="AQ608" i="7"/>
  <c r="AI608" i="7"/>
  <c r="BA608" i="7"/>
  <c r="AE608" i="7"/>
  <c r="AO608" i="7"/>
  <c r="BC608" i="7"/>
  <c r="AB608" i="7"/>
  <c r="AT608" i="7"/>
  <c r="AG608" i="7"/>
  <c r="AU608" i="7"/>
  <c r="AY608" i="7"/>
  <c r="AS608" i="7"/>
  <c r="Y608" i="7"/>
  <c r="AD608" i="7"/>
  <c r="AC608" i="7"/>
  <c r="I609" i="7"/>
  <c r="AP352" i="7"/>
  <c r="AJ419" i="7"/>
  <c r="V419" i="7"/>
  <c r="Z352" i="7"/>
  <c r="BD352" i="7"/>
  <c r="AF352" i="7"/>
  <c r="S418" i="7"/>
  <c r="Z419" i="7"/>
  <c r="AI352" i="7"/>
  <c r="BD419" i="7"/>
  <c r="S351" i="7"/>
  <c r="H420" i="7"/>
  <c r="J609" i="7"/>
  <c r="AX419" i="7"/>
  <c r="AN419" i="7"/>
  <c r="J353" i="7"/>
  <c r="I420" i="7"/>
  <c r="AQ419" i="7"/>
  <c r="AQ352" i="7"/>
  <c r="AF419" i="7"/>
  <c r="AZ352" i="7"/>
  <c r="H609" i="7"/>
  <c r="S607" i="7"/>
  <c r="AV419" i="7"/>
  <c r="BC419" i="7"/>
  <c r="V352" i="7"/>
  <c r="AV352" i="7"/>
  <c r="J420" i="7"/>
  <c r="AA419" i="7"/>
  <c r="AH419" i="7"/>
  <c r="AP419" i="7"/>
  <c r="AO352" i="7"/>
  <c r="Y419" i="7"/>
  <c r="BA419" i="7"/>
  <c r="AO419" i="7"/>
  <c r="AZ419" i="7"/>
  <c r="AR352" i="7"/>
  <c r="AY352" i="7"/>
  <c r="AH352" i="7"/>
  <c r="AU419" i="7"/>
  <c r="AJ352" i="7"/>
  <c r="D609" i="7"/>
  <c r="I353" i="7"/>
  <c r="S733" i="7"/>
  <c r="F353" i="7"/>
  <c r="Y352" i="7"/>
  <c r="F609" i="7"/>
  <c r="AB419" i="7"/>
  <c r="AE352" i="7"/>
  <c r="AY419" i="7"/>
  <c r="AC419" i="7"/>
  <c r="AD352" i="7"/>
  <c r="AM419" i="7"/>
  <c r="AK352" i="7"/>
  <c r="AW352" i="7"/>
  <c r="AL419" i="7"/>
  <c r="AM352" i="7"/>
  <c r="AA352" i="7"/>
  <c r="AU352" i="7"/>
  <c r="X419" i="7"/>
  <c r="D420" i="7"/>
  <c r="BE419" i="7"/>
  <c r="AL352" i="7"/>
  <c r="AG352" i="7"/>
  <c r="BA352" i="7"/>
  <c r="AX352" i="7"/>
  <c r="W419" i="7"/>
  <c r="AC352" i="7"/>
  <c r="BE352" i="7"/>
  <c r="H353" i="7"/>
  <c r="X352" i="7"/>
  <c r="AT352" i="7"/>
  <c r="AN352" i="7"/>
  <c r="AD419" i="7"/>
  <c r="W352" i="7"/>
  <c r="AW419" i="7"/>
  <c r="D353" i="7"/>
  <c r="AG419" i="7"/>
  <c r="AI419" i="7"/>
  <c r="AS352" i="7"/>
  <c r="AT419" i="7"/>
  <c r="AB352" i="7"/>
  <c r="F420" i="7"/>
  <c r="BB419" i="7"/>
  <c r="AK419" i="7"/>
  <c r="AR419" i="7"/>
  <c r="BB352" i="7"/>
  <c r="AS419" i="7"/>
  <c r="AE419" i="7"/>
  <c r="BC352" i="7"/>
  <c r="AA88" i="8" l="1"/>
  <c r="AB88" i="8"/>
  <c r="B88" i="8"/>
  <c r="AD89" i="9"/>
  <c r="F88" i="9"/>
  <c r="E88" i="9"/>
  <c r="I88" i="9"/>
  <c r="U88" i="9"/>
  <c r="D88" i="9"/>
  <c r="U89" i="8"/>
  <c r="I88" i="8"/>
  <c r="AE90" i="9"/>
  <c r="AE90" i="8"/>
  <c r="O89" i="8"/>
  <c r="P89" i="8"/>
  <c r="Q89" i="8"/>
  <c r="W71" i="7"/>
  <c r="W740" i="7" s="1"/>
  <c r="X71" i="7" s="1"/>
  <c r="X740" i="7" s="1"/>
  <c r="Y71" i="7" s="1"/>
  <c r="Y740" i="7" s="1"/>
  <c r="Z71" i="7" s="1"/>
  <c r="Z740" i="7" s="1"/>
  <c r="AA71" i="7" s="1"/>
  <c r="AA740" i="7" s="1"/>
  <c r="AB71" i="7" s="1"/>
  <c r="AB740" i="7" s="1"/>
  <c r="AC71" i="7" s="1"/>
  <c r="AC740" i="7" s="1"/>
  <c r="AD71" i="7" s="1"/>
  <c r="AD740" i="7" s="1"/>
  <c r="AE71" i="7" s="1"/>
  <c r="AE740" i="7" s="1"/>
  <c r="AF71" i="7" s="1"/>
  <c r="AF740" i="7" s="1"/>
  <c r="AG71" i="7" s="1"/>
  <c r="AG740" i="7" s="1"/>
  <c r="AH71" i="7" s="1"/>
  <c r="AH740" i="7" s="1"/>
  <c r="AI71" i="7" s="1"/>
  <c r="AI740" i="7" s="1"/>
  <c r="AJ71" i="7" s="1"/>
  <c r="AJ740" i="7" s="1"/>
  <c r="AK71" i="7" s="1"/>
  <c r="AK740" i="7" s="1"/>
  <c r="AL71" i="7" s="1"/>
  <c r="AL740" i="7" s="1"/>
  <c r="AM71" i="7" s="1"/>
  <c r="AM740" i="7" s="1"/>
  <c r="AN71" i="7" s="1"/>
  <c r="AN740" i="7" s="1"/>
  <c r="AO71" i="7" s="1"/>
  <c r="AO740" i="7" s="1"/>
  <c r="AP71" i="7" s="1"/>
  <c r="AP740" i="7" s="1"/>
  <c r="AQ71" i="7" s="1"/>
  <c r="AQ740" i="7" s="1"/>
  <c r="AR71" i="7" s="1"/>
  <c r="AR740" i="7" s="1"/>
  <c r="AS71" i="7" s="1"/>
  <c r="AS740" i="7" s="1"/>
  <c r="AT71" i="7" s="1"/>
  <c r="AT740" i="7" s="1"/>
  <c r="AU71" i="7" s="1"/>
  <c r="AU740" i="7" s="1"/>
  <c r="AV71" i="7" s="1"/>
  <c r="AV740" i="7" s="1"/>
  <c r="AW71" i="7" s="1"/>
  <c r="AW740" i="7" s="1"/>
  <c r="AX71" i="7" s="1"/>
  <c r="AX740" i="7" s="1"/>
  <c r="AY71" i="7" s="1"/>
  <c r="AY740" i="7" s="1"/>
  <c r="AZ71" i="7" s="1"/>
  <c r="AZ740" i="7" s="1"/>
  <c r="BA71" i="7" s="1"/>
  <c r="BA740" i="7" s="1"/>
  <c r="BB71" i="7" s="1"/>
  <c r="BB740" i="7" s="1"/>
  <c r="BC71" i="7" s="1"/>
  <c r="BC740" i="7" s="1"/>
  <c r="BD71" i="7" s="1"/>
  <c r="BD740" i="7" s="1"/>
  <c r="BE71" i="7" s="1"/>
  <c r="BE740" i="7" s="1"/>
  <c r="B422" i="7"/>
  <c r="B611" i="7"/>
  <c r="AH25" i="7"/>
  <c r="AT26" i="7"/>
  <c r="AS734" i="7"/>
  <c r="G611" i="7"/>
  <c r="BB609" i="7"/>
  <c r="AC609" i="7"/>
  <c r="AA609" i="7"/>
  <c r="AM609" i="7"/>
  <c r="BE609" i="7"/>
  <c r="Y609" i="7"/>
  <c r="AL609" i="7"/>
  <c r="AR609" i="7"/>
  <c r="AV609" i="7"/>
  <c r="W609" i="7"/>
  <c r="AH609" i="7"/>
  <c r="BD609" i="7"/>
  <c r="AD609" i="7"/>
  <c r="AJ609" i="7"/>
  <c r="AN609" i="7"/>
  <c r="AX609" i="7"/>
  <c r="AG609" i="7"/>
  <c r="AB609" i="7"/>
  <c r="AF609" i="7"/>
  <c r="BA609" i="7"/>
  <c r="X609" i="7"/>
  <c r="AE609" i="7"/>
  <c r="V609" i="7"/>
  <c r="AW609" i="7"/>
  <c r="AY609" i="7"/>
  <c r="AP609" i="7"/>
  <c r="AZ609" i="7"/>
  <c r="AS609" i="7"/>
  <c r="AQ609" i="7"/>
  <c r="BC609" i="7"/>
  <c r="AO609" i="7"/>
  <c r="AK609" i="7"/>
  <c r="AI609" i="7"/>
  <c r="AU609" i="7"/>
  <c r="Z609" i="7"/>
  <c r="AT609" i="7"/>
  <c r="AE420" i="7"/>
  <c r="BB420" i="7"/>
  <c r="V353" i="7"/>
  <c r="AK353" i="7"/>
  <c r="AH353" i="7"/>
  <c r="AX420" i="7"/>
  <c r="V420" i="7"/>
  <c r="H354" i="7"/>
  <c r="AG420" i="7"/>
  <c r="AQ420" i="7"/>
  <c r="AH420" i="7"/>
  <c r="AM353" i="7"/>
  <c r="S740" i="7"/>
  <c r="AF353" i="7"/>
  <c r="AL353" i="7"/>
  <c r="W353" i="7"/>
  <c r="H421" i="7"/>
  <c r="BC420" i="7"/>
  <c r="Y420" i="7"/>
  <c r="BE420" i="7"/>
  <c r="D421" i="7"/>
  <c r="BD353" i="7"/>
  <c r="Y353" i="7"/>
  <c r="BB353" i="7"/>
  <c r="AD420" i="7"/>
  <c r="AB420" i="7"/>
  <c r="H610" i="7"/>
  <c r="S419" i="7"/>
  <c r="J610" i="7"/>
  <c r="AU420" i="7"/>
  <c r="I610" i="7"/>
  <c r="AU353" i="7"/>
  <c r="AO420" i="7"/>
  <c r="BC353" i="7"/>
  <c r="I354" i="7"/>
  <c r="AM420" i="7"/>
  <c r="BE353" i="7"/>
  <c r="AO353" i="7"/>
  <c r="AN420" i="7"/>
  <c r="AY420" i="7"/>
  <c r="AG353" i="7"/>
  <c r="AD353" i="7"/>
  <c r="AC420" i="7"/>
  <c r="AS420" i="7"/>
  <c r="AC353" i="7"/>
  <c r="AW353" i="7"/>
  <c r="S608" i="7"/>
  <c r="Z353" i="7"/>
  <c r="AN353" i="7"/>
  <c r="AJ420" i="7"/>
  <c r="AP353" i="7"/>
  <c r="BA353" i="7"/>
  <c r="AT353" i="7"/>
  <c r="AS353" i="7"/>
  <c r="AI353" i="7"/>
  <c r="BD420" i="7"/>
  <c r="F354" i="7"/>
  <c r="AW420" i="7"/>
  <c r="AR420" i="7"/>
  <c r="AQ353" i="7"/>
  <c r="AA420" i="7"/>
  <c r="AT420" i="7"/>
  <c r="I421" i="7"/>
  <c r="AX353" i="7"/>
  <c r="S352" i="7"/>
  <c r="J421" i="7"/>
  <c r="AV353" i="7"/>
  <c r="AV420" i="7"/>
  <c r="AE353" i="7"/>
  <c r="AB353" i="7"/>
  <c r="AY353" i="7"/>
  <c r="AF420" i="7"/>
  <c r="AP420" i="7"/>
  <c r="AL420" i="7"/>
  <c r="X353" i="7"/>
  <c r="AZ353" i="7"/>
  <c r="J354" i="7"/>
  <c r="AZ420" i="7"/>
  <c r="D610" i="7"/>
  <c r="AK420" i="7"/>
  <c r="F610" i="7"/>
  <c r="AA353" i="7"/>
  <c r="F421" i="7"/>
  <c r="AR353" i="7"/>
  <c r="W420" i="7"/>
  <c r="AI420" i="7"/>
  <c r="BA420" i="7"/>
  <c r="Z420" i="7"/>
  <c r="D354" i="7"/>
  <c r="X420" i="7"/>
  <c r="AJ353" i="7"/>
  <c r="AA89" i="8" l="1"/>
  <c r="AB89" i="8"/>
  <c r="B89" i="8"/>
  <c r="AE91" i="8"/>
  <c r="O90" i="8"/>
  <c r="P90" i="8"/>
  <c r="Q90" i="8"/>
  <c r="AD90" i="9"/>
  <c r="I89" i="9"/>
  <c r="E89" i="9"/>
  <c r="D89" i="9"/>
  <c r="U89" i="9"/>
  <c r="F89" i="9"/>
  <c r="AE91" i="9"/>
  <c r="U90" i="8"/>
  <c r="I89" i="8"/>
  <c r="AT695" i="7"/>
  <c r="B423" i="7"/>
  <c r="B612" i="7"/>
  <c r="AH694" i="7"/>
  <c r="AT65" i="7"/>
  <c r="G612" i="7"/>
  <c r="AX610" i="7"/>
  <c r="Y610" i="7"/>
  <c r="AM610" i="7"/>
  <c r="AQ610" i="7"/>
  <c r="V610" i="7"/>
  <c r="BD610" i="7"/>
  <c r="AI610" i="7"/>
  <c r="AP610" i="7"/>
  <c r="AE610" i="7"/>
  <c r="AH610" i="7"/>
  <c r="AV610" i="7"/>
  <c r="W610" i="7"/>
  <c r="AA610" i="7"/>
  <c r="AD610" i="7"/>
  <c r="Z610" i="7"/>
  <c r="AN610" i="7"/>
  <c r="AZ610" i="7"/>
  <c r="AC610" i="7"/>
  <c r="BB610" i="7"/>
  <c r="AT610" i="7"/>
  <c r="BA610" i="7"/>
  <c r="BE610" i="7"/>
  <c r="AF610" i="7"/>
  <c r="AR610" i="7"/>
  <c r="AS610" i="7"/>
  <c r="AU610" i="7"/>
  <c r="AY610" i="7"/>
  <c r="AW610" i="7"/>
  <c r="X610" i="7"/>
  <c r="AJ610" i="7"/>
  <c r="AL610" i="7"/>
  <c r="AO610" i="7"/>
  <c r="BC610" i="7"/>
  <c r="AB610" i="7"/>
  <c r="AK610" i="7"/>
  <c r="AG610" i="7"/>
  <c r="AO354" i="7"/>
  <c r="AB354" i="7"/>
  <c r="AC354" i="7"/>
  <c r="X354" i="7"/>
  <c r="D422" i="7"/>
  <c r="AG421" i="7"/>
  <c r="S353" i="7"/>
  <c r="J611" i="7"/>
  <c r="AD354" i="7"/>
  <c r="AI421" i="7"/>
  <c r="AO421" i="7"/>
  <c r="W354" i="7"/>
  <c r="H355" i="7"/>
  <c r="AQ421" i="7"/>
  <c r="AG354" i="7"/>
  <c r="Y421" i="7"/>
  <c r="AV421" i="7"/>
  <c r="BB421" i="7"/>
  <c r="I422" i="7"/>
  <c r="AX421" i="7"/>
  <c r="AQ354" i="7"/>
  <c r="F422" i="7"/>
  <c r="BD354" i="7"/>
  <c r="AE421" i="7"/>
  <c r="AI354" i="7"/>
  <c r="F355" i="7"/>
  <c r="AE354" i="7"/>
  <c r="Y354" i="7"/>
  <c r="I355" i="7"/>
  <c r="AA421" i="7"/>
  <c r="AN421" i="7"/>
  <c r="Z354" i="7"/>
  <c r="AS354" i="7"/>
  <c r="AS421" i="7"/>
  <c r="AY421" i="7"/>
  <c r="AJ421" i="7"/>
  <c r="S420" i="7"/>
  <c r="AF421" i="7"/>
  <c r="BC354" i="7"/>
  <c r="BB354" i="7"/>
  <c r="W421" i="7"/>
  <c r="X421" i="7"/>
  <c r="AH354" i="7"/>
  <c r="AT354" i="7"/>
  <c r="F611" i="7"/>
  <c r="AW421" i="7"/>
  <c r="AH421" i="7"/>
  <c r="AM354" i="7"/>
  <c r="AZ421" i="7"/>
  <c r="Z421" i="7"/>
  <c r="BA354" i="7"/>
  <c r="AL421" i="7"/>
  <c r="BD421" i="7"/>
  <c r="AK354" i="7"/>
  <c r="AP354" i="7"/>
  <c r="AF354" i="7"/>
  <c r="AJ354" i="7"/>
  <c r="AP421" i="7"/>
  <c r="AB421" i="7"/>
  <c r="I611" i="7"/>
  <c r="J355" i="7"/>
  <c r="V421" i="7"/>
  <c r="AZ354" i="7"/>
  <c r="BE421" i="7"/>
  <c r="H611" i="7"/>
  <c r="AK421" i="7"/>
  <c r="BA421" i="7"/>
  <c r="D611" i="7"/>
  <c r="AN354" i="7"/>
  <c r="AA354" i="7"/>
  <c r="AV354" i="7"/>
  <c r="J422" i="7"/>
  <c r="D355" i="7"/>
  <c r="AD421" i="7"/>
  <c r="V354" i="7"/>
  <c r="AR354" i="7"/>
  <c r="BE354" i="7"/>
  <c r="BC421" i="7"/>
  <c r="S609" i="7"/>
  <c r="AR421" i="7"/>
  <c r="AL354" i="7"/>
  <c r="AT421" i="7"/>
  <c r="AX354" i="7"/>
  <c r="AM421" i="7"/>
  <c r="H422" i="7"/>
  <c r="AY354" i="7"/>
  <c r="AU421" i="7"/>
  <c r="AC421" i="7"/>
  <c r="AU354" i="7"/>
  <c r="AW354" i="7"/>
  <c r="AA90" i="8" l="1"/>
  <c r="AB90" i="8"/>
  <c r="B90" i="8"/>
  <c r="U91" i="8"/>
  <c r="I90" i="8"/>
  <c r="AD91" i="9"/>
  <c r="F90" i="9"/>
  <c r="I90" i="9"/>
  <c r="E90" i="9"/>
  <c r="U90" i="9"/>
  <c r="D90" i="9"/>
  <c r="AE92" i="9"/>
  <c r="AE92" i="8"/>
  <c r="P91" i="8"/>
  <c r="Q91" i="8"/>
  <c r="O91" i="8"/>
  <c r="B424" i="7"/>
  <c r="B613" i="7"/>
  <c r="AI25" i="7"/>
  <c r="AU26" i="7"/>
  <c r="AT734" i="7"/>
  <c r="G613" i="7"/>
  <c r="BB611" i="7"/>
  <c r="AE611" i="7"/>
  <c r="AP611" i="7"/>
  <c r="AL611" i="7"/>
  <c r="AR611" i="7"/>
  <c r="AV611" i="7"/>
  <c r="W611" i="7"/>
  <c r="BE611" i="7"/>
  <c r="AD611" i="7"/>
  <c r="AJ611" i="7"/>
  <c r="AN611" i="7"/>
  <c r="V611" i="7"/>
  <c r="AB611" i="7"/>
  <c r="AF611" i="7"/>
  <c r="AO611" i="7"/>
  <c r="BA611" i="7"/>
  <c r="AY611" i="7"/>
  <c r="X611" i="7"/>
  <c r="AH611" i="7"/>
  <c r="AA611" i="7"/>
  <c r="AW611" i="7"/>
  <c r="BD611" i="7"/>
  <c r="AM611" i="7"/>
  <c r="AZ611" i="7"/>
  <c r="Y611" i="7"/>
  <c r="AS611" i="7"/>
  <c r="AQ611" i="7"/>
  <c r="BC611" i="7"/>
  <c r="AG611" i="7"/>
  <c r="AK611" i="7"/>
  <c r="AI611" i="7"/>
  <c r="AU611" i="7"/>
  <c r="AX611" i="7"/>
  <c r="AC611" i="7"/>
  <c r="AT611" i="7"/>
  <c r="Z611" i="7"/>
  <c r="H423" i="7"/>
  <c r="AT422" i="7"/>
  <c r="AP355" i="7"/>
  <c r="BC355" i="7"/>
  <c r="AD422" i="7"/>
  <c r="AL422" i="7"/>
  <c r="AS355" i="7"/>
  <c r="AY422" i="7"/>
  <c r="W355" i="7"/>
  <c r="X422" i="7"/>
  <c r="AJ422" i="7"/>
  <c r="F423" i="7"/>
  <c r="AM422" i="7"/>
  <c r="AB422" i="7"/>
  <c r="AI355" i="7"/>
  <c r="BB355" i="7"/>
  <c r="BC422" i="7"/>
  <c r="AO422" i="7"/>
  <c r="D612" i="7"/>
  <c r="AZ422" i="7"/>
  <c r="AN422" i="7"/>
  <c r="Y422" i="7"/>
  <c r="AC422" i="7"/>
  <c r="H612" i="7"/>
  <c r="D423" i="7"/>
  <c r="AE422" i="7"/>
  <c r="AN355" i="7"/>
  <c r="AQ355" i="7"/>
  <c r="W422" i="7"/>
  <c r="AH355" i="7"/>
  <c r="S354" i="7"/>
  <c r="AL355" i="7"/>
  <c r="BA355" i="7"/>
  <c r="F356" i="7"/>
  <c r="Z355" i="7"/>
  <c r="AD355" i="7"/>
  <c r="V355" i="7"/>
  <c r="AV355" i="7"/>
  <c r="F612" i="7"/>
  <c r="AP422" i="7"/>
  <c r="AZ355" i="7"/>
  <c r="I356" i="7"/>
  <c r="I423" i="7"/>
  <c r="AU422" i="7"/>
  <c r="AV422" i="7"/>
  <c r="BA422" i="7"/>
  <c r="J356" i="7"/>
  <c r="X355" i="7"/>
  <c r="S610" i="7"/>
  <c r="S421" i="7"/>
  <c r="AI422" i="7"/>
  <c r="AY355" i="7"/>
  <c r="AU355" i="7"/>
  <c r="AF422" i="7"/>
  <c r="BD422" i="7"/>
  <c r="I612" i="7"/>
  <c r="AA422" i="7"/>
  <c r="H356" i="7"/>
  <c r="AW355" i="7"/>
  <c r="AE355" i="7"/>
  <c r="AR355" i="7"/>
  <c r="Z422" i="7"/>
  <c r="AS422" i="7"/>
  <c r="BE422" i="7"/>
  <c r="AW422" i="7"/>
  <c r="BB422" i="7"/>
  <c r="AC355" i="7"/>
  <c r="J612" i="7"/>
  <c r="AM355" i="7"/>
  <c r="AX355" i="7"/>
  <c r="D356" i="7"/>
  <c r="AT355" i="7"/>
  <c r="AX422" i="7"/>
  <c r="AG355" i="7"/>
  <c r="Y355" i="7"/>
  <c r="AA355" i="7"/>
  <c r="AF355" i="7"/>
  <c r="BE355" i="7"/>
  <c r="AK422" i="7"/>
  <c r="AR422" i="7"/>
  <c r="AH422" i="7"/>
  <c r="AQ422" i="7"/>
  <c r="BD355" i="7"/>
  <c r="AO355" i="7"/>
  <c r="AG422" i="7"/>
  <c r="AK355" i="7"/>
  <c r="AB355" i="7"/>
  <c r="AJ355" i="7"/>
  <c r="J423" i="7"/>
  <c r="V422" i="7"/>
  <c r="AA91" i="8" l="1"/>
  <c r="AB91" i="8"/>
  <c r="B91" i="8"/>
  <c r="AD92" i="9"/>
  <c r="U91" i="9"/>
  <c r="D91" i="9"/>
  <c r="E91" i="9"/>
  <c r="I91" i="9"/>
  <c r="F91" i="9"/>
  <c r="AE93" i="8"/>
  <c r="O92" i="8"/>
  <c r="P92" i="8"/>
  <c r="Q92" i="8"/>
  <c r="U92" i="8"/>
  <c r="I91" i="8"/>
  <c r="AE93" i="9"/>
  <c r="AU695" i="7"/>
  <c r="B425" i="7"/>
  <c r="B614" i="7"/>
  <c r="AI694" i="7"/>
  <c r="AU65" i="7"/>
  <c r="G614" i="7"/>
  <c r="AZ612" i="7"/>
  <c r="AM612" i="7"/>
  <c r="AV612" i="7"/>
  <c r="BC612" i="7"/>
  <c r="AJ612" i="7"/>
  <c r="AK612" i="7"/>
  <c r="X612" i="7"/>
  <c r="AW612" i="7"/>
  <c r="BB612" i="7"/>
  <c r="AY612" i="7"/>
  <c r="Z612" i="7"/>
  <c r="BD612" i="7"/>
  <c r="AQ612" i="7"/>
  <c r="AU612" i="7"/>
  <c r="AS612" i="7"/>
  <c r="AA612" i="7"/>
  <c r="AI612" i="7"/>
  <c r="AG612" i="7"/>
  <c r="AE612" i="7"/>
  <c r="AO612" i="7"/>
  <c r="BE612" i="7"/>
  <c r="AD612" i="7"/>
  <c r="AH612" i="7"/>
  <c r="AR612" i="7"/>
  <c r="AB612" i="7"/>
  <c r="AL612" i="7"/>
  <c r="AX612" i="7"/>
  <c r="Y612" i="7"/>
  <c r="W612" i="7"/>
  <c r="AN612" i="7"/>
  <c r="AP612" i="7"/>
  <c r="BA612" i="7"/>
  <c r="AT612" i="7"/>
  <c r="AC612" i="7"/>
  <c r="AF612" i="7"/>
  <c r="V612" i="7"/>
  <c r="AQ423" i="7"/>
  <c r="J613" i="7"/>
  <c r="D424" i="7"/>
  <c r="AP356" i="7"/>
  <c r="D357" i="7"/>
  <c r="AX423" i="7"/>
  <c r="AO356" i="7"/>
  <c r="AT356" i="7"/>
  <c r="AB423" i="7"/>
  <c r="D613" i="7"/>
  <c r="BB356" i="7"/>
  <c r="BD356" i="7"/>
  <c r="Z423" i="7"/>
  <c r="F357" i="7"/>
  <c r="AC356" i="7"/>
  <c r="AM356" i="7"/>
  <c r="AQ356" i="7"/>
  <c r="W423" i="7"/>
  <c r="AP423" i="7"/>
  <c r="AA423" i="7"/>
  <c r="Y356" i="7"/>
  <c r="AF423" i="7"/>
  <c r="AV356" i="7"/>
  <c r="AR356" i="7"/>
  <c r="AX356" i="7"/>
  <c r="AI356" i="7"/>
  <c r="H357" i="7"/>
  <c r="X423" i="7"/>
  <c r="S355" i="7"/>
  <c r="AD356" i="7"/>
  <c r="AA356" i="7"/>
  <c r="AG356" i="7"/>
  <c r="W356" i="7"/>
  <c r="AS423" i="7"/>
  <c r="X356" i="7"/>
  <c r="AR423" i="7"/>
  <c r="AE423" i="7"/>
  <c r="BD423" i="7"/>
  <c r="AS356" i="7"/>
  <c r="AK423" i="7"/>
  <c r="S611" i="7"/>
  <c r="AH423" i="7"/>
  <c r="AW423" i="7"/>
  <c r="V423" i="7"/>
  <c r="AC423" i="7"/>
  <c r="BC423" i="7"/>
  <c r="BC356" i="7"/>
  <c r="BB423" i="7"/>
  <c r="AZ356" i="7"/>
  <c r="V356" i="7"/>
  <c r="I357" i="7"/>
  <c r="AJ356" i="7"/>
  <c r="AU356" i="7"/>
  <c r="H424" i="7"/>
  <c r="AU423" i="7"/>
  <c r="AW356" i="7"/>
  <c r="AL356" i="7"/>
  <c r="AN356" i="7"/>
  <c r="BA356" i="7"/>
  <c r="J357" i="7"/>
  <c r="BE356" i="7"/>
  <c r="AO423" i="7"/>
  <c r="J424" i="7"/>
  <c r="AY423" i="7"/>
  <c r="AG423" i="7"/>
  <c r="AN423" i="7"/>
  <c r="Y423" i="7"/>
  <c r="I613" i="7"/>
  <c r="AH356" i="7"/>
  <c r="AJ423" i="7"/>
  <c r="AM423" i="7"/>
  <c r="AD423" i="7"/>
  <c r="AE356" i="7"/>
  <c r="AI423" i="7"/>
  <c r="H613" i="7"/>
  <c r="AT423" i="7"/>
  <c r="AB356" i="7"/>
  <c r="AK356" i="7"/>
  <c r="AZ423" i="7"/>
  <c r="F424" i="7"/>
  <c r="S422" i="7"/>
  <c r="I424" i="7"/>
  <c r="AY356" i="7"/>
  <c r="BE423" i="7"/>
  <c r="AF356" i="7"/>
  <c r="AL423" i="7"/>
  <c r="F613" i="7"/>
  <c r="AV423" i="7"/>
  <c r="Z356" i="7"/>
  <c r="BA423" i="7"/>
  <c r="AA92" i="8" l="1"/>
  <c r="AB92" i="8"/>
  <c r="B92" i="8"/>
  <c r="AE94" i="8"/>
  <c r="Q93" i="8"/>
  <c r="P93" i="8"/>
  <c r="O93" i="8"/>
  <c r="AE94" i="9"/>
  <c r="U93" i="8"/>
  <c r="I92" i="8"/>
  <c r="AD93" i="9"/>
  <c r="U92" i="9"/>
  <c r="E92" i="9"/>
  <c r="I92" i="9"/>
  <c r="D92" i="9"/>
  <c r="F92" i="9"/>
  <c r="B426" i="7"/>
  <c r="B615" i="7"/>
  <c r="AJ25" i="7"/>
  <c r="AV26" i="7"/>
  <c r="AU734" i="7"/>
  <c r="G615" i="7"/>
  <c r="BD613" i="7"/>
  <c r="BA613" i="7"/>
  <c r="W613" i="7"/>
  <c r="AN613" i="7"/>
  <c r="BB613" i="7"/>
  <c r="AG613" i="7"/>
  <c r="AZ613" i="7"/>
  <c r="AI613" i="7"/>
  <c r="AF613" i="7"/>
  <c r="AT613" i="7"/>
  <c r="Y613" i="7"/>
  <c r="AJ613" i="7"/>
  <c r="AH613" i="7"/>
  <c r="AL613" i="7"/>
  <c r="AS613" i="7"/>
  <c r="AK613" i="7"/>
  <c r="X613" i="7"/>
  <c r="AQ613" i="7"/>
  <c r="AX613" i="7"/>
  <c r="BC613" i="7"/>
  <c r="AD613" i="7"/>
  <c r="AA613" i="7"/>
  <c r="AC613" i="7"/>
  <c r="AE613" i="7"/>
  <c r="AY613" i="7"/>
  <c r="AU613" i="7"/>
  <c r="V613" i="7"/>
  <c r="AP613" i="7"/>
  <c r="AR613" i="7"/>
  <c r="AM613" i="7"/>
  <c r="BE613" i="7"/>
  <c r="Z613" i="7"/>
  <c r="AB613" i="7"/>
  <c r="AW613" i="7"/>
  <c r="AV613" i="7"/>
  <c r="AO613" i="7"/>
  <c r="AD424" i="7"/>
  <c r="AO357" i="7"/>
  <c r="BC424" i="7"/>
  <c r="D614" i="7"/>
  <c r="V424" i="7"/>
  <c r="AC424" i="7"/>
  <c r="AT424" i="7"/>
  <c r="X424" i="7"/>
  <c r="AN357" i="7"/>
  <c r="AI357" i="7"/>
  <c r="AM424" i="7"/>
  <c r="AE424" i="7"/>
  <c r="Z424" i="7"/>
  <c r="W357" i="7"/>
  <c r="AF357" i="7"/>
  <c r="BB357" i="7"/>
  <c r="AR357" i="7"/>
  <c r="AY357" i="7"/>
  <c r="AY424" i="7"/>
  <c r="AH424" i="7"/>
  <c r="BB424" i="7"/>
  <c r="BA424" i="7"/>
  <c r="J614" i="7"/>
  <c r="Y424" i="7"/>
  <c r="I358" i="7"/>
  <c r="AB357" i="7"/>
  <c r="AQ424" i="7"/>
  <c r="D358" i="7"/>
  <c r="AJ357" i="7"/>
  <c r="H614" i="7"/>
  <c r="AM357" i="7"/>
  <c r="AZ424" i="7"/>
  <c r="AX424" i="7"/>
  <c r="AB424" i="7"/>
  <c r="V357" i="7"/>
  <c r="W424" i="7"/>
  <c r="Y357" i="7"/>
  <c r="D425" i="7"/>
  <c r="AU357" i="7"/>
  <c r="AK357" i="7"/>
  <c r="AF424" i="7"/>
  <c r="AP357" i="7"/>
  <c r="BC357" i="7"/>
  <c r="AG424" i="7"/>
  <c r="AI424" i="7"/>
  <c r="AA424" i="7"/>
  <c r="H425" i="7"/>
  <c r="AL424" i="7"/>
  <c r="F614" i="7"/>
  <c r="BE357" i="7"/>
  <c r="S356" i="7"/>
  <c r="J358" i="7"/>
  <c r="AC357" i="7"/>
  <c r="AE357" i="7"/>
  <c r="AV357" i="7"/>
  <c r="S423" i="7"/>
  <c r="AZ357" i="7"/>
  <c r="Z357" i="7"/>
  <c r="AP424" i="7"/>
  <c r="S612" i="7"/>
  <c r="AR424" i="7"/>
  <c r="AK424" i="7"/>
  <c r="BA357" i="7"/>
  <c r="BD424" i="7"/>
  <c r="AD357" i="7"/>
  <c r="AW424" i="7"/>
  <c r="AO424" i="7"/>
  <c r="F358" i="7"/>
  <c r="AT357" i="7"/>
  <c r="I425" i="7"/>
  <c r="AS424" i="7"/>
  <c r="I614" i="7"/>
  <c r="AJ424" i="7"/>
  <c r="AL357" i="7"/>
  <c r="AW357" i="7"/>
  <c r="AV424" i="7"/>
  <c r="AQ357" i="7"/>
  <c r="H358" i="7"/>
  <c r="AS357" i="7"/>
  <c r="J425" i="7"/>
  <c r="AG357" i="7"/>
  <c r="AA357" i="7"/>
  <c r="AU424" i="7"/>
  <c r="BD357" i="7"/>
  <c r="AX357" i="7"/>
  <c r="F425" i="7"/>
  <c r="BE424" i="7"/>
  <c r="AN424" i="7"/>
  <c r="AH357" i="7"/>
  <c r="X357" i="7"/>
  <c r="AA93" i="8" l="1"/>
  <c r="AB93" i="8"/>
  <c r="B93" i="8"/>
  <c r="U94" i="8"/>
  <c r="I93" i="8"/>
  <c r="AD94" i="9"/>
  <c r="D93" i="9"/>
  <c r="E93" i="9"/>
  <c r="I93" i="9"/>
  <c r="U93" i="9"/>
  <c r="F93" i="9"/>
  <c r="AE95" i="9"/>
  <c r="AE95" i="8"/>
  <c r="O94" i="8"/>
  <c r="P94" i="8"/>
  <c r="Q94" i="8"/>
  <c r="AV695" i="7"/>
  <c r="B427" i="7"/>
  <c r="B616" i="7"/>
  <c r="AJ694" i="7"/>
  <c r="AV65" i="7"/>
  <c r="G616" i="7"/>
  <c r="AZ614" i="7"/>
  <c r="AX614" i="7"/>
  <c r="BC614" i="7"/>
  <c r="AV614" i="7"/>
  <c r="AE614" i="7"/>
  <c r="AR614" i="7"/>
  <c r="AP614" i="7"/>
  <c r="AM614" i="7"/>
  <c r="AF614" i="7"/>
  <c r="AD614" i="7"/>
  <c r="AG614" i="7"/>
  <c r="AJ614" i="7"/>
  <c r="AH614" i="7"/>
  <c r="W614" i="7"/>
  <c r="BE614" i="7"/>
  <c r="AU614" i="7"/>
  <c r="X614" i="7"/>
  <c r="AB614" i="7"/>
  <c r="Z614" i="7"/>
  <c r="BB614" i="7"/>
  <c r="AO614" i="7"/>
  <c r="AT614" i="7"/>
  <c r="AC614" i="7"/>
  <c r="AY614" i="7"/>
  <c r="BA614" i="7"/>
  <c r="AL614" i="7"/>
  <c r="Y614" i="7"/>
  <c r="AA614" i="7"/>
  <c r="AQ614" i="7"/>
  <c r="AS614" i="7"/>
  <c r="V614" i="7"/>
  <c r="BD614" i="7"/>
  <c r="AI614" i="7"/>
  <c r="AK614" i="7"/>
  <c r="AW614" i="7"/>
  <c r="AN614" i="7"/>
  <c r="H359" i="7"/>
  <c r="Y425" i="7"/>
  <c r="I359" i="7"/>
  <c r="AJ425" i="7"/>
  <c r="J426" i="7"/>
  <c r="AL358" i="7"/>
  <c r="AK358" i="7"/>
  <c r="AC358" i="7"/>
  <c r="BD425" i="7"/>
  <c r="V358" i="7"/>
  <c r="S424" i="7"/>
  <c r="AM425" i="7"/>
  <c r="BC425" i="7"/>
  <c r="AQ358" i="7"/>
  <c r="F615" i="7"/>
  <c r="X425" i="7"/>
  <c r="D615" i="7"/>
  <c r="AZ425" i="7"/>
  <c r="Z358" i="7"/>
  <c r="AQ425" i="7"/>
  <c r="AB358" i="7"/>
  <c r="BB425" i="7"/>
  <c r="AP358" i="7"/>
  <c r="AK425" i="7"/>
  <c r="H615" i="7"/>
  <c r="F359" i="7"/>
  <c r="BD358" i="7"/>
  <c r="AI425" i="7"/>
  <c r="AN425" i="7"/>
  <c r="AX425" i="7"/>
  <c r="W358" i="7"/>
  <c r="AD358" i="7"/>
  <c r="AE358" i="7"/>
  <c r="BE358" i="7"/>
  <c r="AZ358" i="7"/>
  <c r="Y358" i="7"/>
  <c r="F426" i="7"/>
  <c r="AU425" i="7"/>
  <c r="AF358" i="7"/>
  <c r="BA425" i="7"/>
  <c r="AH425" i="7"/>
  <c r="BE425" i="7"/>
  <c r="AA425" i="7"/>
  <c r="AJ358" i="7"/>
  <c r="X358" i="7"/>
  <c r="AD425" i="7"/>
  <c r="AE425" i="7"/>
  <c r="AM358" i="7"/>
  <c r="AU358" i="7"/>
  <c r="AS358" i="7"/>
  <c r="I615" i="7"/>
  <c r="AH358" i="7"/>
  <c r="AA358" i="7"/>
  <c r="AC425" i="7"/>
  <c r="AV425" i="7"/>
  <c r="AB425" i="7"/>
  <c r="AL425" i="7"/>
  <c r="AY358" i="7"/>
  <c r="AF425" i="7"/>
  <c r="AO358" i="7"/>
  <c r="D359" i="7"/>
  <c r="AT425" i="7"/>
  <c r="J615" i="7"/>
  <c r="AV358" i="7"/>
  <c r="AI358" i="7"/>
  <c r="H426" i="7"/>
  <c r="AP425" i="7"/>
  <c r="AW358" i="7"/>
  <c r="V425" i="7"/>
  <c r="BA358" i="7"/>
  <c r="J359" i="7"/>
  <c r="AN358" i="7"/>
  <c r="AX358" i="7"/>
  <c r="BB358" i="7"/>
  <c r="AT358" i="7"/>
  <c r="W425" i="7"/>
  <c r="Z425" i="7"/>
  <c r="AR358" i="7"/>
  <c r="S357" i="7"/>
  <c r="BC358" i="7"/>
  <c r="D426" i="7"/>
  <c r="I426" i="7"/>
  <c r="AG358" i="7"/>
  <c r="AG425" i="7"/>
  <c r="S613" i="7"/>
  <c r="AW425" i="7"/>
  <c r="AR425" i="7"/>
  <c r="AY425" i="7"/>
  <c r="AS425" i="7"/>
  <c r="AO425" i="7"/>
  <c r="AA94" i="8" l="1"/>
  <c r="AB94" i="8"/>
  <c r="B94" i="8"/>
  <c r="AE96" i="8"/>
  <c r="O95" i="8"/>
  <c r="P95" i="8"/>
  <c r="Q95" i="8"/>
  <c r="AD95" i="9"/>
  <c r="E94" i="9"/>
  <c r="U94" i="9"/>
  <c r="D94" i="9"/>
  <c r="I94" i="9"/>
  <c r="F94" i="9"/>
  <c r="AE96" i="9"/>
  <c r="U95" i="8"/>
  <c r="I94" i="8"/>
  <c r="B428" i="7"/>
  <c r="B617" i="7"/>
  <c r="AK25" i="7"/>
  <c r="AW26" i="7"/>
  <c r="AV734" i="7"/>
  <c r="G617" i="7"/>
  <c r="BD615" i="7"/>
  <c r="AE615" i="7"/>
  <c r="AX615" i="7"/>
  <c r="AQ615" i="7"/>
  <c r="AP615" i="7"/>
  <c r="AN615" i="7"/>
  <c r="BB615" i="7"/>
  <c r="AW615" i="7"/>
  <c r="AS615" i="7"/>
  <c r="AA615" i="7"/>
  <c r="AL615" i="7"/>
  <c r="AD615" i="7"/>
  <c r="W615" i="7"/>
  <c r="AF615" i="7"/>
  <c r="AT615" i="7"/>
  <c r="AO615" i="7"/>
  <c r="AC615" i="7"/>
  <c r="Z615" i="7"/>
  <c r="AG615" i="7"/>
  <c r="AR615" i="7"/>
  <c r="Y615" i="7"/>
  <c r="AV615" i="7"/>
  <c r="X615" i="7"/>
  <c r="BC615" i="7"/>
  <c r="AB615" i="7"/>
  <c r="BE615" i="7"/>
  <c r="AU615" i="7"/>
  <c r="V615" i="7"/>
  <c r="AZ615" i="7"/>
  <c r="AK615" i="7"/>
  <c r="AM615" i="7"/>
  <c r="BA615" i="7"/>
  <c r="AI615" i="7"/>
  <c r="AJ615" i="7"/>
  <c r="AY615" i="7"/>
  <c r="AH615" i="7"/>
  <c r="BB426" i="7"/>
  <c r="X359" i="7"/>
  <c r="AY426" i="7"/>
  <c r="AS359" i="7"/>
  <c r="AE426" i="7"/>
  <c r="AK426" i="7"/>
  <c r="AG426" i="7"/>
  <c r="BB359" i="7"/>
  <c r="H427" i="7"/>
  <c r="AD359" i="7"/>
  <c r="AA426" i="7"/>
  <c r="AL426" i="7"/>
  <c r="AX426" i="7"/>
  <c r="AQ359" i="7"/>
  <c r="F360" i="7"/>
  <c r="BE359" i="7"/>
  <c r="F427" i="7"/>
  <c r="I427" i="7"/>
  <c r="AL359" i="7"/>
  <c r="AG359" i="7"/>
  <c r="W359" i="7"/>
  <c r="AA359" i="7"/>
  <c r="W426" i="7"/>
  <c r="AP426" i="7"/>
  <c r="BC359" i="7"/>
  <c r="AC359" i="7"/>
  <c r="H360" i="7"/>
  <c r="V359" i="7"/>
  <c r="D360" i="7"/>
  <c r="AN426" i="7"/>
  <c r="X426" i="7"/>
  <c r="AS426" i="7"/>
  <c r="BA359" i="7"/>
  <c r="AO426" i="7"/>
  <c r="F616" i="7"/>
  <c r="S614" i="7"/>
  <c r="J616" i="7"/>
  <c r="AV359" i="7"/>
  <c r="AI426" i="7"/>
  <c r="AJ426" i="7"/>
  <c r="AZ359" i="7"/>
  <c r="D616" i="7"/>
  <c r="AH426" i="7"/>
  <c r="AJ359" i="7"/>
  <c r="AM426" i="7"/>
  <c r="V426" i="7"/>
  <c r="BD359" i="7"/>
  <c r="AV426" i="7"/>
  <c r="AB359" i="7"/>
  <c r="I360" i="7"/>
  <c r="AK359" i="7"/>
  <c r="BC426" i="7"/>
  <c r="AE359" i="7"/>
  <c r="H616" i="7"/>
  <c r="AO359" i="7"/>
  <c r="AW359" i="7"/>
  <c r="BD426" i="7"/>
  <c r="AB426" i="7"/>
  <c r="AR426" i="7"/>
  <c r="AI359" i="7"/>
  <c r="AF359" i="7"/>
  <c r="AX359" i="7"/>
  <c r="AC426" i="7"/>
  <c r="BA426" i="7"/>
  <c r="Y359" i="7"/>
  <c r="AQ426" i="7"/>
  <c r="AU359" i="7"/>
  <c r="S425" i="7"/>
  <c r="Z426" i="7"/>
  <c r="I616" i="7"/>
  <c r="AZ426" i="7"/>
  <c r="J427" i="7"/>
  <c r="S358" i="7"/>
  <c r="AW426" i="7"/>
  <c r="AN359" i="7"/>
  <c r="AY359" i="7"/>
  <c r="AD426" i="7"/>
  <c r="AT426" i="7"/>
  <c r="AR359" i="7"/>
  <c r="AP359" i="7"/>
  <c r="BE426" i="7"/>
  <c r="J360" i="7"/>
  <c r="AU426" i="7"/>
  <c r="AT359" i="7"/>
  <c r="AM359" i="7"/>
  <c r="AH359" i="7"/>
  <c r="Z359" i="7"/>
  <c r="Y426" i="7"/>
  <c r="AF426" i="7"/>
  <c r="D427" i="7"/>
  <c r="AA95" i="8" l="1"/>
  <c r="AB95" i="8"/>
  <c r="B95" i="8"/>
  <c r="U96" i="8"/>
  <c r="I95" i="8"/>
  <c r="AE97" i="8"/>
  <c r="Q96" i="8"/>
  <c r="P96" i="8"/>
  <c r="O96" i="8"/>
  <c r="AE97" i="9"/>
  <c r="AD96" i="9"/>
  <c r="I95" i="9"/>
  <c r="F95" i="9"/>
  <c r="E95" i="9"/>
  <c r="U95" i="9"/>
  <c r="D95" i="9"/>
  <c r="AW695" i="7"/>
  <c r="B429" i="7"/>
  <c r="B618" i="7"/>
  <c r="AK694" i="7"/>
  <c r="AW65" i="7"/>
  <c r="G618" i="7"/>
  <c r="AZ616" i="7"/>
  <c r="AK616" i="7"/>
  <c r="AR616" i="7"/>
  <c r="AP616" i="7"/>
  <c r="AJ616" i="7"/>
  <c r="AH616" i="7"/>
  <c r="AT616" i="7"/>
  <c r="AV616" i="7"/>
  <c r="AF616" i="7"/>
  <c r="AN616" i="7"/>
  <c r="AM616" i="7"/>
  <c r="W616" i="7"/>
  <c r="AB616" i="7"/>
  <c r="Z616" i="7"/>
  <c r="AL616" i="7"/>
  <c r="AU616" i="7"/>
  <c r="AE616" i="7"/>
  <c r="AY616" i="7"/>
  <c r="BE616" i="7"/>
  <c r="AD616" i="7"/>
  <c r="AW616" i="7"/>
  <c r="Y616" i="7"/>
  <c r="V616" i="7"/>
  <c r="BC616" i="7"/>
  <c r="AQ616" i="7"/>
  <c r="AC616" i="7"/>
  <c r="AI616" i="7"/>
  <c r="AO616" i="7"/>
  <c r="BA616" i="7"/>
  <c r="BD616" i="7"/>
  <c r="AA616" i="7"/>
  <c r="AG616" i="7"/>
  <c r="AS616" i="7"/>
  <c r="X616" i="7"/>
  <c r="AX616" i="7"/>
  <c r="BB616" i="7"/>
  <c r="AE360" i="7"/>
  <c r="AJ427" i="7"/>
  <c r="BA360" i="7"/>
  <c r="BB427" i="7"/>
  <c r="AI360" i="7"/>
  <c r="Y427" i="7"/>
  <c r="AU427" i="7"/>
  <c r="AM360" i="7"/>
  <c r="AP427" i="7"/>
  <c r="J361" i="7"/>
  <c r="AY360" i="7"/>
  <c r="AO427" i="7"/>
  <c r="I361" i="7"/>
  <c r="AD427" i="7"/>
  <c r="H617" i="7"/>
  <c r="BC427" i="7"/>
  <c r="AT427" i="7"/>
  <c r="BE427" i="7"/>
  <c r="AI427" i="7"/>
  <c r="AZ427" i="7"/>
  <c r="AR360" i="7"/>
  <c r="BD360" i="7"/>
  <c r="AF360" i="7"/>
  <c r="F428" i="7"/>
  <c r="D428" i="7"/>
  <c r="AN427" i="7"/>
  <c r="V360" i="7"/>
  <c r="AA427" i="7"/>
  <c r="AD360" i="7"/>
  <c r="AO360" i="7"/>
  <c r="AC360" i="7"/>
  <c r="BA427" i="7"/>
  <c r="AT360" i="7"/>
  <c r="AP360" i="7"/>
  <c r="S615" i="7"/>
  <c r="J617" i="7"/>
  <c r="BB360" i="7"/>
  <c r="F361" i="7"/>
  <c r="X360" i="7"/>
  <c r="D617" i="7"/>
  <c r="AA360" i="7"/>
  <c r="W360" i="7"/>
  <c r="AH427" i="7"/>
  <c r="AV427" i="7"/>
  <c r="AK360" i="7"/>
  <c r="AC427" i="7"/>
  <c r="AQ427" i="7"/>
  <c r="AY427" i="7"/>
  <c r="AL360" i="7"/>
  <c r="AZ360" i="7"/>
  <c r="F617" i="7"/>
  <c r="W427" i="7"/>
  <c r="H428" i="7"/>
  <c r="AG427" i="7"/>
  <c r="AE427" i="7"/>
  <c r="S359" i="7"/>
  <c r="AX427" i="7"/>
  <c r="AF427" i="7"/>
  <c r="AS360" i="7"/>
  <c r="I617" i="7"/>
  <c r="AV360" i="7"/>
  <c r="AB360" i="7"/>
  <c r="AG360" i="7"/>
  <c r="X427" i="7"/>
  <c r="AX360" i="7"/>
  <c r="AW360" i="7"/>
  <c r="BE360" i="7"/>
  <c r="D361" i="7"/>
  <c r="AJ360" i="7"/>
  <c r="Z427" i="7"/>
  <c r="Y360" i="7"/>
  <c r="AR427" i="7"/>
  <c r="BC360" i="7"/>
  <c r="AH360" i="7"/>
  <c r="AK427" i="7"/>
  <c r="S426" i="7"/>
  <c r="AN360" i="7"/>
  <c r="I428" i="7"/>
  <c r="H361" i="7"/>
  <c r="AW427" i="7"/>
  <c r="AU360" i="7"/>
  <c r="AS427" i="7"/>
  <c r="BD427" i="7"/>
  <c r="AB427" i="7"/>
  <c r="AM427" i="7"/>
  <c r="V427" i="7"/>
  <c r="AL427" i="7"/>
  <c r="J428" i="7"/>
  <c r="AQ360" i="7"/>
  <c r="Z360" i="7"/>
  <c r="AA96" i="8" l="1"/>
  <c r="AB96" i="8"/>
  <c r="B96" i="8"/>
  <c r="AE98" i="8"/>
  <c r="O97" i="8"/>
  <c r="P97" i="8"/>
  <c r="Q97" i="8"/>
  <c r="AE98" i="9"/>
  <c r="AD97" i="9"/>
  <c r="U96" i="9"/>
  <c r="I96" i="9"/>
  <c r="E96" i="9"/>
  <c r="F96" i="9"/>
  <c r="D96" i="9"/>
  <c r="U97" i="8"/>
  <c r="I96" i="8"/>
  <c r="B430" i="7"/>
  <c r="B619" i="7"/>
  <c r="AL25" i="7"/>
  <c r="AX26" i="7"/>
  <c r="AW734" i="7"/>
  <c r="G619" i="7"/>
  <c r="BD617" i="7"/>
  <c r="AE617" i="7"/>
  <c r="AS617" i="7"/>
  <c r="AW617" i="7"/>
  <c r="AZ617" i="7"/>
  <c r="AY617" i="7"/>
  <c r="AI617" i="7"/>
  <c r="AV617" i="7"/>
  <c r="W617" i="7"/>
  <c r="AK617" i="7"/>
  <c r="AO617" i="7"/>
  <c r="BE617" i="7"/>
  <c r="AN617" i="7"/>
  <c r="BB617" i="7"/>
  <c r="AC617" i="7"/>
  <c r="AG617" i="7"/>
  <c r="AB617" i="7"/>
  <c r="Z617" i="7"/>
  <c r="AF617" i="7"/>
  <c r="AT617" i="7"/>
  <c r="AX617" i="7"/>
  <c r="Y617" i="7"/>
  <c r="AA617" i="7"/>
  <c r="V617" i="7"/>
  <c r="AM617" i="7"/>
  <c r="X617" i="7"/>
  <c r="AL617" i="7"/>
  <c r="AP617" i="7"/>
  <c r="AR617" i="7"/>
  <c r="AU617" i="7"/>
  <c r="BA617" i="7"/>
  <c r="BC617" i="7"/>
  <c r="AD617" i="7"/>
  <c r="AH617" i="7"/>
  <c r="AQ617" i="7"/>
  <c r="AJ617" i="7"/>
  <c r="W428" i="7"/>
  <c r="AG428" i="7"/>
  <c r="AU361" i="7"/>
  <c r="AY428" i="7"/>
  <c r="AM428" i="7"/>
  <c r="AQ428" i="7"/>
  <c r="AH428" i="7"/>
  <c r="AH361" i="7"/>
  <c r="BE361" i="7"/>
  <c r="BD361" i="7"/>
  <c r="I362" i="7"/>
  <c r="Z428" i="7"/>
  <c r="F362" i="7"/>
  <c r="AV361" i="7"/>
  <c r="AS361" i="7"/>
  <c r="BA428" i="7"/>
  <c r="S616" i="7"/>
  <c r="V428" i="7"/>
  <c r="X428" i="7"/>
  <c r="AR361" i="7"/>
  <c r="AY361" i="7"/>
  <c r="AD428" i="7"/>
  <c r="BA361" i="7"/>
  <c r="AO361" i="7"/>
  <c r="AE428" i="7"/>
  <c r="AW428" i="7"/>
  <c r="H618" i="7"/>
  <c r="BC428" i="7"/>
  <c r="AI428" i="7"/>
  <c r="BD428" i="7"/>
  <c r="BB428" i="7"/>
  <c r="AP428" i="7"/>
  <c r="W361" i="7"/>
  <c r="V361" i="7"/>
  <c r="AZ361" i="7"/>
  <c r="D429" i="7"/>
  <c r="D362" i="7"/>
  <c r="AU428" i="7"/>
  <c r="AX361" i="7"/>
  <c r="AI361" i="7"/>
  <c r="F618" i="7"/>
  <c r="AN361" i="7"/>
  <c r="BE428" i="7"/>
  <c r="AJ428" i="7"/>
  <c r="Y428" i="7"/>
  <c r="AB361" i="7"/>
  <c r="Z361" i="7"/>
  <c r="S427" i="7"/>
  <c r="AX428" i="7"/>
  <c r="AS428" i="7"/>
  <c r="AJ361" i="7"/>
  <c r="AP361" i="7"/>
  <c r="F429" i="7"/>
  <c r="I429" i="7"/>
  <c r="AB428" i="7"/>
  <c r="AL361" i="7"/>
  <c r="AT361" i="7"/>
  <c r="Y361" i="7"/>
  <c r="AC428" i="7"/>
  <c r="AF428" i="7"/>
  <c r="AL428" i="7"/>
  <c r="J429" i="7"/>
  <c r="AD361" i="7"/>
  <c r="AN428" i="7"/>
  <c r="AA361" i="7"/>
  <c r="AT428" i="7"/>
  <c r="H429" i="7"/>
  <c r="AE361" i="7"/>
  <c r="AK428" i="7"/>
  <c r="I618" i="7"/>
  <c r="AQ361" i="7"/>
  <c r="AR428" i="7"/>
  <c r="J362" i="7"/>
  <c r="AG361" i="7"/>
  <c r="AV428" i="7"/>
  <c r="AC361" i="7"/>
  <c r="AM361" i="7"/>
  <c r="AF361" i="7"/>
  <c r="H362" i="7"/>
  <c r="AO428" i="7"/>
  <c r="AK361" i="7"/>
  <c r="S360" i="7"/>
  <c r="AW361" i="7"/>
  <c r="X361" i="7"/>
  <c r="AZ428" i="7"/>
  <c r="J618" i="7"/>
  <c r="AA428" i="7"/>
  <c r="BB361" i="7"/>
  <c r="D618" i="7"/>
  <c r="BC361" i="7"/>
  <c r="AA97" i="8" l="1"/>
  <c r="AB97" i="8"/>
  <c r="AE99" i="9"/>
  <c r="U98" i="8"/>
  <c r="I97" i="8"/>
  <c r="AD98" i="9"/>
  <c r="F97" i="9"/>
  <c r="E97" i="9"/>
  <c r="I97" i="9"/>
  <c r="U97" i="9"/>
  <c r="D97" i="9"/>
  <c r="B97" i="8"/>
  <c r="AE99" i="8"/>
  <c r="O98" i="8"/>
  <c r="P98" i="8"/>
  <c r="Q98" i="8"/>
  <c r="AX695" i="7"/>
  <c r="B431" i="7"/>
  <c r="B620" i="7"/>
  <c r="AL694" i="7"/>
  <c r="AX65" i="7"/>
  <c r="G620" i="7"/>
  <c r="AZ618" i="7"/>
  <c r="AX618" i="7"/>
  <c r="Y618" i="7"/>
  <c r="AK618" i="7"/>
  <c r="BD618" i="7"/>
  <c r="AH618" i="7"/>
  <c r="AN618" i="7"/>
  <c r="Z618" i="7"/>
  <c r="AY618" i="7"/>
  <c r="AF618" i="7"/>
  <c r="V618" i="7"/>
  <c r="AO618" i="7"/>
  <c r="AG618" i="7"/>
  <c r="AR618" i="7"/>
  <c r="AP618" i="7"/>
  <c r="BB618" i="7"/>
  <c r="AC618" i="7"/>
  <c r="BC618" i="7"/>
  <c r="AJ618" i="7"/>
  <c r="AT618" i="7"/>
  <c r="X618" i="7"/>
  <c r="AB618" i="7"/>
  <c r="AL618" i="7"/>
  <c r="W618" i="7"/>
  <c r="AQ618" i="7"/>
  <c r="AE618" i="7"/>
  <c r="AA618" i="7"/>
  <c r="AM618" i="7"/>
  <c r="AW618" i="7"/>
  <c r="AV618" i="7"/>
  <c r="AS618" i="7"/>
  <c r="AD618" i="7"/>
  <c r="BA618" i="7"/>
  <c r="BE618" i="7"/>
  <c r="AI618" i="7"/>
  <c r="AU618" i="7"/>
  <c r="AD429" i="7"/>
  <c r="AR362" i="7"/>
  <c r="AS362" i="7"/>
  <c r="S428" i="7"/>
  <c r="AC362" i="7"/>
  <c r="V429" i="7"/>
  <c r="F619" i="7"/>
  <c r="S361" i="7"/>
  <c r="AK362" i="7"/>
  <c r="AM429" i="7"/>
  <c r="AJ362" i="7"/>
  <c r="BA362" i="7"/>
  <c r="AG429" i="7"/>
  <c r="AZ362" i="7"/>
  <c r="I619" i="7"/>
  <c r="AE362" i="7"/>
  <c r="BA429" i="7"/>
  <c r="BE362" i="7"/>
  <c r="V362" i="7"/>
  <c r="AH362" i="7"/>
  <c r="AX362" i="7"/>
  <c r="BD362" i="7"/>
  <c r="AQ362" i="7"/>
  <c r="AD362" i="7"/>
  <c r="AJ429" i="7"/>
  <c r="AX429" i="7"/>
  <c r="S617" i="7"/>
  <c r="AS429" i="7"/>
  <c r="AC429" i="7"/>
  <c r="AB362" i="7"/>
  <c r="J619" i="7"/>
  <c r="AV362" i="7"/>
  <c r="BD429" i="7"/>
  <c r="AL429" i="7"/>
  <c r="AE429" i="7"/>
  <c r="AP429" i="7"/>
  <c r="AG362" i="7"/>
  <c r="F363" i="7"/>
  <c r="Y362" i="7"/>
  <c r="X429" i="7"/>
  <c r="D430" i="7"/>
  <c r="AY362" i="7"/>
  <c r="BC429" i="7"/>
  <c r="W429" i="7"/>
  <c r="AF362" i="7"/>
  <c r="AZ429" i="7"/>
  <c r="BE429" i="7"/>
  <c r="AT429" i="7"/>
  <c r="AP362" i="7"/>
  <c r="AI362" i="7"/>
  <c r="D619" i="7"/>
  <c r="AU429" i="7"/>
  <c r="AN429" i="7"/>
  <c r="AH429" i="7"/>
  <c r="AK429" i="7"/>
  <c r="AR429" i="7"/>
  <c r="H619" i="7"/>
  <c r="AI429" i="7"/>
  <c r="Z362" i="7"/>
  <c r="X362" i="7"/>
  <c r="AA362" i="7"/>
  <c r="AT362" i="7"/>
  <c r="W362" i="7"/>
  <c r="D363" i="7"/>
  <c r="AL362" i="7"/>
  <c r="AV429" i="7"/>
  <c r="BB429" i="7"/>
  <c r="F430" i="7"/>
  <c r="AF429" i="7"/>
  <c r="AN362" i="7"/>
  <c r="Z429" i="7"/>
  <c r="AA429" i="7"/>
  <c r="AM362" i="7"/>
  <c r="J430" i="7"/>
  <c r="I430" i="7"/>
  <c r="AW362" i="7"/>
  <c r="J363" i="7"/>
  <c r="BC362" i="7"/>
  <c r="AB429" i="7"/>
  <c r="BB362" i="7"/>
  <c r="H363" i="7"/>
  <c r="AW429" i="7"/>
  <c r="AQ429" i="7"/>
  <c r="I363" i="7"/>
  <c r="AO429" i="7"/>
  <c r="Y429" i="7"/>
  <c r="AY429" i="7"/>
  <c r="AO362" i="7"/>
  <c r="H430" i="7"/>
  <c r="AU362" i="7"/>
  <c r="AA98" i="8" l="1"/>
  <c r="AB98" i="8"/>
  <c r="B98" i="8"/>
  <c r="AE100" i="8"/>
  <c r="P99" i="8"/>
  <c r="Q99" i="8"/>
  <c r="O99" i="8"/>
  <c r="U99" i="8"/>
  <c r="I98" i="8"/>
  <c r="AD99" i="9"/>
  <c r="I98" i="9"/>
  <c r="U98" i="9"/>
  <c r="E98" i="9"/>
  <c r="D98" i="9"/>
  <c r="F98" i="9"/>
  <c r="AE100" i="9"/>
  <c r="B432" i="7"/>
  <c r="B621" i="7"/>
  <c r="AM25" i="7"/>
  <c r="AY26" i="7"/>
  <c r="AX734" i="7"/>
  <c r="G621" i="7"/>
  <c r="BD619" i="7"/>
  <c r="AS619" i="7"/>
  <c r="AK619" i="7"/>
  <c r="AN619" i="7"/>
  <c r="BB619" i="7"/>
  <c r="AC619" i="7"/>
  <c r="AG619" i="7"/>
  <c r="AZ619" i="7"/>
  <c r="X619" i="7"/>
  <c r="AL619" i="7"/>
  <c r="AJ619" i="7"/>
  <c r="AD619" i="7"/>
  <c r="AI619" i="7"/>
  <c r="AV619" i="7"/>
  <c r="AF619" i="7"/>
  <c r="AT619" i="7"/>
  <c r="AX619" i="7"/>
  <c r="Y619" i="7"/>
  <c r="AY619" i="7"/>
  <c r="AP619" i="7"/>
  <c r="AH619" i="7"/>
  <c r="AW619" i="7"/>
  <c r="AQ619" i="7"/>
  <c r="BC619" i="7"/>
  <c r="AR619" i="7"/>
  <c r="AO619" i="7"/>
  <c r="AU619" i="7"/>
  <c r="V619" i="7"/>
  <c r="Z619" i="7"/>
  <c r="AB619" i="7"/>
  <c r="AM619" i="7"/>
  <c r="BA619" i="7"/>
  <c r="BE619" i="7"/>
  <c r="AA619" i="7"/>
  <c r="AE619" i="7"/>
  <c r="W619" i="7"/>
  <c r="F431" i="7"/>
  <c r="AH363" i="7"/>
  <c r="AS363" i="7"/>
  <c r="AB430" i="7"/>
  <c r="F364" i="7"/>
  <c r="S618" i="7"/>
  <c r="AX363" i="7"/>
  <c r="BC363" i="7"/>
  <c r="BD430" i="7"/>
  <c r="AF430" i="7"/>
  <c r="AU430" i="7"/>
  <c r="J364" i="7"/>
  <c r="AI363" i="7"/>
  <c r="BE430" i="7"/>
  <c r="AH430" i="7"/>
  <c r="AT430" i="7"/>
  <c r="D364" i="7"/>
  <c r="AP363" i="7"/>
  <c r="Z430" i="7"/>
  <c r="Z363" i="7"/>
  <c r="BE363" i="7"/>
  <c r="I364" i="7"/>
  <c r="F620" i="7"/>
  <c r="AR430" i="7"/>
  <c r="D431" i="7"/>
  <c r="AG363" i="7"/>
  <c r="AN430" i="7"/>
  <c r="H364" i="7"/>
  <c r="AV363" i="7"/>
  <c r="AQ363" i="7"/>
  <c r="BD363" i="7"/>
  <c r="AI430" i="7"/>
  <c r="AY430" i="7"/>
  <c r="AM363" i="7"/>
  <c r="V363" i="7"/>
  <c r="V430" i="7"/>
  <c r="AN363" i="7"/>
  <c r="H620" i="7"/>
  <c r="AQ430" i="7"/>
  <c r="BA430" i="7"/>
  <c r="J431" i="7"/>
  <c r="AO430" i="7"/>
  <c r="AF363" i="7"/>
  <c r="I620" i="7"/>
  <c r="AC430" i="7"/>
  <c r="AY363" i="7"/>
  <c r="AM430" i="7"/>
  <c r="AE430" i="7"/>
  <c r="AP430" i="7"/>
  <c r="BA363" i="7"/>
  <c r="AX430" i="7"/>
  <c r="D620" i="7"/>
  <c r="AA363" i="7"/>
  <c r="S429" i="7"/>
  <c r="X430" i="7"/>
  <c r="AZ430" i="7"/>
  <c r="I431" i="7"/>
  <c r="J620" i="7"/>
  <c r="AU363" i="7"/>
  <c r="AG430" i="7"/>
  <c r="AA430" i="7"/>
  <c r="AJ430" i="7"/>
  <c r="AZ363" i="7"/>
  <c r="AR363" i="7"/>
  <c r="W430" i="7"/>
  <c r="AD430" i="7"/>
  <c r="Y363" i="7"/>
  <c r="AV430" i="7"/>
  <c r="AT363" i="7"/>
  <c r="Y430" i="7"/>
  <c r="X363" i="7"/>
  <c r="AC363" i="7"/>
  <c r="BB363" i="7"/>
  <c r="AW430" i="7"/>
  <c r="AO363" i="7"/>
  <c r="AE363" i="7"/>
  <c r="AD363" i="7"/>
  <c r="AS430" i="7"/>
  <c r="AW363" i="7"/>
  <c r="AL430" i="7"/>
  <c r="W363" i="7"/>
  <c r="AK363" i="7"/>
  <c r="BC430" i="7"/>
  <c r="AB363" i="7"/>
  <c r="AL363" i="7"/>
  <c r="S362" i="7"/>
  <c r="AK430" i="7"/>
  <c r="BB430" i="7"/>
  <c r="H431" i="7"/>
  <c r="AJ363" i="7"/>
  <c r="AA99" i="8" l="1"/>
  <c r="AB99" i="8"/>
  <c r="B99" i="8"/>
  <c r="AD100" i="9"/>
  <c r="F99" i="9"/>
  <c r="E99" i="9"/>
  <c r="I99" i="9"/>
  <c r="D99" i="9"/>
  <c r="U99" i="9"/>
  <c r="U100" i="8"/>
  <c r="I99" i="8"/>
  <c r="AE101" i="8"/>
  <c r="O100" i="8"/>
  <c r="P100" i="8"/>
  <c r="Q100" i="8"/>
  <c r="AE101" i="9"/>
  <c r="AY695" i="7"/>
  <c r="B433" i="7"/>
  <c r="B622" i="7"/>
  <c r="AM694" i="7"/>
  <c r="AY65" i="7"/>
  <c r="G622" i="7"/>
  <c r="AJ620" i="7"/>
  <c r="AH620" i="7"/>
  <c r="AT620" i="7"/>
  <c r="AF620" i="7"/>
  <c r="AV620" i="7"/>
  <c r="AM620" i="7"/>
  <c r="AB620" i="7"/>
  <c r="Z620" i="7"/>
  <c r="AL620" i="7"/>
  <c r="AE620" i="7"/>
  <c r="AU620" i="7"/>
  <c r="AO620" i="7"/>
  <c r="BC620" i="7"/>
  <c r="AS620" i="7"/>
  <c r="W620" i="7"/>
  <c r="Y620" i="7"/>
  <c r="AR620" i="7"/>
  <c r="AC620" i="7"/>
  <c r="AY620" i="7"/>
  <c r="BE620" i="7"/>
  <c r="AD620" i="7"/>
  <c r="BD620" i="7"/>
  <c r="AI620" i="7"/>
  <c r="AA620" i="7"/>
  <c r="AZ620" i="7"/>
  <c r="AK620" i="7"/>
  <c r="AP620" i="7"/>
  <c r="AQ620" i="7"/>
  <c r="AW620" i="7"/>
  <c r="V620" i="7"/>
  <c r="X620" i="7"/>
  <c r="BA620" i="7"/>
  <c r="AG620" i="7"/>
  <c r="AX620" i="7"/>
  <c r="AN620" i="7"/>
  <c r="BB620" i="7"/>
  <c r="AE364" i="7"/>
  <c r="AQ431" i="7"/>
  <c r="AI431" i="7"/>
  <c r="AC431" i="7"/>
  <c r="AX431" i="7"/>
  <c r="AB364" i="7"/>
  <c r="V431" i="7"/>
  <c r="AZ431" i="7"/>
  <c r="D365" i="7"/>
  <c r="X364" i="7"/>
  <c r="AG431" i="7"/>
  <c r="AA364" i="7"/>
  <c r="H432" i="7"/>
  <c r="AM431" i="7"/>
  <c r="AQ364" i="7"/>
  <c r="Z431" i="7"/>
  <c r="BA364" i="7"/>
  <c r="AG364" i="7"/>
  <c r="F621" i="7"/>
  <c r="AD431" i="7"/>
  <c r="Y431" i="7"/>
  <c r="S619" i="7"/>
  <c r="AO431" i="7"/>
  <c r="AJ431" i="7"/>
  <c r="AV364" i="7"/>
  <c r="AT364" i="7"/>
  <c r="F365" i="7"/>
  <c r="AX364" i="7"/>
  <c r="AS431" i="7"/>
  <c r="W431" i="7"/>
  <c r="AY364" i="7"/>
  <c r="AK364" i="7"/>
  <c r="Y364" i="7"/>
  <c r="AO364" i="7"/>
  <c r="H621" i="7"/>
  <c r="AV431" i="7"/>
  <c r="AR364" i="7"/>
  <c r="AT431" i="7"/>
  <c r="AN364" i="7"/>
  <c r="J365" i="7"/>
  <c r="Z364" i="7"/>
  <c r="D432" i="7"/>
  <c r="BC364" i="7"/>
  <c r="J432" i="7"/>
  <c r="AA431" i="7"/>
  <c r="AY431" i="7"/>
  <c r="AU431" i="7"/>
  <c r="AK431" i="7"/>
  <c r="AF431" i="7"/>
  <c r="AU364" i="7"/>
  <c r="AS364" i="7"/>
  <c r="AL364" i="7"/>
  <c r="BD364" i="7"/>
  <c r="BB431" i="7"/>
  <c r="AH364" i="7"/>
  <c r="AM364" i="7"/>
  <c r="AP431" i="7"/>
  <c r="AE431" i="7"/>
  <c r="I365" i="7"/>
  <c r="AC364" i="7"/>
  <c r="BA431" i="7"/>
  <c r="BE431" i="7"/>
  <c r="I621" i="7"/>
  <c r="D621" i="7"/>
  <c r="AW431" i="7"/>
  <c r="AB431" i="7"/>
  <c r="AZ364" i="7"/>
  <c r="S363" i="7"/>
  <c r="AL431" i="7"/>
  <c r="S430" i="7"/>
  <c r="AR431" i="7"/>
  <c r="X431" i="7"/>
  <c r="F432" i="7"/>
  <c r="AD364" i="7"/>
  <c r="J621" i="7"/>
  <c r="AI364" i="7"/>
  <c r="AP364" i="7"/>
  <c r="BD431" i="7"/>
  <c r="V364" i="7"/>
  <c r="BB364" i="7"/>
  <c r="AH431" i="7"/>
  <c r="AJ364" i="7"/>
  <c r="AW364" i="7"/>
  <c r="I432" i="7"/>
  <c r="BE364" i="7"/>
  <c r="H365" i="7"/>
  <c r="BC431" i="7"/>
  <c r="AN431" i="7"/>
  <c r="AF364" i="7"/>
  <c r="W364" i="7"/>
  <c r="AA100" i="8" l="1"/>
  <c r="AB100" i="8"/>
  <c r="AE102" i="8"/>
  <c r="Q101" i="8"/>
  <c r="P101" i="8"/>
  <c r="O101" i="8"/>
  <c r="U101" i="8"/>
  <c r="I100" i="8"/>
  <c r="AE102" i="9"/>
  <c r="B100" i="8"/>
  <c r="AD101" i="9"/>
  <c r="E100" i="9"/>
  <c r="D100" i="9"/>
  <c r="U100" i="9"/>
  <c r="F100" i="9"/>
  <c r="I100" i="9"/>
  <c r="B623" i="7"/>
  <c r="AN25" i="7"/>
  <c r="AZ26" i="7"/>
  <c r="AY734" i="7"/>
  <c r="G623" i="7"/>
  <c r="BD621" i="7"/>
  <c r="AE621" i="7"/>
  <c r="AS621" i="7"/>
  <c r="AW621" i="7"/>
  <c r="AJ621" i="7"/>
  <c r="AV621" i="7"/>
  <c r="W621" i="7"/>
  <c r="AK621" i="7"/>
  <c r="AO621" i="7"/>
  <c r="AI621" i="7"/>
  <c r="AN621" i="7"/>
  <c r="BB621" i="7"/>
  <c r="AC621" i="7"/>
  <c r="AG621" i="7"/>
  <c r="AR621" i="7"/>
  <c r="AF621" i="7"/>
  <c r="AT621" i="7"/>
  <c r="AX621" i="7"/>
  <c r="Y621" i="7"/>
  <c r="AQ621" i="7"/>
  <c r="BA621" i="7"/>
  <c r="X621" i="7"/>
  <c r="AL621" i="7"/>
  <c r="AP621" i="7"/>
  <c r="AB621" i="7"/>
  <c r="BE621" i="7"/>
  <c r="BC621" i="7"/>
  <c r="AD621" i="7"/>
  <c r="AH621" i="7"/>
  <c r="AA621" i="7"/>
  <c r="AM621" i="7"/>
  <c r="AU621" i="7"/>
  <c r="V621" i="7"/>
  <c r="Z621" i="7"/>
  <c r="AZ621" i="7"/>
  <c r="AY621" i="7"/>
  <c r="AC432" i="7"/>
  <c r="BA365" i="7"/>
  <c r="BE365" i="7"/>
  <c r="AJ365" i="7"/>
  <c r="AG432" i="7"/>
  <c r="BC432" i="7"/>
  <c r="Y432" i="7"/>
  <c r="AM365" i="7"/>
  <c r="W432" i="7"/>
  <c r="D433" i="7"/>
  <c r="J366" i="7"/>
  <c r="AK365" i="7"/>
  <c r="AF365" i="7"/>
  <c r="AP365" i="7"/>
  <c r="F622" i="7"/>
  <c r="AH432" i="7"/>
  <c r="AJ432" i="7"/>
  <c r="AB365" i="7"/>
  <c r="AS432" i="7"/>
  <c r="F433" i="7"/>
  <c r="AW432" i="7"/>
  <c r="AP432" i="7"/>
  <c r="AT365" i="7"/>
  <c r="AK432" i="7"/>
  <c r="AY432" i="7"/>
  <c r="AB432" i="7"/>
  <c r="H366" i="7"/>
  <c r="AA365" i="7"/>
  <c r="I622" i="7"/>
  <c r="BB365" i="7"/>
  <c r="S620" i="7"/>
  <c r="AN365" i="7"/>
  <c r="AI365" i="7"/>
  <c r="AR365" i="7"/>
  <c r="AV432" i="7"/>
  <c r="AQ365" i="7"/>
  <c r="AX432" i="7"/>
  <c r="BD432" i="7"/>
  <c r="V432" i="7"/>
  <c r="AU365" i="7"/>
  <c r="AE432" i="7"/>
  <c r="AN432" i="7"/>
  <c r="J433" i="7"/>
  <c r="AG365" i="7"/>
  <c r="BB432" i="7"/>
  <c r="AL432" i="7"/>
  <c r="AU432" i="7"/>
  <c r="Y365" i="7"/>
  <c r="AX365" i="7"/>
  <c r="F366" i="7"/>
  <c r="AA432" i="7"/>
  <c r="AW365" i="7"/>
  <c r="X432" i="7"/>
  <c r="Z365" i="7"/>
  <c r="AL365" i="7"/>
  <c r="J622" i="7"/>
  <c r="D622" i="7"/>
  <c r="H622" i="7"/>
  <c r="AQ432" i="7"/>
  <c r="X365" i="7"/>
  <c r="BD365" i="7"/>
  <c r="AI432" i="7"/>
  <c r="AD432" i="7"/>
  <c r="AS365" i="7"/>
  <c r="BC365" i="7"/>
  <c r="AV365" i="7"/>
  <c r="AO432" i="7"/>
  <c r="D366" i="7"/>
  <c r="AT432" i="7"/>
  <c r="BA432" i="7"/>
  <c r="AO365" i="7"/>
  <c r="Z432" i="7"/>
  <c r="AY365" i="7"/>
  <c r="S431" i="7"/>
  <c r="AC365" i="7"/>
  <c r="V365" i="7"/>
  <c r="AF432" i="7"/>
  <c r="AD365" i="7"/>
  <c r="I366" i="7"/>
  <c r="S364" i="7"/>
  <c r="AR432" i="7"/>
  <c r="BE432" i="7"/>
  <c r="AH365" i="7"/>
  <c r="AM432" i="7"/>
  <c r="AE365" i="7"/>
  <c r="W365" i="7"/>
  <c r="I433" i="7"/>
  <c r="H433" i="7"/>
  <c r="AZ365" i="7"/>
  <c r="AZ432" i="7"/>
  <c r="AA101" i="8" l="1"/>
  <c r="AB101" i="8"/>
  <c r="B101" i="8"/>
  <c r="AD102" i="9"/>
  <c r="U101" i="9"/>
  <c r="F101" i="9"/>
  <c r="D101" i="9"/>
  <c r="E101" i="9"/>
  <c r="I101" i="9"/>
  <c r="AE103" i="9"/>
  <c r="AE103" i="8"/>
  <c r="O102" i="8"/>
  <c r="P102" i="8"/>
  <c r="Q102" i="8"/>
  <c r="U102" i="8"/>
  <c r="I101" i="8"/>
  <c r="AZ695" i="7"/>
  <c r="B624" i="7"/>
  <c r="AN694" i="7"/>
  <c r="AZ65" i="7"/>
  <c r="G624" i="7"/>
  <c r="BB622" i="7"/>
  <c r="AR622" i="7"/>
  <c r="AT622" i="7"/>
  <c r="AJ622" i="7"/>
  <c r="BD622" i="7"/>
  <c r="AB622" i="7"/>
  <c r="Z622" i="7"/>
  <c r="AL622" i="7"/>
  <c r="X622" i="7"/>
  <c r="AM622" i="7"/>
  <c r="AY622" i="7"/>
  <c r="AD622" i="7"/>
  <c r="BC622" i="7"/>
  <c r="BE622" i="7"/>
  <c r="AQ622" i="7"/>
  <c r="AW622" i="7"/>
  <c r="V622" i="7"/>
  <c r="W622" i="7"/>
  <c r="Y622" i="7"/>
  <c r="AP622" i="7"/>
  <c r="AH622" i="7"/>
  <c r="AI622" i="7"/>
  <c r="AO622" i="7"/>
  <c r="BA622" i="7"/>
  <c r="AV622" i="7"/>
  <c r="AA622" i="7"/>
  <c r="AG622" i="7"/>
  <c r="AS622" i="7"/>
  <c r="AU622" i="7"/>
  <c r="AZ622" i="7"/>
  <c r="AX622" i="7"/>
  <c r="AK622" i="7"/>
  <c r="AF622" i="7"/>
  <c r="AC622" i="7"/>
  <c r="AE622" i="7"/>
  <c r="AN622" i="7"/>
  <c r="AC366" i="7"/>
  <c r="F461" i="7"/>
  <c r="F623" i="7"/>
  <c r="AB366" i="7"/>
  <c r="AQ366" i="7"/>
  <c r="H437" i="7"/>
  <c r="AI433" i="7"/>
  <c r="AR366" i="7"/>
  <c r="BE433" i="7"/>
  <c r="F367" i="7"/>
  <c r="AP433" i="7"/>
  <c r="H439" i="7"/>
  <c r="AR433" i="7"/>
  <c r="S621" i="7"/>
  <c r="AH433" i="7"/>
  <c r="AO366" i="7"/>
  <c r="AW433" i="7"/>
  <c r="AQ433" i="7"/>
  <c r="BB433" i="7"/>
  <c r="H467" i="7"/>
  <c r="AU366" i="7"/>
  <c r="D367" i="7"/>
  <c r="F467" i="7"/>
  <c r="AX433" i="7"/>
  <c r="Y366" i="7"/>
  <c r="AY366" i="7"/>
  <c r="AH366" i="7"/>
  <c r="AG366" i="7"/>
  <c r="BD366" i="7"/>
  <c r="AO433" i="7"/>
  <c r="AT433" i="7"/>
  <c r="AD433" i="7"/>
  <c r="J467" i="7"/>
  <c r="V366" i="7"/>
  <c r="AV433" i="7"/>
  <c r="Z366" i="7"/>
  <c r="AT366" i="7"/>
  <c r="AJ433" i="7"/>
  <c r="W433" i="7"/>
  <c r="H367" i="7"/>
  <c r="F439" i="7"/>
  <c r="X366" i="7"/>
  <c r="I367" i="7"/>
  <c r="AI366" i="7"/>
  <c r="AK366" i="7"/>
  <c r="AW366" i="7"/>
  <c r="AF366" i="7"/>
  <c r="AS366" i="7"/>
  <c r="AD366" i="7"/>
  <c r="BB366" i="7"/>
  <c r="AK433" i="7"/>
  <c r="D437" i="7"/>
  <c r="AF433" i="7"/>
  <c r="AV366" i="7"/>
  <c r="BA433" i="7"/>
  <c r="S365" i="7"/>
  <c r="I467" i="7"/>
  <c r="AM433" i="7"/>
  <c r="AL433" i="7"/>
  <c r="BC366" i="7"/>
  <c r="AE433" i="7"/>
  <c r="W366" i="7"/>
  <c r="D467" i="7"/>
  <c r="I623" i="7"/>
  <c r="AZ366" i="7"/>
  <c r="AX366" i="7"/>
  <c r="AP366" i="7"/>
  <c r="AY433" i="7"/>
  <c r="Y433" i="7"/>
  <c r="AA433" i="7"/>
  <c r="I437" i="7"/>
  <c r="AZ433" i="7"/>
  <c r="F437" i="7"/>
  <c r="D439" i="7"/>
  <c r="V433" i="7"/>
  <c r="AS433" i="7"/>
  <c r="H623" i="7"/>
  <c r="AN366" i="7"/>
  <c r="AL366" i="7"/>
  <c r="BE366" i="7"/>
  <c r="D623" i="7"/>
  <c r="S432" i="7"/>
  <c r="BD433" i="7"/>
  <c r="BA366" i="7"/>
  <c r="H461" i="7"/>
  <c r="AG433" i="7"/>
  <c r="AM366" i="7"/>
  <c r="AN433" i="7"/>
  <c r="AU433" i="7"/>
  <c r="AE366" i="7"/>
  <c r="AC433" i="7"/>
  <c r="AB433" i="7"/>
  <c r="AA366" i="7"/>
  <c r="Z433" i="7"/>
  <c r="X433" i="7"/>
  <c r="AJ366" i="7"/>
  <c r="BC433" i="7"/>
  <c r="D461" i="7"/>
  <c r="AA102" i="8" l="1"/>
  <c r="AB102" i="8"/>
  <c r="B102" i="8"/>
  <c r="U103" i="8"/>
  <c r="I102" i="8"/>
  <c r="AE104" i="9"/>
  <c r="AE104" i="8"/>
  <c r="O103" i="8"/>
  <c r="P103" i="8"/>
  <c r="Q103" i="8"/>
  <c r="AD103" i="9"/>
  <c r="E102" i="9"/>
  <c r="I102" i="9"/>
  <c r="D102" i="9"/>
  <c r="U102" i="9"/>
  <c r="F102" i="9"/>
  <c r="B625" i="7"/>
  <c r="AO25" i="7"/>
  <c r="BA26" i="7"/>
  <c r="AZ734" i="7"/>
  <c r="G625" i="7"/>
  <c r="I439" i="7"/>
  <c r="D624" i="7"/>
  <c r="I461" i="7"/>
  <c r="J437" i="7"/>
  <c r="J441" i="7"/>
  <c r="AD467" i="7"/>
  <c r="AO467" i="7"/>
  <c r="Y467" i="7"/>
  <c r="AC467" i="7"/>
  <c r="D468" i="7"/>
  <c r="W467" i="7"/>
  <c r="F624" i="7"/>
  <c r="F441" i="7"/>
  <c r="S433" i="7"/>
  <c r="BC467" i="7"/>
  <c r="F463" i="7"/>
  <c r="AT467" i="7"/>
  <c r="F368" i="7"/>
  <c r="H441" i="7"/>
  <c r="I441" i="7"/>
  <c r="I468" i="7"/>
  <c r="AL467" i="7"/>
  <c r="AV467" i="7"/>
  <c r="AF467" i="7"/>
  <c r="D368" i="7"/>
  <c r="BD467" i="7"/>
  <c r="BB467" i="7"/>
  <c r="S366" i="7"/>
  <c r="AS467" i="7"/>
  <c r="AM467" i="7"/>
  <c r="Z467" i="7"/>
  <c r="BE467" i="7"/>
  <c r="V467" i="7"/>
  <c r="AQ467" i="7"/>
  <c r="J367" i="7"/>
  <c r="H368" i="7"/>
  <c r="AJ467" i="7"/>
  <c r="AG467" i="7"/>
  <c r="S622" i="7"/>
  <c r="D441" i="7"/>
  <c r="J623" i="7"/>
  <c r="BA467" i="7"/>
  <c r="J439" i="7"/>
  <c r="F468" i="7"/>
  <c r="J368" i="7"/>
  <c r="AY467" i="7"/>
  <c r="AZ467" i="7"/>
  <c r="AU467" i="7"/>
  <c r="AI467" i="7"/>
  <c r="J624" i="7"/>
  <c r="AR467" i="7"/>
  <c r="AH467" i="7"/>
  <c r="H463" i="7"/>
  <c r="I368" i="7"/>
  <c r="AW467" i="7"/>
  <c r="AX467" i="7"/>
  <c r="H624" i="7"/>
  <c r="AE467" i="7"/>
  <c r="AA467" i="7"/>
  <c r="AN467" i="7"/>
  <c r="I624" i="7"/>
  <c r="AB467" i="7"/>
  <c r="H468" i="7"/>
  <c r="D463" i="7"/>
  <c r="AK467" i="7"/>
  <c r="AP467" i="7"/>
  <c r="X467" i="7"/>
  <c r="AA103" i="8" l="1"/>
  <c r="AB103" i="8"/>
  <c r="B103" i="8"/>
  <c r="AE105" i="8"/>
  <c r="Q104" i="8"/>
  <c r="P104" i="8"/>
  <c r="O104" i="8"/>
  <c r="AD104" i="9"/>
  <c r="F103" i="9"/>
  <c r="I103" i="9"/>
  <c r="D103" i="9"/>
  <c r="U103" i="9"/>
  <c r="E103" i="9"/>
  <c r="AE105" i="9"/>
  <c r="U104" i="8"/>
  <c r="I103" i="8"/>
  <c r="BA695" i="7"/>
  <c r="V746" i="7"/>
  <c r="B626" i="7"/>
  <c r="AO694" i="7"/>
  <c r="BA65" i="7"/>
  <c r="G626" i="7"/>
  <c r="AN623" i="7"/>
  <c r="Y623" i="7"/>
  <c r="BD623" i="7"/>
  <c r="BA623" i="7"/>
  <c r="AL623" i="7"/>
  <c r="AD624" i="7"/>
  <c r="V624" i="7"/>
  <c r="BB623" i="7"/>
  <c r="AI623" i="7"/>
  <c r="AW623" i="7"/>
  <c r="BE623" i="7"/>
  <c r="AW624" i="7"/>
  <c r="AC623" i="7"/>
  <c r="BC623" i="7"/>
  <c r="AV623" i="7"/>
  <c r="AQ623" i="7"/>
  <c r="AD623" i="7"/>
  <c r="AI624" i="7"/>
  <c r="AO624" i="7"/>
  <c r="BA624" i="7"/>
  <c r="BD624" i="7"/>
  <c r="AK623" i="7"/>
  <c r="AH623" i="7"/>
  <c r="AA624" i="7"/>
  <c r="AS624" i="7"/>
  <c r="AA623" i="7"/>
  <c r="Y624" i="7"/>
  <c r="BC624" i="7"/>
  <c r="AG623" i="7"/>
  <c r="AY623" i="7"/>
  <c r="AE623" i="7"/>
  <c r="AG624" i="7"/>
  <c r="X624" i="7"/>
  <c r="AX624" i="7"/>
  <c r="AJ623" i="7"/>
  <c r="AU623" i="7"/>
  <c r="AS623" i="7"/>
  <c r="AZ624" i="7"/>
  <c r="AK624" i="7"/>
  <c r="AF623" i="7"/>
  <c r="V623" i="7"/>
  <c r="X623" i="7"/>
  <c r="AB623" i="7"/>
  <c r="AR624" i="7"/>
  <c r="AP624" i="7"/>
  <c r="BB624" i="7"/>
  <c r="AC624" i="7"/>
  <c r="W624" i="7"/>
  <c r="AX623" i="7"/>
  <c r="AM623" i="7"/>
  <c r="AO623" i="7"/>
  <c r="Z624" i="7"/>
  <c r="AU624" i="7"/>
  <c r="AY624" i="7"/>
  <c r="AN624" i="7"/>
  <c r="AQ624" i="7"/>
  <c r="AM624" i="7"/>
  <c r="AT623" i="7"/>
  <c r="Z623" i="7"/>
  <c r="AZ623" i="7"/>
  <c r="W623" i="7"/>
  <c r="AJ624" i="7"/>
  <c r="AH624" i="7"/>
  <c r="AT624" i="7"/>
  <c r="AV624" i="7"/>
  <c r="AF624" i="7"/>
  <c r="AR623" i="7"/>
  <c r="AB624" i="7"/>
  <c r="AL624" i="7"/>
  <c r="AE624" i="7"/>
  <c r="BE624" i="7"/>
  <c r="AP623" i="7"/>
  <c r="J369" i="7"/>
  <c r="AN368" i="7"/>
  <c r="BB367" i="7"/>
  <c r="AB441" i="7"/>
  <c r="AA368" i="7"/>
  <c r="AA441" i="7"/>
  <c r="AI441" i="7"/>
  <c r="AO441" i="7"/>
  <c r="Z367" i="7"/>
  <c r="AX441" i="7"/>
  <c r="AD368" i="7"/>
  <c r="AQ367" i="7"/>
  <c r="V367" i="7"/>
  <c r="AH368" i="7"/>
  <c r="BB368" i="7"/>
  <c r="AU367" i="7"/>
  <c r="AO368" i="7"/>
  <c r="H445" i="7"/>
  <c r="X367" i="7"/>
  <c r="BC367" i="7"/>
  <c r="AY441" i="7"/>
  <c r="F625" i="7"/>
  <c r="AP368" i="7"/>
  <c r="BA367" i="7"/>
  <c r="AR441" i="7"/>
  <c r="AW368" i="7"/>
  <c r="D445" i="7"/>
  <c r="AG441" i="7"/>
  <c r="AB367" i="7"/>
  <c r="AT441" i="7"/>
  <c r="H625" i="7"/>
  <c r="AZ368" i="7"/>
  <c r="AS367" i="7"/>
  <c r="AH367" i="7"/>
  <c r="AH441" i="7"/>
  <c r="S467" i="7"/>
  <c r="Z368" i="7"/>
  <c r="I369" i="7"/>
  <c r="AY368" i="7"/>
  <c r="D443" i="7"/>
  <c r="AL441" i="7"/>
  <c r="BA368" i="7"/>
  <c r="Z441" i="7"/>
  <c r="F443" i="7"/>
  <c r="I463" i="7"/>
  <c r="J463" i="7" s="1"/>
  <c r="AJ367" i="7"/>
  <c r="AS441" i="7"/>
  <c r="W368" i="7"/>
  <c r="Y367" i="7"/>
  <c r="AM441" i="7"/>
  <c r="BD368" i="7"/>
  <c r="AF368" i="7"/>
  <c r="H464" i="7"/>
  <c r="AJ368" i="7"/>
  <c r="AI368" i="7"/>
  <c r="J625" i="7"/>
  <c r="BC368" i="7"/>
  <c r="F445" i="7"/>
  <c r="BE367" i="7"/>
  <c r="AP441" i="7"/>
  <c r="H443" i="7"/>
  <c r="AC368" i="7"/>
  <c r="AF367" i="7"/>
  <c r="AZ441" i="7"/>
  <c r="I464" i="7"/>
  <c r="AE367" i="7"/>
  <c r="AS368" i="7"/>
  <c r="AC441" i="7"/>
  <c r="V368" i="7"/>
  <c r="AT367" i="7"/>
  <c r="AN367" i="7"/>
  <c r="H369" i="7"/>
  <c r="BE441" i="7"/>
  <c r="X441" i="7"/>
  <c r="AJ441" i="7"/>
  <c r="AP367" i="7"/>
  <c r="AZ367" i="7"/>
  <c r="BB441" i="7"/>
  <c r="AY367" i="7"/>
  <c r="W367" i="7"/>
  <c r="AD441" i="7"/>
  <c r="AV441" i="7"/>
  <c r="AU441" i="7"/>
  <c r="D464" i="7"/>
  <c r="AQ368" i="7"/>
  <c r="I625" i="7"/>
  <c r="AR367" i="7"/>
  <c r="AB368" i="7"/>
  <c r="AA367" i="7"/>
  <c r="AD367" i="7"/>
  <c r="BA441" i="7"/>
  <c r="AR368" i="7"/>
  <c r="AM368" i="7"/>
  <c r="AW367" i="7"/>
  <c r="AL368" i="7"/>
  <c r="Y441" i="7"/>
  <c r="AV367" i="7"/>
  <c r="AG368" i="7"/>
  <c r="AC367" i="7"/>
  <c r="BD367" i="7"/>
  <c r="AT368" i="7"/>
  <c r="AN441" i="7"/>
  <c r="AX368" i="7"/>
  <c r="AL367" i="7"/>
  <c r="BD441" i="7"/>
  <c r="AO367" i="7"/>
  <c r="D625" i="7"/>
  <c r="AK368" i="7"/>
  <c r="X368" i="7"/>
  <c r="AI367" i="7"/>
  <c r="BC441" i="7"/>
  <c r="AQ441" i="7"/>
  <c r="F464" i="7"/>
  <c r="AX367" i="7"/>
  <c r="J468" i="7"/>
  <c r="V441" i="7"/>
  <c r="AU368" i="7"/>
  <c r="AM367" i="7"/>
  <c r="Y368" i="7"/>
  <c r="D369" i="7"/>
  <c r="AF441" i="7"/>
  <c r="AE368" i="7"/>
  <c r="AW441" i="7"/>
  <c r="BE368" i="7"/>
  <c r="AK441" i="7"/>
  <c r="AV368" i="7"/>
  <c r="J461" i="7"/>
  <c r="AE441" i="7"/>
  <c r="F369" i="7"/>
  <c r="AK367" i="7"/>
  <c r="AG367" i="7"/>
  <c r="W441" i="7"/>
  <c r="AA104" i="8" l="1"/>
  <c r="AB104" i="8"/>
  <c r="B104" i="8"/>
  <c r="U105" i="8"/>
  <c r="I104" i="8"/>
  <c r="AD105" i="9"/>
  <c r="I104" i="9"/>
  <c r="F104" i="9"/>
  <c r="U104" i="9"/>
  <c r="D104" i="9"/>
  <c r="E104" i="9"/>
  <c r="AE106" i="9"/>
  <c r="AE106" i="8"/>
  <c r="O105" i="8"/>
  <c r="P105" i="8"/>
  <c r="Q105" i="8"/>
  <c r="V686" i="7"/>
  <c r="W17" i="7" s="1"/>
  <c r="W686" i="7" s="1"/>
  <c r="X17" i="7" s="1"/>
  <c r="X686" i="7" s="1"/>
  <c r="Y17" i="7" s="1"/>
  <c r="Y686" i="7" s="1"/>
  <c r="Z17" i="7" s="1"/>
  <c r="Z686" i="7" s="1"/>
  <c r="AA17" i="7" s="1"/>
  <c r="AA686" i="7" s="1"/>
  <c r="AB17" i="7" s="1"/>
  <c r="AB686" i="7" s="1"/>
  <c r="AC17" i="7" s="1"/>
  <c r="AC686" i="7" s="1"/>
  <c r="AD17" i="7" s="1"/>
  <c r="AD686" i="7" s="1"/>
  <c r="AE17" i="7" s="1"/>
  <c r="AE686" i="7" s="1"/>
  <c r="AF17" i="7" s="1"/>
  <c r="AF686" i="7" s="1"/>
  <c r="AG17" i="7" s="1"/>
  <c r="AG686" i="7" s="1"/>
  <c r="AH17" i="7" s="1"/>
  <c r="AH686" i="7" s="1"/>
  <c r="AI17" i="7" s="1"/>
  <c r="AI686" i="7" s="1"/>
  <c r="AJ17" i="7" s="1"/>
  <c r="AJ686" i="7" s="1"/>
  <c r="AK17" i="7" s="1"/>
  <c r="AK686" i="7" s="1"/>
  <c r="AL17" i="7" s="1"/>
  <c r="AL686" i="7" s="1"/>
  <c r="AM17" i="7" s="1"/>
  <c r="AM686" i="7" s="1"/>
  <c r="AN17" i="7" s="1"/>
  <c r="AN686" i="7" s="1"/>
  <c r="AO17" i="7" s="1"/>
  <c r="AO686" i="7" s="1"/>
  <c r="AP17" i="7" s="1"/>
  <c r="AP686" i="7" s="1"/>
  <c r="W77" i="7"/>
  <c r="W746" i="7" s="1"/>
  <c r="X77" i="7" s="1"/>
  <c r="V738" i="7"/>
  <c r="W69" i="7" s="1"/>
  <c r="W738" i="7" s="1"/>
  <c r="X69" i="7" s="1"/>
  <c r="X738" i="7" s="1"/>
  <c r="Y69" i="7" s="1"/>
  <c r="Y738" i="7" s="1"/>
  <c r="Z69" i="7" s="1"/>
  <c r="Z738" i="7" s="1"/>
  <c r="AA69" i="7" s="1"/>
  <c r="AA738" i="7" s="1"/>
  <c r="AB69" i="7" s="1"/>
  <c r="AB738" i="7" s="1"/>
  <c r="AC69" i="7" s="1"/>
  <c r="AC738" i="7" s="1"/>
  <c r="AD69" i="7" s="1"/>
  <c r="AD738" i="7" s="1"/>
  <c r="AE69" i="7" s="1"/>
  <c r="AE738" i="7" s="1"/>
  <c r="AF69" i="7" s="1"/>
  <c r="AF738" i="7" s="1"/>
  <c r="AG69" i="7" s="1"/>
  <c r="AG738" i="7" s="1"/>
  <c r="AH69" i="7" s="1"/>
  <c r="AH738" i="7" s="1"/>
  <c r="AI69" i="7" s="1"/>
  <c r="AI738" i="7" s="1"/>
  <c r="AJ69" i="7" s="1"/>
  <c r="AJ738" i="7" s="1"/>
  <c r="AK69" i="7" s="1"/>
  <c r="AK738" i="7" s="1"/>
  <c r="AL69" i="7" s="1"/>
  <c r="AL738" i="7" s="1"/>
  <c r="AM69" i="7" s="1"/>
  <c r="AM738" i="7" s="1"/>
  <c r="AN69" i="7" s="1"/>
  <c r="AN738" i="7" s="1"/>
  <c r="AO69" i="7" s="1"/>
  <c r="AO738" i="7" s="1"/>
  <c r="AP69" i="7" s="1"/>
  <c r="AP738" i="7" s="1"/>
  <c r="AQ69" i="7" s="1"/>
  <c r="AQ738" i="7" s="1"/>
  <c r="AR69" i="7" s="1"/>
  <c r="AR738" i="7" s="1"/>
  <c r="AS69" i="7" s="1"/>
  <c r="AS738" i="7" s="1"/>
  <c r="AT69" i="7" s="1"/>
  <c r="AT738" i="7" s="1"/>
  <c r="AU69" i="7" s="1"/>
  <c r="AU738" i="7" s="1"/>
  <c r="AV69" i="7" s="1"/>
  <c r="AV738" i="7" s="1"/>
  <c r="AW69" i="7" s="1"/>
  <c r="AW738" i="7" s="1"/>
  <c r="AX69" i="7" s="1"/>
  <c r="AX738" i="7" s="1"/>
  <c r="AY69" i="7" s="1"/>
  <c r="AY738" i="7" s="1"/>
  <c r="AZ69" i="7" s="1"/>
  <c r="AZ738" i="7" s="1"/>
  <c r="BA69" i="7" s="1"/>
  <c r="BA738" i="7" s="1"/>
  <c r="BB69" i="7" s="1"/>
  <c r="BB738" i="7" s="1"/>
  <c r="BC69" i="7" s="1"/>
  <c r="BC738" i="7" s="1"/>
  <c r="BD69" i="7" s="1"/>
  <c r="BD738" i="7" s="1"/>
  <c r="BE69" i="7" s="1"/>
  <c r="BE738" i="7" s="1"/>
  <c r="B627" i="7"/>
  <c r="AP25" i="7"/>
  <c r="BB26" i="7"/>
  <c r="BA734" i="7"/>
  <c r="G627" i="7"/>
  <c r="BD625" i="7"/>
  <c r="AE625" i="7"/>
  <c r="AV625" i="7"/>
  <c r="W625" i="7"/>
  <c r="AK625" i="7"/>
  <c r="AO625" i="7"/>
  <c r="AY625" i="7"/>
  <c r="AF625" i="7"/>
  <c r="AT625" i="7"/>
  <c r="AX625" i="7"/>
  <c r="Y625" i="7"/>
  <c r="AA625" i="7"/>
  <c r="BC625" i="7"/>
  <c r="AH625" i="7"/>
  <c r="AQ625" i="7"/>
  <c r="Z625" i="7"/>
  <c r="BA625" i="7"/>
  <c r="AZ625" i="7"/>
  <c r="AN625" i="7"/>
  <c r="BB625" i="7"/>
  <c r="AC625" i="7"/>
  <c r="AG625" i="7"/>
  <c r="AB625" i="7"/>
  <c r="AD625" i="7"/>
  <c r="AU625" i="7"/>
  <c r="AJ625" i="7"/>
  <c r="AI625" i="7"/>
  <c r="AS625" i="7"/>
  <c r="X625" i="7"/>
  <c r="AL625" i="7"/>
  <c r="AP625" i="7"/>
  <c r="AR625" i="7"/>
  <c r="V625" i="7"/>
  <c r="AM625" i="7"/>
  <c r="BE625" i="7"/>
  <c r="AW625" i="7"/>
  <c r="I370" i="7"/>
  <c r="S624" i="7"/>
  <c r="BC468" i="7"/>
  <c r="I446" i="7"/>
  <c r="BA468" i="7"/>
  <c r="AW369" i="7"/>
  <c r="BD369" i="7"/>
  <c r="AA369" i="7"/>
  <c r="AD369" i="7"/>
  <c r="I443" i="7"/>
  <c r="AX468" i="7"/>
  <c r="AR369" i="7"/>
  <c r="AY468" i="7"/>
  <c r="J370" i="7"/>
  <c r="AN468" i="7"/>
  <c r="J626" i="7"/>
  <c r="AI468" i="7"/>
  <c r="BB369" i="7"/>
  <c r="AT369" i="7"/>
  <c r="AT468" i="7"/>
  <c r="W468" i="7"/>
  <c r="AZ468" i="7"/>
  <c r="AX369" i="7"/>
  <c r="BD468" i="7"/>
  <c r="H626" i="7"/>
  <c r="AZ369" i="7"/>
  <c r="AB369" i="7"/>
  <c r="AL369" i="7"/>
  <c r="H446" i="7"/>
  <c r="X468" i="7"/>
  <c r="F446" i="7"/>
  <c r="S738" i="7"/>
  <c r="AJ468" i="7"/>
  <c r="AO468" i="7"/>
  <c r="AV468" i="7"/>
  <c r="S367" i="7"/>
  <c r="AU369" i="7"/>
  <c r="BE369" i="7"/>
  <c r="AH468" i="7"/>
  <c r="X369" i="7"/>
  <c r="AA468" i="7"/>
  <c r="Z468" i="7"/>
  <c r="Z369" i="7"/>
  <c r="AB468" i="7"/>
  <c r="F626" i="7"/>
  <c r="H370" i="7"/>
  <c r="AS468" i="7"/>
  <c r="AG369" i="7"/>
  <c r="Y468" i="7"/>
  <c r="AR468" i="7"/>
  <c r="AO369" i="7"/>
  <c r="AQ369" i="7"/>
  <c r="AU468" i="7"/>
  <c r="AK468" i="7"/>
  <c r="Y369" i="7"/>
  <c r="AP369" i="7"/>
  <c r="AK369" i="7"/>
  <c r="BA369" i="7"/>
  <c r="AI369" i="7"/>
  <c r="AY369" i="7"/>
  <c r="S368" i="7"/>
  <c r="BB468" i="7"/>
  <c r="AM468" i="7"/>
  <c r="S441" i="7"/>
  <c r="AL468" i="7"/>
  <c r="AS369" i="7"/>
  <c r="I445" i="7"/>
  <c r="J445" i="7" s="1"/>
  <c r="W369" i="7"/>
  <c r="AW468" i="7"/>
  <c r="AM369" i="7"/>
  <c r="AE468" i="7"/>
  <c r="AF369" i="7"/>
  <c r="D446" i="7"/>
  <c r="AF468" i="7"/>
  <c r="AV369" i="7"/>
  <c r="I626" i="7"/>
  <c r="BE468" i="7"/>
  <c r="J464" i="7"/>
  <c r="AJ369" i="7"/>
  <c r="V369" i="7"/>
  <c r="V468" i="7"/>
  <c r="AE369" i="7"/>
  <c r="AN369" i="7"/>
  <c r="D626" i="7"/>
  <c r="AD468" i="7"/>
  <c r="S623" i="7"/>
  <c r="AC369" i="7"/>
  <c r="AG468" i="7"/>
  <c r="BC369" i="7"/>
  <c r="F370" i="7"/>
  <c r="AC468" i="7"/>
  <c r="D370" i="7"/>
  <c r="AP468" i="7"/>
  <c r="AQ468" i="7"/>
  <c r="AH369" i="7"/>
  <c r="AA105" i="8" l="1"/>
  <c r="AB105" i="8"/>
  <c r="B105" i="8"/>
  <c r="AE107" i="8"/>
  <c r="O106" i="8"/>
  <c r="P106" i="8"/>
  <c r="Q106" i="8"/>
  <c r="AD106" i="9"/>
  <c r="U105" i="9"/>
  <c r="F105" i="9"/>
  <c r="I105" i="9"/>
  <c r="E105" i="9"/>
  <c r="D105" i="9"/>
  <c r="AE107" i="9"/>
  <c r="U106" i="8"/>
  <c r="I105" i="8"/>
  <c r="BB695" i="7"/>
  <c r="X746" i="7"/>
  <c r="Y77" i="7" s="1"/>
  <c r="AQ17" i="7"/>
  <c r="AQ686" i="7" s="1"/>
  <c r="B628" i="7"/>
  <c r="AP694" i="7"/>
  <c r="BB65" i="7"/>
  <c r="G628" i="7"/>
  <c r="BE626" i="7"/>
  <c r="AW626" i="7"/>
  <c r="AU626" i="7"/>
  <c r="AQ626" i="7"/>
  <c r="AP626" i="7"/>
  <c r="AJ626" i="7"/>
  <c r="AV626" i="7"/>
  <c r="AD626" i="7"/>
  <c r="AK626" i="7"/>
  <c r="AO626" i="7"/>
  <c r="AM626" i="7"/>
  <c r="AI626" i="7"/>
  <c r="Y626" i="7"/>
  <c r="X626" i="7"/>
  <c r="V626" i="7"/>
  <c r="AY626" i="7"/>
  <c r="AG626" i="7"/>
  <c r="AE626" i="7"/>
  <c r="AX626" i="7"/>
  <c r="BA626" i="7"/>
  <c r="W626" i="7"/>
  <c r="AT626" i="7"/>
  <c r="AR626" i="7"/>
  <c r="Z626" i="7"/>
  <c r="BD626" i="7"/>
  <c r="BB626" i="7"/>
  <c r="AB626" i="7"/>
  <c r="AH626" i="7"/>
  <c r="AS626" i="7"/>
  <c r="AC626" i="7"/>
  <c r="AN626" i="7"/>
  <c r="AL626" i="7"/>
  <c r="AA626" i="7"/>
  <c r="AZ626" i="7"/>
  <c r="AF626" i="7"/>
  <c r="BC626" i="7"/>
  <c r="D371" i="7"/>
  <c r="D448" i="7"/>
  <c r="AN370" i="7"/>
  <c r="H371" i="7"/>
  <c r="W370" i="7"/>
  <c r="AB370" i="7"/>
  <c r="AS370" i="7"/>
  <c r="S369" i="7"/>
  <c r="AU370" i="7"/>
  <c r="H448" i="7"/>
  <c r="H627" i="7"/>
  <c r="F371" i="7"/>
  <c r="J627" i="7"/>
  <c r="AK370" i="7"/>
  <c r="F627" i="7"/>
  <c r="X370" i="7"/>
  <c r="AW370" i="7"/>
  <c r="BE370" i="7"/>
  <c r="AR370" i="7"/>
  <c r="AI370" i="7"/>
  <c r="BA370" i="7"/>
  <c r="AA370" i="7"/>
  <c r="I371" i="7"/>
  <c r="Z370" i="7"/>
  <c r="AF370" i="7"/>
  <c r="BC370" i="7"/>
  <c r="V370" i="7"/>
  <c r="AT370" i="7"/>
  <c r="AH370" i="7"/>
  <c r="AP370" i="7"/>
  <c r="Y370" i="7"/>
  <c r="BD370" i="7"/>
  <c r="AL370" i="7"/>
  <c r="J446" i="7"/>
  <c r="AZ370" i="7"/>
  <c r="S468" i="7"/>
  <c r="J443" i="7"/>
  <c r="AG370" i="7"/>
  <c r="AY370" i="7"/>
  <c r="AX370" i="7"/>
  <c r="AJ370" i="7"/>
  <c r="I627" i="7"/>
  <c r="J371" i="7"/>
  <c r="F448" i="7"/>
  <c r="D627" i="7"/>
  <c r="S625" i="7"/>
  <c r="AQ370" i="7"/>
  <c r="AE370" i="7"/>
  <c r="AD370" i="7"/>
  <c r="AM370" i="7"/>
  <c r="BB370" i="7"/>
  <c r="AV370" i="7"/>
  <c r="AO370" i="7"/>
  <c r="AC370" i="7"/>
  <c r="AA106" i="8" l="1"/>
  <c r="AB106" i="8"/>
  <c r="AE108" i="9"/>
  <c r="B106" i="8"/>
  <c r="U107" i="8"/>
  <c r="I106" i="8"/>
  <c r="AE108" i="8"/>
  <c r="P107" i="8"/>
  <c r="Q107" i="8"/>
  <c r="O107" i="8"/>
  <c r="AD107" i="9"/>
  <c r="D106" i="9"/>
  <c r="E106" i="9"/>
  <c r="U106" i="9"/>
  <c r="F106" i="9"/>
  <c r="I106" i="9"/>
  <c r="Y746" i="7"/>
  <c r="Z77" i="7" s="1"/>
  <c r="W72" i="7"/>
  <c r="W741" i="7" s="1"/>
  <c r="X72" i="7" s="1"/>
  <c r="X741" i="7" s="1"/>
  <c r="Y72" i="7" s="1"/>
  <c r="Y741" i="7" s="1"/>
  <c r="Z72" i="7" s="1"/>
  <c r="Z741" i="7" s="1"/>
  <c r="AA72" i="7" s="1"/>
  <c r="AA741" i="7" s="1"/>
  <c r="AB72" i="7" s="1"/>
  <c r="AB741" i="7" s="1"/>
  <c r="AC72" i="7" s="1"/>
  <c r="AC741" i="7" s="1"/>
  <c r="AD72" i="7" s="1"/>
  <c r="AD741" i="7" s="1"/>
  <c r="AE72" i="7" s="1"/>
  <c r="AE741" i="7" s="1"/>
  <c r="AF72" i="7" s="1"/>
  <c r="AF741" i="7" s="1"/>
  <c r="AG72" i="7" s="1"/>
  <c r="AG741" i="7" s="1"/>
  <c r="AH72" i="7" s="1"/>
  <c r="AH741" i="7" s="1"/>
  <c r="AI72" i="7" s="1"/>
  <c r="AI741" i="7" s="1"/>
  <c r="AJ72" i="7" s="1"/>
  <c r="AJ741" i="7" s="1"/>
  <c r="AK72" i="7" s="1"/>
  <c r="AK741" i="7" s="1"/>
  <c r="AL72" i="7" s="1"/>
  <c r="AL741" i="7" s="1"/>
  <c r="AM72" i="7" s="1"/>
  <c r="AM741" i="7" s="1"/>
  <c r="AN72" i="7" s="1"/>
  <c r="AN741" i="7" s="1"/>
  <c r="AO72" i="7" s="1"/>
  <c r="AO741" i="7" s="1"/>
  <c r="AP72" i="7" s="1"/>
  <c r="AP741" i="7" s="1"/>
  <c r="AQ72" i="7" s="1"/>
  <c r="AQ741" i="7" s="1"/>
  <c r="AR72" i="7" s="1"/>
  <c r="AR741" i="7" s="1"/>
  <c r="AS72" i="7" s="1"/>
  <c r="AS741" i="7" s="1"/>
  <c r="AT72" i="7" s="1"/>
  <c r="AT741" i="7" s="1"/>
  <c r="AU72" i="7" s="1"/>
  <c r="AU741" i="7" s="1"/>
  <c r="AV72" i="7" s="1"/>
  <c r="AV741" i="7" s="1"/>
  <c r="AW72" i="7" s="1"/>
  <c r="AW741" i="7" s="1"/>
  <c r="AX72" i="7" s="1"/>
  <c r="AX741" i="7" s="1"/>
  <c r="AY72" i="7" s="1"/>
  <c r="AY741" i="7" s="1"/>
  <c r="AZ72" i="7" s="1"/>
  <c r="AZ741" i="7" s="1"/>
  <c r="BA72" i="7" s="1"/>
  <c r="BA741" i="7" s="1"/>
  <c r="BB72" i="7" s="1"/>
  <c r="BB741" i="7" s="1"/>
  <c r="BC72" i="7" s="1"/>
  <c r="BC741" i="7" s="1"/>
  <c r="BD72" i="7" s="1"/>
  <c r="BD741" i="7" s="1"/>
  <c r="BE72" i="7" s="1"/>
  <c r="BE741" i="7" s="1"/>
  <c r="B629" i="7"/>
  <c r="AQ25" i="7"/>
  <c r="BC26" i="7"/>
  <c r="BB734" i="7"/>
  <c r="G629" i="7"/>
  <c r="BA627" i="7"/>
  <c r="AY627" i="7"/>
  <c r="BE627" i="7"/>
  <c r="BB627" i="7"/>
  <c r="X627" i="7"/>
  <c r="AU627" i="7"/>
  <c r="AT627" i="7"/>
  <c r="AC627" i="7"/>
  <c r="AA627" i="7"/>
  <c r="AD627" i="7"/>
  <c r="AO627" i="7"/>
  <c r="AZ627" i="7"/>
  <c r="AX627" i="7"/>
  <c r="AE627" i="7"/>
  <c r="AV627" i="7"/>
  <c r="AR627" i="7"/>
  <c r="AP627" i="7"/>
  <c r="W627" i="7"/>
  <c r="Y627" i="7"/>
  <c r="AJ627" i="7"/>
  <c r="BD627" i="7"/>
  <c r="Z627" i="7"/>
  <c r="AG627" i="7"/>
  <c r="AS627" i="7"/>
  <c r="AQ627" i="7"/>
  <c r="BC627" i="7"/>
  <c r="AF627" i="7"/>
  <c r="V627" i="7"/>
  <c r="AK627" i="7"/>
  <c r="AI627" i="7"/>
  <c r="AW627" i="7"/>
  <c r="AM627" i="7"/>
  <c r="AH627" i="7"/>
  <c r="AN627" i="7"/>
  <c r="AB627" i="7"/>
  <c r="AL627" i="7"/>
  <c r="BA371" i="7"/>
  <c r="AT371" i="7"/>
  <c r="BE371" i="7"/>
  <c r="D449" i="7"/>
  <c r="AK371" i="7"/>
  <c r="BD371" i="7"/>
  <c r="AM371" i="7"/>
  <c r="AQ371" i="7"/>
  <c r="H449" i="7"/>
  <c r="F628" i="7"/>
  <c r="AS371" i="7"/>
  <c r="AE371" i="7"/>
  <c r="AG371" i="7"/>
  <c r="I628" i="7"/>
  <c r="D628" i="7"/>
  <c r="AJ371" i="7"/>
  <c r="F449" i="7"/>
  <c r="I449" i="7"/>
  <c r="S626" i="7"/>
  <c r="AP371" i="7"/>
  <c r="AX371" i="7"/>
  <c r="I448" i="7"/>
  <c r="AZ371" i="7"/>
  <c r="Y371" i="7"/>
  <c r="I372" i="7"/>
  <c r="AV371" i="7"/>
  <c r="AB371" i="7"/>
  <c r="AO371" i="7"/>
  <c r="S741" i="7"/>
  <c r="H372" i="7"/>
  <c r="AH371" i="7"/>
  <c r="BC371" i="7"/>
  <c r="D372" i="7"/>
  <c r="V371" i="7"/>
  <c r="J372" i="7"/>
  <c r="W371" i="7"/>
  <c r="Z371" i="7"/>
  <c r="BB371" i="7"/>
  <c r="X371" i="7"/>
  <c r="S370" i="7"/>
  <c r="AA371" i="7"/>
  <c r="AI371" i="7"/>
  <c r="AF371" i="7"/>
  <c r="AD371" i="7"/>
  <c r="F372" i="7"/>
  <c r="AY371" i="7"/>
  <c r="J628" i="7"/>
  <c r="AU371" i="7"/>
  <c r="AN371" i="7"/>
  <c r="AR371" i="7"/>
  <c r="AC371" i="7"/>
  <c r="AW371" i="7"/>
  <c r="H628" i="7"/>
  <c r="AL371" i="7"/>
  <c r="AA107" i="8" l="1"/>
  <c r="AB107" i="8"/>
  <c r="B107" i="8"/>
  <c r="AD108" i="9"/>
  <c r="D107" i="9"/>
  <c r="U107" i="9"/>
  <c r="F107" i="9"/>
  <c r="I107" i="9"/>
  <c r="E107" i="9"/>
  <c r="AE109" i="9"/>
  <c r="AE109" i="8"/>
  <c r="O108" i="8"/>
  <c r="P108" i="8"/>
  <c r="Q108" i="8"/>
  <c r="U108" i="8"/>
  <c r="I107" i="8"/>
  <c r="BC695" i="7"/>
  <c r="Z746" i="7"/>
  <c r="AA77" i="7" s="1"/>
  <c r="AR17" i="7"/>
  <c r="AR686" i="7" s="1"/>
  <c r="B630" i="7"/>
  <c r="AQ694" i="7"/>
  <c r="BC65" i="7"/>
  <c r="G630" i="7"/>
  <c r="BE628" i="7"/>
  <c r="AF628" i="7"/>
  <c r="AT628" i="7"/>
  <c r="AY628" i="7"/>
  <c r="AB628" i="7"/>
  <c r="AW628" i="7"/>
  <c r="X628" i="7"/>
  <c r="AL628" i="7"/>
  <c r="AQ628" i="7"/>
  <c r="Z628" i="7"/>
  <c r="AO628" i="7"/>
  <c r="BC628" i="7"/>
  <c r="AD628" i="7"/>
  <c r="AI628" i="7"/>
  <c r="AJ628" i="7"/>
  <c r="AP628" i="7"/>
  <c r="AG628" i="7"/>
  <c r="AU628" i="7"/>
  <c r="V628" i="7"/>
  <c r="AA628" i="7"/>
  <c r="AH628" i="7"/>
  <c r="Y628" i="7"/>
  <c r="AM628" i="7"/>
  <c r="BA628" i="7"/>
  <c r="AZ628" i="7"/>
  <c r="BB628" i="7"/>
  <c r="BD628" i="7"/>
  <c r="AE628" i="7"/>
  <c r="AS628" i="7"/>
  <c r="AX628" i="7"/>
  <c r="AN628" i="7"/>
  <c r="AV628" i="7"/>
  <c r="W628" i="7"/>
  <c r="AK628" i="7"/>
  <c r="AR628" i="7"/>
  <c r="AC628" i="7"/>
  <c r="F373" i="7"/>
  <c r="D629" i="7"/>
  <c r="AZ372" i="7"/>
  <c r="F629" i="7"/>
  <c r="BE372" i="7"/>
  <c r="Z372" i="7"/>
  <c r="I450" i="7"/>
  <c r="H629" i="7"/>
  <c r="J373" i="7"/>
  <c r="AK372" i="7"/>
  <c r="AI372" i="7"/>
  <c r="AW372" i="7"/>
  <c r="AR372" i="7"/>
  <c r="AA372" i="7"/>
  <c r="AE372" i="7"/>
  <c r="V372" i="7"/>
  <c r="I373" i="7"/>
  <c r="BA372" i="7"/>
  <c r="AN372" i="7"/>
  <c r="AV372" i="7"/>
  <c r="I629" i="7"/>
  <c r="D373" i="7"/>
  <c r="BD372" i="7"/>
  <c r="AU372" i="7"/>
  <c r="BB372" i="7"/>
  <c r="AD372" i="7"/>
  <c r="AJ372" i="7"/>
  <c r="AH372" i="7"/>
  <c r="AC372" i="7"/>
  <c r="AM372" i="7"/>
  <c r="F450" i="7"/>
  <c r="AG372" i="7"/>
  <c r="X372" i="7"/>
  <c r="AF372" i="7"/>
  <c r="W372" i="7"/>
  <c r="H373" i="7"/>
  <c r="AX372" i="7"/>
  <c r="AO372" i="7"/>
  <c r="H450" i="7"/>
  <c r="J449" i="7"/>
  <c r="AP372" i="7"/>
  <c r="J448" i="7"/>
  <c r="AS372" i="7"/>
  <c r="AL372" i="7"/>
  <c r="S627" i="7"/>
  <c r="S371" i="7"/>
  <c r="J629" i="7"/>
  <c r="D450" i="7"/>
  <c r="AQ372" i="7"/>
  <c r="BC372" i="7"/>
  <c r="AY372" i="7"/>
  <c r="Y372" i="7"/>
  <c r="AB372" i="7"/>
  <c r="AT372" i="7"/>
  <c r="AA108" i="8" l="1"/>
  <c r="AB108" i="8"/>
  <c r="U109" i="8"/>
  <c r="I108" i="8"/>
  <c r="B108" i="8"/>
  <c r="AE110" i="8"/>
  <c r="Q109" i="8"/>
  <c r="O109" i="8"/>
  <c r="P109" i="8"/>
  <c r="AD109" i="9"/>
  <c r="U108" i="9"/>
  <c r="D108" i="9"/>
  <c r="E108" i="9"/>
  <c r="F108" i="9"/>
  <c r="I108" i="9"/>
  <c r="AE110" i="9"/>
  <c r="AA746" i="7"/>
  <c r="AB77" i="7" s="1"/>
  <c r="B631" i="7"/>
  <c r="AR25" i="7"/>
  <c r="BD26" i="7"/>
  <c r="BC734" i="7"/>
  <c r="G631" i="7"/>
  <c r="AY629" i="7"/>
  <c r="AS629" i="7"/>
  <c r="AQ629" i="7"/>
  <c r="AW629" i="7"/>
  <c r="W629" i="7"/>
  <c r="V629" i="7"/>
  <c r="Y629" i="7"/>
  <c r="X629" i="7"/>
  <c r="AK629" i="7"/>
  <c r="AI629" i="7"/>
  <c r="AO629" i="7"/>
  <c r="AV629" i="7"/>
  <c r="AF629" i="7"/>
  <c r="AZ629" i="7"/>
  <c r="AN629" i="7"/>
  <c r="BB629" i="7"/>
  <c r="AC629" i="7"/>
  <c r="AA629" i="7"/>
  <c r="AG629" i="7"/>
  <c r="AT629" i="7"/>
  <c r="AD629" i="7"/>
  <c r="AX629" i="7"/>
  <c r="AE629" i="7"/>
  <c r="AR629" i="7"/>
  <c r="AP629" i="7"/>
  <c r="BC629" i="7"/>
  <c r="AL629" i="7"/>
  <c r="Z629" i="7"/>
  <c r="BE629" i="7"/>
  <c r="AJ629" i="7"/>
  <c r="AH629" i="7"/>
  <c r="AU629" i="7"/>
  <c r="BD629" i="7"/>
  <c r="AB629" i="7"/>
  <c r="AM629" i="7"/>
  <c r="BA629" i="7"/>
  <c r="J450" i="7"/>
  <c r="AL373" i="7"/>
  <c r="AU373" i="7"/>
  <c r="AC373" i="7"/>
  <c r="S372" i="7"/>
  <c r="AP373" i="7"/>
  <c r="J374" i="7"/>
  <c r="I630" i="7"/>
  <c r="V373" i="7"/>
  <c r="F630" i="7"/>
  <c r="BC373" i="7"/>
  <c r="H374" i="7"/>
  <c r="AN373" i="7"/>
  <c r="AS373" i="7"/>
  <c r="BD373" i="7"/>
  <c r="AW373" i="7"/>
  <c r="AA373" i="7"/>
  <c r="AZ373" i="7"/>
  <c r="AG373" i="7"/>
  <c r="AY373" i="7"/>
  <c r="S628" i="7"/>
  <c r="I374" i="7"/>
  <c r="AJ373" i="7"/>
  <c r="W373" i="7"/>
  <c r="BE373" i="7"/>
  <c r="D630" i="7"/>
  <c r="AH373" i="7"/>
  <c r="H451" i="7"/>
  <c r="BB373" i="7"/>
  <c r="J630" i="7"/>
  <c r="F374" i="7"/>
  <c r="AX373" i="7"/>
  <c r="AK373" i="7"/>
  <c r="D374" i="7"/>
  <c r="Z373" i="7"/>
  <c r="H630" i="7"/>
  <c r="AF373" i="7"/>
  <c r="AQ373" i="7"/>
  <c r="F451" i="7"/>
  <c r="AD373" i="7"/>
  <c r="AO373" i="7"/>
  <c r="AM373" i="7"/>
  <c r="D451" i="7"/>
  <c r="AE373" i="7"/>
  <c r="BA373" i="7"/>
  <c r="AT373" i="7"/>
  <c r="X373" i="7"/>
  <c r="Y373" i="7"/>
  <c r="AI373" i="7"/>
  <c r="AB373" i="7"/>
  <c r="AR373" i="7"/>
  <c r="AV373" i="7"/>
  <c r="AA109" i="8" l="1"/>
  <c r="AB109" i="8"/>
  <c r="B109" i="8"/>
  <c r="AD110" i="9"/>
  <c r="D109" i="9"/>
  <c r="I109" i="9"/>
  <c r="F109" i="9"/>
  <c r="E109" i="9"/>
  <c r="U109" i="9"/>
  <c r="AE111" i="8"/>
  <c r="O110" i="8"/>
  <c r="P110" i="8"/>
  <c r="Q110" i="8"/>
  <c r="AE111" i="9"/>
  <c r="U110" i="8"/>
  <c r="I109" i="8"/>
  <c r="BD695" i="7"/>
  <c r="AB746" i="7"/>
  <c r="AC77" i="7" s="1"/>
  <c r="AS17" i="7"/>
  <c r="AS686" i="7" s="1"/>
  <c r="B632" i="7"/>
  <c r="AR694" i="7"/>
  <c r="BD65" i="7"/>
  <c r="G632" i="7"/>
  <c r="BE630" i="7"/>
  <c r="AF630" i="7"/>
  <c r="AT630" i="7"/>
  <c r="AY630" i="7"/>
  <c r="AZ630" i="7"/>
  <c r="Y630" i="7"/>
  <c r="AR630" i="7"/>
  <c r="AS630" i="7"/>
  <c r="AK630" i="7"/>
  <c r="AN630" i="7"/>
  <c r="AW630" i="7"/>
  <c r="X630" i="7"/>
  <c r="AL630" i="7"/>
  <c r="AQ630" i="7"/>
  <c r="AX630" i="7"/>
  <c r="AM630" i="7"/>
  <c r="BA630" i="7"/>
  <c r="AE630" i="7"/>
  <c r="W630" i="7"/>
  <c r="AH630" i="7"/>
  <c r="AO630" i="7"/>
  <c r="BC630" i="7"/>
  <c r="AD630" i="7"/>
  <c r="AI630" i="7"/>
  <c r="AB630" i="7"/>
  <c r="AV630" i="7"/>
  <c r="BB630" i="7"/>
  <c r="AG630" i="7"/>
  <c r="AU630" i="7"/>
  <c r="V630" i="7"/>
  <c r="AA630" i="7"/>
  <c r="Z630" i="7"/>
  <c r="BD630" i="7"/>
  <c r="AP630" i="7"/>
  <c r="AJ630" i="7"/>
  <c r="AC630" i="7"/>
  <c r="AT374" i="7"/>
  <c r="AL374" i="7"/>
  <c r="S629" i="7"/>
  <c r="AD374" i="7"/>
  <c r="AA374" i="7"/>
  <c r="J375" i="7"/>
  <c r="BA374" i="7"/>
  <c r="AQ374" i="7"/>
  <c r="AX374" i="7"/>
  <c r="I631" i="7"/>
  <c r="H631" i="7"/>
  <c r="AI374" i="7"/>
  <c r="S373" i="7"/>
  <c r="H452" i="7"/>
  <c r="AV374" i="7"/>
  <c r="D631" i="7"/>
  <c r="AZ374" i="7"/>
  <c r="AU374" i="7"/>
  <c r="AO374" i="7"/>
  <c r="AS374" i="7"/>
  <c r="BB374" i="7"/>
  <c r="AF374" i="7"/>
  <c r="W374" i="7"/>
  <c r="D452" i="7"/>
  <c r="I452" i="7"/>
  <c r="F375" i="7"/>
  <c r="AH374" i="7"/>
  <c r="AN374" i="7"/>
  <c r="BE374" i="7"/>
  <c r="D375" i="7"/>
  <c r="AW374" i="7"/>
  <c r="F631" i="7"/>
  <c r="AE374" i="7"/>
  <c r="I451" i="7"/>
  <c r="J451" i="7" s="1"/>
  <c r="BD374" i="7"/>
  <c r="V374" i="7"/>
  <c r="J631" i="7"/>
  <c r="AJ374" i="7"/>
  <c r="Z374" i="7"/>
  <c r="AM374" i="7"/>
  <c r="AR374" i="7"/>
  <c r="X374" i="7"/>
  <c r="AC374" i="7"/>
  <c r="I375" i="7"/>
  <c r="Y374" i="7"/>
  <c r="H375" i="7"/>
  <c r="AP374" i="7"/>
  <c r="AB374" i="7"/>
  <c r="BC374" i="7"/>
  <c r="AG374" i="7"/>
  <c r="F452" i="7"/>
  <c r="AY374" i="7"/>
  <c r="AK374" i="7"/>
  <c r="AA110" i="8" l="1"/>
  <c r="AB110" i="8"/>
  <c r="B110" i="8"/>
  <c r="AE112" i="9"/>
  <c r="U111" i="8"/>
  <c r="I110" i="8"/>
  <c r="AE112" i="8"/>
  <c r="O111" i="8"/>
  <c r="P111" i="8"/>
  <c r="Q111" i="8"/>
  <c r="AD111" i="9"/>
  <c r="I110" i="9"/>
  <c r="F110" i="9"/>
  <c r="U110" i="9"/>
  <c r="D110" i="9"/>
  <c r="E110" i="9"/>
  <c r="AC746" i="7"/>
  <c r="AD77" i="7" s="1"/>
  <c r="B633" i="7"/>
  <c r="AS25" i="7"/>
  <c r="BE26" i="7"/>
  <c r="BD734" i="7"/>
  <c r="G633" i="7"/>
  <c r="BA631" i="7"/>
  <c r="AY631" i="7"/>
  <c r="BE631" i="7"/>
  <c r="AE631" i="7"/>
  <c r="X631" i="7"/>
  <c r="AS631" i="7"/>
  <c r="AQ631" i="7"/>
  <c r="AW631" i="7"/>
  <c r="W631" i="7"/>
  <c r="V631" i="7"/>
  <c r="AK631" i="7"/>
  <c r="AI631" i="7"/>
  <c r="AO631" i="7"/>
  <c r="AN631" i="7"/>
  <c r="BD631" i="7"/>
  <c r="AC631" i="7"/>
  <c r="AA631" i="7"/>
  <c r="AG631" i="7"/>
  <c r="AL631" i="7"/>
  <c r="BB631" i="7"/>
  <c r="AB631" i="7"/>
  <c r="AZ631" i="7"/>
  <c r="AX631" i="7"/>
  <c r="Y631" i="7"/>
  <c r="AF631" i="7"/>
  <c r="AM631" i="7"/>
  <c r="AR631" i="7"/>
  <c r="AP631" i="7"/>
  <c r="BC631" i="7"/>
  <c r="AD631" i="7"/>
  <c r="Z631" i="7"/>
  <c r="AJ631" i="7"/>
  <c r="AH631" i="7"/>
  <c r="AU631" i="7"/>
  <c r="AV631" i="7"/>
  <c r="AT631" i="7"/>
  <c r="W375" i="7"/>
  <c r="AT375" i="7"/>
  <c r="AD375" i="7"/>
  <c r="D632" i="7"/>
  <c r="AF375" i="7"/>
  <c r="BD375" i="7"/>
  <c r="D376" i="7"/>
  <c r="AK375" i="7"/>
  <c r="F632" i="7"/>
  <c r="AS375" i="7"/>
  <c r="AE375" i="7"/>
  <c r="AM375" i="7"/>
  <c r="AH375" i="7"/>
  <c r="BC375" i="7"/>
  <c r="H632" i="7"/>
  <c r="BE375" i="7"/>
  <c r="J632" i="7"/>
  <c r="AG375" i="7"/>
  <c r="BB375" i="7"/>
  <c r="BA375" i="7"/>
  <c r="AC375" i="7"/>
  <c r="H376" i="7"/>
  <c r="AO375" i="7"/>
  <c r="S630" i="7"/>
  <c r="AY375" i="7"/>
  <c r="J452" i="7"/>
  <c r="AU375" i="7"/>
  <c r="AW375" i="7"/>
  <c r="S374" i="7"/>
  <c r="AR375" i="7"/>
  <c r="V375" i="7"/>
  <c r="AN375" i="7"/>
  <c r="AB375" i="7"/>
  <c r="Y375" i="7"/>
  <c r="J376" i="7"/>
  <c r="AL375" i="7"/>
  <c r="AX375" i="7"/>
  <c r="AV375" i="7"/>
  <c r="AA375" i="7"/>
  <c r="X375" i="7"/>
  <c r="AQ375" i="7"/>
  <c r="F376" i="7"/>
  <c r="I632" i="7"/>
  <c r="AP375" i="7"/>
  <c r="I376" i="7"/>
  <c r="AZ375" i="7"/>
  <c r="Z375" i="7"/>
  <c r="AI375" i="7"/>
  <c r="AJ375" i="7"/>
  <c r="AA111" i="8" l="1"/>
  <c r="AB111" i="8"/>
  <c r="B111" i="8"/>
  <c r="AE113" i="8"/>
  <c r="Q112" i="8"/>
  <c r="P112" i="8"/>
  <c r="O112" i="8"/>
  <c r="U112" i="8"/>
  <c r="I111" i="8"/>
  <c r="AD112" i="9"/>
  <c r="E111" i="9"/>
  <c r="F111" i="9"/>
  <c r="U111" i="9"/>
  <c r="D111" i="9"/>
  <c r="I111" i="9"/>
  <c r="AE113" i="9"/>
  <c r="BE695" i="7"/>
  <c r="AD746" i="7"/>
  <c r="AE77" i="7" s="1"/>
  <c r="AT17" i="7"/>
  <c r="AT686" i="7" s="1"/>
  <c r="B634" i="7"/>
  <c r="AS694" i="7"/>
  <c r="BE65" i="7"/>
  <c r="G634" i="7"/>
  <c r="BE632" i="7"/>
  <c r="AF632" i="7"/>
  <c r="AT632" i="7"/>
  <c r="AY632" i="7"/>
  <c r="AR632" i="7"/>
  <c r="AE632" i="7"/>
  <c r="AK632" i="7"/>
  <c r="Z632" i="7"/>
  <c r="AW632" i="7"/>
  <c r="X632" i="7"/>
  <c r="AL632" i="7"/>
  <c r="AQ632" i="7"/>
  <c r="AP632" i="7"/>
  <c r="AH632" i="7"/>
  <c r="AN632" i="7"/>
  <c r="AO632" i="7"/>
  <c r="BC632" i="7"/>
  <c r="AD632" i="7"/>
  <c r="AI632" i="7"/>
  <c r="AZ632" i="7"/>
  <c r="BD632" i="7"/>
  <c r="W632" i="7"/>
  <c r="BB632" i="7"/>
  <c r="AG632" i="7"/>
  <c r="AU632" i="7"/>
  <c r="V632" i="7"/>
  <c r="AA632" i="7"/>
  <c r="AX632" i="7"/>
  <c r="AS632" i="7"/>
  <c r="AC632" i="7"/>
  <c r="Y632" i="7"/>
  <c r="AM632" i="7"/>
  <c r="BA632" i="7"/>
  <c r="AJ632" i="7"/>
  <c r="AV632" i="7"/>
  <c r="AB632" i="7"/>
  <c r="AV376" i="7"/>
  <c r="F377" i="7"/>
  <c r="AJ376" i="7"/>
  <c r="Z376" i="7"/>
  <c r="S631" i="7"/>
  <c r="S695" i="7"/>
  <c r="BA376" i="7"/>
  <c r="AK376" i="7"/>
  <c r="D377" i="7"/>
  <c r="AM376" i="7"/>
  <c r="AU376" i="7"/>
  <c r="I377" i="7"/>
  <c r="AC376" i="7"/>
  <c r="J633" i="7"/>
  <c r="BC376" i="7"/>
  <c r="H633" i="7"/>
  <c r="W376" i="7"/>
  <c r="BB376" i="7"/>
  <c r="AA376" i="7"/>
  <c r="AT376" i="7"/>
  <c r="AI376" i="7"/>
  <c r="AE376" i="7"/>
  <c r="D633" i="7"/>
  <c r="AW376" i="7"/>
  <c r="X376" i="7"/>
  <c r="AS376" i="7"/>
  <c r="V376" i="7"/>
  <c r="AL376" i="7"/>
  <c r="AD376" i="7"/>
  <c r="AB376" i="7"/>
  <c r="BE376" i="7"/>
  <c r="AF376" i="7"/>
  <c r="S375" i="7"/>
  <c r="H377" i="7"/>
  <c r="F633" i="7"/>
  <c r="AY376" i="7"/>
  <c r="AQ376" i="7"/>
  <c r="J377" i="7"/>
  <c r="AG376" i="7"/>
  <c r="BD376" i="7"/>
  <c r="Y376" i="7"/>
  <c r="I633" i="7"/>
  <c r="AX376" i="7"/>
  <c r="AP376" i="7"/>
  <c r="AZ376" i="7"/>
  <c r="AO376" i="7"/>
  <c r="AR376" i="7"/>
  <c r="AH376" i="7"/>
  <c r="AN376" i="7"/>
  <c r="AA112" i="8" l="1"/>
  <c r="AB112" i="8"/>
  <c r="B112" i="8"/>
  <c r="AD113" i="9"/>
  <c r="D112" i="9"/>
  <c r="E112" i="9"/>
  <c r="U112" i="9"/>
  <c r="I112" i="9"/>
  <c r="F112" i="9"/>
  <c r="U113" i="8"/>
  <c r="I112" i="8"/>
  <c r="AE114" i="9"/>
  <c r="AE114" i="8"/>
  <c r="O113" i="8"/>
  <c r="P113" i="8"/>
  <c r="Q113" i="8"/>
  <c r="AE746" i="7"/>
  <c r="AF77" i="7" s="1"/>
  <c r="B635" i="7"/>
  <c r="AT25" i="7"/>
  <c r="BE734" i="7"/>
  <c r="G635" i="7"/>
  <c r="BA633" i="7"/>
  <c r="AQ633" i="7"/>
  <c r="AK633" i="7"/>
  <c r="AI633" i="7"/>
  <c r="AO633" i="7"/>
  <c r="AF633" i="7"/>
  <c r="AV633" i="7"/>
  <c r="AC633" i="7"/>
  <c r="AA633" i="7"/>
  <c r="AG633" i="7"/>
  <c r="AT633" i="7"/>
  <c r="X633" i="7"/>
  <c r="AS633" i="7"/>
  <c r="AD633" i="7"/>
  <c r="AW633" i="7"/>
  <c r="AZ633" i="7"/>
  <c r="AX633" i="7"/>
  <c r="Y633" i="7"/>
  <c r="BD633" i="7"/>
  <c r="AR633" i="7"/>
  <c r="AP633" i="7"/>
  <c r="BC633" i="7"/>
  <c r="AN633" i="7"/>
  <c r="AL633" i="7"/>
  <c r="AJ633" i="7"/>
  <c r="AH633" i="7"/>
  <c r="AU633" i="7"/>
  <c r="BB633" i="7"/>
  <c r="AB633" i="7"/>
  <c r="Z633" i="7"/>
  <c r="AM633" i="7"/>
  <c r="V633" i="7"/>
  <c r="AY633" i="7"/>
  <c r="BE633" i="7"/>
  <c r="AE633" i="7"/>
  <c r="W633" i="7"/>
  <c r="BE377" i="7"/>
  <c r="I378" i="7"/>
  <c r="AV377" i="7"/>
  <c r="AM377" i="7"/>
  <c r="AG377" i="7"/>
  <c r="AP377" i="7"/>
  <c r="AC377" i="7"/>
  <c r="I634" i="7"/>
  <c r="AE377" i="7"/>
  <c r="Y377" i="7"/>
  <c r="AF377" i="7"/>
  <c r="AI377" i="7"/>
  <c r="BD377" i="7"/>
  <c r="AN377" i="7"/>
  <c r="AU377" i="7"/>
  <c r="AS377" i="7"/>
  <c r="AT377" i="7"/>
  <c r="AO377" i="7"/>
  <c r="D378" i="7"/>
  <c r="S734" i="7"/>
  <c r="BC377" i="7"/>
  <c r="AD377" i="7"/>
  <c r="BB377" i="7"/>
  <c r="X377" i="7"/>
  <c r="AJ377" i="7"/>
  <c r="AA377" i="7"/>
  <c r="H378" i="7"/>
  <c r="W377" i="7"/>
  <c r="S632" i="7"/>
  <c r="F378" i="7"/>
  <c r="AQ377" i="7"/>
  <c r="AR377" i="7"/>
  <c r="D634" i="7"/>
  <c r="Z377" i="7"/>
  <c r="V377" i="7"/>
  <c r="AH377" i="7"/>
  <c r="AL377" i="7"/>
  <c r="S376" i="7"/>
  <c r="F634" i="7"/>
  <c r="AY377" i="7"/>
  <c r="AX377" i="7"/>
  <c r="H634" i="7"/>
  <c r="AW377" i="7"/>
  <c r="BA377" i="7"/>
  <c r="AB377" i="7"/>
  <c r="AK377" i="7"/>
  <c r="AZ377" i="7"/>
  <c r="AA113" i="8" l="1"/>
  <c r="AB113" i="8"/>
  <c r="B113" i="8"/>
  <c r="AD114" i="9"/>
  <c r="D113" i="9"/>
  <c r="U113" i="9"/>
  <c r="F113" i="9"/>
  <c r="I113" i="9"/>
  <c r="E113" i="9"/>
  <c r="AE115" i="8"/>
  <c r="O114" i="8"/>
  <c r="Q114" i="8"/>
  <c r="P114" i="8"/>
  <c r="AE115" i="9"/>
  <c r="U114" i="8"/>
  <c r="I113" i="8"/>
  <c r="AF746" i="7"/>
  <c r="AG77" i="7" s="1"/>
  <c r="AU17" i="7"/>
  <c r="AU686" i="7" s="1"/>
  <c r="B636" i="7"/>
  <c r="AT694" i="7"/>
  <c r="G636" i="7"/>
  <c r="J635" i="7"/>
  <c r="I379" i="7"/>
  <c r="S633" i="7"/>
  <c r="D379" i="7"/>
  <c r="J379" i="7"/>
  <c r="H635" i="7"/>
  <c r="H379" i="7"/>
  <c r="S377" i="7"/>
  <c r="D635" i="7"/>
  <c r="F635" i="7"/>
  <c r="J634" i="7"/>
  <c r="F379" i="7"/>
  <c r="J378" i="7"/>
  <c r="I635" i="7"/>
  <c r="AA114" i="8" l="1"/>
  <c r="AB114" i="8"/>
  <c r="AE116" i="9"/>
  <c r="B114" i="8"/>
  <c r="AE116" i="8"/>
  <c r="P115" i="8"/>
  <c r="Q115" i="8"/>
  <c r="O115" i="8"/>
  <c r="U115" i="8"/>
  <c r="I114" i="8"/>
  <c r="AD115" i="9"/>
  <c r="U114" i="9"/>
  <c r="E114" i="9"/>
  <c r="I114" i="9"/>
  <c r="F114" i="9"/>
  <c r="D114" i="9"/>
  <c r="AG746" i="7"/>
  <c r="AH77" i="7" s="1"/>
  <c r="B637" i="7"/>
  <c r="AU25" i="7"/>
  <c r="G637" i="7"/>
  <c r="AW634" i="7"/>
  <c r="BC634" i="7"/>
  <c r="AM634" i="7"/>
  <c r="W634" i="7"/>
  <c r="AX634" i="7"/>
  <c r="AZ635" i="7"/>
  <c r="AX635" i="7"/>
  <c r="Y635" i="7"/>
  <c r="BB635" i="7"/>
  <c r="X634" i="7"/>
  <c r="AD634" i="7"/>
  <c r="BA634" i="7"/>
  <c r="AK634" i="7"/>
  <c r="BE634" i="7"/>
  <c r="AR635" i="7"/>
  <c r="AP635" i="7"/>
  <c r="BC635" i="7"/>
  <c r="V635" i="7"/>
  <c r="AR634" i="7"/>
  <c r="AY634" i="7"/>
  <c r="AM635" i="7"/>
  <c r="AP634" i="7"/>
  <c r="AI635" i="7"/>
  <c r="AO634" i="7"/>
  <c r="AA635" i="7"/>
  <c r="AL634" i="7"/>
  <c r="AI634" i="7"/>
  <c r="AB634" i="7"/>
  <c r="AZ634" i="7"/>
  <c r="AF634" i="7"/>
  <c r="AJ635" i="7"/>
  <c r="AH635" i="7"/>
  <c r="AU635" i="7"/>
  <c r="AV635" i="7"/>
  <c r="BD634" i="7"/>
  <c r="AB635" i="7"/>
  <c r="AT635" i="7"/>
  <c r="AA634" i="7"/>
  <c r="AO635" i="7"/>
  <c r="AC635" i="7"/>
  <c r="AQ634" i="7"/>
  <c r="AT634" i="7"/>
  <c r="Z635" i="7"/>
  <c r="AD635" i="7"/>
  <c r="AK635" i="7"/>
  <c r="BD635" i="7"/>
  <c r="AV634" i="7"/>
  <c r="AL635" i="7"/>
  <c r="AH634" i="7"/>
  <c r="AG634" i="7"/>
  <c r="AE634" i="7"/>
  <c r="AJ634" i="7"/>
  <c r="BA635" i="7"/>
  <c r="AY635" i="7"/>
  <c r="BE635" i="7"/>
  <c r="AE635" i="7"/>
  <c r="AF635" i="7"/>
  <c r="BB634" i="7"/>
  <c r="AN635" i="7"/>
  <c r="AC634" i="7"/>
  <c r="X635" i="7"/>
  <c r="V634" i="7"/>
  <c r="AU634" i="7"/>
  <c r="AS634" i="7"/>
  <c r="AN634" i="7"/>
  <c r="AS635" i="7"/>
  <c r="AQ635" i="7"/>
  <c r="AW635" i="7"/>
  <c r="W635" i="7"/>
  <c r="Z634" i="7"/>
  <c r="Y634" i="7"/>
  <c r="AG635" i="7"/>
  <c r="AL378" i="7"/>
  <c r="AB379" i="7"/>
  <c r="J636" i="7"/>
  <c r="V379" i="7"/>
  <c r="AU378" i="7"/>
  <c r="BD379" i="7"/>
  <c r="AJ379" i="7"/>
  <c r="AO379" i="7"/>
  <c r="AH379" i="7"/>
  <c r="AX378" i="7"/>
  <c r="AP378" i="7"/>
  <c r="AR378" i="7"/>
  <c r="AC379" i="7"/>
  <c r="AM379" i="7"/>
  <c r="D380" i="7"/>
  <c r="AL379" i="7"/>
  <c r="Z379" i="7"/>
  <c r="Y379" i="7"/>
  <c r="AW379" i="7"/>
  <c r="BA378" i="7"/>
  <c r="AA378" i="7"/>
  <c r="AN379" i="7"/>
  <c r="I636" i="7"/>
  <c r="BB379" i="7"/>
  <c r="AR379" i="7"/>
  <c r="I380" i="7"/>
  <c r="AI378" i="7"/>
  <c r="AY379" i="7"/>
  <c r="AH378" i="7"/>
  <c r="AQ379" i="7"/>
  <c r="AC378" i="7"/>
  <c r="BD378" i="7"/>
  <c r="AQ378" i="7"/>
  <c r="BB378" i="7"/>
  <c r="BA379" i="7"/>
  <c r="AU379" i="7"/>
  <c r="AD378" i="7"/>
  <c r="AJ378" i="7"/>
  <c r="J380" i="7"/>
  <c r="AS378" i="7"/>
  <c r="AD379" i="7"/>
  <c r="BC378" i="7"/>
  <c r="H636" i="7"/>
  <c r="AI379" i="7"/>
  <c r="AK378" i="7"/>
  <c r="AK379" i="7"/>
  <c r="F636" i="7"/>
  <c r="AZ378" i="7"/>
  <c r="AZ379" i="7"/>
  <c r="AM378" i="7"/>
  <c r="AN378" i="7"/>
  <c r="AG379" i="7"/>
  <c r="BE379" i="7"/>
  <c r="BE378" i="7"/>
  <c r="AX379" i="7"/>
  <c r="AP379" i="7"/>
  <c r="W378" i="7"/>
  <c r="AY378" i="7"/>
  <c r="D636" i="7"/>
  <c r="BC379" i="7"/>
  <c r="AV379" i="7"/>
  <c r="Z378" i="7"/>
  <c r="F380" i="7"/>
  <c r="AF379" i="7"/>
  <c r="AS379" i="7"/>
  <c r="V378" i="7"/>
  <c r="W379" i="7"/>
  <c r="AE379" i="7"/>
  <c r="AF378" i="7"/>
  <c r="AG378" i="7"/>
  <c r="AT379" i="7"/>
  <c r="AA379" i="7"/>
  <c r="AO378" i="7"/>
  <c r="AE378" i="7"/>
  <c r="X378" i="7"/>
  <c r="Y378" i="7"/>
  <c r="AW378" i="7"/>
  <c r="AT378" i="7"/>
  <c r="H380" i="7"/>
  <c r="X379" i="7"/>
  <c r="AB378" i="7"/>
  <c r="AV378" i="7"/>
  <c r="AA115" i="8" l="1"/>
  <c r="AB115" i="8"/>
  <c r="B115" i="8"/>
  <c r="AE117" i="8"/>
  <c r="O116" i="8"/>
  <c r="P116" i="8"/>
  <c r="Q116" i="8"/>
  <c r="AE117" i="9"/>
  <c r="U116" i="8"/>
  <c r="I115" i="8"/>
  <c r="AD116" i="9"/>
  <c r="U115" i="9"/>
  <c r="D115" i="9"/>
  <c r="I115" i="9"/>
  <c r="F115" i="9"/>
  <c r="E115" i="9"/>
  <c r="AH746" i="7"/>
  <c r="AI77" i="7" s="1"/>
  <c r="AV17" i="7"/>
  <c r="AV686" i="7" s="1"/>
  <c r="V739" i="7"/>
  <c r="W70" i="7" s="1"/>
  <c r="W739" i="7" s="1"/>
  <c r="X70" i="7" s="1"/>
  <c r="X739" i="7" s="1"/>
  <c r="Y70" i="7" s="1"/>
  <c r="Y739" i="7" s="1"/>
  <c r="Z70" i="7" s="1"/>
  <c r="Z739" i="7" s="1"/>
  <c r="AA70" i="7" s="1"/>
  <c r="AA739" i="7" s="1"/>
  <c r="AB70" i="7" s="1"/>
  <c r="AB739" i="7" s="1"/>
  <c r="AC70" i="7" s="1"/>
  <c r="AC739" i="7" s="1"/>
  <c r="AD70" i="7" s="1"/>
  <c r="AD739" i="7" s="1"/>
  <c r="AE70" i="7" s="1"/>
  <c r="AE739" i="7" s="1"/>
  <c r="AF70" i="7" s="1"/>
  <c r="AF739" i="7" s="1"/>
  <c r="AG70" i="7" s="1"/>
  <c r="AG739" i="7" s="1"/>
  <c r="AH70" i="7" s="1"/>
  <c r="AH739" i="7" s="1"/>
  <c r="AI70" i="7" s="1"/>
  <c r="AI739" i="7" s="1"/>
  <c r="AJ70" i="7" s="1"/>
  <c r="AJ739" i="7" s="1"/>
  <c r="AK70" i="7" s="1"/>
  <c r="AK739" i="7" s="1"/>
  <c r="AL70" i="7" s="1"/>
  <c r="AL739" i="7" s="1"/>
  <c r="AM70" i="7" s="1"/>
  <c r="AM739" i="7" s="1"/>
  <c r="AN70" i="7" s="1"/>
  <c r="AN739" i="7" s="1"/>
  <c r="AO70" i="7" s="1"/>
  <c r="AO739" i="7" s="1"/>
  <c r="AP70" i="7" s="1"/>
  <c r="AP739" i="7" s="1"/>
  <c r="AQ70" i="7" s="1"/>
  <c r="AQ739" i="7" s="1"/>
  <c r="AR70" i="7" s="1"/>
  <c r="AR739" i="7" s="1"/>
  <c r="AS70" i="7" s="1"/>
  <c r="AS739" i="7" s="1"/>
  <c r="AT70" i="7" s="1"/>
  <c r="AT739" i="7" s="1"/>
  <c r="AU70" i="7" s="1"/>
  <c r="AU739" i="7" s="1"/>
  <c r="AV70" i="7" s="1"/>
  <c r="AV739" i="7" s="1"/>
  <c r="AW70" i="7" s="1"/>
  <c r="AW739" i="7" s="1"/>
  <c r="AX70" i="7" s="1"/>
  <c r="AX739" i="7" s="1"/>
  <c r="AY70" i="7" s="1"/>
  <c r="AY739" i="7" s="1"/>
  <c r="AZ70" i="7" s="1"/>
  <c r="AZ739" i="7" s="1"/>
  <c r="BA70" i="7" s="1"/>
  <c r="BA739" i="7" s="1"/>
  <c r="BB70" i="7" s="1"/>
  <c r="BB739" i="7" s="1"/>
  <c r="BC70" i="7" s="1"/>
  <c r="BC739" i="7" s="1"/>
  <c r="BD70" i="7" s="1"/>
  <c r="BD739" i="7" s="1"/>
  <c r="BE70" i="7" s="1"/>
  <c r="BE739" i="7" s="1"/>
  <c r="B638" i="7"/>
  <c r="AU694" i="7"/>
  <c r="G638" i="7"/>
  <c r="BE636" i="7"/>
  <c r="AF636" i="7"/>
  <c r="AT636" i="7"/>
  <c r="AY636" i="7"/>
  <c r="AB636" i="7"/>
  <c r="AX636" i="7"/>
  <c r="AW636" i="7"/>
  <c r="X636" i="7"/>
  <c r="AL636" i="7"/>
  <c r="AQ636" i="7"/>
  <c r="Z636" i="7"/>
  <c r="AJ636" i="7"/>
  <c r="AE636" i="7"/>
  <c r="AC636" i="7"/>
  <c r="AO636" i="7"/>
  <c r="BC636" i="7"/>
  <c r="AD636" i="7"/>
  <c r="AI636" i="7"/>
  <c r="BD636" i="7"/>
  <c r="AP636" i="7"/>
  <c r="AG636" i="7"/>
  <c r="AU636" i="7"/>
  <c r="V636" i="7"/>
  <c r="AA636" i="7"/>
  <c r="AH636" i="7"/>
  <c r="AS636" i="7"/>
  <c r="Y636" i="7"/>
  <c r="AM636" i="7"/>
  <c r="BA636" i="7"/>
  <c r="AZ636" i="7"/>
  <c r="AV636" i="7"/>
  <c r="W636" i="7"/>
  <c r="AK636" i="7"/>
  <c r="AR636" i="7"/>
  <c r="AN636" i="7"/>
  <c r="BB636" i="7"/>
  <c r="AJ380" i="7"/>
  <c r="H381" i="7"/>
  <c r="AQ380" i="7"/>
  <c r="AN380" i="7"/>
  <c r="BA380" i="7"/>
  <c r="D637" i="7"/>
  <c r="AV380" i="7"/>
  <c r="BE380" i="7"/>
  <c r="AO380" i="7"/>
  <c r="AB380" i="7"/>
  <c r="AT380" i="7"/>
  <c r="AI380" i="7"/>
  <c r="BD380" i="7"/>
  <c r="Z380" i="7"/>
  <c r="S739" i="7"/>
  <c r="AS380" i="7"/>
  <c r="AD380" i="7"/>
  <c r="S634" i="7"/>
  <c r="BB380" i="7"/>
  <c r="F381" i="7"/>
  <c r="AZ380" i="7"/>
  <c r="AX380" i="7"/>
  <c r="W380" i="7"/>
  <c r="AR380" i="7"/>
  <c r="AA380" i="7"/>
  <c r="AY380" i="7"/>
  <c r="S378" i="7"/>
  <c r="AK380" i="7"/>
  <c r="D381" i="7"/>
  <c r="Y380" i="7"/>
  <c r="AL380" i="7"/>
  <c r="H637" i="7"/>
  <c r="S635" i="7"/>
  <c r="J637" i="7"/>
  <c r="V380" i="7"/>
  <c r="I381" i="7"/>
  <c r="AF380" i="7"/>
  <c r="AU380" i="7"/>
  <c r="AC380" i="7"/>
  <c r="BC380" i="7"/>
  <c r="AH380" i="7"/>
  <c r="I637" i="7"/>
  <c r="X380" i="7"/>
  <c r="AM380" i="7"/>
  <c r="AE380" i="7"/>
  <c r="J381" i="7"/>
  <c r="S379" i="7"/>
  <c r="F637" i="7"/>
  <c r="AW380" i="7"/>
  <c r="AP380" i="7"/>
  <c r="AG380" i="7"/>
  <c r="AA116" i="8" l="1"/>
  <c r="AB116" i="8"/>
  <c r="B116" i="8"/>
  <c r="AE118" i="9"/>
  <c r="U117" i="8"/>
  <c r="I116" i="8"/>
  <c r="AE118" i="8"/>
  <c r="Q117" i="8"/>
  <c r="O117" i="8"/>
  <c r="P117" i="8"/>
  <c r="AD117" i="9"/>
  <c r="E116" i="9"/>
  <c r="I116" i="9"/>
  <c r="F116" i="9"/>
  <c r="D116" i="9"/>
  <c r="U116" i="9"/>
  <c r="AI746" i="7"/>
  <c r="AJ77" i="7" s="1"/>
  <c r="B639" i="7"/>
  <c r="AV25" i="7"/>
  <c r="G639" i="7"/>
  <c r="BA637" i="7"/>
  <c r="V637" i="7"/>
  <c r="AF637" i="7"/>
  <c r="AQ637" i="7"/>
  <c r="AK637" i="7"/>
  <c r="AC637" i="7"/>
  <c r="AA637" i="7"/>
  <c r="AG637" i="7"/>
  <c r="AT637" i="7"/>
  <c r="AZ637" i="7"/>
  <c r="AX637" i="7"/>
  <c r="Y637" i="7"/>
  <c r="AN637" i="7"/>
  <c r="AM637" i="7"/>
  <c r="BE637" i="7"/>
  <c r="AS637" i="7"/>
  <c r="AI637" i="7"/>
  <c r="AR637" i="7"/>
  <c r="AP637" i="7"/>
  <c r="BC637" i="7"/>
  <c r="AL637" i="7"/>
  <c r="Z637" i="7"/>
  <c r="X637" i="7"/>
  <c r="AE637" i="7"/>
  <c r="AW637" i="7"/>
  <c r="AV637" i="7"/>
  <c r="AJ637" i="7"/>
  <c r="AH637" i="7"/>
  <c r="AU637" i="7"/>
  <c r="BD637" i="7"/>
  <c r="AB637" i="7"/>
  <c r="AY637" i="7"/>
  <c r="BB637" i="7"/>
  <c r="W637" i="7"/>
  <c r="AO637" i="7"/>
  <c r="AD637" i="7"/>
  <c r="S380" i="7"/>
  <c r="S636" i="7"/>
  <c r="X381" i="7"/>
  <c r="F638" i="7"/>
  <c r="W381" i="7"/>
  <c r="BC381" i="7"/>
  <c r="F382" i="7"/>
  <c r="AD381" i="7"/>
  <c r="AU381" i="7"/>
  <c r="J638" i="7"/>
  <c r="AM381" i="7"/>
  <c r="J382" i="7"/>
  <c r="AY381" i="7"/>
  <c r="BD381" i="7"/>
  <c r="I382" i="7"/>
  <c r="AB381" i="7"/>
  <c r="D382" i="7"/>
  <c r="AC381" i="7"/>
  <c r="I638" i="7"/>
  <c r="Z381" i="7"/>
  <c r="AA381" i="7"/>
  <c r="AR381" i="7"/>
  <c r="AZ381" i="7"/>
  <c r="AL381" i="7"/>
  <c r="D638" i="7"/>
  <c r="AS381" i="7"/>
  <c r="AQ381" i="7"/>
  <c r="AF381" i="7"/>
  <c r="AI381" i="7"/>
  <c r="AH381" i="7"/>
  <c r="H382" i="7"/>
  <c r="AP381" i="7"/>
  <c r="Y381" i="7"/>
  <c r="BB381" i="7"/>
  <c r="AE381" i="7"/>
  <c r="AT381" i="7"/>
  <c r="AG381" i="7"/>
  <c r="AK381" i="7"/>
  <c r="V381" i="7"/>
  <c r="AX381" i="7"/>
  <c r="AJ381" i="7"/>
  <c r="BA381" i="7"/>
  <c r="AV381" i="7"/>
  <c r="H638" i="7"/>
  <c r="BE381" i="7"/>
  <c r="AN381" i="7"/>
  <c r="AO381" i="7"/>
  <c r="AW381" i="7"/>
  <c r="AA117" i="8" l="1"/>
  <c r="AB117" i="8"/>
  <c r="B117" i="8"/>
  <c r="AE119" i="8"/>
  <c r="O118" i="8"/>
  <c r="P118" i="8"/>
  <c r="Q118" i="8"/>
  <c r="U118" i="8"/>
  <c r="I117" i="8"/>
  <c r="AD118" i="9"/>
  <c r="U117" i="9"/>
  <c r="D117" i="9"/>
  <c r="F117" i="9"/>
  <c r="I117" i="9"/>
  <c r="E117" i="9"/>
  <c r="AE119" i="9"/>
  <c r="AJ746" i="7"/>
  <c r="AK77" i="7" s="1"/>
  <c r="AW17" i="7"/>
  <c r="AW686" i="7" s="1"/>
  <c r="W73" i="7"/>
  <c r="W742" i="7" s="1"/>
  <c r="X73" i="7" s="1"/>
  <c r="X742" i="7" s="1"/>
  <c r="Y73" i="7" s="1"/>
  <c r="Y742" i="7" s="1"/>
  <c r="Z73" i="7" s="1"/>
  <c r="Z742" i="7" s="1"/>
  <c r="AA73" i="7" s="1"/>
  <c r="AA742" i="7" s="1"/>
  <c r="AB73" i="7" s="1"/>
  <c r="AB742" i="7" s="1"/>
  <c r="AC73" i="7" s="1"/>
  <c r="AC742" i="7" s="1"/>
  <c r="AD73" i="7" s="1"/>
  <c r="AD742" i="7" s="1"/>
  <c r="AE73" i="7" s="1"/>
  <c r="AE742" i="7" s="1"/>
  <c r="AF73" i="7" s="1"/>
  <c r="AF742" i="7" s="1"/>
  <c r="AG73" i="7" s="1"/>
  <c r="AG742" i="7" s="1"/>
  <c r="AH73" i="7" s="1"/>
  <c r="AH742" i="7" s="1"/>
  <c r="AI73" i="7" s="1"/>
  <c r="AI742" i="7" s="1"/>
  <c r="AJ73" i="7" s="1"/>
  <c r="AJ742" i="7" s="1"/>
  <c r="AK73" i="7" s="1"/>
  <c r="AK742" i="7" s="1"/>
  <c r="AL73" i="7" s="1"/>
  <c r="AL742" i="7" s="1"/>
  <c r="AM73" i="7" s="1"/>
  <c r="AM742" i="7" s="1"/>
  <c r="AN73" i="7" s="1"/>
  <c r="AN742" i="7" s="1"/>
  <c r="AO73" i="7" s="1"/>
  <c r="AO742" i="7" s="1"/>
  <c r="AP73" i="7" s="1"/>
  <c r="AP742" i="7" s="1"/>
  <c r="AQ73" i="7" s="1"/>
  <c r="AQ742" i="7" s="1"/>
  <c r="AR73" i="7" s="1"/>
  <c r="AR742" i="7" s="1"/>
  <c r="AS73" i="7" s="1"/>
  <c r="AS742" i="7" s="1"/>
  <c r="AT73" i="7" s="1"/>
  <c r="AT742" i="7" s="1"/>
  <c r="AU73" i="7" s="1"/>
  <c r="AU742" i="7" s="1"/>
  <c r="AV73" i="7" s="1"/>
  <c r="AV742" i="7" s="1"/>
  <c r="AW73" i="7" s="1"/>
  <c r="AW742" i="7" s="1"/>
  <c r="AX73" i="7" s="1"/>
  <c r="AX742" i="7" s="1"/>
  <c r="AY73" i="7" s="1"/>
  <c r="AY742" i="7" s="1"/>
  <c r="AZ73" i="7" s="1"/>
  <c r="AZ742" i="7" s="1"/>
  <c r="BA73" i="7" s="1"/>
  <c r="BA742" i="7" s="1"/>
  <c r="BB73" i="7" s="1"/>
  <c r="BB742" i="7" s="1"/>
  <c r="BC73" i="7" s="1"/>
  <c r="BC742" i="7" s="1"/>
  <c r="BD73" i="7" s="1"/>
  <c r="BD742" i="7" s="1"/>
  <c r="BE73" i="7" s="1"/>
  <c r="BE742" i="7" s="1"/>
  <c r="B640" i="7"/>
  <c r="AV694" i="7"/>
  <c r="G640" i="7"/>
  <c r="AT638" i="7"/>
  <c r="AS638" i="7"/>
  <c r="AW638" i="7"/>
  <c r="X638" i="7"/>
  <c r="AL638" i="7"/>
  <c r="AQ638" i="7"/>
  <c r="AX638" i="7"/>
  <c r="V638" i="7"/>
  <c r="BD638" i="7"/>
  <c r="AO638" i="7"/>
  <c r="BC638" i="7"/>
  <c r="AD638" i="7"/>
  <c r="AI638" i="7"/>
  <c r="AB638" i="7"/>
  <c r="AU638" i="7"/>
  <c r="AA638" i="7"/>
  <c r="AP638" i="7"/>
  <c r="AG638" i="7"/>
  <c r="AE638" i="7"/>
  <c r="Y638" i="7"/>
  <c r="AM638" i="7"/>
  <c r="BA638" i="7"/>
  <c r="AR638" i="7"/>
  <c r="AV638" i="7"/>
  <c r="W638" i="7"/>
  <c r="AK638" i="7"/>
  <c r="AJ638" i="7"/>
  <c r="AF638" i="7"/>
  <c r="AZ638" i="7"/>
  <c r="AN638" i="7"/>
  <c r="BB638" i="7"/>
  <c r="AC638" i="7"/>
  <c r="AH638" i="7"/>
  <c r="BE638" i="7"/>
  <c r="AY638" i="7"/>
  <c r="Z638" i="7"/>
  <c r="AS382" i="7"/>
  <c r="AY382" i="7"/>
  <c r="BD382" i="7"/>
  <c r="D383" i="7"/>
  <c r="AI382" i="7"/>
  <c r="Y382" i="7"/>
  <c r="F383" i="7"/>
  <c r="AJ382" i="7"/>
  <c r="AR382" i="7"/>
  <c r="X382" i="7"/>
  <c r="H639" i="7"/>
  <c r="AF382" i="7"/>
  <c r="S381" i="7"/>
  <c r="AO382" i="7"/>
  <c r="D639" i="7"/>
  <c r="AE382" i="7"/>
  <c r="AK382" i="7"/>
  <c r="AB382" i="7"/>
  <c r="AP382" i="7"/>
  <c r="AA382" i="7"/>
  <c r="J383" i="7"/>
  <c r="AD382" i="7"/>
  <c r="I639" i="7"/>
  <c r="V382" i="7"/>
  <c r="BE382" i="7"/>
  <c r="BC382" i="7"/>
  <c r="AT382" i="7"/>
  <c r="AL382" i="7"/>
  <c r="F639" i="7"/>
  <c r="W382" i="7"/>
  <c r="AU382" i="7"/>
  <c r="S742" i="7"/>
  <c r="AQ382" i="7"/>
  <c r="H383" i="7"/>
  <c r="AG382" i="7"/>
  <c r="AV382" i="7"/>
  <c r="AW382" i="7"/>
  <c r="BA382" i="7"/>
  <c r="AC382" i="7"/>
  <c r="Z382" i="7"/>
  <c r="AX382" i="7"/>
  <c r="AM382" i="7"/>
  <c r="BB382" i="7"/>
  <c r="J639" i="7"/>
  <c r="AH382" i="7"/>
  <c r="S637" i="7"/>
  <c r="AN382" i="7"/>
  <c r="AZ382" i="7"/>
  <c r="I383" i="7"/>
  <c r="AA118" i="8" l="1"/>
  <c r="AB118" i="8"/>
  <c r="U119" i="8"/>
  <c r="I118" i="8"/>
  <c r="AD119" i="9"/>
  <c r="F118" i="9"/>
  <c r="D118" i="9"/>
  <c r="E118" i="9"/>
  <c r="U118" i="9"/>
  <c r="I118" i="9"/>
  <c r="B118" i="8"/>
  <c r="AE120" i="8"/>
  <c r="O119" i="8"/>
  <c r="P119" i="8"/>
  <c r="Q119" i="8"/>
  <c r="AE120" i="9"/>
  <c r="AK746" i="7"/>
  <c r="AL77" i="7" s="1"/>
  <c r="B641" i="7"/>
  <c r="AW25" i="7"/>
  <c r="G641" i="7"/>
  <c r="BA639" i="7"/>
  <c r="AY639" i="7"/>
  <c r="BE639" i="7"/>
  <c r="AS639" i="7"/>
  <c r="AQ639" i="7"/>
  <c r="AW639" i="7"/>
  <c r="W639" i="7"/>
  <c r="BB639" i="7"/>
  <c r="AA639" i="7"/>
  <c r="AL639" i="7"/>
  <c r="AE639" i="7"/>
  <c r="AK639" i="7"/>
  <c r="AI639" i="7"/>
  <c r="AO639" i="7"/>
  <c r="AN639" i="7"/>
  <c r="X639" i="7"/>
  <c r="AG639" i="7"/>
  <c r="AM639" i="7"/>
  <c r="AC639" i="7"/>
  <c r="V639" i="7"/>
  <c r="AT639" i="7"/>
  <c r="AZ639" i="7"/>
  <c r="AX639" i="7"/>
  <c r="Y639" i="7"/>
  <c r="AF639" i="7"/>
  <c r="AR639" i="7"/>
  <c r="AP639" i="7"/>
  <c r="BC639" i="7"/>
  <c r="AD639" i="7"/>
  <c r="AB639" i="7"/>
  <c r="BD639" i="7"/>
  <c r="AJ639" i="7"/>
  <c r="AH639" i="7"/>
  <c r="AU639" i="7"/>
  <c r="AV639" i="7"/>
  <c r="Z639" i="7"/>
  <c r="AV383" i="7"/>
  <c r="BC383" i="7"/>
  <c r="AO383" i="7"/>
  <c r="AQ383" i="7"/>
  <c r="S382" i="7"/>
  <c r="J384" i="7"/>
  <c r="H640" i="7"/>
  <c r="AT383" i="7"/>
  <c r="BB383" i="7"/>
  <c r="AB383" i="7"/>
  <c r="AK383" i="7"/>
  <c r="W383" i="7"/>
  <c r="AX383" i="7"/>
  <c r="AI383" i="7"/>
  <c r="BA383" i="7"/>
  <c r="AU383" i="7"/>
  <c r="AR383" i="7"/>
  <c r="BE383" i="7"/>
  <c r="S638" i="7"/>
  <c r="I640" i="7"/>
  <c r="Y383" i="7"/>
  <c r="AM383" i="7"/>
  <c r="D384" i="7"/>
  <c r="D640" i="7"/>
  <c r="F640" i="7"/>
  <c r="AZ383" i="7"/>
  <c r="AG383" i="7"/>
  <c r="H384" i="7"/>
  <c r="AP383" i="7"/>
  <c r="V383" i="7"/>
  <c r="AD383" i="7"/>
  <c r="AL383" i="7"/>
  <c r="AN383" i="7"/>
  <c r="X383" i="7"/>
  <c r="Z383" i="7"/>
  <c r="I384" i="7"/>
  <c r="J640" i="7"/>
  <c r="AH383" i="7"/>
  <c r="AA383" i="7"/>
  <c r="AF383" i="7"/>
  <c r="AY383" i="7"/>
  <c r="AW383" i="7"/>
  <c r="AC383" i="7"/>
  <c r="BD383" i="7"/>
  <c r="AE383" i="7"/>
  <c r="AJ383" i="7"/>
  <c r="AS383" i="7"/>
  <c r="F384" i="7"/>
  <c r="AA119" i="8" l="1"/>
  <c r="AB119" i="8"/>
  <c r="B119" i="8"/>
  <c r="AD120" i="9"/>
  <c r="I119" i="9"/>
  <c r="D119" i="9"/>
  <c r="F119" i="9"/>
  <c r="E119" i="9"/>
  <c r="U119" i="9"/>
  <c r="AE121" i="8"/>
  <c r="Q120" i="8"/>
  <c r="P120" i="8"/>
  <c r="O120" i="8"/>
  <c r="AE121" i="9"/>
  <c r="U120" i="8"/>
  <c r="I119" i="8"/>
  <c r="AL746" i="7"/>
  <c r="AM77" i="7" s="1"/>
  <c r="AX17" i="7"/>
  <c r="AX686" i="7" s="1"/>
  <c r="B642" i="7"/>
  <c r="AW694" i="7"/>
  <c r="G642" i="7"/>
  <c r="BE640" i="7"/>
  <c r="AR640" i="7"/>
  <c r="AP640" i="7"/>
  <c r="AO640" i="7"/>
  <c r="BC640" i="7"/>
  <c r="AD640" i="7"/>
  <c r="AI640" i="7"/>
  <c r="AZ640" i="7"/>
  <c r="AG640" i="7"/>
  <c r="AU640" i="7"/>
  <c r="AA640" i="7"/>
  <c r="AX640" i="7"/>
  <c r="AL640" i="7"/>
  <c r="V640" i="7"/>
  <c r="AW640" i="7"/>
  <c r="Y640" i="7"/>
  <c r="AM640" i="7"/>
  <c r="BA640" i="7"/>
  <c r="AJ640" i="7"/>
  <c r="BD640" i="7"/>
  <c r="AE640" i="7"/>
  <c r="AS640" i="7"/>
  <c r="AH640" i="7"/>
  <c r="X640" i="7"/>
  <c r="AV640" i="7"/>
  <c r="W640" i="7"/>
  <c r="AK640" i="7"/>
  <c r="AB640" i="7"/>
  <c r="AN640" i="7"/>
  <c r="BB640" i="7"/>
  <c r="AC640" i="7"/>
  <c r="Z640" i="7"/>
  <c r="AF640" i="7"/>
  <c r="AT640" i="7"/>
  <c r="AY640" i="7"/>
  <c r="AQ640" i="7"/>
  <c r="X384" i="7"/>
  <c r="H385" i="7"/>
  <c r="I641" i="7"/>
  <c r="AJ384" i="7"/>
  <c r="AI384" i="7"/>
  <c r="AU384" i="7"/>
  <c r="AG384" i="7"/>
  <c r="S383" i="7"/>
  <c r="BD384" i="7"/>
  <c r="J385" i="7"/>
  <c r="AC384" i="7"/>
  <c r="AT384" i="7"/>
  <c r="Z384" i="7"/>
  <c r="AO384" i="7"/>
  <c r="S639" i="7"/>
  <c r="H641" i="7"/>
  <c r="BA384" i="7"/>
  <c r="AZ384" i="7"/>
  <c r="I385" i="7"/>
  <c r="AF384" i="7"/>
  <c r="AD384" i="7"/>
  <c r="F641" i="7"/>
  <c r="W384" i="7"/>
  <c r="AY384" i="7"/>
  <c r="AB384" i="7"/>
  <c r="D385" i="7"/>
  <c r="AN384" i="7"/>
  <c r="AM384" i="7"/>
  <c r="AS384" i="7"/>
  <c r="F385" i="7"/>
  <c r="AL384" i="7"/>
  <c r="AK384" i="7"/>
  <c r="BB384" i="7"/>
  <c r="D641" i="7"/>
  <c r="Y384" i="7"/>
  <c r="AW384" i="7"/>
  <c r="AX384" i="7"/>
  <c r="AA384" i="7"/>
  <c r="BE384" i="7"/>
  <c r="AE384" i="7"/>
  <c r="AP384" i="7"/>
  <c r="J641" i="7"/>
  <c r="BC384" i="7"/>
  <c r="AR384" i="7"/>
  <c r="AH384" i="7"/>
  <c r="AQ384" i="7"/>
  <c r="AV384" i="7"/>
  <c r="V384" i="7"/>
  <c r="AA120" i="8" l="1"/>
  <c r="AB120" i="8"/>
  <c r="U121" i="8"/>
  <c r="I120" i="8"/>
  <c r="AD121" i="9"/>
  <c r="E120" i="9"/>
  <c r="D120" i="9"/>
  <c r="U120" i="9"/>
  <c r="I120" i="9"/>
  <c r="F120" i="9"/>
  <c r="B120" i="8"/>
  <c r="AE122" i="9"/>
  <c r="AE122" i="8"/>
  <c r="O121" i="8"/>
  <c r="P121" i="8"/>
  <c r="Q121" i="8"/>
  <c r="AM746" i="7"/>
  <c r="AN77" i="7" s="1"/>
  <c r="B643" i="7"/>
  <c r="AX25" i="7"/>
  <c r="G643" i="7"/>
  <c r="BA641" i="7"/>
  <c r="AY641" i="7"/>
  <c r="BE641" i="7"/>
  <c r="AE641" i="7"/>
  <c r="X641" i="7"/>
  <c r="AS641" i="7"/>
  <c r="AQ641" i="7"/>
  <c r="AW641" i="7"/>
  <c r="W641" i="7"/>
  <c r="AL641" i="7"/>
  <c r="AV641" i="7"/>
  <c r="AK641" i="7"/>
  <c r="AI641" i="7"/>
  <c r="AO641" i="7"/>
  <c r="AF641" i="7"/>
  <c r="AP641" i="7"/>
  <c r="AC641" i="7"/>
  <c r="AA641" i="7"/>
  <c r="AG641" i="7"/>
  <c r="AD641" i="7"/>
  <c r="AT641" i="7"/>
  <c r="AR641" i="7"/>
  <c r="AZ641" i="7"/>
  <c r="AX641" i="7"/>
  <c r="Y641" i="7"/>
  <c r="BD641" i="7"/>
  <c r="BC641" i="7"/>
  <c r="AJ641" i="7"/>
  <c r="AH641" i="7"/>
  <c r="AU641" i="7"/>
  <c r="BB641" i="7"/>
  <c r="AB641" i="7"/>
  <c r="Z641" i="7"/>
  <c r="AM641" i="7"/>
  <c r="V641" i="7"/>
  <c r="AN641" i="7"/>
  <c r="AP385" i="7"/>
  <c r="BB385" i="7"/>
  <c r="BD385" i="7"/>
  <c r="AD385" i="7"/>
  <c r="AL385" i="7"/>
  <c r="J386" i="7"/>
  <c r="AS385" i="7"/>
  <c r="AQ385" i="7"/>
  <c r="F386" i="7"/>
  <c r="Y385" i="7"/>
  <c r="D386" i="7"/>
  <c r="H386" i="7"/>
  <c r="W385" i="7"/>
  <c r="BA385" i="7"/>
  <c r="AC385" i="7"/>
  <c r="I386" i="7"/>
  <c r="AI385" i="7"/>
  <c r="AO385" i="7"/>
  <c r="AZ385" i="7"/>
  <c r="AU385" i="7"/>
  <c r="V385" i="7"/>
  <c r="AW385" i="7"/>
  <c r="F642" i="7"/>
  <c r="S640" i="7"/>
  <c r="AT385" i="7"/>
  <c r="AY385" i="7"/>
  <c r="AK385" i="7"/>
  <c r="AE385" i="7"/>
  <c r="J642" i="7"/>
  <c r="AN385" i="7"/>
  <c r="AX385" i="7"/>
  <c r="AM385" i="7"/>
  <c r="AV385" i="7"/>
  <c r="AJ385" i="7"/>
  <c r="AA385" i="7"/>
  <c r="BC385" i="7"/>
  <c r="AF385" i="7"/>
  <c r="S384" i="7"/>
  <c r="D642" i="7"/>
  <c r="X385" i="7"/>
  <c r="BE385" i="7"/>
  <c r="AG385" i="7"/>
  <c r="AH385" i="7"/>
  <c r="Z385" i="7"/>
  <c r="AR385" i="7"/>
  <c r="H642" i="7"/>
  <c r="AB385" i="7"/>
  <c r="I642" i="7"/>
  <c r="AA121" i="8" l="1"/>
  <c r="AB121" i="8"/>
  <c r="AE123" i="9"/>
  <c r="AD122" i="9"/>
  <c r="I121" i="9"/>
  <c r="U121" i="9"/>
  <c r="F121" i="9"/>
  <c r="D121" i="9"/>
  <c r="E121" i="9"/>
  <c r="B121" i="8"/>
  <c r="AE123" i="8"/>
  <c r="O122" i="8"/>
  <c r="Q122" i="8"/>
  <c r="P122" i="8"/>
  <c r="U122" i="8"/>
  <c r="I121" i="8"/>
  <c r="AN746" i="7"/>
  <c r="AO77" i="7" s="1"/>
  <c r="AY17" i="7"/>
  <c r="AY686" i="7" s="1"/>
  <c r="B644" i="7"/>
  <c r="AX694" i="7"/>
  <c r="G644" i="7"/>
  <c r="BE642" i="7"/>
  <c r="AF642" i="7"/>
  <c r="AT642" i="7"/>
  <c r="AY642" i="7"/>
  <c r="AJ642" i="7"/>
  <c r="AR642" i="7"/>
  <c r="AV642" i="7"/>
  <c r="BB642" i="7"/>
  <c r="AX642" i="7"/>
  <c r="AW642" i="7"/>
  <c r="X642" i="7"/>
  <c r="AL642" i="7"/>
  <c r="AQ642" i="7"/>
  <c r="AH642" i="7"/>
  <c r="AS642" i="7"/>
  <c r="AK642" i="7"/>
  <c r="AC642" i="7"/>
  <c r="AO642" i="7"/>
  <c r="BC642" i="7"/>
  <c r="AD642" i="7"/>
  <c r="AI642" i="7"/>
  <c r="AP642" i="7"/>
  <c r="AZ642" i="7"/>
  <c r="AG642" i="7"/>
  <c r="AU642" i="7"/>
  <c r="V642" i="7"/>
  <c r="AA642" i="7"/>
  <c r="W642" i="7"/>
  <c r="Y642" i="7"/>
  <c r="AM642" i="7"/>
  <c r="BA642" i="7"/>
  <c r="AB642" i="7"/>
  <c r="BD642" i="7"/>
  <c r="AE642" i="7"/>
  <c r="Z642" i="7"/>
  <c r="AN642" i="7"/>
  <c r="H643" i="7"/>
  <c r="BE386" i="7"/>
  <c r="AF386" i="7"/>
  <c r="AU386" i="7"/>
  <c r="Z386" i="7"/>
  <c r="S641" i="7"/>
  <c r="AG386" i="7"/>
  <c r="BD386" i="7"/>
  <c r="I643" i="7"/>
  <c r="Y386" i="7"/>
  <c r="D643" i="7"/>
  <c r="AP386" i="7"/>
  <c r="AX386" i="7"/>
  <c r="F387" i="7"/>
  <c r="D387" i="7"/>
  <c r="AM386" i="7"/>
  <c r="AN386" i="7"/>
  <c r="AQ386" i="7"/>
  <c r="V386" i="7"/>
  <c r="S385" i="7"/>
  <c r="AL386" i="7"/>
  <c r="BA386" i="7"/>
  <c r="BB386" i="7"/>
  <c r="F643" i="7"/>
  <c r="J643" i="7"/>
  <c r="AY386" i="7"/>
  <c r="J387" i="7"/>
  <c r="AV386" i="7"/>
  <c r="AE386" i="7"/>
  <c r="AS386" i="7"/>
  <c r="H387" i="7"/>
  <c r="AB386" i="7"/>
  <c r="AH386" i="7"/>
  <c r="AZ386" i="7"/>
  <c r="X386" i="7"/>
  <c r="AW386" i="7"/>
  <c r="I387" i="7"/>
  <c r="AR386" i="7"/>
  <c r="AC386" i="7"/>
  <c r="BC386" i="7"/>
  <c r="AK386" i="7"/>
  <c r="AJ386" i="7"/>
  <c r="AA386" i="7"/>
  <c r="AI386" i="7"/>
  <c r="AD386" i="7"/>
  <c r="AT386" i="7"/>
  <c r="AO386" i="7"/>
  <c r="W386" i="7"/>
  <c r="AA122" i="8" l="1"/>
  <c r="AB122" i="8"/>
  <c r="B122" i="8"/>
  <c r="AD123" i="9"/>
  <c r="U122" i="9"/>
  <c r="F122" i="9"/>
  <c r="D122" i="9"/>
  <c r="I122" i="9"/>
  <c r="E122" i="9"/>
  <c r="U123" i="8"/>
  <c r="I122" i="8"/>
  <c r="AE124" i="8"/>
  <c r="P123" i="8"/>
  <c r="Q123" i="8"/>
  <c r="O123" i="8"/>
  <c r="AE124" i="9"/>
  <c r="AO746" i="7"/>
  <c r="AP77" i="7" s="1"/>
  <c r="B646" i="7"/>
  <c r="B648" i="7" s="1"/>
  <c r="AY25" i="7"/>
  <c r="BA643" i="7"/>
  <c r="AY643" i="7"/>
  <c r="BE643" i="7"/>
  <c r="AE643" i="7"/>
  <c r="AF643" i="7"/>
  <c r="AP643" i="7"/>
  <c r="AS643" i="7"/>
  <c r="AQ643" i="7"/>
  <c r="AW643" i="7"/>
  <c r="W643" i="7"/>
  <c r="AD643" i="7"/>
  <c r="AN643" i="7"/>
  <c r="AL643" i="7"/>
  <c r="AK643" i="7"/>
  <c r="AI643" i="7"/>
  <c r="AO643" i="7"/>
  <c r="BD643" i="7"/>
  <c r="BC643" i="7"/>
  <c r="AC643" i="7"/>
  <c r="AA643" i="7"/>
  <c r="AG643" i="7"/>
  <c r="X643" i="7"/>
  <c r="V643" i="7"/>
  <c r="AZ643" i="7"/>
  <c r="AX643" i="7"/>
  <c r="Y643" i="7"/>
  <c r="BB643" i="7"/>
  <c r="AR643" i="7"/>
  <c r="AJ643" i="7"/>
  <c r="AH643" i="7"/>
  <c r="AU643" i="7"/>
  <c r="AV643" i="7"/>
  <c r="AB643" i="7"/>
  <c r="Z643" i="7"/>
  <c r="AM643" i="7"/>
  <c r="AT643" i="7"/>
  <c r="I644" i="7"/>
  <c r="AV387" i="7"/>
  <c r="S642" i="7"/>
  <c r="W387" i="7"/>
  <c r="AH387" i="7"/>
  <c r="I388" i="7"/>
  <c r="Y387" i="7"/>
  <c r="AQ387" i="7"/>
  <c r="F644" i="7"/>
  <c r="AB387" i="7"/>
  <c r="AA387" i="7"/>
  <c r="BE387" i="7"/>
  <c r="H644" i="7"/>
  <c r="BA387" i="7"/>
  <c r="J644" i="7"/>
  <c r="AX387" i="7"/>
  <c r="AE387" i="7"/>
  <c r="AW387" i="7"/>
  <c r="AC387" i="7"/>
  <c r="BC387" i="7"/>
  <c r="S386" i="7"/>
  <c r="BD387" i="7"/>
  <c r="AU387" i="7"/>
  <c r="AK387" i="7"/>
  <c r="X387" i="7"/>
  <c r="AN387" i="7"/>
  <c r="AY387" i="7"/>
  <c r="D388" i="7"/>
  <c r="AZ387" i="7"/>
  <c r="AP387" i="7"/>
  <c r="AG387" i="7"/>
  <c r="V387" i="7"/>
  <c r="AD387" i="7"/>
  <c r="J388" i="7"/>
  <c r="AM387" i="7"/>
  <c r="AT387" i="7"/>
  <c r="H388" i="7"/>
  <c r="AF387" i="7"/>
  <c r="AS387" i="7"/>
  <c r="AJ387" i="7"/>
  <c r="D644" i="7"/>
  <c r="AL387" i="7"/>
  <c r="Z387" i="7"/>
  <c r="AI387" i="7"/>
  <c r="AO387" i="7"/>
  <c r="F388" i="7"/>
  <c r="AR387" i="7"/>
  <c r="BB387" i="7"/>
  <c r="AA123" i="8" l="1"/>
  <c r="AB123" i="8"/>
  <c r="AE125" i="8"/>
  <c r="O124" i="8"/>
  <c r="P124" i="8"/>
  <c r="Q124" i="8"/>
  <c r="AE125" i="9"/>
  <c r="U124" i="8"/>
  <c r="I123" i="8"/>
  <c r="B123" i="8"/>
  <c r="AD124" i="9"/>
  <c r="E123" i="9"/>
  <c r="D123" i="9"/>
  <c r="I123" i="9"/>
  <c r="F123" i="9"/>
  <c r="U123" i="9"/>
  <c r="AP746" i="7"/>
  <c r="AQ77" i="7" s="1"/>
  <c r="AZ17" i="7"/>
  <c r="AZ686" i="7" s="1"/>
  <c r="B649" i="7"/>
  <c r="AY694" i="7"/>
  <c r="BE644" i="7"/>
  <c r="AF644" i="7"/>
  <c r="AT644" i="7"/>
  <c r="AY644" i="7"/>
  <c r="AB644" i="7"/>
  <c r="AJ644" i="7"/>
  <c r="AS644" i="7"/>
  <c r="AW644" i="7"/>
  <c r="X644" i="7"/>
  <c r="AL644" i="7"/>
  <c r="AQ644" i="7"/>
  <c r="Z644" i="7"/>
  <c r="AE644" i="7"/>
  <c r="AO644" i="7"/>
  <c r="BC644" i="7"/>
  <c r="AD644" i="7"/>
  <c r="AI644" i="7"/>
  <c r="AX644" i="7"/>
  <c r="AG644" i="7"/>
  <c r="AU644" i="7"/>
  <c r="V644" i="7"/>
  <c r="AA644" i="7"/>
  <c r="AH644" i="7"/>
  <c r="AP644" i="7"/>
  <c r="Y644" i="7"/>
  <c r="AM644" i="7"/>
  <c r="BA644" i="7"/>
  <c r="AZ644" i="7"/>
  <c r="BD644" i="7"/>
  <c r="AV644" i="7"/>
  <c r="W644" i="7"/>
  <c r="AK644" i="7"/>
  <c r="AR644" i="7"/>
  <c r="AN644" i="7"/>
  <c r="BB644" i="7"/>
  <c r="AC644" i="7"/>
  <c r="H646" i="7"/>
  <c r="AF388" i="7"/>
  <c r="AM388" i="7"/>
  <c r="AU388" i="7"/>
  <c r="AH388" i="7"/>
  <c r="BB388" i="7"/>
  <c r="AA388" i="7"/>
  <c r="AB388" i="7"/>
  <c r="D646" i="7"/>
  <c r="AL388" i="7"/>
  <c r="AI388" i="7"/>
  <c r="AY388" i="7"/>
  <c r="AT388" i="7"/>
  <c r="AJ388" i="7"/>
  <c r="AZ388" i="7"/>
  <c r="J649" i="7"/>
  <c r="AV388" i="7"/>
  <c r="AG388" i="7"/>
  <c r="AE388" i="7"/>
  <c r="Y388" i="7"/>
  <c r="BE388" i="7"/>
  <c r="AP388" i="7"/>
  <c r="AW388" i="7"/>
  <c r="AQ388" i="7"/>
  <c r="AO388" i="7"/>
  <c r="H390" i="7"/>
  <c r="BC388" i="7"/>
  <c r="V388" i="7"/>
  <c r="S387" i="7"/>
  <c r="F646" i="7"/>
  <c r="X388" i="7"/>
  <c r="AC388" i="7"/>
  <c r="S643" i="7"/>
  <c r="AD388" i="7"/>
  <c r="AN388" i="7"/>
  <c r="BA388" i="7"/>
  <c r="D648" i="7"/>
  <c r="W388" i="7"/>
  <c r="AR388" i="7"/>
  <c r="F390" i="7"/>
  <c r="F648" i="7"/>
  <c r="AX388" i="7"/>
  <c r="D390" i="7"/>
  <c r="H648" i="7"/>
  <c r="BD388" i="7"/>
  <c r="AS388" i="7"/>
  <c r="AK388" i="7"/>
  <c r="Z388" i="7"/>
  <c r="B124" i="8" l="1"/>
  <c r="AA124" i="8"/>
  <c r="AB124" i="8"/>
  <c r="AD125" i="9"/>
  <c r="E124" i="9"/>
  <c r="I124" i="9"/>
  <c r="U124" i="9"/>
  <c r="D124" i="9"/>
  <c r="F124" i="9"/>
  <c r="AE126" i="9"/>
  <c r="U125" i="8"/>
  <c r="I124" i="8"/>
  <c r="AE126" i="8"/>
  <c r="Q125" i="8"/>
  <c r="P125" i="8"/>
  <c r="O125" i="8"/>
  <c r="AQ746" i="7"/>
  <c r="AR77" i="7" s="1"/>
  <c r="B650" i="7"/>
  <c r="AZ25" i="7"/>
  <c r="I649" i="7"/>
  <c r="F649" i="7"/>
  <c r="D649" i="7"/>
  <c r="S388" i="7"/>
  <c r="H649" i="7"/>
  <c r="I390" i="7"/>
  <c r="I646" i="7"/>
  <c r="I648" i="7"/>
  <c r="S644" i="7"/>
  <c r="AA125" i="8" l="1"/>
  <c r="AB125" i="8"/>
  <c r="B125" i="8"/>
  <c r="AE127" i="8"/>
  <c r="O126" i="8"/>
  <c r="P126" i="8"/>
  <c r="Q126" i="8"/>
  <c r="U126" i="8"/>
  <c r="I125" i="8"/>
  <c r="AE127" i="9"/>
  <c r="AD126" i="9"/>
  <c r="E125" i="9"/>
  <c r="I125" i="9"/>
  <c r="F125" i="9"/>
  <c r="D125" i="9"/>
  <c r="U125" i="9"/>
  <c r="AR746" i="7"/>
  <c r="AS77" i="7" s="1"/>
  <c r="BA17" i="7"/>
  <c r="BA686" i="7" s="1"/>
  <c r="B651" i="7"/>
  <c r="B653" i="7" s="1"/>
  <c r="B655" i="7" s="1"/>
  <c r="AZ694" i="7"/>
  <c r="J648" i="7"/>
  <c r="J646" i="7"/>
  <c r="F650" i="7"/>
  <c r="H650" i="7"/>
  <c r="I650" i="7"/>
  <c r="J390" i="7"/>
  <c r="D650" i="7"/>
  <c r="AA126" i="8" l="1"/>
  <c r="AB126" i="8"/>
  <c r="AE128" i="9"/>
  <c r="U127" i="8"/>
  <c r="I126" i="8"/>
  <c r="AD127" i="9"/>
  <c r="F126" i="9"/>
  <c r="D126" i="9"/>
  <c r="E126" i="9"/>
  <c r="I126" i="9"/>
  <c r="U126" i="9"/>
  <c r="B126" i="8"/>
  <c r="AE128" i="8"/>
  <c r="O127" i="8"/>
  <c r="P127" i="8"/>
  <c r="Q127" i="8"/>
  <c r="AS746" i="7"/>
  <c r="AT77" i="7" s="1"/>
  <c r="B656" i="7"/>
  <c r="X714" i="7"/>
  <c r="Y45" i="7" s="1"/>
  <c r="BA25" i="7"/>
  <c r="AK649" i="7"/>
  <c r="BD648" i="7"/>
  <c r="AL648" i="7"/>
  <c r="AY648" i="7"/>
  <c r="AE649" i="7"/>
  <c r="AA648" i="7"/>
  <c r="AR649" i="7"/>
  <c r="AM649" i="7"/>
  <c r="AZ648" i="7"/>
  <c r="AG648" i="7"/>
  <c r="AE648" i="7"/>
  <c r="BA648" i="7"/>
  <c r="AV648" i="7"/>
  <c r="AP649" i="7"/>
  <c r="I651" i="7"/>
  <c r="BA649" i="7"/>
  <c r="AN649" i="7"/>
  <c r="D651" i="7"/>
  <c r="J650" i="7"/>
  <c r="BE649" i="7"/>
  <c r="AH648" i="7"/>
  <c r="BE648" i="7"/>
  <c r="AW649" i="7"/>
  <c r="D653" i="7"/>
  <c r="AF649" i="7"/>
  <c r="AY649" i="7"/>
  <c r="AP648" i="7"/>
  <c r="F651" i="7"/>
  <c r="AD649" i="7"/>
  <c r="Z648" i="7"/>
  <c r="AW648" i="7"/>
  <c r="BC649" i="7"/>
  <c r="AD648" i="7"/>
  <c r="BB648" i="7"/>
  <c r="AH649" i="7"/>
  <c r="BD649" i="7"/>
  <c r="Y649" i="7"/>
  <c r="F653" i="7"/>
  <c r="AX648" i="7"/>
  <c r="AN648" i="7"/>
  <c r="X648" i="7"/>
  <c r="AR648" i="7"/>
  <c r="AF648" i="7"/>
  <c r="AB649" i="7"/>
  <c r="AJ649" i="7"/>
  <c r="AO648" i="7"/>
  <c r="H651" i="7"/>
  <c r="AV649" i="7"/>
  <c r="AZ649" i="7"/>
  <c r="V649" i="7"/>
  <c r="X649" i="7"/>
  <c r="H655" i="7"/>
  <c r="AU649" i="7"/>
  <c r="W648" i="7"/>
  <c r="AT649" i="7"/>
  <c r="Y648" i="7"/>
  <c r="AU648" i="7"/>
  <c r="AS649" i="7"/>
  <c r="W649" i="7"/>
  <c r="AQ648" i="7"/>
  <c r="BB649" i="7"/>
  <c r="AA649" i="7"/>
  <c r="AL649" i="7"/>
  <c r="V648" i="7"/>
  <c r="AX649" i="7"/>
  <c r="AK648" i="7"/>
  <c r="F655" i="7"/>
  <c r="AO649" i="7"/>
  <c r="AJ648" i="7"/>
  <c r="AC649" i="7"/>
  <c r="AG649" i="7"/>
  <c r="Z649" i="7"/>
  <c r="AB648" i="7"/>
  <c r="H653" i="7"/>
  <c r="AI648" i="7"/>
  <c r="AQ649" i="7"/>
  <c r="AC648" i="7"/>
  <c r="AS648" i="7"/>
  <c r="BC648" i="7"/>
  <c r="AT648" i="7"/>
  <c r="AM648" i="7"/>
  <c r="AI649" i="7"/>
  <c r="D655" i="7"/>
  <c r="AA127" i="8" l="1"/>
  <c r="AB127" i="8"/>
  <c r="AE129" i="8"/>
  <c r="Q128" i="8"/>
  <c r="P128" i="8"/>
  <c r="O128" i="8"/>
  <c r="AE129" i="9"/>
  <c r="AD128" i="9"/>
  <c r="E127" i="9"/>
  <c r="F127" i="9"/>
  <c r="D127" i="9"/>
  <c r="I127" i="9"/>
  <c r="U127" i="9"/>
  <c r="U128" i="8"/>
  <c r="I127" i="8"/>
  <c r="B127" i="8"/>
  <c r="AT746" i="7"/>
  <c r="AU77" i="7" s="1"/>
  <c r="B657" i="7"/>
  <c r="B660" i="7" s="1"/>
  <c r="BB17" i="7"/>
  <c r="BB686" i="7" s="1"/>
  <c r="V717" i="7"/>
  <c r="W48" i="7" s="1"/>
  <c r="W717" i="7" s="1"/>
  <c r="BA694" i="7"/>
  <c r="I653" i="7"/>
  <c r="AN650" i="7"/>
  <c r="BE650" i="7"/>
  <c r="AE650" i="7"/>
  <c r="AD650" i="7"/>
  <c r="AH650" i="7"/>
  <c r="BD650" i="7"/>
  <c r="AG650" i="7"/>
  <c r="AY650" i="7"/>
  <c r="BC650" i="7"/>
  <c r="Z650" i="7"/>
  <c r="I655" i="7"/>
  <c r="AQ650" i="7"/>
  <c r="AP650" i="7"/>
  <c r="AJ650" i="7"/>
  <c r="D656" i="7"/>
  <c r="AM650" i="7"/>
  <c r="AA650" i="7"/>
  <c r="AT650" i="7"/>
  <c r="S648" i="7"/>
  <c r="AC650" i="7"/>
  <c r="AR650" i="7"/>
  <c r="AO650" i="7"/>
  <c r="J653" i="7"/>
  <c r="AX650" i="7"/>
  <c r="AS650" i="7"/>
  <c r="F656" i="7"/>
  <c r="AI650" i="7"/>
  <c r="BB650" i="7"/>
  <c r="J655" i="7"/>
  <c r="I656" i="7"/>
  <c r="AL650" i="7"/>
  <c r="AF650" i="7"/>
  <c r="X650" i="7"/>
  <c r="AB650" i="7"/>
  <c r="AK650" i="7"/>
  <c r="AV650" i="7"/>
  <c r="AW650" i="7"/>
  <c r="V650" i="7"/>
  <c r="J651" i="7"/>
  <c r="AU650" i="7"/>
  <c r="H656" i="7"/>
  <c r="W650" i="7"/>
  <c r="S649" i="7"/>
  <c r="BA650" i="7"/>
  <c r="AZ650" i="7"/>
  <c r="Y650" i="7"/>
  <c r="J660" i="7"/>
  <c r="AA128" i="8" l="1"/>
  <c r="AB128" i="8"/>
  <c r="B128" i="8"/>
  <c r="U129" i="8"/>
  <c r="I128" i="8"/>
  <c r="AE130" i="9"/>
  <c r="AD129" i="9"/>
  <c r="F128" i="9"/>
  <c r="E128" i="9"/>
  <c r="U128" i="9"/>
  <c r="D128" i="9"/>
  <c r="I128" i="9"/>
  <c r="AE130" i="8"/>
  <c r="O129" i="8"/>
  <c r="P129" i="8"/>
  <c r="Q129" i="8"/>
  <c r="B661" i="7"/>
  <c r="B663" i="7" s="1"/>
  <c r="AU746" i="7"/>
  <c r="AV77" i="7" s="1"/>
  <c r="V718" i="7"/>
  <c r="W49" i="7" s="1"/>
  <c r="W718" i="7" s="1"/>
  <c r="X49" i="7" s="1"/>
  <c r="Y714" i="7"/>
  <c r="Z45" i="7" s="1"/>
  <c r="BB25" i="7"/>
  <c r="BE651" i="7"/>
  <c r="Z655" i="7"/>
  <c r="BD655" i="7"/>
  <c r="J661" i="7"/>
  <c r="BB651" i="7"/>
  <c r="AS655" i="7"/>
  <c r="AF651" i="7"/>
  <c r="AZ651" i="7"/>
  <c r="F663" i="7"/>
  <c r="AD651" i="7"/>
  <c r="BA655" i="7"/>
  <c r="AH651" i="7"/>
  <c r="Z651" i="7"/>
  <c r="AX655" i="7"/>
  <c r="AC655" i="7"/>
  <c r="BC655" i="7"/>
  <c r="AW651" i="7"/>
  <c r="AQ651" i="7"/>
  <c r="AR651" i="7"/>
  <c r="AQ655" i="7"/>
  <c r="AK651" i="7"/>
  <c r="AL651" i="7"/>
  <c r="BE655" i="7"/>
  <c r="AE651" i="7"/>
  <c r="D657" i="7"/>
  <c r="AW655" i="7"/>
  <c r="AV655" i="7"/>
  <c r="AU655" i="7"/>
  <c r="AY651" i="7"/>
  <c r="AD655" i="7"/>
  <c r="AL655" i="7"/>
  <c r="AR655" i="7"/>
  <c r="AY655" i="7"/>
  <c r="AZ655" i="7"/>
  <c r="V651" i="7"/>
  <c r="J656" i="7"/>
  <c r="AA655" i="7"/>
  <c r="AP651" i="7"/>
  <c r="AM651" i="7"/>
  <c r="W651" i="7"/>
  <c r="AG651" i="7"/>
  <c r="AO655" i="7"/>
  <c r="AB651" i="7"/>
  <c r="Y651" i="7"/>
  <c r="AT651" i="7"/>
  <c r="AO651" i="7"/>
  <c r="AG655" i="7"/>
  <c r="AN655" i="7"/>
  <c r="D663" i="7"/>
  <c r="AT655" i="7"/>
  <c r="H660" i="7"/>
  <c r="F657" i="7"/>
  <c r="D660" i="7"/>
  <c r="AU651" i="7"/>
  <c r="AM655" i="7"/>
  <c r="AN651" i="7"/>
  <c r="AE655" i="7"/>
  <c r="AK655" i="7"/>
  <c r="AI655" i="7"/>
  <c r="AV651" i="7"/>
  <c r="BB655" i="7"/>
  <c r="V655" i="7"/>
  <c r="F660" i="7"/>
  <c r="AH655" i="7"/>
  <c r="AF655" i="7"/>
  <c r="AS651" i="7"/>
  <c r="H657" i="7"/>
  <c r="Y655" i="7"/>
  <c r="I660" i="7"/>
  <c r="X651" i="7"/>
  <c r="I657" i="7"/>
  <c r="BC651" i="7"/>
  <c r="BA651" i="7"/>
  <c r="W655" i="7"/>
  <c r="AP655" i="7"/>
  <c r="AJ655" i="7"/>
  <c r="AA651" i="7"/>
  <c r="AI651" i="7"/>
  <c r="S650" i="7"/>
  <c r="X655" i="7"/>
  <c r="AB655" i="7"/>
  <c r="BD651" i="7"/>
  <c r="AX651" i="7"/>
  <c r="AJ651" i="7"/>
  <c r="AC651" i="7"/>
  <c r="AA129" i="8" l="1"/>
  <c r="AB129" i="8"/>
  <c r="B129" i="8"/>
  <c r="AE131" i="8"/>
  <c r="O130" i="8"/>
  <c r="P130" i="8"/>
  <c r="Q130" i="8"/>
  <c r="AD130" i="9"/>
  <c r="I129" i="9"/>
  <c r="D129" i="9"/>
  <c r="E129" i="9"/>
  <c r="F129" i="9"/>
  <c r="U129" i="9"/>
  <c r="AE131" i="9"/>
  <c r="U130" i="8"/>
  <c r="I129" i="8"/>
  <c r="B664" i="7"/>
  <c r="B665" i="7" s="1"/>
  <c r="AV746" i="7"/>
  <c r="BC17" i="7"/>
  <c r="BC686" i="7" s="1"/>
  <c r="V719" i="7"/>
  <c r="W50" i="7" s="1"/>
  <c r="W47" i="7" s="1"/>
  <c r="W667" i="7" s="1"/>
  <c r="X718" i="7"/>
  <c r="Y49" i="7" s="1"/>
  <c r="X48" i="7"/>
  <c r="X717" i="7" s="1"/>
  <c r="BB694" i="7"/>
  <c r="AH656" i="7"/>
  <c r="AI656" i="7"/>
  <c r="AB656" i="7"/>
  <c r="X656" i="7"/>
  <c r="AU656" i="7"/>
  <c r="F661" i="7"/>
  <c r="BD656" i="7"/>
  <c r="BC656" i="7"/>
  <c r="AW656" i="7"/>
  <c r="Y656" i="7"/>
  <c r="AR656" i="7"/>
  <c r="V656" i="7"/>
  <c r="AL656" i="7"/>
  <c r="S655" i="7"/>
  <c r="BE656" i="7"/>
  <c r="AZ656" i="7"/>
  <c r="AA656" i="7"/>
  <c r="I661" i="7"/>
  <c r="BA656" i="7"/>
  <c r="AT656" i="7"/>
  <c r="AM656" i="7"/>
  <c r="AV656" i="7"/>
  <c r="W656" i="7"/>
  <c r="AP656" i="7"/>
  <c r="AN656" i="7"/>
  <c r="AE656" i="7"/>
  <c r="AX656" i="7"/>
  <c r="AC656" i="7"/>
  <c r="AG656" i="7"/>
  <c r="AJ656" i="7"/>
  <c r="AK656" i="7"/>
  <c r="BB656" i="7"/>
  <c r="D661" i="7"/>
  <c r="AD656" i="7"/>
  <c r="AQ656" i="7"/>
  <c r="J657" i="7"/>
  <c r="H663" i="7"/>
  <c r="AO656" i="7"/>
  <c r="AF656" i="7"/>
  <c r="Z656" i="7"/>
  <c r="AS656" i="7"/>
  <c r="AY656" i="7"/>
  <c r="H661" i="7"/>
  <c r="S651" i="7"/>
  <c r="AA130" i="8" l="1"/>
  <c r="AB130" i="8"/>
  <c r="X435" i="7"/>
  <c r="W755" i="7"/>
  <c r="X86" i="7" s="1"/>
  <c r="U131" i="8"/>
  <c r="I130" i="8"/>
  <c r="B130" i="8"/>
  <c r="AE132" i="9"/>
  <c r="AE132" i="8"/>
  <c r="P131" i="8"/>
  <c r="Q131" i="8"/>
  <c r="O131" i="8"/>
  <c r="AD131" i="9"/>
  <c r="F130" i="9"/>
  <c r="I130" i="9"/>
  <c r="D130" i="9"/>
  <c r="U130" i="9"/>
  <c r="E130" i="9"/>
  <c r="B667" i="7"/>
  <c r="V747" i="7"/>
  <c r="AW77" i="7"/>
  <c r="V716" i="7"/>
  <c r="W719" i="7"/>
  <c r="X50" i="7" s="1"/>
  <c r="X719" i="7" s="1"/>
  <c r="Y50" i="7" s="1"/>
  <c r="Y718" i="7"/>
  <c r="Z49" i="7" s="1"/>
  <c r="Z714" i="7"/>
  <c r="AA45" i="7" s="1"/>
  <c r="BC25" i="7"/>
  <c r="J664" i="7"/>
  <c r="BD657" i="7"/>
  <c r="BA659" i="7"/>
  <c r="AR657" i="7"/>
  <c r="Z659" i="7"/>
  <c r="AC657" i="7"/>
  <c r="AY659" i="7"/>
  <c r="AG659" i="7"/>
  <c r="J665" i="7"/>
  <c r="AS659" i="7"/>
  <c r="BC659" i="7"/>
  <c r="AI657" i="7"/>
  <c r="S656" i="7"/>
  <c r="AS657" i="7"/>
  <c r="AJ659" i="7"/>
  <c r="AH659" i="7"/>
  <c r="AW657" i="7"/>
  <c r="AF657" i="7"/>
  <c r="AM659" i="7"/>
  <c r="AD657" i="7"/>
  <c r="AA657" i="7"/>
  <c r="AP657" i="7"/>
  <c r="AI659" i="7"/>
  <c r="AP659" i="7"/>
  <c r="BE659" i="7"/>
  <c r="AK657" i="7"/>
  <c r="D664" i="7"/>
  <c r="AL659" i="7"/>
  <c r="BD659" i="7"/>
  <c r="AR659" i="7"/>
  <c r="I665" i="7"/>
  <c r="AE659" i="7"/>
  <c r="W659" i="7"/>
  <c r="AU657" i="7"/>
  <c r="AQ657" i="7"/>
  <c r="AO659" i="7"/>
  <c r="AU659" i="7"/>
  <c r="AZ657" i="7"/>
  <c r="I664" i="7"/>
  <c r="AW659" i="7"/>
  <c r="V659" i="7"/>
  <c r="W657" i="7"/>
  <c r="AY657" i="7"/>
  <c r="AT659" i="7"/>
  <c r="AT657" i="7"/>
  <c r="AX657" i="7"/>
  <c r="H664" i="7"/>
  <c r="BC657" i="7"/>
  <c r="AB659" i="7"/>
  <c r="X657" i="7"/>
  <c r="AL657" i="7"/>
  <c r="AB657" i="7"/>
  <c r="Z657" i="7"/>
  <c r="AG657" i="7"/>
  <c r="BA657" i="7"/>
  <c r="F665" i="7"/>
  <c r="AQ659" i="7"/>
  <c r="AZ659" i="7"/>
  <c r="AO657" i="7"/>
  <c r="AC659" i="7"/>
  <c r="I663" i="7"/>
  <c r="AH657" i="7"/>
  <c r="BE657" i="7"/>
  <c r="F664" i="7"/>
  <c r="H665" i="7"/>
  <c r="AN657" i="7"/>
  <c r="AA659" i="7"/>
  <c r="AK659" i="7"/>
  <c r="Y659" i="7"/>
  <c r="AM657" i="7"/>
  <c r="D665" i="7"/>
  <c r="AN659" i="7"/>
  <c r="AD659" i="7"/>
  <c r="AX659" i="7"/>
  <c r="BB657" i="7"/>
  <c r="AJ657" i="7"/>
  <c r="AV657" i="7"/>
  <c r="BB659" i="7"/>
  <c r="Y657" i="7"/>
  <c r="V657" i="7"/>
  <c r="AV659" i="7"/>
  <c r="AF659" i="7"/>
  <c r="AE657" i="7"/>
  <c r="AA131" i="8" l="1"/>
  <c r="AB131" i="8"/>
  <c r="B131" i="8"/>
  <c r="AD132" i="9"/>
  <c r="D131" i="9"/>
  <c r="I131" i="9"/>
  <c r="F131" i="9"/>
  <c r="U131" i="9"/>
  <c r="E131" i="9"/>
  <c r="AE133" i="9"/>
  <c r="U132" i="8"/>
  <c r="I131" i="8"/>
  <c r="AE133" i="8"/>
  <c r="O132" i="8"/>
  <c r="P132" i="8"/>
  <c r="Q132" i="8"/>
  <c r="B668" i="7"/>
  <c r="B672" i="7" s="1"/>
  <c r="W78" i="7"/>
  <c r="W747" i="7" s="1"/>
  <c r="V749" i="7"/>
  <c r="W80" i="7" s="1"/>
  <c r="W749" i="7" s="1"/>
  <c r="X80" i="7" s="1"/>
  <c r="X749" i="7" s="1"/>
  <c r="Y80" i="7" s="1"/>
  <c r="Y749" i="7" s="1"/>
  <c r="Z80" i="7" s="1"/>
  <c r="Z749" i="7" s="1"/>
  <c r="AA80" i="7" s="1"/>
  <c r="AA749" i="7" s="1"/>
  <c r="AB80" i="7" s="1"/>
  <c r="AB749" i="7" s="1"/>
  <c r="AC80" i="7" s="1"/>
  <c r="AC749" i="7" s="1"/>
  <c r="AD80" i="7" s="1"/>
  <c r="AD749" i="7" s="1"/>
  <c r="AE80" i="7" s="1"/>
  <c r="AE749" i="7" s="1"/>
  <c r="AF80" i="7" s="1"/>
  <c r="AF749" i="7" s="1"/>
  <c r="AG80" i="7" s="1"/>
  <c r="AG749" i="7" s="1"/>
  <c r="AH80" i="7" s="1"/>
  <c r="AH749" i="7" s="1"/>
  <c r="AI80" i="7" s="1"/>
  <c r="AI749" i="7" s="1"/>
  <c r="AJ80" i="7" s="1"/>
  <c r="AJ749" i="7" s="1"/>
  <c r="AK80" i="7" s="1"/>
  <c r="AK749" i="7" s="1"/>
  <c r="AL80" i="7" s="1"/>
  <c r="AL749" i="7" s="1"/>
  <c r="AM80" i="7" s="1"/>
  <c r="AM749" i="7" s="1"/>
  <c r="AN80" i="7" s="1"/>
  <c r="AN749" i="7" s="1"/>
  <c r="AO80" i="7" s="1"/>
  <c r="AO749" i="7" s="1"/>
  <c r="AP80" i="7" s="1"/>
  <c r="AP749" i="7" s="1"/>
  <c r="AQ80" i="7" s="1"/>
  <c r="AQ749" i="7" s="1"/>
  <c r="AR80" i="7" s="1"/>
  <c r="AR749" i="7" s="1"/>
  <c r="AS80" i="7" s="1"/>
  <c r="AS749" i="7" s="1"/>
  <c r="AT80" i="7" s="1"/>
  <c r="AT749" i="7" s="1"/>
  <c r="AU80" i="7" s="1"/>
  <c r="AU749" i="7" s="1"/>
  <c r="AV80" i="7" s="1"/>
  <c r="AV749" i="7" s="1"/>
  <c r="AW80" i="7" s="1"/>
  <c r="AW749" i="7" s="1"/>
  <c r="AX80" i="7" s="1"/>
  <c r="AX749" i="7" s="1"/>
  <c r="AY80" i="7" s="1"/>
  <c r="AY749" i="7" s="1"/>
  <c r="AZ80" i="7" s="1"/>
  <c r="AZ749" i="7" s="1"/>
  <c r="BA80" i="7" s="1"/>
  <c r="BA749" i="7" s="1"/>
  <c r="BB80" i="7" s="1"/>
  <c r="BB749" i="7" s="1"/>
  <c r="BC80" i="7" s="1"/>
  <c r="BC749" i="7" s="1"/>
  <c r="BD80" i="7" s="1"/>
  <c r="BD749" i="7" s="1"/>
  <c r="BE80" i="7" s="1"/>
  <c r="BE749" i="7" s="1"/>
  <c r="AW746" i="7"/>
  <c r="BD17" i="7"/>
  <c r="BD686" i="7" s="1"/>
  <c r="X47" i="7"/>
  <c r="X667" i="7" s="1"/>
  <c r="Y435" i="7" s="1"/>
  <c r="W716" i="7"/>
  <c r="Y719" i="7"/>
  <c r="Z50" i="7" s="1"/>
  <c r="Z718" i="7"/>
  <c r="AA49" i="7" s="1"/>
  <c r="Y48" i="7"/>
  <c r="Y717" i="7" s="1"/>
  <c r="X716" i="7"/>
  <c r="BC694" i="7"/>
  <c r="AJ660" i="7"/>
  <c r="AQ665" i="7"/>
  <c r="X664" i="7"/>
  <c r="F670" i="7"/>
  <c r="BE665" i="7"/>
  <c r="AE664" i="7"/>
  <c r="AS665" i="7"/>
  <c r="AL664" i="7"/>
  <c r="S659" i="7"/>
  <c r="W660" i="7"/>
  <c r="AB665" i="7"/>
  <c r="AA660" i="7"/>
  <c r="AM665" i="7"/>
  <c r="AB664" i="7"/>
  <c r="BD665" i="7"/>
  <c r="BE664" i="7"/>
  <c r="S749" i="7"/>
  <c r="BA664" i="7"/>
  <c r="Z664" i="7"/>
  <c r="AE665" i="7"/>
  <c r="AF665" i="7"/>
  <c r="BB660" i="7"/>
  <c r="AC660" i="7"/>
  <c r="F672" i="7"/>
  <c r="AE660" i="7"/>
  <c r="AT665" i="7"/>
  <c r="X660" i="7"/>
  <c r="AK660" i="7"/>
  <c r="AQ664" i="7"/>
  <c r="AL660" i="7"/>
  <c r="AR664" i="7"/>
  <c r="H670" i="7"/>
  <c r="AY665" i="7"/>
  <c r="Y665" i="7"/>
  <c r="AG660" i="7"/>
  <c r="V665" i="7"/>
  <c r="AG664" i="7"/>
  <c r="AQ660" i="7"/>
  <c r="AO660" i="7"/>
  <c r="AM664" i="7"/>
  <c r="BD660" i="7"/>
  <c r="AH665" i="7"/>
  <c r="AK664" i="7"/>
  <c r="AD665" i="7"/>
  <c r="W664" i="7"/>
  <c r="AJ665" i="7"/>
  <c r="V660" i="7"/>
  <c r="BA660" i="7"/>
  <c r="AP664" i="7"/>
  <c r="AV660" i="7"/>
  <c r="AX664" i="7"/>
  <c r="AW665" i="7"/>
  <c r="AS660" i="7"/>
  <c r="AO664" i="7"/>
  <c r="AH664" i="7"/>
  <c r="BC660" i="7"/>
  <c r="S657" i="7"/>
  <c r="AS664" i="7"/>
  <c r="AU664" i="7"/>
  <c r="AB660" i="7"/>
  <c r="AL665" i="7"/>
  <c r="AU665" i="7"/>
  <c r="Z665" i="7"/>
  <c r="AD664" i="7"/>
  <c r="AY660" i="7"/>
  <c r="AT664" i="7"/>
  <c r="BA665" i="7"/>
  <c r="AR660" i="7"/>
  <c r="AX665" i="7"/>
  <c r="F667" i="7"/>
  <c r="AI665" i="7"/>
  <c r="AT660" i="7"/>
  <c r="H667" i="7"/>
  <c r="AD660" i="7"/>
  <c r="AX660" i="7"/>
  <c r="AV665" i="7"/>
  <c r="AR665" i="7"/>
  <c r="D670" i="7"/>
  <c r="BB664" i="7"/>
  <c r="AO665" i="7"/>
  <c r="AK665" i="7"/>
  <c r="AC664" i="7"/>
  <c r="AC665" i="7"/>
  <c r="BE660" i="7"/>
  <c r="BB665" i="7"/>
  <c r="AH660" i="7"/>
  <c r="AP660" i="7"/>
  <c r="AP665" i="7"/>
  <c r="AU660" i="7"/>
  <c r="AN664" i="7"/>
  <c r="AY664" i="7"/>
  <c r="AJ664" i="7"/>
  <c r="V664" i="7"/>
  <c r="Z660" i="7"/>
  <c r="AW664" i="7"/>
  <c r="J663" i="7"/>
  <c r="D667" i="7"/>
  <c r="AM660" i="7"/>
  <c r="AW660" i="7"/>
  <c r="AI664" i="7"/>
  <c r="Y664" i="7"/>
  <c r="AZ665" i="7"/>
  <c r="D672" i="7"/>
  <c r="AN665" i="7"/>
  <c r="AA665" i="7"/>
  <c r="AV664" i="7"/>
  <c r="X665" i="7"/>
  <c r="BC664" i="7"/>
  <c r="AZ660" i="7"/>
  <c r="AI660" i="7"/>
  <c r="BC665" i="7"/>
  <c r="AN660" i="7"/>
  <c r="AA664" i="7"/>
  <c r="Y660" i="7"/>
  <c r="AG665" i="7"/>
  <c r="H672" i="7"/>
  <c r="I672" i="7" s="1"/>
  <c r="W665" i="7"/>
  <c r="BD664" i="7"/>
  <c r="AZ664" i="7"/>
  <c r="AF660" i="7"/>
  <c r="AF664" i="7"/>
  <c r="AA132" i="8" l="1"/>
  <c r="AB132" i="8"/>
  <c r="X755" i="7"/>
  <c r="Y86" i="7" s="1"/>
  <c r="B132" i="8"/>
  <c r="AE134" i="9"/>
  <c r="AE134" i="8"/>
  <c r="Q133" i="8"/>
  <c r="O133" i="8"/>
  <c r="P133" i="8"/>
  <c r="U133" i="8"/>
  <c r="I132" i="8"/>
  <c r="AD133" i="9"/>
  <c r="I132" i="9"/>
  <c r="U132" i="9"/>
  <c r="F132" i="9"/>
  <c r="D132" i="9"/>
  <c r="E132" i="9"/>
  <c r="B673" i="7"/>
  <c r="V745" i="7"/>
  <c r="V692" i="7"/>
  <c r="V690" i="7" s="1"/>
  <c r="W76" i="7"/>
  <c r="AX77" i="7"/>
  <c r="X78" i="7"/>
  <c r="W745" i="7"/>
  <c r="AA718" i="7"/>
  <c r="AB49" i="7" s="1"/>
  <c r="Z719" i="7"/>
  <c r="AA50" i="7" s="1"/>
  <c r="Y47" i="7"/>
  <c r="Y667" i="7" s="1"/>
  <c r="Z435" i="7" s="1"/>
  <c r="AA714" i="7"/>
  <c r="AB45" i="7" s="1"/>
  <c r="BD25" i="7"/>
  <c r="J672" i="7"/>
  <c r="F673" i="7"/>
  <c r="BE661" i="7"/>
  <c r="AN663" i="7"/>
  <c r="I670" i="7"/>
  <c r="AJ661" i="7"/>
  <c r="BD661" i="7"/>
  <c r="Y663" i="7"/>
  <c r="AC663" i="7"/>
  <c r="S665" i="7"/>
  <c r="D668" i="7"/>
  <c r="I668" i="7"/>
  <c r="AQ663" i="7"/>
  <c r="J668" i="7"/>
  <c r="AR661" i="7"/>
  <c r="AZ663" i="7"/>
  <c r="AR663" i="7"/>
  <c r="AV661" i="7"/>
  <c r="AF661" i="7"/>
  <c r="AM663" i="7"/>
  <c r="BD663" i="7"/>
  <c r="Y661" i="7"/>
  <c r="AG661" i="7"/>
  <c r="AA661" i="7"/>
  <c r="AD661" i="7"/>
  <c r="BB661" i="7"/>
  <c r="Z663" i="7"/>
  <c r="AS661" i="7"/>
  <c r="AQ661" i="7"/>
  <c r="BC663" i="7"/>
  <c r="AT661" i="7"/>
  <c r="W663" i="7"/>
  <c r="F668" i="7"/>
  <c r="X663" i="7"/>
  <c r="AX663" i="7"/>
  <c r="AY663" i="7"/>
  <c r="AO663" i="7"/>
  <c r="AE661" i="7"/>
  <c r="AB661" i="7"/>
  <c r="BA663" i="7"/>
  <c r="AV663" i="7"/>
  <c r="AA663" i="7"/>
  <c r="AL663" i="7"/>
  <c r="W661" i="7"/>
  <c r="BA661" i="7"/>
  <c r="AP661" i="7"/>
  <c r="AH663" i="7"/>
  <c r="S664" i="7"/>
  <c r="AD663" i="7"/>
  <c r="AK661" i="7"/>
  <c r="S660" i="7"/>
  <c r="AW661" i="7"/>
  <c r="AY661" i="7"/>
  <c r="AP663" i="7"/>
  <c r="AT663" i="7"/>
  <c r="AO661" i="7"/>
  <c r="AB663" i="7"/>
  <c r="AJ663" i="7"/>
  <c r="AG663" i="7"/>
  <c r="X661" i="7"/>
  <c r="AU663" i="7"/>
  <c r="V661" i="7"/>
  <c r="AS663" i="7"/>
  <c r="BC661" i="7"/>
  <c r="AE663" i="7"/>
  <c r="AL661" i="7"/>
  <c r="AC661" i="7"/>
  <c r="AM661" i="7"/>
  <c r="Z661" i="7"/>
  <c r="BB663" i="7"/>
  <c r="AU661" i="7"/>
  <c r="AN661" i="7"/>
  <c r="AK663" i="7"/>
  <c r="I667" i="7"/>
  <c r="AH661" i="7"/>
  <c r="AI663" i="7"/>
  <c r="V663" i="7"/>
  <c r="BE663" i="7"/>
  <c r="I673" i="7"/>
  <c r="AI661" i="7"/>
  <c r="H668" i="7"/>
  <c r="AZ661" i="7"/>
  <c r="AF663" i="7"/>
  <c r="AW663" i="7"/>
  <c r="AX661" i="7"/>
  <c r="AA133" i="8" l="1"/>
  <c r="AB133" i="8"/>
  <c r="B133" i="8"/>
  <c r="Y755" i="7"/>
  <c r="Z86" i="7" s="1"/>
  <c r="AE135" i="8"/>
  <c r="O134" i="8"/>
  <c r="P134" i="8"/>
  <c r="Q134" i="8"/>
  <c r="U134" i="8"/>
  <c r="I133" i="8"/>
  <c r="AE135" i="9"/>
  <c r="AD134" i="9"/>
  <c r="D133" i="9"/>
  <c r="U133" i="9"/>
  <c r="E133" i="9"/>
  <c r="F133" i="9"/>
  <c r="I133" i="9"/>
  <c r="B675" i="7"/>
  <c r="B676" i="7" s="1"/>
  <c r="X747" i="7"/>
  <c r="X76" i="7"/>
  <c r="AX746" i="7"/>
  <c r="BE17" i="7"/>
  <c r="BE686" i="7" s="1"/>
  <c r="AA719" i="7"/>
  <c r="AB50" i="7" s="1"/>
  <c r="AB718" i="7"/>
  <c r="AC49" i="7" s="1"/>
  <c r="Z48" i="7"/>
  <c r="Z717" i="7" s="1"/>
  <c r="Y716" i="7"/>
  <c r="BD694" i="7"/>
  <c r="J667" i="7"/>
  <c r="H673" i="7"/>
  <c r="D673" i="7"/>
  <c r="S663" i="7"/>
  <c r="J670" i="7"/>
  <c r="J673" i="7"/>
  <c r="S661" i="7"/>
  <c r="AA134" i="8" l="1"/>
  <c r="AB134" i="8"/>
  <c r="B677" i="7"/>
  <c r="AD135" i="9"/>
  <c r="F134" i="9"/>
  <c r="E134" i="9"/>
  <c r="D134" i="9"/>
  <c r="U134" i="9"/>
  <c r="I134" i="9"/>
  <c r="B134" i="8"/>
  <c r="AE136" i="9"/>
  <c r="U135" i="8"/>
  <c r="I134" i="8"/>
  <c r="AE136" i="8"/>
  <c r="O135" i="8"/>
  <c r="P135" i="8"/>
  <c r="Q135" i="8"/>
  <c r="Y78" i="7"/>
  <c r="X745" i="7"/>
  <c r="AY77" i="7"/>
  <c r="AC718" i="7"/>
  <c r="AD49" i="7" s="1"/>
  <c r="AB719" i="7"/>
  <c r="AC50" i="7" s="1"/>
  <c r="Z47" i="7"/>
  <c r="Z667" i="7" s="1"/>
  <c r="AA435" i="7" s="1"/>
  <c r="AB714" i="7"/>
  <c r="AC45" i="7" s="1"/>
  <c r="BE25" i="7"/>
  <c r="H676" i="7"/>
  <c r="S686" i="7"/>
  <c r="F675" i="7"/>
  <c r="D676" i="7"/>
  <c r="D675" i="7"/>
  <c r="F676" i="7"/>
  <c r="I676" i="7"/>
  <c r="H675" i="7"/>
  <c r="I675" i="7" s="1"/>
  <c r="AA135" i="8" l="1"/>
  <c r="AB135" i="8"/>
  <c r="Z755" i="7"/>
  <c r="AA86" i="7" s="1"/>
  <c r="B135" i="8"/>
  <c r="U136" i="8"/>
  <c r="I135" i="8"/>
  <c r="AD136" i="9"/>
  <c r="F135" i="9"/>
  <c r="U135" i="9"/>
  <c r="E135" i="9"/>
  <c r="I135" i="9"/>
  <c r="D135" i="9"/>
  <c r="AE137" i="8"/>
  <c r="Q136" i="8"/>
  <c r="P136" i="8"/>
  <c r="O136" i="8"/>
  <c r="AE137" i="9"/>
  <c r="AY746" i="7"/>
  <c r="Y747" i="7"/>
  <c r="Y76" i="7"/>
  <c r="AC719" i="7"/>
  <c r="AD50" i="7" s="1"/>
  <c r="AD718" i="7"/>
  <c r="AE49" i="7" s="1"/>
  <c r="AA48" i="7"/>
  <c r="AA717" i="7" s="1"/>
  <c r="Z716" i="7"/>
  <c r="BE694" i="7"/>
  <c r="I28" i="7"/>
  <c r="H695" i="7"/>
  <c r="I699" i="7"/>
  <c r="I695" i="7"/>
  <c r="J676" i="7"/>
  <c r="I26" i="7"/>
  <c r="H696" i="7"/>
  <c r="H29" i="7"/>
  <c r="H30" i="7"/>
  <c r="J28" i="7"/>
  <c r="H26" i="7"/>
  <c r="D677" i="7"/>
  <c r="H697" i="7"/>
  <c r="I697" i="7"/>
  <c r="I698" i="7"/>
  <c r="F677" i="7"/>
  <c r="I27" i="7"/>
  <c r="I29" i="7"/>
  <c r="J675" i="7"/>
  <c r="I696" i="7"/>
  <c r="H28" i="7"/>
  <c r="H677" i="7"/>
  <c r="I677" i="7" s="1"/>
  <c r="H27" i="7"/>
  <c r="J697" i="7"/>
  <c r="J29" i="7"/>
  <c r="H699" i="7"/>
  <c r="H698" i="7"/>
  <c r="J698" i="7"/>
  <c r="S694" i="7"/>
  <c r="AA136" i="8" l="1"/>
  <c r="AB136" i="8"/>
  <c r="U137" i="8"/>
  <c r="I136" i="8"/>
  <c r="AE138" i="9"/>
  <c r="AE138" i="8"/>
  <c r="O137" i="8"/>
  <c r="P137" i="8"/>
  <c r="Q137" i="8"/>
  <c r="AD137" i="9"/>
  <c r="D136" i="9"/>
  <c r="I136" i="9"/>
  <c r="U136" i="9"/>
  <c r="F136" i="9"/>
  <c r="E136" i="9"/>
  <c r="B136" i="8"/>
  <c r="AZ77" i="7"/>
  <c r="Z78" i="7"/>
  <c r="Y745" i="7"/>
  <c r="AE718" i="7"/>
  <c r="AF49" i="7" s="1"/>
  <c r="AD719" i="7"/>
  <c r="AE50" i="7" s="1"/>
  <c r="AA47" i="7"/>
  <c r="AA667" i="7" s="1"/>
  <c r="AB435" i="7" s="1"/>
  <c r="AC714" i="7"/>
  <c r="AD45" i="7" s="1"/>
  <c r="B237" i="2"/>
  <c r="B300" i="2"/>
  <c r="B299" i="2"/>
  <c r="B302" i="2"/>
  <c r="B301" i="2"/>
  <c r="B236" i="2"/>
  <c r="B239" i="2"/>
  <c r="B238" i="2"/>
  <c r="B63" i="2"/>
  <c r="B123" i="2"/>
  <c r="B68" i="2"/>
  <c r="B127" i="2"/>
  <c r="B64" i="2"/>
  <c r="B124" i="2"/>
  <c r="B121" i="2"/>
  <c r="B128" i="2"/>
  <c r="B69" i="2"/>
  <c r="B66" i="2"/>
  <c r="B67" i="2"/>
  <c r="B71" i="2"/>
  <c r="B62" i="2"/>
  <c r="B120" i="2"/>
  <c r="B126" i="2"/>
  <c r="B122" i="2"/>
  <c r="B65" i="2"/>
  <c r="S18" i="6"/>
  <c r="B70" i="2"/>
  <c r="B129" i="2"/>
  <c r="B125" i="2"/>
  <c r="B119" i="2"/>
  <c r="B61" i="2"/>
  <c r="R24" i="6"/>
  <c r="B24" i="6" s="1"/>
  <c r="R22" i="6"/>
  <c r="B22" i="6" s="1"/>
  <c r="R23" i="6"/>
  <c r="B23" i="6" s="1"/>
  <c r="R21" i="6"/>
  <c r="B21" i="6" s="1"/>
  <c r="R19" i="6"/>
  <c r="R20" i="6"/>
  <c r="B20" i="6" s="1"/>
  <c r="J696" i="7"/>
  <c r="J27" i="7"/>
  <c r="I30" i="7"/>
  <c r="J699" i="7"/>
  <c r="J677" i="7"/>
  <c r="J26" i="7"/>
  <c r="J695" i="7"/>
  <c r="AA137" i="8" l="1"/>
  <c r="AB137" i="8"/>
  <c r="S211" i="6"/>
  <c r="S214" i="6"/>
  <c r="S215" i="6"/>
  <c r="S213" i="6"/>
  <c r="S212" i="6"/>
  <c r="AA755" i="7"/>
  <c r="AB86" i="7" s="1"/>
  <c r="S210" i="6"/>
  <c r="AE139" i="9"/>
  <c r="AD138" i="9"/>
  <c r="D137" i="9"/>
  <c r="F137" i="9"/>
  <c r="E137" i="9"/>
  <c r="U137" i="9"/>
  <c r="I137" i="9"/>
  <c r="B137" i="8"/>
  <c r="U138" i="8"/>
  <c r="I137" i="8"/>
  <c r="AE139" i="8"/>
  <c r="O138" i="8"/>
  <c r="P138" i="8"/>
  <c r="Q138" i="8"/>
  <c r="S207" i="6"/>
  <c r="S209" i="6"/>
  <c r="S208" i="6"/>
  <c r="S205" i="6"/>
  <c r="S206" i="6"/>
  <c r="S204" i="6"/>
  <c r="Z747" i="7"/>
  <c r="Z76" i="7"/>
  <c r="AZ746" i="7"/>
  <c r="B19" i="6"/>
  <c r="B2" i="6" s="1"/>
  <c r="S201" i="6"/>
  <c r="S167" i="6"/>
  <c r="S178" i="6"/>
  <c r="S151" i="6"/>
  <c r="S177" i="6"/>
  <c r="S159" i="6"/>
  <c r="S190" i="6"/>
  <c r="S184" i="6"/>
  <c r="S169" i="6"/>
  <c r="S173" i="6"/>
  <c r="S161" i="6"/>
  <c r="S166" i="6"/>
  <c r="S191" i="6"/>
  <c r="S188" i="6"/>
  <c r="S179" i="6"/>
  <c r="S174" i="6"/>
  <c r="S176" i="6"/>
  <c r="S155" i="6"/>
  <c r="S203" i="6"/>
  <c r="S186" i="6"/>
  <c r="S172" i="6"/>
  <c r="S180" i="6"/>
  <c r="S163" i="6"/>
  <c r="S157" i="6"/>
  <c r="S202" i="6"/>
  <c r="S185" i="6"/>
  <c r="S153" i="6"/>
  <c r="S147" i="6"/>
  <c r="S182" i="6"/>
  <c r="S152" i="6"/>
  <c r="S197" i="6"/>
  <c r="S189" i="6"/>
  <c r="S154" i="6"/>
  <c r="S165" i="6"/>
  <c r="S183" i="6"/>
  <c r="S187" i="6"/>
  <c r="S194" i="6"/>
  <c r="S199" i="6"/>
  <c r="S149" i="6"/>
  <c r="S181" i="6"/>
  <c r="S150" i="6"/>
  <c r="S158" i="6"/>
  <c r="S162" i="6"/>
  <c r="S192" i="6"/>
  <c r="S164" i="6"/>
  <c r="S175" i="6"/>
  <c r="S156" i="6"/>
  <c r="S170" i="6"/>
  <c r="S168" i="6"/>
  <c r="AF718" i="7"/>
  <c r="AG49" i="7" s="1"/>
  <c r="AE719" i="7"/>
  <c r="AF50" i="7" s="1"/>
  <c r="AB48" i="7"/>
  <c r="AB717" i="7" s="1"/>
  <c r="AA716" i="7"/>
  <c r="S48" i="6"/>
  <c r="S88" i="6"/>
  <c r="S92" i="6"/>
  <c r="S136" i="6"/>
  <c r="S105" i="6"/>
  <c r="S127" i="6"/>
  <c r="S129" i="6"/>
  <c r="S126" i="6"/>
  <c r="S122" i="6"/>
  <c r="S103" i="6"/>
  <c r="S86" i="6"/>
  <c r="S115" i="6"/>
  <c r="S85" i="6"/>
  <c r="S123" i="6"/>
  <c r="S91" i="6"/>
  <c r="S137" i="6"/>
  <c r="S113" i="6"/>
  <c r="S120" i="6"/>
  <c r="S128" i="6"/>
  <c r="S110" i="6"/>
  <c r="S114" i="6"/>
  <c r="S90" i="6"/>
  <c r="S118" i="6"/>
  <c r="S96" i="6"/>
  <c r="S100" i="6"/>
  <c r="S87" i="6"/>
  <c r="S144" i="6"/>
  <c r="S131" i="6"/>
  <c r="S117" i="6"/>
  <c r="S84" i="6"/>
  <c r="S102" i="6"/>
  <c r="S111" i="6"/>
  <c r="S146" i="6"/>
  <c r="S99" i="6"/>
  <c r="S145" i="6"/>
  <c r="S112" i="6"/>
  <c r="S94" i="6"/>
  <c r="S98" i="6"/>
  <c r="S142" i="6"/>
  <c r="S93" i="6"/>
  <c r="S139" i="6"/>
  <c r="S104" i="6"/>
  <c r="S119" i="6"/>
  <c r="S132" i="6"/>
  <c r="S134" i="6"/>
  <c r="S116" i="6"/>
  <c r="S143" i="6"/>
  <c r="S121" i="6"/>
  <c r="S125" i="6"/>
  <c r="S107" i="6"/>
  <c r="S82" i="6"/>
  <c r="S97" i="6"/>
  <c r="S108" i="6"/>
  <c r="S101" i="6"/>
  <c r="S133" i="6"/>
  <c r="S109" i="6"/>
  <c r="S140" i="6"/>
  <c r="S141" i="6"/>
  <c r="S89" i="6"/>
  <c r="S130" i="6"/>
  <c r="S138" i="6"/>
  <c r="S23" i="6"/>
  <c r="B2" i="2"/>
  <c r="S17" i="6"/>
  <c r="S28" i="6"/>
  <c r="S64" i="6"/>
  <c r="S68" i="6"/>
  <c r="S78" i="6"/>
  <c r="S49" i="6"/>
  <c r="S39" i="6"/>
  <c r="S50" i="6"/>
  <c r="S29" i="6"/>
  <c r="S65" i="6"/>
  <c r="S69" i="6"/>
  <c r="S71" i="6"/>
  <c r="S40" i="6"/>
  <c r="S42" i="6"/>
  <c r="S52" i="6"/>
  <c r="S26" i="6"/>
  <c r="S53" i="6"/>
  <c r="S56" i="6"/>
  <c r="S76" i="6"/>
  <c r="S32" i="6"/>
  <c r="S37" i="6"/>
  <c r="S47" i="6"/>
  <c r="S22" i="6"/>
  <c r="S21" i="6"/>
  <c r="S31" i="6"/>
  <c r="S51" i="6"/>
  <c r="S62" i="6"/>
  <c r="S80" i="6"/>
  <c r="S33" i="6"/>
  <c r="S43" i="6"/>
  <c r="S24" i="6"/>
  <c r="S58" i="6"/>
  <c r="S45" i="6"/>
  <c r="S72" i="6"/>
  <c r="S81" i="6"/>
  <c r="S34" i="6"/>
  <c r="S44" i="6"/>
  <c r="S75" i="6"/>
  <c r="S60" i="6"/>
  <c r="S54" i="6"/>
  <c r="S73" i="6"/>
  <c r="S57" i="6"/>
  <c r="S35" i="6"/>
  <c r="S36" i="6"/>
  <c r="S25" i="6"/>
  <c r="S61" i="6"/>
  <c r="S55" i="6"/>
  <c r="S74" i="6"/>
  <c r="S66" i="6"/>
  <c r="S27" i="6"/>
  <c r="S46" i="6"/>
  <c r="S20" i="6"/>
  <c r="S19" i="6"/>
  <c r="S63" i="6"/>
  <c r="S67" i="6"/>
  <c r="S77" i="6"/>
  <c r="S79" i="6"/>
  <c r="S38" i="6"/>
  <c r="J30" i="7"/>
  <c r="AA138" i="8" l="1"/>
  <c r="AB138" i="8"/>
  <c r="B138" i="8"/>
  <c r="AD139" i="9"/>
  <c r="U138" i="9"/>
  <c r="E138" i="9"/>
  <c r="D138" i="9"/>
  <c r="I138" i="9"/>
  <c r="F138" i="9"/>
  <c r="AE140" i="9"/>
  <c r="AE140" i="8"/>
  <c r="P139" i="8"/>
  <c r="Q139" i="8"/>
  <c r="O139" i="8"/>
  <c r="U139" i="8"/>
  <c r="I138" i="8"/>
  <c r="AA78" i="7"/>
  <c r="Z745" i="7"/>
  <c r="BA77" i="7"/>
  <c r="AG718" i="7"/>
  <c r="AH49" i="7" s="1"/>
  <c r="AF719" i="7"/>
  <c r="AG50" i="7" s="1"/>
  <c r="AB47" i="7"/>
  <c r="AB667" i="7" s="1"/>
  <c r="AC435" i="7" s="1"/>
  <c r="AD714" i="7"/>
  <c r="AE45" i="7" s="1"/>
  <c r="S6" i="6"/>
  <c r="J260" i="7"/>
  <c r="J253" i="7"/>
  <c r="J265" i="7"/>
  <c r="J262" i="7"/>
  <c r="J261" i="7"/>
  <c r="J263" i="7"/>
  <c r="J264" i="7"/>
  <c r="AA139" i="8" l="1"/>
  <c r="AB139" i="8"/>
  <c r="AB755" i="7"/>
  <c r="AC86" i="7" s="1"/>
  <c r="B139" i="8"/>
  <c r="AE141" i="9"/>
  <c r="AE141" i="8"/>
  <c r="O140" i="8"/>
  <c r="P140" i="8"/>
  <c r="Q140" i="8"/>
  <c r="AD140" i="9"/>
  <c r="I139" i="9"/>
  <c r="F139" i="9"/>
  <c r="D139" i="9"/>
  <c r="U139" i="9"/>
  <c r="E139" i="9"/>
  <c r="U140" i="8"/>
  <c r="I139" i="8"/>
  <c r="AA747" i="7"/>
  <c r="AA76" i="7"/>
  <c r="BA746" i="7"/>
  <c r="AG719" i="7"/>
  <c r="AH50" i="7" s="1"/>
  <c r="AH718" i="7"/>
  <c r="AI49" i="7" s="1"/>
  <c r="AC48" i="7"/>
  <c r="AC717" i="7" s="1"/>
  <c r="AB716" i="7"/>
  <c r="AT261" i="7"/>
  <c r="AE262" i="7"/>
  <c r="AY253" i="7"/>
  <c r="AJ264" i="7"/>
  <c r="AP262" i="7"/>
  <c r="AJ253" i="7"/>
  <c r="AF261" i="7"/>
  <c r="AP263" i="7"/>
  <c r="AK265" i="7"/>
  <c r="AP264" i="7"/>
  <c r="AY260" i="7"/>
  <c r="V263" i="7"/>
  <c r="AW262" i="7"/>
  <c r="AM253" i="7"/>
  <c r="BE263" i="7"/>
  <c r="BD263" i="7"/>
  <c r="AP260" i="7"/>
  <c r="AT253" i="7"/>
  <c r="BC264" i="7"/>
  <c r="AD261" i="7"/>
  <c r="AT265" i="7"/>
  <c r="AX260" i="7"/>
  <c r="BD253" i="7"/>
  <c r="AY261" i="7"/>
  <c r="AA253" i="7"/>
  <c r="AB263" i="7"/>
  <c r="BE253" i="7"/>
  <c r="AO265" i="7"/>
  <c r="AE264" i="7"/>
  <c r="AI262" i="7"/>
  <c r="AT262" i="7"/>
  <c r="V260" i="7"/>
  <c r="AV262" i="7"/>
  <c r="Y262" i="7"/>
  <c r="AT263" i="7"/>
  <c r="X253" i="7"/>
  <c r="AZ253" i="7"/>
  <c r="AC261" i="7"/>
  <c r="V262" i="7"/>
  <c r="AF253" i="7"/>
  <c r="AS261" i="7"/>
  <c r="AF260" i="7"/>
  <c r="AR264" i="7"/>
  <c r="AQ265" i="7"/>
  <c r="AF264" i="7"/>
  <c r="J257" i="7"/>
  <c r="AJ261" i="7"/>
  <c r="BC260" i="7"/>
  <c r="AQ263" i="7"/>
  <c r="BB262" i="7"/>
  <c r="BE264" i="7"/>
  <c r="AH265" i="7"/>
  <c r="Y253" i="7"/>
  <c r="AH263" i="7"/>
  <c r="AY265" i="7"/>
  <c r="AO264" i="7"/>
  <c r="AM265" i="7"/>
  <c r="AS260" i="7"/>
  <c r="AA264" i="7"/>
  <c r="AK253" i="7"/>
  <c r="BA264" i="7"/>
  <c r="AI263" i="7"/>
  <c r="AO261" i="7"/>
  <c r="AO263" i="7"/>
  <c r="AI264" i="7"/>
  <c r="X265" i="7"/>
  <c r="AW264" i="7"/>
  <c r="AF265" i="7"/>
  <c r="AA265" i="7"/>
  <c r="AQ262" i="7"/>
  <c r="AT260" i="7"/>
  <c r="AH264" i="7"/>
  <c r="AD260" i="7"/>
  <c r="AL262" i="7"/>
  <c r="Z264" i="7"/>
  <c r="AJ265" i="7"/>
  <c r="AS264" i="7"/>
  <c r="AK260" i="7"/>
  <c r="Z261" i="7"/>
  <c r="X264" i="7"/>
  <c r="BC261" i="7"/>
  <c r="BD260" i="7"/>
  <c r="BA262" i="7"/>
  <c r="W263" i="7"/>
  <c r="BA253" i="7"/>
  <c r="AI265" i="7"/>
  <c r="X263" i="7"/>
  <c r="W265" i="7"/>
  <c r="V253" i="7"/>
  <c r="AJ262" i="7"/>
  <c r="AM264" i="7"/>
  <c r="AX262" i="7"/>
  <c r="AC265" i="7"/>
  <c r="AA263" i="7"/>
  <c r="AX261" i="7"/>
  <c r="AB265" i="7"/>
  <c r="AG264" i="7"/>
  <c r="AS265" i="7"/>
  <c r="AO260" i="7"/>
  <c r="AG253" i="7"/>
  <c r="V261" i="7"/>
  <c r="AS262" i="7"/>
  <c r="AR253" i="7"/>
  <c r="AK262" i="7"/>
  <c r="AC263" i="7"/>
  <c r="AP253" i="7"/>
  <c r="AM261" i="7"/>
  <c r="AE253" i="7"/>
  <c r="AZ260" i="7"/>
  <c r="AM262" i="7"/>
  <c r="AV253" i="7"/>
  <c r="V264" i="7"/>
  <c r="BB261" i="7"/>
  <c r="AO262" i="7"/>
  <c r="AI260" i="7"/>
  <c r="AY264" i="7"/>
  <c r="AY262" i="7"/>
  <c r="AZ264" i="7"/>
  <c r="AW263" i="7"/>
  <c r="AU253" i="7"/>
  <c r="AN262" i="7"/>
  <c r="AN263" i="7"/>
  <c r="AN261" i="7"/>
  <c r="AX265" i="7"/>
  <c r="AD265" i="7"/>
  <c r="BE265" i="7"/>
  <c r="AD262" i="7"/>
  <c r="BE260" i="7"/>
  <c r="AW260" i="7"/>
  <c r="AR263" i="7"/>
  <c r="BB265" i="7"/>
  <c r="AV260" i="7"/>
  <c r="BE262" i="7"/>
  <c r="AI253" i="7"/>
  <c r="AC253" i="7"/>
  <c r="AL263" i="7"/>
  <c r="AG260" i="7"/>
  <c r="BD265" i="7"/>
  <c r="AL253" i="7"/>
  <c r="AY263" i="7"/>
  <c r="BB264" i="7"/>
  <c r="AG262" i="7"/>
  <c r="V265" i="7"/>
  <c r="AT264" i="7"/>
  <c r="AJ260" i="7"/>
  <c r="AP265" i="7"/>
  <c r="AE261" i="7"/>
  <c r="AC264" i="7"/>
  <c r="AD263" i="7"/>
  <c r="BB263" i="7"/>
  <c r="AB262" i="7"/>
  <c r="BC265" i="7"/>
  <c r="AM260" i="7"/>
  <c r="AA262" i="7"/>
  <c r="AQ260" i="7"/>
  <c r="AN260" i="7"/>
  <c r="AF262" i="7"/>
  <c r="BE261" i="7"/>
  <c r="Z263" i="7"/>
  <c r="W264" i="7"/>
  <c r="Y264" i="7"/>
  <c r="AK264" i="7"/>
  <c r="AV261" i="7"/>
  <c r="AH262" i="7"/>
  <c r="AX263" i="7"/>
  <c r="AW261" i="7"/>
  <c r="Z265" i="7"/>
  <c r="AQ253" i="7"/>
  <c r="AB253" i="7"/>
  <c r="AZ263" i="7"/>
  <c r="W260" i="7"/>
  <c r="AU262" i="7"/>
  <c r="BC253" i="7"/>
  <c r="AD253" i="7"/>
  <c r="Y261" i="7"/>
  <c r="BA265" i="7"/>
  <c r="AE265" i="7"/>
  <c r="AU260" i="7"/>
  <c r="BB260" i="7"/>
  <c r="BD264" i="7"/>
  <c r="X262" i="7"/>
  <c r="AC260" i="7"/>
  <c r="BA263" i="7"/>
  <c r="BA260" i="7"/>
  <c r="AO253" i="7"/>
  <c r="BC263" i="7"/>
  <c r="Y265" i="7"/>
  <c r="AG261" i="7"/>
  <c r="AQ261" i="7"/>
  <c r="Y260" i="7"/>
  <c r="AS263" i="7"/>
  <c r="AG265" i="7"/>
  <c r="AV263" i="7"/>
  <c r="BC262" i="7"/>
  <c r="AS253" i="7"/>
  <c r="W262" i="7"/>
  <c r="AX264" i="7"/>
  <c r="Z253" i="7"/>
  <c r="AH261" i="7"/>
  <c r="AE263" i="7"/>
  <c r="AR261" i="7"/>
  <c r="AG263" i="7"/>
  <c r="AR262" i="7"/>
  <c r="BA261" i="7"/>
  <c r="AD264" i="7"/>
  <c r="AF263" i="7"/>
  <c r="AR265" i="7"/>
  <c r="AU265" i="7"/>
  <c r="AB260" i="7"/>
  <c r="AP261" i="7"/>
  <c r="AL261" i="7"/>
  <c r="AR260" i="7"/>
  <c r="AZ261" i="7"/>
  <c r="AC262" i="7"/>
  <c r="W253" i="7"/>
  <c r="AB261" i="7"/>
  <c r="AA260" i="7"/>
  <c r="AV265" i="7"/>
  <c r="AU261" i="7"/>
  <c r="AW253" i="7"/>
  <c r="W261" i="7"/>
  <c r="AH260" i="7"/>
  <c r="AW265" i="7"/>
  <c r="Z260" i="7"/>
  <c r="AH253" i="7"/>
  <c r="AA261" i="7"/>
  <c r="AE260" i="7"/>
  <c r="AU264" i="7"/>
  <c r="BB253" i="7"/>
  <c r="AK261" i="7"/>
  <c r="AN253" i="7"/>
  <c r="AU263" i="7"/>
  <c r="Z262" i="7"/>
  <c r="AN265" i="7"/>
  <c r="AX253" i="7"/>
  <c r="AN264" i="7"/>
  <c r="AZ265" i="7"/>
  <c r="AZ262" i="7"/>
  <c r="AJ263" i="7"/>
  <c r="AV264" i="7"/>
  <c r="AI261" i="7"/>
  <c r="AL264" i="7"/>
  <c r="Y263" i="7"/>
  <c r="AB264" i="7"/>
  <c r="X261" i="7"/>
  <c r="BD261" i="7"/>
  <c r="AM263" i="7"/>
  <c r="BD262" i="7"/>
  <c r="AL260" i="7"/>
  <c r="X260" i="7"/>
  <c r="AK263" i="7"/>
  <c r="AL265" i="7"/>
  <c r="AQ264" i="7"/>
  <c r="AA140" i="8" l="1"/>
  <c r="AB140" i="8"/>
  <c r="U141" i="8"/>
  <c r="I140" i="8"/>
  <c r="AE142" i="9"/>
  <c r="B140" i="8"/>
  <c r="AE142" i="8"/>
  <c r="Q141" i="8"/>
  <c r="O141" i="8"/>
  <c r="P141" i="8"/>
  <c r="AD141" i="9"/>
  <c r="D140" i="9"/>
  <c r="F140" i="9"/>
  <c r="U140" i="9"/>
  <c r="E140" i="9"/>
  <c r="I140" i="9"/>
  <c r="AB78" i="7"/>
  <c r="AA745" i="7"/>
  <c r="BB77" i="7"/>
  <c r="AI718" i="7"/>
  <c r="AJ49" i="7" s="1"/>
  <c r="AH719" i="7"/>
  <c r="AI50" i="7" s="1"/>
  <c r="AC47" i="7"/>
  <c r="AC667" i="7" s="1"/>
  <c r="AD435" i="7" s="1"/>
  <c r="AE714" i="7"/>
  <c r="AF45" i="7" s="1"/>
  <c r="V697" i="7"/>
  <c r="W28" i="7" s="1"/>
  <c r="W697" i="7" s="1"/>
  <c r="X28" i="7" s="1"/>
  <c r="X697" i="7" s="1"/>
  <c r="Y28" i="7" s="1"/>
  <c r="Y697" i="7" s="1"/>
  <c r="Z28" i="7" s="1"/>
  <c r="Z697" i="7" s="1"/>
  <c r="AA28" i="7" s="1"/>
  <c r="AA697" i="7" s="1"/>
  <c r="AB28" i="7" s="1"/>
  <c r="AB697" i="7" s="1"/>
  <c r="AC28" i="7" s="1"/>
  <c r="AC697" i="7" s="1"/>
  <c r="AD28" i="7" s="1"/>
  <c r="AD697" i="7" s="1"/>
  <c r="AE28" i="7" s="1"/>
  <c r="AE697" i="7" s="1"/>
  <c r="AF28" i="7" s="1"/>
  <c r="AF697" i="7" s="1"/>
  <c r="AG28" i="7" s="1"/>
  <c r="AG697" i="7" s="1"/>
  <c r="AH28" i="7" s="1"/>
  <c r="AH697" i="7" s="1"/>
  <c r="AI28" i="7" s="1"/>
  <c r="AI697" i="7" s="1"/>
  <c r="AJ28" i="7" s="1"/>
  <c r="AJ697" i="7" s="1"/>
  <c r="AK28" i="7" s="1"/>
  <c r="AK697" i="7" s="1"/>
  <c r="AL28" i="7" s="1"/>
  <c r="AL697" i="7" s="1"/>
  <c r="AM28" i="7" s="1"/>
  <c r="AM697" i="7" s="1"/>
  <c r="AN28" i="7" s="1"/>
  <c r="AN697" i="7" s="1"/>
  <c r="AO28" i="7" s="1"/>
  <c r="AO697" i="7" s="1"/>
  <c r="AP28" i="7" s="1"/>
  <c r="AP697" i="7" s="1"/>
  <c r="AQ28" i="7" s="1"/>
  <c r="AQ697" i="7" s="1"/>
  <c r="AR28" i="7" s="1"/>
  <c r="AR697" i="7" s="1"/>
  <c r="AS28" i="7" s="1"/>
  <c r="AS697" i="7" s="1"/>
  <c r="AT28" i="7" s="1"/>
  <c r="AT697" i="7" s="1"/>
  <c r="AU28" i="7" s="1"/>
  <c r="AU697" i="7" s="1"/>
  <c r="AV28" i="7" s="1"/>
  <c r="AV697" i="7" s="1"/>
  <c r="AW28" i="7" s="1"/>
  <c r="AW697" i="7" s="1"/>
  <c r="AX28" i="7" s="1"/>
  <c r="AX697" i="7" s="1"/>
  <c r="AY28" i="7" s="1"/>
  <c r="AY697" i="7" s="1"/>
  <c r="AZ28" i="7" s="1"/>
  <c r="AZ697" i="7" s="1"/>
  <c r="BA28" i="7" s="1"/>
  <c r="BA697" i="7" s="1"/>
  <c r="BB28" i="7" s="1"/>
  <c r="BB697" i="7" s="1"/>
  <c r="BC28" i="7" s="1"/>
  <c r="BC697" i="7" s="1"/>
  <c r="BD28" i="7" s="1"/>
  <c r="BD697" i="7" s="1"/>
  <c r="BE28" i="7" s="1"/>
  <c r="BE697" i="7" s="1"/>
  <c r="V729" i="7"/>
  <c r="W66" i="7"/>
  <c r="BD257" i="7"/>
  <c r="AD257" i="7"/>
  <c r="AM257" i="7"/>
  <c r="S262" i="7"/>
  <c r="AV257" i="7"/>
  <c r="Z257" i="7"/>
  <c r="Y257" i="7"/>
  <c r="V257" i="7"/>
  <c r="AL257" i="7"/>
  <c r="AJ257" i="7"/>
  <c r="S253" i="7"/>
  <c r="W257" i="7"/>
  <c r="AK257" i="7"/>
  <c r="AT257" i="7"/>
  <c r="AG257" i="7"/>
  <c r="BA257" i="7"/>
  <c r="AZ257" i="7"/>
  <c r="S264" i="7"/>
  <c r="AN257" i="7"/>
  <c r="BE257" i="7"/>
  <c r="AP257" i="7"/>
  <c r="S263" i="7"/>
  <c r="J256" i="7"/>
  <c r="AR257" i="7"/>
  <c r="S261" i="7"/>
  <c r="AF257" i="7"/>
  <c r="BC257" i="7"/>
  <c r="AY257" i="7"/>
  <c r="AC257" i="7"/>
  <c r="S260" i="7"/>
  <c r="AA257" i="7"/>
  <c r="AQ257" i="7"/>
  <c r="X257" i="7"/>
  <c r="AX257" i="7"/>
  <c r="AH257" i="7"/>
  <c r="S265" i="7"/>
  <c r="AO257" i="7"/>
  <c r="AU257" i="7"/>
  <c r="AI257" i="7"/>
  <c r="AB257" i="7"/>
  <c r="AE257" i="7"/>
  <c r="S697" i="7"/>
  <c r="AS257" i="7"/>
  <c r="AW257" i="7"/>
  <c r="BB257" i="7"/>
  <c r="AA141" i="8" l="1"/>
  <c r="AB141" i="8"/>
  <c r="AC755" i="7"/>
  <c r="AD86" i="7" s="1"/>
  <c r="B141" i="8"/>
  <c r="AE143" i="8"/>
  <c r="O142" i="8"/>
  <c r="P142" i="8"/>
  <c r="Q142" i="8"/>
  <c r="AE143" i="9"/>
  <c r="AD142" i="9"/>
  <c r="F141" i="9"/>
  <c r="E141" i="9"/>
  <c r="D141" i="9"/>
  <c r="U141" i="9"/>
  <c r="I141" i="9"/>
  <c r="U142" i="8"/>
  <c r="I141" i="8"/>
  <c r="AB747" i="7"/>
  <c r="AB76" i="7"/>
  <c r="BB746" i="7"/>
  <c r="AJ718" i="7"/>
  <c r="AK49" i="7" s="1"/>
  <c r="AI719" i="7"/>
  <c r="AJ50" i="7" s="1"/>
  <c r="AD48" i="7"/>
  <c r="AD717" i="7" s="1"/>
  <c r="AC716" i="7"/>
  <c r="V701" i="7"/>
  <c r="W32" i="7" s="1"/>
  <c r="W701" i="7" s="1"/>
  <c r="X32" i="7" s="1"/>
  <c r="X701" i="7" s="1"/>
  <c r="Y32" i="7" s="1"/>
  <c r="Y701" i="7" s="1"/>
  <c r="Z32" i="7" s="1"/>
  <c r="Z701" i="7" s="1"/>
  <c r="AA32" i="7" s="1"/>
  <c r="AA701" i="7" s="1"/>
  <c r="AB32" i="7" s="1"/>
  <c r="AB701" i="7" s="1"/>
  <c r="AC32" i="7" s="1"/>
  <c r="AC701" i="7" s="1"/>
  <c r="AD32" i="7" s="1"/>
  <c r="AD701" i="7" s="1"/>
  <c r="AE32" i="7" s="1"/>
  <c r="AE701" i="7" s="1"/>
  <c r="AF32" i="7" s="1"/>
  <c r="AF701" i="7" s="1"/>
  <c r="AG32" i="7" s="1"/>
  <c r="AG701" i="7" s="1"/>
  <c r="AH32" i="7" s="1"/>
  <c r="AH701" i="7" s="1"/>
  <c r="AI32" i="7" s="1"/>
  <c r="AI701" i="7" s="1"/>
  <c r="AJ32" i="7" s="1"/>
  <c r="AJ701" i="7" s="1"/>
  <c r="AK32" i="7" s="1"/>
  <c r="AK701" i="7" s="1"/>
  <c r="AL32" i="7" s="1"/>
  <c r="AL701" i="7" s="1"/>
  <c r="AM32" i="7" s="1"/>
  <c r="AM701" i="7" s="1"/>
  <c r="AN32" i="7" s="1"/>
  <c r="AN701" i="7" s="1"/>
  <c r="AO32" i="7" s="1"/>
  <c r="AO701" i="7" s="1"/>
  <c r="AP32" i="7" s="1"/>
  <c r="AP701" i="7" s="1"/>
  <c r="AQ32" i="7" s="1"/>
  <c r="AQ701" i="7" s="1"/>
  <c r="AR32" i="7" s="1"/>
  <c r="AR701" i="7" s="1"/>
  <c r="AS32" i="7" s="1"/>
  <c r="AS701" i="7" s="1"/>
  <c r="AT32" i="7" s="1"/>
  <c r="AT701" i="7" s="1"/>
  <c r="AU32" i="7" s="1"/>
  <c r="AU701" i="7" s="1"/>
  <c r="AV32" i="7" s="1"/>
  <c r="AV701" i="7" s="1"/>
  <c r="AW32" i="7" s="1"/>
  <c r="AW701" i="7" s="1"/>
  <c r="AX32" i="7" s="1"/>
  <c r="AX701" i="7" s="1"/>
  <c r="AY32" i="7" s="1"/>
  <c r="AY701" i="7" s="1"/>
  <c r="AZ32" i="7" s="1"/>
  <c r="AZ701" i="7" s="1"/>
  <c r="BA32" i="7" s="1"/>
  <c r="BA701" i="7" s="1"/>
  <c r="BB32" i="7" s="1"/>
  <c r="BB701" i="7" s="1"/>
  <c r="BC32" i="7" s="1"/>
  <c r="BC701" i="7" s="1"/>
  <c r="BD32" i="7" s="1"/>
  <c r="BD701" i="7" s="1"/>
  <c r="BE32" i="7" s="1"/>
  <c r="BE701" i="7" s="1"/>
  <c r="W60" i="7"/>
  <c r="W735" i="7"/>
  <c r="BC256" i="7"/>
  <c r="AW256" i="7"/>
  <c r="AR256" i="7"/>
  <c r="AQ256" i="7"/>
  <c r="BE256" i="7"/>
  <c r="AD256" i="7"/>
  <c r="S701" i="7"/>
  <c r="BD256" i="7"/>
  <c r="AM256" i="7"/>
  <c r="AI256" i="7"/>
  <c r="AH256" i="7"/>
  <c r="AF256" i="7"/>
  <c r="AV256" i="7"/>
  <c r="AU256" i="7"/>
  <c r="AY256" i="7"/>
  <c r="Z256" i="7"/>
  <c r="BB256" i="7"/>
  <c r="AA256" i="7"/>
  <c r="AL256" i="7"/>
  <c r="V256" i="7"/>
  <c r="AJ256" i="7"/>
  <c r="X256" i="7"/>
  <c r="AB256" i="7"/>
  <c r="AN256" i="7"/>
  <c r="Y256" i="7"/>
  <c r="AE256" i="7"/>
  <c r="BA256" i="7"/>
  <c r="J254" i="7"/>
  <c r="AS256" i="7"/>
  <c r="S257" i="7"/>
  <c r="AP256" i="7"/>
  <c r="W256" i="7"/>
  <c r="AK256" i="7"/>
  <c r="AT256" i="7"/>
  <c r="AO256" i="7"/>
  <c r="AZ256" i="7"/>
  <c r="AG256" i="7"/>
  <c r="AC256" i="7"/>
  <c r="AX256" i="7"/>
  <c r="AA142" i="8" l="1"/>
  <c r="AB142" i="8"/>
  <c r="B142" i="8"/>
  <c r="AD143" i="9"/>
  <c r="F142" i="9"/>
  <c r="I142" i="9"/>
  <c r="U142" i="9"/>
  <c r="D142" i="9"/>
  <c r="E142" i="9"/>
  <c r="AE144" i="8"/>
  <c r="O143" i="8"/>
  <c r="P143" i="8"/>
  <c r="Q143" i="8"/>
  <c r="U143" i="8"/>
  <c r="I142" i="8"/>
  <c r="AE144" i="9"/>
  <c r="AC78" i="7"/>
  <c r="AB745" i="7"/>
  <c r="BC77" i="7"/>
  <c r="AJ719" i="7"/>
  <c r="AK50" i="7" s="1"/>
  <c r="AK718" i="7"/>
  <c r="AL49" i="7" s="1"/>
  <c r="AD47" i="7"/>
  <c r="AD667" i="7" s="1"/>
  <c r="AE435" i="7" s="1"/>
  <c r="AF714" i="7"/>
  <c r="AG45" i="7" s="1"/>
  <c r="V700" i="7"/>
  <c r="W31" i="7" s="1"/>
  <c r="W700" i="7" s="1"/>
  <c r="X31" i="7" s="1"/>
  <c r="X700" i="7" s="1"/>
  <c r="Y31" i="7" s="1"/>
  <c r="Y700" i="7" s="1"/>
  <c r="Z31" i="7" s="1"/>
  <c r="Z700" i="7" s="1"/>
  <c r="AA31" i="7" s="1"/>
  <c r="AA700" i="7" s="1"/>
  <c r="AB31" i="7" s="1"/>
  <c r="AB700" i="7" s="1"/>
  <c r="AC31" i="7" s="1"/>
  <c r="AC700" i="7" s="1"/>
  <c r="AD31" i="7" s="1"/>
  <c r="AD700" i="7" s="1"/>
  <c r="AE31" i="7" s="1"/>
  <c r="AE700" i="7" s="1"/>
  <c r="AF31" i="7" s="1"/>
  <c r="AF700" i="7" s="1"/>
  <c r="AG31" i="7" s="1"/>
  <c r="AG700" i="7" s="1"/>
  <c r="AH31" i="7" s="1"/>
  <c r="AH700" i="7" s="1"/>
  <c r="AI31" i="7" s="1"/>
  <c r="AI700" i="7" s="1"/>
  <c r="AJ31" i="7" s="1"/>
  <c r="AJ700" i="7" s="1"/>
  <c r="AK31" i="7" s="1"/>
  <c r="AK700" i="7" s="1"/>
  <c r="AL31" i="7" s="1"/>
  <c r="AL700" i="7" s="1"/>
  <c r="AM31" i="7" s="1"/>
  <c r="AM700" i="7" s="1"/>
  <c r="AN31" i="7" s="1"/>
  <c r="AN700" i="7" s="1"/>
  <c r="AO31" i="7" s="1"/>
  <c r="AO700" i="7" s="1"/>
  <c r="AP31" i="7" s="1"/>
  <c r="AP700" i="7" s="1"/>
  <c r="AQ31" i="7" s="1"/>
  <c r="AQ700" i="7" s="1"/>
  <c r="AR31" i="7" s="1"/>
  <c r="AR700" i="7" s="1"/>
  <c r="AS31" i="7" s="1"/>
  <c r="AS700" i="7" s="1"/>
  <c r="AT31" i="7" s="1"/>
  <c r="AT700" i="7" s="1"/>
  <c r="AU31" i="7" s="1"/>
  <c r="AU700" i="7" s="1"/>
  <c r="AV31" i="7" s="1"/>
  <c r="AV700" i="7" s="1"/>
  <c r="AW31" i="7" s="1"/>
  <c r="AW700" i="7" s="1"/>
  <c r="AX31" i="7" s="1"/>
  <c r="AX700" i="7" s="1"/>
  <c r="AY31" i="7" s="1"/>
  <c r="AY700" i="7" s="1"/>
  <c r="AZ31" i="7" s="1"/>
  <c r="AZ700" i="7" s="1"/>
  <c r="BA31" i="7" s="1"/>
  <c r="BA700" i="7" s="1"/>
  <c r="BB31" i="7" s="1"/>
  <c r="BB700" i="7" s="1"/>
  <c r="BC31" i="7" s="1"/>
  <c r="BC700" i="7" s="1"/>
  <c r="BD31" i="7" s="1"/>
  <c r="BD700" i="7" s="1"/>
  <c r="BE31" i="7" s="1"/>
  <c r="BE700" i="7" s="1"/>
  <c r="W729" i="7"/>
  <c r="X66" i="7"/>
  <c r="V254" i="7"/>
  <c r="AL254" i="7"/>
  <c r="BC254" i="7"/>
  <c r="BB254" i="7"/>
  <c r="AK254" i="7"/>
  <c r="AB254" i="7"/>
  <c r="AX254" i="7"/>
  <c r="AE254" i="7"/>
  <c r="AI254" i="7"/>
  <c r="AF254" i="7"/>
  <c r="AV254" i="7"/>
  <c r="AR254" i="7"/>
  <c r="AO254" i="7"/>
  <c r="AY254" i="7"/>
  <c r="BD254" i="7"/>
  <c r="BE254" i="7"/>
  <c r="W254" i="7"/>
  <c r="Z254" i="7"/>
  <c r="BA254" i="7"/>
  <c r="AQ254" i="7"/>
  <c r="AC254" i="7"/>
  <c r="S700" i="7"/>
  <c r="AT254" i="7"/>
  <c r="AS254" i="7"/>
  <c r="AD254" i="7"/>
  <c r="AZ254" i="7"/>
  <c r="AA254" i="7"/>
  <c r="AN254" i="7"/>
  <c r="AG254" i="7"/>
  <c r="AM254" i="7"/>
  <c r="S256" i="7"/>
  <c r="Y254" i="7"/>
  <c r="AU254" i="7"/>
  <c r="AW254" i="7"/>
  <c r="AP254" i="7"/>
  <c r="X254" i="7"/>
  <c r="J252" i="7"/>
  <c r="AJ254" i="7"/>
  <c r="AH254" i="7"/>
  <c r="AA143" i="8" l="1"/>
  <c r="AB143" i="8"/>
  <c r="AD755" i="7"/>
  <c r="AE86" i="7" s="1"/>
  <c r="AE145" i="9"/>
  <c r="AE145" i="8"/>
  <c r="Q144" i="8"/>
  <c r="P144" i="8"/>
  <c r="O144" i="8"/>
  <c r="B143" i="8"/>
  <c r="U144" i="8"/>
  <c r="I143" i="8"/>
  <c r="AD144" i="9"/>
  <c r="U143" i="9"/>
  <c r="D143" i="9"/>
  <c r="E143" i="9"/>
  <c r="F143" i="9"/>
  <c r="I143" i="9"/>
  <c r="AC747" i="7"/>
  <c r="AC76" i="7"/>
  <c r="BC746" i="7"/>
  <c r="AL718" i="7"/>
  <c r="AM49" i="7" s="1"/>
  <c r="AK719" i="7"/>
  <c r="AL50" i="7" s="1"/>
  <c r="AE48" i="7"/>
  <c r="AE717" i="7" s="1"/>
  <c r="AD716" i="7"/>
  <c r="X712" i="7"/>
  <c r="V698" i="7"/>
  <c r="W29" i="7" s="1"/>
  <c r="W698" i="7" s="1"/>
  <c r="X29" i="7" s="1"/>
  <c r="X698" i="7" s="1"/>
  <c r="Y29" i="7" s="1"/>
  <c r="Y698" i="7" s="1"/>
  <c r="Z29" i="7" s="1"/>
  <c r="Z698" i="7" s="1"/>
  <c r="AA29" i="7" s="1"/>
  <c r="AA698" i="7" s="1"/>
  <c r="AB29" i="7" s="1"/>
  <c r="AB698" i="7" s="1"/>
  <c r="AC29" i="7" s="1"/>
  <c r="AC698" i="7" s="1"/>
  <c r="AD29" i="7" s="1"/>
  <c r="AD698" i="7" s="1"/>
  <c r="AE29" i="7" s="1"/>
  <c r="AE698" i="7" s="1"/>
  <c r="AF29" i="7" s="1"/>
  <c r="AF698" i="7" s="1"/>
  <c r="AG29" i="7" s="1"/>
  <c r="AG698" i="7" s="1"/>
  <c r="AH29" i="7" s="1"/>
  <c r="AH698" i="7" s="1"/>
  <c r="AI29" i="7" s="1"/>
  <c r="AI698" i="7" s="1"/>
  <c r="AJ29" i="7" s="1"/>
  <c r="AJ698" i="7" s="1"/>
  <c r="AK29" i="7" s="1"/>
  <c r="AK698" i="7" s="1"/>
  <c r="AL29" i="7" s="1"/>
  <c r="AL698" i="7" s="1"/>
  <c r="AM29" i="7" s="1"/>
  <c r="AM698" i="7" s="1"/>
  <c r="AN29" i="7" s="1"/>
  <c r="AN698" i="7" s="1"/>
  <c r="AO29" i="7" s="1"/>
  <c r="AO698" i="7" s="1"/>
  <c r="AP29" i="7" s="1"/>
  <c r="AP698" i="7" s="1"/>
  <c r="AQ29" i="7" s="1"/>
  <c r="AQ698" i="7" s="1"/>
  <c r="AR29" i="7" s="1"/>
  <c r="AR698" i="7" s="1"/>
  <c r="AS29" i="7" s="1"/>
  <c r="AS698" i="7" s="1"/>
  <c r="AT29" i="7" s="1"/>
  <c r="AT698" i="7" s="1"/>
  <c r="AU29" i="7" s="1"/>
  <c r="AU698" i="7" s="1"/>
  <c r="AV29" i="7" s="1"/>
  <c r="AV698" i="7" s="1"/>
  <c r="AW29" i="7" s="1"/>
  <c r="AW698" i="7" s="1"/>
  <c r="AX29" i="7" s="1"/>
  <c r="AX698" i="7" s="1"/>
  <c r="AY29" i="7" s="1"/>
  <c r="AY698" i="7" s="1"/>
  <c r="AZ29" i="7" s="1"/>
  <c r="AZ698" i="7" s="1"/>
  <c r="BA29" i="7" s="1"/>
  <c r="BA698" i="7" s="1"/>
  <c r="BB29" i="7" s="1"/>
  <c r="BB698" i="7" s="1"/>
  <c r="BC29" i="7" s="1"/>
  <c r="BC698" i="7" s="1"/>
  <c r="BD29" i="7" s="1"/>
  <c r="BD698" i="7" s="1"/>
  <c r="BE29" i="7" s="1"/>
  <c r="BE698" i="7" s="1"/>
  <c r="X60" i="7"/>
  <c r="X735" i="7"/>
  <c r="Z252" i="7"/>
  <c r="S254" i="7"/>
  <c r="AR252" i="7"/>
  <c r="AS252" i="7"/>
  <c r="AU252" i="7"/>
  <c r="W252" i="7"/>
  <c r="AW252" i="7"/>
  <c r="V252" i="7"/>
  <c r="AF252" i="7"/>
  <c r="AP252" i="7"/>
  <c r="BB252" i="7"/>
  <c r="AE252" i="7"/>
  <c r="AA252" i="7"/>
  <c r="AZ252" i="7"/>
  <c r="BC252" i="7"/>
  <c r="AK252" i="7"/>
  <c r="AM252" i="7"/>
  <c r="AH252" i="7"/>
  <c r="BA252" i="7"/>
  <c r="AQ252" i="7"/>
  <c r="AL252" i="7"/>
  <c r="AN252" i="7"/>
  <c r="S698" i="7"/>
  <c r="BE252" i="7"/>
  <c r="AD252" i="7"/>
  <c r="AV252" i="7"/>
  <c r="X252" i="7"/>
  <c r="BD252" i="7"/>
  <c r="AY252" i="7"/>
  <c r="Y252" i="7"/>
  <c r="AJ252" i="7"/>
  <c r="AC252" i="7"/>
  <c r="AI252" i="7"/>
  <c r="AB252" i="7"/>
  <c r="AT252" i="7"/>
  <c r="AO252" i="7"/>
  <c r="AG252" i="7"/>
  <c r="AX252" i="7"/>
  <c r="AA144" i="8" l="1"/>
  <c r="AB144" i="8"/>
  <c r="AE146" i="8"/>
  <c r="O145" i="8"/>
  <c r="P145" i="8"/>
  <c r="Q145" i="8"/>
  <c r="AD145" i="9"/>
  <c r="F144" i="9"/>
  <c r="U144" i="9"/>
  <c r="E144" i="9"/>
  <c r="I144" i="9"/>
  <c r="D144" i="9"/>
  <c r="AE146" i="9"/>
  <c r="U145" i="8"/>
  <c r="I144" i="8"/>
  <c r="B144" i="8"/>
  <c r="V439" i="7"/>
  <c r="V390" i="7"/>
  <c r="AD78" i="7"/>
  <c r="AC745" i="7"/>
  <c r="BD77" i="7"/>
  <c r="V443" i="7"/>
  <c r="V323" i="7"/>
  <c r="AL719" i="7"/>
  <c r="AM50" i="7" s="1"/>
  <c r="AM718" i="7"/>
  <c r="AN49" i="7" s="1"/>
  <c r="AE47" i="7"/>
  <c r="AE667" i="7" s="1"/>
  <c r="AF435" i="7" s="1"/>
  <c r="X711" i="7"/>
  <c r="Y43" i="7"/>
  <c r="Y42" i="7" s="1"/>
  <c r="AG714" i="7"/>
  <c r="AH45" i="7" s="1"/>
  <c r="BC390" i="7"/>
  <c r="BC323" i="7"/>
  <c r="AJ323" i="7"/>
  <c r="AJ390" i="7"/>
  <c r="AZ390" i="7"/>
  <c r="AZ323" i="7"/>
  <c r="AS323" i="7"/>
  <c r="AS390" i="7"/>
  <c r="Z390" i="7"/>
  <c r="Z323" i="7"/>
  <c r="AN323" i="7"/>
  <c r="AN390" i="7"/>
  <c r="AH323" i="7"/>
  <c r="AH390" i="7"/>
  <c r="AW323" i="7"/>
  <c r="AW390" i="7"/>
  <c r="AF323" i="7"/>
  <c r="AF390" i="7"/>
  <c r="AQ323" i="7"/>
  <c r="AQ390" i="7"/>
  <c r="W323" i="7"/>
  <c r="W390" i="7"/>
  <c r="AC390" i="7"/>
  <c r="AC323" i="7"/>
  <c r="AV323" i="7"/>
  <c r="AV390" i="7"/>
  <c r="AK390" i="7"/>
  <c r="AK323" i="7"/>
  <c r="AI323" i="7"/>
  <c r="AI390" i="7"/>
  <c r="AE390" i="7"/>
  <c r="AE323" i="7"/>
  <c r="BD390" i="7"/>
  <c r="BD323" i="7"/>
  <c r="AU390" i="7"/>
  <c r="AU323" i="7"/>
  <c r="AA323" i="7"/>
  <c r="AA390" i="7"/>
  <c r="AB323" i="7"/>
  <c r="AB390" i="7"/>
  <c r="BA390" i="7"/>
  <c r="BA323" i="7"/>
  <c r="AG323" i="7"/>
  <c r="AG390" i="7"/>
  <c r="X390" i="7"/>
  <c r="X323" i="7"/>
  <c r="AR390" i="7"/>
  <c r="AR323" i="7"/>
  <c r="AD390" i="7"/>
  <c r="AD323" i="7"/>
  <c r="AL390" i="7"/>
  <c r="AL323" i="7"/>
  <c r="AM390" i="7"/>
  <c r="AM323" i="7"/>
  <c r="AX390" i="7"/>
  <c r="AX323" i="7"/>
  <c r="V696" i="7"/>
  <c r="W27" i="7" s="1"/>
  <c r="AO390" i="7"/>
  <c r="AO323" i="7"/>
  <c r="Y323" i="7"/>
  <c r="Y390" i="7"/>
  <c r="AT390" i="7"/>
  <c r="AT323" i="7"/>
  <c r="AP390" i="7"/>
  <c r="AP323" i="7"/>
  <c r="BB323" i="7"/>
  <c r="BB390" i="7"/>
  <c r="BE390" i="7"/>
  <c r="BE323" i="7"/>
  <c r="AY390" i="7"/>
  <c r="AY323" i="7"/>
  <c r="X729" i="7"/>
  <c r="Y66" i="7"/>
  <c r="S323" i="7"/>
  <c r="AE448" i="7"/>
  <c r="AS448" i="7"/>
  <c r="AK448" i="7"/>
  <c r="AB448" i="7"/>
  <c r="BD448" i="7"/>
  <c r="BC448" i="7"/>
  <c r="AX448" i="7"/>
  <c r="AG448" i="7"/>
  <c r="BB448" i="7"/>
  <c r="AA448" i="7"/>
  <c r="S252" i="7"/>
  <c r="AV448" i="7"/>
  <c r="AY448" i="7"/>
  <c r="AF448" i="7"/>
  <c r="AQ448" i="7"/>
  <c r="AT448" i="7"/>
  <c r="S390" i="7"/>
  <c r="AJ448" i="7"/>
  <c r="AO448" i="7"/>
  <c r="AN448" i="7"/>
  <c r="AH448" i="7"/>
  <c r="AP448" i="7"/>
  <c r="AU448" i="7"/>
  <c r="Z448" i="7"/>
  <c r="AL448" i="7"/>
  <c r="AW448" i="7"/>
  <c r="AI448" i="7"/>
  <c r="AR448" i="7"/>
  <c r="W448" i="7"/>
  <c r="AZ448" i="7"/>
  <c r="AD448" i="7"/>
  <c r="Y448" i="7"/>
  <c r="BA448" i="7"/>
  <c r="X448" i="7"/>
  <c r="BE448" i="7"/>
  <c r="AM448" i="7"/>
  <c r="V448" i="7"/>
  <c r="AA145" i="8" l="1"/>
  <c r="AB145" i="8"/>
  <c r="AE755" i="7"/>
  <c r="AF86" i="7" s="1"/>
  <c r="AE147" i="9"/>
  <c r="AD146" i="9"/>
  <c r="U145" i="9"/>
  <c r="E145" i="9"/>
  <c r="I145" i="9"/>
  <c r="F145" i="9"/>
  <c r="D145" i="9"/>
  <c r="U146" i="8"/>
  <c r="I145" i="8"/>
  <c r="B145" i="8"/>
  <c r="AE147" i="8"/>
  <c r="O146" i="8"/>
  <c r="Q146" i="8"/>
  <c r="P146" i="8"/>
  <c r="W696" i="7"/>
  <c r="X27" i="7" s="1"/>
  <c r="BD746" i="7"/>
  <c r="AD747" i="7"/>
  <c r="AD76" i="7"/>
  <c r="V445" i="7"/>
  <c r="AN718" i="7"/>
  <c r="AO49" i="7" s="1"/>
  <c r="AM719" i="7"/>
  <c r="AN50" i="7" s="1"/>
  <c r="AF48" i="7"/>
  <c r="AF717" i="7" s="1"/>
  <c r="AE716" i="7"/>
  <c r="Y712" i="7"/>
  <c r="Y711" i="7" s="1"/>
  <c r="Y60" i="7"/>
  <c r="Y735" i="7"/>
  <c r="AC448" i="7"/>
  <c r="S448" i="7"/>
  <c r="AA146" i="8" l="1"/>
  <c r="AB146" i="8"/>
  <c r="U147" i="8"/>
  <c r="I146" i="8"/>
  <c r="AD147" i="9"/>
  <c r="D146" i="9"/>
  <c r="I146" i="9"/>
  <c r="E146" i="9"/>
  <c r="U146" i="9"/>
  <c r="F146" i="9"/>
  <c r="B146" i="8"/>
  <c r="AE148" i="9"/>
  <c r="AE148" i="8"/>
  <c r="P147" i="8"/>
  <c r="Q147" i="8"/>
  <c r="O147" i="8"/>
  <c r="B147" i="8" s="1"/>
  <c r="X696" i="7"/>
  <c r="Y27" i="7" s="1"/>
  <c r="BE452" i="7"/>
  <c r="AC452" i="7"/>
  <c r="AE78" i="7"/>
  <c r="AD745" i="7"/>
  <c r="BE77" i="7"/>
  <c r="AB454" i="7"/>
  <c r="Z454" i="7"/>
  <c r="AO718" i="7"/>
  <c r="AP49" i="7" s="1"/>
  <c r="AN719" i="7"/>
  <c r="AO50" i="7" s="1"/>
  <c r="AF47" i="7"/>
  <c r="AF667" i="7" s="1"/>
  <c r="AG435" i="7" s="1"/>
  <c r="Z43" i="7"/>
  <c r="Z42" i="7" s="1"/>
  <c r="AH714" i="7"/>
  <c r="AI45" i="7" s="1"/>
  <c r="Y729" i="7"/>
  <c r="Z66" i="7"/>
  <c r="AA147" i="8" l="1"/>
  <c r="AB147" i="8"/>
  <c r="AF755" i="7"/>
  <c r="AG86" i="7" s="1"/>
  <c r="AE149" i="8"/>
  <c r="O148" i="8"/>
  <c r="P148" i="8"/>
  <c r="Q148" i="8"/>
  <c r="AD148" i="9"/>
  <c r="E147" i="9"/>
  <c r="I147" i="9"/>
  <c r="D147" i="9"/>
  <c r="U147" i="9"/>
  <c r="F147" i="9"/>
  <c r="U148" i="8"/>
  <c r="I147" i="8"/>
  <c r="AE149" i="9"/>
  <c r="AC451" i="7"/>
  <c r="AB452" i="7" s="1"/>
  <c r="BE451" i="7"/>
  <c r="BD452" i="7" s="1"/>
  <c r="Y696" i="7"/>
  <c r="Z27" i="7" s="1"/>
  <c r="AE747" i="7"/>
  <c r="AE76" i="7"/>
  <c r="BE746" i="7"/>
  <c r="AO719" i="7"/>
  <c r="AP50" i="7" s="1"/>
  <c r="AP718" i="7"/>
  <c r="AQ49" i="7" s="1"/>
  <c r="AG48" i="7"/>
  <c r="AG717" i="7" s="1"/>
  <c r="AF716" i="7"/>
  <c r="Z712" i="7"/>
  <c r="Z60" i="7"/>
  <c r="Z735" i="7"/>
  <c r="S746" i="7"/>
  <c r="AA148" i="8" l="1"/>
  <c r="AB148" i="8"/>
  <c r="B148" i="8"/>
  <c r="U149" i="8"/>
  <c r="I148" i="8"/>
  <c r="AD149" i="9"/>
  <c r="D148" i="9"/>
  <c r="I148" i="9"/>
  <c r="U148" i="9"/>
  <c r="F148" i="9"/>
  <c r="E148" i="9"/>
  <c r="AE150" i="8"/>
  <c r="Q149" i="8"/>
  <c r="O149" i="8"/>
  <c r="P149" i="8"/>
  <c r="AE150" i="9"/>
  <c r="BD451" i="7"/>
  <c r="BC452" i="7" s="1"/>
  <c r="AB451" i="7"/>
  <c r="AA452" i="7" s="1"/>
  <c r="Z696" i="7"/>
  <c r="AA27" i="7" s="1"/>
  <c r="AF78" i="7"/>
  <c r="AE745" i="7"/>
  <c r="AP719" i="7"/>
  <c r="AQ50" i="7" s="1"/>
  <c r="AQ718" i="7"/>
  <c r="AR49" i="7" s="1"/>
  <c r="AG47" i="7"/>
  <c r="AG667" i="7" s="1"/>
  <c r="AH435" i="7" s="1"/>
  <c r="Z711" i="7"/>
  <c r="AA43" i="7"/>
  <c r="AA42" i="7" s="1"/>
  <c r="AI714" i="7"/>
  <c r="AJ45" i="7" s="1"/>
  <c r="Z729" i="7"/>
  <c r="AA66" i="7"/>
  <c r="AA149" i="8" l="1"/>
  <c r="AB149" i="8"/>
  <c r="AG755" i="7"/>
  <c r="AH86" i="7" s="1"/>
  <c r="B149" i="8"/>
  <c r="AD150" i="9"/>
  <c r="U149" i="9"/>
  <c r="F149" i="9"/>
  <c r="E149" i="9"/>
  <c r="D149" i="9"/>
  <c r="I149" i="9"/>
  <c r="AE151" i="8"/>
  <c r="O150" i="8"/>
  <c r="P150" i="8"/>
  <c r="Q150" i="8"/>
  <c r="U150" i="8"/>
  <c r="I149" i="8"/>
  <c r="AE151" i="9"/>
  <c r="AA451" i="7"/>
  <c r="Z452" i="7" s="1"/>
  <c r="BC451" i="7"/>
  <c r="BB452" i="7" s="1"/>
  <c r="AA696" i="7"/>
  <c r="AB27" i="7" s="1"/>
  <c r="AF747" i="7"/>
  <c r="AF76" i="7"/>
  <c r="AQ719" i="7"/>
  <c r="AR50" i="7" s="1"/>
  <c r="AR718" i="7"/>
  <c r="AS49" i="7" s="1"/>
  <c r="AH48" i="7"/>
  <c r="AH717" i="7" s="1"/>
  <c r="AG716" i="7"/>
  <c r="AA712" i="7"/>
  <c r="AA711" i="7" s="1"/>
  <c r="AA60" i="7"/>
  <c r="AA735" i="7"/>
  <c r="AA150" i="8" l="1"/>
  <c r="AB150" i="8"/>
  <c r="AE152" i="9"/>
  <c r="B150" i="8"/>
  <c r="U151" i="8"/>
  <c r="I150" i="8"/>
  <c r="AE152" i="8"/>
  <c r="O151" i="8"/>
  <c r="P151" i="8"/>
  <c r="Q151" i="8"/>
  <c r="AD151" i="9"/>
  <c r="U150" i="9"/>
  <c r="E150" i="9"/>
  <c r="F150" i="9"/>
  <c r="I150" i="9"/>
  <c r="D150" i="9"/>
  <c r="BB451" i="7"/>
  <c r="BA452" i="7" s="1"/>
  <c r="Z451" i="7"/>
  <c r="Y452" i="7" s="1"/>
  <c r="W23" i="7"/>
  <c r="AB696" i="7"/>
  <c r="AC27" i="7" s="1"/>
  <c r="AG78" i="7"/>
  <c r="AF745" i="7"/>
  <c r="AS718" i="7"/>
  <c r="AT49" i="7" s="1"/>
  <c r="AR719" i="7"/>
  <c r="AS50" i="7" s="1"/>
  <c r="AH47" i="7"/>
  <c r="AH667" i="7" s="1"/>
  <c r="AB43" i="7"/>
  <c r="AB42" i="7" s="1"/>
  <c r="AJ714" i="7"/>
  <c r="AK45" i="7" s="1"/>
  <c r="AB66" i="7"/>
  <c r="AA729" i="7"/>
  <c r="AA151" i="8" l="1"/>
  <c r="AB151" i="8"/>
  <c r="B151" i="8"/>
  <c r="W692" i="7"/>
  <c r="X23" i="7" s="1"/>
  <c r="X692" i="7" s="1"/>
  <c r="Y23" i="7" s="1"/>
  <c r="AI435" i="7"/>
  <c r="AH755" i="7"/>
  <c r="AI86" i="7" s="1"/>
  <c r="AE153" i="9"/>
  <c r="AE153" i="8"/>
  <c r="Q152" i="8"/>
  <c r="P152" i="8"/>
  <c r="O152" i="8"/>
  <c r="AD152" i="9"/>
  <c r="F151" i="9"/>
  <c r="U151" i="9"/>
  <c r="I151" i="9"/>
  <c r="E151" i="9"/>
  <c r="D151" i="9"/>
  <c r="U152" i="8"/>
  <c r="I151" i="8"/>
  <c r="Y451" i="7"/>
  <c r="X452" i="7" s="1"/>
  <c r="BA451" i="7"/>
  <c r="AZ452" i="7" s="1"/>
  <c r="AC696" i="7"/>
  <c r="AD27" i="7" s="1"/>
  <c r="W22" i="7"/>
  <c r="AG747" i="7"/>
  <c r="AG76" i="7"/>
  <c r="AS719" i="7"/>
  <c r="AT50" i="7" s="1"/>
  <c r="AT718" i="7"/>
  <c r="AU49" i="7" s="1"/>
  <c r="AI48" i="7"/>
  <c r="AI717" i="7" s="1"/>
  <c r="AH716" i="7"/>
  <c r="AB712" i="7"/>
  <c r="AB60" i="7"/>
  <c r="AB735" i="7"/>
  <c r="AA152" i="8" l="1"/>
  <c r="AB152" i="8"/>
  <c r="AE154" i="8"/>
  <c r="O153" i="8"/>
  <c r="P153" i="8"/>
  <c r="Q153" i="8"/>
  <c r="AD153" i="9"/>
  <c r="U152" i="9"/>
  <c r="D152" i="9"/>
  <c r="I152" i="9"/>
  <c r="F152" i="9"/>
  <c r="E152" i="9"/>
  <c r="U153" i="8"/>
  <c r="I152" i="8"/>
  <c r="AE154" i="9"/>
  <c r="B152" i="8"/>
  <c r="AZ451" i="7"/>
  <c r="AY452" i="7" s="1"/>
  <c r="X451" i="7"/>
  <c r="W452" i="7" s="1"/>
  <c r="W21" i="7"/>
  <c r="W691" i="7"/>
  <c r="Y692" i="7"/>
  <c r="Z23" i="7" s="1"/>
  <c r="Z692" i="7" s="1"/>
  <c r="AA23" i="7" s="1"/>
  <c r="AD696" i="7"/>
  <c r="AE27" i="7" s="1"/>
  <c r="AH78" i="7"/>
  <c r="AG745" i="7"/>
  <c r="AT719" i="7"/>
  <c r="AU50" i="7" s="1"/>
  <c r="AU718" i="7"/>
  <c r="AV49" i="7" s="1"/>
  <c r="AI47" i="7"/>
  <c r="AI667" i="7" s="1"/>
  <c r="AJ435" i="7" s="1"/>
  <c r="AB711" i="7"/>
  <c r="AC43" i="7"/>
  <c r="AC42" i="7" s="1"/>
  <c r="AK714" i="7"/>
  <c r="AL45" i="7" s="1"/>
  <c r="AB729" i="7"/>
  <c r="AC66" i="7"/>
  <c r="AA153" i="8" l="1"/>
  <c r="AB153" i="8"/>
  <c r="AI755" i="7"/>
  <c r="AJ86" i="7" s="1"/>
  <c r="U154" i="8"/>
  <c r="I153" i="8"/>
  <c r="AD154" i="9"/>
  <c r="I153" i="9"/>
  <c r="F153" i="9"/>
  <c r="D153" i="9"/>
  <c r="E153" i="9"/>
  <c r="U153" i="9"/>
  <c r="AE155" i="9"/>
  <c r="B153" i="8"/>
  <c r="AE155" i="8"/>
  <c r="O154" i="8"/>
  <c r="P154" i="8"/>
  <c r="Q154" i="8"/>
  <c r="W451" i="7"/>
  <c r="V452" i="7" s="1"/>
  <c r="AY451" i="7"/>
  <c r="AX452" i="7" s="1"/>
  <c r="X22" i="7"/>
  <c r="X21" i="7" s="1"/>
  <c r="W690" i="7"/>
  <c r="AA692" i="7"/>
  <c r="AB23" i="7" s="1"/>
  <c r="AE696" i="7"/>
  <c r="AF27" i="7" s="1"/>
  <c r="AH747" i="7"/>
  <c r="AH76" i="7"/>
  <c r="AV718" i="7"/>
  <c r="AW49" i="7" s="1"/>
  <c r="AU719" i="7"/>
  <c r="AV50" i="7" s="1"/>
  <c r="AJ48" i="7"/>
  <c r="AJ717" i="7" s="1"/>
  <c r="AI716" i="7"/>
  <c r="AC712" i="7"/>
  <c r="AC711" i="7" s="1"/>
  <c r="AC60" i="7"/>
  <c r="AC735" i="7"/>
  <c r="AA154" i="8" l="1"/>
  <c r="AB154" i="8"/>
  <c r="B154" i="8"/>
  <c r="AE156" i="8"/>
  <c r="P155" i="8"/>
  <c r="Q155" i="8"/>
  <c r="O155" i="8"/>
  <c r="AD155" i="9"/>
  <c r="F154" i="9"/>
  <c r="E154" i="9"/>
  <c r="D154" i="9"/>
  <c r="I154" i="9"/>
  <c r="U154" i="9"/>
  <c r="U155" i="8"/>
  <c r="I154" i="8"/>
  <c r="AE156" i="9"/>
  <c r="AX451" i="7"/>
  <c r="AW452" i="7" s="1"/>
  <c r="V451" i="7"/>
  <c r="X691" i="7"/>
  <c r="Y22" i="7" s="1"/>
  <c r="Y691" i="7" s="1"/>
  <c r="AB692" i="7"/>
  <c r="AC23" i="7" s="1"/>
  <c r="AF696" i="7"/>
  <c r="AG27" i="7" s="1"/>
  <c r="AI78" i="7"/>
  <c r="AH745" i="7"/>
  <c r="AV719" i="7"/>
  <c r="AW50" i="7" s="1"/>
  <c r="AW718" i="7"/>
  <c r="AX49" i="7" s="1"/>
  <c r="AJ47" i="7"/>
  <c r="AJ667" i="7" s="1"/>
  <c r="AK435" i="7" s="1"/>
  <c r="AD43" i="7"/>
  <c r="AD42" i="7" s="1"/>
  <c r="AL714" i="7"/>
  <c r="AM45" i="7" s="1"/>
  <c r="AC729" i="7"/>
  <c r="AD66" i="7"/>
  <c r="AA155" i="8" l="1"/>
  <c r="AB155" i="8"/>
  <c r="AJ755" i="7"/>
  <c r="AK86" i="7" s="1"/>
  <c r="B155" i="8"/>
  <c r="AD156" i="9"/>
  <c r="E155" i="9"/>
  <c r="F155" i="9"/>
  <c r="I155" i="9"/>
  <c r="U155" i="9"/>
  <c r="D155" i="9"/>
  <c r="U156" i="8"/>
  <c r="I155" i="8"/>
  <c r="AE157" i="9"/>
  <c r="AE157" i="8"/>
  <c r="O156" i="8"/>
  <c r="P156" i="8"/>
  <c r="Q156" i="8"/>
  <c r="S451" i="7"/>
  <c r="V454" i="7"/>
  <c r="AW451" i="7"/>
  <c r="AV452" i="7" s="1"/>
  <c r="X690" i="7"/>
  <c r="Z22" i="7"/>
  <c r="Z21" i="7" s="1"/>
  <c r="Y690" i="7"/>
  <c r="Y21" i="7"/>
  <c r="AC692" i="7"/>
  <c r="AD23" i="7" s="1"/>
  <c r="AG696" i="7"/>
  <c r="AH27" i="7" s="1"/>
  <c r="AI747" i="7"/>
  <c r="AI76" i="7"/>
  <c r="AX718" i="7"/>
  <c r="AY49" i="7" s="1"/>
  <c r="AW719" i="7"/>
  <c r="AX50" i="7" s="1"/>
  <c r="AK48" i="7"/>
  <c r="AK717" i="7" s="1"/>
  <c r="AJ716" i="7"/>
  <c r="AD712" i="7"/>
  <c r="AD60" i="7"/>
  <c r="AD735" i="7"/>
  <c r="S454" i="7"/>
  <c r="AA156" i="8" l="1"/>
  <c r="AB156" i="8"/>
  <c r="B156" i="8"/>
  <c r="AE158" i="8"/>
  <c r="Q157" i="8"/>
  <c r="P157" i="8"/>
  <c r="O157" i="8"/>
  <c r="AE158" i="9"/>
  <c r="U157" i="8"/>
  <c r="I156" i="8"/>
  <c r="AD157" i="9"/>
  <c r="E156" i="9"/>
  <c r="D156" i="9"/>
  <c r="U156" i="9"/>
  <c r="F156" i="9"/>
  <c r="I156" i="9"/>
  <c r="W458" i="7"/>
  <c r="V458" i="7"/>
  <c r="X458" i="7"/>
  <c r="AV451" i="7"/>
  <c r="AU452" i="7" s="1"/>
  <c r="V726" i="7"/>
  <c r="Z691" i="7"/>
  <c r="AA22" i="7" s="1"/>
  <c r="AA691" i="7" s="1"/>
  <c r="AD692" i="7"/>
  <c r="AE23" i="7" s="1"/>
  <c r="AH696" i="7"/>
  <c r="AI27" i="7" s="1"/>
  <c r="AJ78" i="7"/>
  <c r="AI745" i="7"/>
  <c r="AX719" i="7"/>
  <c r="AY50" i="7" s="1"/>
  <c r="AY718" i="7"/>
  <c r="AZ49" i="7" s="1"/>
  <c r="AK47" i="7"/>
  <c r="AK667" i="7" s="1"/>
  <c r="AD711" i="7"/>
  <c r="AE43" i="7"/>
  <c r="AE42" i="7" s="1"/>
  <c r="AM714" i="7"/>
  <c r="AN45" i="7" s="1"/>
  <c r="AE66" i="7"/>
  <c r="AD729" i="7"/>
  <c r="S458" i="7"/>
  <c r="AA157" i="8" l="1"/>
  <c r="AB157" i="8"/>
  <c r="V688" i="7"/>
  <c r="W19" i="7" s="1"/>
  <c r="W688" i="7" s="1"/>
  <c r="X19" i="7" s="1"/>
  <c r="X688" i="7" s="1"/>
  <c r="Y19" i="7" s="1"/>
  <c r="Y688" i="7" s="1"/>
  <c r="Z19" i="7" s="1"/>
  <c r="Z688" i="7" s="1"/>
  <c r="AA19" i="7" s="1"/>
  <c r="AA688" i="7" s="1"/>
  <c r="AB19" i="7" s="1"/>
  <c r="AB688" i="7" s="1"/>
  <c r="AC19" i="7" s="1"/>
  <c r="AC688" i="7" s="1"/>
  <c r="AD19" i="7" s="1"/>
  <c r="AD688" i="7" s="1"/>
  <c r="AE19" i="7" s="1"/>
  <c r="AE688" i="7" s="1"/>
  <c r="AF19" i="7" s="1"/>
  <c r="AF688" i="7" s="1"/>
  <c r="AG19" i="7" s="1"/>
  <c r="AG688" i="7" s="1"/>
  <c r="AH19" i="7" s="1"/>
  <c r="AH688" i="7" s="1"/>
  <c r="AI19" i="7" s="1"/>
  <c r="AI688" i="7" s="1"/>
  <c r="AJ19" i="7" s="1"/>
  <c r="AJ688" i="7" s="1"/>
  <c r="AK19" i="7" s="1"/>
  <c r="AK688" i="7" s="1"/>
  <c r="AL19" i="7" s="1"/>
  <c r="AL688" i="7" s="1"/>
  <c r="AM19" i="7" s="1"/>
  <c r="AM688" i="7" s="1"/>
  <c r="AN19" i="7" s="1"/>
  <c r="AN688" i="7" s="1"/>
  <c r="AO19" i="7" s="1"/>
  <c r="AO688" i="7" s="1"/>
  <c r="AP19" i="7" s="1"/>
  <c r="AP688" i="7" s="1"/>
  <c r="AQ19" i="7" s="1"/>
  <c r="AQ688" i="7" s="1"/>
  <c r="AR19" i="7" s="1"/>
  <c r="AR688" i="7" s="1"/>
  <c r="AS19" i="7" s="1"/>
  <c r="AS688" i="7" s="1"/>
  <c r="AT19" i="7" s="1"/>
  <c r="AT688" i="7" s="1"/>
  <c r="AU19" i="7" s="1"/>
  <c r="AU688" i="7" s="1"/>
  <c r="AV19" i="7" s="1"/>
  <c r="AV688" i="7" s="1"/>
  <c r="AW19" i="7" s="1"/>
  <c r="AW688" i="7" s="1"/>
  <c r="AX19" i="7" s="1"/>
  <c r="AX688" i="7" s="1"/>
  <c r="AY19" i="7" s="1"/>
  <c r="AY688" i="7" s="1"/>
  <c r="AZ19" i="7" s="1"/>
  <c r="AZ688" i="7" s="1"/>
  <c r="BA19" i="7" s="1"/>
  <c r="BA688" i="7" s="1"/>
  <c r="BB19" i="7" s="1"/>
  <c r="BB688" i="7" s="1"/>
  <c r="BC19" i="7" s="1"/>
  <c r="BC688" i="7" s="1"/>
  <c r="BD19" i="7" s="1"/>
  <c r="BD688" i="7" s="1"/>
  <c r="BE19" i="7" s="1"/>
  <c r="BE688" i="7" s="1"/>
  <c r="AL435" i="7"/>
  <c r="AK755" i="7"/>
  <c r="AL86" i="7" s="1"/>
  <c r="B157" i="8"/>
  <c r="AD158" i="9"/>
  <c r="I157" i="9"/>
  <c r="U157" i="9"/>
  <c r="E157" i="9"/>
  <c r="D157" i="9"/>
  <c r="F157" i="9"/>
  <c r="AE159" i="8"/>
  <c r="O158" i="8"/>
  <c r="P158" i="8"/>
  <c r="Q158" i="8"/>
  <c r="U158" i="8"/>
  <c r="I157" i="8"/>
  <c r="AE159" i="9"/>
  <c r="Q458" i="7"/>
  <c r="AU451" i="7"/>
  <c r="AT452" i="7" s="1"/>
  <c r="W57" i="7"/>
  <c r="W726" i="7" s="1"/>
  <c r="V488" i="7"/>
  <c r="V461" i="7"/>
  <c r="V470" i="7"/>
  <c r="V479" i="7"/>
  <c r="Z690" i="7"/>
  <c r="AB22" i="7"/>
  <c r="AB691" i="7" s="1"/>
  <c r="AA690" i="7"/>
  <c r="AA21" i="7"/>
  <c r="AE692" i="7"/>
  <c r="AF23" i="7" s="1"/>
  <c r="AI696" i="7"/>
  <c r="AJ27" i="7" s="1"/>
  <c r="AJ747" i="7"/>
  <c r="AJ76" i="7"/>
  <c r="AZ718" i="7"/>
  <c r="BA49" i="7" s="1"/>
  <c r="AY719" i="7"/>
  <c r="AZ50" i="7" s="1"/>
  <c r="AL48" i="7"/>
  <c r="AL717" i="7" s="1"/>
  <c r="AK716" i="7"/>
  <c r="AE712" i="7"/>
  <c r="AE60" i="7"/>
  <c r="AE735" i="7"/>
  <c r="S688" i="7"/>
  <c r="AA158" i="8" l="1"/>
  <c r="AB158" i="8"/>
  <c r="B158" i="8"/>
  <c r="AD159" i="9"/>
  <c r="F158" i="9"/>
  <c r="E158" i="9"/>
  <c r="U158" i="9"/>
  <c r="D158" i="9"/>
  <c r="I158" i="9"/>
  <c r="AE160" i="9"/>
  <c r="U159" i="8"/>
  <c r="I158" i="8"/>
  <c r="AE160" i="8"/>
  <c r="O159" i="8"/>
  <c r="P159" i="8"/>
  <c r="Q159" i="8"/>
  <c r="V481" i="7"/>
  <c r="V472" i="7"/>
  <c r="V463" i="7"/>
  <c r="V490" i="7"/>
  <c r="X57" i="7"/>
  <c r="X726" i="7" s="1"/>
  <c r="AT451" i="7"/>
  <c r="AS452" i="7" s="1"/>
  <c r="AC22" i="7"/>
  <c r="AC691" i="7" s="1"/>
  <c r="AB690" i="7"/>
  <c r="AB21" i="7"/>
  <c r="AF692" i="7"/>
  <c r="AG23" i="7" s="1"/>
  <c r="AJ696" i="7"/>
  <c r="AK27" i="7" s="1"/>
  <c r="AK78" i="7"/>
  <c r="AJ745" i="7"/>
  <c r="AZ719" i="7"/>
  <c r="BA50" i="7" s="1"/>
  <c r="BA718" i="7"/>
  <c r="BB49" i="7" s="1"/>
  <c r="AL47" i="7"/>
  <c r="AL667" i="7" s="1"/>
  <c r="AM435" i="7" s="1"/>
  <c r="AE711" i="7"/>
  <c r="AF43" i="7"/>
  <c r="AF42" i="7" s="1"/>
  <c r="AN714" i="7"/>
  <c r="AO45" i="7" s="1"/>
  <c r="AE729" i="7"/>
  <c r="AF66" i="7"/>
  <c r="AA159" i="8" l="1"/>
  <c r="AB159" i="8"/>
  <c r="AL755" i="7"/>
  <c r="AM86" i="7" s="1"/>
  <c r="U160" i="8"/>
  <c r="I159" i="8"/>
  <c r="AD160" i="9"/>
  <c r="E159" i="9"/>
  <c r="D159" i="9"/>
  <c r="I159" i="9"/>
  <c r="U159" i="9"/>
  <c r="F159" i="9"/>
  <c r="B159" i="8"/>
  <c r="AE161" i="9"/>
  <c r="AE161" i="8"/>
  <c r="Q160" i="8"/>
  <c r="P160" i="8"/>
  <c r="O160" i="8"/>
  <c r="B160" i="8" s="1"/>
  <c r="AS451" i="7"/>
  <c r="AR452" i="7" s="1"/>
  <c r="Y57" i="7"/>
  <c r="Y726" i="7" s="1"/>
  <c r="AD22" i="7"/>
  <c r="AD691" i="7" s="1"/>
  <c r="AC690" i="7"/>
  <c r="AC21" i="7"/>
  <c r="AG692" i="7"/>
  <c r="AH23" i="7" s="1"/>
  <c r="AK696" i="7"/>
  <c r="AL27" i="7" s="1"/>
  <c r="AK747" i="7"/>
  <c r="AK76" i="7"/>
  <c r="BB718" i="7"/>
  <c r="BC49" i="7" s="1"/>
  <c r="BA719" i="7"/>
  <c r="BB50" i="7" s="1"/>
  <c r="AM48" i="7"/>
  <c r="AM717" i="7" s="1"/>
  <c r="AL716" i="7"/>
  <c r="AF712" i="7"/>
  <c r="AF60" i="7"/>
  <c r="AF735" i="7"/>
  <c r="AA160" i="8" l="1"/>
  <c r="AB160" i="8"/>
  <c r="AE162" i="8"/>
  <c r="O161" i="8"/>
  <c r="P161" i="8"/>
  <c r="Q161" i="8"/>
  <c r="U161" i="8"/>
  <c r="I160" i="8"/>
  <c r="AE162" i="9"/>
  <c r="AD161" i="9"/>
  <c r="U160" i="9"/>
  <c r="D160" i="9"/>
  <c r="F160" i="9"/>
  <c r="E160" i="9"/>
  <c r="I160" i="9"/>
  <c r="Z57" i="7"/>
  <c r="Z726" i="7" s="1"/>
  <c r="AR451" i="7"/>
  <c r="AQ452" i="7" s="1"/>
  <c r="AD21" i="7"/>
  <c r="AE22" i="7"/>
  <c r="AE691" i="7" s="1"/>
  <c r="AD690" i="7"/>
  <c r="AH692" i="7"/>
  <c r="AI23" i="7" s="1"/>
  <c r="AL696" i="7"/>
  <c r="AM27" i="7" s="1"/>
  <c r="AL78" i="7"/>
  <c r="AK745" i="7"/>
  <c r="BB719" i="7"/>
  <c r="BC50" i="7" s="1"/>
  <c r="BC718" i="7"/>
  <c r="BD49" i="7" s="1"/>
  <c r="AM47" i="7"/>
  <c r="AM667" i="7" s="1"/>
  <c r="AN435" i="7" s="1"/>
  <c r="AF711" i="7"/>
  <c r="AG43" i="7"/>
  <c r="AG42" i="7" s="1"/>
  <c r="AO714" i="7"/>
  <c r="AP45" i="7" s="1"/>
  <c r="AF729" i="7"/>
  <c r="AG66" i="7"/>
  <c r="AA161" i="8" l="1"/>
  <c r="AB161" i="8"/>
  <c r="AM755" i="7"/>
  <c r="AN86" i="7" s="1"/>
  <c r="AE163" i="9"/>
  <c r="U162" i="8"/>
  <c r="I161" i="8"/>
  <c r="B161" i="8"/>
  <c r="AE163" i="8"/>
  <c r="O162" i="8"/>
  <c r="P162" i="8"/>
  <c r="Q162" i="8"/>
  <c r="AD162" i="9"/>
  <c r="F161" i="9"/>
  <c r="I161" i="9"/>
  <c r="E161" i="9"/>
  <c r="U161" i="9"/>
  <c r="D161" i="9"/>
  <c r="AQ451" i="7"/>
  <c r="AP452" i="7" s="1"/>
  <c r="AA57" i="7"/>
  <c r="AA726" i="7" s="1"/>
  <c r="AE21" i="7"/>
  <c r="AF22" i="7"/>
  <c r="AF691" i="7" s="1"/>
  <c r="AE690" i="7"/>
  <c r="AI692" i="7"/>
  <c r="AJ23" i="7" s="1"/>
  <c r="AM696" i="7"/>
  <c r="AN27" i="7" s="1"/>
  <c r="AL747" i="7"/>
  <c r="AL76" i="7"/>
  <c r="BC719" i="7"/>
  <c r="BD50" i="7" s="1"/>
  <c r="BD718" i="7"/>
  <c r="BE49" i="7" s="1"/>
  <c r="BE718" i="7" s="1"/>
  <c r="AN48" i="7"/>
  <c r="AN717" i="7" s="1"/>
  <c r="AM716" i="7"/>
  <c r="AG712" i="7"/>
  <c r="AH43" i="7" s="1"/>
  <c r="AH42" i="7" s="1"/>
  <c r="AG60" i="7"/>
  <c r="AG735" i="7"/>
  <c r="S718" i="7"/>
  <c r="AA162" i="8" l="1"/>
  <c r="AB162" i="8"/>
  <c r="B162" i="8"/>
  <c r="U163" i="8"/>
  <c r="I162" i="8"/>
  <c r="AD163" i="9"/>
  <c r="E162" i="9"/>
  <c r="F162" i="9"/>
  <c r="U162" i="9"/>
  <c r="D162" i="9"/>
  <c r="I162" i="9"/>
  <c r="AE164" i="9"/>
  <c r="AE164" i="8"/>
  <c r="P163" i="8"/>
  <c r="Q163" i="8"/>
  <c r="O163" i="8"/>
  <c r="AB57" i="7"/>
  <c r="AB726" i="7" s="1"/>
  <c r="AP451" i="7"/>
  <c r="AO452" i="7" s="1"/>
  <c r="AG22" i="7"/>
  <c r="AG691" i="7" s="1"/>
  <c r="AF690" i="7"/>
  <c r="AF21" i="7"/>
  <c r="AJ692" i="7"/>
  <c r="AK23" i="7" s="1"/>
  <c r="AN696" i="7"/>
  <c r="AO27" i="7" s="1"/>
  <c r="AM78" i="7"/>
  <c r="AL745" i="7"/>
  <c r="BD719" i="7"/>
  <c r="BE50" i="7" s="1"/>
  <c r="BE719" i="7" s="1"/>
  <c r="AN47" i="7"/>
  <c r="AN667" i="7" s="1"/>
  <c r="AO435" i="7" s="1"/>
  <c r="AG711" i="7"/>
  <c r="AP714" i="7"/>
  <c r="AQ45" i="7" s="1"/>
  <c r="AG729" i="7"/>
  <c r="AH66" i="7"/>
  <c r="S719" i="7"/>
  <c r="AA163" i="8" l="1"/>
  <c r="AB163" i="8"/>
  <c r="AN755" i="7"/>
  <c r="AO86" i="7" s="1"/>
  <c r="AD164" i="9"/>
  <c r="D163" i="9"/>
  <c r="F163" i="9"/>
  <c r="I163" i="9"/>
  <c r="U163" i="9"/>
  <c r="E163" i="9"/>
  <c r="B163" i="8"/>
  <c r="U164" i="8"/>
  <c r="I163" i="8"/>
  <c r="AE165" i="9"/>
  <c r="AE165" i="8"/>
  <c r="O164" i="8"/>
  <c r="P164" i="8"/>
  <c r="Q164" i="8"/>
  <c r="AO451" i="7"/>
  <c r="AN452" i="7" s="1"/>
  <c r="AC57" i="7"/>
  <c r="AC726" i="7" s="1"/>
  <c r="AD57" i="7" s="1"/>
  <c r="AH22" i="7"/>
  <c r="AH691" i="7" s="1"/>
  <c r="AG690" i="7"/>
  <c r="AG21" i="7"/>
  <c r="AK692" i="7"/>
  <c r="AL23" i="7" s="1"/>
  <c r="AO696" i="7"/>
  <c r="AP27" i="7" s="1"/>
  <c r="AM747" i="7"/>
  <c r="AM76" i="7"/>
  <c r="AO48" i="7"/>
  <c r="AO717" i="7" s="1"/>
  <c r="AN716" i="7"/>
  <c r="AH712" i="7"/>
  <c r="AH60" i="7"/>
  <c r="AH735" i="7"/>
  <c r="AA164" i="8" l="1"/>
  <c r="AB164" i="8"/>
  <c r="AE166" i="9"/>
  <c r="AD165" i="9"/>
  <c r="E164" i="9"/>
  <c r="U164" i="9"/>
  <c r="D164" i="9"/>
  <c r="I164" i="9"/>
  <c r="F164" i="9"/>
  <c r="B164" i="8"/>
  <c r="AE166" i="8"/>
  <c r="Q165" i="8"/>
  <c r="O165" i="8"/>
  <c r="P165" i="8"/>
  <c r="U165" i="8"/>
  <c r="I164" i="8"/>
  <c r="AN451" i="7"/>
  <c r="AM452" i="7" s="1"/>
  <c r="AI22" i="7"/>
  <c r="AI691" i="7" s="1"/>
  <c r="AH690" i="7"/>
  <c r="AH21" i="7"/>
  <c r="AL692" i="7"/>
  <c r="AM23" i="7" s="1"/>
  <c r="AP696" i="7"/>
  <c r="AQ27" i="7" s="1"/>
  <c r="AN78" i="7"/>
  <c r="AM745" i="7"/>
  <c r="AD726" i="7"/>
  <c r="AO47" i="7"/>
  <c r="AO667" i="7" s="1"/>
  <c r="AP435" i="7" s="1"/>
  <c r="AH711" i="7"/>
  <c r="AI43" i="7"/>
  <c r="AI42" i="7" s="1"/>
  <c r="AQ714" i="7"/>
  <c r="AR45" i="7" s="1"/>
  <c r="AH729" i="7"/>
  <c r="AI66" i="7"/>
  <c r="AA165" i="8" l="1"/>
  <c r="AB165" i="8"/>
  <c r="AO755" i="7"/>
  <c r="AP86" i="7" s="1"/>
  <c r="B165" i="8"/>
  <c r="AE167" i="8"/>
  <c r="O166" i="8"/>
  <c r="P166" i="8"/>
  <c r="Q166" i="8"/>
  <c r="U166" i="8"/>
  <c r="I165" i="8"/>
  <c r="AE167" i="9"/>
  <c r="AD166" i="9"/>
  <c r="U165" i="9"/>
  <c r="I165" i="9"/>
  <c r="F165" i="9"/>
  <c r="E165" i="9"/>
  <c r="D165" i="9"/>
  <c r="AM451" i="7"/>
  <c r="AL452" i="7" s="1"/>
  <c r="AJ22" i="7"/>
  <c r="AJ691" i="7" s="1"/>
  <c r="AI690" i="7"/>
  <c r="AI21" i="7"/>
  <c r="AM692" i="7"/>
  <c r="AN23" i="7" s="1"/>
  <c r="AQ696" i="7"/>
  <c r="AR27" i="7" s="1"/>
  <c r="AN747" i="7"/>
  <c r="AN76" i="7"/>
  <c r="AE57" i="7"/>
  <c r="AP48" i="7"/>
  <c r="AP717" i="7" s="1"/>
  <c r="AO716" i="7"/>
  <c r="AI712" i="7"/>
  <c r="AI711" i="7" s="1"/>
  <c r="AI60" i="7"/>
  <c r="AI735" i="7"/>
  <c r="AA166" i="8" l="1"/>
  <c r="AB166" i="8"/>
  <c r="B166" i="8"/>
  <c r="AE168" i="9"/>
  <c r="AD167" i="9"/>
  <c r="E166" i="9"/>
  <c r="F166" i="9"/>
  <c r="D166" i="9"/>
  <c r="I166" i="9"/>
  <c r="U166" i="9"/>
  <c r="U167" i="8"/>
  <c r="I166" i="8"/>
  <c r="AE168" i="8"/>
  <c r="O167" i="8"/>
  <c r="P167" i="8"/>
  <c r="Q167" i="8"/>
  <c r="AL451" i="7"/>
  <c r="AK452" i="7" s="1"/>
  <c r="AK22" i="7"/>
  <c r="AK691" i="7" s="1"/>
  <c r="AJ690" i="7"/>
  <c r="AJ21" i="7"/>
  <c r="AN692" i="7"/>
  <c r="AO23" i="7" s="1"/>
  <c r="AR696" i="7"/>
  <c r="AS27" i="7" s="1"/>
  <c r="AO78" i="7"/>
  <c r="AN745" i="7"/>
  <c r="AE726" i="7"/>
  <c r="AP47" i="7"/>
  <c r="AP667" i="7" s="1"/>
  <c r="AQ435" i="7" s="1"/>
  <c r="AJ43" i="7"/>
  <c r="AJ42" i="7" s="1"/>
  <c r="AR714" i="7"/>
  <c r="AS45" i="7" s="1"/>
  <c r="AJ66" i="7"/>
  <c r="AI729" i="7"/>
  <c r="AA167" i="8" l="1"/>
  <c r="AB167" i="8"/>
  <c r="AP755" i="7"/>
  <c r="AQ86" i="7" s="1"/>
  <c r="B167" i="8"/>
  <c r="AE169" i="8"/>
  <c r="Q168" i="8"/>
  <c r="P168" i="8"/>
  <c r="O168" i="8"/>
  <c r="AD168" i="9"/>
  <c r="E167" i="9"/>
  <c r="U167" i="9"/>
  <c r="F167" i="9"/>
  <c r="I167" i="9"/>
  <c r="D167" i="9"/>
  <c r="AE169" i="9"/>
  <c r="U168" i="8"/>
  <c r="I167" i="8"/>
  <c r="AK451" i="7"/>
  <c r="AJ452" i="7" s="1"/>
  <c r="AK21" i="7"/>
  <c r="AL22" i="7"/>
  <c r="AL691" i="7" s="1"/>
  <c r="AK690" i="7"/>
  <c r="AO692" i="7"/>
  <c r="AP23" i="7" s="1"/>
  <c r="AS696" i="7"/>
  <c r="AT27" i="7" s="1"/>
  <c r="AO747" i="7"/>
  <c r="AO76" i="7"/>
  <c r="AF57" i="7"/>
  <c r="AQ48" i="7"/>
  <c r="AQ717" i="7" s="1"/>
  <c r="AP716" i="7"/>
  <c r="AJ712" i="7"/>
  <c r="AJ60" i="7"/>
  <c r="AJ735" i="7"/>
  <c r="AA168" i="8" l="1"/>
  <c r="AB168" i="8"/>
  <c r="U169" i="8"/>
  <c r="I168" i="8"/>
  <c r="B168" i="8"/>
  <c r="AE170" i="8"/>
  <c r="O169" i="8"/>
  <c r="P169" i="8"/>
  <c r="Q169" i="8"/>
  <c r="AE170" i="9"/>
  <c r="AD169" i="9"/>
  <c r="I168" i="9"/>
  <c r="U168" i="9"/>
  <c r="D168" i="9"/>
  <c r="E168" i="9"/>
  <c r="F168" i="9"/>
  <c r="AJ451" i="7"/>
  <c r="AI452" i="7" s="1"/>
  <c r="AL21" i="7"/>
  <c r="AM22" i="7"/>
  <c r="AM21" i="7" s="1"/>
  <c r="AL690" i="7"/>
  <c r="AP692" i="7"/>
  <c r="AQ23" i="7" s="1"/>
  <c r="AT696" i="7"/>
  <c r="AU27" i="7" s="1"/>
  <c r="AP78" i="7"/>
  <c r="AO745" i="7"/>
  <c r="AF726" i="7"/>
  <c r="AQ47" i="7"/>
  <c r="AQ667" i="7" s="1"/>
  <c r="AR435" i="7" s="1"/>
  <c r="AJ711" i="7"/>
  <c r="AK43" i="7"/>
  <c r="AK42" i="7" s="1"/>
  <c r="AS714" i="7"/>
  <c r="AT45" i="7" s="1"/>
  <c r="AJ729" i="7"/>
  <c r="AK66" i="7"/>
  <c r="AA169" i="8" l="1"/>
  <c r="AB169" i="8"/>
  <c r="AQ755" i="7"/>
  <c r="AR86" i="7" s="1"/>
  <c r="AD170" i="9"/>
  <c r="F169" i="9"/>
  <c r="D169" i="9"/>
  <c r="I169" i="9"/>
  <c r="U169" i="9"/>
  <c r="E169" i="9"/>
  <c r="AE171" i="8"/>
  <c r="O170" i="8"/>
  <c r="P170" i="8"/>
  <c r="Q170" i="8"/>
  <c r="AE171" i="9"/>
  <c r="B169" i="8"/>
  <c r="U170" i="8"/>
  <c r="I169" i="8"/>
  <c r="AI451" i="7"/>
  <c r="AH452" i="7" s="1"/>
  <c r="AM691" i="7"/>
  <c r="AM690" i="7" s="1"/>
  <c r="AQ692" i="7"/>
  <c r="AR23" i="7" s="1"/>
  <c r="AU696" i="7"/>
  <c r="AV27" i="7" s="1"/>
  <c r="AP747" i="7"/>
  <c r="AP76" i="7"/>
  <c r="AG57" i="7"/>
  <c r="AR48" i="7"/>
  <c r="AR717" i="7" s="1"/>
  <c r="AQ716" i="7"/>
  <c r="AK712" i="7"/>
  <c r="AK711" i="7" s="1"/>
  <c r="AK60" i="7"/>
  <c r="AK735" i="7"/>
  <c r="AA170" i="8" l="1"/>
  <c r="AB170" i="8"/>
  <c r="B170" i="8"/>
  <c r="AE172" i="8"/>
  <c r="P171" i="8"/>
  <c r="Q171" i="8"/>
  <c r="O171" i="8"/>
  <c r="AE172" i="9"/>
  <c r="U171" i="8"/>
  <c r="I170" i="8"/>
  <c r="AD171" i="9"/>
  <c r="F170" i="9"/>
  <c r="D170" i="9"/>
  <c r="E170" i="9"/>
  <c r="I170" i="9"/>
  <c r="U170" i="9"/>
  <c r="AH451" i="7"/>
  <c r="AG452" i="7" s="1"/>
  <c r="AN22" i="7"/>
  <c r="AN691" i="7" s="1"/>
  <c r="AO22" i="7" s="1"/>
  <c r="AO691" i="7" s="1"/>
  <c r="AR692" i="7"/>
  <c r="AS23" i="7" s="1"/>
  <c r="AV696" i="7"/>
  <c r="AW27" i="7" s="1"/>
  <c r="AQ78" i="7"/>
  <c r="AP745" i="7"/>
  <c r="AG726" i="7"/>
  <c r="AR47" i="7"/>
  <c r="AR667" i="7" s="1"/>
  <c r="AS435" i="7" s="1"/>
  <c r="AL43" i="7"/>
  <c r="AL42" i="7" s="1"/>
  <c r="AT714" i="7"/>
  <c r="AU45" i="7" s="1"/>
  <c r="AL66" i="7"/>
  <c r="AK729" i="7"/>
  <c r="AA171" i="8" l="1"/>
  <c r="AB171" i="8"/>
  <c r="B171" i="8"/>
  <c r="AR755" i="7"/>
  <c r="AS86" i="7" s="1"/>
  <c r="U172" i="8"/>
  <c r="I171" i="8"/>
  <c r="AE173" i="9"/>
  <c r="AD172" i="9"/>
  <c r="D171" i="9"/>
  <c r="U171" i="9"/>
  <c r="E171" i="9"/>
  <c r="F171" i="9"/>
  <c r="I171" i="9"/>
  <c r="AE173" i="8"/>
  <c r="O172" i="8"/>
  <c r="P172" i="8"/>
  <c r="Q172" i="8"/>
  <c r="AG451" i="7"/>
  <c r="AF452" i="7" s="1"/>
  <c r="AN21" i="7"/>
  <c r="AN690" i="7"/>
  <c r="AO21" i="7"/>
  <c r="AP22" i="7"/>
  <c r="AP691" i="7" s="1"/>
  <c r="AO690" i="7"/>
  <c r="AS692" i="7"/>
  <c r="AT23" i="7" s="1"/>
  <c r="AW696" i="7"/>
  <c r="AX27" i="7" s="1"/>
  <c r="AQ747" i="7"/>
  <c r="AQ76" i="7"/>
  <c r="AH57" i="7"/>
  <c r="AS48" i="7"/>
  <c r="AS717" i="7" s="1"/>
  <c r="AR716" i="7"/>
  <c r="AL712" i="7"/>
  <c r="AL60" i="7"/>
  <c r="AL735" i="7"/>
  <c r="AA172" i="8" l="1"/>
  <c r="AB172" i="8"/>
  <c r="B172" i="8"/>
  <c r="AE174" i="8"/>
  <c r="Q173" i="8"/>
  <c r="O173" i="8"/>
  <c r="P173" i="8"/>
  <c r="AD173" i="9"/>
  <c r="D172" i="9"/>
  <c r="I172" i="9"/>
  <c r="E172" i="9"/>
  <c r="F172" i="9"/>
  <c r="U172" i="9"/>
  <c r="AE174" i="9"/>
  <c r="U173" i="8"/>
  <c r="I172" i="8"/>
  <c r="AP21" i="7"/>
  <c r="AF451" i="7"/>
  <c r="AE452" i="7" s="1"/>
  <c r="AQ22" i="7"/>
  <c r="AQ691" i="7" s="1"/>
  <c r="AP690" i="7"/>
  <c r="AT692" i="7"/>
  <c r="AU23" i="7" s="1"/>
  <c r="AX696" i="7"/>
  <c r="AY27" i="7" s="1"/>
  <c r="AR78" i="7"/>
  <c r="AQ745" i="7"/>
  <c r="AH726" i="7"/>
  <c r="AS47" i="7"/>
  <c r="AS667" i="7" s="1"/>
  <c r="AT435" i="7" s="1"/>
  <c r="AL711" i="7"/>
  <c r="AM43" i="7"/>
  <c r="AM42" i="7" s="1"/>
  <c r="AU714" i="7"/>
  <c r="AV45" i="7" s="1"/>
  <c r="AL729" i="7"/>
  <c r="AM66" i="7"/>
  <c r="AA173" i="8" l="1"/>
  <c r="AB173" i="8"/>
  <c r="B173" i="8"/>
  <c r="AS755" i="7"/>
  <c r="AT86" i="7" s="1"/>
  <c r="AE175" i="9"/>
  <c r="U174" i="8"/>
  <c r="I173" i="8"/>
  <c r="AE175" i="8"/>
  <c r="O174" i="8"/>
  <c r="P174" i="8"/>
  <c r="Q174" i="8"/>
  <c r="AD174" i="9"/>
  <c r="F173" i="9"/>
  <c r="U173" i="9"/>
  <c r="E173" i="9"/>
  <c r="I173" i="9"/>
  <c r="D173" i="9"/>
  <c r="AE451" i="7"/>
  <c r="AD452" i="7" s="1"/>
  <c r="AQ21" i="7"/>
  <c r="AR22" i="7"/>
  <c r="AR691" i="7" s="1"/>
  <c r="AQ690" i="7"/>
  <c r="AU692" i="7"/>
  <c r="AV23" i="7" s="1"/>
  <c r="AY696" i="7"/>
  <c r="AZ27" i="7" s="1"/>
  <c r="AR747" i="7"/>
  <c r="AR76" i="7"/>
  <c r="AI57" i="7"/>
  <c r="AT48" i="7"/>
  <c r="AT717" i="7" s="1"/>
  <c r="AS716" i="7"/>
  <c r="AM712" i="7"/>
  <c r="AM60" i="7"/>
  <c r="AM735" i="7"/>
  <c r="AA174" i="8" l="1"/>
  <c r="AB174" i="8"/>
  <c r="AE176" i="9"/>
  <c r="B174" i="8"/>
  <c r="AD175" i="9"/>
  <c r="E174" i="9"/>
  <c r="D174" i="9"/>
  <c r="U174" i="9"/>
  <c r="I174" i="9"/>
  <c r="F174" i="9"/>
  <c r="AE176" i="8"/>
  <c r="O175" i="8"/>
  <c r="P175" i="8"/>
  <c r="Q175" i="8"/>
  <c r="U175" i="8"/>
  <c r="I174" i="8"/>
  <c r="AD451" i="7"/>
  <c r="AR21" i="7"/>
  <c r="AS22" i="7"/>
  <c r="AS691" i="7" s="1"/>
  <c r="AR690" i="7"/>
  <c r="AV692" i="7"/>
  <c r="AW23" i="7" s="1"/>
  <c r="AZ696" i="7"/>
  <c r="BA27" i="7" s="1"/>
  <c r="AS78" i="7"/>
  <c r="AR745" i="7"/>
  <c r="AI726" i="7"/>
  <c r="AT47" i="7"/>
  <c r="AT667" i="7" s="1"/>
  <c r="AU435" i="7" s="1"/>
  <c r="AM711" i="7"/>
  <c r="AN43" i="7"/>
  <c r="AN42" i="7" s="1"/>
  <c r="AV714" i="7"/>
  <c r="AW45" i="7" s="1"/>
  <c r="AM729" i="7"/>
  <c r="AN66" i="7"/>
  <c r="AA175" i="8" l="1"/>
  <c r="AB175" i="8"/>
  <c r="AT755" i="7"/>
  <c r="AU86" i="7" s="1"/>
  <c r="B175" i="8"/>
  <c r="U176" i="8"/>
  <c r="I175" i="8"/>
  <c r="AE177" i="8"/>
  <c r="Q176" i="8"/>
  <c r="P176" i="8"/>
  <c r="O176" i="8"/>
  <c r="AE177" i="9"/>
  <c r="AD176" i="9"/>
  <c r="U175" i="9"/>
  <c r="F175" i="9"/>
  <c r="D175" i="9"/>
  <c r="I175" i="9"/>
  <c r="E175" i="9"/>
  <c r="AS21" i="7"/>
  <c r="AT22" i="7"/>
  <c r="AT691" i="7" s="1"/>
  <c r="AS690" i="7"/>
  <c r="AW692" i="7"/>
  <c r="AX23" i="7" s="1"/>
  <c r="BA696" i="7"/>
  <c r="BB27" i="7" s="1"/>
  <c r="AS747" i="7"/>
  <c r="AS76" i="7"/>
  <c r="AJ57" i="7"/>
  <c r="AU48" i="7"/>
  <c r="AU717" i="7" s="1"/>
  <c r="AT716" i="7"/>
  <c r="AN712" i="7"/>
  <c r="AN711" i="7" s="1"/>
  <c r="AN60" i="7"/>
  <c r="AN735" i="7"/>
  <c r="S754" i="7"/>
  <c r="AA176" i="8" l="1"/>
  <c r="AB176" i="8"/>
  <c r="B176" i="8"/>
  <c r="AE178" i="8"/>
  <c r="O177" i="8"/>
  <c r="P177" i="8"/>
  <c r="Q177" i="8"/>
  <c r="AE178" i="9"/>
  <c r="U177" i="8"/>
  <c r="I176" i="8"/>
  <c r="AD177" i="9"/>
  <c r="U176" i="9"/>
  <c r="F176" i="9"/>
  <c r="E176" i="9"/>
  <c r="D176" i="9"/>
  <c r="I176" i="9"/>
  <c r="AT21" i="7"/>
  <c r="AU22" i="7"/>
  <c r="AU691" i="7" s="1"/>
  <c r="AT690" i="7"/>
  <c r="AX692" i="7"/>
  <c r="AY23" i="7" s="1"/>
  <c r="BB696" i="7"/>
  <c r="BC27" i="7" s="1"/>
  <c r="AT78" i="7"/>
  <c r="AS745" i="7"/>
  <c r="AJ726" i="7"/>
  <c r="AU47" i="7"/>
  <c r="AU667" i="7" s="1"/>
  <c r="AV435" i="7" s="1"/>
  <c r="AO43" i="7"/>
  <c r="AO42" i="7" s="1"/>
  <c r="AW714" i="7"/>
  <c r="AX45" i="7" s="1"/>
  <c r="AN729" i="7"/>
  <c r="AO66" i="7"/>
  <c r="AA177" i="8" l="1"/>
  <c r="AB177" i="8"/>
  <c r="AU755" i="7"/>
  <c r="AV86" i="7" s="1"/>
  <c r="B177" i="8"/>
  <c r="AE179" i="9"/>
  <c r="AD178" i="9"/>
  <c r="U177" i="9"/>
  <c r="E177" i="9"/>
  <c r="I177" i="9"/>
  <c r="F177" i="9"/>
  <c r="D177" i="9"/>
  <c r="U178" i="8"/>
  <c r="I177" i="8"/>
  <c r="AE179" i="8"/>
  <c r="O178" i="8"/>
  <c r="Q178" i="8"/>
  <c r="P178" i="8"/>
  <c r="AU21" i="7"/>
  <c r="AV22" i="7"/>
  <c r="AV691" i="7" s="1"/>
  <c r="AU690" i="7"/>
  <c r="AY692" i="7"/>
  <c r="AZ23" i="7" s="1"/>
  <c r="BC696" i="7"/>
  <c r="BD27" i="7" s="1"/>
  <c r="AT747" i="7"/>
  <c r="AT76" i="7"/>
  <c r="AK57" i="7"/>
  <c r="AV48" i="7"/>
  <c r="AV717" i="7" s="1"/>
  <c r="AU716" i="7"/>
  <c r="AO712" i="7"/>
  <c r="AO711" i="7" s="1"/>
  <c r="AO60" i="7"/>
  <c r="AO735" i="7"/>
  <c r="AA178" i="8" l="1"/>
  <c r="AB178" i="8"/>
  <c r="B178" i="8"/>
  <c r="AE180" i="8"/>
  <c r="P179" i="8"/>
  <c r="Q179" i="8"/>
  <c r="O179" i="8"/>
  <c r="U179" i="8"/>
  <c r="I178" i="8"/>
  <c r="AE180" i="9"/>
  <c r="AD179" i="9"/>
  <c r="D178" i="9"/>
  <c r="F178" i="9"/>
  <c r="E178" i="9"/>
  <c r="U178" i="9"/>
  <c r="I178" i="9"/>
  <c r="AV21" i="7"/>
  <c r="AW22" i="7"/>
  <c r="AW21" i="7" s="1"/>
  <c r="AV690" i="7"/>
  <c r="AZ692" i="7"/>
  <c r="BA23" i="7" s="1"/>
  <c r="BD696" i="7"/>
  <c r="BE27" i="7" s="1"/>
  <c r="AU78" i="7"/>
  <c r="AT745" i="7"/>
  <c r="AK726" i="7"/>
  <c r="AV47" i="7"/>
  <c r="AV667" i="7" s="1"/>
  <c r="AW435" i="7" s="1"/>
  <c r="AP43" i="7"/>
  <c r="AP42" i="7" s="1"/>
  <c r="AX714" i="7"/>
  <c r="AY45" i="7" s="1"/>
  <c r="AP66" i="7"/>
  <c r="AO729" i="7"/>
  <c r="AA179" i="8" l="1"/>
  <c r="AB179" i="8"/>
  <c r="AV755" i="7"/>
  <c r="AW86" i="7" s="1"/>
  <c r="B179" i="8"/>
  <c r="U180" i="8"/>
  <c r="I179" i="8"/>
  <c r="AE181" i="9"/>
  <c r="AD180" i="9"/>
  <c r="U179" i="9"/>
  <c r="F179" i="9"/>
  <c r="D179" i="9"/>
  <c r="E179" i="9"/>
  <c r="I179" i="9"/>
  <c r="AE181" i="8"/>
  <c r="O180" i="8"/>
  <c r="P180" i="8"/>
  <c r="Q180" i="8"/>
  <c r="AW691" i="7"/>
  <c r="AW690" i="7" s="1"/>
  <c r="BA692" i="7"/>
  <c r="BB23" i="7" s="1"/>
  <c r="BE696" i="7"/>
  <c r="AU747" i="7"/>
  <c r="AU76" i="7"/>
  <c r="AL57" i="7"/>
  <c r="AW48" i="7"/>
  <c r="AW717" i="7" s="1"/>
  <c r="AV716" i="7"/>
  <c r="AP712" i="7"/>
  <c r="AP711" i="7" s="1"/>
  <c r="AP60" i="7"/>
  <c r="AP735" i="7"/>
  <c r="S696" i="7"/>
  <c r="AA180" i="8" l="1"/>
  <c r="AB180" i="8"/>
  <c r="B180" i="8"/>
  <c r="AE182" i="8"/>
  <c r="Q181" i="8"/>
  <c r="O181" i="8"/>
  <c r="P181" i="8"/>
  <c r="AE182" i="9"/>
  <c r="U181" i="8"/>
  <c r="I180" i="8"/>
  <c r="AD181" i="9"/>
  <c r="D180" i="9"/>
  <c r="E180" i="9"/>
  <c r="F180" i="9"/>
  <c r="U180" i="9"/>
  <c r="I180" i="9"/>
  <c r="AX22" i="7"/>
  <c r="AX691" i="7" s="1"/>
  <c r="AY22" i="7" s="1"/>
  <c r="AY691" i="7" s="1"/>
  <c r="BB692" i="7"/>
  <c r="BC23" i="7" s="1"/>
  <c r="AV78" i="7"/>
  <c r="AU745" i="7"/>
  <c r="AL726" i="7"/>
  <c r="AW47" i="7"/>
  <c r="AW667" i="7" s="1"/>
  <c r="AX435" i="7" s="1"/>
  <c r="AQ43" i="7"/>
  <c r="AQ42" i="7" s="1"/>
  <c r="AY714" i="7"/>
  <c r="AZ45" i="7" s="1"/>
  <c r="AP729" i="7"/>
  <c r="AQ66" i="7"/>
  <c r="AA181" i="8" l="1"/>
  <c r="AB181" i="8"/>
  <c r="AW755" i="7"/>
  <c r="AX86" i="7" s="1"/>
  <c r="B181" i="8"/>
  <c r="U182" i="8"/>
  <c r="I181" i="8"/>
  <c r="AE183" i="9"/>
  <c r="AD182" i="9"/>
  <c r="U181" i="9"/>
  <c r="F181" i="9"/>
  <c r="I181" i="9"/>
  <c r="E181" i="9"/>
  <c r="D181" i="9"/>
  <c r="AE183" i="8"/>
  <c r="O182" i="8"/>
  <c r="P182" i="8"/>
  <c r="Q182" i="8"/>
  <c r="AX690" i="7"/>
  <c r="AX21" i="7"/>
  <c r="AY21" i="7"/>
  <c r="AZ22" i="7"/>
  <c r="AZ21" i="7" s="1"/>
  <c r="AY690" i="7"/>
  <c r="BC692" i="7"/>
  <c r="BD23" i="7" s="1"/>
  <c r="AV747" i="7"/>
  <c r="AV76" i="7"/>
  <c r="AM57" i="7"/>
  <c r="AX48" i="7"/>
  <c r="AX717" i="7" s="1"/>
  <c r="AW716" i="7"/>
  <c r="AQ712" i="7"/>
  <c r="AQ711" i="7" s="1"/>
  <c r="AQ60" i="7"/>
  <c r="AQ735" i="7"/>
  <c r="AA182" i="8" l="1"/>
  <c r="AB182" i="8"/>
  <c r="B182" i="8"/>
  <c r="AE184" i="8"/>
  <c r="O183" i="8"/>
  <c r="P183" i="8"/>
  <c r="Q183" i="8"/>
  <c r="AD183" i="9"/>
  <c r="D182" i="9"/>
  <c r="F182" i="9"/>
  <c r="I182" i="9"/>
  <c r="E182" i="9"/>
  <c r="U182" i="9"/>
  <c r="AE184" i="9"/>
  <c r="U183" i="8"/>
  <c r="I182" i="8"/>
  <c r="AZ691" i="7"/>
  <c r="BA22" i="7" s="1"/>
  <c r="BD692" i="7"/>
  <c r="BE23" i="7" s="1"/>
  <c r="AW78" i="7"/>
  <c r="AV745" i="7"/>
  <c r="AM726" i="7"/>
  <c r="AX47" i="7"/>
  <c r="AX667" i="7" s="1"/>
  <c r="AY435" i="7" s="1"/>
  <c r="AR43" i="7"/>
  <c r="AR42" i="7" s="1"/>
  <c r="AZ714" i="7"/>
  <c r="BA45" i="7" s="1"/>
  <c r="AQ729" i="7"/>
  <c r="AR66" i="7"/>
  <c r="AA183" i="8" l="1"/>
  <c r="AB183" i="8"/>
  <c r="AX755" i="7"/>
  <c r="AY86" i="7" s="1"/>
  <c r="AE185" i="9"/>
  <c r="U184" i="8"/>
  <c r="I183" i="8"/>
  <c r="B183" i="8"/>
  <c r="AD184" i="9"/>
  <c r="F183" i="9"/>
  <c r="E183" i="9"/>
  <c r="I183" i="9"/>
  <c r="D183" i="9"/>
  <c r="U183" i="9"/>
  <c r="AE185" i="8"/>
  <c r="Q184" i="8"/>
  <c r="P184" i="8"/>
  <c r="O184" i="8"/>
  <c r="BA691" i="7"/>
  <c r="BA690" i="7" s="1"/>
  <c r="BA21" i="7"/>
  <c r="AZ690" i="7"/>
  <c r="BE692" i="7"/>
  <c r="AW747" i="7"/>
  <c r="AW76" i="7"/>
  <c r="AN57" i="7"/>
  <c r="AY48" i="7"/>
  <c r="AY717" i="7" s="1"/>
  <c r="AX716" i="7"/>
  <c r="AR712" i="7"/>
  <c r="AR711" i="7" s="1"/>
  <c r="AR60" i="7"/>
  <c r="AR735" i="7"/>
  <c r="S692" i="7"/>
  <c r="AA184" i="8" l="1"/>
  <c r="AB184" i="8"/>
  <c r="AE186" i="8"/>
  <c r="O185" i="8"/>
  <c r="B185" i="8" s="1"/>
  <c r="P185" i="8"/>
  <c r="Q185" i="8"/>
  <c r="U185" i="8"/>
  <c r="I184" i="8"/>
  <c r="AD185" i="9"/>
  <c r="D184" i="9"/>
  <c r="F184" i="9"/>
  <c r="E184" i="9"/>
  <c r="I184" i="9"/>
  <c r="U184" i="9"/>
  <c r="B184" i="8"/>
  <c r="AE186" i="9"/>
  <c r="BB22" i="7"/>
  <c r="BB691" i="7" s="1"/>
  <c r="BC22" i="7" s="1"/>
  <c r="BC691" i="7" s="1"/>
  <c r="AX78" i="7"/>
  <c r="AW745" i="7"/>
  <c r="AN726" i="7"/>
  <c r="AY47" i="7"/>
  <c r="AY667" i="7" s="1"/>
  <c r="AZ435" i="7" s="1"/>
  <c r="AS43" i="7"/>
  <c r="AS42" i="7" s="1"/>
  <c r="BA714" i="7"/>
  <c r="BB45" i="7" s="1"/>
  <c r="AS66" i="7"/>
  <c r="AR729" i="7"/>
  <c r="AA185" i="8" l="1"/>
  <c r="AB185" i="8"/>
  <c r="AY755" i="7"/>
  <c r="AZ86" i="7" s="1"/>
  <c r="AD186" i="9"/>
  <c r="D185" i="9"/>
  <c r="U185" i="9"/>
  <c r="E185" i="9"/>
  <c r="F185" i="9"/>
  <c r="I185" i="9"/>
  <c r="AE187" i="8"/>
  <c r="O186" i="8"/>
  <c r="Q186" i="8"/>
  <c r="P186" i="8"/>
  <c r="AE187" i="9"/>
  <c r="U186" i="8"/>
  <c r="I185" i="8"/>
  <c r="BB21" i="7"/>
  <c r="BB690" i="7"/>
  <c r="BC21" i="7"/>
  <c r="BD22" i="7"/>
  <c r="BD21" i="7" s="1"/>
  <c r="BC690" i="7"/>
  <c r="AX747" i="7"/>
  <c r="AX76" i="7"/>
  <c r="AO57" i="7"/>
  <c r="AZ48" i="7"/>
  <c r="AZ717" i="7" s="1"/>
  <c r="AY716" i="7"/>
  <c r="AS712" i="7"/>
  <c r="AS711" i="7" s="1"/>
  <c r="AS60" i="7"/>
  <c r="AS735" i="7"/>
  <c r="AA186" i="8" l="1"/>
  <c r="AB186" i="8"/>
  <c r="B186" i="8"/>
  <c r="U187" i="8"/>
  <c r="I186" i="8"/>
  <c r="AE188" i="8"/>
  <c r="P187" i="8"/>
  <c r="Q187" i="8"/>
  <c r="O187" i="8"/>
  <c r="AD187" i="9"/>
  <c r="I186" i="9"/>
  <c r="U186" i="9"/>
  <c r="E186" i="9"/>
  <c r="D186" i="9"/>
  <c r="F186" i="9"/>
  <c r="AE188" i="9"/>
  <c r="BD691" i="7"/>
  <c r="BE22" i="7" s="1"/>
  <c r="AY78" i="7"/>
  <c r="AX745" i="7"/>
  <c r="AO726" i="7"/>
  <c r="AZ47" i="7"/>
  <c r="AZ667" i="7" s="1"/>
  <c r="BA435" i="7" s="1"/>
  <c r="AT43" i="7"/>
  <c r="AT42" i="7" s="1"/>
  <c r="BB714" i="7"/>
  <c r="BC45" i="7" s="1"/>
  <c r="AS729" i="7"/>
  <c r="AT66" i="7"/>
  <c r="AA187" i="8" l="1"/>
  <c r="AB187" i="8"/>
  <c r="AZ755" i="7"/>
  <c r="BA86" i="7" s="1"/>
  <c r="B187" i="8"/>
  <c r="AE189" i="9"/>
  <c r="AE189" i="8"/>
  <c r="O188" i="8"/>
  <c r="P188" i="8"/>
  <c r="Q188" i="8"/>
  <c r="AD188" i="9"/>
  <c r="F187" i="9"/>
  <c r="I187" i="9"/>
  <c r="D187" i="9"/>
  <c r="E187" i="9"/>
  <c r="U187" i="9"/>
  <c r="U188" i="8"/>
  <c r="I187" i="8"/>
  <c r="BD690" i="7"/>
  <c r="BE691" i="7"/>
  <c r="BE21" i="7"/>
  <c r="AY747" i="7"/>
  <c r="AY76" i="7"/>
  <c r="AP57" i="7"/>
  <c r="BA48" i="7"/>
  <c r="BA717" i="7" s="1"/>
  <c r="AZ716" i="7"/>
  <c r="AT712" i="7"/>
  <c r="AT711" i="7" s="1"/>
  <c r="AT60" i="7"/>
  <c r="AT735" i="7"/>
  <c r="S691" i="7"/>
  <c r="AA188" i="8" l="1"/>
  <c r="AB188" i="8"/>
  <c r="B188" i="8"/>
  <c r="AD189" i="9"/>
  <c r="E188" i="9"/>
  <c r="U188" i="9"/>
  <c r="F188" i="9"/>
  <c r="D188" i="9"/>
  <c r="I188" i="9"/>
  <c r="AE190" i="8"/>
  <c r="Q189" i="8"/>
  <c r="P189" i="8"/>
  <c r="O189" i="8"/>
  <c r="U189" i="8"/>
  <c r="I188" i="8"/>
  <c r="AE190" i="9"/>
  <c r="BE690" i="7"/>
  <c r="AZ78" i="7"/>
  <c r="AY745" i="7"/>
  <c r="AP726" i="7"/>
  <c r="BA47" i="7"/>
  <c r="BA667" i="7" s="1"/>
  <c r="BB435" i="7" s="1"/>
  <c r="AU43" i="7"/>
  <c r="AU42" i="7" s="1"/>
  <c r="BC714" i="7"/>
  <c r="BD45" i="7" s="1"/>
  <c r="AT729" i="7"/>
  <c r="AU66" i="7"/>
  <c r="S690" i="7"/>
  <c r="AA189" i="8" l="1"/>
  <c r="AB189" i="8"/>
  <c r="B189" i="8"/>
  <c r="BA755" i="7"/>
  <c r="BB86" i="7" s="1"/>
  <c r="AE191" i="9"/>
  <c r="AD190" i="9"/>
  <c r="F189" i="9"/>
  <c r="E189" i="9"/>
  <c r="D189" i="9"/>
  <c r="I189" i="9"/>
  <c r="U189" i="9"/>
  <c r="U190" i="8"/>
  <c r="I189" i="8"/>
  <c r="AE191" i="8"/>
  <c r="O190" i="8"/>
  <c r="P190" i="8"/>
  <c r="Q190" i="8"/>
  <c r="AZ747" i="7"/>
  <c r="AZ76" i="7"/>
  <c r="AQ57" i="7"/>
  <c r="BB48" i="7"/>
  <c r="BB717" i="7" s="1"/>
  <c r="BA716" i="7"/>
  <c r="AU712" i="7"/>
  <c r="AU711" i="7" s="1"/>
  <c r="AU60" i="7"/>
  <c r="AU735" i="7"/>
  <c r="AA190" i="8" l="1"/>
  <c r="AB190" i="8"/>
  <c r="U191" i="8"/>
  <c r="I190" i="8"/>
  <c r="AE192" i="9"/>
  <c r="B190" i="8"/>
  <c r="AE192" i="8"/>
  <c r="O191" i="8"/>
  <c r="P191" i="8"/>
  <c r="Q191" i="8"/>
  <c r="AD191" i="9"/>
  <c r="E190" i="9"/>
  <c r="I190" i="9"/>
  <c r="D190" i="9"/>
  <c r="F190" i="9"/>
  <c r="U190" i="9"/>
  <c r="BA78" i="7"/>
  <c r="AZ745" i="7"/>
  <c r="AQ726" i="7"/>
  <c r="BB47" i="7"/>
  <c r="BB667" i="7" s="1"/>
  <c r="BC435" i="7" s="1"/>
  <c r="AV43" i="7"/>
  <c r="AV42" i="7" s="1"/>
  <c r="BD714" i="7"/>
  <c r="BE45" i="7" s="1"/>
  <c r="AU729" i="7"/>
  <c r="AV66" i="7"/>
  <c r="AA191" i="8" l="1"/>
  <c r="AB191" i="8"/>
  <c r="BB755" i="7"/>
  <c r="BC86" i="7" s="1"/>
  <c r="AD192" i="9"/>
  <c r="F191" i="9"/>
  <c r="E191" i="9"/>
  <c r="D191" i="9"/>
  <c r="I191" i="9"/>
  <c r="U191" i="9"/>
  <c r="B191" i="8"/>
  <c r="AE193" i="9"/>
  <c r="AE193" i="8"/>
  <c r="Q192" i="8"/>
  <c r="P192" i="8"/>
  <c r="O192" i="8"/>
  <c r="B192" i="8" s="1"/>
  <c r="U192" i="8"/>
  <c r="I191" i="8"/>
  <c r="BA747" i="7"/>
  <c r="BA76" i="7"/>
  <c r="AR57" i="7"/>
  <c r="BC48" i="7"/>
  <c r="BC717" i="7" s="1"/>
  <c r="BB716" i="7"/>
  <c r="AV712" i="7"/>
  <c r="AV711" i="7" s="1"/>
  <c r="AV60" i="7"/>
  <c r="AV735" i="7"/>
  <c r="AA192" i="8" l="1"/>
  <c r="AB192" i="8"/>
  <c r="U193" i="8"/>
  <c r="I192" i="8"/>
  <c r="AE194" i="9"/>
  <c r="AE194" i="8"/>
  <c r="O193" i="8"/>
  <c r="P193" i="8"/>
  <c r="Q193" i="8"/>
  <c r="AD193" i="9"/>
  <c r="D192" i="9"/>
  <c r="I192" i="9"/>
  <c r="F192" i="9"/>
  <c r="U192" i="9"/>
  <c r="E192" i="9"/>
  <c r="BB78" i="7"/>
  <c r="BA745" i="7"/>
  <c r="AR726" i="7"/>
  <c r="AW43" i="7"/>
  <c r="AW42" i="7" s="1"/>
  <c r="BC47" i="7"/>
  <c r="BC667" i="7" s="1"/>
  <c r="BD435" i="7" s="1"/>
  <c r="BE714" i="7"/>
  <c r="AV729" i="7"/>
  <c r="AW66" i="7"/>
  <c r="AA193" i="8" l="1"/>
  <c r="AB193" i="8"/>
  <c r="BC755" i="7"/>
  <c r="BD86" i="7" s="1"/>
  <c r="AE195" i="9"/>
  <c r="B193" i="8"/>
  <c r="U194" i="8"/>
  <c r="I193" i="8"/>
  <c r="AD194" i="9"/>
  <c r="E193" i="9"/>
  <c r="I193" i="9"/>
  <c r="U193" i="9"/>
  <c r="F193" i="9"/>
  <c r="D193" i="9"/>
  <c r="AE195" i="8"/>
  <c r="O194" i="8"/>
  <c r="P194" i="8"/>
  <c r="Q194" i="8"/>
  <c r="BB747" i="7"/>
  <c r="BB76" i="7"/>
  <c r="AS57" i="7"/>
  <c r="AW712" i="7"/>
  <c r="AW711" i="7" s="1"/>
  <c r="BD48" i="7"/>
  <c r="BD717" i="7" s="1"/>
  <c r="BC716" i="7"/>
  <c r="AW60" i="7"/>
  <c r="AW735" i="7"/>
  <c r="AA194" i="8" l="1"/>
  <c r="AB194" i="8"/>
  <c r="AD195" i="9"/>
  <c r="F194" i="9"/>
  <c r="D194" i="9"/>
  <c r="U194" i="9"/>
  <c r="I194" i="9"/>
  <c r="E194" i="9"/>
  <c r="AE196" i="8"/>
  <c r="P195" i="8"/>
  <c r="Q195" i="8"/>
  <c r="O195" i="8"/>
  <c r="AE196" i="9"/>
  <c r="B194" i="8"/>
  <c r="U195" i="8"/>
  <c r="I194" i="8"/>
  <c r="BC78" i="7"/>
  <c r="BB745" i="7"/>
  <c r="AS726" i="7"/>
  <c r="AX43" i="7"/>
  <c r="AX42" i="7" s="1"/>
  <c r="BD47" i="7"/>
  <c r="BD667" i="7" s="1"/>
  <c r="BE435" i="7" s="1"/>
  <c r="AW729" i="7"/>
  <c r="AX66" i="7"/>
  <c r="S714" i="7"/>
  <c r="S435" i="7"/>
  <c r="AA195" i="8" l="1"/>
  <c r="AB195" i="8"/>
  <c r="BD755" i="7"/>
  <c r="BE86" i="7" s="1"/>
  <c r="AD196" i="9"/>
  <c r="E195" i="9"/>
  <c r="F195" i="9"/>
  <c r="D195" i="9"/>
  <c r="U195" i="9"/>
  <c r="I195" i="9"/>
  <c r="B195" i="8"/>
  <c r="U196" i="8"/>
  <c r="I195" i="8"/>
  <c r="AE197" i="8"/>
  <c r="O196" i="8"/>
  <c r="P196" i="8"/>
  <c r="Q196" i="8"/>
  <c r="AE197" i="9"/>
  <c r="BC747" i="7"/>
  <c r="BC76" i="7"/>
  <c r="AT57" i="7"/>
  <c r="AX712" i="7"/>
  <c r="AX711" i="7" s="1"/>
  <c r="BE48" i="7"/>
  <c r="BE717" i="7" s="1"/>
  <c r="BD716" i="7"/>
  <c r="AX60" i="7"/>
  <c r="AX735" i="7"/>
  <c r="AA196" i="8" l="1"/>
  <c r="AB196" i="8"/>
  <c r="B196" i="8"/>
  <c r="U197" i="8"/>
  <c r="I196" i="8"/>
  <c r="AE198" i="9"/>
  <c r="AE198" i="8"/>
  <c r="Q197" i="8"/>
  <c r="O197" i="8"/>
  <c r="P197" i="8"/>
  <c r="AD197" i="9"/>
  <c r="U196" i="9"/>
  <c r="D196" i="9"/>
  <c r="E196" i="9"/>
  <c r="F196" i="9"/>
  <c r="I196" i="9"/>
  <c r="BD78" i="7"/>
  <c r="BC745" i="7"/>
  <c r="AT726" i="7"/>
  <c r="AY43" i="7"/>
  <c r="AY42" i="7" s="1"/>
  <c r="BE47" i="7"/>
  <c r="BE667" i="7" s="1"/>
  <c r="BE755" i="7" s="1"/>
  <c r="AX729" i="7"/>
  <c r="AY66" i="7"/>
  <c r="S667" i="7"/>
  <c r="S755" i="7"/>
  <c r="S717" i="7"/>
  <c r="AA197" i="8" l="1"/>
  <c r="AB197" i="8"/>
  <c r="AD198" i="9"/>
  <c r="I197" i="9"/>
  <c r="F197" i="9"/>
  <c r="E197" i="9"/>
  <c r="U197" i="9"/>
  <c r="D197" i="9"/>
  <c r="AE199" i="9"/>
  <c r="AE199" i="8"/>
  <c r="O198" i="8"/>
  <c r="P198" i="8"/>
  <c r="Q198" i="8"/>
  <c r="B197" i="8"/>
  <c r="U198" i="8"/>
  <c r="I197" i="8"/>
  <c r="BD747" i="7"/>
  <c r="BD76" i="7"/>
  <c r="AU57" i="7"/>
  <c r="AY712" i="7"/>
  <c r="AZ43" i="7" s="1"/>
  <c r="AZ42" i="7" s="1"/>
  <c r="S716" i="7"/>
  <c r="BE716" i="7"/>
  <c r="AY60" i="7"/>
  <c r="AY735" i="7"/>
  <c r="AA198" i="8" l="1"/>
  <c r="AB198" i="8"/>
  <c r="U199" i="8"/>
  <c r="I198" i="8"/>
  <c r="AD199" i="9"/>
  <c r="F198" i="9"/>
  <c r="I198" i="9"/>
  <c r="U198" i="9"/>
  <c r="D198" i="9"/>
  <c r="E198" i="9"/>
  <c r="B198" i="8"/>
  <c r="AE200" i="8"/>
  <c r="O199" i="8"/>
  <c r="P199" i="8"/>
  <c r="Q199" i="8"/>
  <c r="AE200" i="9"/>
  <c r="BE78" i="7"/>
  <c r="BD745" i="7"/>
  <c r="AU726" i="7"/>
  <c r="AY711" i="7"/>
  <c r="AZ712" i="7"/>
  <c r="AY729" i="7"/>
  <c r="AZ66" i="7"/>
  <c r="AA199" i="8" l="1"/>
  <c r="AB199" i="8"/>
  <c r="B199" i="8"/>
  <c r="AE201" i="8"/>
  <c r="Q200" i="8"/>
  <c r="P200" i="8"/>
  <c r="O200" i="8"/>
  <c r="U200" i="8"/>
  <c r="I199" i="8"/>
  <c r="AE201" i="9"/>
  <c r="AD200" i="9"/>
  <c r="U199" i="9"/>
  <c r="E199" i="9"/>
  <c r="I199" i="9"/>
  <c r="D199" i="9"/>
  <c r="F199" i="9"/>
  <c r="BE747" i="7"/>
  <c r="BE76" i="7"/>
  <c r="AV57" i="7"/>
  <c r="AZ711" i="7"/>
  <c r="BA43" i="7"/>
  <c r="BA42" i="7" s="1"/>
  <c r="AZ60" i="7"/>
  <c r="AZ735" i="7"/>
  <c r="S747" i="7"/>
  <c r="AA200" i="8" l="1"/>
  <c r="AB200" i="8"/>
  <c r="B200" i="8"/>
  <c r="AE202" i="9"/>
  <c r="U201" i="8"/>
  <c r="I200" i="8"/>
  <c r="AD201" i="9"/>
  <c r="F200" i="9"/>
  <c r="E200" i="9"/>
  <c r="I200" i="9"/>
  <c r="U200" i="9"/>
  <c r="D200" i="9"/>
  <c r="AE202" i="8"/>
  <c r="O201" i="8"/>
  <c r="P201" i="8"/>
  <c r="Q201" i="8"/>
  <c r="S745" i="7"/>
  <c r="BE745" i="7"/>
  <c r="AV726" i="7"/>
  <c r="BA712" i="7"/>
  <c r="AZ729" i="7"/>
  <c r="BA66" i="7"/>
  <c r="AA201" i="8" l="1"/>
  <c r="AB201" i="8"/>
  <c r="U202" i="8"/>
  <c r="I201" i="8"/>
  <c r="B201" i="8"/>
  <c r="AE203" i="8"/>
  <c r="O202" i="8"/>
  <c r="P202" i="8"/>
  <c r="Q202" i="8"/>
  <c r="AD202" i="9"/>
  <c r="E201" i="9"/>
  <c r="D201" i="9"/>
  <c r="I201" i="9"/>
  <c r="F201" i="9"/>
  <c r="U201" i="9"/>
  <c r="AE203" i="9"/>
  <c r="AW57" i="7"/>
  <c r="BA711" i="7"/>
  <c r="BB43" i="7"/>
  <c r="BB42" i="7" s="1"/>
  <c r="BA60" i="7"/>
  <c r="BA735" i="7"/>
  <c r="AA202" i="8" l="1"/>
  <c r="AB202" i="8"/>
  <c r="B202" i="8"/>
  <c r="AD203" i="9"/>
  <c r="F202" i="9"/>
  <c r="D202" i="9"/>
  <c r="I202" i="9"/>
  <c r="E202" i="9"/>
  <c r="U202" i="9"/>
  <c r="AE204" i="9"/>
  <c r="AE204" i="8"/>
  <c r="P203" i="8"/>
  <c r="Q203" i="8"/>
  <c r="O203" i="8"/>
  <c r="U203" i="8"/>
  <c r="I202" i="8"/>
  <c r="AW726" i="7"/>
  <c r="BB712" i="7"/>
  <c r="BA729" i="7"/>
  <c r="BB66" i="7"/>
  <c r="AA203" i="8" l="1"/>
  <c r="AB203" i="8"/>
  <c r="B203" i="8"/>
  <c r="AE205" i="9"/>
  <c r="AD204" i="9"/>
  <c r="E203" i="9"/>
  <c r="D203" i="9"/>
  <c r="U203" i="9"/>
  <c r="F203" i="9"/>
  <c r="I203" i="9"/>
  <c r="AE205" i="8"/>
  <c r="O204" i="8"/>
  <c r="P204" i="8"/>
  <c r="Q204" i="8"/>
  <c r="U204" i="8"/>
  <c r="I203" i="8"/>
  <c r="AX57" i="7"/>
  <c r="BB711" i="7"/>
  <c r="BC43" i="7"/>
  <c r="BC42" i="7" s="1"/>
  <c r="BB60" i="7"/>
  <c r="BB735" i="7"/>
  <c r="AA204" i="8" l="1"/>
  <c r="AB204" i="8"/>
  <c r="B204" i="8"/>
  <c r="U205" i="8"/>
  <c r="I204" i="8"/>
  <c r="AD205" i="9"/>
  <c r="E204" i="9"/>
  <c r="I204" i="9"/>
  <c r="F204" i="9"/>
  <c r="D204" i="9"/>
  <c r="U204" i="9"/>
  <c r="AE206" i="8"/>
  <c r="Q205" i="8"/>
  <c r="O205" i="8"/>
  <c r="P205" i="8"/>
  <c r="AE206" i="9"/>
  <c r="AX726" i="7"/>
  <c r="BC712" i="7"/>
  <c r="BB729" i="7"/>
  <c r="BC66" i="7"/>
  <c r="AA205" i="8" l="1"/>
  <c r="AB205" i="8"/>
  <c r="AE207" i="9"/>
  <c r="B205" i="8"/>
  <c r="AD206" i="9"/>
  <c r="F205" i="9"/>
  <c r="D205" i="9"/>
  <c r="E205" i="9"/>
  <c r="U205" i="9"/>
  <c r="I205" i="9"/>
  <c r="AE207" i="8"/>
  <c r="O206" i="8"/>
  <c r="P206" i="8"/>
  <c r="Q206" i="8"/>
  <c r="U206" i="8"/>
  <c r="I205" i="8"/>
  <c r="AY57" i="7"/>
  <c r="BC711" i="7"/>
  <c r="BD43" i="7"/>
  <c r="BD42" i="7" s="1"/>
  <c r="BC60" i="7"/>
  <c r="BC735" i="7"/>
  <c r="AA206" i="8" l="1"/>
  <c r="AB206" i="8"/>
  <c r="B206" i="8"/>
  <c r="AE208" i="8"/>
  <c r="O207" i="8"/>
  <c r="P207" i="8"/>
  <c r="Q207" i="8"/>
  <c r="U207" i="8"/>
  <c r="I206" i="8"/>
  <c r="AD207" i="9"/>
  <c r="F206" i="9"/>
  <c r="U206" i="9"/>
  <c r="D206" i="9"/>
  <c r="I206" i="9"/>
  <c r="E206" i="9"/>
  <c r="AE208" i="9"/>
  <c r="AY726" i="7"/>
  <c r="BD712" i="7"/>
  <c r="BD66" i="7"/>
  <c r="BC729" i="7"/>
  <c r="AA207" i="8" l="1"/>
  <c r="AB207" i="8"/>
  <c r="B207" i="8"/>
  <c r="U208" i="8"/>
  <c r="I207" i="8"/>
  <c r="AE209" i="8"/>
  <c r="Q208" i="8"/>
  <c r="P208" i="8"/>
  <c r="O208" i="8"/>
  <c r="AE209" i="9"/>
  <c r="AD208" i="9"/>
  <c r="D207" i="9"/>
  <c r="I207" i="9"/>
  <c r="F207" i="9"/>
  <c r="E207" i="9"/>
  <c r="U207" i="9"/>
  <c r="AZ57" i="7"/>
  <c r="BD711" i="7"/>
  <c r="BE43" i="7"/>
  <c r="BE42" i="7" s="1"/>
  <c r="BD60" i="7"/>
  <c r="BD735" i="7"/>
  <c r="AA208" i="8" l="1"/>
  <c r="AB208" i="8"/>
  <c r="B208" i="8"/>
  <c r="AD209" i="9"/>
  <c r="I208" i="9"/>
  <c r="U208" i="9"/>
  <c r="F208" i="9"/>
  <c r="D208" i="9"/>
  <c r="E208" i="9"/>
  <c r="AE210" i="8"/>
  <c r="O209" i="8"/>
  <c r="P209" i="8"/>
  <c r="Q209" i="8"/>
  <c r="AE210" i="9"/>
  <c r="U209" i="8"/>
  <c r="I208" i="8"/>
  <c r="AZ726" i="7"/>
  <c r="BE712" i="7"/>
  <c r="BE711" i="7" s="1"/>
  <c r="BD729" i="7"/>
  <c r="BE66" i="7"/>
  <c r="AA209" i="8" l="1"/>
  <c r="AB209" i="8"/>
  <c r="B209" i="8"/>
  <c r="AE211" i="9"/>
  <c r="AE211" i="8"/>
  <c r="O210" i="8"/>
  <c r="Q210" i="8"/>
  <c r="P210" i="8"/>
  <c r="U210" i="8"/>
  <c r="I209" i="8"/>
  <c r="AD210" i="9"/>
  <c r="U209" i="9"/>
  <c r="F209" i="9"/>
  <c r="E209" i="9"/>
  <c r="I209" i="9"/>
  <c r="D209" i="9"/>
  <c r="BA57" i="7"/>
  <c r="BE60" i="7"/>
  <c r="BE735" i="7"/>
  <c r="S735" i="7"/>
  <c r="AA210" i="8" l="1"/>
  <c r="AB210" i="8"/>
  <c r="AE212" i="8"/>
  <c r="P211" i="8"/>
  <c r="Q211" i="8"/>
  <c r="O211" i="8"/>
  <c r="B210" i="8"/>
  <c r="U211" i="8"/>
  <c r="I210" i="8"/>
  <c r="AD211" i="9"/>
  <c r="E210" i="9"/>
  <c r="U210" i="9"/>
  <c r="I210" i="9"/>
  <c r="F210" i="9"/>
  <c r="D210" i="9"/>
  <c r="AE212" i="9"/>
  <c r="BA726" i="7"/>
  <c r="S729" i="7"/>
  <c r="BE729" i="7"/>
  <c r="S712" i="7"/>
  <c r="AA211" i="8" l="1"/>
  <c r="AB211" i="8"/>
  <c r="B211" i="8"/>
  <c r="AD212" i="9"/>
  <c r="I211" i="9"/>
  <c r="D211" i="9"/>
  <c r="E211" i="9"/>
  <c r="F211" i="9"/>
  <c r="U211" i="9"/>
  <c r="AE213" i="8"/>
  <c r="O212" i="8"/>
  <c r="P212" i="8"/>
  <c r="Q212" i="8"/>
  <c r="AE213" i="9"/>
  <c r="U212" i="8"/>
  <c r="I211" i="8"/>
  <c r="BB57" i="7"/>
  <c r="S711" i="7"/>
  <c r="AA212" i="8" l="1"/>
  <c r="AB212" i="8"/>
  <c r="B212" i="8"/>
  <c r="AE214" i="8"/>
  <c r="Q213" i="8"/>
  <c r="O213" i="8"/>
  <c r="B213" i="8" s="1"/>
  <c r="P213" i="8"/>
  <c r="AE214" i="9"/>
  <c r="U213" i="8"/>
  <c r="I212" i="8"/>
  <c r="AD213" i="9"/>
  <c r="I212" i="9"/>
  <c r="U212" i="9"/>
  <c r="F212" i="9"/>
  <c r="D212" i="9"/>
  <c r="E212" i="9"/>
  <c r="BB726" i="7"/>
  <c r="AA213" i="8" l="1"/>
  <c r="AB213" i="8"/>
  <c r="AD214" i="9"/>
  <c r="E213" i="9"/>
  <c r="I213" i="9"/>
  <c r="D213" i="9"/>
  <c r="F213" i="9"/>
  <c r="U213" i="9"/>
  <c r="AE215" i="9"/>
  <c r="AE215" i="8"/>
  <c r="O214" i="8"/>
  <c r="P214" i="8"/>
  <c r="Q214" i="8"/>
  <c r="U214" i="8"/>
  <c r="I213" i="8"/>
  <c r="BC57" i="7"/>
  <c r="AA214" i="8" l="1"/>
  <c r="AB214" i="8"/>
  <c r="B214" i="8"/>
  <c r="AE216" i="8"/>
  <c r="O215" i="8"/>
  <c r="P215" i="8"/>
  <c r="Q215" i="8"/>
  <c r="U215" i="8"/>
  <c r="I214" i="8"/>
  <c r="AD215" i="9"/>
  <c r="I214" i="9"/>
  <c r="U214" i="9"/>
  <c r="E214" i="9"/>
  <c r="D214" i="9"/>
  <c r="F214" i="9"/>
  <c r="AE216" i="9"/>
  <c r="BC726" i="7"/>
  <c r="AA215" i="8" l="1"/>
  <c r="AB215" i="8"/>
  <c r="B215" i="8"/>
  <c r="AD216" i="9"/>
  <c r="D215" i="9"/>
  <c r="I215" i="9"/>
  <c r="U215" i="9"/>
  <c r="F215" i="9"/>
  <c r="E215" i="9"/>
  <c r="AE217" i="8"/>
  <c r="Q216" i="8"/>
  <c r="P216" i="8"/>
  <c r="O216" i="8"/>
  <c r="U216" i="8"/>
  <c r="I215" i="8"/>
  <c r="AE217" i="9"/>
  <c r="BD57" i="7"/>
  <c r="AA216" i="8" l="1"/>
  <c r="AB216" i="8"/>
  <c r="B216" i="8"/>
  <c r="AE218" i="8"/>
  <c r="O217" i="8"/>
  <c r="P217" i="8"/>
  <c r="Q217" i="8"/>
  <c r="AE218" i="9"/>
  <c r="U217" i="8"/>
  <c r="I216" i="8"/>
  <c r="AD217" i="9"/>
  <c r="U216" i="9"/>
  <c r="D216" i="9"/>
  <c r="F216" i="9"/>
  <c r="I216" i="9"/>
  <c r="E216" i="9"/>
  <c r="BD726" i="7"/>
  <c r="AA217" i="8" l="1"/>
  <c r="AB217" i="8"/>
  <c r="B217" i="8"/>
  <c r="U218" i="8"/>
  <c r="I217" i="8"/>
  <c r="AD218" i="9"/>
  <c r="E217" i="9"/>
  <c r="I217" i="9"/>
  <c r="U217" i="9"/>
  <c r="F217" i="9"/>
  <c r="D217" i="9"/>
  <c r="AE219" i="9"/>
  <c r="AE219" i="8"/>
  <c r="O218" i="8"/>
  <c r="P218" i="8"/>
  <c r="Q218" i="8"/>
  <c r="BE57" i="7"/>
  <c r="I56" i="7"/>
  <c r="H56" i="7"/>
  <c r="I725" i="7"/>
  <c r="H725" i="7"/>
  <c r="AA218" i="8" l="1"/>
  <c r="AB218" i="8"/>
  <c r="B218" i="8"/>
  <c r="AE220" i="8"/>
  <c r="P219" i="8"/>
  <c r="Q219" i="8"/>
  <c r="O219" i="8"/>
  <c r="AD219" i="9"/>
  <c r="F218" i="9"/>
  <c r="E218" i="9"/>
  <c r="I218" i="9"/>
  <c r="U218" i="9"/>
  <c r="D218" i="9"/>
  <c r="U219" i="8"/>
  <c r="I218" i="8"/>
  <c r="AE220" i="9"/>
  <c r="BE726" i="7"/>
  <c r="J725" i="7"/>
  <c r="S726" i="7"/>
  <c r="J56" i="7"/>
  <c r="AA219" i="8" l="1"/>
  <c r="AB219" i="8"/>
  <c r="B219" i="8"/>
  <c r="AE221" i="9"/>
  <c r="AD220" i="9"/>
  <c r="F219" i="9"/>
  <c r="I219" i="9"/>
  <c r="E219" i="9"/>
  <c r="U219" i="9"/>
  <c r="D219" i="9"/>
  <c r="AE221" i="8"/>
  <c r="O220" i="8"/>
  <c r="P220" i="8"/>
  <c r="Q220" i="8"/>
  <c r="U220" i="8"/>
  <c r="I219" i="8"/>
  <c r="AA220" i="8" l="1"/>
  <c r="AB220" i="8"/>
  <c r="AD221" i="9"/>
  <c r="E220" i="9"/>
  <c r="F220" i="9"/>
  <c r="I220" i="9"/>
  <c r="D220" i="9"/>
  <c r="U220" i="9"/>
  <c r="U221" i="8"/>
  <c r="I220" i="8"/>
  <c r="B220" i="8"/>
  <c r="AE222" i="8"/>
  <c r="Q221" i="8"/>
  <c r="P221" i="8"/>
  <c r="O221" i="8"/>
  <c r="AE222" i="9"/>
  <c r="AA221" i="8" l="1"/>
  <c r="AB221" i="8"/>
  <c r="U222" i="8"/>
  <c r="I221" i="8"/>
  <c r="B221" i="8"/>
  <c r="AE223" i="9"/>
  <c r="AD222" i="9"/>
  <c r="F221" i="9"/>
  <c r="U221" i="9"/>
  <c r="E221" i="9"/>
  <c r="D221" i="9"/>
  <c r="I221" i="9"/>
  <c r="AE223" i="8"/>
  <c r="O222" i="8"/>
  <c r="P222" i="8"/>
  <c r="Q222" i="8"/>
  <c r="AA222" i="8" l="1"/>
  <c r="AB222" i="8"/>
  <c r="B222" i="8"/>
  <c r="AE224" i="8"/>
  <c r="O223" i="8"/>
  <c r="P223" i="8"/>
  <c r="Q223" i="8"/>
  <c r="AE224" i="9"/>
  <c r="U223" i="8"/>
  <c r="I222" i="8"/>
  <c r="AD223" i="9"/>
  <c r="E222" i="9"/>
  <c r="I222" i="9"/>
  <c r="F222" i="9"/>
  <c r="U222" i="9"/>
  <c r="D222" i="9"/>
  <c r="AA223" i="8" l="1"/>
  <c r="AB223" i="8"/>
  <c r="B223" i="8"/>
  <c r="U224" i="8"/>
  <c r="I223" i="8"/>
  <c r="AE225" i="8"/>
  <c r="Q224" i="8"/>
  <c r="P224" i="8"/>
  <c r="O224" i="8"/>
  <c r="AD224" i="9"/>
  <c r="D223" i="9"/>
  <c r="I223" i="9"/>
  <c r="U223" i="9"/>
  <c r="E223" i="9"/>
  <c r="F223" i="9"/>
  <c r="AE225" i="9"/>
  <c r="AA224" i="8" l="1"/>
  <c r="AB224" i="8"/>
  <c r="AE226" i="9"/>
  <c r="AE226" i="8"/>
  <c r="O225" i="8"/>
  <c r="P225" i="8"/>
  <c r="Q225" i="8"/>
  <c r="AD225" i="9"/>
  <c r="F224" i="9"/>
  <c r="U224" i="9"/>
  <c r="D224" i="9"/>
  <c r="E224" i="9"/>
  <c r="I224" i="9"/>
  <c r="U225" i="8"/>
  <c r="I224" i="8"/>
  <c r="B224" i="8"/>
  <c r="AA225" i="8" l="1"/>
  <c r="AB225" i="8"/>
  <c r="AD226" i="9"/>
  <c r="E225" i="9"/>
  <c r="U225" i="9"/>
  <c r="D225" i="9"/>
  <c r="I225" i="9"/>
  <c r="F225" i="9"/>
  <c r="B225" i="8"/>
  <c r="AE227" i="8"/>
  <c r="O226" i="8"/>
  <c r="P226" i="8"/>
  <c r="Q226" i="8"/>
  <c r="U226" i="8"/>
  <c r="I225" i="8"/>
  <c r="AE227" i="9"/>
  <c r="AA226" i="8" l="1"/>
  <c r="AB226" i="8"/>
  <c r="AE228" i="9"/>
  <c r="B226" i="8"/>
  <c r="AE228" i="8"/>
  <c r="Q227" i="8"/>
  <c r="O227" i="8"/>
  <c r="P227" i="8"/>
  <c r="U227" i="8"/>
  <c r="I226" i="8"/>
  <c r="AD227" i="9"/>
  <c r="I226" i="9"/>
  <c r="E226" i="9"/>
  <c r="U226" i="9"/>
  <c r="D226" i="9"/>
  <c r="F226" i="9"/>
  <c r="AA227" i="8" l="1"/>
  <c r="AB227" i="8"/>
  <c r="AD228" i="9"/>
  <c r="U227" i="9"/>
  <c r="F227" i="9"/>
  <c r="D227" i="9"/>
  <c r="I227" i="9"/>
  <c r="E227" i="9"/>
  <c r="U228" i="8"/>
  <c r="I227" i="8"/>
  <c r="AE229" i="9"/>
  <c r="B227" i="8"/>
  <c r="AE229" i="8"/>
  <c r="O228" i="8"/>
  <c r="P228" i="8"/>
  <c r="Q228" i="8"/>
  <c r="AA228" i="8" l="1"/>
  <c r="AB228" i="8"/>
  <c r="U229" i="8"/>
  <c r="I228" i="8"/>
  <c r="AE230" i="9"/>
  <c r="B228" i="8"/>
  <c r="AD229" i="9"/>
  <c r="D228" i="9"/>
  <c r="U228" i="9"/>
  <c r="I228" i="9"/>
  <c r="F228" i="9"/>
  <c r="E228" i="9"/>
  <c r="AE230" i="8"/>
  <c r="O229" i="8"/>
  <c r="Q229" i="8"/>
  <c r="P229" i="8"/>
  <c r="AA229" i="8" l="1"/>
  <c r="AB229" i="8"/>
  <c r="AD230" i="9"/>
  <c r="F229" i="9"/>
  <c r="D229" i="9"/>
  <c r="E229" i="9"/>
  <c r="U229" i="9"/>
  <c r="I229" i="9"/>
  <c r="AE231" i="9"/>
  <c r="U230" i="8"/>
  <c r="I229" i="8"/>
  <c r="B229" i="8"/>
  <c r="AE231" i="8"/>
  <c r="Q230" i="8"/>
  <c r="P230" i="8"/>
  <c r="O230" i="8"/>
  <c r="AA230" i="8" l="1"/>
  <c r="AB230" i="8"/>
  <c r="B230" i="8"/>
  <c r="U231" i="8"/>
  <c r="I230" i="8"/>
  <c r="AD231" i="9"/>
  <c r="F230" i="9"/>
  <c r="I230" i="9"/>
  <c r="E230" i="9"/>
  <c r="D230" i="9"/>
  <c r="U230" i="9"/>
  <c r="AE232" i="8"/>
  <c r="O231" i="8"/>
  <c r="P231" i="8"/>
  <c r="Q231" i="8"/>
  <c r="AE232" i="9"/>
  <c r="AA231" i="8" l="1"/>
  <c r="AB231" i="8"/>
  <c r="B231" i="8"/>
  <c r="AD232" i="9"/>
  <c r="E231" i="9"/>
  <c r="D231" i="9"/>
  <c r="U231" i="9"/>
  <c r="I231" i="9"/>
  <c r="F231" i="9"/>
  <c r="AE233" i="8"/>
  <c r="O232" i="8"/>
  <c r="P232" i="8"/>
  <c r="Q232" i="8"/>
  <c r="AE233" i="9"/>
  <c r="U232" i="8"/>
  <c r="I231" i="8"/>
  <c r="AA232" i="8" l="1"/>
  <c r="AB232" i="8"/>
  <c r="AD233" i="9"/>
  <c r="D232" i="9"/>
  <c r="I232" i="9"/>
  <c r="F232" i="9"/>
  <c r="E232" i="9"/>
  <c r="U232" i="9"/>
  <c r="U233" i="8"/>
  <c r="I232" i="8"/>
  <c r="B232" i="8"/>
  <c r="AE234" i="9"/>
  <c r="AE234" i="8"/>
  <c r="P233" i="8"/>
  <c r="Q233" i="8"/>
  <c r="O233" i="8"/>
  <c r="B233" i="8" s="1"/>
  <c r="AA233" i="8" l="1"/>
  <c r="AB233" i="8"/>
  <c r="AE235" i="9"/>
  <c r="U234" i="8"/>
  <c r="I233" i="8"/>
  <c r="AD234" i="9"/>
  <c r="U233" i="9"/>
  <c r="E233" i="9"/>
  <c r="F233" i="9"/>
  <c r="D233" i="9"/>
  <c r="I233" i="9"/>
  <c r="AE235" i="8"/>
  <c r="O234" i="8"/>
  <c r="P234" i="8"/>
  <c r="Q234" i="8"/>
  <c r="AA234" i="8" l="1"/>
  <c r="AB234" i="8"/>
  <c r="U235" i="8"/>
  <c r="I234" i="8"/>
  <c r="AE236" i="9"/>
  <c r="B234" i="8"/>
  <c r="AE236" i="8"/>
  <c r="Q235" i="8"/>
  <c r="O235" i="8"/>
  <c r="P235" i="8"/>
  <c r="AD235" i="9"/>
  <c r="F234" i="9"/>
  <c r="U234" i="9"/>
  <c r="D234" i="9"/>
  <c r="E234" i="9"/>
  <c r="I234" i="9"/>
  <c r="AA235" i="8" l="1"/>
  <c r="AB235" i="8"/>
  <c r="B235" i="8"/>
  <c r="AE237" i="9"/>
  <c r="AD236" i="9"/>
  <c r="U235" i="9"/>
  <c r="E235" i="9"/>
  <c r="I235" i="9"/>
  <c r="D235" i="9"/>
  <c r="F235" i="9"/>
  <c r="AE237" i="8"/>
  <c r="O236" i="8"/>
  <c r="P236" i="8"/>
  <c r="Q236" i="8"/>
  <c r="U236" i="8"/>
  <c r="I235" i="8"/>
  <c r="AA236" i="8" l="1"/>
  <c r="AB236" i="8"/>
  <c r="B236" i="8"/>
  <c r="AE238" i="8"/>
  <c r="O237" i="8"/>
  <c r="P237" i="8"/>
  <c r="Q237" i="8"/>
  <c r="AE238" i="9"/>
  <c r="U237" i="8"/>
  <c r="I236" i="8"/>
  <c r="AD237" i="9"/>
  <c r="U236" i="9"/>
  <c r="E236" i="9"/>
  <c r="D236" i="9"/>
  <c r="F236" i="9"/>
  <c r="I236" i="9"/>
  <c r="AA237" i="8" l="1"/>
  <c r="AB237" i="8"/>
  <c r="B237" i="8"/>
  <c r="U238" i="8"/>
  <c r="I237" i="8"/>
  <c r="AE239" i="9"/>
  <c r="AD238" i="9"/>
  <c r="E237" i="9"/>
  <c r="I237" i="9"/>
  <c r="U237" i="9"/>
  <c r="F237" i="9"/>
  <c r="D237" i="9"/>
  <c r="AE239" i="8"/>
  <c r="Q238" i="8"/>
  <c r="P238" i="8"/>
  <c r="O238" i="8"/>
  <c r="AA238" i="8" l="1"/>
  <c r="AB238" i="8"/>
  <c r="B238" i="8"/>
  <c r="AE240" i="8"/>
  <c r="O239" i="8"/>
  <c r="P239" i="8"/>
  <c r="Q239" i="8"/>
  <c r="AE240" i="9"/>
  <c r="AD239" i="9"/>
  <c r="U238" i="9"/>
  <c r="I238" i="9"/>
  <c r="D238" i="9"/>
  <c r="F238" i="9"/>
  <c r="E238" i="9"/>
  <c r="U239" i="8"/>
  <c r="I238" i="8"/>
  <c r="AA239" i="8" l="1"/>
  <c r="AB239" i="8"/>
  <c r="B239" i="8"/>
  <c r="U240" i="8"/>
  <c r="I239" i="8"/>
  <c r="AE241" i="8"/>
  <c r="O240" i="8"/>
  <c r="P240" i="8"/>
  <c r="Q240" i="8"/>
  <c r="AE241" i="9"/>
  <c r="AD240" i="9"/>
  <c r="E239" i="9"/>
  <c r="U239" i="9"/>
  <c r="D239" i="9"/>
  <c r="I239" i="9"/>
  <c r="F239" i="9"/>
  <c r="AA240" i="8" l="1"/>
  <c r="AB240" i="8"/>
  <c r="AD241" i="9"/>
  <c r="E240" i="9"/>
  <c r="D240" i="9"/>
  <c r="U240" i="9"/>
  <c r="I240" i="9"/>
  <c r="F240" i="9"/>
  <c r="B240" i="8"/>
  <c r="AE242" i="8"/>
  <c r="P241" i="8"/>
  <c r="Q241" i="8"/>
  <c r="O241" i="8"/>
  <c r="AE242" i="9"/>
  <c r="U241" i="8"/>
  <c r="I240" i="8"/>
  <c r="AA241" i="8" l="1"/>
  <c r="AB241" i="8"/>
  <c r="AE243" i="9"/>
  <c r="B241" i="8"/>
  <c r="AD242" i="9"/>
  <c r="F241" i="9"/>
  <c r="I241" i="9"/>
  <c r="E241" i="9"/>
  <c r="D241" i="9"/>
  <c r="U241" i="9"/>
  <c r="U242" i="8"/>
  <c r="I241" i="8"/>
  <c r="AE243" i="8"/>
  <c r="O242" i="8"/>
  <c r="P242" i="8"/>
  <c r="Q242" i="8"/>
  <c r="AA242" i="8" l="1"/>
  <c r="AB242" i="8"/>
  <c r="B242" i="8"/>
  <c r="U243" i="8"/>
  <c r="I242" i="8"/>
  <c r="AE244" i="9"/>
  <c r="AD243" i="9"/>
  <c r="E242" i="9"/>
  <c r="D242" i="9"/>
  <c r="I242" i="9"/>
  <c r="U242" i="9"/>
  <c r="F242" i="9"/>
  <c r="AE244" i="8"/>
  <c r="Q243" i="8"/>
  <c r="P243" i="8"/>
  <c r="O243" i="8"/>
  <c r="B243" i="8" s="1"/>
  <c r="AA243" i="8" l="1"/>
  <c r="AB243" i="8"/>
  <c r="AD244" i="9"/>
  <c r="D243" i="9"/>
  <c r="E243" i="9"/>
  <c r="U243" i="9"/>
  <c r="F243" i="9"/>
  <c r="I243" i="9"/>
  <c r="AE245" i="8"/>
  <c r="O244" i="8"/>
  <c r="P244" i="8"/>
  <c r="Q244" i="8"/>
  <c r="AE245" i="9"/>
  <c r="U244" i="8"/>
  <c r="I243" i="8"/>
  <c r="AA244" i="8" l="1"/>
  <c r="AB244" i="8"/>
  <c r="AE246" i="9"/>
  <c r="B244" i="8"/>
  <c r="AE246" i="8"/>
  <c r="O245" i="8"/>
  <c r="Q245" i="8"/>
  <c r="P245" i="8"/>
  <c r="AD245" i="9"/>
  <c r="E244" i="9"/>
  <c r="F244" i="9"/>
  <c r="U244" i="9"/>
  <c r="I244" i="9"/>
  <c r="D244" i="9"/>
  <c r="U245" i="8"/>
  <c r="I244" i="8"/>
  <c r="AA245" i="8" l="1"/>
  <c r="AB245" i="8"/>
  <c r="B245" i="8"/>
  <c r="AE247" i="8"/>
  <c r="Q246" i="8"/>
  <c r="P246" i="8"/>
  <c r="O246" i="8"/>
  <c r="B246" i="8" s="1"/>
  <c r="AD246" i="9"/>
  <c r="U245" i="9"/>
  <c r="F245" i="9"/>
  <c r="E245" i="9"/>
  <c r="D245" i="9"/>
  <c r="I245" i="9"/>
  <c r="U246" i="8"/>
  <c r="I245" i="8"/>
  <c r="AE247" i="9"/>
  <c r="AA246" i="8" l="1"/>
  <c r="AB246" i="8"/>
  <c r="AE248" i="9"/>
  <c r="AE248" i="8"/>
  <c r="O247" i="8"/>
  <c r="P247" i="8"/>
  <c r="Q247" i="8"/>
  <c r="U247" i="8"/>
  <c r="I246" i="8"/>
  <c r="AD247" i="9"/>
  <c r="U246" i="9"/>
  <c r="D246" i="9"/>
  <c r="E246" i="9"/>
  <c r="I246" i="9"/>
  <c r="F246" i="9"/>
  <c r="AA247" i="8" l="1"/>
  <c r="AB247" i="8"/>
  <c r="AD248" i="9"/>
  <c r="U247" i="9"/>
  <c r="I247" i="9"/>
  <c r="F247" i="9"/>
  <c r="D247" i="9"/>
  <c r="E247" i="9"/>
  <c r="B247" i="8"/>
  <c r="AE249" i="8"/>
  <c r="O248" i="8"/>
  <c r="P248" i="8"/>
  <c r="Q248" i="8"/>
  <c r="U248" i="8"/>
  <c r="I247" i="8"/>
  <c r="AE249" i="9"/>
  <c r="AA248" i="8" l="1"/>
  <c r="AB248" i="8"/>
  <c r="B248" i="8"/>
  <c r="AE250" i="8"/>
  <c r="P249" i="8"/>
  <c r="Q249" i="8"/>
  <c r="O249" i="8"/>
  <c r="U249" i="8"/>
  <c r="I248" i="8"/>
  <c r="AD249" i="9"/>
  <c r="E248" i="9"/>
  <c r="D248" i="9"/>
  <c r="F248" i="9"/>
  <c r="I248" i="9"/>
  <c r="U248" i="9"/>
  <c r="AE250" i="9"/>
  <c r="AA249" i="8" l="1"/>
  <c r="AB249" i="8"/>
  <c r="AD250" i="9"/>
  <c r="U249" i="9"/>
  <c r="F249" i="9"/>
  <c r="D249" i="9"/>
  <c r="E249" i="9"/>
  <c r="I249" i="9"/>
  <c r="AE251" i="9"/>
  <c r="B249" i="8"/>
  <c r="U250" i="8"/>
  <c r="I249" i="8"/>
  <c r="AE251" i="8"/>
  <c r="O250" i="8"/>
  <c r="P250" i="8"/>
  <c r="Q250" i="8"/>
  <c r="AA250" i="8" l="1"/>
  <c r="AB250" i="8"/>
  <c r="AE252" i="8"/>
  <c r="Q251" i="8"/>
  <c r="O251" i="8"/>
  <c r="P251" i="8"/>
  <c r="AE252" i="9"/>
  <c r="AD251" i="9"/>
  <c r="F250" i="9"/>
  <c r="E250" i="9"/>
  <c r="U250" i="9"/>
  <c r="I250" i="9"/>
  <c r="D250" i="9"/>
  <c r="U251" i="8"/>
  <c r="I250" i="8"/>
  <c r="B250" i="8"/>
  <c r="AA251" i="8" l="1"/>
  <c r="AB251" i="8"/>
  <c r="AE253" i="9"/>
  <c r="AD252" i="9"/>
  <c r="E251" i="9"/>
  <c r="F251" i="9"/>
  <c r="D251" i="9"/>
  <c r="I251" i="9"/>
  <c r="U251" i="9"/>
  <c r="B251" i="8"/>
  <c r="U252" i="8"/>
  <c r="I251" i="8"/>
  <c r="AE253" i="8"/>
  <c r="O252" i="8"/>
  <c r="P252" i="8"/>
  <c r="Q252" i="8"/>
  <c r="AA252" i="8" l="1"/>
  <c r="AB252" i="8"/>
  <c r="B252" i="8"/>
  <c r="AD253" i="9"/>
  <c r="F252" i="9"/>
  <c r="U252" i="9"/>
  <c r="I252" i="9"/>
  <c r="D252" i="9"/>
  <c r="E252" i="9"/>
  <c r="AE254" i="8"/>
  <c r="O253" i="8"/>
  <c r="P253" i="8"/>
  <c r="Q253" i="8"/>
  <c r="U253" i="8"/>
  <c r="I252" i="8"/>
  <c r="AE254" i="9"/>
  <c r="AA253" i="8" l="1"/>
  <c r="AB253" i="8"/>
  <c r="B253" i="8"/>
  <c r="AE255" i="8"/>
  <c r="Q254" i="8"/>
  <c r="P254" i="8"/>
  <c r="O254" i="8"/>
  <c r="U254" i="8"/>
  <c r="I253" i="8"/>
  <c r="AE255" i="9"/>
  <c r="AD254" i="9"/>
  <c r="I253" i="9"/>
  <c r="U253" i="9"/>
  <c r="E253" i="9"/>
  <c r="F253" i="9"/>
  <c r="D253" i="9"/>
  <c r="AA254" i="8" l="1"/>
  <c r="AB254" i="8"/>
  <c r="B254" i="8"/>
  <c r="AD255" i="9"/>
  <c r="F254" i="9"/>
  <c r="U254" i="9"/>
  <c r="D254" i="9"/>
  <c r="E254" i="9"/>
  <c r="I254" i="9"/>
  <c r="AE256" i="9"/>
  <c r="AE256" i="8"/>
  <c r="O255" i="8"/>
  <c r="P255" i="8"/>
  <c r="Q255" i="8"/>
  <c r="U255" i="8"/>
  <c r="I254" i="8"/>
  <c r="AA255" i="8" l="1"/>
  <c r="AB255" i="8"/>
  <c r="B255" i="8"/>
  <c r="AE257" i="9"/>
  <c r="AE257" i="8"/>
  <c r="O256" i="8"/>
  <c r="P256" i="8"/>
  <c r="Q256" i="8"/>
  <c r="U256" i="8"/>
  <c r="I255" i="8"/>
  <c r="AD256" i="9"/>
  <c r="F255" i="9"/>
  <c r="I255" i="9"/>
  <c r="D255" i="9"/>
  <c r="U255" i="9"/>
  <c r="E255" i="9"/>
  <c r="AA256" i="8" l="1"/>
  <c r="AB256" i="8"/>
  <c r="B256" i="8"/>
  <c r="U257" i="8"/>
  <c r="I256" i="8"/>
  <c r="AD257" i="9"/>
  <c r="U256" i="9"/>
  <c r="I256" i="9"/>
  <c r="E256" i="9"/>
  <c r="D256" i="9"/>
  <c r="F256" i="9"/>
  <c r="AE258" i="9"/>
  <c r="AE258" i="8"/>
  <c r="P257" i="8"/>
  <c r="Q257" i="8"/>
  <c r="O257" i="8"/>
  <c r="AA257" i="8" l="1"/>
  <c r="AB257" i="8"/>
  <c r="U258" i="8"/>
  <c r="I257" i="8"/>
  <c r="AE259" i="9"/>
  <c r="B257" i="8"/>
  <c r="AE259" i="8"/>
  <c r="O258" i="8"/>
  <c r="P258" i="8"/>
  <c r="Q258" i="8"/>
  <c r="AD258" i="9"/>
  <c r="E257" i="9"/>
  <c r="I257" i="9"/>
  <c r="F257" i="9"/>
  <c r="U257" i="9"/>
  <c r="D257" i="9"/>
  <c r="AA258" i="8" l="1"/>
  <c r="AB258" i="8"/>
  <c r="AE260" i="9"/>
  <c r="U259" i="8"/>
  <c r="I258" i="8"/>
  <c r="B258" i="8"/>
  <c r="AE260" i="8"/>
  <c r="Q259" i="8"/>
  <c r="P259" i="8"/>
  <c r="O259" i="8"/>
  <c r="AD259" i="9"/>
  <c r="I258" i="9"/>
  <c r="E258" i="9"/>
  <c r="F258" i="9"/>
  <c r="U258" i="9"/>
  <c r="D258" i="9"/>
  <c r="AA259" i="8" l="1"/>
  <c r="AB259" i="8"/>
  <c r="B259" i="8"/>
  <c r="U260" i="8"/>
  <c r="I259" i="8"/>
  <c r="AD260" i="9"/>
  <c r="I259" i="9"/>
  <c r="E259" i="9"/>
  <c r="F259" i="9"/>
  <c r="U259" i="9"/>
  <c r="D259" i="9"/>
  <c r="AE261" i="9"/>
  <c r="AE261" i="8"/>
  <c r="O260" i="8"/>
  <c r="P260" i="8"/>
  <c r="Q260" i="8"/>
  <c r="AA260" i="8" l="1"/>
  <c r="AB260" i="8"/>
  <c r="B260" i="8"/>
  <c r="AE262" i="8"/>
  <c r="O261" i="8"/>
  <c r="P261" i="8"/>
  <c r="Q261" i="8"/>
  <c r="AD261" i="9"/>
  <c r="U260" i="9"/>
  <c r="E260" i="9"/>
  <c r="I260" i="9"/>
  <c r="F260" i="9"/>
  <c r="D260" i="9"/>
  <c r="U261" i="8"/>
  <c r="I260" i="8"/>
  <c r="AE262" i="9"/>
  <c r="AA261" i="8" l="1"/>
  <c r="AB261" i="8"/>
  <c r="B261" i="8"/>
  <c r="U262" i="8"/>
  <c r="I261" i="8"/>
  <c r="AE263" i="8"/>
  <c r="Q262" i="8"/>
  <c r="P262" i="8"/>
  <c r="O262" i="8"/>
  <c r="AE263" i="9"/>
  <c r="AD262" i="9"/>
  <c r="D261" i="9"/>
  <c r="I261" i="9"/>
  <c r="E261" i="9"/>
  <c r="U261" i="9"/>
  <c r="F261" i="9"/>
  <c r="AA262" i="8" l="1"/>
  <c r="AB262" i="8"/>
  <c r="AD263" i="9"/>
  <c r="D262" i="9"/>
  <c r="I262" i="9"/>
  <c r="F262" i="9"/>
  <c r="U262" i="9"/>
  <c r="E262" i="9"/>
  <c r="B262" i="8"/>
  <c r="AE264" i="9"/>
  <c r="AE264" i="8"/>
  <c r="O263" i="8"/>
  <c r="P263" i="8"/>
  <c r="Q263" i="8"/>
  <c r="U263" i="8"/>
  <c r="I262" i="8"/>
  <c r="AA263" i="8" l="1"/>
  <c r="AB263" i="8"/>
  <c r="B263" i="8"/>
  <c r="AE265" i="8"/>
  <c r="Q264" i="8"/>
  <c r="O264" i="8"/>
  <c r="P264" i="8"/>
  <c r="U264" i="8"/>
  <c r="I263" i="8"/>
  <c r="AE265" i="9"/>
  <c r="AD264" i="9"/>
  <c r="D263" i="9"/>
  <c r="I263" i="9"/>
  <c r="U263" i="9"/>
  <c r="E263" i="9"/>
  <c r="F263" i="9"/>
  <c r="AA264" i="8" l="1"/>
  <c r="AB264" i="8"/>
  <c r="AE266" i="9"/>
  <c r="AD265" i="9"/>
  <c r="I264" i="9"/>
  <c r="F264" i="9"/>
  <c r="U264" i="9"/>
  <c r="D264" i="9"/>
  <c r="E264" i="9"/>
  <c r="B264" i="8"/>
  <c r="U265" i="8"/>
  <c r="I264" i="8"/>
  <c r="AE266" i="8"/>
  <c r="P265" i="8"/>
  <c r="Q265" i="8"/>
  <c r="O265" i="8"/>
  <c r="AA265" i="8" l="1"/>
  <c r="AB265" i="8"/>
  <c r="U266" i="8"/>
  <c r="I265" i="8"/>
  <c r="AD266" i="9"/>
  <c r="D265" i="9"/>
  <c r="F265" i="9"/>
  <c r="U265" i="9"/>
  <c r="E265" i="9"/>
  <c r="I265" i="9"/>
  <c r="B265" i="8"/>
  <c r="AE267" i="9"/>
  <c r="AE267" i="8"/>
  <c r="O266" i="8"/>
  <c r="P266" i="8"/>
  <c r="Q266" i="8"/>
  <c r="AA266" i="8" l="1"/>
  <c r="AB266" i="8"/>
  <c r="B266" i="8"/>
  <c r="AE268" i="8"/>
  <c r="Q267" i="8"/>
  <c r="O267" i="8"/>
  <c r="P267" i="8"/>
  <c r="AE268" i="9"/>
  <c r="AD267" i="9"/>
  <c r="U266" i="9"/>
  <c r="D266" i="9"/>
  <c r="F266" i="9"/>
  <c r="I266" i="9"/>
  <c r="E266" i="9"/>
  <c r="U267" i="8"/>
  <c r="I266" i="8"/>
  <c r="AA267" i="8" l="1"/>
  <c r="AB267" i="8"/>
  <c r="B267" i="8"/>
  <c r="AE269" i="9"/>
  <c r="AD268" i="9"/>
  <c r="D267" i="9"/>
  <c r="U267" i="9"/>
  <c r="E267" i="9"/>
  <c r="F267" i="9"/>
  <c r="I267" i="9"/>
  <c r="U268" i="8"/>
  <c r="I267" i="8"/>
  <c r="AE269" i="8"/>
  <c r="O268" i="8"/>
  <c r="P268" i="8"/>
  <c r="Q268" i="8"/>
  <c r="AA268" i="8" l="1"/>
  <c r="AB268" i="8"/>
  <c r="B268" i="8"/>
  <c r="AE270" i="8"/>
  <c r="O269" i="8"/>
  <c r="P269" i="8"/>
  <c r="Q269" i="8"/>
  <c r="U269" i="8"/>
  <c r="I268" i="8"/>
  <c r="AE270" i="9"/>
  <c r="AD269" i="9"/>
  <c r="I268" i="9"/>
  <c r="E268" i="9"/>
  <c r="D268" i="9"/>
  <c r="F268" i="9"/>
  <c r="U268" i="9"/>
  <c r="AA269" i="8" l="1"/>
  <c r="AB269" i="8"/>
  <c r="B269" i="8"/>
  <c r="AE271" i="9"/>
  <c r="U270" i="8"/>
  <c r="I269" i="8"/>
  <c r="AD270" i="9"/>
  <c r="D269" i="9"/>
  <c r="I269" i="9"/>
  <c r="E269" i="9"/>
  <c r="F269" i="9"/>
  <c r="U269" i="9"/>
  <c r="AE271" i="8"/>
  <c r="Q270" i="8"/>
  <c r="P270" i="8"/>
  <c r="O270" i="8"/>
  <c r="AA270" i="8" l="1"/>
  <c r="AB270" i="8"/>
  <c r="AE272" i="8"/>
  <c r="O271" i="8"/>
  <c r="P271" i="8"/>
  <c r="Q271" i="8"/>
  <c r="U271" i="8"/>
  <c r="I270" i="8"/>
  <c r="AD271" i="9"/>
  <c r="F270" i="9"/>
  <c r="E270" i="9"/>
  <c r="U270" i="9"/>
  <c r="I270" i="9"/>
  <c r="D270" i="9"/>
  <c r="B270" i="8"/>
  <c r="AE272" i="9"/>
  <c r="AA271" i="8" l="1"/>
  <c r="AB271" i="8"/>
  <c r="B271" i="8"/>
  <c r="AD272" i="9"/>
  <c r="D271" i="9"/>
  <c r="U271" i="9"/>
  <c r="F271" i="9"/>
  <c r="I271" i="9"/>
  <c r="E271" i="9"/>
  <c r="U272" i="8"/>
  <c r="I271" i="8"/>
  <c r="AE273" i="9"/>
  <c r="AE273" i="8"/>
  <c r="P272" i="8"/>
  <c r="Q272" i="8"/>
  <c r="O272" i="8"/>
  <c r="AA272" i="8" l="1"/>
  <c r="AB272" i="8"/>
  <c r="AE274" i="9"/>
  <c r="AE274" i="8"/>
  <c r="P273" i="8"/>
  <c r="Q273" i="8"/>
  <c r="O273" i="8"/>
  <c r="U273" i="8"/>
  <c r="I272" i="8"/>
  <c r="B272" i="8"/>
  <c r="AD273" i="9"/>
  <c r="E272" i="9"/>
  <c r="D272" i="9"/>
  <c r="F272" i="9"/>
  <c r="U272" i="9"/>
  <c r="I272" i="9"/>
  <c r="AA273" i="8" l="1"/>
  <c r="AB273" i="8"/>
  <c r="B273" i="8"/>
  <c r="AE275" i="8"/>
  <c r="O274" i="8"/>
  <c r="P274" i="8"/>
  <c r="Q274" i="8"/>
  <c r="AD274" i="9"/>
  <c r="E273" i="9"/>
  <c r="D273" i="9"/>
  <c r="U273" i="9"/>
  <c r="I273" i="9"/>
  <c r="F273" i="9"/>
  <c r="U274" i="8"/>
  <c r="I273" i="8"/>
  <c r="AE275" i="9"/>
  <c r="AA274" i="8" l="1"/>
  <c r="AB274" i="8"/>
  <c r="B274" i="8"/>
  <c r="AE276" i="9"/>
  <c r="AD275" i="9"/>
  <c r="I274" i="9"/>
  <c r="F274" i="9"/>
  <c r="E274" i="9"/>
  <c r="U274" i="9"/>
  <c r="D274" i="9"/>
  <c r="U275" i="8"/>
  <c r="I274" i="8"/>
  <c r="AE276" i="8"/>
  <c r="Q275" i="8"/>
  <c r="O275" i="8"/>
  <c r="P275" i="8"/>
  <c r="AA275" i="8" l="1"/>
  <c r="AB275" i="8"/>
  <c r="B275" i="8"/>
  <c r="AE277" i="8"/>
  <c r="O276" i="8"/>
  <c r="P276" i="8"/>
  <c r="Q276" i="8"/>
  <c r="U276" i="8"/>
  <c r="I275" i="8"/>
  <c r="AE277" i="9"/>
  <c r="AD276" i="9"/>
  <c r="U275" i="9"/>
  <c r="I275" i="9"/>
  <c r="F275" i="9"/>
  <c r="D275" i="9"/>
  <c r="E275" i="9"/>
  <c r="AA276" i="8" l="1"/>
  <c r="AB276" i="8"/>
  <c r="U277" i="8"/>
  <c r="I276" i="8"/>
  <c r="AD277" i="9"/>
  <c r="U276" i="9"/>
  <c r="E276" i="9"/>
  <c r="I276" i="9"/>
  <c r="D276" i="9"/>
  <c r="F276" i="9"/>
  <c r="AE278" i="9"/>
  <c r="B276" i="8"/>
  <c r="AE278" i="8"/>
  <c r="O277" i="8"/>
  <c r="P277" i="8"/>
  <c r="Q277" i="8"/>
  <c r="AA277" i="8" l="1"/>
  <c r="AB277" i="8"/>
  <c r="B277" i="8"/>
  <c r="AE279" i="8"/>
  <c r="Q278" i="8"/>
  <c r="P278" i="8"/>
  <c r="O278" i="8"/>
  <c r="AE279" i="9"/>
  <c r="AD278" i="9"/>
  <c r="I277" i="9"/>
  <c r="E277" i="9"/>
  <c r="U277" i="9"/>
  <c r="D277" i="9"/>
  <c r="F277" i="9"/>
  <c r="U278" i="8"/>
  <c r="I277" i="8"/>
  <c r="AA278" i="8" l="1"/>
  <c r="AB278" i="8"/>
  <c r="B278" i="8"/>
  <c r="U279" i="8"/>
  <c r="I278" i="8"/>
  <c r="AD279" i="9"/>
  <c r="E278" i="9"/>
  <c r="D278" i="9"/>
  <c r="F278" i="9"/>
  <c r="U278" i="9"/>
  <c r="I278" i="9"/>
  <c r="AE280" i="9"/>
  <c r="AE280" i="8"/>
  <c r="O279" i="8"/>
  <c r="P279" i="8"/>
  <c r="Q279" i="8"/>
  <c r="AA279" i="8" l="1"/>
  <c r="AB279" i="8"/>
  <c r="B279" i="8"/>
  <c r="AE281" i="8"/>
  <c r="Q280" i="8"/>
  <c r="O280" i="8"/>
  <c r="P280" i="8"/>
  <c r="AD280" i="9"/>
  <c r="I279" i="9"/>
  <c r="U279" i="9"/>
  <c r="E279" i="9"/>
  <c r="D279" i="9"/>
  <c r="F279" i="9"/>
  <c r="U280" i="8"/>
  <c r="I279" i="8"/>
  <c r="AE281" i="9"/>
  <c r="AA280" i="8" l="1"/>
  <c r="AB280" i="8"/>
  <c r="U281" i="8"/>
  <c r="I280" i="8"/>
  <c r="AD281" i="9"/>
  <c r="F280" i="9"/>
  <c r="I280" i="9"/>
  <c r="U280" i="9"/>
  <c r="D280" i="9"/>
  <c r="E280" i="9"/>
  <c r="B280" i="8"/>
  <c r="AE282" i="9"/>
  <c r="AE282" i="8"/>
  <c r="P281" i="8"/>
  <c r="Q281" i="8"/>
  <c r="O281" i="8"/>
  <c r="AA281" i="8" l="1"/>
  <c r="AB281" i="8"/>
  <c r="B281" i="8"/>
  <c r="AE283" i="8"/>
  <c r="O282" i="8"/>
  <c r="P282" i="8"/>
  <c r="Q282" i="8"/>
  <c r="AD282" i="9"/>
  <c r="D281" i="9"/>
  <c r="E281" i="9"/>
  <c r="I281" i="9"/>
  <c r="U281" i="9"/>
  <c r="F281" i="9"/>
  <c r="AE283" i="9"/>
  <c r="U282" i="8"/>
  <c r="I281" i="8"/>
  <c r="AA282" i="8" l="1"/>
  <c r="AB282" i="8"/>
  <c r="B282" i="8"/>
  <c r="AD283" i="9"/>
  <c r="I282" i="9"/>
  <c r="F282" i="9"/>
  <c r="D282" i="9"/>
  <c r="E282" i="9"/>
  <c r="U282" i="9"/>
  <c r="AE284" i="8"/>
  <c r="Q283" i="8"/>
  <c r="O283" i="8"/>
  <c r="P283" i="8"/>
  <c r="U283" i="8"/>
  <c r="I282" i="8"/>
  <c r="AE284" i="9"/>
  <c r="AA283" i="8" l="1"/>
  <c r="AB283" i="8"/>
  <c r="U284" i="8"/>
  <c r="I283" i="8"/>
  <c r="AE285" i="8"/>
  <c r="O284" i="8"/>
  <c r="P284" i="8"/>
  <c r="Q284" i="8"/>
  <c r="AE285" i="9"/>
  <c r="B283" i="8"/>
  <c r="AD284" i="9"/>
  <c r="I283" i="9"/>
  <c r="F283" i="9"/>
  <c r="E283" i="9"/>
  <c r="D283" i="9"/>
  <c r="U283" i="9"/>
  <c r="AA284" i="8" l="1"/>
  <c r="AB284" i="8"/>
  <c r="B284" i="8"/>
  <c r="AE286" i="8"/>
  <c r="O285" i="8"/>
  <c r="P285" i="8"/>
  <c r="Q285" i="8"/>
  <c r="AE286" i="9"/>
  <c r="AD285" i="9"/>
  <c r="U284" i="9"/>
  <c r="D284" i="9"/>
  <c r="F284" i="9"/>
  <c r="I284" i="9"/>
  <c r="E284" i="9"/>
  <c r="U285" i="8"/>
  <c r="I284" i="8"/>
  <c r="AA285" i="8" l="1"/>
  <c r="AB285" i="8"/>
  <c r="B285" i="8"/>
  <c r="AE287" i="9"/>
  <c r="AD286" i="9"/>
  <c r="I285" i="9"/>
  <c r="F285" i="9"/>
  <c r="E285" i="9"/>
  <c r="U285" i="9"/>
  <c r="D285" i="9"/>
  <c r="AE287" i="8"/>
  <c r="Q286" i="8"/>
  <c r="P286" i="8"/>
  <c r="O286" i="8"/>
  <c r="U286" i="8"/>
  <c r="I285" i="8"/>
  <c r="AA286" i="8" l="1"/>
  <c r="AB286" i="8"/>
  <c r="AD287" i="9"/>
  <c r="E286" i="9"/>
  <c r="I286" i="9"/>
  <c r="D286" i="9"/>
  <c r="F286" i="9"/>
  <c r="U286" i="9"/>
  <c r="B286" i="8"/>
  <c r="AE288" i="9"/>
  <c r="AE288" i="8"/>
  <c r="O287" i="8"/>
  <c r="P287" i="8"/>
  <c r="Q287" i="8"/>
  <c r="U287" i="8"/>
  <c r="I286" i="8"/>
  <c r="AA287" i="8" l="1"/>
  <c r="AB287" i="8"/>
  <c r="B287" i="8"/>
  <c r="AE289" i="8"/>
  <c r="P288" i="8"/>
  <c r="Q288" i="8"/>
  <c r="O288" i="8"/>
  <c r="AD288" i="9"/>
  <c r="F287" i="9"/>
  <c r="I287" i="9"/>
  <c r="E287" i="9"/>
  <c r="D287" i="9"/>
  <c r="U287" i="9"/>
  <c r="U288" i="8"/>
  <c r="I287" i="8"/>
  <c r="AE289" i="9"/>
  <c r="AA288" i="8" l="1"/>
  <c r="AB288" i="8"/>
  <c r="B288" i="8"/>
  <c r="AE290" i="9"/>
  <c r="AD289" i="9"/>
  <c r="I288" i="9"/>
  <c r="U288" i="9"/>
  <c r="E288" i="9"/>
  <c r="D288" i="9"/>
  <c r="F288" i="9"/>
  <c r="AE290" i="8"/>
  <c r="P289" i="8"/>
  <c r="Q289" i="8"/>
  <c r="O289" i="8"/>
  <c r="U289" i="8"/>
  <c r="I288" i="8"/>
  <c r="AA289" i="8" l="1"/>
  <c r="AB289" i="8"/>
  <c r="B289" i="8"/>
  <c r="U290" i="8"/>
  <c r="I289" i="8"/>
  <c r="AE291" i="8"/>
  <c r="O290" i="8"/>
  <c r="P290" i="8"/>
  <c r="Q290" i="8"/>
  <c r="AE291" i="9"/>
  <c r="AD290" i="9"/>
  <c r="E289" i="9"/>
  <c r="U289" i="9"/>
  <c r="D289" i="9"/>
  <c r="I289" i="9"/>
  <c r="F289" i="9"/>
  <c r="AA290" i="8" l="1"/>
  <c r="AB290" i="8"/>
  <c r="B290" i="8"/>
  <c r="AE292" i="8"/>
  <c r="Q291" i="8"/>
  <c r="O291" i="8"/>
  <c r="P291" i="8"/>
  <c r="AE292" i="9"/>
  <c r="U291" i="8"/>
  <c r="I290" i="8"/>
  <c r="AD291" i="9"/>
  <c r="U290" i="9"/>
  <c r="D290" i="9"/>
  <c r="E290" i="9"/>
  <c r="I290" i="9"/>
  <c r="F290" i="9"/>
  <c r="AA291" i="8" l="1"/>
  <c r="AB291" i="8"/>
  <c r="AD292" i="9"/>
  <c r="F291" i="9"/>
  <c r="D291" i="9"/>
  <c r="I291" i="9"/>
  <c r="E291" i="9"/>
  <c r="U291" i="9"/>
  <c r="U292" i="8"/>
  <c r="I291" i="8"/>
  <c r="AE293" i="9"/>
  <c r="B291" i="8"/>
  <c r="AE293" i="8"/>
  <c r="O292" i="8"/>
  <c r="P292" i="8"/>
  <c r="Q292" i="8"/>
  <c r="AA292" i="8" l="1"/>
  <c r="AB292" i="8"/>
  <c r="AE294" i="8"/>
  <c r="O293" i="8"/>
  <c r="Q293" i="8"/>
  <c r="P293" i="8"/>
  <c r="U293" i="8"/>
  <c r="I292" i="8"/>
  <c r="AE294" i="9"/>
  <c r="B292" i="8"/>
  <c r="AD293" i="9"/>
  <c r="D292" i="9"/>
  <c r="F292" i="9"/>
  <c r="E292" i="9"/>
  <c r="U292" i="9"/>
  <c r="I292" i="9"/>
  <c r="AA293" i="8" l="1"/>
  <c r="AB293" i="8"/>
  <c r="B293" i="8"/>
  <c r="AE295" i="8"/>
  <c r="Q294" i="8"/>
  <c r="P294" i="8"/>
  <c r="O294" i="8"/>
  <c r="AE295" i="9"/>
  <c r="U294" i="8"/>
  <c r="I293" i="8"/>
  <c r="AD294" i="9"/>
  <c r="E293" i="9"/>
  <c r="I293" i="9"/>
  <c r="D293" i="9"/>
  <c r="U293" i="9"/>
  <c r="F293" i="9"/>
  <c r="AA294" i="8" l="1"/>
  <c r="AB294" i="8"/>
  <c r="B294" i="8"/>
  <c r="AD295" i="9"/>
  <c r="E294" i="9"/>
  <c r="I294" i="9"/>
  <c r="F294" i="9"/>
  <c r="U294" i="9"/>
  <c r="D294" i="9"/>
  <c r="U295" i="8"/>
  <c r="I294" i="8"/>
  <c r="AE296" i="8"/>
  <c r="O295" i="8"/>
  <c r="P295" i="8"/>
  <c r="Q295" i="8"/>
  <c r="AE296" i="9"/>
  <c r="AA295" i="8" l="1"/>
  <c r="AB295" i="8"/>
  <c r="U296" i="8"/>
  <c r="I295" i="8"/>
  <c r="AD296" i="9"/>
  <c r="U295" i="9"/>
  <c r="F295" i="9"/>
  <c r="D295" i="9"/>
  <c r="I295" i="9"/>
  <c r="E295" i="9"/>
  <c r="B295" i="8"/>
  <c r="AE297" i="8"/>
  <c r="O296" i="8"/>
  <c r="P296" i="8"/>
  <c r="Q296" i="8"/>
  <c r="AE297" i="9"/>
  <c r="AA296" i="8" l="1"/>
  <c r="AB296" i="8"/>
  <c r="B296" i="8"/>
  <c r="AE298" i="8"/>
  <c r="P297" i="8"/>
  <c r="Q297" i="8"/>
  <c r="O297" i="8"/>
  <c r="AD297" i="9"/>
  <c r="D296" i="9"/>
  <c r="E296" i="9"/>
  <c r="F296" i="9"/>
  <c r="I296" i="9"/>
  <c r="U296" i="9"/>
  <c r="U297" i="8"/>
  <c r="I296" i="8"/>
  <c r="AE298" i="9"/>
  <c r="AA297" i="8" l="1"/>
  <c r="AB297" i="8"/>
  <c r="B297" i="8"/>
  <c r="U298" i="8"/>
  <c r="I297" i="8"/>
  <c r="AE299" i="8"/>
  <c r="O298" i="8"/>
  <c r="P298" i="8"/>
  <c r="Q298" i="8"/>
  <c r="AE299" i="9"/>
  <c r="AD298" i="9"/>
  <c r="E297" i="9"/>
  <c r="I297" i="9"/>
  <c r="U297" i="9"/>
  <c r="F297" i="9"/>
  <c r="D297" i="9"/>
  <c r="AA298" i="8" l="1"/>
  <c r="AB298" i="8"/>
  <c r="B298" i="8"/>
  <c r="AE300" i="8"/>
  <c r="Q299" i="8"/>
  <c r="O299" i="8"/>
  <c r="P299" i="8"/>
  <c r="AD299" i="9"/>
  <c r="D298" i="9"/>
  <c r="E298" i="9"/>
  <c r="I298" i="9"/>
  <c r="U298" i="9"/>
  <c r="F298" i="9"/>
  <c r="AE300" i="9"/>
  <c r="U299" i="8"/>
  <c r="I298" i="8"/>
  <c r="AA299" i="8" l="1"/>
  <c r="AB299" i="8"/>
  <c r="B299" i="8"/>
  <c r="AE301" i="9"/>
  <c r="U300" i="8"/>
  <c r="I299" i="8"/>
  <c r="AD300" i="9"/>
  <c r="U299" i="9"/>
  <c r="I299" i="9"/>
  <c r="F299" i="9"/>
  <c r="D299" i="9"/>
  <c r="E299" i="9"/>
  <c r="AE301" i="8"/>
  <c r="O300" i="8"/>
  <c r="P300" i="8"/>
  <c r="Q300" i="8"/>
  <c r="AA300" i="8" l="1"/>
  <c r="AB300" i="8"/>
  <c r="B300" i="8"/>
  <c r="AD301" i="9"/>
  <c r="F300" i="9"/>
  <c r="I300" i="9"/>
  <c r="E300" i="9"/>
  <c r="D300" i="9"/>
  <c r="U300" i="9"/>
  <c r="U301" i="8"/>
  <c r="I300" i="8"/>
  <c r="AE302" i="8"/>
  <c r="O301" i="8"/>
  <c r="P301" i="8"/>
  <c r="Q301" i="8"/>
  <c r="AE302" i="9"/>
  <c r="AA301" i="8" l="1"/>
  <c r="AB301" i="8"/>
  <c r="AE303" i="9"/>
  <c r="B301" i="8"/>
  <c r="AE303" i="8"/>
  <c r="Q302" i="8"/>
  <c r="P302" i="8"/>
  <c r="O302" i="8"/>
  <c r="U302" i="8"/>
  <c r="I301" i="8"/>
  <c r="AD302" i="9"/>
  <c r="I301" i="9"/>
  <c r="D301" i="9"/>
  <c r="E301" i="9"/>
  <c r="F301" i="9"/>
  <c r="U301" i="9"/>
  <c r="AA302" i="8" l="1"/>
  <c r="AB302" i="8"/>
  <c r="AE304" i="8"/>
  <c r="O303" i="8"/>
  <c r="P303" i="8"/>
  <c r="Q303" i="8"/>
  <c r="U303" i="8"/>
  <c r="I302" i="8"/>
  <c r="AD303" i="9"/>
  <c r="I302" i="9"/>
  <c r="D302" i="9"/>
  <c r="E302" i="9"/>
  <c r="U302" i="9"/>
  <c r="F302" i="9"/>
  <c r="B302" i="8"/>
  <c r="AE304" i="9"/>
  <c r="AA303" i="8" l="1"/>
  <c r="AB303" i="8"/>
  <c r="B303" i="8"/>
  <c r="AE305" i="9"/>
  <c r="U304" i="8"/>
  <c r="I303" i="8"/>
  <c r="AD304" i="9"/>
  <c r="D303" i="9"/>
  <c r="F303" i="9"/>
  <c r="I303" i="9"/>
  <c r="U303" i="9"/>
  <c r="E303" i="9"/>
  <c r="AE305" i="8"/>
  <c r="O304" i="8"/>
  <c r="P304" i="8"/>
  <c r="Q304" i="8"/>
  <c r="AA304" i="8" l="1"/>
  <c r="AB304" i="8"/>
  <c r="B304" i="8"/>
  <c r="AE306" i="8"/>
  <c r="P305" i="8"/>
  <c r="Q305" i="8"/>
  <c r="O305" i="8"/>
  <c r="U305" i="8"/>
  <c r="I304" i="8"/>
  <c r="AD305" i="9"/>
  <c r="U304" i="9"/>
  <c r="F304" i="9"/>
  <c r="D304" i="9"/>
  <c r="I304" i="9"/>
  <c r="E304" i="9"/>
  <c r="AE306" i="9"/>
  <c r="AA305" i="8" l="1"/>
  <c r="AB305" i="8"/>
  <c r="B305" i="8"/>
  <c r="AD306" i="9"/>
  <c r="E305" i="9"/>
  <c r="D305" i="9"/>
  <c r="U305" i="9"/>
  <c r="I305" i="9"/>
  <c r="F305" i="9"/>
  <c r="AE307" i="9"/>
  <c r="AE307" i="8"/>
  <c r="O306" i="8"/>
  <c r="P306" i="8"/>
  <c r="Q306" i="8"/>
  <c r="U306" i="8"/>
  <c r="I305" i="8"/>
  <c r="AA306" i="8" l="1"/>
  <c r="AB306" i="8"/>
  <c r="AE308" i="9"/>
  <c r="B306" i="8"/>
  <c r="U307" i="8"/>
  <c r="I306" i="8"/>
  <c r="AE308" i="8"/>
  <c r="Q307" i="8"/>
  <c r="P307" i="8"/>
  <c r="O307" i="8"/>
  <c r="B307" i="8" s="1"/>
  <c r="AD307" i="9"/>
  <c r="U306" i="9"/>
  <c r="F306" i="9"/>
  <c r="D306" i="9"/>
  <c r="I306" i="9"/>
  <c r="E306" i="9"/>
  <c r="AA307" i="8" l="1"/>
  <c r="AB307" i="8"/>
  <c r="AD308" i="9"/>
  <c r="F307" i="9"/>
  <c r="I307" i="9"/>
  <c r="D307" i="9"/>
  <c r="E307" i="9"/>
  <c r="U307" i="9"/>
  <c r="AE309" i="8"/>
  <c r="O308" i="8"/>
  <c r="P308" i="8"/>
  <c r="Q308" i="8"/>
  <c r="U308" i="8"/>
  <c r="I307" i="8"/>
  <c r="AE309" i="9"/>
  <c r="AA308" i="8" l="1"/>
  <c r="AB308" i="8"/>
  <c r="AE310" i="9"/>
  <c r="B308" i="8"/>
  <c r="U309" i="8"/>
  <c r="I308" i="8"/>
  <c r="AE310" i="8"/>
  <c r="O309" i="8"/>
  <c r="Q309" i="8"/>
  <c r="P309" i="8"/>
  <c r="AD309" i="9"/>
  <c r="I308" i="9"/>
  <c r="D308" i="9"/>
  <c r="U308" i="9"/>
  <c r="F308" i="9"/>
  <c r="E308" i="9"/>
  <c r="AA309" i="8" l="1"/>
  <c r="AB309" i="8"/>
  <c r="B309" i="8"/>
  <c r="AE311" i="8"/>
  <c r="Q310" i="8"/>
  <c r="P310" i="8"/>
  <c r="O310" i="8"/>
  <c r="U310" i="8"/>
  <c r="I309" i="8"/>
  <c r="AD310" i="9"/>
  <c r="E309" i="9"/>
  <c r="I309" i="9"/>
  <c r="D309" i="9"/>
  <c r="U309" i="9"/>
  <c r="F309" i="9"/>
  <c r="AE311" i="9"/>
  <c r="AA310" i="8" l="1"/>
  <c r="AB310" i="8"/>
  <c r="B310" i="8"/>
  <c r="AE312" i="8"/>
  <c r="O311" i="8"/>
  <c r="P311" i="8"/>
  <c r="Q311" i="8"/>
  <c r="U311" i="8"/>
  <c r="I310" i="8"/>
  <c r="AD311" i="9"/>
  <c r="I310" i="9"/>
  <c r="E310" i="9"/>
  <c r="U310" i="9"/>
  <c r="F310" i="9"/>
  <c r="D310" i="9"/>
  <c r="AE312" i="9"/>
  <c r="AA311" i="8" l="1"/>
  <c r="AB311" i="8"/>
  <c r="U312" i="8"/>
  <c r="I311" i="8"/>
  <c r="B311" i="8"/>
  <c r="AE313" i="9"/>
  <c r="AE313" i="8"/>
  <c r="O312" i="8"/>
  <c r="P312" i="8"/>
  <c r="Q312" i="8"/>
  <c r="AD312" i="9"/>
  <c r="D311" i="9"/>
  <c r="E311" i="9"/>
  <c r="U311" i="9"/>
  <c r="I311" i="9"/>
  <c r="F311" i="9"/>
  <c r="AA312" i="8" l="1"/>
  <c r="AB312" i="8"/>
  <c r="AE314" i="9"/>
  <c r="AD313" i="9"/>
  <c r="E312" i="9"/>
  <c r="F312" i="9"/>
  <c r="D312" i="9"/>
  <c r="U312" i="9"/>
  <c r="I312" i="9"/>
  <c r="B312" i="8"/>
  <c r="U313" i="8"/>
  <c r="I312" i="8"/>
  <c r="AE314" i="8"/>
  <c r="P313" i="8"/>
  <c r="Q313" i="8"/>
  <c r="O313" i="8"/>
  <c r="AA313" i="8" l="1"/>
  <c r="AB313" i="8"/>
  <c r="B313" i="8"/>
  <c r="AE315" i="9"/>
  <c r="AE315" i="8"/>
  <c r="O314" i="8"/>
  <c r="P314" i="8"/>
  <c r="Q314" i="8"/>
  <c r="U314" i="8"/>
  <c r="I313" i="8"/>
  <c r="AD314" i="9"/>
  <c r="I313" i="9"/>
  <c r="F313" i="9"/>
  <c r="D313" i="9"/>
  <c r="E313" i="9"/>
  <c r="U313" i="9"/>
  <c r="AA314" i="8" l="1"/>
  <c r="AB314" i="8"/>
  <c r="AE316" i="8"/>
  <c r="Q315" i="8"/>
  <c r="O315" i="8"/>
  <c r="P315" i="8"/>
  <c r="AE316" i="9"/>
  <c r="AD315" i="9"/>
  <c r="D314" i="9"/>
  <c r="U314" i="9"/>
  <c r="E314" i="9"/>
  <c r="I314" i="9"/>
  <c r="F314" i="9"/>
  <c r="U315" i="8"/>
  <c r="I314" i="8"/>
  <c r="B314" i="8"/>
  <c r="AA315" i="8" l="1"/>
  <c r="AB315" i="8"/>
  <c r="B315" i="8"/>
  <c r="AE317" i="9"/>
  <c r="AD316" i="9"/>
  <c r="U315" i="9"/>
  <c r="I315" i="9"/>
  <c r="D315" i="9"/>
  <c r="F315" i="9"/>
  <c r="E315" i="9"/>
  <c r="U316" i="8"/>
  <c r="I315" i="8"/>
  <c r="AE317" i="8"/>
  <c r="O316" i="8"/>
  <c r="P316" i="8"/>
  <c r="Q316" i="8"/>
  <c r="AA316" i="8" l="1"/>
  <c r="AB316" i="8"/>
  <c r="AD317" i="9"/>
  <c r="D316" i="9"/>
  <c r="F316" i="9"/>
  <c r="I316" i="9"/>
  <c r="E316" i="9"/>
  <c r="U316" i="9"/>
  <c r="B316" i="8"/>
  <c r="AE318" i="8"/>
  <c r="O317" i="8"/>
  <c r="P317" i="8"/>
  <c r="Q317" i="8"/>
  <c r="AE318" i="9"/>
  <c r="U317" i="8"/>
  <c r="I316" i="8"/>
  <c r="AA317" i="8" l="1"/>
  <c r="AB317" i="8"/>
  <c r="B317" i="8"/>
  <c r="U318" i="8"/>
  <c r="I317" i="8"/>
  <c r="AE319" i="8"/>
  <c r="Q318" i="8"/>
  <c r="P318" i="8"/>
  <c r="O318" i="8"/>
  <c r="AE319" i="9"/>
  <c r="AD318" i="9"/>
  <c r="E317" i="9"/>
  <c r="U317" i="9"/>
  <c r="F317" i="9"/>
  <c r="D317" i="9"/>
  <c r="I317" i="9"/>
  <c r="AA318" i="8" l="1"/>
  <c r="AB318" i="8"/>
  <c r="AE320" i="9"/>
  <c r="AE320" i="8"/>
  <c r="O319" i="8"/>
  <c r="P319" i="8"/>
  <c r="Q319" i="8"/>
  <c r="U319" i="8"/>
  <c r="I318" i="8"/>
  <c r="AD319" i="9"/>
  <c r="F318" i="9"/>
  <c r="U318" i="9"/>
  <c r="D318" i="9"/>
  <c r="E318" i="9"/>
  <c r="I318" i="9"/>
  <c r="B318" i="8"/>
  <c r="AA319" i="8" l="1"/>
  <c r="AB319" i="8"/>
  <c r="B319" i="8"/>
  <c r="AE321" i="8"/>
  <c r="O320" i="8"/>
  <c r="P320" i="8"/>
  <c r="Q320" i="8"/>
  <c r="AD320" i="9"/>
  <c r="F319" i="9"/>
  <c r="I319" i="9"/>
  <c r="D319" i="9"/>
  <c r="U319" i="9"/>
  <c r="E319" i="9"/>
  <c r="U320" i="8"/>
  <c r="I319" i="8"/>
  <c r="AE321" i="9"/>
  <c r="AA320" i="8" l="1"/>
  <c r="AB320" i="8"/>
  <c r="U321" i="8"/>
  <c r="I320" i="8"/>
  <c r="B320" i="8"/>
  <c r="AE322" i="8"/>
  <c r="P321" i="8"/>
  <c r="Q321" i="8"/>
  <c r="O321" i="8"/>
  <c r="AE322" i="9"/>
  <c r="AD321" i="9"/>
  <c r="U320" i="9"/>
  <c r="I320" i="9"/>
  <c r="D320" i="9"/>
  <c r="F320" i="9"/>
  <c r="E320" i="9"/>
  <c r="AA321" i="8" l="1"/>
  <c r="AB321" i="8"/>
  <c r="B321" i="8"/>
  <c r="AE323" i="9"/>
  <c r="AE323" i="8"/>
  <c r="O322" i="8"/>
  <c r="P322" i="8"/>
  <c r="Q322" i="8"/>
  <c r="AD322" i="9"/>
  <c r="E321" i="9"/>
  <c r="U321" i="9"/>
  <c r="D321" i="9"/>
  <c r="I321" i="9"/>
  <c r="F321" i="9"/>
  <c r="U322" i="8"/>
  <c r="I321" i="8"/>
  <c r="AA322" i="8" l="1"/>
  <c r="AB322" i="8"/>
  <c r="B322" i="8"/>
  <c r="AE324" i="8"/>
  <c r="Q323" i="8"/>
  <c r="P323" i="8"/>
  <c r="O323" i="8"/>
  <c r="AE324" i="9"/>
  <c r="AD323" i="9"/>
  <c r="I322" i="9"/>
  <c r="F322" i="9"/>
  <c r="U322" i="9"/>
  <c r="D322" i="9"/>
  <c r="E322" i="9"/>
  <c r="U323" i="8"/>
  <c r="I322" i="8"/>
  <c r="AA323" i="8" l="1"/>
  <c r="AB323" i="8"/>
  <c r="B323" i="8"/>
  <c r="AD324" i="9"/>
  <c r="I323" i="9"/>
  <c r="D323" i="9"/>
  <c r="F323" i="9"/>
  <c r="E323" i="9"/>
  <c r="U323" i="9"/>
  <c r="U324" i="8"/>
  <c r="I323" i="8"/>
  <c r="AE325" i="8"/>
  <c r="O324" i="8"/>
  <c r="P324" i="8"/>
  <c r="Q324" i="8"/>
  <c r="AE325" i="9"/>
  <c r="AA324" i="8" l="1"/>
  <c r="AB324" i="8"/>
  <c r="AD325" i="9"/>
  <c r="F324" i="9"/>
  <c r="I324" i="9"/>
  <c r="U324" i="9"/>
  <c r="D324" i="9"/>
  <c r="E324" i="9"/>
  <c r="AE326" i="9"/>
  <c r="B324" i="8"/>
  <c r="AE326" i="8"/>
  <c r="O325" i="8"/>
  <c r="P325" i="8"/>
  <c r="Q325" i="8"/>
  <c r="U325" i="8"/>
  <c r="I324" i="8"/>
  <c r="AA325" i="8" l="1"/>
  <c r="AB325" i="8"/>
  <c r="B325" i="8"/>
  <c r="AE327" i="8"/>
  <c r="Q326" i="8"/>
  <c r="P326" i="8"/>
  <c r="O326" i="8"/>
  <c r="AD326" i="9"/>
  <c r="D325" i="9"/>
  <c r="U325" i="9"/>
  <c r="E325" i="9"/>
  <c r="I325" i="9"/>
  <c r="F325" i="9"/>
  <c r="U326" i="8"/>
  <c r="I325" i="8"/>
  <c r="AE327" i="9"/>
  <c r="AA326" i="8" l="1"/>
  <c r="AB326" i="8"/>
  <c r="B326" i="8"/>
  <c r="AD327" i="9"/>
  <c r="D326" i="9"/>
  <c r="F326" i="9"/>
  <c r="I326" i="9"/>
  <c r="U326" i="9"/>
  <c r="E326" i="9"/>
  <c r="U327" i="8"/>
  <c r="I326" i="8"/>
  <c r="AE328" i="9"/>
  <c r="AE328" i="8"/>
  <c r="O327" i="8"/>
  <c r="P327" i="8"/>
  <c r="Q327" i="8"/>
  <c r="AA327" i="8" l="1"/>
  <c r="AB327" i="8"/>
  <c r="B327" i="8"/>
  <c r="AE329" i="8"/>
  <c r="Q328" i="8"/>
  <c r="O328" i="8"/>
  <c r="P328" i="8"/>
  <c r="U328" i="8"/>
  <c r="I327" i="8"/>
  <c r="AE329" i="9"/>
  <c r="AD328" i="9"/>
  <c r="E327" i="9"/>
  <c r="F327" i="9"/>
  <c r="U327" i="9"/>
  <c r="D327" i="9"/>
  <c r="I327" i="9"/>
  <c r="AA328" i="8" l="1"/>
  <c r="AB328" i="8"/>
  <c r="U329" i="8"/>
  <c r="I328" i="8"/>
  <c r="B328" i="8"/>
  <c r="AD329" i="9"/>
  <c r="I328" i="9"/>
  <c r="D328" i="9"/>
  <c r="F328" i="9"/>
  <c r="U328" i="9"/>
  <c r="E328" i="9"/>
  <c r="AE330" i="8"/>
  <c r="P329" i="8"/>
  <c r="Q329" i="8"/>
  <c r="O329" i="8"/>
  <c r="B329" i="8" s="1"/>
  <c r="AE330" i="9"/>
  <c r="AA329" i="8" l="1"/>
  <c r="AB329" i="8"/>
  <c r="AD330" i="9"/>
  <c r="U329" i="9"/>
  <c r="F329" i="9"/>
  <c r="I329" i="9"/>
  <c r="E329" i="9"/>
  <c r="D329" i="9"/>
  <c r="U330" i="8"/>
  <c r="I329" i="8"/>
  <c r="AE331" i="8"/>
  <c r="O330" i="8"/>
  <c r="P330" i="8"/>
  <c r="Q330" i="8"/>
  <c r="AE331" i="9"/>
  <c r="AA330" i="8" l="1"/>
  <c r="AB330" i="8"/>
  <c r="B330" i="8"/>
  <c r="AE332" i="9"/>
  <c r="AE332" i="8"/>
  <c r="Q331" i="8"/>
  <c r="O331" i="8"/>
  <c r="P331" i="8"/>
  <c r="U331" i="8"/>
  <c r="I330" i="8"/>
  <c r="AD331" i="9"/>
  <c r="U330" i="9"/>
  <c r="I330" i="9"/>
  <c r="D330" i="9"/>
  <c r="E330" i="9"/>
  <c r="F330" i="9"/>
  <c r="AA331" i="8" l="1"/>
  <c r="AB331" i="8"/>
  <c r="AD332" i="9"/>
  <c r="D331" i="9"/>
  <c r="I331" i="9"/>
  <c r="E331" i="9"/>
  <c r="F331" i="9"/>
  <c r="U331" i="9"/>
  <c r="B331" i="8"/>
  <c r="AE333" i="8"/>
  <c r="O332" i="8"/>
  <c r="P332" i="8"/>
  <c r="Q332" i="8"/>
  <c r="U332" i="8"/>
  <c r="I331" i="8"/>
  <c r="AE333" i="9"/>
  <c r="AA332" i="8" l="1"/>
  <c r="AB332" i="8"/>
  <c r="B332" i="8"/>
  <c r="AE334" i="8"/>
  <c r="O333" i="8"/>
  <c r="P333" i="8"/>
  <c r="Q333" i="8"/>
  <c r="U333" i="8"/>
  <c r="I332" i="8"/>
  <c r="AE334" i="9"/>
  <c r="AD333" i="9"/>
  <c r="I332" i="9"/>
  <c r="E332" i="9"/>
  <c r="D332" i="9"/>
  <c r="U332" i="9"/>
  <c r="F332" i="9"/>
  <c r="AA333" i="8" l="1"/>
  <c r="AB333" i="8"/>
  <c r="AD334" i="9"/>
  <c r="U333" i="9"/>
  <c r="I333" i="9"/>
  <c r="E333" i="9"/>
  <c r="F333" i="9"/>
  <c r="D333" i="9"/>
  <c r="U334" i="8"/>
  <c r="I333" i="8"/>
  <c r="B333" i="8"/>
  <c r="AE335" i="9"/>
  <c r="AE335" i="8"/>
  <c r="Q334" i="8"/>
  <c r="P334" i="8"/>
  <c r="O334" i="8"/>
  <c r="AA334" i="8" l="1"/>
  <c r="AB334" i="8"/>
  <c r="B334" i="8"/>
  <c r="AD335" i="9"/>
  <c r="U334" i="9"/>
  <c r="F334" i="9"/>
  <c r="E334" i="9"/>
  <c r="I334" i="9"/>
  <c r="D334" i="9"/>
  <c r="AE336" i="9"/>
  <c r="U335" i="8"/>
  <c r="I334" i="8"/>
  <c r="AE336" i="8"/>
  <c r="O335" i="8"/>
  <c r="P335" i="8"/>
  <c r="Q335" i="8"/>
  <c r="AA335" i="8" l="1"/>
  <c r="AB335" i="8"/>
  <c r="AD336" i="9"/>
  <c r="F335" i="9"/>
  <c r="I335" i="9"/>
  <c r="E335" i="9"/>
  <c r="U335" i="9"/>
  <c r="D335" i="9"/>
  <c r="B335" i="8"/>
  <c r="AE337" i="8"/>
  <c r="P336" i="8"/>
  <c r="O336" i="8"/>
  <c r="Q336" i="8"/>
  <c r="U336" i="8"/>
  <c r="I335" i="8"/>
  <c r="AE337" i="9"/>
  <c r="AA336" i="8" l="1"/>
  <c r="AB336" i="8"/>
  <c r="B336" i="8"/>
  <c r="AD337" i="9"/>
  <c r="I336" i="9"/>
  <c r="F336" i="9"/>
  <c r="E336" i="9"/>
  <c r="D336" i="9"/>
  <c r="U336" i="9"/>
  <c r="AE338" i="9"/>
  <c r="U337" i="8"/>
  <c r="I336" i="8"/>
  <c r="AE338" i="8"/>
  <c r="P337" i="8"/>
  <c r="Q337" i="8"/>
  <c r="O337" i="8"/>
  <c r="AA337" i="8" l="1"/>
  <c r="AB337" i="8"/>
  <c r="AE339" i="8"/>
  <c r="O338" i="8"/>
  <c r="P338" i="8"/>
  <c r="Q338" i="8"/>
  <c r="U338" i="8"/>
  <c r="I337" i="8"/>
  <c r="AD338" i="9"/>
  <c r="I337" i="9"/>
  <c r="U337" i="9"/>
  <c r="E337" i="9"/>
  <c r="F337" i="9"/>
  <c r="D337" i="9"/>
  <c r="B337" i="8"/>
  <c r="AE339" i="9"/>
  <c r="AA338" i="8" l="1"/>
  <c r="AB338" i="8"/>
  <c r="B338" i="8"/>
  <c r="AD339" i="9"/>
  <c r="F338" i="9"/>
  <c r="U338" i="9"/>
  <c r="D338" i="9"/>
  <c r="I338" i="9"/>
  <c r="E338" i="9"/>
  <c r="AE340" i="9"/>
  <c r="AE340" i="8"/>
  <c r="Q339" i="8"/>
  <c r="O339" i="8"/>
  <c r="P339" i="8"/>
  <c r="U339" i="8"/>
  <c r="I338" i="8"/>
  <c r="AA339" i="8" l="1"/>
  <c r="AB339" i="8"/>
  <c r="AE341" i="9"/>
  <c r="B339" i="8"/>
  <c r="U340" i="8"/>
  <c r="I339" i="8"/>
  <c r="AE341" i="8"/>
  <c r="O340" i="8"/>
  <c r="P340" i="8"/>
  <c r="Q340" i="8"/>
  <c r="AD340" i="9"/>
  <c r="D339" i="9"/>
  <c r="U339" i="9"/>
  <c r="I339" i="9"/>
  <c r="E339" i="9"/>
  <c r="F339" i="9"/>
  <c r="AA340" i="8" l="1"/>
  <c r="AB340" i="8"/>
  <c r="B340" i="8"/>
  <c r="AE342" i="8"/>
  <c r="O341" i="8"/>
  <c r="P341" i="8"/>
  <c r="Q341" i="8"/>
  <c r="AD341" i="9"/>
  <c r="U340" i="9"/>
  <c r="E340" i="9"/>
  <c r="I340" i="9"/>
  <c r="F340" i="9"/>
  <c r="D340" i="9"/>
  <c r="U341" i="8"/>
  <c r="I340" i="8"/>
  <c r="AE342" i="9"/>
  <c r="AA341" i="8" l="1"/>
  <c r="AB341" i="8"/>
  <c r="B341" i="8"/>
  <c r="AE343" i="9"/>
  <c r="U342" i="8"/>
  <c r="I341" i="8"/>
  <c r="AE343" i="8"/>
  <c r="Q342" i="8"/>
  <c r="P342" i="8"/>
  <c r="O342" i="8"/>
  <c r="AD342" i="9"/>
  <c r="I341" i="9"/>
  <c r="E341" i="9"/>
  <c r="F341" i="9"/>
  <c r="U341" i="9"/>
  <c r="D341" i="9"/>
  <c r="AA342" i="8" l="1"/>
  <c r="AB342" i="8"/>
  <c r="AE344" i="8"/>
  <c r="O343" i="8"/>
  <c r="P343" i="8"/>
  <c r="Q343" i="8"/>
  <c r="U343" i="8"/>
  <c r="I342" i="8"/>
  <c r="B342" i="8"/>
  <c r="AD343" i="9"/>
  <c r="F342" i="9"/>
  <c r="U342" i="9"/>
  <c r="E342" i="9"/>
  <c r="D342" i="9"/>
  <c r="I342" i="9"/>
  <c r="AE344" i="9"/>
  <c r="AA343" i="8" l="1"/>
  <c r="AB343" i="8"/>
  <c r="B343" i="8"/>
  <c r="AD344" i="9"/>
  <c r="U343" i="9"/>
  <c r="I343" i="9"/>
  <c r="E343" i="9"/>
  <c r="D343" i="9"/>
  <c r="F343" i="9"/>
  <c r="U344" i="8"/>
  <c r="I343" i="8"/>
  <c r="AE345" i="9"/>
  <c r="AE345" i="8"/>
  <c r="Q344" i="8"/>
  <c r="O344" i="8"/>
  <c r="P344" i="8"/>
  <c r="AA344" i="8" l="1"/>
  <c r="AB344" i="8"/>
  <c r="AE346" i="8"/>
  <c r="P345" i="8"/>
  <c r="Q345" i="8"/>
  <c r="O345" i="8"/>
  <c r="AD345" i="9"/>
  <c r="U344" i="9"/>
  <c r="F344" i="9"/>
  <c r="D344" i="9"/>
  <c r="E344" i="9"/>
  <c r="I344" i="9"/>
  <c r="AE346" i="9"/>
  <c r="B344" i="8"/>
  <c r="U345" i="8"/>
  <c r="I344" i="8"/>
  <c r="AA345" i="8" l="1"/>
  <c r="AB345" i="8"/>
  <c r="B345" i="8"/>
  <c r="U346" i="8"/>
  <c r="I345" i="8"/>
  <c r="AD346" i="9"/>
  <c r="D345" i="9"/>
  <c r="I345" i="9"/>
  <c r="U345" i="9"/>
  <c r="E345" i="9"/>
  <c r="F345" i="9"/>
  <c r="AE347" i="8"/>
  <c r="O346" i="8"/>
  <c r="P346" i="8"/>
  <c r="Q346" i="8"/>
  <c r="AE347" i="9"/>
  <c r="AA346" i="8" l="1"/>
  <c r="AB346" i="8"/>
  <c r="AE348" i="9"/>
  <c r="B346" i="8"/>
  <c r="AD347" i="9"/>
  <c r="D346" i="9"/>
  <c r="I346" i="9"/>
  <c r="U346" i="9"/>
  <c r="E346" i="9"/>
  <c r="F346" i="9"/>
  <c r="AE348" i="8"/>
  <c r="Q347" i="8"/>
  <c r="O347" i="8"/>
  <c r="P347" i="8"/>
  <c r="U347" i="8"/>
  <c r="I346" i="8"/>
  <c r="AA347" i="8" l="1"/>
  <c r="AB347" i="8"/>
  <c r="U348" i="8"/>
  <c r="I347" i="8"/>
  <c r="AD348" i="9"/>
  <c r="E347" i="9"/>
  <c r="I347" i="9"/>
  <c r="F347" i="9"/>
  <c r="U347" i="9"/>
  <c r="D347" i="9"/>
  <c r="B347" i="8"/>
  <c r="AE349" i="8"/>
  <c r="O348" i="8"/>
  <c r="P348" i="8"/>
  <c r="Q348" i="8"/>
  <c r="AE349" i="9"/>
  <c r="AA348" i="8" l="1"/>
  <c r="AB348" i="8"/>
  <c r="AE350" i="9"/>
  <c r="B348" i="8"/>
  <c r="AE350" i="8"/>
  <c r="O349" i="8"/>
  <c r="Q349" i="8"/>
  <c r="P349" i="8"/>
  <c r="AD349" i="9"/>
  <c r="D348" i="9"/>
  <c r="I348" i="9"/>
  <c r="U348" i="9"/>
  <c r="E348" i="9"/>
  <c r="F348" i="9"/>
  <c r="U349" i="8"/>
  <c r="I348" i="8"/>
  <c r="AA349" i="8" l="1"/>
  <c r="AB349" i="8"/>
  <c r="B349" i="8"/>
  <c r="U350" i="8"/>
  <c r="I349" i="8"/>
  <c r="AD350" i="9"/>
  <c r="I349" i="9"/>
  <c r="E349" i="9"/>
  <c r="F349" i="9"/>
  <c r="U349" i="9"/>
  <c r="D349" i="9"/>
  <c r="AE351" i="9"/>
  <c r="AE351" i="8"/>
  <c r="Q350" i="8"/>
  <c r="P350" i="8"/>
  <c r="O350" i="8"/>
  <c r="AA350" i="8" l="1"/>
  <c r="AB350" i="8"/>
  <c r="B350" i="8"/>
  <c r="AE352" i="9"/>
  <c r="AD351" i="9"/>
  <c r="D350" i="9"/>
  <c r="E350" i="9"/>
  <c r="I350" i="9"/>
  <c r="U350" i="9"/>
  <c r="F350" i="9"/>
  <c r="AE352" i="8"/>
  <c r="O351" i="8"/>
  <c r="P351" i="8"/>
  <c r="Q351" i="8"/>
  <c r="U351" i="8"/>
  <c r="I350" i="8"/>
  <c r="AA351" i="8" l="1"/>
  <c r="AB351" i="8"/>
  <c r="B351" i="8"/>
  <c r="AD352" i="9"/>
  <c r="I351" i="9"/>
  <c r="U351" i="9"/>
  <c r="E351" i="9"/>
  <c r="F351" i="9"/>
  <c r="D351" i="9"/>
  <c r="U352" i="8"/>
  <c r="I351" i="8"/>
  <c r="AE353" i="8"/>
  <c r="P352" i="8"/>
  <c r="Q352" i="8"/>
  <c r="O352" i="8"/>
  <c r="B352" i="8" s="1"/>
  <c r="AE353" i="9"/>
  <c r="AA352" i="8" l="1"/>
  <c r="AB352" i="8"/>
  <c r="AE354" i="8"/>
  <c r="P353" i="8"/>
  <c r="Q353" i="8"/>
  <c r="O353" i="8"/>
  <c r="U353" i="8"/>
  <c r="I352" i="8"/>
  <c r="AE354" i="9"/>
  <c r="AD353" i="9"/>
  <c r="D352" i="9"/>
  <c r="I352" i="9"/>
  <c r="U352" i="9"/>
  <c r="F352" i="9"/>
  <c r="E352" i="9"/>
  <c r="AA353" i="8" l="1"/>
  <c r="AB353" i="8"/>
  <c r="B353" i="8"/>
  <c r="U354" i="8"/>
  <c r="I353" i="8"/>
  <c r="AE355" i="8"/>
  <c r="O354" i="8"/>
  <c r="P354" i="8"/>
  <c r="Q354" i="8"/>
  <c r="AE355" i="9"/>
  <c r="AD354" i="9"/>
  <c r="D353" i="9"/>
  <c r="I353" i="9"/>
  <c r="U353" i="9"/>
  <c r="F353" i="9"/>
  <c r="E353" i="9"/>
  <c r="AA354" i="8" l="1"/>
  <c r="AB354" i="8"/>
  <c r="AD355" i="9"/>
  <c r="E354" i="9"/>
  <c r="F354" i="9"/>
  <c r="U354" i="9"/>
  <c r="I354" i="9"/>
  <c r="D354" i="9"/>
  <c r="B354" i="8"/>
  <c r="AE356" i="8"/>
  <c r="Q355" i="8"/>
  <c r="O355" i="8"/>
  <c r="P355" i="8"/>
  <c r="U355" i="8"/>
  <c r="I354" i="8"/>
  <c r="AE356" i="9"/>
  <c r="AA355" i="8" l="1"/>
  <c r="AB355" i="8"/>
  <c r="AE357" i="8"/>
  <c r="O356" i="8"/>
  <c r="P356" i="8"/>
  <c r="Q356" i="8"/>
  <c r="AE357" i="9"/>
  <c r="U356" i="8"/>
  <c r="I355" i="8"/>
  <c r="AD356" i="9"/>
  <c r="E355" i="9"/>
  <c r="I355" i="9"/>
  <c r="F355" i="9"/>
  <c r="U355" i="9"/>
  <c r="D355" i="9"/>
  <c r="B355" i="8"/>
  <c r="AA356" i="8" l="1"/>
  <c r="AB356" i="8"/>
  <c r="B356" i="8"/>
  <c r="AD357" i="9"/>
  <c r="I356" i="9"/>
  <c r="F356" i="9"/>
  <c r="U356" i="9"/>
  <c r="D356" i="9"/>
  <c r="E356" i="9"/>
  <c r="AE358" i="9"/>
  <c r="AE358" i="8"/>
  <c r="O357" i="8"/>
  <c r="Q357" i="8"/>
  <c r="P357" i="8"/>
  <c r="U357" i="8"/>
  <c r="I356" i="8"/>
  <c r="AA357" i="8" l="1"/>
  <c r="AB357" i="8"/>
  <c r="AE359" i="9"/>
  <c r="B357" i="8"/>
  <c r="AD358" i="9"/>
  <c r="F357" i="9"/>
  <c r="I357" i="9"/>
  <c r="D357" i="9"/>
  <c r="E357" i="9"/>
  <c r="U357" i="9"/>
  <c r="AE359" i="8"/>
  <c r="Q358" i="8"/>
  <c r="P358" i="8"/>
  <c r="O358" i="8"/>
  <c r="U358" i="8"/>
  <c r="I357" i="8"/>
  <c r="AA358" i="8" l="1"/>
  <c r="AB358" i="8"/>
  <c r="AE360" i="8"/>
  <c r="O359" i="8"/>
  <c r="P359" i="8"/>
  <c r="Q359" i="8"/>
  <c r="U359" i="8"/>
  <c r="I358" i="8"/>
  <c r="AD359" i="9"/>
  <c r="F358" i="9"/>
  <c r="I358" i="9"/>
  <c r="D358" i="9"/>
  <c r="E358" i="9"/>
  <c r="U358" i="9"/>
  <c r="AE360" i="9"/>
  <c r="B358" i="8"/>
  <c r="AA359" i="8" l="1"/>
  <c r="AB359" i="8"/>
  <c r="AD360" i="9"/>
  <c r="F359" i="9"/>
  <c r="U359" i="9"/>
  <c r="E359" i="9"/>
  <c r="I359" i="9"/>
  <c r="D359" i="9"/>
  <c r="U360" i="8"/>
  <c r="I359" i="8"/>
  <c r="B359" i="8"/>
  <c r="AE361" i="9"/>
  <c r="AE361" i="8"/>
  <c r="O360" i="8"/>
  <c r="P360" i="8"/>
  <c r="Q360" i="8"/>
  <c r="AA360" i="8" l="1"/>
  <c r="AB360" i="8"/>
  <c r="B360" i="8"/>
  <c r="AE362" i="9"/>
  <c r="AE362" i="8"/>
  <c r="P361" i="8"/>
  <c r="Q361" i="8"/>
  <c r="O361" i="8"/>
  <c r="U361" i="8"/>
  <c r="I360" i="8"/>
  <c r="AD361" i="9"/>
  <c r="F360" i="9"/>
  <c r="I360" i="9"/>
  <c r="U360" i="9"/>
  <c r="E360" i="9"/>
  <c r="D360" i="9"/>
  <c r="AA361" i="8" l="1"/>
  <c r="AB361" i="8"/>
  <c r="B361" i="8"/>
  <c r="AE363" i="9"/>
  <c r="U362" i="8"/>
  <c r="I361" i="8"/>
  <c r="AD362" i="9"/>
  <c r="F361" i="9"/>
  <c r="I361" i="9"/>
  <c r="E361" i="9"/>
  <c r="U361" i="9"/>
  <c r="D361" i="9"/>
  <c r="AE363" i="8"/>
  <c r="O362" i="8"/>
  <c r="P362" i="8"/>
  <c r="Q362" i="8"/>
  <c r="AA362" i="8" l="1"/>
  <c r="AB362" i="8"/>
  <c r="B362" i="8"/>
  <c r="AE364" i="9"/>
  <c r="AD363" i="9"/>
  <c r="D362" i="9"/>
  <c r="I362" i="9"/>
  <c r="E362" i="9"/>
  <c r="F362" i="9"/>
  <c r="U362" i="9"/>
  <c r="AE364" i="8"/>
  <c r="Q363" i="8"/>
  <c r="O363" i="8"/>
  <c r="P363" i="8"/>
  <c r="U363" i="8"/>
  <c r="I362" i="8"/>
  <c r="AA363" i="8" l="1"/>
  <c r="AB363" i="8"/>
  <c r="B363" i="8"/>
  <c r="AE365" i="8"/>
  <c r="O364" i="8"/>
  <c r="P364" i="8"/>
  <c r="Q364" i="8"/>
  <c r="AE365" i="9"/>
  <c r="U364" i="8"/>
  <c r="I363" i="8"/>
  <c r="AD364" i="9"/>
  <c r="I363" i="9"/>
  <c r="U363" i="9"/>
  <c r="F363" i="9"/>
  <c r="D363" i="9"/>
  <c r="E363" i="9"/>
  <c r="AA364" i="8" l="1"/>
  <c r="AB364" i="8"/>
  <c r="B364" i="8"/>
  <c r="AD365" i="9"/>
  <c r="E364" i="9"/>
  <c r="U364" i="9"/>
  <c r="F364" i="9"/>
  <c r="D364" i="9"/>
  <c r="I364" i="9"/>
  <c r="AE366" i="8"/>
  <c r="O365" i="8"/>
  <c r="B365" i="8" s="1"/>
  <c r="P365" i="8"/>
  <c r="Q365" i="8"/>
  <c r="U365" i="8"/>
  <c r="I364" i="8"/>
  <c r="AE366" i="9"/>
  <c r="AA365" i="8" l="1"/>
  <c r="AB365" i="8"/>
  <c r="AE367" i="9"/>
  <c r="AE367" i="8"/>
  <c r="Q366" i="8"/>
  <c r="P366" i="8"/>
  <c r="O366" i="8"/>
  <c r="U366" i="8"/>
  <c r="I365" i="8"/>
  <c r="AD366" i="9"/>
  <c r="U365" i="9"/>
  <c r="E365" i="9"/>
  <c r="F365" i="9"/>
  <c r="D365" i="9"/>
  <c r="I365" i="9"/>
  <c r="AA366" i="8" l="1"/>
  <c r="AB366" i="8"/>
  <c r="B366" i="8"/>
  <c r="AD367" i="9"/>
  <c r="I366" i="9"/>
  <c r="D366" i="9"/>
  <c r="E366" i="9"/>
  <c r="F366" i="9"/>
  <c r="U366" i="9"/>
  <c r="AE368" i="8"/>
  <c r="O367" i="8"/>
  <c r="P367" i="8"/>
  <c r="Q367" i="8"/>
  <c r="U367" i="8"/>
  <c r="I366" i="8"/>
  <c r="AE368" i="9"/>
  <c r="AA367" i="8" l="1"/>
  <c r="AB367" i="8"/>
  <c r="B367" i="8"/>
  <c r="AE369" i="8"/>
  <c r="O368" i="8"/>
  <c r="P368" i="8"/>
  <c r="Q368" i="8"/>
  <c r="U368" i="8"/>
  <c r="I367" i="8"/>
  <c r="AE369" i="9"/>
  <c r="AD368" i="9"/>
  <c r="F367" i="9"/>
  <c r="D367" i="9"/>
  <c r="E367" i="9"/>
  <c r="I367" i="9"/>
  <c r="U367" i="9"/>
  <c r="AA368" i="8" l="1"/>
  <c r="AB368" i="8"/>
  <c r="AE370" i="9"/>
  <c r="AD369" i="9"/>
  <c r="E368" i="9"/>
  <c r="D368" i="9"/>
  <c r="I368" i="9"/>
  <c r="U368" i="9"/>
  <c r="F368" i="9"/>
  <c r="B368" i="8"/>
  <c r="U369" i="8"/>
  <c r="I368" i="8"/>
  <c r="AE370" i="8"/>
  <c r="P369" i="8"/>
  <c r="Q369" i="8"/>
  <c r="O369" i="8"/>
  <c r="AA369" i="8" l="1"/>
  <c r="AB369" i="8"/>
  <c r="B369" i="8"/>
  <c r="U370" i="8"/>
  <c r="I369" i="8"/>
  <c r="AE371" i="9"/>
  <c r="AD370" i="9"/>
  <c r="I369" i="9"/>
  <c r="U369" i="9"/>
  <c r="F369" i="9"/>
  <c r="D369" i="9"/>
  <c r="E369" i="9"/>
  <c r="AE371" i="8"/>
  <c r="O370" i="8"/>
  <c r="P370" i="8"/>
  <c r="Q370" i="8"/>
  <c r="AA370" i="8" l="1"/>
  <c r="AB370" i="8"/>
  <c r="AE372" i="9"/>
  <c r="AD371" i="9"/>
  <c r="U370" i="9"/>
  <c r="F370" i="9"/>
  <c r="D370" i="9"/>
  <c r="E370" i="9"/>
  <c r="I370" i="9"/>
  <c r="B370" i="8"/>
  <c r="U371" i="8"/>
  <c r="I370" i="8"/>
  <c r="AE372" i="8"/>
  <c r="Q371" i="8"/>
  <c r="P371" i="8"/>
  <c r="O371" i="8"/>
  <c r="B371" i="8" s="1"/>
  <c r="AA371" i="8" l="1"/>
  <c r="AB371" i="8"/>
  <c r="AD372" i="9"/>
  <c r="D371" i="9"/>
  <c r="E371" i="9"/>
  <c r="I371" i="9"/>
  <c r="F371" i="9"/>
  <c r="U371" i="9"/>
  <c r="AE373" i="8"/>
  <c r="O372" i="8"/>
  <c r="P372" i="8"/>
  <c r="Q372" i="8"/>
  <c r="AE373" i="9"/>
  <c r="U372" i="8"/>
  <c r="I371" i="8"/>
  <c r="AA372" i="8" l="1"/>
  <c r="AB372" i="8"/>
  <c r="AE374" i="9"/>
  <c r="AD373" i="9"/>
  <c r="E372" i="9"/>
  <c r="U372" i="9"/>
  <c r="F372" i="9"/>
  <c r="I372" i="9"/>
  <c r="D372" i="9"/>
  <c r="B372" i="8"/>
  <c r="U373" i="8"/>
  <c r="I372" i="8"/>
  <c r="AE374" i="8"/>
  <c r="O373" i="8"/>
  <c r="Q373" i="8"/>
  <c r="P373" i="8"/>
  <c r="AA373" i="8" l="1"/>
  <c r="AB373" i="8"/>
  <c r="B373" i="8"/>
  <c r="AD374" i="9"/>
  <c r="F373" i="9"/>
  <c r="U373" i="9"/>
  <c r="D373" i="9"/>
  <c r="I373" i="9"/>
  <c r="E373" i="9"/>
  <c r="AE375" i="8"/>
  <c r="Q374" i="8"/>
  <c r="P374" i="8"/>
  <c r="O374" i="8"/>
  <c r="U374" i="8"/>
  <c r="I373" i="8"/>
  <c r="AE375" i="9"/>
  <c r="AA374" i="8" l="1"/>
  <c r="AB374" i="8"/>
  <c r="B374" i="8"/>
  <c r="AE376" i="8"/>
  <c r="O375" i="8"/>
  <c r="P375" i="8"/>
  <c r="Q375" i="8"/>
  <c r="AE376" i="9"/>
  <c r="U375" i="8"/>
  <c r="I374" i="8"/>
  <c r="AD375" i="9"/>
  <c r="E374" i="9"/>
  <c r="U374" i="9"/>
  <c r="I374" i="9"/>
  <c r="D374" i="9"/>
  <c r="F374" i="9"/>
  <c r="AA375" i="8" l="1"/>
  <c r="AB375" i="8"/>
  <c r="B375" i="8"/>
  <c r="AE377" i="9"/>
  <c r="AD376" i="9"/>
  <c r="U375" i="9"/>
  <c r="E375" i="9"/>
  <c r="F375" i="9"/>
  <c r="D375" i="9"/>
  <c r="I375" i="9"/>
  <c r="U376" i="8"/>
  <c r="I375" i="8"/>
  <c r="AE377" i="8"/>
  <c r="O376" i="8"/>
  <c r="P376" i="8"/>
  <c r="Q376" i="8"/>
  <c r="AA376" i="8" l="1"/>
  <c r="AB376" i="8"/>
  <c r="B376" i="8"/>
  <c r="AE378" i="8"/>
  <c r="P377" i="8"/>
  <c r="Q377" i="8"/>
  <c r="O377" i="8"/>
  <c r="AD377" i="9"/>
  <c r="I376" i="9"/>
  <c r="F376" i="9"/>
  <c r="U376" i="9"/>
  <c r="E376" i="9"/>
  <c r="D376" i="9"/>
  <c r="U377" i="8"/>
  <c r="I376" i="8"/>
  <c r="AE378" i="9"/>
  <c r="AA377" i="8" l="1"/>
  <c r="AB377" i="8"/>
  <c r="AE379" i="9"/>
  <c r="B377" i="8"/>
  <c r="AD378" i="9"/>
  <c r="U377" i="9"/>
  <c r="E377" i="9"/>
  <c r="I377" i="9"/>
  <c r="F377" i="9"/>
  <c r="D377" i="9"/>
  <c r="U378" i="8"/>
  <c r="I377" i="8"/>
  <c r="AE379" i="8"/>
  <c r="O378" i="8"/>
  <c r="P378" i="8"/>
  <c r="Q378" i="8"/>
  <c r="AA378" i="8" l="1"/>
  <c r="AB378" i="8"/>
  <c r="B378" i="8"/>
  <c r="AE380" i="8"/>
  <c r="Q379" i="8"/>
  <c r="O379" i="8"/>
  <c r="P379" i="8"/>
  <c r="AD379" i="9"/>
  <c r="D378" i="9"/>
  <c r="E378" i="9"/>
  <c r="F378" i="9"/>
  <c r="I378" i="9"/>
  <c r="U378" i="9"/>
  <c r="U379" i="8"/>
  <c r="I378" i="8"/>
  <c r="AE380" i="9"/>
  <c r="AA379" i="8" l="1"/>
  <c r="AB379" i="8"/>
  <c r="U380" i="8"/>
  <c r="I379" i="8"/>
  <c r="B379" i="8"/>
  <c r="AE381" i="8"/>
  <c r="O380" i="8"/>
  <c r="P380" i="8"/>
  <c r="Q380" i="8"/>
  <c r="AD380" i="9"/>
  <c r="D379" i="9"/>
  <c r="I379" i="9"/>
  <c r="F379" i="9"/>
  <c r="E379" i="9"/>
  <c r="U379" i="9"/>
  <c r="AE381" i="9"/>
  <c r="AA380" i="8" l="1"/>
  <c r="AB380" i="8"/>
  <c r="B380" i="8"/>
  <c r="AE382" i="8"/>
  <c r="O381" i="8"/>
  <c r="P381" i="8"/>
  <c r="Q381" i="8"/>
  <c r="AD381" i="9"/>
  <c r="U380" i="9"/>
  <c r="F380" i="9"/>
  <c r="D380" i="9"/>
  <c r="I380" i="9"/>
  <c r="E380" i="9"/>
  <c r="AE382" i="9"/>
  <c r="U381" i="8"/>
  <c r="I380" i="8"/>
  <c r="AA381" i="8" l="1"/>
  <c r="AB381" i="8"/>
  <c r="B381" i="8"/>
  <c r="U382" i="8"/>
  <c r="I381" i="8"/>
  <c r="AE383" i="9"/>
  <c r="AD382" i="9"/>
  <c r="I381" i="9"/>
  <c r="F381" i="9"/>
  <c r="E381" i="9"/>
  <c r="D381" i="9"/>
  <c r="U381" i="9"/>
  <c r="AE383" i="8"/>
  <c r="Q382" i="8"/>
  <c r="P382" i="8"/>
  <c r="O382" i="8"/>
  <c r="AA382" i="8" l="1"/>
  <c r="AB382" i="8"/>
  <c r="B382" i="8"/>
  <c r="AE384" i="9"/>
  <c r="AE384" i="8"/>
  <c r="O383" i="8"/>
  <c r="P383" i="8"/>
  <c r="Q383" i="8"/>
  <c r="U383" i="8"/>
  <c r="I382" i="8"/>
  <c r="AD383" i="9"/>
  <c r="D382" i="9"/>
  <c r="I382" i="9"/>
  <c r="F382" i="9"/>
  <c r="E382" i="9"/>
  <c r="U382" i="9"/>
  <c r="AA383" i="8" l="1"/>
  <c r="AB383" i="8"/>
  <c r="U384" i="8"/>
  <c r="I383" i="8"/>
  <c r="AE385" i="9"/>
  <c r="B383" i="8"/>
  <c r="AD384" i="9"/>
  <c r="E383" i="9"/>
  <c r="U383" i="9"/>
  <c r="D383" i="9"/>
  <c r="I383" i="9"/>
  <c r="F383" i="9"/>
  <c r="AE385" i="8"/>
  <c r="O384" i="8"/>
  <c r="P384" i="8"/>
  <c r="Q384" i="8"/>
  <c r="AA384" i="8" l="1"/>
  <c r="AB384" i="8"/>
  <c r="AE386" i="8"/>
  <c r="P385" i="8"/>
  <c r="Q385" i="8"/>
  <c r="O385" i="8"/>
  <c r="AE386" i="9"/>
  <c r="AD385" i="9"/>
  <c r="F384" i="9"/>
  <c r="D384" i="9"/>
  <c r="U384" i="9"/>
  <c r="I384" i="9"/>
  <c r="E384" i="9"/>
  <c r="U385" i="8"/>
  <c r="I384" i="8"/>
  <c r="B384" i="8"/>
  <c r="AA385" i="8" l="1"/>
  <c r="AB385" i="8"/>
  <c r="B385" i="8"/>
  <c r="U386" i="8"/>
  <c r="I385" i="8"/>
  <c r="AE387" i="9"/>
  <c r="AE387" i="8"/>
  <c r="O386" i="8"/>
  <c r="P386" i="8"/>
  <c r="Q386" i="8"/>
  <c r="AD386" i="9"/>
  <c r="U385" i="9"/>
  <c r="I385" i="9"/>
  <c r="E385" i="9"/>
  <c r="D385" i="9"/>
  <c r="F385" i="9"/>
  <c r="AA386" i="8" l="1"/>
  <c r="AB386" i="8"/>
  <c r="B386" i="8"/>
  <c r="AE388" i="9"/>
  <c r="AD387" i="9"/>
  <c r="D386" i="9"/>
  <c r="E386" i="9"/>
  <c r="U386" i="9"/>
  <c r="F386" i="9"/>
  <c r="I386" i="9"/>
  <c r="AE388" i="8"/>
  <c r="Q387" i="8"/>
  <c r="P387" i="8"/>
  <c r="O387" i="8"/>
  <c r="U387" i="8"/>
  <c r="I386" i="8"/>
  <c r="AA387" i="8" l="1"/>
  <c r="AB387" i="8"/>
  <c r="B387" i="8"/>
  <c r="AD388" i="9"/>
  <c r="E387" i="9"/>
  <c r="D387" i="9"/>
  <c r="U387" i="9"/>
  <c r="F387" i="9"/>
  <c r="I387" i="9"/>
  <c r="U388" i="8"/>
  <c r="I387" i="8"/>
  <c r="AE389" i="8"/>
  <c r="O388" i="8"/>
  <c r="P388" i="8"/>
  <c r="Q388" i="8"/>
  <c r="AE389" i="9"/>
  <c r="AA388" i="8" l="1"/>
  <c r="AB388" i="8"/>
  <c r="B388" i="8"/>
  <c r="U389" i="8"/>
  <c r="I388" i="8"/>
  <c r="AE390" i="9"/>
  <c r="AD389" i="9"/>
  <c r="E388" i="9"/>
  <c r="U388" i="9"/>
  <c r="I388" i="9"/>
  <c r="F388" i="9"/>
  <c r="D388" i="9"/>
  <c r="AE390" i="8"/>
  <c r="O389" i="8"/>
  <c r="P389" i="8"/>
  <c r="Q389" i="8"/>
  <c r="AA389" i="8" l="1"/>
  <c r="AB389" i="8"/>
  <c r="B389" i="8"/>
  <c r="AE391" i="8"/>
  <c r="Q390" i="8"/>
  <c r="P390" i="8"/>
  <c r="O390" i="8"/>
  <c r="AE391" i="9"/>
  <c r="AD390" i="9"/>
  <c r="D389" i="9"/>
  <c r="E389" i="9"/>
  <c r="I389" i="9"/>
  <c r="F389" i="9"/>
  <c r="U389" i="9"/>
  <c r="U390" i="8"/>
  <c r="I389" i="8"/>
  <c r="AA390" i="8" l="1"/>
  <c r="AB390" i="8"/>
  <c r="U391" i="8"/>
  <c r="I390" i="8"/>
  <c r="AD391" i="9"/>
  <c r="I390" i="9"/>
  <c r="F390" i="9"/>
  <c r="E390" i="9"/>
  <c r="D390" i="9"/>
  <c r="U390" i="9"/>
  <c r="AE392" i="9"/>
  <c r="B390" i="8"/>
  <c r="AE392" i="8"/>
  <c r="O391" i="8"/>
  <c r="P391" i="8"/>
  <c r="Q391" i="8"/>
  <c r="AA391" i="8" l="1"/>
  <c r="AB391" i="8"/>
  <c r="B391" i="8"/>
  <c r="AE393" i="8"/>
  <c r="Q392" i="8"/>
  <c r="P392" i="8"/>
  <c r="O392" i="8"/>
  <c r="AE393" i="9"/>
  <c r="AD392" i="9"/>
  <c r="E391" i="9"/>
  <c r="I391" i="9"/>
  <c r="U391" i="9"/>
  <c r="D391" i="9"/>
  <c r="F391" i="9"/>
  <c r="U392" i="8"/>
  <c r="I391" i="8"/>
  <c r="AA392" i="8" l="1"/>
  <c r="AB392" i="8"/>
  <c r="B392" i="8"/>
  <c r="AD393" i="9"/>
  <c r="I392" i="9"/>
  <c r="E392" i="9"/>
  <c r="D392" i="9"/>
  <c r="U392" i="9"/>
  <c r="F392" i="9"/>
  <c r="U393" i="8"/>
  <c r="I392" i="8"/>
  <c r="AE394" i="9"/>
  <c r="AE394" i="8"/>
  <c r="P393" i="8"/>
  <c r="Q393" i="8"/>
  <c r="O393" i="8"/>
  <c r="AA393" i="8" l="1"/>
  <c r="AB393" i="8"/>
  <c r="B393" i="8"/>
  <c r="AE395" i="8"/>
  <c r="O394" i="8"/>
  <c r="P394" i="8"/>
  <c r="Q394" i="8"/>
  <c r="U394" i="8"/>
  <c r="I393" i="8"/>
  <c r="AE395" i="9"/>
  <c r="AD394" i="9"/>
  <c r="I393" i="9"/>
  <c r="U393" i="9"/>
  <c r="D393" i="9"/>
  <c r="F393" i="9"/>
  <c r="E393" i="9"/>
  <c r="AA394" i="8" l="1"/>
  <c r="AB394" i="8"/>
  <c r="B394" i="8"/>
  <c r="U395" i="8"/>
  <c r="I394" i="8"/>
  <c r="AD395" i="9"/>
  <c r="F394" i="9"/>
  <c r="D394" i="9"/>
  <c r="E394" i="9"/>
  <c r="I394" i="9"/>
  <c r="U394" i="9"/>
  <c r="AE396" i="8"/>
  <c r="O395" i="8"/>
  <c r="P395" i="8"/>
  <c r="Q395" i="8"/>
  <c r="AE396" i="9"/>
  <c r="AA395" i="8" l="1"/>
  <c r="AB395" i="8"/>
  <c r="B395" i="8"/>
  <c r="AE397" i="8"/>
  <c r="O396" i="8"/>
  <c r="P396" i="8"/>
  <c r="Q396" i="8"/>
  <c r="AE397" i="9"/>
  <c r="AD396" i="9"/>
  <c r="E395" i="9"/>
  <c r="F395" i="9"/>
  <c r="D395" i="9"/>
  <c r="U395" i="9"/>
  <c r="I395" i="9"/>
  <c r="U396" i="8"/>
  <c r="I395" i="8"/>
  <c r="AA396" i="8" l="1"/>
  <c r="AB396" i="8"/>
  <c r="B396" i="8"/>
  <c r="AE398" i="8"/>
  <c r="Q397" i="8"/>
  <c r="O397" i="8"/>
  <c r="P397" i="8"/>
  <c r="U397" i="8"/>
  <c r="I396" i="8"/>
  <c r="AD397" i="9"/>
  <c r="E396" i="9"/>
  <c r="D396" i="9"/>
  <c r="I396" i="9"/>
  <c r="F396" i="9"/>
  <c r="U396" i="9"/>
  <c r="AE398" i="9"/>
  <c r="AA397" i="8" l="1"/>
  <c r="AB397" i="8"/>
  <c r="U398" i="8"/>
  <c r="I397" i="8"/>
  <c r="AE399" i="8"/>
  <c r="P398" i="8"/>
  <c r="Q398" i="8"/>
  <c r="O398" i="8"/>
  <c r="AE399" i="9"/>
  <c r="AD398" i="9"/>
  <c r="I397" i="9"/>
  <c r="E397" i="9"/>
  <c r="U397" i="9"/>
  <c r="D397" i="9"/>
  <c r="F397" i="9"/>
  <c r="B397" i="8"/>
  <c r="AA398" i="8" l="1"/>
  <c r="AB398" i="8"/>
  <c r="AD399" i="9"/>
  <c r="D398" i="9"/>
  <c r="E398" i="9"/>
  <c r="F398" i="9"/>
  <c r="I398" i="9"/>
  <c r="U398" i="9"/>
  <c r="B398" i="8"/>
  <c r="AE400" i="9"/>
  <c r="AE400" i="8"/>
  <c r="O399" i="8"/>
  <c r="P399" i="8"/>
  <c r="Q399" i="8"/>
  <c r="U399" i="8"/>
  <c r="I398" i="8"/>
  <c r="AA399" i="8" l="1"/>
  <c r="AB399" i="8"/>
  <c r="AE401" i="9"/>
  <c r="B399" i="8"/>
  <c r="AE401" i="8"/>
  <c r="P400" i="8"/>
  <c r="O400" i="8"/>
  <c r="Q400" i="8"/>
  <c r="U400" i="8"/>
  <c r="I399" i="8"/>
  <c r="AD400" i="9"/>
  <c r="F399" i="9"/>
  <c r="D399" i="9"/>
  <c r="E399" i="9"/>
  <c r="U399" i="9"/>
  <c r="I399" i="9"/>
  <c r="AA400" i="8" l="1"/>
  <c r="AB400" i="8"/>
  <c r="U401" i="8"/>
  <c r="I400" i="8"/>
  <c r="AD401" i="9"/>
  <c r="F400" i="9"/>
  <c r="U400" i="9"/>
  <c r="E400" i="9"/>
  <c r="D400" i="9"/>
  <c r="I400" i="9"/>
  <c r="B400" i="8"/>
  <c r="AE402" i="9"/>
  <c r="AE402" i="8"/>
  <c r="O401" i="8"/>
  <c r="P401" i="8"/>
  <c r="Q401" i="8"/>
  <c r="AA401" i="8" l="1"/>
  <c r="AB401" i="8"/>
  <c r="B401" i="8"/>
  <c r="AE403" i="8"/>
  <c r="O402" i="8"/>
  <c r="P402" i="8"/>
  <c r="Q402" i="8"/>
  <c r="AD402" i="9"/>
  <c r="D401" i="9"/>
  <c r="U401" i="9"/>
  <c r="F401" i="9"/>
  <c r="E401" i="9"/>
  <c r="I401" i="9"/>
  <c r="AE403" i="9"/>
  <c r="U402" i="8"/>
  <c r="I401" i="8"/>
  <c r="AA402" i="8" l="1"/>
  <c r="AB402" i="8"/>
  <c r="B402" i="8"/>
  <c r="AD403" i="9"/>
  <c r="I402" i="9"/>
  <c r="U402" i="9"/>
  <c r="F402" i="9"/>
  <c r="E402" i="9"/>
  <c r="D402" i="9"/>
  <c r="AE404" i="9"/>
  <c r="U403" i="8"/>
  <c r="I402" i="8"/>
  <c r="AE404" i="8"/>
  <c r="Q403" i="8"/>
  <c r="O403" i="8"/>
  <c r="P403" i="8"/>
  <c r="AA403" i="8" l="1"/>
  <c r="AB403" i="8"/>
  <c r="B403" i="8"/>
  <c r="U404" i="8"/>
  <c r="I403" i="8"/>
  <c r="AE405" i="8"/>
  <c r="O404" i="8"/>
  <c r="P404" i="8"/>
  <c r="Q404" i="8"/>
  <c r="AE405" i="9"/>
  <c r="AD404" i="9"/>
  <c r="F403" i="9"/>
  <c r="I403" i="9"/>
  <c r="E403" i="9"/>
  <c r="U403" i="9"/>
  <c r="D403" i="9"/>
  <c r="AA404" i="8" l="1"/>
  <c r="AB404" i="8"/>
  <c r="AE406" i="9"/>
  <c r="AD405" i="9"/>
  <c r="I404" i="9"/>
  <c r="U404" i="9"/>
  <c r="F404" i="9"/>
  <c r="E404" i="9"/>
  <c r="D404" i="9"/>
  <c r="B404" i="8"/>
  <c r="AE406" i="8"/>
  <c r="Q405" i="8"/>
  <c r="O405" i="8"/>
  <c r="P405" i="8"/>
  <c r="U405" i="8"/>
  <c r="I404" i="8"/>
  <c r="AA405" i="8" l="1"/>
  <c r="AB405" i="8"/>
  <c r="B405" i="8"/>
  <c r="U406" i="8"/>
  <c r="I405" i="8"/>
  <c r="AD406" i="9"/>
  <c r="U405" i="9"/>
  <c r="I405" i="9"/>
  <c r="D405" i="9"/>
  <c r="E405" i="9"/>
  <c r="F405" i="9"/>
  <c r="AE407" i="8"/>
  <c r="P406" i="8"/>
  <c r="Q406" i="8"/>
  <c r="O406" i="8"/>
  <c r="AE407" i="9"/>
  <c r="AA406" i="8" l="1"/>
  <c r="AB406" i="8"/>
  <c r="AE408" i="8"/>
  <c r="O407" i="8"/>
  <c r="P407" i="8"/>
  <c r="Q407" i="8"/>
  <c r="AD407" i="9"/>
  <c r="F406" i="9"/>
  <c r="U406" i="9"/>
  <c r="D406" i="9"/>
  <c r="E406" i="9"/>
  <c r="I406" i="9"/>
  <c r="AE408" i="9"/>
  <c r="B406" i="8"/>
  <c r="U407" i="8"/>
  <c r="I406" i="8"/>
  <c r="AA407" i="8" l="1"/>
  <c r="AB407" i="8"/>
  <c r="B407" i="8"/>
  <c r="U408" i="8"/>
  <c r="I407" i="8"/>
  <c r="AE409" i="9"/>
  <c r="AD408" i="9"/>
  <c r="I407" i="9"/>
  <c r="E407" i="9"/>
  <c r="D407" i="9"/>
  <c r="U407" i="9"/>
  <c r="F407" i="9"/>
  <c r="AE409" i="8"/>
  <c r="P408" i="8"/>
  <c r="Q408" i="8"/>
  <c r="O408" i="8"/>
  <c r="AA408" i="8" l="1"/>
  <c r="AB408" i="8"/>
  <c r="AE410" i="8"/>
  <c r="O409" i="8"/>
  <c r="P409" i="8"/>
  <c r="Q409" i="8"/>
  <c r="AE410" i="9"/>
  <c r="U409" i="8"/>
  <c r="I408" i="8"/>
  <c r="AD409" i="9"/>
  <c r="U408" i="9"/>
  <c r="D408" i="9"/>
  <c r="I408" i="9"/>
  <c r="F408" i="9"/>
  <c r="E408" i="9"/>
  <c r="B408" i="8"/>
  <c r="AA409" i="8" l="1"/>
  <c r="AB409" i="8"/>
  <c r="B409" i="8"/>
  <c r="AD410" i="9"/>
  <c r="U409" i="9"/>
  <c r="F409" i="9"/>
  <c r="D409" i="9"/>
  <c r="E409" i="9"/>
  <c r="I409" i="9"/>
  <c r="AE411" i="9"/>
  <c r="U410" i="8"/>
  <c r="I409" i="8"/>
  <c r="AE411" i="8"/>
  <c r="O410" i="8"/>
  <c r="P410" i="8"/>
  <c r="Q410" i="8"/>
  <c r="AA410" i="8" l="1"/>
  <c r="AB410" i="8"/>
  <c r="B410" i="8"/>
  <c r="AE412" i="8"/>
  <c r="Q411" i="8"/>
  <c r="O411" i="8"/>
  <c r="P411" i="8"/>
  <c r="AE412" i="9"/>
  <c r="U411" i="8"/>
  <c r="I410" i="8"/>
  <c r="AD411" i="9"/>
  <c r="F410" i="9"/>
  <c r="I410" i="9"/>
  <c r="U410" i="9"/>
  <c r="E410" i="9"/>
  <c r="D410" i="9"/>
  <c r="AA411" i="8" l="1"/>
  <c r="AB411" i="8"/>
  <c r="B411" i="8"/>
  <c r="AE413" i="9"/>
  <c r="U412" i="8"/>
  <c r="I411" i="8"/>
  <c r="AD412" i="9"/>
  <c r="E411" i="9"/>
  <c r="F411" i="9"/>
  <c r="U411" i="9"/>
  <c r="D411" i="9"/>
  <c r="I411" i="9"/>
  <c r="AE413" i="8"/>
  <c r="O412" i="8"/>
  <c r="P412" i="8"/>
  <c r="Q412" i="8"/>
  <c r="AA412" i="8" l="1"/>
  <c r="AB412" i="8"/>
  <c r="AE414" i="8"/>
  <c r="Q413" i="8"/>
  <c r="O413" i="8"/>
  <c r="P413" i="8"/>
  <c r="AD413" i="9"/>
  <c r="E412" i="9"/>
  <c r="U412" i="9"/>
  <c r="I412" i="9"/>
  <c r="D412" i="9"/>
  <c r="F412" i="9"/>
  <c r="U413" i="8"/>
  <c r="I412" i="8"/>
  <c r="AE414" i="9"/>
  <c r="B412" i="8"/>
  <c r="AA413" i="8" l="1"/>
  <c r="AB413" i="8"/>
  <c r="AE415" i="9"/>
  <c r="AD414" i="9"/>
  <c r="F413" i="9"/>
  <c r="I413" i="9"/>
  <c r="E413" i="9"/>
  <c r="D413" i="9"/>
  <c r="U413" i="9"/>
  <c r="U414" i="8"/>
  <c r="I413" i="8"/>
  <c r="B413" i="8"/>
  <c r="AE415" i="8"/>
  <c r="P414" i="8"/>
  <c r="Q414" i="8"/>
  <c r="O414" i="8"/>
  <c r="AA414" i="8" l="1"/>
  <c r="AB414" i="8"/>
  <c r="U415" i="8"/>
  <c r="I414" i="8"/>
  <c r="AE416" i="8"/>
  <c r="O415" i="8"/>
  <c r="P415" i="8"/>
  <c r="Q415" i="8"/>
  <c r="AD415" i="9"/>
  <c r="I414" i="9"/>
  <c r="E414" i="9"/>
  <c r="U414" i="9"/>
  <c r="D414" i="9"/>
  <c r="F414" i="9"/>
  <c r="B414" i="8"/>
  <c r="AE416" i="9"/>
  <c r="AA415" i="8" l="1"/>
  <c r="AB415" i="8"/>
  <c r="B415" i="8"/>
  <c r="AE417" i="8"/>
  <c r="P416" i="8"/>
  <c r="O416" i="8"/>
  <c r="Q416" i="8"/>
  <c r="AE417" i="9"/>
  <c r="AD416" i="9"/>
  <c r="I415" i="9"/>
  <c r="F415" i="9"/>
  <c r="U415" i="9"/>
  <c r="D415" i="9"/>
  <c r="E415" i="9"/>
  <c r="U416" i="8"/>
  <c r="I415" i="8"/>
  <c r="AA416" i="8" l="1"/>
  <c r="AB416" i="8"/>
  <c r="U417" i="8"/>
  <c r="I416" i="8"/>
  <c r="B416" i="8"/>
  <c r="AD417" i="9"/>
  <c r="F416" i="9"/>
  <c r="E416" i="9"/>
  <c r="I416" i="9"/>
  <c r="D416" i="9"/>
  <c r="U416" i="9"/>
  <c r="AE418" i="9"/>
  <c r="AE418" i="8"/>
  <c r="O417" i="8"/>
  <c r="P417" i="8"/>
  <c r="Q417" i="8"/>
  <c r="AA417" i="8" l="1"/>
  <c r="AB417" i="8"/>
  <c r="B417" i="8"/>
  <c r="AE419" i="8"/>
  <c r="O418" i="8"/>
  <c r="P418" i="8"/>
  <c r="Q418" i="8"/>
  <c r="AD418" i="9"/>
  <c r="I417" i="9"/>
  <c r="F417" i="9"/>
  <c r="D417" i="9"/>
  <c r="U417" i="9"/>
  <c r="E417" i="9"/>
  <c r="AE419" i="9"/>
  <c r="U418" i="8"/>
  <c r="I417" i="8"/>
  <c r="AA418" i="8" l="1"/>
  <c r="AB418" i="8"/>
  <c r="U419" i="8"/>
  <c r="I418" i="8"/>
  <c r="AD419" i="9"/>
  <c r="AE420" i="9"/>
  <c r="U418" i="9"/>
  <c r="D418" i="9"/>
  <c r="F418" i="9"/>
  <c r="E418" i="9"/>
  <c r="I418" i="9"/>
  <c r="B418" i="8"/>
  <c r="AE420" i="8"/>
  <c r="Q419" i="8"/>
  <c r="O419" i="8"/>
  <c r="P419" i="8"/>
  <c r="AA419" i="8" l="1"/>
  <c r="AB419" i="8"/>
  <c r="B419" i="8"/>
  <c r="AE421" i="8"/>
  <c r="O420" i="8"/>
  <c r="P420" i="8"/>
  <c r="Q420" i="8"/>
  <c r="AD420" i="9"/>
  <c r="AE421" i="9"/>
  <c r="F419" i="9"/>
  <c r="D419" i="9"/>
  <c r="U419" i="9"/>
  <c r="E419" i="9"/>
  <c r="I419" i="9"/>
  <c r="U420" i="8"/>
  <c r="I419" i="8"/>
  <c r="AA420" i="8" l="1"/>
  <c r="AB420" i="8"/>
  <c r="B420" i="8"/>
  <c r="U421" i="8"/>
  <c r="I420" i="8"/>
  <c r="AD421" i="9"/>
  <c r="AE422" i="9"/>
  <c r="D420" i="9"/>
  <c r="F420" i="9"/>
  <c r="U420" i="9"/>
  <c r="E420" i="9"/>
  <c r="I420" i="9"/>
  <c r="AE422" i="8"/>
  <c r="Q421" i="8"/>
  <c r="P421" i="8"/>
  <c r="O421" i="8"/>
  <c r="AA421" i="8" l="1"/>
  <c r="AB421" i="8"/>
  <c r="AE423" i="8"/>
  <c r="P422" i="8"/>
  <c r="Q422" i="8"/>
  <c r="O422" i="8"/>
  <c r="AD422" i="9"/>
  <c r="AE423" i="9"/>
  <c r="F421" i="9"/>
  <c r="D421" i="9"/>
  <c r="E421" i="9"/>
  <c r="I421" i="9"/>
  <c r="U421" i="9"/>
  <c r="B421" i="8"/>
  <c r="U422" i="8"/>
  <c r="I421" i="8"/>
  <c r="AA422" i="8" l="1"/>
  <c r="AB422" i="8"/>
  <c r="B422" i="8"/>
  <c r="U423" i="8"/>
  <c r="I422" i="8"/>
  <c r="AE424" i="9"/>
  <c r="AD423" i="9"/>
  <c r="AE424" i="8"/>
  <c r="O423" i="8"/>
  <c r="P423" i="8"/>
  <c r="Q423" i="8"/>
  <c r="D422" i="9"/>
  <c r="E422" i="9"/>
  <c r="I422" i="9"/>
  <c r="F422" i="9"/>
  <c r="U422" i="9"/>
  <c r="AA423" i="8" l="1"/>
  <c r="AB423" i="8"/>
  <c r="D423" i="9"/>
  <c r="I423" i="9"/>
  <c r="E423" i="9"/>
  <c r="F423" i="9"/>
  <c r="U423" i="9"/>
  <c r="AD424" i="9"/>
  <c r="AE425" i="9"/>
  <c r="B423" i="8"/>
  <c r="AE425" i="8"/>
  <c r="P424" i="8"/>
  <c r="O424" i="8"/>
  <c r="Q424" i="8"/>
  <c r="U424" i="8"/>
  <c r="I423" i="8"/>
  <c r="AA424" i="8" l="1"/>
  <c r="AB424" i="8"/>
  <c r="AE426" i="8"/>
  <c r="O425" i="8"/>
  <c r="P425" i="8"/>
  <c r="Q425" i="8"/>
  <c r="U425" i="8"/>
  <c r="I424" i="8"/>
  <c r="AD425" i="9"/>
  <c r="AE426" i="9"/>
  <c r="E424" i="9"/>
  <c r="U424" i="9"/>
  <c r="F424" i="9"/>
  <c r="I424" i="9"/>
  <c r="D424" i="9"/>
  <c r="B424" i="8"/>
  <c r="AA425" i="8" l="1"/>
  <c r="AB425" i="8"/>
  <c r="B425" i="8"/>
  <c r="U426" i="8"/>
  <c r="I425" i="8"/>
  <c r="AD426" i="9"/>
  <c r="AE427" i="9"/>
  <c r="F425" i="9"/>
  <c r="U425" i="9"/>
  <c r="D425" i="9"/>
  <c r="E425" i="9"/>
  <c r="I425" i="9"/>
  <c r="AE427" i="8"/>
  <c r="O426" i="8"/>
  <c r="P426" i="8"/>
  <c r="Q426" i="8"/>
  <c r="AA426" i="8" l="1"/>
  <c r="AB426" i="8"/>
  <c r="B426" i="8"/>
  <c r="AE428" i="8"/>
  <c r="Q427" i="8"/>
  <c r="O427" i="8"/>
  <c r="P427" i="8"/>
  <c r="AD427" i="9"/>
  <c r="AE428" i="9"/>
  <c r="E426" i="9"/>
  <c r="I426" i="9"/>
  <c r="U426" i="9"/>
  <c r="F426" i="9"/>
  <c r="D426" i="9"/>
  <c r="U427" i="8"/>
  <c r="I426" i="8"/>
  <c r="AA427" i="8" l="1"/>
  <c r="AB427" i="8"/>
  <c r="B427" i="8"/>
  <c r="AD428" i="9"/>
  <c r="AE429" i="9"/>
  <c r="I427" i="9"/>
  <c r="D427" i="9"/>
  <c r="U427" i="9"/>
  <c r="E427" i="9"/>
  <c r="F427" i="9"/>
  <c r="U428" i="8"/>
  <c r="I427" i="8"/>
  <c r="AE429" i="8"/>
  <c r="O428" i="8"/>
  <c r="P428" i="8"/>
  <c r="Q428" i="8"/>
  <c r="AA428" i="8" l="1"/>
  <c r="AB428" i="8"/>
  <c r="B428" i="8"/>
  <c r="AE430" i="8"/>
  <c r="Q429" i="8"/>
  <c r="O429" i="8"/>
  <c r="P429" i="8"/>
  <c r="U429" i="8"/>
  <c r="I428" i="8"/>
  <c r="AD429" i="9"/>
  <c r="AE430" i="9"/>
  <c r="I428" i="9"/>
  <c r="F428" i="9"/>
  <c r="D428" i="9"/>
  <c r="U428" i="9"/>
  <c r="E428" i="9"/>
  <c r="AA429" i="8" l="1"/>
  <c r="AB429" i="8"/>
  <c r="I429" i="9"/>
  <c r="U429" i="9"/>
  <c r="F429" i="9"/>
  <c r="D429" i="9"/>
  <c r="E429" i="9"/>
  <c r="AE431" i="8"/>
  <c r="P430" i="8"/>
  <c r="Q430" i="8"/>
  <c r="O430" i="8"/>
  <c r="U430" i="8"/>
  <c r="I429" i="8"/>
  <c r="AD430" i="9"/>
  <c r="AE431" i="9"/>
  <c r="B429" i="8"/>
  <c r="AA430" i="8" l="1"/>
  <c r="AB430" i="8"/>
  <c r="AD431" i="9"/>
  <c r="AE432" i="9"/>
  <c r="AE432" i="8"/>
  <c r="O431" i="8"/>
  <c r="P431" i="8"/>
  <c r="Q431" i="8"/>
  <c r="I430" i="9"/>
  <c r="U430" i="9"/>
  <c r="F430" i="9"/>
  <c r="E430" i="9"/>
  <c r="D430" i="9"/>
  <c r="U431" i="8"/>
  <c r="I430" i="8"/>
  <c r="B430" i="8"/>
  <c r="AA431" i="8" l="1"/>
  <c r="AB431" i="8"/>
  <c r="B431" i="8"/>
  <c r="AE433" i="8"/>
  <c r="P432" i="8"/>
  <c r="O432" i="8"/>
  <c r="Q432" i="8"/>
  <c r="U432" i="8"/>
  <c r="I431" i="8"/>
  <c r="AE433" i="9"/>
  <c r="AD432" i="9"/>
  <c r="E431" i="9"/>
  <c r="D431" i="9"/>
  <c r="I431" i="9"/>
  <c r="F431" i="9"/>
  <c r="U431" i="9"/>
  <c r="AA432" i="8" l="1"/>
  <c r="AB432" i="8"/>
  <c r="B432" i="8"/>
  <c r="E432" i="9"/>
  <c r="D432" i="9"/>
  <c r="F432" i="9"/>
  <c r="U432" i="9"/>
  <c r="I432" i="9"/>
  <c r="AD433" i="9"/>
  <c r="AE434" i="9"/>
  <c r="U433" i="8"/>
  <c r="I432" i="8"/>
  <c r="AE434" i="8"/>
  <c r="O433" i="8"/>
  <c r="P433" i="8"/>
  <c r="Q433" i="8"/>
  <c r="AA433" i="8" l="1"/>
  <c r="AB433" i="8"/>
  <c r="B433" i="8"/>
  <c r="U434" i="8"/>
  <c r="I433" i="8"/>
  <c r="AE435" i="8"/>
  <c r="O434" i="8"/>
  <c r="P434" i="8"/>
  <c r="Q434" i="8"/>
  <c r="AD434" i="9"/>
  <c r="AE435" i="9"/>
  <c r="I433" i="9"/>
  <c r="F433" i="9"/>
  <c r="D433" i="9"/>
  <c r="U433" i="9"/>
  <c r="E433" i="9"/>
  <c r="AA434" i="8" l="1"/>
  <c r="AB434" i="8"/>
  <c r="I434" i="9"/>
  <c r="F434" i="9"/>
  <c r="E434" i="9"/>
  <c r="D434" i="9"/>
  <c r="U434" i="9"/>
  <c r="B434" i="8"/>
  <c r="AE436" i="8"/>
  <c r="Q435" i="8"/>
  <c r="O435" i="8"/>
  <c r="P435" i="8"/>
  <c r="AE436" i="9"/>
  <c r="AD435" i="9"/>
  <c r="U435" i="8"/>
  <c r="I434" i="8"/>
  <c r="AA435" i="8" l="1"/>
  <c r="AB435" i="8"/>
  <c r="AE437" i="8"/>
  <c r="O436" i="8"/>
  <c r="P436" i="8"/>
  <c r="Q436" i="8"/>
  <c r="U436" i="8"/>
  <c r="I435" i="8"/>
  <c r="AD436" i="9"/>
  <c r="AE437" i="9"/>
  <c r="E435" i="9"/>
  <c r="F435" i="9"/>
  <c r="D435" i="9"/>
  <c r="I435" i="9"/>
  <c r="U435" i="9"/>
  <c r="B435" i="8"/>
  <c r="AA436" i="8" l="1"/>
  <c r="AB436" i="8"/>
  <c r="AD437" i="9"/>
  <c r="AE438" i="9"/>
  <c r="F436" i="9"/>
  <c r="D436" i="9"/>
  <c r="U436" i="9"/>
  <c r="I436" i="9"/>
  <c r="E436" i="9"/>
  <c r="U437" i="8"/>
  <c r="I436" i="8"/>
  <c r="B436" i="8"/>
  <c r="AE438" i="8"/>
  <c r="Q437" i="8"/>
  <c r="P437" i="8"/>
  <c r="O437" i="8"/>
  <c r="AA437" i="8" l="1"/>
  <c r="AB437" i="8"/>
  <c r="AE439" i="8"/>
  <c r="P438" i="8"/>
  <c r="Q438" i="8"/>
  <c r="O438" i="8"/>
  <c r="AE439" i="9"/>
  <c r="AD438" i="9"/>
  <c r="B437" i="8"/>
  <c r="F437" i="9"/>
  <c r="I437" i="9"/>
  <c r="U437" i="9"/>
  <c r="D437" i="9"/>
  <c r="E437" i="9"/>
  <c r="U438" i="8"/>
  <c r="I437" i="8"/>
  <c r="AA438" i="8" l="1"/>
  <c r="AB438" i="8"/>
  <c r="I438" i="9"/>
  <c r="F438" i="9"/>
  <c r="D438" i="9"/>
  <c r="E438" i="9"/>
  <c r="U438" i="9"/>
  <c r="AD439" i="9"/>
  <c r="AE440" i="9"/>
  <c r="U439" i="8"/>
  <c r="I438" i="8"/>
  <c r="B438" i="8"/>
  <c r="AE440" i="8"/>
  <c r="O439" i="8"/>
  <c r="P439" i="8"/>
  <c r="Q439" i="8"/>
  <c r="AA439" i="8" l="1"/>
  <c r="AB439" i="8"/>
  <c r="B439" i="8"/>
  <c r="U440" i="8"/>
  <c r="I439" i="8"/>
  <c r="AE441" i="8"/>
  <c r="P440" i="8"/>
  <c r="O440" i="8"/>
  <c r="Q440" i="8"/>
  <c r="AE441" i="9"/>
  <c r="AD440" i="9"/>
  <c r="F439" i="9"/>
  <c r="E439" i="9"/>
  <c r="D439" i="9"/>
  <c r="I439" i="9"/>
  <c r="U439" i="9"/>
  <c r="AA440" i="8" l="1"/>
  <c r="AB440" i="8"/>
  <c r="D440" i="9"/>
  <c r="I440" i="9"/>
  <c r="U440" i="9"/>
  <c r="E440" i="9"/>
  <c r="F440" i="9"/>
  <c r="B440" i="8"/>
  <c r="AD441" i="9"/>
  <c r="AE442" i="9"/>
  <c r="AE442" i="8"/>
  <c r="O441" i="8"/>
  <c r="P441" i="8"/>
  <c r="Q441" i="8"/>
  <c r="U441" i="8"/>
  <c r="I440" i="8"/>
  <c r="AA441" i="8" l="1"/>
  <c r="AB441" i="8"/>
  <c r="B441" i="8"/>
  <c r="AE443" i="8"/>
  <c r="O442" i="8"/>
  <c r="P442" i="8"/>
  <c r="Q442" i="8"/>
  <c r="U442" i="8"/>
  <c r="I441" i="8"/>
  <c r="AE443" i="9"/>
  <c r="AD442" i="9"/>
  <c r="I441" i="9"/>
  <c r="F441" i="9"/>
  <c r="U441" i="9"/>
  <c r="E441" i="9"/>
  <c r="D441" i="9"/>
  <c r="AA442" i="8" l="1"/>
  <c r="AB442" i="8"/>
  <c r="U442" i="9"/>
  <c r="D442" i="9"/>
  <c r="I442" i="9"/>
  <c r="E442" i="9"/>
  <c r="F442" i="9"/>
  <c r="AD443" i="9"/>
  <c r="AE444" i="9"/>
  <c r="B442" i="8"/>
  <c r="AE444" i="8"/>
  <c r="Q443" i="8"/>
  <c r="O443" i="8"/>
  <c r="P443" i="8"/>
  <c r="U443" i="8"/>
  <c r="I442" i="8"/>
  <c r="AA443" i="8" l="1"/>
  <c r="AB443" i="8"/>
  <c r="U444" i="8"/>
  <c r="I443" i="8"/>
  <c r="AE445" i="9"/>
  <c r="AD444" i="9"/>
  <c r="B443" i="8"/>
  <c r="U443" i="9"/>
  <c r="D443" i="9"/>
  <c r="E443" i="9"/>
  <c r="I443" i="9"/>
  <c r="F443" i="9"/>
  <c r="AE445" i="8"/>
  <c r="O444" i="8"/>
  <c r="P444" i="8"/>
  <c r="Q444" i="8"/>
  <c r="AA444" i="8" l="1"/>
  <c r="AB444" i="8"/>
  <c r="B444" i="8"/>
  <c r="I444" i="9"/>
  <c r="U444" i="9"/>
  <c r="F444" i="9"/>
  <c r="E444" i="9"/>
  <c r="D444" i="9"/>
  <c r="AE446" i="8"/>
  <c r="Q445" i="8"/>
  <c r="O445" i="8"/>
  <c r="P445" i="8"/>
  <c r="AD445" i="9"/>
  <c r="AE446" i="9"/>
  <c r="U445" i="8"/>
  <c r="I444" i="8"/>
  <c r="AA445" i="8" l="1"/>
  <c r="AB445" i="8"/>
  <c r="D445" i="9"/>
  <c r="I445" i="9"/>
  <c r="E445" i="9"/>
  <c r="F445" i="9"/>
  <c r="U445" i="9"/>
  <c r="U446" i="8"/>
  <c r="I445" i="8"/>
  <c r="AD446" i="9"/>
  <c r="AE447" i="9"/>
  <c r="B445" i="8"/>
  <c r="AE447" i="8"/>
  <c r="P446" i="8"/>
  <c r="Q446" i="8"/>
  <c r="O446" i="8"/>
  <c r="AA446" i="8" l="1"/>
  <c r="AB446" i="8"/>
  <c r="B446" i="8"/>
  <c r="AE448" i="9"/>
  <c r="AD447" i="9"/>
  <c r="D446" i="9"/>
  <c r="I446" i="9"/>
  <c r="F446" i="9"/>
  <c r="U446" i="9"/>
  <c r="E446" i="9"/>
  <c r="AE448" i="8"/>
  <c r="O447" i="8"/>
  <c r="P447" i="8"/>
  <c r="Q447" i="8"/>
  <c r="U447" i="8"/>
  <c r="I446" i="8"/>
  <c r="AA447" i="8" l="1"/>
  <c r="AB447" i="8"/>
  <c r="U448" i="8"/>
  <c r="I447" i="8"/>
  <c r="B447" i="8"/>
  <c r="AE449" i="8"/>
  <c r="P448" i="8"/>
  <c r="O448" i="8"/>
  <c r="Q448" i="8"/>
  <c r="U447" i="9"/>
  <c r="F447" i="9"/>
  <c r="I447" i="9"/>
  <c r="D447" i="9"/>
  <c r="E447" i="9"/>
  <c r="AD448" i="9"/>
  <c r="AE449" i="9"/>
  <c r="AA448" i="8" l="1"/>
  <c r="AB448" i="8"/>
  <c r="B448" i="8"/>
  <c r="F448" i="9"/>
  <c r="D448" i="9"/>
  <c r="U448" i="9"/>
  <c r="E448" i="9"/>
  <c r="I448" i="9"/>
  <c r="AE450" i="9"/>
  <c r="AD449" i="9"/>
  <c r="AE450" i="8"/>
  <c r="O449" i="8"/>
  <c r="P449" i="8"/>
  <c r="Q449" i="8"/>
  <c r="U449" i="8"/>
  <c r="I448" i="8"/>
  <c r="AA449" i="8" l="1"/>
  <c r="AB449" i="8"/>
  <c r="B449" i="8"/>
  <c r="U450" i="8"/>
  <c r="I449" i="8"/>
  <c r="E449" i="9"/>
  <c r="D449" i="9"/>
  <c r="F449" i="9"/>
  <c r="I449" i="9"/>
  <c r="U449" i="9"/>
  <c r="AE451" i="9"/>
  <c r="AD450" i="9"/>
  <c r="AE451" i="8"/>
  <c r="O450" i="8"/>
  <c r="P450" i="8"/>
  <c r="Q450" i="8"/>
  <c r="AA450" i="8" l="1"/>
  <c r="AB450" i="8"/>
  <c r="B450" i="8"/>
  <c r="F450" i="9"/>
  <c r="E450" i="9"/>
  <c r="D450" i="9"/>
  <c r="U450" i="9"/>
  <c r="I450" i="9"/>
  <c r="AE452" i="9"/>
  <c r="AD451" i="9"/>
  <c r="U451" i="8"/>
  <c r="I450" i="8"/>
  <c r="AE452" i="8"/>
  <c r="Q451" i="8"/>
  <c r="O451" i="8"/>
  <c r="P451" i="8"/>
  <c r="AA451" i="8" l="1"/>
  <c r="AB451" i="8"/>
  <c r="B451" i="8"/>
  <c r="I451" i="9"/>
  <c r="D451" i="9"/>
  <c r="U451" i="9"/>
  <c r="E451" i="9"/>
  <c r="F451" i="9"/>
  <c r="AE453" i="8"/>
  <c r="O452" i="8"/>
  <c r="P452" i="8"/>
  <c r="Q452" i="8"/>
  <c r="AE453" i="9"/>
  <c r="AD452" i="9"/>
  <c r="U452" i="8"/>
  <c r="I451" i="8"/>
  <c r="AA452" i="8" l="1"/>
  <c r="AB452" i="8"/>
  <c r="AE454" i="8"/>
  <c r="Q453" i="8"/>
  <c r="O453" i="8"/>
  <c r="P453" i="8"/>
  <c r="B452" i="8"/>
  <c r="U452" i="9"/>
  <c r="I452" i="9"/>
  <c r="E452" i="9"/>
  <c r="F452" i="9"/>
  <c r="D452" i="9"/>
  <c r="AE454" i="9"/>
  <c r="AD453" i="9"/>
  <c r="U453" i="8"/>
  <c r="I452" i="8"/>
  <c r="AA453" i="8" l="1"/>
  <c r="AB453" i="8"/>
  <c r="B453" i="8"/>
  <c r="AD454" i="9"/>
  <c r="AE455" i="9"/>
  <c r="U454" i="8"/>
  <c r="I453" i="8"/>
  <c r="AE455" i="8"/>
  <c r="P454" i="8"/>
  <c r="Q454" i="8"/>
  <c r="O454" i="8"/>
  <c r="I453" i="9"/>
  <c r="F453" i="9"/>
  <c r="U453" i="9"/>
  <c r="D453" i="9"/>
  <c r="E453" i="9"/>
  <c r="AA454" i="8" l="1"/>
  <c r="AB454" i="8"/>
  <c r="B454" i="8"/>
  <c r="U455" i="8"/>
  <c r="I454" i="8"/>
  <c r="AE456" i="8"/>
  <c r="O455" i="8"/>
  <c r="P455" i="8"/>
  <c r="Q455" i="8"/>
  <c r="AD455" i="9"/>
  <c r="AE456" i="9"/>
  <c r="I454" i="9"/>
  <c r="U454" i="9"/>
  <c r="E454" i="9"/>
  <c r="D454" i="9"/>
  <c r="F454" i="9"/>
  <c r="AA455" i="8" l="1"/>
  <c r="AB455" i="8"/>
  <c r="B455" i="8"/>
  <c r="AE457" i="8"/>
  <c r="P456" i="8"/>
  <c r="O456" i="8"/>
  <c r="Q456" i="8"/>
  <c r="AE457" i="9"/>
  <c r="AD456" i="9"/>
  <c r="F455" i="9"/>
  <c r="E455" i="9"/>
  <c r="U455" i="9"/>
  <c r="I455" i="9"/>
  <c r="D455" i="9"/>
  <c r="U456" i="8"/>
  <c r="I455" i="8"/>
  <c r="AA456" i="8" l="1"/>
  <c r="AB456" i="8"/>
  <c r="B456" i="8"/>
  <c r="AE458" i="8"/>
  <c r="O457" i="8"/>
  <c r="P457" i="8"/>
  <c r="Q457" i="8"/>
  <c r="I456" i="9"/>
  <c r="U456" i="9"/>
  <c r="F456" i="9"/>
  <c r="E456" i="9"/>
  <c r="D456" i="9"/>
  <c r="U457" i="8"/>
  <c r="I456" i="8"/>
  <c r="AE458" i="9"/>
  <c r="AD457" i="9"/>
  <c r="B457" i="8" l="1"/>
  <c r="AA457" i="8"/>
  <c r="AB457" i="8"/>
  <c r="E457" i="9"/>
  <c r="I457" i="9"/>
  <c r="D457" i="9"/>
  <c r="F457" i="9"/>
  <c r="U457" i="9"/>
  <c r="AD458" i="9"/>
  <c r="AE459" i="9"/>
  <c r="U458" i="8"/>
  <c r="I457" i="8"/>
  <c r="AE459" i="8"/>
  <c r="O458" i="8"/>
  <c r="Q458" i="8"/>
  <c r="P458" i="8"/>
  <c r="AA458" i="8" l="1"/>
  <c r="AB458" i="8"/>
  <c r="B458" i="8"/>
  <c r="AD459" i="9"/>
  <c r="AE460" i="9"/>
  <c r="U459" i="8"/>
  <c r="I458" i="8"/>
  <c r="U458" i="9"/>
  <c r="D458" i="9"/>
  <c r="F458" i="9"/>
  <c r="I458" i="9"/>
  <c r="E458" i="9"/>
  <c r="AE460" i="8"/>
  <c r="Q459" i="8"/>
  <c r="O459" i="8"/>
  <c r="P459" i="8"/>
  <c r="AA459" i="8" l="1"/>
  <c r="AB459" i="8"/>
  <c r="AE461" i="8"/>
  <c r="O460" i="8"/>
  <c r="B460" i="8" s="1"/>
  <c r="P460" i="8"/>
  <c r="Q460" i="8"/>
  <c r="U460" i="8"/>
  <c r="I459" i="8"/>
  <c r="AD460" i="9"/>
  <c r="AE461" i="9"/>
  <c r="I459" i="9"/>
  <c r="D459" i="9"/>
  <c r="U459" i="9"/>
  <c r="E459" i="9"/>
  <c r="F459" i="9"/>
  <c r="B459" i="8"/>
  <c r="AA460" i="8" l="1"/>
  <c r="AB460" i="8"/>
  <c r="I460" i="9"/>
  <c r="U460" i="9"/>
  <c r="D460" i="9"/>
  <c r="E460" i="9"/>
  <c r="F460" i="9"/>
  <c r="U461" i="8"/>
  <c r="I460" i="8"/>
  <c r="AD461" i="9"/>
  <c r="AE462" i="9"/>
  <c r="AE462" i="8"/>
  <c r="Q461" i="8"/>
  <c r="O461" i="8"/>
  <c r="P461" i="8"/>
  <c r="AA461" i="8" l="1"/>
  <c r="AB461" i="8"/>
  <c r="B461" i="8"/>
  <c r="AE463" i="8"/>
  <c r="P462" i="8"/>
  <c r="Q462" i="8"/>
  <c r="O462" i="8"/>
  <c r="U462" i="8"/>
  <c r="I461" i="8"/>
  <c r="AD462" i="9"/>
  <c r="AE463" i="9"/>
  <c r="I461" i="9"/>
  <c r="E461" i="9"/>
  <c r="U461" i="9"/>
  <c r="D461" i="9"/>
  <c r="F461" i="9"/>
  <c r="AA462" i="8" l="1"/>
  <c r="AB462" i="8"/>
  <c r="B462" i="8"/>
  <c r="U463" i="8"/>
  <c r="I462" i="8"/>
  <c r="AD463" i="9"/>
  <c r="AE464" i="9"/>
  <c r="AE464" i="8"/>
  <c r="O463" i="8"/>
  <c r="P463" i="8"/>
  <c r="Q463" i="8"/>
  <c r="I462" i="9"/>
  <c r="D462" i="9"/>
  <c r="F462" i="9"/>
  <c r="E462" i="9"/>
  <c r="U462" i="9"/>
  <c r="AA463" i="8" l="1"/>
  <c r="AB463" i="8"/>
  <c r="B463" i="8"/>
  <c r="U464" i="8"/>
  <c r="I463" i="8"/>
  <c r="AE465" i="8"/>
  <c r="P464" i="8"/>
  <c r="O464" i="8"/>
  <c r="Q464" i="8"/>
  <c r="AE465" i="9"/>
  <c r="AD464" i="9"/>
  <c r="D463" i="9"/>
  <c r="F463" i="9"/>
  <c r="E463" i="9"/>
  <c r="U463" i="9"/>
  <c r="I463" i="9"/>
  <c r="AA464" i="8" l="1"/>
  <c r="AB464" i="8"/>
  <c r="B464" i="8"/>
  <c r="AE466" i="8"/>
  <c r="O465" i="8"/>
  <c r="P465" i="8"/>
  <c r="Q465" i="8"/>
  <c r="F464" i="9"/>
  <c r="I464" i="9"/>
  <c r="U464" i="9"/>
  <c r="D464" i="9"/>
  <c r="E464" i="9"/>
  <c r="U465" i="8"/>
  <c r="I464" i="8"/>
  <c r="AE466" i="9"/>
  <c r="AD465" i="9"/>
  <c r="AA465" i="8" l="1"/>
  <c r="AB465" i="8"/>
  <c r="U466" i="8"/>
  <c r="I465" i="8"/>
  <c r="B465" i="8"/>
  <c r="AE467" i="8"/>
  <c r="O466" i="8"/>
  <c r="P466" i="8"/>
  <c r="Q466" i="8"/>
  <c r="D465" i="9"/>
  <c r="F465" i="9"/>
  <c r="U465" i="9"/>
  <c r="E465" i="9"/>
  <c r="I465" i="9"/>
  <c r="AD466" i="9"/>
  <c r="AE467" i="9"/>
  <c r="AA466" i="8" l="1"/>
  <c r="AB466" i="8"/>
  <c r="B466" i="8"/>
  <c r="AE468" i="8"/>
  <c r="Q467" i="8"/>
  <c r="O467" i="8"/>
  <c r="P467" i="8"/>
  <c r="AD467" i="9"/>
  <c r="AE468" i="9"/>
  <c r="D466" i="9"/>
  <c r="F466" i="9"/>
  <c r="I466" i="9"/>
  <c r="E466" i="9"/>
  <c r="U466" i="9"/>
  <c r="U467" i="8"/>
  <c r="I466" i="8"/>
  <c r="AA467" i="8" l="1"/>
  <c r="AB467" i="8"/>
  <c r="B467" i="8"/>
  <c r="AE469" i="9"/>
  <c r="AD468" i="9"/>
  <c r="U468" i="8"/>
  <c r="I467" i="8"/>
  <c r="E467" i="9"/>
  <c r="I467" i="9"/>
  <c r="D467" i="9"/>
  <c r="U467" i="9"/>
  <c r="F467" i="9"/>
  <c r="AE469" i="8"/>
  <c r="O468" i="8"/>
  <c r="P468" i="8"/>
  <c r="Q468" i="8"/>
  <c r="AA468" i="8" l="1"/>
  <c r="AB468" i="8"/>
  <c r="U469" i="8"/>
  <c r="I468" i="8"/>
  <c r="B468" i="8"/>
  <c r="AE470" i="8"/>
  <c r="Q469" i="8"/>
  <c r="O469" i="8"/>
  <c r="P469" i="8"/>
  <c r="E468" i="9"/>
  <c r="I468" i="9"/>
  <c r="F468" i="9"/>
  <c r="U468" i="9"/>
  <c r="D468" i="9"/>
  <c r="AD469" i="9"/>
  <c r="AE470" i="9"/>
  <c r="AA469" i="8" l="1"/>
  <c r="AB469" i="8"/>
  <c r="AE471" i="8"/>
  <c r="P470" i="8"/>
  <c r="Q470" i="8"/>
  <c r="O470" i="8"/>
  <c r="AE471" i="9"/>
  <c r="AD470" i="9"/>
  <c r="E469" i="9"/>
  <c r="D469" i="9"/>
  <c r="F469" i="9"/>
  <c r="U469" i="9"/>
  <c r="I469" i="9"/>
  <c r="B469" i="8"/>
  <c r="U470" i="8"/>
  <c r="I469" i="8"/>
  <c r="AA470" i="8" l="1"/>
  <c r="AB470" i="8"/>
  <c r="B470" i="8"/>
  <c r="U471" i="8"/>
  <c r="I470" i="8"/>
  <c r="AE472" i="8"/>
  <c r="O471" i="8"/>
  <c r="P471" i="8"/>
  <c r="Q471" i="8"/>
  <c r="D470" i="9"/>
  <c r="F470" i="9"/>
  <c r="U470" i="9"/>
  <c r="E470" i="9"/>
  <c r="I470" i="9"/>
  <c r="AE472" i="9"/>
  <c r="AD471" i="9"/>
  <c r="AA471" i="8" l="1"/>
  <c r="AB471" i="8"/>
  <c r="AD472" i="9"/>
  <c r="AE473" i="9"/>
  <c r="B471" i="8"/>
  <c r="AE473" i="8"/>
  <c r="P472" i="8"/>
  <c r="Q472" i="8"/>
  <c r="O472" i="8"/>
  <c r="U471" i="9"/>
  <c r="I471" i="9"/>
  <c r="D471" i="9"/>
  <c r="E471" i="9"/>
  <c r="F471" i="9"/>
  <c r="U472" i="8"/>
  <c r="I471" i="8"/>
  <c r="AA472" i="8" l="1"/>
  <c r="AB472" i="8"/>
  <c r="B472" i="8"/>
  <c r="U473" i="8"/>
  <c r="I472" i="8"/>
  <c r="AE474" i="8"/>
  <c r="O473" i="8"/>
  <c r="P473" i="8"/>
  <c r="Q473" i="8"/>
  <c r="AE474" i="9"/>
  <c r="AD473" i="9"/>
  <c r="D472" i="9"/>
  <c r="E472" i="9"/>
  <c r="F472" i="9"/>
  <c r="I472" i="9"/>
  <c r="U472" i="9"/>
  <c r="AA473" i="8" l="1"/>
  <c r="AB473" i="8"/>
  <c r="B473" i="8"/>
  <c r="AE475" i="8"/>
  <c r="O474" i="8"/>
  <c r="P474" i="8"/>
  <c r="Q474" i="8"/>
  <c r="D473" i="9"/>
  <c r="F473" i="9"/>
  <c r="U473" i="9"/>
  <c r="I473" i="9"/>
  <c r="E473" i="9"/>
  <c r="AD474" i="9"/>
  <c r="AE475" i="9"/>
  <c r="U474" i="8"/>
  <c r="I473" i="8"/>
  <c r="AA474" i="8" l="1"/>
  <c r="AB474" i="8"/>
  <c r="B474" i="8"/>
  <c r="I474" i="9"/>
  <c r="U474" i="9"/>
  <c r="D474" i="9"/>
  <c r="F474" i="9"/>
  <c r="E474" i="9"/>
  <c r="AD475" i="9"/>
  <c r="AE476" i="9"/>
  <c r="AE476" i="8"/>
  <c r="Q475" i="8"/>
  <c r="O475" i="8"/>
  <c r="P475" i="8"/>
  <c r="U475" i="8"/>
  <c r="I474" i="8"/>
  <c r="AA475" i="8" l="1"/>
  <c r="AB475" i="8"/>
  <c r="B475" i="8"/>
  <c r="AE477" i="8"/>
  <c r="O476" i="8"/>
  <c r="P476" i="8"/>
  <c r="Q476" i="8"/>
  <c r="AD476" i="9"/>
  <c r="AE477" i="9"/>
  <c r="U476" i="8"/>
  <c r="I475" i="8"/>
  <c r="E475" i="9"/>
  <c r="D475" i="9"/>
  <c r="F475" i="9"/>
  <c r="I475" i="9"/>
  <c r="U475" i="9"/>
  <c r="AA476" i="8" l="1"/>
  <c r="AB476" i="8"/>
  <c r="AE478" i="9"/>
  <c r="AD477" i="9"/>
  <c r="B476" i="8"/>
  <c r="D476" i="9"/>
  <c r="F476" i="9"/>
  <c r="E476" i="9"/>
  <c r="U476" i="9"/>
  <c r="I476" i="9"/>
  <c r="AE478" i="8"/>
  <c r="Q477" i="8"/>
  <c r="O477" i="8"/>
  <c r="P477" i="8"/>
  <c r="U477" i="8"/>
  <c r="I476" i="8"/>
  <c r="AA477" i="8" l="1"/>
  <c r="AB477" i="8"/>
  <c r="B477" i="8"/>
  <c r="U478" i="8"/>
  <c r="I477" i="8"/>
  <c r="U477" i="9"/>
  <c r="I477" i="9"/>
  <c r="D477" i="9"/>
  <c r="F477" i="9"/>
  <c r="E477" i="9"/>
  <c r="AE479" i="8"/>
  <c r="P478" i="8"/>
  <c r="Q478" i="8"/>
  <c r="O478" i="8"/>
  <c r="AE479" i="9"/>
  <c r="AD478" i="9"/>
  <c r="AA478" i="8" l="1"/>
  <c r="AB478" i="8"/>
  <c r="U478" i="9"/>
  <c r="D478" i="9"/>
  <c r="E478" i="9"/>
  <c r="I478" i="9"/>
  <c r="F478" i="9"/>
  <c r="B478" i="8"/>
  <c r="AE480" i="8"/>
  <c r="O479" i="8"/>
  <c r="P479" i="8"/>
  <c r="Q479" i="8"/>
  <c r="AD479" i="9"/>
  <c r="AE480" i="9"/>
  <c r="U479" i="8"/>
  <c r="I478" i="8"/>
  <c r="AA479" i="8" l="1"/>
  <c r="AB479" i="8"/>
  <c r="U480" i="8"/>
  <c r="I479" i="8"/>
  <c r="F479" i="9"/>
  <c r="E479" i="9"/>
  <c r="D479" i="9"/>
  <c r="U479" i="9"/>
  <c r="I479" i="9"/>
  <c r="B479" i="8"/>
  <c r="AE481" i="8"/>
  <c r="P480" i="8"/>
  <c r="O480" i="8"/>
  <c r="Q480" i="8"/>
  <c r="AD480" i="9"/>
  <c r="AE481" i="9"/>
  <c r="AA480" i="8" l="1"/>
  <c r="AB480" i="8"/>
  <c r="B480" i="8"/>
  <c r="AE482" i="8"/>
  <c r="O481" i="8"/>
  <c r="P481" i="8"/>
  <c r="Q481" i="8"/>
  <c r="AE482" i="9"/>
  <c r="AD481" i="9"/>
  <c r="F480" i="9"/>
  <c r="I480" i="9"/>
  <c r="D480" i="9"/>
  <c r="U480" i="9"/>
  <c r="E480" i="9"/>
  <c r="U481" i="8"/>
  <c r="I480" i="8"/>
  <c r="AA481" i="8" l="1"/>
  <c r="AB481" i="8"/>
  <c r="B481" i="8"/>
  <c r="AE483" i="8"/>
  <c r="O482" i="8"/>
  <c r="P482" i="8"/>
  <c r="Q482" i="8"/>
  <c r="AD482" i="9"/>
  <c r="AE483" i="9"/>
  <c r="U482" i="8"/>
  <c r="I481" i="8"/>
  <c r="I481" i="9"/>
  <c r="F481" i="9"/>
  <c r="D481" i="9"/>
  <c r="U481" i="9"/>
  <c r="E481" i="9"/>
  <c r="AA482" i="8" l="1"/>
  <c r="AB482" i="8"/>
  <c r="B482" i="8"/>
  <c r="U483" i="8"/>
  <c r="I482" i="8"/>
  <c r="AE484" i="8"/>
  <c r="Q483" i="8"/>
  <c r="O483" i="8"/>
  <c r="P483" i="8"/>
  <c r="U482" i="9"/>
  <c r="D482" i="9"/>
  <c r="I482" i="9"/>
  <c r="F482" i="9"/>
  <c r="E482" i="9"/>
  <c r="AE484" i="9"/>
  <c r="AD483" i="9"/>
  <c r="B483" i="8" l="1"/>
  <c r="AA483" i="8"/>
  <c r="AB483" i="8"/>
  <c r="AE485" i="8"/>
  <c r="O484" i="8"/>
  <c r="P484" i="8"/>
  <c r="Q484" i="8"/>
  <c r="E483" i="9"/>
  <c r="D483" i="9"/>
  <c r="I483" i="9"/>
  <c r="U483" i="9"/>
  <c r="F483" i="9"/>
  <c r="AD484" i="9"/>
  <c r="AE485" i="9"/>
  <c r="U484" i="8"/>
  <c r="I483" i="8"/>
  <c r="AA484" i="8" l="1"/>
  <c r="AB484" i="8"/>
  <c r="AD485" i="9"/>
  <c r="AE486" i="9"/>
  <c r="E484" i="9"/>
  <c r="F484" i="9"/>
  <c r="D484" i="9"/>
  <c r="I484" i="9"/>
  <c r="U484" i="9"/>
  <c r="U485" i="8"/>
  <c r="I484" i="8"/>
  <c r="B484" i="8"/>
  <c r="AE486" i="8"/>
  <c r="Q485" i="8"/>
  <c r="P485" i="8"/>
  <c r="O485" i="8"/>
  <c r="AA485" i="8" l="1"/>
  <c r="AB485" i="8"/>
  <c r="AE487" i="9"/>
  <c r="AD486" i="9"/>
  <c r="AE487" i="8"/>
  <c r="P486" i="8"/>
  <c r="Q486" i="8"/>
  <c r="O486" i="8"/>
  <c r="U486" i="8"/>
  <c r="I485" i="8"/>
  <c r="U485" i="9"/>
  <c r="D485" i="9"/>
  <c r="E485" i="9"/>
  <c r="F485" i="9"/>
  <c r="I485" i="9"/>
  <c r="B485" i="8"/>
  <c r="AA486" i="8" l="1"/>
  <c r="AB486" i="8"/>
  <c r="AE488" i="8"/>
  <c r="O487" i="8"/>
  <c r="P487" i="8"/>
  <c r="Q487" i="8"/>
  <c r="U487" i="8"/>
  <c r="I486" i="8"/>
  <c r="F486" i="9"/>
  <c r="I486" i="9"/>
  <c r="E486" i="9"/>
  <c r="D486" i="9"/>
  <c r="U486" i="9"/>
  <c r="B486" i="8"/>
  <c r="AD487" i="9"/>
  <c r="AE488" i="9"/>
  <c r="AA487" i="8" l="1"/>
  <c r="AB487" i="8"/>
  <c r="B487" i="8"/>
  <c r="U487" i="9"/>
  <c r="D487" i="9"/>
  <c r="E487" i="9"/>
  <c r="I487" i="9"/>
  <c r="F487" i="9"/>
  <c r="AE489" i="9"/>
  <c r="AD488" i="9"/>
  <c r="U488" i="8"/>
  <c r="I487" i="8"/>
  <c r="AE489" i="8"/>
  <c r="P488" i="8"/>
  <c r="O488" i="8"/>
  <c r="Q488" i="8"/>
  <c r="AA488" i="8" l="1"/>
  <c r="AB488" i="8"/>
  <c r="B488" i="8"/>
  <c r="I488" i="9"/>
  <c r="E488" i="9"/>
  <c r="U488" i="9"/>
  <c r="F488" i="9"/>
  <c r="D488" i="9"/>
  <c r="AE490" i="9"/>
  <c r="AD489" i="9"/>
  <c r="U489" i="8"/>
  <c r="I488" i="8"/>
  <c r="AE490" i="8"/>
  <c r="O489" i="8"/>
  <c r="P489" i="8"/>
  <c r="Q489" i="8"/>
  <c r="AA489" i="8" l="1"/>
  <c r="AB489" i="8"/>
  <c r="U490" i="8"/>
  <c r="I489" i="8"/>
  <c r="B489" i="8"/>
  <c r="AE491" i="8"/>
  <c r="O490" i="8"/>
  <c r="P490" i="8"/>
  <c r="Q490" i="8"/>
  <c r="F489" i="9"/>
  <c r="I489" i="9"/>
  <c r="U489" i="9"/>
  <c r="E489" i="9"/>
  <c r="D489" i="9"/>
  <c r="AD490" i="9"/>
  <c r="AE491" i="9"/>
  <c r="AA490" i="8" l="1"/>
  <c r="AB490" i="8"/>
  <c r="AE492" i="9"/>
  <c r="AD491" i="9"/>
  <c r="E490" i="9"/>
  <c r="F490" i="9"/>
  <c r="U490" i="9"/>
  <c r="D490" i="9"/>
  <c r="I490" i="9"/>
  <c r="B490" i="8"/>
  <c r="AE492" i="8"/>
  <c r="Q491" i="8"/>
  <c r="O491" i="8"/>
  <c r="P491" i="8"/>
  <c r="U491" i="8"/>
  <c r="I490" i="8"/>
  <c r="AA491" i="8" l="1"/>
  <c r="AB491" i="8"/>
  <c r="B491" i="8"/>
  <c r="AE493" i="8"/>
  <c r="O492" i="8"/>
  <c r="P492" i="8"/>
  <c r="Q492" i="8"/>
  <c r="U492" i="8"/>
  <c r="I491" i="8"/>
  <c r="D491" i="9"/>
  <c r="U491" i="9"/>
  <c r="F491" i="9"/>
  <c r="I491" i="9"/>
  <c r="E491" i="9"/>
  <c r="AD492" i="9"/>
  <c r="AE493" i="9"/>
  <c r="AA492" i="8" l="1"/>
  <c r="AB492" i="8"/>
  <c r="AE494" i="9"/>
  <c r="AD493" i="9"/>
  <c r="F492" i="9"/>
  <c r="I492" i="9"/>
  <c r="D492" i="9"/>
  <c r="U492" i="9"/>
  <c r="E492" i="9"/>
  <c r="U493" i="8"/>
  <c r="I492" i="8"/>
  <c r="B492" i="8"/>
  <c r="AE494" i="8"/>
  <c r="Q493" i="8"/>
  <c r="P493" i="8"/>
  <c r="O493" i="8"/>
  <c r="AA493" i="8" l="1"/>
  <c r="AB493" i="8"/>
  <c r="B493" i="8"/>
  <c r="AE495" i="8"/>
  <c r="P494" i="8"/>
  <c r="Q494" i="8"/>
  <c r="O494" i="8"/>
  <c r="U494" i="8"/>
  <c r="I493" i="8"/>
  <c r="E493" i="9"/>
  <c r="I493" i="9"/>
  <c r="U493" i="9"/>
  <c r="D493" i="9"/>
  <c r="F493" i="9"/>
  <c r="AD494" i="9"/>
  <c r="AE495" i="9"/>
  <c r="AA494" i="8" l="1"/>
  <c r="AB494" i="8"/>
  <c r="AE496" i="9"/>
  <c r="AD495" i="9"/>
  <c r="D494" i="9"/>
  <c r="F494" i="9"/>
  <c r="U494" i="9"/>
  <c r="I494" i="9"/>
  <c r="E494" i="9"/>
  <c r="U495" i="8"/>
  <c r="I494" i="8"/>
  <c r="B494" i="8"/>
  <c r="AE496" i="8"/>
  <c r="O495" i="8"/>
  <c r="P495" i="8"/>
  <c r="Q495" i="8"/>
  <c r="AA495" i="8" l="1"/>
  <c r="AB495" i="8"/>
  <c r="B495" i="8"/>
  <c r="AE497" i="8"/>
  <c r="P496" i="8"/>
  <c r="O496" i="8"/>
  <c r="Q496" i="8"/>
  <c r="I495" i="9"/>
  <c r="E495" i="9"/>
  <c r="U495" i="9"/>
  <c r="D495" i="9"/>
  <c r="F495" i="9"/>
  <c r="AD496" i="9"/>
  <c r="AE497" i="9"/>
  <c r="U496" i="8"/>
  <c r="I495" i="8"/>
  <c r="AA496" i="8" l="1"/>
  <c r="AB496" i="8"/>
  <c r="B496" i="8"/>
  <c r="U496" i="9"/>
  <c r="I496" i="9"/>
  <c r="E496" i="9"/>
  <c r="D496" i="9"/>
  <c r="F496" i="9"/>
  <c r="U497" i="8"/>
  <c r="I496" i="8"/>
  <c r="AE498" i="8"/>
  <c r="O497" i="8"/>
  <c r="P497" i="8"/>
  <c r="Q497" i="8"/>
  <c r="AD497" i="9"/>
  <c r="AE498" i="9"/>
  <c r="AA497" i="8" l="1"/>
  <c r="AB497" i="8"/>
  <c r="B497" i="8"/>
  <c r="D497" i="9"/>
  <c r="U497" i="9"/>
  <c r="F497" i="9"/>
  <c r="E497" i="9"/>
  <c r="I497" i="9"/>
  <c r="AD498" i="9"/>
  <c r="AE499" i="9"/>
  <c r="U498" i="8"/>
  <c r="I497" i="8"/>
  <c r="AE499" i="8"/>
  <c r="O498" i="8"/>
  <c r="P498" i="8"/>
  <c r="Q498" i="8"/>
  <c r="AA498" i="8" l="1"/>
  <c r="AB498" i="8"/>
  <c r="B498" i="8"/>
  <c r="AE500" i="9"/>
  <c r="AD499" i="9"/>
  <c r="E498" i="9"/>
  <c r="F498" i="9"/>
  <c r="D498" i="9"/>
  <c r="U498" i="9"/>
  <c r="I498" i="9"/>
  <c r="AE500" i="8"/>
  <c r="Q499" i="8"/>
  <c r="O499" i="8"/>
  <c r="P499" i="8"/>
  <c r="U499" i="8"/>
  <c r="I498" i="8"/>
  <c r="AA499" i="8" l="1"/>
  <c r="AB499" i="8"/>
  <c r="U500" i="8"/>
  <c r="I499" i="8"/>
  <c r="D499" i="9"/>
  <c r="U499" i="9"/>
  <c r="E499" i="9"/>
  <c r="F499" i="9"/>
  <c r="I499" i="9"/>
  <c r="AD500" i="9"/>
  <c r="AE501" i="9"/>
  <c r="B499" i="8"/>
  <c r="AE501" i="8"/>
  <c r="O500" i="8"/>
  <c r="P500" i="8"/>
  <c r="Q500" i="8"/>
  <c r="AA500" i="8" l="1"/>
  <c r="AB500" i="8"/>
  <c r="B500" i="8"/>
  <c r="AE502" i="8"/>
  <c r="Q501" i="8"/>
  <c r="P501" i="8"/>
  <c r="O501" i="8"/>
  <c r="AD501" i="9"/>
  <c r="AE502" i="9"/>
  <c r="E500" i="9"/>
  <c r="F500" i="9"/>
  <c r="I500" i="9"/>
  <c r="U500" i="9"/>
  <c r="D500" i="9"/>
  <c r="U501" i="8"/>
  <c r="I500" i="8"/>
  <c r="AA501" i="8" l="1"/>
  <c r="AB501" i="8"/>
  <c r="AD502" i="9"/>
  <c r="AE503" i="9"/>
  <c r="I501" i="9"/>
  <c r="F501" i="9"/>
  <c r="U501" i="9"/>
  <c r="E501" i="9"/>
  <c r="D501" i="9"/>
  <c r="B501" i="8"/>
  <c r="AE503" i="8"/>
  <c r="P502" i="8"/>
  <c r="Q502" i="8"/>
  <c r="O502" i="8"/>
  <c r="U502" i="8"/>
  <c r="I501" i="8"/>
  <c r="AA502" i="8" l="1"/>
  <c r="AB502" i="8"/>
  <c r="B502" i="8"/>
  <c r="U503" i="8"/>
  <c r="I502" i="8"/>
  <c r="AE504" i="8"/>
  <c r="O503" i="8"/>
  <c r="P503" i="8"/>
  <c r="Q503" i="8"/>
  <c r="AD503" i="9"/>
  <c r="AE504" i="9"/>
  <c r="I502" i="9"/>
  <c r="F502" i="9"/>
  <c r="D502" i="9"/>
  <c r="U502" i="9"/>
  <c r="E502" i="9"/>
  <c r="AA503" i="8" l="1"/>
  <c r="AB503" i="8"/>
  <c r="B503" i="8"/>
  <c r="AE505" i="8"/>
  <c r="P504" i="8"/>
  <c r="O504" i="8"/>
  <c r="Q504" i="8"/>
  <c r="F503" i="9"/>
  <c r="U503" i="9"/>
  <c r="E503" i="9"/>
  <c r="D503" i="9"/>
  <c r="I503" i="9"/>
  <c r="U504" i="8"/>
  <c r="I503" i="8"/>
  <c r="AD504" i="9"/>
  <c r="AE505" i="9"/>
  <c r="AA504" i="8" l="1"/>
  <c r="AB504" i="8"/>
  <c r="AD505" i="9"/>
  <c r="AE506" i="9"/>
  <c r="U504" i="9"/>
  <c r="I504" i="9"/>
  <c r="F504" i="9"/>
  <c r="D504" i="9"/>
  <c r="E504" i="9"/>
  <c r="U505" i="8"/>
  <c r="I504" i="8"/>
  <c r="B504" i="8"/>
  <c r="AE506" i="8"/>
  <c r="O505" i="8"/>
  <c r="P505" i="8"/>
  <c r="Q505" i="8"/>
  <c r="AA505" i="8" l="1"/>
  <c r="AB505" i="8"/>
  <c r="B505" i="8"/>
  <c r="AE507" i="8"/>
  <c r="O506" i="8"/>
  <c r="Q506" i="8"/>
  <c r="P506" i="8"/>
  <c r="AD506" i="9"/>
  <c r="AE507" i="9"/>
  <c r="U506" i="8"/>
  <c r="I505" i="8"/>
  <c r="E505" i="9"/>
  <c r="U505" i="9"/>
  <c r="I505" i="9"/>
  <c r="F505" i="9"/>
  <c r="D505" i="9"/>
  <c r="AA506" i="8" l="1"/>
  <c r="AB506" i="8"/>
  <c r="B506" i="8"/>
  <c r="U507" i="8"/>
  <c r="I506" i="8"/>
  <c r="AE508" i="8"/>
  <c r="Q507" i="8"/>
  <c r="O507" i="8"/>
  <c r="P507" i="8"/>
  <c r="AE508" i="9"/>
  <c r="AD507" i="9"/>
  <c r="U506" i="9"/>
  <c r="I506" i="9"/>
  <c r="F506" i="9"/>
  <c r="E506" i="9"/>
  <c r="D506" i="9"/>
  <c r="AA507" i="8" l="1"/>
  <c r="AB507" i="8"/>
  <c r="U507" i="9"/>
  <c r="E507" i="9"/>
  <c r="D507" i="9"/>
  <c r="F507" i="9"/>
  <c r="I507" i="9"/>
  <c r="B507" i="8"/>
  <c r="AE509" i="9"/>
  <c r="AD508" i="9"/>
  <c r="AE509" i="8"/>
  <c r="O508" i="8"/>
  <c r="P508" i="8"/>
  <c r="Q508" i="8"/>
  <c r="U508" i="8"/>
  <c r="I507" i="8"/>
  <c r="AA508" i="8" l="1"/>
  <c r="AB508" i="8"/>
  <c r="U509" i="8"/>
  <c r="I508" i="8"/>
  <c r="B508" i="8"/>
  <c r="AE510" i="8"/>
  <c r="Q509" i="8"/>
  <c r="O509" i="8"/>
  <c r="P509" i="8"/>
  <c r="U508" i="9"/>
  <c r="I508" i="9"/>
  <c r="F508" i="9"/>
  <c r="E508" i="9"/>
  <c r="D508" i="9"/>
  <c r="AE510" i="9"/>
  <c r="AD509" i="9"/>
  <c r="AA509" i="8" l="1"/>
  <c r="AB509" i="8"/>
  <c r="I509" i="9"/>
  <c r="D509" i="9"/>
  <c r="F509" i="9"/>
  <c r="U509" i="9"/>
  <c r="E509" i="9"/>
  <c r="AD510" i="9"/>
  <c r="AE511" i="9"/>
  <c r="B509" i="8"/>
  <c r="U510" i="8"/>
  <c r="I509" i="8"/>
  <c r="AE511" i="8"/>
  <c r="P510" i="8"/>
  <c r="Q510" i="8"/>
  <c r="O510" i="8"/>
  <c r="AA510" i="8" l="1"/>
  <c r="AB510" i="8"/>
  <c r="B510" i="8"/>
  <c r="AE512" i="8"/>
  <c r="O511" i="8"/>
  <c r="P511" i="8"/>
  <c r="Q511" i="8"/>
  <c r="AD511" i="9"/>
  <c r="AE512" i="9"/>
  <c r="U510" i="9"/>
  <c r="E510" i="9"/>
  <c r="I510" i="9"/>
  <c r="D510" i="9"/>
  <c r="F510" i="9"/>
  <c r="U511" i="8"/>
  <c r="I510" i="8"/>
  <c r="AA511" i="8" l="1"/>
  <c r="AB511" i="8"/>
  <c r="B511" i="8"/>
  <c r="AE513" i="9"/>
  <c r="AD512" i="9"/>
  <c r="AE513" i="8"/>
  <c r="P512" i="8"/>
  <c r="O512" i="8"/>
  <c r="Q512" i="8"/>
  <c r="U512" i="8"/>
  <c r="I511" i="8"/>
  <c r="F511" i="9"/>
  <c r="E511" i="9"/>
  <c r="I511" i="9"/>
  <c r="D511" i="9"/>
  <c r="U511" i="9"/>
  <c r="AA512" i="8" l="1"/>
  <c r="AB512" i="8"/>
  <c r="E512" i="9"/>
  <c r="F512" i="9"/>
  <c r="D512" i="9"/>
  <c r="U512" i="9"/>
  <c r="I512" i="9"/>
  <c r="B512" i="8"/>
  <c r="AE514" i="9"/>
  <c r="AD513" i="9"/>
  <c r="U513" i="8"/>
  <c r="I512" i="8"/>
  <c r="AE514" i="8"/>
  <c r="O513" i="8"/>
  <c r="P513" i="8"/>
  <c r="Q513" i="8"/>
  <c r="AA513" i="8" l="1"/>
  <c r="AB513" i="8"/>
  <c r="U514" i="8"/>
  <c r="I513" i="8"/>
  <c r="F513" i="9"/>
  <c r="U513" i="9"/>
  <c r="E513" i="9"/>
  <c r="D513" i="9"/>
  <c r="I513" i="9"/>
  <c r="AD514" i="9"/>
  <c r="AE515" i="9"/>
  <c r="B513" i="8"/>
  <c r="AE515" i="8"/>
  <c r="O514" i="8"/>
  <c r="P514" i="8"/>
  <c r="Q514" i="8"/>
  <c r="AA514" i="8" l="1"/>
  <c r="AB514" i="8"/>
  <c r="AD515" i="9"/>
  <c r="AE516" i="9"/>
  <c r="B514" i="8"/>
  <c r="I514" i="9"/>
  <c r="D514" i="9"/>
  <c r="F514" i="9"/>
  <c r="U514" i="9"/>
  <c r="E514" i="9"/>
  <c r="AE516" i="8"/>
  <c r="Q515" i="8"/>
  <c r="O515" i="8"/>
  <c r="P515" i="8"/>
  <c r="U515" i="8"/>
  <c r="I514" i="8"/>
  <c r="AA515" i="8" l="1"/>
  <c r="AB515" i="8"/>
  <c r="B515" i="8"/>
  <c r="AE517" i="8"/>
  <c r="O516" i="8"/>
  <c r="P516" i="8"/>
  <c r="Q516" i="8"/>
  <c r="AD516" i="9"/>
  <c r="AE517" i="9"/>
  <c r="I515" i="9"/>
  <c r="E515" i="9"/>
  <c r="F515" i="9"/>
  <c r="U515" i="9"/>
  <c r="D515" i="9"/>
  <c r="U516" i="8"/>
  <c r="I515" i="8"/>
  <c r="AA516" i="8" l="1"/>
  <c r="AB516" i="8"/>
  <c r="B516" i="8"/>
  <c r="U517" i="8"/>
  <c r="I516" i="8"/>
  <c r="AE518" i="9"/>
  <c r="AD517" i="9"/>
  <c r="AE518" i="8"/>
  <c r="Q517" i="8"/>
  <c r="O517" i="8"/>
  <c r="P517" i="8"/>
  <c r="U516" i="9"/>
  <c r="I516" i="9"/>
  <c r="E516" i="9"/>
  <c r="F516" i="9"/>
  <c r="D516" i="9"/>
  <c r="AA517" i="8" l="1"/>
  <c r="AB517" i="8"/>
  <c r="AD518" i="9"/>
  <c r="AE519" i="9"/>
  <c r="B517" i="8"/>
  <c r="U518" i="8"/>
  <c r="I517" i="8"/>
  <c r="AE519" i="8"/>
  <c r="P518" i="8"/>
  <c r="Q518" i="8"/>
  <c r="O518" i="8"/>
  <c r="I517" i="9"/>
  <c r="F517" i="9"/>
  <c r="U517" i="9"/>
  <c r="D517" i="9"/>
  <c r="E517" i="9"/>
  <c r="AA518" i="8" l="1"/>
  <c r="AB518" i="8"/>
  <c r="B518" i="8"/>
  <c r="U519" i="8"/>
  <c r="I518" i="8"/>
  <c r="AE520" i="8"/>
  <c r="O519" i="8"/>
  <c r="P519" i="8"/>
  <c r="Q519" i="8"/>
  <c r="AE520" i="9"/>
  <c r="AD519" i="9"/>
  <c r="F518" i="9"/>
  <c r="D518" i="9"/>
  <c r="U518" i="9"/>
  <c r="I518" i="9"/>
  <c r="E518" i="9"/>
  <c r="AA519" i="8" l="1"/>
  <c r="AB519" i="8"/>
  <c r="B519" i="8"/>
  <c r="I519" i="9"/>
  <c r="D519" i="9"/>
  <c r="E519" i="9"/>
  <c r="U519" i="9"/>
  <c r="F519" i="9"/>
  <c r="AE521" i="8"/>
  <c r="P520" i="8"/>
  <c r="Q520" i="8"/>
  <c r="O520" i="8"/>
  <c r="B520" i="8" s="1"/>
  <c r="U520" i="8"/>
  <c r="I519" i="8"/>
  <c r="AD520" i="9"/>
  <c r="AE521" i="9"/>
  <c r="AA520" i="8" l="1"/>
  <c r="AB520" i="8"/>
  <c r="AE522" i="9"/>
  <c r="AD521" i="9"/>
  <c r="D520" i="9"/>
  <c r="I520" i="9"/>
  <c r="U520" i="9"/>
  <c r="E520" i="9"/>
  <c r="F520" i="9"/>
  <c r="AE522" i="8"/>
  <c r="O521" i="8"/>
  <c r="P521" i="8"/>
  <c r="Q521" i="8"/>
  <c r="U521" i="8"/>
  <c r="I520" i="8"/>
  <c r="AA521" i="8" l="1"/>
  <c r="AB521" i="8"/>
  <c r="B521" i="8"/>
  <c r="AE523" i="8"/>
  <c r="O522" i="8"/>
  <c r="Q522" i="8"/>
  <c r="P522" i="8"/>
  <c r="U522" i="8"/>
  <c r="I521" i="8"/>
  <c r="D521" i="9"/>
  <c r="I521" i="9"/>
  <c r="F521" i="9"/>
  <c r="U521" i="9"/>
  <c r="E521" i="9"/>
  <c r="AE523" i="9"/>
  <c r="AD522" i="9"/>
  <c r="AA522" i="8" l="1"/>
  <c r="AB522" i="8"/>
  <c r="E522" i="9"/>
  <c r="I522" i="9"/>
  <c r="U522" i="9"/>
  <c r="D522" i="9"/>
  <c r="F522" i="9"/>
  <c r="U523" i="8"/>
  <c r="I522" i="8"/>
  <c r="B522" i="8"/>
  <c r="AE524" i="9"/>
  <c r="AD523" i="9"/>
  <c r="AE524" i="8"/>
  <c r="Q523" i="8"/>
  <c r="O523" i="8"/>
  <c r="P523" i="8"/>
  <c r="AA523" i="8" l="1"/>
  <c r="AB523" i="8"/>
  <c r="E523" i="9"/>
  <c r="F523" i="9"/>
  <c r="U523" i="9"/>
  <c r="I523" i="9"/>
  <c r="D523" i="9"/>
  <c r="AE525" i="8"/>
  <c r="O524" i="8"/>
  <c r="P524" i="8"/>
  <c r="Q524" i="8"/>
  <c r="AD524" i="9"/>
  <c r="AE525" i="9"/>
  <c r="U524" i="8"/>
  <c r="I523" i="8"/>
  <c r="B523" i="8"/>
  <c r="AA524" i="8" l="1"/>
  <c r="AB524" i="8"/>
  <c r="E524" i="9"/>
  <c r="D524" i="9"/>
  <c r="F524" i="9"/>
  <c r="U524" i="9"/>
  <c r="I524" i="9"/>
  <c r="U525" i="8"/>
  <c r="I524" i="8"/>
  <c r="B524" i="8"/>
  <c r="AE526" i="8"/>
  <c r="Q525" i="8"/>
  <c r="O525" i="8"/>
  <c r="P525" i="8"/>
  <c r="AE526" i="9"/>
  <c r="AD525" i="9"/>
  <c r="AA525" i="8" l="1"/>
  <c r="AB525" i="8"/>
  <c r="B525" i="8"/>
  <c r="AE527" i="8"/>
  <c r="P526" i="8"/>
  <c r="Q526" i="8"/>
  <c r="O526" i="8"/>
  <c r="E525" i="9"/>
  <c r="D525" i="9"/>
  <c r="I525" i="9"/>
  <c r="U525" i="9"/>
  <c r="F525" i="9"/>
  <c r="AD526" i="9"/>
  <c r="AE527" i="9"/>
  <c r="U526" i="8"/>
  <c r="I525" i="8"/>
  <c r="AA526" i="8" l="1"/>
  <c r="AB526" i="8"/>
  <c r="U527" i="8"/>
  <c r="I526" i="8"/>
  <c r="AE528" i="9"/>
  <c r="AD527" i="9"/>
  <c r="I526" i="9"/>
  <c r="U526" i="9"/>
  <c r="D526" i="9"/>
  <c r="F526" i="9"/>
  <c r="E526" i="9"/>
  <c r="B526" i="8"/>
  <c r="AE528" i="8"/>
  <c r="O527" i="8"/>
  <c r="P527" i="8"/>
  <c r="Q527" i="8"/>
  <c r="AA527" i="8" l="1"/>
  <c r="AB527" i="8"/>
  <c r="F527" i="9"/>
  <c r="U527" i="9"/>
  <c r="D527" i="9"/>
  <c r="E527" i="9"/>
  <c r="I527" i="9"/>
  <c r="AD528" i="9"/>
  <c r="AE529" i="9"/>
  <c r="B527" i="8"/>
  <c r="U528" i="8"/>
  <c r="I527" i="8"/>
  <c r="AE529" i="8"/>
  <c r="P528" i="8"/>
  <c r="O528" i="8"/>
  <c r="B528" i="8" s="1"/>
  <c r="Q528" i="8"/>
  <c r="AA528" i="8" l="1"/>
  <c r="AB528" i="8"/>
  <c r="AE530" i="8"/>
  <c r="O529" i="8"/>
  <c r="P529" i="8"/>
  <c r="Q529" i="8"/>
  <c r="AD529" i="9"/>
  <c r="AE530" i="9"/>
  <c r="E528" i="9"/>
  <c r="F528" i="9"/>
  <c r="I528" i="9"/>
  <c r="U528" i="9"/>
  <c r="D528" i="9"/>
  <c r="U529" i="8"/>
  <c r="I528" i="8"/>
  <c r="AA529" i="8" l="1"/>
  <c r="AB529" i="8"/>
  <c r="B529" i="8"/>
  <c r="AD530" i="9"/>
  <c r="AE531" i="9"/>
  <c r="U529" i="9"/>
  <c r="E529" i="9"/>
  <c r="D529" i="9"/>
  <c r="F529" i="9"/>
  <c r="I529" i="9"/>
  <c r="AE531" i="8"/>
  <c r="O530" i="8"/>
  <c r="P530" i="8"/>
  <c r="Q530" i="8"/>
  <c r="U530" i="8"/>
  <c r="I529" i="8"/>
  <c r="AA530" i="8" l="1"/>
  <c r="AB530" i="8"/>
  <c r="B530" i="8"/>
  <c r="U531" i="8"/>
  <c r="I530" i="8"/>
  <c r="AE532" i="8"/>
  <c r="Q531" i="8"/>
  <c r="O531" i="8"/>
  <c r="P531" i="8"/>
  <c r="AD531" i="9"/>
  <c r="AE532" i="9"/>
  <c r="F530" i="9"/>
  <c r="I530" i="9"/>
  <c r="E530" i="9"/>
  <c r="U530" i="9"/>
  <c r="D530" i="9"/>
  <c r="AA531" i="8" l="1"/>
  <c r="AB531" i="8"/>
  <c r="B531" i="8"/>
  <c r="AE533" i="8"/>
  <c r="O532" i="8"/>
  <c r="P532" i="8"/>
  <c r="Q532" i="8"/>
  <c r="AE533" i="9"/>
  <c r="AD532" i="9"/>
  <c r="E531" i="9"/>
  <c r="U531" i="9"/>
  <c r="I531" i="9"/>
  <c r="D531" i="9"/>
  <c r="F531" i="9"/>
  <c r="U532" i="8"/>
  <c r="I531" i="8"/>
  <c r="AA532" i="8" l="1"/>
  <c r="AB532" i="8"/>
  <c r="B532" i="8"/>
  <c r="U533" i="8"/>
  <c r="I532" i="8"/>
  <c r="F532" i="9"/>
  <c r="U532" i="9"/>
  <c r="I532" i="9"/>
  <c r="E532" i="9"/>
  <c r="D532" i="9"/>
  <c r="AE534" i="9"/>
  <c r="AD533" i="9"/>
  <c r="AE534" i="8"/>
  <c r="Q533" i="8"/>
  <c r="O533" i="8"/>
  <c r="P533" i="8"/>
  <c r="AA533" i="8" l="1"/>
  <c r="AB533" i="8"/>
  <c r="B533" i="8"/>
  <c r="AE535" i="8"/>
  <c r="P534" i="8"/>
  <c r="Q534" i="8"/>
  <c r="O534" i="8"/>
  <c r="U534" i="8"/>
  <c r="I533" i="8"/>
  <c r="D533" i="9"/>
  <c r="U533" i="9"/>
  <c r="I533" i="9"/>
  <c r="E533" i="9"/>
  <c r="F533" i="9"/>
  <c r="AD534" i="9"/>
  <c r="AE535" i="9"/>
  <c r="AA534" i="8" l="1"/>
  <c r="AB534" i="8"/>
  <c r="U535" i="8"/>
  <c r="I534" i="8"/>
  <c r="AE536" i="9"/>
  <c r="AD535" i="9"/>
  <c r="U534" i="9"/>
  <c r="D534" i="9"/>
  <c r="I534" i="9"/>
  <c r="E534" i="9"/>
  <c r="F534" i="9"/>
  <c r="B534" i="8"/>
  <c r="AE536" i="8"/>
  <c r="O535" i="8"/>
  <c r="P535" i="8"/>
  <c r="Q535" i="8"/>
  <c r="AA535" i="8" l="1"/>
  <c r="AB535" i="8"/>
  <c r="AE537" i="8"/>
  <c r="P536" i="8"/>
  <c r="Q536" i="8"/>
  <c r="O536" i="8"/>
  <c r="U535" i="9"/>
  <c r="I535" i="9"/>
  <c r="D535" i="9"/>
  <c r="F535" i="9"/>
  <c r="E535" i="9"/>
  <c r="AE537" i="9"/>
  <c r="AD536" i="9"/>
  <c r="B535" i="8"/>
  <c r="U536" i="8"/>
  <c r="I535" i="8"/>
  <c r="AA536" i="8" l="1"/>
  <c r="AB536" i="8"/>
  <c r="B536" i="8"/>
  <c r="U537" i="8"/>
  <c r="I536" i="8"/>
  <c r="F536" i="9"/>
  <c r="U536" i="9"/>
  <c r="I536" i="9"/>
  <c r="E536" i="9"/>
  <c r="D536" i="9"/>
  <c r="AE538" i="9"/>
  <c r="AD537" i="9"/>
  <c r="AE538" i="8"/>
  <c r="O537" i="8"/>
  <c r="Q537" i="8"/>
  <c r="P537" i="8"/>
  <c r="AA537" i="8" l="1"/>
  <c r="AB537" i="8"/>
  <c r="B537" i="8"/>
  <c r="AE539" i="8"/>
  <c r="O538" i="8"/>
  <c r="P538" i="8"/>
  <c r="Q538" i="8"/>
  <c r="U537" i="9"/>
  <c r="I537" i="9"/>
  <c r="F537" i="9"/>
  <c r="D537" i="9"/>
  <c r="E537" i="9"/>
  <c r="AD538" i="9"/>
  <c r="AE539" i="9"/>
  <c r="U538" i="8"/>
  <c r="I537" i="8"/>
  <c r="AA538" i="8" l="1"/>
  <c r="AB538" i="8"/>
  <c r="B538" i="8"/>
  <c r="U539" i="8"/>
  <c r="I538" i="8"/>
  <c r="AD539" i="9"/>
  <c r="AE540" i="9"/>
  <c r="I538" i="9"/>
  <c r="U538" i="9"/>
  <c r="D538" i="9"/>
  <c r="F538" i="9"/>
  <c r="E538" i="9"/>
  <c r="AE540" i="8"/>
  <c r="Q539" i="8"/>
  <c r="O539" i="8"/>
  <c r="P539" i="8"/>
  <c r="AA539" i="8" l="1"/>
  <c r="AB539" i="8"/>
  <c r="B539" i="8"/>
  <c r="AE541" i="9"/>
  <c r="AD540" i="9"/>
  <c r="AE541" i="8"/>
  <c r="Q540" i="8"/>
  <c r="O540" i="8"/>
  <c r="P540" i="8"/>
  <c r="I539" i="9"/>
  <c r="F539" i="9"/>
  <c r="U539" i="9"/>
  <c r="E539" i="9"/>
  <c r="D539" i="9"/>
  <c r="U540" i="8"/>
  <c r="I539" i="8"/>
  <c r="AA540" i="8" l="1"/>
  <c r="AB540" i="8"/>
  <c r="B540" i="8"/>
  <c r="AE542" i="8"/>
  <c r="O541" i="8"/>
  <c r="P541" i="8"/>
  <c r="Q541" i="8"/>
  <c r="U541" i="8"/>
  <c r="I540" i="8"/>
  <c r="U540" i="9"/>
  <c r="I540" i="9"/>
  <c r="E540" i="9"/>
  <c r="F540" i="9"/>
  <c r="D540" i="9"/>
  <c r="AE542" i="9"/>
  <c r="AD541" i="9"/>
  <c r="AA541" i="8" l="1"/>
  <c r="AB541" i="8"/>
  <c r="U542" i="8"/>
  <c r="I541" i="8"/>
  <c r="B541" i="8"/>
  <c r="D541" i="9"/>
  <c r="F541" i="9"/>
  <c r="U541" i="9"/>
  <c r="I541" i="9"/>
  <c r="E541" i="9"/>
  <c r="AE543" i="8"/>
  <c r="Q542" i="8"/>
  <c r="O542" i="8"/>
  <c r="P542" i="8"/>
  <c r="AD542" i="9"/>
  <c r="AE543" i="9"/>
  <c r="AA542" i="8" l="1"/>
  <c r="AB542" i="8"/>
  <c r="AE544" i="9"/>
  <c r="AD543" i="9"/>
  <c r="AE544" i="8"/>
  <c r="P543" i="8"/>
  <c r="Q543" i="8"/>
  <c r="O543" i="8"/>
  <c r="F542" i="9"/>
  <c r="U542" i="9"/>
  <c r="I542" i="9"/>
  <c r="E542" i="9"/>
  <c r="D542" i="9"/>
  <c r="B542" i="8"/>
  <c r="U543" i="8"/>
  <c r="I542" i="8"/>
  <c r="AA543" i="8" l="1"/>
  <c r="AB543" i="8"/>
  <c r="AE545" i="8"/>
  <c r="O544" i="8"/>
  <c r="P544" i="8"/>
  <c r="Q544" i="8"/>
  <c r="I543" i="9"/>
  <c r="D543" i="9"/>
  <c r="U543" i="9"/>
  <c r="E543" i="9"/>
  <c r="F543" i="9"/>
  <c r="U544" i="8"/>
  <c r="I543" i="8"/>
  <c r="B543" i="8"/>
  <c r="AD544" i="9"/>
  <c r="AE545" i="9"/>
  <c r="AA544" i="8" l="1"/>
  <c r="AB544" i="8"/>
  <c r="U545" i="8"/>
  <c r="I544" i="8"/>
  <c r="B544" i="8"/>
  <c r="AE546" i="9"/>
  <c r="AD545" i="9"/>
  <c r="E544" i="9"/>
  <c r="I544" i="9"/>
  <c r="U544" i="9"/>
  <c r="F544" i="9"/>
  <c r="D544" i="9"/>
  <c r="AE546" i="8"/>
  <c r="P545" i="8"/>
  <c r="O545" i="8"/>
  <c r="Q545" i="8"/>
  <c r="AA545" i="8" l="1"/>
  <c r="AB545" i="8"/>
  <c r="AD546" i="9"/>
  <c r="AE547" i="9"/>
  <c r="AE547" i="8"/>
  <c r="O546" i="8"/>
  <c r="P546" i="8"/>
  <c r="Q546" i="8"/>
  <c r="B545" i="8"/>
  <c r="I545" i="9"/>
  <c r="E545" i="9"/>
  <c r="D545" i="9"/>
  <c r="U545" i="9"/>
  <c r="F545" i="9"/>
  <c r="U546" i="8"/>
  <c r="I545" i="8"/>
  <c r="AA546" i="8" l="1"/>
  <c r="AB546" i="8"/>
  <c r="U547" i="8"/>
  <c r="I546" i="8"/>
  <c r="B546" i="8"/>
  <c r="AE548" i="8"/>
  <c r="O547" i="8"/>
  <c r="P547" i="8"/>
  <c r="Q547" i="8"/>
  <c r="AE548" i="9"/>
  <c r="AD547" i="9"/>
  <c r="E546" i="9"/>
  <c r="I546" i="9"/>
  <c r="D546" i="9"/>
  <c r="F546" i="9"/>
  <c r="U546" i="9"/>
  <c r="AA547" i="8" l="1"/>
  <c r="AB547" i="8"/>
  <c r="U547" i="9"/>
  <c r="I547" i="9"/>
  <c r="E547" i="9"/>
  <c r="F547" i="9"/>
  <c r="D547" i="9"/>
  <c r="AE549" i="9"/>
  <c r="AD548" i="9"/>
  <c r="B547" i="8"/>
  <c r="U548" i="8"/>
  <c r="I547" i="8"/>
  <c r="AE549" i="8"/>
  <c r="Q548" i="8"/>
  <c r="O548" i="8"/>
  <c r="P548" i="8"/>
  <c r="AA548" i="8" l="1"/>
  <c r="AB548" i="8"/>
  <c r="B548" i="8"/>
  <c r="AE550" i="8"/>
  <c r="O549" i="8"/>
  <c r="P549" i="8"/>
  <c r="Q549" i="8"/>
  <c r="I548" i="9"/>
  <c r="E548" i="9"/>
  <c r="U548" i="9"/>
  <c r="D548" i="9"/>
  <c r="F548" i="9"/>
  <c r="AE550" i="9"/>
  <c r="AD549" i="9"/>
  <c r="U549" i="8"/>
  <c r="I548" i="8"/>
  <c r="B549" i="8" l="1"/>
  <c r="AA549" i="8"/>
  <c r="AB549" i="8"/>
  <c r="AD550" i="9"/>
  <c r="AE551" i="9"/>
  <c r="AE551" i="8"/>
  <c r="O550" i="8"/>
  <c r="P550" i="8"/>
  <c r="Q550" i="8"/>
  <c r="D549" i="9"/>
  <c r="I549" i="9"/>
  <c r="F549" i="9"/>
  <c r="E549" i="9"/>
  <c r="U549" i="9"/>
  <c r="U550" i="8"/>
  <c r="I549" i="8"/>
  <c r="AA550" i="8" l="1"/>
  <c r="AB550" i="8"/>
  <c r="B550" i="8"/>
  <c r="U551" i="8"/>
  <c r="I550" i="8"/>
  <c r="AE552" i="8"/>
  <c r="P551" i="8"/>
  <c r="Q551" i="8"/>
  <c r="O551" i="8"/>
  <c r="AE552" i="9"/>
  <c r="AD551" i="9"/>
  <c r="F550" i="9"/>
  <c r="E550" i="9"/>
  <c r="I550" i="9"/>
  <c r="D550" i="9"/>
  <c r="U550" i="9"/>
  <c r="AA551" i="8" l="1"/>
  <c r="AB551" i="8"/>
  <c r="U551" i="9"/>
  <c r="I551" i="9"/>
  <c r="D551" i="9"/>
  <c r="E551" i="9"/>
  <c r="F551" i="9"/>
  <c r="AE553" i="8"/>
  <c r="O552" i="8"/>
  <c r="P552" i="8"/>
  <c r="Q552" i="8"/>
  <c r="AD552" i="9"/>
  <c r="AE553" i="9"/>
  <c r="U552" i="8"/>
  <c r="I551" i="8"/>
  <c r="B551" i="8"/>
  <c r="AA552" i="8" l="1"/>
  <c r="AB552" i="8"/>
  <c r="U553" i="8"/>
  <c r="I552" i="8"/>
  <c r="B552" i="8"/>
  <c r="AE554" i="8"/>
  <c r="P553" i="8"/>
  <c r="O553" i="8"/>
  <c r="Q553" i="8"/>
  <c r="D552" i="9"/>
  <c r="E552" i="9"/>
  <c r="I552" i="9"/>
  <c r="U552" i="9"/>
  <c r="F552" i="9"/>
  <c r="AE554" i="9"/>
  <c r="AD553" i="9"/>
  <c r="AA553" i="8" l="1"/>
  <c r="AB553" i="8"/>
  <c r="B553" i="8"/>
  <c r="AE555" i="9"/>
  <c r="AD554" i="9"/>
  <c r="AE555" i="8"/>
  <c r="O554" i="8"/>
  <c r="P554" i="8"/>
  <c r="Q554" i="8"/>
  <c r="E553" i="9"/>
  <c r="D553" i="9"/>
  <c r="I553" i="9"/>
  <c r="U553" i="9"/>
  <c r="F553" i="9"/>
  <c r="U554" i="8"/>
  <c r="I553" i="8"/>
  <c r="AA554" i="8" l="1"/>
  <c r="AB554" i="8"/>
  <c r="U555" i="8"/>
  <c r="I554" i="8"/>
  <c r="B554" i="8"/>
  <c r="AE556" i="8"/>
  <c r="O555" i="8"/>
  <c r="P555" i="8"/>
  <c r="Q555" i="8"/>
  <c r="I554" i="9"/>
  <c r="D554" i="9"/>
  <c r="U554" i="9"/>
  <c r="E554" i="9"/>
  <c r="F554" i="9"/>
  <c r="AE556" i="9"/>
  <c r="AD555" i="9"/>
  <c r="AA555" i="8" l="1"/>
  <c r="AB555" i="8"/>
  <c r="AE557" i="9"/>
  <c r="AD556" i="9"/>
  <c r="F555" i="9"/>
  <c r="U555" i="9"/>
  <c r="I555" i="9"/>
  <c r="E555" i="9"/>
  <c r="D555" i="9"/>
  <c r="B555" i="8"/>
  <c r="U556" i="8"/>
  <c r="I555" i="8"/>
  <c r="AE557" i="8"/>
  <c r="Q556" i="8"/>
  <c r="O556" i="8"/>
  <c r="P556" i="8"/>
  <c r="AA556" i="8" l="1"/>
  <c r="AB556" i="8"/>
  <c r="B556" i="8"/>
  <c r="AE558" i="8"/>
  <c r="O557" i="8"/>
  <c r="P557" i="8"/>
  <c r="Q557" i="8"/>
  <c r="E556" i="9"/>
  <c r="D556" i="9"/>
  <c r="F556" i="9"/>
  <c r="U556" i="9"/>
  <c r="I556" i="9"/>
  <c r="AD557" i="9"/>
  <c r="AE558" i="9"/>
  <c r="U557" i="8"/>
  <c r="I556" i="8"/>
  <c r="AA557" i="8" l="1"/>
  <c r="AB557" i="8"/>
  <c r="AE559" i="8"/>
  <c r="Q558" i="8"/>
  <c r="O558" i="8"/>
  <c r="P558" i="8"/>
  <c r="U558" i="8"/>
  <c r="I557" i="8"/>
  <c r="I557" i="9"/>
  <c r="F557" i="9"/>
  <c r="D557" i="9"/>
  <c r="U557" i="9"/>
  <c r="E557" i="9"/>
  <c r="AD558" i="9"/>
  <c r="AE559" i="9"/>
  <c r="B557" i="8"/>
  <c r="AA558" i="8" l="1"/>
  <c r="AB558" i="8"/>
  <c r="B558" i="8"/>
  <c r="U558" i="9"/>
  <c r="I558" i="9"/>
  <c r="F558" i="9"/>
  <c r="D558" i="9"/>
  <c r="E558" i="9"/>
  <c r="U559" i="8"/>
  <c r="I558" i="8"/>
  <c r="AD559" i="9"/>
  <c r="AE560" i="9"/>
  <c r="AE560" i="8"/>
  <c r="P559" i="8"/>
  <c r="Q559" i="8"/>
  <c r="O559" i="8"/>
  <c r="AA559" i="8" l="1"/>
  <c r="AB559" i="8"/>
  <c r="AE561" i="8"/>
  <c r="O560" i="8"/>
  <c r="P560" i="8"/>
  <c r="Q560" i="8"/>
  <c r="U560" i="8"/>
  <c r="I559" i="8"/>
  <c r="B559" i="8"/>
  <c r="AE561" i="9"/>
  <c r="AD560" i="9"/>
  <c r="U559" i="9"/>
  <c r="F559" i="9"/>
  <c r="E559" i="9"/>
  <c r="D559" i="9"/>
  <c r="I559" i="9"/>
  <c r="AA560" i="8" l="1"/>
  <c r="AB560" i="8"/>
  <c r="B560" i="8"/>
  <c r="U560" i="9"/>
  <c r="I560" i="9"/>
  <c r="F560" i="9"/>
  <c r="D560" i="9"/>
  <c r="E560" i="9"/>
  <c r="AD561" i="9"/>
  <c r="AE562" i="9"/>
  <c r="AE562" i="8"/>
  <c r="P561" i="8"/>
  <c r="O561" i="8"/>
  <c r="Q561" i="8"/>
  <c r="U561" i="8"/>
  <c r="I560" i="8"/>
  <c r="I22" i="7"/>
  <c r="H23" i="7"/>
  <c r="H691" i="7"/>
  <c r="I691" i="7"/>
  <c r="H22" i="7"/>
  <c r="I23" i="7"/>
  <c r="AA561" i="8" l="1"/>
  <c r="AB561" i="8"/>
  <c r="B561" i="8"/>
  <c r="I561" i="9"/>
  <c r="D561" i="9"/>
  <c r="F561" i="9"/>
  <c r="U561" i="9"/>
  <c r="E561" i="9"/>
  <c r="AE563" i="8"/>
  <c r="O562" i="8"/>
  <c r="P562" i="8"/>
  <c r="Q562" i="8"/>
  <c r="U562" i="8"/>
  <c r="I561" i="8"/>
  <c r="AE563" i="9"/>
  <c r="AD562" i="9"/>
  <c r="J22" i="7"/>
  <c r="J691" i="7"/>
  <c r="J23" i="7"/>
  <c r="AA562" i="8" l="1"/>
  <c r="AB562" i="8"/>
  <c r="B562" i="8"/>
  <c r="I562" i="9"/>
  <c r="D562" i="9"/>
  <c r="F562" i="9"/>
  <c r="E562" i="9"/>
  <c r="U562" i="9"/>
  <c r="AE564" i="8"/>
  <c r="O563" i="8"/>
  <c r="P563" i="8"/>
  <c r="Q563" i="8"/>
  <c r="U563" i="8"/>
  <c r="I562" i="8"/>
  <c r="AD563" i="9"/>
  <c r="AE564" i="9"/>
  <c r="AA563" i="8" l="1"/>
  <c r="AB563" i="8"/>
  <c r="B563" i="8"/>
  <c r="AE565" i="8"/>
  <c r="Q564" i="8"/>
  <c r="O564" i="8"/>
  <c r="P564" i="8"/>
  <c r="E563" i="9"/>
  <c r="U563" i="9"/>
  <c r="F563" i="9"/>
  <c r="I563" i="9"/>
  <c r="D563" i="9"/>
  <c r="AD564" i="9"/>
  <c r="AE565" i="9"/>
  <c r="U564" i="8"/>
  <c r="I563" i="8"/>
  <c r="AA564" i="8" l="1"/>
  <c r="AB564" i="8"/>
  <c r="B564" i="8"/>
  <c r="I564" i="9"/>
  <c r="D564" i="9"/>
  <c r="E564" i="9"/>
  <c r="U564" i="9"/>
  <c r="F564" i="9"/>
  <c r="U565" i="8"/>
  <c r="I564" i="8"/>
  <c r="AE566" i="9"/>
  <c r="AD565" i="9"/>
  <c r="AE566" i="8"/>
  <c r="O565" i="8"/>
  <c r="P565" i="8"/>
  <c r="Q565" i="8"/>
  <c r="AA565" i="8" l="1"/>
  <c r="AB565" i="8"/>
  <c r="E565" i="9"/>
  <c r="I565" i="9"/>
  <c r="D565" i="9"/>
  <c r="U565" i="9"/>
  <c r="F565" i="9"/>
  <c r="AE567" i="9"/>
  <c r="AD566" i="9"/>
  <c r="B565" i="8"/>
  <c r="U566" i="8"/>
  <c r="I565" i="8"/>
  <c r="AE567" i="8"/>
  <c r="Q566" i="8"/>
  <c r="O566" i="8"/>
  <c r="P566" i="8"/>
  <c r="AA566" i="8" l="1"/>
  <c r="AB566" i="8"/>
  <c r="U567" i="8"/>
  <c r="I566" i="8"/>
  <c r="B566" i="8"/>
  <c r="F566" i="9"/>
  <c r="E566" i="9"/>
  <c r="D566" i="9"/>
  <c r="U566" i="9"/>
  <c r="I566" i="9"/>
  <c r="AE568" i="8"/>
  <c r="P567" i="8"/>
  <c r="Q567" i="8"/>
  <c r="O567" i="8"/>
  <c r="AD567" i="9"/>
  <c r="AE568" i="9"/>
  <c r="AA567" i="8" l="1"/>
  <c r="AB567" i="8"/>
  <c r="AD568" i="9"/>
  <c r="AE569" i="9"/>
  <c r="AE569" i="8"/>
  <c r="O568" i="8"/>
  <c r="P568" i="8"/>
  <c r="Q568" i="8"/>
  <c r="U567" i="9"/>
  <c r="D567" i="9"/>
  <c r="E567" i="9"/>
  <c r="I567" i="9"/>
  <c r="F567" i="9"/>
  <c r="U568" i="8"/>
  <c r="I567" i="8"/>
  <c r="B567" i="8"/>
  <c r="AA568" i="8" l="1"/>
  <c r="AB568" i="8"/>
  <c r="B568" i="8"/>
  <c r="U569" i="8"/>
  <c r="I568" i="8"/>
  <c r="AE570" i="8"/>
  <c r="O569" i="8"/>
  <c r="Q569" i="8"/>
  <c r="P569" i="8"/>
  <c r="AE570" i="9"/>
  <c r="AD569" i="9"/>
  <c r="U568" i="9"/>
  <c r="E568" i="9"/>
  <c r="D568" i="9"/>
  <c r="F568" i="9"/>
  <c r="I568" i="9"/>
  <c r="AA569" i="8" l="1"/>
  <c r="AB569" i="8"/>
  <c r="I569" i="9"/>
  <c r="E569" i="9"/>
  <c r="U569" i="9"/>
  <c r="F569" i="9"/>
  <c r="D569" i="9"/>
  <c r="AE571" i="9"/>
  <c r="AD570" i="9"/>
  <c r="B569" i="8"/>
  <c r="AE571" i="8"/>
  <c r="O570" i="8"/>
  <c r="P570" i="8"/>
  <c r="Q570" i="8"/>
  <c r="U570" i="8"/>
  <c r="I569" i="8"/>
  <c r="AA570" i="8" l="1"/>
  <c r="AB570" i="8"/>
  <c r="B570" i="8"/>
  <c r="AE572" i="8"/>
  <c r="O571" i="8"/>
  <c r="P571" i="8"/>
  <c r="Q571" i="8"/>
  <c r="I570" i="9"/>
  <c r="U570" i="9"/>
  <c r="D570" i="9"/>
  <c r="E570" i="9"/>
  <c r="F570" i="9"/>
  <c r="AD571" i="9"/>
  <c r="AE572" i="9"/>
  <c r="U571" i="8"/>
  <c r="I570" i="8"/>
  <c r="AA571" i="8" l="1"/>
  <c r="AB571" i="8"/>
  <c r="AD572" i="9"/>
  <c r="AE573" i="9"/>
  <c r="B571" i="8"/>
  <c r="I571" i="9"/>
  <c r="U571" i="9"/>
  <c r="F571" i="9"/>
  <c r="E571" i="9"/>
  <c r="D571" i="9"/>
  <c r="AE573" i="8"/>
  <c r="Q572" i="8"/>
  <c r="O572" i="8"/>
  <c r="P572" i="8"/>
  <c r="U572" i="8"/>
  <c r="I571" i="8"/>
  <c r="AA572" i="8" l="1"/>
  <c r="AB572" i="8"/>
  <c r="U573" i="8"/>
  <c r="I572" i="8"/>
  <c r="B572" i="8"/>
  <c r="AE574" i="8"/>
  <c r="O573" i="8"/>
  <c r="P573" i="8"/>
  <c r="Q573" i="8"/>
  <c r="AD573" i="9"/>
  <c r="AE574" i="9"/>
  <c r="D572" i="9"/>
  <c r="F572" i="9"/>
  <c r="I572" i="9"/>
  <c r="U572" i="9"/>
  <c r="E572" i="9"/>
  <c r="AA573" i="8" l="1"/>
  <c r="AB573" i="8"/>
  <c r="B573" i="8"/>
  <c r="AD574" i="9"/>
  <c r="AE575" i="9"/>
  <c r="AE575" i="8"/>
  <c r="Q574" i="8"/>
  <c r="O574" i="8"/>
  <c r="P574" i="8"/>
  <c r="I573" i="9"/>
  <c r="D573" i="9"/>
  <c r="E573" i="9"/>
  <c r="U573" i="9"/>
  <c r="F573" i="9"/>
  <c r="U574" i="8"/>
  <c r="I573" i="8"/>
  <c r="AA574" i="8" l="1"/>
  <c r="AB574" i="8"/>
  <c r="B574" i="8"/>
  <c r="AD575" i="9"/>
  <c r="AE576" i="9"/>
  <c r="E574" i="9"/>
  <c r="F574" i="9"/>
  <c r="U574" i="9"/>
  <c r="I574" i="9"/>
  <c r="D574" i="9"/>
  <c r="U575" i="8"/>
  <c r="I574" i="8"/>
  <c r="AE576" i="8"/>
  <c r="P575" i="8"/>
  <c r="Q575" i="8"/>
  <c r="O575" i="8"/>
  <c r="AA575" i="8" l="1"/>
  <c r="AB575" i="8"/>
  <c r="U576" i="8"/>
  <c r="I575" i="8"/>
  <c r="B575" i="8"/>
  <c r="AE577" i="9"/>
  <c r="AD576" i="9"/>
  <c r="I575" i="9"/>
  <c r="F575" i="9"/>
  <c r="E575" i="9"/>
  <c r="D575" i="9"/>
  <c r="U575" i="9"/>
  <c r="AE577" i="8"/>
  <c r="O576" i="8"/>
  <c r="P576" i="8"/>
  <c r="Q576" i="8"/>
  <c r="AA576" i="8" l="1"/>
  <c r="AB576" i="8"/>
  <c r="B576" i="8"/>
  <c r="AE578" i="8"/>
  <c r="P577" i="8"/>
  <c r="O577" i="8"/>
  <c r="Q577" i="8"/>
  <c r="AD577" i="9"/>
  <c r="AE578" i="9"/>
  <c r="U577" i="8"/>
  <c r="I576" i="8"/>
  <c r="U576" i="9"/>
  <c r="F576" i="9"/>
  <c r="D576" i="9"/>
  <c r="E576" i="9"/>
  <c r="I576" i="9"/>
  <c r="AA577" i="8" l="1"/>
  <c r="AB577" i="8"/>
  <c r="B577" i="8"/>
  <c r="U578" i="8"/>
  <c r="I577" i="8"/>
  <c r="AE579" i="9"/>
  <c r="AD578" i="9"/>
  <c r="E577" i="9"/>
  <c r="U577" i="9"/>
  <c r="I577" i="9"/>
  <c r="D577" i="9"/>
  <c r="F577" i="9"/>
  <c r="AE579" i="8"/>
  <c r="O578" i="8"/>
  <c r="P578" i="8"/>
  <c r="Q578" i="8"/>
  <c r="AA578" i="8" l="1"/>
  <c r="AB578" i="8"/>
  <c r="B578" i="8"/>
  <c r="U578" i="9"/>
  <c r="I578" i="9"/>
  <c r="F578" i="9"/>
  <c r="E578" i="9"/>
  <c r="D578" i="9"/>
  <c r="AE580" i="8"/>
  <c r="O579" i="8"/>
  <c r="P579" i="8"/>
  <c r="Q579" i="8"/>
  <c r="AE580" i="9"/>
  <c r="AD579" i="9"/>
  <c r="U579" i="8"/>
  <c r="I578" i="8"/>
  <c r="AA579" i="8" l="1"/>
  <c r="AB579" i="8"/>
  <c r="B579" i="8"/>
  <c r="D579" i="9"/>
  <c r="U579" i="9"/>
  <c r="F579" i="9"/>
  <c r="E579" i="9"/>
  <c r="I579" i="9"/>
  <c r="AE581" i="8"/>
  <c r="Q580" i="8"/>
  <c r="O580" i="8"/>
  <c r="P580" i="8"/>
  <c r="U580" i="8"/>
  <c r="I579" i="8"/>
  <c r="AD580" i="9"/>
  <c r="AE581" i="9"/>
  <c r="AA580" i="8" l="1"/>
  <c r="AB580" i="8"/>
  <c r="AD581" i="9"/>
  <c r="AE582" i="9"/>
  <c r="I580" i="9"/>
  <c r="U580" i="9"/>
  <c r="D580" i="9"/>
  <c r="F580" i="9"/>
  <c r="E580" i="9"/>
  <c r="X579" i="9"/>
  <c r="U581" i="8"/>
  <c r="I580" i="8"/>
  <c r="B580" i="8"/>
  <c r="AE582" i="8"/>
  <c r="AB577" i="9" s="1"/>
  <c r="O581" i="8"/>
  <c r="P581" i="8"/>
  <c r="Q581" i="8"/>
  <c r="AA574" i="9"/>
  <c r="Q574" i="9"/>
  <c r="AA572" i="9"/>
  <c r="Q576" i="9"/>
  <c r="Q575" i="9"/>
  <c r="P575" i="9"/>
  <c r="AA581" i="8" l="1"/>
  <c r="AB581" i="8"/>
  <c r="AB579" i="9"/>
  <c r="X578" i="9"/>
  <c r="AB310" i="9"/>
  <c r="AB367" i="9"/>
  <c r="AB20" i="9"/>
  <c r="AB368" i="9"/>
  <c r="AB136" i="9"/>
  <c r="AB80" i="9"/>
  <c r="AB252" i="9"/>
  <c r="AB253" i="9"/>
  <c r="AB311" i="9"/>
  <c r="AB137" i="9"/>
  <c r="AB312" i="9"/>
  <c r="AB78" i="9"/>
  <c r="AB21" i="9"/>
  <c r="AB194" i="9"/>
  <c r="AB255" i="9"/>
  <c r="AB254" i="9"/>
  <c r="AB22" i="9"/>
  <c r="AB195" i="9"/>
  <c r="AB370" i="9"/>
  <c r="AB138" i="9"/>
  <c r="AB79" i="9"/>
  <c r="AB369" i="9"/>
  <c r="AB196" i="9"/>
  <c r="AB82" i="9"/>
  <c r="AB24" i="9"/>
  <c r="AB371" i="9"/>
  <c r="AB140" i="9"/>
  <c r="AB372" i="9"/>
  <c r="AB81" i="9"/>
  <c r="AB197" i="9"/>
  <c r="AB23" i="9"/>
  <c r="AB139" i="9"/>
  <c r="AB141" i="9"/>
  <c r="AB373" i="9"/>
  <c r="AB83" i="9"/>
  <c r="AB257" i="9"/>
  <c r="AB313" i="9"/>
  <c r="AB256" i="9"/>
  <c r="AB314" i="9"/>
  <c r="AB84" i="9"/>
  <c r="AB374" i="9"/>
  <c r="AB25" i="9"/>
  <c r="AB198" i="9"/>
  <c r="AB199" i="9"/>
  <c r="AB315" i="9"/>
  <c r="AB316" i="9"/>
  <c r="AB142" i="9"/>
  <c r="AB375" i="9"/>
  <c r="AB200" i="9"/>
  <c r="AB258" i="9"/>
  <c r="AB143" i="9"/>
  <c r="AB202" i="9"/>
  <c r="AB259" i="9"/>
  <c r="AB26" i="9"/>
  <c r="AB87" i="9"/>
  <c r="AB377" i="9"/>
  <c r="AB203" i="9"/>
  <c r="AB86" i="9"/>
  <c r="AB318" i="9"/>
  <c r="AB376" i="9"/>
  <c r="AB260" i="9"/>
  <c r="AB201" i="9"/>
  <c r="AB261" i="9"/>
  <c r="AB27" i="9"/>
  <c r="AB317" i="9"/>
  <c r="AB144" i="9"/>
  <c r="AB85" i="9"/>
  <c r="AB378" i="9"/>
  <c r="AB320" i="9"/>
  <c r="AB88" i="9"/>
  <c r="AB204" i="9"/>
  <c r="AB28" i="9"/>
  <c r="AB29" i="9"/>
  <c r="AB263" i="9"/>
  <c r="AB89" i="9"/>
  <c r="AB146" i="9"/>
  <c r="AB379" i="9"/>
  <c r="AB205" i="9"/>
  <c r="AB319" i="9"/>
  <c r="AB381" i="9"/>
  <c r="AB30" i="9"/>
  <c r="AB147" i="9"/>
  <c r="AB145" i="9"/>
  <c r="AB380" i="9"/>
  <c r="AB322" i="9"/>
  <c r="AB262" i="9"/>
  <c r="AB265" i="9"/>
  <c r="AB321" i="9"/>
  <c r="AB323" i="9"/>
  <c r="AB90" i="9"/>
  <c r="AB207" i="9"/>
  <c r="AB148" i="9"/>
  <c r="AB32" i="9"/>
  <c r="AB31" i="9"/>
  <c r="AB35" i="9"/>
  <c r="AB33" i="9"/>
  <c r="AB382" i="9"/>
  <c r="AB267" i="9"/>
  <c r="AB206" i="9"/>
  <c r="AB383" i="9"/>
  <c r="AB266" i="9"/>
  <c r="AB151" i="9"/>
  <c r="AB34" i="9"/>
  <c r="AB264" i="9"/>
  <c r="AB208" i="9"/>
  <c r="AB150" i="9"/>
  <c r="AB93" i="9"/>
  <c r="AB149" i="9"/>
  <c r="AB91" i="9"/>
  <c r="AB211" i="9"/>
  <c r="AB268" i="9"/>
  <c r="AB385" i="9"/>
  <c r="AB384" i="9"/>
  <c r="AB210" i="9"/>
  <c r="AB152" i="9"/>
  <c r="AB325" i="9"/>
  <c r="AB36" i="9"/>
  <c r="AB324" i="9"/>
  <c r="AB92" i="9"/>
  <c r="AB212" i="9"/>
  <c r="AB94" i="9"/>
  <c r="AB153" i="9"/>
  <c r="AB327" i="9"/>
  <c r="AB96" i="9"/>
  <c r="AB209" i="9"/>
  <c r="AB326" i="9"/>
  <c r="AB95" i="9"/>
  <c r="AB37" i="9"/>
  <c r="AB39" i="9"/>
  <c r="AB387" i="9"/>
  <c r="AB269" i="9"/>
  <c r="AB270" i="9"/>
  <c r="AB154" i="9"/>
  <c r="AB328" i="9"/>
  <c r="AB38" i="9"/>
  <c r="AB331" i="9"/>
  <c r="AB213" i="9"/>
  <c r="AB97" i="9"/>
  <c r="AB388" i="9"/>
  <c r="AB273" i="9"/>
  <c r="AB272" i="9"/>
  <c r="AB40" i="9"/>
  <c r="AB156" i="9"/>
  <c r="AB330" i="9"/>
  <c r="AB271" i="9"/>
  <c r="AB214" i="9"/>
  <c r="AB386" i="9"/>
  <c r="AB98" i="9"/>
  <c r="AB389" i="9"/>
  <c r="AB329" i="9"/>
  <c r="AB155" i="9"/>
  <c r="AB158" i="9"/>
  <c r="AB100" i="9"/>
  <c r="AB215" i="9"/>
  <c r="AB43" i="9"/>
  <c r="AB99" i="9"/>
  <c r="AB390" i="9"/>
  <c r="AB42" i="9"/>
  <c r="AB41" i="9"/>
  <c r="AB157" i="9"/>
  <c r="AB217" i="9"/>
  <c r="AB216" i="9"/>
  <c r="AB101" i="9"/>
  <c r="AB333" i="9"/>
  <c r="AB392" i="9"/>
  <c r="AB391" i="9"/>
  <c r="AB334" i="9"/>
  <c r="AB219" i="9"/>
  <c r="AB159" i="9"/>
  <c r="AB332" i="9"/>
  <c r="AB161" i="9"/>
  <c r="AB393" i="9"/>
  <c r="AB274" i="9"/>
  <c r="AB102" i="9"/>
  <c r="AB276" i="9"/>
  <c r="AB275" i="9"/>
  <c r="AB45" i="9"/>
  <c r="AB162" i="9"/>
  <c r="AB44" i="9"/>
  <c r="AB218" i="9"/>
  <c r="AB103" i="9"/>
  <c r="AB221" i="9"/>
  <c r="AB335" i="9"/>
  <c r="AB46" i="9"/>
  <c r="AB279" i="9"/>
  <c r="AB160" i="9"/>
  <c r="AB163" i="9"/>
  <c r="AB277" i="9"/>
  <c r="AB47" i="9"/>
  <c r="AB337" i="9"/>
  <c r="AB336" i="9"/>
  <c r="AB395" i="9"/>
  <c r="AB106" i="9"/>
  <c r="AB278" i="9"/>
  <c r="AB104" i="9"/>
  <c r="AB220" i="9"/>
  <c r="AB105" i="9"/>
  <c r="AB397" i="9"/>
  <c r="AB50" i="9"/>
  <c r="AB222" i="9"/>
  <c r="AB164" i="9"/>
  <c r="AB394" i="9"/>
  <c r="AB48" i="9"/>
  <c r="AB107" i="9"/>
  <c r="AB49" i="9"/>
  <c r="AB280" i="9"/>
  <c r="AB396" i="9"/>
  <c r="AB283" i="9"/>
  <c r="AB339" i="9"/>
  <c r="AB166" i="9"/>
  <c r="AB225" i="9"/>
  <c r="AB281" i="9"/>
  <c r="AB167" i="9"/>
  <c r="AB399" i="9"/>
  <c r="AB165" i="9"/>
  <c r="AB108" i="9"/>
  <c r="AB340" i="9"/>
  <c r="AB109" i="9"/>
  <c r="AB338" i="9"/>
  <c r="AB341" i="9"/>
  <c r="AB224" i="9"/>
  <c r="AB51" i="9"/>
  <c r="AB223" i="9"/>
  <c r="AB398" i="9"/>
  <c r="AB342" i="9"/>
  <c r="AB227" i="9"/>
  <c r="AB284" i="9"/>
  <c r="AB285" i="9"/>
  <c r="AB226" i="9"/>
  <c r="AB400" i="9"/>
  <c r="AB282" i="9"/>
  <c r="AB110" i="9"/>
  <c r="AB111" i="9"/>
  <c r="AB54" i="9"/>
  <c r="AB402" i="9"/>
  <c r="AB55" i="9"/>
  <c r="AB403" i="9"/>
  <c r="AB343" i="9"/>
  <c r="AB169" i="9"/>
  <c r="AB168" i="9"/>
  <c r="AB53" i="9"/>
  <c r="AB401" i="9"/>
  <c r="AB52" i="9"/>
  <c r="AB228" i="9"/>
  <c r="AB286" i="9"/>
  <c r="AB287" i="9"/>
  <c r="AB113" i="9"/>
  <c r="AB171" i="9"/>
  <c r="AB404" i="9"/>
  <c r="AB345" i="9"/>
  <c r="AB114" i="9"/>
  <c r="AB112" i="9"/>
  <c r="AB288" i="9"/>
  <c r="AB174" i="9"/>
  <c r="AB229" i="9"/>
  <c r="AB170" i="9"/>
  <c r="AB230" i="9"/>
  <c r="AB346" i="9"/>
  <c r="AB57" i="9"/>
  <c r="AB289" i="9"/>
  <c r="AB56" i="9"/>
  <c r="AB231" i="9"/>
  <c r="AB344" i="9"/>
  <c r="AB406" i="9"/>
  <c r="AB232" i="9"/>
  <c r="AB172" i="9"/>
  <c r="AB405" i="9"/>
  <c r="AB116" i="9"/>
  <c r="AB347" i="9"/>
  <c r="AB407" i="9"/>
  <c r="AB290" i="9"/>
  <c r="AB58" i="9"/>
  <c r="AB291" i="9"/>
  <c r="AB348" i="9"/>
  <c r="AB173" i="9"/>
  <c r="AB349" i="9"/>
  <c r="AB233" i="9"/>
  <c r="AB117" i="9"/>
  <c r="AB115" i="9"/>
  <c r="AA4" i="9"/>
  <c r="AB177" i="9"/>
  <c r="AB175" i="9"/>
  <c r="AB235" i="9"/>
  <c r="AB3" i="9"/>
  <c r="AB61" i="9"/>
  <c r="AB178" i="9"/>
  <c r="AB351" i="9"/>
  <c r="AB4" i="9"/>
  <c r="AB352" i="9"/>
  <c r="AB410" i="9"/>
  <c r="AB409" i="9"/>
  <c r="AB293" i="9"/>
  <c r="AB59" i="9"/>
  <c r="AB5" i="9"/>
  <c r="AA3" i="9"/>
  <c r="AB354" i="9"/>
  <c r="AB120" i="9"/>
  <c r="AB237" i="9"/>
  <c r="AB411" i="9"/>
  <c r="AB119" i="9"/>
  <c r="AB236" i="9"/>
  <c r="AB353" i="9"/>
  <c r="AB62" i="9"/>
  <c r="AB295" i="9"/>
  <c r="AB412" i="9"/>
  <c r="AB294" i="9"/>
  <c r="AB63" i="9"/>
  <c r="AB122" i="9"/>
  <c r="AB180" i="9"/>
  <c r="AB240" i="9"/>
  <c r="AB239" i="9"/>
  <c r="AB6" i="9"/>
  <c r="AB123" i="9"/>
  <c r="AB179" i="9"/>
  <c r="AB238" i="9"/>
  <c r="AB65" i="9"/>
  <c r="AB121" i="9"/>
  <c r="AB296" i="9"/>
  <c r="AB300" i="9"/>
  <c r="AB413" i="9"/>
  <c r="AB66" i="9"/>
  <c r="AB7" i="9"/>
  <c r="AB64" i="9"/>
  <c r="AB8" i="9"/>
  <c r="AB125" i="9"/>
  <c r="AB414" i="9"/>
  <c r="AB355" i="9"/>
  <c r="AB181" i="9"/>
  <c r="AB297" i="9"/>
  <c r="AB415" i="9"/>
  <c r="AB356" i="9"/>
  <c r="AB241" i="9"/>
  <c r="AB182" i="9"/>
  <c r="AB416" i="9"/>
  <c r="AB67" i="9"/>
  <c r="AB242" i="9"/>
  <c r="AB9" i="9"/>
  <c r="AB124" i="9"/>
  <c r="AB301" i="9"/>
  <c r="AB68" i="9"/>
  <c r="AB11" i="9"/>
  <c r="AB185" i="9"/>
  <c r="AB299" i="9"/>
  <c r="AB127" i="9"/>
  <c r="AB183" i="9"/>
  <c r="AB126" i="9"/>
  <c r="AB357" i="9"/>
  <c r="AB298" i="9"/>
  <c r="AB358" i="9"/>
  <c r="AB184" i="9"/>
  <c r="AB243" i="9"/>
  <c r="AB361" i="9"/>
  <c r="AB70" i="9"/>
  <c r="AB418" i="9"/>
  <c r="AB244" i="9"/>
  <c r="AB10" i="9"/>
  <c r="AB303" i="9"/>
  <c r="AB69" i="9"/>
  <c r="AB417" i="9"/>
  <c r="AB359" i="9"/>
  <c r="AB419" i="9"/>
  <c r="AB302" i="9"/>
  <c r="AB186" i="9"/>
  <c r="AB128" i="9"/>
  <c r="AB420" i="9"/>
  <c r="AB360" i="9"/>
  <c r="AB187" i="9"/>
  <c r="AB72" i="9"/>
  <c r="AB362" i="9"/>
  <c r="AB190" i="9"/>
  <c r="AB129" i="9"/>
  <c r="AB12" i="9"/>
  <c r="AB421" i="9"/>
  <c r="AB245" i="9"/>
  <c r="AB13" i="9"/>
  <c r="AB188" i="9"/>
  <c r="AB131" i="9"/>
  <c r="AB15" i="9"/>
  <c r="AB71" i="9"/>
  <c r="AB423" i="9"/>
  <c r="AB304" i="9"/>
  <c r="AB14" i="9"/>
  <c r="AB130" i="9"/>
  <c r="AB249" i="9"/>
  <c r="AB247" i="9"/>
  <c r="AB16" i="9"/>
  <c r="AB305" i="9"/>
  <c r="AB189" i="9"/>
  <c r="AB422" i="9"/>
  <c r="AB73" i="9"/>
  <c r="AB363" i="9"/>
  <c r="AB134" i="9"/>
  <c r="AB74" i="9"/>
  <c r="AB308" i="9"/>
  <c r="AB246" i="9"/>
  <c r="AB250" i="9"/>
  <c r="AB365" i="9"/>
  <c r="AB307" i="9"/>
  <c r="AB132" i="9"/>
  <c r="AB17" i="9"/>
  <c r="AB248" i="9"/>
  <c r="AB364" i="9"/>
  <c r="AB19" i="9"/>
  <c r="AB306" i="9"/>
  <c r="AB191" i="9"/>
  <c r="AB251" i="9"/>
  <c r="AB75" i="9"/>
  <c r="AB133" i="9"/>
  <c r="AB192" i="9"/>
  <c r="AB309" i="9"/>
  <c r="AB18" i="9"/>
  <c r="AB76" i="9"/>
  <c r="AB135" i="9"/>
  <c r="AB366" i="9"/>
  <c r="AB426" i="9"/>
  <c r="AB424" i="9"/>
  <c r="AB425" i="9"/>
  <c r="AB77" i="9"/>
  <c r="AB193" i="9"/>
  <c r="AB428" i="9"/>
  <c r="AB429" i="9"/>
  <c r="AB427" i="9"/>
  <c r="AB432" i="9"/>
  <c r="AB430" i="9"/>
  <c r="AB431" i="9"/>
  <c r="AB433" i="9"/>
  <c r="AB434" i="9"/>
  <c r="AB435" i="9"/>
  <c r="AB436" i="9"/>
  <c r="AB438" i="9"/>
  <c r="AB437" i="9"/>
  <c r="AB439" i="9"/>
  <c r="AB440" i="9"/>
  <c r="AB443" i="9"/>
  <c r="AB441" i="9"/>
  <c r="AB442" i="9"/>
  <c r="AB444" i="9"/>
  <c r="AB446" i="9"/>
  <c r="AB445" i="9"/>
  <c r="AB447" i="9"/>
  <c r="AB448" i="9"/>
  <c r="AB449" i="9"/>
  <c r="AB450" i="9"/>
  <c r="AB451" i="9"/>
  <c r="AB453" i="9"/>
  <c r="AB452" i="9"/>
  <c r="AB454" i="9"/>
  <c r="AB455" i="9"/>
  <c r="AB456" i="9"/>
  <c r="AB457" i="9"/>
  <c r="AB459" i="9"/>
  <c r="AB458" i="9"/>
  <c r="AB460" i="9"/>
  <c r="AB461" i="9"/>
  <c r="AB462" i="9"/>
  <c r="AB463" i="9"/>
  <c r="AB465" i="9"/>
  <c r="AB464" i="9"/>
  <c r="AB467" i="9"/>
  <c r="AB469" i="9"/>
  <c r="AB468" i="9"/>
  <c r="AB471" i="9"/>
  <c r="AB470" i="9"/>
  <c r="AB472" i="9"/>
  <c r="AB473" i="9"/>
  <c r="AB474" i="9"/>
  <c r="AB476" i="9"/>
  <c r="AB475" i="9"/>
  <c r="AB477" i="9"/>
  <c r="AB478" i="9"/>
  <c r="AB479" i="9"/>
  <c r="AB482" i="9"/>
  <c r="AB481" i="9"/>
  <c r="AB480" i="9"/>
  <c r="AB483" i="9"/>
  <c r="AB484" i="9"/>
  <c r="AB485" i="9"/>
  <c r="AB486" i="9"/>
  <c r="AB488" i="9"/>
  <c r="AB490" i="9"/>
  <c r="AB487" i="9"/>
  <c r="AB489" i="9"/>
  <c r="AB492" i="9"/>
  <c r="AB491" i="9"/>
  <c r="AB494" i="9"/>
  <c r="AB493" i="9"/>
  <c r="AB497" i="9"/>
  <c r="AB495" i="9"/>
  <c r="AB496" i="9"/>
  <c r="AB498" i="9"/>
  <c r="AB500" i="9"/>
  <c r="AB499" i="9"/>
  <c r="AB501" i="9"/>
  <c r="AB503" i="9"/>
  <c r="AB502" i="9"/>
  <c r="AB504" i="9"/>
  <c r="AB505" i="9"/>
  <c r="AB508" i="9"/>
  <c r="AB507" i="9"/>
  <c r="AB506" i="9"/>
  <c r="AB511" i="9"/>
  <c r="AB509" i="9"/>
  <c r="AB510" i="9"/>
  <c r="AB512" i="9"/>
  <c r="AB515" i="9"/>
  <c r="AB513" i="9"/>
  <c r="AB514" i="9"/>
  <c r="AB518" i="9"/>
  <c r="AB517" i="9"/>
  <c r="AB516" i="9"/>
  <c r="AB519" i="9"/>
  <c r="AB523" i="9"/>
  <c r="AB522" i="9"/>
  <c r="AB520" i="9"/>
  <c r="AB521" i="9"/>
  <c r="AB526" i="9"/>
  <c r="AB525" i="9"/>
  <c r="AB529" i="9"/>
  <c r="AB527" i="9"/>
  <c r="AB528" i="9"/>
  <c r="AB530" i="9"/>
  <c r="AB531" i="9"/>
  <c r="AB532" i="9"/>
  <c r="AB533" i="9"/>
  <c r="AB534" i="9"/>
  <c r="AB537" i="9"/>
  <c r="AB535" i="9"/>
  <c r="AB536" i="9"/>
  <c r="AB539" i="9"/>
  <c r="AB538" i="9"/>
  <c r="AB540" i="9"/>
  <c r="AB541" i="9"/>
  <c r="AB542" i="9"/>
  <c r="AB543" i="9"/>
  <c r="AB544" i="9"/>
  <c r="AB545" i="9"/>
  <c r="AB546" i="9"/>
  <c r="AB548" i="9"/>
  <c r="AB547" i="9"/>
  <c r="AB549" i="9"/>
  <c r="AB550" i="9"/>
  <c r="AB553" i="9"/>
  <c r="AB552" i="9"/>
  <c r="AB551" i="9"/>
  <c r="AB554" i="9"/>
  <c r="AB558" i="9"/>
  <c r="AB556" i="9"/>
  <c r="AB555" i="9"/>
  <c r="AB557" i="9"/>
  <c r="AB559" i="9"/>
  <c r="AB561" i="9"/>
  <c r="AB560" i="9"/>
  <c r="AB563" i="9"/>
  <c r="AB562" i="9"/>
  <c r="AB565" i="9"/>
  <c r="AB564" i="9"/>
  <c r="AB568" i="9"/>
  <c r="AB566" i="9"/>
  <c r="AB567" i="9"/>
  <c r="AB569" i="9"/>
  <c r="AB571" i="9"/>
  <c r="AB570" i="9"/>
  <c r="AB573" i="9"/>
  <c r="AB572" i="9"/>
  <c r="AB575" i="9"/>
  <c r="AB578" i="9"/>
  <c r="AB574" i="9"/>
  <c r="AB576" i="9"/>
  <c r="X580" i="9"/>
  <c r="AB580" i="9"/>
  <c r="B581" i="8"/>
  <c r="P576" i="9"/>
  <c r="X572" i="9"/>
  <c r="O577" i="9"/>
  <c r="Q582" i="8"/>
  <c r="O582" i="8"/>
  <c r="P582" i="8"/>
  <c r="X3" i="9"/>
  <c r="Q3" i="9"/>
  <c r="O3" i="9"/>
  <c r="P3" i="9"/>
  <c r="X5" i="9"/>
  <c r="Q7" i="9"/>
  <c r="O5" i="9"/>
  <c r="O4" i="9"/>
  <c r="P4" i="9"/>
  <c r="Q5" i="9"/>
  <c r="Q4" i="9"/>
  <c r="P5" i="9"/>
  <c r="AA5" i="9"/>
  <c r="P7" i="9"/>
  <c r="P8" i="9"/>
  <c r="O7" i="9"/>
  <c r="Q6" i="9"/>
  <c r="O6" i="9"/>
  <c r="P6" i="9"/>
  <c r="O8" i="9"/>
  <c r="Q10" i="9"/>
  <c r="X7" i="9"/>
  <c r="X8" i="9"/>
  <c r="Q8" i="9"/>
  <c r="AA7" i="9"/>
  <c r="AA6" i="9"/>
  <c r="P9" i="9"/>
  <c r="Q11" i="9"/>
  <c r="X4" i="9"/>
  <c r="AA8" i="9"/>
  <c r="Q9" i="9"/>
  <c r="P10" i="9"/>
  <c r="X6" i="9"/>
  <c r="AA9" i="9"/>
  <c r="O11" i="9"/>
  <c r="O10" i="9"/>
  <c r="O9" i="9"/>
  <c r="AA10" i="9"/>
  <c r="X11" i="9"/>
  <c r="Q14" i="9"/>
  <c r="X10" i="9"/>
  <c r="O12" i="9"/>
  <c r="P11" i="9"/>
  <c r="Q12" i="9"/>
  <c r="AA14" i="9"/>
  <c r="AA11" i="9"/>
  <c r="P14" i="9"/>
  <c r="O13" i="9"/>
  <c r="O14" i="9"/>
  <c r="P12" i="9"/>
  <c r="X9" i="9"/>
  <c r="Q13" i="9"/>
  <c r="X12" i="9"/>
  <c r="P13" i="9"/>
  <c r="AA12" i="9"/>
  <c r="O15" i="9"/>
  <c r="AA15" i="9"/>
  <c r="X16" i="9"/>
  <c r="X13" i="9"/>
  <c r="P16" i="9"/>
  <c r="AA13" i="9"/>
  <c r="X15" i="9"/>
  <c r="Q15" i="9"/>
  <c r="P15" i="9"/>
  <c r="O16" i="9"/>
  <c r="Q16" i="9"/>
  <c r="X19" i="9"/>
  <c r="AA16" i="9"/>
  <c r="AA18" i="9"/>
  <c r="O17" i="9"/>
  <c r="P17" i="9"/>
  <c r="Q17" i="9"/>
  <c r="O19" i="9"/>
  <c r="P19" i="9"/>
  <c r="P18" i="9"/>
  <c r="AA17" i="9"/>
  <c r="Q18" i="9"/>
  <c r="AA19" i="9"/>
  <c r="O18" i="9"/>
  <c r="X14" i="9"/>
  <c r="Q19" i="9"/>
  <c r="P20" i="9"/>
  <c r="X18" i="9"/>
  <c r="X23" i="9"/>
  <c r="X21" i="9"/>
  <c r="O20" i="9"/>
  <c r="O21" i="9"/>
  <c r="P23" i="9"/>
  <c r="AA20" i="9"/>
  <c r="O23" i="9"/>
  <c r="X22" i="9"/>
  <c r="O22" i="9"/>
  <c r="P24" i="9"/>
  <c r="Q20" i="9"/>
  <c r="X20" i="9"/>
  <c r="P22" i="9"/>
  <c r="Q21" i="9"/>
  <c r="X17" i="9"/>
  <c r="O25" i="9"/>
  <c r="AA23" i="9"/>
  <c r="AA21" i="9"/>
  <c r="P21" i="9"/>
  <c r="O24" i="9"/>
  <c r="Q23" i="9"/>
  <c r="Q24" i="9"/>
  <c r="Q26" i="9"/>
  <c r="Q22" i="9"/>
  <c r="Q25" i="9"/>
  <c r="O26" i="9"/>
  <c r="P25" i="9"/>
  <c r="AA22" i="9"/>
  <c r="AA24" i="9"/>
  <c r="P27" i="9"/>
  <c r="X25" i="9"/>
  <c r="P29" i="9"/>
  <c r="X24" i="9"/>
  <c r="O28" i="9"/>
  <c r="AA25" i="9"/>
  <c r="Q27" i="9"/>
  <c r="O30" i="9"/>
  <c r="X28" i="9"/>
  <c r="P26" i="9"/>
  <c r="X26" i="9"/>
  <c r="P28" i="9"/>
  <c r="O27" i="9"/>
  <c r="O29" i="9"/>
  <c r="AA26" i="9"/>
  <c r="P31" i="9"/>
  <c r="P30" i="9"/>
  <c r="AA28" i="9"/>
  <c r="Q28" i="9"/>
  <c r="Q30" i="9"/>
  <c r="AA27" i="9"/>
  <c r="X27" i="9"/>
  <c r="Q29" i="9"/>
  <c r="X29" i="9"/>
  <c r="Q31" i="9"/>
  <c r="Q33" i="9"/>
  <c r="O31" i="9"/>
  <c r="X30" i="9"/>
  <c r="AA29" i="9"/>
  <c r="O32" i="9"/>
  <c r="AA33" i="9"/>
  <c r="AA30" i="9"/>
  <c r="P32" i="9"/>
  <c r="X31" i="9"/>
  <c r="AA31" i="9"/>
  <c r="AA32" i="9"/>
  <c r="Q32" i="9"/>
  <c r="O34" i="9"/>
  <c r="P37" i="9"/>
  <c r="O33" i="9"/>
  <c r="P33" i="9"/>
  <c r="X32" i="9"/>
  <c r="Q34" i="9"/>
  <c r="AA34" i="9"/>
  <c r="Q35" i="9"/>
  <c r="P34" i="9"/>
  <c r="X35" i="9"/>
  <c r="O35" i="9"/>
  <c r="P35" i="9"/>
  <c r="AA35" i="9"/>
  <c r="AA37" i="9"/>
  <c r="Q36" i="9"/>
  <c r="AA36" i="9"/>
  <c r="O36" i="9"/>
  <c r="O37" i="9"/>
  <c r="X33" i="9"/>
  <c r="X36" i="9"/>
  <c r="Q39" i="9"/>
  <c r="Q37" i="9"/>
  <c r="P36" i="9"/>
  <c r="O39" i="9"/>
  <c r="X40" i="9"/>
  <c r="X34" i="9"/>
  <c r="O38" i="9"/>
  <c r="P38" i="9"/>
  <c r="AA38" i="9"/>
  <c r="O40" i="9"/>
  <c r="Q41" i="9"/>
  <c r="Q38" i="9"/>
  <c r="Q42" i="9"/>
  <c r="P39" i="9"/>
  <c r="AA40" i="9"/>
  <c r="Q40" i="9"/>
  <c r="AA39" i="9"/>
  <c r="O41" i="9"/>
  <c r="P41" i="9"/>
  <c r="X39" i="9"/>
  <c r="P40" i="9"/>
  <c r="P42" i="9"/>
  <c r="X37" i="9"/>
  <c r="O42" i="9"/>
  <c r="O45" i="9"/>
  <c r="X38" i="9"/>
  <c r="AA41" i="9"/>
  <c r="X41" i="9"/>
  <c r="X44" i="9"/>
  <c r="P43" i="9"/>
  <c r="AA42" i="9"/>
  <c r="X42" i="9"/>
  <c r="O43" i="9"/>
  <c r="Q43" i="9"/>
  <c r="Q47" i="9"/>
  <c r="X43" i="9"/>
  <c r="Q45" i="9"/>
  <c r="AA44" i="9"/>
  <c r="Q44" i="9"/>
  <c r="P45" i="9"/>
  <c r="P44" i="9"/>
  <c r="AA43" i="9"/>
  <c r="O44" i="9"/>
  <c r="O46" i="9"/>
  <c r="O48" i="9"/>
  <c r="AA45" i="9"/>
  <c r="X49" i="9"/>
  <c r="P46" i="9"/>
  <c r="Q46" i="9"/>
  <c r="P47" i="9"/>
  <c r="AA46" i="9"/>
  <c r="P48" i="9"/>
  <c r="Q48" i="9"/>
  <c r="X46" i="9"/>
  <c r="O47" i="9"/>
  <c r="X47" i="9"/>
  <c r="AA47" i="9"/>
  <c r="X48" i="9"/>
  <c r="X45" i="9"/>
  <c r="P50" i="9"/>
  <c r="Q49" i="9"/>
  <c r="P53" i="9"/>
  <c r="AA48" i="9"/>
  <c r="Q50" i="9"/>
  <c r="O49" i="9"/>
  <c r="AA49" i="9"/>
  <c r="O50" i="9"/>
  <c r="P49" i="9"/>
  <c r="Q51" i="9"/>
  <c r="P51" i="9"/>
  <c r="O51" i="9"/>
  <c r="O52" i="9"/>
  <c r="X50" i="9"/>
  <c r="AA50" i="9"/>
  <c r="P52" i="9"/>
  <c r="AA57" i="9"/>
  <c r="Q52" i="9"/>
  <c r="O53" i="9"/>
  <c r="Q53" i="9"/>
  <c r="AA51" i="9"/>
  <c r="AA55" i="9"/>
  <c r="X52" i="9"/>
  <c r="X51" i="9"/>
  <c r="AA52" i="9"/>
  <c r="AA53" i="9"/>
  <c r="AA54" i="9"/>
  <c r="P55" i="9"/>
  <c r="O55" i="9"/>
  <c r="O54" i="9"/>
  <c r="P54" i="9"/>
  <c r="Q54" i="9"/>
  <c r="X55" i="9"/>
  <c r="Q58" i="9"/>
  <c r="P56" i="9"/>
  <c r="Q55" i="9"/>
  <c r="Q56" i="9"/>
  <c r="X53" i="9"/>
  <c r="AA56" i="9"/>
  <c r="O57" i="9"/>
  <c r="Q57" i="9"/>
  <c r="P57" i="9"/>
  <c r="X56" i="9"/>
  <c r="O56" i="9"/>
  <c r="O58" i="9"/>
  <c r="P59" i="9"/>
  <c r="X58" i="9"/>
  <c r="O59" i="9"/>
  <c r="Q59" i="9"/>
  <c r="X54" i="9"/>
  <c r="P58" i="9"/>
  <c r="AA58" i="9"/>
  <c r="X57" i="9"/>
  <c r="AA59" i="9"/>
  <c r="Q62" i="9"/>
  <c r="P61" i="9"/>
  <c r="Q61" i="9"/>
  <c r="X59" i="9"/>
  <c r="O62" i="9"/>
  <c r="P62" i="9"/>
  <c r="O61" i="9"/>
  <c r="P65" i="9"/>
  <c r="X62" i="9"/>
  <c r="AA61" i="9"/>
  <c r="AA62" i="9"/>
  <c r="X61" i="9"/>
  <c r="P63" i="9"/>
  <c r="Q63" i="9"/>
  <c r="O63" i="9"/>
  <c r="AA64" i="9"/>
  <c r="O65" i="9"/>
  <c r="X63" i="9"/>
  <c r="AA63" i="9"/>
  <c r="X64" i="9"/>
  <c r="O64" i="9"/>
  <c r="Q64" i="9"/>
  <c r="P64" i="9"/>
  <c r="P66" i="9"/>
  <c r="Q65" i="9"/>
  <c r="X65" i="9"/>
  <c r="O67" i="9"/>
  <c r="AA65" i="9"/>
  <c r="O66" i="9"/>
  <c r="Q66" i="9"/>
  <c r="P67" i="9"/>
  <c r="P68" i="9"/>
  <c r="Q67" i="9"/>
  <c r="AA66" i="9"/>
  <c r="Q68" i="9"/>
  <c r="O69" i="9"/>
  <c r="Q69" i="9"/>
  <c r="O68" i="9"/>
  <c r="AA67" i="9"/>
  <c r="X67" i="9"/>
  <c r="X68" i="9"/>
  <c r="AA68" i="9"/>
  <c r="AA69" i="9"/>
  <c r="P69" i="9"/>
  <c r="P70" i="9"/>
  <c r="P74" i="9"/>
  <c r="O70" i="9"/>
  <c r="X66" i="9"/>
  <c r="Q70" i="9"/>
  <c r="X73" i="9"/>
  <c r="Q71" i="9"/>
  <c r="P71" i="9"/>
  <c r="AA70" i="9"/>
  <c r="O72" i="9"/>
  <c r="O71" i="9"/>
  <c r="X70" i="9"/>
  <c r="Q72" i="9"/>
  <c r="P72" i="9"/>
  <c r="X71" i="9"/>
  <c r="AA71" i="9"/>
  <c r="AA72" i="9"/>
  <c r="AA75" i="9"/>
  <c r="AA73" i="9"/>
  <c r="O73" i="9"/>
  <c r="P73" i="9"/>
  <c r="X76" i="9"/>
  <c r="X69" i="9"/>
  <c r="O74" i="9"/>
  <c r="Q74" i="9"/>
  <c r="Q73" i="9"/>
  <c r="AA74" i="9"/>
  <c r="P76" i="9"/>
  <c r="O76" i="9"/>
  <c r="Q78" i="9"/>
  <c r="X74" i="9"/>
  <c r="X72" i="9"/>
  <c r="O75" i="9"/>
  <c r="P75" i="9"/>
  <c r="Q75" i="9"/>
  <c r="AA78" i="9"/>
  <c r="O78" i="9"/>
  <c r="X79" i="9"/>
  <c r="Q76" i="9"/>
  <c r="Q79" i="9"/>
  <c r="Q77" i="9"/>
  <c r="AA77" i="9"/>
  <c r="AA76" i="9"/>
  <c r="P81" i="9"/>
  <c r="X75" i="9"/>
  <c r="P77" i="9"/>
  <c r="X77" i="9"/>
  <c r="O77" i="9"/>
  <c r="P78" i="9"/>
  <c r="Q80" i="9"/>
  <c r="P79" i="9"/>
  <c r="O79" i="9"/>
  <c r="P80" i="9"/>
  <c r="O80" i="9"/>
  <c r="X80" i="9"/>
  <c r="AA80" i="9"/>
  <c r="AA79" i="9"/>
  <c r="Q81" i="9"/>
  <c r="O82" i="9"/>
  <c r="Q82" i="9"/>
  <c r="AA81" i="9"/>
  <c r="P82" i="9"/>
  <c r="O81" i="9"/>
  <c r="Q85" i="9"/>
  <c r="X84" i="9"/>
  <c r="X78" i="9"/>
  <c r="X83" i="9"/>
  <c r="Q83" i="9"/>
  <c r="AA82" i="9"/>
  <c r="X81" i="9"/>
  <c r="P84" i="9"/>
  <c r="O83" i="9"/>
  <c r="P83" i="9"/>
  <c r="Q84" i="9"/>
  <c r="X86" i="9"/>
  <c r="O85" i="9"/>
  <c r="P85" i="9"/>
  <c r="O84" i="9"/>
  <c r="P86" i="9"/>
  <c r="AA83" i="9"/>
  <c r="X87" i="9"/>
  <c r="AA84" i="9"/>
  <c r="X82" i="9"/>
  <c r="AA86" i="9"/>
  <c r="Q89" i="9"/>
  <c r="Q86" i="9"/>
  <c r="AA85" i="9"/>
  <c r="O86" i="9"/>
  <c r="P87" i="9"/>
  <c r="Q87" i="9"/>
  <c r="X85" i="9"/>
  <c r="AA89" i="9"/>
  <c r="P89" i="9"/>
  <c r="O87" i="9"/>
  <c r="AA87" i="9"/>
  <c r="AA88" i="9"/>
  <c r="P88" i="9"/>
  <c r="Q88" i="9"/>
  <c r="O88" i="9"/>
  <c r="X88" i="9"/>
  <c r="P90" i="9"/>
  <c r="O89" i="9"/>
  <c r="X89" i="9"/>
  <c r="Q90" i="9"/>
  <c r="O90" i="9"/>
  <c r="P91" i="9"/>
  <c r="AA91" i="9"/>
  <c r="X91" i="9"/>
  <c r="X90" i="9"/>
  <c r="Q92" i="9"/>
  <c r="Q91" i="9"/>
  <c r="P92" i="9"/>
  <c r="O92" i="9"/>
  <c r="AA90" i="9"/>
  <c r="O91" i="9"/>
  <c r="O96" i="9"/>
  <c r="Q93" i="9"/>
  <c r="Q94" i="9"/>
  <c r="P93" i="9"/>
  <c r="X93" i="9"/>
  <c r="O94" i="9"/>
  <c r="O93" i="9"/>
  <c r="AA92" i="9"/>
  <c r="AA96" i="9"/>
  <c r="AA93" i="9"/>
  <c r="X92" i="9"/>
  <c r="P94" i="9"/>
  <c r="P98" i="9"/>
  <c r="P95" i="9"/>
  <c r="Q96" i="9"/>
  <c r="AA95" i="9"/>
  <c r="O95" i="9"/>
  <c r="P96" i="9"/>
  <c r="Q95" i="9"/>
  <c r="X94" i="9"/>
  <c r="AA94" i="9"/>
  <c r="X95" i="9"/>
  <c r="P97" i="9"/>
  <c r="Q97" i="9"/>
  <c r="O97" i="9"/>
  <c r="Q98" i="9"/>
  <c r="O98" i="9"/>
  <c r="X96" i="9"/>
  <c r="O99" i="9"/>
  <c r="AA97" i="9"/>
  <c r="O100" i="9"/>
  <c r="AA99" i="9"/>
  <c r="X99" i="9"/>
  <c r="P99" i="9"/>
  <c r="P103" i="9"/>
  <c r="P100" i="9"/>
  <c r="Q99" i="9"/>
  <c r="X98" i="9"/>
  <c r="AA98" i="9"/>
  <c r="X101" i="9"/>
  <c r="AA100" i="9"/>
  <c r="P101" i="9"/>
  <c r="Q101" i="9"/>
  <c r="X102" i="9"/>
  <c r="Q100" i="9"/>
  <c r="Q103" i="9"/>
  <c r="X100" i="9"/>
  <c r="X97" i="9"/>
  <c r="O101" i="9"/>
  <c r="AA101" i="9"/>
  <c r="AA102" i="9"/>
  <c r="O103" i="9"/>
  <c r="Q102" i="9"/>
  <c r="O102" i="9"/>
  <c r="P102" i="9"/>
  <c r="Q104" i="9"/>
  <c r="AA104" i="9"/>
  <c r="X103" i="9"/>
  <c r="O106" i="9"/>
  <c r="P104" i="9"/>
  <c r="O104" i="9"/>
  <c r="O105" i="9"/>
  <c r="P105" i="9"/>
  <c r="X104" i="9"/>
  <c r="Q105" i="9"/>
  <c r="Q106" i="9"/>
  <c r="AA103" i="9"/>
  <c r="P106" i="9"/>
  <c r="AA109" i="9"/>
  <c r="P107" i="9"/>
  <c r="AA106" i="9"/>
  <c r="AA105" i="9"/>
  <c r="Q107" i="9"/>
  <c r="X105" i="9"/>
  <c r="O107" i="9"/>
  <c r="X106" i="9"/>
  <c r="AA111" i="9"/>
  <c r="P108" i="9"/>
  <c r="X109" i="9"/>
  <c r="AA108" i="9"/>
  <c r="X107" i="9"/>
  <c r="X108" i="9"/>
  <c r="O108" i="9"/>
  <c r="AA107" i="9"/>
  <c r="Q108" i="9"/>
  <c r="P109" i="9"/>
  <c r="Q109" i="9"/>
  <c r="O109" i="9"/>
  <c r="P112" i="9"/>
  <c r="X111" i="9"/>
  <c r="O111" i="9"/>
  <c r="O113" i="9"/>
  <c r="P110" i="9"/>
  <c r="Q110" i="9"/>
  <c r="X113" i="9"/>
  <c r="X110" i="9"/>
  <c r="P111" i="9"/>
  <c r="AA110" i="9"/>
  <c r="Q111" i="9"/>
  <c r="O110" i="9"/>
  <c r="AA112" i="9"/>
  <c r="Q112" i="9"/>
  <c r="AA113" i="9"/>
  <c r="O112" i="9"/>
  <c r="P113" i="9"/>
  <c r="Q113" i="9"/>
  <c r="AA114" i="9"/>
  <c r="Q114" i="9"/>
  <c r="O114" i="9"/>
  <c r="Q117" i="9"/>
  <c r="X114" i="9"/>
  <c r="P115" i="9"/>
  <c r="P114" i="9"/>
  <c r="AA116" i="9"/>
  <c r="AA117" i="9"/>
  <c r="O115" i="9"/>
  <c r="P119" i="9"/>
  <c r="Q115" i="9"/>
  <c r="P117" i="9"/>
  <c r="X115" i="9"/>
  <c r="X116" i="9"/>
  <c r="O116" i="9"/>
  <c r="P116" i="9"/>
  <c r="X112" i="9"/>
  <c r="AA115" i="9"/>
  <c r="Q116" i="9"/>
  <c r="O117" i="9"/>
  <c r="Q119" i="9"/>
  <c r="X117" i="9"/>
  <c r="P120" i="9"/>
  <c r="O119" i="9"/>
  <c r="O120" i="9"/>
  <c r="O121" i="9"/>
  <c r="AA119" i="9"/>
  <c r="X120" i="9"/>
  <c r="P121" i="9"/>
  <c r="X119" i="9"/>
  <c r="Q120" i="9"/>
  <c r="AA120" i="9"/>
  <c r="X121" i="9"/>
  <c r="Q121" i="9"/>
  <c r="AA124" i="9"/>
  <c r="Q123" i="9"/>
  <c r="P123" i="9"/>
  <c r="AA121" i="9"/>
  <c r="P122" i="9"/>
  <c r="X122" i="9"/>
  <c r="O122" i="9"/>
  <c r="Q122" i="9"/>
  <c r="AA122" i="9"/>
  <c r="O127" i="9"/>
  <c r="O123" i="9"/>
  <c r="AA123" i="9"/>
  <c r="P125" i="9"/>
  <c r="O125" i="9"/>
  <c r="P124" i="9"/>
  <c r="Q125" i="9"/>
  <c r="X124" i="9"/>
  <c r="O124" i="9"/>
  <c r="Q124" i="9"/>
  <c r="AA128" i="9"/>
  <c r="Q126" i="9"/>
  <c r="AA125" i="9"/>
  <c r="P126" i="9"/>
  <c r="P127" i="9"/>
  <c r="AA126" i="9"/>
  <c r="O128" i="9"/>
  <c r="Q127" i="9"/>
  <c r="O126" i="9"/>
  <c r="X123" i="9"/>
  <c r="P130" i="9"/>
  <c r="AA127" i="9"/>
  <c r="X130" i="9"/>
  <c r="O130" i="9"/>
  <c r="Q128" i="9"/>
  <c r="X131" i="9"/>
  <c r="X128" i="9"/>
  <c r="Q130" i="9"/>
  <c r="P128" i="9"/>
  <c r="AA129" i="9"/>
  <c r="X127" i="9"/>
  <c r="X125" i="9"/>
  <c r="Q129" i="9"/>
  <c r="X126" i="9"/>
  <c r="AA131" i="9"/>
  <c r="P129" i="9"/>
  <c r="O129" i="9"/>
  <c r="X133" i="9"/>
  <c r="AA132" i="9"/>
  <c r="AA130" i="9"/>
  <c r="X129" i="9"/>
  <c r="Q131" i="9"/>
  <c r="AA133" i="9"/>
  <c r="P131" i="9"/>
  <c r="O131" i="9"/>
  <c r="P132" i="9"/>
  <c r="Q132" i="9"/>
  <c r="X132" i="9"/>
  <c r="O133" i="9"/>
  <c r="Q133" i="9"/>
  <c r="O132" i="9"/>
  <c r="P133" i="9"/>
  <c r="X135" i="9"/>
  <c r="O134" i="9"/>
  <c r="X134" i="9"/>
  <c r="Q134" i="9"/>
  <c r="P135" i="9"/>
  <c r="AA136" i="9"/>
  <c r="Q135" i="9"/>
  <c r="P134" i="9"/>
  <c r="AA134" i="9"/>
  <c r="O135" i="9"/>
  <c r="O136" i="9"/>
  <c r="O138" i="9"/>
  <c r="P136" i="9"/>
  <c r="Q136" i="9"/>
  <c r="P137" i="9"/>
  <c r="X138" i="9"/>
  <c r="Q138" i="9"/>
  <c r="AA135" i="9"/>
  <c r="O137" i="9"/>
  <c r="AA137" i="9"/>
  <c r="P138" i="9"/>
  <c r="Q137" i="9"/>
  <c r="X136" i="9"/>
  <c r="P141" i="9"/>
  <c r="X140" i="9"/>
  <c r="O139" i="9"/>
  <c r="X137" i="9"/>
  <c r="P139" i="9"/>
  <c r="AA138" i="9"/>
  <c r="Q139" i="9"/>
  <c r="Q141" i="9"/>
  <c r="X139" i="9"/>
  <c r="AA139" i="9"/>
  <c r="O141" i="9"/>
  <c r="AA140" i="9"/>
  <c r="O140" i="9"/>
  <c r="P140" i="9"/>
  <c r="AA141" i="9"/>
  <c r="Q140" i="9"/>
  <c r="Q144" i="9"/>
  <c r="O142" i="9"/>
  <c r="P142" i="9"/>
  <c r="AA142" i="9"/>
  <c r="Q143" i="9"/>
  <c r="X141" i="9"/>
  <c r="P144" i="9"/>
  <c r="O144" i="9"/>
  <c r="P143" i="9"/>
  <c r="AA145" i="9"/>
  <c r="X142" i="9"/>
  <c r="Q142" i="9"/>
  <c r="P147" i="9"/>
  <c r="O143" i="9"/>
  <c r="AA143" i="9"/>
  <c r="X147" i="9"/>
  <c r="P145" i="9"/>
  <c r="Q145" i="9"/>
  <c r="X143" i="9"/>
  <c r="O145" i="9"/>
  <c r="X144" i="9"/>
  <c r="AA148" i="9"/>
  <c r="AA144" i="9"/>
  <c r="O146" i="9"/>
  <c r="Q146" i="9"/>
  <c r="X145" i="9"/>
  <c r="AA146" i="9"/>
  <c r="P146" i="9"/>
  <c r="Q147" i="9"/>
  <c r="O147" i="9"/>
  <c r="O148" i="9"/>
  <c r="X146" i="9"/>
  <c r="X150" i="9"/>
  <c r="AA147" i="9"/>
  <c r="P148" i="9"/>
  <c r="O149" i="9"/>
  <c r="Q149" i="9"/>
  <c r="P149" i="9"/>
  <c r="Q148" i="9"/>
  <c r="Q150" i="9"/>
  <c r="X149" i="9"/>
  <c r="P150" i="9"/>
  <c r="AA150" i="9"/>
  <c r="AA149" i="9"/>
  <c r="O150" i="9"/>
  <c r="O151" i="9"/>
  <c r="Q152" i="9"/>
  <c r="P151" i="9"/>
  <c r="AA151" i="9"/>
  <c r="P152" i="9"/>
  <c r="X152" i="9"/>
  <c r="X151" i="9"/>
  <c r="O152" i="9"/>
  <c r="Q151" i="9"/>
  <c r="P156" i="9"/>
  <c r="X148" i="9"/>
  <c r="O154" i="9"/>
  <c r="Q155" i="9"/>
  <c r="O153" i="9"/>
  <c r="P153" i="9"/>
  <c r="P155" i="9"/>
  <c r="X153" i="9"/>
  <c r="O156" i="9"/>
  <c r="AA152" i="9"/>
  <c r="Q153" i="9"/>
  <c r="X157" i="9"/>
  <c r="AA153" i="9"/>
  <c r="AA154" i="9"/>
  <c r="P154" i="9"/>
  <c r="Q156" i="9"/>
  <c r="Q154" i="9"/>
  <c r="O158" i="9"/>
  <c r="O155" i="9"/>
  <c r="X158" i="9"/>
  <c r="X154" i="9"/>
  <c r="AA155" i="9"/>
  <c r="AA157" i="9"/>
  <c r="X155" i="9"/>
  <c r="P158" i="9"/>
  <c r="AA158" i="9"/>
  <c r="P157" i="9"/>
  <c r="X159" i="9"/>
  <c r="Q157" i="9"/>
  <c r="Q161" i="9"/>
  <c r="X156" i="9"/>
  <c r="Q159" i="9"/>
  <c r="O157" i="9"/>
  <c r="AA156" i="9"/>
  <c r="AA160" i="9"/>
  <c r="P159" i="9"/>
  <c r="Q158" i="9"/>
  <c r="O159" i="9"/>
  <c r="AA161" i="9"/>
  <c r="AA159" i="9"/>
  <c r="P161" i="9"/>
  <c r="X160" i="9"/>
  <c r="P160" i="9"/>
  <c r="P162" i="9"/>
  <c r="AA162" i="9"/>
  <c r="O160" i="9"/>
  <c r="O161" i="9"/>
  <c r="Q160" i="9"/>
  <c r="O162" i="9"/>
  <c r="Q162" i="9"/>
  <c r="AA163" i="9"/>
  <c r="X161" i="9"/>
  <c r="X165" i="9"/>
  <c r="O163" i="9"/>
  <c r="X162" i="9"/>
  <c r="Q163" i="9"/>
  <c r="P163" i="9"/>
  <c r="X163" i="9"/>
  <c r="Q165" i="9"/>
  <c r="AA166" i="9"/>
  <c r="Q167" i="9"/>
  <c r="P164" i="9"/>
  <c r="P165" i="9"/>
  <c r="AA165" i="9"/>
  <c r="O164" i="9"/>
  <c r="Q164" i="9"/>
  <c r="AA164" i="9"/>
  <c r="X164" i="9"/>
  <c r="AA168" i="9"/>
  <c r="O165" i="9"/>
  <c r="P166" i="9"/>
  <c r="O166" i="9"/>
  <c r="Q166" i="9"/>
  <c r="O167" i="9"/>
  <c r="P167" i="9"/>
  <c r="O168" i="9"/>
  <c r="O172" i="9"/>
  <c r="AA167" i="9"/>
  <c r="X167" i="9"/>
  <c r="P168" i="9"/>
  <c r="Q168" i="9"/>
  <c r="P169" i="9"/>
  <c r="Q169" i="9"/>
  <c r="O170" i="9"/>
  <c r="AA169" i="9"/>
  <c r="X169" i="9"/>
  <c r="Q170" i="9"/>
  <c r="O169" i="9"/>
  <c r="P170" i="9"/>
  <c r="X166" i="9"/>
  <c r="X173" i="9"/>
  <c r="O171" i="9"/>
  <c r="X171" i="9"/>
  <c r="P172" i="9"/>
  <c r="AA171" i="9"/>
  <c r="Q171" i="9"/>
  <c r="X170" i="9"/>
  <c r="AA170" i="9"/>
  <c r="P171" i="9"/>
  <c r="Q172" i="9"/>
  <c r="X168" i="9"/>
  <c r="AA172" i="9"/>
  <c r="O173" i="9"/>
  <c r="AA173" i="9"/>
  <c r="Q173" i="9"/>
  <c r="P173" i="9"/>
  <c r="P174" i="9"/>
  <c r="AA174" i="9"/>
  <c r="O174" i="9"/>
  <c r="Q174" i="9"/>
  <c r="Q175" i="9"/>
  <c r="AA175" i="9"/>
  <c r="P175" i="9"/>
  <c r="X174" i="9"/>
  <c r="O175" i="9"/>
  <c r="X172" i="9"/>
  <c r="X175" i="9"/>
  <c r="O177" i="9"/>
  <c r="X177" i="9"/>
  <c r="P177" i="9"/>
  <c r="P180" i="9"/>
  <c r="AA177" i="9"/>
  <c r="Q177" i="9"/>
  <c r="P178" i="9"/>
  <c r="O178" i="9"/>
  <c r="Q178" i="9"/>
  <c r="Q182" i="9"/>
  <c r="Q179" i="9"/>
  <c r="P179" i="9"/>
  <c r="Q180" i="9"/>
  <c r="X178" i="9"/>
  <c r="O179" i="9"/>
  <c r="AA178" i="9"/>
  <c r="O180" i="9"/>
  <c r="X179" i="9"/>
  <c r="AA179" i="9"/>
  <c r="P181" i="9"/>
  <c r="AA183" i="9"/>
  <c r="P182" i="9"/>
  <c r="AA180" i="9"/>
  <c r="AA181" i="9"/>
  <c r="O182" i="9"/>
  <c r="X181" i="9"/>
  <c r="O181" i="9"/>
  <c r="Q181" i="9"/>
  <c r="P184" i="9"/>
  <c r="X183" i="9"/>
  <c r="Q184" i="9"/>
  <c r="Q187" i="9"/>
  <c r="Q183" i="9"/>
  <c r="X182" i="9"/>
  <c r="X180" i="9"/>
  <c r="O184" i="9"/>
  <c r="O183" i="9"/>
  <c r="AA182" i="9"/>
  <c r="P183" i="9"/>
  <c r="O185" i="9"/>
  <c r="AA184" i="9"/>
  <c r="P187" i="9"/>
  <c r="P185" i="9"/>
  <c r="Q185" i="9"/>
  <c r="P186" i="9"/>
  <c r="O188" i="9"/>
  <c r="Q186" i="9"/>
  <c r="X187" i="9"/>
  <c r="AA185" i="9"/>
  <c r="O186" i="9"/>
  <c r="O187" i="9"/>
  <c r="Q190" i="9"/>
  <c r="AA186" i="9"/>
  <c r="Q188" i="9"/>
  <c r="X190" i="9"/>
  <c r="P188" i="9"/>
  <c r="AA187" i="9"/>
  <c r="X186" i="9"/>
  <c r="X184" i="9"/>
  <c r="AA188" i="9"/>
  <c r="X189" i="9"/>
  <c r="X191" i="9"/>
  <c r="AA190" i="9"/>
  <c r="O190" i="9"/>
  <c r="X188" i="9"/>
  <c r="P190" i="9"/>
  <c r="Q189" i="9"/>
  <c r="O189" i="9"/>
  <c r="P189" i="9"/>
  <c r="X185" i="9"/>
  <c r="AA189" i="9"/>
  <c r="P194" i="9"/>
  <c r="P191" i="9"/>
  <c r="X192" i="9"/>
  <c r="P192" i="9"/>
  <c r="Q192" i="9"/>
  <c r="O192" i="9"/>
  <c r="AA191" i="9"/>
  <c r="AA192" i="9"/>
  <c r="X193" i="9"/>
  <c r="P195" i="9"/>
  <c r="O191" i="9"/>
  <c r="Q191" i="9"/>
  <c r="O193" i="9"/>
  <c r="AA195" i="9"/>
  <c r="P193" i="9"/>
  <c r="Q194" i="9"/>
  <c r="O194" i="9"/>
  <c r="Q193" i="9"/>
  <c r="AA193" i="9"/>
  <c r="AA194" i="9"/>
  <c r="Q195" i="9"/>
  <c r="O195" i="9"/>
  <c r="X194" i="9"/>
  <c r="O196" i="9"/>
  <c r="P196" i="9"/>
  <c r="Q196" i="9"/>
  <c r="AA196" i="9"/>
  <c r="X197" i="9"/>
  <c r="P197" i="9"/>
  <c r="X198" i="9"/>
  <c r="O197" i="9"/>
  <c r="Q197" i="9"/>
  <c r="X196" i="9"/>
  <c r="AA197" i="9"/>
  <c r="X199" i="9"/>
  <c r="P198" i="9"/>
  <c r="Q198" i="9"/>
  <c r="O198" i="9"/>
  <c r="AA198" i="9"/>
  <c r="X195" i="9"/>
  <c r="Q200" i="9"/>
  <c r="Q199" i="9"/>
  <c r="Q201" i="9"/>
  <c r="P199" i="9"/>
  <c r="O199" i="9"/>
  <c r="AA199" i="9"/>
  <c r="O200" i="9"/>
  <c r="O201" i="9"/>
  <c r="P200" i="9"/>
  <c r="P201" i="9"/>
  <c r="AA203" i="9"/>
  <c r="O204" i="9"/>
  <c r="X201" i="9"/>
  <c r="P202" i="9"/>
  <c r="Q202" i="9"/>
  <c r="AA200" i="9"/>
  <c r="O202" i="9"/>
  <c r="X200" i="9"/>
  <c r="AA201" i="9"/>
  <c r="AA202" i="9"/>
  <c r="P203" i="9"/>
  <c r="P204" i="9"/>
  <c r="Q203" i="9"/>
  <c r="Q204" i="9"/>
  <c r="O203" i="9"/>
  <c r="X206" i="9"/>
  <c r="X203" i="9"/>
  <c r="X205" i="9"/>
  <c r="Q205" i="9"/>
  <c r="O205" i="9"/>
  <c r="AA204" i="9"/>
  <c r="P205" i="9"/>
  <c r="X208" i="9"/>
  <c r="AA206" i="9"/>
  <c r="Q206" i="9"/>
  <c r="P206" i="9"/>
  <c r="AA205" i="9"/>
  <c r="O206" i="9"/>
  <c r="X202" i="9"/>
  <c r="Q208" i="9"/>
  <c r="X210" i="9"/>
  <c r="P207" i="9"/>
  <c r="X204" i="9"/>
  <c r="O207" i="9"/>
  <c r="Q207" i="9"/>
  <c r="O208" i="9"/>
  <c r="X207" i="9"/>
  <c r="AA207" i="9"/>
  <c r="P208" i="9"/>
  <c r="P209" i="9"/>
  <c r="X212" i="9"/>
  <c r="Q212" i="9"/>
  <c r="O209" i="9"/>
  <c r="AA209" i="9"/>
  <c r="AA211" i="9"/>
  <c r="AA208" i="9"/>
  <c r="Q209" i="9"/>
  <c r="Q211" i="9"/>
  <c r="P210" i="9"/>
  <c r="O210" i="9"/>
  <c r="Q210" i="9"/>
  <c r="X209" i="9"/>
  <c r="P212" i="9"/>
  <c r="O212" i="9"/>
  <c r="AA210" i="9"/>
  <c r="P211" i="9"/>
  <c r="X213" i="9"/>
  <c r="O211" i="9"/>
  <c r="AA212" i="9"/>
  <c r="Q213" i="9"/>
  <c r="O214" i="9"/>
  <c r="AA215" i="9"/>
  <c r="O213" i="9"/>
  <c r="P213" i="9"/>
  <c r="AA213" i="9"/>
  <c r="P215" i="9"/>
  <c r="Q214" i="9"/>
  <c r="O215" i="9"/>
  <c r="P214" i="9"/>
  <c r="O217" i="9"/>
  <c r="Q216" i="9"/>
  <c r="O216" i="9"/>
  <c r="Q217" i="9"/>
  <c r="X215" i="9"/>
  <c r="X214" i="9"/>
  <c r="Q215" i="9"/>
  <c r="AA218" i="9"/>
  <c r="AA214" i="9"/>
  <c r="P216" i="9"/>
  <c r="AA219" i="9"/>
  <c r="X211" i="9"/>
  <c r="X219" i="9"/>
  <c r="P217" i="9"/>
  <c r="AA216" i="9"/>
  <c r="X216" i="9"/>
  <c r="AA220" i="9"/>
  <c r="X217" i="9"/>
  <c r="P218" i="9"/>
  <c r="Q218" i="9"/>
  <c r="AA217" i="9"/>
  <c r="O218" i="9"/>
  <c r="X218" i="9"/>
  <c r="Q219" i="9"/>
  <c r="Q220" i="9"/>
  <c r="O219" i="9"/>
  <c r="P220" i="9"/>
  <c r="O220" i="9"/>
  <c r="P219" i="9"/>
  <c r="Q225" i="9"/>
  <c r="X223" i="9"/>
  <c r="P222" i="9"/>
  <c r="P221" i="9"/>
  <c r="O221" i="9"/>
  <c r="Q221" i="9"/>
  <c r="Q222" i="9"/>
  <c r="O223" i="9"/>
  <c r="O222" i="9"/>
  <c r="X222" i="9"/>
  <c r="P223" i="9"/>
  <c r="AA221" i="9"/>
  <c r="Q226" i="9"/>
  <c r="AA222" i="9"/>
  <c r="X221" i="9"/>
  <c r="X224" i="9"/>
  <c r="X227" i="9"/>
  <c r="X226" i="9"/>
  <c r="Q223" i="9"/>
  <c r="Q227" i="9"/>
  <c r="P225" i="9"/>
  <c r="O227" i="9"/>
  <c r="AA223" i="9"/>
  <c r="X220" i="9"/>
  <c r="P224" i="9"/>
  <c r="Q224" i="9"/>
  <c r="O224" i="9"/>
  <c r="O225" i="9"/>
  <c r="P226" i="9"/>
  <c r="AA224" i="9"/>
  <c r="AA225" i="9"/>
  <c r="Q230" i="9"/>
  <c r="P227" i="9"/>
  <c r="O226" i="9"/>
  <c r="X225" i="9"/>
  <c r="Q231" i="9"/>
  <c r="O228" i="9"/>
  <c r="P229" i="9"/>
  <c r="AA230" i="9"/>
  <c r="Q228" i="9"/>
  <c r="P228" i="9"/>
  <c r="AA226" i="9"/>
  <c r="X228" i="9"/>
  <c r="Q229" i="9"/>
  <c r="AA228" i="9"/>
  <c r="X230" i="9"/>
  <c r="O229" i="9"/>
  <c r="AA227" i="9"/>
  <c r="O230" i="9"/>
  <c r="AA229" i="9"/>
  <c r="P230" i="9"/>
  <c r="O231" i="9"/>
  <c r="X232" i="9"/>
  <c r="P231" i="9"/>
  <c r="X229" i="9"/>
  <c r="P232" i="9"/>
  <c r="AA232" i="9"/>
  <c r="X231" i="9"/>
  <c r="O232" i="9"/>
  <c r="AA231" i="9"/>
  <c r="Q232" i="9"/>
  <c r="O233" i="9"/>
  <c r="P233" i="9"/>
  <c r="Q233" i="9"/>
  <c r="X233" i="9"/>
  <c r="AA233" i="9"/>
  <c r="Q239" i="9"/>
  <c r="P235" i="9"/>
  <c r="P236" i="9"/>
  <c r="O236" i="9"/>
  <c r="O235" i="9"/>
  <c r="Q235" i="9"/>
  <c r="Q236" i="9"/>
  <c r="Q240" i="9"/>
  <c r="X235" i="9"/>
  <c r="X238" i="9"/>
  <c r="AA235" i="9"/>
  <c r="AA239" i="9"/>
  <c r="X236" i="9"/>
  <c r="P237" i="9"/>
  <c r="AA236" i="9"/>
  <c r="P240" i="9"/>
  <c r="X240" i="9"/>
  <c r="O237" i="9"/>
  <c r="Q237" i="9"/>
  <c r="O240" i="9"/>
  <c r="X237" i="9"/>
  <c r="Q238" i="9"/>
  <c r="P239" i="9"/>
  <c r="AA238" i="9"/>
  <c r="X239" i="9"/>
  <c r="AA237" i="9"/>
  <c r="P238" i="9"/>
  <c r="O239" i="9"/>
  <c r="AA241" i="9"/>
  <c r="O238" i="9"/>
  <c r="P241" i="9"/>
  <c r="O241" i="9"/>
  <c r="Q241" i="9"/>
  <c r="Q242" i="9"/>
  <c r="AA240" i="9"/>
  <c r="O242" i="9"/>
  <c r="P242" i="9"/>
  <c r="X241" i="9"/>
  <c r="X242" i="9"/>
  <c r="AA242" i="9"/>
  <c r="X245" i="9"/>
  <c r="O243" i="9"/>
  <c r="P243" i="9"/>
  <c r="Q243" i="9"/>
  <c r="AA246" i="9"/>
  <c r="AA244" i="9"/>
  <c r="AA243" i="9"/>
  <c r="Q244" i="9"/>
  <c r="O244" i="9"/>
  <c r="P244" i="9"/>
  <c r="X244" i="9"/>
  <c r="Q245" i="9"/>
  <c r="AA245" i="9"/>
  <c r="O245" i="9"/>
  <c r="P245" i="9"/>
  <c r="X248" i="9"/>
  <c r="O246" i="9"/>
  <c r="P246" i="9"/>
  <c r="Q246" i="9"/>
  <c r="X246" i="9"/>
  <c r="O247" i="9"/>
  <c r="P247" i="9"/>
  <c r="X243" i="9"/>
  <c r="Q247" i="9"/>
  <c r="X247" i="9"/>
  <c r="O249" i="9"/>
  <c r="P248" i="9"/>
  <c r="Q248" i="9"/>
  <c r="O248" i="9"/>
  <c r="AA251" i="9"/>
  <c r="AA247" i="9"/>
  <c r="O253" i="9"/>
  <c r="P249" i="9"/>
  <c r="P253" i="9"/>
  <c r="P250" i="9"/>
  <c r="Q249" i="9"/>
  <c r="Q250" i="9"/>
  <c r="O250" i="9"/>
  <c r="AA248" i="9"/>
  <c r="AA249" i="9"/>
  <c r="Q251" i="9"/>
  <c r="AA252" i="9"/>
  <c r="X249" i="9"/>
  <c r="X250" i="9"/>
  <c r="P251" i="9"/>
  <c r="X251" i="9"/>
  <c r="AA250" i="9"/>
  <c r="O251" i="9"/>
  <c r="P252" i="9"/>
  <c r="Q255" i="9"/>
  <c r="P254" i="9"/>
  <c r="O252" i="9"/>
  <c r="Q254" i="9"/>
  <c r="Q253" i="9"/>
  <c r="Q252" i="9"/>
  <c r="AA255" i="9"/>
  <c r="P255" i="9"/>
  <c r="P256" i="9"/>
  <c r="O255" i="9"/>
  <c r="X255" i="9"/>
  <c r="Q256" i="9"/>
  <c r="O256" i="9"/>
  <c r="AA254" i="9"/>
  <c r="AA256" i="9"/>
  <c r="AA253" i="9"/>
  <c r="X253" i="9"/>
  <c r="AA257" i="9"/>
  <c r="O254" i="9"/>
  <c r="X254" i="9"/>
  <c r="Q258" i="9"/>
  <c r="Q257" i="9"/>
  <c r="O257" i="9"/>
  <c r="X252" i="9"/>
  <c r="P258" i="9"/>
  <c r="X259" i="9"/>
  <c r="P257" i="9"/>
  <c r="X256" i="9"/>
  <c r="O258" i="9"/>
  <c r="X260" i="9"/>
  <c r="O259" i="9"/>
  <c r="X257" i="9"/>
  <c r="P261" i="9"/>
  <c r="Q259" i="9"/>
  <c r="O260" i="9"/>
  <c r="P259" i="9"/>
  <c r="AA258" i="9"/>
  <c r="AA259" i="9"/>
  <c r="P260" i="9"/>
  <c r="X258" i="9"/>
  <c r="AA263" i="9"/>
  <c r="Q261" i="9"/>
  <c r="Q260" i="9"/>
  <c r="O261" i="9"/>
  <c r="X264" i="9"/>
  <c r="O262" i="9"/>
  <c r="AA261" i="9"/>
  <c r="P263" i="9"/>
  <c r="Q262" i="9"/>
  <c r="Q263" i="9"/>
  <c r="AA260" i="9"/>
  <c r="O263" i="9"/>
  <c r="X262" i="9"/>
  <c r="X263" i="9"/>
  <c r="AA262" i="9"/>
  <c r="X261" i="9"/>
  <c r="P262" i="9"/>
  <c r="P264" i="9"/>
  <c r="O264" i="9"/>
  <c r="Q264" i="9"/>
  <c r="AA264" i="9"/>
  <c r="AA265" i="9"/>
  <c r="O266" i="9"/>
  <c r="P266" i="9"/>
  <c r="P265" i="9"/>
  <c r="X266" i="9"/>
  <c r="X265" i="9"/>
  <c r="O265" i="9"/>
  <c r="Q266" i="9"/>
  <c r="Q265" i="9"/>
  <c r="AA266" i="9"/>
  <c r="Q268" i="9"/>
  <c r="AA269" i="9"/>
  <c r="O268" i="9"/>
  <c r="O267" i="9"/>
  <c r="Q267" i="9"/>
  <c r="P267" i="9"/>
  <c r="AA267" i="9"/>
  <c r="X267" i="9"/>
  <c r="P268" i="9"/>
  <c r="X269" i="9"/>
  <c r="X268" i="9"/>
  <c r="AA268" i="9"/>
  <c r="Q269" i="9"/>
  <c r="P269" i="9"/>
  <c r="O269" i="9"/>
  <c r="Q270" i="9"/>
  <c r="O273" i="9"/>
  <c r="O270" i="9"/>
  <c r="P270" i="9"/>
  <c r="AA273" i="9"/>
  <c r="AA270" i="9"/>
  <c r="O271" i="9"/>
  <c r="Q271" i="9"/>
  <c r="P271" i="9"/>
  <c r="X270" i="9"/>
  <c r="O272" i="9"/>
  <c r="X272" i="9"/>
  <c r="AA271" i="9"/>
  <c r="Q273" i="9"/>
  <c r="P273" i="9"/>
  <c r="X271" i="9"/>
  <c r="P272" i="9"/>
  <c r="Q272" i="9"/>
  <c r="AA272" i="9"/>
  <c r="O274" i="9"/>
  <c r="P275" i="9"/>
  <c r="AA274" i="9"/>
  <c r="Q274" i="9"/>
  <c r="Q275" i="9"/>
  <c r="P274" i="9"/>
  <c r="X273" i="9"/>
  <c r="O275" i="9"/>
  <c r="Q277" i="9"/>
  <c r="X275" i="9"/>
  <c r="X276" i="9"/>
  <c r="AA275" i="9"/>
  <c r="Q276" i="9"/>
  <c r="O277" i="9"/>
  <c r="P276" i="9"/>
  <c r="O276" i="9"/>
  <c r="AA277" i="9"/>
  <c r="P277" i="9"/>
  <c r="AA276" i="9"/>
  <c r="P279" i="9"/>
  <c r="O278" i="9"/>
  <c r="X274" i="9"/>
  <c r="X277" i="9"/>
  <c r="O279" i="9"/>
  <c r="P278" i="9"/>
  <c r="Q278" i="9"/>
  <c r="Q279" i="9"/>
  <c r="AA278" i="9"/>
  <c r="X278" i="9"/>
  <c r="P280" i="9"/>
  <c r="Q281" i="9"/>
  <c r="AA282" i="9"/>
  <c r="AA279" i="9"/>
  <c r="X279" i="9"/>
  <c r="O281" i="9"/>
  <c r="Q280" i="9"/>
  <c r="X280" i="9"/>
  <c r="O280" i="9"/>
  <c r="AA280" i="9"/>
  <c r="AA281" i="9"/>
  <c r="X281" i="9"/>
  <c r="P281" i="9"/>
  <c r="X283" i="9"/>
  <c r="P282" i="9"/>
  <c r="O283" i="9"/>
  <c r="Q282" i="9"/>
  <c r="O282" i="9"/>
  <c r="Q284" i="9"/>
  <c r="O284" i="9"/>
  <c r="P283" i="9"/>
  <c r="P284" i="9"/>
  <c r="Q283" i="9"/>
  <c r="Q285" i="9"/>
  <c r="O287" i="9"/>
  <c r="P285" i="9"/>
  <c r="X287" i="9"/>
  <c r="O285" i="9"/>
  <c r="X286" i="9"/>
  <c r="AA283" i="9"/>
  <c r="X284" i="9"/>
  <c r="AA285" i="9"/>
  <c r="O286" i="9"/>
  <c r="X282" i="9"/>
  <c r="Q287" i="9"/>
  <c r="P286" i="9"/>
  <c r="P287" i="9"/>
  <c r="AA286" i="9"/>
  <c r="AA284" i="9"/>
  <c r="Q286" i="9"/>
  <c r="AA287" i="9"/>
  <c r="Q290" i="9"/>
  <c r="O288" i="9"/>
  <c r="X285" i="9"/>
  <c r="Q288" i="9"/>
  <c r="P288" i="9"/>
  <c r="O289" i="9"/>
  <c r="P289" i="9"/>
  <c r="AA289" i="9"/>
  <c r="X288" i="9"/>
  <c r="AA288" i="9"/>
  <c r="P293" i="9"/>
  <c r="AA290" i="9"/>
  <c r="Q289" i="9"/>
  <c r="P290" i="9"/>
  <c r="X289" i="9"/>
  <c r="X290" i="9"/>
  <c r="O290" i="9"/>
  <c r="Q291" i="9"/>
  <c r="AA291" i="9"/>
  <c r="P291" i="9"/>
  <c r="O291" i="9"/>
  <c r="O293" i="9"/>
  <c r="Q293" i="9"/>
  <c r="AA296" i="9"/>
  <c r="Q294" i="9"/>
  <c r="X293" i="9"/>
  <c r="AA293" i="9"/>
  <c r="O294" i="9"/>
  <c r="P294" i="9"/>
  <c r="X295" i="9"/>
  <c r="Q295" i="9"/>
  <c r="X294" i="9"/>
  <c r="X291" i="9"/>
  <c r="AA297" i="9"/>
  <c r="P295" i="9"/>
  <c r="O295" i="9"/>
  <c r="AA294" i="9"/>
  <c r="AA298" i="9"/>
  <c r="O296" i="9"/>
  <c r="Q296" i="9"/>
  <c r="AA295" i="9"/>
  <c r="P296" i="9"/>
  <c r="P297" i="9"/>
  <c r="Q298" i="9"/>
  <c r="Q297" i="9"/>
  <c r="O297" i="9"/>
  <c r="AA300" i="9"/>
  <c r="X297" i="9"/>
  <c r="P298" i="9"/>
  <c r="O298" i="9"/>
  <c r="O300" i="9"/>
  <c r="AA301" i="9"/>
  <c r="Q299" i="9"/>
  <c r="X298" i="9"/>
  <c r="O299" i="9"/>
  <c r="P299" i="9"/>
  <c r="O302" i="9"/>
  <c r="P300" i="9"/>
  <c r="X299" i="9"/>
  <c r="Q300" i="9"/>
  <c r="X296" i="9"/>
  <c r="AA299" i="9"/>
  <c r="P301" i="9"/>
  <c r="P302" i="9"/>
  <c r="Q301" i="9"/>
  <c r="O301" i="9"/>
  <c r="Q302" i="9"/>
  <c r="X303" i="9"/>
  <c r="AA303" i="9"/>
  <c r="Q303" i="9"/>
  <c r="O303" i="9"/>
  <c r="AA302" i="9"/>
  <c r="P303" i="9"/>
  <c r="X300" i="9"/>
  <c r="Q304" i="9"/>
  <c r="O304" i="9"/>
  <c r="P304" i="9"/>
  <c r="O308" i="9"/>
  <c r="AA304" i="9"/>
  <c r="X304" i="9"/>
  <c r="Q306" i="9"/>
  <c r="P306" i="9"/>
  <c r="O305" i="9"/>
  <c r="X301" i="9"/>
  <c r="P305" i="9"/>
  <c r="X302" i="9"/>
  <c r="Q305" i="9"/>
  <c r="Q308" i="9"/>
  <c r="AA305" i="9"/>
  <c r="X305" i="9"/>
  <c r="O306" i="9"/>
  <c r="O307" i="9"/>
  <c r="Q307" i="9"/>
  <c r="O309" i="9"/>
  <c r="P307" i="9"/>
  <c r="AA306" i="9"/>
  <c r="Q309" i="9"/>
  <c r="AA310" i="9"/>
  <c r="X311" i="9"/>
  <c r="AA307" i="9"/>
  <c r="P308" i="9"/>
  <c r="P309" i="9"/>
  <c r="Q311" i="9"/>
  <c r="P311" i="9"/>
  <c r="X308" i="9"/>
  <c r="AA309" i="9"/>
  <c r="X309" i="9"/>
  <c r="AA308" i="9"/>
  <c r="O311" i="9"/>
  <c r="P310" i="9"/>
  <c r="Q310" i="9"/>
  <c r="O310" i="9"/>
  <c r="X310" i="9"/>
  <c r="X306" i="9"/>
  <c r="X307" i="9"/>
  <c r="O312" i="9"/>
  <c r="P312" i="9"/>
  <c r="AA311" i="9"/>
  <c r="Q312" i="9"/>
  <c r="AA312" i="9"/>
  <c r="X312" i="9"/>
  <c r="Q313" i="9"/>
  <c r="P314" i="9"/>
  <c r="O314" i="9"/>
  <c r="Q314" i="9"/>
  <c r="P313" i="9"/>
  <c r="O313" i="9"/>
  <c r="AA314" i="9"/>
  <c r="AA313" i="9"/>
  <c r="X314" i="9"/>
  <c r="O315" i="9"/>
  <c r="Q315" i="9"/>
  <c r="P315" i="9"/>
  <c r="AA317" i="9"/>
  <c r="AA315" i="9"/>
  <c r="P316" i="9"/>
  <c r="Q316" i="9"/>
  <c r="O316" i="9"/>
  <c r="X313" i="9"/>
  <c r="X319" i="9"/>
  <c r="X316" i="9"/>
  <c r="O317" i="9"/>
  <c r="P317" i="9"/>
  <c r="Q317" i="9"/>
  <c r="AA316" i="9"/>
  <c r="O318" i="9"/>
  <c r="Q318" i="9"/>
  <c r="X320" i="9"/>
  <c r="X322" i="9"/>
  <c r="AA318" i="9"/>
  <c r="X318" i="9"/>
  <c r="P318" i="9"/>
  <c r="X315" i="9"/>
  <c r="AA321" i="9"/>
  <c r="Q319" i="9"/>
  <c r="AA319" i="9"/>
  <c r="O319" i="9"/>
  <c r="P319" i="9"/>
  <c r="AA323" i="9"/>
  <c r="AA320" i="9"/>
  <c r="P320" i="9"/>
  <c r="Q320" i="9"/>
  <c r="O320" i="9"/>
  <c r="P321" i="9"/>
  <c r="O321" i="9"/>
  <c r="Q322" i="9"/>
  <c r="X321" i="9"/>
  <c r="P322" i="9"/>
  <c r="X317" i="9"/>
  <c r="O322" i="9"/>
  <c r="Q321" i="9"/>
  <c r="Q323" i="9"/>
  <c r="P323" i="9"/>
  <c r="O323" i="9"/>
  <c r="AA322" i="9"/>
  <c r="Q324" i="9"/>
  <c r="P324" i="9"/>
  <c r="O324" i="9"/>
  <c r="O325" i="9"/>
  <c r="P325" i="9"/>
  <c r="X324" i="9"/>
  <c r="Q325" i="9"/>
  <c r="AA324" i="9"/>
  <c r="O326" i="9"/>
  <c r="X325" i="9"/>
  <c r="AA325" i="9"/>
  <c r="Q327" i="9"/>
  <c r="Q326" i="9"/>
  <c r="P326" i="9"/>
  <c r="O327" i="9"/>
  <c r="P327" i="9"/>
  <c r="X323" i="9"/>
  <c r="AA326" i="9"/>
  <c r="Q328" i="9"/>
  <c r="X326" i="9"/>
  <c r="AA327" i="9"/>
  <c r="O328" i="9"/>
  <c r="P328" i="9"/>
  <c r="O332" i="9"/>
  <c r="Q329" i="9"/>
  <c r="P329" i="9"/>
  <c r="Q330" i="9"/>
  <c r="O329" i="9"/>
  <c r="AA328" i="9"/>
  <c r="X328" i="9"/>
  <c r="O330" i="9"/>
  <c r="P330" i="9"/>
  <c r="Q334" i="9"/>
  <c r="X329" i="9"/>
  <c r="X327" i="9"/>
  <c r="AA329" i="9"/>
  <c r="X332" i="9"/>
  <c r="Q332" i="9"/>
  <c r="AA332" i="9"/>
  <c r="P332" i="9"/>
  <c r="P331" i="9"/>
  <c r="AA330" i="9"/>
  <c r="Q331" i="9"/>
  <c r="O331" i="9"/>
  <c r="X330" i="9"/>
  <c r="P333" i="9"/>
  <c r="Q333" i="9"/>
  <c r="O333" i="9"/>
  <c r="AA331" i="9"/>
  <c r="O334" i="9"/>
  <c r="AA333" i="9"/>
  <c r="P334" i="9"/>
  <c r="X333" i="9"/>
  <c r="O335" i="9"/>
  <c r="X336" i="9"/>
  <c r="Q335" i="9"/>
  <c r="P335" i="9"/>
  <c r="AA334" i="9"/>
  <c r="Q336" i="9"/>
  <c r="X334" i="9"/>
  <c r="X331" i="9"/>
  <c r="O336" i="9"/>
  <c r="Q337" i="9"/>
  <c r="O337" i="9"/>
  <c r="X335" i="9"/>
  <c r="AA336" i="9"/>
  <c r="AA335" i="9"/>
  <c r="P337" i="9"/>
  <c r="P336" i="9"/>
  <c r="X337" i="9"/>
  <c r="X340" i="9"/>
  <c r="P338" i="9"/>
  <c r="Q338" i="9"/>
  <c r="O338" i="9"/>
  <c r="AA337" i="9"/>
  <c r="X338" i="9"/>
  <c r="AA340" i="9"/>
  <c r="P340" i="9"/>
  <c r="P339" i="9"/>
  <c r="O340" i="9"/>
  <c r="AA338" i="9"/>
  <c r="Q340" i="9"/>
  <c r="AA339" i="9"/>
  <c r="Q339" i="9"/>
  <c r="O339" i="9"/>
  <c r="AA344" i="9"/>
  <c r="O341" i="9"/>
  <c r="Q341" i="9"/>
  <c r="X344" i="9"/>
  <c r="X343" i="9"/>
  <c r="X341" i="9"/>
  <c r="Q342" i="9"/>
  <c r="P342" i="9"/>
  <c r="O342" i="9"/>
  <c r="P341" i="9"/>
  <c r="X342" i="9"/>
  <c r="AA341" i="9"/>
  <c r="P344" i="9"/>
  <c r="P347" i="9"/>
  <c r="O343" i="9"/>
  <c r="Q343" i="9"/>
  <c r="P343" i="9"/>
  <c r="X339" i="9"/>
  <c r="Q344" i="9"/>
  <c r="AA342" i="9"/>
  <c r="Q345" i="9"/>
  <c r="O344" i="9"/>
  <c r="O348" i="9"/>
  <c r="AA343" i="9"/>
  <c r="AA348" i="9"/>
  <c r="O345" i="9"/>
  <c r="P345" i="9"/>
  <c r="X349" i="9"/>
  <c r="Q347" i="9"/>
  <c r="Q346" i="9"/>
  <c r="X345" i="9"/>
  <c r="O346" i="9"/>
  <c r="P346" i="9"/>
  <c r="O347" i="9"/>
  <c r="AA345" i="9"/>
  <c r="AA346" i="9"/>
  <c r="P348" i="9"/>
  <c r="X346" i="9"/>
  <c r="AA347" i="9"/>
  <c r="X347" i="9"/>
  <c r="Q348" i="9"/>
  <c r="P349" i="9"/>
  <c r="O349" i="9"/>
  <c r="X348" i="9"/>
  <c r="Q349" i="9"/>
  <c r="Q351" i="9"/>
  <c r="AA349" i="9"/>
  <c r="AA352" i="9"/>
  <c r="P351" i="9"/>
  <c r="X353" i="9"/>
  <c r="O352" i="9"/>
  <c r="O351" i="9"/>
  <c r="Q352" i="9"/>
  <c r="X351" i="9"/>
  <c r="AA351" i="9"/>
  <c r="Q353" i="9"/>
  <c r="P352" i="9"/>
  <c r="O353" i="9"/>
  <c r="X355" i="9"/>
  <c r="AA356" i="9"/>
  <c r="P353" i="9"/>
  <c r="Q355" i="9"/>
  <c r="X352" i="9"/>
  <c r="X354" i="9"/>
  <c r="Q354" i="9"/>
  <c r="O354" i="9"/>
  <c r="P354" i="9"/>
  <c r="O355" i="9"/>
  <c r="P355" i="9"/>
  <c r="Q356" i="9"/>
  <c r="AA354" i="9"/>
  <c r="AA353" i="9"/>
  <c r="AA357" i="9"/>
  <c r="X356" i="9"/>
  <c r="P356" i="9"/>
  <c r="AA355" i="9"/>
  <c r="O356" i="9"/>
  <c r="P360" i="9"/>
  <c r="Q360" i="9"/>
  <c r="O358" i="9"/>
  <c r="Q357" i="9"/>
  <c r="O357" i="9"/>
  <c r="X360" i="9"/>
  <c r="P357" i="9"/>
  <c r="P358" i="9"/>
  <c r="Q358" i="9"/>
  <c r="X357" i="9"/>
  <c r="X361" i="9"/>
  <c r="AA358" i="9"/>
  <c r="O360" i="9"/>
  <c r="Q359" i="9"/>
  <c r="O359" i="9"/>
  <c r="AA360" i="9"/>
  <c r="P359" i="9"/>
  <c r="AA359" i="9"/>
  <c r="X358" i="9"/>
  <c r="X359" i="9"/>
  <c r="AA362" i="9"/>
  <c r="Q361" i="9"/>
  <c r="O361" i="9"/>
  <c r="P361" i="9"/>
  <c r="X362" i="9"/>
  <c r="O363" i="9"/>
  <c r="AA361" i="9"/>
  <c r="P362" i="9"/>
  <c r="Q363" i="9"/>
  <c r="P363" i="9"/>
  <c r="Q362" i="9"/>
  <c r="O362" i="9"/>
  <c r="X367" i="9"/>
  <c r="O367" i="9"/>
  <c r="Q367" i="9"/>
  <c r="P364" i="9"/>
  <c r="X363" i="9"/>
  <c r="O364" i="9"/>
  <c r="AA364" i="9"/>
  <c r="Q364" i="9"/>
  <c r="AA363" i="9"/>
  <c r="Q368" i="9"/>
  <c r="AA367" i="9"/>
  <c r="Q365" i="9"/>
  <c r="O365" i="9"/>
  <c r="P365" i="9"/>
  <c r="P368" i="9"/>
  <c r="P367" i="9"/>
  <c r="P366" i="9"/>
  <c r="O366" i="9"/>
  <c r="AA365" i="9"/>
  <c r="Q366" i="9"/>
  <c r="O368" i="9"/>
  <c r="AA369" i="9"/>
  <c r="X365" i="9"/>
  <c r="AA366" i="9"/>
  <c r="X366" i="9"/>
  <c r="X364" i="9"/>
  <c r="X371" i="9"/>
  <c r="Q370" i="9"/>
  <c r="O369" i="9"/>
  <c r="AA368" i="9"/>
  <c r="P370" i="9"/>
  <c r="Q369" i="9"/>
  <c r="X368" i="9"/>
  <c r="P369" i="9"/>
  <c r="O370" i="9"/>
  <c r="X370" i="9"/>
  <c r="AA370" i="9"/>
  <c r="O371" i="9"/>
  <c r="Q371" i="9"/>
  <c r="Q372" i="9"/>
  <c r="P371" i="9"/>
  <c r="X374" i="9"/>
  <c r="P372" i="9"/>
  <c r="AA371" i="9"/>
  <c r="O372" i="9"/>
  <c r="X369" i="9"/>
  <c r="P373" i="9"/>
  <c r="AA372" i="9"/>
  <c r="X372" i="9"/>
  <c r="Q374" i="9"/>
  <c r="P374" i="9"/>
  <c r="Q373" i="9"/>
  <c r="O374" i="9"/>
  <c r="AA376" i="9"/>
  <c r="O373" i="9"/>
  <c r="X373" i="9"/>
  <c r="AA374" i="9"/>
  <c r="AA373" i="9"/>
  <c r="X375" i="9"/>
  <c r="Q375" i="9"/>
  <c r="O375" i="9"/>
  <c r="P375" i="9"/>
  <c r="P376" i="9"/>
  <c r="X376" i="9"/>
  <c r="P377" i="9"/>
  <c r="X378" i="9"/>
  <c r="O376" i="9"/>
  <c r="AA379" i="9"/>
  <c r="Q376" i="9"/>
  <c r="AA375" i="9"/>
  <c r="Q381" i="9"/>
  <c r="O377" i="9"/>
  <c r="Q379" i="9"/>
  <c r="Q377" i="9"/>
  <c r="P379" i="9"/>
  <c r="O378" i="9"/>
  <c r="AA377" i="9"/>
  <c r="Q378" i="9"/>
  <c r="P378" i="9"/>
  <c r="AA378" i="9"/>
  <c r="Q380" i="9"/>
  <c r="P380" i="9"/>
  <c r="P381" i="9"/>
  <c r="O381" i="9"/>
  <c r="O380" i="9"/>
  <c r="O379" i="9"/>
  <c r="AA382" i="9"/>
  <c r="O384" i="9"/>
  <c r="Q384" i="9"/>
  <c r="AA381" i="9"/>
  <c r="X383" i="9"/>
  <c r="AA380" i="9"/>
  <c r="X380" i="9"/>
  <c r="O382" i="9"/>
  <c r="Q382" i="9"/>
  <c r="P382" i="9"/>
  <c r="X377" i="9"/>
  <c r="Q383" i="9"/>
  <c r="AA383" i="9"/>
  <c r="P383" i="9"/>
  <c r="X379" i="9"/>
  <c r="O383" i="9"/>
  <c r="P384" i="9"/>
  <c r="X381" i="9"/>
  <c r="AA384" i="9"/>
  <c r="Q385" i="9"/>
  <c r="P385" i="9"/>
  <c r="O385" i="9"/>
  <c r="X382" i="9"/>
  <c r="AA385" i="9"/>
  <c r="Q386" i="9"/>
  <c r="X385" i="9"/>
  <c r="O387" i="9"/>
  <c r="P387" i="9"/>
  <c r="O386" i="9"/>
  <c r="Q387" i="9"/>
  <c r="P386" i="9"/>
  <c r="X386" i="9"/>
  <c r="AA386" i="9"/>
  <c r="X384" i="9"/>
  <c r="O388" i="9"/>
  <c r="P389" i="9"/>
  <c r="Q389" i="9"/>
  <c r="Q388" i="9"/>
  <c r="P388" i="9"/>
  <c r="AA387" i="9"/>
  <c r="X387" i="9"/>
  <c r="O389" i="9"/>
  <c r="X388" i="9"/>
  <c r="AA388" i="9"/>
  <c r="X393" i="9"/>
  <c r="AA389" i="9"/>
  <c r="Q390" i="9"/>
  <c r="P390" i="9"/>
  <c r="O390" i="9"/>
  <c r="Q391" i="9"/>
  <c r="AA390" i="9"/>
  <c r="X390" i="9"/>
  <c r="P391" i="9"/>
  <c r="O391" i="9"/>
  <c r="AA394" i="9"/>
  <c r="P392" i="9"/>
  <c r="O392" i="9"/>
  <c r="Q392" i="9"/>
  <c r="AA391" i="9"/>
  <c r="X391" i="9"/>
  <c r="O395" i="9"/>
  <c r="P393" i="9"/>
  <c r="AA392" i="9"/>
  <c r="X389" i="9"/>
  <c r="P397" i="9"/>
  <c r="Q393" i="9"/>
  <c r="O393" i="9"/>
  <c r="AA393" i="9"/>
  <c r="P395" i="9"/>
  <c r="P394" i="9"/>
  <c r="Q395" i="9"/>
  <c r="X394" i="9"/>
  <c r="Q394" i="9"/>
  <c r="AA396" i="9"/>
  <c r="O394" i="9"/>
  <c r="X395" i="9"/>
  <c r="P396" i="9"/>
  <c r="AA395" i="9"/>
  <c r="O397" i="9"/>
  <c r="O396" i="9"/>
  <c r="Q397" i="9"/>
  <c r="Q396" i="9"/>
  <c r="X392" i="9"/>
  <c r="X397" i="9"/>
  <c r="AA397" i="9"/>
  <c r="O399" i="9"/>
  <c r="Q398" i="9"/>
  <c r="P399" i="9"/>
  <c r="Q399" i="9"/>
  <c r="O398" i="9"/>
  <c r="P398" i="9"/>
  <c r="AA398" i="9"/>
  <c r="O400" i="9"/>
  <c r="AA400" i="9"/>
  <c r="Q400" i="9"/>
  <c r="X400" i="9"/>
  <c r="X399" i="9"/>
  <c r="AA399" i="9"/>
  <c r="P400" i="9"/>
  <c r="X396" i="9"/>
  <c r="AA404" i="9"/>
  <c r="P401" i="9"/>
  <c r="Q401" i="9"/>
  <c r="O401" i="9"/>
  <c r="X398" i="9"/>
  <c r="P402" i="9"/>
  <c r="AA401" i="9"/>
  <c r="Q403" i="9"/>
  <c r="O402" i="9"/>
  <c r="O403" i="9"/>
  <c r="P403" i="9"/>
  <c r="X401" i="9"/>
  <c r="Q402" i="9"/>
  <c r="AA402" i="9"/>
  <c r="X402" i="9"/>
  <c r="AA403" i="9"/>
  <c r="X403" i="9"/>
  <c r="Q404" i="9"/>
  <c r="P404" i="9"/>
  <c r="O404" i="9"/>
  <c r="O406" i="9"/>
  <c r="P405" i="9"/>
  <c r="P406" i="9"/>
  <c r="O405" i="9"/>
  <c r="Q406" i="9"/>
  <c r="Q405" i="9"/>
  <c r="AA405" i="9"/>
  <c r="Q407" i="9"/>
  <c r="AA406" i="9"/>
  <c r="P407" i="9"/>
  <c r="X407" i="9"/>
  <c r="O407" i="9"/>
  <c r="AA410" i="9"/>
  <c r="AA407" i="9"/>
  <c r="X406" i="9"/>
  <c r="X404" i="9"/>
  <c r="P409" i="9"/>
  <c r="O409" i="9"/>
  <c r="X405" i="9"/>
  <c r="Q409" i="9"/>
  <c r="X410" i="9"/>
  <c r="P410" i="9"/>
  <c r="X409" i="9"/>
  <c r="Q410" i="9"/>
  <c r="O410" i="9"/>
  <c r="AA409" i="9"/>
  <c r="P411" i="9"/>
  <c r="Q412" i="9"/>
  <c r="P412" i="9"/>
  <c r="Q411" i="9"/>
  <c r="AA413" i="9"/>
  <c r="O411" i="9"/>
  <c r="O412" i="9"/>
  <c r="AA411" i="9"/>
  <c r="X411" i="9"/>
  <c r="AA414" i="9"/>
  <c r="X412" i="9"/>
  <c r="Q413" i="9"/>
  <c r="P413" i="9"/>
  <c r="AA412" i="9"/>
  <c r="O413" i="9"/>
  <c r="O414" i="9"/>
  <c r="X414" i="9"/>
  <c r="O415" i="9"/>
  <c r="Q414" i="9"/>
  <c r="Q415" i="9"/>
  <c r="Q417" i="9"/>
  <c r="P414" i="9"/>
  <c r="P415" i="9"/>
  <c r="X415" i="9"/>
  <c r="P416" i="9"/>
  <c r="AA415" i="9"/>
  <c r="AA416" i="9"/>
  <c r="P417" i="9"/>
  <c r="X413" i="9"/>
  <c r="O416" i="9"/>
  <c r="O417" i="9"/>
  <c r="P419" i="9"/>
  <c r="X416" i="9"/>
  <c r="Q416" i="9"/>
  <c r="P421" i="9"/>
  <c r="P418" i="9"/>
  <c r="Q418" i="9"/>
  <c r="Q419" i="9"/>
  <c r="X417" i="9"/>
  <c r="O419" i="9"/>
  <c r="O418" i="9"/>
  <c r="AA417" i="9"/>
  <c r="X418" i="9"/>
  <c r="X421" i="9"/>
  <c r="AA418" i="9"/>
  <c r="O421" i="9"/>
  <c r="AA420" i="9"/>
  <c r="AA419" i="9"/>
  <c r="Q421" i="9"/>
  <c r="X420" i="9"/>
  <c r="O420" i="9"/>
  <c r="P420" i="9"/>
  <c r="Q420" i="9"/>
  <c r="O424" i="9"/>
  <c r="P422" i="9"/>
  <c r="X423" i="9"/>
  <c r="AA421" i="9"/>
  <c r="X422" i="9"/>
  <c r="Q422" i="9"/>
  <c r="O422" i="9"/>
  <c r="AA422" i="9"/>
  <c r="X419" i="9"/>
  <c r="Q423" i="9"/>
  <c r="P426" i="9"/>
  <c r="P424" i="9"/>
  <c r="Q424" i="9"/>
  <c r="P423" i="9"/>
  <c r="AA423" i="9"/>
  <c r="O423" i="9"/>
  <c r="AA428" i="9"/>
  <c r="O425" i="9"/>
  <c r="O426" i="9"/>
  <c r="P425" i="9"/>
  <c r="Q425" i="9"/>
  <c r="AA427" i="9"/>
  <c r="X424" i="9"/>
  <c r="AA424" i="9"/>
  <c r="AA426" i="9"/>
  <c r="AA430" i="9"/>
  <c r="AA425" i="9"/>
  <c r="Q426" i="9"/>
  <c r="AA429" i="9"/>
  <c r="P427" i="9"/>
  <c r="X429" i="9"/>
  <c r="Q427" i="9"/>
  <c r="O427" i="9"/>
  <c r="X428" i="9"/>
  <c r="X426" i="9"/>
  <c r="O428" i="9"/>
  <c r="Q428" i="9"/>
  <c r="P428" i="9"/>
  <c r="Q429" i="9"/>
  <c r="P429" i="9"/>
  <c r="X425" i="9"/>
  <c r="O429" i="9"/>
  <c r="AA431" i="9"/>
  <c r="Q430" i="9"/>
  <c r="P430" i="9"/>
  <c r="O430" i="9"/>
  <c r="AA432" i="9"/>
  <c r="Q431" i="9"/>
  <c r="O431" i="9"/>
  <c r="P431" i="9"/>
  <c r="X427" i="9"/>
  <c r="X431" i="9"/>
  <c r="Q432" i="9"/>
  <c r="P432" i="9"/>
  <c r="AA434" i="9"/>
  <c r="O432" i="9"/>
  <c r="Q433" i="9"/>
  <c r="AA435" i="9"/>
  <c r="P433" i="9"/>
  <c r="O433" i="9"/>
  <c r="X433" i="9"/>
  <c r="Q434" i="9"/>
  <c r="P434" i="9"/>
  <c r="X430" i="9"/>
  <c r="X436" i="9"/>
  <c r="AA437" i="9"/>
  <c r="O434" i="9"/>
  <c r="Q435" i="9"/>
  <c r="O435" i="9"/>
  <c r="P435" i="9"/>
  <c r="O436" i="9"/>
  <c r="X432" i="9"/>
  <c r="Q436" i="9"/>
  <c r="P436" i="9"/>
  <c r="Q437" i="9"/>
  <c r="P437" i="9"/>
  <c r="AA433" i="9"/>
  <c r="O437" i="9"/>
  <c r="X441" i="9"/>
  <c r="O438" i="9"/>
  <c r="O439" i="9"/>
  <c r="X434" i="9"/>
  <c r="P439" i="9"/>
  <c r="Q439" i="9"/>
  <c r="P438" i="9"/>
  <c r="Q438" i="9"/>
  <c r="AA440" i="9"/>
  <c r="AA438" i="9"/>
  <c r="AA439" i="9"/>
  <c r="X435" i="9"/>
  <c r="AA436" i="9"/>
  <c r="O440" i="9"/>
  <c r="X440" i="9"/>
  <c r="P440" i="9"/>
  <c r="Q440" i="9"/>
  <c r="O441" i="9"/>
  <c r="P441" i="9"/>
  <c r="X437" i="9"/>
  <c r="Q441" i="9"/>
  <c r="Q445" i="9"/>
  <c r="Q442" i="9"/>
  <c r="X439" i="9"/>
  <c r="P442" i="9"/>
  <c r="X438" i="9"/>
  <c r="O442" i="9"/>
  <c r="O443" i="9"/>
  <c r="P445" i="9"/>
  <c r="P443" i="9"/>
  <c r="Q444" i="9"/>
  <c r="Q443" i="9"/>
  <c r="P444" i="9"/>
  <c r="X442" i="9"/>
  <c r="O448" i="9"/>
  <c r="AA443" i="9"/>
  <c r="O446" i="9"/>
  <c r="O444" i="9"/>
  <c r="X447" i="9"/>
  <c r="O445" i="9"/>
  <c r="AA441" i="9"/>
  <c r="P448" i="9"/>
  <c r="X444" i="9"/>
  <c r="AA445" i="9"/>
  <c r="P446" i="9"/>
  <c r="AA442" i="9"/>
  <c r="X445" i="9"/>
  <c r="Q446" i="9"/>
  <c r="X449" i="9"/>
  <c r="AA446" i="9"/>
  <c r="X443" i="9"/>
  <c r="Q447" i="9"/>
  <c r="X446" i="9"/>
  <c r="O447" i="9"/>
  <c r="P447" i="9"/>
  <c r="Q448" i="9"/>
  <c r="AA444" i="9"/>
  <c r="AA448" i="9"/>
  <c r="Q449" i="9"/>
  <c r="X451" i="9"/>
  <c r="O449" i="9"/>
  <c r="AA449" i="9"/>
  <c r="X448" i="9"/>
  <c r="P449" i="9"/>
  <c r="P450" i="9"/>
  <c r="Q450" i="9"/>
  <c r="O450" i="9"/>
  <c r="P451" i="9"/>
  <c r="O452" i="9"/>
  <c r="AA447" i="9"/>
  <c r="AA450" i="9"/>
  <c r="Q452" i="9"/>
  <c r="AA451" i="9"/>
  <c r="Q451" i="9"/>
  <c r="O451" i="9"/>
  <c r="AA453" i="9"/>
  <c r="X450" i="9"/>
  <c r="P452" i="9"/>
  <c r="O454" i="9"/>
  <c r="Q456" i="9"/>
  <c r="O453" i="9"/>
  <c r="AA456" i="9"/>
  <c r="P453" i="9"/>
  <c r="X452" i="9"/>
  <c r="Q453" i="9"/>
  <c r="X453" i="9"/>
  <c r="AA455" i="9"/>
  <c r="P454" i="9"/>
  <c r="Q454" i="9"/>
  <c r="O456" i="9"/>
  <c r="P456" i="9"/>
  <c r="X454" i="9"/>
  <c r="O455" i="9"/>
  <c r="X455" i="9"/>
  <c r="Q455" i="9"/>
  <c r="P455" i="9"/>
  <c r="AA454" i="9"/>
  <c r="O457" i="9"/>
  <c r="P457" i="9"/>
  <c r="Q459" i="9"/>
  <c r="AA452" i="9"/>
  <c r="AA457" i="9"/>
  <c r="Q457" i="9"/>
  <c r="X456" i="9"/>
  <c r="X457" i="9"/>
  <c r="AA460" i="9"/>
  <c r="O459" i="9"/>
  <c r="AA458" i="9"/>
  <c r="Q458" i="9"/>
  <c r="P458" i="9"/>
  <c r="X458" i="9"/>
  <c r="O458" i="9"/>
  <c r="AA461" i="9"/>
  <c r="P459" i="9"/>
  <c r="Q460" i="9"/>
  <c r="O460" i="9"/>
  <c r="Q461" i="9"/>
  <c r="X459" i="9"/>
  <c r="O461" i="9"/>
  <c r="P460" i="9"/>
  <c r="P461" i="9"/>
  <c r="X460" i="9"/>
  <c r="Q463" i="9"/>
  <c r="X463" i="9"/>
  <c r="P463" i="9"/>
  <c r="Q462" i="9"/>
  <c r="X462" i="9"/>
  <c r="P462" i="9"/>
  <c r="AA462" i="9"/>
  <c r="O462" i="9"/>
  <c r="AA459" i="9"/>
  <c r="O463" i="9"/>
  <c r="P465" i="9"/>
  <c r="X461" i="9"/>
  <c r="Q464" i="9"/>
  <c r="Q467" i="9"/>
  <c r="P464" i="9"/>
  <c r="O464" i="9"/>
  <c r="Q465" i="9"/>
  <c r="AA464" i="9"/>
  <c r="X465" i="9"/>
  <c r="O465" i="9"/>
  <c r="O467" i="9"/>
  <c r="AA463" i="9"/>
  <c r="P467" i="9"/>
  <c r="AA465" i="9"/>
  <c r="X471" i="9"/>
  <c r="O468" i="9"/>
  <c r="X468" i="9"/>
  <c r="P469" i="9"/>
  <c r="X467" i="9"/>
  <c r="Q468" i="9"/>
  <c r="O469" i="9"/>
  <c r="P468" i="9"/>
  <c r="AA468" i="9"/>
  <c r="X464" i="9"/>
  <c r="Q469" i="9"/>
  <c r="O470" i="9"/>
  <c r="X470" i="9"/>
  <c r="AA467" i="9"/>
  <c r="P470" i="9"/>
  <c r="Q471" i="9"/>
  <c r="Q470" i="9"/>
  <c r="X469" i="9"/>
  <c r="P471" i="9"/>
  <c r="O471" i="9"/>
  <c r="O472" i="9"/>
  <c r="AA469" i="9"/>
  <c r="P472" i="9"/>
  <c r="X475" i="9"/>
  <c r="Q472" i="9"/>
  <c r="P473" i="9"/>
  <c r="X472" i="9"/>
  <c r="Q473" i="9"/>
  <c r="O473" i="9"/>
  <c r="AA471" i="9"/>
  <c r="AA475" i="9"/>
  <c r="P474" i="9"/>
  <c r="O474" i="9"/>
  <c r="P476" i="9"/>
  <c r="AA473" i="9"/>
  <c r="AA470" i="9"/>
  <c r="Q474" i="9"/>
  <c r="Q475" i="9"/>
  <c r="P475" i="9"/>
  <c r="Q476" i="9"/>
  <c r="O476" i="9"/>
  <c r="O475" i="9"/>
  <c r="X474" i="9"/>
  <c r="X476" i="9"/>
  <c r="AA472" i="9"/>
  <c r="AA476" i="9"/>
  <c r="P477" i="9"/>
  <c r="Q477" i="9"/>
  <c r="X473" i="9"/>
  <c r="O477" i="9"/>
  <c r="Q478" i="9"/>
  <c r="P479" i="9"/>
  <c r="AA477" i="9"/>
  <c r="O478" i="9"/>
  <c r="AA478" i="9"/>
  <c r="AA474" i="9"/>
  <c r="O479" i="9"/>
  <c r="X477" i="9"/>
  <c r="P478" i="9"/>
  <c r="AA480" i="9"/>
  <c r="Q479" i="9"/>
  <c r="AA479" i="9"/>
  <c r="X480" i="9"/>
  <c r="Q480" i="9"/>
  <c r="O481" i="9"/>
  <c r="O480" i="9"/>
  <c r="P480" i="9"/>
  <c r="Q481" i="9"/>
  <c r="P482" i="9"/>
  <c r="X483" i="9"/>
  <c r="P481" i="9"/>
  <c r="X478" i="9"/>
  <c r="AA484" i="9"/>
  <c r="P483" i="9"/>
  <c r="Q482" i="9"/>
  <c r="AA482" i="9"/>
  <c r="O484" i="9"/>
  <c r="AA481" i="9"/>
  <c r="P486" i="9"/>
  <c r="O483" i="9"/>
  <c r="Q484" i="9"/>
  <c r="O482" i="9"/>
  <c r="X481" i="9"/>
  <c r="Q483" i="9"/>
  <c r="X479" i="9"/>
  <c r="X482" i="9"/>
  <c r="P484" i="9"/>
  <c r="AA486" i="9"/>
  <c r="O486" i="9"/>
  <c r="Q486" i="9"/>
  <c r="O485" i="9"/>
  <c r="Q485" i="9"/>
  <c r="P485" i="9"/>
  <c r="Q487" i="9"/>
  <c r="X485" i="9"/>
  <c r="AA487" i="9"/>
  <c r="AA483" i="9"/>
  <c r="O487" i="9"/>
  <c r="P487" i="9"/>
  <c r="X488" i="9"/>
  <c r="AA489" i="9"/>
  <c r="X484" i="9"/>
  <c r="O489" i="9"/>
  <c r="O488" i="9"/>
  <c r="Q489" i="9"/>
  <c r="X486" i="9"/>
  <c r="P488" i="9"/>
  <c r="AA485" i="9"/>
  <c r="Q488" i="9"/>
  <c r="O493" i="9"/>
  <c r="P493" i="9"/>
  <c r="P489" i="9"/>
  <c r="P491" i="9"/>
  <c r="AA491" i="9"/>
  <c r="P490" i="9"/>
  <c r="X490" i="9"/>
  <c r="AA493" i="9"/>
  <c r="O490" i="9"/>
  <c r="Q490" i="9"/>
  <c r="O491" i="9"/>
  <c r="Q491" i="9"/>
  <c r="X487" i="9"/>
  <c r="X497" i="9"/>
  <c r="Q493" i="9"/>
  <c r="Q492" i="9"/>
  <c r="X489" i="9"/>
  <c r="P495" i="9"/>
  <c r="AA488" i="9"/>
  <c r="Q496" i="9"/>
  <c r="O492" i="9"/>
  <c r="X492" i="9"/>
  <c r="P492" i="9"/>
  <c r="AA492" i="9"/>
  <c r="X491" i="9"/>
  <c r="Q495" i="9"/>
  <c r="O495" i="9"/>
  <c r="O494" i="9"/>
  <c r="O496" i="9"/>
  <c r="X494" i="9"/>
  <c r="AA490" i="9"/>
  <c r="X493" i="9"/>
  <c r="P496" i="9"/>
  <c r="Q494" i="9"/>
  <c r="P494" i="9"/>
  <c r="P498" i="9"/>
  <c r="Q497" i="9"/>
  <c r="X495" i="9"/>
  <c r="P497" i="9"/>
  <c r="Q498" i="9"/>
  <c r="AA495" i="9"/>
  <c r="X496" i="9"/>
  <c r="AA497" i="9"/>
  <c r="O497" i="9"/>
  <c r="P499" i="9"/>
  <c r="AA494" i="9"/>
  <c r="Q499" i="9"/>
  <c r="O498" i="9"/>
  <c r="O499" i="9"/>
  <c r="AA500" i="9"/>
  <c r="AA498" i="9"/>
  <c r="X498" i="9"/>
  <c r="X501" i="9"/>
  <c r="O501" i="9"/>
  <c r="Q501" i="9"/>
  <c r="P500" i="9"/>
  <c r="X499" i="9"/>
  <c r="P501" i="9"/>
  <c r="Q500" i="9"/>
  <c r="O500" i="9"/>
  <c r="AA499" i="9"/>
  <c r="AA496" i="9"/>
  <c r="AA502" i="9"/>
  <c r="X503" i="9"/>
  <c r="P502" i="9"/>
  <c r="O502" i="9"/>
  <c r="AA501" i="9"/>
  <c r="O506" i="9"/>
  <c r="Q502" i="9"/>
  <c r="O503" i="9"/>
  <c r="P507" i="9"/>
  <c r="P503" i="9"/>
  <c r="Q503" i="9"/>
  <c r="Q504" i="9"/>
  <c r="O504" i="9"/>
  <c r="AA504" i="9"/>
  <c r="P504" i="9"/>
  <c r="X500" i="9"/>
  <c r="Q505" i="9"/>
  <c r="O508" i="9"/>
  <c r="Q507" i="9"/>
  <c r="AA505" i="9"/>
  <c r="Q506" i="9"/>
  <c r="P506" i="9"/>
  <c r="O505" i="9"/>
  <c r="X504" i="9"/>
  <c r="P505" i="9"/>
  <c r="X508" i="9"/>
  <c r="Q508" i="9"/>
  <c r="X502" i="9"/>
  <c r="Q510" i="9"/>
  <c r="AA506" i="9"/>
  <c r="P508" i="9"/>
  <c r="O507" i="9"/>
  <c r="AA503" i="9"/>
  <c r="AA508" i="9"/>
  <c r="AA507" i="9"/>
  <c r="X507" i="9"/>
  <c r="Q509" i="9"/>
  <c r="P510" i="9"/>
  <c r="P509" i="9"/>
  <c r="AA509" i="9"/>
  <c r="O509" i="9"/>
  <c r="O510" i="9"/>
  <c r="X505" i="9"/>
  <c r="AA510" i="9"/>
  <c r="Q512" i="9"/>
  <c r="X506" i="9"/>
  <c r="X513" i="9"/>
  <c r="X509" i="9"/>
  <c r="P511" i="9"/>
  <c r="O511" i="9"/>
  <c r="O512" i="9"/>
  <c r="Q511" i="9"/>
  <c r="P512" i="9"/>
  <c r="AA512" i="9"/>
  <c r="P513" i="9"/>
  <c r="O513" i="9"/>
  <c r="Q513" i="9"/>
  <c r="X512" i="9"/>
  <c r="AA511" i="9"/>
  <c r="X514" i="9"/>
  <c r="X515" i="9"/>
  <c r="X510" i="9"/>
  <c r="O515" i="9"/>
  <c r="AA513" i="9"/>
  <c r="Q515" i="9"/>
  <c r="P514" i="9"/>
  <c r="AA514" i="9"/>
  <c r="P515" i="9"/>
  <c r="Q514" i="9"/>
  <c r="O514" i="9"/>
  <c r="X511" i="9"/>
  <c r="O516" i="9"/>
  <c r="Q516" i="9"/>
  <c r="P516" i="9"/>
  <c r="O517" i="9"/>
  <c r="P517" i="9"/>
  <c r="Q517" i="9"/>
  <c r="AA516" i="9"/>
  <c r="O518" i="9"/>
  <c r="X517" i="9"/>
  <c r="P518" i="9"/>
  <c r="AA517" i="9"/>
  <c r="O519" i="9"/>
  <c r="Q518" i="9"/>
  <c r="Q519" i="9"/>
  <c r="AA515" i="9"/>
  <c r="X519" i="9"/>
  <c r="X518" i="9"/>
  <c r="AA518" i="9"/>
  <c r="P519" i="9"/>
  <c r="O521" i="9"/>
  <c r="AA519" i="9"/>
  <c r="AA520" i="9"/>
  <c r="X516" i="9"/>
  <c r="Q520" i="9"/>
  <c r="P520" i="9"/>
  <c r="O520" i="9"/>
  <c r="Q521" i="9"/>
  <c r="X520" i="9"/>
  <c r="AA521" i="9"/>
  <c r="X521" i="9"/>
  <c r="Q523" i="9"/>
  <c r="P521" i="9"/>
  <c r="O522" i="9"/>
  <c r="Q522" i="9"/>
  <c r="AA525" i="9"/>
  <c r="P522" i="9"/>
  <c r="P523" i="9"/>
  <c r="X522" i="9"/>
  <c r="AA522" i="9"/>
  <c r="O525" i="9"/>
  <c r="P525" i="9"/>
  <c r="AA526" i="9"/>
  <c r="Q525" i="9"/>
  <c r="O523" i="9"/>
  <c r="X523" i="9"/>
  <c r="O528" i="9"/>
  <c r="P528" i="9"/>
  <c r="AA523" i="9"/>
  <c r="X525" i="9"/>
  <c r="O529" i="9"/>
  <c r="Q526" i="9"/>
  <c r="O526" i="9"/>
  <c r="X527" i="9"/>
  <c r="P526" i="9"/>
  <c r="X526" i="9"/>
  <c r="Q528" i="9"/>
  <c r="P529" i="9"/>
  <c r="Q529" i="9"/>
  <c r="P527" i="9"/>
  <c r="AA529" i="9"/>
  <c r="Q527" i="9"/>
  <c r="O527" i="9"/>
  <c r="P530" i="9"/>
  <c r="AA530" i="9"/>
  <c r="X531" i="9"/>
  <c r="X528" i="9"/>
  <c r="AA528" i="9"/>
  <c r="AA532" i="9"/>
  <c r="O530" i="9"/>
  <c r="X529" i="9"/>
  <c r="Q530" i="9"/>
  <c r="O531" i="9"/>
  <c r="P531" i="9"/>
  <c r="AA527" i="9"/>
  <c r="Q531" i="9"/>
  <c r="O532" i="9"/>
  <c r="P532" i="9"/>
  <c r="Q532" i="9"/>
  <c r="Q533" i="9"/>
  <c r="O533" i="9"/>
  <c r="P533" i="9"/>
  <c r="O534" i="9"/>
  <c r="P534" i="9"/>
  <c r="X530" i="9"/>
  <c r="Q534" i="9"/>
  <c r="X533" i="9"/>
  <c r="AA531" i="9"/>
  <c r="AA534" i="9"/>
  <c r="X534" i="9"/>
  <c r="P535" i="9"/>
  <c r="O535" i="9"/>
  <c r="Q535" i="9"/>
  <c r="P536" i="9"/>
  <c r="P537" i="9"/>
  <c r="Q536" i="9"/>
  <c r="Q537" i="9"/>
  <c r="X532" i="9"/>
  <c r="O537" i="9"/>
  <c r="O536" i="9"/>
  <c r="X535" i="9"/>
  <c r="AA533" i="9"/>
  <c r="AA536" i="9"/>
  <c r="O538" i="9"/>
  <c r="Q538" i="9"/>
  <c r="AA535" i="9"/>
  <c r="AA537" i="9"/>
  <c r="P538" i="9"/>
  <c r="O539" i="9"/>
  <c r="AA541" i="9"/>
  <c r="P539" i="9"/>
  <c r="X537" i="9"/>
  <c r="X538" i="9"/>
  <c r="P543" i="9"/>
  <c r="X539" i="9"/>
  <c r="Q539" i="9"/>
  <c r="AA538" i="9"/>
  <c r="O540" i="9"/>
  <c r="P541" i="9"/>
  <c r="Q543" i="9"/>
  <c r="P540" i="9"/>
  <c r="Q540" i="9"/>
  <c r="O541" i="9"/>
  <c r="X536" i="9"/>
  <c r="X542" i="9"/>
  <c r="AA540" i="9"/>
  <c r="Q541" i="9"/>
  <c r="O542" i="9"/>
  <c r="AA539" i="9"/>
  <c r="O543" i="9"/>
  <c r="X545" i="9"/>
  <c r="Q542" i="9"/>
  <c r="P542" i="9"/>
  <c r="X541" i="9"/>
  <c r="O546" i="9"/>
  <c r="O545" i="9"/>
  <c r="X546" i="9"/>
  <c r="P545" i="9"/>
  <c r="Q545" i="9"/>
  <c r="O544" i="9"/>
  <c r="X543" i="9"/>
  <c r="Q544" i="9"/>
  <c r="X544" i="9"/>
  <c r="P544" i="9"/>
  <c r="X540" i="9"/>
  <c r="AA545" i="9"/>
  <c r="AA543" i="9"/>
  <c r="Q548" i="9"/>
  <c r="Q546" i="9"/>
  <c r="P546" i="9"/>
  <c r="AA546" i="9"/>
  <c r="O547" i="9"/>
  <c r="AA542" i="9"/>
  <c r="AA550" i="9"/>
  <c r="P547" i="9"/>
  <c r="Q547" i="9"/>
  <c r="P549" i="9"/>
  <c r="AA544" i="9"/>
  <c r="X547" i="9"/>
  <c r="AA548" i="9"/>
  <c r="P548" i="9"/>
  <c r="O548" i="9"/>
  <c r="O549" i="9"/>
  <c r="Q549" i="9"/>
  <c r="AA549" i="9"/>
  <c r="Q550" i="9"/>
  <c r="P550" i="9"/>
  <c r="O550" i="9"/>
  <c r="AA553" i="9"/>
  <c r="O553" i="9"/>
  <c r="O551" i="9"/>
  <c r="Q551" i="9"/>
  <c r="Q553" i="9"/>
  <c r="P553" i="9"/>
  <c r="AA554" i="9"/>
  <c r="P551" i="9"/>
  <c r="AA547" i="9"/>
  <c r="X551" i="9"/>
  <c r="O552" i="9"/>
  <c r="X548" i="9"/>
  <c r="X552" i="9"/>
  <c r="Q552" i="9"/>
  <c r="P552" i="9"/>
  <c r="O554" i="9"/>
  <c r="X549" i="9"/>
  <c r="X555" i="9"/>
  <c r="P554" i="9"/>
  <c r="Q554" i="9"/>
  <c r="X550" i="9"/>
  <c r="X554" i="9"/>
  <c r="Q555" i="9"/>
  <c r="AA551" i="9"/>
  <c r="P555" i="9"/>
  <c r="AA555" i="9"/>
  <c r="O555" i="9"/>
  <c r="X553" i="9"/>
  <c r="P556" i="9"/>
  <c r="Q556" i="9"/>
  <c r="AA559" i="9"/>
  <c r="O556" i="9"/>
  <c r="X558" i="9"/>
  <c r="AA552" i="9"/>
  <c r="O557" i="9"/>
  <c r="Q557" i="9"/>
  <c r="AA557" i="9"/>
  <c r="X556" i="9"/>
  <c r="P557" i="9"/>
  <c r="X557" i="9"/>
  <c r="P559" i="9"/>
  <c r="X559" i="9"/>
  <c r="Q558" i="9"/>
  <c r="O558" i="9"/>
  <c r="Q559" i="9"/>
  <c r="P558" i="9"/>
  <c r="O559" i="9"/>
  <c r="AA558" i="9"/>
  <c r="Q560" i="9"/>
  <c r="O561" i="9"/>
  <c r="AA562" i="9"/>
  <c r="Q561" i="9"/>
  <c r="P561" i="9"/>
  <c r="AA560" i="9"/>
  <c r="X560" i="9"/>
  <c r="P560" i="9"/>
  <c r="AA556" i="9"/>
  <c r="O560" i="9"/>
  <c r="P562" i="9"/>
  <c r="X561" i="9"/>
  <c r="P564" i="9"/>
  <c r="O564" i="9"/>
  <c r="Q563" i="9"/>
  <c r="Q564" i="9"/>
  <c r="Q562" i="9"/>
  <c r="AA561" i="9"/>
  <c r="AA565" i="9"/>
  <c r="O562" i="9"/>
  <c r="P563" i="9"/>
  <c r="O563" i="9"/>
  <c r="X563" i="9"/>
  <c r="AA566" i="9"/>
  <c r="Q565" i="9"/>
  <c r="AA563" i="9"/>
  <c r="X564" i="9"/>
  <c r="P565" i="9"/>
  <c r="O565" i="9"/>
  <c r="X562" i="9"/>
  <c r="AA564" i="9"/>
  <c r="Q566" i="9"/>
  <c r="O566" i="9"/>
  <c r="P566" i="9"/>
  <c r="AA567" i="9"/>
  <c r="P568" i="9"/>
  <c r="P567" i="9"/>
  <c r="Q567" i="9"/>
  <c r="O567" i="9"/>
  <c r="X567" i="9"/>
  <c r="O569" i="9"/>
  <c r="O572" i="9"/>
  <c r="X571" i="9"/>
  <c r="Q568" i="9"/>
  <c r="O568" i="9"/>
  <c r="AA570" i="9"/>
  <c r="Q569" i="9"/>
  <c r="X565" i="9"/>
  <c r="Q573" i="9"/>
  <c r="Q570" i="9"/>
  <c r="X568" i="9"/>
  <c r="P570" i="9"/>
  <c r="P572" i="9"/>
  <c r="P569" i="9"/>
  <c r="X566" i="9"/>
  <c r="O570" i="9"/>
  <c r="AA568" i="9"/>
  <c r="X569" i="9"/>
  <c r="AA569" i="9"/>
  <c r="P573" i="9"/>
  <c r="P571" i="9"/>
  <c r="X570" i="9"/>
  <c r="O571" i="9"/>
  <c r="Q571" i="9"/>
  <c r="Q572" i="9"/>
  <c r="O573" i="9"/>
  <c r="AA571" i="9"/>
  <c r="AA576" i="9"/>
  <c r="AA578" i="9"/>
  <c r="AA579" i="9"/>
  <c r="AA573" i="9"/>
  <c r="AA577" i="9"/>
  <c r="X577" i="9"/>
  <c r="Q578" i="9"/>
  <c r="O578" i="9"/>
  <c r="P578" i="9"/>
  <c r="X576" i="9"/>
  <c r="X575" i="9"/>
  <c r="O575" i="9"/>
  <c r="B575" i="9" s="1"/>
  <c r="O576" i="9"/>
  <c r="B576" i="9" s="1"/>
  <c r="P574" i="9"/>
  <c r="AA575" i="9"/>
  <c r="U582" i="8"/>
  <c r="I582" i="8" s="1"/>
  <c r="I581" i="8"/>
  <c r="P577" i="9"/>
  <c r="O574" i="9"/>
  <c r="X574" i="9"/>
  <c r="O579" i="9"/>
  <c r="P579" i="9"/>
  <c r="AA580" i="9"/>
  <c r="O580" i="9"/>
  <c r="Q580" i="9"/>
  <c r="P580" i="9"/>
  <c r="AE583" i="9"/>
  <c r="AD582" i="9"/>
  <c r="X573" i="9"/>
  <c r="Q577" i="9"/>
  <c r="Q579" i="9"/>
  <c r="I581" i="9"/>
  <c r="E581" i="9"/>
  <c r="F581" i="9"/>
  <c r="D581" i="9"/>
  <c r="U581" i="9"/>
  <c r="AB118" i="9" l="1"/>
  <c r="AB408" i="9"/>
  <c r="AB466" i="9"/>
  <c r="AB60" i="9"/>
  <c r="AB234" i="9"/>
  <c r="AA582" i="8"/>
  <c r="AB582" i="8"/>
  <c r="AB292" i="9"/>
  <c r="AB176" i="9"/>
  <c r="AB524" i="9"/>
  <c r="AB350" i="9"/>
  <c r="X581" i="9"/>
  <c r="AB581" i="9"/>
  <c r="B110" i="9"/>
  <c r="B113" i="9"/>
  <c r="B103" i="9"/>
  <c r="B67" i="9"/>
  <c r="B48" i="9"/>
  <c r="B559" i="9"/>
  <c r="B546" i="9"/>
  <c r="P524" i="9"/>
  <c r="B505" i="9"/>
  <c r="B567" i="9"/>
  <c r="AA524" i="9"/>
  <c r="B518" i="9"/>
  <c r="B515" i="9"/>
  <c r="B574" i="9"/>
  <c r="B352" i="9"/>
  <c r="B333" i="9"/>
  <c r="B313" i="9"/>
  <c r="B540" i="9"/>
  <c r="B236" i="9"/>
  <c r="B393" i="9"/>
  <c r="B492" i="9"/>
  <c r="B372" i="9"/>
  <c r="B353" i="9"/>
  <c r="B169" i="9"/>
  <c r="B166" i="9"/>
  <c r="B147" i="9"/>
  <c r="B133" i="9"/>
  <c r="B127" i="9"/>
  <c r="B72" i="9"/>
  <c r="B477" i="9"/>
  <c r="AA466" i="9"/>
  <c r="B394" i="9"/>
  <c r="B387" i="9"/>
  <c r="B348" i="9"/>
  <c r="B315" i="9"/>
  <c r="B267" i="9"/>
  <c r="B264" i="9"/>
  <c r="B254" i="9"/>
  <c r="B242" i="9"/>
  <c r="B343" i="9"/>
  <c r="B494" i="9"/>
  <c r="B481" i="9"/>
  <c r="B426" i="9"/>
  <c r="B419" i="9"/>
  <c r="B46" i="9"/>
  <c r="B39" i="9"/>
  <c r="B27" i="9"/>
  <c r="B28" i="9"/>
  <c r="B9" i="9"/>
  <c r="B582" i="8"/>
  <c r="B108" i="9"/>
  <c r="B107" i="9"/>
  <c r="B519" i="9"/>
  <c r="B517" i="9"/>
  <c r="B397" i="9"/>
  <c r="B380" i="9"/>
  <c r="B374" i="9"/>
  <c r="B303" i="9"/>
  <c r="AA292" i="9"/>
  <c r="B280" i="9"/>
  <c r="B253" i="9"/>
  <c r="X234" i="9"/>
  <c r="B224" i="9"/>
  <c r="B200" i="9"/>
  <c r="B154" i="9"/>
  <c r="B425" i="9"/>
  <c r="B512" i="9"/>
  <c r="B493" i="9"/>
  <c r="B369" i="9"/>
  <c r="B368" i="9"/>
  <c r="B357" i="9"/>
  <c r="B349" i="9"/>
  <c r="B340" i="9"/>
  <c r="B337" i="9"/>
  <c r="B436" i="9"/>
  <c r="B422" i="9"/>
  <c r="B391" i="9"/>
  <c r="B385" i="9"/>
  <c r="B381" i="9"/>
  <c r="Q350" i="9"/>
  <c r="B323" i="9"/>
  <c r="B269" i="9"/>
  <c r="B262" i="9"/>
  <c r="B226" i="9"/>
  <c r="B198" i="9"/>
  <c r="B192" i="9"/>
  <c r="B523" i="9"/>
  <c r="O466" i="9"/>
  <c r="B430" i="9"/>
  <c r="B258" i="9"/>
  <c r="B525" i="9"/>
  <c r="B412" i="9"/>
  <c r="B252" i="9"/>
  <c r="B239" i="9"/>
  <c r="B240" i="9"/>
  <c r="B124" i="9"/>
  <c r="O524" i="9"/>
  <c r="B511" i="9"/>
  <c r="B510" i="9"/>
  <c r="B498" i="9"/>
  <c r="B484" i="9"/>
  <c r="B472" i="9"/>
  <c r="P466" i="9"/>
  <c r="B424" i="9"/>
  <c r="B416" i="9"/>
  <c r="B389" i="9"/>
  <c r="B324" i="9"/>
  <c r="B322" i="9"/>
  <c r="B318" i="9"/>
  <c r="B316" i="9"/>
  <c r="B298" i="9"/>
  <c r="B284" i="9"/>
  <c r="B274" i="9"/>
  <c r="B268" i="9"/>
  <c r="B255" i="9"/>
  <c r="B227" i="9"/>
  <c r="B216" i="9"/>
  <c r="B180" i="9"/>
  <c r="P176" i="9"/>
  <c r="B173" i="9"/>
  <c r="B161" i="9"/>
  <c r="B152" i="9"/>
  <c r="B150" i="9"/>
  <c r="B90" i="9"/>
  <c r="B53" i="9"/>
  <c r="B482" i="9"/>
  <c r="B480" i="9"/>
  <c r="B460" i="9"/>
  <c r="B579" i="9"/>
  <c r="B570" i="9"/>
  <c r="B556" i="9"/>
  <c r="B554" i="9"/>
  <c r="B550" i="9"/>
  <c r="B547" i="9"/>
  <c r="B545" i="9"/>
  <c r="B542" i="9"/>
  <c r="B538" i="9"/>
  <c r="B471" i="9"/>
  <c r="O408" i="9"/>
  <c r="B228" i="9"/>
  <c r="B194" i="9"/>
  <c r="B36" i="9"/>
  <c r="B29" i="9"/>
  <c r="B17" i="9"/>
  <c r="B2" i="8"/>
  <c r="B354" i="9"/>
  <c r="B299" i="9"/>
  <c r="B296" i="9"/>
  <c r="B251" i="9"/>
  <c r="B197" i="9"/>
  <c r="B175" i="9"/>
  <c r="B98" i="9"/>
  <c r="B89" i="9"/>
  <c r="B22" i="9"/>
  <c r="B399" i="9"/>
  <c r="B378" i="9"/>
  <c r="B155" i="9"/>
  <c r="B308" i="9"/>
  <c r="B297" i="9"/>
  <c r="B208" i="9"/>
  <c r="B206" i="9"/>
  <c r="B205" i="9"/>
  <c r="B562" i="9"/>
  <c r="B558" i="9"/>
  <c r="B535" i="9"/>
  <c r="B526" i="9"/>
  <c r="B256" i="9"/>
  <c r="B158" i="9"/>
  <c r="B132" i="9"/>
  <c r="B85" i="9"/>
  <c r="B54" i="9"/>
  <c r="B43" i="9"/>
  <c r="B23" i="9"/>
  <c r="B6" i="9"/>
  <c r="B375" i="9"/>
  <c r="B365" i="9"/>
  <c r="X466" i="9"/>
  <c r="B455" i="9"/>
  <c r="B452" i="9"/>
  <c r="B449" i="9"/>
  <c r="B434" i="9"/>
  <c r="B414" i="9"/>
  <c r="AA408" i="9"/>
  <c r="B181" i="9"/>
  <c r="B112" i="9"/>
  <c r="B70" i="9"/>
  <c r="B58" i="9"/>
  <c r="B55" i="9"/>
  <c r="B16" i="9"/>
  <c r="B14" i="9"/>
  <c r="B521" i="9"/>
  <c r="B499" i="9"/>
  <c r="B490" i="9"/>
  <c r="B478" i="9"/>
  <c r="B469" i="9"/>
  <c r="B443" i="9"/>
  <c r="B329" i="9"/>
  <c r="B100" i="9"/>
  <c r="B93" i="9"/>
  <c r="B68" i="9"/>
  <c r="B214" i="9"/>
  <c r="B479" i="9"/>
  <c r="B476" i="9"/>
  <c r="B474" i="9"/>
  <c r="B468" i="9"/>
  <c r="B467" i="9"/>
  <c r="B458" i="9"/>
  <c r="B445" i="9"/>
  <c r="B437" i="9"/>
  <c r="B317" i="9"/>
  <c r="B309" i="9"/>
  <c r="B195" i="9"/>
  <c r="B80" i="9"/>
  <c r="P60" i="9"/>
  <c r="B573" i="9"/>
  <c r="B572" i="9"/>
  <c r="B560" i="9"/>
  <c r="B561" i="9"/>
  <c r="B553" i="9"/>
  <c r="B548" i="9"/>
  <c r="B543" i="9"/>
  <c r="B529" i="9"/>
  <c r="B528" i="9"/>
  <c r="B504" i="9"/>
  <c r="B495" i="9"/>
  <c r="B491" i="9"/>
  <c r="B488" i="9"/>
  <c r="B483" i="9"/>
  <c r="B465" i="9"/>
  <c r="B461" i="9"/>
  <c r="B454" i="9"/>
  <c r="B435" i="9"/>
  <c r="B415" i="9"/>
  <c r="B406" i="9"/>
  <c r="B392" i="9"/>
  <c r="B390" i="9"/>
  <c r="B373" i="9"/>
  <c r="B361" i="9"/>
  <c r="B359" i="9"/>
  <c r="B355" i="9"/>
  <c r="AA350" i="9"/>
  <c r="B342" i="9"/>
  <c r="B336" i="9"/>
  <c r="B335" i="9"/>
  <c r="B328" i="9"/>
  <c r="B321" i="9"/>
  <c r="B319" i="9"/>
  <c r="B311" i="9"/>
  <c r="B290" i="9"/>
  <c r="B288" i="9"/>
  <c r="B279" i="9"/>
  <c r="B276" i="9"/>
  <c r="B275" i="9"/>
  <c r="B272" i="9"/>
  <c r="B270" i="9"/>
  <c r="B249" i="9"/>
  <c r="B243" i="9"/>
  <c r="B237" i="9"/>
  <c r="O234" i="9"/>
  <c r="B230" i="9"/>
  <c r="B222" i="9"/>
  <c r="B218" i="9"/>
  <c r="B209" i="9"/>
  <c r="B199" i="9"/>
  <c r="B193" i="9"/>
  <c r="B189" i="9"/>
  <c r="B184" i="9"/>
  <c r="B174" i="9"/>
  <c r="B165" i="9"/>
  <c r="B163" i="9"/>
  <c r="B160" i="9"/>
  <c r="B159" i="9"/>
  <c r="B149" i="9"/>
  <c r="B145" i="9"/>
  <c r="B142" i="9"/>
  <c r="B137" i="9"/>
  <c r="B136" i="9"/>
  <c r="B78" i="9"/>
  <c r="B76" i="9"/>
  <c r="B65" i="9"/>
  <c r="B56" i="9"/>
  <c r="B51" i="9"/>
  <c r="B47" i="9"/>
  <c r="B38" i="9"/>
  <c r="B35" i="9"/>
  <c r="B33" i="9"/>
  <c r="B30" i="9"/>
  <c r="B15" i="9"/>
  <c r="B13" i="9"/>
  <c r="B8" i="9"/>
  <c r="B7" i="9"/>
  <c r="B4" i="9"/>
  <c r="B544" i="9"/>
  <c r="B536" i="9"/>
  <c r="B496" i="9"/>
  <c r="B453" i="9"/>
  <c r="B260" i="9"/>
  <c r="B580" i="9"/>
  <c r="B578" i="9"/>
  <c r="B557" i="9"/>
  <c r="B555" i="9"/>
  <c r="B552" i="9"/>
  <c r="B551" i="9"/>
  <c r="B549" i="9"/>
  <c r="B541" i="9"/>
  <c r="B537" i="9"/>
  <c r="B534" i="9"/>
  <c r="B514" i="9"/>
  <c r="B506" i="9"/>
  <c r="B500" i="9"/>
  <c r="B497" i="9"/>
  <c r="B420" i="9"/>
  <c r="Q408" i="9"/>
  <c r="B398" i="9"/>
  <c r="B215" i="9"/>
  <c r="B140" i="9"/>
  <c r="B138" i="9"/>
  <c r="B130" i="9"/>
  <c r="P118" i="9"/>
  <c r="B116" i="9"/>
  <c r="B111" i="9"/>
  <c r="B569" i="9"/>
  <c r="B566" i="9"/>
  <c r="B533" i="9"/>
  <c r="B531" i="9"/>
  <c r="Q524" i="9"/>
  <c r="B502" i="9"/>
  <c r="B489" i="9"/>
  <c r="B447" i="9"/>
  <c r="B444" i="9"/>
  <c r="B440" i="9"/>
  <c r="B433" i="9"/>
  <c r="B428" i="9"/>
  <c r="B418" i="9"/>
  <c r="X408" i="9"/>
  <c r="P408" i="9"/>
  <c r="B404" i="9"/>
  <c r="B401" i="9"/>
  <c r="B396" i="9"/>
  <c r="B383" i="9"/>
  <c r="B382" i="9"/>
  <c r="B379" i="9"/>
  <c r="B371" i="9"/>
  <c r="B364" i="9"/>
  <c r="B351" i="9"/>
  <c r="B346" i="9"/>
  <c r="B339" i="9"/>
  <c r="B314" i="9"/>
  <c r="B312" i="9"/>
  <c r="B307" i="9"/>
  <c r="B304" i="9"/>
  <c r="B295" i="9"/>
  <c r="B294" i="9"/>
  <c r="P292" i="9"/>
  <c r="X292" i="9"/>
  <c r="B282" i="9"/>
  <c r="B273" i="9"/>
  <c r="B246" i="9"/>
  <c r="B244" i="9"/>
  <c r="Q234" i="9"/>
  <c r="B223" i="9"/>
  <c r="B211" i="9"/>
  <c r="B210" i="9"/>
  <c r="B207" i="9"/>
  <c r="B204" i="9"/>
  <c r="B187" i="9"/>
  <c r="Q176" i="9"/>
  <c r="B172" i="9"/>
  <c r="B153" i="9"/>
  <c r="B141" i="9"/>
  <c r="B139" i="9"/>
  <c r="B135" i="9"/>
  <c r="B134" i="9"/>
  <c r="B122" i="9"/>
  <c r="B121" i="9"/>
  <c r="B117" i="9"/>
  <c r="B101" i="9"/>
  <c r="B97" i="9"/>
  <c r="B95" i="9"/>
  <c r="B96" i="9"/>
  <c r="B79" i="9"/>
  <c r="B73" i="9"/>
  <c r="Q60" i="9"/>
  <c r="B37" i="9"/>
  <c r="B24" i="9"/>
  <c r="B21" i="9"/>
  <c r="B18" i="9"/>
  <c r="B5" i="9"/>
  <c r="B446" i="9"/>
  <c r="B360" i="9"/>
  <c r="B331" i="9"/>
  <c r="B325" i="9"/>
  <c r="B320" i="9"/>
  <c r="B306" i="9"/>
  <c r="B305" i="9"/>
  <c r="B300" i="9"/>
  <c r="Q292" i="9"/>
  <c r="B286" i="9"/>
  <c r="B287" i="9"/>
  <c r="B277" i="9"/>
  <c r="B259" i="9"/>
  <c r="B257" i="9"/>
  <c r="B241" i="9"/>
  <c r="P234" i="9"/>
  <c r="B229" i="9"/>
  <c r="B220" i="9"/>
  <c r="B191" i="9"/>
  <c r="B186" i="9"/>
  <c r="B182" i="9"/>
  <c r="B171" i="9"/>
  <c r="B170" i="9"/>
  <c r="B168" i="9"/>
  <c r="B131" i="9"/>
  <c r="B129" i="9"/>
  <c r="B125" i="9"/>
  <c r="B109" i="9"/>
  <c r="B91" i="9"/>
  <c r="B88" i="9"/>
  <c r="B82" i="9"/>
  <c r="B71" i="9"/>
  <c r="B64" i="9"/>
  <c r="B63" i="9"/>
  <c r="B61" i="9"/>
  <c r="X60" i="9"/>
  <c r="B34" i="9"/>
  <c r="B32" i="9"/>
  <c r="B20" i="9"/>
  <c r="E582" i="9"/>
  <c r="D582" i="9"/>
  <c r="I582" i="9"/>
  <c r="F582" i="9"/>
  <c r="U582" i="9"/>
  <c r="AB582" i="9" s="1"/>
  <c r="B410" i="9"/>
  <c r="B403" i="9"/>
  <c r="B301" i="9"/>
  <c r="B177" i="9"/>
  <c r="AA60" i="9"/>
  <c r="O60" i="9"/>
  <c r="B26" i="9"/>
  <c r="B473" i="9"/>
  <c r="B429" i="9"/>
  <c r="X350" i="9"/>
  <c r="O350" i="9"/>
  <c r="B344" i="9"/>
  <c r="X118" i="9"/>
  <c r="B119" i="9"/>
  <c r="Q118" i="9"/>
  <c r="O118" i="9"/>
  <c r="B450" i="9"/>
  <c r="B448" i="9"/>
  <c r="B439" i="9"/>
  <c r="B421" i="9"/>
  <c r="B409" i="9"/>
  <c r="B386" i="9"/>
  <c r="B376" i="9"/>
  <c r="B358" i="9"/>
  <c r="B338" i="9"/>
  <c r="B334" i="9"/>
  <c r="B302" i="9"/>
  <c r="B291" i="9"/>
  <c r="B289" i="9"/>
  <c r="B271" i="9"/>
  <c r="B266" i="9"/>
  <c r="B250" i="9"/>
  <c r="B245" i="9"/>
  <c r="B238" i="9"/>
  <c r="B190" i="9"/>
  <c r="B185" i="9"/>
  <c r="B178" i="9"/>
  <c r="AA176" i="9"/>
  <c r="B167" i="9"/>
  <c r="B126" i="9"/>
  <c r="B120" i="9"/>
  <c r="B105" i="9"/>
  <c r="B102" i="9"/>
  <c r="B94" i="9"/>
  <c r="B92" i="9"/>
  <c r="B75" i="9"/>
  <c r="B66" i="9"/>
  <c r="B59" i="9"/>
  <c r="B57" i="9"/>
  <c r="B50" i="9"/>
  <c r="B44" i="9"/>
  <c r="B10" i="9"/>
  <c r="B571" i="9"/>
  <c r="B508" i="9"/>
  <c r="B463" i="9"/>
  <c r="B417" i="9"/>
  <c r="B413" i="9"/>
  <c r="B293" i="9"/>
  <c r="B283" i="9"/>
  <c r="B278" i="9"/>
  <c r="AA581" i="9"/>
  <c r="Q581" i="9"/>
  <c r="O581" i="9"/>
  <c r="P581" i="9"/>
  <c r="AD583" i="9"/>
  <c r="AE584" i="9"/>
  <c r="B563" i="9"/>
  <c r="B564" i="9"/>
  <c r="B530" i="9"/>
  <c r="B527" i="9"/>
  <c r="B520" i="9"/>
  <c r="B509" i="9"/>
  <c r="Q466" i="9"/>
  <c r="B466" i="9" s="1"/>
  <c r="B464" i="9"/>
  <c r="B459" i="9"/>
  <c r="B451" i="9"/>
  <c r="B442" i="9"/>
  <c r="B431" i="9"/>
  <c r="B427" i="9"/>
  <c r="B411" i="9"/>
  <c r="B402" i="9"/>
  <c r="B400" i="9"/>
  <c r="B395" i="9"/>
  <c r="B370" i="9"/>
  <c r="B221" i="9"/>
  <c r="B219" i="9"/>
  <c r="B213" i="9"/>
  <c r="B203" i="9"/>
  <c r="B202" i="9"/>
  <c r="B146" i="9"/>
  <c r="B144" i="9"/>
  <c r="B568" i="9"/>
  <c r="B565" i="9"/>
  <c r="B539" i="9"/>
  <c r="B532" i="9"/>
  <c r="X524" i="9"/>
  <c r="B522" i="9"/>
  <c r="B516" i="9"/>
  <c r="B513" i="9"/>
  <c r="B507" i="9"/>
  <c r="B503" i="9"/>
  <c r="B501" i="9"/>
  <c r="B485" i="9"/>
  <c r="B470" i="9"/>
  <c r="B462" i="9"/>
  <c r="B457" i="9"/>
  <c r="B456" i="9"/>
  <c r="B441" i="9"/>
  <c r="B438" i="9"/>
  <c r="B432" i="9"/>
  <c r="B423" i="9"/>
  <c r="B407" i="9"/>
  <c r="B405" i="9"/>
  <c r="B366" i="9"/>
  <c r="B367" i="9"/>
  <c r="B363" i="9"/>
  <c r="P350" i="9"/>
  <c r="B326" i="9"/>
  <c r="B310" i="9"/>
  <c r="B281" i="9"/>
  <c r="B265" i="9"/>
  <c r="B263" i="9"/>
  <c r="B261" i="9"/>
  <c r="B248" i="9"/>
  <c r="B247" i="9"/>
  <c r="B235" i="9"/>
  <c r="AA234" i="9"/>
  <c r="B232" i="9"/>
  <c r="B231" i="9"/>
  <c r="B225" i="9"/>
  <c r="B217" i="9"/>
  <c r="B212" i="9"/>
  <c r="B201" i="9"/>
  <c r="B196" i="9"/>
  <c r="B179" i="9"/>
  <c r="O176" i="9"/>
  <c r="B164" i="9"/>
  <c r="B162" i="9"/>
  <c r="B157" i="9"/>
  <c r="B156" i="9"/>
  <c r="B148" i="9"/>
  <c r="B123" i="9"/>
  <c r="AA118" i="9"/>
  <c r="B115" i="9"/>
  <c r="B114" i="9"/>
  <c r="B104" i="9"/>
  <c r="B99" i="9"/>
  <c r="B86" i="9"/>
  <c r="B83" i="9"/>
  <c r="B77" i="9"/>
  <c r="B74" i="9"/>
  <c r="B69" i="9"/>
  <c r="B62" i="9"/>
  <c r="B41" i="9"/>
  <c r="B40" i="9"/>
  <c r="B31" i="9"/>
  <c r="B25" i="9"/>
  <c r="B11" i="9"/>
  <c r="B577" i="9"/>
  <c r="B475" i="9"/>
  <c r="B332" i="9"/>
  <c r="B151" i="9"/>
  <c r="B128" i="9"/>
  <c r="B81" i="9"/>
  <c r="B49" i="9"/>
  <c r="B45" i="9"/>
  <c r="B12" i="9"/>
  <c r="B487" i="9"/>
  <c r="B388" i="9"/>
  <c r="B188" i="9"/>
  <c r="B486" i="9"/>
  <c r="B384" i="9"/>
  <c r="B377" i="9"/>
  <c r="B362" i="9"/>
  <c r="B356" i="9"/>
  <c r="B347" i="9"/>
  <c r="B345" i="9"/>
  <c r="B341" i="9"/>
  <c r="B330" i="9"/>
  <c r="B327" i="9"/>
  <c r="O292" i="9"/>
  <c r="B285" i="9"/>
  <c r="B233" i="9"/>
  <c r="B183" i="9"/>
  <c r="X176" i="9"/>
  <c r="B143" i="9"/>
  <c r="B106" i="9"/>
  <c r="B87" i="9"/>
  <c r="B84" i="9"/>
  <c r="B52" i="9"/>
  <c r="B42" i="9"/>
  <c r="B19" i="9"/>
  <c r="B3" i="9"/>
  <c r="B581" i="9" l="1"/>
  <c r="B60" i="9"/>
  <c r="O582" i="9"/>
  <c r="P582" i="9"/>
  <c r="Q582" i="9"/>
  <c r="B234" i="9"/>
  <c r="B176" i="9"/>
  <c r="B350" i="9"/>
  <c r="X582" i="9"/>
  <c r="AE585" i="9"/>
  <c r="AD584" i="9"/>
  <c r="E583" i="9"/>
  <c r="I583" i="9"/>
  <c r="D583" i="9"/>
  <c r="U583" i="9"/>
  <c r="F583" i="9"/>
  <c r="B408" i="9"/>
  <c r="B292" i="9"/>
  <c r="B118" i="9"/>
  <c r="AA582" i="9"/>
  <c r="B524" i="9"/>
  <c r="AA583" i="9" l="1"/>
  <c r="AB583" i="9"/>
  <c r="B582" i="9"/>
  <c r="AD585" i="9"/>
  <c r="AE586" i="9"/>
  <c r="X583" i="9"/>
  <c r="O583" i="9"/>
  <c r="P583" i="9"/>
  <c r="Q583" i="9"/>
  <c r="D584" i="9"/>
  <c r="U584" i="9"/>
  <c r="AB584" i="9" s="1"/>
  <c r="E584" i="9"/>
  <c r="I584" i="9"/>
  <c r="F584" i="9"/>
  <c r="B583" i="9" l="1"/>
  <c r="AA584" i="9"/>
  <c r="P584" i="9"/>
  <c r="O584" i="9"/>
  <c r="Q584" i="9"/>
  <c r="AE587" i="9"/>
  <c r="AD586" i="9"/>
  <c r="X584" i="9"/>
  <c r="F585" i="9"/>
  <c r="E585" i="9"/>
  <c r="D585" i="9"/>
  <c r="I585" i="9"/>
  <c r="U585" i="9"/>
  <c r="X585" i="9" l="1"/>
  <c r="AB585" i="9"/>
  <c r="B584" i="9"/>
  <c r="F586" i="9"/>
  <c r="I586" i="9"/>
  <c r="U586" i="9"/>
  <c r="E586" i="9"/>
  <c r="D586" i="9"/>
  <c r="AA585" i="9"/>
  <c r="O585" i="9"/>
  <c r="Q585" i="9"/>
  <c r="P585" i="9"/>
  <c r="AD587" i="9"/>
  <c r="AE588" i="9"/>
  <c r="AA586" i="9" l="1"/>
  <c r="AB586" i="9"/>
  <c r="F587" i="9"/>
  <c r="I587" i="9"/>
  <c r="U587" i="9"/>
  <c r="D587" i="9"/>
  <c r="E587" i="9"/>
  <c r="AE589" i="9"/>
  <c r="AD588" i="9"/>
  <c r="X586" i="9"/>
  <c r="Q586" i="9"/>
  <c r="P586" i="9"/>
  <c r="O586" i="9"/>
  <c r="B585" i="9"/>
  <c r="AA587" i="9" l="1"/>
  <c r="AB587" i="9"/>
  <c r="B586" i="9"/>
  <c r="I588" i="9"/>
  <c r="D588" i="9"/>
  <c r="U588" i="9"/>
  <c r="F588" i="9"/>
  <c r="E588" i="9"/>
  <c r="AD589" i="9"/>
  <c r="AE590" i="9"/>
  <c r="X587" i="9"/>
  <c r="Q587" i="9"/>
  <c r="O587" i="9"/>
  <c r="P587" i="9"/>
  <c r="X588" i="9" l="1"/>
  <c r="AB588" i="9"/>
  <c r="AA588" i="9"/>
  <c r="Q588" i="9"/>
  <c r="O588" i="9"/>
  <c r="P588" i="9"/>
  <c r="AD590" i="9"/>
  <c r="AE591" i="9"/>
  <c r="I589" i="9"/>
  <c r="U589" i="9"/>
  <c r="D589" i="9"/>
  <c r="E589" i="9"/>
  <c r="F589" i="9"/>
  <c r="AA589" i="9"/>
  <c r="B587" i="9"/>
  <c r="X589" i="9" l="1"/>
  <c r="AB589" i="9"/>
  <c r="B588" i="9"/>
  <c r="O589" i="9"/>
  <c r="Q589" i="9"/>
  <c r="P589" i="9"/>
  <c r="AD591" i="9"/>
  <c r="AE592" i="9"/>
  <c r="E590" i="9"/>
  <c r="D590" i="9"/>
  <c r="I590" i="9"/>
  <c r="U590" i="9"/>
  <c r="F590" i="9"/>
  <c r="AA590" i="9" l="1"/>
  <c r="AB590" i="9"/>
  <c r="B589" i="9"/>
  <c r="P590" i="9"/>
  <c r="O590" i="9"/>
  <c r="Q590" i="9"/>
  <c r="X590" i="9"/>
  <c r="AE593" i="9"/>
  <c r="AD592" i="9"/>
  <c r="D591" i="9"/>
  <c r="U591" i="9"/>
  <c r="I591" i="9"/>
  <c r="F591" i="9"/>
  <c r="E591" i="9"/>
  <c r="AA591" i="9" l="1"/>
  <c r="AB591" i="9"/>
  <c r="X591" i="9"/>
  <c r="Q591" i="9"/>
  <c r="O591" i="9"/>
  <c r="P591" i="9"/>
  <c r="U592" i="9"/>
  <c r="AB592" i="9" s="1"/>
  <c r="D592" i="9"/>
  <c r="E592" i="9"/>
  <c r="F592" i="9"/>
  <c r="I592" i="9"/>
  <c r="X592" i="9"/>
  <c r="AD593" i="9"/>
  <c r="AE594" i="9"/>
  <c r="B590" i="9"/>
  <c r="B591" i="9" l="1"/>
  <c r="AE595" i="9"/>
  <c r="AD594" i="9"/>
  <c r="D593" i="9"/>
  <c r="U593" i="9"/>
  <c r="I593" i="9"/>
  <c r="F593" i="9"/>
  <c r="E593" i="9"/>
  <c r="AA592" i="9"/>
  <c r="P592" i="9"/>
  <c r="Q592" i="9"/>
  <c r="O592" i="9"/>
  <c r="X593" i="9" l="1"/>
  <c r="AB593" i="9"/>
  <c r="B592" i="9"/>
  <c r="AA593" i="9"/>
  <c r="P593" i="9"/>
  <c r="O593" i="9"/>
  <c r="Q593" i="9"/>
  <c r="I594" i="9"/>
  <c r="U594" i="9"/>
  <c r="E594" i="9"/>
  <c r="F594" i="9"/>
  <c r="D594" i="9"/>
  <c r="AD595" i="9"/>
  <c r="AE596" i="9"/>
  <c r="AA594" i="9" l="1"/>
  <c r="AB594" i="9"/>
  <c r="B593" i="9"/>
  <c r="Q594" i="9"/>
  <c r="P594" i="9"/>
  <c r="O594" i="9"/>
  <c r="I595" i="9"/>
  <c r="U595" i="9"/>
  <c r="E595" i="9"/>
  <c r="D595" i="9"/>
  <c r="F595" i="9"/>
  <c r="X594" i="9"/>
  <c r="AE597" i="9"/>
  <c r="AD596" i="9"/>
  <c r="AA595" i="9" l="1"/>
  <c r="AB595" i="9"/>
  <c r="B594" i="9"/>
  <c r="E596" i="9"/>
  <c r="I596" i="9"/>
  <c r="D596" i="9"/>
  <c r="F596" i="9"/>
  <c r="U596" i="9"/>
  <c r="AE598" i="9"/>
  <c r="AD597" i="9"/>
  <c r="X595" i="9"/>
  <c r="P595" i="9"/>
  <c r="O595" i="9"/>
  <c r="Q595" i="9"/>
  <c r="X596" i="9" l="1"/>
  <c r="AB596" i="9"/>
  <c r="B595" i="9"/>
  <c r="U597" i="9"/>
  <c r="D597" i="9"/>
  <c r="F597" i="9"/>
  <c r="I597" i="9"/>
  <c r="E597" i="9"/>
  <c r="AD598" i="9"/>
  <c r="AE599" i="9"/>
  <c r="AA596" i="9"/>
  <c r="O596" i="9"/>
  <c r="Q596" i="9"/>
  <c r="P596" i="9"/>
  <c r="X597" i="9" l="1"/>
  <c r="AB597" i="9"/>
  <c r="AA597" i="9"/>
  <c r="B596" i="9"/>
  <c r="AD599" i="9"/>
  <c r="AE600" i="9"/>
  <c r="I598" i="9"/>
  <c r="F598" i="9"/>
  <c r="D598" i="9"/>
  <c r="E598" i="9"/>
  <c r="U598" i="9"/>
  <c r="P597" i="9"/>
  <c r="Q597" i="9"/>
  <c r="O597" i="9"/>
  <c r="X598" i="9" l="1"/>
  <c r="AB598" i="9"/>
  <c r="AA598" i="9"/>
  <c r="P598" i="9"/>
  <c r="Q598" i="9"/>
  <c r="O598" i="9"/>
  <c r="B597" i="9"/>
  <c r="AE601" i="9"/>
  <c r="AD600" i="9"/>
  <c r="U599" i="9"/>
  <c r="D599" i="9"/>
  <c r="E599" i="9"/>
  <c r="I599" i="9"/>
  <c r="F599" i="9"/>
  <c r="AA599" i="9" l="1"/>
  <c r="AB599" i="9"/>
  <c r="B598" i="9"/>
  <c r="X599" i="9"/>
  <c r="O599" i="9"/>
  <c r="Q599" i="9"/>
  <c r="P599" i="9"/>
  <c r="E600" i="9"/>
  <c r="D600" i="9"/>
  <c r="I600" i="9"/>
  <c r="F600" i="9"/>
  <c r="U600" i="9"/>
  <c r="AB600" i="9" s="1"/>
  <c r="AD601" i="9"/>
  <c r="AE602" i="9"/>
  <c r="B599" i="9" l="1"/>
  <c r="Q600" i="9"/>
  <c r="O600" i="9"/>
  <c r="P600" i="9"/>
  <c r="AE603" i="9"/>
  <c r="AD602" i="9"/>
  <c r="I601" i="9"/>
  <c r="F601" i="9"/>
  <c r="E601" i="9"/>
  <c r="D601" i="9"/>
  <c r="U601" i="9"/>
  <c r="X600" i="9"/>
  <c r="AA600" i="9"/>
  <c r="AA601" i="9" l="1"/>
  <c r="AB601" i="9"/>
  <c r="X601" i="9"/>
  <c r="B600" i="9"/>
  <c r="Q601" i="9"/>
  <c r="O601" i="9"/>
  <c r="P601" i="9"/>
  <c r="E602" i="9"/>
  <c r="D602" i="9"/>
  <c r="F602" i="9"/>
  <c r="U602" i="9"/>
  <c r="I602" i="9"/>
  <c r="AE604" i="9"/>
  <c r="AD603" i="9"/>
  <c r="X602" i="9" l="1"/>
  <c r="AB602" i="9"/>
  <c r="B601" i="9"/>
  <c r="U603" i="9"/>
  <c r="I603" i="9"/>
  <c r="F603" i="9"/>
  <c r="E603" i="9"/>
  <c r="D603" i="9"/>
  <c r="AA602" i="9"/>
  <c r="AD604" i="9"/>
  <c r="AE605" i="9"/>
  <c r="O602" i="9"/>
  <c r="Q602" i="9"/>
  <c r="P602" i="9"/>
  <c r="X603" i="9" l="1"/>
  <c r="AB603" i="9"/>
  <c r="AA603" i="9"/>
  <c r="B602" i="9"/>
  <c r="AE606" i="9"/>
  <c r="AD605" i="9"/>
  <c r="F604" i="9"/>
  <c r="E604" i="9"/>
  <c r="D604" i="9"/>
  <c r="U604" i="9"/>
  <c r="I604" i="9"/>
  <c r="P603" i="9"/>
  <c r="Q603" i="9"/>
  <c r="O603" i="9"/>
  <c r="X604" i="9" l="1"/>
  <c r="AB604" i="9"/>
  <c r="B603" i="9"/>
  <c r="I605" i="9"/>
  <c r="E605" i="9"/>
  <c r="F605" i="9"/>
  <c r="D605" i="9"/>
  <c r="U605" i="9"/>
  <c r="AA604" i="9"/>
  <c r="Q604" i="9"/>
  <c r="P604" i="9"/>
  <c r="O604" i="9"/>
  <c r="AD606" i="9"/>
  <c r="AE607" i="9"/>
  <c r="AA605" i="9" l="1"/>
  <c r="AB605" i="9"/>
  <c r="B604" i="9"/>
  <c r="X605" i="9"/>
  <c r="Q605" i="9"/>
  <c r="P605" i="9"/>
  <c r="O605" i="9"/>
  <c r="AE608" i="9"/>
  <c r="AD607" i="9"/>
  <c r="E606" i="9"/>
  <c r="F606" i="9"/>
  <c r="D606" i="9"/>
  <c r="I606" i="9"/>
  <c r="U606" i="9"/>
  <c r="AA606" i="9" l="1"/>
  <c r="AB606" i="9"/>
  <c r="X606" i="9"/>
  <c r="B605" i="9"/>
  <c r="P606" i="9"/>
  <c r="Q606" i="9"/>
  <c r="O606" i="9"/>
  <c r="U607" i="9"/>
  <c r="D607" i="9"/>
  <c r="E607" i="9"/>
  <c r="I607" i="9"/>
  <c r="F607" i="9"/>
  <c r="AE609" i="9"/>
  <c r="AD608" i="9"/>
  <c r="AA607" i="9" l="1"/>
  <c r="AB607" i="9"/>
  <c r="B606" i="9"/>
  <c r="E608" i="9"/>
  <c r="F608" i="9"/>
  <c r="D608" i="9"/>
  <c r="I608" i="9"/>
  <c r="U608" i="9"/>
  <c r="AE610" i="9"/>
  <c r="AD609" i="9"/>
  <c r="X607" i="9"/>
  <c r="P607" i="9"/>
  <c r="O607" i="9"/>
  <c r="Q607" i="9"/>
  <c r="X608" i="9" l="1"/>
  <c r="AB608" i="9"/>
  <c r="D609" i="9"/>
  <c r="U609" i="9"/>
  <c r="E609" i="9"/>
  <c r="I609" i="9"/>
  <c r="F609" i="9"/>
  <c r="AE611" i="9"/>
  <c r="AD610" i="9"/>
  <c r="B607" i="9"/>
  <c r="AA608" i="9"/>
  <c r="O608" i="9"/>
  <c r="P608" i="9"/>
  <c r="Q608" i="9"/>
  <c r="X609" i="9" l="1"/>
  <c r="AB609" i="9"/>
  <c r="AA609" i="9"/>
  <c r="B608" i="9"/>
  <c r="D610" i="9"/>
  <c r="I610" i="9"/>
  <c r="F610" i="9"/>
  <c r="U610" i="9"/>
  <c r="E610" i="9"/>
  <c r="AD611" i="9"/>
  <c r="AE612" i="9"/>
  <c r="P609" i="9"/>
  <c r="Q609" i="9"/>
  <c r="O609" i="9"/>
  <c r="X610" i="9" l="1"/>
  <c r="AB610" i="9"/>
  <c r="B609" i="9"/>
  <c r="AD612" i="9"/>
  <c r="AE613" i="9"/>
  <c r="AA610" i="9"/>
  <c r="Q610" i="9"/>
  <c r="O610" i="9"/>
  <c r="P610" i="9"/>
  <c r="U611" i="9"/>
  <c r="E611" i="9"/>
  <c r="I611" i="9"/>
  <c r="D611" i="9"/>
  <c r="F611" i="9"/>
  <c r="X611" i="9" l="1"/>
  <c r="AB611" i="9"/>
  <c r="AA611" i="9"/>
  <c r="O611" i="9"/>
  <c r="Q611" i="9"/>
  <c r="P611" i="9"/>
  <c r="AD613" i="9"/>
  <c r="AE614" i="9"/>
  <c r="F612" i="9"/>
  <c r="E612" i="9"/>
  <c r="I612" i="9"/>
  <c r="U612" i="9"/>
  <c r="D612" i="9"/>
  <c r="B610" i="9"/>
  <c r="X612" i="9" l="1"/>
  <c r="AB612" i="9"/>
  <c r="B611" i="9"/>
  <c r="AA612" i="9"/>
  <c r="Q612" i="9"/>
  <c r="P612" i="9"/>
  <c r="O612" i="9"/>
  <c r="AD614" i="9"/>
  <c r="AE615" i="9"/>
  <c r="E613" i="9"/>
  <c r="D613" i="9"/>
  <c r="I613" i="9"/>
  <c r="F613" i="9"/>
  <c r="U613" i="9"/>
  <c r="X613" i="9" l="1"/>
  <c r="AB613" i="9"/>
  <c r="B612" i="9"/>
  <c r="P613" i="9"/>
  <c r="Q613" i="9"/>
  <c r="O613" i="9"/>
  <c r="AD615" i="9"/>
  <c r="AE616" i="9"/>
  <c r="E614" i="9"/>
  <c r="D614" i="9"/>
  <c r="U614" i="9"/>
  <c r="AB614" i="9" s="1"/>
  <c r="I614" i="9"/>
  <c r="F614" i="9"/>
  <c r="AA613" i="9"/>
  <c r="B613" i="9" l="1"/>
  <c r="AA614" i="9"/>
  <c r="Q614" i="9"/>
  <c r="P614" i="9"/>
  <c r="O614" i="9"/>
  <c r="X614" i="9"/>
  <c r="AE617" i="9"/>
  <c r="AD616" i="9"/>
  <c r="U615" i="9"/>
  <c r="I615" i="9"/>
  <c r="E615" i="9"/>
  <c r="D615" i="9"/>
  <c r="F615" i="9"/>
  <c r="X615" i="9" l="1"/>
  <c r="AB615" i="9"/>
  <c r="AA615" i="9"/>
  <c r="B614" i="9"/>
  <c r="D616" i="9"/>
  <c r="E616" i="9"/>
  <c r="I616" i="9"/>
  <c r="F616" i="9"/>
  <c r="U616" i="9"/>
  <c r="P615" i="9"/>
  <c r="O615" i="9"/>
  <c r="Q615" i="9"/>
  <c r="AD617" i="9"/>
  <c r="AE618" i="9"/>
  <c r="X616" i="9" l="1"/>
  <c r="AB616" i="9"/>
  <c r="B615" i="9"/>
  <c r="AD618" i="9"/>
  <c r="AE619" i="9"/>
  <c r="Q616" i="9"/>
  <c r="O616" i="9"/>
  <c r="P616" i="9"/>
  <c r="E617" i="9"/>
  <c r="I617" i="9"/>
  <c r="F617" i="9"/>
  <c r="D617" i="9"/>
  <c r="U617" i="9"/>
  <c r="AB617" i="9" s="1"/>
  <c r="AA616" i="9"/>
  <c r="B616" i="9" l="1"/>
  <c r="AA617" i="9"/>
  <c r="O617" i="9"/>
  <c r="P617" i="9"/>
  <c r="Q617" i="9"/>
  <c r="X617" i="9"/>
  <c r="AE620" i="9"/>
  <c r="AD619" i="9"/>
  <c r="U618" i="9"/>
  <c r="F618" i="9"/>
  <c r="E618" i="9"/>
  <c r="I618" i="9"/>
  <c r="D618" i="9"/>
  <c r="X618" i="9" l="1"/>
  <c r="AB618" i="9"/>
  <c r="B617" i="9"/>
  <c r="F619" i="9"/>
  <c r="U619" i="9"/>
  <c r="D619" i="9"/>
  <c r="E619" i="9"/>
  <c r="I619" i="9"/>
  <c r="AD620" i="9"/>
  <c r="AE621" i="9"/>
  <c r="Q618" i="9"/>
  <c r="P618" i="9"/>
  <c r="O618" i="9"/>
  <c r="B618" i="9" s="1"/>
  <c r="AA618" i="9"/>
  <c r="X619" i="9" l="1"/>
  <c r="AB619" i="9"/>
  <c r="AA619" i="9"/>
  <c r="AE622" i="9"/>
  <c r="AD621" i="9"/>
  <c r="P619" i="9"/>
  <c r="O619" i="9"/>
  <c r="Q619" i="9"/>
  <c r="D620" i="9"/>
  <c r="F620" i="9"/>
  <c r="U620" i="9"/>
  <c r="I620" i="9"/>
  <c r="E620" i="9"/>
  <c r="AA620" i="9" l="1"/>
  <c r="AB620" i="9"/>
  <c r="B619" i="9"/>
  <c r="X620" i="9"/>
  <c r="I621" i="9"/>
  <c r="U621" i="9"/>
  <c r="F621" i="9"/>
  <c r="E621" i="9"/>
  <c r="D621" i="9"/>
  <c r="Q620" i="9"/>
  <c r="P620" i="9"/>
  <c r="O620" i="9"/>
  <c r="AE623" i="9"/>
  <c r="AD622" i="9"/>
  <c r="X621" i="9" l="1"/>
  <c r="AB621" i="9"/>
  <c r="B620" i="9"/>
  <c r="D622" i="9"/>
  <c r="U622" i="9"/>
  <c r="I622" i="9"/>
  <c r="F622" i="9"/>
  <c r="E622" i="9"/>
  <c r="AE624" i="9"/>
  <c r="AD623" i="9"/>
  <c r="AA621" i="9"/>
  <c r="Q621" i="9"/>
  <c r="O621" i="9"/>
  <c r="P621" i="9"/>
  <c r="X622" i="9" l="1"/>
  <c r="AB622" i="9"/>
  <c r="AA622" i="9"/>
  <c r="B621" i="9"/>
  <c r="O622" i="9"/>
  <c r="Q622" i="9"/>
  <c r="P622" i="9"/>
  <c r="E623" i="9"/>
  <c r="D623" i="9"/>
  <c r="F623" i="9"/>
  <c r="I623" i="9"/>
  <c r="U623" i="9"/>
  <c r="AD624" i="9"/>
  <c r="AE625" i="9"/>
  <c r="X623" i="9" l="1"/>
  <c r="AB623" i="9"/>
  <c r="B622" i="9"/>
  <c r="U624" i="9"/>
  <c r="I624" i="9"/>
  <c r="F624" i="9"/>
  <c r="E624" i="9"/>
  <c r="D624" i="9"/>
  <c r="AD625" i="9"/>
  <c r="AE626" i="9"/>
  <c r="O623" i="9"/>
  <c r="P623" i="9"/>
  <c r="Q623" i="9"/>
  <c r="AA623" i="9"/>
  <c r="AA624" i="9" l="1"/>
  <c r="AB624" i="9"/>
  <c r="B623" i="9"/>
  <c r="AE627" i="9"/>
  <c r="AD626" i="9"/>
  <c r="D625" i="9"/>
  <c r="I625" i="9"/>
  <c r="E625" i="9"/>
  <c r="U625" i="9"/>
  <c r="F625" i="9"/>
  <c r="X624" i="9"/>
  <c r="Q624" i="9"/>
  <c r="P624" i="9"/>
  <c r="O624" i="9"/>
  <c r="B624" i="9" s="1"/>
  <c r="AA625" i="9" l="1"/>
  <c r="AB625" i="9"/>
  <c r="X625" i="9"/>
  <c r="P625" i="9"/>
  <c r="O625" i="9"/>
  <c r="Q625" i="9"/>
  <c r="U626" i="9"/>
  <c r="AB626" i="9" s="1"/>
  <c r="E626" i="9"/>
  <c r="F626" i="9"/>
  <c r="D626" i="9"/>
  <c r="I626" i="9"/>
  <c r="AD627" i="9"/>
  <c r="AE628" i="9"/>
  <c r="X626" i="9" l="1"/>
  <c r="B625" i="9"/>
  <c r="AA626" i="9"/>
  <c r="O626" i="9"/>
  <c r="Q626" i="9"/>
  <c r="P626" i="9"/>
  <c r="AE629" i="9"/>
  <c r="AD628" i="9"/>
  <c r="F627" i="9"/>
  <c r="U627" i="9"/>
  <c r="I627" i="9"/>
  <c r="E627" i="9"/>
  <c r="D627" i="9"/>
  <c r="AA627" i="9" l="1"/>
  <c r="AB627" i="9"/>
  <c r="B626" i="9"/>
  <c r="X627" i="9"/>
  <c r="P627" i="9"/>
  <c r="O627" i="9"/>
  <c r="Q627" i="9"/>
  <c r="F628" i="9"/>
  <c r="U628" i="9"/>
  <c r="AB628" i="9" s="1"/>
  <c r="I628" i="9"/>
  <c r="E628" i="9"/>
  <c r="D628" i="9"/>
  <c r="AD629" i="9"/>
  <c r="AE630" i="9"/>
  <c r="B627" i="9" l="1"/>
  <c r="AE631" i="9"/>
  <c r="AD630" i="9"/>
  <c r="U629" i="9"/>
  <c r="D629" i="9"/>
  <c r="F629" i="9"/>
  <c r="I629" i="9"/>
  <c r="E629" i="9"/>
  <c r="AA628" i="9"/>
  <c r="O628" i="9"/>
  <c r="Q628" i="9"/>
  <c r="P628" i="9"/>
  <c r="X628" i="9"/>
  <c r="X629" i="9" l="1"/>
  <c r="AB629" i="9"/>
  <c r="AA629" i="9"/>
  <c r="B628" i="9"/>
  <c r="O629" i="9"/>
  <c r="P629" i="9"/>
  <c r="Q629" i="9"/>
  <c r="D630" i="9"/>
  <c r="U630" i="9"/>
  <c r="F630" i="9"/>
  <c r="I630" i="9"/>
  <c r="E630" i="9"/>
  <c r="AE632" i="9"/>
  <c r="AD631" i="9"/>
  <c r="X630" i="9" l="1"/>
  <c r="AB630" i="9"/>
  <c r="F631" i="9"/>
  <c r="E631" i="9"/>
  <c r="D631" i="9"/>
  <c r="U631" i="9"/>
  <c r="I631" i="9"/>
  <c r="AE633" i="9"/>
  <c r="AD632" i="9"/>
  <c r="B629" i="9"/>
  <c r="AA630" i="9"/>
  <c r="O630" i="9"/>
  <c r="Q630" i="9"/>
  <c r="P630" i="9"/>
  <c r="X631" i="9" l="1"/>
  <c r="AB631" i="9"/>
  <c r="AA631" i="9"/>
  <c r="O631" i="9"/>
  <c r="Q631" i="9"/>
  <c r="P631" i="9"/>
  <c r="B630" i="9"/>
  <c r="D632" i="9"/>
  <c r="F632" i="9"/>
  <c r="U632" i="9"/>
  <c r="E632" i="9"/>
  <c r="I632" i="9"/>
  <c r="AD633" i="9"/>
  <c r="AE634" i="9"/>
  <c r="X632" i="9" l="1"/>
  <c r="AB632" i="9"/>
  <c r="F633" i="9"/>
  <c r="E633" i="9"/>
  <c r="D633" i="9"/>
  <c r="I633" i="9"/>
  <c r="U633" i="9"/>
  <c r="AE635" i="9"/>
  <c r="AD634" i="9"/>
  <c r="Q632" i="9"/>
  <c r="P632" i="9"/>
  <c r="O632" i="9"/>
  <c r="AA632" i="9"/>
  <c r="B631" i="9"/>
  <c r="X633" i="9" l="1"/>
  <c r="AB633" i="9"/>
  <c r="B632" i="9"/>
  <c r="AA633" i="9"/>
  <c r="O633" i="9"/>
  <c r="P633" i="9"/>
  <c r="Q633" i="9"/>
  <c r="F634" i="9"/>
  <c r="E634" i="9"/>
  <c r="U634" i="9"/>
  <c r="I634" i="9"/>
  <c r="D634" i="9"/>
  <c r="AE636" i="9"/>
  <c r="AD635" i="9"/>
  <c r="X634" i="9" l="1"/>
  <c r="AB634" i="9"/>
  <c r="B633" i="9"/>
  <c r="E635" i="9"/>
  <c r="U635" i="9"/>
  <c r="D635" i="9"/>
  <c r="F635" i="9"/>
  <c r="I635" i="9"/>
  <c r="AE637" i="9"/>
  <c r="AD636" i="9"/>
  <c r="AA634" i="9"/>
  <c r="P634" i="9"/>
  <c r="O634" i="9"/>
  <c r="Q634" i="9"/>
  <c r="AA635" i="9" l="1"/>
  <c r="AB635" i="9"/>
  <c r="X635" i="9"/>
  <c r="B634" i="9"/>
  <c r="D636" i="9"/>
  <c r="F636" i="9"/>
  <c r="U636" i="9"/>
  <c r="I636" i="9"/>
  <c r="E636" i="9"/>
  <c r="AE638" i="9"/>
  <c r="AD637" i="9"/>
  <c r="O635" i="9"/>
  <c r="Q635" i="9"/>
  <c r="P635" i="9"/>
  <c r="AA636" i="9" l="1"/>
  <c r="AB636" i="9"/>
  <c r="X636" i="9"/>
  <c r="B635" i="9"/>
  <c r="F637" i="9"/>
  <c r="U637" i="9"/>
  <c r="I637" i="9"/>
  <c r="D637" i="9"/>
  <c r="E637" i="9"/>
  <c r="AD638" i="9"/>
  <c r="AE639" i="9"/>
  <c r="Q636" i="9"/>
  <c r="P636" i="9"/>
  <c r="O636" i="9"/>
  <c r="AA637" i="9" l="1"/>
  <c r="AB637" i="9"/>
  <c r="AD639" i="9"/>
  <c r="AE640" i="9"/>
  <c r="E638" i="9"/>
  <c r="F638" i="9"/>
  <c r="D638" i="9"/>
  <c r="U638" i="9"/>
  <c r="AB638" i="9" s="1"/>
  <c r="I638" i="9"/>
  <c r="P637" i="9"/>
  <c r="Q637" i="9"/>
  <c r="O637" i="9"/>
  <c r="B636" i="9"/>
  <c r="X637" i="9"/>
  <c r="P638" i="9" l="1"/>
  <c r="Q638" i="9"/>
  <c r="O638" i="9"/>
  <c r="X638" i="9"/>
  <c r="B637" i="9"/>
  <c r="AA638" i="9"/>
  <c r="AE641" i="9"/>
  <c r="AD640" i="9"/>
  <c r="I639" i="9"/>
  <c r="E639" i="9"/>
  <c r="U639" i="9"/>
  <c r="D639" i="9"/>
  <c r="F639" i="9"/>
  <c r="AA639" i="9" l="1"/>
  <c r="AB639" i="9"/>
  <c r="X639" i="9"/>
  <c r="B638" i="9"/>
  <c r="E640" i="9"/>
  <c r="U640" i="9"/>
  <c r="I640" i="9"/>
  <c r="D640" i="9"/>
  <c r="F640" i="9"/>
  <c r="AD641" i="9"/>
  <c r="AE642" i="9"/>
  <c r="P639" i="9"/>
  <c r="Q639" i="9"/>
  <c r="O639" i="9"/>
  <c r="AA640" i="9" l="1"/>
  <c r="AB640" i="9"/>
  <c r="AE643" i="9"/>
  <c r="AD642" i="9"/>
  <c r="X640" i="9"/>
  <c r="Q640" i="9"/>
  <c r="O640" i="9"/>
  <c r="P640" i="9"/>
  <c r="D641" i="9"/>
  <c r="E641" i="9"/>
  <c r="U641" i="9"/>
  <c r="AB641" i="9" s="1"/>
  <c r="F641" i="9"/>
  <c r="I641" i="9"/>
  <c r="X641" i="9"/>
  <c r="B639" i="9"/>
  <c r="B640" i="9" l="1"/>
  <c r="AA641" i="9"/>
  <c r="Q641" i="9"/>
  <c r="O641" i="9"/>
  <c r="P641" i="9"/>
  <c r="E642" i="9"/>
  <c r="F642" i="9"/>
  <c r="D642" i="9"/>
  <c r="I642" i="9"/>
  <c r="U642" i="9"/>
  <c r="AD643" i="9"/>
  <c r="AE644" i="9"/>
  <c r="AA642" i="9" l="1"/>
  <c r="AB642" i="9"/>
  <c r="B641" i="9"/>
  <c r="E643" i="9"/>
  <c r="U643" i="9"/>
  <c r="F643" i="9"/>
  <c r="I643" i="9"/>
  <c r="D643" i="9"/>
  <c r="X642" i="9"/>
  <c r="Q642" i="9"/>
  <c r="P642" i="9"/>
  <c r="O642" i="9"/>
  <c r="AD644" i="9"/>
  <c r="AE645" i="9"/>
  <c r="AA643" i="9" l="1"/>
  <c r="AB643" i="9"/>
  <c r="B642" i="9"/>
  <c r="F644" i="9"/>
  <c r="I644" i="9"/>
  <c r="E644" i="9"/>
  <c r="D644" i="9"/>
  <c r="U644" i="9"/>
  <c r="Q643" i="9"/>
  <c r="P643" i="9"/>
  <c r="O643" i="9"/>
  <c r="AE646" i="9"/>
  <c r="AD645" i="9"/>
  <c r="X643" i="9"/>
  <c r="X644" i="9" l="1"/>
  <c r="AB644" i="9"/>
  <c r="U645" i="9"/>
  <c r="F645" i="9"/>
  <c r="D645" i="9"/>
  <c r="E645" i="9"/>
  <c r="I645" i="9"/>
  <c r="AD646" i="9"/>
  <c r="AE647" i="9"/>
  <c r="B643" i="9"/>
  <c r="AA644" i="9"/>
  <c r="P644" i="9"/>
  <c r="O644" i="9"/>
  <c r="Q644" i="9"/>
  <c r="X645" i="9" l="1"/>
  <c r="AB645" i="9"/>
  <c r="AA645" i="9"/>
  <c r="B644" i="9"/>
  <c r="AD647" i="9"/>
  <c r="AE648" i="9"/>
  <c r="E646" i="9"/>
  <c r="F646" i="9"/>
  <c r="U646" i="9"/>
  <c r="AB646" i="9" s="1"/>
  <c r="I646" i="9"/>
  <c r="D646" i="9"/>
  <c r="Q645" i="9"/>
  <c r="P645" i="9"/>
  <c r="O645" i="9"/>
  <c r="AA646" i="9" l="1"/>
  <c r="Q646" i="9"/>
  <c r="P646" i="9"/>
  <c r="O646" i="9"/>
  <c r="X646" i="9"/>
  <c r="B645" i="9"/>
  <c r="AE649" i="9"/>
  <c r="AD648" i="9"/>
  <c r="F647" i="9"/>
  <c r="I647" i="9"/>
  <c r="E647" i="9"/>
  <c r="U647" i="9"/>
  <c r="AB647" i="9" s="1"/>
  <c r="D647" i="9"/>
  <c r="O647" i="9" l="1"/>
  <c r="Q647" i="9"/>
  <c r="P647" i="9"/>
  <c r="E648" i="9"/>
  <c r="U648" i="9"/>
  <c r="AB648" i="9" s="1"/>
  <c r="D648" i="9"/>
  <c r="I648" i="9"/>
  <c r="F648" i="9"/>
  <c r="AE650" i="9"/>
  <c r="AD649" i="9"/>
  <c r="AA647" i="9"/>
  <c r="B646" i="9"/>
  <c r="X647" i="9"/>
  <c r="AA648" i="9" l="1"/>
  <c r="E649" i="9"/>
  <c r="I649" i="9"/>
  <c r="D649" i="9"/>
  <c r="U649" i="9"/>
  <c r="F649" i="9"/>
  <c r="X648" i="9"/>
  <c r="P648" i="9"/>
  <c r="O648" i="9"/>
  <c r="Q648" i="9"/>
  <c r="AD650" i="9"/>
  <c r="AE651" i="9"/>
  <c r="B647" i="9"/>
  <c r="AA649" i="9" l="1"/>
  <c r="AB649" i="9"/>
  <c r="E650" i="9"/>
  <c r="D650" i="9"/>
  <c r="F650" i="9"/>
  <c r="U650" i="9"/>
  <c r="I650" i="9"/>
  <c r="AD651" i="9"/>
  <c r="AE652" i="9"/>
  <c r="B648" i="9"/>
  <c r="X649" i="9"/>
  <c r="O649" i="9"/>
  <c r="Q649" i="9"/>
  <c r="P649" i="9"/>
  <c r="AA650" i="9" l="1"/>
  <c r="AB650" i="9"/>
  <c r="B649" i="9"/>
  <c r="X650" i="9"/>
  <c r="AE653" i="9"/>
  <c r="AD652" i="9"/>
  <c r="D651" i="9"/>
  <c r="U651" i="9"/>
  <c r="E651" i="9"/>
  <c r="I651" i="9"/>
  <c r="F651" i="9"/>
  <c r="Q650" i="9"/>
  <c r="O650" i="9"/>
  <c r="P650" i="9"/>
  <c r="AA651" i="9" l="1"/>
  <c r="AB651" i="9"/>
  <c r="X651" i="9"/>
  <c r="Q651" i="9"/>
  <c r="P651" i="9"/>
  <c r="O651" i="9"/>
  <c r="F652" i="9"/>
  <c r="U652" i="9"/>
  <c r="E652" i="9"/>
  <c r="I652" i="9"/>
  <c r="D652" i="9"/>
  <c r="B650" i="9"/>
  <c r="AD653" i="9"/>
  <c r="AE654" i="9"/>
  <c r="X652" i="9" l="1"/>
  <c r="AB652" i="9"/>
  <c r="B651" i="9"/>
  <c r="D653" i="9"/>
  <c r="I653" i="9"/>
  <c r="F653" i="9"/>
  <c r="E653" i="9"/>
  <c r="U653" i="9"/>
  <c r="AB653" i="9" s="1"/>
  <c r="AE655" i="9"/>
  <c r="AD654" i="9"/>
  <c r="AA652" i="9"/>
  <c r="O652" i="9"/>
  <c r="P652" i="9"/>
  <c r="Q652" i="9"/>
  <c r="B652" i="9" l="1"/>
  <c r="X653" i="9"/>
  <c r="O653" i="9"/>
  <c r="P653" i="9"/>
  <c r="Q653" i="9"/>
  <c r="E654" i="9"/>
  <c r="F654" i="9"/>
  <c r="D654" i="9"/>
  <c r="I654" i="9"/>
  <c r="U654" i="9"/>
  <c r="AD655" i="9"/>
  <c r="AE656" i="9"/>
  <c r="AA653" i="9"/>
  <c r="X654" i="9" l="1"/>
  <c r="AB654" i="9"/>
  <c r="B653" i="9"/>
  <c r="AD656" i="9"/>
  <c r="AE657" i="9"/>
  <c r="F655" i="9"/>
  <c r="U655" i="9"/>
  <c r="D655" i="9"/>
  <c r="I655" i="9"/>
  <c r="E655" i="9"/>
  <c r="AA654" i="9"/>
  <c r="Q654" i="9"/>
  <c r="P654" i="9"/>
  <c r="O654" i="9"/>
  <c r="AA655" i="9" l="1"/>
  <c r="AB655" i="9"/>
  <c r="X655" i="9"/>
  <c r="Q655" i="9"/>
  <c r="P655" i="9"/>
  <c r="O655" i="9"/>
  <c r="B654" i="9"/>
  <c r="AE658" i="9"/>
  <c r="AD657" i="9"/>
  <c r="E656" i="9"/>
  <c r="I656" i="9"/>
  <c r="F656" i="9"/>
  <c r="D656" i="9"/>
  <c r="U656" i="9"/>
  <c r="AB656" i="9" s="1"/>
  <c r="B655" i="9" l="1"/>
  <c r="X656" i="9"/>
  <c r="P656" i="9"/>
  <c r="Q656" i="9"/>
  <c r="O656" i="9"/>
  <c r="D657" i="9"/>
  <c r="I657" i="9"/>
  <c r="F657" i="9"/>
  <c r="E657" i="9"/>
  <c r="U657" i="9"/>
  <c r="AE659" i="9"/>
  <c r="AD658" i="9"/>
  <c r="AA656" i="9"/>
  <c r="X657" i="9" l="1"/>
  <c r="AB657" i="9"/>
  <c r="B656" i="9"/>
  <c r="U658" i="9"/>
  <c r="E658" i="9"/>
  <c r="I658" i="9"/>
  <c r="D658" i="9"/>
  <c r="F658" i="9"/>
  <c r="AD659" i="9"/>
  <c r="AE660" i="9"/>
  <c r="AA657" i="9"/>
  <c r="O657" i="9"/>
  <c r="P657" i="9"/>
  <c r="Q657" i="9"/>
  <c r="AA658" i="9" l="1"/>
  <c r="AB658" i="9"/>
  <c r="AD660" i="9"/>
  <c r="AE661" i="9"/>
  <c r="U659" i="9"/>
  <c r="AB659" i="9" s="1"/>
  <c r="E659" i="9"/>
  <c r="I659" i="9"/>
  <c r="D659" i="9"/>
  <c r="F659" i="9"/>
  <c r="X659" i="9"/>
  <c r="O658" i="9"/>
  <c r="Q658" i="9"/>
  <c r="P658" i="9"/>
  <c r="B657" i="9"/>
  <c r="X658" i="9"/>
  <c r="B658" i="9" l="1"/>
  <c r="AA659" i="9"/>
  <c r="Q659" i="9"/>
  <c r="O659" i="9"/>
  <c r="P659" i="9"/>
  <c r="AE662" i="9"/>
  <c r="AD661" i="9"/>
  <c r="I660" i="9"/>
  <c r="U660" i="9"/>
  <c r="AB660" i="9" s="1"/>
  <c r="D660" i="9"/>
  <c r="F660" i="9"/>
  <c r="E660" i="9"/>
  <c r="AA660" i="9"/>
  <c r="B659" i="9" l="1"/>
  <c r="U661" i="9"/>
  <c r="E661" i="9"/>
  <c r="F661" i="9"/>
  <c r="I661" i="9"/>
  <c r="D661" i="9"/>
  <c r="X660" i="9"/>
  <c r="P660" i="9"/>
  <c r="Q660" i="9"/>
  <c r="O660" i="9"/>
  <c r="AD662" i="9"/>
  <c r="AE663" i="9"/>
  <c r="AA661" i="9" l="1"/>
  <c r="AB661" i="9"/>
  <c r="X661" i="9"/>
  <c r="B660" i="9"/>
  <c r="AE664" i="9"/>
  <c r="AD663" i="9"/>
  <c r="E662" i="9"/>
  <c r="F662" i="9"/>
  <c r="D662" i="9"/>
  <c r="I662" i="9"/>
  <c r="U662" i="9"/>
  <c r="P661" i="9"/>
  <c r="Q661" i="9"/>
  <c r="O661" i="9"/>
  <c r="X662" i="9" l="1"/>
  <c r="AB662" i="9"/>
  <c r="O662" i="9"/>
  <c r="Q662" i="9"/>
  <c r="P662" i="9"/>
  <c r="AA662" i="9"/>
  <c r="B661" i="9"/>
  <c r="E663" i="9"/>
  <c r="D663" i="9"/>
  <c r="I663" i="9"/>
  <c r="U663" i="9"/>
  <c r="F663" i="9"/>
  <c r="AD664" i="9"/>
  <c r="AE665" i="9"/>
  <c r="AA663" i="9" l="1"/>
  <c r="AB663" i="9"/>
  <c r="B662" i="9"/>
  <c r="AE666" i="9"/>
  <c r="AD665" i="9"/>
  <c r="X663" i="9"/>
  <c r="I664" i="9"/>
  <c r="U664" i="9"/>
  <c r="D664" i="9"/>
  <c r="F664" i="9"/>
  <c r="E664" i="9"/>
  <c r="P663" i="9"/>
  <c r="Q663" i="9"/>
  <c r="O663" i="9"/>
  <c r="X664" i="9" l="1"/>
  <c r="AB664" i="9"/>
  <c r="AA664" i="9"/>
  <c r="Q664" i="9"/>
  <c r="O664" i="9"/>
  <c r="P664" i="9"/>
  <c r="B663" i="9"/>
  <c r="U665" i="9"/>
  <c r="D665" i="9"/>
  <c r="F665" i="9"/>
  <c r="E665" i="9"/>
  <c r="I665" i="9"/>
  <c r="AD666" i="9"/>
  <c r="AE667" i="9"/>
  <c r="AA665" i="9" l="1"/>
  <c r="AB665" i="9"/>
  <c r="B664" i="9"/>
  <c r="F666" i="9"/>
  <c r="U666" i="9"/>
  <c r="E666" i="9"/>
  <c r="I666" i="9"/>
  <c r="D666" i="9"/>
  <c r="AE668" i="9"/>
  <c r="AD667" i="9"/>
  <c r="X665" i="9"/>
  <c r="Q665" i="9"/>
  <c r="P665" i="9"/>
  <c r="O665" i="9"/>
  <c r="AA666" i="9" l="1"/>
  <c r="AB666" i="9"/>
  <c r="X666" i="9"/>
  <c r="B665" i="9"/>
  <c r="P666" i="9"/>
  <c r="Q666" i="9"/>
  <c r="O666" i="9"/>
  <c r="U667" i="9"/>
  <c r="X667" i="9" s="1"/>
  <c r="D667" i="9"/>
  <c r="F667" i="9"/>
  <c r="E667" i="9"/>
  <c r="I667" i="9"/>
  <c r="AD668" i="9"/>
  <c r="AE669" i="9"/>
  <c r="AA667" i="9" l="1"/>
  <c r="AB667" i="9"/>
  <c r="B666" i="9"/>
  <c r="AE670" i="9"/>
  <c r="AD669" i="9"/>
  <c r="F668" i="9"/>
  <c r="E668" i="9"/>
  <c r="U668" i="9"/>
  <c r="I668" i="9"/>
  <c r="D668" i="9"/>
  <c r="Q667" i="9"/>
  <c r="O667" i="9"/>
  <c r="P667" i="9"/>
  <c r="X668" i="9" l="1"/>
  <c r="AB668" i="9"/>
  <c r="AA668" i="9"/>
  <c r="O668" i="9"/>
  <c r="P668" i="9"/>
  <c r="Q668" i="9"/>
  <c r="U669" i="9"/>
  <c r="AB669" i="9" s="1"/>
  <c r="F669" i="9"/>
  <c r="D669" i="9"/>
  <c r="I669" i="9"/>
  <c r="E669" i="9"/>
  <c r="AA669" i="9"/>
  <c r="B667" i="9"/>
  <c r="AE671" i="9"/>
  <c r="AD670" i="9"/>
  <c r="B668" i="9" l="1"/>
  <c r="AD671" i="9"/>
  <c r="AE672" i="9"/>
  <c r="X669" i="9"/>
  <c r="P669" i="9"/>
  <c r="O669" i="9"/>
  <c r="Q669" i="9"/>
  <c r="E670" i="9"/>
  <c r="F670" i="9"/>
  <c r="D670" i="9"/>
  <c r="I670" i="9"/>
  <c r="U670" i="9"/>
  <c r="AB670" i="9" s="1"/>
  <c r="B669" i="9" l="1"/>
  <c r="P670" i="9"/>
  <c r="Q670" i="9"/>
  <c r="O670" i="9"/>
  <c r="AA670" i="9"/>
  <c r="X670" i="9"/>
  <c r="AD672" i="9"/>
  <c r="AE673" i="9"/>
  <c r="F671" i="9"/>
  <c r="E671" i="9"/>
  <c r="D671" i="9"/>
  <c r="I671" i="9"/>
  <c r="U671" i="9"/>
  <c r="AA671" i="9" l="1"/>
  <c r="AB671" i="9"/>
  <c r="AD673" i="9"/>
  <c r="AE674" i="9"/>
  <c r="D672" i="9"/>
  <c r="U672" i="9"/>
  <c r="E672" i="9"/>
  <c r="I672" i="9"/>
  <c r="F672" i="9"/>
  <c r="B670" i="9"/>
  <c r="X671" i="9"/>
  <c r="Q671" i="9"/>
  <c r="O671" i="9"/>
  <c r="P671" i="9"/>
  <c r="AA672" i="9" l="1"/>
  <c r="AB672" i="9"/>
  <c r="X672" i="9"/>
  <c r="B671" i="9"/>
  <c r="AE675" i="9"/>
  <c r="AD674" i="9"/>
  <c r="Q672" i="9"/>
  <c r="O672" i="9"/>
  <c r="P672" i="9"/>
  <c r="E673" i="9"/>
  <c r="I673" i="9"/>
  <c r="D673" i="9"/>
  <c r="U673" i="9"/>
  <c r="AB673" i="9" s="1"/>
  <c r="F673" i="9"/>
  <c r="B672" i="9" l="1"/>
  <c r="O673" i="9"/>
  <c r="Q673" i="9"/>
  <c r="P673" i="9"/>
  <c r="AA673" i="9"/>
  <c r="X673" i="9"/>
  <c r="E674" i="9"/>
  <c r="D674" i="9"/>
  <c r="I674" i="9"/>
  <c r="U674" i="9"/>
  <c r="F674" i="9"/>
  <c r="AD675" i="9"/>
  <c r="AE676" i="9"/>
  <c r="X674" i="9" l="1"/>
  <c r="AB674" i="9"/>
  <c r="F675" i="9"/>
  <c r="U675" i="9"/>
  <c r="I675" i="9"/>
  <c r="E675" i="9"/>
  <c r="D675" i="9"/>
  <c r="AA674" i="9"/>
  <c r="P674" i="9"/>
  <c r="O674" i="9"/>
  <c r="Q674" i="9"/>
  <c r="AD676" i="9"/>
  <c r="AE677" i="9"/>
  <c r="B673" i="9"/>
  <c r="B674" i="9" l="1"/>
  <c r="AA675" i="9"/>
  <c r="AB675" i="9"/>
  <c r="X675" i="9"/>
  <c r="AE678" i="9"/>
  <c r="AD677" i="9"/>
  <c r="E676" i="9"/>
  <c r="U676" i="9"/>
  <c r="F676" i="9"/>
  <c r="I676" i="9"/>
  <c r="D676" i="9"/>
  <c r="O675" i="9"/>
  <c r="P675" i="9"/>
  <c r="Q675" i="9"/>
  <c r="AA676" i="9" l="1"/>
  <c r="AB676" i="9"/>
  <c r="B675" i="9"/>
  <c r="X676" i="9"/>
  <c r="U677" i="9"/>
  <c r="D677" i="9"/>
  <c r="E677" i="9"/>
  <c r="I677" i="9"/>
  <c r="F677" i="9"/>
  <c r="P676" i="9"/>
  <c r="Q676" i="9"/>
  <c r="O676" i="9"/>
  <c r="AD678" i="9"/>
  <c r="AE679" i="9"/>
  <c r="X677" i="9" l="1"/>
  <c r="AB677" i="9"/>
  <c r="AA677" i="9"/>
  <c r="D678" i="9"/>
  <c r="E678" i="9"/>
  <c r="U678" i="9"/>
  <c r="I678" i="9"/>
  <c r="F678" i="9"/>
  <c r="B676" i="9"/>
  <c r="Q677" i="9"/>
  <c r="P677" i="9"/>
  <c r="O677" i="9"/>
  <c r="AE680" i="9"/>
  <c r="AD679" i="9"/>
  <c r="AA678" i="9" l="1"/>
  <c r="AB678" i="9"/>
  <c r="B677" i="9"/>
  <c r="F679" i="9"/>
  <c r="I679" i="9"/>
  <c r="U679" i="9"/>
  <c r="AB679" i="9" s="1"/>
  <c r="D679" i="9"/>
  <c r="E679" i="9"/>
  <c r="AE681" i="9"/>
  <c r="AD680" i="9"/>
  <c r="X678" i="9"/>
  <c r="O678" i="9"/>
  <c r="P678" i="9"/>
  <c r="Q678" i="9"/>
  <c r="I680" i="9" l="1"/>
  <c r="F680" i="9"/>
  <c r="U680" i="9"/>
  <c r="E680" i="9"/>
  <c r="D680" i="9"/>
  <c r="AE682" i="9"/>
  <c r="AD681" i="9"/>
  <c r="B678" i="9"/>
  <c r="AA679" i="9"/>
  <c r="P679" i="9"/>
  <c r="Q679" i="9"/>
  <c r="O679" i="9"/>
  <c r="X679" i="9"/>
  <c r="X680" i="9" l="1"/>
  <c r="AB680" i="9"/>
  <c r="AA680" i="9"/>
  <c r="Q680" i="9"/>
  <c r="P680" i="9"/>
  <c r="O680" i="9"/>
  <c r="B679" i="9"/>
  <c r="I681" i="9"/>
  <c r="F681" i="9"/>
  <c r="D681" i="9"/>
  <c r="U681" i="9"/>
  <c r="E681" i="9"/>
  <c r="AE683" i="9"/>
  <c r="AD682" i="9"/>
  <c r="AA681" i="9" l="1"/>
  <c r="AB681" i="9"/>
  <c r="B680" i="9"/>
  <c r="AE684" i="9"/>
  <c r="AD683" i="9"/>
  <c r="F682" i="9"/>
  <c r="D682" i="9"/>
  <c r="I682" i="9"/>
  <c r="E682" i="9"/>
  <c r="U682" i="9"/>
  <c r="AB682" i="9" s="1"/>
  <c r="X681" i="9"/>
  <c r="Q681" i="9"/>
  <c r="P681" i="9"/>
  <c r="O681" i="9"/>
  <c r="AA682" i="9" l="1"/>
  <c r="O682" i="9"/>
  <c r="P682" i="9"/>
  <c r="Q682" i="9"/>
  <c r="B681" i="9"/>
  <c r="E683" i="9"/>
  <c r="D683" i="9"/>
  <c r="I683" i="9"/>
  <c r="U683" i="9"/>
  <c r="AB683" i="9" s="1"/>
  <c r="F683" i="9"/>
  <c r="X682" i="9"/>
  <c r="AE685" i="9"/>
  <c r="AD684" i="9"/>
  <c r="B682" i="9" l="1"/>
  <c r="Q683" i="9"/>
  <c r="O683" i="9"/>
  <c r="P683" i="9"/>
  <c r="AD685" i="9"/>
  <c r="AE686" i="9"/>
  <c r="D684" i="9"/>
  <c r="U684" i="9"/>
  <c r="AB684" i="9" s="1"/>
  <c r="F684" i="9"/>
  <c r="I684" i="9"/>
  <c r="E684" i="9"/>
  <c r="X683" i="9"/>
  <c r="AA683" i="9"/>
  <c r="X684" i="9" l="1"/>
  <c r="B683" i="9"/>
  <c r="AA684" i="9"/>
  <c r="Q684" i="9"/>
  <c r="O684" i="9"/>
  <c r="P684" i="9"/>
  <c r="AD686" i="9"/>
  <c r="AE687" i="9"/>
  <c r="E685" i="9"/>
  <c r="I685" i="9"/>
  <c r="D685" i="9"/>
  <c r="U685" i="9"/>
  <c r="F685" i="9"/>
  <c r="X685" i="9" l="1"/>
  <c r="AB685" i="9"/>
  <c r="AA685" i="9"/>
  <c r="B684" i="9"/>
  <c r="P685" i="9"/>
  <c r="O685" i="9"/>
  <c r="Q685" i="9"/>
  <c r="AD687" i="9"/>
  <c r="AE688" i="9"/>
  <c r="I686" i="9"/>
  <c r="U686" i="9"/>
  <c r="AB686" i="9" s="1"/>
  <c r="F686" i="9"/>
  <c r="E686" i="9"/>
  <c r="D686" i="9"/>
  <c r="AA686" i="9" l="1"/>
  <c r="B685" i="9"/>
  <c r="X686" i="9"/>
  <c r="P686" i="9"/>
  <c r="O686" i="9"/>
  <c r="Q686" i="9"/>
  <c r="AE689" i="9"/>
  <c r="AD688" i="9"/>
  <c r="E687" i="9"/>
  <c r="D687" i="9"/>
  <c r="I687" i="9"/>
  <c r="U687" i="9"/>
  <c r="AB687" i="9" s="1"/>
  <c r="F687" i="9"/>
  <c r="B686" i="9" l="1"/>
  <c r="X687" i="9"/>
  <c r="Q687" i="9"/>
  <c r="P687" i="9"/>
  <c r="O687" i="9"/>
  <c r="AA687" i="9"/>
  <c r="F688" i="9"/>
  <c r="I688" i="9"/>
  <c r="D688" i="9"/>
  <c r="E688" i="9"/>
  <c r="U688" i="9"/>
  <c r="AE690" i="9"/>
  <c r="AD689" i="9"/>
  <c r="X688" i="9" l="1"/>
  <c r="AB688" i="9"/>
  <c r="B687" i="9"/>
  <c r="AD690" i="9"/>
  <c r="AE691" i="9"/>
  <c r="E689" i="9"/>
  <c r="I689" i="9"/>
  <c r="F689" i="9"/>
  <c r="U689" i="9"/>
  <c r="AB689" i="9" s="1"/>
  <c r="D689" i="9"/>
  <c r="AA688" i="9"/>
  <c r="P688" i="9"/>
  <c r="Q688" i="9"/>
  <c r="O688" i="9"/>
  <c r="B688" i="9" l="1"/>
  <c r="AA689" i="9"/>
  <c r="Q689" i="9"/>
  <c r="O689" i="9"/>
  <c r="P689" i="9"/>
  <c r="X689" i="9"/>
  <c r="AE692" i="9"/>
  <c r="AD691" i="9"/>
  <c r="F690" i="9"/>
  <c r="U690" i="9"/>
  <c r="E690" i="9"/>
  <c r="D690" i="9"/>
  <c r="I690" i="9"/>
  <c r="X690" i="9" l="1"/>
  <c r="AB690" i="9"/>
  <c r="B689" i="9"/>
  <c r="F691" i="9"/>
  <c r="U691" i="9"/>
  <c r="D691" i="9"/>
  <c r="E691" i="9"/>
  <c r="I691" i="9"/>
  <c r="AA690" i="9"/>
  <c r="Q690" i="9"/>
  <c r="P690" i="9"/>
  <c r="O690" i="9"/>
  <c r="AE693" i="9"/>
  <c r="AD692" i="9"/>
  <c r="X691" i="9" l="1"/>
  <c r="AB691" i="9"/>
  <c r="E692" i="9"/>
  <c r="F692" i="9"/>
  <c r="U692" i="9"/>
  <c r="I692" i="9"/>
  <c r="D692" i="9"/>
  <c r="AD693" i="9"/>
  <c r="AE694" i="9"/>
  <c r="B690" i="9"/>
  <c r="AA691" i="9"/>
  <c r="O691" i="9"/>
  <c r="P691" i="9"/>
  <c r="Q691" i="9"/>
  <c r="X692" i="9" l="1"/>
  <c r="AB692" i="9"/>
  <c r="B691" i="9"/>
  <c r="AD694" i="9"/>
  <c r="AE695" i="9"/>
  <c r="O692" i="9"/>
  <c r="Q692" i="9"/>
  <c r="P692" i="9"/>
  <c r="D693" i="9"/>
  <c r="F693" i="9"/>
  <c r="U693" i="9"/>
  <c r="I693" i="9"/>
  <c r="E693" i="9"/>
  <c r="X693" i="9"/>
  <c r="AA692" i="9"/>
  <c r="AA693" i="9" l="1"/>
  <c r="AB693" i="9"/>
  <c r="B692" i="9"/>
  <c r="AE696" i="9"/>
  <c r="AD695" i="9"/>
  <c r="O693" i="9"/>
  <c r="Q693" i="9"/>
  <c r="P693" i="9"/>
  <c r="E694" i="9"/>
  <c r="U694" i="9"/>
  <c r="I694" i="9"/>
  <c r="D694" i="9"/>
  <c r="F694" i="9"/>
  <c r="X694" i="9" l="1"/>
  <c r="AB694" i="9"/>
  <c r="AA694" i="9"/>
  <c r="B693" i="9"/>
  <c r="I695" i="9"/>
  <c r="E695" i="9"/>
  <c r="U695" i="9"/>
  <c r="D695" i="9"/>
  <c r="F695" i="9"/>
  <c r="Q694" i="9"/>
  <c r="P694" i="9"/>
  <c r="O694" i="9"/>
  <c r="AD696" i="9"/>
  <c r="AE697" i="9"/>
  <c r="AA695" i="9" l="1"/>
  <c r="AB695" i="9"/>
  <c r="B694" i="9"/>
  <c r="AE698" i="9"/>
  <c r="AD697" i="9"/>
  <c r="U696" i="9"/>
  <c r="E696" i="9"/>
  <c r="I696" i="9"/>
  <c r="F696" i="9"/>
  <c r="D696" i="9"/>
  <c r="X695" i="9"/>
  <c r="P695" i="9"/>
  <c r="Q695" i="9"/>
  <c r="O695" i="9"/>
  <c r="B695" i="9" s="1"/>
  <c r="AA696" i="9" l="1"/>
  <c r="AB696" i="9"/>
  <c r="Q696" i="9"/>
  <c r="P696" i="9"/>
  <c r="O696" i="9"/>
  <c r="X696" i="9"/>
  <c r="U697" i="9"/>
  <c r="AB697" i="9" s="1"/>
  <c r="F697" i="9"/>
  <c r="E697" i="9"/>
  <c r="I697" i="9"/>
  <c r="D697" i="9"/>
  <c r="AD698" i="9"/>
  <c r="AE699" i="9"/>
  <c r="Q697" i="9" l="1"/>
  <c r="O697" i="9"/>
  <c r="P697" i="9"/>
  <c r="U698" i="9"/>
  <c r="AB698" i="9" s="1"/>
  <c r="F698" i="9"/>
  <c r="I698" i="9"/>
  <c r="D698" i="9"/>
  <c r="E698" i="9"/>
  <c r="X698" i="9"/>
  <c r="AA698" i="9"/>
  <c r="AA697" i="9"/>
  <c r="AD699" i="9"/>
  <c r="AE700" i="9"/>
  <c r="X697" i="9"/>
  <c r="B696" i="9"/>
  <c r="B697" i="9" l="1"/>
  <c r="AE701" i="9"/>
  <c r="AD700" i="9"/>
  <c r="U699" i="9"/>
  <c r="F699" i="9"/>
  <c r="E699" i="9"/>
  <c r="D699" i="9"/>
  <c r="I699" i="9"/>
  <c r="O698" i="9"/>
  <c r="P698" i="9"/>
  <c r="Q698" i="9"/>
  <c r="AA699" i="9" l="1"/>
  <c r="AB699" i="9"/>
  <c r="B698" i="9"/>
  <c r="X699" i="9"/>
  <c r="O699" i="9"/>
  <c r="Q699" i="9"/>
  <c r="P699" i="9"/>
  <c r="E700" i="9"/>
  <c r="I700" i="9"/>
  <c r="D700" i="9"/>
  <c r="U700" i="9"/>
  <c r="F700" i="9"/>
  <c r="AE702" i="9"/>
  <c r="AD701" i="9"/>
  <c r="AA700" i="9" l="1"/>
  <c r="AB700" i="9"/>
  <c r="X700" i="9"/>
  <c r="B699" i="9"/>
  <c r="Q700" i="9"/>
  <c r="O700" i="9"/>
  <c r="P700" i="9"/>
  <c r="D701" i="9"/>
  <c r="I701" i="9"/>
  <c r="U701" i="9"/>
  <c r="F701" i="9"/>
  <c r="E701" i="9"/>
  <c r="AD702" i="9"/>
  <c r="AE703" i="9"/>
  <c r="AA701" i="9" l="1"/>
  <c r="AB701" i="9"/>
  <c r="B700" i="9"/>
  <c r="U702" i="9"/>
  <c r="F702" i="9"/>
  <c r="D702" i="9"/>
  <c r="I702" i="9"/>
  <c r="E702" i="9"/>
  <c r="AD703" i="9"/>
  <c r="AE704" i="9"/>
  <c r="X701" i="9"/>
  <c r="Q701" i="9"/>
  <c r="P701" i="9"/>
  <c r="O701" i="9"/>
  <c r="X702" i="9" l="1"/>
  <c r="AB702" i="9"/>
  <c r="AA702" i="9"/>
  <c r="B701" i="9"/>
  <c r="AE705" i="9"/>
  <c r="AD704" i="9"/>
  <c r="U703" i="9"/>
  <c r="F703" i="9"/>
  <c r="E703" i="9"/>
  <c r="I703" i="9"/>
  <c r="D703" i="9"/>
  <c r="O702" i="9"/>
  <c r="P702" i="9"/>
  <c r="Q702" i="9"/>
  <c r="AA703" i="9" l="1"/>
  <c r="AB703" i="9"/>
  <c r="X703" i="9"/>
  <c r="B702" i="9"/>
  <c r="Q703" i="9"/>
  <c r="O703" i="9"/>
  <c r="P703" i="9"/>
  <c r="I704" i="9"/>
  <c r="E704" i="9"/>
  <c r="D704" i="9"/>
  <c r="F704" i="9"/>
  <c r="U704" i="9"/>
  <c r="AE706" i="9"/>
  <c r="AD705" i="9"/>
  <c r="AA704" i="9" l="1"/>
  <c r="AB704" i="9"/>
  <c r="B703" i="9"/>
  <c r="F705" i="9"/>
  <c r="E705" i="9"/>
  <c r="D705" i="9"/>
  <c r="I705" i="9"/>
  <c r="U705" i="9"/>
  <c r="AD706" i="9"/>
  <c r="AE707" i="9"/>
  <c r="X704" i="9"/>
  <c r="O704" i="9"/>
  <c r="Q704" i="9"/>
  <c r="P704" i="9"/>
  <c r="X705" i="9" l="1"/>
  <c r="AB705" i="9"/>
  <c r="B704" i="9"/>
  <c r="AD707" i="9"/>
  <c r="AE708" i="9"/>
  <c r="U706" i="9"/>
  <c r="F706" i="9"/>
  <c r="E706" i="9"/>
  <c r="I706" i="9"/>
  <c r="D706" i="9"/>
  <c r="AA705" i="9"/>
  <c r="O705" i="9"/>
  <c r="Q705" i="9"/>
  <c r="P705" i="9"/>
  <c r="X706" i="9" l="1"/>
  <c r="AB706" i="9"/>
  <c r="AA706" i="9"/>
  <c r="B705" i="9"/>
  <c r="P706" i="9"/>
  <c r="Q706" i="9"/>
  <c r="O706" i="9"/>
  <c r="AE709" i="9"/>
  <c r="AD708" i="9"/>
  <c r="D707" i="9"/>
  <c r="U707" i="9"/>
  <c r="AB707" i="9" s="1"/>
  <c r="F707" i="9"/>
  <c r="E707" i="9"/>
  <c r="I707" i="9"/>
  <c r="AA707" i="9" l="1"/>
  <c r="X707" i="9"/>
  <c r="O707" i="9"/>
  <c r="P707" i="9"/>
  <c r="Q707" i="9"/>
  <c r="B706" i="9"/>
  <c r="I708" i="9"/>
  <c r="U708" i="9"/>
  <c r="AB708" i="9" s="1"/>
  <c r="E708" i="9"/>
  <c r="D708" i="9"/>
  <c r="F708" i="9"/>
  <c r="AA708" i="9"/>
  <c r="X708" i="9"/>
  <c r="AE710" i="9"/>
  <c r="AD709" i="9"/>
  <c r="B707" i="9" l="1"/>
  <c r="O708" i="9"/>
  <c r="P708" i="9"/>
  <c r="Q708" i="9"/>
  <c r="E709" i="9"/>
  <c r="I709" i="9"/>
  <c r="D709" i="9"/>
  <c r="F709" i="9"/>
  <c r="U709" i="9"/>
  <c r="AD710" i="9"/>
  <c r="AE711" i="9"/>
  <c r="AA709" i="9" l="1"/>
  <c r="AB709" i="9"/>
  <c r="B708" i="9"/>
  <c r="X709" i="9"/>
  <c r="Q709" i="9"/>
  <c r="P709" i="9"/>
  <c r="O709" i="9"/>
  <c r="AE712" i="9"/>
  <c r="AD711" i="9"/>
  <c r="F710" i="9"/>
  <c r="I710" i="9"/>
  <c r="E710" i="9"/>
  <c r="D710" i="9"/>
  <c r="U710" i="9"/>
  <c r="AA710" i="9" l="1"/>
  <c r="AB710" i="9"/>
  <c r="B709" i="9"/>
  <c r="X710" i="9"/>
  <c r="P710" i="9"/>
  <c r="Q710" i="9"/>
  <c r="O710" i="9"/>
  <c r="U711" i="9"/>
  <c r="E711" i="9"/>
  <c r="F711" i="9"/>
  <c r="D711" i="9"/>
  <c r="I711" i="9"/>
  <c r="AD712" i="9"/>
  <c r="AE713" i="9"/>
  <c r="X711" i="9" l="1"/>
  <c r="AB711" i="9"/>
  <c r="B710" i="9"/>
  <c r="AA711" i="9"/>
  <c r="P711" i="9"/>
  <c r="O711" i="9"/>
  <c r="Q711" i="9"/>
  <c r="AD713" i="9"/>
  <c r="AE714" i="9"/>
  <c r="D712" i="9"/>
  <c r="I712" i="9"/>
  <c r="E712" i="9"/>
  <c r="U712" i="9"/>
  <c r="F712" i="9"/>
  <c r="AA712" i="9" l="1"/>
  <c r="AB712" i="9"/>
  <c r="X712" i="9"/>
  <c r="B711" i="9"/>
  <c r="Q712" i="9"/>
  <c r="O712" i="9"/>
  <c r="P712" i="9"/>
  <c r="AD714" i="9"/>
  <c r="AE715" i="9"/>
  <c r="D713" i="9"/>
  <c r="I713" i="9"/>
  <c r="F713" i="9"/>
  <c r="U713" i="9"/>
  <c r="E713" i="9"/>
  <c r="X713" i="9" l="1"/>
  <c r="AB713" i="9"/>
  <c r="B712" i="9"/>
  <c r="AA713" i="9"/>
  <c r="O713" i="9"/>
  <c r="P713" i="9"/>
  <c r="Q713" i="9"/>
  <c r="AD715" i="9"/>
  <c r="AE716" i="9"/>
  <c r="E714" i="9"/>
  <c r="I714" i="9"/>
  <c r="F714" i="9"/>
  <c r="D714" i="9"/>
  <c r="U714" i="9"/>
  <c r="AB714" i="9" s="1"/>
  <c r="B713" i="9" l="1"/>
  <c r="Q714" i="9"/>
  <c r="O714" i="9"/>
  <c r="P714" i="9"/>
  <c r="AA714" i="9"/>
  <c r="X714" i="9"/>
  <c r="AE717" i="9"/>
  <c r="AD716" i="9"/>
  <c r="D715" i="9"/>
  <c r="E715" i="9"/>
  <c r="I715" i="9"/>
  <c r="U715" i="9"/>
  <c r="F715" i="9"/>
  <c r="AA715" i="9" l="1"/>
  <c r="AB715" i="9"/>
  <c r="B714" i="9"/>
  <c r="X715" i="9"/>
  <c r="O715" i="9"/>
  <c r="Q715" i="9"/>
  <c r="P715" i="9"/>
  <c r="I716" i="9"/>
  <c r="D716" i="9"/>
  <c r="E716" i="9"/>
  <c r="F716" i="9"/>
  <c r="U716" i="9"/>
  <c r="AE718" i="9"/>
  <c r="AD717" i="9"/>
  <c r="AA716" i="9" l="1"/>
  <c r="AB716" i="9"/>
  <c r="B715" i="9"/>
  <c r="X716" i="9"/>
  <c r="P716" i="9"/>
  <c r="Q716" i="9"/>
  <c r="O716" i="9"/>
  <c r="E717" i="9"/>
  <c r="I717" i="9"/>
  <c r="U717" i="9"/>
  <c r="D717" i="9"/>
  <c r="F717" i="9"/>
  <c r="AD718" i="9"/>
  <c r="AE719" i="9"/>
  <c r="AA717" i="9" l="1"/>
  <c r="AB717" i="9"/>
  <c r="B716" i="9"/>
  <c r="X717" i="9"/>
  <c r="O717" i="9"/>
  <c r="Q717" i="9"/>
  <c r="P717" i="9"/>
  <c r="AD719" i="9"/>
  <c r="AE720" i="9"/>
  <c r="E718" i="9"/>
  <c r="U718" i="9"/>
  <c r="AB718" i="9" s="1"/>
  <c r="F718" i="9"/>
  <c r="I718" i="9"/>
  <c r="D718" i="9"/>
  <c r="AA718" i="9" l="1"/>
  <c r="P718" i="9"/>
  <c r="Q718" i="9"/>
  <c r="O718" i="9"/>
  <c r="B717" i="9"/>
  <c r="X718" i="9"/>
  <c r="AE721" i="9"/>
  <c r="AD720" i="9"/>
  <c r="E719" i="9"/>
  <c r="I719" i="9"/>
  <c r="U719" i="9"/>
  <c r="F719" i="9"/>
  <c r="D719" i="9"/>
  <c r="AA719" i="9" l="1"/>
  <c r="AB719" i="9"/>
  <c r="B718" i="9"/>
  <c r="X719" i="9"/>
  <c r="Q719" i="9"/>
  <c r="O719" i="9"/>
  <c r="P719" i="9"/>
  <c r="I720" i="9"/>
  <c r="U720" i="9"/>
  <c r="F720" i="9"/>
  <c r="E720" i="9"/>
  <c r="D720" i="9"/>
  <c r="AE722" i="9"/>
  <c r="AD721" i="9"/>
  <c r="X720" i="9" l="1"/>
  <c r="AB720" i="9"/>
  <c r="B719" i="9"/>
  <c r="O720" i="9"/>
  <c r="Q720" i="9"/>
  <c r="P720" i="9"/>
  <c r="AA720" i="9"/>
  <c r="F721" i="9"/>
  <c r="E721" i="9"/>
  <c r="D721" i="9"/>
  <c r="I721" i="9"/>
  <c r="U721" i="9"/>
  <c r="AD722" i="9"/>
  <c r="AE723" i="9"/>
  <c r="AA721" i="9" l="1"/>
  <c r="AB721" i="9"/>
  <c r="B720" i="9"/>
  <c r="X721" i="9"/>
  <c r="P721" i="9"/>
  <c r="Q721" i="9"/>
  <c r="O721" i="9"/>
  <c r="AD723" i="9"/>
  <c r="AE724" i="9"/>
  <c r="I722" i="9"/>
  <c r="U722" i="9"/>
  <c r="AB722" i="9" s="1"/>
  <c r="F722" i="9"/>
  <c r="E722" i="9"/>
  <c r="D722" i="9"/>
  <c r="AA722" i="9"/>
  <c r="B721" i="9" l="1"/>
  <c r="X722" i="9"/>
  <c r="P722" i="9"/>
  <c r="O722" i="9"/>
  <c r="Q722" i="9"/>
  <c r="AD724" i="9"/>
  <c r="AE725" i="9"/>
  <c r="F723" i="9"/>
  <c r="U723" i="9"/>
  <c r="E723" i="9"/>
  <c r="I723" i="9"/>
  <c r="D723" i="9"/>
  <c r="AA723" i="9" l="1"/>
  <c r="AB723" i="9"/>
  <c r="B722" i="9"/>
  <c r="X723" i="9"/>
  <c r="O723" i="9"/>
  <c r="Q723" i="9"/>
  <c r="P723" i="9"/>
  <c r="AD725" i="9"/>
  <c r="AE726" i="9"/>
  <c r="F724" i="9"/>
  <c r="I724" i="9"/>
  <c r="E724" i="9"/>
  <c r="D724" i="9"/>
  <c r="U724" i="9"/>
  <c r="AB724" i="9" s="1"/>
  <c r="P724" i="9" l="1"/>
  <c r="O724" i="9"/>
  <c r="Q724" i="9"/>
  <c r="AA724" i="9"/>
  <c r="X724" i="9"/>
  <c r="B723" i="9"/>
  <c r="AD726" i="9"/>
  <c r="AE727" i="9"/>
  <c r="E725" i="9"/>
  <c r="D725" i="9"/>
  <c r="I725" i="9"/>
  <c r="U725" i="9"/>
  <c r="F725" i="9"/>
  <c r="X725" i="9" l="1"/>
  <c r="AB725" i="9"/>
  <c r="AA725" i="9"/>
  <c r="B724" i="9"/>
  <c r="Q725" i="9"/>
  <c r="P725" i="9"/>
  <c r="O725" i="9"/>
  <c r="AE728" i="9"/>
  <c r="AD727" i="9"/>
  <c r="E726" i="9"/>
  <c r="F726" i="9"/>
  <c r="U726" i="9"/>
  <c r="I726" i="9"/>
  <c r="D726" i="9"/>
  <c r="AA726" i="9" l="1"/>
  <c r="AB726" i="9"/>
  <c r="X726" i="9"/>
  <c r="O726" i="9"/>
  <c r="Q726" i="9"/>
  <c r="P726" i="9"/>
  <c r="B725" i="9"/>
  <c r="I727" i="9"/>
  <c r="F727" i="9"/>
  <c r="U727" i="9"/>
  <c r="AB727" i="9" s="1"/>
  <c r="D727" i="9"/>
  <c r="E727" i="9"/>
  <c r="AE729" i="9"/>
  <c r="AD728" i="9"/>
  <c r="B726" i="9" l="1"/>
  <c r="P727" i="9"/>
  <c r="O727" i="9"/>
  <c r="Q727" i="9"/>
  <c r="X727" i="9"/>
  <c r="AA727" i="9"/>
  <c r="U728" i="9"/>
  <c r="E728" i="9"/>
  <c r="I728" i="9"/>
  <c r="D728" i="9"/>
  <c r="F728" i="9"/>
  <c r="AE730" i="9"/>
  <c r="AD729" i="9"/>
  <c r="AA728" i="9" l="1"/>
  <c r="AB728" i="9"/>
  <c r="B727" i="9"/>
  <c r="X728" i="9"/>
  <c r="Q728" i="9"/>
  <c r="P728" i="9"/>
  <c r="O728" i="9"/>
  <c r="F729" i="9"/>
  <c r="I729" i="9"/>
  <c r="E729" i="9"/>
  <c r="U729" i="9"/>
  <c r="AB729" i="9" s="1"/>
  <c r="D729" i="9"/>
  <c r="AE731" i="9"/>
  <c r="AD730" i="9"/>
  <c r="O729" i="9" l="1"/>
  <c r="P729" i="9"/>
  <c r="Q729" i="9"/>
  <c r="AA729" i="9"/>
  <c r="X729" i="9"/>
  <c r="B728" i="9"/>
  <c r="U730" i="9"/>
  <c r="E730" i="9"/>
  <c r="F730" i="9"/>
  <c r="I730" i="9"/>
  <c r="D730" i="9"/>
  <c r="AD731" i="9"/>
  <c r="AE732" i="9"/>
  <c r="AA730" i="9" l="1"/>
  <c r="AB730" i="9"/>
  <c r="B729" i="9"/>
  <c r="X730" i="9"/>
  <c r="Q730" i="9"/>
  <c r="P730" i="9"/>
  <c r="O730" i="9"/>
  <c r="AD732" i="9"/>
  <c r="AE733" i="9"/>
  <c r="U731" i="9"/>
  <c r="E731" i="9"/>
  <c r="F731" i="9"/>
  <c r="D731" i="9"/>
  <c r="I731" i="9"/>
  <c r="X731" i="9"/>
  <c r="AA731" i="9" l="1"/>
  <c r="AB731" i="9"/>
  <c r="B730" i="9"/>
  <c r="P731" i="9"/>
  <c r="O731" i="9"/>
  <c r="Q731" i="9"/>
  <c r="AD733" i="9"/>
  <c r="AE734" i="9"/>
  <c r="D732" i="9"/>
  <c r="U732" i="9"/>
  <c r="AB732" i="9" s="1"/>
  <c r="I732" i="9"/>
  <c r="F732" i="9"/>
  <c r="E732" i="9"/>
  <c r="AA732" i="9"/>
  <c r="B731" i="9" l="1"/>
  <c r="X732" i="9"/>
  <c r="P732" i="9"/>
  <c r="Q732" i="9"/>
  <c r="O732" i="9"/>
  <c r="AD734" i="9"/>
  <c r="AE735" i="9"/>
  <c r="E733" i="9"/>
  <c r="F733" i="9"/>
  <c r="I733" i="9"/>
  <c r="U733" i="9"/>
  <c r="D733" i="9"/>
  <c r="AA733" i="9" l="1"/>
  <c r="AB733" i="9"/>
  <c r="B732" i="9"/>
  <c r="X733" i="9"/>
  <c r="O733" i="9"/>
  <c r="P733" i="9"/>
  <c r="Q733" i="9"/>
  <c r="AD735" i="9"/>
  <c r="AE736" i="9"/>
  <c r="I734" i="9"/>
  <c r="D734" i="9"/>
  <c r="F734" i="9"/>
  <c r="E734" i="9"/>
  <c r="U734" i="9"/>
  <c r="AB734" i="9" s="1"/>
  <c r="P734" i="9" l="1"/>
  <c r="O734" i="9"/>
  <c r="Q734" i="9"/>
  <c r="AA734" i="9"/>
  <c r="B733" i="9"/>
  <c r="X734" i="9"/>
  <c r="AE737" i="9"/>
  <c r="AD736" i="9"/>
  <c r="U735" i="9"/>
  <c r="AB735" i="9" s="1"/>
  <c r="D735" i="9"/>
  <c r="I735" i="9"/>
  <c r="E735" i="9"/>
  <c r="F735" i="9"/>
  <c r="X735" i="9" l="1"/>
  <c r="P735" i="9"/>
  <c r="O735" i="9"/>
  <c r="Q735" i="9"/>
  <c r="AA735" i="9"/>
  <c r="B734" i="9"/>
  <c r="I736" i="9"/>
  <c r="F736" i="9"/>
  <c r="D736" i="9"/>
  <c r="U736" i="9"/>
  <c r="E736" i="9"/>
  <c r="AE738" i="9"/>
  <c r="AD737" i="9"/>
  <c r="AA736" i="9" l="1"/>
  <c r="AB736" i="9"/>
  <c r="B735" i="9"/>
  <c r="X736" i="9"/>
  <c r="Q736" i="9"/>
  <c r="O736" i="9"/>
  <c r="P736" i="9"/>
  <c r="F737" i="9"/>
  <c r="E737" i="9"/>
  <c r="I737" i="9"/>
  <c r="D737" i="9"/>
  <c r="U737" i="9"/>
  <c r="AE739" i="9"/>
  <c r="AD738" i="9"/>
  <c r="AA737" i="9" l="1"/>
  <c r="AB737" i="9"/>
  <c r="X737" i="9"/>
  <c r="Q737" i="9"/>
  <c r="P737" i="9"/>
  <c r="O737" i="9"/>
  <c r="B736" i="9"/>
  <c r="E738" i="9"/>
  <c r="I738" i="9"/>
  <c r="D738" i="9"/>
  <c r="U738" i="9"/>
  <c r="F738" i="9"/>
  <c r="AD739" i="9"/>
  <c r="AE740" i="9"/>
  <c r="X738" i="9" l="1"/>
  <c r="AB738" i="9"/>
  <c r="B737" i="9"/>
  <c r="AA738" i="9"/>
  <c r="Q738" i="9"/>
  <c r="O738" i="9"/>
  <c r="P738" i="9"/>
  <c r="AD740" i="9"/>
  <c r="AE741" i="9"/>
  <c r="D739" i="9"/>
  <c r="U739" i="9"/>
  <c r="AB739" i="9" s="1"/>
  <c r="F739" i="9"/>
  <c r="I739" i="9"/>
  <c r="E739" i="9"/>
  <c r="B738" i="9" l="1"/>
  <c r="AA739" i="9"/>
  <c r="P739" i="9"/>
  <c r="O739" i="9"/>
  <c r="Q739" i="9"/>
  <c r="X739" i="9"/>
  <c r="AD741" i="9"/>
  <c r="AE742" i="9"/>
  <c r="D740" i="9"/>
  <c r="E740" i="9"/>
  <c r="U740" i="9"/>
  <c r="F740" i="9"/>
  <c r="I740" i="9"/>
  <c r="X740" i="9"/>
  <c r="AA740" i="9" l="1"/>
  <c r="AB740" i="9"/>
  <c r="B739" i="9"/>
  <c r="Q740" i="9"/>
  <c r="P740" i="9"/>
  <c r="O740" i="9"/>
  <c r="AE743" i="9"/>
  <c r="AD742" i="9"/>
  <c r="F741" i="9"/>
  <c r="D741" i="9"/>
  <c r="U741" i="9"/>
  <c r="AB741" i="9" s="1"/>
  <c r="I741" i="9"/>
  <c r="E741" i="9"/>
  <c r="B740" i="9" l="1"/>
  <c r="P741" i="9"/>
  <c r="O741" i="9"/>
  <c r="Q741" i="9"/>
  <c r="AA741" i="9"/>
  <c r="X741" i="9"/>
  <c r="U742" i="9"/>
  <c r="I742" i="9"/>
  <c r="E742" i="9"/>
  <c r="D742" i="9"/>
  <c r="F742" i="9"/>
  <c r="AD743" i="9"/>
  <c r="AE744" i="9"/>
  <c r="X742" i="9" l="1"/>
  <c r="AB742" i="9"/>
  <c r="AA742" i="9"/>
  <c r="B741" i="9"/>
  <c r="Q742" i="9"/>
  <c r="O742" i="9"/>
  <c r="P742" i="9"/>
  <c r="AE745" i="9"/>
  <c r="AD744" i="9"/>
  <c r="U743" i="9"/>
  <c r="AB743" i="9" s="1"/>
  <c r="F743" i="9"/>
  <c r="E743" i="9"/>
  <c r="I743" i="9"/>
  <c r="D743" i="9"/>
  <c r="AA743" i="9"/>
  <c r="B742" i="9" l="1"/>
  <c r="X743" i="9"/>
  <c r="Q743" i="9"/>
  <c r="P743" i="9"/>
  <c r="O743" i="9"/>
  <c r="U744" i="9"/>
  <c r="D744" i="9"/>
  <c r="F744" i="9"/>
  <c r="E744" i="9"/>
  <c r="I744" i="9"/>
  <c r="AD745" i="9"/>
  <c r="AE746" i="9"/>
  <c r="AA744" i="9" l="1"/>
  <c r="AB744" i="9"/>
  <c r="B743" i="9"/>
  <c r="X744" i="9"/>
  <c r="P744" i="9"/>
  <c r="O744" i="9"/>
  <c r="Q744" i="9"/>
  <c r="AD746" i="9"/>
  <c r="AE747" i="9"/>
  <c r="U745" i="9"/>
  <c r="AA745" i="9" s="1"/>
  <c r="D745" i="9"/>
  <c r="I745" i="9"/>
  <c r="F745" i="9"/>
  <c r="E745" i="9"/>
  <c r="X745" i="9" l="1"/>
  <c r="AB745" i="9"/>
  <c r="B744" i="9"/>
  <c r="P745" i="9"/>
  <c r="O745" i="9"/>
  <c r="Q745" i="9"/>
  <c r="AE748" i="9"/>
  <c r="AD747" i="9"/>
  <c r="D746" i="9"/>
  <c r="F746" i="9"/>
  <c r="U746" i="9"/>
  <c r="E746" i="9"/>
  <c r="I746" i="9"/>
  <c r="AA746" i="9" l="1"/>
  <c r="AB746" i="9"/>
  <c r="B745" i="9"/>
  <c r="X746" i="9"/>
  <c r="O746" i="9"/>
  <c r="Q746" i="9"/>
  <c r="P746" i="9"/>
  <c r="U747" i="9"/>
  <c r="E747" i="9"/>
  <c r="F747" i="9"/>
  <c r="I747" i="9"/>
  <c r="D747" i="9"/>
  <c r="AD748" i="9"/>
  <c r="AE749" i="9"/>
  <c r="AA747" i="9" l="1"/>
  <c r="AB747" i="9"/>
  <c r="X747" i="9"/>
  <c r="O747" i="9"/>
  <c r="Q747" i="9"/>
  <c r="P747" i="9"/>
  <c r="B746" i="9"/>
  <c r="AE750" i="9"/>
  <c r="AD749" i="9"/>
  <c r="I748" i="9"/>
  <c r="F748" i="9"/>
  <c r="D748" i="9"/>
  <c r="U748" i="9"/>
  <c r="E748" i="9"/>
  <c r="AA748" i="9" l="1"/>
  <c r="AB748" i="9"/>
  <c r="X748" i="9"/>
  <c r="Q748" i="9"/>
  <c r="O748" i="9"/>
  <c r="P748" i="9"/>
  <c r="B747" i="9"/>
  <c r="I749" i="9"/>
  <c r="F749" i="9"/>
  <c r="D749" i="9"/>
  <c r="E749" i="9"/>
  <c r="U749" i="9"/>
  <c r="AE751" i="9"/>
  <c r="AD750" i="9"/>
  <c r="X749" i="9" l="1"/>
  <c r="AB749" i="9"/>
  <c r="B748" i="9"/>
  <c r="AA749" i="9"/>
  <c r="Q749" i="9"/>
  <c r="P749" i="9"/>
  <c r="O749" i="9"/>
  <c r="E750" i="9"/>
  <c r="D750" i="9"/>
  <c r="U750" i="9"/>
  <c r="I750" i="9"/>
  <c r="F750" i="9"/>
  <c r="AE752" i="9"/>
  <c r="AD751" i="9"/>
  <c r="X750" i="9" l="1"/>
  <c r="AB750" i="9"/>
  <c r="AA750" i="9"/>
  <c r="O750" i="9"/>
  <c r="P750" i="9"/>
  <c r="Q750" i="9"/>
  <c r="B749" i="9"/>
  <c r="E751" i="9"/>
  <c r="I751" i="9"/>
  <c r="D751" i="9"/>
  <c r="F751" i="9"/>
  <c r="U751" i="9"/>
  <c r="AD752" i="9"/>
  <c r="AE753" i="9"/>
  <c r="X751" i="9" l="1"/>
  <c r="AB751" i="9"/>
  <c r="AA751" i="9"/>
  <c r="P751" i="9"/>
  <c r="O751" i="9"/>
  <c r="Q751" i="9"/>
  <c r="B750" i="9"/>
  <c r="AE754" i="9"/>
  <c r="AD753" i="9"/>
  <c r="U752" i="9"/>
  <c r="F752" i="9"/>
  <c r="E752" i="9"/>
  <c r="D752" i="9"/>
  <c r="I752" i="9"/>
  <c r="X752" i="9" l="1"/>
  <c r="AB752" i="9"/>
  <c r="B751" i="9"/>
  <c r="P752" i="9"/>
  <c r="O752" i="9"/>
  <c r="Q752" i="9"/>
  <c r="AA752" i="9"/>
  <c r="E753" i="9"/>
  <c r="F753" i="9"/>
  <c r="D753" i="9"/>
  <c r="U753" i="9"/>
  <c r="AB753" i="9" s="1"/>
  <c r="I753" i="9"/>
  <c r="AA753" i="9"/>
  <c r="X753" i="9"/>
  <c r="AD754" i="9"/>
  <c r="AE755" i="9"/>
  <c r="B752" i="9" l="1"/>
  <c r="P753" i="9"/>
  <c r="O753" i="9"/>
  <c r="Q753" i="9"/>
  <c r="AD755" i="9"/>
  <c r="AE756" i="9"/>
  <c r="E754" i="9"/>
  <c r="I754" i="9"/>
  <c r="U754" i="9"/>
  <c r="D754" i="9"/>
  <c r="F754" i="9"/>
  <c r="X754" i="9"/>
  <c r="AA754" i="9" l="1"/>
  <c r="AB754" i="9"/>
  <c r="B753" i="9"/>
  <c r="Q754" i="9"/>
  <c r="O754" i="9"/>
  <c r="P754" i="9"/>
  <c r="AD756" i="9"/>
  <c r="AE757" i="9"/>
  <c r="F755" i="9"/>
  <c r="U755" i="9"/>
  <c r="E755" i="9"/>
  <c r="D755" i="9"/>
  <c r="I755" i="9"/>
  <c r="X755" i="9" l="1"/>
  <c r="AB755" i="9"/>
  <c r="AA755" i="9"/>
  <c r="B754" i="9"/>
  <c r="Q755" i="9"/>
  <c r="O755" i="9"/>
  <c r="P755" i="9"/>
  <c r="AD757" i="9"/>
  <c r="AE758" i="9"/>
  <c r="E756" i="9"/>
  <c r="I756" i="9"/>
  <c r="D756" i="9"/>
  <c r="U756" i="9"/>
  <c r="AB756" i="9" s="1"/>
  <c r="F756" i="9"/>
  <c r="B755" i="9" l="1"/>
  <c r="AA756" i="9"/>
  <c r="O756" i="9"/>
  <c r="P756" i="9"/>
  <c r="Q756" i="9"/>
  <c r="X756" i="9"/>
  <c r="AE759" i="9"/>
  <c r="AD758" i="9"/>
  <c r="D757" i="9"/>
  <c r="I757" i="9"/>
  <c r="E757" i="9"/>
  <c r="F757" i="9"/>
  <c r="U757" i="9"/>
  <c r="AA757" i="9" l="1"/>
  <c r="AB757" i="9"/>
  <c r="X757" i="9"/>
  <c r="Q757" i="9"/>
  <c r="P757" i="9"/>
  <c r="O757" i="9"/>
  <c r="B757" i="9" s="1"/>
  <c r="B756" i="9"/>
  <c r="I758" i="9"/>
  <c r="F758" i="9"/>
  <c r="D758" i="9"/>
  <c r="U758" i="9"/>
  <c r="E758" i="9"/>
  <c r="AE760" i="9"/>
  <c r="AD759" i="9"/>
  <c r="X758" i="9" l="1"/>
  <c r="AB758" i="9"/>
  <c r="AA758" i="9"/>
  <c r="Q758" i="9"/>
  <c r="P758" i="9"/>
  <c r="O758" i="9"/>
  <c r="I759" i="9"/>
  <c r="U759" i="9"/>
  <c r="D759" i="9"/>
  <c r="E759" i="9"/>
  <c r="F759" i="9"/>
  <c r="AD760" i="9"/>
  <c r="AE761" i="9"/>
  <c r="AA759" i="9" l="1"/>
  <c r="AB759" i="9"/>
  <c r="B758" i="9"/>
  <c r="X759" i="9"/>
  <c r="P759" i="9"/>
  <c r="O759" i="9"/>
  <c r="Q759" i="9"/>
  <c r="AD761" i="9"/>
  <c r="AE762" i="9"/>
  <c r="U760" i="9"/>
  <c r="AA760" i="9" s="1"/>
  <c r="I760" i="9"/>
  <c r="F760" i="9"/>
  <c r="D760" i="9"/>
  <c r="E760" i="9"/>
  <c r="X760" i="9" l="1"/>
  <c r="AB760" i="9"/>
  <c r="B759" i="9"/>
  <c r="O760" i="9"/>
  <c r="Q760" i="9"/>
  <c r="P760" i="9"/>
  <c r="AE763" i="9"/>
  <c r="AD762" i="9"/>
  <c r="E761" i="9"/>
  <c r="D761" i="9"/>
  <c r="I761" i="9"/>
  <c r="U761" i="9"/>
  <c r="F761" i="9"/>
  <c r="X761" i="9" l="1"/>
  <c r="AB761" i="9"/>
  <c r="B760" i="9"/>
  <c r="AA761" i="9"/>
  <c r="P761" i="9"/>
  <c r="O761" i="9"/>
  <c r="Q761" i="9"/>
  <c r="D762" i="9"/>
  <c r="E762" i="9"/>
  <c r="F762" i="9"/>
  <c r="I762" i="9"/>
  <c r="U762" i="9"/>
  <c r="AE764" i="9"/>
  <c r="AD763" i="9"/>
  <c r="X762" i="9" l="1"/>
  <c r="AB762" i="9"/>
  <c r="B761" i="9"/>
  <c r="AA762" i="9"/>
  <c r="O762" i="9"/>
  <c r="Q762" i="9"/>
  <c r="P762" i="9"/>
  <c r="E763" i="9"/>
  <c r="F763" i="9"/>
  <c r="I763" i="9"/>
  <c r="U763" i="9"/>
  <c r="D763" i="9"/>
  <c r="AD764" i="9"/>
  <c r="AE765" i="9"/>
  <c r="X763" i="9" l="1"/>
  <c r="AB763" i="9"/>
  <c r="B762" i="9"/>
  <c r="AA763" i="9"/>
  <c r="Q763" i="9"/>
  <c r="O763" i="9"/>
  <c r="P763" i="9"/>
  <c r="AE766" i="9"/>
  <c r="AD765" i="9"/>
  <c r="I764" i="9"/>
  <c r="F764" i="9"/>
  <c r="U764" i="9"/>
  <c r="D764" i="9"/>
  <c r="E764" i="9"/>
  <c r="AA764" i="9" l="1"/>
  <c r="AB764" i="9"/>
  <c r="X764" i="9"/>
  <c r="Q764" i="9"/>
  <c r="O764" i="9"/>
  <c r="P764" i="9"/>
  <c r="B763" i="9"/>
  <c r="I765" i="9"/>
  <c r="U765" i="9"/>
  <c r="AB765" i="9" s="1"/>
  <c r="E765" i="9"/>
  <c r="D765" i="9"/>
  <c r="F765" i="9"/>
  <c r="AE767" i="9"/>
  <c r="AD766" i="9"/>
  <c r="B764" i="9" l="1"/>
  <c r="X765" i="9"/>
  <c r="P765" i="9"/>
  <c r="O765" i="9"/>
  <c r="Q765" i="9"/>
  <c r="AA765" i="9"/>
  <c r="I766" i="9"/>
  <c r="U766" i="9"/>
  <c r="F766" i="9"/>
  <c r="D766" i="9"/>
  <c r="E766" i="9"/>
  <c r="AE768" i="9"/>
  <c r="AD767" i="9"/>
  <c r="X766" i="9" l="1"/>
  <c r="AB766" i="9"/>
  <c r="B765" i="9"/>
  <c r="AA766" i="9"/>
  <c r="Q766" i="9"/>
  <c r="P766" i="9"/>
  <c r="O766" i="9"/>
  <c r="U767" i="9"/>
  <c r="AB767" i="9" s="1"/>
  <c r="E767" i="9"/>
  <c r="D767" i="9"/>
  <c r="I767" i="9"/>
  <c r="F767" i="9"/>
  <c r="AE769" i="9"/>
  <c r="AD768" i="9"/>
  <c r="X767" i="9" l="1"/>
  <c r="B766" i="9"/>
  <c r="AA767" i="9"/>
  <c r="O767" i="9"/>
  <c r="P767" i="9"/>
  <c r="Q767" i="9"/>
  <c r="U768" i="9"/>
  <c r="AB768" i="9" s="1"/>
  <c r="I768" i="9"/>
  <c r="E768" i="9"/>
  <c r="D768" i="9"/>
  <c r="F768" i="9"/>
  <c r="AD769" i="9"/>
  <c r="AE770" i="9"/>
  <c r="X768" i="9" l="1"/>
  <c r="AA768" i="9"/>
  <c r="B767" i="9"/>
  <c r="O768" i="9"/>
  <c r="Q768" i="9"/>
  <c r="P768" i="9"/>
  <c r="AD770" i="9"/>
  <c r="AE771" i="9"/>
  <c r="U769" i="9"/>
  <c r="F769" i="9"/>
  <c r="I769" i="9"/>
  <c r="E769" i="9"/>
  <c r="D769" i="9"/>
  <c r="X769" i="9" l="1"/>
  <c r="AB769" i="9"/>
  <c r="B768" i="9"/>
  <c r="AA769" i="9"/>
  <c r="Q769" i="9"/>
  <c r="P769" i="9"/>
  <c r="O769" i="9"/>
  <c r="AD771" i="9"/>
  <c r="AE772" i="9"/>
  <c r="I770" i="9"/>
  <c r="D770" i="9"/>
  <c r="E770" i="9"/>
  <c r="F770" i="9"/>
  <c r="U770" i="9"/>
  <c r="AA770" i="9" l="1"/>
  <c r="AB770" i="9"/>
  <c r="B769" i="9"/>
  <c r="P770" i="9"/>
  <c r="O770" i="9"/>
  <c r="Q770" i="9"/>
  <c r="X770" i="9"/>
  <c r="AE773" i="9"/>
  <c r="AD772" i="9"/>
  <c r="I771" i="9"/>
  <c r="F771" i="9"/>
  <c r="E771" i="9"/>
  <c r="U771" i="9"/>
  <c r="D771" i="9"/>
  <c r="X771" i="9" l="1"/>
  <c r="AB771" i="9"/>
  <c r="B770" i="9"/>
  <c r="AA771" i="9"/>
  <c r="Q771" i="9"/>
  <c r="O771" i="9"/>
  <c r="P771" i="9"/>
  <c r="F772" i="9"/>
  <c r="D772" i="9"/>
  <c r="U772" i="9"/>
  <c r="E772" i="9"/>
  <c r="I772" i="9"/>
  <c r="AD773" i="9"/>
  <c r="AE774" i="9"/>
  <c r="X772" i="9" l="1"/>
  <c r="AB772" i="9"/>
  <c r="B771" i="9"/>
  <c r="AA772" i="9"/>
  <c r="O772" i="9"/>
  <c r="P772" i="9"/>
  <c r="Q772" i="9"/>
  <c r="AE775" i="9"/>
  <c r="AD774" i="9"/>
  <c r="D773" i="9"/>
  <c r="U773" i="9"/>
  <c r="AB773" i="9" s="1"/>
  <c r="I773" i="9"/>
  <c r="E773" i="9"/>
  <c r="F773" i="9"/>
  <c r="X773" i="9"/>
  <c r="B772" i="9" l="1"/>
  <c r="AA773" i="9"/>
  <c r="P773" i="9"/>
  <c r="O773" i="9"/>
  <c r="Q773" i="9"/>
  <c r="I774" i="9"/>
  <c r="U774" i="9"/>
  <c r="F774" i="9"/>
  <c r="D774" i="9"/>
  <c r="E774" i="9"/>
  <c r="AD775" i="9"/>
  <c r="AE776" i="9"/>
  <c r="AA774" i="9" l="1"/>
  <c r="AB774" i="9"/>
  <c r="B773" i="9"/>
  <c r="P774" i="9"/>
  <c r="O774" i="9"/>
  <c r="Q774" i="9"/>
  <c r="X774" i="9"/>
  <c r="AE777" i="9"/>
  <c r="AD776" i="9"/>
  <c r="F775" i="9"/>
  <c r="E775" i="9"/>
  <c r="I775" i="9"/>
  <c r="U775" i="9"/>
  <c r="D775" i="9"/>
  <c r="X775" i="9" l="1"/>
  <c r="AB775" i="9"/>
  <c r="AA775" i="9"/>
  <c r="B774" i="9"/>
  <c r="Q775" i="9"/>
  <c r="O775" i="9"/>
  <c r="P775" i="9"/>
  <c r="E776" i="9"/>
  <c r="F776" i="9"/>
  <c r="D776" i="9"/>
  <c r="I776" i="9"/>
  <c r="U776" i="9"/>
  <c r="AB776" i="9" s="1"/>
  <c r="X776" i="9"/>
  <c r="AD777" i="9"/>
  <c r="AE778" i="9"/>
  <c r="O776" i="9" l="1"/>
  <c r="Q776" i="9"/>
  <c r="P776" i="9"/>
  <c r="AA776" i="9"/>
  <c r="B775" i="9"/>
  <c r="AD778" i="9"/>
  <c r="AE779" i="9"/>
  <c r="F777" i="9"/>
  <c r="I777" i="9"/>
  <c r="E777" i="9"/>
  <c r="AA777" i="9"/>
  <c r="D777" i="9"/>
  <c r="U777" i="9"/>
  <c r="AB777" i="9" s="1"/>
  <c r="B776" i="9" l="1"/>
  <c r="P777" i="9"/>
  <c r="O777" i="9"/>
  <c r="Q777" i="9"/>
  <c r="X777" i="9"/>
  <c r="AD779" i="9"/>
  <c r="AE780" i="9"/>
  <c r="U778" i="9"/>
  <c r="E778" i="9"/>
  <c r="D778" i="9"/>
  <c r="I778" i="9"/>
  <c r="F778" i="9"/>
  <c r="AA778" i="9"/>
  <c r="X778" i="9" l="1"/>
  <c r="AB778" i="9"/>
  <c r="P778" i="9"/>
  <c r="Q778" i="9"/>
  <c r="O778" i="9"/>
  <c r="B777" i="9"/>
  <c r="AD780" i="9"/>
  <c r="AE781" i="9"/>
  <c r="I779" i="9"/>
  <c r="E779" i="9"/>
  <c r="D779" i="9"/>
  <c r="F779" i="9"/>
  <c r="U779" i="9"/>
  <c r="AA779" i="9" l="1"/>
  <c r="AB779" i="9"/>
  <c r="B778" i="9"/>
  <c r="X779" i="9"/>
  <c r="O779" i="9"/>
  <c r="P779" i="9"/>
  <c r="Q779" i="9"/>
  <c r="AD781" i="9"/>
  <c r="AE782" i="9"/>
  <c r="D780" i="9"/>
  <c r="U780" i="9"/>
  <c r="AB780" i="9" s="1"/>
  <c r="E780" i="9"/>
  <c r="F780" i="9"/>
  <c r="I780" i="9"/>
  <c r="X780" i="9"/>
  <c r="AA780" i="9" l="1"/>
  <c r="P780" i="9"/>
  <c r="Q780" i="9"/>
  <c r="O780" i="9"/>
  <c r="B779" i="9"/>
  <c r="AD782" i="9"/>
  <c r="AE783" i="9"/>
  <c r="U781" i="9"/>
  <c r="D781" i="9"/>
  <c r="E781" i="9"/>
  <c r="I781" i="9"/>
  <c r="F781" i="9"/>
  <c r="AA781" i="9" l="1"/>
  <c r="AB781" i="9"/>
  <c r="B780" i="9"/>
  <c r="X781" i="9"/>
  <c r="O781" i="9"/>
  <c r="P781" i="9"/>
  <c r="Q781" i="9"/>
  <c r="AD783" i="9"/>
  <c r="AE784" i="9"/>
  <c r="U782" i="9"/>
  <c r="AB782" i="9" s="1"/>
  <c r="D782" i="9"/>
  <c r="E782" i="9"/>
  <c r="I782" i="9"/>
  <c r="F782" i="9"/>
  <c r="B781" i="9" l="1"/>
  <c r="P782" i="9"/>
  <c r="Q782" i="9"/>
  <c r="O782" i="9"/>
  <c r="AA782" i="9"/>
  <c r="X782" i="9"/>
  <c r="AE785" i="9"/>
  <c r="AD784" i="9"/>
  <c r="F783" i="9"/>
  <c r="U783" i="9"/>
  <c r="AB783" i="9" s="1"/>
  <c r="D783" i="9"/>
  <c r="I783" i="9"/>
  <c r="E783" i="9"/>
  <c r="AA783" i="9"/>
  <c r="B782" i="9" l="1"/>
  <c r="X783" i="9"/>
  <c r="Q783" i="9"/>
  <c r="O783" i="9"/>
  <c r="P783" i="9"/>
  <c r="U784" i="9"/>
  <c r="F784" i="9"/>
  <c r="D784" i="9"/>
  <c r="I784" i="9"/>
  <c r="E784" i="9"/>
  <c r="AD785" i="9"/>
  <c r="AE786" i="9"/>
  <c r="AA784" i="9" l="1"/>
  <c r="AB784" i="9"/>
  <c r="B783" i="9"/>
  <c r="X784" i="9"/>
  <c r="O784" i="9"/>
  <c r="Q784" i="9"/>
  <c r="P784" i="9"/>
  <c r="AD786" i="9"/>
  <c r="AE787" i="9"/>
  <c r="E785" i="9"/>
  <c r="I785" i="9"/>
  <c r="U785" i="9"/>
  <c r="AB785" i="9" s="1"/>
  <c r="F785" i="9"/>
  <c r="D785" i="9"/>
  <c r="X785" i="9"/>
  <c r="B784" i="9" l="1"/>
  <c r="O785" i="9"/>
  <c r="Q785" i="9"/>
  <c r="P785" i="9"/>
  <c r="AA785" i="9"/>
  <c r="AD787" i="9"/>
  <c r="AE788" i="9"/>
  <c r="E786" i="9"/>
  <c r="I786" i="9"/>
  <c r="F786" i="9"/>
  <c r="D786" i="9"/>
  <c r="U786" i="9"/>
  <c r="X786" i="9" l="1"/>
  <c r="AB786" i="9"/>
  <c r="B785" i="9"/>
  <c r="AA786" i="9"/>
  <c r="P786" i="9"/>
  <c r="O786" i="9"/>
  <c r="Q786" i="9"/>
  <c r="AE789" i="9"/>
  <c r="AD788" i="9"/>
  <c r="U787" i="9"/>
  <c r="AB787" i="9" s="1"/>
  <c r="I787" i="9"/>
  <c r="F787" i="9"/>
  <c r="E787" i="9"/>
  <c r="D787" i="9"/>
  <c r="B786" i="9" l="1"/>
  <c r="AA787" i="9"/>
  <c r="O787" i="9"/>
  <c r="P787" i="9"/>
  <c r="Q787" i="9"/>
  <c r="X787" i="9"/>
  <c r="E788" i="9"/>
  <c r="D788" i="9"/>
  <c r="I788" i="9"/>
  <c r="U788" i="9"/>
  <c r="F788" i="9"/>
  <c r="AD789" i="9"/>
  <c r="AE790" i="9"/>
  <c r="AA788" i="9" l="1"/>
  <c r="AB788" i="9"/>
  <c r="X788" i="9"/>
  <c r="P788" i="9"/>
  <c r="Q788" i="9"/>
  <c r="O788" i="9"/>
  <c r="B787" i="9"/>
  <c r="AD790" i="9"/>
  <c r="AE791" i="9"/>
  <c r="I789" i="9"/>
  <c r="U789" i="9"/>
  <c r="E789" i="9"/>
  <c r="F789" i="9"/>
  <c r="D789" i="9"/>
  <c r="AA789" i="9" l="1"/>
  <c r="AB789" i="9"/>
  <c r="B788" i="9"/>
  <c r="Q789" i="9"/>
  <c r="O789" i="9"/>
  <c r="P789" i="9"/>
  <c r="X789" i="9"/>
  <c r="AD791" i="9"/>
  <c r="AE792" i="9"/>
  <c r="I790" i="9"/>
  <c r="U790" i="9"/>
  <c r="AB790" i="9" s="1"/>
  <c r="F790" i="9"/>
  <c r="X790" i="9"/>
  <c r="E790" i="9"/>
  <c r="D790" i="9"/>
  <c r="B789" i="9" l="1"/>
  <c r="AA790" i="9"/>
  <c r="Q790" i="9"/>
  <c r="O790" i="9"/>
  <c r="P790" i="9"/>
  <c r="AD792" i="9"/>
  <c r="AE793" i="9"/>
  <c r="D791" i="9"/>
  <c r="I791" i="9"/>
  <c r="E791" i="9"/>
  <c r="U791" i="9"/>
  <c r="AB791" i="9" s="1"/>
  <c r="F791" i="9"/>
  <c r="B790" i="9" l="1"/>
  <c r="AA791" i="9"/>
  <c r="O791" i="9"/>
  <c r="P791" i="9"/>
  <c r="Q791" i="9"/>
  <c r="X791" i="9"/>
  <c r="AD793" i="9"/>
  <c r="AE794" i="9"/>
  <c r="U792" i="9"/>
  <c r="AB792" i="9" s="1"/>
  <c r="D792" i="9"/>
  <c r="E792" i="9"/>
  <c r="I792" i="9"/>
  <c r="F792" i="9"/>
  <c r="AA792" i="9"/>
  <c r="B791" i="9" l="1"/>
  <c r="Q792" i="9"/>
  <c r="P792" i="9"/>
  <c r="O792" i="9"/>
  <c r="X792" i="9"/>
  <c r="AD794" i="9"/>
  <c r="AE795" i="9"/>
  <c r="I793" i="9"/>
  <c r="U793" i="9"/>
  <c r="AB793" i="9" s="1"/>
  <c r="E793" i="9"/>
  <c r="F793" i="9"/>
  <c r="D793" i="9"/>
  <c r="AA793" i="9"/>
  <c r="B792" i="9" l="1"/>
  <c r="X793" i="9"/>
  <c r="Q793" i="9"/>
  <c r="P793" i="9"/>
  <c r="O793" i="9"/>
  <c r="AD795" i="9"/>
  <c r="E794" i="9"/>
  <c r="I794" i="9"/>
  <c r="F794" i="9"/>
  <c r="U794" i="9"/>
  <c r="AB794" i="9" s="1"/>
  <c r="D794" i="9"/>
  <c r="B793" i="9" l="1"/>
  <c r="X794" i="9"/>
  <c r="P794" i="9"/>
  <c r="Q794" i="9"/>
  <c r="O794" i="9"/>
  <c r="AA794" i="9"/>
  <c r="I795" i="9"/>
  <c r="F795" i="9"/>
  <c r="E795" i="9"/>
  <c r="D795" i="9"/>
  <c r="U795" i="9"/>
  <c r="AG575" i="7"/>
  <c r="AG576" i="7"/>
  <c r="AG574" i="7"/>
  <c r="AG572" i="7"/>
  <c r="AG571" i="7"/>
  <c r="AG570" i="7"/>
  <c r="AG569" i="7"/>
  <c r="AG565" i="7"/>
  <c r="AG561" i="7"/>
  <c r="AG559" i="7"/>
  <c r="AG558" i="7"/>
  <c r="AG555" i="7"/>
  <c r="AG545" i="7"/>
  <c r="AG567" i="7"/>
  <c r="AG543" i="7"/>
  <c r="AG539" i="7"/>
  <c r="AG537" i="7"/>
  <c r="AG536" i="7"/>
  <c r="AG535" i="7"/>
  <c r="AG534" i="7"/>
  <c r="AG533" i="7"/>
  <c r="AG529" i="7"/>
  <c r="AG526" i="7"/>
  <c r="AG525" i="7"/>
  <c r="AG521" i="7"/>
  <c r="AG522" i="7"/>
  <c r="AG518" i="7"/>
  <c r="AG515" i="7"/>
  <c r="AG514" i="7"/>
  <c r="AG516" i="7"/>
  <c r="AG517" i="7"/>
  <c r="AG556" i="7"/>
  <c r="AG557" i="7"/>
  <c r="AG519" i="7"/>
  <c r="AG520" i="7"/>
  <c r="AG523" i="7"/>
  <c r="AG524" i="7"/>
  <c r="AG552" i="7"/>
  <c r="AG527" i="7"/>
  <c r="AG544" i="7"/>
  <c r="AG528" i="7"/>
  <c r="AG541" i="7"/>
  <c r="AG540" i="7"/>
  <c r="AG530" i="7"/>
  <c r="AG531" i="7"/>
  <c r="AG553" i="7"/>
  <c r="AG532" i="7"/>
  <c r="AG538" i="7"/>
  <c r="AG542" i="7"/>
  <c r="AG546" i="7"/>
  <c r="AG547" i="7"/>
  <c r="AG548" i="7"/>
  <c r="AG549" i="7"/>
  <c r="AG551" i="7"/>
  <c r="AG550" i="7"/>
  <c r="AG554" i="7"/>
  <c r="AG560" i="7"/>
  <c r="AG563" i="7"/>
  <c r="AG562" i="7"/>
  <c r="AG564" i="7"/>
  <c r="AG566" i="7"/>
  <c r="AG568" i="7"/>
  <c r="AG573" i="7"/>
  <c r="AG577" i="7"/>
  <c r="AE575" i="7"/>
  <c r="AE576" i="7"/>
  <c r="AE574" i="7"/>
  <c r="AE572" i="7"/>
  <c r="AE571" i="7"/>
  <c r="AE570" i="7"/>
  <c r="AE569" i="7"/>
  <c r="AE565" i="7"/>
  <c r="AE561" i="7"/>
  <c r="AE559" i="7"/>
  <c r="AE558" i="7"/>
  <c r="AE555" i="7"/>
  <c r="AE567" i="7"/>
  <c r="AE545" i="7"/>
  <c r="AE543" i="7"/>
  <c r="AE539" i="7"/>
  <c r="AE537" i="7"/>
  <c r="AE536" i="7"/>
  <c r="AE535" i="7"/>
  <c r="AE533" i="7"/>
  <c r="AE534" i="7"/>
  <c r="AE529" i="7"/>
  <c r="AE525" i="7"/>
  <c r="AE526" i="7"/>
  <c r="AE521" i="7"/>
  <c r="AE522" i="7"/>
  <c r="AE518" i="7"/>
  <c r="AE514" i="7"/>
  <c r="AE515" i="7"/>
  <c r="AE516" i="7"/>
  <c r="AE519" i="7"/>
  <c r="AE557" i="7"/>
  <c r="AE556" i="7"/>
  <c r="AE517" i="7"/>
  <c r="AE520" i="7"/>
  <c r="AE523" i="7"/>
  <c r="AE524" i="7"/>
  <c r="AE552" i="7"/>
  <c r="AE544" i="7"/>
  <c r="AE528" i="7"/>
  <c r="AE527" i="7"/>
  <c r="AE540" i="7"/>
  <c r="AE541" i="7"/>
  <c r="AE530" i="7"/>
  <c r="AE531" i="7"/>
  <c r="AE532" i="7"/>
  <c r="AE553" i="7"/>
  <c r="AE538" i="7"/>
  <c r="AE542" i="7"/>
  <c r="AE547" i="7"/>
  <c r="AE546" i="7"/>
  <c r="AE549" i="7"/>
  <c r="AE548" i="7"/>
  <c r="AE550" i="7"/>
  <c r="AE551" i="7"/>
  <c r="AE554" i="7"/>
  <c r="AE560" i="7"/>
  <c r="AE562" i="7"/>
  <c r="AE563" i="7"/>
  <c r="AE564" i="7"/>
  <c r="AE566" i="7"/>
  <c r="AE568" i="7"/>
  <c r="AE573" i="7"/>
  <c r="AE577" i="7"/>
  <c r="AH575" i="7"/>
  <c r="AH576" i="7"/>
  <c r="AH574" i="7"/>
  <c r="AH571" i="7"/>
  <c r="AH572" i="7"/>
  <c r="AH570" i="7"/>
  <c r="AH569" i="7"/>
  <c r="AH565" i="7"/>
  <c r="AH561" i="7"/>
  <c r="AH559" i="7"/>
  <c r="AH558" i="7"/>
  <c r="AH555" i="7"/>
  <c r="AH567" i="7"/>
  <c r="AH545" i="7"/>
  <c r="AH543" i="7"/>
  <c r="AH539" i="7"/>
  <c r="AH537" i="7"/>
  <c r="AH535" i="7"/>
  <c r="AH536" i="7"/>
  <c r="AH534" i="7"/>
  <c r="AH533" i="7"/>
  <c r="AH529" i="7"/>
  <c r="AH526" i="7"/>
  <c r="AH525" i="7"/>
  <c r="AH522" i="7"/>
  <c r="AH521" i="7"/>
  <c r="AH518" i="7"/>
  <c r="AH515" i="7"/>
  <c r="AH514" i="7"/>
  <c r="AH516" i="7"/>
  <c r="AH517" i="7"/>
  <c r="AH519" i="7"/>
  <c r="AH556" i="7"/>
  <c r="AH557" i="7"/>
  <c r="AH520" i="7"/>
  <c r="AH523" i="7"/>
  <c r="AH524" i="7"/>
  <c r="AH552" i="7"/>
  <c r="AH544" i="7"/>
  <c r="AH527" i="7"/>
  <c r="AH528" i="7"/>
  <c r="AH540" i="7"/>
  <c r="AH541" i="7"/>
  <c r="AH530" i="7"/>
  <c r="AH531" i="7"/>
  <c r="AH532" i="7"/>
  <c r="AH553" i="7"/>
  <c r="AH538" i="7"/>
  <c r="AH542" i="7"/>
  <c r="AH547" i="7"/>
  <c r="AH546" i="7"/>
  <c r="AH548" i="7"/>
  <c r="AH549" i="7"/>
  <c r="AH551" i="7"/>
  <c r="AH550" i="7"/>
  <c r="AH554" i="7"/>
  <c r="AH560" i="7"/>
  <c r="AH563" i="7"/>
  <c r="AH562" i="7"/>
  <c r="AH564" i="7"/>
  <c r="AH566" i="7"/>
  <c r="AH568" i="7"/>
  <c r="AH573" i="7"/>
  <c r="AH577" i="7"/>
  <c r="AJ575" i="7"/>
  <c r="AJ576" i="7"/>
  <c r="AJ574" i="7"/>
  <c r="AJ571" i="7"/>
  <c r="AJ572" i="7"/>
  <c r="AJ570" i="7"/>
  <c r="AJ569" i="7"/>
  <c r="AJ565" i="7"/>
  <c r="AJ561" i="7"/>
  <c r="AJ559" i="7"/>
  <c r="AJ558" i="7"/>
  <c r="AJ555" i="7"/>
  <c r="AJ567" i="7"/>
  <c r="AJ545" i="7"/>
  <c r="AJ543" i="7"/>
  <c r="AJ539" i="7"/>
  <c r="AJ537" i="7"/>
  <c r="AJ536" i="7"/>
  <c r="AJ535" i="7"/>
  <c r="AJ533" i="7"/>
  <c r="AJ534" i="7"/>
  <c r="AJ529" i="7"/>
  <c r="AJ525" i="7"/>
  <c r="AJ526" i="7"/>
  <c r="AJ522" i="7"/>
  <c r="AJ521" i="7"/>
  <c r="AJ518" i="7"/>
  <c r="AJ514" i="7"/>
  <c r="AJ516" i="7"/>
  <c r="AJ515" i="7"/>
  <c r="AJ517" i="7"/>
  <c r="AJ557" i="7"/>
  <c r="AJ556" i="7"/>
  <c r="AJ519" i="7"/>
  <c r="AJ520" i="7"/>
  <c r="AJ523" i="7"/>
  <c r="AJ524" i="7"/>
  <c r="AJ552" i="7"/>
  <c r="AJ527" i="7"/>
  <c r="AJ544" i="7"/>
  <c r="AJ528" i="7"/>
  <c r="AJ540" i="7"/>
  <c r="AJ541" i="7"/>
  <c r="AJ530" i="7"/>
  <c r="AJ531" i="7"/>
  <c r="AJ532" i="7"/>
  <c r="AJ553" i="7"/>
  <c r="AJ538" i="7"/>
  <c r="AJ542" i="7"/>
  <c r="AJ546" i="7"/>
  <c r="AJ547" i="7"/>
  <c r="AJ549" i="7"/>
  <c r="AJ548" i="7"/>
  <c r="AJ551" i="7"/>
  <c r="AJ550" i="7"/>
  <c r="AJ554" i="7"/>
  <c r="AJ560" i="7"/>
  <c r="AJ563" i="7"/>
  <c r="AJ562" i="7"/>
  <c r="AJ564" i="7"/>
  <c r="AJ566" i="7"/>
  <c r="AJ568" i="7"/>
  <c r="AJ573" i="7"/>
  <c r="AJ577" i="7"/>
  <c r="AD576" i="7"/>
  <c r="AD575" i="7"/>
  <c r="AD574" i="7"/>
  <c r="AD571" i="7"/>
  <c r="AD572" i="7"/>
  <c r="AD569" i="7"/>
  <c r="AD570" i="7"/>
  <c r="AD565" i="7"/>
  <c r="AD561" i="7"/>
  <c r="AD559" i="7"/>
  <c r="AD558" i="7"/>
  <c r="AD555" i="7"/>
  <c r="AD545" i="7"/>
  <c r="AD567" i="7"/>
  <c r="AD543" i="7"/>
  <c r="AD539" i="7"/>
  <c r="AD537" i="7"/>
  <c r="AD535" i="7"/>
  <c r="AD536" i="7"/>
  <c r="AD534" i="7"/>
  <c r="AD533" i="7"/>
  <c r="AD529" i="7"/>
  <c r="AD526" i="7"/>
  <c r="AD525" i="7"/>
  <c r="AD522" i="7"/>
  <c r="AD521" i="7"/>
  <c r="AD518" i="7"/>
  <c r="AD515" i="7"/>
  <c r="AD514" i="7"/>
  <c r="AD516" i="7"/>
  <c r="AD519" i="7"/>
  <c r="AD557" i="7"/>
  <c r="AD556" i="7"/>
  <c r="AD517" i="7"/>
  <c r="AD520" i="7"/>
  <c r="AD523" i="7"/>
  <c r="AD524" i="7"/>
  <c r="AD552" i="7"/>
  <c r="AD544" i="7"/>
  <c r="AD527" i="7"/>
  <c r="AD528" i="7"/>
  <c r="AD540" i="7"/>
  <c r="AD541" i="7"/>
  <c r="AD531" i="7"/>
  <c r="AD530" i="7"/>
  <c r="AD532" i="7"/>
  <c r="AD553" i="7"/>
  <c r="AD538" i="7"/>
  <c r="AD542" i="7"/>
  <c r="AD547" i="7"/>
  <c r="AD546" i="7"/>
  <c r="AD549" i="7"/>
  <c r="AD548" i="7"/>
  <c r="AD551" i="7"/>
  <c r="AD550" i="7"/>
  <c r="AD554" i="7"/>
  <c r="AD560" i="7"/>
  <c r="AD563" i="7"/>
  <c r="AD562" i="7"/>
  <c r="AD564" i="7"/>
  <c r="AD566" i="7"/>
  <c r="AD568" i="7"/>
  <c r="AD573" i="7"/>
  <c r="AD577" i="7"/>
  <c r="AC577" i="7"/>
  <c r="AC575" i="7"/>
  <c r="AC576" i="7"/>
  <c r="AC574" i="7"/>
  <c r="AC571" i="7"/>
  <c r="AC572" i="7"/>
  <c r="AC569" i="7"/>
  <c r="AC570" i="7"/>
  <c r="AC565" i="7"/>
  <c r="AC561" i="7"/>
  <c r="AC559" i="7"/>
  <c r="AC558" i="7"/>
  <c r="AC555" i="7"/>
  <c r="AC567" i="7"/>
  <c r="AC545" i="7"/>
  <c r="AC543" i="7"/>
  <c r="AC539" i="7"/>
  <c r="AC537" i="7"/>
  <c r="AC536" i="7"/>
  <c r="AC535" i="7"/>
  <c r="AC533" i="7"/>
  <c r="AC534" i="7"/>
  <c r="AC529" i="7"/>
  <c r="AC525" i="7"/>
  <c r="AC526" i="7"/>
  <c r="AC521" i="7"/>
  <c r="AC522" i="7"/>
  <c r="AC518" i="7"/>
  <c r="AC515" i="7"/>
  <c r="AC514" i="7"/>
  <c r="AC516" i="7"/>
  <c r="AC517" i="7"/>
  <c r="AC519" i="7"/>
  <c r="AC556" i="7"/>
  <c r="AC557" i="7"/>
  <c r="AC520" i="7"/>
  <c r="AC523" i="7"/>
  <c r="AC524" i="7"/>
  <c r="AC552" i="7"/>
  <c r="AC544" i="7"/>
  <c r="AC528" i="7"/>
  <c r="AC527" i="7"/>
  <c r="AC540" i="7"/>
  <c r="AC541" i="7"/>
  <c r="AC530" i="7"/>
  <c r="AC531" i="7"/>
  <c r="AC532" i="7"/>
  <c r="AC553" i="7"/>
  <c r="AC538" i="7"/>
  <c r="AC542" i="7"/>
  <c r="AC547" i="7"/>
  <c r="AC546" i="7"/>
  <c r="AC548" i="7"/>
  <c r="AC549" i="7"/>
  <c r="AC550" i="7"/>
  <c r="AC551" i="7"/>
  <c r="AC554" i="7"/>
  <c r="AC560" i="7"/>
  <c r="AC563" i="7"/>
  <c r="AC562" i="7"/>
  <c r="AC564" i="7"/>
  <c r="AC566" i="7"/>
  <c r="AC568" i="7"/>
  <c r="AC573" i="7"/>
  <c r="AI576" i="7"/>
  <c r="AI575" i="7"/>
  <c r="AI574" i="7"/>
  <c r="AI571" i="7"/>
  <c r="AI572" i="7"/>
  <c r="AI570" i="7"/>
  <c r="AI569" i="7"/>
  <c r="AI565" i="7"/>
  <c r="AI561" i="7"/>
  <c r="AI559" i="7"/>
  <c r="AI558" i="7"/>
  <c r="AI555" i="7"/>
  <c r="AI567" i="7"/>
  <c r="AI545" i="7"/>
  <c r="AI543" i="7"/>
  <c r="AI539" i="7"/>
  <c r="AI537" i="7"/>
  <c r="AI536" i="7"/>
  <c r="AI535" i="7"/>
  <c r="AI533" i="7"/>
  <c r="AI534" i="7"/>
  <c r="AI529" i="7"/>
  <c r="AI526" i="7"/>
  <c r="AI525" i="7"/>
  <c r="AI521" i="7"/>
  <c r="AI522" i="7"/>
  <c r="AI518" i="7"/>
  <c r="AI516" i="7"/>
  <c r="AI515" i="7"/>
  <c r="AI514" i="7"/>
  <c r="AI517" i="7"/>
  <c r="AI519" i="7"/>
  <c r="AI556" i="7"/>
  <c r="AI557" i="7"/>
  <c r="AI520" i="7"/>
  <c r="AI523" i="7"/>
  <c r="AI524" i="7"/>
  <c r="AI552" i="7"/>
  <c r="AI544" i="7"/>
  <c r="AI528" i="7"/>
  <c r="AI527" i="7"/>
  <c r="AI540" i="7"/>
  <c r="AI541" i="7"/>
  <c r="AI530" i="7"/>
  <c r="AI531" i="7"/>
  <c r="AI553" i="7"/>
  <c r="AI532" i="7"/>
  <c r="AI538" i="7"/>
  <c r="AI542" i="7"/>
  <c r="AI546" i="7"/>
  <c r="AI547" i="7"/>
  <c r="AI548" i="7"/>
  <c r="AI549" i="7"/>
  <c r="AI551" i="7"/>
  <c r="AI550" i="7"/>
  <c r="AI554" i="7"/>
  <c r="AI560" i="7"/>
  <c r="AI562" i="7"/>
  <c r="AI563" i="7"/>
  <c r="AI564" i="7"/>
  <c r="AI566" i="7"/>
  <c r="AI568" i="7"/>
  <c r="AI573" i="7"/>
  <c r="AI577" i="7"/>
  <c r="AB538" i="7"/>
  <c r="AB537" i="7"/>
  <c r="AB535" i="7"/>
  <c r="AB536" i="7"/>
  <c r="AB534" i="7"/>
  <c r="AB533" i="7"/>
  <c r="AB532" i="7"/>
  <c r="AB531" i="7"/>
  <c r="AB530" i="7"/>
  <c r="AB529" i="7"/>
  <c r="AB527" i="7"/>
  <c r="AB528" i="7"/>
  <c r="AB526" i="7"/>
  <c r="AB525" i="7"/>
  <c r="AB524" i="7"/>
  <c r="AB523" i="7"/>
  <c r="AB520" i="7"/>
  <c r="AB519" i="7"/>
  <c r="AB517" i="7"/>
  <c r="AB516" i="7"/>
  <c r="AB515" i="7"/>
  <c r="AB514" i="7"/>
  <c r="AB518" i="7"/>
  <c r="AB522" i="7"/>
  <c r="AB521" i="7"/>
  <c r="AB542" i="7"/>
  <c r="AB541" i="7"/>
  <c r="AB540" i="7"/>
  <c r="AB539" i="7"/>
  <c r="AB551" i="7"/>
  <c r="AB550" i="7"/>
  <c r="AB548" i="7"/>
  <c r="AB549" i="7"/>
  <c r="AB546" i="7"/>
  <c r="AB547" i="7"/>
  <c r="AB545" i="7"/>
  <c r="AB544" i="7"/>
  <c r="AB543" i="7"/>
  <c r="AB554" i="7"/>
  <c r="AB553" i="7"/>
  <c r="AB552" i="7"/>
  <c r="AB565" i="7"/>
  <c r="AB564" i="7"/>
  <c r="AB562" i="7"/>
  <c r="AB563" i="7"/>
  <c r="AB561" i="7"/>
  <c r="AB560" i="7"/>
  <c r="AB559" i="7"/>
  <c r="AB558" i="7"/>
  <c r="AB557" i="7"/>
  <c r="AB556" i="7"/>
  <c r="AB555" i="7"/>
  <c r="AB577" i="7"/>
  <c r="AB576" i="7"/>
  <c r="AB575" i="7"/>
  <c r="AB574" i="7"/>
  <c r="AB573" i="7"/>
  <c r="AB571" i="7"/>
  <c r="AB572" i="7"/>
  <c r="AB569" i="7"/>
  <c r="AB570" i="7"/>
  <c r="AB568" i="7"/>
  <c r="AB567" i="7"/>
  <c r="AB566" i="7"/>
  <c r="AF576" i="7"/>
  <c r="AF575" i="7"/>
  <c r="AF574" i="7"/>
  <c r="AF571" i="7"/>
  <c r="AF572" i="7"/>
  <c r="AF570" i="7"/>
  <c r="AF569" i="7"/>
  <c r="AF565" i="7"/>
  <c r="AF561" i="7"/>
  <c r="AF559" i="7"/>
  <c r="AF558" i="7"/>
  <c r="AF555" i="7"/>
  <c r="AF567" i="7"/>
  <c r="AF545" i="7"/>
  <c r="AF543" i="7"/>
  <c r="AF539" i="7"/>
  <c r="AF537" i="7"/>
  <c r="AF535" i="7"/>
  <c r="AF536" i="7"/>
  <c r="AF534" i="7"/>
  <c r="AF533" i="7"/>
  <c r="AF529" i="7"/>
  <c r="AF525" i="7"/>
  <c r="AF526" i="7"/>
  <c r="AF522" i="7"/>
  <c r="AF521" i="7"/>
  <c r="AF518" i="7"/>
  <c r="AF514" i="7"/>
  <c r="AF516" i="7"/>
  <c r="AF515" i="7"/>
  <c r="AF517" i="7"/>
  <c r="AF519" i="7"/>
  <c r="AF556" i="7"/>
  <c r="AF557" i="7"/>
  <c r="AF520" i="7"/>
  <c r="AF523" i="7"/>
  <c r="AF524" i="7"/>
  <c r="AF552" i="7"/>
  <c r="AF544" i="7"/>
  <c r="AF528" i="7"/>
  <c r="AF527" i="7"/>
  <c r="AF541" i="7"/>
  <c r="AF540" i="7"/>
  <c r="AF531" i="7"/>
  <c r="AF530" i="7"/>
  <c r="AF532" i="7"/>
  <c r="AF553" i="7"/>
  <c r="AF538" i="7"/>
  <c r="AF542" i="7"/>
  <c r="AF547" i="7"/>
  <c r="AF546" i="7"/>
  <c r="AF549" i="7"/>
  <c r="AF548" i="7"/>
  <c r="AF551" i="7"/>
  <c r="AF550" i="7"/>
  <c r="AF554" i="7"/>
  <c r="AF560" i="7"/>
  <c r="AF562" i="7"/>
  <c r="AF563" i="7"/>
  <c r="AF564" i="7"/>
  <c r="AF566" i="7"/>
  <c r="AF568" i="7"/>
  <c r="AF573" i="7"/>
  <c r="AF577" i="7"/>
  <c r="AL577" i="7"/>
  <c r="AS577" i="7"/>
  <c r="AW577" i="7"/>
  <c r="Y577" i="7"/>
  <c r="X577" i="7"/>
  <c r="BC577" i="7"/>
  <c r="AP577" i="7"/>
  <c r="BB577" i="7"/>
  <c r="BD577" i="7"/>
  <c r="V577" i="7"/>
  <c r="AO577" i="7"/>
  <c r="AZ577" i="7"/>
  <c r="AA577" i="7"/>
  <c r="AQ577" i="7"/>
  <c r="AX577" i="7"/>
  <c r="AU577" i="7"/>
  <c r="AN577" i="7"/>
  <c r="AT577" i="7"/>
  <c r="Z577" i="7"/>
  <c r="AR577" i="7"/>
  <c r="AK577" i="7"/>
  <c r="BA577" i="7"/>
  <c r="AV577" i="7"/>
  <c r="AY577" i="7"/>
  <c r="W577" i="7"/>
  <c r="AM577" i="7"/>
  <c r="BE577" i="7"/>
  <c r="AM573" i="7"/>
  <c r="BC573" i="7"/>
  <c r="AS573" i="7"/>
  <c r="Z573" i="7"/>
  <c r="AO573" i="7"/>
  <c r="AT573" i="7"/>
  <c r="AV573" i="7"/>
  <c r="AP573" i="7"/>
  <c r="AX573" i="7"/>
  <c r="BB573" i="7"/>
  <c r="V573" i="7"/>
  <c r="AU573" i="7"/>
  <c r="AA573" i="7"/>
  <c r="BE573" i="7"/>
  <c r="AN573" i="7"/>
  <c r="W573" i="7"/>
  <c r="BD573" i="7"/>
  <c r="AZ573" i="7"/>
  <c r="AQ573" i="7"/>
  <c r="AL573" i="7"/>
  <c r="AK573" i="7"/>
  <c r="BA573" i="7"/>
  <c r="X573" i="7"/>
  <c r="AR573" i="7"/>
  <c r="AW573" i="7"/>
  <c r="Y573" i="7"/>
  <c r="AY573" i="7"/>
  <c r="BA568" i="7"/>
  <c r="W568" i="7"/>
  <c r="AP568" i="7"/>
  <c r="AO568" i="7"/>
  <c r="BE568" i="7"/>
  <c r="V568" i="7"/>
  <c r="AX568" i="7"/>
  <c r="AQ568" i="7"/>
  <c r="AY568" i="7"/>
  <c r="AN568" i="7"/>
  <c r="BD568" i="7"/>
  <c r="AW568" i="7"/>
  <c r="X568" i="7"/>
  <c r="AU568" i="7"/>
  <c r="AV568" i="7"/>
  <c r="AA568" i="7"/>
  <c r="AM568" i="7"/>
  <c r="AS568" i="7"/>
  <c r="Z568" i="7"/>
  <c r="AL568" i="7"/>
  <c r="AK568" i="7"/>
  <c r="BB568" i="7"/>
  <c r="AR568" i="7"/>
  <c r="BC568" i="7"/>
  <c r="AT568" i="7"/>
  <c r="Y568" i="7"/>
  <c r="AZ568" i="7"/>
  <c r="BA566" i="7"/>
  <c r="AV566" i="7"/>
  <c r="BC566" i="7"/>
  <c r="AP566" i="7"/>
  <c r="BB566" i="7"/>
  <c r="AY566" i="7"/>
  <c r="AZ566" i="7"/>
  <c r="AL566" i="7"/>
  <c r="AS566" i="7"/>
  <c r="X566" i="7"/>
  <c r="AO566" i="7"/>
  <c r="AK566" i="7"/>
  <c r="AA566" i="7"/>
  <c r="AX566" i="7"/>
  <c r="V566" i="7"/>
  <c r="AQ566" i="7"/>
  <c r="AU566" i="7"/>
  <c r="BE566" i="7"/>
  <c r="AM566" i="7"/>
  <c r="AN566" i="7"/>
  <c r="Z566" i="7"/>
  <c r="Y566" i="7"/>
  <c r="W566" i="7"/>
  <c r="BD566" i="7"/>
  <c r="AW566" i="7"/>
  <c r="AT566" i="7"/>
  <c r="AR566" i="7"/>
  <c r="AR564" i="7"/>
  <c r="AP564" i="7"/>
  <c r="AA564" i="7"/>
  <c r="X564" i="7"/>
  <c r="BE564" i="7"/>
  <c r="Z564" i="7"/>
  <c r="AX564" i="7"/>
  <c r="AU564" i="7"/>
  <c r="Y564" i="7"/>
  <c r="AS564" i="7"/>
  <c r="BA564" i="7"/>
  <c r="BC564" i="7"/>
  <c r="AN564" i="7"/>
  <c r="AY564" i="7"/>
  <c r="AQ564" i="7"/>
  <c r="BD564" i="7"/>
  <c r="AL564" i="7"/>
  <c r="AM564" i="7"/>
  <c r="BB564" i="7"/>
  <c r="V564" i="7"/>
  <c r="AT564" i="7"/>
  <c r="AZ564" i="7"/>
  <c r="AK564" i="7"/>
  <c r="AV564" i="7"/>
  <c r="AO564" i="7"/>
  <c r="AW564" i="7"/>
  <c r="W564" i="7"/>
  <c r="BB563" i="7"/>
  <c r="AR563" i="7"/>
  <c r="AN562" i="7"/>
  <c r="AN563" i="7"/>
  <c r="BD563" i="7"/>
  <c r="V563" i="7"/>
  <c r="AT563" i="7"/>
  <c r="W562" i="7"/>
  <c r="AO562" i="7"/>
  <c r="BE562" i="7"/>
  <c r="AU563" i="7"/>
  <c r="AZ563" i="7"/>
  <c r="AK562" i="7"/>
  <c r="AP563" i="7"/>
  <c r="AQ562" i="7"/>
  <c r="AW562" i="7"/>
  <c r="BC562" i="7"/>
  <c r="V562" i="7"/>
  <c r="AK563" i="7"/>
  <c r="Z563" i="7"/>
  <c r="BE563" i="7"/>
  <c r="AY562" i="7"/>
  <c r="BD562" i="7"/>
  <c r="Z562" i="7"/>
  <c r="W563" i="7"/>
  <c r="BA563" i="7"/>
  <c r="AY563" i="7"/>
  <c r="AL563" i="7"/>
  <c r="AA562" i="7"/>
  <c r="AO563" i="7"/>
  <c r="AP562" i="7"/>
  <c r="AV562" i="7"/>
  <c r="AS562" i="7"/>
  <c r="X562" i="7"/>
  <c r="BB562" i="7"/>
  <c r="BA562" i="7"/>
  <c r="AV563" i="7"/>
  <c r="AM563" i="7"/>
  <c r="AQ563" i="7"/>
  <c r="X563" i="7"/>
  <c r="AZ562" i="7"/>
  <c r="Y562" i="7"/>
  <c r="Y563" i="7"/>
  <c r="AW563" i="7"/>
  <c r="AT562" i="7"/>
  <c r="AL562" i="7"/>
  <c r="AU562" i="7"/>
  <c r="AM562" i="7"/>
  <c r="AX562" i="7"/>
  <c r="AR562" i="7"/>
  <c r="AS563" i="7"/>
  <c r="AX563" i="7"/>
  <c r="BC563" i="7"/>
  <c r="AA563" i="7"/>
  <c r="BC560" i="7"/>
  <c r="AO560" i="7"/>
  <c r="BD560" i="7"/>
  <c r="AX560" i="7"/>
  <c r="AR560" i="7"/>
  <c r="X560" i="7"/>
  <c r="AN560" i="7"/>
  <c r="AY560" i="7"/>
  <c r="AM560" i="7"/>
  <c r="AV560" i="7"/>
  <c r="AP560" i="7"/>
  <c r="AQ560" i="7"/>
  <c r="AW560" i="7"/>
  <c r="Z560" i="7"/>
  <c r="V560" i="7"/>
  <c r="BA560" i="7"/>
  <c r="AA560" i="7"/>
  <c r="W560" i="7"/>
  <c r="BE560" i="7"/>
  <c r="AS560" i="7"/>
  <c r="AL560" i="7"/>
  <c r="AT560" i="7"/>
  <c r="Y560" i="7"/>
  <c r="AK560" i="7"/>
  <c r="AZ560" i="7"/>
  <c r="BB560" i="7"/>
  <c r="AU560" i="7"/>
  <c r="AU554" i="7"/>
  <c r="AS554" i="7"/>
  <c r="AX554" i="7"/>
  <c r="BA554" i="7"/>
  <c r="Z554" i="7"/>
  <c r="AK554" i="7"/>
  <c r="AW554" i="7"/>
  <c r="BD554" i="7"/>
  <c r="AP554" i="7"/>
  <c r="AR554" i="7"/>
  <c r="BC554" i="7"/>
  <c r="AO554" i="7"/>
  <c r="AM554" i="7"/>
  <c r="BB554" i="7"/>
  <c r="AN554" i="7"/>
  <c r="AL554" i="7"/>
  <c r="AZ554" i="7"/>
  <c r="AY554" i="7"/>
  <c r="AT554" i="7"/>
  <c r="Y554" i="7"/>
  <c r="V554" i="7"/>
  <c r="X554" i="7"/>
  <c r="BE554" i="7"/>
  <c r="AA554" i="7"/>
  <c r="AV554" i="7"/>
  <c r="W554" i="7"/>
  <c r="AQ554" i="7"/>
  <c r="V550" i="7"/>
  <c r="BC551" i="7"/>
  <c r="AK551" i="7"/>
  <c r="AO551" i="7"/>
  <c r="W551" i="7"/>
  <c r="AR550" i="7"/>
  <c r="X550" i="7"/>
  <c r="Y550" i="7"/>
  <c r="AV550" i="7"/>
  <c r="X551" i="7"/>
  <c r="AX551" i="7"/>
  <c r="AP551" i="7"/>
  <c r="AT551" i="7"/>
  <c r="AX550" i="7"/>
  <c r="AL551" i="7"/>
  <c r="AL550" i="7"/>
  <c r="AA550" i="7"/>
  <c r="BE550" i="7"/>
  <c r="V551" i="7"/>
  <c r="AS551" i="7"/>
  <c r="Z550" i="7"/>
  <c r="AP550" i="7"/>
  <c r="AO550" i="7"/>
  <c r="BD550" i="7"/>
  <c r="BA550" i="7"/>
  <c r="Y551" i="7"/>
  <c r="AN551" i="7"/>
  <c r="AA551" i="7"/>
  <c r="Z551" i="7"/>
  <c r="AM551" i="7"/>
  <c r="AM550" i="7"/>
  <c r="BC550" i="7"/>
  <c r="BB550" i="7"/>
  <c r="W550" i="7"/>
  <c r="AV551" i="7"/>
  <c r="AR551" i="7"/>
  <c r="AU551" i="7"/>
  <c r="BD551" i="7"/>
  <c r="AT550" i="7"/>
  <c r="AN550" i="7"/>
  <c r="AY550" i="7"/>
  <c r="AU550" i="7"/>
  <c r="AZ551" i="7"/>
  <c r="BE551" i="7"/>
  <c r="AW551" i="7"/>
  <c r="AZ550" i="7"/>
  <c r="AQ551" i="7"/>
  <c r="AK550" i="7"/>
  <c r="AQ550" i="7"/>
  <c r="AW550" i="7"/>
  <c r="AS550" i="7"/>
  <c r="BA551" i="7"/>
  <c r="AY551" i="7"/>
  <c r="BB551" i="7"/>
  <c r="Y549" i="7"/>
  <c r="AY549" i="7"/>
  <c r="BD549" i="7"/>
  <c r="Z549" i="7"/>
  <c r="AN548" i="7"/>
  <c r="BC548" i="7"/>
  <c r="X549" i="7"/>
  <c r="W549" i="7"/>
  <c r="AA549" i="7"/>
  <c r="BB548" i="7"/>
  <c r="AX548" i="7"/>
  <c r="BD548" i="7"/>
  <c r="V549" i="7"/>
  <c r="BA549" i="7"/>
  <c r="AZ549" i="7"/>
  <c r="AQ548" i="7"/>
  <c r="AL549" i="7"/>
  <c r="AY548" i="7"/>
  <c r="AM548" i="7"/>
  <c r="X548" i="7"/>
  <c r="AU549" i="7"/>
  <c r="AP548" i="7"/>
  <c r="BC549" i="7"/>
  <c r="AT549" i="7"/>
  <c r="AU548" i="7"/>
  <c r="Y548" i="7"/>
  <c r="W548" i="7"/>
  <c r="AL548" i="7"/>
  <c r="AS548" i="7"/>
  <c r="BE548" i="7"/>
  <c r="AP549" i="7"/>
  <c r="AQ549" i="7"/>
  <c r="AR549" i="7"/>
  <c r="AS549" i="7"/>
  <c r="AX549" i="7"/>
  <c r="BA548" i="7"/>
  <c r="AA548" i="7"/>
  <c r="AZ548" i="7"/>
  <c r="AO549" i="7"/>
  <c r="BE549" i="7"/>
  <c r="AW548" i="7"/>
  <c r="AV548" i="7"/>
  <c r="AR548" i="7"/>
  <c r="AM549" i="7"/>
  <c r="AK548" i="7"/>
  <c r="AK549" i="7"/>
  <c r="AW549" i="7"/>
  <c r="AV549" i="7"/>
  <c r="AN549" i="7"/>
  <c r="BB549" i="7"/>
  <c r="AT548" i="7"/>
  <c r="V548" i="7"/>
  <c r="Z548" i="7"/>
  <c r="AO548" i="7"/>
  <c r="AR547" i="7"/>
  <c r="Z546" i="7"/>
  <c r="AL547" i="7"/>
  <c r="V547" i="7"/>
  <c r="AP547" i="7"/>
  <c r="AX546" i="7"/>
  <c r="AQ546" i="7"/>
  <c r="AT546" i="7"/>
  <c r="AK546" i="7"/>
  <c r="AA546" i="7"/>
  <c r="AN546" i="7"/>
  <c r="AM547" i="7"/>
  <c r="BA547" i="7"/>
  <c r="Z547" i="7"/>
  <c r="AX547" i="7"/>
  <c r="AL546" i="7"/>
  <c r="Y546" i="7"/>
  <c r="V546" i="7"/>
  <c r="AW547" i="7"/>
  <c r="Y547" i="7"/>
  <c r="AT547" i="7"/>
  <c r="AM546" i="7"/>
  <c r="AU546" i="7"/>
  <c r="AZ546" i="7"/>
  <c r="AZ547" i="7"/>
  <c r="AV547" i="7"/>
  <c r="AA547" i="7"/>
  <c r="AY547" i="7"/>
  <c r="X546" i="7"/>
  <c r="AR546" i="7"/>
  <c r="AW546" i="7"/>
  <c r="AQ547" i="7"/>
  <c r="AS547" i="7"/>
  <c r="AP546" i="7"/>
  <c r="AV546" i="7"/>
  <c r="BD546" i="7"/>
  <c r="AO546" i="7"/>
  <c r="BD547" i="7"/>
  <c r="AY546" i="7"/>
  <c r="AN547" i="7"/>
  <c r="BB547" i="7"/>
  <c r="BC547" i="7"/>
  <c r="AK547" i="7"/>
  <c r="W546" i="7"/>
  <c r="BB546" i="7"/>
  <c r="BA546" i="7"/>
  <c r="BE546" i="7"/>
  <c r="W547" i="7"/>
  <c r="AU547" i="7"/>
  <c r="AO547" i="7"/>
  <c r="X547" i="7"/>
  <c r="BE547" i="7"/>
  <c r="AS546" i="7"/>
  <c r="BC546" i="7"/>
  <c r="AR542" i="7"/>
  <c r="W542" i="7"/>
  <c r="X542" i="7"/>
  <c r="AZ542" i="7"/>
  <c r="AM542" i="7"/>
  <c r="AV542" i="7"/>
  <c r="BB542" i="7"/>
  <c r="AN542" i="7"/>
  <c r="AS542" i="7"/>
  <c r="Z542" i="7"/>
  <c r="BA542" i="7"/>
  <c r="AQ542" i="7"/>
  <c r="V542" i="7"/>
  <c r="AA542" i="7"/>
  <c r="AK542" i="7"/>
  <c r="Y542" i="7"/>
  <c r="AP542" i="7"/>
  <c r="AO542" i="7"/>
  <c r="AL542" i="7"/>
  <c r="BC542" i="7"/>
  <c r="AX542" i="7"/>
  <c r="AU542" i="7"/>
  <c r="AT542" i="7"/>
  <c r="BD542" i="7"/>
  <c r="AY542" i="7"/>
  <c r="BE542" i="7"/>
  <c r="AW542" i="7"/>
  <c r="AW538" i="7"/>
  <c r="AZ538" i="7"/>
  <c r="AA538" i="7"/>
  <c r="X538" i="7"/>
  <c r="AQ538" i="7"/>
  <c r="AR538" i="7"/>
  <c r="AX538" i="7"/>
  <c r="AN538" i="7"/>
  <c r="AM538" i="7"/>
  <c r="W538" i="7"/>
  <c r="V538" i="7"/>
  <c r="AV538" i="7"/>
  <c r="BA538" i="7"/>
  <c r="AS538" i="7"/>
  <c r="AT538" i="7"/>
  <c r="AP538" i="7"/>
  <c r="Y538" i="7"/>
  <c r="Z538" i="7"/>
  <c r="BD538" i="7"/>
  <c r="BC538" i="7"/>
  <c r="AL538" i="7"/>
  <c r="AY538" i="7"/>
  <c r="BE538" i="7"/>
  <c r="BB538" i="7"/>
  <c r="AU538" i="7"/>
  <c r="AK538" i="7"/>
  <c r="AO538" i="7"/>
  <c r="AM532" i="7"/>
  <c r="BB532" i="7"/>
  <c r="AS532" i="7"/>
  <c r="AT532" i="7"/>
  <c r="AW532" i="7"/>
  <c r="AV532" i="7"/>
  <c r="AK532" i="7"/>
  <c r="AX532" i="7"/>
  <c r="AL532" i="7"/>
  <c r="BA532" i="7"/>
  <c r="AY532" i="7"/>
  <c r="AA532" i="7"/>
  <c r="AU532" i="7"/>
  <c r="AV553" i="7"/>
  <c r="AA553" i="7"/>
  <c r="AO553" i="7"/>
  <c r="AR553" i="7"/>
  <c r="Y553" i="7"/>
  <c r="AQ553" i="7"/>
  <c r="X553" i="7"/>
  <c r="AY553" i="7"/>
  <c r="AS553" i="7"/>
  <c r="AP553" i="7"/>
  <c r="AU553" i="7"/>
  <c r="AK553" i="7"/>
  <c r="BC553" i="7"/>
  <c r="Z553" i="7"/>
  <c r="AN553" i="7"/>
  <c r="BE553" i="7"/>
  <c r="W553" i="7"/>
  <c r="AT553" i="7"/>
  <c r="BB553" i="7"/>
  <c r="AM553" i="7"/>
  <c r="V553" i="7"/>
  <c r="BD553" i="7"/>
  <c r="AX553" i="7"/>
  <c r="BA553" i="7"/>
  <c r="AZ553" i="7"/>
  <c r="AW553" i="7"/>
  <c r="AL553" i="7"/>
  <c r="AN532" i="7"/>
  <c r="AO532" i="7"/>
  <c r="X532" i="7"/>
  <c r="BD532" i="7"/>
  <c r="BC532" i="7"/>
  <c r="V532" i="7"/>
  <c r="AQ532" i="7"/>
  <c r="Y532" i="7"/>
  <c r="Z532" i="7"/>
  <c r="BE532" i="7"/>
  <c r="AR532" i="7"/>
  <c r="AP532" i="7"/>
  <c r="AZ532" i="7"/>
  <c r="W532" i="7"/>
  <c r="AU531" i="7"/>
  <c r="AP530" i="7"/>
  <c r="AO531" i="7"/>
  <c r="X530" i="7"/>
  <c r="AR530" i="7"/>
  <c r="Z530" i="7"/>
  <c r="V531" i="7"/>
  <c r="AK531" i="7"/>
  <c r="W531" i="7"/>
  <c r="BD530" i="7"/>
  <c r="BE530" i="7"/>
  <c r="AK530" i="7"/>
  <c r="AQ531" i="7"/>
  <c r="AW531" i="7"/>
  <c r="Z531" i="7"/>
  <c r="AN531" i="7"/>
  <c r="BA531" i="7"/>
  <c r="BB530" i="7"/>
  <c r="AA530" i="7"/>
  <c r="Y530" i="7"/>
  <c r="BA530" i="7"/>
  <c r="AS530" i="7"/>
  <c r="BB531" i="7"/>
  <c r="AS531" i="7"/>
  <c r="AM530" i="7"/>
  <c r="AN530" i="7"/>
  <c r="AO530" i="7"/>
  <c r="AY530" i="7"/>
  <c r="AQ530" i="7"/>
  <c r="BD531" i="7"/>
  <c r="AT530" i="7"/>
  <c r="AW530" i="7"/>
  <c r="AZ531" i="7"/>
  <c r="AT531" i="7"/>
  <c r="AR531" i="7"/>
  <c r="V530" i="7"/>
  <c r="AV530" i="7"/>
  <c r="AV531" i="7"/>
  <c r="BC530" i="7"/>
  <c r="AM531" i="7"/>
  <c r="X531" i="7"/>
  <c r="AL531" i="7"/>
  <c r="BC531" i="7"/>
  <c r="Y531" i="7"/>
  <c r="AA531" i="7"/>
  <c r="BE531" i="7"/>
  <c r="AU530" i="7"/>
  <c r="AL530" i="7"/>
  <c r="AZ530" i="7"/>
  <c r="AX530" i="7"/>
  <c r="AP531" i="7"/>
  <c r="AX531" i="7"/>
  <c r="AY531" i="7"/>
  <c r="W530" i="7"/>
  <c r="AV527" i="7"/>
  <c r="X528" i="7"/>
  <c r="AY528" i="7"/>
  <c r="AZ541" i="7"/>
  <c r="AS540" i="7"/>
  <c r="AX541" i="7"/>
  <c r="BE541" i="7"/>
  <c r="BB541" i="7"/>
  <c r="AU541" i="7"/>
  <c r="AP541" i="7"/>
  <c r="W540" i="7"/>
  <c r="Y540" i="7"/>
  <c r="AY540" i="7"/>
  <c r="AK541" i="7"/>
  <c r="AQ540" i="7"/>
  <c r="AL540" i="7"/>
  <c r="AK540" i="7"/>
  <c r="AT540" i="7"/>
  <c r="AW541" i="7"/>
  <c r="BA541" i="7"/>
  <c r="W541" i="7"/>
  <c r="Y541" i="7"/>
  <c r="AO540" i="7"/>
  <c r="AM540" i="7"/>
  <c r="AM541" i="7"/>
  <c r="Z541" i="7"/>
  <c r="AN541" i="7"/>
  <c r="AV541" i="7"/>
  <c r="AR541" i="7"/>
  <c r="AA540" i="7"/>
  <c r="Z540" i="7"/>
  <c r="AU540" i="7"/>
  <c r="BB540" i="7"/>
  <c r="AA541" i="7"/>
  <c r="AL541" i="7"/>
  <c r="AY541" i="7"/>
  <c r="BD540" i="7"/>
  <c r="AP540" i="7"/>
  <c r="X540" i="7"/>
  <c r="AQ541" i="7"/>
  <c r="AS541" i="7"/>
  <c r="BC541" i="7"/>
  <c r="V541" i="7"/>
  <c r="BD541" i="7"/>
  <c r="AX540" i="7"/>
  <c r="V540" i="7"/>
  <c r="AN540" i="7"/>
  <c r="BC540" i="7"/>
  <c r="AV540" i="7"/>
  <c r="AO541" i="7"/>
  <c r="AT541" i="7"/>
  <c r="X541" i="7"/>
  <c r="BE540" i="7"/>
  <c r="AZ540" i="7"/>
  <c r="AW540" i="7"/>
  <c r="AR540" i="7"/>
  <c r="BA540" i="7"/>
  <c r="BC528" i="7"/>
  <c r="AU528" i="7"/>
  <c r="AZ527" i="7"/>
  <c r="AT527" i="7"/>
  <c r="AK527" i="7"/>
  <c r="AL527" i="7"/>
  <c r="Y527" i="7"/>
  <c r="BB528" i="7"/>
  <c r="AX528" i="7"/>
  <c r="AO528" i="7"/>
  <c r="AO527" i="7"/>
  <c r="X527" i="7"/>
  <c r="BA527" i="7"/>
  <c r="AT528" i="7"/>
  <c r="AX527" i="7"/>
  <c r="AN527" i="7"/>
  <c r="Y528" i="7"/>
  <c r="AR527" i="7"/>
  <c r="W527" i="7"/>
  <c r="BD528" i="7"/>
  <c r="AZ528" i="7"/>
  <c r="AS528" i="7"/>
  <c r="BA528" i="7"/>
  <c r="AQ527" i="7"/>
  <c r="AM528" i="7"/>
  <c r="Z527" i="7"/>
  <c r="AM527" i="7"/>
  <c r="BD527" i="7"/>
  <c r="AQ528" i="7"/>
  <c r="AP528" i="7"/>
  <c r="AN528" i="7"/>
  <c r="Z528" i="7"/>
  <c r="AP527" i="7"/>
  <c r="AS527" i="7"/>
  <c r="AR528" i="7"/>
  <c r="AU527" i="7"/>
  <c r="AY527" i="7"/>
  <c r="AW527" i="7"/>
  <c r="BC527" i="7"/>
  <c r="AW528" i="7"/>
  <c r="V528" i="7"/>
  <c r="AY544" i="7"/>
  <c r="X544" i="7"/>
  <c r="AK544" i="7"/>
  <c r="BE544" i="7"/>
  <c r="AX544" i="7"/>
  <c r="Z544" i="7"/>
  <c r="AO544" i="7"/>
  <c r="AR544" i="7"/>
  <c r="BD544" i="7"/>
  <c r="AP544" i="7"/>
  <c r="W544" i="7"/>
  <c r="AS544" i="7"/>
  <c r="AV544" i="7"/>
  <c r="AM544" i="7"/>
  <c r="AU544" i="7"/>
  <c r="AQ544" i="7"/>
  <c r="AA544" i="7"/>
  <c r="AT544" i="7"/>
  <c r="BB544" i="7"/>
  <c r="BC544" i="7"/>
  <c r="Y544" i="7"/>
  <c r="BA544" i="7"/>
  <c r="AL544" i="7"/>
  <c r="AW544" i="7"/>
  <c r="V544" i="7"/>
  <c r="AN544" i="7"/>
  <c r="AZ544" i="7"/>
  <c r="AV528" i="7"/>
  <c r="BB527" i="7"/>
  <c r="BE527" i="7"/>
  <c r="AA527" i="7"/>
  <c r="V527" i="7"/>
  <c r="AA528" i="7"/>
  <c r="AK528" i="7"/>
  <c r="AL528" i="7"/>
  <c r="W528" i="7"/>
  <c r="V552" i="7"/>
  <c r="AT552" i="7"/>
  <c r="AO552" i="7"/>
  <c r="AZ552" i="7"/>
  <c r="W552" i="7"/>
  <c r="AA552" i="7"/>
  <c r="AN552" i="7"/>
  <c r="BB552" i="7"/>
  <c r="BD552" i="7"/>
  <c r="AW552" i="7"/>
  <c r="AL552" i="7"/>
  <c r="AX552" i="7"/>
  <c r="BA552" i="7"/>
  <c r="AQ552" i="7"/>
  <c r="AK552" i="7"/>
  <c r="BE552" i="7"/>
  <c r="Z552" i="7"/>
  <c r="X552" i="7"/>
  <c r="BC552" i="7"/>
  <c r="Y552" i="7"/>
  <c r="AS552" i="7"/>
  <c r="AM552" i="7"/>
  <c r="AR552" i="7"/>
  <c r="AV552" i="7"/>
  <c r="AP552" i="7"/>
  <c r="AU552" i="7"/>
  <c r="AY552" i="7"/>
  <c r="BE528" i="7"/>
  <c r="AZ524" i="7"/>
  <c r="AN524" i="7"/>
  <c r="AQ524" i="7"/>
  <c r="Y524" i="7"/>
  <c r="AV524" i="7"/>
  <c r="AY524" i="7"/>
  <c r="AR524" i="7"/>
  <c r="Z524" i="7"/>
  <c r="V524" i="7"/>
  <c r="AP524" i="7"/>
  <c r="W524" i="7"/>
  <c r="AW524" i="7"/>
  <c r="AM524" i="7"/>
  <c r="AK524" i="7"/>
  <c r="AS524" i="7"/>
  <c r="X524" i="7"/>
  <c r="BA524" i="7"/>
  <c r="AU524" i="7"/>
  <c r="AL524" i="7"/>
  <c r="AT524" i="7"/>
  <c r="BB524" i="7"/>
  <c r="BC524" i="7"/>
  <c r="AX524" i="7"/>
  <c r="AA524" i="7"/>
  <c r="AO524" i="7"/>
  <c r="BD524" i="7"/>
  <c r="BE524" i="7"/>
  <c r="BD523" i="7"/>
  <c r="W523" i="7"/>
  <c r="AR523" i="7"/>
  <c r="Z523" i="7"/>
  <c r="BC523" i="7"/>
  <c r="AW523" i="7"/>
  <c r="AS523" i="7"/>
  <c r="BA523" i="7"/>
  <c r="AQ523" i="7"/>
  <c r="AV523" i="7"/>
  <c r="X523" i="7"/>
  <c r="AL523" i="7"/>
  <c r="AT523" i="7"/>
  <c r="AZ523" i="7"/>
  <c r="AM523" i="7"/>
  <c r="AU523" i="7"/>
  <c r="V523" i="7"/>
  <c r="AO523" i="7"/>
  <c r="AP523" i="7"/>
  <c r="Y523" i="7"/>
  <c r="BB523" i="7"/>
  <c r="AA523" i="7"/>
  <c r="AX523" i="7"/>
  <c r="BE523" i="7"/>
  <c r="AN523" i="7"/>
  <c r="AK523" i="7"/>
  <c r="AY523" i="7"/>
  <c r="AX520" i="7"/>
  <c r="BD520" i="7"/>
  <c r="AK520" i="7"/>
  <c r="AZ520" i="7"/>
  <c r="AQ520" i="7"/>
  <c r="AN520" i="7"/>
  <c r="AW520" i="7"/>
  <c r="BB520" i="7"/>
  <c r="AY520" i="7"/>
  <c r="BA520" i="7"/>
  <c r="AV520" i="7"/>
  <c r="AO520" i="7"/>
  <c r="BC520" i="7"/>
  <c r="AM520" i="7"/>
  <c r="V520" i="7"/>
  <c r="AA520" i="7"/>
  <c r="X520" i="7"/>
  <c r="Z520" i="7"/>
  <c r="W520" i="7"/>
  <c r="AP520" i="7"/>
  <c r="AT520" i="7"/>
  <c r="AL520" i="7"/>
  <c r="AU520" i="7"/>
  <c r="AS520" i="7"/>
  <c r="AR520" i="7"/>
  <c r="Y520" i="7"/>
  <c r="BE520" i="7"/>
  <c r="AM517" i="7"/>
  <c r="AX519" i="7"/>
  <c r="AO517" i="7"/>
  <c r="W519" i="7"/>
  <c r="AA519" i="7"/>
  <c r="AT519" i="7"/>
  <c r="AQ517" i="7"/>
  <c r="AX517" i="7"/>
  <c r="V517" i="7"/>
  <c r="AU556" i="7"/>
  <c r="Z557" i="7"/>
  <c r="AR556" i="7"/>
  <c r="BA556" i="7"/>
  <c r="W557" i="7"/>
  <c r="BA557" i="7"/>
  <c r="W556" i="7"/>
  <c r="AQ556" i="7"/>
  <c r="BB556" i="7"/>
  <c r="AY556" i="7"/>
  <c r="AM556" i="7"/>
  <c r="BC556" i="7"/>
  <c r="AP557" i="7"/>
  <c r="AV556" i="7"/>
  <c r="AN556" i="7"/>
  <c r="AN557" i="7"/>
  <c r="BB557" i="7"/>
  <c r="AM557" i="7"/>
  <c r="BD556" i="7"/>
  <c r="AA556" i="7"/>
  <c r="AY557" i="7"/>
  <c r="V556" i="7"/>
  <c r="AT557" i="7"/>
  <c r="Y556" i="7"/>
  <c r="AX557" i="7"/>
  <c r="AQ557" i="7"/>
  <c r="X557" i="7"/>
  <c r="V557" i="7"/>
  <c r="AX556" i="7"/>
  <c r="Z556" i="7"/>
  <c r="AL556" i="7"/>
  <c r="AL557" i="7"/>
  <c r="AT556" i="7"/>
  <c r="AK556" i="7"/>
  <c r="AA557" i="7"/>
  <c r="AU557" i="7"/>
  <c r="AW557" i="7"/>
  <c r="AS557" i="7"/>
  <c r="AK557" i="7"/>
  <c r="AZ557" i="7"/>
  <c r="X556" i="7"/>
  <c r="AO556" i="7"/>
  <c r="AP556" i="7"/>
  <c r="BE556" i="7"/>
  <c r="AV557" i="7"/>
  <c r="BC557" i="7"/>
  <c r="AR557" i="7"/>
  <c r="BE557" i="7"/>
  <c r="AO557" i="7"/>
  <c r="BD557" i="7"/>
  <c r="Y557" i="7"/>
  <c r="AW556" i="7"/>
  <c r="AZ556" i="7"/>
  <c r="AS556" i="7"/>
  <c r="AR519" i="7"/>
  <c r="V519" i="7"/>
  <c r="AM519" i="7"/>
  <c r="AK519" i="7"/>
  <c r="AP519" i="7"/>
  <c r="X517" i="7"/>
  <c r="Z517" i="7"/>
  <c r="BB517" i="7"/>
  <c r="AK517" i="7"/>
  <c r="AO519" i="7"/>
  <c r="Y519" i="7"/>
  <c r="AY519" i="7"/>
  <c r="AW517" i="7"/>
  <c r="AN517" i="7"/>
  <c r="AA517" i="7"/>
  <c r="AU519" i="7"/>
  <c r="AV517" i="7"/>
  <c r="X519" i="7"/>
  <c r="AZ519" i="7"/>
  <c r="BD519" i="7"/>
  <c r="BA519" i="7"/>
  <c r="Y517" i="7"/>
  <c r="AY517" i="7"/>
  <c r="AS517" i="7"/>
  <c r="AL517" i="7"/>
  <c r="AN519" i="7"/>
  <c r="AV519" i="7"/>
  <c r="AW519" i="7"/>
  <c r="AS519" i="7"/>
  <c r="BC519" i="7"/>
  <c r="AQ519" i="7"/>
  <c r="BA517" i="7"/>
  <c r="W517" i="7"/>
  <c r="AU517" i="7"/>
  <c r="AR517" i="7"/>
  <c r="BE519" i="7"/>
  <c r="BB519" i="7"/>
  <c r="Z519" i="7"/>
  <c r="AL519" i="7"/>
  <c r="BC517" i="7"/>
  <c r="AZ517" i="7"/>
  <c r="BD517" i="7"/>
  <c r="AP517" i="7"/>
  <c r="AT517" i="7"/>
  <c r="BE517" i="7"/>
  <c r="V515" i="7"/>
  <c r="BC516" i="7"/>
  <c r="W515" i="7"/>
  <c r="AK516" i="7"/>
  <c r="AR516" i="7"/>
  <c r="AY516" i="7"/>
  <c r="AM514" i="7"/>
  <c r="AQ514" i="7"/>
  <c r="AW514" i="7"/>
  <c r="AY514" i="7"/>
  <c r="BD514" i="7"/>
  <c r="AL515" i="7"/>
  <c r="BB515" i="7"/>
  <c r="AR515" i="7"/>
  <c r="W516" i="7"/>
  <c r="AL516" i="7"/>
  <c r="BA514" i="7"/>
  <c r="BB514" i="7"/>
  <c r="AP514" i="7"/>
  <c r="AV514" i="7"/>
  <c r="AV515" i="7"/>
  <c r="AM515" i="7"/>
  <c r="AO515" i="7"/>
  <c r="BE516" i="7"/>
  <c r="BD515" i="7"/>
  <c r="AO516" i="7"/>
  <c r="Z516" i="7"/>
  <c r="AQ516" i="7"/>
  <c r="AU516" i="7"/>
  <c r="X514" i="7"/>
  <c r="AS514" i="7"/>
  <c r="AN514" i="7"/>
  <c r="AU514" i="7"/>
  <c r="BA515" i="7"/>
  <c r="AT515" i="7"/>
  <c r="AZ515" i="7"/>
  <c r="BC514" i="7"/>
  <c r="AW515" i="7"/>
  <c r="BA516" i="7"/>
  <c r="Y516" i="7"/>
  <c r="AP516" i="7"/>
  <c r="AZ514" i="7"/>
  <c r="AA514" i="7"/>
  <c r="BE514" i="7"/>
  <c r="W514" i="7"/>
  <c r="AU515" i="7"/>
  <c r="BE515" i="7"/>
  <c r="AY515" i="7"/>
  <c r="AO514" i="7"/>
  <c r="AV516" i="7"/>
  <c r="AZ516" i="7"/>
  <c r="BD516" i="7"/>
  <c r="AM516" i="7"/>
  <c r="AN516" i="7"/>
  <c r="Z514" i="7"/>
  <c r="AK514" i="7"/>
  <c r="AR514" i="7"/>
  <c r="X515" i="7"/>
  <c r="AQ515" i="7"/>
  <c r="AS515" i="7"/>
  <c r="AA516" i="7"/>
  <c r="Y514" i="7"/>
  <c r="X516" i="7"/>
  <c r="BB516" i="7"/>
  <c r="AL514" i="7"/>
  <c r="V514" i="7"/>
  <c r="AK515" i="7"/>
  <c r="Z515" i="7"/>
  <c r="BC515" i="7"/>
  <c r="AP515" i="7"/>
  <c r="AT514" i="7"/>
  <c r="AS516" i="7"/>
  <c r="AX516" i="7"/>
  <c r="V516" i="7"/>
  <c r="AW516" i="7"/>
  <c r="AT516" i="7"/>
  <c r="AX514" i="7"/>
  <c r="AA515" i="7"/>
  <c r="AN515" i="7"/>
  <c r="Y515" i="7"/>
  <c r="AX515" i="7"/>
  <c r="AZ518" i="7"/>
  <c r="AL518" i="7"/>
  <c r="BE518" i="7"/>
  <c r="AP518" i="7"/>
  <c r="AK518" i="7"/>
  <c r="AS518" i="7"/>
  <c r="AN518" i="7"/>
  <c r="BB518" i="7"/>
  <c r="AX518" i="7"/>
  <c r="BD518" i="7"/>
  <c r="AM518" i="7"/>
  <c r="AU518" i="7"/>
  <c r="W518" i="7"/>
  <c r="AQ518" i="7"/>
  <c r="AT518" i="7"/>
  <c r="AA518" i="7"/>
  <c r="Y518" i="7"/>
  <c r="AY518" i="7"/>
  <c r="BA518" i="7"/>
  <c r="AO518" i="7"/>
  <c r="Z518" i="7"/>
  <c r="BC518" i="7"/>
  <c r="AW518" i="7"/>
  <c r="AV518" i="7"/>
  <c r="X518" i="7"/>
  <c r="V518" i="7"/>
  <c r="AR518" i="7"/>
  <c r="BC522" i="7"/>
  <c r="BD522" i="7"/>
  <c r="W522" i="7"/>
  <c r="AR522" i="7"/>
  <c r="AP521" i="7"/>
  <c r="V521" i="7"/>
  <c r="AS521" i="7"/>
  <c r="AX521" i="7"/>
  <c r="AT522" i="7"/>
  <c r="BE522" i="7"/>
  <c r="AQ522" i="7"/>
  <c r="AZ522" i="7"/>
  <c r="AA522" i="7"/>
  <c r="AN521" i="7"/>
  <c r="BD521" i="7"/>
  <c r="AY521" i="7"/>
  <c r="X521" i="7"/>
  <c r="BA521" i="7"/>
  <c r="AK522" i="7"/>
  <c r="AU522" i="7"/>
  <c r="AS522" i="7"/>
  <c r="Z522" i="7"/>
  <c r="AO521" i="7"/>
  <c r="AU521" i="7"/>
  <c r="AQ521" i="7"/>
  <c r="AV522" i="7"/>
  <c r="AL522" i="7"/>
  <c r="AZ521" i="7"/>
  <c r="AL521" i="7"/>
  <c r="AV521" i="7"/>
  <c r="W521" i="7"/>
  <c r="AM521" i="7"/>
  <c r="Z521" i="7"/>
  <c r="Y522" i="7"/>
  <c r="V522" i="7"/>
  <c r="BC521" i="7"/>
  <c r="AK521" i="7"/>
  <c r="AA521" i="7"/>
  <c r="AN522" i="7"/>
  <c r="AM522" i="7"/>
  <c r="AX522" i="7"/>
  <c r="AO522" i="7"/>
  <c r="AW522" i="7"/>
  <c r="AT521" i="7"/>
  <c r="BB521" i="7"/>
  <c r="AW521" i="7"/>
  <c r="X522" i="7"/>
  <c r="AY522" i="7"/>
  <c r="AP522" i="7"/>
  <c r="BB522" i="7"/>
  <c r="BA522" i="7"/>
  <c r="BE521" i="7"/>
  <c r="AR521" i="7"/>
  <c r="Y521" i="7"/>
  <c r="AY525" i="7"/>
  <c r="BC525" i="7"/>
  <c r="AZ525" i="7"/>
  <c r="AM525" i="7"/>
  <c r="BC526" i="7"/>
  <c r="AP526" i="7"/>
  <c r="V526" i="7"/>
  <c r="BE526" i="7"/>
  <c r="BD525" i="7"/>
  <c r="BB525" i="7"/>
  <c r="Z525" i="7"/>
  <c r="AW525" i="7"/>
  <c r="AT526" i="7"/>
  <c r="AK525" i="7"/>
  <c r="Y525" i="7"/>
  <c r="AO525" i="7"/>
  <c r="W525" i="7"/>
  <c r="BD526" i="7"/>
  <c r="AY526" i="7"/>
  <c r="Z526" i="7"/>
  <c r="AQ526" i="7"/>
  <c r="AA526" i="7"/>
  <c r="X526" i="7"/>
  <c r="AK526" i="7"/>
  <c r="Y526" i="7"/>
  <c r="AT525" i="7"/>
  <c r="AX525" i="7"/>
  <c r="AA525" i="7"/>
  <c r="BA525" i="7"/>
  <c r="AX526" i="7"/>
  <c r="AV526" i="7"/>
  <c r="W526" i="7"/>
  <c r="AR526" i="7"/>
  <c r="AS525" i="7"/>
  <c r="X525" i="7"/>
  <c r="AV525" i="7"/>
  <c r="AO526" i="7"/>
  <c r="AM526" i="7"/>
  <c r="AW526" i="7"/>
  <c r="AL525" i="7"/>
  <c r="AU525" i="7"/>
  <c r="BB526" i="7"/>
  <c r="BA526" i="7"/>
  <c r="AS526" i="7"/>
  <c r="AP525" i="7"/>
  <c r="V525" i="7"/>
  <c r="AQ525" i="7"/>
  <c r="AL526" i="7"/>
  <c r="AN526" i="7"/>
  <c r="AZ526" i="7"/>
  <c r="AN525" i="7"/>
  <c r="BE525" i="7"/>
  <c r="AR525" i="7"/>
  <c r="AU526" i="7"/>
  <c r="AR529" i="7"/>
  <c r="BA529" i="7"/>
  <c r="AT529" i="7"/>
  <c r="AU529" i="7"/>
  <c r="AX529" i="7"/>
  <c r="AZ529" i="7"/>
  <c r="AL529" i="7"/>
  <c r="AP529" i="7"/>
  <c r="V529" i="7"/>
  <c r="BE529" i="7"/>
  <c r="BD529" i="7"/>
  <c r="AN529" i="7"/>
  <c r="AW529" i="7"/>
  <c r="AV529" i="7"/>
  <c r="W529" i="7"/>
  <c r="AQ529" i="7"/>
  <c r="Z529" i="7"/>
  <c r="AY529" i="7"/>
  <c r="BB529" i="7"/>
  <c r="Y529" i="7"/>
  <c r="AM529" i="7"/>
  <c r="AO529" i="7"/>
  <c r="X529" i="7"/>
  <c r="BC529" i="7"/>
  <c r="AA529" i="7"/>
  <c r="AK529" i="7"/>
  <c r="AS529" i="7"/>
  <c r="AX533" i="7"/>
  <c r="AY533" i="7"/>
  <c r="AV533" i="7"/>
  <c r="AN533" i="7"/>
  <c r="AY534" i="7"/>
  <c r="AM534" i="7"/>
  <c r="AO534" i="7"/>
  <c r="AV534" i="7"/>
  <c r="AP533" i="7"/>
  <c r="AA533" i="7"/>
  <c r="AQ533" i="7"/>
  <c r="Y534" i="7"/>
  <c r="BA534" i="7"/>
  <c r="AP534" i="7"/>
  <c r="AL533" i="7"/>
  <c r="V533" i="7"/>
  <c r="BE533" i="7"/>
  <c r="W533" i="7"/>
  <c r="X534" i="7"/>
  <c r="BE534" i="7"/>
  <c r="AS534" i="7"/>
  <c r="AU534" i="7"/>
  <c r="AT534" i="7"/>
  <c r="AR533" i="7"/>
  <c r="BD533" i="7"/>
  <c r="Z533" i="7"/>
  <c r="BB534" i="7"/>
  <c r="AR534" i="7"/>
  <c r="V534" i="7"/>
  <c r="AA534" i="7"/>
  <c r="AN534" i="7"/>
  <c r="BD534" i="7"/>
  <c r="X533" i="7"/>
  <c r="BB533" i="7"/>
  <c r="AS533" i="7"/>
  <c r="W534" i="7"/>
  <c r="AL534" i="7"/>
  <c r="BC534" i="7"/>
  <c r="Z534" i="7"/>
  <c r="AZ533" i="7"/>
  <c r="AZ534" i="7"/>
  <c r="AM533" i="7"/>
  <c r="AU533" i="7"/>
  <c r="AK533" i="7"/>
  <c r="AT533" i="7"/>
  <c r="AK534" i="7"/>
  <c r="AX534" i="7"/>
  <c r="AQ534" i="7"/>
  <c r="Y533" i="7"/>
  <c r="BA533" i="7"/>
  <c r="AW533" i="7"/>
  <c r="BC533" i="7"/>
  <c r="AO533" i="7"/>
  <c r="AW534" i="7"/>
  <c r="AY535" i="7"/>
  <c r="Z535" i="7"/>
  <c r="AV535" i="7"/>
  <c r="W536" i="7"/>
  <c r="AS536" i="7"/>
  <c r="BB535" i="7"/>
  <c r="AL535" i="7"/>
  <c r="AR535" i="7"/>
  <c r="BA535" i="7"/>
  <c r="AK536" i="7"/>
  <c r="BB536" i="7"/>
  <c r="AW536" i="7"/>
  <c r="AZ535" i="7"/>
  <c r="BD535" i="7"/>
  <c r="AN536" i="7"/>
  <c r="AT536" i="7"/>
  <c r="AU536" i="7"/>
  <c r="AO536" i="7"/>
  <c r="AL536" i="7"/>
  <c r="BE535" i="7"/>
  <c r="AQ536" i="7"/>
  <c r="X536" i="7"/>
  <c r="AV536" i="7"/>
  <c r="AA535" i="7"/>
  <c r="V535" i="7"/>
  <c r="AX535" i="7"/>
  <c r="AU535" i="7"/>
  <c r="AS535" i="7"/>
  <c r="AK535" i="7"/>
  <c r="AP535" i="7"/>
  <c r="AZ536" i="7"/>
  <c r="AP536" i="7"/>
  <c r="AY536" i="7"/>
  <c r="AR536" i="7"/>
  <c r="Y536" i="7"/>
  <c r="X535" i="7"/>
  <c r="AO535" i="7"/>
  <c r="Z536" i="7"/>
  <c r="AQ535" i="7"/>
  <c r="AA536" i="7"/>
  <c r="AM535" i="7"/>
  <c r="AT535" i="7"/>
  <c r="BC535" i="7"/>
  <c r="AW535" i="7"/>
  <c r="W535" i="7"/>
  <c r="AX536" i="7"/>
  <c r="BE536" i="7"/>
  <c r="BC536" i="7"/>
  <c r="V536" i="7"/>
  <c r="Y535" i="7"/>
  <c r="AN535" i="7"/>
  <c r="AM536" i="7"/>
  <c r="BA536" i="7"/>
  <c r="BD536" i="7"/>
  <c r="AP537" i="7"/>
  <c r="AA537" i="7"/>
  <c r="BB537" i="7"/>
  <c r="Z537" i="7"/>
  <c r="W537" i="7"/>
  <c r="AR537" i="7"/>
  <c r="AO537" i="7"/>
  <c r="BA537" i="7"/>
  <c r="AX537" i="7"/>
  <c r="BE537" i="7"/>
  <c r="Y537" i="7"/>
  <c r="V537" i="7"/>
  <c r="AQ537" i="7"/>
  <c r="AN537" i="7"/>
  <c r="BC537" i="7"/>
  <c r="AL537" i="7"/>
  <c r="AU537" i="7"/>
  <c r="AK537" i="7"/>
  <c r="AM537" i="7"/>
  <c r="AZ537" i="7"/>
  <c r="AV537" i="7"/>
  <c r="AW537" i="7"/>
  <c r="BD537" i="7"/>
  <c r="AS537" i="7"/>
  <c r="AY537" i="7"/>
  <c r="AT537" i="7"/>
  <c r="X537" i="7"/>
  <c r="AW539" i="7"/>
  <c r="AS539" i="7"/>
  <c r="AV539" i="7"/>
  <c r="AA539" i="7"/>
  <c r="BC539" i="7"/>
  <c r="AX539" i="7"/>
  <c r="AZ539" i="7"/>
  <c r="X539" i="7"/>
  <c r="BB539" i="7"/>
  <c r="AL539" i="7"/>
  <c r="AN539" i="7"/>
  <c r="BE539" i="7"/>
  <c r="BD539" i="7"/>
  <c r="AR539" i="7"/>
  <c r="V539" i="7"/>
  <c r="AK539" i="7"/>
  <c r="AU539" i="7"/>
  <c r="AY539" i="7"/>
  <c r="Y539" i="7"/>
  <c r="BA539" i="7"/>
  <c r="AT539" i="7"/>
  <c r="Z539" i="7"/>
  <c r="AO539" i="7"/>
  <c r="W539" i="7"/>
  <c r="AP539" i="7"/>
  <c r="AM539" i="7"/>
  <c r="AQ539" i="7"/>
  <c r="AA543" i="7"/>
  <c r="BB543" i="7"/>
  <c r="BA543" i="7"/>
  <c r="AM543" i="7"/>
  <c r="AY543" i="7"/>
  <c r="AZ543" i="7"/>
  <c r="BE543" i="7"/>
  <c r="AQ543" i="7"/>
  <c r="AO543" i="7"/>
  <c r="AX543" i="7"/>
  <c r="AU543" i="7"/>
  <c r="X543" i="7"/>
  <c r="AP543" i="7"/>
  <c r="AR543" i="7"/>
  <c r="BD543" i="7"/>
  <c r="Z543" i="7"/>
  <c r="BC543" i="7"/>
  <c r="AW543" i="7"/>
  <c r="AK543" i="7"/>
  <c r="V543" i="7"/>
  <c r="Y543" i="7"/>
  <c r="AS543" i="7"/>
  <c r="W543" i="7"/>
  <c r="AN543" i="7"/>
  <c r="AT543" i="7"/>
  <c r="AL543" i="7"/>
  <c r="AV543" i="7"/>
  <c r="AV545" i="7"/>
  <c r="AX545" i="7"/>
  <c r="Y545" i="7"/>
  <c r="AP545" i="7"/>
  <c r="AN545" i="7"/>
  <c r="BB545" i="7"/>
  <c r="BA545" i="7"/>
  <c r="AQ545" i="7"/>
  <c r="AO545" i="7"/>
  <c r="AA545" i="7"/>
  <c r="AU545" i="7"/>
  <c r="AT545" i="7"/>
  <c r="BE545" i="7"/>
  <c r="BE567" i="7"/>
  <c r="AR567" i="7"/>
  <c r="AQ567" i="7"/>
  <c r="AX567" i="7"/>
  <c r="AL567" i="7"/>
  <c r="AK567" i="7"/>
  <c r="AY567" i="7"/>
  <c r="V567" i="7"/>
  <c r="AU567" i="7"/>
  <c r="Y567" i="7"/>
  <c r="AA567" i="7"/>
  <c r="AM567" i="7"/>
  <c r="Z567" i="7"/>
  <c r="BA567" i="7"/>
  <c r="AT567" i="7"/>
  <c r="AW567" i="7"/>
  <c r="W567" i="7"/>
  <c r="BC567" i="7"/>
  <c r="BD567" i="7"/>
  <c r="AO567" i="7"/>
  <c r="AN567" i="7"/>
  <c r="AZ567" i="7"/>
  <c r="AV567" i="7"/>
  <c r="AP567" i="7"/>
  <c r="X567" i="7"/>
  <c r="AS567" i="7"/>
  <c r="BB567" i="7"/>
  <c r="AZ545" i="7"/>
  <c r="W545" i="7"/>
  <c r="Z545" i="7"/>
  <c r="AY545" i="7"/>
  <c r="AK545" i="7"/>
  <c r="BC545" i="7"/>
  <c r="AW545" i="7"/>
  <c r="AR545" i="7"/>
  <c r="AL545" i="7"/>
  <c r="AS545" i="7"/>
  <c r="AM545" i="7"/>
  <c r="V545" i="7"/>
  <c r="BD545" i="7"/>
  <c r="X545" i="7"/>
  <c r="W555" i="7"/>
  <c r="BA555" i="7"/>
  <c r="AQ555" i="7"/>
  <c r="AA555" i="7"/>
  <c r="AV555" i="7"/>
  <c r="Y555" i="7"/>
  <c r="AS555" i="7"/>
  <c r="AU555" i="7"/>
  <c r="AM555" i="7"/>
  <c r="BB555" i="7"/>
  <c r="BD555" i="7"/>
  <c r="AK555" i="7"/>
  <c r="V555" i="7"/>
  <c r="AO555" i="7"/>
  <c r="BE555" i="7"/>
  <c r="X555" i="7"/>
  <c r="BC555" i="7"/>
  <c r="Z555" i="7"/>
  <c r="AY555" i="7"/>
  <c r="AZ555" i="7"/>
  <c r="AX555" i="7"/>
  <c r="AP555" i="7"/>
  <c r="AW555" i="7"/>
  <c r="AT555" i="7"/>
  <c r="AN555" i="7"/>
  <c r="AR555" i="7"/>
  <c r="AL555" i="7"/>
  <c r="AY558" i="7"/>
  <c r="W558" i="7"/>
  <c r="BD558" i="7"/>
  <c r="BC558" i="7"/>
  <c r="BE558" i="7"/>
  <c r="AK558" i="7"/>
  <c r="AV558" i="7"/>
  <c r="BB558" i="7"/>
  <c r="AZ558" i="7"/>
  <c r="X558" i="7"/>
  <c r="AP558" i="7"/>
  <c r="BA558" i="7"/>
  <c r="Z558" i="7"/>
  <c r="AA558" i="7"/>
  <c r="AL558" i="7"/>
  <c r="AT558" i="7"/>
  <c r="AR558" i="7"/>
  <c r="AM558" i="7"/>
  <c r="AS558" i="7"/>
  <c r="AU558" i="7"/>
  <c r="V558" i="7"/>
  <c r="AN558" i="7"/>
  <c r="AQ558" i="7"/>
  <c r="AX558" i="7"/>
  <c r="AW558" i="7"/>
  <c r="AO558" i="7"/>
  <c r="Y558" i="7"/>
  <c r="AV559" i="7"/>
  <c r="AU559" i="7"/>
  <c r="AZ559" i="7"/>
  <c r="AY559" i="7"/>
  <c r="AN559" i="7"/>
  <c r="AX559" i="7"/>
  <c r="V559" i="7"/>
  <c r="AT559" i="7"/>
  <c r="AR559" i="7"/>
  <c r="AQ559" i="7"/>
  <c r="Z559" i="7"/>
  <c r="BA559" i="7"/>
  <c r="AK559" i="7"/>
  <c r="AO559" i="7"/>
  <c r="AL559" i="7"/>
  <c r="BD559" i="7"/>
  <c r="X559" i="7"/>
  <c r="AW559" i="7"/>
  <c r="BC559" i="7"/>
  <c r="BE559" i="7"/>
  <c r="W559" i="7"/>
  <c r="AS559" i="7"/>
  <c r="BB559" i="7"/>
  <c r="AA559" i="7"/>
  <c r="AM559" i="7"/>
  <c r="AP559" i="7"/>
  <c r="Y559" i="7"/>
  <c r="AY561" i="7"/>
  <c r="AN561" i="7"/>
  <c r="Z561" i="7"/>
  <c r="AW561" i="7"/>
  <c r="AO561" i="7"/>
  <c r="AQ561" i="7"/>
  <c r="AL561" i="7"/>
  <c r="Y561" i="7"/>
  <c r="AS561" i="7"/>
  <c r="AU561" i="7"/>
  <c r="BB561" i="7"/>
  <c r="AT561" i="7"/>
  <c r="BD561" i="7"/>
  <c r="AA561" i="7"/>
  <c r="AZ561" i="7"/>
  <c r="X561" i="7"/>
  <c r="BE561" i="7"/>
  <c r="AK561" i="7"/>
  <c r="AM561" i="7"/>
  <c r="AX561" i="7"/>
  <c r="BA561" i="7"/>
  <c r="AR561" i="7"/>
  <c r="AV561" i="7"/>
  <c r="BC561" i="7"/>
  <c r="AP561" i="7"/>
  <c r="V561" i="7"/>
  <c r="W561" i="7"/>
  <c r="BE565" i="7"/>
  <c r="AX565" i="7"/>
  <c r="AN565" i="7"/>
  <c r="X565" i="7"/>
  <c r="AL565" i="7"/>
  <c r="AK565" i="7"/>
  <c r="V565" i="7"/>
  <c r="BC565" i="7"/>
  <c r="AZ565" i="7"/>
  <c r="AP565" i="7"/>
  <c r="AT565" i="7"/>
  <c r="BD565" i="7"/>
  <c r="Z565" i="7"/>
  <c r="AM565" i="7"/>
  <c r="AR565" i="7"/>
  <c r="AV565" i="7"/>
  <c r="BA565" i="7"/>
  <c r="AS565" i="7"/>
  <c r="W565" i="7"/>
  <c r="AU565" i="7"/>
  <c r="AQ565" i="7"/>
  <c r="AW565" i="7"/>
  <c r="BB565" i="7"/>
  <c r="AO565" i="7"/>
  <c r="AY565" i="7"/>
  <c r="Y565" i="7"/>
  <c r="AA565" i="7"/>
  <c r="Y569" i="7"/>
  <c r="AS569" i="7"/>
  <c r="AZ569" i="7"/>
  <c r="BA570" i="7"/>
  <c r="AT570" i="7"/>
  <c r="AA570" i="7"/>
  <c r="AR570" i="7"/>
  <c r="AP570" i="7"/>
  <c r="AV570" i="7"/>
  <c r="AS570" i="7"/>
  <c r="AP569" i="7"/>
  <c r="AQ570" i="7"/>
  <c r="AW570" i="7"/>
  <c r="BB569" i="7"/>
  <c r="AA569" i="7"/>
  <c r="W569" i="7"/>
  <c r="V569" i="7"/>
  <c r="AY570" i="7"/>
  <c r="BD570" i="7"/>
  <c r="Z570" i="7"/>
  <c r="AU570" i="7"/>
  <c r="AX570" i="7"/>
  <c r="AW569" i="7"/>
  <c r="AL569" i="7"/>
  <c r="AY569" i="7"/>
  <c r="AN569" i="7"/>
  <c r="BE570" i="7"/>
  <c r="AK570" i="7"/>
  <c r="AM570" i="7"/>
  <c r="AM569" i="7"/>
  <c r="AQ569" i="7"/>
  <c r="Z569" i="7"/>
  <c r="AX569" i="7"/>
  <c r="AR569" i="7"/>
  <c r="BC569" i="7"/>
  <c r="X570" i="7"/>
  <c r="BC570" i="7"/>
  <c r="AL570" i="7"/>
  <c r="V570" i="7"/>
  <c r="AZ570" i="7"/>
  <c r="BE569" i="7"/>
  <c r="W570" i="7"/>
  <c r="AK569" i="7"/>
  <c r="BB570" i="7"/>
  <c r="AT569" i="7"/>
  <c r="BD569" i="7"/>
  <c r="AV569" i="7"/>
  <c r="AU569" i="7"/>
  <c r="BA569" i="7"/>
  <c r="AO570" i="7"/>
  <c r="X569" i="7"/>
  <c r="Y570" i="7"/>
  <c r="AO569" i="7"/>
  <c r="AN570" i="7"/>
  <c r="AX571" i="7"/>
  <c r="BA571" i="7"/>
  <c r="V571" i="7"/>
  <c r="AK571" i="7"/>
  <c r="BA572" i="7"/>
  <c r="AW572" i="7"/>
  <c r="BB572" i="7"/>
  <c r="Z572" i="7"/>
  <c r="AN572" i="7"/>
  <c r="AZ572" i="7"/>
  <c r="AQ571" i="7"/>
  <c r="AO571" i="7"/>
  <c r="BC571" i="7"/>
  <c r="AR571" i="7"/>
  <c r="AY572" i="7"/>
  <c r="AL572" i="7"/>
  <c r="X572" i="7"/>
  <c r="AV572" i="7"/>
  <c r="AA571" i="7"/>
  <c r="W571" i="7"/>
  <c r="AM571" i="7"/>
  <c r="BE572" i="7"/>
  <c r="AX572" i="7"/>
  <c r="V572" i="7"/>
  <c r="AU572" i="7"/>
  <c r="AQ572" i="7"/>
  <c r="AL571" i="7"/>
  <c r="AZ571" i="7"/>
  <c r="AT571" i="7"/>
  <c r="BD572" i="7"/>
  <c r="AA572" i="7"/>
  <c r="Y572" i="7"/>
  <c r="AM572" i="7"/>
  <c r="BC572" i="7"/>
  <c r="AW571" i="7"/>
  <c r="AU571" i="7"/>
  <c r="AV571" i="7"/>
  <c r="AS571" i="7"/>
  <c r="Z571" i="7"/>
  <c r="AT572" i="7"/>
  <c r="AK572" i="7"/>
  <c r="AN571" i="7"/>
  <c r="BB571" i="7"/>
  <c r="X571" i="7"/>
  <c r="AO572" i="7"/>
  <c r="BE571" i="7"/>
  <c r="Y571" i="7"/>
  <c r="AP571" i="7"/>
  <c r="AS572" i="7"/>
  <c r="W572" i="7"/>
  <c r="AR572" i="7"/>
  <c r="AY571" i="7"/>
  <c r="BD571" i="7"/>
  <c r="AP572" i="7"/>
  <c r="BA574" i="7"/>
  <c r="AV574" i="7"/>
  <c r="AA574" i="7"/>
  <c r="AY574" i="7"/>
  <c r="AN574" i="7"/>
  <c r="AP574" i="7"/>
  <c r="BE574" i="7"/>
  <c r="AK574" i="7"/>
  <c r="AT574" i="7"/>
  <c r="BC574" i="7"/>
  <c r="Z574" i="7"/>
  <c r="AL574" i="7"/>
  <c r="X574" i="7"/>
  <c r="AU574" i="7"/>
  <c r="BD574" i="7"/>
  <c r="AO574" i="7"/>
  <c r="AZ574" i="7"/>
  <c r="AS574" i="7"/>
  <c r="AX574" i="7"/>
  <c r="BB574" i="7"/>
  <c r="AR574" i="7"/>
  <c r="AQ574" i="7"/>
  <c r="AM574" i="7"/>
  <c r="Y574" i="7"/>
  <c r="AW574" i="7"/>
  <c r="W574" i="7"/>
  <c r="V574" i="7"/>
  <c r="AT575" i="7"/>
  <c r="AV575" i="7"/>
  <c r="AA575" i="7"/>
  <c r="AZ576" i="7"/>
  <c r="W576" i="7"/>
  <c r="AQ576" i="7"/>
  <c r="AM575" i="7"/>
  <c r="AU575" i="7"/>
  <c r="AX576" i="7"/>
  <c r="BC576" i="7"/>
  <c r="AN576" i="7"/>
  <c r="AA576" i="7"/>
  <c r="Z576" i="7"/>
  <c r="AS575" i="7"/>
  <c r="BB575" i="7"/>
  <c r="AX575" i="7"/>
  <c r="AW575" i="7"/>
  <c r="AK575" i="7"/>
  <c r="Y576" i="7"/>
  <c r="X576" i="7"/>
  <c r="AS576" i="7"/>
  <c r="AV576" i="7"/>
  <c r="AK576" i="7"/>
  <c r="BC575" i="7"/>
  <c r="BE575" i="7"/>
  <c r="AY575" i="7"/>
  <c r="AL576" i="7"/>
  <c r="AW576" i="7"/>
  <c r="BB576" i="7"/>
  <c r="AR575" i="7"/>
  <c r="BE576" i="7"/>
  <c r="Y575" i="7"/>
  <c r="Z575" i="7"/>
  <c r="W575" i="7"/>
  <c r="AL575" i="7"/>
  <c r="AR576" i="7"/>
  <c r="AN575" i="7"/>
  <c r="AZ575" i="7"/>
  <c r="AO575" i="7"/>
  <c r="AP576" i="7"/>
  <c r="BA576" i="7"/>
  <c r="BD576" i="7"/>
  <c r="AQ575" i="7"/>
  <c r="V576" i="7"/>
  <c r="BD575" i="7"/>
  <c r="BA575" i="7"/>
  <c r="V575" i="7"/>
  <c r="X575" i="7"/>
  <c r="AP575" i="7"/>
  <c r="AU576" i="7"/>
  <c r="AY576" i="7"/>
  <c r="AM576" i="7"/>
  <c r="AO576" i="7"/>
  <c r="AT576" i="7"/>
  <c r="AA795" i="9" l="1"/>
  <c r="AB795" i="9"/>
  <c r="B794" i="9"/>
  <c r="X795" i="9"/>
  <c r="P795" i="9"/>
  <c r="O795" i="9"/>
  <c r="Q795" i="9"/>
  <c r="B795" i="9" l="1"/>
  <c r="B2" i="9" s="1"/>
  <c r="S544" i="7"/>
  <c r="S525" i="7"/>
  <c r="S521" i="7"/>
  <c r="S571" i="7"/>
  <c r="S526" i="7"/>
  <c r="S524" i="7"/>
  <c r="S547" i="7"/>
  <c r="S540" i="7"/>
  <c r="S530" i="7"/>
  <c r="S536" i="7"/>
  <c r="S548" i="7"/>
  <c r="S541" i="7"/>
  <c r="S564" i="7"/>
  <c r="S552" i="7"/>
  <c r="S523" i="7"/>
  <c r="S568" i="7"/>
  <c r="S557" i="7"/>
  <c r="S563" i="7"/>
  <c r="S533" i="7"/>
  <c r="S572" i="7"/>
  <c r="S577" i="7"/>
  <c r="S551" i="7"/>
  <c r="S554" i="7"/>
  <c r="S569" i="7"/>
  <c r="S542" i="7"/>
  <c r="S550" i="7"/>
  <c r="S519" i="7"/>
  <c r="S528" i="7"/>
  <c r="S565" i="7"/>
  <c r="S561" i="7"/>
  <c r="S559" i="7"/>
  <c r="S570" i="7"/>
  <c r="S537" i="7"/>
  <c r="S520" i="7"/>
  <c r="S543" i="7"/>
  <c r="S545" i="7"/>
  <c r="S555" i="7"/>
  <c r="S573" i="7"/>
  <c r="S534" i="7"/>
  <c r="S574" i="7"/>
  <c r="S566" i="7"/>
  <c r="S575" i="7"/>
  <c r="S514" i="7"/>
  <c r="S560" i="7"/>
  <c r="S518" i="7"/>
  <c r="S549" i="7"/>
  <c r="S529" i="7"/>
  <c r="S553" i="7"/>
  <c r="S558" i="7"/>
  <c r="S531" i="7"/>
  <c r="S539" i="7"/>
  <c r="S576" i="7"/>
  <c r="S562" i="7"/>
  <c r="S517" i="7"/>
  <c r="S535" i="7"/>
  <c r="S546" i="7"/>
  <c r="S532" i="7"/>
  <c r="S522" i="7"/>
  <c r="S527" i="7"/>
  <c r="S515" i="7"/>
  <c r="S556" i="7"/>
  <c r="S567" i="7"/>
  <c r="S538" i="7"/>
  <c r="S516" i="7"/>
  <c r="AE579" i="7" l="1"/>
  <c r="AE646" i="7"/>
  <c r="AE653" i="7"/>
  <c r="AE670" i="7"/>
  <c r="AG646" i="7"/>
  <c r="AG653" i="7"/>
  <c r="AG670" i="7"/>
  <c r="AG579" i="7"/>
  <c r="Z579" i="7"/>
  <c r="Z670" i="7"/>
  <c r="Z646" i="7"/>
  <c r="Z653" i="7"/>
  <c r="V707" i="7"/>
  <c r="W38" i="7" s="1"/>
  <c r="W707" i="7" s="1"/>
  <c r="X38" i="7" s="1"/>
  <c r="X707" i="7" s="1"/>
  <c r="Y38" i="7" s="1"/>
  <c r="Y707" i="7" s="1"/>
  <c r="Z38" i="7" s="1"/>
  <c r="Z707" i="7" s="1"/>
  <c r="AA38" i="7" s="1"/>
  <c r="AA707" i="7" s="1"/>
  <c r="AB38" i="7" s="1"/>
  <c r="AB707" i="7" s="1"/>
  <c r="AC38" i="7" s="1"/>
  <c r="AC707" i="7" s="1"/>
  <c r="AD38" i="7" s="1"/>
  <c r="AD707" i="7" s="1"/>
  <c r="AE38" i="7" s="1"/>
  <c r="AE707" i="7" s="1"/>
  <c r="AF38" i="7" s="1"/>
  <c r="AF707" i="7" s="1"/>
  <c r="AG38" i="7" s="1"/>
  <c r="AG707" i="7" s="1"/>
  <c r="AH38" i="7" s="1"/>
  <c r="AH707" i="7" s="1"/>
  <c r="AI38" i="7" s="1"/>
  <c r="AI707" i="7" s="1"/>
  <c r="AJ38" i="7" s="1"/>
  <c r="AJ707" i="7" s="1"/>
  <c r="AK38" i="7" s="1"/>
  <c r="AK707" i="7" s="1"/>
  <c r="AL38" i="7" s="1"/>
  <c r="AL707" i="7" s="1"/>
  <c r="AM38" i="7" s="1"/>
  <c r="AM707" i="7" s="1"/>
  <c r="AN38" i="7" s="1"/>
  <c r="AN707" i="7" s="1"/>
  <c r="AO38" i="7" s="1"/>
  <c r="AO707" i="7" s="1"/>
  <c r="AP38" i="7" s="1"/>
  <c r="AP707" i="7" s="1"/>
  <c r="AQ38" i="7" s="1"/>
  <c r="AQ707" i="7" s="1"/>
  <c r="AR38" i="7" s="1"/>
  <c r="AR707" i="7" s="1"/>
  <c r="AS38" i="7" s="1"/>
  <c r="AS707" i="7" s="1"/>
  <c r="AT38" i="7" s="1"/>
  <c r="AT707" i="7" s="1"/>
  <c r="AU38" i="7" s="1"/>
  <c r="AU707" i="7" s="1"/>
  <c r="AV38" i="7" s="1"/>
  <c r="AV707" i="7" s="1"/>
  <c r="AW38" i="7" s="1"/>
  <c r="AW707" i="7" s="1"/>
  <c r="AX38" i="7" s="1"/>
  <c r="AX707" i="7" s="1"/>
  <c r="AY38" i="7" s="1"/>
  <c r="AY707" i="7" s="1"/>
  <c r="AZ38" i="7" s="1"/>
  <c r="AZ707" i="7" s="1"/>
  <c r="BA38" i="7" s="1"/>
  <c r="BA707" i="7" s="1"/>
  <c r="BB38" i="7" s="1"/>
  <c r="BB707" i="7" s="1"/>
  <c r="BC38" i="7" s="1"/>
  <c r="BC707" i="7" s="1"/>
  <c r="BD38" i="7" s="1"/>
  <c r="BD707" i="7" s="1"/>
  <c r="BE38" i="7" s="1"/>
  <c r="BE707" i="7" s="1"/>
  <c r="V708" i="7"/>
  <c r="W39" i="7" s="1"/>
  <c r="W708" i="7" s="1"/>
  <c r="X39" i="7" s="1"/>
  <c r="X708" i="7" s="1"/>
  <c r="Y39" i="7" s="1"/>
  <c r="Y708" i="7" s="1"/>
  <c r="Z39" i="7" s="1"/>
  <c r="Z708" i="7" s="1"/>
  <c r="AA39" i="7" s="1"/>
  <c r="AA708" i="7" s="1"/>
  <c r="AB39" i="7" s="1"/>
  <c r="AB708" i="7" s="1"/>
  <c r="AC39" i="7" s="1"/>
  <c r="AC708" i="7" s="1"/>
  <c r="AD39" i="7" s="1"/>
  <c r="AD708" i="7" s="1"/>
  <c r="AE39" i="7" s="1"/>
  <c r="AE708" i="7" s="1"/>
  <c r="AF39" i="7" s="1"/>
  <c r="AF708" i="7" s="1"/>
  <c r="AG39" i="7" s="1"/>
  <c r="AG708" i="7" s="1"/>
  <c r="AH39" i="7" s="1"/>
  <c r="AH708" i="7" s="1"/>
  <c r="AI39" i="7" s="1"/>
  <c r="AI708" i="7" s="1"/>
  <c r="AJ39" i="7" s="1"/>
  <c r="AJ708" i="7" s="1"/>
  <c r="AK39" i="7" s="1"/>
  <c r="AK708" i="7" s="1"/>
  <c r="AL39" i="7" s="1"/>
  <c r="AL708" i="7" s="1"/>
  <c r="AM39" i="7" s="1"/>
  <c r="AM708" i="7" s="1"/>
  <c r="AN39" i="7" s="1"/>
  <c r="AN708" i="7" s="1"/>
  <c r="AO39" i="7" s="1"/>
  <c r="AO708" i="7" s="1"/>
  <c r="AP39" i="7" s="1"/>
  <c r="AP708" i="7" s="1"/>
  <c r="AQ39" i="7" s="1"/>
  <c r="AQ708" i="7" s="1"/>
  <c r="AR39" i="7" s="1"/>
  <c r="AR708" i="7" s="1"/>
  <c r="AS39" i="7" s="1"/>
  <c r="AS708" i="7" s="1"/>
  <c r="AT39" i="7" s="1"/>
  <c r="AT708" i="7" s="1"/>
  <c r="AU39" i="7" s="1"/>
  <c r="AU708" i="7" s="1"/>
  <c r="AV39" i="7" s="1"/>
  <c r="AV708" i="7" s="1"/>
  <c r="AW39" i="7" s="1"/>
  <c r="AW708" i="7" s="1"/>
  <c r="AX39" i="7" s="1"/>
  <c r="AX708" i="7" s="1"/>
  <c r="AY39" i="7" s="1"/>
  <c r="AY708" i="7" s="1"/>
  <c r="AZ39" i="7" s="1"/>
  <c r="AZ708" i="7" s="1"/>
  <c r="BA39" i="7" s="1"/>
  <c r="BA708" i="7" s="1"/>
  <c r="BB39" i="7" s="1"/>
  <c r="BB708" i="7" s="1"/>
  <c r="BC39" i="7" s="1"/>
  <c r="BC708" i="7" s="1"/>
  <c r="BD39" i="7" s="1"/>
  <c r="BD708" i="7" s="1"/>
  <c r="BE39" i="7" s="1"/>
  <c r="BE708" i="7" s="1"/>
  <c r="AZ670" i="7"/>
  <c r="AZ653" i="7"/>
  <c r="AZ579" i="7"/>
  <c r="AZ646" i="7"/>
  <c r="AJ579" i="7"/>
  <c r="AJ646" i="7"/>
  <c r="AJ653" i="7"/>
  <c r="AJ670" i="7"/>
  <c r="V709" i="7"/>
  <c r="W40" i="7" s="1"/>
  <c r="W709" i="7" s="1"/>
  <c r="X40" i="7" s="1"/>
  <c r="X709" i="7" s="1"/>
  <c r="Y40" i="7" s="1"/>
  <c r="Y709" i="7" s="1"/>
  <c r="Z40" i="7" s="1"/>
  <c r="Z709" i="7" s="1"/>
  <c r="AA40" i="7" s="1"/>
  <c r="AA709" i="7" s="1"/>
  <c r="AB40" i="7" s="1"/>
  <c r="AB709" i="7" s="1"/>
  <c r="AC40" i="7" s="1"/>
  <c r="AC709" i="7" s="1"/>
  <c r="AD40" i="7" s="1"/>
  <c r="AD709" i="7" s="1"/>
  <c r="AE40" i="7" s="1"/>
  <c r="AE709" i="7" s="1"/>
  <c r="AF40" i="7" s="1"/>
  <c r="AF709" i="7" s="1"/>
  <c r="AG40" i="7" s="1"/>
  <c r="AG709" i="7" s="1"/>
  <c r="AH40" i="7" s="1"/>
  <c r="AH709" i="7" s="1"/>
  <c r="AI40" i="7" s="1"/>
  <c r="AI709" i="7" s="1"/>
  <c r="AJ40" i="7" s="1"/>
  <c r="AJ709" i="7" s="1"/>
  <c r="AK40" i="7" s="1"/>
  <c r="AK709" i="7" s="1"/>
  <c r="AL40" i="7" s="1"/>
  <c r="AL709" i="7" s="1"/>
  <c r="AM40" i="7" s="1"/>
  <c r="AM709" i="7" s="1"/>
  <c r="AN40" i="7" s="1"/>
  <c r="AN709" i="7" s="1"/>
  <c r="AO40" i="7" s="1"/>
  <c r="AO709" i="7" s="1"/>
  <c r="AP40" i="7" s="1"/>
  <c r="AP709" i="7" s="1"/>
  <c r="AQ40" i="7" s="1"/>
  <c r="AQ709" i="7" s="1"/>
  <c r="AR40" i="7" s="1"/>
  <c r="AR709" i="7" s="1"/>
  <c r="AS40" i="7" s="1"/>
  <c r="AS709" i="7" s="1"/>
  <c r="AT40" i="7" s="1"/>
  <c r="AT709" i="7" s="1"/>
  <c r="AU40" i="7" s="1"/>
  <c r="AU709" i="7" s="1"/>
  <c r="AV40" i="7" s="1"/>
  <c r="AV709" i="7" s="1"/>
  <c r="AW40" i="7" s="1"/>
  <c r="AW709" i="7" s="1"/>
  <c r="AX40" i="7" s="1"/>
  <c r="AX709" i="7" s="1"/>
  <c r="AY40" i="7" s="1"/>
  <c r="AY709" i="7" s="1"/>
  <c r="AZ40" i="7" s="1"/>
  <c r="AZ709" i="7" s="1"/>
  <c r="BA40" i="7" s="1"/>
  <c r="BA709" i="7" s="1"/>
  <c r="BB40" i="7" s="1"/>
  <c r="BB709" i="7" s="1"/>
  <c r="BC40" i="7" s="1"/>
  <c r="BC709" i="7" s="1"/>
  <c r="BD40" i="7" s="1"/>
  <c r="BD709" i="7" s="1"/>
  <c r="BE40" i="7" s="1"/>
  <c r="BE709" i="7" s="1"/>
  <c r="AT670" i="7"/>
  <c r="AT579" i="7"/>
  <c r="AT646" i="7"/>
  <c r="AT653" i="7"/>
  <c r="V579" i="7"/>
  <c r="V670" i="7"/>
  <c r="V653" i="7"/>
  <c r="V646" i="7"/>
  <c r="AV579" i="7"/>
  <c r="AV646" i="7"/>
  <c r="AV653" i="7"/>
  <c r="AV670" i="7"/>
  <c r="AI670" i="7"/>
  <c r="AI653" i="7"/>
  <c r="AI646" i="7"/>
  <c r="AI579" i="7"/>
  <c r="AF653" i="7"/>
  <c r="AF670" i="7"/>
  <c r="AF579" i="7"/>
  <c r="AF646" i="7"/>
  <c r="AA670" i="7"/>
  <c r="AA579" i="7"/>
  <c r="AA653" i="7"/>
  <c r="AA646" i="7"/>
  <c r="AH579" i="7"/>
  <c r="AH646" i="7"/>
  <c r="AH653" i="7"/>
  <c r="AH670" i="7"/>
  <c r="AO670" i="7"/>
  <c r="AO579" i="7"/>
  <c r="AO653" i="7"/>
  <c r="AO646" i="7"/>
  <c r="V705" i="7"/>
  <c r="AM579" i="7"/>
  <c r="AM646" i="7"/>
  <c r="AM653" i="7"/>
  <c r="AM670" i="7"/>
  <c r="AD646" i="7"/>
  <c r="AD653" i="7"/>
  <c r="AD670" i="7"/>
  <c r="AD579" i="7"/>
  <c r="V706" i="7"/>
  <c r="W37" i="7" s="1"/>
  <c r="W706" i="7" s="1"/>
  <c r="X37" i="7" s="1"/>
  <c r="X706" i="7" s="1"/>
  <c r="Y37" i="7" s="1"/>
  <c r="Y706" i="7" s="1"/>
  <c r="Z37" i="7" s="1"/>
  <c r="Z706" i="7" s="1"/>
  <c r="AA37" i="7" s="1"/>
  <c r="AA706" i="7" s="1"/>
  <c r="AB37" i="7" s="1"/>
  <c r="AB706" i="7" s="1"/>
  <c r="AC37" i="7" s="1"/>
  <c r="AC706" i="7" s="1"/>
  <c r="AD37" i="7" s="1"/>
  <c r="AD706" i="7" s="1"/>
  <c r="AE37" i="7" s="1"/>
  <c r="AE706" i="7" s="1"/>
  <c r="AF37" i="7" s="1"/>
  <c r="AF706" i="7" s="1"/>
  <c r="AG37" i="7" s="1"/>
  <c r="AG706" i="7" s="1"/>
  <c r="AH37" i="7" s="1"/>
  <c r="AH706" i="7" s="1"/>
  <c r="AI37" i="7" s="1"/>
  <c r="AI706" i="7" s="1"/>
  <c r="AJ37" i="7" s="1"/>
  <c r="AJ706" i="7" s="1"/>
  <c r="AK37" i="7" s="1"/>
  <c r="AK706" i="7" s="1"/>
  <c r="AL37" i="7" s="1"/>
  <c r="AL706" i="7" s="1"/>
  <c r="AM37" i="7" s="1"/>
  <c r="AM706" i="7" s="1"/>
  <c r="AN37" i="7" s="1"/>
  <c r="AN706" i="7" s="1"/>
  <c r="AO37" i="7" s="1"/>
  <c r="AO706" i="7" s="1"/>
  <c r="AP37" i="7" s="1"/>
  <c r="AP706" i="7" s="1"/>
  <c r="AQ37" i="7" s="1"/>
  <c r="AQ706" i="7" s="1"/>
  <c r="AR37" i="7" s="1"/>
  <c r="AR706" i="7" s="1"/>
  <c r="AS37" i="7" s="1"/>
  <c r="AS706" i="7" s="1"/>
  <c r="AT37" i="7" s="1"/>
  <c r="AT706" i="7" s="1"/>
  <c r="AU37" i="7" s="1"/>
  <c r="AU706" i="7" s="1"/>
  <c r="AV37" i="7" s="1"/>
  <c r="AV706" i="7" s="1"/>
  <c r="AW37" i="7" s="1"/>
  <c r="AW706" i="7" s="1"/>
  <c r="AX37" i="7" s="1"/>
  <c r="AX706" i="7" s="1"/>
  <c r="AY37" i="7" s="1"/>
  <c r="AY706" i="7" s="1"/>
  <c r="AZ37" i="7" s="1"/>
  <c r="AZ706" i="7" s="1"/>
  <c r="BA37" i="7" s="1"/>
  <c r="BA706" i="7" s="1"/>
  <c r="BB37" i="7" s="1"/>
  <c r="BB706" i="7" s="1"/>
  <c r="BC37" i="7" s="1"/>
  <c r="BC706" i="7" s="1"/>
  <c r="BD37" i="7" s="1"/>
  <c r="BD706" i="7" s="1"/>
  <c r="BE37" i="7" s="1"/>
  <c r="BE706" i="7" s="1"/>
  <c r="AC653" i="7"/>
  <c r="AC579" i="7"/>
  <c r="AC670" i="7"/>
  <c r="AC646" i="7"/>
  <c r="AQ653" i="7"/>
  <c r="AQ670" i="7"/>
  <c r="AQ646" i="7"/>
  <c r="AQ579" i="7"/>
  <c r="AB670" i="7"/>
  <c r="AB579" i="7"/>
  <c r="AB646" i="7"/>
  <c r="AB653" i="7"/>
  <c r="AY646" i="7"/>
  <c r="AY579" i="7"/>
  <c r="AY670" i="7"/>
  <c r="AY653" i="7"/>
  <c r="Y579" i="7"/>
  <c r="Y646" i="7"/>
  <c r="Y653" i="7"/>
  <c r="Y670" i="7"/>
  <c r="AU653" i="7"/>
  <c r="AU670" i="7"/>
  <c r="AU579" i="7"/>
  <c r="AU646" i="7"/>
  <c r="AN670" i="7"/>
  <c r="AN653" i="7"/>
  <c r="AN579" i="7"/>
  <c r="AN646" i="7"/>
  <c r="AL579" i="7"/>
  <c r="AL646" i="7"/>
  <c r="AL670" i="7"/>
  <c r="AL653" i="7"/>
  <c r="AW670" i="7"/>
  <c r="AW579" i="7"/>
  <c r="AW653" i="7"/>
  <c r="AW646" i="7"/>
  <c r="AK579" i="7"/>
  <c r="AK653" i="7"/>
  <c r="AK670" i="7"/>
  <c r="AK646" i="7"/>
  <c r="AS646" i="7"/>
  <c r="AS653" i="7"/>
  <c r="AS670" i="7"/>
  <c r="AS579" i="7"/>
  <c r="AX670" i="7"/>
  <c r="AX653" i="7"/>
  <c r="AX579" i="7"/>
  <c r="AX646" i="7"/>
  <c r="W646" i="7"/>
  <c r="W670" i="7"/>
  <c r="W579" i="7"/>
  <c r="W653" i="7"/>
  <c r="AP646" i="7"/>
  <c r="AP653" i="7"/>
  <c r="AP670" i="7"/>
  <c r="AP579" i="7"/>
  <c r="BB670" i="7"/>
  <c r="BB646" i="7"/>
  <c r="BB579" i="7"/>
  <c r="BB653" i="7"/>
  <c r="X670" i="7"/>
  <c r="X579" i="7"/>
  <c r="X646" i="7"/>
  <c r="X653" i="7"/>
  <c r="BC670" i="7"/>
  <c r="BC653" i="7"/>
  <c r="BC579" i="7"/>
  <c r="BC646" i="7"/>
  <c r="BA670" i="7"/>
  <c r="BA653" i="7"/>
  <c r="BA579" i="7"/>
  <c r="BA646" i="7"/>
  <c r="BE579" i="7"/>
  <c r="BE646" i="7"/>
  <c r="BE653" i="7"/>
  <c r="BE670" i="7"/>
  <c r="BD653" i="7"/>
  <c r="BD646" i="7"/>
  <c r="BD670" i="7"/>
  <c r="BD579" i="7"/>
  <c r="AR670" i="7"/>
  <c r="AR646" i="7"/>
  <c r="AR653" i="7"/>
  <c r="AR579" i="7"/>
  <c r="S709" i="7"/>
  <c r="S653" i="7"/>
  <c r="S706" i="7"/>
  <c r="S707" i="7"/>
  <c r="S646" i="7"/>
  <c r="S708" i="7"/>
  <c r="S579" i="7"/>
  <c r="S670" i="7"/>
  <c r="W36" i="7" l="1"/>
  <c r="V704" i="7"/>
  <c r="V672" i="7"/>
  <c r="X672" i="7"/>
  <c r="W672" i="7"/>
  <c r="Y672" i="7"/>
  <c r="Z672" i="7" l="1"/>
  <c r="AA672" i="7" s="1"/>
  <c r="AB672" i="7" s="1"/>
  <c r="AC672" i="7" s="1"/>
  <c r="Z675" i="7"/>
  <c r="Y675" i="7"/>
  <c r="Z437" i="7"/>
  <c r="X437" i="7"/>
  <c r="W675" i="7"/>
  <c r="Y437" i="7"/>
  <c r="X675" i="7"/>
  <c r="AA675" i="7"/>
  <c r="W437" i="7"/>
  <c r="V752" i="7"/>
  <c r="V675" i="7"/>
  <c r="W705" i="7"/>
  <c r="W35" i="7"/>
  <c r="AB437" i="7" l="1"/>
  <c r="AA437" i="7"/>
  <c r="W676" i="7"/>
  <c r="W677" i="7" s="1"/>
  <c r="V676" i="7"/>
  <c r="Y676" i="7"/>
  <c r="Y677" i="7" s="1"/>
  <c r="X676" i="7"/>
  <c r="X677" i="7" s="1"/>
  <c r="AB488" i="7"/>
  <c r="AB461" i="7"/>
  <c r="AB439" i="7"/>
  <c r="AB470" i="7"/>
  <c r="AB479" i="7"/>
  <c r="AB443" i="7"/>
  <c r="X488" i="7"/>
  <c r="X443" i="7"/>
  <c r="X470" i="7"/>
  <c r="X439" i="7"/>
  <c r="X461" i="7"/>
  <c r="X479" i="7"/>
  <c r="W83" i="7"/>
  <c r="V751" i="7"/>
  <c r="AC437" i="7"/>
  <c r="AB675" i="7"/>
  <c r="X36" i="7"/>
  <c r="W704" i="7"/>
  <c r="AA479" i="7"/>
  <c r="AA488" i="7"/>
  <c r="AA439" i="7"/>
  <c r="AA461" i="7"/>
  <c r="AA443" i="7"/>
  <c r="AA470" i="7"/>
  <c r="AD672" i="7"/>
  <c r="AD437" i="7"/>
  <c r="AC675" i="7"/>
  <c r="W439" i="7"/>
  <c r="W461" i="7"/>
  <c r="W443" i="7"/>
  <c r="W470" i="7"/>
  <c r="W479" i="7"/>
  <c r="W488" i="7"/>
  <c r="Y470" i="7"/>
  <c r="Y479" i="7"/>
  <c r="Y461" i="7"/>
  <c r="Y488" i="7"/>
  <c r="Y443" i="7"/>
  <c r="Y439" i="7"/>
  <c r="Z439" i="7"/>
  <c r="Z488" i="7"/>
  <c r="Z470" i="7"/>
  <c r="Z479" i="7"/>
  <c r="Z461" i="7"/>
  <c r="Z443" i="7"/>
  <c r="W445" i="7" l="1"/>
  <c r="Y445" i="7"/>
  <c r="Z445" i="7"/>
  <c r="X445" i="7"/>
  <c r="AE437" i="7"/>
  <c r="AD675" i="7"/>
  <c r="W82" i="7"/>
  <c r="W752" i="7"/>
  <c r="AA445" i="7"/>
  <c r="AB490" i="7"/>
  <c r="W472" i="7"/>
  <c r="Y472" i="7"/>
  <c r="AA472" i="7"/>
  <c r="X472" i="7"/>
  <c r="AD439" i="7"/>
  <c r="AD443" i="7"/>
  <c r="AD488" i="7"/>
  <c r="AD479" i="7"/>
  <c r="AD470" i="7"/>
  <c r="AD461" i="7"/>
  <c r="W463" i="7"/>
  <c r="Z463" i="7"/>
  <c r="X463" i="7"/>
  <c r="Y463" i="7"/>
  <c r="Z490" i="7"/>
  <c r="Z472" i="7"/>
  <c r="AB463" i="7"/>
  <c r="AB445" i="7"/>
  <c r="V677" i="7"/>
  <c r="V493" i="7"/>
  <c r="W493" i="7" s="1"/>
  <c r="W495" i="7" s="1"/>
  <c r="AE672" i="7"/>
  <c r="Z481" i="7"/>
  <c r="AB481" i="7"/>
  <c r="W490" i="7"/>
  <c r="Y490" i="7"/>
  <c r="X490" i="7"/>
  <c r="AA490" i="7"/>
  <c r="AA463" i="7"/>
  <c r="AB472" i="7"/>
  <c r="W481" i="7"/>
  <c r="Y481" i="7"/>
  <c r="X481" i="7"/>
  <c r="AA481" i="7"/>
  <c r="X705" i="7"/>
  <c r="X35" i="7"/>
  <c r="AC439" i="7"/>
  <c r="AC461" i="7"/>
  <c r="AC470" i="7"/>
  <c r="AC472" i="7" s="1"/>
  <c r="AC488" i="7"/>
  <c r="AC443" i="7"/>
  <c r="AC445" i="7" s="1"/>
  <c r="AC479" i="7"/>
  <c r="AC481" i="7" s="1"/>
  <c r="V757" i="7" l="1"/>
  <c r="W88" i="7" s="1"/>
  <c r="W757" i="7" s="1"/>
  <c r="X88" i="7" s="1"/>
  <c r="X493" i="7"/>
  <c r="W751" i="7"/>
  <c r="X83" i="7"/>
  <c r="AE470" i="7"/>
  <c r="AE461" i="7"/>
  <c r="AE439" i="7"/>
  <c r="AE488" i="7"/>
  <c r="AE479" i="7"/>
  <c r="AE443" i="7"/>
  <c r="AE445" i="7" s="1"/>
  <c r="AF672" i="7"/>
  <c r="AF437" i="7"/>
  <c r="AE675" i="7"/>
  <c r="AG672" i="7"/>
  <c r="AH672" i="7" s="1"/>
  <c r="AD463" i="7"/>
  <c r="AC463" i="7"/>
  <c r="AD472" i="7"/>
  <c r="X704" i="7"/>
  <c r="Y36" i="7"/>
  <c r="AC490" i="7"/>
  <c r="V495" i="7"/>
  <c r="AD481" i="7"/>
  <c r="V727" i="7"/>
  <c r="AD490" i="7"/>
  <c r="AD445" i="7"/>
  <c r="X757" i="7" l="1"/>
  <c r="Y88" i="7" s="1"/>
  <c r="AI672" i="7"/>
  <c r="AI437" i="7"/>
  <c r="AH675" i="7"/>
  <c r="V684" i="7"/>
  <c r="V497" i="7"/>
  <c r="W497" i="7"/>
  <c r="Y493" i="7"/>
  <c r="Y757" i="7" s="1"/>
  <c r="Z88" i="7" s="1"/>
  <c r="X495" i="7"/>
  <c r="X497" i="7" s="1"/>
  <c r="AE463" i="7"/>
  <c r="AF439" i="7"/>
  <c r="AF443" i="7"/>
  <c r="AF445" i="7" s="1"/>
  <c r="AF461" i="7"/>
  <c r="AF479" i="7"/>
  <c r="AF470" i="7"/>
  <c r="AF488" i="7"/>
  <c r="AH437" i="7"/>
  <c r="AG675" i="7"/>
  <c r="AF675" i="7"/>
  <c r="AG437" i="7"/>
  <c r="AE490" i="7"/>
  <c r="X82" i="7"/>
  <c r="X752" i="7"/>
  <c r="Y705" i="7"/>
  <c r="Y35" i="7"/>
  <c r="V724" i="7"/>
  <c r="W58" i="7"/>
  <c r="W727" i="7" s="1"/>
  <c r="AE472" i="7"/>
  <c r="AE481" i="7"/>
  <c r="X751" i="7" l="1"/>
  <c r="Y83" i="7"/>
  <c r="AF490" i="7"/>
  <c r="W55" i="7"/>
  <c r="W53" i="7" s="1"/>
  <c r="V722" i="7"/>
  <c r="AF472" i="7"/>
  <c r="W15" i="7"/>
  <c r="V682" i="7"/>
  <c r="AF481" i="7"/>
  <c r="AF463" i="7"/>
  <c r="Y495" i="7"/>
  <c r="Y497" i="7" s="1"/>
  <c r="AI439" i="7"/>
  <c r="AI443" i="7"/>
  <c r="AI461" i="7"/>
  <c r="AI479" i="7"/>
  <c r="AI470" i="7"/>
  <c r="AI488" i="7"/>
  <c r="AH461" i="7"/>
  <c r="AH470" i="7"/>
  <c r="AH443" i="7"/>
  <c r="AH479" i="7"/>
  <c r="AH439" i="7"/>
  <c r="AH488" i="7"/>
  <c r="Z36" i="7"/>
  <c r="Y704" i="7"/>
  <c r="AJ437" i="7"/>
  <c r="AI675" i="7"/>
  <c r="AJ672" i="7"/>
  <c r="AG470" i="7"/>
  <c r="AG443" i="7"/>
  <c r="AG461" i="7"/>
  <c r="AG488" i="7"/>
  <c r="AG479" i="7"/>
  <c r="AG481" i="7" s="1"/>
  <c r="AG439" i="7"/>
  <c r="W724" i="7"/>
  <c r="X58" i="7"/>
  <c r="X727" i="7" s="1"/>
  <c r="V680" i="7" l="1"/>
  <c r="AH463" i="7"/>
  <c r="Z705" i="7"/>
  <c r="Z35" i="7"/>
  <c r="AH445" i="7"/>
  <c r="AI472" i="7"/>
  <c r="AI490" i="7"/>
  <c r="AG463" i="7"/>
  <c r="Y58" i="7"/>
  <c r="Y727" i="7" s="1"/>
  <c r="X724" i="7"/>
  <c r="Y55" i="7" s="1"/>
  <c r="AH472" i="7"/>
  <c r="AI481" i="7"/>
  <c r="X55" i="7"/>
  <c r="X53" i="7" s="1"/>
  <c r="W722" i="7"/>
  <c r="AK437" i="7"/>
  <c r="AJ675" i="7"/>
  <c r="AK672" i="7"/>
  <c r="AI463" i="7"/>
  <c r="AI445" i="7"/>
  <c r="W684" i="7"/>
  <c r="W13" i="7"/>
  <c r="W11" i="7" s="1"/>
  <c r="Y82" i="7"/>
  <c r="Y752" i="7"/>
  <c r="AJ488" i="7"/>
  <c r="AJ479" i="7"/>
  <c r="AJ439" i="7"/>
  <c r="AJ470" i="7"/>
  <c r="AJ461" i="7"/>
  <c r="AJ443" i="7"/>
  <c r="AG445" i="7"/>
  <c r="AH490" i="7"/>
  <c r="AG490" i="7"/>
  <c r="AH481" i="7"/>
  <c r="AG472" i="7"/>
  <c r="X722" i="7" l="1"/>
  <c r="Y53" i="7"/>
  <c r="Y751" i="7"/>
  <c r="Z83" i="7"/>
  <c r="AK443" i="7"/>
  <c r="AK445" i="7" s="1"/>
  <c r="AK461" i="7"/>
  <c r="AK488" i="7"/>
  <c r="AK470" i="7"/>
  <c r="AK479" i="7"/>
  <c r="AK439" i="7"/>
  <c r="Z704" i="7"/>
  <c r="AA36" i="7"/>
  <c r="AJ490" i="7"/>
  <c r="W682" i="7"/>
  <c r="W680" i="7" s="1"/>
  <c r="X15" i="7"/>
  <c r="AJ445" i="7"/>
  <c r="Z58" i="7"/>
  <c r="Y724" i="7"/>
  <c r="Z55" i="7" s="1"/>
  <c r="AJ463" i="7"/>
  <c r="AJ472" i="7"/>
  <c r="AJ481" i="7"/>
  <c r="AL437" i="7"/>
  <c r="AK675" i="7"/>
  <c r="AL672" i="7"/>
  <c r="AL439" i="7" l="1"/>
  <c r="AL443" i="7"/>
  <c r="AL470" i="7"/>
  <c r="AL479" i="7"/>
  <c r="AL461" i="7"/>
  <c r="AL488" i="7"/>
  <c r="AK481" i="7"/>
  <c r="AK472" i="7"/>
  <c r="AK490" i="7"/>
  <c r="AK463" i="7"/>
  <c r="X684" i="7"/>
  <c r="X13" i="7"/>
  <c r="X11" i="7" s="1"/>
  <c r="AM437" i="7"/>
  <c r="AL675" i="7"/>
  <c r="AM672" i="7"/>
  <c r="AA35" i="7"/>
  <c r="AA705" i="7"/>
  <c r="Z82" i="7"/>
  <c r="Z53" i="7" s="1"/>
  <c r="Z752" i="7"/>
  <c r="Y722" i="7"/>
  <c r="AB36" i="7" l="1"/>
  <c r="AA704" i="7"/>
  <c r="AN437" i="7"/>
  <c r="AM675" i="7"/>
  <c r="AN672" i="7"/>
  <c r="AL490" i="7"/>
  <c r="AL463" i="7"/>
  <c r="AL481" i="7"/>
  <c r="AA83" i="7"/>
  <c r="Z751" i="7"/>
  <c r="AM439" i="7"/>
  <c r="AM479" i="7"/>
  <c r="AM470" i="7"/>
  <c r="AM443" i="7"/>
  <c r="AM488" i="7"/>
  <c r="AM461" i="7"/>
  <c r="AL472" i="7"/>
  <c r="AL445" i="7"/>
  <c r="Y15" i="7"/>
  <c r="X682" i="7"/>
  <c r="X680" i="7" s="1"/>
  <c r="AM490" i="7" l="1"/>
  <c r="AM445" i="7"/>
  <c r="AM472" i="7"/>
  <c r="AO437" i="7"/>
  <c r="AN675" i="7"/>
  <c r="AO672" i="7"/>
  <c r="Y684" i="7"/>
  <c r="Y13" i="7"/>
  <c r="Y11" i="7" s="1"/>
  <c r="AM463" i="7"/>
  <c r="AN461" i="7"/>
  <c r="AN488" i="7"/>
  <c r="AN443" i="7"/>
  <c r="AN479" i="7"/>
  <c r="AN439" i="7"/>
  <c r="AN470" i="7"/>
  <c r="AM481" i="7"/>
  <c r="AA752" i="7"/>
  <c r="AA82" i="7"/>
  <c r="AB705" i="7"/>
  <c r="AB35" i="7"/>
  <c r="AN481" i="7" l="1"/>
  <c r="AP437" i="7"/>
  <c r="AO675" i="7"/>
  <c r="AP672" i="7"/>
  <c r="AN445" i="7"/>
  <c r="Y682" i="7"/>
  <c r="Y680" i="7" s="1"/>
  <c r="Z15" i="7"/>
  <c r="AC36" i="7"/>
  <c r="AB704" i="7"/>
  <c r="AN463" i="7"/>
  <c r="AO461" i="7"/>
  <c r="AO470" i="7"/>
  <c r="AO443" i="7"/>
  <c r="AO439" i="7"/>
  <c r="AO488" i="7"/>
  <c r="AO479" i="7"/>
  <c r="AN490" i="7"/>
  <c r="AA751" i="7"/>
  <c r="AB83" i="7"/>
  <c r="AN472" i="7"/>
  <c r="AO445" i="7" l="1"/>
  <c r="AO472" i="7"/>
  <c r="AO463" i="7"/>
  <c r="AQ437" i="7"/>
  <c r="AP675" i="7"/>
  <c r="AQ672" i="7"/>
  <c r="AB82" i="7"/>
  <c r="AB752" i="7"/>
  <c r="AO481" i="7"/>
  <c r="AC705" i="7"/>
  <c r="AC35" i="7"/>
  <c r="AP470" i="7"/>
  <c r="AP439" i="7"/>
  <c r="AP488" i="7"/>
  <c r="AP443" i="7"/>
  <c r="AP479" i="7"/>
  <c r="AP461" i="7"/>
  <c r="AO490" i="7"/>
  <c r="Z13" i="7"/>
  <c r="Z11" i="7" s="1"/>
  <c r="AP490" i="7" l="1"/>
  <c r="AR437" i="7"/>
  <c r="AQ675" i="7"/>
  <c r="AR672" i="7"/>
  <c r="AC704" i="7"/>
  <c r="AD36" i="7"/>
  <c r="AQ461" i="7"/>
  <c r="AQ470" i="7"/>
  <c r="AQ488" i="7"/>
  <c r="AQ479" i="7"/>
  <c r="AQ443" i="7"/>
  <c r="AQ439" i="7"/>
  <c r="AP472" i="7"/>
  <c r="AP463" i="7"/>
  <c r="AP481" i="7"/>
  <c r="AP445" i="7"/>
  <c r="AC83" i="7"/>
  <c r="AB751" i="7"/>
  <c r="AC752" i="7" l="1"/>
  <c r="AC82" i="7"/>
  <c r="AD705" i="7"/>
  <c r="AD35" i="7"/>
  <c r="AQ445" i="7"/>
  <c r="AS437" i="7"/>
  <c r="AR675" i="7"/>
  <c r="AS672" i="7"/>
  <c r="AQ481" i="7"/>
  <c r="AQ490" i="7"/>
  <c r="AQ472" i="7"/>
  <c r="AR470" i="7"/>
  <c r="AR443" i="7"/>
  <c r="AR488" i="7"/>
  <c r="AR479" i="7"/>
  <c r="AR461" i="7"/>
  <c r="AR439" i="7"/>
  <c r="AQ463" i="7"/>
  <c r="AR490" i="7" l="1"/>
  <c r="AR445" i="7"/>
  <c r="AR472" i="7"/>
  <c r="AS470" i="7"/>
  <c r="AS488" i="7"/>
  <c r="AS439" i="7"/>
  <c r="AS479" i="7"/>
  <c r="AS443" i="7"/>
  <c r="AS461" i="7"/>
  <c r="AE36" i="7"/>
  <c r="AD704" i="7"/>
  <c r="AR463" i="7"/>
  <c r="AR481" i="7"/>
  <c r="AT437" i="7"/>
  <c r="AS675" i="7"/>
  <c r="AT672" i="7"/>
  <c r="AC751" i="7"/>
  <c r="AD83" i="7"/>
  <c r="AS490" i="7" l="1"/>
  <c r="AS472" i="7"/>
  <c r="AS481" i="7"/>
  <c r="AD752" i="7"/>
  <c r="AD82" i="7"/>
  <c r="AE705" i="7"/>
  <c r="AE35" i="7"/>
  <c r="AT461" i="7"/>
  <c r="AT479" i="7"/>
  <c r="AT439" i="7"/>
  <c r="AT443" i="7"/>
  <c r="AT488" i="7"/>
  <c r="AT470" i="7"/>
  <c r="AU437" i="7"/>
  <c r="AT675" i="7"/>
  <c r="AU672" i="7"/>
  <c r="AS463" i="7"/>
  <c r="AS445" i="7"/>
  <c r="AF36" i="7" l="1"/>
  <c r="AE704" i="7"/>
  <c r="AT472" i="7"/>
  <c r="AT490" i="7"/>
  <c r="AD751" i="7"/>
  <c r="AE83" i="7"/>
  <c r="AT463" i="7"/>
  <c r="AU443" i="7"/>
  <c r="AU479" i="7"/>
  <c r="AU470" i="7"/>
  <c r="AU488" i="7"/>
  <c r="AU439" i="7"/>
  <c r="AU461" i="7"/>
  <c r="AT445" i="7"/>
  <c r="AV437" i="7"/>
  <c r="AU675" i="7"/>
  <c r="AV672" i="7"/>
  <c r="AT481" i="7"/>
  <c r="AE752" i="7" l="1"/>
  <c r="AE82" i="7"/>
  <c r="AU463" i="7"/>
  <c r="AU490" i="7"/>
  <c r="AW437" i="7"/>
  <c r="AV675" i="7"/>
  <c r="AW672" i="7"/>
  <c r="AU472" i="7"/>
  <c r="AU481" i="7"/>
  <c r="AV488" i="7"/>
  <c r="AV461" i="7"/>
  <c r="AV470" i="7"/>
  <c r="AV479" i="7"/>
  <c r="AV439" i="7"/>
  <c r="AV443" i="7"/>
  <c r="AU445" i="7"/>
  <c r="AF705" i="7"/>
  <c r="AF35" i="7"/>
  <c r="AX437" i="7" l="1"/>
  <c r="AW675" i="7"/>
  <c r="AX672" i="7"/>
  <c r="AV445" i="7"/>
  <c r="AV472" i="7"/>
  <c r="AW461" i="7"/>
  <c r="AW439" i="7"/>
  <c r="AW488" i="7"/>
  <c r="AW479" i="7"/>
  <c r="AW443" i="7"/>
  <c r="AW470" i="7"/>
  <c r="AV463" i="7"/>
  <c r="AV490" i="7"/>
  <c r="AV481" i="7"/>
  <c r="AG36" i="7"/>
  <c r="AF704" i="7"/>
  <c r="AE751" i="7"/>
  <c r="AF83" i="7"/>
  <c r="AW490" i="7" l="1"/>
  <c r="AW463" i="7"/>
  <c r="AW472" i="7"/>
  <c r="AF752" i="7"/>
  <c r="AF82" i="7"/>
  <c r="AW445" i="7"/>
  <c r="AY437" i="7"/>
  <c r="AX675" i="7"/>
  <c r="AY672" i="7"/>
  <c r="AW481" i="7"/>
  <c r="AG705" i="7"/>
  <c r="AG35" i="7"/>
  <c r="AX470" i="7"/>
  <c r="AX488" i="7"/>
  <c r="AX461" i="7"/>
  <c r="AX479" i="7"/>
  <c r="AX443" i="7"/>
  <c r="AX439" i="7"/>
  <c r="AX490" i="7" l="1"/>
  <c r="AY479" i="7"/>
  <c r="AY470" i="7"/>
  <c r="AY443" i="7"/>
  <c r="AY439" i="7"/>
  <c r="AY461" i="7"/>
  <c r="AY488" i="7"/>
  <c r="AX472" i="7"/>
  <c r="AH36" i="7"/>
  <c r="AG704" i="7"/>
  <c r="AF751" i="7"/>
  <c r="AG83" i="7"/>
  <c r="AX445" i="7"/>
  <c r="AX481" i="7"/>
  <c r="AZ437" i="7"/>
  <c r="AY675" i="7"/>
  <c r="AZ672" i="7"/>
  <c r="AX463" i="7"/>
  <c r="AY463" i="7" l="1"/>
  <c r="AY490" i="7"/>
  <c r="AG752" i="7"/>
  <c r="AG82" i="7"/>
  <c r="AZ443" i="7"/>
  <c r="AZ470" i="7"/>
  <c r="AZ439" i="7"/>
  <c r="AZ488" i="7"/>
  <c r="AZ461" i="7"/>
  <c r="AZ479" i="7"/>
  <c r="AY445" i="7"/>
  <c r="BA437" i="7"/>
  <c r="AZ675" i="7"/>
  <c r="BA672" i="7"/>
  <c r="AY472" i="7"/>
  <c r="AY481" i="7"/>
  <c r="AH705" i="7"/>
  <c r="AH35" i="7"/>
  <c r="AZ490" i="7" l="1"/>
  <c r="AZ472" i="7"/>
  <c r="AZ445" i="7"/>
  <c r="BA443" i="7"/>
  <c r="BA439" i="7"/>
  <c r="BA461" i="7"/>
  <c r="BA479" i="7"/>
  <c r="BA488" i="7"/>
  <c r="BA470" i="7"/>
  <c r="AH83" i="7"/>
  <c r="AG751" i="7"/>
  <c r="AZ481" i="7"/>
  <c r="BB437" i="7"/>
  <c r="BA675" i="7"/>
  <c r="BB672" i="7"/>
  <c r="AI36" i="7"/>
  <c r="AH704" i="7"/>
  <c r="AZ463" i="7"/>
  <c r="BA463" i="7" l="1"/>
  <c r="BA481" i="7"/>
  <c r="BB488" i="7"/>
  <c r="BB461" i="7"/>
  <c r="BB443" i="7"/>
  <c r="BB470" i="7"/>
  <c r="BB439" i="7"/>
  <c r="BB479" i="7"/>
  <c r="BA445" i="7"/>
  <c r="AH752" i="7"/>
  <c r="AH82" i="7"/>
  <c r="AI35" i="7"/>
  <c r="AI705" i="7"/>
  <c r="BC437" i="7"/>
  <c r="BB675" i="7"/>
  <c r="BC672" i="7"/>
  <c r="BA472" i="7"/>
  <c r="BA490" i="7"/>
  <c r="BC443" i="7" l="1"/>
  <c r="BC470" i="7"/>
  <c r="BC461" i="7"/>
  <c r="BC439" i="7"/>
  <c r="BC488" i="7"/>
  <c r="BC479" i="7"/>
  <c r="AJ36" i="7"/>
  <c r="AI704" i="7"/>
  <c r="BB472" i="7"/>
  <c r="BB445" i="7"/>
  <c r="BB463" i="7"/>
  <c r="BB490" i="7"/>
  <c r="BB481" i="7"/>
  <c r="AH751" i="7"/>
  <c r="AI83" i="7"/>
  <c r="BD437" i="7"/>
  <c r="BC675" i="7"/>
  <c r="BD672" i="7"/>
  <c r="BC481" i="7" l="1"/>
  <c r="BC490" i="7"/>
  <c r="BC463" i="7"/>
  <c r="BC472" i="7"/>
  <c r="BE437" i="7"/>
  <c r="BD675" i="7"/>
  <c r="BE672" i="7"/>
  <c r="BC445" i="7"/>
  <c r="BD479" i="7"/>
  <c r="BD443" i="7"/>
  <c r="BD470" i="7"/>
  <c r="BD488" i="7"/>
  <c r="BD461" i="7"/>
  <c r="BD439" i="7"/>
  <c r="AI82" i="7"/>
  <c r="AI752" i="7"/>
  <c r="AJ705" i="7"/>
  <c r="AJ35" i="7"/>
  <c r="S672" i="7"/>
  <c r="S437" i="7"/>
  <c r="BD472" i="7" l="1"/>
  <c r="BE479" i="7"/>
  <c r="BE461" i="7"/>
  <c r="BE439" i="7"/>
  <c r="BE488" i="7"/>
  <c r="BE470" i="7"/>
  <c r="BE443" i="7"/>
  <c r="BD463" i="7"/>
  <c r="BD445" i="7"/>
  <c r="BD481" i="7"/>
  <c r="BD490" i="7"/>
  <c r="AK36" i="7"/>
  <c r="AJ704" i="7"/>
  <c r="AI751" i="7"/>
  <c r="AJ83" i="7"/>
  <c r="BE675" i="7"/>
  <c r="S675" i="7"/>
  <c r="S479" i="7"/>
  <c r="S461" i="7"/>
  <c r="S439" i="7"/>
  <c r="S488" i="7"/>
  <c r="S470" i="7"/>
  <c r="S443" i="7"/>
  <c r="Z676" i="7" l="1"/>
  <c r="BE445" i="7"/>
  <c r="BE472" i="7"/>
  <c r="BE490" i="7"/>
  <c r="AJ752" i="7"/>
  <c r="AJ82" i="7"/>
  <c r="AK705" i="7"/>
  <c r="AK35" i="7"/>
  <c r="BE463" i="7"/>
  <c r="BE481" i="7"/>
  <c r="S464" i="7"/>
  <c r="S463" i="7"/>
  <c r="S482" i="7"/>
  <c r="S481" i="7"/>
  <c r="S446" i="7"/>
  <c r="S445" i="7"/>
  <c r="S491" i="7"/>
  <c r="S490" i="7"/>
  <c r="S473" i="7"/>
  <c r="S472" i="7"/>
  <c r="AK83" i="7" l="1"/>
  <c r="AJ751" i="7"/>
  <c r="AK704" i="7"/>
  <c r="AL36" i="7"/>
  <c r="Z677" i="7"/>
  <c r="AA676" i="7"/>
  <c r="Z493" i="7"/>
  <c r="Z495" i="7" l="1"/>
  <c r="Z757" i="7"/>
  <c r="AA88" i="7" s="1"/>
  <c r="AA677" i="7"/>
  <c r="Z727" i="7"/>
  <c r="AB676" i="7"/>
  <c r="AC676" i="7" s="1"/>
  <c r="AL705" i="7"/>
  <c r="AL35" i="7"/>
  <c r="AK82" i="7"/>
  <c r="AK752" i="7"/>
  <c r="AA493" i="7"/>
  <c r="AA495" i="7" l="1"/>
  <c r="AA58" i="7"/>
  <c r="AA727" i="7" s="1"/>
  <c r="Z724" i="7"/>
  <c r="AL83" i="7"/>
  <c r="AK751" i="7"/>
  <c r="AL704" i="7"/>
  <c r="AM36" i="7"/>
  <c r="AB677" i="7"/>
  <c r="AC677" i="7"/>
  <c r="AD676" i="7"/>
  <c r="AA757" i="7"/>
  <c r="AB88" i="7" s="1"/>
  <c r="Z497" i="7"/>
  <c r="Z684" i="7"/>
  <c r="AB493" i="7"/>
  <c r="AB495" i="7" l="1"/>
  <c r="AB497" i="7" s="1"/>
  <c r="AD677" i="7"/>
  <c r="AE676" i="7"/>
  <c r="AL752" i="7"/>
  <c r="AL82" i="7"/>
  <c r="Z722" i="7"/>
  <c r="AA55" i="7"/>
  <c r="AA53" i="7" s="1"/>
  <c r="AA724" i="7"/>
  <c r="AB58" i="7"/>
  <c r="AB727" i="7" s="1"/>
  <c r="AM35" i="7"/>
  <c r="AM705" i="7"/>
  <c r="Z682" i="7"/>
  <c r="AA15" i="7"/>
  <c r="AB757" i="7"/>
  <c r="AC88" i="7" s="1"/>
  <c r="AA497" i="7"/>
  <c r="AC493" i="7"/>
  <c r="Z680" i="7" l="1"/>
  <c r="AC495" i="7"/>
  <c r="AN36" i="7"/>
  <c r="AM704" i="7"/>
  <c r="AC58" i="7"/>
  <c r="AC727" i="7" s="1"/>
  <c r="AB724" i="7"/>
  <c r="AC757" i="7"/>
  <c r="AD88" i="7" s="1"/>
  <c r="AA684" i="7"/>
  <c r="AA13" i="7"/>
  <c r="AA11" i="7" s="1"/>
  <c r="AA722" i="7"/>
  <c r="AB55" i="7"/>
  <c r="AB53" i="7" s="1"/>
  <c r="AE677" i="7"/>
  <c r="AF676" i="7"/>
  <c r="AL751" i="7"/>
  <c r="AM83" i="7"/>
  <c r="AD493" i="7"/>
  <c r="AD495" i="7" l="1"/>
  <c r="AD58" i="7"/>
  <c r="AD727" i="7" s="1"/>
  <c r="AC724" i="7"/>
  <c r="AM82" i="7"/>
  <c r="AM752" i="7"/>
  <c r="AN35" i="7"/>
  <c r="AN705" i="7"/>
  <c r="AB15" i="7"/>
  <c r="AA682" i="7"/>
  <c r="AA680" i="7" s="1"/>
  <c r="AF677" i="7"/>
  <c r="AG676" i="7"/>
  <c r="AD757" i="7"/>
  <c r="AE88" i="7" s="1"/>
  <c r="AB722" i="7"/>
  <c r="AC55" i="7"/>
  <c r="AC53" i="7" s="1"/>
  <c r="AC497" i="7"/>
  <c r="AE493" i="7"/>
  <c r="AE495" i="7" l="1"/>
  <c r="AM751" i="7"/>
  <c r="AN83" i="7"/>
  <c r="AG677" i="7"/>
  <c r="AH676" i="7"/>
  <c r="AC722" i="7"/>
  <c r="AD55" i="7"/>
  <c r="AD53" i="7" s="1"/>
  <c r="AD724" i="7"/>
  <c r="AE58" i="7"/>
  <c r="AE727" i="7" s="1"/>
  <c r="AE757" i="7"/>
  <c r="AF88" i="7" s="1"/>
  <c r="AB684" i="7"/>
  <c r="AB13" i="7"/>
  <c r="AB11" i="7" s="1"/>
  <c r="AO36" i="7"/>
  <c r="AN704" i="7"/>
  <c r="AD497" i="7"/>
  <c r="AF493" i="7"/>
  <c r="AF495" i="7" l="1"/>
  <c r="AD722" i="7"/>
  <c r="AE55" i="7"/>
  <c r="AE53" i="7" s="1"/>
  <c r="AH677" i="7"/>
  <c r="AI676" i="7"/>
  <c r="AO705" i="7"/>
  <c r="AO35" i="7"/>
  <c r="AC15" i="7"/>
  <c r="AB682" i="7"/>
  <c r="AB680" i="7" s="1"/>
  <c r="AE724" i="7"/>
  <c r="AF58" i="7"/>
  <c r="AF727" i="7" s="1"/>
  <c r="AN752" i="7"/>
  <c r="AN82" i="7"/>
  <c r="AF757" i="7"/>
  <c r="AG88" i="7" s="1"/>
  <c r="AE497" i="7"/>
  <c r="AG493" i="7"/>
  <c r="AG495" i="7" l="1"/>
  <c r="AG757" i="7"/>
  <c r="AH88" i="7" s="1"/>
  <c r="AO83" i="7"/>
  <c r="AN751" i="7"/>
  <c r="AC684" i="7"/>
  <c r="AC13" i="7"/>
  <c r="AC11" i="7" s="1"/>
  <c r="AP36" i="7"/>
  <c r="AO704" i="7"/>
  <c r="AG58" i="7"/>
  <c r="AG727" i="7" s="1"/>
  <c r="AF724" i="7"/>
  <c r="AE722" i="7"/>
  <c r="AF55" i="7"/>
  <c r="AF53" i="7" s="1"/>
  <c r="AI677" i="7"/>
  <c r="AJ676" i="7"/>
  <c r="AF497" i="7"/>
  <c r="AH493" i="7"/>
  <c r="AH495" i="7" l="1"/>
  <c r="AJ677" i="7"/>
  <c r="AK676" i="7"/>
  <c r="AD15" i="7"/>
  <c r="AC682" i="7"/>
  <c r="AC680" i="7" s="1"/>
  <c r="AH58" i="7"/>
  <c r="AH727" i="7" s="1"/>
  <c r="AG724" i="7"/>
  <c r="AP705" i="7"/>
  <c r="AP35" i="7"/>
  <c r="AO82" i="7"/>
  <c r="AO752" i="7"/>
  <c r="AF722" i="7"/>
  <c r="AG55" i="7"/>
  <c r="AG53" i="7" s="1"/>
  <c r="AH757" i="7"/>
  <c r="AI88" i="7" s="1"/>
  <c r="AG497" i="7"/>
  <c r="AI493" i="7"/>
  <c r="AI495" i="7" l="1"/>
  <c r="AH55" i="7"/>
  <c r="AH53" i="7" s="1"/>
  <c r="AG722" i="7"/>
  <c r="AI757" i="7"/>
  <c r="AJ88" i="7" s="1"/>
  <c r="AD13" i="7"/>
  <c r="AD11" i="7" s="1"/>
  <c r="AD684" i="7"/>
  <c r="AH724" i="7"/>
  <c r="AI58" i="7"/>
  <c r="AI727" i="7" s="1"/>
  <c r="AO751" i="7"/>
  <c r="AP83" i="7"/>
  <c r="AP704" i="7"/>
  <c r="AQ36" i="7"/>
  <c r="AK677" i="7"/>
  <c r="AL676" i="7"/>
  <c r="AH497" i="7"/>
  <c r="AJ493" i="7"/>
  <c r="AJ495" i="7" l="1"/>
  <c r="AJ58" i="7"/>
  <c r="AJ727" i="7" s="1"/>
  <c r="AI724" i="7"/>
  <c r="AE15" i="7"/>
  <c r="AD682" i="7"/>
  <c r="AD680" i="7" s="1"/>
  <c r="AL677" i="7"/>
  <c r="AM676" i="7"/>
  <c r="AJ757" i="7"/>
  <c r="AK88" i="7" s="1"/>
  <c r="AQ35" i="7"/>
  <c r="AQ705" i="7"/>
  <c r="AH722" i="7"/>
  <c r="AI55" i="7"/>
  <c r="AI53" i="7" s="1"/>
  <c r="AP82" i="7"/>
  <c r="AP752" i="7"/>
  <c r="AI497" i="7"/>
  <c r="AK493" i="7"/>
  <c r="AK495" i="7" l="1"/>
  <c r="AM677" i="7"/>
  <c r="AN676" i="7"/>
  <c r="AQ83" i="7"/>
  <c r="AP751" i="7"/>
  <c r="AE684" i="7"/>
  <c r="AE13" i="7"/>
  <c r="AE11" i="7" s="1"/>
  <c r="AR36" i="7"/>
  <c r="AQ704" i="7"/>
  <c r="AI722" i="7"/>
  <c r="AJ55" i="7"/>
  <c r="AJ53" i="7" s="1"/>
  <c r="AK757" i="7"/>
  <c r="AL88" i="7" s="1"/>
  <c r="AK58" i="7"/>
  <c r="AK727" i="7" s="1"/>
  <c r="AJ724" i="7"/>
  <c r="AJ497" i="7"/>
  <c r="AL493" i="7"/>
  <c r="AL495" i="7" l="1"/>
  <c r="AR35" i="7"/>
  <c r="AR705" i="7"/>
  <c r="AJ722" i="7"/>
  <c r="AK55" i="7"/>
  <c r="AK53" i="7" s="1"/>
  <c r="AK724" i="7"/>
  <c r="AL58" i="7"/>
  <c r="AL727" i="7" s="1"/>
  <c r="AF15" i="7"/>
  <c r="AE682" i="7"/>
  <c r="AE680" i="7" s="1"/>
  <c r="AL757" i="7"/>
  <c r="AM88" i="7" s="1"/>
  <c r="AQ82" i="7"/>
  <c r="AQ752" i="7"/>
  <c r="AN677" i="7"/>
  <c r="AO676" i="7"/>
  <c r="AK497" i="7"/>
  <c r="AM493" i="7"/>
  <c r="AM495" i="7" l="1"/>
  <c r="AF684" i="7"/>
  <c r="AF13" i="7"/>
  <c r="AF11" i="7" s="1"/>
  <c r="AK722" i="7"/>
  <c r="AL55" i="7"/>
  <c r="AL53" i="7" s="1"/>
  <c r="AM58" i="7"/>
  <c r="AM727" i="7" s="1"/>
  <c r="AL724" i="7"/>
  <c r="AO677" i="7"/>
  <c r="AP676" i="7"/>
  <c r="AQ751" i="7"/>
  <c r="AR83" i="7"/>
  <c r="AR704" i="7"/>
  <c r="AS36" i="7"/>
  <c r="AM757" i="7"/>
  <c r="AN88" i="7" s="1"/>
  <c r="AL497" i="7"/>
  <c r="AN493" i="7"/>
  <c r="AN495" i="7" l="1"/>
  <c r="AS705" i="7"/>
  <c r="AS35" i="7"/>
  <c r="AL722" i="7"/>
  <c r="AM55" i="7"/>
  <c r="AM53" i="7" s="1"/>
  <c r="AR82" i="7"/>
  <c r="AR752" i="7"/>
  <c r="AN757" i="7"/>
  <c r="AO88" i="7" s="1"/>
  <c r="AM724" i="7"/>
  <c r="AN58" i="7"/>
  <c r="AN727" i="7" s="1"/>
  <c r="AP677" i="7"/>
  <c r="AQ676" i="7"/>
  <c r="AG15" i="7"/>
  <c r="AF682" i="7"/>
  <c r="AF680" i="7" s="1"/>
  <c r="AM497" i="7"/>
  <c r="AO493" i="7"/>
  <c r="AO495" i="7" l="1"/>
  <c r="AM722" i="7"/>
  <c r="AN55" i="7"/>
  <c r="AN53" i="7" s="1"/>
  <c r="AO757" i="7"/>
  <c r="AP88" i="7" s="1"/>
  <c r="AS83" i="7"/>
  <c r="AR751" i="7"/>
  <c r="AG684" i="7"/>
  <c r="AG13" i="7"/>
  <c r="AG11" i="7" s="1"/>
  <c r="AQ677" i="7"/>
  <c r="AR676" i="7"/>
  <c r="AN724" i="7"/>
  <c r="AO58" i="7"/>
  <c r="AO727" i="7" s="1"/>
  <c r="AS704" i="7"/>
  <c r="AT36" i="7"/>
  <c r="AN497" i="7"/>
  <c r="AP493" i="7"/>
  <c r="AP495" i="7" l="1"/>
  <c r="AP58" i="7"/>
  <c r="AP727" i="7" s="1"/>
  <c r="AO724" i="7"/>
  <c r="AG682" i="7"/>
  <c r="AG680" i="7" s="1"/>
  <c r="AH15" i="7"/>
  <c r="AP757" i="7"/>
  <c r="AQ88" i="7" s="1"/>
  <c r="AT705" i="7"/>
  <c r="AT35" i="7"/>
  <c r="AS82" i="7"/>
  <c r="AS752" i="7"/>
  <c r="AN722" i="7"/>
  <c r="AO55" i="7"/>
  <c r="AO53" i="7" s="1"/>
  <c r="AR677" i="7"/>
  <c r="AS676" i="7"/>
  <c r="AO497" i="7"/>
  <c r="AQ493" i="7"/>
  <c r="AQ495" i="7" l="1"/>
  <c r="AT704" i="7"/>
  <c r="AU36" i="7"/>
  <c r="AS677" i="7"/>
  <c r="AT676" i="7"/>
  <c r="AQ757" i="7"/>
  <c r="AR88" i="7" s="1"/>
  <c r="AH13" i="7"/>
  <c r="AH11" i="7" s="1"/>
  <c r="AH684" i="7"/>
  <c r="AP55" i="7"/>
  <c r="AP53" i="7" s="1"/>
  <c r="AO722" i="7"/>
  <c r="AT83" i="7"/>
  <c r="AS751" i="7"/>
  <c r="AP724" i="7"/>
  <c r="AQ58" i="7"/>
  <c r="AQ727" i="7" s="1"/>
  <c r="AP497" i="7"/>
  <c r="AR493" i="7"/>
  <c r="AR495" i="7" l="1"/>
  <c r="AH682" i="7"/>
  <c r="AH680" i="7" s="1"/>
  <c r="AI15" i="7"/>
  <c r="AR58" i="7"/>
  <c r="AR727" i="7" s="1"/>
  <c r="AQ724" i="7"/>
  <c r="AR757" i="7"/>
  <c r="AS88" i="7" s="1"/>
  <c r="AP722" i="7"/>
  <c r="AQ55" i="7"/>
  <c r="AQ53" i="7" s="1"/>
  <c r="AT677" i="7"/>
  <c r="AU676" i="7"/>
  <c r="AT82" i="7"/>
  <c r="AT752" i="7"/>
  <c r="AU705" i="7"/>
  <c r="AU35" i="7"/>
  <c r="AQ497" i="7"/>
  <c r="AS493" i="7"/>
  <c r="AS495" i="7" l="1"/>
  <c r="AS757" i="7"/>
  <c r="AT88" i="7" s="1"/>
  <c r="AQ722" i="7"/>
  <c r="AR55" i="7"/>
  <c r="AR53" i="7" s="1"/>
  <c r="AT751" i="7"/>
  <c r="AU83" i="7"/>
  <c r="AR724" i="7"/>
  <c r="AS58" i="7"/>
  <c r="AS727" i="7" s="1"/>
  <c r="AU704" i="7"/>
  <c r="AV36" i="7"/>
  <c r="AI684" i="7"/>
  <c r="AI13" i="7"/>
  <c r="AI11" i="7" s="1"/>
  <c r="AU677" i="7"/>
  <c r="AV676" i="7"/>
  <c r="AR497" i="7"/>
  <c r="AT493" i="7"/>
  <c r="AT495" i="7" l="1"/>
  <c r="AV677" i="7"/>
  <c r="AW676" i="7"/>
  <c r="AR722" i="7"/>
  <c r="AS55" i="7"/>
  <c r="AS53" i="7" s="1"/>
  <c r="AU82" i="7"/>
  <c r="AU752" i="7"/>
  <c r="AT58" i="7"/>
  <c r="AT727" i="7" s="1"/>
  <c r="AS724" i="7"/>
  <c r="AI682" i="7"/>
  <c r="AI680" i="7" s="1"/>
  <c r="AJ15" i="7"/>
  <c r="AV705" i="7"/>
  <c r="AV35" i="7"/>
  <c r="AT757" i="7"/>
  <c r="AU88" i="7" s="1"/>
  <c r="AS497" i="7"/>
  <c r="AU493" i="7"/>
  <c r="AU495" i="7" l="1"/>
  <c r="AU58" i="7"/>
  <c r="AU727" i="7" s="1"/>
  <c r="AT724" i="7"/>
  <c r="AU751" i="7"/>
  <c r="AV83" i="7"/>
  <c r="AU757" i="7"/>
  <c r="AV88" i="7" s="1"/>
  <c r="AJ13" i="7"/>
  <c r="AJ11" i="7" s="1"/>
  <c r="AJ684" i="7"/>
  <c r="AW677" i="7"/>
  <c r="AX676" i="7"/>
  <c r="AS722" i="7"/>
  <c r="AT55" i="7"/>
  <c r="AT53" i="7" s="1"/>
  <c r="AW36" i="7"/>
  <c r="AV704" i="7"/>
  <c r="AT497" i="7"/>
  <c r="AV493" i="7"/>
  <c r="AV495" i="7" l="1"/>
  <c r="AX677" i="7"/>
  <c r="AY676" i="7"/>
  <c r="AV757" i="7"/>
  <c r="AW88" i="7" s="1"/>
  <c r="AJ682" i="7"/>
  <c r="AJ680" i="7" s="1"/>
  <c r="AK15" i="7"/>
  <c r="AW35" i="7"/>
  <c r="AW705" i="7"/>
  <c r="AV82" i="7"/>
  <c r="AV752" i="7"/>
  <c r="AU497" i="7"/>
  <c r="AT722" i="7"/>
  <c r="AU55" i="7"/>
  <c r="AU53" i="7" s="1"/>
  <c r="AV58" i="7"/>
  <c r="AV727" i="7" s="1"/>
  <c r="AU724" i="7"/>
  <c r="AW493" i="7"/>
  <c r="AW495" i="7" l="1"/>
  <c r="AU722" i="7"/>
  <c r="AV55" i="7"/>
  <c r="AV53" i="7" s="1"/>
  <c r="AV724" i="7"/>
  <c r="AW58" i="7"/>
  <c r="AW727" i="7" s="1"/>
  <c r="AK684" i="7"/>
  <c r="AK13" i="7"/>
  <c r="AK11" i="7" s="1"/>
  <c r="AW757" i="7"/>
  <c r="AX88" i="7" s="1"/>
  <c r="AY677" i="7"/>
  <c r="AZ676" i="7"/>
  <c r="AW704" i="7"/>
  <c r="AX36" i="7"/>
  <c r="AV751" i="7"/>
  <c r="AW83" i="7"/>
  <c r="AV497" i="7"/>
  <c r="AX493" i="7"/>
  <c r="AX495" i="7" l="1"/>
  <c r="AW82" i="7"/>
  <c r="AW752" i="7"/>
  <c r="AL15" i="7"/>
  <c r="AK682" i="7"/>
  <c r="AK680" i="7" s="1"/>
  <c r="AX757" i="7"/>
  <c r="AY88" i="7" s="1"/>
  <c r="AX58" i="7"/>
  <c r="AX727" i="7" s="1"/>
  <c r="AW724" i="7"/>
  <c r="AX705" i="7"/>
  <c r="AX35" i="7"/>
  <c r="AW55" i="7"/>
  <c r="AV722" i="7"/>
  <c r="AZ677" i="7"/>
  <c r="BA676" i="7"/>
  <c r="AW497" i="7"/>
  <c r="AY493" i="7"/>
  <c r="AW53" i="7" l="1"/>
  <c r="AY495" i="7"/>
  <c r="AY757" i="7"/>
  <c r="AZ88" i="7" s="1"/>
  <c r="AY36" i="7"/>
  <c r="AX704" i="7"/>
  <c r="AX55" i="7"/>
  <c r="BA677" i="7"/>
  <c r="BB676" i="7"/>
  <c r="AL13" i="7"/>
  <c r="AL11" i="7" s="1"/>
  <c r="AL684" i="7"/>
  <c r="AY58" i="7"/>
  <c r="AY727" i="7" s="1"/>
  <c r="AX724" i="7"/>
  <c r="AY55" i="7" s="1"/>
  <c r="AW751" i="7"/>
  <c r="AW722" i="7" s="1"/>
  <c r="AX83" i="7"/>
  <c r="AX497" i="7"/>
  <c r="AZ493" i="7"/>
  <c r="AZ495" i="7" l="1"/>
  <c r="BB677" i="7"/>
  <c r="BC676" i="7"/>
  <c r="AX82" i="7"/>
  <c r="AX53" i="7" s="1"/>
  <c r="AX752" i="7"/>
  <c r="AY35" i="7"/>
  <c r="AY705" i="7"/>
  <c r="AZ58" i="7"/>
  <c r="AZ727" i="7" s="1"/>
  <c r="AY724" i="7"/>
  <c r="AZ55" i="7" s="1"/>
  <c r="AL682" i="7"/>
  <c r="AL680" i="7" s="1"/>
  <c r="AM15" i="7"/>
  <c r="AZ757" i="7"/>
  <c r="BA88" i="7" s="1"/>
  <c r="AY497" i="7"/>
  <c r="BA493" i="7"/>
  <c r="BA495" i="7" l="1"/>
  <c r="AY83" i="7"/>
  <c r="AX751" i="7"/>
  <c r="AX722" i="7" s="1"/>
  <c r="BA757" i="7"/>
  <c r="BB88" i="7" s="1"/>
  <c r="AM13" i="7"/>
  <c r="AM11" i="7" s="1"/>
  <c r="AM684" i="7"/>
  <c r="AZ724" i="7"/>
  <c r="BA55" i="7" s="1"/>
  <c r="BA58" i="7"/>
  <c r="BA727" i="7" s="1"/>
  <c r="BC677" i="7"/>
  <c r="BD676" i="7"/>
  <c r="AZ36" i="7"/>
  <c r="AY704" i="7"/>
  <c r="AZ497" i="7"/>
  <c r="BB493" i="7"/>
  <c r="BB495" i="7" l="1"/>
  <c r="BB58" i="7"/>
  <c r="BB727" i="7" s="1"/>
  <c r="BA724" i="7"/>
  <c r="BB55" i="7" s="1"/>
  <c r="AN15" i="7"/>
  <c r="AM682" i="7"/>
  <c r="AM680" i="7" s="1"/>
  <c r="AZ705" i="7"/>
  <c r="AZ35" i="7"/>
  <c r="BA497" i="7"/>
  <c r="BB757" i="7"/>
  <c r="BC88" i="7" s="1"/>
  <c r="BD677" i="7"/>
  <c r="BE676" i="7"/>
  <c r="AY752" i="7"/>
  <c r="AY82" i="7"/>
  <c r="AY53" i="7" s="1"/>
  <c r="BC493" i="7"/>
  <c r="S676" i="7"/>
  <c r="BC495" i="7" l="1"/>
  <c r="BA36" i="7"/>
  <c r="AZ704" i="7"/>
  <c r="AZ83" i="7"/>
  <c r="AY751" i="7"/>
  <c r="AY722" i="7" s="1"/>
  <c r="AN684" i="7"/>
  <c r="AN13" i="7"/>
  <c r="AN11" i="7" s="1"/>
  <c r="BC757" i="7"/>
  <c r="BD88" i="7" s="1"/>
  <c r="BE677" i="7"/>
  <c r="BB724" i="7"/>
  <c r="BC55" i="7" s="1"/>
  <c r="BC58" i="7"/>
  <c r="BC727" i="7" s="1"/>
  <c r="BB497" i="7"/>
  <c r="BD493" i="7"/>
  <c r="S677" i="7"/>
  <c r="BD495" i="7" l="1"/>
  <c r="BD757" i="7"/>
  <c r="BE88" i="7" s="1"/>
  <c r="AN682" i="7"/>
  <c r="AN680" i="7" s="1"/>
  <c r="AO15" i="7"/>
  <c r="BD58" i="7"/>
  <c r="BD727" i="7" s="1"/>
  <c r="BC724" i="7"/>
  <c r="BD55" i="7" s="1"/>
  <c r="AZ82" i="7"/>
  <c r="AZ53" i="7" s="1"/>
  <c r="AZ752" i="7"/>
  <c r="BA35" i="7"/>
  <c r="BA705" i="7"/>
  <c r="BC497" i="7"/>
  <c r="BE493" i="7"/>
  <c r="S493" i="7"/>
  <c r="BE495" i="7" l="1"/>
  <c r="BA83" i="7"/>
  <c r="AZ751" i="7"/>
  <c r="AZ722" i="7" s="1"/>
  <c r="AO13" i="7"/>
  <c r="AO11" i="7" s="1"/>
  <c r="AO684" i="7"/>
  <c r="BE58" i="7"/>
  <c r="BE727" i="7" s="1"/>
  <c r="BD724" i="7"/>
  <c r="BE55" i="7" s="1"/>
  <c r="BB36" i="7"/>
  <c r="BA704" i="7"/>
  <c r="BE757" i="7"/>
  <c r="BD497" i="7"/>
  <c r="S495" i="7"/>
  <c r="S757" i="7"/>
  <c r="S727" i="7"/>
  <c r="S724" i="7" l="1"/>
  <c r="BB705" i="7"/>
  <c r="BB35" i="7"/>
  <c r="BE724" i="7"/>
  <c r="AP15" i="7"/>
  <c r="AO682" i="7"/>
  <c r="AO680" i="7" s="1"/>
  <c r="BA82" i="7"/>
  <c r="BA53" i="7" s="1"/>
  <c r="BA752" i="7"/>
  <c r="BE497" i="7"/>
  <c r="S498" i="7"/>
  <c r="S497" i="7"/>
  <c r="AP684" i="7" l="1"/>
  <c r="AP13" i="7"/>
  <c r="AP11" i="7" s="1"/>
  <c r="BC36" i="7"/>
  <c r="BB704" i="7"/>
  <c r="BB83" i="7"/>
  <c r="BA751" i="7"/>
  <c r="BA722" i="7" s="1"/>
  <c r="AP682" i="7" l="1"/>
  <c r="AP680" i="7" s="1"/>
  <c r="AQ15" i="7"/>
  <c r="BB82" i="7"/>
  <c r="BB53" i="7" s="1"/>
  <c r="BB752" i="7"/>
  <c r="BC705" i="7"/>
  <c r="BC35" i="7"/>
  <c r="BD36" i="7" l="1"/>
  <c r="BC704" i="7"/>
  <c r="BC83" i="7"/>
  <c r="BB751" i="7"/>
  <c r="BB722" i="7" s="1"/>
  <c r="AQ684" i="7"/>
  <c r="AQ13" i="7"/>
  <c r="AQ11" i="7" s="1"/>
  <c r="AQ682" i="7" l="1"/>
  <c r="AQ680" i="7" s="1"/>
  <c r="AR15" i="7"/>
  <c r="BC752" i="7"/>
  <c r="BC82" i="7"/>
  <c r="BC53" i="7" s="1"/>
  <c r="BD705" i="7"/>
  <c r="BD35" i="7"/>
  <c r="BD83" i="7" l="1"/>
  <c r="BC751" i="7"/>
  <c r="BC722" i="7" s="1"/>
  <c r="BE36" i="7"/>
  <c r="BD704" i="7"/>
  <c r="AR684" i="7"/>
  <c r="AR13" i="7"/>
  <c r="AR11" i="7" s="1"/>
  <c r="BD82" i="7" l="1"/>
  <c r="BD53" i="7" s="1"/>
  <c r="BD752" i="7"/>
  <c r="AS15" i="7"/>
  <c r="AR682" i="7"/>
  <c r="AR680" i="7" s="1"/>
  <c r="BE705" i="7"/>
  <c r="BE35" i="7"/>
  <c r="S705" i="7"/>
  <c r="S704" i="7" l="1"/>
  <c r="AS684" i="7"/>
  <c r="AS13" i="7"/>
  <c r="AS11" i="7" s="1"/>
  <c r="BE704" i="7"/>
  <c r="BE83" i="7"/>
  <c r="BD751" i="7"/>
  <c r="BD722" i="7" s="1"/>
  <c r="BE752" i="7" l="1"/>
  <c r="BE82" i="7"/>
  <c r="BE53" i="7" s="1"/>
  <c r="AT15" i="7"/>
  <c r="AS682" i="7"/>
  <c r="AS680" i="7" s="1"/>
  <c r="S752" i="7"/>
  <c r="S751" i="7" l="1"/>
  <c r="S722" i="7" s="1"/>
  <c r="AT684" i="7"/>
  <c r="AT13" i="7"/>
  <c r="AT11" i="7" s="1"/>
  <c r="BE751" i="7"/>
  <c r="BE722" i="7" s="1"/>
  <c r="AU15" i="7" l="1"/>
  <c r="AT682" i="7"/>
  <c r="AT680" i="7" s="1"/>
  <c r="AU684" i="7" l="1"/>
  <c r="AU13" i="7"/>
  <c r="AU11" i="7" s="1"/>
  <c r="AV15" i="7" l="1"/>
  <c r="AU682" i="7"/>
  <c r="AU680" i="7" s="1"/>
  <c r="AV684" i="7" l="1"/>
  <c r="AV13" i="7"/>
  <c r="AV11" i="7" s="1"/>
  <c r="AV682" i="7" l="1"/>
  <c r="AV680" i="7" s="1"/>
  <c r="AW15" i="7"/>
  <c r="AW684" i="7" l="1"/>
  <c r="AW13" i="7"/>
  <c r="AW11" i="7" s="1"/>
  <c r="AW682" i="7" l="1"/>
  <c r="AW680" i="7" s="1"/>
  <c r="AX15" i="7"/>
  <c r="AX684" i="7" l="1"/>
  <c r="AX13" i="7"/>
  <c r="AX11" i="7" s="1"/>
  <c r="AX682" i="7" l="1"/>
  <c r="AX680" i="7" s="1"/>
  <c r="AY15" i="7"/>
  <c r="AY684" i="7" l="1"/>
  <c r="AY13" i="7"/>
  <c r="AY11" i="7" s="1"/>
  <c r="AZ15" i="7" l="1"/>
  <c r="AY682" i="7"/>
  <c r="AY680" i="7" s="1"/>
  <c r="AZ684" i="7" l="1"/>
  <c r="AZ13" i="7"/>
  <c r="AZ11" i="7" s="1"/>
  <c r="AZ682" i="7" l="1"/>
  <c r="AZ680" i="7" s="1"/>
  <c r="BA15" i="7"/>
  <c r="BA13" i="7" l="1"/>
  <c r="BA11" i="7" s="1"/>
  <c r="BA684" i="7"/>
  <c r="BB15" i="7" l="1"/>
  <c r="BA682" i="7"/>
  <c r="BA680" i="7" s="1"/>
  <c r="BB684" i="7" l="1"/>
  <c r="BB13" i="7"/>
  <c r="BB11" i="7" s="1"/>
  <c r="BB682" i="7" l="1"/>
  <c r="BB680" i="7" s="1"/>
  <c r="BC15" i="7"/>
  <c r="BC684" i="7" l="1"/>
  <c r="BC13" i="7"/>
  <c r="BC11" i="7" s="1"/>
  <c r="BC682" i="7" l="1"/>
  <c r="BC680" i="7" s="1"/>
  <c r="BD15" i="7"/>
  <c r="BD684" i="7" l="1"/>
  <c r="BD13" i="7"/>
  <c r="BD11" i="7" s="1"/>
  <c r="BD682" i="7" l="1"/>
  <c r="BD680" i="7" s="1"/>
  <c r="BE15" i="7"/>
  <c r="BE684" i="7" l="1"/>
  <c r="BE13" i="7"/>
  <c r="BE11" i="7" s="1"/>
  <c r="S684" i="7"/>
  <c r="Q11" i="7"/>
  <c r="S682" i="7" l="1"/>
  <c r="S680" i="7" s="1"/>
  <c r="BE682" i="7"/>
  <c r="BE680" i="7" s="1"/>
  <c r="Q680" i="7"/>
  <c r="Q4" i="7" l="1"/>
</calcChain>
</file>

<file path=xl/sharedStrings.xml><?xml version="1.0" encoding="utf-8"?>
<sst xmlns="http://schemas.openxmlformats.org/spreadsheetml/2006/main" count="3263" uniqueCount="403">
  <si>
    <t>Принципы создания управленческого учета в EXCEL</t>
  </si>
  <si>
    <t>В русскоязычном сегменте необходимо называть листы (вкладки) латиницей</t>
  </si>
  <si>
    <t>Если учет фактических данных работает (как процесс или алгоритм) в рамках некоторой методологии, то и бюджетирование (планирование) должно работать по такой же методологии, и наоборот</t>
  </si>
  <si>
    <t>Из этого принципа следует, что если учет факта отображается в виде базы данных фактических операций, то и для планирования должна быть настроена аналогичная база данных</t>
  </si>
  <si>
    <t>дата</t>
  </si>
  <si>
    <t>контрагент</t>
  </si>
  <si>
    <t>Данный принцип позволяет корректно сравнивать факт с планом</t>
  </si>
  <si>
    <t>план</t>
  </si>
  <si>
    <t>факт</t>
  </si>
  <si>
    <t>отклон</t>
  </si>
  <si>
    <t>Методология бюджетирования и учета фактических операций является "краеугольным камнем" всей системы УУ</t>
  </si>
  <si>
    <t>Базы данных учета факта и бюджетирования должны базироваться на справочниках</t>
  </si>
  <si>
    <t>Справочники должны работать в соответствии со следующим принципом: каждое словосочетание может встречаться в письменном виде ровно один раз, далее в виде прямых или косвенных ссылок</t>
  </si>
  <si>
    <t>продукт</t>
  </si>
  <si>
    <t>канал продаж</t>
  </si>
  <si>
    <t>статья-1</t>
  </si>
  <si>
    <t>статья-2</t>
  </si>
  <si>
    <t>статья-3</t>
  </si>
  <si>
    <t>прдхар-1</t>
  </si>
  <si>
    <t>прдхар-2</t>
  </si>
  <si>
    <t>канпрхар-1</t>
  </si>
  <si>
    <t>канпрхар-2</t>
  </si>
  <si>
    <t>атрибут-2</t>
  </si>
  <si>
    <t>атрибут-3</t>
  </si>
  <si>
    <t>дог-номер</t>
  </si>
  <si>
    <t>дог-дата</t>
  </si>
  <si>
    <t>док-тип</t>
  </si>
  <si>
    <t>док-номер</t>
  </si>
  <si>
    <t>док-дата</t>
  </si>
  <si>
    <t>INвклНДС</t>
  </si>
  <si>
    <t>IN-НДС</t>
  </si>
  <si>
    <t>OUTвклНДС</t>
  </si>
  <si>
    <t>OUT-НДС</t>
  </si>
  <si>
    <t>Принципы технической работы</t>
  </si>
  <si>
    <t>При копировании производить вставку только через опцию "Специальная вставка"</t>
  </si>
  <si>
    <t>Продукт-1</t>
  </si>
  <si>
    <t>Продукт-2</t>
  </si>
  <si>
    <t>Продукт-3</t>
  </si>
  <si>
    <t>Продукт-4</t>
  </si>
  <si>
    <t>Продукт-5</t>
  </si>
  <si>
    <t>Продукт-6</t>
  </si>
  <si>
    <t>Продукт-7</t>
  </si>
  <si>
    <t>Продукт-8</t>
  </si>
  <si>
    <t>Продукт-9</t>
  </si>
  <si>
    <t>Продукт-10</t>
  </si>
  <si>
    <t>Канал продаж-1</t>
  </si>
  <si>
    <t>Канал продаж-2</t>
  </si>
  <si>
    <t>Канал продаж-3</t>
  </si>
  <si>
    <t>Канал продаж-4</t>
  </si>
  <si>
    <t>Канал продаж-5</t>
  </si>
  <si>
    <t>Канал продаж-6</t>
  </si>
  <si>
    <t>Канал продаж-7</t>
  </si>
  <si>
    <t>Бизнес-модель</t>
  </si>
  <si>
    <t>BS</t>
  </si>
  <si>
    <t>CF</t>
  </si>
  <si>
    <t>PL</t>
  </si>
  <si>
    <t>"Краеугольным камнем" системы статей учета и отчетности является бизнес-процесс(ы) "продукт-канал продаж"</t>
  </si>
  <si>
    <t>Структура бизнес-процесса определяет структуру статей учета и отчетности</t>
  </si>
  <si>
    <t>Выручка</t>
  </si>
  <si>
    <t>Выручка от реализации</t>
  </si>
  <si>
    <t>Направление-1</t>
  </si>
  <si>
    <t>Направление-2</t>
  </si>
  <si>
    <t>Направление-3</t>
  </si>
  <si>
    <t>Прочая выручка</t>
  </si>
  <si>
    <t>Затраты этапа-1 бизнес-процесса</t>
  </si>
  <si>
    <t>Сырье и материалы-1</t>
  </si>
  <si>
    <t>Сырье и материалы-2</t>
  </si>
  <si>
    <t>Сырье и материалы-3</t>
  </si>
  <si>
    <t>Затраты этапа-2 бизнес-процесса</t>
  </si>
  <si>
    <t>Производственные затраты-1</t>
  </si>
  <si>
    <t>Производственные затраты-2</t>
  </si>
  <si>
    <t>Производственные затраты-3</t>
  </si>
  <si>
    <t>Производственные затраты-4</t>
  </si>
  <si>
    <t>Производственные затраты-5</t>
  </si>
  <si>
    <t>Производственные затраты-6</t>
  </si>
  <si>
    <t>Производственные затраты-7</t>
  </si>
  <si>
    <t>Сырье и материалы-4</t>
  </si>
  <si>
    <t>Сырье и материалы-5</t>
  </si>
  <si>
    <t>Сырье и материалы-6</t>
  </si>
  <si>
    <t>Сырье и материалы-7</t>
  </si>
  <si>
    <t>Производственные затраты-8</t>
  </si>
  <si>
    <t>Производственные затраты-9</t>
  </si>
  <si>
    <t>Производственные затраты-10</t>
  </si>
  <si>
    <t>Поступление ДС от продаж</t>
  </si>
  <si>
    <t>Оплаты себестоимостных затрат</t>
  </si>
  <si>
    <t>Поступления от реализации</t>
  </si>
  <si>
    <t>Прочие поступления от продаж</t>
  </si>
  <si>
    <t>Оплаты расходов этапа-1 бизнес-процесса</t>
  </si>
  <si>
    <t>Начисление себестоимостных затрат</t>
  </si>
  <si>
    <t>Начисление затрат этапа-1 бизнес-процесса</t>
  </si>
  <si>
    <t>Начисление затрат этапа-2 бизнес-процесса</t>
  </si>
  <si>
    <t>Оплаты расходов этапа-2 бизнес-процесса</t>
  </si>
  <si>
    <t>В части себестоимостных затрат определяющихся по бизнес-процессу статьи отчетов BS, CF и PL должны быть синхронизированными по всей совокупности</t>
  </si>
  <si>
    <t>Себестоимость продаж</t>
  </si>
  <si>
    <t>Себест</t>
  </si>
  <si>
    <t>СебестЗатраты-1</t>
  </si>
  <si>
    <t>СебестЗатраты-2</t>
  </si>
  <si>
    <t>СебестЗатраты-3</t>
  </si>
  <si>
    <t>СебестЗатраты-4</t>
  </si>
  <si>
    <t>СебестЗатраты-5</t>
  </si>
  <si>
    <t>СебестЗатраты-6</t>
  </si>
  <si>
    <t>мес-1</t>
  </si>
  <si>
    <t>мес-2</t>
  </si>
  <si>
    <t>мес-3</t>
  </si>
  <si>
    <t>мес-4</t>
  </si>
  <si>
    <t>итого</t>
  </si>
  <si>
    <t>Прибыль</t>
  </si>
  <si>
    <t>накСст</t>
  </si>
  <si>
    <t>Затраты этапа-3 бизнес-процесса</t>
  </si>
  <si>
    <t>Производственные затраты-11</t>
  </si>
  <si>
    <t>Производственные затраты-12</t>
  </si>
  <si>
    <t>Производственные затраты-13</t>
  </si>
  <si>
    <t>Производственные затраты-14</t>
  </si>
  <si>
    <t>Производственные затраты-15</t>
  </si>
  <si>
    <t>Производственные затраты-16</t>
  </si>
  <si>
    <t>Производственные затраты-17</t>
  </si>
  <si>
    <t>Производственные затраты-18</t>
  </si>
  <si>
    <t>Производственные затраты-19</t>
  </si>
  <si>
    <t>Производственные затраты-20</t>
  </si>
  <si>
    <t>Затраты этапа-4 бизнес-процесса</t>
  </si>
  <si>
    <t>Производственные затраты-21</t>
  </si>
  <si>
    <t>Производственные затраты-22</t>
  </si>
  <si>
    <t>Производственные затраты-23</t>
  </si>
  <si>
    <t>Производственные затраты-24</t>
  </si>
  <si>
    <t>Производственные затраты-25</t>
  </si>
  <si>
    <t>Производственные затраты-26</t>
  </si>
  <si>
    <t>Производственные затраты-27</t>
  </si>
  <si>
    <t>Производственные затраты-28</t>
  </si>
  <si>
    <t>Производственные затраты-29</t>
  </si>
  <si>
    <t>Производственные затраты-30</t>
  </si>
  <si>
    <t>Затраты этапа-5 бизнес-процесса</t>
  </si>
  <si>
    <t>Затраты на доставку и продажу-1</t>
  </si>
  <si>
    <t>Затраты на доставку и продажу-2</t>
  </si>
  <si>
    <t>Затраты на доставку и продажу-3</t>
  </si>
  <si>
    <t>Затраты на доставку и продажу-4</t>
  </si>
  <si>
    <t>Затраты на доставку и продажу-5</t>
  </si>
  <si>
    <t>Затраты на доставку и продажу-6</t>
  </si>
  <si>
    <t>Затраты на доставку и продажу-7</t>
  </si>
  <si>
    <t>Затраты на доставку и продажу-8</t>
  </si>
  <si>
    <t>Затраты на доставку и продажу-9</t>
  </si>
  <si>
    <t>Затраты на доставку и продажу-10</t>
  </si>
  <si>
    <t>Оплаты расходов этапа-3 бизнес-процесса</t>
  </si>
  <si>
    <t>Оплаты расходов этапа-4 бизнес-процесса</t>
  </si>
  <si>
    <t>Оплаты расходов этапа-5 бизнес-процесса</t>
  </si>
  <si>
    <t>Начисление затрат этапа-3 бизнес-процесса</t>
  </si>
  <si>
    <t>Начисление затрат этапа-4 бизнес-процесса</t>
  </si>
  <si>
    <t>Начисление затрат этапа-5 бизнес-процесса</t>
  </si>
  <si>
    <t>Показатель</t>
  </si>
  <si>
    <t>Items!</t>
  </si>
  <si>
    <t>Итого</t>
  </si>
  <si>
    <t>Отчет о движении денежных средств</t>
  </si>
  <si>
    <t>Прочие продажи-1</t>
  </si>
  <si>
    <t>Прочие продажи-2</t>
  </si>
  <si>
    <t>Внутри блоков отчетности запрещено добавлять или удалять строки за исключением конца блока</t>
  </si>
  <si>
    <t>Отчет о прибылях и убытках</t>
  </si>
  <si>
    <t>dbP!</t>
  </si>
  <si>
    <t>Обороты в блоках отчетности должны рассчитываться одной единой универсальной формулой, настроенной на базы данных фин-хоз операций</t>
  </si>
  <si>
    <t>Принципы ведения и формирования баз данных</t>
  </si>
  <si>
    <t>Для каждой строки базы данных (для каждой отдельной фин-хоз операции) ни один из столбцов (ни одно из полей) "статья-1", "статья-2", "статья-3" не может быть пустым</t>
  </si>
  <si>
    <t>Указанный принцип определяет процесс внесения корректировок в систему статей финансовой отчетности</t>
  </si>
  <si>
    <t>BS-статьи</t>
  </si>
  <si>
    <t>контроль</t>
  </si>
  <si>
    <t>CF-статьи</t>
  </si>
  <si>
    <t>Сырье и материалы-8</t>
  </si>
  <si>
    <t>Сырье и материалы-9</t>
  </si>
  <si>
    <t>Сырье и материалы-10</t>
  </si>
  <si>
    <t>Сырье и материалы-11</t>
  </si>
  <si>
    <t>Производственные затраты-31</t>
  </si>
  <si>
    <t>Производственные затраты-32</t>
  </si>
  <si>
    <t>Производственные затраты-33</t>
  </si>
  <si>
    <t>Производственные затраты-34</t>
  </si>
  <si>
    <t>Производственные затраты-35</t>
  </si>
  <si>
    <t>Производственные затраты-36</t>
  </si>
  <si>
    <t>Производственные затраты-37</t>
  </si>
  <si>
    <t>Все названия статей должны быть уникальны и это должно контролироваться моделью</t>
  </si>
  <si>
    <t>АКТИВЫ</t>
  </si>
  <si>
    <t>Незавершенное производство</t>
  </si>
  <si>
    <t>ПАССИВЫ</t>
  </si>
  <si>
    <t>Кредиторская задолженность</t>
  </si>
  <si>
    <t>Баланс на начало периода</t>
  </si>
  <si>
    <t>Баланс на конец периода</t>
  </si>
  <si>
    <t>Балансы на начало периодов модели рассчитываются одной формулой через балансы на конец предыдущих периодов и начальные остатки для всей модели</t>
  </si>
  <si>
    <t>Денежный поток от продаж</t>
  </si>
  <si>
    <t>Итоги в блоках отчетности (PL и CF) должны рассчитываться одной единой универсальной формулой, настроенной на метки PL(+) PL(-) CF(+) CF(-)</t>
  </si>
  <si>
    <t>CF-метки</t>
  </si>
  <si>
    <t>CF(+)</t>
  </si>
  <si>
    <t>CF(-)</t>
  </si>
  <si>
    <t>PL-метки</t>
  </si>
  <si>
    <t>PL(+)</t>
  </si>
  <si>
    <t>PL(-)</t>
  </si>
  <si>
    <t>Валовая прибыль</t>
  </si>
  <si>
    <t>Денежные средства</t>
  </si>
  <si>
    <t>Собственный капитал</t>
  </si>
  <si>
    <t>Дебиторская задолженность</t>
  </si>
  <si>
    <t>ДЗ при реализации</t>
  </si>
  <si>
    <t>Прочая ДЗ</t>
  </si>
  <si>
    <t>PL-статьи</t>
  </si>
  <si>
    <t>проект</t>
  </si>
  <si>
    <t>Проект-1</t>
  </si>
  <si>
    <t>Проект-2</t>
  </si>
  <si>
    <t>Проект-3</t>
  </si>
  <si>
    <t>Проект-4</t>
  </si>
  <si>
    <t>Выбор проекта:</t>
  </si>
  <si>
    <t>Все проекты</t>
  </si>
  <si>
    <t>f-проект</t>
  </si>
  <si>
    <t>Операционные расходы</t>
  </si>
  <si>
    <t>Операционные расходы - блок-1</t>
  </si>
  <si>
    <t>Операционные расходы - 1-1</t>
  </si>
  <si>
    <t>Операционные расходы - 1-2</t>
  </si>
  <si>
    <t>Операционные расходы - 1-3</t>
  </si>
  <si>
    <t>Операционные расходы - 1-4</t>
  </si>
  <si>
    <t>Операционные расходы - 1-5</t>
  </si>
  <si>
    <t>Операционные расходы - 1-6</t>
  </si>
  <si>
    <t>Операционные расходы - 1-7</t>
  </si>
  <si>
    <t>Операционные расходы - 1-8</t>
  </si>
  <si>
    <t>Операционные расходы - 1-9</t>
  </si>
  <si>
    <t>Операционные расходы - 1-10</t>
  </si>
  <si>
    <t>Операционные расходы - 1-11</t>
  </si>
  <si>
    <t>Операционные расходы - блок-2</t>
  </si>
  <si>
    <t>Операционные расходы - 2-1</t>
  </si>
  <si>
    <t>Операционные расходы - 2-2</t>
  </si>
  <si>
    <t>Операционные расходы - 2-3</t>
  </si>
  <si>
    <t>Операционные расходы - 2-4</t>
  </si>
  <si>
    <t>Операционные расходы - 2-5</t>
  </si>
  <si>
    <t>Операционные расходы - 2-6</t>
  </si>
  <si>
    <t>Операционные расходы - 2-7</t>
  </si>
  <si>
    <t>Операционные расходы - 2-8</t>
  </si>
  <si>
    <t>Операционные расходы - 2-9</t>
  </si>
  <si>
    <t>Операционные расходы - 2-10</t>
  </si>
  <si>
    <t>Операционные расходы - блок-3</t>
  </si>
  <si>
    <t>Операционные расходы - 3-1</t>
  </si>
  <si>
    <t>Операционные расходы - 3-2</t>
  </si>
  <si>
    <t>Операционные расходы - 3-3</t>
  </si>
  <si>
    <t>Операционные расходы - 3-4</t>
  </si>
  <si>
    <t>Операционные расходы - 3-5</t>
  </si>
  <si>
    <t>Операционные расходы - 3-6</t>
  </si>
  <si>
    <t>Операционные расходы - 3-7</t>
  </si>
  <si>
    <t>Операционные расходы - 3-8</t>
  </si>
  <si>
    <t>Операционные расходы - 3-9</t>
  </si>
  <si>
    <t>Операционные расходы - 3-10</t>
  </si>
  <si>
    <t>Операционные расходы - 3-11</t>
  </si>
  <si>
    <t>Операционные расходы - 3-12</t>
  </si>
  <si>
    <t>Операционные расходы - 3-13</t>
  </si>
  <si>
    <t>Операционные расходы - 3-14</t>
  </si>
  <si>
    <t>Операционные расходы - 3-15</t>
  </si>
  <si>
    <t>Операционные расходы - 3-16</t>
  </si>
  <si>
    <t>Операционные расходы - 3-17</t>
  </si>
  <si>
    <t>Операционные расходы - блок-4</t>
  </si>
  <si>
    <t>Операционные расходы - 4-1</t>
  </si>
  <si>
    <t>Операционные расходы - 4-2</t>
  </si>
  <si>
    <t>Операционные расходы - 4-3</t>
  </si>
  <si>
    <t>Операционные расходы - 4-4</t>
  </si>
  <si>
    <t>Операционные расходы - 4-5</t>
  </si>
  <si>
    <t>Операционные расходы - 4-6</t>
  </si>
  <si>
    <t>Операционные расходы - 4-7</t>
  </si>
  <si>
    <t>Операционные расходы - 4-8</t>
  </si>
  <si>
    <t>Операционные расходы - 4-9</t>
  </si>
  <si>
    <t>Операционные расходы - 4-10</t>
  </si>
  <si>
    <t>Операционные расходы - блок-5</t>
  </si>
  <si>
    <t>Операционные расходы - 5-1</t>
  </si>
  <si>
    <t>Операционные расходы - 5-2</t>
  </si>
  <si>
    <t>Операционные расходы - 5-3</t>
  </si>
  <si>
    <t>Операционные расходы - 5-4</t>
  </si>
  <si>
    <t>Операционные расходы - 5-5</t>
  </si>
  <si>
    <t>Операционные расходы - 5-6</t>
  </si>
  <si>
    <t>Операционные расходы - 5-7</t>
  </si>
  <si>
    <t>Операционные расходы - 5-8</t>
  </si>
  <si>
    <t>Операционные расходы - 5-9</t>
  </si>
  <si>
    <t>Операционные расходы - 5-10</t>
  </si>
  <si>
    <t>Операционная прибыль (EBITDA)</t>
  </si>
  <si>
    <t>Оплата операционных расходов</t>
  </si>
  <si>
    <t>Оплата операционных расходов - блок-1</t>
  </si>
  <si>
    <t>Оплата операционных расходов - блок-2</t>
  </si>
  <si>
    <t>Оплата операционных расходов - блок-3</t>
  </si>
  <si>
    <t>Оплата операционных расходов - блок-4</t>
  </si>
  <si>
    <t>Оплата операционных расходов - блок-5</t>
  </si>
  <si>
    <t>Операционный денежный поток</t>
  </si>
  <si>
    <t>Капитальные затраты</t>
  </si>
  <si>
    <t>Основные средства - тип - 1</t>
  </si>
  <si>
    <t>Основные средства - тип - 2</t>
  </si>
  <si>
    <t>Основные средства - тип - 3</t>
  </si>
  <si>
    <t>Капзатраты - тип - 1 - 1</t>
  </si>
  <si>
    <t>Капзатраты - тип - 2 - 2</t>
  </si>
  <si>
    <t>Капзатраты - тип - 1 - 2</t>
  </si>
  <si>
    <t>Капзатраты - тип - 1 - 3</t>
  </si>
  <si>
    <t>Капзатраты - тип - 1 - 4</t>
  </si>
  <si>
    <t>Капзатраты - тип - 1 - 5</t>
  </si>
  <si>
    <t>Капзатраты - тип - 1 - 6</t>
  </si>
  <si>
    <t>Капзатраты - тип - 1 - 7</t>
  </si>
  <si>
    <t>Капзатраты - тип - 1 - 8</t>
  </si>
  <si>
    <t>Капзатраты - тип - 1 - 9</t>
  </si>
  <si>
    <t>Капзатраты - тип - 1 - 10</t>
  </si>
  <si>
    <t>Капзатраты - тип - 1 - 11</t>
  </si>
  <si>
    <t>Капзатраты - тип - 2 - 1</t>
  </si>
  <si>
    <t>Капзатраты - тип - 3 - 1</t>
  </si>
  <si>
    <t>Капзатраты - тип - 2 - 3</t>
  </si>
  <si>
    <t>Капзатраты - тип - 2 - 4</t>
  </si>
  <si>
    <t>Капзатраты - тип - 2 - 5</t>
  </si>
  <si>
    <t>Капзатраты - тип - 2 - 6</t>
  </si>
  <si>
    <t>Капзатраты - тип - 2 - 7</t>
  </si>
  <si>
    <t>Капзатраты - тип - 2 - 8</t>
  </si>
  <si>
    <t>Капзатраты - тип - 2 - 9</t>
  </si>
  <si>
    <t>Капзатраты - тип - 2 - 10</t>
  </si>
  <si>
    <t>Капзатраты - тип - 3 - 2</t>
  </si>
  <si>
    <t>Капзатраты - тип - 3 - 3</t>
  </si>
  <si>
    <t>Капзатраты - тип - 3 - 4</t>
  </si>
  <si>
    <t>Капзатраты - тип - 3 - 5</t>
  </si>
  <si>
    <t>Капзатраты - тип - 3 - 6</t>
  </si>
  <si>
    <t>Капзатраты - тип - 3 - 7</t>
  </si>
  <si>
    <t>Капзатраты - тип - 3 - 8</t>
  </si>
  <si>
    <t>Капзатраты - тип - 3 - 9</t>
  </si>
  <si>
    <t>Капзатраты - тип - 3 - 10</t>
  </si>
  <si>
    <t>Капзатраты - тип - 3 - 11</t>
  </si>
  <si>
    <t>Капзатраты - тип - 3 - 12</t>
  </si>
  <si>
    <t>Капзатраты - тип - 3 - 13</t>
  </si>
  <si>
    <t>Капзатраты - тип - 3 - 14</t>
  </si>
  <si>
    <t>Капзатраты - тип - 3 - 15</t>
  </si>
  <si>
    <t>Капзатраты - тип - 3 - 16</t>
  </si>
  <si>
    <t>Капзатраты - тип - 3 - 17</t>
  </si>
  <si>
    <t>BS(+)</t>
  </si>
  <si>
    <t>Ввод в эксплуатацию</t>
  </si>
  <si>
    <t>Незавершенные капзатраты</t>
  </si>
  <si>
    <t>Основные средства</t>
  </si>
  <si>
    <t>Оплата капзатрат</t>
  </si>
  <si>
    <t>контроль:</t>
  </si>
  <si>
    <t>BS-метки</t>
  </si>
  <si>
    <t>Денежный поток по основной деятельности</t>
  </si>
  <si>
    <t>Амортизация</t>
  </si>
  <si>
    <t>Прибыль по основной деятельности (EBIT)</t>
  </si>
  <si>
    <t>Объявление УК</t>
  </si>
  <si>
    <t>УК</t>
  </si>
  <si>
    <t>Нераспределенная прибыль</t>
  </si>
  <si>
    <t>Оплата УК</t>
  </si>
  <si>
    <t>ДЗ Учредителей по оплате УК</t>
  </si>
  <si>
    <t>Денежный поток накопительно</t>
  </si>
  <si>
    <t>Кассовый разрыв</t>
  </si>
  <si>
    <t>Оценка стоимости бизнеса</t>
  </si>
  <si>
    <t>Постпрогнозный прирост финпотока</t>
  </si>
  <si>
    <t>Ставка дисконтирования</t>
  </si>
  <si>
    <t>Терминальная стоимость бизнеса</t>
  </si>
  <si>
    <t>Коэффициенты дисконтирования</t>
  </si>
  <si>
    <t>Продажа доли УК Инвестору</t>
  </si>
  <si>
    <t>Размер продаваемой доли УК</t>
  </si>
  <si>
    <t>Номер месяца продажи доли УК</t>
  </si>
  <si>
    <t>Дисконт к оценке стоимости бизнеса</t>
  </si>
  <si>
    <t>Поступление оплаты УК от Инвестора</t>
  </si>
  <si>
    <t>Кол-во месяцев равномерной оплаты</t>
  </si>
  <si>
    <t>Доля Инвестора</t>
  </si>
  <si>
    <t>ДЗ Инвестора по оплате доли УК</t>
  </si>
  <si>
    <t>Поступления кредитов</t>
  </si>
  <si>
    <t>Возврат тела кредитов</t>
  </si>
  <si>
    <t>Выплаты %% по кредитам</t>
  </si>
  <si>
    <t>Кредиты</t>
  </si>
  <si>
    <t>Задолженность по %% по кредитам</t>
  </si>
  <si>
    <t>Ден. поток с уч. очередного источника финансир-я</t>
  </si>
  <si>
    <t>Начисление %%</t>
  </si>
  <si>
    <t>%% по кредитам</t>
  </si>
  <si>
    <t>%% по займам</t>
  </si>
  <si>
    <t>Прибыль до начисления налога на прибыль (EBT)</t>
  </si>
  <si>
    <t>Задолженность по кредитам и займам</t>
  </si>
  <si>
    <t>Займы</t>
  </si>
  <si>
    <t>Задолженность по %% по займам</t>
  </si>
  <si>
    <t>кол-во</t>
  </si>
  <si>
    <t>ID-продукт</t>
  </si>
  <si>
    <t>Поступления займов</t>
  </si>
  <si>
    <t>Возврат займов</t>
  </si>
  <si>
    <t>Выплаты %% по займам</t>
  </si>
  <si>
    <t>Финансовые вложения</t>
  </si>
  <si>
    <t>Возврат вложений</t>
  </si>
  <si>
    <t>Поступление %% по вложениям</t>
  </si>
  <si>
    <t>Размещение ДС на депозитах и т.п.</t>
  </si>
  <si>
    <t>Прочие доходы</t>
  </si>
  <si>
    <t>%% по финвложениям</t>
  </si>
  <si>
    <t>доходы от продажи внереализационных активов</t>
  </si>
  <si>
    <t>Депозиты и прочее</t>
  </si>
  <si>
    <t>Деб.задолженность по %% по депозитам и т.п.</t>
  </si>
  <si>
    <t>Прочие расходы</t>
  </si>
  <si>
    <t>Прочий расход-1</t>
  </si>
  <si>
    <t>Прочий расход-2</t>
  </si>
  <si>
    <t>Налог на прибыль</t>
  </si>
  <si>
    <t>Ставка налога на прибыль</t>
  </si>
  <si>
    <t>Чистая прибыль</t>
  </si>
  <si>
    <t>Оплата налога на прибыль</t>
  </si>
  <si>
    <t>Задолженность по оплате НП</t>
  </si>
  <si>
    <t>Задолженность по оплате НДС</t>
  </si>
  <si>
    <t>Задолженность по оплате Соцсборов</t>
  </si>
  <si>
    <t>Задолженность по оплате налогов и сборов</t>
  </si>
  <si>
    <t>ID-продаж</t>
  </si>
  <si>
    <t>ID-Sbst</t>
  </si>
  <si>
    <t>№стр</t>
  </si>
  <si>
    <t>SbstP!</t>
  </si>
  <si>
    <t>Налог на внеоборотные активы</t>
  </si>
  <si>
    <t>Ставка налога на внеоборотные активы</t>
  </si>
  <si>
    <t>Оплата налога на внеоб.активы</t>
  </si>
  <si>
    <t>Задолженность по оплате налогов на внеоб.активы</t>
  </si>
  <si>
    <t>Начислено дивидендов</t>
  </si>
  <si>
    <t>Выплаты дивидендов</t>
  </si>
  <si>
    <t>Итоговый денежный поток</t>
  </si>
  <si>
    <t>Итоговый денеж.поток накопительно</t>
  </si>
  <si>
    <t>Итоговый кассовый разрыв</t>
  </si>
  <si>
    <t>Задолженность по выплате дивидендов</t>
  </si>
  <si>
    <t>Начисленный НДС</t>
  </si>
  <si>
    <t>Оплата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</si>
</sst>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;@"/>
    <numFmt numFmtId="165" formatCode="0.0%"/>
    <numFmt numFmtId="166" formatCode="#,##0.000"/>
    <numFmt numFmtId="167" formatCode="dd/mm/yy\ h:mm;@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0"/>
      <color rgb="FF7030A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5" tint="-0.499984740745262"/>
      </left>
      <right style="dashed">
        <color theme="5" tint="-0.499984740745262"/>
      </right>
      <top style="dashed">
        <color theme="5" tint="-0.499984740745262"/>
      </top>
      <bottom style="dashed">
        <color theme="5" tint="-0.499984740745262"/>
      </bottom>
      <diagonal/>
    </border>
  </borders>
  <cellStyleXfs count="1">
    <xf numFmtId="0" fontId="0" fillId="0" borderId="0"/>
  </cellStyleXfs>
  <cellXfs count="47">
    <xf numFmtId="0" fontId="0" fillId="0" borderId="0" xfId="0"/>
    <xf numFmtId="3" fontId="1" fillId="0" borderId="0" xfId="0" applyNumberFormat="1" applyFont="1"/>
    <xf numFmtId="3" fontId="2" fillId="0" borderId="0" xfId="0" applyNumberFormat="1" applyFont="1"/>
    <xf numFmtId="3" fontId="1" fillId="2" borderId="0" xfId="0" applyNumberFormat="1" applyFont="1" applyFill="1"/>
    <xf numFmtId="3" fontId="3" fillId="0" borderId="0" xfId="0" applyNumberFormat="1" applyFont="1"/>
    <xf numFmtId="3" fontId="3" fillId="2" borderId="0" xfId="0" applyNumberFormat="1" applyFont="1" applyFill="1"/>
    <xf numFmtId="3" fontId="1" fillId="0" borderId="0" xfId="0" applyNumberFormat="1" applyFont="1" applyFill="1"/>
    <xf numFmtId="3" fontId="1" fillId="0" borderId="0" xfId="0" applyNumberFormat="1" applyFont="1" applyAlignment="1">
      <alignment horizontal="right"/>
    </xf>
    <xf numFmtId="3" fontId="3" fillId="0" borderId="1" xfId="0" applyNumberFormat="1" applyFont="1" applyBorder="1"/>
    <xf numFmtId="3" fontId="1" fillId="0" borderId="1" xfId="0" applyNumberFormat="1" applyFont="1" applyBorder="1"/>
    <xf numFmtId="3" fontId="3" fillId="3" borderId="0" xfId="0" applyNumberFormat="1" applyFont="1" applyFill="1" applyAlignment="1">
      <alignment horizontal="right"/>
    </xf>
    <xf numFmtId="3" fontId="3" fillId="3" borderId="1" xfId="0" applyNumberFormat="1" applyFont="1" applyFill="1" applyBorder="1"/>
    <xf numFmtId="3" fontId="3" fillId="3" borderId="0" xfId="0" applyNumberFormat="1" applyFont="1" applyFill="1"/>
    <xf numFmtId="3" fontId="4" fillId="0" borderId="0" xfId="0" applyNumberFormat="1" applyFont="1"/>
    <xf numFmtId="3" fontId="1" fillId="4" borderId="0" xfId="0" applyNumberFormat="1" applyFont="1" applyFill="1"/>
    <xf numFmtId="164" fontId="3" fillId="0" borderId="0" xfId="0" applyNumberFormat="1" applyFont="1"/>
    <xf numFmtId="164" fontId="1" fillId="0" borderId="0" xfId="0" applyNumberFormat="1" applyFont="1" applyFill="1"/>
    <xf numFmtId="164" fontId="3" fillId="2" borderId="0" xfId="0" applyNumberFormat="1" applyFont="1" applyFill="1"/>
    <xf numFmtId="164" fontId="3" fillId="0" borderId="0" xfId="0" applyNumberFormat="1" applyFont="1" applyFill="1"/>
    <xf numFmtId="3" fontId="3" fillId="2" borderId="0" xfId="0" applyNumberFormat="1" applyFont="1" applyFill="1" applyAlignment="1">
      <alignment horizontal="right"/>
    </xf>
    <xf numFmtId="3" fontId="1" fillId="0" borderId="0" xfId="0" applyNumberFormat="1" applyFont="1" applyAlignment="1">
      <alignment horizontal="center" vertical="center"/>
    </xf>
    <xf numFmtId="3" fontId="1" fillId="5" borderId="0" xfId="0" applyNumberFormat="1" applyFont="1" applyFill="1"/>
    <xf numFmtId="164" fontId="1" fillId="2" borderId="0" xfId="0" applyNumberFormat="1" applyFont="1" applyFill="1"/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3" fontId="1" fillId="6" borderId="0" xfId="0" applyNumberFormat="1" applyFont="1" applyFill="1"/>
    <xf numFmtId="3" fontId="5" fillId="0" borderId="0" xfId="0" applyNumberFormat="1" applyFont="1" applyAlignment="1">
      <alignment horizontal="center" vertical="center"/>
    </xf>
    <xf numFmtId="3" fontId="1" fillId="7" borderId="0" xfId="0" applyNumberFormat="1" applyFont="1" applyFill="1"/>
    <xf numFmtId="3" fontId="3" fillId="8" borderId="0" xfId="0" applyNumberFormat="1" applyFont="1" applyFill="1"/>
    <xf numFmtId="3" fontId="6" fillId="2" borderId="0" xfId="0" applyNumberFormat="1" applyFont="1" applyFill="1"/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/>
    <xf numFmtId="3" fontId="6" fillId="0" borderId="0" xfId="0" applyNumberFormat="1" applyFont="1" applyFill="1"/>
    <xf numFmtId="3" fontId="7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center" vertical="center"/>
    </xf>
    <xf numFmtId="3" fontId="5" fillId="4" borderId="0" xfId="0" applyNumberFormat="1" applyFont="1" applyFill="1" applyAlignment="1">
      <alignment horizontal="center" vertical="center"/>
    </xf>
    <xf numFmtId="3" fontId="5" fillId="6" borderId="0" xfId="0" applyNumberFormat="1" applyFont="1" applyFill="1" applyAlignment="1">
      <alignment horizontal="center" vertical="center"/>
    </xf>
    <xf numFmtId="3" fontId="5" fillId="7" borderId="0" xfId="0" applyNumberFormat="1" applyFont="1" applyFill="1" applyAlignment="1">
      <alignment horizontal="center" vertical="center"/>
    </xf>
    <xf numFmtId="165" fontId="1" fillId="2" borderId="2" xfId="0" applyNumberFormat="1" applyFont="1" applyFill="1" applyBorder="1"/>
    <xf numFmtId="10" fontId="1" fillId="0" borderId="0" xfId="0" applyNumberFormat="1" applyFont="1"/>
    <xf numFmtId="3" fontId="1" fillId="2" borderId="2" xfId="0" applyNumberFormat="1" applyFont="1" applyFill="1" applyBorder="1"/>
    <xf numFmtId="3" fontId="9" fillId="0" borderId="0" xfId="0" applyNumberFormat="1" applyFont="1"/>
    <xf numFmtId="166" fontId="10" fillId="0" borderId="0" xfId="0" applyNumberFormat="1" applyFont="1"/>
    <xf numFmtId="166" fontId="10" fillId="0" borderId="0" xfId="0" applyNumberFormat="1" applyFont="1" applyAlignment="1">
      <alignment horizontal="center" vertical="center"/>
    </xf>
    <xf numFmtId="3" fontId="10" fillId="0" borderId="0" xfId="0" applyNumberFormat="1" applyFont="1"/>
    <xf numFmtId="3" fontId="10" fillId="0" borderId="0" xfId="0" applyNumberFormat="1" applyFont="1" applyAlignment="1">
      <alignment horizontal="center" vertical="center"/>
    </xf>
    <xf numFmtId="167" fontId="1" fillId="0" borderId="0" xfId="0" applyNumberFormat="1" applyFont="1"/>
  </cellXfs>
  <cellStyles count="1">
    <cellStyle name="Обычный" xfId="0" builtinId="0"/>
  </cellStyles>
  <dxfs count="987"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rgb="FFC00000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rgb="FFC00000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border>
        <bottom style="dashed">
          <color theme="1" tint="0.499984740745262"/>
        </bottom>
        <vertical/>
        <horizontal/>
      </border>
    </dxf>
    <dxf>
      <font>
        <b/>
        <i val="0"/>
      </font>
      <border>
        <bottom style="thin">
          <color theme="0" tint="-0.499984740745262"/>
        </bottom>
        <vertical/>
        <horizontal/>
      </border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45720</xdr:colOff>
      <xdr:row>11</xdr:row>
      <xdr:rowOff>167640</xdr:rowOff>
    </xdr:to>
    <xdr:sp macro="" textlink="">
      <xdr:nvSpPr>
        <xdr:cNvPr id="2" name="Скругленный прямоугольник 1"/>
        <xdr:cNvSpPr/>
      </xdr:nvSpPr>
      <xdr:spPr>
        <a:xfrm>
          <a:off x="0" y="0"/>
          <a:ext cx="3093720" cy="2095500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b="1"/>
            <a:t>Моделирование</a:t>
          </a:r>
        </a:p>
        <a:p>
          <a:pPr algn="ctr"/>
          <a:r>
            <a:rPr lang="ru-RU" b="1"/>
            <a:t>Бюджетирование</a:t>
          </a:r>
        </a:p>
        <a:p>
          <a:pPr algn="ctr"/>
          <a:r>
            <a:rPr lang="ru-RU" b="1"/>
            <a:t>Управление задачами</a:t>
          </a:r>
        </a:p>
        <a:p>
          <a:pPr algn="ctr"/>
          <a:r>
            <a:rPr lang="ru-RU" b="1"/>
            <a:t>Учет</a:t>
          </a:r>
        </a:p>
        <a:p>
          <a:pPr algn="ctr"/>
          <a:r>
            <a:rPr lang="ru-RU" b="1"/>
            <a:t>Отчетность</a:t>
          </a:r>
        </a:p>
        <a:p>
          <a:pPr algn="ctr"/>
          <a:r>
            <a:rPr lang="ru-RU" b="1"/>
            <a:t>Контроль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1767840</xdr:colOff>
      <xdr:row>0</xdr:row>
      <xdr:rowOff>53340</xdr:rowOff>
    </xdr:from>
    <xdr:to>
      <xdr:col>6</xdr:col>
      <xdr:colOff>320040</xdr:colOff>
      <xdr:row>3</xdr:row>
      <xdr:rowOff>30480</xdr:rowOff>
    </xdr:to>
    <xdr:sp macro="" textlink="">
      <xdr:nvSpPr>
        <xdr:cNvPr id="2" name="Скругленный прямоугольник 1"/>
        <xdr:cNvSpPr/>
      </xdr:nvSpPr>
      <xdr:spPr>
        <a:xfrm>
          <a:off x="2529840" y="53340"/>
          <a:ext cx="3223260" cy="50292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ПРОЦЕСС</a:t>
          </a:r>
          <a:r>
            <a:rPr lang="ru-RU" sz="1100" b="1" baseline="0"/>
            <a:t> СОЗДАНИЯ ПРОДУКТА</a:t>
          </a:r>
          <a:endParaRPr lang="ru-RU" sz="1100" b="1"/>
        </a:p>
      </xdr:txBody>
    </xdr:sp>
    <xdr:clientData/>
  </xdr:twoCellAnchor>
  <xdr:twoCellAnchor>
    <xdr:from>
      <xdr:col>6</xdr:col>
      <xdr:colOff>320040</xdr:colOff>
      <xdr:row>1</xdr:row>
      <xdr:rowOff>121920</xdr:rowOff>
    </xdr:from>
    <xdr:to>
      <xdr:col>6</xdr:col>
      <xdr:colOff>861060</xdr:colOff>
      <xdr:row>1</xdr:row>
      <xdr:rowOff>129540</xdr:rowOff>
    </xdr:to>
    <xdr:cxnSp macro="">
      <xdr:nvCxnSpPr>
        <xdr:cNvPr id="4" name="Прямая со стрелкой 3"/>
        <xdr:cNvCxnSpPr>
          <a:stCxn id="2" idx="3"/>
        </xdr:cNvCxnSpPr>
      </xdr:nvCxnSpPr>
      <xdr:spPr>
        <a:xfrm flipV="1">
          <a:off x="5753100" y="297180"/>
          <a:ext cx="541020" cy="7620"/>
        </a:xfrm>
        <a:prstGeom prst="straightConnector1">
          <a:avLst/>
        </a:prstGeom>
        <a:ln w="158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876300</xdr:colOff>
      <xdr:row>0</xdr:row>
      <xdr:rowOff>129540</xdr:rowOff>
    </xdr:from>
    <xdr:to>
      <xdr:col>6</xdr:col>
      <xdr:colOff>1242060</xdr:colOff>
      <xdr:row>2</xdr:row>
      <xdr:rowOff>91440</xdr:rowOff>
    </xdr:to>
    <xdr:sp macro="" textlink="">
      <xdr:nvSpPr>
        <xdr:cNvPr id="5" name="Прямоугольник 4"/>
        <xdr:cNvSpPr/>
      </xdr:nvSpPr>
      <xdr:spPr>
        <a:xfrm>
          <a:off x="6309360" y="129540"/>
          <a:ext cx="365760" cy="31242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/>
            <a:t>ГП</a:t>
          </a:r>
        </a:p>
      </xdr:txBody>
    </xdr:sp>
    <xdr:clientData/>
  </xdr:twoCellAnchor>
  <xdr:twoCellAnchor>
    <xdr:from>
      <xdr:col>4</xdr:col>
      <xdr:colOff>1084385</xdr:colOff>
      <xdr:row>0</xdr:row>
      <xdr:rowOff>144780</xdr:rowOff>
    </xdr:from>
    <xdr:to>
      <xdr:col>4</xdr:col>
      <xdr:colOff>1764323</xdr:colOff>
      <xdr:row>0</xdr:row>
      <xdr:rowOff>150641</xdr:rowOff>
    </xdr:to>
    <xdr:cxnSp macro="">
      <xdr:nvCxnSpPr>
        <xdr:cNvPr id="7" name="Прямая со стрелкой 6"/>
        <xdr:cNvCxnSpPr/>
      </xdr:nvCxnSpPr>
      <xdr:spPr>
        <a:xfrm>
          <a:off x="1846385" y="144780"/>
          <a:ext cx="679938" cy="586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1078524</xdr:colOff>
      <xdr:row>2</xdr:row>
      <xdr:rowOff>21688</xdr:rowOff>
    </xdr:from>
    <xdr:to>
      <xdr:col>4</xdr:col>
      <xdr:colOff>1758462</xdr:colOff>
      <xdr:row>2</xdr:row>
      <xdr:rowOff>27549</xdr:rowOff>
    </xdr:to>
    <xdr:cxnSp macro="">
      <xdr:nvCxnSpPr>
        <xdr:cNvPr id="10" name="Прямая со стрелкой 9"/>
        <xdr:cNvCxnSpPr/>
      </xdr:nvCxnSpPr>
      <xdr:spPr>
        <a:xfrm>
          <a:off x="1840524" y="372208"/>
          <a:ext cx="679938" cy="586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1101970</xdr:colOff>
      <xdr:row>3</xdr:row>
      <xdr:rowOff>9965</xdr:rowOff>
    </xdr:from>
    <xdr:to>
      <xdr:col>4</xdr:col>
      <xdr:colOff>1793631</xdr:colOff>
      <xdr:row>4</xdr:row>
      <xdr:rowOff>127196</xdr:rowOff>
    </xdr:to>
    <xdr:cxnSp macro="">
      <xdr:nvCxnSpPr>
        <xdr:cNvPr id="11" name="Прямая со стрелкой 10"/>
        <xdr:cNvCxnSpPr/>
      </xdr:nvCxnSpPr>
      <xdr:spPr>
        <a:xfrm flipV="1">
          <a:off x="1863970" y="535745"/>
          <a:ext cx="691661" cy="292491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175846</xdr:colOff>
      <xdr:row>3</xdr:row>
      <xdr:rowOff>27551</xdr:rowOff>
    </xdr:from>
    <xdr:to>
      <xdr:col>5</xdr:col>
      <xdr:colOff>181709</xdr:colOff>
      <xdr:row>6</xdr:row>
      <xdr:rowOff>21687</xdr:rowOff>
    </xdr:to>
    <xdr:cxnSp macro="">
      <xdr:nvCxnSpPr>
        <xdr:cNvPr id="12" name="Прямая со стрелкой 11"/>
        <xdr:cNvCxnSpPr/>
      </xdr:nvCxnSpPr>
      <xdr:spPr>
        <a:xfrm flipV="1">
          <a:off x="3071446" y="553331"/>
          <a:ext cx="5863" cy="519916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738555</xdr:colOff>
      <xdr:row>3</xdr:row>
      <xdr:rowOff>21689</xdr:rowOff>
    </xdr:from>
    <xdr:to>
      <xdr:col>5</xdr:col>
      <xdr:colOff>744416</xdr:colOff>
      <xdr:row>6</xdr:row>
      <xdr:rowOff>15826</xdr:rowOff>
    </xdr:to>
    <xdr:cxnSp macro="">
      <xdr:nvCxnSpPr>
        <xdr:cNvPr id="13" name="Прямая со стрелкой 12"/>
        <xdr:cNvCxnSpPr/>
      </xdr:nvCxnSpPr>
      <xdr:spPr>
        <a:xfrm flipH="1" flipV="1">
          <a:off x="3634155" y="547469"/>
          <a:ext cx="5861" cy="519917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1518139</xdr:colOff>
      <xdr:row>3</xdr:row>
      <xdr:rowOff>33411</xdr:rowOff>
    </xdr:from>
    <xdr:to>
      <xdr:col>5</xdr:col>
      <xdr:colOff>1524000</xdr:colOff>
      <xdr:row>6</xdr:row>
      <xdr:rowOff>45134</xdr:rowOff>
    </xdr:to>
    <xdr:cxnSp macro="">
      <xdr:nvCxnSpPr>
        <xdr:cNvPr id="14" name="Прямая со стрелкой 13"/>
        <xdr:cNvCxnSpPr/>
      </xdr:nvCxnSpPr>
      <xdr:spPr>
        <a:xfrm flipH="1" flipV="1">
          <a:off x="4413739" y="559191"/>
          <a:ext cx="5861" cy="537503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2168770</xdr:colOff>
      <xdr:row>3</xdr:row>
      <xdr:rowOff>39274</xdr:rowOff>
    </xdr:from>
    <xdr:to>
      <xdr:col>5</xdr:col>
      <xdr:colOff>2186354</xdr:colOff>
      <xdr:row>6</xdr:row>
      <xdr:rowOff>4103</xdr:rowOff>
    </xdr:to>
    <xdr:cxnSp macro="">
      <xdr:nvCxnSpPr>
        <xdr:cNvPr id="15" name="Прямая со стрелкой 14"/>
        <xdr:cNvCxnSpPr/>
      </xdr:nvCxnSpPr>
      <xdr:spPr>
        <a:xfrm flipH="1" flipV="1">
          <a:off x="5064370" y="565054"/>
          <a:ext cx="17584" cy="490609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35170</xdr:colOff>
      <xdr:row>3</xdr:row>
      <xdr:rowOff>21687</xdr:rowOff>
    </xdr:from>
    <xdr:to>
      <xdr:col>6</xdr:col>
      <xdr:colOff>46893</xdr:colOff>
      <xdr:row>5</xdr:row>
      <xdr:rowOff>162364</xdr:rowOff>
    </xdr:to>
    <xdr:cxnSp macro="">
      <xdr:nvCxnSpPr>
        <xdr:cNvPr id="16" name="Прямая со стрелкой 15"/>
        <xdr:cNvCxnSpPr/>
      </xdr:nvCxnSpPr>
      <xdr:spPr>
        <a:xfrm flipH="1" flipV="1">
          <a:off x="5468230" y="547467"/>
          <a:ext cx="11723" cy="491197"/>
        </a:xfrm>
        <a:prstGeom prst="straightConnector1">
          <a:avLst/>
        </a:prstGeom>
        <a:ln w="2222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1969477</xdr:colOff>
      <xdr:row>0</xdr:row>
      <xdr:rowOff>173500</xdr:rowOff>
    </xdr:from>
    <xdr:to>
      <xdr:col>5</xdr:col>
      <xdr:colOff>515815</xdr:colOff>
      <xdr:row>1</xdr:row>
      <xdr:rowOff>4101</xdr:rowOff>
    </xdr:to>
    <xdr:cxnSp macro="">
      <xdr:nvCxnSpPr>
        <xdr:cNvPr id="28" name="Прямая со стрелкой 27"/>
        <xdr:cNvCxnSpPr/>
      </xdr:nvCxnSpPr>
      <xdr:spPr>
        <a:xfrm>
          <a:off x="2731477" y="173500"/>
          <a:ext cx="679938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521677</xdr:colOff>
      <xdr:row>1</xdr:row>
      <xdr:rowOff>21688</xdr:rowOff>
    </xdr:from>
    <xdr:to>
      <xdr:col>5</xdr:col>
      <xdr:colOff>785446</xdr:colOff>
      <xdr:row>2</xdr:row>
      <xdr:rowOff>127195</xdr:rowOff>
    </xdr:to>
    <xdr:cxnSp macro="">
      <xdr:nvCxnSpPr>
        <xdr:cNvPr id="29" name="Прямая со стрелкой 28"/>
        <xdr:cNvCxnSpPr/>
      </xdr:nvCxnSpPr>
      <xdr:spPr>
        <a:xfrm>
          <a:off x="3417277" y="196948"/>
          <a:ext cx="263769" cy="280767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1271953</xdr:colOff>
      <xdr:row>0</xdr:row>
      <xdr:rowOff>173500</xdr:rowOff>
    </xdr:from>
    <xdr:to>
      <xdr:col>5</xdr:col>
      <xdr:colOff>1951891</xdr:colOff>
      <xdr:row>1</xdr:row>
      <xdr:rowOff>4101</xdr:rowOff>
    </xdr:to>
    <xdr:cxnSp macro="">
      <xdr:nvCxnSpPr>
        <xdr:cNvPr id="30" name="Прямая со стрелкой 29"/>
        <xdr:cNvCxnSpPr/>
      </xdr:nvCxnSpPr>
      <xdr:spPr>
        <a:xfrm>
          <a:off x="4167553" y="173500"/>
          <a:ext cx="679938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1963615</xdr:colOff>
      <xdr:row>0</xdr:row>
      <xdr:rowOff>173500</xdr:rowOff>
    </xdr:from>
    <xdr:to>
      <xdr:col>6</xdr:col>
      <xdr:colOff>105507</xdr:colOff>
      <xdr:row>1</xdr:row>
      <xdr:rowOff>4101</xdr:rowOff>
    </xdr:to>
    <xdr:cxnSp macro="">
      <xdr:nvCxnSpPr>
        <xdr:cNvPr id="31" name="Прямая со стрелкой 30"/>
        <xdr:cNvCxnSpPr/>
      </xdr:nvCxnSpPr>
      <xdr:spPr>
        <a:xfrm>
          <a:off x="4859215" y="173500"/>
          <a:ext cx="679352" cy="5861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791308</xdr:colOff>
      <xdr:row>1</xdr:row>
      <xdr:rowOff>4103</xdr:rowOff>
    </xdr:from>
    <xdr:to>
      <xdr:col>5</xdr:col>
      <xdr:colOff>1260231</xdr:colOff>
      <xdr:row>2</xdr:row>
      <xdr:rowOff>121335</xdr:rowOff>
    </xdr:to>
    <xdr:cxnSp macro="">
      <xdr:nvCxnSpPr>
        <xdr:cNvPr id="34" name="Прямая со стрелкой 33"/>
        <xdr:cNvCxnSpPr/>
      </xdr:nvCxnSpPr>
      <xdr:spPr>
        <a:xfrm flipV="1">
          <a:off x="3686908" y="179363"/>
          <a:ext cx="468923" cy="292492"/>
        </a:xfrm>
        <a:prstGeom prst="straightConnector1">
          <a:avLst/>
        </a:prstGeom>
        <a:ln w="22225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L40"/>
  <sheetViews>
    <sheetView showGridLines="0" topLeftCell="A4" zoomScale="120" zoomScaleNormal="120" workbookViewId="0">
      <selection activeCell="I26" sqref="I26"/>
    </sheetView>
  </sheetViews>
  <sheetFormatPr defaultRowHeight="13.8" x14ac:dyDescent="0.3"/>
  <cols>
    <col min="1" max="1" width="8.88671875" style="1"/>
    <col min="2" max="3" width="2.77734375" style="1" customWidth="1"/>
    <col min="4" max="4" width="1.77734375" style="1" customWidth="1"/>
    <col min="5" max="16384" width="8.88671875" style="1"/>
  </cols>
  <sheetData>
    <row r="10" spans="2:12" x14ac:dyDescent="0.3">
      <c r="J10" s="1" t="s">
        <v>7</v>
      </c>
      <c r="K10" s="1" t="s">
        <v>8</v>
      </c>
      <c r="L10" s="1" t="s">
        <v>9</v>
      </c>
    </row>
    <row r="11" spans="2:12" x14ac:dyDescent="0.3">
      <c r="J11" s="1">
        <v>100</v>
      </c>
      <c r="K11" s="1">
        <v>99</v>
      </c>
      <c r="L11" s="1">
        <v>-1</v>
      </c>
    </row>
    <row r="15" spans="2:12" x14ac:dyDescent="0.3">
      <c r="B15" s="1" t="s">
        <v>0</v>
      </c>
    </row>
    <row r="17" spans="3:5" x14ac:dyDescent="0.3">
      <c r="C17" s="1" t="s">
        <v>1</v>
      </c>
    </row>
    <row r="18" spans="3:5" x14ac:dyDescent="0.3">
      <c r="C18" s="1" t="s">
        <v>2</v>
      </c>
    </row>
    <row r="19" spans="3:5" x14ac:dyDescent="0.3">
      <c r="D19" s="2" t="s">
        <v>3</v>
      </c>
    </row>
    <row r="20" spans="3:5" x14ac:dyDescent="0.3">
      <c r="D20" s="2" t="s">
        <v>6</v>
      </c>
    </row>
    <row r="21" spans="3:5" x14ac:dyDescent="0.3">
      <c r="D21" s="2" t="s">
        <v>10</v>
      </c>
    </row>
    <row r="22" spans="3:5" x14ac:dyDescent="0.3">
      <c r="C22" s="1" t="s">
        <v>11</v>
      </c>
    </row>
    <row r="23" spans="3:5" x14ac:dyDescent="0.3">
      <c r="C23" s="1" t="s">
        <v>12</v>
      </c>
    </row>
    <row r="25" spans="3:5" x14ac:dyDescent="0.3">
      <c r="D25" s="1" t="s">
        <v>33</v>
      </c>
    </row>
    <row r="26" spans="3:5" x14ac:dyDescent="0.3">
      <c r="E26" s="1" t="s">
        <v>34</v>
      </c>
    </row>
    <row r="27" spans="3:5" x14ac:dyDescent="0.3">
      <c r="E27" s="1" t="s">
        <v>153</v>
      </c>
    </row>
    <row r="28" spans="3:5" x14ac:dyDescent="0.3">
      <c r="E28" s="1" t="s">
        <v>156</v>
      </c>
    </row>
    <row r="29" spans="3:5" x14ac:dyDescent="0.3">
      <c r="E29" s="1" t="s">
        <v>181</v>
      </c>
    </row>
    <row r="30" spans="3:5" x14ac:dyDescent="0.3">
      <c r="E30" s="1" t="s">
        <v>183</v>
      </c>
    </row>
    <row r="32" spans="3:5" x14ac:dyDescent="0.3">
      <c r="C32" s="1" t="s">
        <v>56</v>
      </c>
    </row>
    <row r="33" spans="3:6" x14ac:dyDescent="0.3">
      <c r="D33" s="2" t="s">
        <v>57</v>
      </c>
    </row>
    <row r="34" spans="3:6" x14ac:dyDescent="0.3">
      <c r="C34" s="1" t="s">
        <v>92</v>
      </c>
    </row>
    <row r="36" spans="3:6" x14ac:dyDescent="0.3">
      <c r="D36" s="1" t="s">
        <v>157</v>
      </c>
    </row>
    <row r="37" spans="3:6" x14ac:dyDescent="0.3">
      <c r="E37" s="1" t="s">
        <v>158</v>
      </c>
    </row>
    <row r="38" spans="3:6" x14ac:dyDescent="0.3">
      <c r="F38" s="2" t="s">
        <v>159</v>
      </c>
    </row>
    <row r="40" spans="3:6" x14ac:dyDescent="0.3">
      <c r="C40" s="1" t="s">
        <v>174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L32"/>
  <sheetViews>
    <sheetView showGridLines="0" workbookViewId="0">
      <selection sqref="A1:A32"/>
    </sheetView>
  </sheetViews>
  <sheetFormatPr defaultRowHeight="13.8" x14ac:dyDescent="0.3"/>
  <cols>
    <col min="1" max="3" width="2.77734375" style="1" customWidth="1"/>
    <col min="4" max="4" width="10.88671875" style="1" bestFit="1" customWidth="1"/>
    <col min="5" max="7" width="1.77734375" style="1" customWidth="1"/>
    <col min="8" max="8" width="10.33203125" style="1" bestFit="1" customWidth="1"/>
    <col min="9" max="9" width="8.88671875" style="1" customWidth="1"/>
    <col min="10" max="11" width="1.77734375" style="1" customWidth="1"/>
    <col min="12" max="12" width="14.109375" style="1" bestFit="1" customWidth="1"/>
    <col min="13" max="17" width="1.77734375" style="1" customWidth="1"/>
    <col min="18" max="18" width="8" style="1" bestFit="1" customWidth="1"/>
    <col min="19" max="22" width="8.88671875" style="1"/>
    <col min="23" max="23" width="6.6640625" style="1" bestFit="1" customWidth="1"/>
    <col min="24" max="24" width="10.5546875" style="1" bestFit="1" customWidth="1"/>
    <col min="25" max="25" width="8.33203125" style="1" bestFit="1" customWidth="1"/>
    <col min="26" max="16384" width="8.88671875" style="1"/>
  </cols>
  <sheetData>
    <row r="1" spans="1:12" x14ac:dyDescent="0.3">
      <c r="A1" s="1">
        <f>ROW()</f>
        <v>1</v>
      </c>
    </row>
    <row r="2" spans="1:12" x14ac:dyDescent="0.3">
      <c r="A2" s="1">
        <f>ROW()</f>
        <v>2</v>
      </c>
    </row>
    <row r="3" spans="1:12" x14ac:dyDescent="0.3">
      <c r="A3" s="1">
        <f>ROW()</f>
        <v>3</v>
      </c>
    </row>
    <row r="4" spans="1:12" x14ac:dyDescent="0.3">
      <c r="A4" s="1">
        <f>ROW()</f>
        <v>4</v>
      </c>
    </row>
    <row r="5" spans="1:12" x14ac:dyDescent="0.3">
      <c r="A5" s="1">
        <f>ROW()</f>
        <v>5</v>
      </c>
    </row>
    <row r="6" spans="1:12" x14ac:dyDescent="0.3">
      <c r="A6" s="1">
        <f>ROW()</f>
        <v>6</v>
      </c>
    </row>
    <row r="7" spans="1:12" s="4" customFormat="1" x14ac:dyDescent="0.3">
      <c r="A7" s="1">
        <f>ROW()</f>
        <v>7</v>
      </c>
      <c r="D7" s="4" t="str">
        <f>dbP!$E$1</f>
        <v>проект</v>
      </c>
      <c r="H7" s="4" t="str">
        <f>dbP!$I$1</f>
        <v>продукт</v>
      </c>
      <c r="I7" s="4" t="str">
        <f>dbP!$U$1</f>
        <v>ID-продукт</v>
      </c>
      <c r="L7" s="4" t="str">
        <f>dbP!$L$1</f>
        <v>канал продаж</v>
      </c>
    </row>
    <row r="8" spans="1:12" ht="4.95" customHeight="1" x14ac:dyDescent="0.3">
      <c r="A8" s="1">
        <f>ROW()</f>
        <v>8</v>
      </c>
    </row>
    <row r="9" spans="1:12" x14ac:dyDescent="0.3">
      <c r="A9" s="1">
        <f>ROW()</f>
        <v>9</v>
      </c>
      <c r="D9" s="3" t="s">
        <v>203</v>
      </c>
      <c r="H9" s="3" t="s">
        <v>35</v>
      </c>
      <c r="I9" s="1">
        <v>1</v>
      </c>
      <c r="L9" s="3" t="s">
        <v>45</v>
      </c>
    </row>
    <row r="10" spans="1:12" x14ac:dyDescent="0.3">
      <c r="A10" s="1">
        <f>ROW()</f>
        <v>10</v>
      </c>
      <c r="D10" s="3" t="s">
        <v>198</v>
      </c>
      <c r="H10" s="3" t="s">
        <v>36</v>
      </c>
      <c r="I10" s="1">
        <f>I9+1</f>
        <v>2</v>
      </c>
      <c r="L10" s="3" t="s">
        <v>46</v>
      </c>
    </row>
    <row r="11" spans="1:12" x14ac:dyDescent="0.3">
      <c r="A11" s="1">
        <f>ROW()</f>
        <v>11</v>
      </c>
      <c r="D11" s="3" t="s">
        <v>199</v>
      </c>
      <c r="H11" s="3" t="s">
        <v>37</v>
      </c>
      <c r="I11" s="1">
        <f t="shared" ref="I11:I18" si="0">I10+1</f>
        <v>3</v>
      </c>
      <c r="L11" s="3" t="s">
        <v>47</v>
      </c>
    </row>
    <row r="12" spans="1:12" x14ac:dyDescent="0.3">
      <c r="A12" s="1">
        <f>ROW()</f>
        <v>12</v>
      </c>
      <c r="D12" s="3" t="s">
        <v>200</v>
      </c>
      <c r="H12" s="3" t="s">
        <v>38</v>
      </c>
      <c r="I12" s="1">
        <f t="shared" si="0"/>
        <v>4</v>
      </c>
      <c r="L12" s="3" t="s">
        <v>48</v>
      </c>
    </row>
    <row r="13" spans="1:12" x14ac:dyDescent="0.3">
      <c r="A13" s="1">
        <f>ROW()</f>
        <v>13</v>
      </c>
      <c r="D13" s="3" t="s">
        <v>201</v>
      </c>
      <c r="H13" s="3" t="s">
        <v>39</v>
      </c>
      <c r="I13" s="1">
        <f t="shared" si="0"/>
        <v>5</v>
      </c>
      <c r="L13" s="3" t="s">
        <v>49</v>
      </c>
    </row>
    <row r="14" spans="1:12" x14ac:dyDescent="0.3">
      <c r="A14" s="1">
        <f>ROW()</f>
        <v>14</v>
      </c>
      <c r="H14" s="3" t="s">
        <v>40</v>
      </c>
      <c r="I14" s="1">
        <f t="shared" si="0"/>
        <v>6</v>
      </c>
      <c r="L14" s="3" t="s">
        <v>50</v>
      </c>
    </row>
    <row r="15" spans="1:12" x14ac:dyDescent="0.3">
      <c r="A15" s="1">
        <f>ROW()</f>
        <v>15</v>
      </c>
      <c r="H15" s="3" t="s">
        <v>41</v>
      </c>
      <c r="I15" s="1">
        <f t="shared" si="0"/>
        <v>7</v>
      </c>
      <c r="L15" s="3" t="s">
        <v>51</v>
      </c>
    </row>
    <row r="16" spans="1:12" x14ac:dyDescent="0.3">
      <c r="A16" s="1">
        <f>ROW()</f>
        <v>16</v>
      </c>
      <c r="H16" s="3" t="s">
        <v>42</v>
      </c>
      <c r="I16" s="1">
        <f t="shared" si="0"/>
        <v>8</v>
      </c>
    </row>
    <row r="17" spans="1:9" x14ac:dyDescent="0.3">
      <c r="A17" s="1">
        <f>ROW()</f>
        <v>17</v>
      </c>
      <c r="H17" s="3" t="s">
        <v>43</v>
      </c>
      <c r="I17" s="1">
        <f t="shared" si="0"/>
        <v>9</v>
      </c>
    </row>
    <row r="18" spans="1:9" x14ac:dyDescent="0.3">
      <c r="A18" s="1">
        <f>ROW()</f>
        <v>18</v>
      </c>
      <c r="H18" s="3" t="s">
        <v>44</v>
      </c>
      <c r="I18" s="1">
        <f t="shared" si="0"/>
        <v>10</v>
      </c>
    </row>
    <row r="19" spans="1:9" x14ac:dyDescent="0.3">
      <c r="A19" s="1">
        <f>ROW()</f>
        <v>19</v>
      </c>
    </row>
    <row r="20" spans="1:9" x14ac:dyDescent="0.3">
      <c r="A20" s="1">
        <f>ROW()</f>
        <v>20</v>
      </c>
    </row>
    <row r="21" spans="1:9" x14ac:dyDescent="0.3">
      <c r="A21" s="1">
        <f>ROW()</f>
        <v>21</v>
      </c>
    </row>
    <row r="22" spans="1:9" x14ac:dyDescent="0.3">
      <c r="A22" s="1">
        <f>ROW()</f>
        <v>22</v>
      </c>
    </row>
    <row r="23" spans="1:9" x14ac:dyDescent="0.3">
      <c r="A23" s="1">
        <f>ROW()</f>
        <v>23</v>
      </c>
    </row>
    <row r="24" spans="1:9" x14ac:dyDescent="0.3">
      <c r="A24" s="1">
        <f>ROW()</f>
        <v>24</v>
      </c>
    </row>
    <row r="25" spans="1:9" x14ac:dyDescent="0.3">
      <c r="A25" s="1">
        <f>ROW()</f>
        <v>25</v>
      </c>
    </row>
    <row r="26" spans="1:9" x14ac:dyDescent="0.3">
      <c r="A26" s="1">
        <f>ROW()</f>
        <v>26</v>
      </c>
    </row>
    <row r="27" spans="1:9" x14ac:dyDescent="0.3">
      <c r="A27" s="1">
        <f>ROW()</f>
        <v>27</v>
      </c>
    </row>
    <row r="28" spans="1:9" x14ac:dyDescent="0.3">
      <c r="A28" s="1">
        <f>ROW()</f>
        <v>28</v>
      </c>
    </row>
    <row r="29" spans="1:9" x14ac:dyDescent="0.3">
      <c r="A29" s="1">
        <f>ROW()</f>
        <v>29</v>
      </c>
    </row>
    <row r="30" spans="1:9" x14ac:dyDescent="0.3">
      <c r="A30" s="1">
        <f>ROW()</f>
        <v>30</v>
      </c>
    </row>
    <row r="31" spans="1:9" x14ac:dyDescent="0.3">
      <c r="A31" s="1">
        <f>ROW()</f>
        <v>31</v>
      </c>
    </row>
    <row r="32" spans="1:9" x14ac:dyDescent="0.3">
      <c r="A32" s="1">
        <f>ROW()</f>
        <v>32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D7:E22"/>
  <sheetViews>
    <sheetView showGridLines="0" workbookViewId="0">
      <selection activeCell="E20" sqref="E20"/>
    </sheetView>
  </sheetViews>
  <sheetFormatPr defaultRowHeight="13.8" x14ac:dyDescent="0.3"/>
  <cols>
    <col min="1" max="3" width="2.77734375" style="1" customWidth="1"/>
    <col min="4" max="4" width="13.5546875" style="1" bestFit="1" customWidth="1"/>
    <col min="5" max="5" width="14.109375" style="1" bestFit="1" customWidth="1"/>
    <col min="6" max="7" width="1.77734375" style="1" customWidth="1"/>
    <col min="8" max="8" width="8" style="1" bestFit="1" customWidth="1"/>
    <col min="9" max="12" width="8.88671875" style="1"/>
    <col min="13" max="13" width="6.6640625" style="1" bestFit="1" customWidth="1"/>
    <col min="14" max="14" width="10.5546875" style="1" bestFit="1" customWidth="1"/>
    <col min="15" max="15" width="8.33203125" style="1" bestFit="1" customWidth="1"/>
    <col min="16" max="16384" width="8.88671875" style="1"/>
  </cols>
  <sheetData>
    <row r="7" spans="4:5" s="4" customFormat="1" x14ac:dyDescent="0.3">
      <c r="D7" s="5" t="s">
        <v>52</v>
      </c>
      <c r="E7" s="5"/>
    </row>
    <row r="8" spans="4:5" ht="4.95" customHeight="1" x14ac:dyDescent="0.3"/>
    <row r="9" spans="4:5" x14ac:dyDescent="0.3">
      <c r="D9" s="1" t="str">
        <f>Lists!$H$9</f>
        <v>Продукт-1</v>
      </c>
      <c r="E9" s="1" t="str">
        <f>Lists!$L$9</f>
        <v>Канал продаж-1</v>
      </c>
    </row>
    <row r="10" spans="4:5" x14ac:dyDescent="0.3">
      <c r="D10" s="1" t="str">
        <f>Lists!$H$9</f>
        <v>Продукт-1</v>
      </c>
      <c r="E10" s="1" t="str">
        <f>Lists!$L$10</f>
        <v>Канал продаж-2</v>
      </c>
    </row>
    <row r="11" spans="4:5" x14ac:dyDescent="0.3">
      <c r="D11" s="1" t="str">
        <f>Lists!$H$9</f>
        <v>Продукт-1</v>
      </c>
      <c r="E11" s="1" t="str">
        <f>Lists!$L$11</f>
        <v>Канал продаж-3</v>
      </c>
    </row>
    <row r="12" spans="4:5" x14ac:dyDescent="0.3">
      <c r="D12" s="1" t="str">
        <f>Lists!$H$10</f>
        <v>Продукт-2</v>
      </c>
      <c r="E12" s="1" t="str">
        <f>Lists!$L$12</f>
        <v>Канал продаж-4</v>
      </c>
    </row>
    <row r="13" spans="4:5" x14ac:dyDescent="0.3">
      <c r="D13" s="1" t="str">
        <f>Lists!$H$10</f>
        <v>Продукт-2</v>
      </c>
      <c r="E13" s="1" t="str">
        <f>Lists!$L$13</f>
        <v>Канал продаж-5</v>
      </c>
    </row>
    <row r="14" spans="4:5" x14ac:dyDescent="0.3">
      <c r="D14" s="1" t="str">
        <f>Lists!$H$11</f>
        <v>Продукт-3</v>
      </c>
      <c r="E14" s="1" t="str">
        <f>Lists!$L$14</f>
        <v>Канал продаж-6</v>
      </c>
    </row>
    <row r="15" spans="4:5" x14ac:dyDescent="0.3">
      <c r="D15" s="1" t="str">
        <f>Lists!$H$11</f>
        <v>Продукт-3</v>
      </c>
      <c r="E15" s="1" t="str">
        <f>Lists!$L$15</f>
        <v>Канал продаж-7</v>
      </c>
    </row>
    <row r="16" spans="4:5" x14ac:dyDescent="0.3">
      <c r="D16" s="1" t="str">
        <f>Lists!$H$11</f>
        <v>Продукт-3</v>
      </c>
      <c r="E16" s="1" t="str">
        <f>Lists!$L$9</f>
        <v>Канал продаж-1</v>
      </c>
    </row>
    <row r="17" spans="4:5" x14ac:dyDescent="0.3">
      <c r="D17" s="1" t="str">
        <f>Lists!$H$11</f>
        <v>Продукт-3</v>
      </c>
      <c r="E17" s="1" t="str">
        <f>Lists!$L$10</f>
        <v>Канал продаж-2</v>
      </c>
    </row>
    <row r="18" spans="4:5" x14ac:dyDescent="0.3">
      <c r="D18" s="1" t="str">
        <f>Lists!$H$12</f>
        <v>Продукт-4</v>
      </c>
      <c r="E18" s="1" t="str">
        <f>Lists!$L$11</f>
        <v>Канал продаж-3</v>
      </c>
    </row>
    <row r="19" spans="4:5" x14ac:dyDescent="0.3">
      <c r="D19" s="1" t="str">
        <f>Lists!$H$12</f>
        <v>Продукт-4</v>
      </c>
      <c r="E19" s="1" t="str">
        <f>Lists!$L$12</f>
        <v>Канал продаж-4</v>
      </c>
    </row>
    <row r="20" spans="4:5" x14ac:dyDescent="0.3">
      <c r="D20" s="1" t="str">
        <f>Lists!$H$12</f>
        <v>Продукт-4</v>
      </c>
      <c r="E20" s="1" t="str">
        <f>Lists!$L$13</f>
        <v>Канал продаж-5</v>
      </c>
    </row>
    <row r="21" spans="4:5" x14ac:dyDescent="0.3">
      <c r="D21" s="1" t="str">
        <f>Lists!$H$12</f>
        <v>Продукт-4</v>
      </c>
      <c r="E21" s="1" t="str">
        <f>Lists!$L$14</f>
        <v>Канал продаж-6</v>
      </c>
    </row>
    <row r="22" spans="4:5" x14ac:dyDescent="0.3">
      <c r="D22" s="1" t="str">
        <f>Lists!$H$12</f>
        <v>Продукт-4</v>
      </c>
      <c r="E22" s="1" t="str">
        <f>Lists!$L$15</f>
        <v>Канал продаж-7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AK302"/>
  <sheetViews>
    <sheetView showGridLines="0" zoomScaleNormal="100" workbookViewId="0">
      <pane xSplit="4" ySplit="7" topLeftCell="L200" activePane="bottomRight" state="frozen"/>
      <selection pane="topRight" activeCell="E1" sqref="E1"/>
      <selection pane="bottomLeft" activeCell="A8" sqref="A8"/>
      <selection pane="bottomRight" activeCell="N211" sqref="N211:O211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4" width="2.77734375" style="1" customWidth="1"/>
    <col min="5" max="5" width="31.109375" style="1" bestFit="1" customWidth="1"/>
    <col min="6" max="6" width="37" style="1" bestFit="1" customWidth="1"/>
    <col min="7" max="7" width="26.109375" style="1" bestFit="1" customWidth="1"/>
    <col min="8" max="8" width="2.21875" style="1" bestFit="1" customWidth="1"/>
    <col min="9" max="9" width="1.77734375" style="1" customWidth="1"/>
    <col min="10" max="10" width="26.44140625" style="1" customWidth="1"/>
    <col min="11" max="11" width="8.33203125" style="1" customWidth="1"/>
    <col min="12" max="12" width="8.44140625" style="1" bestFit="1" customWidth="1"/>
    <col min="13" max="13" width="27.5546875" style="1" bestFit="1" customWidth="1"/>
    <col min="14" max="14" width="35.77734375" style="1" bestFit="1" customWidth="1"/>
    <col min="15" max="15" width="29.33203125" style="1" bestFit="1" customWidth="1"/>
    <col min="16" max="16" width="3.21875" style="1" bestFit="1" customWidth="1"/>
    <col min="17" max="17" width="1.77734375" style="1" customWidth="1"/>
    <col min="18" max="18" width="26.44140625" style="1" customWidth="1"/>
    <col min="19" max="19" width="8.33203125" style="1" customWidth="1"/>
    <col min="20" max="20" width="8.44140625" style="1" bestFit="1" customWidth="1"/>
    <col min="21" max="21" width="20" style="1" bestFit="1" customWidth="1"/>
    <col min="22" max="22" width="28.109375" style="1" bestFit="1" customWidth="1"/>
    <col min="23" max="23" width="28.33203125" style="1" bestFit="1" customWidth="1"/>
    <col min="24" max="24" width="3.21875" style="1" bestFit="1" customWidth="1"/>
    <col min="25" max="25" width="3.109375" style="1" bestFit="1" customWidth="1"/>
    <col min="26" max="26" width="26.44140625" style="1" customWidth="1"/>
    <col min="27" max="27" width="8.33203125" style="1" customWidth="1"/>
    <col min="28" max="28" width="8.44140625" style="1" bestFit="1" customWidth="1"/>
    <col min="29" max="31" width="8.88671875" style="1"/>
    <col min="32" max="32" width="14.44140625" style="1" bestFit="1" customWidth="1"/>
    <col min="33" max="33" width="15.5546875" style="1" customWidth="1"/>
    <col min="34" max="37" width="15.21875" style="1" customWidth="1"/>
    <col min="38" max="16384" width="8.88671875" style="1"/>
  </cols>
  <sheetData>
    <row r="1" spans="1:37" x14ac:dyDescent="0.3">
      <c r="A1" s="41">
        <f>ROW()</f>
        <v>1</v>
      </c>
      <c r="B1" s="26" t="s">
        <v>161</v>
      </c>
    </row>
    <row r="2" spans="1:37" x14ac:dyDescent="0.3">
      <c r="A2" s="41">
        <f>ROW()</f>
        <v>2</v>
      </c>
      <c r="B2" s="26">
        <f>IFERROR(SUM(B3:B400000),1)</f>
        <v>0</v>
      </c>
      <c r="E2" s="1" t="str">
        <f t="shared" ref="E2:AG2" si="0">LEFT(ADDRESS(1,COLUMN(E1),4),LEN(ADDRESS(1,COLUMN(E1),4))-1)</f>
        <v>E</v>
      </c>
      <c r="F2" s="1" t="str">
        <f t="shared" si="0"/>
        <v>F</v>
      </c>
      <c r="G2" s="1" t="str">
        <f t="shared" si="0"/>
        <v>G</v>
      </c>
      <c r="H2" s="1" t="str">
        <f t="shared" si="0"/>
        <v>H</v>
      </c>
      <c r="I2" s="1" t="str">
        <f t="shared" si="0"/>
        <v>I</v>
      </c>
      <c r="J2" s="1" t="str">
        <f t="shared" si="0"/>
        <v>J</v>
      </c>
      <c r="K2" s="1" t="str">
        <f t="shared" si="0"/>
        <v>K</v>
      </c>
      <c r="L2" s="1" t="str">
        <f t="shared" ref="L2" si="1">LEFT(ADDRESS(1,COLUMN(L1),4),LEN(ADDRESS(1,COLUMN(L1),4))-1)</f>
        <v>L</v>
      </c>
      <c r="M2" s="1" t="str">
        <f t="shared" si="0"/>
        <v>M</v>
      </c>
      <c r="N2" s="1" t="str">
        <f t="shared" si="0"/>
        <v>N</v>
      </c>
      <c r="O2" s="1" t="str">
        <f t="shared" si="0"/>
        <v>O</v>
      </c>
      <c r="P2" s="1" t="str">
        <f t="shared" si="0"/>
        <v>P</v>
      </c>
      <c r="Q2" s="1" t="str">
        <f t="shared" si="0"/>
        <v>Q</v>
      </c>
      <c r="R2" s="1" t="str">
        <f t="shared" ref="R2:S2" si="2">LEFT(ADDRESS(1,COLUMN(R1),4),LEN(ADDRESS(1,COLUMN(R1),4))-1)</f>
        <v>R</v>
      </c>
      <c r="S2" s="1" t="str">
        <f t="shared" si="2"/>
        <v>S</v>
      </c>
      <c r="T2" s="1" t="str">
        <f t="shared" si="0"/>
        <v>T</v>
      </c>
      <c r="U2" s="1" t="str">
        <f t="shared" si="0"/>
        <v>U</v>
      </c>
      <c r="V2" s="1" t="str">
        <f t="shared" si="0"/>
        <v>V</v>
      </c>
      <c r="W2" s="1" t="str">
        <f t="shared" si="0"/>
        <v>W</v>
      </c>
      <c r="X2" s="1" t="str">
        <f t="shared" si="0"/>
        <v>X</v>
      </c>
      <c r="Y2" s="1" t="str">
        <f t="shared" si="0"/>
        <v>Y</v>
      </c>
      <c r="Z2" s="1" t="str">
        <f t="shared" si="0"/>
        <v>Z</v>
      </c>
      <c r="AA2" s="1" t="str">
        <f t="shared" ref="AA2" si="3">LEFT(ADDRESS(1,COLUMN(AA1),4),LEN(ADDRESS(1,COLUMN(AA1),4))-1)</f>
        <v>AA</v>
      </c>
      <c r="AB2" s="1" t="str">
        <f t="shared" ref="AB2" si="4">LEFT(ADDRESS(1,COLUMN(AB1),4),LEN(ADDRESS(1,COLUMN(AB1),4))-1)</f>
        <v>AB</v>
      </c>
      <c r="AC2" s="1" t="str">
        <f t="shared" si="0"/>
        <v>AC</v>
      </c>
      <c r="AD2" s="1" t="str">
        <f t="shared" si="0"/>
        <v>AD</v>
      </c>
      <c r="AE2" s="1" t="str">
        <f t="shared" si="0"/>
        <v>AE</v>
      </c>
      <c r="AF2" s="1" t="str">
        <f t="shared" si="0"/>
        <v>AF</v>
      </c>
      <c r="AG2" s="1" t="str">
        <f t="shared" si="0"/>
        <v>AG</v>
      </c>
      <c r="AH2" s="1" t="str">
        <f>LEFT(ADDRESS(1,COLUMN(AH1),4),LEN(ADDRESS(1,COLUMN(AH1),4))-1)</f>
        <v>AH</v>
      </c>
    </row>
    <row r="3" spans="1:37" x14ac:dyDescent="0.3">
      <c r="A3" s="41">
        <f>ROW()</f>
        <v>3</v>
      </c>
    </row>
    <row r="4" spans="1:37" x14ac:dyDescent="0.3">
      <c r="A4" s="41">
        <f>ROW()</f>
        <v>4</v>
      </c>
    </row>
    <row r="5" spans="1:37" x14ac:dyDescent="0.3">
      <c r="A5" s="41">
        <f>ROW()</f>
        <v>5</v>
      </c>
    </row>
    <row r="6" spans="1:37" x14ac:dyDescent="0.3">
      <c r="A6" s="41">
        <f>ROW()</f>
        <v>6</v>
      </c>
      <c r="E6" s="3" t="s">
        <v>53</v>
      </c>
      <c r="K6" s="1">
        <f>SUM(K8:K100000)</f>
        <v>38</v>
      </c>
      <c r="M6" s="3" t="s">
        <v>54</v>
      </c>
      <c r="S6" s="1">
        <f>SUM(S8:S100001)</f>
        <v>0</v>
      </c>
      <c r="U6" s="3" t="s">
        <v>55</v>
      </c>
      <c r="AA6" s="1">
        <f>SUM(AA8:AA100002)</f>
        <v>0</v>
      </c>
    </row>
    <row r="7" spans="1:37" s="4" customFormat="1" x14ac:dyDescent="0.3">
      <c r="A7" s="41">
        <f>ROW()</f>
        <v>7</v>
      </c>
      <c r="B7" s="26"/>
      <c r="E7" s="4" t="str">
        <f>dbP!$O$1</f>
        <v>статья-1</v>
      </c>
      <c r="F7" s="4" t="str">
        <f>dbP!$P$1</f>
        <v>статья-2</v>
      </c>
      <c r="G7" s="4" t="str">
        <f>dbP!$Q$1</f>
        <v>статья-3</v>
      </c>
      <c r="J7" s="4" t="s">
        <v>160</v>
      </c>
      <c r="K7" s="4" t="s">
        <v>161</v>
      </c>
      <c r="L7" s="4" t="s">
        <v>325</v>
      </c>
      <c r="M7" s="4" t="str">
        <f>dbP!$O$1</f>
        <v>статья-1</v>
      </c>
      <c r="N7" s="4" t="str">
        <f>dbP!$P$1</f>
        <v>статья-2</v>
      </c>
      <c r="O7" s="4" t="str">
        <f>dbP!$Q$1</f>
        <v>статья-3</v>
      </c>
      <c r="R7" s="4" t="s">
        <v>162</v>
      </c>
      <c r="S7" s="4" t="s">
        <v>161</v>
      </c>
      <c r="T7" s="4" t="s">
        <v>184</v>
      </c>
      <c r="U7" s="4" t="str">
        <f>dbP!$O$1</f>
        <v>статья-1</v>
      </c>
      <c r="V7" s="4" t="str">
        <f>dbP!$P$1</f>
        <v>статья-2</v>
      </c>
      <c r="W7" s="4" t="str">
        <f>dbP!$Q$1</f>
        <v>статья-3</v>
      </c>
      <c r="Z7" s="4" t="s">
        <v>196</v>
      </c>
      <c r="AA7" s="4" t="s">
        <v>161</v>
      </c>
      <c r="AB7" s="4" t="s">
        <v>187</v>
      </c>
      <c r="AC7" s="4" t="s">
        <v>388</v>
      </c>
    </row>
    <row r="8" spans="1:37" ht="4.95" customHeight="1" x14ac:dyDescent="0.3">
      <c r="A8" s="41">
        <f>ROW()</f>
        <v>8</v>
      </c>
    </row>
    <row r="9" spans="1:37" x14ac:dyDescent="0.3">
      <c r="A9" s="41">
        <f>ROW()</f>
        <v>9</v>
      </c>
      <c r="B9" s="26">
        <f>IFERROR(IF(AND(J9=0,R9=0,Z9=0),0,IF(OR(COUNTIF(M:M,E9)&lt;&gt;0,COUNTIF(U:U,E9)&lt;&gt;0),1,IF(OR(COUNTIF(E:E,M9)&lt;&gt;0,COUNTIF(U:U,M9)&lt;&gt;0),2,IF(OR(COUNTIF(E:E,U9)&lt;&gt;0,COUNTIF(M:M,U9)&lt;&gt;0),3,0)))),1)</f>
        <v>0</v>
      </c>
      <c r="E9" s="3" t="s">
        <v>193</v>
      </c>
      <c r="J9" s="1" t="str">
        <f t="shared" ref="J9:J16" si="5">IF(G9&lt;&gt;"",G9,IF(F9&lt;&gt;"",F9,E9))</f>
        <v>Дебиторская задолженность</v>
      </c>
      <c r="K9" s="1">
        <f>IF(OR(J9=0,J9=""),0,IF(AND(F9&lt;&gt;"",G9=""),IF(COUNTIFS(E:E,E9,F:F,F9,G:G,"")=1,0,1),IF(COUNTIF(J:J,J9)=1,0,1)))</f>
        <v>0</v>
      </c>
      <c r="M9" s="3" t="s">
        <v>83</v>
      </c>
      <c r="P9" s="1" t="str">
        <f>dbP!$Y$2</f>
        <v>Y</v>
      </c>
      <c r="S9" s="1">
        <f>IF(OR(R9=0,R9=""),0,IF(AND(N9&lt;&gt;"",O9=""),IF(COUNTIFS(M:M,M9,N:N,N9,O:O,"")=1,0,1),IF(COUNTIF(R:R,R9)=1,0,1)))</f>
        <v>0</v>
      </c>
      <c r="U9" s="3" t="s">
        <v>58</v>
      </c>
      <c r="X9" s="1" t="str">
        <f>dbP!$AA$2</f>
        <v>AA</v>
      </c>
      <c r="Y9" s="1" t="str">
        <f>dbP!$AB$2</f>
        <v>AB</v>
      </c>
      <c r="AA9" s="1">
        <f t="shared" ref="AA9:AA40" si="6">IF(OR(Z9=0,Z9=""),0,IF(AND(V9&lt;&gt;"",W9=""),IF(COUNTIFS(U:U,U9,V:V,V9,W:W,"")=1,0,1),IF(COUNTIF(Z:Z,Z9)=1,0,1)))</f>
        <v>0</v>
      </c>
      <c r="AC9" s="1">
        <f>IF(U9&lt;&gt;Items!$U$17,0,IF(OR(V9="",W9=""),0,MAX(AC$8:AC8)+1))</f>
        <v>0</v>
      </c>
      <c r="AG9" s="10" t="s">
        <v>105</v>
      </c>
      <c r="AH9" s="7" t="s">
        <v>101</v>
      </c>
      <c r="AI9" s="7" t="s">
        <v>102</v>
      </c>
      <c r="AJ9" s="7" t="s">
        <v>103</v>
      </c>
      <c r="AK9" s="7" t="s">
        <v>104</v>
      </c>
    </row>
    <row r="10" spans="1:37" x14ac:dyDescent="0.3">
      <c r="A10" s="41">
        <f>ROW()</f>
        <v>10</v>
      </c>
      <c r="B10" s="26">
        <f>IFERROR(IF(AND(J10=0,R10=0,Z10=0),0,IF(OR(COUNTIF(M:M,E10)&lt;&gt;0,COUNTIF(U:U,E10)&lt;&gt;0),1,IF(OR(COUNTIF(E:E,M10)&lt;&gt;0,COUNTIF(U:U,M10)&lt;&gt;0),2,IF(OR(COUNTIF(E:E,U10)&lt;&gt;0,COUNTIF(M:M,U10)&lt;&gt;0),3,0)))),1)</f>
        <v>0</v>
      </c>
      <c r="E10" s="1" t="str">
        <f>Items!$E$9</f>
        <v>Дебиторская задолженность</v>
      </c>
      <c r="F10" s="3" t="s">
        <v>194</v>
      </c>
      <c r="J10" s="1" t="str">
        <f t="shared" si="5"/>
        <v>ДЗ при реализации</v>
      </c>
      <c r="K10" s="1">
        <f t="shared" ref="K10:K73" si="7">IF(OR(J10=0,J10=""),0,IF(AND(F10&lt;&gt;"",G10=""),IF(COUNTIFS(E:E,E10,F:F,F10,G:G,"")=1,0,1),IF(COUNTIF(J:J,J10)=1,0,1)))</f>
        <v>0</v>
      </c>
      <c r="M10" s="1" t="str">
        <f>Items!$M$9</f>
        <v>Поступление ДС от продаж</v>
      </c>
      <c r="N10" s="3" t="s">
        <v>85</v>
      </c>
      <c r="P10" s="1" t="str">
        <f>dbP!$Y$2</f>
        <v>Y</v>
      </c>
      <c r="S10" s="1">
        <f>IF(OR(R10=0,R10=""),0,IF(AND(N10&lt;&gt;"",O10=""),IF(COUNTIFS(M:M,M10,N:N,N10,O:O,"")=1,0,1),IF(COUNTIF(R:R,R10)=1,0,1)))</f>
        <v>0</v>
      </c>
      <c r="U10" s="1" t="str">
        <f>Items!$U$9</f>
        <v>Выручка</v>
      </c>
      <c r="V10" s="3" t="s">
        <v>59</v>
      </c>
      <c r="X10" s="1" t="str">
        <f>dbP!$AA$2</f>
        <v>AA</v>
      </c>
      <c r="Y10" s="1" t="str">
        <f>dbP!$AB$2</f>
        <v>AB</v>
      </c>
      <c r="AA10" s="1">
        <f t="shared" si="6"/>
        <v>0</v>
      </c>
      <c r="AC10" s="1">
        <f>IF(U10&lt;&gt;Items!$U$17,0,IF(OR(V10="",W10=""),0,MAX(AC$8:AC9)+1))</f>
        <v>0</v>
      </c>
      <c r="AE10" s="1" t="s">
        <v>58</v>
      </c>
      <c r="AG10" s="11">
        <f>SUM(AH10:AK10)</f>
        <v>40000000</v>
      </c>
      <c r="AH10" s="9"/>
      <c r="AI10" s="9"/>
      <c r="AJ10" s="9"/>
      <c r="AK10" s="9">
        <v>40000000</v>
      </c>
    </row>
    <row r="11" spans="1:37" x14ac:dyDescent="0.3">
      <c r="A11" s="41">
        <f>ROW()</f>
        <v>11</v>
      </c>
      <c r="B11" s="26">
        <f>IFERROR(IF(AND(J11=0,R11=0,Z11=0),0,IF(OR(COUNTIF(M:M,E11)&lt;&gt;0,COUNTIF(U:U,E11)&lt;&gt;0),1,IF(OR(COUNTIF(E:E,M11)&lt;&gt;0,COUNTIF(U:U,M11)&lt;&gt;0),2,IF(OR(COUNTIF(E:E,U11)&lt;&gt;0,COUNTIF(M:M,U11)&lt;&gt;0),3,0)))),1)</f>
        <v>0</v>
      </c>
      <c r="E11" s="1" t="str">
        <f>Items!$E$9</f>
        <v>Дебиторская задолженность</v>
      </c>
      <c r="F11" s="1" t="str">
        <f>Items!$F$10</f>
        <v>ДЗ при реализации</v>
      </c>
      <c r="G11" s="6" t="str">
        <f>Items!$W$11</f>
        <v>Направление-1</v>
      </c>
      <c r="J11" s="1" t="str">
        <f t="shared" si="5"/>
        <v>Направление-1</v>
      </c>
      <c r="K11" s="1">
        <f>IF(OR(J11=0,J11=""),0,IF(AND(F11&lt;&gt;"",G11=""),IF(COUNTIFS(E:E,E11,F:F,F11,G:G,"")=1,0,1),IF(COUNTIF(J:J,J11)=1,0,1)))</f>
        <v>0</v>
      </c>
      <c r="L11" s="3" t="s">
        <v>53</v>
      </c>
      <c r="M11" s="1" t="str">
        <f>Items!$M$9</f>
        <v>Поступление ДС от продаж</v>
      </c>
      <c r="N11" s="1" t="str">
        <f>Items!$N$10</f>
        <v>Поступления от реализации</v>
      </c>
      <c r="O11" s="6" t="str">
        <f>Items!$W$11</f>
        <v>Направление-1</v>
      </c>
      <c r="P11" s="1" t="str">
        <f>dbP!$Y$2</f>
        <v>Y</v>
      </c>
      <c r="S11" s="1">
        <f>IF(OR(R11=0,R11=""),0,IF(AND(N11&lt;&gt;"",O11=""),IF(COUNTIFS(M:M,M11,N:N,N11,O:O,"")=1,0,1),IF(COUNTIF(R:R,R11)=1,0,1)))</f>
        <v>0</v>
      </c>
      <c r="T11" s="3" t="s">
        <v>185</v>
      </c>
      <c r="U11" s="1" t="str">
        <f>Items!$U$9</f>
        <v>Выручка</v>
      </c>
      <c r="V11" s="1" t="str">
        <f>Items!$V$10</f>
        <v>Выручка от реализации</v>
      </c>
      <c r="W11" s="3" t="s">
        <v>60</v>
      </c>
      <c r="X11" s="1" t="str">
        <f>dbP!$AA$2</f>
        <v>AA</v>
      </c>
      <c r="Y11" s="1" t="str">
        <f>dbP!$AB$2</f>
        <v>AB</v>
      </c>
      <c r="AA11" s="1">
        <f t="shared" si="6"/>
        <v>0</v>
      </c>
      <c r="AB11" s="3" t="s">
        <v>188</v>
      </c>
      <c r="AC11" s="1">
        <f>IF(U11&lt;&gt;Items!$U$17,0,IF(OR(V11="",W11=""),0,MAX(AC$8:AC10)+1))</f>
        <v>0</v>
      </c>
      <c r="AE11" s="4" t="s">
        <v>94</v>
      </c>
      <c r="AF11" s="4"/>
      <c r="AG11" s="11">
        <f>SUM(AH11:AK11)</f>
        <v>29216687</v>
      </c>
      <c r="AH11" s="8">
        <f>SUM(AH12:AH17)</f>
        <v>5000000</v>
      </c>
      <c r="AI11" s="8">
        <f>SUM(AI12:AI17)</f>
        <v>21000000</v>
      </c>
      <c r="AJ11" s="8">
        <f>SUM(AJ12:AJ17)</f>
        <v>3192341</v>
      </c>
      <c r="AK11" s="8">
        <f>SUM(AK12:AK17)</f>
        <v>24346</v>
      </c>
    </row>
    <row r="12" spans="1:37" x14ac:dyDescent="0.3">
      <c r="A12" s="41">
        <f>ROW()</f>
        <v>12</v>
      </c>
      <c r="B12" s="26">
        <f>IFERROR(IF(AND(J12=0,R12=0,Z12=0),0,IF(OR(COUNTIF(M:M,E12)&lt;&gt;0,COUNTIF(U:U,E12)&lt;&gt;0),1,IF(OR(COUNTIF(E:E,M12)&lt;&gt;0,COUNTIF(U:U,M12)&lt;&gt;0),2,IF(OR(COUNTIF(E:E,U12)&lt;&gt;0,COUNTIF(M:M,U12)&lt;&gt;0),3,0)))),1)</f>
        <v>0</v>
      </c>
      <c r="E12" s="1" t="str">
        <f>Items!$E$9</f>
        <v>Дебиторская задолженность</v>
      </c>
      <c r="F12" s="1" t="str">
        <f>Items!$F$10</f>
        <v>ДЗ при реализации</v>
      </c>
      <c r="G12" s="6" t="str">
        <f>Items!$W$12</f>
        <v>Направление-2</v>
      </c>
      <c r="J12" s="1" t="str">
        <f t="shared" si="5"/>
        <v>Направление-2</v>
      </c>
      <c r="K12" s="1">
        <f t="shared" si="7"/>
        <v>0</v>
      </c>
      <c r="L12" s="6" t="str">
        <f>Items!$L$11</f>
        <v>BS</v>
      </c>
      <c r="M12" s="1" t="str">
        <f>Items!$M$9</f>
        <v>Поступление ДС от продаж</v>
      </c>
      <c r="N12" s="1" t="str">
        <f>Items!$N$10</f>
        <v>Поступления от реализации</v>
      </c>
      <c r="O12" s="6" t="str">
        <f>Items!$W$12</f>
        <v>Направление-2</v>
      </c>
      <c r="P12" s="1" t="str">
        <f>dbP!$Y$2</f>
        <v>Y</v>
      </c>
      <c r="S12" s="1">
        <f>IF(OR(R12=0,R12=""),0,IF(AND(N12&lt;&gt;"",O12=""),IF(COUNTIFS(M:M,M12,N:N,N12,O:O,"")=1,0,1),IF(COUNTIF(R:R,R12)=1,0,1)))</f>
        <v>0</v>
      </c>
      <c r="T12" s="6" t="str">
        <f>Items!$T$11</f>
        <v>CF(+)</v>
      </c>
      <c r="U12" s="1" t="str">
        <f>Items!$U$9</f>
        <v>Выручка</v>
      </c>
      <c r="V12" s="1" t="str">
        <f>Items!$V$10</f>
        <v>Выручка от реализации</v>
      </c>
      <c r="W12" s="3" t="s">
        <v>61</v>
      </c>
      <c r="X12" s="1" t="str">
        <f>dbP!$AA$2</f>
        <v>AA</v>
      </c>
      <c r="Y12" s="1" t="str">
        <f>dbP!$AB$2</f>
        <v>AB</v>
      </c>
      <c r="AA12" s="1">
        <f t="shared" si="6"/>
        <v>0</v>
      </c>
      <c r="AB12" s="6" t="str">
        <f>Items!$AB$11</f>
        <v>PL(+)</v>
      </c>
      <c r="AC12" s="1">
        <f>IF(U12&lt;&gt;Items!$U$17,0,IF(OR(V12="",W12=""),0,MAX(AC$8:AC11)+1))</f>
        <v>0</v>
      </c>
      <c r="AF12" s="1" t="s">
        <v>95</v>
      </c>
      <c r="AG12" s="11"/>
      <c r="AH12" s="9">
        <v>5000000</v>
      </c>
      <c r="AI12" s="9"/>
      <c r="AJ12" s="9"/>
      <c r="AK12" s="9"/>
    </row>
    <row r="13" spans="1:37" x14ac:dyDescent="0.3">
      <c r="A13" s="41">
        <f>ROW()</f>
        <v>13</v>
      </c>
      <c r="B13" s="26">
        <f>IFERROR(IF(AND(J13=0,R13=0,Z13=0),0,IF(OR(COUNTIF(M:M,E13)&lt;&gt;0,COUNTIF(U:U,E13)&lt;&gt;0),1,IF(OR(COUNTIF(E:E,M13)&lt;&gt;0,COUNTIF(U:U,M13)&lt;&gt;0),2,IF(OR(COUNTIF(E:E,U13)&lt;&gt;0,COUNTIF(M:M,U13)&lt;&gt;0),3,0)))),1)</f>
        <v>0</v>
      </c>
      <c r="E13" s="1" t="str">
        <f>Items!$E$9</f>
        <v>Дебиторская задолженность</v>
      </c>
      <c r="F13" s="1" t="str">
        <f>Items!$F$10</f>
        <v>ДЗ при реализации</v>
      </c>
      <c r="G13" s="6" t="str">
        <f>Items!$W$13</f>
        <v>Направление-3</v>
      </c>
      <c r="J13" s="1" t="str">
        <f t="shared" si="5"/>
        <v>Направление-3</v>
      </c>
      <c r="K13" s="1">
        <f t="shared" si="7"/>
        <v>0</v>
      </c>
      <c r="L13" s="6" t="str">
        <f>Items!$L$11</f>
        <v>BS</v>
      </c>
      <c r="M13" s="1" t="str">
        <f>Items!$M$9</f>
        <v>Поступление ДС от продаж</v>
      </c>
      <c r="N13" s="1" t="str">
        <f>Items!$N$10</f>
        <v>Поступления от реализации</v>
      </c>
      <c r="O13" s="6" t="str">
        <f>Items!$W$13</f>
        <v>Направление-3</v>
      </c>
      <c r="P13" s="1" t="str">
        <f>dbP!$Y$2</f>
        <v>Y</v>
      </c>
      <c r="S13" s="1">
        <f>IF(OR(R13=0,R13=""),0,IF(AND(N13&lt;&gt;"",O13=""),IF(COUNTIFS(M:M,M13,N:N,N13,O:O,"")=1,0,1),IF(COUNTIF(R:R,R13)=1,0,1)))</f>
        <v>0</v>
      </c>
      <c r="T13" s="6" t="str">
        <f>Items!$T$11</f>
        <v>CF(+)</v>
      </c>
      <c r="U13" s="1" t="str">
        <f>Items!$U$9</f>
        <v>Выручка</v>
      </c>
      <c r="V13" s="1" t="str">
        <f>Items!$V$10</f>
        <v>Выручка от реализации</v>
      </c>
      <c r="W13" s="3" t="s">
        <v>62</v>
      </c>
      <c r="X13" s="1" t="str">
        <f>dbP!$AA$2</f>
        <v>AA</v>
      </c>
      <c r="Y13" s="1" t="str">
        <f>dbP!$AB$2</f>
        <v>AB</v>
      </c>
      <c r="AA13" s="1">
        <f t="shared" si="6"/>
        <v>0</v>
      </c>
      <c r="AB13" s="6" t="str">
        <f>Items!$AB$11</f>
        <v>PL(+)</v>
      </c>
      <c r="AC13" s="1">
        <f>IF(U13&lt;&gt;Items!$U$17,0,IF(OR(V13="",W13=""),0,MAX(AC$8:AC12)+1))</f>
        <v>0</v>
      </c>
      <c r="AF13" s="1" t="s">
        <v>96</v>
      </c>
      <c r="AG13" s="11"/>
      <c r="AH13" s="9"/>
      <c r="AI13" s="9">
        <v>1000000</v>
      </c>
      <c r="AJ13" s="9"/>
      <c r="AK13" s="9"/>
    </row>
    <row r="14" spans="1:37" x14ac:dyDescent="0.3">
      <c r="A14" s="41">
        <f>ROW()</f>
        <v>14</v>
      </c>
      <c r="B14" s="26">
        <f>IFERROR(IF(AND(J14=0,R14=0,Z14=0),0,IF(OR(COUNTIF(M:M,E14)&lt;&gt;0,COUNTIF(U:U,E14)&lt;&gt;0),1,IF(OR(COUNTIF(E:E,M14)&lt;&gt;0,COUNTIF(U:U,M14)&lt;&gt;0),2,IF(OR(COUNTIF(E:E,U14)&lt;&gt;0,COUNTIF(M:M,U14)&lt;&gt;0),3,0)))),1)</f>
        <v>0</v>
      </c>
      <c r="E14" s="1" t="str">
        <f>Items!$E$9</f>
        <v>Дебиторская задолженность</v>
      </c>
      <c r="F14" s="3" t="s">
        <v>195</v>
      </c>
      <c r="G14" s="6"/>
      <c r="J14" s="1" t="str">
        <f t="shared" si="5"/>
        <v>Прочая ДЗ</v>
      </c>
      <c r="K14" s="1">
        <f t="shared" si="7"/>
        <v>0</v>
      </c>
      <c r="M14" s="1" t="str">
        <f>Items!$M$9</f>
        <v>Поступление ДС от продаж</v>
      </c>
      <c r="N14" s="3" t="s">
        <v>86</v>
      </c>
      <c r="O14" s="6"/>
      <c r="P14" s="1" t="str">
        <f>dbP!$Y$2</f>
        <v>Y</v>
      </c>
      <c r="S14" s="1">
        <f>IF(OR(R14=0,R14=""),0,IF(AND(N14&lt;&gt;"",O14=""),IF(COUNTIFS(M:M,M14,N:N,N14,O:O,"")=1,0,1),IF(COUNTIF(R:R,R14)=1,0,1)))</f>
        <v>0</v>
      </c>
      <c r="U14" s="1" t="str">
        <f>Items!$U$9</f>
        <v>Выручка</v>
      </c>
      <c r="V14" s="3" t="s">
        <v>63</v>
      </c>
      <c r="X14" s="1" t="str">
        <f>dbP!$AA$2</f>
        <v>AA</v>
      </c>
      <c r="Y14" s="1" t="str">
        <f>dbP!$AB$2</f>
        <v>AB</v>
      </c>
      <c r="AA14" s="1">
        <f t="shared" si="6"/>
        <v>0</v>
      </c>
      <c r="AC14" s="1">
        <f>IF(U14&lt;&gt;Items!$U$17,0,IF(OR(V14="",W14=""),0,MAX(AC$8:AC13)+1))</f>
        <v>0</v>
      </c>
      <c r="AF14" s="1" t="s">
        <v>97</v>
      </c>
      <c r="AG14" s="11"/>
      <c r="AH14" s="9"/>
      <c r="AI14" s="9">
        <v>20000000</v>
      </c>
      <c r="AJ14" s="9"/>
      <c r="AK14" s="9"/>
    </row>
    <row r="15" spans="1:37" x14ac:dyDescent="0.3">
      <c r="A15" s="41">
        <f>ROW()</f>
        <v>15</v>
      </c>
      <c r="B15" s="26">
        <f>IFERROR(IF(AND(J15=0,R15=0,Z15=0),0,IF(OR(COUNTIF(M:M,E15)&lt;&gt;0,COUNTIF(U:U,E15)&lt;&gt;0),1,IF(OR(COUNTIF(E:E,M15)&lt;&gt;0,COUNTIF(U:U,M15)&lt;&gt;0),2,IF(OR(COUNTIF(E:E,U15)&lt;&gt;0,COUNTIF(M:M,U15)&lt;&gt;0),3,0)))),1)</f>
        <v>0</v>
      </c>
      <c r="E15" s="1" t="str">
        <f>Items!$E$9</f>
        <v>Дебиторская задолженность</v>
      </c>
      <c r="F15" s="1" t="str">
        <f>Items!$F$14</f>
        <v>Прочая ДЗ</v>
      </c>
      <c r="G15" s="6" t="str">
        <f>Items!$W$15</f>
        <v>Прочие продажи-1</v>
      </c>
      <c r="J15" s="1" t="str">
        <f t="shared" si="5"/>
        <v>Прочие продажи-1</v>
      </c>
      <c r="K15" s="1">
        <f t="shared" si="7"/>
        <v>0</v>
      </c>
      <c r="L15" s="6" t="str">
        <f>Items!$L$11</f>
        <v>BS</v>
      </c>
      <c r="M15" s="1" t="str">
        <f>Items!$M$9</f>
        <v>Поступление ДС от продаж</v>
      </c>
      <c r="N15" s="1" t="str">
        <f>Items!$N$14</f>
        <v>Прочие поступления от продаж</v>
      </c>
      <c r="O15" s="6" t="str">
        <f>Items!$W$15</f>
        <v>Прочие продажи-1</v>
      </c>
      <c r="P15" s="1" t="str">
        <f>dbP!$Y$2</f>
        <v>Y</v>
      </c>
      <c r="S15" s="1">
        <f>IF(OR(R15=0,R15=""),0,IF(AND(N15&lt;&gt;"",O15=""),IF(COUNTIFS(M:M,M15,N:N,N15,O:O,"")=1,0,1),IF(COUNTIF(R:R,R15)=1,0,1)))</f>
        <v>0</v>
      </c>
      <c r="T15" s="6" t="str">
        <f>Items!$T$11</f>
        <v>CF(+)</v>
      </c>
      <c r="U15" s="1" t="str">
        <f>Items!$U$9</f>
        <v>Выручка</v>
      </c>
      <c r="V15" s="1" t="str">
        <f>Items!$V$14</f>
        <v>Прочая выручка</v>
      </c>
      <c r="W15" s="3" t="s">
        <v>151</v>
      </c>
      <c r="X15" s="1" t="str">
        <f>dbP!$AA$2</f>
        <v>AA</v>
      </c>
      <c r="Y15" s="1" t="str">
        <f>dbP!$AB$2</f>
        <v>AB</v>
      </c>
      <c r="AA15" s="1">
        <f t="shared" si="6"/>
        <v>0</v>
      </c>
      <c r="AB15" s="6" t="str">
        <f>Items!$AB$11</f>
        <v>PL(+)</v>
      </c>
      <c r="AC15" s="1">
        <f>IF(U15&lt;&gt;Items!$U$17,0,IF(OR(V15="",W15=""),0,MAX(AC$8:AC14)+1))</f>
        <v>0</v>
      </c>
      <c r="AF15" s="1" t="s">
        <v>98</v>
      </c>
      <c r="AG15" s="11"/>
      <c r="AH15" s="9"/>
      <c r="AI15" s="9"/>
      <c r="AJ15" s="9">
        <v>2364755</v>
      </c>
      <c r="AK15" s="9"/>
    </row>
    <row r="16" spans="1:37" x14ac:dyDescent="0.3">
      <c r="A16" s="41">
        <f>ROW()</f>
        <v>16</v>
      </c>
      <c r="B16" s="26">
        <f>IFERROR(IF(AND(J16=0,R16=0,Z16=0),0,IF(OR(COUNTIF(M:M,E16)&lt;&gt;0,COUNTIF(U:U,E16)&lt;&gt;0),1,IF(OR(COUNTIF(E:E,M16)&lt;&gt;0,COUNTIF(U:U,M16)&lt;&gt;0),2,IF(OR(COUNTIF(E:E,U16)&lt;&gt;0,COUNTIF(M:M,U16)&lt;&gt;0),3,0)))),1)</f>
        <v>0</v>
      </c>
      <c r="E16" s="1" t="str">
        <f>Items!$E$9</f>
        <v>Дебиторская задолженность</v>
      </c>
      <c r="F16" s="1" t="str">
        <f>Items!$F$14</f>
        <v>Прочая ДЗ</v>
      </c>
      <c r="G16" s="6" t="str">
        <f>Items!$W$16</f>
        <v>Прочие продажи-2</v>
      </c>
      <c r="J16" s="1" t="str">
        <f t="shared" si="5"/>
        <v>Прочие продажи-2</v>
      </c>
      <c r="K16" s="1">
        <f t="shared" si="7"/>
        <v>0</v>
      </c>
      <c r="L16" s="6" t="str">
        <f>Items!$L$11</f>
        <v>BS</v>
      </c>
      <c r="M16" s="1" t="str">
        <f>Items!$M$9</f>
        <v>Поступление ДС от продаж</v>
      </c>
      <c r="N16" s="1" t="str">
        <f>Items!$N$14</f>
        <v>Прочие поступления от продаж</v>
      </c>
      <c r="O16" s="6" t="str">
        <f>Items!$W$16</f>
        <v>Прочие продажи-2</v>
      </c>
      <c r="P16" s="1" t="str">
        <f>dbP!$Y$2</f>
        <v>Y</v>
      </c>
      <c r="S16" s="1">
        <f>IF(OR(R16=0,R16=""),0,IF(AND(N16&lt;&gt;"",O16=""),IF(COUNTIFS(M:M,M16,N:N,N16,O:O,"")=1,0,1),IF(COUNTIF(R:R,R16)=1,0,1)))</f>
        <v>0</v>
      </c>
      <c r="T16" s="6" t="str">
        <f>Items!$T$11</f>
        <v>CF(+)</v>
      </c>
      <c r="U16" s="1" t="str">
        <f>Items!$U$9</f>
        <v>Выручка</v>
      </c>
      <c r="V16" s="1" t="str">
        <f>Items!$V$14</f>
        <v>Прочая выручка</v>
      </c>
      <c r="W16" s="3" t="s">
        <v>152</v>
      </c>
      <c r="X16" s="1" t="str">
        <f>dbP!$AA$2</f>
        <v>AA</v>
      </c>
      <c r="Y16" s="1" t="str">
        <f>dbP!$AB$2</f>
        <v>AB</v>
      </c>
      <c r="AA16" s="1">
        <f t="shared" si="6"/>
        <v>0</v>
      </c>
      <c r="AB16" s="6" t="str">
        <f>Items!$AB$11</f>
        <v>PL(+)</v>
      </c>
      <c r="AC16" s="1">
        <f>IF(U16&lt;&gt;Items!$U$17,0,IF(OR(V16="",W16=""),0,MAX(AC$8:AC15)+1))</f>
        <v>0</v>
      </c>
      <c r="AF16" s="1" t="s">
        <v>99</v>
      </c>
      <c r="AG16" s="11"/>
      <c r="AH16" s="9"/>
      <c r="AI16" s="9"/>
      <c r="AJ16" s="9">
        <v>827586</v>
      </c>
      <c r="AK16" s="9"/>
    </row>
    <row r="17" spans="1:37" x14ac:dyDescent="0.3">
      <c r="A17" s="41">
        <f>ROW()</f>
        <v>17</v>
      </c>
      <c r="B17" s="26">
        <f>IFERROR(IF(AND(J17=0,R17=0,Z17=0),0,IF(OR(COUNTIF(M:M,E17)&lt;&gt;0,COUNTIF(U:U,E17)&lt;&gt;0),1,IF(OR(COUNTIF(E:E,M17)&lt;&gt;0,COUNTIF(U:U,M17)&lt;&gt;0),2,IF(OR(COUNTIF(E:E,U17)&lt;&gt;0,COUNTIF(M:M,U17)&lt;&gt;0),3,0)))),1)</f>
        <v>0</v>
      </c>
      <c r="E17" s="3" t="s">
        <v>88</v>
      </c>
      <c r="G17" s="6"/>
      <c r="H17" s="1" t="str">
        <f>dbP!$Y$2</f>
        <v>Y</v>
      </c>
      <c r="I17" s="1" t="str">
        <f>dbP!$Z$2</f>
        <v>Z</v>
      </c>
      <c r="J17" s="1" t="str">
        <f>IF(G17&lt;&gt;"",G17,IF(F17&lt;&gt;"",F17,E17))</f>
        <v>Начисление себестоимостных затрат</v>
      </c>
      <c r="K17" s="1">
        <f t="shared" si="7"/>
        <v>0</v>
      </c>
      <c r="M17" s="3" t="s">
        <v>84</v>
      </c>
      <c r="O17" s="6"/>
      <c r="P17" s="1" t="str">
        <f>dbP!$AA$2</f>
        <v>AA</v>
      </c>
      <c r="R17" s="1" t="str">
        <f>IF(O17&lt;&gt;"",O17,IF(N17&lt;&gt;"",N17,M17))</f>
        <v>Оплаты себестоимостных затрат</v>
      </c>
      <c r="S17" s="1">
        <f>IF(OR(R17=0,R17=""),0,IF(AND(N17&lt;&gt;"",O17=""),IF(COUNTIFS(M:M,M17,N:N,N17,O:O,"")=1,0,1),IF(COUNTIF(R:R,R17)=1,0,1)))</f>
        <v>0</v>
      </c>
      <c r="U17" s="3" t="s">
        <v>93</v>
      </c>
      <c r="X17" s="1" t="str">
        <f>dbP!$AA$2</f>
        <v>AA</v>
      </c>
      <c r="Y17" s="1" t="str">
        <f>dbP!$AB$2</f>
        <v>AB</v>
      </c>
      <c r="Z17" s="1" t="str">
        <f>IF(W17&lt;&gt;"",W17,IF(V17&lt;&gt;"",V17,U17))</f>
        <v>Себестоимость продаж</v>
      </c>
      <c r="AA17" s="1">
        <f t="shared" si="6"/>
        <v>0</v>
      </c>
      <c r="AC17" s="1">
        <f>IF(U17&lt;&gt;Items!$U$17,0,IF(OR(V17="",W17=""),0,MAX(AC$8:AC16)+1))</f>
        <v>0</v>
      </c>
      <c r="AF17" s="1" t="s">
        <v>100</v>
      </c>
      <c r="AG17" s="11"/>
      <c r="AH17" s="9"/>
      <c r="AI17" s="9"/>
      <c r="AJ17" s="9"/>
      <c r="AK17" s="9">
        <v>24346</v>
      </c>
    </row>
    <row r="18" spans="1:37" x14ac:dyDescent="0.3">
      <c r="A18" s="41">
        <f>ROW()</f>
        <v>18</v>
      </c>
      <c r="B18" s="26">
        <f>IFERROR(IF(AND(J18=0,R18=0,Z18=0),0,IF(OR(COUNTIF(M:M,E18)&lt;&gt;0,COUNTIF(U:U,E18)&lt;&gt;0),1,IF(OR(COUNTIF(E:E,M18)&lt;&gt;0,COUNTIF(U:U,M18)&lt;&gt;0),2,IF(OR(COUNTIF(E:E,U18)&lt;&gt;0,COUNTIF(M:M,U18)&lt;&gt;0),3,0)))),1)</f>
        <v>0</v>
      </c>
      <c r="E18" s="1" t="str">
        <f>Items!$E$17</f>
        <v>Начисление себестоимостных затрат</v>
      </c>
      <c r="F18" s="3" t="s">
        <v>89</v>
      </c>
      <c r="G18" s="6"/>
      <c r="H18" s="1" t="str">
        <f>dbP!$Y$2</f>
        <v>Y</v>
      </c>
      <c r="I18" s="1" t="str">
        <f>dbP!$Z$2</f>
        <v>Z</v>
      </c>
      <c r="J18" s="1" t="str">
        <f t="shared" ref="J18:J80" si="8">IF(G18&lt;&gt;"",G18,IF(F18&lt;&gt;"",F18,E18))</f>
        <v>Начисление затрат этапа-1 бизнес-процесса</v>
      </c>
      <c r="K18" s="1">
        <f t="shared" si="7"/>
        <v>0</v>
      </c>
      <c r="M18" s="1" t="str">
        <f>Items!$M$17</f>
        <v>Оплаты себестоимостных затрат</v>
      </c>
      <c r="N18" s="3" t="s">
        <v>87</v>
      </c>
      <c r="O18" s="6"/>
      <c r="P18" s="1" t="str">
        <f>dbP!$AA$2</f>
        <v>AA</v>
      </c>
      <c r="R18" s="1" t="str">
        <f t="shared" ref="R18:R80" si="9">IF(O18&lt;&gt;"",O18,IF(N18&lt;&gt;"",N18,M18))</f>
        <v>Оплаты расходов этапа-1 бизнес-процесса</v>
      </c>
      <c r="S18" s="1">
        <f>IF(OR(R18=0,R18=""),0,IF(AND(N18&lt;&gt;"",O18=""),IF(COUNTIFS(M:M,M18,N:N,N18,O:O,"")=1,0,1),IF(COUNTIF(R:R,R18)=1,0,1)))</f>
        <v>0</v>
      </c>
      <c r="U18" s="1" t="str">
        <f>Items!$U$17</f>
        <v>Себестоимость продаж</v>
      </c>
      <c r="V18" s="3" t="s">
        <v>64</v>
      </c>
      <c r="X18" s="1" t="str">
        <f>dbP!$AA$2</f>
        <v>AA</v>
      </c>
      <c r="Y18" s="1" t="str">
        <f>dbP!$AB$2</f>
        <v>AB</v>
      </c>
      <c r="Z18" s="1" t="str">
        <f t="shared" ref="Z18:Z81" si="10">IF(W18&lt;&gt;"",W18,IF(V18&lt;&gt;"",V18,U18))</f>
        <v>Затраты этапа-1 бизнес-процесса</v>
      </c>
      <c r="AA18" s="1">
        <f t="shared" si="6"/>
        <v>0</v>
      </c>
      <c r="AC18" s="1">
        <f>IF(U18&lt;&gt;Items!$U$17,0,IF(OR(V18="",W18=""),0,MAX(AC$8:AC17)+1))</f>
        <v>0</v>
      </c>
      <c r="AG18" s="12"/>
    </row>
    <row r="19" spans="1:37" x14ac:dyDescent="0.3">
      <c r="A19" s="41">
        <f>ROW()</f>
        <v>19</v>
      </c>
      <c r="B19" s="26">
        <f>IFERROR(IF(AND(J19=0,R19=0,Z19=0),0,IF(OR(COUNTIF(M:M,E19)&lt;&gt;0,COUNTIF(U:U,E19)&lt;&gt;0),1,IF(OR(COUNTIF(E:E,M19)&lt;&gt;0,COUNTIF(U:U,M19)&lt;&gt;0),2,IF(OR(COUNTIF(E:E,U19)&lt;&gt;0,COUNTIF(M:M,U19)&lt;&gt;0),3,0)))),1)</f>
        <v>0</v>
      </c>
      <c r="E19" s="1" t="str">
        <f>Items!$E$17</f>
        <v>Начисление себестоимостных затрат</v>
      </c>
      <c r="F19" s="1" t="str">
        <f>Items!$F$18</f>
        <v>Начисление затрат этапа-1 бизнес-процесса</v>
      </c>
      <c r="G19" s="6" t="str">
        <f>Items!$W$19</f>
        <v>Сырье и материалы-1</v>
      </c>
      <c r="H19" s="1" t="str">
        <f>dbP!$Y$2</f>
        <v>Y</v>
      </c>
      <c r="I19" s="1" t="str">
        <f>dbP!$Z$2</f>
        <v>Z</v>
      </c>
      <c r="J19" s="1" t="str">
        <f t="shared" si="8"/>
        <v>Сырье и материалы-1</v>
      </c>
      <c r="K19" s="1">
        <f t="shared" si="7"/>
        <v>0</v>
      </c>
      <c r="L19" s="3" t="s">
        <v>319</v>
      </c>
      <c r="M19" s="1" t="str">
        <f>Items!$M$17</f>
        <v>Оплаты себестоимостных затрат</v>
      </c>
      <c r="N19" s="1" t="str">
        <f>Items!$N$18</f>
        <v>Оплаты расходов этапа-1 бизнес-процесса</v>
      </c>
      <c r="O19" s="6" t="str">
        <f>Items!$W$19</f>
        <v>Сырье и материалы-1</v>
      </c>
      <c r="P19" s="1" t="str">
        <f>dbP!$AA$2</f>
        <v>AA</v>
      </c>
      <c r="R19" s="1" t="str">
        <f t="shared" si="9"/>
        <v>Сырье и материалы-1</v>
      </c>
      <c r="S19" s="1">
        <f>IF(OR(R19=0,R19=""),0,IF(AND(N19&lt;&gt;"",O19=""),IF(COUNTIFS(M:M,M19,N:N,N19,O:O,"")=1,0,1),IF(COUNTIF(R:R,R19)=1,0,1)))</f>
        <v>0</v>
      </c>
      <c r="T19" s="3" t="s">
        <v>186</v>
      </c>
      <c r="U19" s="1" t="str">
        <f>Items!$U$17</f>
        <v>Себестоимость продаж</v>
      </c>
      <c r="V19" s="1" t="str">
        <f>Items!$V$18</f>
        <v>Затраты этапа-1 бизнес-процесса</v>
      </c>
      <c r="W19" s="3" t="s">
        <v>65</v>
      </c>
      <c r="X19" s="1" t="str">
        <f>dbP!$AA$2</f>
        <v>AA</v>
      </c>
      <c r="Y19" s="1" t="str">
        <f>dbP!$AB$2</f>
        <v>AB</v>
      </c>
      <c r="Z19" s="1" t="str">
        <f t="shared" si="10"/>
        <v>Сырье и материалы-1</v>
      </c>
      <c r="AA19" s="1">
        <f t="shared" si="6"/>
        <v>0</v>
      </c>
      <c r="AB19" s="3" t="s">
        <v>189</v>
      </c>
      <c r="AC19" s="1">
        <f>IF(U19&lt;&gt;Items!$U$17,0,IF(OR(V19="",W19=""),0,MAX(AC$8:AC18)+1))</f>
        <v>1</v>
      </c>
      <c r="AE19" s="1" t="s">
        <v>106</v>
      </c>
      <c r="AG19" s="12">
        <f>AG10-AG11</f>
        <v>10783313</v>
      </c>
      <c r="AH19" s="1">
        <f t="shared" ref="AH19:AK19" si="11">AH10-AH11</f>
        <v>-5000000</v>
      </c>
      <c r="AI19" s="1">
        <f t="shared" si="11"/>
        <v>-21000000</v>
      </c>
      <c r="AJ19" s="1">
        <f t="shared" si="11"/>
        <v>-3192341</v>
      </c>
      <c r="AK19" s="1">
        <f t="shared" si="11"/>
        <v>39975654</v>
      </c>
    </row>
    <row r="20" spans="1:37" x14ac:dyDescent="0.3">
      <c r="A20" s="41">
        <f>ROW()</f>
        <v>20</v>
      </c>
      <c r="B20" s="26">
        <f>IFERROR(IF(AND(J20=0,R20=0,Z20=0),0,IF(OR(COUNTIF(M:M,E20)&lt;&gt;0,COUNTIF(U:U,E20)&lt;&gt;0),1,IF(OR(COUNTIF(E:E,M20)&lt;&gt;0,COUNTIF(U:U,M20)&lt;&gt;0),2,IF(OR(COUNTIF(E:E,U20)&lt;&gt;0,COUNTIF(M:M,U20)&lt;&gt;0),3,0)))),1)</f>
        <v>0</v>
      </c>
      <c r="E20" s="1" t="str">
        <f>Items!$E$17</f>
        <v>Начисление себестоимостных затрат</v>
      </c>
      <c r="F20" s="1" t="str">
        <f>Items!$F$18</f>
        <v>Начисление затрат этапа-1 бизнес-процесса</v>
      </c>
      <c r="G20" s="6" t="str">
        <f>Items!$W$20</f>
        <v>Сырье и материалы-2</v>
      </c>
      <c r="H20" s="1" t="str">
        <f>dbP!$Y$2</f>
        <v>Y</v>
      </c>
      <c r="I20" s="1" t="str">
        <f>dbP!$Z$2</f>
        <v>Z</v>
      </c>
      <c r="J20" s="1" t="str">
        <f t="shared" si="8"/>
        <v>Сырье и материалы-2</v>
      </c>
      <c r="K20" s="1">
        <f t="shared" si="7"/>
        <v>0</v>
      </c>
      <c r="L20" s="6" t="str">
        <f>Items!$L$19</f>
        <v>BS(+)</v>
      </c>
      <c r="M20" s="1" t="str">
        <f>Items!$M$17</f>
        <v>Оплаты себестоимостных затрат</v>
      </c>
      <c r="N20" s="1" t="str">
        <f>Items!$N$18</f>
        <v>Оплаты расходов этапа-1 бизнес-процесса</v>
      </c>
      <c r="O20" s="6" t="str">
        <f>Items!$W$20</f>
        <v>Сырье и материалы-2</v>
      </c>
      <c r="P20" s="1" t="str">
        <f>dbP!$AA$2</f>
        <v>AA</v>
      </c>
      <c r="R20" s="1" t="str">
        <f t="shared" si="9"/>
        <v>Сырье и материалы-2</v>
      </c>
      <c r="S20" s="1">
        <f>IF(OR(R20=0,R20=""),0,IF(AND(N20&lt;&gt;"",O20=""),IF(COUNTIFS(M:M,M20,N:N,N20,O:O,"")=1,0,1),IF(COUNTIF(R:R,R20)=1,0,1)))</f>
        <v>0</v>
      </c>
      <c r="T20" s="6" t="str">
        <f>Items!$T$19</f>
        <v>CF(-)</v>
      </c>
      <c r="U20" s="1" t="str">
        <f>Items!$U$17</f>
        <v>Себестоимость продаж</v>
      </c>
      <c r="V20" s="1" t="str">
        <f>Items!$V$18</f>
        <v>Затраты этапа-1 бизнес-процесса</v>
      </c>
      <c r="W20" s="3" t="s">
        <v>66</v>
      </c>
      <c r="X20" s="1" t="str">
        <f>dbP!$AA$2</f>
        <v>AA</v>
      </c>
      <c r="Y20" s="1" t="str">
        <f>dbP!$AB$2</f>
        <v>AB</v>
      </c>
      <c r="Z20" s="1" t="str">
        <f t="shared" si="10"/>
        <v>Сырье и материалы-2</v>
      </c>
      <c r="AA20" s="1">
        <f t="shared" si="6"/>
        <v>0</v>
      </c>
      <c r="AB20" s="6" t="str">
        <f>Items!$AB$19</f>
        <v>PL(-)</v>
      </c>
      <c r="AC20" s="1">
        <f>IF(U20&lt;&gt;Items!$U$17,0,IF(OR(V20="",W20=""),0,MAX(AC$8:AC19)+1))</f>
        <v>2</v>
      </c>
      <c r="AG20" s="12"/>
    </row>
    <row r="21" spans="1:37" x14ac:dyDescent="0.3">
      <c r="A21" s="41">
        <f>ROW()</f>
        <v>21</v>
      </c>
      <c r="B21" s="26">
        <f>IFERROR(IF(AND(J21=0,R21=0,Z21=0),0,IF(OR(COUNTIF(M:M,E21)&lt;&gt;0,COUNTIF(U:U,E21)&lt;&gt;0),1,IF(OR(COUNTIF(E:E,M21)&lt;&gt;0,COUNTIF(U:U,M21)&lt;&gt;0),2,IF(OR(COUNTIF(E:E,U21)&lt;&gt;0,COUNTIF(M:M,U21)&lt;&gt;0),3,0)))),1)</f>
        <v>0</v>
      </c>
      <c r="E21" s="1" t="str">
        <f>Items!$E$17</f>
        <v>Начисление себестоимостных затрат</v>
      </c>
      <c r="F21" s="1" t="str">
        <f>Items!$F$18</f>
        <v>Начисление затрат этапа-1 бизнес-процесса</v>
      </c>
      <c r="G21" s="6" t="str">
        <f>Items!$W$21</f>
        <v>Сырье и материалы-3</v>
      </c>
      <c r="H21" s="1" t="str">
        <f>dbP!$Y$2</f>
        <v>Y</v>
      </c>
      <c r="I21" s="1" t="str">
        <f>dbP!$Z$2</f>
        <v>Z</v>
      </c>
      <c r="J21" s="1" t="str">
        <f t="shared" si="8"/>
        <v>Сырье и материалы-3</v>
      </c>
      <c r="K21" s="1">
        <f t="shared" si="7"/>
        <v>0</v>
      </c>
      <c r="L21" s="6" t="str">
        <f>Items!$L$19</f>
        <v>BS(+)</v>
      </c>
      <c r="M21" s="1" t="str">
        <f>Items!$M$17</f>
        <v>Оплаты себестоимостных затрат</v>
      </c>
      <c r="N21" s="1" t="str">
        <f>Items!$N$18</f>
        <v>Оплаты расходов этапа-1 бизнес-процесса</v>
      </c>
      <c r="O21" s="6" t="str">
        <f>Items!$W$21</f>
        <v>Сырье и материалы-3</v>
      </c>
      <c r="P21" s="1" t="str">
        <f>dbP!$AA$2</f>
        <v>AA</v>
      </c>
      <c r="R21" s="1" t="str">
        <f t="shared" si="9"/>
        <v>Сырье и материалы-3</v>
      </c>
      <c r="S21" s="1">
        <f>IF(OR(R21=0,R21=""),0,IF(AND(N21&lt;&gt;"",O21=""),IF(COUNTIFS(M:M,M21,N:N,N21,O:O,"")=1,0,1),IF(COUNTIF(R:R,R21)=1,0,1)))</f>
        <v>0</v>
      </c>
      <c r="T21" s="6" t="str">
        <f>Items!$T$19</f>
        <v>CF(-)</v>
      </c>
      <c r="U21" s="1" t="str">
        <f>Items!$U$17</f>
        <v>Себестоимость продаж</v>
      </c>
      <c r="V21" s="1" t="str">
        <f>Items!$V$18</f>
        <v>Затраты этапа-1 бизнес-процесса</v>
      </c>
      <c r="W21" s="3" t="s">
        <v>67</v>
      </c>
      <c r="X21" s="1" t="str">
        <f>dbP!$AA$2</f>
        <v>AA</v>
      </c>
      <c r="Y21" s="1" t="str">
        <f>dbP!$AB$2</f>
        <v>AB</v>
      </c>
      <c r="Z21" s="1" t="str">
        <f t="shared" si="10"/>
        <v>Сырье и материалы-3</v>
      </c>
      <c r="AA21" s="1">
        <f t="shared" si="6"/>
        <v>0</v>
      </c>
      <c r="AB21" s="6" t="str">
        <f>Items!$AB$19</f>
        <v>PL(-)</v>
      </c>
      <c r="AC21" s="1">
        <f>IF(U21&lt;&gt;Items!$U$17,0,IF(OR(V21="",W21=""),0,MAX(AC$8:AC20)+1))</f>
        <v>3</v>
      </c>
    </row>
    <row r="22" spans="1:37" x14ac:dyDescent="0.3">
      <c r="A22" s="41">
        <f>ROW()</f>
        <v>22</v>
      </c>
      <c r="B22" s="26">
        <f>IFERROR(IF(AND(J22=0,R22=0,Z22=0),0,IF(OR(COUNTIF(M:M,E22)&lt;&gt;0,COUNTIF(U:U,E22)&lt;&gt;0),1,IF(OR(COUNTIF(E:E,M22)&lt;&gt;0,COUNTIF(U:U,M22)&lt;&gt;0),2,IF(OR(COUNTIF(E:E,U22)&lt;&gt;0,COUNTIF(M:M,U22)&lt;&gt;0),3,0)))),1)</f>
        <v>0</v>
      </c>
      <c r="E22" s="1" t="str">
        <f>Items!$E$17</f>
        <v>Начисление себестоимостных затрат</v>
      </c>
      <c r="F22" s="1" t="str">
        <f>Items!$F$18</f>
        <v>Начисление затрат этапа-1 бизнес-процесса</v>
      </c>
      <c r="G22" s="6" t="str">
        <f>Items!$W$22</f>
        <v>Сырье и материалы-4</v>
      </c>
      <c r="H22" s="1" t="str">
        <f>dbP!$Y$2</f>
        <v>Y</v>
      </c>
      <c r="I22" s="1" t="str">
        <f>dbP!$Z$2</f>
        <v>Z</v>
      </c>
      <c r="J22" s="1" t="str">
        <f t="shared" si="8"/>
        <v>Сырье и материалы-4</v>
      </c>
      <c r="K22" s="1">
        <f t="shared" si="7"/>
        <v>0</v>
      </c>
      <c r="L22" s="6" t="str">
        <f>Items!$L$19</f>
        <v>BS(+)</v>
      </c>
      <c r="M22" s="1" t="str">
        <f>Items!$M$17</f>
        <v>Оплаты себестоимостных затрат</v>
      </c>
      <c r="N22" s="1" t="str">
        <f>Items!$N$18</f>
        <v>Оплаты расходов этапа-1 бизнес-процесса</v>
      </c>
      <c r="O22" s="6" t="str">
        <f>Items!$W$22</f>
        <v>Сырье и материалы-4</v>
      </c>
      <c r="P22" s="1" t="str">
        <f>dbP!$AA$2</f>
        <v>AA</v>
      </c>
      <c r="R22" s="1" t="str">
        <f t="shared" si="9"/>
        <v>Сырье и материалы-4</v>
      </c>
      <c r="S22" s="1">
        <f>IF(OR(R22=0,R22=""),0,IF(AND(N22&lt;&gt;"",O22=""),IF(COUNTIFS(M:M,M22,N:N,N22,O:O,"")=1,0,1),IF(COUNTIF(R:R,R22)=1,0,1)))</f>
        <v>0</v>
      </c>
      <c r="T22" s="6" t="str">
        <f>Items!$T$19</f>
        <v>CF(-)</v>
      </c>
      <c r="U22" s="1" t="str">
        <f>Items!$U$17</f>
        <v>Себестоимость продаж</v>
      </c>
      <c r="V22" s="1" t="str">
        <f>Items!$V$18</f>
        <v>Затраты этапа-1 бизнес-процесса</v>
      </c>
      <c r="W22" s="3" t="s">
        <v>76</v>
      </c>
      <c r="X22" s="1" t="str">
        <f>dbP!$AA$2</f>
        <v>AA</v>
      </c>
      <c r="Y22" s="1" t="str">
        <f>dbP!$AB$2</f>
        <v>AB</v>
      </c>
      <c r="Z22" s="1" t="str">
        <f t="shared" si="10"/>
        <v>Сырье и материалы-4</v>
      </c>
      <c r="AA22" s="1">
        <f t="shared" si="6"/>
        <v>0</v>
      </c>
      <c r="AB22" s="6" t="str">
        <f>Items!$AB$19</f>
        <v>PL(-)</v>
      </c>
      <c r="AC22" s="1">
        <f>IF(U22&lt;&gt;Items!$U$17,0,IF(OR(V22="",W22=""),0,MAX(AC$8:AC21)+1))</f>
        <v>4</v>
      </c>
      <c r="AE22" s="1" t="s">
        <v>107</v>
      </c>
      <c r="AH22" s="1">
        <f>SUM($AH11:AH11)</f>
        <v>5000000</v>
      </c>
      <c r="AI22" s="1">
        <f>SUM($AH11:AI11)</f>
        <v>26000000</v>
      </c>
      <c r="AJ22" s="1">
        <f>SUM($AH11:AJ11)</f>
        <v>29192341</v>
      </c>
      <c r="AK22" s="1">
        <f>SUM($AH11:AK11)</f>
        <v>29216687</v>
      </c>
    </row>
    <row r="23" spans="1:37" x14ac:dyDescent="0.3">
      <c r="A23" s="41">
        <f>ROW()</f>
        <v>23</v>
      </c>
      <c r="B23" s="26">
        <f>IFERROR(IF(AND(J23=0,R23=0,Z23=0),0,IF(OR(COUNTIF(M:M,E23)&lt;&gt;0,COUNTIF(U:U,E23)&lt;&gt;0),1,IF(OR(COUNTIF(E:E,M23)&lt;&gt;0,COUNTIF(U:U,M23)&lt;&gt;0),2,IF(OR(COUNTIF(E:E,U23)&lt;&gt;0,COUNTIF(M:M,U23)&lt;&gt;0),3,0)))),1)</f>
        <v>0</v>
      </c>
      <c r="E23" s="1" t="str">
        <f>Items!$E$17</f>
        <v>Начисление себестоимостных затрат</v>
      </c>
      <c r="F23" s="1" t="str">
        <f>Items!$F$18</f>
        <v>Начисление затрат этапа-1 бизнес-процесса</v>
      </c>
      <c r="G23" s="6" t="str">
        <f>Items!$W$23</f>
        <v>Сырье и материалы-5</v>
      </c>
      <c r="H23" s="1" t="str">
        <f>dbP!$Y$2</f>
        <v>Y</v>
      </c>
      <c r="I23" s="1" t="str">
        <f>dbP!$Z$2</f>
        <v>Z</v>
      </c>
      <c r="J23" s="1" t="str">
        <f t="shared" si="8"/>
        <v>Сырье и материалы-5</v>
      </c>
      <c r="K23" s="1">
        <f t="shared" si="7"/>
        <v>0</v>
      </c>
      <c r="L23" s="6" t="str">
        <f>Items!$L$19</f>
        <v>BS(+)</v>
      </c>
      <c r="M23" s="1" t="str">
        <f>Items!$M$17</f>
        <v>Оплаты себестоимостных затрат</v>
      </c>
      <c r="N23" s="1" t="str">
        <f>Items!$N$18</f>
        <v>Оплаты расходов этапа-1 бизнес-процесса</v>
      </c>
      <c r="O23" s="6" t="str">
        <f>Items!$W$23</f>
        <v>Сырье и материалы-5</v>
      </c>
      <c r="P23" s="1" t="str">
        <f>dbP!$AA$2</f>
        <v>AA</v>
      </c>
      <c r="R23" s="1" t="str">
        <f t="shared" si="9"/>
        <v>Сырье и материалы-5</v>
      </c>
      <c r="S23" s="1">
        <f>IF(OR(R23=0,R23=""),0,IF(AND(N23&lt;&gt;"",O23=""),IF(COUNTIFS(M:M,M23,N:N,N23,O:O,"")=1,0,1),IF(COUNTIF(R:R,R23)=1,0,1)))</f>
        <v>0</v>
      </c>
      <c r="T23" s="6" t="str">
        <f>Items!$T$19</f>
        <v>CF(-)</v>
      </c>
      <c r="U23" s="1" t="str">
        <f>Items!$U$17</f>
        <v>Себестоимость продаж</v>
      </c>
      <c r="V23" s="1" t="str">
        <f>Items!$V$18</f>
        <v>Затраты этапа-1 бизнес-процесса</v>
      </c>
      <c r="W23" s="3" t="s">
        <v>77</v>
      </c>
      <c r="X23" s="1" t="str">
        <f>dbP!$AA$2</f>
        <v>AA</v>
      </c>
      <c r="Y23" s="1" t="str">
        <f>dbP!$AB$2</f>
        <v>AB</v>
      </c>
      <c r="Z23" s="1" t="str">
        <f t="shared" si="10"/>
        <v>Сырье и материалы-5</v>
      </c>
      <c r="AA23" s="1">
        <f t="shared" si="6"/>
        <v>0</v>
      </c>
      <c r="AB23" s="6" t="str">
        <f>Items!$AB$19</f>
        <v>PL(-)</v>
      </c>
      <c r="AC23" s="1">
        <f>IF(U23&lt;&gt;Items!$U$17,0,IF(OR(V23="",W23=""),0,MAX(AC$8:AC22)+1))</f>
        <v>5</v>
      </c>
    </row>
    <row r="24" spans="1:37" x14ac:dyDescent="0.3">
      <c r="A24" s="41">
        <f>ROW()</f>
        <v>24</v>
      </c>
      <c r="B24" s="26">
        <f>IFERROR(IF(AND(J24=0,R24=0,Z24=0),0,IF(OR(COUNTIF(M:M,E24)&lt;&gt;0,COUNTIF(U:U,E24)&lt;&gt;0),1,IF(OR(COUNTIF(E:E,M24)&lt;&gt;0,COUNTIF(U:U,M24)&lt;&gt;0),2,IF(OR(COUNTIF(E:E,U24)&lt;&gt;0,COUNTIF(M:M,U24)&lt;&gt;0),3,0)))),1)</f>
        <v>0</v>
      </c>
      <c r="E24" s="1" t="str">
        <f>Items!$E$17</f>
        <v>Начисление себестоимостных затрат</v>
      </c>
      <c r="F24" s="1" t="str">
        <f>Items!$F$18</f>
        <v>Начисление затрат этапа-1 бизнес-процесса</v>
      </c>
      <c r="G24" s="6" t="str">
        <f>Items!$W$24</f>
        <v>Сырье и материалы-6</v>
      </c>
      <c r="H24" s="1" t="str">
        <f>dbP!$Y$2</f>
        <v>Y</v>
      </c>
      <c r="I24" s="1" t="str">
        <f>dbP!$Z$2</f>
        <v>Z</v>
      </c>
      <c r="J24" s="1" t="str">
        <f t="shared" si="8"/>
        <v>Сырье и материалы-6</v>
      </c>
      <c r="K24" s="1">
        <f t="shared" si="7"/>
        <v>0</v>
      </c>
      <c r="L24" s="6" t="str">
        <f>Items!$L$19</f>
        <v>BS(+)</v>
      </c>
      <c r="M24" s="1" t="str">
        <f>Items!$M$17</f>
        <v>Оплаты себестоимостных затрат</v>
      </c>
      <c r="N24" s="1" t="str">
        <f>Items!$N$18</f>
        <v>Оплаты расходов этапа-1 бизнес-процесса</v>
      </c>
      <c r="O24" s="6" t="str">
        <f>Items!$W$24</f>
        <v>Сырье и материалы-6</v>
      </c>
      <c r="P24" s="1" t="str">
        <f>dbP!$AA$2</f>
        <v>AA</v>
      </c>
      <c r="R24" s="1" t="str">
        <f t="shared" si="9"/>
        <v>Сырье и материалы-6</v>
      </c>
      <c r="S24" s="1">
        <f>IF(OR(R24=0,R24=""),0,IF(AND(N24&lt;&gt;"",O24=""),IF(COUNTIFS(M:M,M24,N:N,N24,O:O,"")=1,0,1),IF(COUNTIF(R:R,R24)=1,0,1)))</f>
        <v>0</v>
      </c>
      <c r="T24" s="6" t="str">
        <f>Items!$T$19</f>
        <v>CF(-)</v>
      </c>
      <c r="U24" s="1" t="str">
        <f>Items!$U$17</f>
        <v>Себестоимость продаж</v>
      </c>
      <c r="V24" s="1" t="str">
        <f>Items!$V$18</f>
        <v>Затраты этапа-1 бизнес-процесса</v>
      </c>
      <c r="W24" s="3" t="s">
        <v>78</v>
      </c>
      <c r="X24" s="1" t="str">
        <f>dbP!$AA$2</f>
        <v>AA</v>
      </c>
      <c r="Y24" s="1" t="str">
        <f>dbP!$AB$2</f>
        <v>AB</v>
      </c>
      <c r="Z24" s="1" t="str">
        <f t="shared" si="10"/>
        <v>Сырье и материалы-6</v>
      </c>
      <c r="AA24" s="1">
        <f t="shared" si="6"/>
        <v>0</v>
      </c>
      <c r="AB24" s="6" t="str">
        <f>Items!$AB$19</f>
        <v>PL(-)</v>
      </c>
      <c r="AC24" s="1">
        <f>IF(U24&lt;&gt;Items!$U$17,0,IF(OR(V24="",W24=""),0,MAX(AC$8:AC23)+1))</f>
        <v>6</v>
      </c>
    </row>
    <row r="25" spans="1:37" x14ac:dyDescent="0.3">
      <c r="A25" s="41">
        <f>ROW()</f>
        <v>25</v>
      </c>
      <c r="B25" s="26">
        <f>IFERROR(IF(AND(J25=0,R25=0,Z25=0),0,IF(OR(COUNTIF(M:M,E25)&lt;&gt;0,COUNTIF(U:U,E25)&lt;&gt;0),1,IF(OR(COUNTIF(E:E,M25)&lt;&gt;0,COUNTIF(U:U,M25)&lt;&gt;0),2,IF(OR(COUNTIF(E:E,U25)&lt;&gt;0,COUNTIF(M:M,U25)&lt;&gt;0),3,0)))),1)</f>
        <v>0</v>
      </c>
      <c r="E25" s="1" t="str">
        <f>Items!$E$17</f>
        <v>Начисление себестоимостных затрат</v>
      </c>
      <c r="F25" s="1" t="str">
        <f>Items!$F$18</f>
        <v>Начисление затрат этапа-1 бизнес-процесса</v>
      </c>
      <c r="G25" s="6" t="str">
        <f>Items!$W25</f>
        <v>Сырье и материалы-7</v>
      </c>
      <c r="H25" s="1" t="str">
        <f>dbP!$Y$2</f>
        <v>Y</v>
      </c>
      <c r="I25" s="1" t="str">
        <f>dbP!$Z$2</f>
        <v>Z</v>
      </c>
      <c r="J25" s="1" t="str">
        <f t="shared" si="8"/>
        <v>Сырье и материалы-7</v>
      </c>
      <c r="K25" s="1">
        <f t="shared" si="7"/>
        <v>0</v>
      </c>
      <c r="L25" s="6" t="str">
        <f>Items!$L$19</f>
        <v>BS(+)</v>
      </c>
      <c r="M25" s="1" t="str">
        <f>Items!$M$17</f>
        <v>Оплаты себестоимостных затрат</v>
      </c>
      <c r="N25" s="1" t="str">
        <f>Items!$N$18</f>
        <v>Оплаты расходов этапа-1 бизнес-процесса</v>
      </c>
      <c r="O25" s="6" t="str">
        <f>Items!$W25</f>
        <v>Сырье и материалы-7</v>
      </c>
      <c r="P25" s="1" t="str">
        <f>dbP!$AA$2</f>
        <v>AA</v>
      </c>
      <c r="R25" s="1" t="str">
        <f t="shared" si="9"/>
        <v>Сырье и материалы-7</v>
      </c>
      <c r="S25" s="1">
        <f>IF(OR(R25=0,R25=""),0,IF(AND(N25&lt;&gt;"",O25=""),IF(COUNTIFS(M:M,M25,N:N,N25,O:O,"")=1,0,1),IF(COUNTIF(R:R,R25)=1,0,1)))</f>
        <v>0</v>
      </c>
      <c r="T25" s="6" t="str">
        <f>Items!$T$19</f>
        <v>CF(-)</v>
      </c>
      <c r="U25" s="1" t="str">
        <f>Items!$U$17</f>
        <v>Себестоимость продаж</v>
      </c>
      <c r="V25" s="1" t="str">
        <f>Items!$V$18</f>
        <v>Затраты этапа-1 бизнес-процесса</v>
      </c>
      <c r="W25" s="3" t="s">
        <v>79</v>
      </c>
      <c r="X25" s="1" t="str">
        <f>dbP!$AA$2</f>
        <v>AA</v>
      </c>
      <c r="Y25" s="1" t="str">
        <f>dbP!$AB$2</f>
        <v>AB</v>
      </c>
      <c r="Z25" s="1" t="str">
        <f>IF(W25&lt;&gt;"",W25,IF(V25&lt;&gt;"",V25,U25))</f>
        <v>Сырье и материалы-7</v>
      </c>
      <c r="AA25" s="1">
        <f t="shared" si="6"/>
        <v>0</v>
      </c>
      <c r="AB25" s="6" t="str">
        <f>Items!$AB$19</f>
        <v>PL(-)</v>
      </c>
      <c r="AC25" s="1">
        <f>IF(U25&lt;&gt;Items!$U$17,0,IF(OR(V25="",W25=""),0,MAX(AC$8:AC24)+1))</f>
        <v>7</v>
      </c>
    </row>
    <row r="26" spans="1:37" x14ac:dyDescent="0.3">
      <c r="A26" s="41">
        <f>ROW()</f>
        <v>26</v>
      </c>
      <c r="B26" s="26">
        <f>IFERROR(IF(AND(J26=0,R26=0,Z26=0),0,IF(OR(COUNTIF(M:M,E26)&lt;&gt;0,COUNTIF(U:U,E26)&lt;&gt;0),1,IF(OR(COUNTIF(E:E,M26)&lt;&gt;0,COUNTIF(U:U,M26)&lt;&gt;0),2,IF(OR(COUNTIF(E:E,U26)&lt;&gt;0,COUNTIF(M:M,U26)&lt;&gt;0),3,0)))),1)</f>
        <v>0</v>
      </c>
      <c r="E26" s="1" t="str">
        <f>Items!$E$17</f>
        <v>Начисление себестоимостных затрат</v>
      </c>
      <c r="F26" s="1" t="str">
        <f>Items!$F$18</f>
        <v>Начисление затрат этапа-1 бизнес-процесса</v>
      </c>
      <c r="G26" s="6" t="str">
        <f>Items!$W26</f>
        <v>Сырье и материалы-8</v>
      </c>
      <c r="H26" s="1" t="str">
        <f>dbP!$Y$2</f>
        <v>Y</v>
      </c>
      <c r="I26" s="1" t="str">
        <f>dbP!$Z$2</f>
        <v>Z</v>
      </c>
      <c r="J26" s="1" t="str">
        <f t="shared" si="8"/>
        <v>Сырье и материалы-8</v>
      </c>
      <c r="K26" s="1">
        <f t="shared" si="7"/>
        <v>0</v>
      </c>
      <c r="L26" s="6" t="str">
        <f>Items!$L$19</f>
        <v>BS(+)</v>
      </c>
      <c r="M26" s="1" t="str">
        <f>Items!$M$17</f>
        <v>Оплаты себестоимостных затрат</v>
      </c>
      <c r="N26" s="1" t="str">
        <f>Items!$N$18</f>
        <v>Оплаты расходов этапа-1 бизнес-процесса</v>
      </c>
      <c r="O26" s="6" t="str">
        <f>Items!$W26</f>
        <v>Сырье и материалы-8</v>
      </c>
      <c r="P26" s="1" t="str">
        <f>dbP!$AA$2</f>
        <v>AA</v>
      </c>
      <c r="R26" s="1" t="str">
        <f t="shared" si="9"/>
        <v>Сырье и материалы-8</v>
      </c>
      <c r="S26" s="1">
        <f>IF(OR(R26=0,R26=""),0,IF(AND(N26&lt;&gt;"",O26=""),IF(COUNTIFS(M:M,M26,N:N,N26,O:O,"")=1,0,1),IF(COUNTIF(R:R,R26)=1,0,1)))</f>
        <v>0</v>
      </c>
      <c r="T26" s="6" t="str">
        <f>Items!$T$19</f>
        <v>CF(-)</v>
      </c>
      <c r="U26" s="1" t="str">
        <f>Items!$U$17</f>
        <v>Себестоимость продаж</v>
      </c>
      <c r="V26" s="1" t="str">
        <f>Items!$V$18</f>
        <v>Затраты этапа-1 бизнес-процесса</v>
      </c>
      <c r="W26" s="3" t="s">
        <v>163</v>
      </c>
      <c r="X26" s="1" t="str">
        <f>dbP!$AA$2</f>
        <v>AA</v>
      </c>
      <c r="Y26" s="1" t="str">
        <f>dbP!$AB$2</f>
        <v>AB</v>
      </c>
      <c r="Z26" s="1" t="str">
        <f t="shared" si="10"/>
        <v>Сырье и материалы-8</v>
      </c>
      <c r="AA26" s="1">
        <f t="shared" si="6"/>
        <v>0</v>
      </c>
      <c r="AB26" s="6" t="str">
        <f>Items!$AB$19</f>
        <v>PL(-)</v>
      </c>
      <c r="AC26" s="1">
        <f>IF(U26&lt;&gt;Items!$U$17,0,IF(OR(V26="",W26=""),0,MAX(AC$8:AC25)+1))</f>
        <v>8</v>
      </c>
    </row>
    <row r="27" spans="1:37" x14ac:dyDescent="0.3">
      <c r="A27" s="41">
        <f>ROW()</f>
        <v>27</v>
      </c>
      <c r="B27" s="26">
        <f>IFERROR(IF(AND(J27=0,R27=0,Z27=0),0,IF(OR(COUNTIF(M:M,E27)&lt;&gt;0,COUNTIF(U:U,E27)&lt;&gt;0),1,IF(OR(COUNTIF(E:E,M27)&lt;&gt;0,COUNTIF(U:U,M27)&lt;&gt;0),2,IF(OR(COUNTIF(E:E,U27)&lt;&gt;0,COUNTIF(M:M,U27)&lt;&gt;0),3,0)))),1)</f>
        <v>0</v>
      </c>
      <c r="E27" s="1" t="str">
        <f>Items!$E$17</f>
        <v>Начисление себестоимостных затрат</v>
      </c>
      <c r="F27" s="1" t="str">
        <f>Items!$F$18</f>
        <v>Начисление затрат этапа-1 бизнес-процесса</v>
      </c>
      <c r="G27" s="6" t="str">
        <f>Items!$W27</f>
        <v>Сырье и материалы-9</v>
      </c>
      <c r="H27" s="1" t="str">
        <f>dbP!$Y$2</f>
        <v>Y</v>
      </c>
      <c r="I27" s="1" t="str">
        <f>dbP!$Z$2</f>
        <v>Z</v>
      </c>
      <c r="J27" s="1" t="str">
        <f t="shared" si="8"/>
        <v>Сырье и материалы-9</v>
      </c>
      <c r="K27" s="1">
        <f t="shared" si="7"/>
        <v>0</v>
      </c>
      <c r="L27" s="6" t="str">
        <f>Items!$L$19</f>
        <v>BS(+)</v>
      </c>
      <c r="M27" s="1" t="str">
        <f>Items!$M$17</f>
        <v>Оплаты себестоимостных затрат</v>
      </c>
      <c r="N27" s="1" t="str">
        <f>Items!$N$18</f>
        <v>Оплаты расходов этапа-1 бизнес-процесса</v>
      </c>
      <c r="O27" s="6" t="str">
        <f>Items!$W27</f>
        <v>Сырье и материалы-9</v>
      </c>
      <c r="P27" s="1" t="str">
        <f>dbP!$AA$2</f>
        <v>AA</v>
      </c>
      <c r="R27" s="1" t="str">
        <f t="shared" si="9"/>
        <v>Сырье и материалы-9</v>
      </c>
      <c r="S27" s="1">
        <f>IF(OR(R27=0,R27=""),0,IF(AND(N27&lt;&gt;"",O27=""),IF(COUNTIFS(M:M,M27,N:N,N27,O:O,"")=1,0,1),IF(COUNTIF(R:R,R27)=1,0,1)))</f>
        <v>0</v>
      </c>
      <c r="T27" s="6" t="str">
        <f>Items!$T$19</f>
        <v>CF(-)</v>
      </c>
      <c r="U27" s="1" t="str">
        <f>Items!$U$17</f>
        <v>Себестоимость продаж</v>
      </c>
      <c r="V27" s="1" t="str">
        <f>Items!$V$18</f>
        <v>Затраты этапа-1 бизнес-процесса</v>
      </c>
      <c r="W27" s="3" t="s">
        <v>164</v>
      </c>
      <c r="X27" s="1" t="str">
        <f>dbP!$AA$2</f>
        <v>AA</v>
      </c>
      <c r="Y27" s="1" t="str">
        <f>dbP!$AB$2</f>
        <v>AB</v>
      </c>
      <c r="Z27" s="1" t="str">
        <f t="shared" si="10"/>
        <v>Сырье и материалы-9</v>
      </c>
      <c r="AA27" s="1">
        <f t="shared" si="6"/>
        <v>0</v>
      </c>
      <c r="AB27" s="6" t="str">
        <f>Items!$AB$19</f>
        <v>PL(-)</v>
      </c>
      <c r="AC27" s="1">
        <f>IF(U27&lt;&gt;Items!$U$17,0,IF(OR(V27="",W27=""),0,MAX(AC$8:AC26)+1))</f>
        <v>9</v>
      </c>
    </row>
    <row r="28" spans="1:37" x14ac:dyDescent="0.3">
      <c r="A28" s="41">
        <f>ROW()</f>
        <v>28</v>
      </c>
      <c r="B28" s="26">
        <f>IFERROR(IF(AND(J28=0,R28=0,Z28=0),0,IF(OR(COUNTIF(M:M,E28)&lt;&gt;0,COUNTIF(U:U,E28)&lt;&gt;0),1,IF(OR(COUNTIF(E:E,M28)&lt;&gt;0,COUNTIF(U:U,M28)&lt;&gt;0),2,IF(OR(COUNTIF(E:E,U28)&lt;&gt;0,COUNTIF(M:M,U28)&lt;&gt;0),3,0)))),1)</f>
        <v>0</v>
      </c>
      <c r="E28" s="1" t="str">
        <f>Items!$E$17</f>
        <v>Начисление себестоимостных затрат</v>
      </c>
      <c r="F28" s="1" t="str">
        <f>Items!$F$18</f>
        <v>Начисление затрат этапа-1 бизнес-процесса</v>
      </c>
      <c r="G28" s="6" t="str">
        <f>Items!$W28</f>
        <v>Сырье и материалы-10</v>
      </c>
      <c r="H28" s="1" t="str">
        <f>dbP!$Y$2</f>
        <v>Y</v>
      </c>
      <c r="I28" s="1" t="str">
        <f>dbP!$Z$2</f>
        <v>Z</v>
      </c>
      <c r="J28" s="1" t="str">
        <f t="shared" si="8"/>
        <v>Сырье и материалы-10</v>
      </c>
      <c r="K28" s="1">
        <f t="shared" si="7"/>
        <v>0</v>
      </c>
      <c r="L28" s="6" t="str">
        <f>Items!$L$19</f>
        <v>BS(+)</v>
      </c>
      <c r="M28" s="1" t="str">
        <f>Items!$M$17</f>
        <v>Оплаты себестоимостных затрат</v>
      </c>
      <c r="N28" s="1" t="str">
        <f>Items!$N$18</f>
        <v>Оплаты расходов этапа-1 бизнес-процесса</v>
      </c>
      <c r="O28" s="6" t="str">
        <f>Items!$W28</f>
        <v>Сырье и материалы-10</v>
      </c>
      <c r="P28" s="1" t="str">
        <f>dbP!$AA$2</f>
        <v>AA</v>
      </c>
      <c r="R28" s="1" t="str">
        <f t="shared" si="9"/>
        <v>Сырье и материалы-10</v>
      </c>
      <c r="S28" s="1">
        <f>IF(OR(R28=0,R28=""),0,IF(AND(N28&lt;&gt;"",O28=""),IF(COUNTIFS(M:M,M28,N:N,N28,O:O,"")=1,0,1),IF(COUNTIF(R:R,R28)=1,0,1)))</f>
        <v>0</v>
      </c>
      <c r="T28" s="6" t="str">
        <f>Items!$T$19</f>
        <v>CF(-)</v>
      </c>
      <c r="U28" s="1" t="str">
        <f>Items!$U$17</f>
        <v>Себестоимость продаж</v>
      </c>
      <c r="V28" s="1" t="str">
        <f>Items!$V$18</f>
        <v>Затраты этапа-1 бизнес-процесса</v>
      </c>
      <c r="W28" s="3" t="s">
        <v>165</v>
      </c>
      <c r="X28" s="1" t="str">
        <f>dbP!$AA$2</f>
        <v>AA</v>
      </c>
      <c r="Y28" s="1" t="str">
        <f>dbP!$AB$2</f>
        <v>AB</v>
      </c>
      <c r="Z28" s="1" t="str">
        <f t="shared" si="10"/>
        <v>Сырье и материалы-10</v>
      </c>
      <c r="AA28" s="1">
        <f t="shared" si="6"/>
        <v>0</v>
      </c>
      <c r="AB28" s="6" t="str">
        <f>Items!$AB$19</f>
        <v>PL(-)</v>
      </c>
      <c r="AC28" s="1">
        <f>IF(U28&lt;&gt;Items!$U$17,0,IF(OR(V28="",W28=""),0,MAX(AC$8:AC27)+1))</f>
        <v>10</v>
      </c>
    </row>
    <row r="29" spans="1:37" x14ac:dyDescent="0.3">
      <c r="A29" s="41">
        <f>ROW()</f>
        <v>29</v>
      </c>
      <c r="B29" s="26">
        <f>IFERROR(IF(AND(J29=0,R29=0,Z29=0),0,IF(OR(COUNTIF(M:M,E29)&lt;&gt;0,COUNTIF(U:U,E29)&lt;&gt;0),1,IF(OR(COUNTIF(E:E,M29)&lt;&gt;0,COUNTIF(U:U,M29)&lt;&gt;0),2,IF(OR(COUNTIF(E:E,U29)&lt;&gt;0,COUNTIF(M:M,U29)&lt;&gt;0),3,0)))),1)</f>
        <v>0</v>
      </c>
      <c r="E29" s="1" t="str">
        <f>Items!$E$17</f>
        <v>Начисление себестоимостных затрат</v>
      </c>
      <c r="F29" s="1" t="str">
        <f>Items!$F$18</f>
        <v>Начисление затрат этапа-1 бизнес-процесса</v>
      </c>
      <c r="G29" s="6" t="str">
        <f>Items!$W29</f>
        <v>Сырье и материалы-11</v>
      </c>
      <c r="H29" s="1" t="str">
        <f>dbP!$Y$2</f>
        <v>Y</v>
      </c>
      <c r="I29" s="1" t="str">
        <f>dbP!$Z$2</f>
        <v>Z</v>
      </c>
      <c r="J29" s="1" t="str">
        <f t="shared" si="8"/>
        <v>Сырье и материалы-11</v>
      </c>
      <c r="K29" s="1">
        <f t="shared" si="7"/>
        <v>0</v>
      </c>
      <c r="L29" s="6" t="str">
        <f>Items!$L$19</f>
        <v>BS(+)</v>
      </c>
      <c r="M29" s="1" t="str">
        <f>Items!$M$17</f>
        <v>Оплаты себестоимостных затрат</v>
      </c>
      <c r="N29" s="1" t="str">
        <f>Items!$N$18</f>
        <v>Оплаты расходов этапа-1 бизнес-процесса</v>
      </c>
      <c r="O29" s="6" t="str">
        <f>Items!$W29</f>
        <v>Сырье и материалы-11</v>
      </c>
      <c r="P29" s="1" t="str">
        <f>dbP!$AA$2</f>
        <v>AA</v>
      </c>
      <c r="R29" s="1" t="str">
        <f t="shared" si="9"/>
        <v>Сырье и материалы-11</v>
      </c>
      <c r="S29" s="1">
        <f>IF(OR(R29=0,R29=""),0,IF(AND(N29&lt;&gt;"",O29=""),IF(COUNTIFS(M:M,M29,N:N,N29,O:O,"")=1,0,1),IF(COUNTIF(R:R,R29)=1,0,1)))</f>
        <v>0</v>
      </c>
      <c r="T29" s="6" t="str">
        <f>Items!$T$19</f>
        <v>CF(-)</v>
      </c>
      <c r="U29" s="1" t="str">
        <f>Items!$U$17</f>
        <v>Себестоимость продаж</v>
      </c>
      <c r="V29" s="1" t="str">
        <f>Items!$V$18</f>
        <v>Затраты этапа-1 бизнес-процесса</v>
      </c>
      <c r="W29" s="3" t="s">
        <v>166</v>
      </c>
      <c r="X29" s="1" t="str">
        <f>dbP!$AA$2</f>
        <v>AA</v>
      </c>
      <c r="Y29" s="1" t="str">
        <f>dbP!$AB$2</f>
        <v>AB</v>
      </c>
      <c r="Z29" s="1" t="str">
        <f t="shared" si="10"/>
        <v>Сырье и материалы-11</v>
      </c>
      <c r="AA29" s="1">
        <f t="shared" si="6"/>
        <v>0</v>
      </c>
      <c r="AB29" s="6" t="str">
        <f>Items!$AB$19</f>
        <v>PL(-)</v>
      </c>
      <c r="AC29" s="1">
        <f>IF(U29&lt;&gt;Items!$U$17,0,IF(OR(V29="",W29=""),0,MAX(AC$8:AC28)+1))</f>
        <v>11</v>
      </c>
    </row>
    <row r="30" spans="1:37" x14ac:dyDescent="0.3">
      <c r="A30" s="41">
        <f>ROW()</f>
        <v>30</v>
      </c>
      <c r="B30" s="26">
        <f>IFERROR(IF(AND(J30=0,R30=0,Z30=0),0,IF(OR(COUNTIF(M:M,E30)&lt;&gt;0,COUNTIF(U:U,E30)&lt;&gt;0),1,IF(OR(COUNTIF(E:E,M30)&lt;&gt;0,COUNTIF(U:U,M30)&lt;&gt;0),2,IF(OR(COUNTIF(E:E,U30)&lt;&gt;0,COUNTIF(M:M,U30)&lt;&gt;0),3,0)))),1)</f>
        <v>0</v>
      </c>
      <c r="E30" s="1" t="str">
        <f>Items!$E$17</f>
        <v>Начисление себестоимостных затрат</v>
      </c>
      <c r="F30" s="3" t="s">
        <v>90</v>
      </c>
      <c r="G30" s="6"/>
      <c r="H30" s="1" t="str">
        <f>dbP!$Y$2</f>
        <v>Y</v>
      </c>
      <c r="I30" s="1" t="str">
        <f>dbP!$Z$2</f>
        <v>Z</v>
      </c>
      <c r="J30" s="1" t="str">
        <f t="shared" si="8"/>
        <v>Начисление затрат этапа-2 бизнес-процесса</v>
      </c>
      <c r="K30" s="1">
        <f t="shared" si="7"/>
        <v>0</v>
      </c>
      <c r="M30" s="1" t="str">
        <f>Items!$M$17</f>
        <v>Оплаты себестоимостных затрат</v>
      </c>
      <c r="N30" s="3" t="s">
        <v>91</v>
      </c>
      <c r="O30" s="6"/>
      <c r="P30" s="1" t="str">
        <f>dbP!$AA$2</f>
        <v>AA</v>
      </c>
      <c r="R30" s="1" t="str">
        <f t="shared" si="9"/>
        <v>Оплаты расходов этапа-2 бизнес-процесса</v>
      </c>
      <c r="S30" s="1">
        <f>IF(OR(R30=0,R30=""),0,IF(AND(N30&lt;&gt;"",O30=""),IF(COUNTIFS(M:M,M30,N:N,N30,O:O,"")=1,0,1),IF(COUNTIF(R:R,R30)=1,0,1)))</f>
        <v>0</v>
      </c>
      <c r="U30" s="1" t="str">
        <f>Items!$U$17</f>
        <v>Себестоимость продаж</v>
      </c>
      <c r="V30" s="3" t="s">
        <v>68</v>
      </c>
      <c r="X30" s="1" t="str">
        <f>dbP!$AA$2</f>
        <v>AA</v>
      </c>
      <c r="Y30" s="1" t="str">
        <f>dbP!$AB$2</f>
        <v>AB</v>
      </c>
      <c r="Z30" s="1" t="str">
        <f t="shared" si="10"/>
        <v>Затраты этапа-2 бизнес-процесса</v>
      </c>
      <c r="AA30" s="1">
        <f t="shared" si="6"/>
        <v>0</v>
      </c>
      <c r="AC30" s="1">
        <f>IF(U30&lt;&gt;Items!$U$17,0,IF(OR(V30="",W30=""),0,MAX(AC$8:AC29)+1))</f>
        <v>0</v>
      </c>
    </row>
    <row r="31" spans="1:37" x14ac:dyDescent="0.3">
      <c r="A31" s="41">
        <f>ROW()</f>
        <v>31</v>
      </c>
      <c r="B31" s="26">
        <f>IFERROR(IF(AND(J31=0,R31=0,Z31=0),0,IF(OR(COUNTIF(M:M,E31)&lt;&gt;0,COUNTIF(U:U,E31)&lt;&gt;0),1,IF(OR(COUNTIF(E:E,M31)&lt;&gt;0,COUNTIF(U:U,M31)&lt;&gt;0),2,IF(OR(COUNTIF(E:E,U31)&lt;&gt;0,COUNTIF(M:M,U31)&lt;&gt;0),3,0)))),1)</f>
        <v>0</v>
      </c>
      <c r="E31" s="1" t="str">
        <f>Items!$E$17</f>
        <v>Начисление себестоимостных затрат</v>
      </c>
      <c r="F31" s="1" t="str">
        <f>Items!$F$30</f>
        <v>Начисление затрат этапа-2 бизнес-процесса</v>
      </c>
      <c r="G31" s="6" t="str">
        <f>Items!$W31</f>
        <v>Производственные затраты-1</v>
      </c>
      <c r="H31" s="1" t="str">
        <f>dbP!$Y$2</f>
        <v>Y</v>
      </c>
      <c r="I31" s="1" t="str">
        <f>dbP!$Z$2</f>
        <v>Z</v>
      </c>
      <c r="J31" s="1" t="str">
        <f t="shared" si="8"/>
        <v>Производственные затраты-1</v>
      </c>
      <c r="K31" s="1">
        <f t="shared" si="7"/>
        <v>0</v>
      </c>
      <c r="L31" s="6" t="str">
        <f>Items!$L$19</f>
        <v>BS(+)</v>
      </c>
      <c r="M31" s="1" t="str">
        <f>Items!$M$17</f>
        <v>Оплаты себестоимостных затрат</v>
      </c>
      <c r="N31" s="1" t="str">
        <f>Items!$N$30</f>
        <v>Оплаты расходов этапа-2 бизнес-процесса</v>
      </c>
      <c r="O31" s="6" t="str">
        <f>Items!$W31</f>
        <v>Производственные затраты-1</v>
      </c>
      <c r="P31" s="1" t="str">
        <f>dbP!$AA$2</f>
        <v>AA</v>
      </c>
      <c r="R31" s="1" t="str">
        <f t="shared" si="9"/>
        <v>Производственные затраты-1</v>
      </c>
      <c r="S31" s="1">
        <f>IF(OR(R31=0,R31=""),0,IF(AND(N31&lt;&gt;"",O31=""),IF(COUNTIFS(M:M,M31,N:N,N31,O:O,"")=1,0,1),IF(COUNTIF(R:R,R31)=1,0,1)))</f>
        <v>0</v>
      </c>
      <c r="T31" s="6" t="str">
        <f>Items!$T$19</f>
        <v>CF(-)</v>
      </c>
      <c r="U31" s="1" t="str">
        <f>Items!$U$17</f>
        <v>Себестоимость продаж</v>
      </c>
      <c r="V31" s="1" t="str">
        <f>Items!$V$30</f>
        <v>Затраты этапа-2 бизнес-процесса</v>
      </c>
      <c r="W31" s="3" t="s">
        <v>69</v>
      </c>
      <c r="X31" s="1" t="str">
        <f>dbP!$AA$2</f>
        <v>AA</v>
      </c>
      <c r="Y31" s="1" t="str">
        <f>dbP!$AB$2</f>
        <v>AB</v>
      </c>
      <c r="Z31" s="1" t="str">
        <f t="shared" si="10"/>
        <v>Производственные затраты-1</v>
      </c>
      <c r="AA31" s="1">
        <f t="shared" si="6"/>
        <v>0</v>
      </c>
      <c r="AB31" s="6" t="str">
        <f>Items!$AB$19</f>
        <v>PL(-)</v>
      </c>
      <c r="AC31" s="1">
        <f>IF(U31&lt;&gt;Items!$U$17,0,IF(OR(V31="",W31=""),0,MAX(AC$8:AC30)+1))</f>
        <v>12</v>
      </c>
    </row>
    <row r="32" spans="1:37" x14ac:dyDescent="0.3">
      <c r="A32" s="41">
        <f>ROW()</f>
        <v>32</v>
      </c>
      <c r="B32" s="26">
        <f>IFERROR(IF(AND(J32=0,R32=0,Z32=0),0,IF(OR(COUNTIF(M:M,E32)&lt;&gt;0,COUNTIF(U:U,E32)&lt;&gt;0),1,IF(OR(COUNTIF(E:E,M32)&lt;&gt;0,COUNTIF(U:U,M32)&lt;&gt;0),2,IF(OR(COUNTIF(E:E,U32)&lt;&gt;0,COUNTIF(M:M,U32)&lt;&gt;0),3,0)))),1)</f>
        <v>0</v>
      </c>
      <c r="E32" s="1" t="str">
        <f>Items!$E$17</f>
        <v>Начисление себестоимостных затрат</v>
      </c>
      <c r="F32" s="1" t="str">
        <f>Items!$F$30</f>
        <v>Начисление затрат этапа-2 бизнес-процесса</v>
      </c>
      <c r="G32" s="6" t="str">
        <f>Items!$W32</f>
        <v>Производственные затраты-2</v>
      </c>
      <c r="H32" s="1" t="str">
        <f>dbP!$Y$2</f>
        <v>Y</v>
      </c>
      <c r="I32" s="1" t="str">
        <f>dbP!$Z$2</f>
        <v>Z</v>
      </c>
      <c r="J32" s="1" t="str">
        <f t="shared" si="8"/>
        <v>Производственные затраты-2</v>
      </c>
      <c r="K32" s="1">
        <f t="shared" si="7"/>
        <v>0</v>
      </c>
      <c r="L32" s="6" t="str">
        <f>Items!$L$19</f>
        <v>BS(+)</v>
      </c>
      <c r="M32" s="1" t="str">
        <f>Items!$M$17</f>
        <v>Оплаты себестоимостных затрат</v>
      </c>
      <c r="N32" s="1" t="str">
        <f>Items!$N$30</f>
        <v>Оплаты расходов этапа-2 бизнес-процесса</v>
      </c>
      <c r="O32" s="6" t="str">
        <f>Items!$W32</f>
        <v>Производственные затраты-2</v>
      </c>
      <c r="P32" s="1" t="str">
        <f>dbP!$AA$2</f>
        <v>AA</v>
      </c>
      <c r="R32" s="1" t="str">
        <f t="shared" si="9"/>
        <v>Производственные затраты-2</v>
      </c>
      <c r="S32" s="1">
        <f>IF(OR(R32=0,R32=""),0,IF(AND(N32&lt;&gt;"",O32=""),IF(COUNTIFS(M:M,M32,N:N,N32,O:O,"")=1,0,1),IF(COUNTIF(R:R,R32)=1,0,1)))</f>
        <v>0</v>
      </c>
      <c r="T32" s="6" t="str">
        <f>Items!$T$19</f>
        <v>CF(-)</v>
      </c>
      <c r="U32" s="1" t="str">
        <f>Items!$U$17</f>
        <v>Себестоимость продаж</v>
      </c>
      <c r="V32" s="1" t="str">
        <f>Items!$V$30</f>
        <v>Затраты этапа-2 бизнес-процесса</v>
      </c>
      <c r="W32" s="3" t="s">
        <v>70</v>
      </c>
      <c r="X32" s="1" t="str">
        <f>dbP!$AA$2</f>
        <v>AA</v>
      </c>
      <c r="Y32" s="1" t="str">
        <f>dbP!$AB$2</f>
        <v>AB</v>
      </c>
      <c r="Z32" s="1" t="str">
        <f t="shared" si="10"/>
        <v>Производственные затраты-2</v>
      </c>
      <c r="AA32" s="1">
        <f t="shared" si="6"/>
        <v>0</v>
      </c>
      <c r="AB32" s="6" t="str">
        <f>Items!$AB$19</f>
        <v>PL(-)</v>
      </c>
      <c r="AC32" s="1">
        <f>IF(U32&lt;&gt;Items!$U$17,0,IF(OR(V32="",W32=""),0,MAX(AC$8:AC31)+1))</f>
        <v>13</v>
      </c>
    </row>
    <row r="33" spans="1:29" x14ac:dyDescent="0.3">
      <c r="A33" s="41">
        <f>ROW()</f>
        <v>33</v>
      </c>
      <c r="B33" s="26">
        <f>IFERROR(IF(AND(J33=0,R33=0,Z33=0),0,IF(OR(COUNTIF(M:M,E33)&lt;&gt;0,COUNTIF(U:U,E33)&lt;&gt;0),1,IF(OR(COUNTIF(E:E,M33)&lt;&gt;0,COUNTIF(U:U,M33)&lt;&gt;0),2,IF(OR(COUNTIF(E:E,U33)&lt;&gt;0,COUNTIF(M:M,U33)&lt;&gt;0),3,0)))),1)</f>
        <v>0</v>
      </c>
      <c r="E33" s="1" t="str">
        <f>Items!$E$17</f>
        <v>Начисление себестоимостных затрат</v>
      </c>
      <c r="F33" s="1" t="str">
        <f>Items!$F$30</f>
        <v>Начисление затрат этапа-2 бизнес-процесса</v>
      </c>
      <c r="G33" s="6" t="str">
        <f>Items!$W33</f>
        <v>Производственные затраты-3</v>
      </c>
      <c r="H33" s="1" t="str">
        <f>dbP!$Y$2</f>
        <v>Y</v>
      </c>
      <c r="I33" s="1" t="str">
        <f>dbP!$Z$2</f>
        <v>Z</v>
      </c>
      <c r="J33" s="1" t="str">
        <f t="shared" si="8"/>
        <v>Производственные затраты-3</v>
      </c>
      <c r="K33" s="1">
        <f t="shared" si="7"/>
        <v>0</v>
      </c>
      <c r="L33" s="6" t="str">
        <f>Items!$L$19</f>
        <v>BS(+)</v>
      </c>
      <c r="M33" s="1" t="str">
        <f>Items!$M$17</f>
        <v>Оплаты себестоимостных затрат</v>
      </c>
      <c r="N33" s="1" t="str">
        <f>Items!$N$30</f>
        <v>Оплаты расходов этапа-2 бизнес-процесса</v>
      </c>
      <c r="O33" s="6" t="str">
        <f>Items!$W33</f>
        <v>Производственные затраты-3</v>
      </c>
      <c r="P33" s="1" t="str">
        <f>dbP!$AA$2</f>
        <v>AA</v>
      </c>
      <c r="R33" s="1" t="str">
        <f t="shared" si="9"/>
        <v>Производственные затраты-3</v>
      </c>
      <c r="S33" s="1">
        <f>IF(OR(R33=0,R33=""),0,IF(AND(N33&lt;&gt;"",O33=""),IF(COUNTIFS(M:M,M33,N:N,N33,O:O,"")=1,0,1),IF(COUNTIF(R:R,R33)=1,0,1)))</f>
        <v>0</v>
      </c>
      <c r="T33" s="6" t="str">
        <f>Items!$T$19</f>
        <v>CF(-)</v>
      </c>
      <c r="U33" s="1" t="str">
        <f>Items!$U$17</f>
        <v>Себестоимость продаж</v>
      </c>
      <c r="V33" s="1" t="str">
        <f>Items!$V$30</f>
        <v>Затраты этапа-2 бизнес-процесса</v>
      </c>
      <c r="W33" s="3" t="s">
        <v>71</v>
      </c>
      <c r="X33" s="1" t="str">
        <f>dbP!$AA$2</f>
        <v>AA</v>
      </c>
      <c r="Y33" s="1" t="str">
        <f>dbP!$AB$2</f>
        <v>AB</v>
      </c>
      <c r="Z33" s="1" t="str">
        <f t="shared" si="10"/>
        <v>Производственные затраты-3</v>
      </c>
      <c r="AA33" s="1">
        <f t="shared" si="6"/>
        <v>0</v>
      </c>
      <c r="AB33" s="6" t="str">
        <f>Items!$AB$19</f>
        <v>PL(-)</v>
      </c>
      <c r="AC33" s="1">
        <f>IF(U33&lt;&gt;Items!$U$17,0,IF(OR(V33="",W33=""),0,MAX(AC$8:AC32)+1))</f>
        <v>14</v>
      </c>
    </row>
    <row r="34" spans="1:29" x14ac:dyDescent="0.3">
      <c r="A34" s="41">
        <f>ROW()</f>
        <v>34</v>
      </c>
      <c r="B34" s="26">
        <f>IFERROR(IF(AND(J34=0,R34=0,Z34=0),0,IF(OR(COUNTIF(M:M,E34)&lt;&gt;0,COUNTIF(U:U,E34)&lt;&gt;0),1,IF(OR(COUNTIF(E:E,M34)&lt;&gt;0,COUNTIF(U:U,M34)&lt;&gt;0),2,IF(OR(COUNTIF(E:E,U34)&lt;&gt;0,COUNTIF(M:M,U34)&lt;&gt;0),3,0)))),1)</f>
        <v>0</v>
      </c>
      <c r="E34" s="1" t="str">
        <f>Items!$E$17</f>
        <v>Начисление себестоимостных затрат</v>
      </c>
      <c r="F34" s="1" t="str">
        <f>Items!$F$30</f>
        <v>Начисление затрат этапа-2 бизнес-процесса</v>
      </c>
      <c r="G34" s="6" t="str">
        <f>Items!$W34</f>
        <v>Производственные затраты-4</v>
      </c>
      <c r="H34" s="1" t="str">
        <f>dbP!$Y$2</f>
        <v>Y</v>
      </c>
      <c r="I34" s="1" t="str">
        <f>dbP!$Z$2</f>
        <v>Z</v>
      </c>
      <c r="J34" s="1" t="str">
        <f t="shared" si="8"/>
        <v>Производственные затраты-4</v>
      </c>
      <c r="K34" s="1">
        <f t="shared" si="7"/>
        <v>0</v>
      </c>
      <c r="L34" s="6" t="str">
        <f>Items!$L$19</f>
        <v>BS(+)</v>
      </c>
      <c r="M34" s="1" t="str">
        <f>Items!$M$17</f>
        <v>Оплаты себестоимостных затрат</v>
      </c>
      <c r="N34" s="1" t="str">
        <f>Items!$N$30</f>
        <v>Оплаты расходов этапа-2 бизнес-процесса</v>
      </c>
      <c r="O34" s="6" t="str">
        <f>Items!$W34</f>
        <v>Производственные затраты-4</v>
      </c>
      <c r="P34" s="1" t="str">
        <f>dbP!$AA$2</f>
        <v>AA</v>
      </c>
      <c r="R34" s="1" t="str">
        <f t="shared" si="9"/>
        <v>Производственные затраты-4</v>
      </c>
      <c r="S34" s="1">
        <f>IF(OR(R34=0,R34=""),0,IF(AND(N34&lt;&gt;"",O34=""),IF(COUNTIFS(M:M,M34,N:N,N34,O:O,"")=1,0,1),IF(COUNTIF(R:R,R34)=1,0,1)))</f>
        <v>0</v>
      </c>
      <c r="T34" s="6" t="str">
        <f>Items!$T$19</f>
        <v>CF(-)</v>
      </c>
      <c r="U34" s="1" t="str">
        <f>Items!$U$17</f>
        <v>Себестоимость продаж</v>
      </c>
      <c r="V34" s="1" t="str">
        <f>Items!$V$30</f>
        <v>Затраты этапа-2 бизнес-процесса</v>
      </c>
      <c r="W34" s="3" t="s">
        <v>72</v>
      </c>
      <c r="X34" s="1" t="str">
        <f>dbP!$AA$2</f>
        <v>AA</v>
      </c>
      <c r="Y34" s="1" t="str">
        <f>dbP!$AB$2</f>
        <v>AB</v>
      </c>
      <c r="Z34" s="1" t="str">
        <f t="shared" si="10"/>
        <v>Производственные затраты-4</v>
      </c>
      <c r="AA34" s="1">
        <f t="shared" si="6"/>
        <v>0</v>
      </c>
      <c r="AB34" s="6" t="str">
        <f>Items!$AB$19</f>
        <v>PL(-)</v>
      </c>
      <c r="AC34" s="1">
        <f>IF(U34&lt;&gt;Items!$U$17,0,IF(OR(V34="",W34=""),0,MAX(AC$8:AC33)+1))</f>
        <v>15</v>
      </c>
    </row>
    <row r="35" spans="1:29" x14ac:dyDescent="0.3">
      <c r="A35" s="41">
        <f>ROW()</f>
        <v>35</v>
      </c>
      <c r="B35" s="26">
        <f>IFERROR(IF(AND(J35=0,R35=0,Z35=0),0,IF(OR(COUNTIF(M:M,E35)&lt;&gt;0,COUNTIF(U:U,E35)&lt;&gt;0),1,IF(OR(COUNTIF(E:E,M35)&lt;&gt;0,COUNTIF(U:U,M35)&lt;&gt;0),2,IF(OR(COUNTIF(E:E,U35)&lt;&gt;0,COUNTIF(M:M,U35)&lt;&gt;0),3,0)))),1)</f>
        <v>0</v>
      </c>
      <c r="E35" s="1" t="str">
        <f>Items!$E$17</f>
        <v>Начисление себестоимостных затрат</v>
      </c>
      <c r="F35" s="1" t="str">
        <f>Items!$F$30</f>
        <v>Начисление затрат этапа-2 бизнес-процесса</v>
      </c>
      <c r="G35" s="6" t="str">
        <f>Items!$W35</f>
        <v>Производственные затраты-5</v>
      </c>
      <c r="H35" s="1" t="str">
        <f>dbP!$Y$2</f>
        <v>Y</v>
      </c>
      <c r="I35" s="1" t="str">
        <f>dbP!$Z$2</f>
        <v>Z</v>
      </c>
      <c r="J35" s="1" t="str">
        <f t="shared" si="8"/>
        <v>Производственные затраты-5</v>
      </c>
      <c r="K35" s="1">
        <f t="shared" si="7"/>
        <v>0</v>
      </c>
      <c r="L35" s="6" t="str">
        <f>Items!$L$19</f>
        <v>BS(+)</v>
      </c>
      <c r="M35" s="1" t="str">
        <f>Items!$M$17</f>
        <v>Оплаты себестоимостных затрат</v>
      </c>
      <c r="N35" s="1" t="str">
        <f>Items!$N$30</f>
        <v>Оплаты расходов этапа-2 бизнес-процесса</v>
      </c>
      <c r="O35" s="6" t="str">
        <f>Items!$W35</f>
        <v>Производственные затраты-5</v>
      </c>
      <c r="P35" s="1" t="str">
        <f>dbP!$AA$2</f>
        <v>AA</v>
      </c>
      <c r="R35" s="1" t="str">
        <f t="shared" si="9"/>
        <v>Производственные затраты-5</v>
      </c>
      <c r="S35" s="1">
        <f>IF(OR(R35=0,R35=""),0,IF(AND(N35&lt;&gt;"",O35=""),IF(COUNTIFS(M:M,M35,N:N,N35,O:O,"")=1,0,1),IF(COUNTIF(R:R,R35)=1,0,1)))</f>
        <v>0</v>
      </c>
      <c r="T35" s="6" t="str">
        <f>Items!$T$19</f>
        <v>CF(-)</v>
      </c>
      <c r="U35" s="1" t="str">
        <f>Items!$U$17</f>
        <v>Себестоимость продаж</v>
      </c>
      <c r="V35" s="1" t="str">
        <f>Items!$V$30</f>
        <v>Затраты этапа-2 бизнес-процесса</v>
      </c>
      <c r="W35" s="3" t="s">
        <v>73</v>
      </c>
      <c r="X35" s="1" t="str">
        <f>dbP!$AA$2</f>
        <v>AA</v>
      </c>
      <c r="Y35" s="1" t="str">
        <f>dbP!$AB$2</f>
        <v>AB</v>
      </c>
      <c r="Z35" s="1" t="str">
        <f t="shared" si="10"/>
        <v>Производственные затраты-5</v>
      </c>
      <c r="AA35" s="1">
        <f t="shared" si="6"/>
        <v>0</v>
      </c>
      <c r="AB35" s="6" t="str">
        <f>Items!$AB$19</f>
        <v>PL(-)</v>
      </c>
      <c r="AC35" s="1">
        <f>IF(U35&lt;&gt;Items!$U$17,0,IF(OR(V35="",W35=""),0,MAX(AC$8:AC34)+1))</f>
        <v>16</v>
      </c>
    </row>
    <row r="36" spans="1:29" x14ac:dyDescent="0.3">
      <c r="A36" s="41">
        <f>ROW()</f>
        <v>36</v>
      </c>
      <c r="B36" s="26">
        <f>IFERROR(IF(AND(J36=0,R36=0,Z36=0),0,IF(OR(COUNTIF(M:M,E36)&lt;&gt;0,COUNTIF(U:U,E36)&lt;&gt;0),1,IF(OR(COUNTIF(E:E,M36)&lt;&gt;0,COUNTIF(U:U,M36)&lt;&gt;0),2,IF(OR(COUNTIF(E:E,U36)&lt;&gt;0,COUNTIF(M:M,U36)&lt;&gt;0),3,0)))),1)</f>
        <v>0</v>
      </c>
      <c r="E36" s="1" t="str">
        <f>Items!$E$17</f>
        <v>Начисление себестоимостных затрат</v>
      </c>
      <c r="F36" s="1" t="str">
        <f>Items!$F$30</f>
        <v>Начисление затрат этапа-2 бизнес-процесса</v>
      </c>
      <c r="G36" s="6" t="str">
        <f>Items!$W36</f>
        <v>Производственные затраты-6</v>
      </c>
      <c r="H36" s="1" t="str">
        <f>dbP!$Y$2</f>
        <v>Y</v>
      </c>
      <c r="I36" s="1" t="str">
        <f>dbP!$Z$2</f>
        <v>Z</v>
      </c>
      <c r="J36" s="1" t="str">
        <f t="shared" si="8"/>
        <v>Производственные затраты-6</v>
      </c>
      <c r="K36" s="1">
        <f t="shared" si="7"/>
        <v>0</v>
      </c>
      <c r="L36" s="6" t="str">
        <f>Items!$L$19</f>
        <v>BS(+)</v>
      </c>
      <c r="M36" s="1" t="str">
        <f>Items!$M$17</f>
        <v>Оплаты себестоимостных затрат</v>
      </c>
      <c r="N36" s="1" t="str">
        <f>Items!$N$30</f>
        <v>Оплаты расходов этапа-2 бизнес-процесса</v>
      </c>
      <c r="O36" s="6" t="str">
        <f>Items!$W36</f>
        <v>Производственные затраты-6</v>
      </c>
      <c r="P36" s="1" t="str">
        <f>dbP!$AA$2</f>
        <v>AA</v>
      </c>
      <c r="R36" s="1" t="str">
        <f t="shared" si="9"/>
        <v>Производственные затраты-6</v>
      </c>
      <c r="S36" s="1">
        <f>IF(OR(R36=0,R36=""),0,IF(AND(N36&lt;&gt;"",O36=""),IF(COUNTIFS(M:M,M36,N:N,N36,O:O,"")=1,0,1),IF(COUNTIF(R:R,R36)=1,0,1)))</f>
        <v>0</v>
      </c>
      <c r="T36" s="6" t="str">
        <f>Items!$T$19</f>
        <v>CF(-)</v>
      </c>
      <c r="U36" s="1" t="str">
        <f>Items!$U$17</f>
        <v>Себестоимость продаж</v>
      </c>
      <c r="V36" s="1" t="str">
        <f>Items!$V$30</f>
        <v>Затраты этапа-2 бизнес-процесса</v>
      </c>
      <c r="W36" s="3" t="s">
        <v>74</v>
      </c>
      <c r="X36" s="1" t="str">
        <f>dbP!$AA$2</f>
        <v>AA</v>
      </c>
      <c r="Y36" s="1" t="str">
        <f>dbP!$AB$2</f>
        <v>AB</v>
      </c>
      <c r="Z36" s="1" t="str">
        <f t="shared" si="10"/>
        <v>Производственные затраты-6</v>
      </c>
      <c r="AA36" s="1">
        <f t="shared" si="6"/>
        <v>0</v>
      </c>
      <c r="AB36" s="6" t="str">
        <f>Items!$AB$19</f>
        <v>PL(-)</v>
      </c>
      <c r="AC36" s="1">
        <f>IF(U36&lt;&gt;Items!$U$17,0,IF(OR(V36="",W36=""),0,MAX(AC$8:AC35)+1))</f>
        <v>17</v>
      </c>
    </row>
    <row r="37" spans="1:29" x14ac:dyDescent="0.3">
      <c r="A37" s="41">
        <f>ROW()</f>
        <v>37</v>
      </c>
      <c r="B37" s="26">
        <f>IFERROR(IF(AND(J37=0,R37=0,Z37=0),0,IF(OR(COUNTIF(M:M,E37)&lt;&gt;0,COUNTIF(U:U,E37)&lt;&gt;0),1,IF(OR(COUNTIF(E:E,M37)&lt;&gt;0,COUNTIF(U:U,M37)&lt;&gt;0),2,IF(OR(COUNTIF(E:E,U37)&lt;&gt;0,COUNTIF(M:M,U37)&lt;&gt;0),3,0)))),1)</f>
        <v>0</v>
      </c>
      <c r="E37" s="1" t="str">
        <f>Items!$E$17</f>
        <v>Начисление себестоимостных затрат</v>
      </c>
      <c r="F37" s="1" t="str">
        <f>Items!$F$30</f>
        <v>Начисление затрат этапа-2 бизнес-процесса</v>
      </c>
      <c r="G37" s="6" t="str">
        <f>Items!$W37</f>
        <v>Производственные затраты-7</v>
      </c>
      <c r="H37" s="1" t="str">
        <f>dbP!$Y$2</f>
        <v>Y</v>
      </c>
      <c r="I37" s="1" t="str">
        <f>dbP!$Z$2</f>
        <v>Z</v>
      </c>
      <c r="J37" s="1" t="str">
        <f t="shared" si="8"/>
        <v>Производственные затраты-7</v>
      </c>
      <c r="K37" s="1">
        <f t="shared" si="7"/>
        <v>0</v>
      </c>
      <c r="L37" s="6" t="str">
        <f>Items!$L$19</f>
        <v>BS(+)</v>
      </c>
      <c r="M37" s="1" t="str">
        <f>Items!$M$17</f>
        <v>Оплаты себестоимостных затрат</v>
      </c>
      <c r="N37" s="1" t="str">
        <f>Items!$N$30</f>
        <v>Оплаты расходов этапа-2 бизнес-процесса</v>
      </c>
      <c r="O37" s="6" t="str">
        <f>Items!$W37</f>
        <v>Производственные затраты-7</v>
      </c>
      <c r="P37" s="1" t="str">
        <f>dbP!$AA$2</f>
        <v>AA</v>
      </c>
      <c r="R37" s="1" t="str">
        <f t="shared" si="9"/>
        <v>Производственные затраты-7</v>
      </c>
      <c r="S37" s="1">
        <f>IF(OR(R37=0,R37=""),0,IF(AND(N37&lt;&gt;"",O37=""),IF(COUNTIFS(M:M,M37,N:N,N37,O:O,"")=1,0,1),IF(COUNTIF(R:R,R37)=1,0,1)))</f>
        <v>0</v>
      </c>
      <c r="T37" s="6" t="str">
        <f>Items!$T$19</f>
        <v>CF(-)</v>
      </c>
      <c r="U37" s="1" t="str">
        <f>Items!$U$17</f>
        <v>Себестоимость продаж</v>
      </c>
      <c r="V37" s="1" t="str">
        <f>Items!$V$30</f>
        <v>Затраты этапа-2 бизнес-процесса</v>
      </c>
      <c r="W37" s="3" t="s">
        <v>75</v>
      </c>
      <c r="X37" s="1" t="str">
        <f>dbP!$AA$2</f>
        <v>AA</v>
      </c>
      <c r="Y37" s="1" t="str">
        <f>dbP!$AB$2</f>
        <v>AB</v>
      </c>
      <c r="Z37" s="1" t="str">
        <f t="shared" si="10"/>
        <v>Производственные затраты-7</v>
      </c>
      <c r="AA37" s="1">
        <f t="shared" si="6"/>
        <v>0</v>
      </c>
      <c r="AB37" s="6" t="str">
        <f>Items!$AB$19</f>
        <v>PL(-)</v>
      </c>
      <c r="AC37" s="1">
        <f>IF(U37&lt;&gt;Items!$U$17,0,IF(OR(V37="",W37=""),0,MAX(AC$8:AC36)+1))</f>
        <v>18</v>
      </c>
    </row>
    <row r="38" spans="1:29" x14ac:dyDescent="0.3">
      <c r="A38" s="41">
        <f>ROW()</f>
        <v>38</v>
      </c>
      <c r="B38" s="26">
        <f>IFERROR(IF(AND(J38=0,R38=0,Z38=0),0,IF(OR(COUNTIF(M:M,E38)&lt;&gt;0,COUNTIF(U:U,E38)&lt;&gt;0),1,IF(OR(COUNTIF(E:E,M38)&lt;&gt;0,COUNTIF(U:U,M38)&lt;&gt;0),2,IF(OR(COUNTIF(E:E,U38)&lt;&gt;0,COUNTIF(M:M,U38)&lt;&gt;0),3,0)))),1)</f>
        <v>0</v>
      </c>
      <c r="E38" s="1" t="str">
        <f>Items!$E$17</f>
        <v>Начисление себестоимостных затрат</v>
      </c>
      <c r="F38" s="1" t="str">
        <f>Items!$F$30</f>
        <v>Начисление затрат этапа-2 бизнес-процесса</v>
      </c>
      <c r="G38" s="6" t="str">
        <f>Items!$W38</f>
        <v>Производственные затраты-8</v>
      </c>
      <c r="H38" s="1" t="str">
        <f>dbP!$Y$2</f>
        <v>Y</v>
      </c>
      <c r="I38" s="1" t="str">
        <f>dbP!$Z$2</f>
        <v>Z</v>
      </c>
      <c r="J38" s="1" t="str">
        <f t="shared" si="8"/>
        <v>Производственные затраты-8</v>
      </c>
      <c r="K38" s="1">
        <f t="shared" si="7"/>
        <v>0</v>
      </c>
      <c r="L38" s="6" t="str">
        <f>Items!$L$19</f>
        <v>BS(+)</v>
      </c>
      <c r="M38" s="1" t="str">
        <f>Items!$M$17</f>
        <v>Оплаты себестоимостных затрат</v>
      </c>
      <c r="N38" s="1" t="str">
        <f>Items!$N$30</f>
        <v>Оплаты расходов этапа-2 бизнес-процесса</v>
      </c>
      <c r="O38" s="6" t="str">
        <f>Items!$W38</f>
        <v>Производственные затраты-8</v>
      </c>
      <c r="P38" s="1" t="str">
        <f>dbP!$AA$2</f>
        <v>AA</v>
      </c>
      <c r="R38" s="1" t="str">
        <f t="shared" si="9"/>
        <v>Производственные затраты-8</v>
      </c>
      <c r="S38" s="1">
        <f>IF(OR(R38=0,R38=""),0,IF(AND(N38&lt;&gt;"",O38=""),IF(COUNTIFS(M:M,M38,N:N,N38,O:O,"")=1,0,1),IF(COUNTIF(R:R,R38)=1,0,1)))</f>
        <v>0</v>
      </c>
      <c r="T38" s="6" t="str">
        <f>Items!$T$19</f>
        <v>CF(-)</v>
      </c>
      <c r="U38" s="1" t="str">
        <f>Items!$U$17</f>
        <v>Себестоимость продаж</v>
      </c>
      <c r="V38" s="1" t="str">
        <f>Items!$V$30</f>
        <v>Затраты этапа-2 бизнес-процесса</v>
      </c>
      <c r="W38" s="3" t="s">
        <v>80</v>
      </c>
      <c r="X38" s="1" t="str">
        <f>dbP!$AA$2</f>
        <v>AA</v>
      </c>
      <c r="Y38" s="1" t="str">
        <f>dbP!$AB$2</f>
        <v>AB</v>
      </c>
      <c r="Z38" s="1" t="str">
        <f t="shared" si="10"/>
        <v>Производственные затраты-8</v>
      </c>
      <c r="AA38" s="1">
        <f t="shared" si="6"/>
        <v>0</v>
      </c>
      <c r="AB38" s="6" t="str">
        <f>Items!$AB$19</f>
        <v>PL(-)</v>
      </c>
      <c r="AC38" s="1">
        <f>IF(U38&lt;&gt;Items!$U$17,0,IF(OR(V38="",W38=""),0,MAX(AC$8:AC37)+1))</f>
        <v>19</v>
      </c>
    </row>
    <row r="39" spans="1:29" x14ac:dyDescent="0.3">
      <c r="A39" s="41">
        <f>ROW()</f>
        <v>39</v>
      </c>
      <c r="B39" s="26">
        <f>IFERROR(IF(AND(J39=0,R39=0,Z39=0),0,IF(OR(COUNTIF(M:M,E39)&lt;&gt;0,COUNTIF(U:U,E39)&lt;&gt;0),1,IF(OR(COUNTIF(E:E,M39)&lt;&gt;0,COUNTIF(U:U,M39)&lt;&gt;0),2,IF(OR(COUNTIF(E:E,U39)&lt;&gt;0,COUNTIF(M:M,U39)&lt;&gt;0),3,0)))),1)</f>
        <v>0</v>
      </c>
      <c r="E39" s="1" t="str">
        <f>Items!$E$17</f>
        <v>Начисление себестоимостных затрат</v>
      </c>
      <c r="F39" s="1" t="str">
        <f>Items!$F$30</f>
        <v>Начисление затрат этапа-2 бизнес-процесса</v>
      </c>
      <c r="G39" s="6" t="str">
        <f>Items!$W39</f>
        <v>Производственные затраты-9</v>
      </c>
      <c r="H39" s="1" t="str">
        <f>dbP!$Y$2</f>
        <v>Y</v>
      </c>
      <c r="I39" s="1" t="str">
        <f>dbP!$Z$2</f>
        <v>Z</v>
      </c>
      <c r="J39" s="1" t="str">
        <f t="shared" si="8"/>
        <v>Производственные затраты-9</v>
      </c>
      <c r="K39" s="1">
        <f t="shared" si="7"/>
        <v>0</v>
      </c>
      <c r="L39" s="6" t="str">
        <f>Items!$L$19</f>
        <v>BS(+)</v>
      </c>
      <c r="M39" s="1" t="str">
        <f>Items!$M$17</f>
        <v>Оплаты себестоимостных затрат</v>
      </c>
      <c r="N39" s="1" t="str">
        <f>Items!$N$30</f>
        <v>Оплаты расходов этапа-2 бизнес-процесса</v>
      </c>
      <c r="O39" s="6" t="str">
        <f>Items!$W39</f>
        <v>Производственные затраты-9</v>
      </c>
      <c r="P39" s="1" t="str">
        <f>dbP!$AA$2</f>
        <v>AA</v>
      </c>
      <c r="R39" s="1" t="str">
        <f t="shared" si="9"/>
        <v>Производственные затраты-9</v>
      </c>
      <c r="S39" s="1">
        <f>IF(OR(R39=0,R39=""),0,IF(AND(N39&lt;&gt;"",O39=""),IF(COUNTIFS(M:M,M39,N:N,N39,O:O,"")=1,0,1),IF(COUNTIF(R:R,R39)=1,0,1)))</f>
        <v>0</v>
      </c>
      <c r="T39" s="6" t="str">
        <f>Items!$T$19</f>
        <v>CF(-)</v>
      </c>
      <c r="U39" s="1" t="str">
        <f>Items!$U$17</f>
        <v>Себестоимость продаж</v>
      </c>
      <c r="V39" s="1" t="str">
        <f>Items!$V$30</f>
        <v>Затраты этапа-2 бизнес-процесса</v>
      </c>
      <c r="W39" s="3" t="s">
        <v>81</v>
      </c>
      <c r="X39" s="1" t="str">
        <f>dbP!$AA$2</f>
        <v>AA</v>
      </c>
      <c r="Y39" s="1" t="str">
        <f>dbP!$AB$2</f>
        <v>AB</v>
      </c>
      <c r="Z39" s="1" t="str">
        <f t="shared" si="10"/>
        <v>Производственные затраты-9</v>
      </c>
      <c r="AA39" s="1">
        <f t="shared" si="6"/>
        <v>0</v>
      </c>
      <c r="AB39" s="6" t="str">
        <f>Items!$AB$19</f>
        <v>PL(-)</v>
      </c>
      <c r="AC39" s="1">
        <f>IF(U39&lt;&gt;Items!$U$17,0,IF(OR(V39="",W39=""),0,MAX(AC$8:AC38)+1))</f>
        <v>20</v>
      </c>
    </row>
    <row r="40" spans="1:29" x14ac:dyDescent="0.3">
      <c r="A40" s="41">
        <f>ROW()</f>
        <v>40</v>
      </c>
      <c r="B40" s="26">
        <f>IFERROR(IF(AND(J40=0,R40=0,Z40=0),0,IF(OR(COUNTIF(M:M,E40)&lt;&gt;0,COUNTIF(U:U,E40)&lt;&gt;0),1,IF(OR(COUNTIF(E:E,M40)&lt;&gt;0,COUNTIF(U:U,M40)&lt;&gt;0),2,IF(OR(COUNTIF(E:E,U40)&lt;&gt;0,COUNTIF(M:M,U40)&lt;&gt;0),3,0)))),1)</f>
        <v>0</v>
      </c>
      <c r="E40" s="1" t="str">
        <f>Items!$E$17</f>
        <v>Начисление себестоимостных затрат</v>
      </c>
      <c r="F40" s="1" t="str">
        <f>Items!$F$30</f>
        <v>Начисление затрат этапа-2 бизнес-процесса</v>
      </c>
      <c r="G40" s="6" t="str">
        <f>Items!$W40</f>
        <v>Производственные затраты-10</v>
      </c>
      <c r="H40" s="1" t="str">
        <f>dbP!$Y$2</f>
        <v>Y</v>
      </c>
      <c r="I40" s="1" t="str">
        <f>dbP!$Z$2</f>
        <v>Z</v>
      </c>
      <c r="J40" s="1" t="str">
        <f t="shared" si="8"/>
        <v>Производственные затраты-10</v>
      </c>
      <c r="K40" s="1">
        <f t="shared" si="7"/>
        <v>0</v>
      </c>
      <c r="L40" s="6" t="str">
        <f>Items!$L$19</f>
        <v>BS(+)</v>
      </c>
      <c r="M40" s="1" t="str">
        <f>Items!$M$17</f>
        <v>Оплаты себестоимостных затрат</v>
      </c>
      <c r="N40" s="1" t="str">
        <f>Items!$N$30</f>
        <v>Оплаты расходов этапа-2 бизнес-процесса</v>
      </c>
      <c r="O40" s="6" t="str">
        <f>Items!$W40</f>
        <v>Производственные затраты-10</v>
      </c>
      <c r="P40" s="1" t="str">
        <f>dbP!$AA$2</f>
        <v>AA</v>
      </c>
      <c r="R40" s="1" t="str">
        <f t="shared" si="9"/>
        <v>Производственные затраты-10</v>
      </c>
      <c r="S40" s="1">
        <f>IF(OR(R40=0,R40=""),0,IF(AND(N40&lt;&gt;"",O40=""),IF(COUNTIFS(M:M,M40,N:N,N40,O:O,"")=1,0,1),IF(COUNTIF(R:R,R40)=1,0,1)))</f>
        <v>0</v>
      </c>
      <c r="T40" s="6" t="str">
        <f>Items!$T$19</f>
        <v>CF(-)</v>
      </c>
      <c r="U40" s="1" t="str">
        <f>Items!$U$17</f>
        <v>Себестоимость продаж</v>
      </c>
      <c r="V40" s="1" t="str">
        <f>Items!$V$30</f>
        <v>Затраты этапа-2 бизнес-процесса</v>
      </c>
      <c r="W40" s="3" t="s">
        <v>82</v>
      </c>
      <c r="X40" s="1" t="str">
        <f>dbP!$AA$2</f>
        <v>AA</v>
      </c>
      <c r="Y40" s="1" t="str">
        <f>dbP!$AB$2</f>
        <v>AB</v>
      </c>
      <c r="Z40" s="1" t="str">
        <f t="shared" si="10"/>
        <v>Производственные затраты-10</v>
      </c>
      <c r="AA40" s="1">
        <f t="shared" si="6"/>
        <v>0</v>
      </c>
      <c r="AB40" s="6" t="str">
        <f>Items!$AB$19</f>
        <v>PL(-)</v>
      </c>
      <c r="AC40" s="1">
        <f>IF(U40&lt;&gt;Items!$U$17,0,IF(OR(V40="",W40=""),0,MAX(AC$8:AC39)+1))</f>
        <v>21</v>
      </c>
    </row>
    <row r="41" spans="1:29" x14ac:dyDescent="0.3">
      <c r="A41" s="41">
        <f>ROW()</f>
        <v>41</v>
      </c>
      <c r="B41" s="26">
        <f>IFERROR(IF(AND(J41=0,R41=0,Z41=0),0,IF(OR(COUNTIF(M:M,E41)&lt;&gt;0,COUNTIF(U:U,E41)&lt;&gt;0),1,IF(OR(COUNTIF(E:E,M41)&lt;&gt;0,COUNTIF(U:U,M41)&lt;&gt;0),2,IF(OR(COUNTIF(E:E,U41)&lt;&gt;0,COUNTIF(M:M,U41)&lt;&gt;0),3,0)))),1)</f>
        <v>0</v>
      </c>
      <c r="E41" s="1" t="str">
        <f>Items!$E$17</f>
        <v>Начисление себестоимостных затрат</v>
      </c>
      <c r="F41" s="3" t="s">
        <v>144</v>
      </c>
      <c r="G41" s="6"/>
      <c r="H41" s="1" t="str">
        <f>dbP!$Y$2</f>
        <v>Y</v>
      </c>
      <c r="I41" s="1" t="str">
        <f>dbP!$Z$2</f>
        <v>Z</v>
      </c>
      <c r="J41" s="1" t="str">
        <f t="shared" si="8"/>
        <v>Начисление затрат этапа-3 бизнес-процесса</v>
      </c>
      <c r="K41" s="1">
        <f t="shared" si="7"/>
        <v>0</v>
      </c>
      <c r="M41" s="1" t="str">
        <f>Items!$M$17</f>
        <v>Оплаты себестоимостных затрат</v>
      </c>
      <c r="N41" s="3" t="s">
        <v>141</v>
      </c>
      <c r="O41" s="6"/>
      <c r="P41" s="1" t="str">
        <f>dbP!$AA$2</f>
        <v>AA</v>
      </c>
      <c r="R41" s="1" t="str">
        <f t="shared" si="9"/>
        <v>Оплаты расходов этапа-3 бизнес-процесса</v>
      </c>
      <c r="S41" s="1">
        <f>IF(OR(R41=0,R41=""),0,IF(AND(N41&lt;&gt;"",O41=""),IF(COUNTIFS(M:M,M41,N:N,N41,O:O,"")=1,0,1),IF(COUNTIF(R:R,R41)=1,0,1)))</f>
        <v>0</v>
      </c>
      <c r="U41" s="1" t="str">
        <f>Items!$U$17</f>
        <v>Себестоимость продаж</v>
      </c>
      <c r="V41" s="3" t="s">
        <v>108</v>
      </c>
      <c r="X41" s="1" t="str">
        <f>dbP!$AA$2</f>
        <v>AA</v>
      </c>
      <c r="Y41" s="1" t="str">
        <f>dbP!$AB$2</f>
        <v>AB</v>
      </c>
      <c r="Z41" s="1" t="str">
        <f t="shared" si="10"/>
        <v>Затраты этапа-3 бизнес-процесса</v>
      </c>
      <c r="AA41" s="1">
        <f t="shared" ref="AA41:AA72" si="12">IF(OR(Z41=0,Z41=""),0,IF(AND(V41&lt;&gt;"",W41=""),IF(COUNTIFS(U:U,U41,V:V,V41,W:W,"")=1,0,1),IF(COUNTIF(Z:Z,Z41)=1,0,1)))</f>
        <v>0</v>
      </c>
      <c r="AC41" s="1">
        <f>IF(U41&lt;&gt;Items!$U$17,0,IF(OR(V41="",W41=""),0,MAX(AC$8:AC40)+1))</f>
        <v>0</v>
      </c>
    </row>
    <row r="42" spans="1:29" x14ac:dyDescent="0.3">
      <c r="A42" s="41">
        <f>ROW()</f>
        <v>42</v>
      </c>
      <c r="B42" s="26">
        <f>IFERROR(IF(AND(J42=0,R42=0,Z42=0),0,IF(OR(COUNTIF(M:M,E42)&lt;&gt;0,COUNTIF(U:U,E42)&lt;&gt;0),1,IF(OR(COUNTIF(E:E,M42)&lt;&gt;0,COUNTIF(U:U,M42)&lt;&gt;0),2,IF(OR(COUNTIF(E:E,U42)&lt;&gt;0,COUNTIF(M:M,U42)&lt;&gt;0),3,0)))),1)</f>
        <v>0</v>
      </c>
      <c r="E42" s="1" t="str">
        <f>Items!$E$17</f>
        <v>Начисление себестоимостных затрат</v>
      </c>
      <c r="F42" s="1" t="str">
        <f>Items!$F$41</f>
        <v>Начисление затрат этапа-3 бизнес-процесса</v>
      </c>
      <c r="G42" s="6" t="str">
        <f>Items!$W42</f>
        <v>Производственные затраты-11</v>
      </c>
      <c r="H42" s="1" t="str">
        <f>dbP!$Y$2</f>
        <v>Y</v>
      </c>
      <c r="I42" s="1" t="str">
        <f>dbP!$Z$2</f>
        <v>Z</v>
      </c>
      <c r="J42" s="1" t="str">
        <f t="shared" si="8"/>
        <v>Производственные затраты-11</v>
      </c>
      <c r="K42" s="1">
        <f t="shared" si="7"/>
        <v>0</v>
      </c>
      <c r="L42" s="6" t="str">
        <f>Items!$L$19</f>
        <v>BS(+)</v>
      </c>
      <c r="M42" s="1" t="str">
        <f>Items!$M$17</f>
        <v>Оплаты себестоимостных затрат</v>
      </c>
      <c r="N42" s="1" t="str">
        <f>Items!$N$41</f>
        <v>Оплаты расходов этапа-3 бизнес-процесса</v>
      </c>
      <c r="O42" s="6" t="str">
        <f>Items!$W42</f>
        <v>Производственные затраты-11</v>
      </c>
      <c r="P42" s="1" t="str">
        <f>dbP!$AA$2</f>
        <v>AA</v>
      </c>
      <c r="R42" s="1" t="str">
        <f t="shared" si="9"/>
        <v>Производственные затраты-11</v>
      </c>
      <c r="S42" s="1">
        <f>IF(OR(R42=0,R42=""),0,IF(AND(N42&lt;&gt;"",O42=""),IF(COUNTIFS(M:M,M42,N:N,N42,O:O,"")=1,0,1),IF(COUNTIF(R:R,R42)=1,0,1)))</f>
        <v>0</v>
      </c>
      <c r="T42" s="6" t="str">
        <f>Items!$T$19</f>
        <v>CF(-)</v>
      </c>
      <c r="U42" s="1" t="str">
        <f>Items!$U$17</f>
        <v>Себестоимость продаж</v>
      </c>
      <c r="V42" s="1" t="str">
        <f>Items!$V$41</f>
        <v>Затраты этапа-3 бизнес-процесса</v>
      </c>
      <c r="W42" s="3" t="s">
        <v>109</v>
      </c>
      <c r="X42" s="1" t="str">
        <f>dbP!$AA$2</f>
        <v>AA</v>
      </c>
      <c r="Y42" s="1" t="str">
        <f>dbP!$AB$2</f>
        <v>AB</v>
      </c>
      <c r="Z42" s="1" t="str">
        <f t="shared" si="10"/>
        <v>Производственные затраты-11</v>
      </c>
      <c r="AA42" s="1">
        <f t="shared" si="12"/>
        <v>0</v>
      </c>
      <c r="AB42" s="6" t="str">
        <f>Items!$AB$19</f>
        <v>PL(-)</v>
      </c>
      <c r="AC42" s="1">
        <f>IF(U42&lt;&gt;Items!$U$17,0,IF(OR(V42="",W42=""),0,MAX(AC$8:AC41)+1))</f>
        <v>22</v>
      </c>
    </row>
    <row r="43" spans="1:29" x14ac:dyDescent="0.3">
      <c r="A43" s="41">
        <f>ROW()</f>
        <v>43</v>
      </c>
      <c r="B43" s="26">
        <f>IFERROR(IF(AND(J43=0,R43=0,Z43=0),0,IF(OR(COUNTIF(M:M,E43)&lt;&gt;0,COUNTIF(U:U,E43)&lt;&gt;0),1,IF(OR(COUNTIF(E:E,M43)&lt;&gt;0,COUNTIF(U:U,M43)&lt;&gt;0),2,IF(OR(COUNTIF(E:E,U43)&lt;&gt;0,COUNTIF(M:M,U43)&lt;&gt;0),3,0)))),1)</f>
        <v>0</v>
      </c>
      <c r="E43" s="1" t="str">
        <f>Items!$E$17</f>
        <v>Начисление себестоимостных затрат</v>
      </c>
      <c r="F43" s="1" t="str">
        <f>Items!$F$41</f>
        <v>Начисление затрат этапа-3 бизнес-процесса</v>
      </c>
      <c r="G43" s="6" t="str">
        <f>Items!$W43</f>
        <v>Производственные затраты-12</v>
      </c>
      <c r="H43" s="1" t="str">
        <f>dbP!$Y$2</f>
        <v>Y</v>
      </c>
      <c r="I43" s="1" t="str">
        <f>dbP!$Z$2</f>
        <v>Z</v>
      </c>
      <c r="J43" s="1" t="str">
        <f t="shared" si="8"/>
        <v>Производственные затраты-12</v>
      </c>
      <c r="K43" s="1">
        <f t="shared" si="7"/>
        <v>0</v>
      </c>
      <c r="L43" s="6" t="str">
        <f>Items!$L$19</f>
        <v>BS(+)</v>
      </c>
      <c r="M43" s="1" t="str">
        <f>Items!$M$17</f>
        <v>Оплаты себестоимостных затрат</v>
      </c>
      <c r="N43" s="1" t="str">
        <f>Items!$N$41</f>
        <v>Оплаты расходов этапа-3 бизнес-процесса</v>
      </c>
      <c r="O43" s="6" t="str">
        <f>Items!$W43</f>
        <v>Производственные затраты-12</v>
      </c>
      <c r="P43" s="1" t="str">
        <f>dbP!$AA$2</f>
        <v>AA</v>
      </c>
      <c r="R43" s="1" t="str">
        <f t="shared" si="9"/>
        <v>Производственные затраты-12</v>
      </c>
      <c r="S43" s="1">
        <f>IF(OR(R43=0,R43=""),0,IF(AND(N43&lt;&gt;"",O43=""),IF(COUNTIFS(M:M,M43,N:N,N43,O:O,"")=1,0,1),IF(COUNTIF(R:R,R43)=1,0,1)))</f>
        <v>0</v>
      </c>
      <c r="T43" s="6" t="str">
        <f>Items!$T$19</f>
        <v>CF(-)</v>
      </c>
      <c r="U43" s="1" t="str">
        <f>Items!$U$17</f>
        <v>Себестоимость продаж</v>
      </c>
      <c r="V43" s="1" t="str">
        <f>Items!$V$41</f>
        <v>Затраты этапа-3 бизнес-процесса</v>
      </c>
      <c r="W43" s="3" t="s">
        <v>110</v>
      </c>
      <c r="X43" s="1" t="str">
        <f>dbP!$AA$2</f>
        <v>AA</v>
      </c>
      <c r="Y43" s="1" t="str">
        <f>dbP!$AB$2</f>
        <v>AB</v>
      </c>
      <c r="Z43" s="1" t="str">
        <f t="shared" si="10"/>
        <v>Производственные затраты-12</v>
      </c>
      <c r="AA43" s="1">
        <f t="shared" si="12"/>
        <v>0</v>
      </c>
      <c r="AB43" s="6" t="str">
        <f>Items!$AB$19</f>
        <v>PL(-)</v>
      </c>
      <c r="AC43" s="1">
        <f>IF(U43&lt;&gt;Items!$U$17,0,IF(OR(V43="",W43=""),0,MAX(AC$8:AC42)+1))</f>
        <v>23</v>
      </c>
    </row>
    <row r="44" spans="1:29" x14ac:dyDescent="0.3">
      <c r="A44" s="41">
        <f>ROW()</f>
        <v>44</v>
      </c>
      <c r="B44" s="26">
        <f>IFERROR(IF(AND(J44=0,R44=0,Z44=0),0,IF(OR(COUNTIF(M:M,E44)&lt;&gt;0,COUNTIF(U:U,E44)&lt;&gt;0),1,IF(OR(COUNTIF(E:E,M44)&lt;&gt;0,COUNTIF(U:U,M44)&lt;&gt;0),2,IF(OR(COUNTIF(E:E,U44)&lt;&gt;0,COUNTIF(M:M,U44)&lt;&gt;0),3,0)))),1)</f>
        <v>0</v>
      </c>
      <c r="E44" s="1" t="str">
        <f>Items!$E$17</f>
        <v>Начисление себестоимостных затрат</v>
      </c>
      <c r="F44" s="1" t="str">
        <f>Items!$F$41</f>
        <v>Начисление затрат этапа-3 бизнес-процесса</v>
      </c>
      <c r="G44" s="6" t="str">
        <f>Items!$W44</f>
        <v>Производственные затраты-13</v>
      </c>
      <c r="H44" s="1" t="str">
        <f>dbP!$Y$2</f>
        <v>Y</v>
      </c>
      <c r="I44" s="1" t="str">
        <f>dbP!$Z$2</f>
        <v>Z</v>
      </c>
      <c r="J44" s="1" t="str">
        <f t="shared" si="8"/>
        <v>Производственные затраты-13</v>
      </c>
      <c r="K44" s="1">
        <f t="shared" si="7"/>
        <v>0</v>
      </c>
      <c r="L44" s="6" t="str">
        <f>Items!$L$19</f>
        <v>BS(+)</v>
      </c>
      <c r="M44" s="1" t="str">
        <f>Items!$M$17</f>
        <v>Оплаты себестоимостных затрат</v>
      </c>
      <c r="N44" s="1" t="str">
        <f>Items!$N$41</f>
        <v>Оплаты расходов этапа-3 бизнес-процесса</v>
      </c>
      <c r="O44" s="6" t="str">
        <f>Items!$W44</f>
        <v>Производственные затраты-13</v>
      </c>
      <c r="P44" s="1" t="str">
        <f>dbP!$AA$2</f>
        <v>AA</v>
      </c>
      <c r="R44" s="1" t="str">
        <f t="shared" si="9"/>
        <v>Производственные затраты-13</v>
      </c>
      <c r="S44" s="1">
        <f>IF(OR(R44=0,R44=""),0,IF(AND(N44&lt;&gt;"",O44=""),IF(COUNTIFS(M:M,M44,N:N,N44,O:O,"")=1,0,1),IF(COUNTIF(R:R,R44)=1,0,1)))</f>
        <v>0</v>
      </c>
      <c r="T44" s="6" t="str">
        <f>Items!$T$19</f>
        <v>CF(-)</v>
      </c>
      <c r="U44" s="1" t="str">
        <f>Items!$U$17</f>
        <v>Себестоимость продаж</v>
      </c>
      <c r="V44" s="1" t="str">
        <f>Items!$V$41</f>
        <v>Затраты этапа-3 бизнес-процесса</v>
      </c>
      <c r="W44" s="3" t="s">
        <v>111</v>
      </c>
      <c r="X44" s="1" t="str">
        <f>dbP!$AA$2</f>
        <v>AA</v>
      </c>
      <c r="Y44" s="1" t="str">
        <f>dbP!$AB$2</f>
        <v>AB</v>
      </c>
      <c r="Z44" s="1" t="str">
        <f t="shared" si="10"/>
        <v>Производственные затраты-13</v>
      </c>
      <c r="AA44" s="1">
        <f t="shared" si="12"/>
        <v>0</v>
      </c>
      <c r="AB44" s="6" t="str">
        <f>Items!$AB$19</f>
        <v>PL(-)</v>
      </c>
      <c r="AC44" s="1">
        <f>IF(U44&lt;&gt;Items!$U$17,0,IF(OR(V44="",W44=""),0,MAX(AC$8:AC43)+1))</f>
        <v>24</v>
      </c>
    </row>
    <row r="45" spans="1:29" x14ac:dyDescent="0.3">
      <c r="A45" s="41">
        <f>ROW()</f>
        <v>45</v>
      </c>
      <c r="B45" s="26">
        <f>IFERROR(IF(AND(J45=0,R45=0,Z45=0),0,IF(OR(COUNTIF(M:M,E45)&lt;&gt;0,COUNTIF(U:U,E45)&lt;&gt;0),1,IF(OR(COUNTIF(E:E,M45)&lt;&gt;0,COUNTIF(U:U,M45)&lt;&gt;0),2,IF(OR(COUNTIF(E:E,U45)&lt;&gt;0,COUNTIF(M:M,U45)&lt;&gt;0),3,0)))),1)</f>
        <v>0</v>
      </c>
      <c r="E45" s="1" t="str">
        <f>Items!$E$17</f>
        <v>Начисление себестоимостных затрат</v>
      </c>
      <c r="F45" s="1" t="str">
        <f>Items!$F$41</f>
        <v>Начисление затрат этапа-3 бизнес-процесса</v>
      </c>
      <c r="G45" s="6" t="str">
        <f>Items!$W45</f>
        <v>Производственные затраты-14</v>
      </c>
      <c r="H45" s="1" t="str">
        <f>dbP!$Y$2</f>
        <v>Y</v>
      </c>
      <c r="I45" s="1" t="str">
        <f>dbP!$Z$2</f>
        <v>Z</v>
      </c>
      <c r="J45" s="1" t="str">
        <f t="shared" si="8"/>
        <v>Производственные затраты-14</v>
      </c>
      <c r="K45" s="1">
        <f t="shared" si="7"/>
        <v>0</v>
      </c>
      <c r="L45" s="6" t="str">
        <f>Items!$L$19</f>
        <v>BS(+)</v>
      </c>
      <c r="M45" s="1" t="str">
        <f>Items!$M$17</f>
        <v>Оплаты себестоимостных затрат</v>
      </c>
      <c r="N45" s="1" t="str">
        <f>Items!$N$41</f>
        <v>Оплаты расходов этапа-3 бизнес-процесса</v>
      </c>
      <c r="O45" s="6" t="str">
        <f>Items!$W45</f>
        <v>Производственные затраты-14</v>
      </c>
      <c r="P45" s="1" t="str">
        <f>dbP!$AA$2</f>
        <v>AA</v>
      </c>
      <c r="R45" s="1" t="str">
        <f t="shared" si="9"/>
        <v>Производственные затраты-14</v>
      </c>
      <c r="S45" s="1">
        <f>IF(OR(R45=0,R45=""),0,IF(AND(N45&lt;&gt;"",O45=""),IF(COUNTIFS(M:M,M45,N:N,N45,O:O,"")=1,0,1),IF(COUNTIF(R:R,R45)=1,0,1)))</f>
        <v>0</v>
      </c>
      <c r="T45" s="6" t="str">
        <f>Items!$T$19</f>
        <v>CF(-)</v>
      </c>
      <c r="U45" s="1" t="str">
        <f>Items!$U$17</f>
        <v>Себестоимость продаж</v>
      </c>
      <c r="V45" s="1" t="str">
        <f>Items!$V$41</f>
        <v>Затраты этапа-3 бизнес-процесса</v>
      </c>
      <c r="W45" s="3" t="s">
        <v>112</v>
      </c>
      <c r="X45" s="1" t="str">
        <f>dbP!$AA$2</f>
        <v>AA</v>
      </c>
      <c r="Y45" s="1" t="str">
        <f>dbP!$AB$2</f>
        <v>AB</v>
      </c>
      <c r="Z45" s="1" t="str">
        <f t="shared" si="10"/>
        <v>Производственные затраты-14</v>
      </c>
      <c r="AA45" s="1">
        <f t="shared" si="12"/>
        <v>0</v>
      </c>
      <c r="AB45" s="6" t="str">
        <f>Items!$AB$19</f>
        <v>PL(-)</v>
      </c>
      <c r="AC45" s="1">
        <f>IF(U45&lt;&gt;Items!$U$17,0,IF(OR(V45="",W45=""),0,MAX(AC$8:AC44)+1))</f>
        <v>25</v>
      </c>
    </row>
    <row r="46" spans="1:29" x14ac:dyDescent="0.3">
      <c r="A46" s="41">
        <f>ROW()</f>
        <v>46</v>
      </c>
      <c r="B46" s="26">
        <f>IFERROR(IF(AND(J46=0,R46=0,Z46=0),0,IF(OR(COUNTIF(M:M,E46)&lt;&gt;0,COUNTIF(U:U,E46)&lt;&gt;0),1,IF(OR(COUNTIF(E:E,M46)&lt;&gt;0,COUNTIF(U:U,M46)&lt;&gt;0),2,IF(OR(COUNTIF(E:E,U46)&lt;&gt;0,COUNTIF(M:M,U46)&lt;&gt;0),3,0)))),1)</f>
        <v>0</v>
      </c>
      <c r="E46" s="1" t="str">
        <f>Items!$E$17</f>
        <v>Начисление себестоимостных затрат</v>
      </c>
      <c r="F46" s="1" t="str">
        <f>Items!$F$41</f>
        <v>Начисление затрат этапа-3 бизнес-процесса</v>
      </c>
      <c r="G46" s="6" t="str">
        <f>Items!$W46</f>
        <v>Производственные затраты-15</v>
      </c>
      <c r="H46" s="1" t="str">
        <f>dbP!$Y$2</f>
        <v>Y</v>
      </c>
      <c r="I46" s="1" t="str">
        <f>dbP!$Z$2</f>
        <v>Z</v>
      </c>
      <c r="J46" s="1" t="str">
        <f t="shared" si="8"/>
        <v>Производственные затраты-15</v>
      </c>
      <c r="K46" s="1">
        <f t="shared" si="7"/>
        <v>0</v>
      </c>
      <c r="L46" s="6" t="str">
        <f>Items!$L$19</f>
        <v>BS(+)</v>
      </c>
      <c r="M46" s="1" t="str">
        <f>Items!$M$17</f>
        <v>Оплаты себестоимостных затрат</v>
      </c>
      <c r="N46" s="1" t="str">
        <f>Items!$N$41</f>
        <v>Оплаты расходов этапа-3 бизнес-процесса</v>
      </c>
      <c r="O46" s="6" t="str">
        <f>Items!$W46</f>
        <v>Производственные затраты-15</v>
      </c>
      <c r="P46" s="1" t="str">
        <f>dbP!$AA$2</f>
        <v>AA</v>
      </c>
      <c r="R46" s="1" t="str">
        <f t="shared" si="9"/>
        <v>Производственные затраты-15</v>
      </c>
      <c r="S46" s="1">
        <f>IF(OR(R46=0,R46=""),0,IF(AND(N46&lt;&gt;"",O46=""),IF(COUNTIFS(M:M,M46,N:N,N46,O:O,"")=1,0,1),IF(COUNTIF(R:R,R46)=1,0,1)))</f>
        <v>0</v>
      </c>
      <c r="T46" s="6" t="str">
        <f>Items!$T$19</f>
        <v>CF(-)</v>
      </c>
      <c r="U46" s="1" t="str">
        <f>Items!$U$17</f>
        <v>Себестоимость продаж</v>
      </c>
      <c r="V46" s="1" t="str">
        <f>Items!$V$41</f>
        <v>Затраты этапа-3 бизнес-процесса</v>
      </c>
      <c r="W46" s="3" t="s">
        <v>113</v>
      </c>
      <c r="X46" s="1" t="str">
        <f>dbP!$AA$2</f>
        <v>AA</v>
      </c>
      <c r="Y46" s="1" t="str">
        <f>dbP!$AB$2</f>
        <v>AB</v>
      </c>
      <c r="Z46" s="1" t="str">
        <f t="shared" si="10"/>
        <v>Производственные затраты-15</v>
      </c>
      <c r="AA46" s="1">
        <f t="shared" si="12"/>
        <v>0</v>
      </c>
      <c r="AB46" s="6" t="str">
        <f>Items!$AB$19</f>
        <v>PL(-)</v>
      </c>
      <c r="AC46" s="1">
        <f>IF(U46&lt;&gt;Items!$U$17,0,IF(OR(V46="",W46=""),0,MAX(AC$8:AC45)+1))</f>
        <v>26</v>
      </c>
    </row>
    <row r="47" spans="1:29" x14ac:dyDescent="0.3">
      <c r="A47" s="41">
        <f>ROW()</f>
        <v>47</v>
      </c>
      <c r="B47" s="26">
        <f>IFERROR(IF(AND(J47=0,R47=0,Z47=0),0,IF(OR(COUNTIF(M:M,E47)&lt;&gt;0,COUNTIF(U:U,E47)&lt;&gt;0),1,IF(OR(COUNTIF(E:E,M47)&lt;&gt;0,COUNTIF(U:U,M47)&lt;&gt;0),2,IF(OR(COUNTIF(E:E,U47)&lt;&gt;0,COUNTIF(M:M,U47)&lt;&gt;0),3,0)))),1)</f>
        <v>0</v>
      </c>
      <c r="E47" s="1" t="str">
        <f>Items!$E$17</f>
        <v>Начисление себестоимостных затрат</v>
      </c>
      <c r="F47" s="1" t="str">
        <f>Items!$F$41</f>
        <v>Начисление затрат этапа-3 бизнес-процесса</v>
      </c>
      <c r="G47" s="6" t="str">
        <f>Items!$W47</f>
        <v>Производственные затраты-16</v>
      </c>
      <c r="H47" s="1" t="str">
        <f>dbP!$Y$2</f>
        <v>Y</v>
      </c>
      <c r="I47" s="1" t="str">
        <f>dbP!$Z$2</f>
        <v>Z</v>
      </c>
      <c r="J47" s="1" t="str">
        <f t="shared" si="8"/>
        <v>Производственные затраты-16</v>
      </c>
      <c r="K47" s="1">
        <f t="shared" si="7"/>
        <v>0</v>
      </c>
      <c r="L47" s="6" t="str">
        <f>Items!$L$19</f>
        <v>BS(+)</v>
      </c>
      <c r="M47" s="1" t="str">
        <f>Items!$M$17</f>
        <v>Оплаты себестоимостных затрат</v>
      </c>
      <c r="N47" s="1" t="str">
        <f>Items!$N$41</f>
        <v>Оплаты расходов этапа-3 бизнес-процесса</v>
      </c>
      <c r="O47" s="6" t="str">
        <f>Items!$W47</f>
        <v>Производственные затраты-16</v>
      </c>
      <c r="P47" s="1" t="str">
        <f>dbP!$AA$2</f>
        <v>AA</v>
      </c>
      <c r="R47" s="1" t="str">
        <f t="shared" si="9"/>
        <v>Производственные затраты-16</v>
      </c>
      <c r="S47" s="1">
        <f>IF(OR(R47=0,R47=""),0,IF(AND(N47&lt;&gt;"",O47=""),IF(COUNTIFS(M:M,M47,N:N,N47,O:O,"")=1,0,1),IF(COUNTIF(R:R,R47)=1,0,1)))</f>
        <v>0</v>
      </c>
      <c r="T47" s="6" t="str">
        <f>Items!$T$19</f>
        <v>CF(-)</v>
      </c>
      <c r="U47" s="1" t="str">
        <f>Items!$U$17</f>
        <v>Себестоимость продаж</v>
      </c>
      <c r="V47" s="1" t="str">
        <f>Items!$V$41</f>
        <v>Затраты этапа-3 бизнес-процесса</v>
      </c>
      <c r="W47" s="3" t="s">
        <v>114</v>
      </c>
      <c r="X47" s="1" t="str">
        <f>dbP!$AA$2</f>
        <v>AA</v>
      </c>
      <c r="Y47" s="1" t="str">
        <f>dbP!$AB$2</f>
        <v>AB</v>
      </c>
      <c r="Z47" s="1" t="str">
        <f t="shared" si="10"/>
        <v>Производственные затраты-16</v>
      </c>
      <c r="AA47" s="1">
        <f t="shared" si="12"/>
        <v>0</v>
      </c>
      <c r="AB47" s="6" t="str">
        <f>Items!$AB$19</f>
        <v>PL(-)</v>
      </c>
      <c r="AC47" s="1">
        <f>IF(U47&lt;&gt;Items!$U$17,0,IF(OR(V47="",W47=""),0,MAX(AC$8:AC46)+1))</f>
        <v>27</v>
      </c>
    </row>
    <row r="48" spans="1:29" x14ac:dyDescent="0.3">
      <c r="A48" s="41">
        <f>ROW()</f>
        <v>48</v>
      </c>
      <c r="B48" s="26">
        <f>IFERROR(IF(AND(J48=0,R48=0,Z48=0),0,IF(OR(COUNTIF(M:M,E48)&lt;&gt;0,COUNTIF(U:U,E48)&lt;&gt;0),1,IF(OR(COUNTIF(E:E,M48)&lt;&gt;0,COUNTIF(U:U,M48)&lt;&gt;0),2,IF(OR(COUNTIF(E:E,U48)&lt;&gt;0,COUNTIF(M:M,U48)&lt;&gt;0),3,0)))),1)</f>
        <v>0</v>
      </c>
      <c r="E48" s="1" t="str">
        <f>Items!$E$17</f>
        <v>Начисление себестоимостных затрат</v>
      </c>
      <c r="F48" s="1" t="str">
        <f>Items!$F$41</f>
        <v>Начисление затрат этапа-3 бизнес-процесса</v>
      </c>
      <c r="G48" s="6" t="str">
        <f>Items!$W48</f>
        <v>Производственные затраты-17</v>
      </c>
      <c r="H48" s="1" t="str">
        <f>dbP!$Y$2</f>
        <v>Y</v>
      </c>
      <c r="I48" s="1" t="str">
        <f>dbP!$Z$2</f>
        <v>Z</v>
      </c>
      <c r="J48" s="1" t="str">
        <f t="shared" si="8"/>
        <v>Производственные затраты-17</v>
      </c>
      <c r="K48" s="1">
        <f t="shared" si="7"/>
        <v>0</v>
      </c>
      <c r="L48" s="6" t="str">
        <f>Items!$L$19</f>
        <v>BS(+)</v>
      </c>
      <c r="M48" s="1" t="str">
        <f>Items!$M$17</f>
        <v>Оплаты себестоимостных затрат</v>
      </c>
      <c r="N48" s="1" t="str">
        <f>Items!$N$41</f>
        <v>Оплаты расходов этапа-3 бизнес-процесса</v>
      </c>
      <c r="O48" s="6" t="str">
        <f>Items!$W48</f>
        <v>Производственные затраты-17</v>
      </c>
      <c r="P48" s="1" t="str">
        <f>dbP!$AA$2</f>
        <v>AA</v>
      </c>
      <c r="R48" s="1" t="str">
        <f t="shared" si="9"/>
        <v>Производственные затраты-17</v>
      </c>
      <c r="S48" s="1">
        <f>IF(OR(R48=0,R48=""),0,IF(AND(N48&lt;&gt;"",O48=""),IF(COUNTIFS(M:M,M48,N:N,N48,O:O,"")=1,0,1),IF(COUNTIF(R:R,R48)=1,0,1)))</f>
        <v>0</v>
      </c>
      <c r="T48" s="6" t="str">
        <f>Items!$T$19</f>
        <v>CF(-)</v>
      </c>
      <c r="U48" s="1" t="str">
        <f>Items!$U$17</f>
        <v>Себестоимость продаж</v>
      </c>
      <c r="V48" s="1" t="str">
        <f>Items!$V$41</f>
        <v>Затраты этапа-3 бизнес-процесса</v>
      </c>
      <c r="W48" s="3" t="s">
        <v>115</v>
      </c>
      <c r="X48" s="1" t="str">
        <f>dbP!$AA$2</f>
        <v>AA</v>
      </c>
      <c r="Y48" s="1" t="str">
        <f>dbP!$AB$2</f>
        <v>AB</v>
      </c>
      <c r="Z48" s="1" t="str">
        <f t="shared" si="10"/>
        <v>Производственные затраты-17</v>
      </c>
      <c r="AA48" s="1">
        <f t="shared" si="12"/>
        <v>0</v>
      </c>
      <c r="AB48" s="6" t="str">
        <f>Items!$AB$19</f>
        <v>PL(-)</v>
      </c>
      <c r="AC48" s="1">
        <f>IF(U48&lt;&gt;Items!$U$17,0,IF(OR(V48="",W48=""),0,MAX(AC$8:AC47)+1))</f>
        <v>28</v>
      </c>
    </row>
    <row r="49" spans="1:29" x14ac:dyDescent="0.3">
      <c r="A49" s="41">
        <f>ROW()</f>
        <v>49</v>
      </c>
      <c r="B49" s="26">
        <f>IFERROR(IF(AND(J49=0,R49=0,Z49=0),0,IF(OR(COUNTIF(M:M,E49)&lt;&gt;0,COUNTIF(U:U,E49)&lt;&gt;0),1,IF(OR(COUNTIF(E:E,M49)&lt;&gt;0,COUNTIF(U:U,M49)&lt;&gt;0),2,IF(OR(COUNTIF(E:E,U49)&lt;&gt;0,COUNTIF(M:M,U49)&lt;&gt;0),3,0)))),1)</f>
        <v>0</v>
      </c>
      <c r="E49" s="1" t="str">
        <f>Items!$E$17</f>
        <v>Начисление себестоимостных затрат</v>
      </c>
      <c r="F49" s="1" t="str">
        <f>Items!$F$41</f>
        <v>Начисление затрат этапа-3 бизнес-процесса</v>
      </c>
      <c r="G49" s="6" t="str">
        <f>Items!$W49</f>
        <v>Производственные затраты-18</v>
      </c>
      <c r="H49" s="1" t="str">
        <f>dbP!$Y$2</f>
        <v>Y</v>
      </c>
      <c r="I49" s="1" t="str">
        <f>dbP!$Z$2</f>
        <v>Z</v>
      </c>
      <c r="J49" s="1" t="str">
        <f t="shared" si="8"/>
        <v>Производственные затраты-18</v>
      </c>
      <c r="K49" s="1">
        <f t="shared" si="7"/>
        <v>0</v>
      </c>
      <c r="L49" s="6" t="str">
        <f>Items!$L$19</f>
        <v>BS(+)</v>
      </c>
      <c r="M49" s="1" t="str">
        <f>Items!$M$17</f>
        <v>Оплаты себестоимостных затрат</v>
      </c>
      <c r="N49" s="1" t="str">
        <f>Items!$N$41</f>
        <v>Оплаты расходов этапа-3 бизнес-процесса</v>
      </c>
      <c r="O49" s="6" t="str">
        <f>Items!$W49</f>
        <v>Производственные затраты-18</v>
      </c>
      <c r="P49" s="1" t="str">
        <f>dbP!$AA$2</f>
        <v>AA</v>
      </c>
      <c r="R49" s="1" t="str">
        <f t="shared" si="9"/>
        <v>Производственные затраты-18</v>
      </c>
      <c r="S49" s="1">
        <f>IF(OR(R49=0,R49=""),0,IF(AND(N49&lt;&gt;"",O49=""),IF(COUNTIFS(M:M,M49,N:N,N49,O:O,"")=1,0,1),IF(COUNTIF(R:R,R49)=1,0,1)))</f>
        <v>0</v>
      </c>
      <c r="T49" s="6" t="str">
        <f>Items!$T$19</f>
        <v>CF(-)</v>
      </c>
      <c r="U49" s="1" t="str">
        <f>Items!$U$17</f>
        <v>Себестоимость продаж</v>
      </c>
      <c r="V49" s="1" t="str">
        <f>Items!$V$41</f>
        <v>Затраты этапа-3 бизнес-процесса</v>
      </c>
      <c r="W49" s="3" t="s">
        <v>116</v>
      </c>
      <c r="X49" s="1" t="str">
        <f>dbP!$AA$2</f>
        <v>AA</v>
      </c>
      <c r="Y49" s="1" t="str">
        <f>dbP!$AB$2</f>
        <v>AB</v>
      </c>
      <c r="Z49" s="1" t="str">
        <f t="shared" si="10"/>
        <v>Производственные затраты-18</v>
      </c>
      <c r="AA49" s="1">
        <f t="shared" si="12"/>
        <v>0</v>
      </c>
      <c r="AB49" s="6" t="str">
        <f>Items!$AB$19</f>
        <v>PL(-)</v>
      </c>
      <c r="AC49" s="1">
        <f>IF(U49&lt;&gt;Items!$U$17,0,IF(OR(V49="",W49=""),0,MAX(AC$8:AC48)+1))</f>
        <v>29</v>
      </c>
    </row>
    <row r="50" spans="1:29" x14ac:dyDescent="0.3">
      <c r="A50" s="41">
        <f>ROW()</f>
        <v>50</v>
      </c>
      <c r="B50" s="26">
        <f>IFERROR(IF(AND(J50=0,R50=0,Z50=0),0,IF(OR(COUNTIF(M:M,E50)&lt;&gt;0,COUNTIF(U:U,E50)&lt;&gt;0),1,IF(OR(COUNTIF(E:E,M50)&lt;&gt;0,COUNTIF(U:U,M50)&lt;&gt;0),2,IF(OR(COUNTIF(E:E,U50)&lt;&gt;0,COUNTIF(M:M,U50)&lt;&gt;0),3,0)))),1)</f>
        <v>0</v>
      </c>
      <c r="E50" s="1" t="str">
        <f>Items!$E$17</f>
        <v>Начисление себестоимостных затрат</v>
      </c>
      <c r="F50" s="1" t="str">
        <f>Items!$F$41</f>
        <v>Начисление затрат этапа-3 бизнес-процесса</v>
      </c>
      <c r="G50" s="6" t="str">
        <f>Items!$W50</f>
        <v>Производственные затраты-19</v>
      </c>
      <c r="H50" s="1" t="str">
        <f>dbP!$Y$2</f>
        <v>Y</v>
      </c>
      <c r="I50" s="1" t="str">
        <f>dbP!$Z$2</f>
        <v>Z</v>
      </c>
      <c r="J50" s="1" t="str">
        <f t="shared" si="8"/>
        <v>Производственные затраты-19</v>
      </c>
      <c r="K50" s="1">
        <f t="shared" si="7"/>
        <v>0</v>
      </c>
      <c r="L50" s="6" t="str">
        <f>Items!$L$19</f>
        <v>BS(+)</v>
      </c>
      <c r="M50" s="1" t="str">
        <f>Items!$M$17</f>
        <v>Оплаты себестоимостных затрат</v>
      </c>
      <c r="N50" s="1" t="str">
        <f>Items!$N$41</f>
        <v>Оплаты расходов этапа-3 бизнес-процесса</v>
      </c>
      <c r="O50" s="6" t="str">
        <f>Items!$W50</f>
        <v>Производственные затраты-19</v>
      </c>
      <c r="P50" s="1" t="str">
        <f>dbP!$AA$2</f>
        <v>AA</v>
      </c>
      <c r="R50" s="1" t="str">
        <f t="shared" si="9"/>
        <v>Производственные затраты-19</v>
      </c>
      <c r="S50" s="1">
        <f>IF(OR(R50=0,R50=""),0,IF(AND(N50&lt;&gt;"",O50=""),IF(COUNTIFS(M:M,M50,N:N,N50,O:O,"")=1,0,1),IF(COUNTIF(R:R,R50)=1,0,1)))</f>
        <v>0</v>
      </c>
      <c r="T50" s="6" t="str">
        <f>Items!$T$19</f>
        <v>CF(-)</v>
      </c>
      <c r="U50" s="1" t="str">
        <f>Items!$U$17</f>
        <v>Себестоимость продаж</v>
      </c>
      <c r="V50" s="1" t="str">
        <f>Items!$V$41</f>
        <v>Затраты этапа-3 бизнес-процесса</v>
      </c>
      <c r="W50" s="3" t="s">
        <v>117</v>
      </c>
      <c r="X50" s="1" t="str">
        <f>dbP!$AA$2</f>
        <v>AA</v>
      </c>
      <c r="Y50" s="1" t="str">
        <f>dbP!$AB$2</f>
        <v>AB</v>
      </c>
      <c r="Z50" s="1" t="str">
        <f t="shared" si="10"/>
        <v>Производственные затраты-19</v>
      </c>
      <c r="AA50" s="1">
        <f t="shared" si="12"/>
        <v>0</v>
      </c>
      <c r="AB50" s="6" t="str">
        <f>Items!$AB$19</f>
        <v>PL(-)</v>
      </c>
      <c r="AC50" s="1">
        <f>IF(U50&lt;&gt;Items!$U$17,0,IF(OR(V50="",W50=""),0,MAX(AC$8:AC49)+1))</f>
        <v>30</v>
      </c>
    </row>
    <row r="51" spans="1:29" x14ac:dyDescent="0.3">
      <c r="A51" s="41">
        <f>ROW()</f>
        <v>51</v>
      </c>
      <c r="B51" s="26">
        <f>IFERROR(IF(AND(J51=0,R51=0,Z51=0),0,IF(OR(COUNTIF(M:M,E51)&lt;&gt;0,COUNTIF(U:U,E51)&lt;&gt;0),1,IF(OR(COUNTIF(E:E,M51)&lt;&gt;0,COUNTIF(U:U,M51)&lt;&gt;0),2,IF(OR(COUNTIF(E:E,U51)&lt;&gt;0,COUNTIF(M:M,U51)&lt;&gt;0),3,0)))),1)</f>
        <v>0</v>
      </c>
      <c r="E51" s="1" t="str">
        <f>Items!$E$17</f>
        <v>Начисление себестоимостных затрат</v>
      </c>
      <c r="F51" s="1" t="str">
        <f>Items!$F$41</f>
        <v>Начисление затрат этапа-3 бизнес-процесса</v>
      </c>
      <c r="G51" s="6" t="str">
        <f>Items!$W51</f>
        <v>Производственные затраты-20</v>
      </c>
      <c r="H51" s="1" t="str">
        <f>dbP!$Y$2</f>
        <v>Y</v>
      </c>
      <c r="I51" s="1" t="str">
        <f>dbP!$Z$2</f>
        <v>Z</v>
      </c>
      <c r="J51" s="1" t="str">
        <f t="shared" si="8"/>
        <v>Производственные затраты-20</v>
      </c>
      <c r="K51" s="1">
        <f t="shared" si="7"/>
        <v>0</v>
      </c>
      <c r="L51" s="6" t="str">
        <f>Items!$L$19</f>
        <v>BS(+)</v>
      </c>
      <c r="M51" s="1" t="str">
        <f>Items!$M$17</f>
        <v>Оплаты себестоимостных затрат</v>
      </c>
      <c r="N51" s="1" t="str">
        <f>Items!$N$41</f>
        <v>Оплаты расходов этапа-3 бизнес-процесса</v>
      </c>
      <c r="O51" s="6" t="str">
        <f>Items!$W51</f>
        <v>Производственные затраты-20</v>
      </c>
      <c r="P51" s="1" t="str">
        <f>dbP!$AA$2</f>
        <v>AA</v>
      </c>
      <c r="R51" s="1" t="str">
        <f t="shared" si="9"/>
        <v>Производственные затраты-20</v>
      </c>
      <c r="S51" s="1">
        <f>IF(OR(R51=0,R51=""),0,IF(AND(N51&lt;&gt;"",O51=""),IF(COUNTIFS(M:M,M51,N:N,N51,O:O,"")=1,0,1),IF(COUNTIF(R:R,R51)=1,0,1)))</f>
        <v>0</v>
      </c>
      <c r="T51" s="6" t="str">
        <f>Items!$T$19</f>
        <v>CF(-)</v>
      </c>
      <c r="U51" s="1" t="str">
        <f>Items!$U$17</f>
        <v>Себестоимость продаж</v>
      </c>
      <c r="V51" s="1" t="str">
        <f>Items!$V$41</f>
        <v>Затраты этапа-3 бизнес-процесса</v>
      </c>
      <c r="W51" s="3" t="s">
        <v>118</v>
      </c>
      <c r="X51" s="1" t="str">
        <f>dbP!$AA$2</f>
        <v>AA</v>
      </c>
      <c r="Y51" s="1" t="str">
        <f>dbP!$AB$2</f>
        <v>AB</v>
      </c>
      <c r="Z51" s="1" t="str">
        <f t="shared" si="10"/>
        <v>Производственные затраты-20</v>
      </c>
      <c r="AA51" s="1">
        <f t="shared" si="12"/>
        <v>0</v>
      </c>
      <c r="AB51" s="6" t="str">
        <f>Items!$AB$19</f>
        <v>PL(-)</v>
      </c>
      <c r="AC51" s="1">
        <f>IF(U51&lt;&gt;Items!$U$17,0,IF(OR(V51="",W51=""),0,MAX(AC$8:AC50)+1))</f>
        <v>31</v>
      </c>
    </row>
    <row r="52" spans="1:29" x14ac:dyDescent="0.3">
      <c r="A52" s="41">
        <f>ROW()</f>
        <v>52</v>
      </c>
      <c r="B52" s="26">
        <f>IFERROR(IF(AND(J52=0,R52=0,Z52=0),0,IF(OR(COUNTIF(M:M,E52)&lt;&gt;0,COUNTIF(U:U,E52)&lt;&gt;0),1,IF(OR(COUNTIF(E:E,M52)&lt;&gt;0,COUNTIF(U:U,M52)&lt;&gt;0),2,IF(OR(COUNTIF(E:E,U52)&lt;&gt;0,COUNTIF(M:M,U52)&lt;&gt;0),3,0)))),1)</f>
        <v>0</v>
      </c>
      <c r="E52" s="1" t="str">
        <f>Items!$E$17</f>
        <v>Начисление себестоимостных затрат</v>
      </c>
      <c r="F52" s="1" t="str">
        <f>Items!$F$41</f>
        <v>Начисление затрат этапа-3 бизнес-процесса</v>
      </c>
      <c r="G52" s="6" t="str">
        <f>Items!$W52</f>
        <v>Производственные затраты-21</v>
      </c>
      <c r="H52" s="1" t="str">
        <f>dbP!$Y$2</f>
        <v>Y</v>
      </c>
      <c r="I52" s="1" t="str">
        <f>dbP!$Z$2</f>
        <v>Z</v>
      </c>
      <c r="J52" s="1" t="str">
        <f t="shared" si="8"/>
        <v>Производственные затраты-21</v>
      </c>
      <c r="K52" s="1">
        <f t="shared" si="7"/>
        <v>0</v>
      </c>
      <c r="L52" s="6" t="str">
        <f>Items!$L$19</f>
        <v>BS(+)</v>
      </c>
      <c r="M52" s="1" t="str">
        <f>Items!$M$17</f>
        <v>Оплаты себестоимостных затрат</v>
      </c>
      <c r="N52" s="1" t="str">
        <f>Items!$N$41</f>
        <v>Оплаты расходов этапа-3 бизнес-процесса</v>
      </c>
      <c r="O52" s="6" t="str">
        <f>Items!$W52</f>
        <v>Производственные затраты-21</v>
      </c>
      <c r="P52" s="1" t="str">
        <f>dbP!$AA$2</f>
        <v>AA</v>
      </c>
      <c r="R52" s="1" t="str">
        <f t="shared" si="9"/>
        <v>Производственные затраты-21</v>
      </c>
      <c r="S52" s="1">
        <f>IF(OR(R52=0,R52=""),0,IF(AND(N52&lt;&gt;"",O52=""),IF(COUNTIFS(M:M,M52,N:N,N52,O:O,"")=1,0,1),IF(COUNTIF(R:R,R52)=1,0,1)))</f>
        <v>0</v>
      </c>
      <c r="T52" s="6" t="str">
        <f>Items!$T$19</f>
        <v>CF(-)</v>
      </c>
      <c r="U52" s="1" t="str">
        <f>Items!$U$17</f>
        <v>Себестоимость продаж</v>
      </c>
      <c r="V52" s="1" t="str">
        <f>Items!$V$41</f>
        <v>Затраты этапа-3 бизнес-процесса</v>
      </c>
      <c r="W52" s="3" t="s">
        <v>120</v>
      </c>
      <c r="X52" s="1" t="str">
        <f>dbP!$AA$2</f>
        <v>AA</v>
      </c>
      <c r="Y52" s="1" t="str">
        <f>dbP!$AB$2</f>
        <v>AB</v>
      </c>
      <c r="Z52" s="1" t="str">
        <f t="shared" si="10"/>
        <v>Производственные затраты-21</v>
      </c>
      <c r="AA52" s="1">
        <f t="shared" si="12"/>
        <v>0</v>
      </c>
      <c r="AB52" s="6" t="str">
        <f>Items!$AB$19</f>
        <v>PL(-)</v>
      </c>
      <c r="AC52" s="1">
        <f>IF(U52&lt;&gt;Items!$U$17,0,IF(OR(V52="",W52=""),0,MAX(AC$8:AC51)+1))</f>
        <v>32</v>
      </c>
    </row>
    <row r="53" spans="1:29" x14ac:dyDescent="0.3">
      <c r="A53" s="41">
        <f>ROW()</f>
        <v>53</v>
      </c>
      <c r="B53" s="26">
        <f>IFERROR(IF(AND(J53=0,R53=0,Z53=0),0,IF(OR(COUNTIF(M:M,E53)&lt;&gt;0,COUNTIF(U:U,E53)&lt;&gt;0),1,IF(OR(COUNTIF(E:E,M53)&lt;&gt;0,COUNTIF(U:U,M53)&lt;&gt;0),2,IF(OR(COUNTIF(E:E,U53)&lt;&gt;0,COUNTIF(M:M,U53)&lt;&gt;0),3,0)))),1)</f>
        <v>0</v>
      </c>
      <c r="E53" s="1" t="str">
        <f>Items!$E$17</f>
        <v>Начисление себестоимостных затрат</v>
      </c>
      <c r="F53" s="1" t="str">
        <f>Items!$F$41</f>
        <v>Начисление затрат этапа-3 бизнес-процесса</v>
      </c>
      <c r="G53" s="6" t="str">
        <f>Items!$W53</f>
        <v>Производственные затраты-22</v>
      </c>
      <c r="H53" s="1" t="str">
        <f>dbP!$Y$2</f>
        <v>Y</v>
      </c>
      <c r="I53" s="1" t="str">
        <f>dbP!$Z$2</f>
        <v>Z</v>
      </c>
      <c r="J53" s="1" t="str">
        <f t="shared" si="8"/>
        <v>Производственные затраты-22</v>
      </c>
      <c r="K53" s="1">
        <f t="shared" si="7"/>
        <v>0</v>
      </c>
      <c r="L53" s="6" t="str">
        <f>Items!$L$19</f>
        <v>BS(+)</v>
      </c>
      <c r="M53" s="1" t="str">
        <f>Items!$M$17</f>
        <v>Оплаты себестоимостных затрат</v>
      </c>
      <c r="N53" s="1" t="str">
        <f>Items!$N$41</f>
        <v>Оплаты расходов этапа-3 бизнес-процесса</v>
      </c>
      <c r="O53" s="6" t="str">
        <f>Items!$W53</f>
        <v>Производственные затраты-22</v>
      </c>
      <c r="P53" s="1" t="str">
        <f>dbP!$AA$2</f>
        <v>AA</v>
      </c>
      <c r="R53" s="1" t="str">
        <f t="shared" si="9"/>
        <v>Производственные затраты-22</v>
      </c>
      <c r="S53" s="1">
        <f>IF(OR(R53=0,R53=""),0,IF(AND(N53&lt;&gt;"",O53=""),IF(COUNTIFS(M:M,M53,N:N,N53,O:O,"")=1,0,1),IF(COUNTIF(R:R,R53)=1,0,1)))</f>
        <v>0</v>
      </c>
      <c r="T53" s="6" t="str">
        <f>Items!$T$19</f>
        <v>CF(-)</v>
      </c>
      <c r="U53" s="1" t="str">
        <f>Items!$U$17</f>
        <v>Себестоимость продаж</v>
      </c>
      <c r="V53" s="1" t="str">
        <f>Items!$V$41</f>
        <v>Затраты этапа-3 бизнес-процесса</v>
      </c>
      <c r="W53" s="3" t="s">
        <v>121</v>
      </c>
      <c r="X53" s="1" t="str">
        <f>dbP!$AA$2</f>
        <v>AA</v>
      </c>
      <c r="Y53" s="1" t="str">
        <f>dbP!$AB$2</f>
        <v>AB</v>
      </c>
      <c r="Z53" s="1" t="str">
        <f t="shared" si="10"/>
        <v>Производственные затраты-22</v>
      </c>
      <c r="AA53" s="1">
        <f t="shared" si="12"/>
        <v>0</v>
      </c>
      <c r="AB53" s="6" t="str">
        <f>Items!$AB$19</f>
        <v>PL(-)</v>
      </c>
      <c r="AC53" s="1">
        <f>IF(U53&lt;&gt;Items!$U$17,0,IF(OR(V53="",W53=""),0,MAX(AC$8:AC52)+1))</f>
        <v>33</v>
      </c>
    </row>
    <row r="54" spans="1:29" x14ac:dyDescent="0.3">
      <c r="A54" s="41">
        <f>ROW()</f>
        <v>54</v>
      </c>
      <c r="B54" s="26">
        <f>IFERROR(IF(AND(J54=0,R54=0,Z54=0),0,IF(OR(COUNTIF(M:M,E54)&lt;&gt;0,COUNTIF(U:U,E54)&lt;&gt;0),1,IF(OR(COUNTIF(E:E,M54)&lt;&gt;0,COUNTIF(U:U,M54)&lt;&gt;0),2,IF(OR(COUNTIF(E:E,U54)&lt;&gt;0,COUNTIF(M:M,U54)&lt;&gt;0),3,0)))),1)</f>
        <v>0</v>
      </c>
      <c r="E54" s="1" t="str">
        <f>Items!$E$17</f>
        <v>Начисление себестоимостных затрат</v>
      </c>
      <c r="F54" s="1" t="str">
        <f>Items!$F$41</f>
        <v>Начисление затрат этапа-3 бизнес-процесса</v>
      </c>
      <c r="G54" s="6" t="str">
        <f>Items!$W54</f>
        <v>Производственные затраты-23</v>
      </c>
      <c r="H54" s="1" t="str">
        <f>dbP!$Y$2</f>
        <v>Y</v>
      </c>
      <c r="I54" s="1" t="str">
        <f>dbP!$Z$2</f>
        <v>Z</v>
      </c>
      <c r="J54" s="1" t="str">
        <f t="shared" si="8"/>
        <v>Производственные затраты-23</v>
      </c>
      <c r="K54" s="1">
        <f t="shared" si="7"/>
        <v>0</v>
      </c>
      <c r="L54" s="6" t="str">
        <f>Items!$L$19</f>
        <v>BS(+)</v>
      </c>
      <c r="M54" s="1" t="str">
        <f>Items!$M$17</f>
        <v>Оплаты себестоимостных затрат</v>
      </c>
      <c r="N54" s="1" t="str">
        <f>Items!$N$41</f>
        <v>Оплаты расходов этапа-3 бизнес-процесса</v>
      </c>
      <c r="O54" s="6" t="str">
        <f>Items!$W54</f>
        <v>Производственные затраты-23</v>
      </c>
      <c r="P54" s="1" t="str">
        <f>dbP!$AA$2</f>
        <v>AA</v>
      </c>
      <c r="R54" s="1" t="str">
        <f t="shared" si="9"/>
        <v>Производственные затраты-23</v>
      </c>
      <c r="S54" s="1">
        <f>IF(OR(R54=0,R54=""),0,IF(AND(N54&lt;&gt;"",O54=""),IF(COUNTIFS(M:M,M54,N:N,N54,O:O,"")=1,0,1),IF(COUNTIF(R:R,R54)=1,0,1)))</f>
        <v>0</v>
      </c>
      <c r="T54" s="6" t="str">
        <f>Items!$T$19</f>
        <v>CF(-)</v>
      </c>
      <c r="U54" s="1" t="str">
        <f>Items!$U$17</f>
        <v>Себестоимость продаж</v>
      </c>
      <c r="V54" s="1" t="str">
        <f>Items!$V$41</f>
        <v>Затраты этапа-3 бизнес-процесса</v>
      </c>
      <c r="W54" s="3" t="s">
        <v>122</v>
      </c>
      <c r="X54" s="1" t="str">
        <f>dbP!$AA$2</f>
        <v>AA</v>
      </c>
      <c r="Y54" s="1" t="str">
        <f>dbP!$AB$2</f>
        <v>AB</v>
      </c>
      <c r="Z54" s="1" t="str">
        <f t="shared" si="10"/>
        <v>Производственные затраты-23</v>
      </c>
      <c r="AA54" s="1">
        <f t="shared" si="12"/>
        <v>0</v>
      </c>
      <c r="AB54" s="6" t="str">
        <f>Items!$AB$19</f>
        <v>PL(-)</v>
      </c>
      <c r="AC54" s="1">
        <f>IF(U54&lt;&gt;Items!$U$17,0,IF(OR(V54="",W54=""),0,MAX(AC$8:AC53)+1))</f>
        <v>34</v>
      </c>
    </row>
    <row r="55" spans="1:29" x14ac:dyDescent="0.3">
      <c r="A55" s="41">
        <f>ROW()</f>
        <v>55</v>
      </c>
      <c r="B55" s="26">
        <f>IFERROR(IF(AND(J55=0,R55=0,Z55=0),0,IF(OR(COUNTIF(M:M,E55)&lt;&gt;0,COUNTIF(U:U,E55)&lt;&gt;0),1,IF(OR(COUNTIF(E:E,M55)&lt;&gt;0,COUNTIF(U:U,M55)&lt;&gt;0),2,IF(OR(COUNTIF(E:E,U55)&lt;&gt;0,COUNTIF(M:M,U55)&lt;&gt;0),3,0)))),1)</f>
        <v>0</v>
      </c>
      <c r="E55" s="1" t="str">
        <f>Items!$E$17</f>
        <v>Начисление себестоимостных затрат</v>
      </c>
      <c r="F55" s="1" t="str">
        <f>Items!$F$41</f>
        <v>Начисление затрат этапа-3 бизнес-процесса</v>
      </c>
      <c r="G55" s="6" t="str">
        <f>Items!$W55</f>
        <v>Производственные затраты-24</v>
      </c>
      <c r="H55" s="1" t="str">
        <f>dbP!$Y$2</f>
        <v>Y</v>
      </c>
      <c r="I55" s="1" t="str">
        <f>dbP!$Z$2</f>
        <v>Z</v>
      </c>
      <c r="J55" s="1" t="str">
        <f t="shared" si="8"/>
        <v>Производственные затраты-24</v>
      </c>
      <c r="K55" s="1">
        <f t="shared" si="7"/>
        <v>0</v>
      </c>
      <c r="L55" s="6" t="str">
        <f>Items!$L$19</f>
        <v>BS(+)</v>
      </c>
      <c r="M55" s="1" t="str">
        <f>Items!$M$17</f>
        <v>Оплаты себестоимостных затрат</v>
      </c>
      <c r="N55" s="1" t="str">
        <f>Items!$N$41</f>
        <v>Оплаты расходов этапа-3 бизнес-процесса</v>
      </c>
      <c r="O55" s="6" t="str">
        <f>Items!$W55</f>
        <v>Производственные затраты-24</v>
      </c>
      <c r="P55" s="1" t="str">
        <f>dbP!$AA$2</f>
        <v>AA</v>
      </c>
      <c r="R55" s="1" t="str">
        <f t="shared" si="9"/>
        <v>Производственные затраты-24</v>
      </c>
      <c r="S55" s="1">
        <f>IF(OR(R55=0,R55=""),0,IF(AND(N55&lt;&gt;"",O55=""),IF(COUNTIFS(M:M,M55,N:N,N55,O:O,"")=1,0,1),IF(COUNTIF(R:R,R55)=1,0,1)))</f>
        <v>0</v>
      </c>
      <c r="T55" s="6" t="str">
        <f>Items!$T$19</f>
        <v>CF(-)</v>
      </c>
      <c r="U55" s="1" t="str">
        <f>Items!$U$17</f>
        <v>Себестоимость продаж</v>
      </c>
      <c r="V55" s="1" t="str">
        <f>Items!$V$41</f>
        <v>Затраты этапа-3 бизнес-процесса</v>
      </c>
      <c r="W55" s="3" t="s">
        <v>123</v>
      </c>
      <c r="X55" s="1" t="str">
        <f>dbP!$AA$2</f>
        <v>AA</v>
      </c>
      <c r="Y55" s="1" t="str">
        <f>dbP!$AB$2</f>
        <v>AB</v>
      </c>
      <c r="Z55" s="1" t="str">
        <f t="shared" si="10"/>
        <v>Производственные затраты-24</v>
      </c>
      <c r="AA55" s="1">
        <f t="shared" si="12"/>
        <v>0</v>
      </c>
      <c r="AB55" s="6" t="str">
        <f>Items!$AB$19</f>
        <v>PL(-)</v>
      </c>
      <c r="AC55" s="1">
        <f>IF(U55&lt;&gt;Items!$U$17,0,IF(OR(V55="",W55=""),0,MAX(AC$8:AC54)+1))</f>
        <v>35</v>
      </c>
    </row>
    <row r="56" spans="1:29" x14ac:dyDescent="0.3">
      <c r="A56" s="41">
        <f>ROW()</f>
        <v>56</v>
      </c>
      <c r="B56" s="26">
        <f>IFERROR(IF(AND(J56=0,R56=0,Z56=0),0,IF(OR(COUNTIF(M:M,E56)&lt;&gt;0,COUNTIF(U:U,E56)&lt;&gt;0),1,IF(OR(COUNTIF(E:E,M56)&lt;&gt;0,COUNTIF(U:U,M56)&lt;&gt;0),2,IF(OR(COUNTIF(E:E,U56)&lt;&gt;0,COUNTIF(M:M,U56)&lt;&gt;0),3,0)))),1)</f>
        <v>0</v>
      </c>
      <c r="E56" s="1" t="str">
        <f>Items!$E$17</f>
        <v>Начисление себестоимостных затрат</v>
      </c>
      <c r="F56" s="1" t="str">
        <f>Items!$F$41</f>
        <v>Начисление затрат этапа-3 бизнес-процесса</v>
      </c>
      <c r="G56" s="6" t="str">
        <f>Items!$W56</f>
        <v>Производственные затраты-25</v>
      </c>
      <c r="H56" s="1" t="str">
        <f>dbP!$Y$2</f>
        <v>Y</v>
      </c>
      <c r="I56" s="1" t="str">
        <f>dbP!$Z$2</f>
        <v>Z</v>
      </c>
      <c r="J56" s="1" t="str">
        <f t="shared" si="8"/>
        <v>Производственные затраты-25</v>
      </c>
      <c r="K56" s="1">
        <f t="shared" si="7"/>
        <v>0</v>
      </c>
      <c r="L56" s="6" t="str">
        <f>Items!$L$19</f>
        <v>BS(+)</v>
      </c>
      <c r="M56" s="1" t="str">
        <f>Items!$M$17</f>
        <v>Оплаты себестоимостных затрат</v>
      </c>
      <c r="N56" s="1" t="str">
        <f>Items!$N$41</f>
        <v>Оплаты расходов этапа-3 бизнес-процесса</v>
      </c>
      <c r="O56" s="6" t="str">
        <f>Items!$W56</f>
        <v>Производственные затраты-25</v>
      </c>
      <c r="P56" s="1" t="str">
        <f>dbP!$AA$2</f>
        <v>AA</v>
      </c>
      <c r="R56" s="1" t="str">
        <f t="shared" si="9"/>
        <v>Производственные затраты-25</v>
      </c>
      <c r="S56" s="1">
        <f>IF(OR(R56=0,R56=""),0,IF(AND(N56&lt;&gt;"",O56=""),IF(COUNTIFS(M:M,M56,N:N,N56,O:O,"")=1,0,1),IF(COUNTIF(R:R,R56)=1,0,1)))</f>
        <v>0</v>
      </c>
      <c r="T56" s="6" t="str">
        <f>Items!$T$19</f>
        <v>CF(-)</v>
      </c>
      <c r="U56" s="1" t="str">
        <f>Items!$U$17</f>
        <v>Себестоимость продаж</v>
      </c>
      <c r="V56" s="1" t="str">
        <f>Items!$V$41</f>
        <v>Затраты этапа-3 бизнес-процесса</v>
      </c>
      <c r="W56" s="3" t="s">
        <v>124</v>
      </c>
      <c r="X56" s="1" t="str">
        <f>dbP!$AA$2</f>
        <v>AA</v>
      </c>
      <c r="Y56" s="1" t="str">
        <f>dbP!$AB$2</f>
        <v>AB</v>
      </c>
      <c r="Z56" s="1" t="str">
        <f t="shared" si="10"/>
        <v>Производственные затраты-25</v>
      </c>
      <c r="AA56" s="1">
        <f t="shared" si="12"/>
        <v>0</v>
      </c>
      <c r="AB56" s="6" t="str">
        <f>Items!$AB$19</f>
        <v>PL(-)</v>
      </c>
      <c r="AC56" s="1">
        <f>IF(U56&lt;&gt;Items!$U$17,0,IF(OR(V56="",W56=""),0,MAX(AC$8:AC55)+1))</f>
        <v>36</v>
      </c>
    </row>
    <row r="57" spans="1:29" x14ac:dyDescent="0.3">
      <c r="A57" s="41">
        <f>ROW()</f>
        <v>57</v>
      </c>
      <c r="B57" s="26">
        <f>IFERROR(IF(AND(J57=0,R57=0,Z57=0),0,IF(OR(COUNTIF(M:M,E57)&lt;&gt;0,COUNTIF(U:U,E57)&lt;&gt;0),1,IF(OR(COUNTIF(E:E,M57)&lt;&gt;0,COUNTIF(U:U,M57)&lt;&gt;0),2,IF(OR(COUNTIF(E:E,U57)&lt;&gt;0,COUNTIF(M:M,U57)&lt;&gt;0),3,0)))),1)</f>
        <v>0</v>
      </c>
      <c r="E57" s="1" t="str">
        <f>Items!$E$17</f>
        <v>Начисление себестоимостных затрат</v>
      </c>
      <c r="F57" s="1" t="str">
        <f>Items!$F$41</f>
        <v>Начисление затрат этапа-3 бизнес-процесса</v>
      </c>
      <c r="G57" s="6" t="str">
        <f>Items!$W57</f>
        <v>Производственные затраты-26</v>
      </c>
      <c r="H57" s="1" t="str">
        <f>dbP!$Y$2</f>
        <v>Y</v>
      </c>
      <c r="I57" s="1" t="str">
        <f>dbP!$Z$2</f>
        <v>Z</v>
      </c>
      <c r="J57" s="1" t="str">
        <f t="shared" si="8"/>
        <v>Производственные затраты-26</v>
      </c>
      <c r="K57" s="1">
        <f t="shared" si="7"/>
        <v>0</v>
      </c>
      <c r="L57" s="6" t="str">
        <f>Items!$L$19</f>
        <v>BS(+)</v>
      </c>
      <c r="M57" s="1" t="str">
        <f>Items!$M$17</f>
        <v>Оплаты себестоимостных затрат</v>
      </c>
      <c r="N57" s="1" t="str">
        <f>Items!$N$41</f>
        <v>Оплаты расходов этапа-3 бизнес-процесса</v>
      </c>
      <c r="O57" s="6" t="str">
        <f>Items!$W57</f>
        <v>Производственные затраты-26</v>
      </c>
      <c r="P57" s="1" t="str">
        <f>dbP!$AA$2</f>
        <v>AA</v>
      </c>
      <c r="R57" s="1" t="str">
        <f t="shared" si="9"/>
        <v>Производственные затраты-26</v>
      </c>
      <c r="S57" s="1">
        <f>IF(OR(R57=0,R57=""),0,IF(AND(N57&lt;&gt;"",O57=""),IF(COUNTIFS(M:M,M57,N:N,N57,O:O,"")=1,0,1),IF(COUNTIF(R:R,R57)=1,0,1)))</f>
        <v>0</v>
      </c>
      <c r="T57" s="6" t="str">
        <f>Items!$T$19</f>
        <v>CF(-)</v>
      </c>
      <c r="U57" s="1" t="str">
        <f>Items!$U$17</f>
        <v>Себестоимость продаж</v>
      </c>
      <c r="V57" s="1" t="str">
        <f>Items!$V$41</f>
        <v>Затраты этапа-3 бизнес-процесса</v>
      </c>
      <c r="W57" s="3" t="s">
        <v>125</v>
      </c>
      <c r="X57" s="1" t="str">
        <f>dbP!$AA$2</f>
        <v>AA</v>
      </c>
      <c r="Y57" s="1" t="str">
        <f>dbP!$AB$2</f>
        <v>AB</v>
      </c>
      <c r="Z57" s="1" t="str">
        <f t="shared" si="10"/>
        <v>Производственные затраты-26</v>
      </c>
      <c r="AA57" s="1">
        <f t="shared" si="12"/>
        <v>0</v>
      </c>
      <c r="AB57" s="6" t="str">
        <f>Items!$AB$19</f>
        <v>PL(-)</v>
      </c>
      <c r="AC57" s="1">
        <f>IF(U57&lt;&gt;Items!$U$17,0,IF(OR(V57="",W57=""),0,MAX(AC$8:AC56)+1))</f>
        <v>37</v>
      </c>
    </row>
    <row r="58" spans="1:29" x14ac:dyDescent="0.3">
      <c r="A58" s="41">
        <f>ROW()</f>
        <v>58</v>
      </c>
      <c r="B58" s="26">
        <f>IFERROR(IF(AND(J58=0,R58=0,Z58=0),0,IF(OR(COUNTIF(M:M,E58)&lt;&gt;0,COUNTIF(U:U,E58)&lt;&gt;0),1,IF(OR(COUNTIF(E:E,M58)&lt;&gt;0,COUNTIF(U:U,M58)&lt;&gt;0),2,IF(OR(COUNTIF(E:E,U58)&lt;&gt;0,COUNTIF(M:M,U58)&lt;&gt;0),3,0)))),1)</f>
        <v>0</v>
      </c>
      <c r="E58" s="1" t="str">
        <f>Items!$E$17</f>
        <v>Начисление себестоимостных затрат</v>
      </c>
      <c r="F58" s="1" t="str">
        <f>Items!$F$41</f>
        <v>Начисление затрат этапа-3 бизнес-процесса</v>
      </c>
      <c r="G58" s="6" t="str">
        <f>Items!$W58</f>
        <v>Производственные затраты-27</v>
      </c>
      <c r="H58" s="1" t="str">
        <f>dbP!$Y$2</f>
        <v>Y</v>
      </c>
      <c r="I58" s="1" t="str">
        <f>dbP!$Z$2</f>
        <v>Z</v>
      </c>
      <c r="J58" s="1" t="str">
        <f t="shared" si="8"/>
        <v>Производственные затраты-27</v>
      </c>
      <c r="K58" s="1">
        <f t="shared" si="7"/>
        <v>0</v>
      </c>
      <c r="L58" s="6" t="str">
        <f>Items!$L$19</f>
        <v>BS(+)</v>
      </c>
      <c r="M58" s="1" t="str">
        <f>Items!$M$17</f>
        <v>Оплаты себестоимостных затрат</v>
      </c>
      <c r="N58" s="1" t="str">
        <f>Items!$N$41</f>
        <v>Оплаты расходов этапа-3 бизнес-процесса</v>
      </c>
      <c r="O58" s="6" t="str">
        <f>Items!$W58</f>
        <v>Производственные затраты-27</v>
      </c>
      <c r="P58" s="1" t="str">
        <f>dbP!$AA$2</f>
        <v>AA</v>
      </c>
      <c r="R58" s="1" t="str">
        <f t="shared" si="9"/>
        <v>Производственные затраты-27</v>
      </c>
      <c r="S58" s="1">
        <f>IF(OR(R58=0,R58=""),0,IF(AND(N58&lt;&gt;"",O58=""),IF(COUNTIFS(M:M,M58,N:N,N58,O:O,"")=1,0,1),IF(COUNTIF(R:R,R58)=1,0,1)))</f>
        <v>0</v>
      </c>
      <c r="T58" s="6" t="str">
        <f>Items!$T$19</f>
        <v>CF(-)</v>
      </c>
      <c r="U58" s="1" t="str">
        <f>Items!$U$17</f>
        <v>Себестоимость продаж</v>
      </c>
      <c r="V58" s="1" t="str">
        <f>Items!$V$41</f>
        <v>Затраты этапа-3 бизнес-процесса</v>
      </c>
      <c r="W58" s="3" t="s">
        <v>126</v>
      </c>
      <c r="X58" s="1" t="str">
        <f>dbP!$AA$2</f>
        <v>AA</v>
      </c>
      <c r="Y58" s="1" t="str">
        <f>dbP!$AB$2</f>
        <v>AB</v>
      </c>
      <c r="Z58" s="1" t="str">
        <f t="shared" si="10"/>
        <v>Производственные затраты-27</v>
      </c>
      <c r="AA58" s="1">
        <f t="shared" si="12"/>
        <v>0</v>
      </c>
      <c r="AB58" s="6" t="str">
        <f>Items!$AB$19</f>
        <v>PL(-)</v>
      </c>
      <c r="AC58" s="1">
        <f>IF(U58&lt;&gt;Items!$U$17,0,IF(OR(V58="",W58=""),0,MAX(AC$8:AC57)+1))</f>
        <v>38</v>
      </c>
    </row>
    <row r="59" spans="1:29" x14ac:dyDescent="0.3">
      <c r="A59" s="41">
        <f>ROW()</f>
        <v>59</v>
      </c>
      <c r="B59" s="26">
        <f>IFERROR(IF(AND(J59=0,R59=0,Z59=0),0,IF(OR(COUNTIF(M:M,E59)&lt;&gt;0,COUNTIF(U:U,E59)&lt;&gt;0),1,IF(OR(COUNTIF(E:E,M59)&lt;&gt;0,COUNTIF(U:U,M59)&lt;&gt;0),2,IF(OR(COUNTIF(E:E,U59)&lt;&gt;0,COUNTIF(M:M,U59)&lt;&gt;0),3,0)))),1)</f>
        <v>0</v>
      </c>
      <c r="E59" s="1" t="str">
        <f>Items!$E$17</f>
        <v>Начисление себестоимостных затрат</v>
      </c>
      <c r="F59" s="3" t="s">
        <v>145</v>
      </c>
      <c r="G59" s="6"/>
      <c r="H59" s="1" t="str">
        <f>dbP!$Y$2</f>
        <v>Y</v>
      </c>
      <c r="I59" s="1" t="str">
        <f>dbP!$Z$2</f>
        <v>Z</v>
      </c>
      <c r="J59" s="1" t="str">
        <f t="shared" si="8"/>
        <v>Начисление затрат этапа-4 бизнес-процесса</v>
      </c>
      <c r="K59" s="1">
        <f t="shared" si="7"/>
        <v>0</v>
      </c>
      <c r="M59" s="1" t="str">
        <f>Items!$M$17</f>
        <v>Оплаты себестоимостных затрат</v>
      </c>
      <c r="N59" s="3" t="s">
        <v>142</v>
      </c>
      <c r="O59" s="6"/>
      <c r="P59" s="1" t="str">
        <f>dbP!$AA$2</f>
        <v>AA</v>
      </c>
      <c r="R59" s="1" t="str">
        <f t="shared" si="9"/>
        <v>Оплаты расходов этапа-4 бизнес-процесса</v>
      </c>
      <c r="S59" s="1">
        <f>IF(OR(R59=0,R59=""),0,IF(AND(N59&lt;&gt;"",O59=""),IF(COUNTIFS(M:M,M59,N:N,N59,O:O,"")=1,0,1),IF(COUNTIF(R:R,R59)=1,0,1)))</f>
        <v>0</v>
      </c>
      <c r="U59" s="1" t="str">
        <f>Items!$U$17</f>
        <v>Себестоимость продаж</v>
      </c>
      <c r="V59" s="3" t="s">
        <v>119</v>
      </c>
      <c r="X59" s="1" t="str">
        <f>dbP!$AA$2</f>
        <v>AA</v>
      </c>
      <c r="Y59" s="1" t="str">
        <f>dbP!$AB$2</f>
        <v>AB</v>
      </c>
      <c r="Z59" s="1" t="str">
        <f t="shared" si="10"/>
        <v>Затраты этапа-4 бизнес-процесса</v>
      </c>
      <c r="AA59" s="1">
        <f t="shared" si="12"/>
        <v>0</v>
      </c>
      <c r="AC59" s="1">
        <f>IF(U59&lt;&gt;Items!$U$17,0,IF(OR(V59="",W59=""),0,MAX(AC$8:AC58)+1))</f>
        <v>0</v>
      </c>
    </row>
    <row r="60" spans="1:29" x14ac:dyDescent="0.3">
      <c r="A60" s="41">
        <f>ROW()</f>
        <v>60</v>
      </c>
      <c r="B60" s="26">
        <f>IFERROR(IF(AND(J60=0,R60=0,Z60=0),0,IF(OR(COUNTIF(M:M,E60)&lt;&gt;0,COUNTIF(U:U,E60)&lt;&gt;0),1,IF(OR(COUNTIF(E:E,M60)&lt;&gt;0,COUNTIF(U:U,M60)&lt;&gt;0),2,IF(OR(COUNTIF(E:E,U60)&lt;&gt;0,COUNTIF(M:M,U60)&lt;&gt;0),3,0)))),1)</f>
        <v>0</v>
      </c>
      <c r="E60" s="1" t="str">
        <f>Items!$E$17</f>
        <v>Начисление себестоимостных затрат</v>
      </c>
      <c r="F60" s="1" t="str">
        <f>Items!$F$59</f>
        <v>Начисление затрат этапа-4 бизнес-процесса</v>
      </c>
      <c r="G60" s="6" t="str">
        <f>Items!$W60</f>
        <v>Производственные затраты-28</v>
      </c>
      <c r="H60" s="1" t="str">
        <f>dbP!$Y$2</f>
        <v>Y</v>
      </c>
      <c r="I60" s="1" t="str">
        <f>dbP!$Z$2</f>
        <v>Z</v>
      </c>
      <c r="J60" s="1" t="str">
        <f t="shared" si="8"/>
        <v>Производственные затраты-28</v>
      </c>
      <c r="K60" s="1">
        <f t="shared" si="7"/>
        <v>0</v>
      </c>
      <c r="L60" s="6" t="str">
        <f>Items!$L$19</f>
        <v>BS(+)</v>
      </c>
      <c r="M60" s="1" t="str">
        <f>Items!$M$17</f>
        <v>Оплаты себестоимостных затрат</v>
      </c>
      <c r="N60" s="1" t="str">
        <f>Items!$N$59</f>
        <v>Оплаты расходов этапа-4 бизнес-процесса</v>
      </c>
      <c r="O60" s="6" t="str">
        <f>Items!$W60</f>
        <v>Производственные затраты-28</v>
      </c>
      <c r="P60" s="1" t="str">
        <f>dbP!$AA$2</f>
        <v>AA</v>
      </c>
      <c r="R60" s="1" t="str">
        <f t="shared" si="9"/>
        <v>Производственные затраты-28</v>
      </c>
      <c r="S60" s="1">
        <f>IF(OR(R60=0,R60=""),0,IF(AND(N60&lt;&gt;"",O60=""),IF(COUNTIFS(M:M,M60,N:N,N60,O:O,"")=1,0,1),IF(COUNTIF(R:R,R60)=1,0,1)))</f>
        <v>0</v>
      </c>
      <c r="T60" s="6" t="str">
        <f>Items!$T$19</f>
        <v>CF(-)</v>
      </c>
      <c r="U60" s="1" t="str">
        <f>Items!$U$17</f>
        <v>Себестоимость продаж</v>
      </c>
      <c r="V60" s="1" t="str">
        <f>Items!$V$59</f>
        <v>Затраты этапа-4 бизнес-процесса</v>
      </c>
      <c r="W60" s="3" t="s">
        <v>127</v>
      </c>
      <c r="X60" s="1" t="str">
        <f>dbP!$AA$2</f>
        <v>AA</v>
      </c>
      <c r="Y60" s="1" t="str">
        <f>dbP!$AB$2</f>
        <v>AB</v>
      </c>
      <c r="Z60" s="1" t="str">
        <f t="shared" si="10"/>
        <v>Производственные затраты-28</v>
      </c>
      <c r="AA60" s="1">
        <f t="shared" si="12"/>
        <v>0</v>
      </c>
      <c r="AB60" s="6" t="str">
        <f>Items!$AB$19</f>
        <v>PL(-)</v>
      </c>
      <c r="AC60" s="1">
        <f>IF(U60&lt;&gt;Items!$U$17,0,IF(OR(V60="",W60=""),0,MAX(AC$8:AC59)+1))</f>
        <v>39</v>
      </c>
    </row>
    <row r="61" spans="1:29" x14ac:dyDescent="0.3">
      <c r="A61" s="41">
        <f>ROW()</f>
        <v>61</v>
      </c>
      <c r="B61" s="26">
        <f>IFERROR(IF(AND(J61=0,R61=0,Z61=0),0,IF(OR(COUNTIF(M:M,E61)&lt;&gt;0,COUNTIF(U:U,E61)&lt;&gt;0),1,IF(OR(COUNTIF(E:E,M61)&lt;&gt;0,COUNTIF(U:U,M61)&lt;&gt;0),2,IF(OR(COUNTIF(E:E,U61)&lt;&gt;0,COUNTIF(M:M,U61)&lt;&gt;0),3,0)))),1)</f>
        <v>0</v>
      </c>
      <c r="E61" s="1" t="str">
        <f>Items!$E$17</f>
        <v>Начисление себестоимостных затрат</v>
      </c>
      <c r="F61" s="1" t="str">
        <f>Items!$F$59</f>
        <v>Начисление затрат этапа-4 бизнес-процесса</v>
      </c>
      <c r="G61" s="6" t="str">
        <f>Items!$W61</f>
        <v>Производственные затраты-29</v>
      </c>
      <c r="H61" s="1" t="str">
        <f>dbP!$Y$2</f>
        <v>Y</v>
      </c>
      <c r="I61" s="1" t="str">
        <f>dbP!$Z$2</f>
        <v>Z</v>
      </c>
      <c r="J61" s="1" t="str">
        <f t="shared" si="8"/>
        <v>Производственные затраты-29</v>
      </c>
      <c r="K61" s="1">
        <f t="shared" si="7"/>
        <v>0</v>
      </c>
      <c r="L61" s="6" t="str">
        <f>Items!$L$19</f>
        <v>BS(+)</v>
      </c>
      <c r="M61" s="1" t="str">
        <f>Items!$M$17</f>
        <v>Оплаты себестоимостных затрат</v>
      </c>
      <c r="N61" s="1" t="str">
        <f>Items!$N$59</f>
        <v>Оплаты расходов этапа-4 бизнес-процесса</v>
      </c>
      <c r="O61" s="6" t="str">
        <f>Items!$W61</f>
        <v>Производственные затраты-29</v>
      </c>
      <c r="P61" s="1" t="str">
        <f>dbP!$AA$2</f>
        <v>AA</v>
      </c>
      <c r="R61" s="1" t="str">
        <f t="shared" si="9"/>
        <v>Производственные затраты-29</v>
      </c>
      <c r="S61" s="1">
        <f>IF(OR(R61=0,R61=""),0,IF(AND(N61&lt;&gt;"",O61=""),IF(COUNTIFS(M:M,M61,N:N,N61,O:O,"")=1,0,1),IF(COUNTIF(R:R,R61)=1,0,1)))</f>
        <v>0</v>
      </c>
      <c r="T61" s="6" t="str">
        <f>Items!$T$19</f>
        <v>CF(-)</v>
      </c>
      <c r="U61" s="1" t="str">
        <f>Items!$U$17</f>
        <v>Себестоимость продаж</v>
      </c>
      <c r="V61" s="1" t="str">
        <f>Items!$V$59</f>
        <v>Затраты этапа-4 бизнес-процесса</v>
      </c>
      <c r="W61" s="3" t="s">
        <v>128</v>
      </c>
      <c r="X61" s="1" t="str">
        <f>dbP!$AA$2</f>
        <v>AA</v>
      </c>
      <c r="Y61" s="1" t="str">
        <f>dbP!$AB$2</f>
        <v>AB</v>
      </c>
      <c r="Z61" s="1" t="str">
        <f t="shared" si="10"/>
        <v>Производственные затраты-29</v>
      </c>
      <c r="AA61" s="1">
        <f t="shared" si="12"/>
        <v>0</v>
      </c>
      <c r="AB61" s="6" t="str">
        <f>Items!$AB$19</f>
        <v>PL(-)</v>
      </c>
      <c r="AC61" s="1">
        <f>IF(U61&lt;&gt;Items!$U$17,0,IF(OR(V61="",W61=""),0,MAX(AC$8:AC60)+1))</f>
        <v>40</v>
      </c>
    </row>
    <row r="62" spans="1:29" x14ac:dyDescent="0.3">
      <c r="A62" s="41">
        <f>ROW()</f>
        <v>62</v>
      </c>
      <c r="B62" s="26">
        <f>IFERROR(IF(AND(J62=0,R62=0,Z62=0),0,IF(OR(COUNTIF(M:M,E62)&lt;&gt;0,COUNTIF(U:U,E62)&lt;&gt;0),1,IF(OR(COUNTIF(E:E,M62)&lt;&gt;0,COUNTIF(U:U,M62)&lt;&gt;0),2,IF(OR(COUNTIF(E:E,U62)&lt;&gt;0,COUNTIF(M:M,U62)&lt;&gt;0),3,0)))),1)</f>
        <v>0</v>
      </c>
      <c r="E62" s="1" t="str">
        <f>Items!$E$17</f>
        <v>Начисление себестоимостных затрат</v>
      </c>
      <c r="F62" s="1" t="str">
        <f>Items!$F$59</f>
        <v>Начисление затрат этапа-4 бизнес-процесса</v>
      </c>
      <c r="G62" s="6" t="str">
        <f>Items!$W62</f>
        <v>Производственные затраты-30</v>
      </c>
      <c r="H62" s="1" t="str">
        <f>dbP!$Y$2</f>
        <v>Y</v>
      </c>
      <c r="I62" s="1" t="str">
        <f>dbP!$Z$2</f>
        <v>Z</v>
      </c>
      <c r="J62" s="1" t="str">
        <f t="shared" si="8"/>
        <v>Производственные затраты-30</v>
      </c>
      <c r="K62" s="1">
        <f t="shared" si="7"/>
        <v>0</v>
      </c>
      <c r="L62" s="6" t="str">
        <f>Items!$L$19</f>
        <v>BS(+)</v>
      </c>
      <c r="M62" s="1" t="str">
        <f>Items!$M$17</f>
        <v>Оплаты себестоимостных затрат</v>
      </c>
      <c r="N62" s="1" t="str">
        <f>Items!$N$59</f>
        <v>Оплаты расходов этапа-4 бизнес-процесса</v>
      </c>
      <c r="O62" s="6" t="str">
        <f>Items!$W62</f>
        <v>Производственные затраты-30</v>
      </c>
      <c r="P62" s="1" t="str">
        <f>dbP!$AA$2</f>
        <v>AA</v>
      </c>
      <c r="R62" s="1" t="str">
        <f t="shared" si="9"/>
        <v>Производственные затраты-30</v>
      </c>
      <c r="S62" s="1">
        <f>IF(OR(R62=0,R62=""),0,IF(AND(N62&lt;&gt;"",O62=""),IF(COUNTIFS(M:M,M62,N:N,N62,O:O,"")=1,0,1),IF(COUNTIF(R:R,R62)=1,0,1)))</f>
        <v>0</v>
      </c>
      <c r="T62" s="6" t="str">
        <f>Items!$T$19</f>
        <v>CF(-)</v>
      </c>
      <c r="U62" s="1" t="str">
        <f>Items!$U$17</f>
        <v>Себестоимость продаж</v>
      </c>
      <c r="V62" s="1" t="str">
        <f>Items!$V$59</f>
        <v>Затраты этапа-4 бизнес-процесса</v>
      </c>
      <c r="W62" s="3" t="s">
        <v>129</v>
      </c>
      <c r="X62" s="1" t="str">
        <f>dbP!$AA$2</f>
        <v>AA</v>
      </c>
      <c r="Y62" s="1" t="str">
        <f>dbP!$AB$2</f>
        <v>AB</v>
      </c>
      <c r="Z62" s="1" t="str">
        <f t="shared" si="10"/>
        <v>Производственные затраты-30</v>
      </c>
      <c r="AA62" s="1">
        <f t="shared" si="12"/>
        <v>0</v>
      </c>
      <c r="AB62" s="6" t="str">
        <f>Items!$AB$19</f>
        <v>PL(-)</v>
      </c>
      <c r="AC62" s="1">
        <f>IF(U62&lt;&gt;Items!$U$17,0,IF(OR(V62="",W62=""),0,MAX(AC$8:AC61)+1))</f>
        <v>41</v>
      </c>
    </row>
    <row r="63" spans="1:29" x14ac:dyDescent="0.3">
      <c r="A63" s="41">
        <f>ROW()</f>
        <v>63</v>
      </c>
      <c r="B63" s="26">
        <f>IFERROR(IF(AND(J63=0,R63=0,Z63=0),0,IF(OR(COUNTIF(M:M,E63)&lt;&gt;0,COUNTIF(U:U,E63)&lt;&gt;0),1,IF(OR(COUNTIF(E:E,M63)&lt;&gt;0,COUNTIF(U:U,M63)&lt;&gt;0),2,IF(OR(COUNTIF(E:E,U63)&lt;&gt;0,COUNTIF(M:M,U63)&lt;&gt;0),3,0)))),1)</f>
        <v>0</v>
      </c>
      <c r="E63" s="1" t="str">
        <f>Items!$E$17</f>
        <v>Начисление себестоимостных затрат</v>
      </c>
      <c r="F63" s="1" t="str">
        <f>Items!$F$59</f>
        <v>Начисление затрат этапа-4 бизнес-процесса</v>
      </c>
      <c r="G63" s="6" t="str">
        <f>Items!$W63</f>
        <v>Производственные затраты-31</v>
      </c>
      <c r="H63" s="1" t="str">
        <f>dbP!$Y$2</f>
        <v>Y</v>
      </c>
      <c r="I63" s="1" t="str">
        <f>dbP!$Z$2</f>
        <v>Z</v>
      </c>
      <c r="J63" s="1" t="str">
        <f t="shared" si="8"/>
        <v>Производственные затраты-31</v>
      </c>
      <c r="K63" s="1">
        <f t="shared" si="7"/>
        <v>0</v>
      </c>
      <c r="L63" s="6" t="str">
        <f>Items!$L$19</f>
        <v>BS(+)</v>
      </c>
      <c r="M63" s="1" t="str">
        <f>Items!$M$17</f>
        <v>Оплаты себестоимостных затрат</v>
      </c>
      <c r="N63" s="1" t="str">
        <f>Items!$N$59</f>
        <v>Оплаты расходов этапа-4 бизнес-процесса</v>
      </c>
      <c r="O63" s="6" t="str">
        <f>Items!$W63</f>
        <v>Производственные затраты-31</v>
      </c>
      <c r="P63" s="1" t="str">
        <f>dbP!$AA$2</f>
        <v>AA</v>
      </c>
      <c r="R63" s="1" t="str">
        <f t="shared" si="9"/>
        <v>Производственные затраты-31</v>
      </c>
      <c r="S63" s="1">
        <f>IF(OR(R63=0,R63=""),0,IF(AND(N63&lt;&gt;"",O63=""),IF(COUNTIFS(M:M,M63,N:N,N63,O:O,"")=1,0,1),IF(COUNTIF(R:R,R63)=1,0,1)))</f>
        <v>0</v>
      </c>
      <c r="T63" s="6" t="str">
        <f>Items!$T$19</f>
        <v>CF(-)</v>
      </c>
      <c r="U63" s="1" t="str">
        <f>Items!$U$17</f>
        <v>Себестоимость продаж</v>
      </c>
      <c r="V63" s="1" t="str">
        <f>Items!$V$59</f>
        <v>Затраты этапа-4 бизнес-процесса</v>
      </c>
      <c r="W63" s="3" t="s">
        <v>167</v>
      </c>
      <c r="X63" s="1" t="str">
        <f>dbP!$AA$2</f>
        <v>AA</v>
      </c>
      <c r="Y63" s="1" t="str">
        <f>dbP!$AB$2</f>
        <v>AB</v>
      </c>
      <c r="Z63" s="1" t="str">
        <f t="shared" si="10"/>
        <v>Производственные затраты-31</v>
      </c>
      <c r="AA63" s="1">
        <f t="shared" si="12"/>
        <v>0</v>
      </c>
      <c r="AB63" s="6" t="str">
        <f>Items!$AB$19</f>
        <v>PL(-)</v>
      </c>
      <c r="AC63" s="1">
        <f>IF(U63&lt;&gt;Items!$U$17,0,IF(OR(V63="",W63=""),0,MAX(AC$8:AC62)+1))</f>
        <v>42</v>
      </c>
    </row>
    <row r="64" spans="1:29" x14ac:dyDescent="0.3">
      <c r="A64" s="41">
        <f>ROW()</f>
        <v>64</v>
      </c>
      <c r="B64" s="26">
        <f>IFERROR(IF(AND(J64=0,R64=0,Z64=0),0,IF(OR(COUNTIF(M:M,E64)&lt;&gt;0,COUNTIF(U:U,E64)&lt;&gt;0),1,IF(OR(COUNTIF(E:E,M64)&lt;&gt;0,COUNTIF(U:U,M64)&lt;&gt;0),2,IF(OR(COUNTIF(E:E,U64)&lt;&gt;0,COUNTIF(M:M,U64)&lt;&gt;0),3,0)))),1)</f>
        <v>0</v>
      </c>
      <c r="E64" s="1" t="str">
        <f>Items!$E$17</f>
        <v>Начисление себестоимостных затрат</v>
      </c>
      <c r="F64" s="1" t="str">
        <f>Items!$F$59</f>
        <v>Начисление затрат этапа-4 бизнес-процесса</v>
      </c>
      <c r="G64" s="6" t="str">
        <f>Items!$W64</f>
        <v>Производственные затраты-32</v>
      </c>
      <c r="H64" s="1" t="str">
        <f>dbP!$Y$2</f>
        <v>Y</v>
      </c>
      <c r="I64" s="1" t="str">
        <f>dbP!$Z$2</f>
        <v>Z</v>
      </c>
      <c r="J64" s="1" t="str">
        <f t="shared" si="8"/>
        <v>Производственные затраты-32</v>
      </c>
      <c r="K64" s="1">
        <f t="shared" si="7"/>
        <v>0</v>
      </c>
      <c r="L64" s="6" t="str">
        <f>Items!$L$19</f>
        <v>BS(+)</v>
      </c>
      <c r="M64" s="1" t="str">
        <f>Items!$M$17</f>
        <v>Оплаты себестоимостных затрат</v>
      </c>
      <c r="N64" s="1" t="str">
        <f>Items!$N$59</f>
        <v>Оплаты расходов этапа-4 бизнес-процесса</v>
      </c>
      <c r="O64" s="6" t="str">
        <f>Items!$W64</f>
        <v>Производственные затраты-32</v>
      </c>
      <c r="P64" s="1" t="str">
        <f>dbP!$AA$2</f>
        <v>AA</v>
      </c>
      <c r="R64" s="1" t="str">
        <f t="shared" si="9"/>
        <v>Производственные затраты-32</v>
      </c>
      <c r="S64" s="1">
        <f>IF(OR(R64=0,R64=""),0,IF(AND(N64&lt;&gt;"",O64=""),IF(COUNTIFS(M:M,M64,N:N,N64,O:O,"")=1,0,1),IF(COUNTIF(R:R,R64)=1,0,1)))</f>
        <v>0</v>
      </c>
      <c r="T64" s="6" t="str">
        <f>Items!$T$19</f>
        <v>CF(-)</v>
      </c>
      <c r="U64" s="1" t="str">
        <f>Items!$U$17</f>
        <v>Себестоимость продаж</v>
      </c>
      <c r="V64" s="1" t="str">
        <f>Items!$V$59</f>
        <v>Затраты этапа-4 бизнес-процесса</v>
      </c>
      <c r="W64" s="3" t="s">
        <v>168</v>
      </c>
      <c r="X64" s="1" t="str">
        <f>dbP!$AA$2</f>
        <v>AA</v>
      </c>
      <c r="Y64" s="1" t="str">
        <f>dbP!$AB$2</f>
        <v>AB</v>
      </c>
      <c r="Z64" s="1" t="str">
        <f t="shared" si="10"/>
        <v>Производственные затраты-32</v>
      </c>
      <c r="AA64" s="1">
        <f t="shared" si="12"/>
        <v>0</v>
      </c>
      <c r="AB64" s="6" t="str">
        <f>Items!$AB$19</f>
        <v>PL(-)</v>
      </c>
      <c r="AC64" s="1">
        <f>IF(U64&lt;&gt;Items!$U$17,0,IF(OR(V64="",W64=""),0,MAX(AC$8:AC63)+1))</f>
        <v>43</v>
      </c>
    </row>
    <row r="65" spans="1:29" x14ac:dyDescent="0.3">
      <c r="A65" s="41">
        <f>ROW()</f>
        <v>65</v>
      </c>
      <c r="B65" s="26">
        <f>IFERROR(IF(AND(J65=0,R65=0,Z65=0),0,IF(OR(COUNTIF(M:M,E65)&lt;&gt;0,COUNTIF(U:U,E65)&lt;&gt;0),1,IF(OR(COUNTIF(E:E,M65)&lt;&gt;0,COUNTIF(U:U,M65)&lt;&gt;0),2,IF(OR(COUNTIF(E:E,U65)&lt;&gt;0,COUNTIF(M:M,U65)&lt;&gt;0),3,0)))),1)</f>
        <v>0</v>
      </c>
      <c r="E65" s="1" t="str">
        <f>Items!$E$17</f>
        <v>Начисление себестоимостных затрат</v>
      </c>
      <c r="F65" s="1" t="str">
        <f>Items!$F$59</f>
        <v>Начисление затрат этапа-4 бизнес-процесса</v>
      </c>
      <c r="G65" s="6" t="str">
        <f>Items!$W65</f>
        <v>Производственные затраты-33</v>
      </c>
      <c r="H65" s="1" t="str">
        <f>dbP!$Y$2</f>
        <v>Y</v>
      </c>
      <c r="I65" s="1" t="str">
        <f>dbP!$Z$2</f>
        <v>Z</v>
      </c>
      <c r="J65" s="1" t="str">
        <f t="shared" si="8"/>
        <v>Производственные затраты-33</v>
      </c>
      <c r="K65" s="1">
        <f t="shared" si="7"/>
        <v>0</v>
      </c>
      <c r="L65" s="6" t="str">
        <f>Items!$L$19</f>
        <v>BS(+)</v>
      </c>
      <c r="M65" s="1" t="str">
        <f>Items!$M$17</f>
        <v>Оплаты себестоимостных затрат</v>
      </c>
      <c r="N65" s="1" t="str">
        <f>Items!$N$59</f>
        <v>Оплаты расходов этапа-4 бизнес-процесса</v>
      </c>
      <c r="O65" s="6" t="str">
        <f>Items!$W65</f>
        <v>Производственные затраты-33</v>
      </c>
      <c r="P65" s="1" t="str">
        <f>dbP!$AA$2</f>
        <v>AA</v>
      </c>
      <c r="R65" s="1" t="str">
        <f t="shared" si="9"/>
        <v>Производственные затраты-33</v>
      </c>
      <c r="S65" s="1">
        <f>IF(OR(R65=0,R65=""),0,IF(AND(N65&lt;&gt;"",O65=""),IF(COUNTIFS(M:M,M65,N:N,N65,O:O,"")=1,0,1),IF(COUNTIF(R:R,R65)=1,0,1)))</f>
        <v>0</v>
      </c>
      <c r="T65" s="6" t="str">
        <f>Items!$T$19</f>
        <v>CF(-)</v>
      </c>
      <c r="U65" s="1" t="str">
        <f>Items!$U$17</f>
        <v>Себестоимость продаж</v>
      </c>
      <c r="V65" s="1" t="str">
        <f>Items!$V$59</f>
        <v>Затраты этапа-4 бизнес-процесса</v>
      </c>
      <c r="W65" s="3" t="s">
        <v>169</v>
      </c>
      <c r="X65" s="1" t="str">
        <f>dbP!$AA$2</f>
        <v>AA</v>
      </c>
      <c r="Y65" s="1" t="str">
        <f>dbP!$AB$2</f>
        <v>AB</v>
      </c>
      <c r="Z65" s="1" t="str">
        <f t="shared" si="10"/>
        <v>Производственные затраты-33</v>
      </c>
      <c r="AA65" s="1">
        <f t="shared" si="12"/>
        <v>0</v>
      </c>
      <c r="AB65" s="6" t="str">
        <f>Items!$AB$19</f>
        <v>PL(-)</v>
      </c>
      <c r="AC65" s="1">
        <f>IF(U65&lt;&gt;Items!$U$17,0,IF(OR(V65="",W65=""),0,MAX(AC$8:AC64)+1))</f>
        <v>44</v>
      </c>
    </row>
    <row r="66" spans="1:29" x14ac:dyDescent="0.3">
      <c r="A66" s="41">
        <f>ROW()</f>
        <v>66</v>
      </c>
      <c r="B66" s="26">
        <f>IFERROR(IF(AND(J66=0,R66=0,Z66=0),0,IF(OR(COUNTIF(M:M,E66)&lt;&gt;0,COUNTIF(U:U,E66)&lt;&gt;0),1,IF(OR(COUNTIF(E:E,M66)&lt;&gt;0,COUNTIF(U:U,M66)&lt;&gt;0),2,IF(OR(COUNTIF(E:E,U66)&lt;&gt;0,COUNTIF(M:M,U66)&lt;&gt;0),3,0)))),1)</f>
        <v>0</v>
      </c>
      <c r="E66" s="1" t="str">
        <f>Items!$E$17</f>
        <v>Начисление себестоимостных затрат</v>
      </c>
      <c r="F66" s="1" t="str">
        <f>Items!$F$59</f>
        <v>Начисление затрат этапа-4 бизнес-процесса</v>
      </c>
      <c r="G66" s="6" t="str">
        <f>Items!$W66</f>
        <v>Производственные затраты-34</v>
      </c>
      <c r="H66" s="1" t="str">
        <f>dbP!$Y$2</f>
        <v>Y</v>
      </c>
      <c r="I66" s="1" t="str">
        <f>dbP!$Z$2</f>
        <v>Z</v>
      </c>
      <c r="J66" s="1" t="str">
        <f t="shared" si="8"/>
        <v>Производственные затраты-34</v>
      </c>
      <c r="K66" s="1">
        <f t="shared" si="7"/>
        <v>0</v>
      </c>
      <c r="L66" s="6" t="str">
        <f>Items!$L$19</f>
        <v>BS(+)</v>
      </c>
      <c r="M66" s="1" t="str">
        <f>Items!$M$17</f>
        <v>Оплаты себестоимостных затрат</v>
      </c>
      <c r="N66" s="1" t="str">
        <f>Items!$N$59</f>
        <v>Оплаты расходов этапа-4 бизнес-процесса</v>
      </c>
      <c r="O66" s="6" t="str">
        <f>Items!$W66</f>
        <v>Производственные затраты-34</v>
      </c>
      <c r="P66" s="1" t="str">
        <f>dbP!$AA$2</f>
        <v>AA</v>
      </c>
      <c r="R66" s="1" t="str">
        <f t="shared" si="9"/>
        <v>Производственные затраты-34</v>
      </c>
      <c r="S66" s="1">
        <f>IF(OR(R66=0,R66=""),0,IF(AND(N66&lt;&gt;"",O66=""),IF(COUNTIFS(M:M,M66,N:N,N66,O:O,"")=1,0,1),IF(COUNTIF(R:R,R66)=1,0,1)))</f>
        <v>0</v>
      </c>
      <c r="T66" s="6" t="str">
        <f>Items!$T$19</f>
        <v>CF(-)</v>
      </c>
      <c r="U66" s="1" t="str">
        <f>Items!$U$17</f>
        <v>Себестоимость продаж</v>
      </c>
      <c r="V66" s="1" t="str">
        <f>Items!$V$59</f>
        <v>Затраты этапа-4 бизнес-процесса</v>
      </c>
      <c r="W66" s="3" t="s">
        <v>170</v>
      </c>
      <c r="X66" s="1" t="str">
        <f>dbP!$AA$2</f>
        <v>AA</v>
      </c>
      <c r="Y66" s="1" t="str">
        <f>dbP!$AB$2</f>
        <v>AB</v>
      </c>
      <c r="Z66" s="1" t="str">
        <f t="shared" si="10"/>
        <v>Производственные затраты-34</v>
      </c>
      <c r="AA66" s="1">
        <f t="shared" si="12"/>
        <v>0</v>
      </c>
      <c r="AB66" s="6" t="str">
        <f>Items!$AB$19</f>
        <v>PL(-)</v>
      </c>
      <c r="AC66" s="1">
        <f>IF(U66&lt;&gt;Items!$U$17,0,IF(OR(V66="",W66=""),0,MAX(AC$8:AC65)+1))</f>
        <v>45</v>
      </c>
    </row>
    <row r="67" spans="1:29" x14ac:dyDescent="0.3">
      <c r="A67" s="41">
        <f>ROW()</f>
        <v>67</v>
      </c>
      <c r="B67" s="26">
        <f>IFERROR(IF(AND(J67=0,R67=0,Z67=0),0,IF(OR(COUNTIF(M:M,E67)&lt;&gt;0,COUNTIF(U:U,E67)&lt;&gt;0),1,IF(OR(COUNTIF(E:E,M67)&lt;&gt;0,COUNTIF(U:U,M67)&lt;&gt;0),2,IF(OR(COUNTIF(E:E,U67)&lt;&gt;0,COUNTIF(M:M,U67)&lt;&gt;0),3,0)))),1)</f>
        <v>0</v>
      </c>
      <c r="E67" s="1" t="str">
        <f>Items!$E$17</f>
        <v>Начисление себестоимостных затрат</v>
      </c>
      <c r="F67" s="1" t="str">
        <f>Items!$F$59</f>
        <v>Начисление затрат этапа-4 бизнес-процесса</v>
      </c>
      <c r="G67" s="6" t="str">
        <f>Items!$W67</f>
        <v>Производственные затраты-35</v>
      </c>
      <c r="H67" s="1" t="str">
        <f>dbP!$Y$2</f>
        <v>Y</v>
      </c>
      <c r="I67" s="1" t="str">
        <f>dbP!$Z$2</f>
        <v>Z</v>
      </c>
      <c r="J67" s="1" t="str">
        <f t="shared" si="8"/>
        <v>Производственные затраты-35</v>
      </c>
      <c r="K67" s="1">
        <f t="shared" si="7"/>
        <v>0</v>
      </c>
      <c r="L67" s="6" t="str">
        <f>Items!$L$19</f>
        <v>BS(+)</v>
      </c>
      <c r="M67" s="1" t="str">
        <f>Items!$M$17</f>
        <v>Оплаты себестоимостных затрат</v>
      </c>
      <c r="N67" s="1" t="str">
        <f>Items!$N$59</f>
        <v>Оплаты расходов этапа-4 бизнес-процесса</v>
      </c>
      <c r="O67" s="6" t="str">
        <f>Items!$W67</f>
        <v>Производственные затраты-35</v>
      </c>
      <c r="P67" s="1" t="str">
        <f>dbP!$AA$2</f>
        <v>AA</v>
      </c>
      <c r="R67" s="1" t="str">
        <f t="shared" si="9"/>
        <v>Производственные затраты-35</v>
      </c>
      <c r="S67" s="1">
        <f>IF(OR(R67=0,R67=""),0,IF(AND(N67&lt;&gt;"",O67=""),IF(COUNTIFS(M:M,M67,N:N,N67,O:O,"")=1,0,1),IF(COUNTIF(R:R,R67)=1,0,1)))</f>
        <v>0</v>
      </c>
      <c r="T67" s="6" t="str">
        <f>Items!$T$19</f>
        <v>CF(-)</v>
      </c>
      <c r="U67" s="1" t="str">
        <f>Items!$U$17</f>
        <v>Себестоимость продаж</v>
      </c>
      <c r="V67" s="1" t="str">
        <f>Items!$V$59</f>
        <v>Затраты этапа-4 бизнес-процесса</v>
      </c>
      <c r="W67" s="3" t="s">
        <v>171</v>
      </c>
      <c r="X67" s="1" t="str">
        <f>dbP!$AA$2</f>
        <v>AA</v>
      </c>
      <c r="Y67" s="1" t="str">
        <f>dbP!$AB$2</f>
        <v>AB</v>
      </c>
      <c r="Z67" s="1" t="str">
        <f t="shared" si="10"/>
        <v>Производственные затраты-35</v>
      </c>
      <c r="AA67" s="1">
        <f t="shared" si="12"/>
        <v>0</v>
      </c>
      <c r="AB67" s="6" t="str">
        <f>Items!$AB$19</f>
        <v>PL(-)</v>
      </c>
      <c r="AC67" s="1">
        <f>IF(U67&lt;&gt;Items!$U$17,0,IF(OR(V67="",W67=""),0,MAX(AC$8:AC66)+1))</f>
        <v>46</v>
      </c>
    </row>
    <row r="68" spans="1:29" x14ac:dyDescent="0.3">
      <c r="A68" s="41">
        <f>ROW()</f>
        <v>68</v>
      </c>
      <c r="B68" s="26">
        <f>IFERROR(IF(AND(J68=0,R68=0,Z68=0),0,IF(OR(COUNTIF(M:M,E68)&lt;&gt;0,COUNTIF(U:U,E68)&lt;&gt;0),1,IF(OR(COUNTIF(E:E,M68)&lt;&gt;0,COUNTIF(U:U,M68)&lt;&gt;0),2,IF(OR(COUNTIF(E:E,U68)&lt;&gt;0,COUNTIF(M:M,U68)&lt;&gt;0),3,0)))),1)</f>
        <v>0</v>
      </c>
      <c r="E68" s="1" t="str">
        <f>Items!$E$17</f>
        <v>Начисление себестоимостных затрат</v>
      </c>
      <c r="F68" s="1" t="str">
        <f>Items!$F$59</f>
        <v>Начисление затрат этапа-4 бизнес-процесса</v>
      </c>
      <c r="G68" s="6" t="str">
        <f>Items!$W68</f>
        <v>Производственные затраты-36</v>
      </c>
      <c r="H68" s="1" t="str">
        <f>dbP!$Y$2</f>
        <v>Y</v>
      </c>
      <c r="I68" s="1" t="str">
        <f>dbP!$Z$2</f>
        <v>Z</v>
      </c>
      <c r="J68" s="1" t="str">
        <f t="shared" si="8"/>
        <v>Производственные затраты-36</v>
      </c>
      <c r="K68" s="1">
        <f t="shared" si="7"/>
        <v>0</v>
      </c>
      <c r="L68" s="6" t="str">
        <f>Items!$L$19</f>
        <v>BS(+)</v>
      </c>
      <c r="M68" s="1" t="str">
        <f>Items!$M$17</f>
        <v>Оплаты себестоимостных затрат</v>
      </c>
      <c r="N68" s="1" t="str">
        <f>Items!$N$59</f>
        <v>Оплаты расходов этапа-4 бизнес-процесса</v>
      </c>
      <c r="O68" s="6" t="str">
        <f>Items!$W68</f>
        <v>Производственные затраты-36</v>
      </c>
      <c r="P68" s="1" t="str">
        <f>dbP!$AA$2</f>
        <v>AA</v>
      </c>
      <c r="R68" s="1" t="str">
        <f t="shared" si="9"/>
        <v>Производственные затраты-36</v>
      </c>
      <c r="S68" s="1">
        <f>IF(OR(R68=0,R68=""),0,IF(AND(N68&lt;&gt;"",O68=""),IF(COUNTIFS(M:M,M68,N:N,N68,O:O,"")=1,0,1),IF(COUNTIF(R:R,R68)=1,0,1)))</f>
        <v>0</v>
      </c>
      <c r="T68" s="6" t="str">
        <f>Items!$T$19</f>
        <v>CF(-)</v>
      </c>
      <c r="U68" s="1" t="str">
        <f>Items!$U$17</f>
        <v>Себестоимость продаж</v>
      </c>
      <c r="V68" s="1" t="str">
        <f>Items!$V$59</f>
        <v>Затраты этапа-4 бизнес-процесса</v>
      </c>
      <c r="W68" s="3" t="s">
        <v>172</v>
      </c>
      <c r="X68" s="1" t="str">
        <f>dbP!$AA$2</f>
        <v>AA</v>
      </c>
      <c r="Y68" s="1" t="str">
        <f>dbP!$AB$2</f>
        <v>AB</v>
      </c>
      <c r="Z68" s="1" t="str">
        <f t="shared" si="10"/>
        <v>Производственные затраты-36</v>
      </c>
      <c r="AA68" s="1">
        <f t="shared" si="12"/>
        <v>0</v>
      </c>
      <c r="AB68" s="6" t="str">
        <f>Items!$AB$19</f>
        <v>PL(-)</v>
      </c>
      <c r="AC68" s="1">
        <f>IF(U68&lt;&gt;Items!$U$17,0,IF(OR(V68="",W68=""),0,MAX(AC$8:AC67)+1))</f>
        <v>47</v>
      </c>
    </row>
    <row r="69" spans="1:29" x14ac:dyDescent="0.3">
      <c r="A69" s="41">
        <f>ROW()</f>
        <v>69</v>
      </c>
      <c r="B69" s="26">
        <f>IFERROR(IF(AND(J69=0,R69=0,Z69=0),0,IF(OR(COUNTIF(M:M,E69)&lt;&gt;0,COUNTIF(U:U,E69)&lt;&gt;0),1,IF(OR(COUNTIF(E:E,M69)&lt;&gt;0,COUNTIF(U:U,M69)&lt;&gt;0),2,IF(OR(COUNTIF(E:E,U69)&lt;&gt;0,COUNTIF(M:M,U69)&lt;&gt;0),3,0)))),1)</f>
        <v>0</v>
      </c>
      <c r="E69" s="1" t="str">
        <f>Items!$E$17</f>
        <v>Начисление себестоимостных затрат</v>
      </c>
      <c r="F69" s="1" t="str">
        <f>Items!$F$59</f>
        <v>Начисление затрат этапа-4 бизнес-процесса</v>
      </c>
      <c r="G69" s="6" t="str">
        <f>Items!$W69</f>
        <v>Производственные затраты-37</v>
      </c>
      <c r="H69" s="1" t="str">
        <f>dbP!$Y$2</f>
        <v>Y</v>
      </c>
      <c r="I69" s="1" t="str">
        <f>dbP!$Z$2</f>
        <v>Z</v>
      </c>
      <c r="J69" s="1" t="str">
        <f t="shared" si="8"/>
        <v>Производственные затраты-37</v>
      </c>
      <c r="K69" s="1">
        <f t="shared" si="7"/>
        <v>0</v>
      </c>
      <c r="L69" s="6" t="str">
        <f>Items!$L$19</f>
        <v>BS(+)</v>
      </c>
      <c r="M69" s="1" t="str">
        <f>Items!$M$17</f>
        <v>Оплаты себестоимостных затрат</v>
      </c>
      <c r="N69" s="1" t="str">
        <f>Items!$N$59</f>
        <v>Оплаты расходов этапа-4 бизнес-процесса</v>
      </c>
      <c r="O69" s="6" t="str">
        <f>Items!$W69</f>
        <v>Производственные затраты-37</v>
      </c>
      <c r="P69" s="1" t="str">
        <f>dbP!$AA$2</f>
        <v>AA</v>
      </c>
      <c r="R69" s="1" t="str">
        <f t="shared" si="9"/>
        <v>Производственные затраты-37</v>
      </c>
      <c r="S69" s="1">
        <f>IF(OR(R69=0,R69=""),0,IF(AND(N69&lt;&gt;"",O69=""),IF(COUNTIFS(M:M,M69,N:N,N69,O:O,"")=1,0,1),IF(COUNTIF(R:R,R69)=1,0,1)))</f>
        <v>0</v>
      </c>
      <c r="T69" s="6" t="str">
        <f>Items!$T$19</f>
        <v>CF(-)</v>
      </c>
      <c r="U69" s="1" t="str">
        <f>Items!$U$17</f>
        <v>Себестоимость продаж</v>
      </c>
      <c r="V69" s="1" t="str">
        <f>Items!$V$59</f>
        <v>Затраты этапа-4 бизнес-процесса</v>
      </c>
      <c r="W69" s="3" t="s">
        <v>173</v>
      </c>
      <c r="X69" s="1" t="str">
        <f>dbP!$AA$2</f>
        <v>AA</v>
      </c>
      <c r="Y69" s="1" t="str">
        <f>dbP!$AB$2</f>
        <v>AB</v>
      </c>
      <c r="Z69" s="1" t="str">
        <f t="shared" si="10"/>
        <v>Производственные затраты-37</v>
      </c>
      <c r="AA69" s="1">
        <f t="shared" si="12"/>
        <v>0</v>
      </c>
      <c r="AB69" s="6" t="str">
        <f>Items!$AB$19</f>
        <v>PL(-)</v>
      </c>
      <c r="AC69" s="1">
        <f>IF(U69&lt;&gt;Items!$U$17,0,IF(OR(V69="",W69=""),0,MAX(AC$8:AC68)+1))</f>
        <v>48</v>
      </c>
    </row>
    <row r="70" spans="1:29" x14ac:dyDescent="0.3">
      <c r="A70" s="41">
        <f>ROW()</f>
        <v>70</v>
      </c>
      <c r="B70" s="26">
        <f>IFERROR(IF(AND(J70=0,R70=0,Z70=0),0,IF(OR(COUNTIF(M:M,E70)&lt;&gt;0,COUNTIF(U:U,E70)&lt;&gt;0),1,IF(OR(COUNTIF(E:E,M70)&lt;&gt;0,COUNTIF(U:U,M70)&lt;&gt;0),2,IF(OR(COUNTIF(E:E,U70)&lt;&gt;0,COUNTIF(M:M,U70)&lt;&gt;0),3,0)))),1)</f>
        <v>0</v>
      </c>
      <c r="E70" s="1" t="str">
        <f>Items!$E$17</f>
        <v>Начисление себестоимостных затрат</v>
      </c>
      <c r="F70" s="3" t="s">
        <v>146</v>
      </c>
      <c r="G70" s="6"/>
      <c r="H70" s="1" t="str">
        <f>dbP!$Y$2</f>
        <v>Y</v>
      </c>
      <c r="I70" s="1" t="str">
        <f>dbP!$Z$2</f>
        <v>Z</v>
      </c>
      <c r="J70" s="1" t="str">
        <f t="shared" si="8"/>
        <v>Начисление затрат этапа-5 бизнес-процесса</v>
      </c>
      <c r="K70" s="1">
        <f t="shared" si="7"/>
        <v>0</v>
      </c>
      <c r="M70" s="1" t="str">
        <f>Items!$M$17</f>
        <v>Оплаты себестоимостных затрат</v>
      </c>
      <c r="N70" s="3" t="s">
        <v>143</v>
      </c>
      <c r="O70" s="6"/>
      <c r="P70" s="1" t="str">
        <f>dbP!$AA$2</f>
        <v>AA</v>
      </c>
      <c r="R70" s="1" t="str">
        <f t="shared" si="9"/>
        <v>Оплаты расходов этапа-5 бизнес-процесса</v>
      </c>
      <c r="S70" s="1">
        <f>IF(OR(R70=0,R70=""),0,IF(AND(N70&lt;&gt;"",O70=""),IF(COUNTIFS(M:M,M70,N:N,N70,O:O,"")=1,0,1),IF(COUNTIF(R:R,R70)=1,0,1)))</f>
        <v>0</v>
      </c>
      <c r="U70" s="1" t="str">
        <f>Items!$U$17</f>
        <v>Себестоимость продаж</v>
      </c>
      <c r="V70" s="3" t="s">
        <v>130</v>
      </c>
      <c r="X70" s="1" t="str">
        <f>dbP!$AA$2</f>
        <v>AA</v>
      </c>
      <c r="Y70" s="1" t="str">
        <f>dbP!$AB$2</f>
        <v>AB</v>
      </c>
      <c r="Z70" s="1" t="str">
        <f t="shared" si="10"/>
        <v>Затраты этапа-5 бизнес-процесса</v>
      </c>
      <c r="AA70" s="1">
        <f t="shared" si="12"/>
        <v>0</v>
      </c>
      <c r="AC70" s="1">
        <f>IF(U70&lt;&gt;Items!$U$17,0,IF(OR(V70="",W70=""),0,MAX(AC$8:AC69)+1))</f>
        <v>0</v>
      </c>
    </row>
    <row r="71" spans="1:29" x14ac:dyDescent="0.3">
      <c r="A71" s="41">
        <f>ROW()</f>
        <v>71</v>
      </c>
      <c r="B71" s="26">
        <f>IFERROR(IF(AND(J71=0,R71=0,Z71=0),0,IF(OR(COUNTIF(M:M,E71)&lt;&gt;0,COUNTIF(U:U,E71)&lt;&gt;0),1,IF(OR(COUNTIF(E:E,M71)&lt;&gt;0,COUNTIF(U:U,M71)&lt;&gt;0),2,IF(OR(COUNTIF(E:E,U71)&lt;&gt;0,COUNTIF(M:M,U71)&lt;&gt;0),3,0)))),1)</f>
        <v>0</v>
      </c>
      <c r="E71" s="1" t="str">
        <f>Items!$E$17</f>
        <v>Начисление себестоимостных затрат</v>
      </c>
      <c r="F71" s="1" t="str">
        <f>Items!$F$70</f>
        <v>Начисление затрат этапа-5 бизнес-процесса</v>
      </c>
      <c r="G71" s="6" t="str">
        <f>Items!$W71</f>
        <v>Затраты на доставку и продажу-1</v>
      </c>
      <c r="H71" s="1" t="str">
        <f>dbP!$Y$2</f>
        <v>Y</v>
      </c>
      <c r="I71" s="1" t="str">
        <f>dbP!$Z$2</f>
        <v>Z</v>
      </c>
      <c r="J71" s="1" t="str">
        <f t="shared" si="8"/>
        <v>Затраты на доставку и продажу-1</v>
      </c>
      <c r="K71" s="1">
        <f t="shared" si="7"/>
        <v>0</v>
      </c>
      <c r="L71" s="6" t="str">
        <f>Items!$L$19</f>
        <v>BS(+)</v>
      </c>
      <c r="M71" s="1" t="str">
        <f>Items!$M$17</f>
        <v>Оплаты себестоимостных затрат</v>
      </c>
      <c r="N71" s="1" t="str">
        <f>Items!$N$70</f>
        <v>Оплаты расходов этапа-5 бизнес-процесса</v>
      </c>
      <c r="O71" s="6" t="str">
        <f>Items!$W71</f>
        <v>Затраты на доставку и продажу-1</v>
      </c>
      <c r="P71" s="1" t="str">
        <f>dbP!$AA$2</f>
        <v>AA</v>
      </c>
      <c r="R71" s="1" t="str">
        <f t="shared" si="9"/>
        <v>Затраты на доставку и продажу-1</v>
      </c>
      <c r="S71" s="1">
        <f>IF(OR(R71=0,R71=""),0,IF(AND(N71&lt;&gt;"",O71=""),IF(COUNTIFS(M:M,M71,N:N,N71,O:O,"")=1,0,1),IF(COUNTIF(R:R,R71)=1,0,1)))</f>
        <v>0</v>
      </c>
      <c r="T71" s="6" t="str">
        <f>Items!$T$19</f>
        <v>CF(-)</v>
      </c>
      <c r="U71" s="1" t="str">
        <f>Items!$U$17</f>
        <v>Себестоимость продаж</v>
      </c>
      <c r="V71" s="1" t="str">
        <f>Items!$V$70</f>
        <v>Затраты этапа-5 бизнес-процесса</v>
      </c>
      <c r="W71" s="3" t="s">
        <v>131</v>
      </c>
      <c r="X71" s="1" t="str">
        <f>dbP!$AA$2</f>
        <v>AA</v>
      </c>
      <c r="Y71" s="1" t="str">
        <f>dbP!$AB$2</f>
        <v>AB</v>
      </c>
      <c r="Z71" s="1" t="str">
        <f t="shared" si="10"/>
        <v>Затраты на доставку и продажу-1</v>
      </c>
      <c r="AA71" s="1">
        <f t="shared" si="12"/>
        <v>0</v>
      </c>
      <c r="AB71" s="6" t="str">
        <f>Items!$AB$19</f>
        <v>PL(-)</v>
      </c>
      <c r="AC71" s="1">
        <f>IF(U71&lt;&gt;Items!$U$17,0,IF(OR(V71="",W71=""),0,MAX(AC$8:AC70)+1))</f>
        <v>49</v>
      </c>
    </row>
    <row r="72" spans="1:29" x14ac:dyDescent="0.3">
      <c r="A72" s="41">
        <f>ROW()</f>
        <v>72</v>
      </c>
      <c r="B72" s="26">
        <f>IFERROR(IF(AND(J72=0,R72=0,Z72=0),0,IF(OR(COUNTIF(M:M,E72)&lt;&gt;0,COUNTIF(U:U,E72)&lt;&gt;0),1,IF(OR(COUNTIF(E:E,M72)&lt;&gt;0,COUNTIF(U:U,M72)&lt;&gt;0),2,IF(OR(COUNTIF(E:E,U72)&lt;&gt;0,COUNTIF(M:M,U72)&lt;&gt;0),3,0)))),1)</f>
        <v>0</v>
      </c>
      <c r="E72" s="1" t="str">
        <f>Items!$E$17</f>
        <v>Начисление себестоимостных затрат</v>
      </c>
      <c r="F72" s="1" t="str">
        <f>Items!$F$70</f>
        <v>Начисление затрат этапа-5 бизнес-процесса</v>
      </c>
      <c r="G72" s="6" t="str">
        <f>Items!$W72</f>
        <v>Затраты на доставку и продажу-2</v>
      </c>
      <c r="H72" s="1" t="str">
        <f>dbP!$Y$2</f>
        <v>Y</v>
      </c>
      <c r="I72" s="1" t="str">
        <f>dbP!$Z$2</f>
        <v>Z</v>
      </c>
      <c r="J72" s="1" t="str">
        <f t="shared" si="8"/>
        <v>Затраты на доставку и продажу-2</v>
      </c>
      <c r="K72" s="1">
        <f t="shared" si="7"/>
        <v>0</v>
      </c>
      <c r="L72" s="6" t="str">
        <f>Items!$L$19</f>
        <v>BS(+)</v>
      </c>
      <c r="M72" s="1" t="str">
        <f>Items!$M$17</f>
        <v>Оплаты себестоимостных затрат</v>
      </c>
      <c r="N72" s="1" t="str">
        <f>Items!$N$70</f>
        <v>Оплаты расходов этапа-5 бизнес-процесса</v>
      </c>
      <c r="O72" s="6" t="str">
        <f>Items!$W72</f>
        <v>Затраты на доставку и продажу-2</v>
      </c>
      <c r="P72" s="1" t="str">
        <f>dbP!$AA$2</f>
        <v>AA</v>
      </c>
      <c r="R72" s="1" t="str">
        <f t="shared" si="9"/>
        <v>Затраты на доставку и продажу-2</v>
      </c>
      <c r="S72" s="1">
        <f>IF(OR(R72=0,R72=""),0,IF(AND(N72&lt;&gt;"",O72=""),IF(COUNTIFS(M:M,M72,N:N,N72,O:O,"")=1,0,1),IF(COUNTIF(R:R,R72)=1,0,1)))</f>
        <v>0</v>
      </c>
      <c r="T72" s="6" t="str">
        <f>Items!$T$19</f>
        <v>CF(-)</v>
      </c>
      <c r="U72" s="1" t="str">
        <f>Items!$U$17</f>
        <v>Себестоимость продаж</v>
      </c>
      <c r="V72" s="1" t="str">
        <f>Items!$V$70</f>
        <v>Затраты этапа-5 бизнес-процесса</v>
      </c>
      <c r="W72" s="3" t="s">
        <v>132</v>
      </c>
      <c r="X72" s="1" t="str">
        <f>dbP!$AA$2</f>
        <v>AA</v>
      </c>
      <c r="Y72" s="1" t="str">
        <f>dbP!$AB$2</f>
        <v>AB</v>
      </c>
      <c r="Z72" s="1" t="str">
        <f t="shared" si="10"/>
        <v>Затраты на доставку и продажу-2</v>
      </c>
      <c r="AA72" s="1">
        <f t="shared" si="12"/>
        <v>0</v>
      </c>
      <c r="AB72" s="6" t="str">
        <f>Items!$AB$19</f>
        <v>PL(-)</v>
      </c>
      <c r="AC72" s="1">
        <f>IF(U72&lt;&gt;Items!$U$17,0,IF(OR(V72="",W72=""),0,MAX(AC$8:AC71)+1))</f>
        <v>50</v>
      </c>
    </row>
    <row r="73" spans="1:29" x14ac:dyDescent="0.3">
      <c r="A73" s="41">
        <f>ROW()</f>
        <v>73</v>
      </c>
      <c r="B73" s="26">
        <f>IFERROR(IF(AND(J73=0,R73=0,Z73=0),0,IF(OR(COUNTIF(M:M,E73)&lt;&gt;0,COUNTIF(U:U,E73)&lt;&gt;0),1,IF(OR(COUNTIF(E:E,M73)&lt;&gt;0,COUNTIF(U:U,M73)&lt;&gt;0),2,IF(OR(COUNTIF(E:E,U73)&lt;&gt;0,COUNTIF(M:M,U73)&lt;&gt;0),3,0)))),1)</f>
        <v>0</v>
      </c>
      <c r="E73" s="1" t="str">
        <f>Items!$E$17</f>
        <v>Начисление себестоимостных затрат</v>
      </c>
      <c r="F73" s="1" t="str">
        <f>Items!$F$70</f>
        <v>Начисление затрат этапа-5 бизнес-процесса</v>
      </c>
      <c r="G73" s="6" t="str">
        <f>Items!$W73</f>
        <v>Затраты на доставку и продажу-3</v>
      </c>
      <c r="H73" s="1" t="str">
        <f>dbP!$Y$2</f>
        <v>Y</v>
      </c>
      <c r="I73" s="1" t="str">
        <f>dbP!$Z$2</f>
        <v>Z</v>
      </c>
      <c r="J73" s="1" t="str">
        <f t="shared" si="8"/>
        <v>Затраты на доставку и продажу-3</v>
      </c>
      <c r="K73" s="1">
        <f t="shared" si="7"/>
        <v>0</v>
      </c>
      <c r="L73" s="6" t="str">
        <f>Items!$L$19</f>
        <v>BS(+)</v>
      </c>
      <c r="M73" s="1" t="str">
        <f>Items!$M$17</f>
        <v>Оплаты себестоимостных затрат</v>
      </c>
      <c r="N73" s="1" t="str">
        <f>Items!$N$70</f>
        <v>Оплаты расходов этапа-5 бизнес-процесса</v>
      </c>
      <c r="O73" s="6" t="str">
        <f>Items!$W73</f>
        <v>Затраты на доставку и продажу-3</v>
      </c>
      <c r="P73" s="1" t="str">
        <f>dbP!$AA$2</f>
        <v>AA</v>
      </c>
      <c r="R73" s="1" t="str">
        <f t="shared" si="9"/>
        <v>Затраты на доставку и продажу-3</v>
      </c>
      <c r="S73" s="1">
        <f>IF(OR(R73=0,R73=""),0,IF(AND(N73&lt;&gt;"",O73=""),IF(COUNTIFS(M:M,M73,N:N,N73,O:O,"")=1,0,1),IF(COUNTIF(R:R,R73)=1,0,1)))</f>
        <v>0</v>
      </c>
      <c r="T73" s="6" t="str">
        <f>Items!$T$19</f>
        <v>CF(-)</v>
      </c>
      <c r="U73" s="1" t="str">
        <f>Items!$U$17</f>
        <v>Себестоимость продаж</v>
      </c>
      <c r="V73" s="1" t="str">
        <f>Items!$V$70</f>
        <v>Затраты этапа-5 бизнес-процесса</v>
      </c>
      <c r="W73" s="3" t="s">
        <v>133</v>
      </c>
      <c r="X73" s="1" t="str">
        <f>dbP!$AA$2</f>
        <v>AA</v>
      </c>
      <c r="Y73" s="1" t="str">
        <f>dbP!$AB$2</f>
        <v>AB</v>
      </c>
      <c r="Z73" s="1" t="str">
        <f t="shared" si="10"/>
        <v>Затраты на доставку и продажу-3</v>
      </c>
      <c r="AA73" s="1">
        <f t="shared" ref="AA73:AA104" si="13">IF(OR(Z73=0,Z73=""),0,IF(AND(V73&lt;&gt;"",W73=""),IF(COUNTIFS(U:U,U73,V:V,V73,W:W,"")=1,0,1),IF(COUNTIF(Z:Z,Z73)=1,0,1)))</f>
        <v>0</v>
      </c>
      <c r="AB73" s="6" t="str">
        <f>Items!$AB$19</f>
        <v>PL(-)</v>
      </c>
      <c r="AC73" s="1">
        <f>IF(U73&lt;&gt;Items!$U$17,0,IF(OR(V73="",W73=""),0,MAX(AC$8:AC72)+1))</f>
        <v>51</v>
      </c>
    </row>
    <row r="74" spans="1:29" x14ac:dyDescent="0.3">
      <c r="A74" s="41">
        <f>ROW()</f>
        <v>74</v>
      </c>
      <c r="B74" s="26">
        <f>IFERROR(IF(AND(J74=0,R74=0,Z74=0),0,IF(OR(COUNTIF(M:M,E74)&lt;&gt;0,COUNTIF(U:U,E74)&lt;&gt;0),1,IF(OR(COUNTIF(E:E,M74)&lt;&gt;0,COUNTIF(U:U,M74)&lt;&gt;0),2,IF(OR(COUNTIF(E:E,U74)&lt;&gt;0,COUNTIF(M:M,U74)&lt;&gt;0),3,0)))),1)</f>
        <v>0</v>
      </c>
      <c r="E74" s="1" t="str">
        <f>Items!$E$17</f>
        <v>Начисление себестоимостных затрат</v>
      </c>
      <c r="F74" s="1" t="str">
        <f>Items!$F$70</f>
        <v>Начисление затрат этапа-5 бизнес-процесса</v>
      </c>
      <c r="G74" s="6" t="str">
        <f>Items!$W74</f>
        <v>Затраты на доставку и продажу-4</v>
      </c>
      <c r="H74" s="1" t="str">
        <f>dbP!$Y$2</f>
        <v>Y</v>
      </c>
      <c r="I74" s="1" t="str">
        <f>dbP!$Z$2</f>
        <v>Z</v>
      </c>
      <c r="J74" s="1" t="str">
        <f t="shared" si="8"/>
        <v>Затраты на доставку и продажу-4</v>
      </c>
      <c r="K74" s="1">
        <f t="shared" ref="K74:K97" si="14">IF(OR(J74=0,J74=""),0,IF(AND(F74&lt;&gt;"",G74=""),IF(COUNTIFS(E:E,E74,F:F,F74,G:G,"")=1,0,1),IF(COUNTIF(J:J,J74)=1,0,1)))</f>
        <v>0</v>
      </c>
      <c r="L74" s="6" t="str">
        <f>Items!$L$19</f>
        <v>BS(+)</v>
      </c>
      <c r="M74" s="1" t="str">
        <f>Items!$M$17</f>
        <v>Оплаты себестоимостных затрат</v>
      </c>
      <c r="N74" s="1" t="str">
        <f>Items!$N$70</f>
        <v>Оплаты расходов этапа-5 бизнес-процесса</v>
      </c>
      <c r="O74" s="6" t="str">
        <f>Items!$W74</f>
        <v>Затраты на доставку и продажу-4</v>
      </c>
      <c r="P74" s="1" t="str">
        <f>dbP!$AA$2</f>
        <v>AA</v>
      </c>
      <c r="R74" s="1" t="str">
        <f t="shared" si="9"/>
        <v>Затраты на доставку и продажу-4</v>
      </c>
      <c r="S74" s="1">
        <f>IF(OR(R74=0,R74=""),0,IF(AND(N74&lt;&gt;"",O74=""),IF(COUNTIFS(M:M,M74,N:N,N74,O:O,"")=1,0,1),IF(COUNTIF(R:R,R74)=1,0,1)))</f>
        <v>0</v>
      </c>
      <c r="T74" s="6" t="str">
        <f>Items!$T$19</f>
        <v>CF(-)</v>
      </c>
      <c r="U74" s="1" t="str">
        <f>Items!$U$17</f>
        <v>Себестоимость продаж</v>
      </c>
      <c r="V74" s="1" t="str">
        <f>Items!$V$70</f>
        <v>Затраты этапа-5 бизнес-процесса</v>
      </c>
      <c r="W74" s="3" t="s">
        <v>134</v>
      </c>
      <c r="X74" s="1" t="str">
        <f>dbP!$AA$2</f>
        <v>AA</v>
      </c>
      <c r="Y74" s="1" t="str">
        <f>dbP!$AB$2</f>
        <v>AB</v>
      </c>
      <c r="Z74" s="1" t="str">
        <f t="shared" si="10"/>
        <v>Затраты на доставку и продажу-4</v>
      </c>
      <c r="AA74" s="1">
        <f t="shared" si="13"/>
        <v>0</v>
      </c>
      <c r="AB74" s="6" t="str">
        <f>Items!$AB$19</f>
        <v>PL(-)</v>
      </c>
      <c r="AC74" s="1">
        <f>IF(U74&lt;&gt;Items!$U$17,0,IF(OR(V74="",W74=""),0,MAX(AC$8:AC73)+1))</f>
        <v>52</v>
      </c>
    </row>
    <row r="75" spans="1:29" x14ac:dyDescent="0.3">
      <c r="A75" s="41">
        <f>ROW()</f>
        <v>75</v>
      </c>
      <c r="B75" s="26">
        <f>IFERROR(IF(AND(J75=0,R75=0,Z75=0),0,IF(OR(COUNTIF(M:M,E75)&lt;&gt;0,COUNTIF(U:U,E75)&lt;&gt;0),1,IF(OR(COUNTIF(E:E,M75)&lt;&gt;0,COUNTIF(U:U,M75)&lt;&gt;0),2,IF(OR(COUNTIF(E:E,U75)&lt;&gt;0,COUNTIF(M:M,U75)&lt;&gt;0),3,0)))),1)</f>
        <v>0</v>
      </c>
      <c r="E75" s="1" t="str">
        <f>Items!$E$17</f>
        <v>Начисление себестоимостных затрат</v>
      </c>
      <c r="F75" s="1" t="str">
        <f>Items!$F$70</f>
        <v>Начисление затрат этапа-5 бизнес-процесса</v>
      </c>
      <c r="G75" s="6" t="str">
        <f>Items!$W75</f>
        <v>Затраты на доставку и продажу-5</v>
      </c>
      <c r="H75" s="1" t="str">
        <f>dbP!$Y$2</f>
        <v>Y</v>
      </c>
      <c r="I75" s="1" t="str">
        <f>dbP!$Z$2</f>
        <v>Z</v>
      </c>
      <c r="J75" s="1" t="str">
        <f t="shared" si="8"/>
        <v>Затраты на доставку и продажу-5</v>
      </c>
      <c r="K75" s="1">
        <f t="shared" si="14"/>
        <v>0</v>
      </c>
      <c r="L75" s="6" t="str">
        <f>Items!$L$19</f>
        <v>BS(+)</v>
      </c>
      <c r="M75" s="1" t="str">
        <f>Items!$M$17</f>
        <v>Оплаты себестоимостных затрат</v>
      </c>
      <c r="N75" s="1" t="str">
        <f>Items!$N$70</f>
        <v>Оплаты расходов этапа-5 бизнес-процесса</v>
      </c>
      <c r="O75" s="6" t="str">
        <f>Items!$W75</f>
        <v>Затраты на доставку и продажу-5</v>
      </c>
      <c r="P75" s="1" t="str">
        <f>dbP!$AA$2</f>
        <v>AA</v>
      </c>
      <c r="R75" s="1" t="str">
        <f t="shared" si="9"/>
        <v>Затраты на доставку и продажу-5</v>
      </c>
      <c r="S75" s="1">
        <f>IF(OR(R75=0,R75=""),0,IF(AND(N75&lt;&gt;"",O75=""),IF(COUNTIFS(M:M,M75,N:N,N75,O:O,"")=1,0,1),IF(COUNTIF(R:R,R75)=1,0,1)))</f>
        <v>0</v>
      </c>
      <c r="T75" s="6" t="str">
        <f>Items!$T$19</f>
        <v>CF(-)</v>
      </c>
      <c r="U75" s="1" t="str">
        <f>Items!$U$17</f>
        <v>Себестоимость продаж</v>
      </c>
      <c r="V75" s="1" t="str">
        <f>Items!$V$70</f>
        <v>Затраты этапа-5 бизнес-процесса</v>
      </c>
      <c r="W75" s="3" t="s">
        <v>135</v>
      </c>
      <c r="X75" s="1" t="str">
        <f>dbP!$AA$2</f>
        <v>AA</v>
      </c>
      <c r="Y75" s="1" t="str">
        <f>dbP!$AB$2</f>
        <v>AB</v>
      </c>
      <c r="Z75" s="1" t="str">
        <f t="shared" si="10"/>
        <v>Затраты на доставку и продажу-5</v>
      </c>
      <c r="AA75" s="1">
        <f t="shared" si="13"/>
        <v>0</v>
      </c>
      <c r="AB75" s="6" t="str">
        <f>Items!$AB$19</f>
        <v>PL(-)</v>
      </c>
      <c r="AC75" s="1">
        <f>IF(U75&lt;&gt;Items!$U$17,0,IF(OR(V75="",W75=""),0,MAX(AC$8:AC74)+1))</f>
        <v>53</v>
      </c>
    </row>
    <row r="76" spans="1:29" x14ac:dyDescent="0.3">
      <c r="A76" s="41">
        <f>ROW()</f>
        <v>76</v>
      </c>
      <c r="B76" s="26">
        <f>IFERROR(IF(AND(J76=0,R76=0,Z76=0),0,IF(OR(COUNTIF(M:M,E76)&lt;&gt;0,COUNTIF(U:U,E76)&lt;&gt;0),1,IF(OR(COUNTIF(E:E,M76)&lt;&gt;0,COUNTIF(U:U,M76)&lt;&gt;0),2,IF(OR(COUNTIF(E:E,U76)&lt;&gt;0,COUNTIF(M:M,U76)&lt;&gt;0),3,0)))),1)</f>
        <v>0</v>
      </c>
      <c r="E76" s="1" t="str">
        <f>Items!$E$17</f>
        <v>Начисление себестоимостных затрат</v>
      </c>
      <c r="F76" s="1" t="str">
        <f>Items!$F$70</f>
        <v>Начисление затрат этапа-5 бизнес-процесса</v>
      </c>
      <c r="G76" s="6" t="str">
        <f>Items!$W76</f>
        <v>Затраты на доставку и продажу-6</v>
      </c>
      <c r="H76" s="1" t="str">
        <f>dbP!$Y$2</f>
        <v>Y</v>
      </c>
      <c r="I76" s="1" t="str">
        <f>dbP!$Z$2</f>
        <v>Z</v>
      </c>
      <c r="J76" s="1" t="str">
        <f t="shared" si="8"/>
        <v>Затраты на доставку и продажу-6</v>
      </c>
      <c r="K76" s="1">
        <f t="shared" si="14"/>
        <v>0</v>
      </c>
      <c r="L76" s="6" t="str">
        <f>Items!$L$19</f>
        <v>BS(+)</v>
      </c>
      <c r="M76" s="1" t="str">
        <f>Items!$M$17</f>
        <v>Оплаты себестоимостных затрат</v>
      </c>
      <c r="N76" s="1" t="str">
        <f>Items!$N$70</f>
        <v>Оплаты расходов этапа-5 бизнес-процесса</v>
      </c>
      <c r="O76" s="6" t="str">
        <f>Items!$W76</f>
        <v>Затраты на доставку и продажу-6</v>
      </c>
      <c r="P76" s="1" t="str">
        <f>dbP!$AA$2</f>
        <v>AA</v>
      </c>
      <c r="R76" s="1" t="str">
        <f t="shared" si="9"/>
        <v>Затраты на доставку и продажу-6</v>
      </c>
      <c r="S76" s="1">
        <f>IF(OR(R76=0,R76=""),0,IF(AND(N76&lt;&gt;"",O76=""),IF(COUNTIFS(M:M,M76,N:N,N76,O:O,"")=1,0,1),IF(COUNTIF(R:R,R76)=1,0,1)))</f>
        <v>0</v>
      </c>
      <c r="T76" s="6" t="str">
        <f>Items!$T$19</f>
        <v>CF(-)</v>
      </c>
      <c r="U76" s="1" t="str">
        <f>Items!$U$17</f>
        <v>Себестоимость продаж</v>
      </c>
      <c r="V76" s="1" t="str">
        <f>Items!$V$70</f>
        <v>Затраты этапа-5 бизнес-процесса</v>
      </c>
      <c r="W76" s="3" t="s">
        <v>136</v>
      </c>
      <c r="X76" s="1" t="str">
        <f>dbP!$AA$2</f>
        <v>AA</v>
      </c>
      <c r="Y76" s="1" t="str">
        <f>dbP!$AB$2</f>
        <v>AB</v>
      </c>
      <c r="Z76" s="1" t="str">
        <f t="shared" si="10"/>
        <v>Затраты на доставку и продажу-6</v>
      </c>
      <c r="AA76" s="1">
        <f t="shared" si="13"/>
        <v>0</v>
      </c>
      <c r="AB76" s="6" t="str">
        <f>Items!$AB$19</f>
        <v>PL(-)</v>
      </c>
      <c r="AC76" s="1">
        <f>IF(U76&lt;&gt;Items!$U$17,0,IF(OR(V76="",W76=""),0,MAX(AC$8:AC75)+1))</f>
        <v>54</v>
      </c>
    </row>
    <row r="77" spans="1:29" x14ac:dyDescent="0.3">
      <c r="A77" s="41">
        <f>ROW()</f>
        <v>77</v>
      </c>
      <c r="B77" s="26">
        <f>IFERROR(IF(AND(J77=0,R77=0,Z77=0),0,IF(OR(COUNTIF(M:M,E77)&lt;&gt;0,COUNTIF(U:U,E77)&lt;&gt;0),1,IF(OR(COUNTIF(E:E,M77)&lt;&gt;0,COUNTIF(U:U,M77)&lt;&gt;0),2,IF(OR(COUNTIF(E:E,U77)&lt;&gt;0,COUNTIF(M:M,U77)&lt;&gt;0),3,0)))),1)</f>
        <v>0</v>
      </c>
      <c r="E77" s="1" t="str">
        <f>Items!$E$17</f>
        <v>Начисление себестоимостных затрат</v>
      </c>
      <c r="F77" s="1" t="str">
        <f>Items!$F$70</f>
        <v>Начисление затрат этапа-5 бизнес-процесса</v>
      </c>
      <c r="G77" s="6" t="str">
        <f>Items!$W77</f>
        <v>Затраты на доставку и продажу-7</v>
      </c>
      <c r="H77" s="1" t="str">
        <f>dbP!$Y$2</f>
        <v>Y</v>
      </c>
      <c r="I77" s="1" t="str">
        <f>dbP!$Z$2</f>
        <v>Z</v>
      </c>
      <c r="J77" s="1" t="str">
        <f t="shared" si="8"/>
        <v>Затраты на доставку и продажу-7</v>
      </c>
      <c r="K77" s="1">
        <f t="shared" si="14"/>
        <v>0</v>
      </c>
      <c r="L77" s="6" t="str">
        <f>Items!$L$19</f>
        <v>BS(+)</v>
      </c>
      <c r="M77" s="1" t="str">
        <f>Items!$M$17</f>
        <v>Оплаты себестоимостных затрат</v>
      </c>
      <c r="N77" s="1" t="str">
        <f>Items!$N$70</f>
        <v>Оплаты расходов этапа-5 бизнес-процесса</v>
      </c>
      <c r="O77" s="6" t="str">
        <f>Items!$W77</f>
        <v>Затраты на доставку и продажу-7</v>
      </c>
      <c r="P77" s="1" t="str">
        <f>dbP!$AA$2</f>
        <v>AA</v>
      </c>
      <c r="R77" s="1" t="str">
        <f t="shared" si="9"/>
        <v>Затраты на доставку и продажу-7</v>
      </c>
      <c r="S77" s="1">
        <f>IF(OR(R77=0,R77=""),0,IF(AND(N77&lt;&gt;"",O77=""),IF(COUNTIFS(M:M,M77,N:N,N77,O:O,"")=1,0,1),IF(COUNTIF(R:R,R77)=1,0,1)))</f>
        <v>0</v>
      </c>
      <c r="T77" s="6" t="str">
        <f>Items!$T$19</f>
        <v>CF(-)</v>
      </c>
      <c r="U77" s="1" t="str">
        <f>Items!$U$17</f>
        <v>Себестоимость продаж</v>
      </c>
      <c r="V77" s="1" t="str">
        <f>Items!$V$70</f>
        <v>Затраты этапа-5 бизнес-процесса</v>
      </c>
      <c r="W77" s="3" t="s">
        <v>137</v>
      </c>
      <c r="X77" s="1" t="str">
        <f>dbP!$AA$2</f>
        <v>AA</v>
      </c>
      <c r="Y77" s="1" t="str">
        <f>dbP!$AB$2</f>
        <v>AB</v>
      </c>
      <c r="Z77" s="1" t="str">
        <f t="shared" si="10"/>
        <v>Затраты на доставку и продажу-7</v>
      </c>
      <c r="AA77" s="1">
        <f t="shared" si="13"/>
        <v>0</v>
      </c>
      <c r="AB77" s="6" t="str">
        <f>Items!$AB$19</f>
        <v>PL(-)</v>
      </c>
      <c r="AC77" s="1">
        <f>IF(U77&lt;&gt;Items!$U$17,0,IF(OR(V77="",W77=""),0,MAX(AC$8:AC76)+1))</f>
        <v>55</v>
      </c>
    </row>
    <row r="78" spans="1:29" x14ac:dyDescent="0.3">
      <c r="A78" s="41">
        <f>ROW()</f>
        <v>78</v>
      </c>
      <c r="B78" s="26">
        <f>IFERROR(IF(AND(J78=0,R78=0,Z78=0),0,IF(OR(COUNTIF(M:M,E78)&lt;&gt;0,COUNTIF(U:U,E78)&lt;&gt;0),1,IF(OR(COUNTIF(E:E,M78)&lt;&gt;0,COUNTIF(U:U,M78)&lt;&gt;0),2,IF(OR(COUNTIF(E:E,U78)&lt;&gt;0,COUNTIF(M:M,U78)&lt;&gt;0),3,0)))),1)</f>
        <v>0</v>
      </c>
      <c r="E78" s="1" t="str">
        <f>Items!$E$17</f>
        <v>Начисление себестоимостных затрат</v>
      </c>
      <c r="F78" s="1" t="str">
        <f>Items!$F$70</f>
        <v>Начисление затрат этапа-5 бизнес-процесса</v>
      </c>
      <c r="G78" s="6" t="str">
        <f>Items!$W78</f>
        <v>Затраты на доставку и продажу-8</v>
      </c>
      <c r="H78" s="1" t="str">
        <f>dbP!$Y$2</f>
        <v>Y</v>
      </c>
      <c r="I78" s="1" t="str">
        <f>dbP!$Z$2</f>
        <v>Z</v>
      </c>
      <c r="J78" s="1" t="str">
        <f t="shared" si="8"/>
        <v>Затраты на доставку и продажу-8</v>
      </c>
      <c r="K78" s="1">
        <f t="shared" si="14"/>
        <v>0</v>
      </c>
      <c r="L78" s="6" t="str">
        <f>Items!$L$19</f>
        <v>BS(+)</v>
      </c>
      <c r="M78" s="1" t="str">
        <f>Items!$M$17</f>
        <v>Оплаты себестоимостных затрат</v>
      </c>
      <c r="N78" s="1" t="str">
        <f>Items!$N$70</f>
        <v>Оплаты расходов этапа-5 бизнес-процесса</v>
      </c>
      <c r="O78" s="6" t="str">
        <f>Items!$W78</f>
        <v>Затраты на доставку и продажу-8</v>
      </c>
      <c r="P78" s="1" t="str">
        <f>dbP!$AA$2</f>
        <v>AA</v>
      </c>
      <c r="R78" s="1" t="str">
        <f t="shared" si="9"/>
        <v>Затраты на доставку и продажу-8</v>
      </c>
      <c r="S78" s="1">
        <f>IF(OR(R78=0,R78=""),0,IF(AND(N78&lt;&gt;"",O78=""),IF(COUNTIFS(M:M,M78,N:N,N78,O:O,"")=1,0,1),IF(COUNTIF(R:R,R78)=1,0,1)))</f>
        <v>0</v>
      </c>
      <c r="T78" s="6" t="str">
        <f>Items!$T$19</f>
        <v>CF(-)</v>
      </c>
      <c r="U78" s="1" t="str">
        <f>Items!$U$17</f>
        <v>Себестоимость продаж</v>
      </c>
      <c r="V78" s="1" t="str">
        <f>Items!$V$70</f>
        <v>Затраты этапа-5 бизнес-процесса</v>
      </c>
      <c r="W78" s="3" t="s">
        <v>138</v>
      </c>
      <c r="X78" s="1" t="str">
        <f>dbP!$AA$2</f>
        <v>AA</v>
      </c>
      <c r="Y78" s="1" t="str">
        <f>dbP!$AB$2</f>
        <v>AB</v>
      </c>
      <c r="Z78" s="1" t="str">
        <f t="shared" si="10"/>
        <v>Затраты на доставку и продажу-8</v>
      </c>
      <c r="AA78" s="1">
        <f t="shared" si="13"/>
        <v>0</v>
      </c>
      <c r="AB78" s="6" t="str">
        <f>Items!$AB$19</f>
        <v>PL(-)</v>
      </c>
      <c r="AC78" s="1">
        <f>IF(U78&lt;&gt;Items!$U$17,0,IF(OR(V78="",W78=""),0,MAX(AC$8:AC77)+1))</f>
        <v>56</v>
      </c>
    </row>
    <row r="79" spans="1:29" x14ac:dyDescent="0.3">
      <c r="A79" s="41">
        <f>ROW()</f>
        <v>79</v>
      </c>
      <c r="B79" s="26">
        <f>IFERROR(IF(AND(J79=0,R79=0,Z79=0),0,IF(OR(COUNTIF(M:M,E79)&lt;&gt;0,COUNTIF(U:U,E79)&lt;&gt;0),1,IF(OR(COUNTIF(E:E,M79)&lt;&gt;0,COUNTIF(U:U,M79)&lt;&gt;0),2,IF(OR(COUNTIF(E:E,U79)&lt;&gt;0,COUNTIF(M:M,U79)&lt;&gt;0),3,0)))),1)</f>
        <v>0</v>
      </c>
      <c r="E79" s="1" t="str">
        <f>Items!$E$17</f>
        <v>Начисление себестоимостных затрат</v>
      </c>
      <c r="F79" s="1" t="str">
        <f>Items!$F$70</f>
        <v>Начисление затрат этапа-5 бизнес-процесса</v>
      </c>
      <c r="G79" s="6" t="str">
        <f>Items!$W79</f>
        <v>Затраты на доставку и продажу-9</v>
      </c>
      <c r="H79" s="1" t="str">
        <f>dbP!$Y$2</f>
        <v>Y</v>
      </c>
      <c r="I79" s="1" t="str">
        <f>dbP!$Z$2</f>
        <v>Z</v>
      </c>
      <c r="J79" s="1" t="str">
        <f t="shared" si="8"/>
        <v>Затраты на доставку и продажу-9</v>
      </c>
      <c r="K79" s="1">
        <f t="shared" si="14"/>
        <v>0</v>
      </c>
      <c r="L79" s="6" t="str">
        <f>Items!$L$19</f>
        <v>BS(+)</v>
      </c>
      <c r="M79" s="1" t="str">
        <f>Items!$M$17</f>
        <v>Оплаты себестоимостных затрат</v>
      </c>
      <c r="N79" s="1" t="str">
        <f>Items!$N$70</f>
        <v>Оплаты расходов этапа-5 бизнес-процесса</v>
      </c>
      <c r="O79" s="6" t="str">
        <f>Items!$W79</f>
        <v>Затраты на доставку и продажу-9</v>
      </c>
      <c r="P79" s="1" t="str">
        <f>dbP!$AA$2</f>
        <v>AA</v>
      </c>
      <c r="R79" s="1" t="str">
        <f t="shared" si="9"/>
        <v>Затраты на доставку и продажу-9</v>
      </c>
      <c r="S79" s="1">
        <f>IF(OR(R79=0,R79=""),0,IF(AND(N79&lt;&gt;"",O79=""),IF(COUNTIFS(M:M,M79,N:N,N79,O:O,"")=1,0,1),IF(COUNTIF(R:R,R79)=1,0,1)))</f>
        <v>0</v>
      </c>
      <c r="T79" s="6" t="str">
        <f>Items!$T$19</f>
        <v>CF(-)</v>
      </c>
      <c r="U79" s="1" t="str">
        <f>Items!$U$17</f>
        <v>Себестоимость продаж</v>
      </c>
      <c r="V79" s="1" t="str">
        <f>Items!$V$70</f>
        <v>Затраты этапа-5 бизнес-процесса</v>
      </c>
      <c r="W79" s="3" t="s">
        <v>139</v>
      </c>
      <c r="X79" s="1" t="str">
        <f>dbP!$AA$2</f>
        <v>AA</v>
      </c>
      <c r="Y79" s="1" t="str">
        <f>dbP!$AB$2</f>
        <v>AB</v>
      </c>
      <c r="Z79" s="1" t="str">
        <f t="shared" si="10"/>
        <v>Затраты на доставку и продажу-9</v>
      </c>
      <c r="AA79" s="1">
        <f t="shared" si="13"/>
        <v>0</v>
      </c>
      <c r="AB79" s="6" t="str">
        <f>Items!$AB$19</f>
        <v>PL(-)</v>
      </c>
      <c r="AC79" s="1">
        <f>IF(U79&lt;&gt;Items!$U$17,0,IF(OR(V79="",W79=""),0,MAX(AC$8:AC78)+1))</f>
        <v>57</v>
      </c>
    </row>
    <row r="80" spans="1:29" x14ac:dyDescent="0.3">
      <c r="A80" s="41">
        <f>ROW()</f>
        <v>80</v>
      </c>
      <c r="B80" s="26">
        <f>IFERROR(IF(AND(J80=0,R80=0,Z80=0),0,IF(OR(COUNTIF(M:M,E80)&lt;&gt;0,COUNTIF(U:U,E80)&lt;&gt;0),1,IF(OR(COUNTIF(E:E,M80)&lt;&gt;0,COUNTIF(U:U,M80)&lt;&gt;0),2,IF(OR(COUNTIF(E:E,U80)&lt;&gt;0,COUNTIF(M:M,U80)&lt;&gt;0),3,0)))),1)</f>
        <v>0</v>
      </c>
      <c r="E80" s="1" t="str">
        <f>Items!$E$17</f>
        <v>Начисление себестоимостных затрат</v>
      </c>
      <c r="F80" s="1" t="str">
        <f>Items!$F$70</f>
        <v>Начисление затрат этапа-5 бизнес-процесса</v>
      </c>
      <c r="G80" s="6" t="str">
        <f>Items!$W80</f>
        <v>Затраты на доставку и продажу-10</v>
      </c>
      <c r="H80" s="1" t="str">
        <f>dbP!$Y$2</f>
        <v>Y</v>
      </c>
      <c r="I80" s="1" t="str">
        <f>dbP!$Z$2</f>
        <v>Z</v>
      </c>
      <c r="J80" s="1" t="str">
        <f t="shared" si="8"/>
        <v>Затраты на доставку и продажу-10</v>
      </c>
      <c r="K80" s="1">
        <f t="shared" si="14"/>
        <v>0</v>
      </c>
      <c r="L80" s="6" t="str">
        <f>Items!$L$19</f>
        <v>BS(+)</v>
      </c>
      <c r="M80" s="1" t="str">
        <f>Items!$M$17</f>
        <v>Оплаты себестоимостных затрат</v>
      </c>
      <c r="N80" s="1" t="str">
        <f>Items!$N$70</f>
        <v>Оплаты расходов этапа-5 бизнес-процесса</v>
      </c>
      <c r="O80" s="6" t="str">
        <f>Items!$W80</f>
        <v>Затраты на доставку и продажу-10</v>
      </c>
      <c r="P80" s="1" t="str">
        <f>dbP!$AA$2</f>
        <v>AA</v>
      </c>
      <c r="R80" s="1" t="str">
        <f t="shared" si="9"/>
        <v>Затраты на доставку и продажу-10</v>
      </c>
      <c r="S80" s="1">
        <f>IF(OR(R80=0,R80=""),0,IF(AND(N80&lt;&gt;"",O80=""),IF(COUNTIFS(M:M,M80,N:N,N80,O:O,"")=1,0,1),IF(COUNTIF(R:R,R80)=1,0,1)))</f>
        <v>0</v>
      </c>
      <c r="T80" s="6" t="str">
        <f>Items!$T$19</f>
        <v>CF(-)</v>
      </c>
      <c r="U80" s="1" t="str">
        <f>Items!$U$17</f>
        <v>Себестоимость продаж</v>
      </c>
      <c r="V80" s="1" t="str">
        <f>Items!$V$70</f>
        <v>Затраты этапа-5 бизнес-процесса</v>
      </c>
      <c r="W80" s="3" t="s">
        <v>140</v>
      </c>
      <c r="X80" s="1" t="str">
        <f>dbP!$AA$2</f>
        <v>AA</v>
      </c>
      <c r="Y80" s="1" t="str">
        <f>dbP!$AB$2</f>
        <v>AB</v>
      </c>
      <c r="Z80" s="1" t="str">
        <f t="shared" si="10"/>
        <v>Затраты на доставку и продажу-10</v>
      </c>
      <c r="AA80" s="1">
        <f t="shared" si="13"/>
        <v>0</v>
      </c>
      <c r="AB80" s="6" t="str">
        <f>Items!$AB$19</f>
        <v>PL(-)</v>
      </c>
      <c r="AC80" s="1">
        <f>IF(U80&lt;&gt;Items!$U$17,0,IF(OR(V80="",W80=""),0,MAX(AC$8:AC79)+1))</f>
        <v>58</v>
      </c>
    </row>
    <row r="81" spans="1:29" x14ac:dyDescent="0.3">
      <c r="A81" s="41">
        <f>ROW()</f>
        <v>81</v>
      </c>
      <c r="B81" s="26">
        <f>IFERROR(IF(AND(J81=0,R81=0,Z81=0),0,IF(OR(COUNTIF(M:M,E81)&lt;&gt;0,COUNTIF(U:U,E81)&lt;&gt;0),1,IF(OR(COUNTIF(E:E,M81)&lt;&gt;0,COUNTIF(U:U,M81)&lt;&gt;0),2,IF(OR(COUNTIF(E:E,U81)&lt;&gt;0,COUNTIF(M:M,U81)&lt;&gt;0),3,0)))),1)</f>
        <v>0</v>
      </c>
      <c r="J81" s="1">
        <f t="shared" ref="J81:J97" si="15">IF(G81&lt;&gt;"",G81,IF(F81&lt;&gt;"",F81,E81))</f>
        <v>0</v>
      </c>
      <c r="K81" s="1">
        <f t="shared" si="14"/>
        <v>0</v>
      </c>
      <c r="M81" s="3" t="s">
        <v>182</v>
      </c>
      <c r="R81" s="1" t="str">
        <f t="shared" ref="R81" si="16">IF(O81&lt;&gt;"",O81,IF(N81&lt;&gt;"",N81,M81))</f>
        <v>Денежный поток от продаж</v>
      </c>
      <c r="S81" s="1">
        <f>IF(OR(R81=0,R81=""),0,IF(AND(N81&lt;&gt;"",O81=""),IF(COUNTIFS(M:M,M81,N:N,N81,O:O,"")=1,0,1),IF(COUNTIF(R:R,R81)=1,0,1)))</f>
        <v>0</v>
      </c>
      <c r="T81" s="3" t="s">
        <v>54</v>
      </c>
      <c r="U81" s="3" t="s">
        <v>190</v>
      </c>
      <c r="X81" s="1" t="str">
        <f>dbP!$AA$2</f>
        <v>AA</v>
      </c>
      <c r="Z81" s="1" t="str">
        <f t="shared" si="10"/>
        <v>Валовая прибыль</v>
      </c>
      <c r="AA81" s="1">
        <f t="shared" si="13"/>
        <v>0</v>
      </c>
      <c r="AB81" s="3" t="s">
        <v>55</v>
      </c>
      <c r="AC81" s="1">
        <f>IF(U81&lt;&gt;Items!$U$17,0,IF(OR(V81="",W81=""),0,MAX(AC$8:AC80)+1))</f>
        <v>0</v>
      </c>
    </row>
    <row r="82" spans="1:29" x14ac:dyDescent="0.3">
      <c r="A82" s="41">
        <f>ROW()</f>
        <v>82</v>
      </c>
      <c r="B82" s="26">
        <f>IFERROR(IF(AND(J82=0,R82=0,Z82=0),0,IF(OR(COUNTIF(M:M,E82)&lt;&gt;0,COUNTIF(U:U,E82)&lt;&gt;0),1,IF(OR(COUNTIF(E:E,M82)&lt;&gt;0,COUNTIF(U:U,M82)&lt;&gt;0),2,IF(OR(COUNTIF(E:E,U82)&lt;&gt;0,COUNTIF(M:M,U82)&lt;&gt;0),3,0)))),1)</f>
        <v>0</v>
      </c>
      <c r="J82" s="1">
        <f t="shared" si="15"/>
        <v>0</v>
      </c>
      <c r="K82" s="1">
        <f t="shared" si="14"/>
        <v>0</v>
      </c>
      <c r="M82" s="3" t="s">
        <v>270</v>
      </c>
      <c r="P82" s="1" t="str">
        <f>dbP!$AA$2</f>
        <v>AA</v>
      </c>
      <c r="R82" s="1" t="str">
        <f t="shared" ref="R82:R145" si="17">IF(O82&lt;&gt;"",O82,IF(N82&lt;&gt;"",N82,M82))</f>
        <v>Оплата операционных расходов</v>
      </c>
      <c r="S82" s="1">
        <f>IF(OR(R82=0,R82=""),0,IF(AND(N82&lt;&gt;"",O82=""),IF(COUNTIFS(M:M,M82,N:N,N82,O:O,"")=1,0,1),IF(COUNTIF(R:R,R82)=1,0,1)))</f>
        <v>0</v>
      </c>
      <c r="U82" s="3" t="s">
        <v>205</v>
      </c>
      <c r="X82" s="1" t="str">
        <f>dbP!$Y$2</f>
        <v>Y</v>
      </c>
      <c r="Y82" s="1" t="str">
        <f>dbP!$Z$2</f>
        <v>Z</v>
      </c>
      <c r="Z82" s="1" t="str">
        <f t="shared" ref="Z82:Z145" si="18">IF(W82&lt;&gt;"",W82,IF(V82&lt;&gt;"",V82,U82))</f>
        <v>Операционные расходы</v>
      </c>
      <c r="AA82" s="1">
        <f t="shared" si="13"/>
        <v>0</v>
      </c>
      <c r="AC82" s="1">
        <f>IF(U82&lt;&gt;Items!$U$17,0,IF(OR(V82="",W82=""),0,MAX(AC$8:AC81)+1))</f>
        <v>0</v>
      </c>
    </row>
    <row r="83" spans="1:29" x14ac:dyDescent="0.3">
      <c r="A83" s="41">
        <f>ROW()</f>
        <v>83</v>
      </c>
      <c r="B83" s="26">
        <f>IFERROR(IF(AND(J83=0,R83=0,Z83=0),0,IF(OR(COUNTIF(M:M,E83)&lt;&gt;0,COUNTIF(U:U,E83)&lt;&gt;0),1,IF(OR(COUNTIF(E:E,M83)&lt;&gt;0,COUNTIF(U:U,M83)&lt;&gt;0),2,IF(OR(COUNTIF(E:E,U83)&lt;&gt;0,COUNTIF(M:M,U83)&lt;&gt;0),3,0)))),1)</f>
        <v>0</v>
      </c>
      <c r="E83" s="3" t="s">
        <v>176</v>
      </c>
      <c r="J83" s="1" t="str">
        <f t="shared" si="15"/>
        <v>Незавершенное производство</v>
      </c>
      <c r="K83" s="1">
        <f t="shared" si="14"/>
        <v>0</v>
      </c>
      <c r="M83" s="1" t="str">
        <f>Items!$M$82</f>
        <v>Оплата операционных расходов</v>
      </c>
      <c r="N83" s="3" t="s">
        <v>271</v>
      </c>
      <c r="P83" s="1" t="str">
        <f>dbP!$AA$2</f>
        <v>AA</v>
      </c>
      <c r="R83" s="1" t="str">
        <f t="shared" si="17"/>
        <v>Оплата операционных расходов - блок-1</v>
      </c>
      <c r="S83" s="1">
        <f>IF(OR(R83=0,R83=""),0,IF(AND(N83&lt;&gt;"",O83=""),IF(COUNTIFS(M:M,M83,N:N,N83,O:O,"")=1,0,1),IF(COUNTIF(R:R,R83)=1,0,1)))</f>
        <v>0</v>
      </c>
      <c r="U83" s="1" t="str">
        <f>Items!$U$82</f>
        <v>Операционные расходы</v>
      </c>
      <c r="V83" s="3" t="s">
        <v>206</v>
      </c>
      <c r="X83" s="1" t="str">
        <f>dbP!$Y$2</f>
        <v>Y</v>
      </c>
      <c r="Y83" s="1" t="str">
        <f>dbP!$Z$2</f>
        <v>Z</v>
      </c>
      <c r="Z83" s="1" t="str">
        <f t="shared" si="18"/>
        <v>Операционные расходы - блок-1</v>
      </c>
      <c r="AA83" s="1">
        <f t="shared" si="13"/>
        <v>0</v>
      </c>
      <c r="AC83" s="1">
        <f>IF(U83&lt;&gt;Items!$U$17,0,IF(OR(V83="",W83=""),0,MAX(AC$8:AC82)+1))</f>
        <v>0</v>
      </c>
    </row>
    <row r="84" spans="1:29" x14ac:dyDescent="0.3">
      <c r="A84" s="41">
        <f>ROW()</f>
        <v>84</v>
      </c>
      <c r="B84" s="26">
        <f>IFERROR(IF(AND(J84=0,R84=0,Z84=0),0,IF(OR(COUNTIF(M:M,E84)&lt;&gt;0,COUNTIF(U:U,E84)&lt;&gt;0),1,IF(OR(COUNTIF(E:E,M84)&lt;&gt;0,COUNTIF(U:U,M84)&lt;&gt;0),2,IF(OR(COUNTIF(E:E,U84)&lt;&gt;0,COUNTIF(M:M,U84)&lt;&gt;0),3,0)))),1)</f>
        <v>0</v>
      </c>
      <c r="E84" s="1" t="str">
        <f>Items!$E$83</f>
        <v>Незавершенное производство</v>
      </c>
      <c r="F84" s="1" t="str">
        <f>Items!$F$18</f>
        <v>Начисление затрат этапа-1 бизнес-процесса</v>
      </c>
      <c r="J84" s="1" t="str">
        <f t="shared" si="15"/>
        <v>Начисление затрат этапа-1 бизнес-процесса</v>
      </c>
      <c r="K84" s="1">
        <f t="shared" si="14"/>
        <v>0</v>
      </c>
      <c r="L84" s="6" t="str">
        <f>Items!$L$11</f>
        <v>BS</v>
      </c>
      <c r="M84" s="1" t="str">
        <f>Items!$M$82</f>
        <v>Оплата операционных расходов</v>
      </c>
      <c r="N84" s="1" t="str">
        <f>Items!$N$83</f>
        <v>Оплата операционных расходов - блок-1</v>
      </c>
      <c r="O84" s="6" t="str">
        <f>Items!$W84</f>
        <v>Операционные расходы - 1-1</v>
      </c>
      <c r="P84" s="1" t="str">
        <f>dbP!$AA$2</f>
        <v>AA</v>
      </c>
      <c r="R84" s="1" t="str">
        <f t="shared" si="17"/>
        <v>Операционные расходы - 1-1</v>
      </c>
      <c r="S84" s="1">
        <f>IF(OR(R84=0,R84=""),0,IF(AND(N84&lt;&gt;"",O84=""),IF(COUNTIFS(M:M,M84,N:N,N84,O:O,"")=1,0,1),IF(COUNTIF(R:R,R84)=1,0,1)))</f>
        <v>0</v>
      </c>
      <c r="T84" s="6" t="str">
        <f>Items!$T$19</f>
        <v>CF(-)</v>
      </c>
      <c r="U84" s="1" t="str">
        <f>Items!$U$82</f>
        <v>Операционные расходы</v>
      </c>
      <c r="V84" s="1" t="str">
        <f>Items!$V$83</f>
        <v>Операционные расходы - блок-1</v>
      </c>
      <c r="W84" s="3" t="s">
        <v>207</v>
      </c>
      <c r="X84" s="1" t="str">
        <f>dbP!$Y$2</f>
        <v>Y</v>
      </c>
      <c r="Y84" s="1" t="str">
        <f>dbP!$Z$2</f>
        <v>Z</v>
      </c>
      <c r="Z84" s="1" t="str">
        <f t="shared" si="18"/>
        <v>Операционные расходы - 1-1</v>
      </c>
      <c r="AA84" s="1">
        <f t="shared" si="13"/>
        <v>0</v>
      </c>
      <c r="AB84" s="1" t="str">
        <f>Items!$AB$19</f>
        <v>PL(-)</v>
      </c>
      <c r="AC84" s="1">
        <f>IF(U84&lt;&gt;Items!$U$17,0,IF(OR(V84="",W84=""),0,MAX(AC$8:AC83)+1))</f>
        <v>0</v>
      </c>
    </row>
    <row r="85" spans="1:29" x14ac:dyDescent="0.3">
      <c r="A85" s="41">
        <f>ROW()</f>
        <v>85</v>
      </c>
      <c r="B85" s="26">
        <f>IFERROR(IF(AND(J85=0,R85=0,Z85=0),0,IF(OR(COUNTIF(M:M,E85)&lt;&gt;0,COUNTIF(U:U,E85)&lt;&gt;0),1,IF(OR(COUNTIF(E:E,M85)&lt;&gt;0,COUNTIF(U:U,M85)&lt;&gt;0),2,IF(OR(COUNTIF(E:E,U85)&lt;&gt;0,COUNTIF(M:M,U85)&lt;&gt;0),3,0)))),1)</f>
        <v>0</v>
      </c>
      <c r="E85" s="1" t="str">
        <f>Items!$E$83</f>
        <v>Незавершенное производство</v>
      </c>
      <c r="F85" s="1" t="str">
        <f>Items!$F$30</f>
        <v>Начисление затрат этапа-2 бизнес-процесса</v>
      </c>
      <c r="J85" s="1" t="str">
        <f t="shared" si="15"/>
        <v>Начисление затрат этапа-2 бизнес-процесса</v>
      </c>
      <c r="K85" s="1">
        <f t="shared" si="14"/>
        <v>0</v>
      </c>
      <c r="L85" s="6" t="str">
        <f>Items!$L$11</f>
        <v>BS</v>
      </c>
      <c r="M85" s="1" t="str">
        <f>Items!$M$82</f>
        <v>Оплата операционных расходов</v>
      </c>
      <c r="N85" s="1" t="str">
        <f>Items!$N$83</f>
        <v>Оплата операционных расходов - блок-1</v>
      </c>
      <c r="O85" s="6" t="str">
        <f>Items!$W85</f>
        <v>Операционные расходы - 1-2</v>
      </c>
      <c r="P85" s="1" t="str">
        <f>dbP!$AA$2</f>
        <v>AA</v>
      </c>
      <c r="R85" s="1" t="str">
        <f t="shared" si="17"/>
        <v>Операционные расходы - 1-2</v>
      </c>
      <c r="S85" s="1">
        <f>IF(OR(R85=0,R85=""),0,IF(AND(N85&lt;&gt;"",O85=""),IF(COUNTIFS(M:M,M85,N:N,N85,O:O,"")=1,0,1),IF(COUNTIF(R:R,R85)=1,0,1)))</f>
        <v>0</v>
      </c>
      <c r="T85" s="6" t="str">
        <f>Items!$T$19</f>
        <v>CF(-)</v>
      </c>
      <c r="U85" s="1" t="str">
        <f>Items!$U$82</f>
        <v>Операционные расходы</v>
      </c>
      <c r="V85" s="1" t="str">
        <f>Items!$V$83</f>
        <v>Операционные расходы - блок-1</v>
      </c>
      <c r="W85" s="3" t="s">
        <v>208</v>
      </c>
      <c r="X85" s="1" t="str">
        <f>dbP!$Y$2</f>
        <v>Y</v>
      </c>
      <c r="Y85" s="1" t="str">
        <f>dbP!$Z$2</f>
        <v>Z</v>
      </c>
      <c r="Z85" s="1" t="str">
        <f t="shared" si="18"/>
        <v>Операционные расходы - 1-2</v>
      </c>
      <c r="AA85" s="1">
        <f t="shared" si="13"/>
        <v>0</v>
      </c>
      <c r="AB85" s="1" t="str">
        <f>Items!$AB$19</f>
        <v>PL(-)</v>
      </c>
      <c r="AC85" s="1">
        <f>IF(U85&lt;&gt;Items!$U$17,0,IF(OR(V85="",W85=""),0,MAX(AC$8:AC84)+1))</f>
        <v>0</v>
      </c>
    </row>
    <row r="86" spans="1:29" x14ac:dyDescent="0.3">
      <c r="A86" s="41">
        <f>ROW()</f>
        <v>86</v>
      </c>
      <c r="B86" s="26">
        <f>IFERROR(IF(AND(J86=0,R86=0,Z86=0),0,IF(OR(COUNTIF(M:M,E86)&lt;&gt;0,COUNTIF(U:U,E86)&lt;&gt;0),1,IF(OR(COUNTIF(E:E,M86)&lt;&gt;0,COUNTIF(U:U,M86)&lt;&gt;0),2,IF(OR(COUNTIF(E:E,U86)&lt;&gt;0,COUNTIF(M:M,U86)&lt;&gt;0),3,0)))),1)</f>
        <v>0</v>
      </c>
      <c r="E86" s="1" t="str">
        <f>Items!$E$83</f>
        <v>Незавершенное производство</v>
      </c>
      <c r="F86" s="1" t="str">
        <f>Items!$F$41</f>
        <v>Начисление затрат этапа-3 бизнес-процесса</v>
      </c>
      <c r="J86" s="1" t="str">
        <f t="shared" si="15"/>
        <v>Начисление затрат этапа-3 бизнес-процесса</v>
      </c>
      <c r="K86" s="1">
        <f t="shared" si="14"/>
        <v>0</v>
      </c>
      <c r="L86" s="6" t="str">
        <f>Items!$L$11</f>
        <v>BS</v>
      </c>
      <c r="M86" s="1" t="str">
        <f>Items!$M$82</f>
        <v>Оплата операционных расходов</v>
      </c>
      <c r="N86" s="1" t="str">
        <f>Items!$N$83</f>
        <v>Оплата операционных расходов - блок-1</v>
      </c>
      <c r="O86" s="6" t="str">
        <f>Items!$W86</f>
        <v>Операционные расходы - 1-3</v>
      </c>
      <c r="P86" s="1" t="str">
        <f>dbP!$AA$2</f>
        <v>AA</v>
      </c>
      <c r="R86" s="1" t="str">
        <f t="shared" si="17"/>
        <v>Операционные расходы - 1-3</v>
      </c>
      <c r="S86" s="1">
        <f>IF(OR(R86=0,R86=""),0,IF(AND(N86&lt;&gt;"",O86=""),IF(COUNTIFS(M:M,M86,N:N,N86,O:O,"")=1,0,1),IF(COUNTIF(R:R,R86)=1,0,1)))</f>
        <v>0</v>
      </c>
      <c r="T86" s="6" t="str">
        <f>Items!$T$19</f>
        <v>CF(-)</v>
      </c>
      <c r="U86" s="1" t="str">
        <f>Items!$U$82</f>
        <v>Операционные расходы</v>
      </c>
      <c r="V86" s="1" t="str">
        <f>Items!$V$83</f>
        <v>Операционные расходы - блок-1</v>
      </c>
      <c r="W86" s="3" t="s">
        <v>209</v>
      </c>
      <c r="X86" s="1" t="str">
        <f>dbP!$Y$2</f>
        <v>Y</v>
      </c>
      <c r="Y86" s="1" t="str">
        <f>dbP!$Z$2</f>
        <v>Z</v>
      </c>
      <c r="Z86" s="1" t="str">
        <f t="shared" si="18"/>
        <v>Операционные расходы - 1-3</v>
      </c>
      <c r="AA86" s="1">
        <f t="shared" si="13"/>
        <v>0</v>
      </c>
      <c r="AB86" s="1" t="str">
        <f>Items!$AB$19</f>
        <v>PL(-)</v>
      </c>
      <c r="AC86" s="1">
        <f>IF(U86&lt;&gt;Items!$U$17,0,IF(OR(V86="",W86=""),0,MAX(AC$8:AC85)+1))</f>
        <v>0</v>
      </c>
    </row>
    <row r="87" spans="1:29" x14ac:dyDescent="0.3">
      <c r="A87" s="41">
        <f>ROW()</f>
        <v>87</v>
      </c>
      <c r="B87" s="26">
        <f>IFERROR(IF(AND(J87=0,R87=0,Z87=0),0,IF(OR(COUNTIF(M:M,E87)&lt;&gt;0,COUNTIF(U:U,E87)&lt;&gt;0),1,IF(OR(COUNTIF(E:E,M87)&lt;&gt;0,COUNTIF(U:U,M87)&lt;&gt;0),2,IF(OR(COUNTIF(E:E,U87)&lt;&gt;0,COUNTIF(M:M,U87)&lt;&gt;0),3,0)))),1)</f>
        <v>0</v>
      </c>
      <c r="E87" s="1" t="str">
        <f>Items!$E$83</f>
        <v>Незавершенное производство</v>
      </c>
      <c r="F87" s="1" t="str">
        <f>Items!$F$59</f>
        <v>Начисление затрат этапа-4 бизнес-процесса</v>
      </c>
      <c r="J87" s="1" t="str">
        <f t="shared" si="15"/>
        <v>Начисление затрат этапа-4 бизнес-процесса</v>
      </c>
      <c r="K87" s="1">
        <f t="shared" si="14"/>
        <v>0</v>
      </c>
      <c r="L87" s="6" t="str">
        <f>Items!$L$11</f>
        <v>BS</v>
      </c>
      <c r="M87" s="1" t="str">
        <f>Items!$M$82</f>
        <v>Оплата операционных расходов</v>
      </c>
      <c r="N87" s="1" t="str">
        <f>Items!$N$83</f>
        <v>Оплата операционных расходов - блок-1</v>
      </c>
      <c r="O87" s="6" t="str">
        <f>Items!$W87</f>
        <v>Операционные расходы - 1-4</v>
      </c>
      <c r="P87" s="1" t="str">
        <f>dbP!$AA$2</f>
        <v>AA</v>
      </c>
      <c r="R87" s="1" t="str">
        <f t="shared" si="17"/>
        <v>Операционные расходы - 1-4</v>
      </c>
      <c r="S87" s="1">
        <f>IF(OR(R87=0,R87=""),0,IF(AND(N87&lt;&gt;"",O87=""),IF(COUNTIFS(M:M,M87,N:N,N87,O:O,"")=1,0,1),IF(COUNTIF(R:R,R87)=1,0,1)))</f>
        <v>0</v>
      </c>
      <c r="T87" s="6" t="str">
        <f>Items!$T$19</f>
        <v>CF(-)</v>
      </c>
      <c r="U87" s="1" t="str">
        <f>Items!$U$82</f>
        <v>Операционные расходы</v>
      </c>
      <c r="V87" s="1" t="str">
        <f>Items!$V$83</f>
        <v>Операционные расходы - блок-1</v>
      </c>
      <c r="W87" s="3" t="s">
        <v>210</v>
      </c>
      <c r="X87" s="1" t="str">
        <f>dbP!$Y$2</f>
        <v>Y</v>
      </c>
      <c r="Y87" s="1" t="str">
        <f>dbP!$Z$2</f>
        <v>Z</v>
      </c>
      <c r="Z87" s="1" t="str">
        <f t="shared" si="18"/>
        <v>Операционные расходы - 1-4</v>
      </c>
      <c r="AA87" s="1">
        <f t="shared" si="13"/>
        <v>0</v>
      </c>
      <c r="AB87" s="1" t="str">
        <f>Items!$AB$19</f>
        <v>PL(-)</v>
      </c>
      <c r="AC87" s="1">
        <f>IF(U87&lt;&gt;Items!$U$17,0,IF(OR(V87="",W87=""),0,MAX(AC$8:AC86)+1))</f>
        <v>0</v>
      </c>
    </row>
    <row r="88" spans="1:29" x14ac:dyDescent="0.3">
      <c r="A88" s="41">
        <f>ROW()</f>
        <v>88</v>
      </c>
      <c r="B88" s="26">
        <f>IFERROR(IF(AND(J88=0,R88=0,Z88=0),0,IF(OR(COUNTIF(M:M,E88)&lt;&gt;0,COUNTIF(U:U,E88)&lt;&gt;0),1,IF(OR(COUNTIF(E:E,M88)&lt;&gt;0,COUNTIF(U:U,M88)&lt;&gt;0),2,IF(OR(COUNTIF(E:E,U88)&lt;&gt;0,COUNTIF(M:M,U88)&lt;&gt;0),3,0)))),1)</f>
        <v>0</v>
      </c>
      <c r="E88" s="1" t="str">
        <f>Items!$E$83</f>
        <v>Незавершенное производство</v>
      </c>
      <c r="F88" s="1" t="str">
        <f>Items!$F$70</f>
        <v>Начисление затрат этапа-5 бизнес-процесса</v>
      </c>
      <c r="J88" s="1" t="str">
        <f t="shared" si="15"/>
        <v>Начисление затрат этапа-5 бизнес-процесса</v>
      </c>
      <c r="K88" s="1">
        <f t="shared" si="14"/>
        <v>0</v>
      </c>
      <c r="L88" s="6" t="str">
        <f>Items!$L$11</f>
        <v>BS</v>
      </c>
      <c r="M88" s="1" t="str">
        <f>Items!$M$82</f>
        <v>Оплата операционных расходов</v>
      </c>
      <c r="N88" s="1" t="str">
        <f>Items!$N$83</f>
        <v>Оплата операционных расходов - блок-1</v>
      </c>
      <c r="O88" s="6" t="str">
        <f>Items!$W88</f>
        <v>Операционные расходы - 1-5</v>
      </c>
      <c r="P88" s="1" t="str">
        <f>dbP!$AA$2</f>
        <v>AA</v>
      </c>
      <c r="R88" s="1" t="str">
        <f t="shared" si="17"/>
        <v>Операционные расходы - 1-5</v>
      </c>
      <c r="S88" s="1">
        <f>IF(OR(R88=0,R88=""),0,IF(AND(N88&lt;&gt;"",O88=""),IF(COUNTIFS(M:M,M88,N:N,N88,O:O,"")=1,0,1),IF(COUNTIF(R:R,R88)=1,0,1)))</f>
        <v>0</v>
      </c>
      <c r="T88" s="6" t="str">
        <f>Items!$T$19</f>
        <v>CF(-)</v>
      </c>
      <c r="U88" s="1" t="str">
        <f>Items!$U$82</f>
        <v>Операционные расходы</v>
      </c>
      <c r="V88" s="1" t="str">
        <f>Items!$V$83</f>
        <v>Операционные расходы - блок-1</v>
      </c>
      <c r="W88" s="3" t="s">
        <v>211</v>
      </c>
      <c r="X88" s="1" t="str">
        <f>dbP!$Y$2</f>
        <v>Y</v>
      </c>
      <c r="Y88" s="1" t="str">
        <f>dbP!$Z$2</f>
        <v>Z</v>
      </c>
      <c r="Z88" s="1" t="str">
        <f t="shared" si="18"/>
        <v>Операционные расходы - 1-5</v>
      </c>
      <c r="AA88" s="1">
        <f t="shared" si="13"/>
        <v>0</v>
      </c>
      <c r="AB88" s="1" t="str">
        <f>Items!$AB$19</f>
        <v>PL(-)</v>
      </c>
      <c r="AC88" s="1">
        <f>IF(U88&lt;&gt;Items!$U$17,0,IF(OR(V88="",W88=""),0,MAX(AC$8:AC87)+1))</f>
        <v>0</v>
      </c>
    </row>
    <row r="89" spans="1:29" x14ac:dyDescent="0.3">
      <c r="A89" s="41">
        <f>ROW()</f>
        <v>89</v>
      </c>
      <c r="B89" s="26">
        <f>IFERROR(IF(AND(J89=0,R89=0,Z89=0),0,IF(OR(COUNTIF(M:M,E89)&lt;&gt;0,COUNTIF(U:U,E89)&lt;&gt;0),1,IF(OR(COUNTIF(E:E,M89)&lt;&gt;0,COUNTIF(U:U,M89)&lt;&gt;0),2,IF(OR(COUNTIF(E:E,U89)&lt;&gt;0,COUNTIF(M:M,U89)&lt;&gt;0),3,0)))),1)</f>
        <v>0</v>
      </c>
      <c r="J89" s="1">
        <f t="shared" si="15"/>
        <v>0</v>
      </c>
      <c r="K89" s="1">
        <f t="shared" si="14"/>
        <v>0</v>
      </c>
      <c r="L89" s="6"/>
      <c r="M89" s="1" t="str">
        <f>Items!$M$82</f>
        <v>Оплата операционных расходов</v>
      </c>
      <c r="N89" s="1" t="str">
        <f>Items!$N$83</f>
        <v>Оплата операционных расходов - блок-1</v>
      </c>
      <c r="O89" s="6" t="str">
        <f>Items!$W89</f>
        <v>Операционные расходы - 1-6</v>
      </c>
      <c r="P89" s="1" t="str">
        <f>dbP!$AA$2</f>
        <v>AA</v>
      </c>
      <c r="R89" s="1" t="str">
        <f t="shared" si="17"/>
        <v>Операционные расходы - 1-6</v>
      </c>
      <c r="S89" s="1">
        <f>IF(OR(R89=0,R89=""),0,IF(AND(N89&lt;&gt;"",O89=""),IF(COUNTIFS(M:M,M89,N:N,N89,O:O,"")=1,0,1),IF(COUNTIF(R:R,R89)=1,0,1)))</f>
        <v>0</v>
      </c>
      <c r="T89" s="6" t="str">
        <f>Items!$T$19</f>
        <v>CF(-)</v>
      </c>
      <c r="U89" s="1" t="str">
        <f>Items!$U$82</f>
        <v>Операционные расходы</v>
      </c>
      <c r="V89" s="1" t="str">
        <f>Items!$V$83</f>
        <v>Операционные расходы - блок-1</v>
      </c>
      <c r="W89" s="3" t="s">
        <v>212</v>
      </c>
      <c r="X89" s="1" t="str">
        <f>dbP!$Y$2</f>
        <v>Y</v>
      </c>
      <c r="Y89" s="1" t="str">
        <f>dbP!$Z$2</f>
        <v>Z</v>
      </c>
      <c r="Z89" s="1" t="str">
        <f t="shared" si="18"/>
        <v>Операционные расходы - 1-6</v>
      </c>
      <c r="AA89" s="1">
        <f t="shared" si="13"/>
        <v>0</v>
      </c>
      <c r="AB89" s="1" t="str">
        <f>Items!$AB$19</f>
        <v>PL(-)</v>
      </c>
      <c r="AC89" s="1">
        <f>IF(U89&lt;&gt;Items!$U$17,0,IF(OR(V89="",W89=""),0,MAX(AC$8:AC88)+1))</f>
        <v>0</v>
      </c>
    </row>
    <row r="90" spans="1:29" x14ac:dyDescent="0.3">
      <c r="A90" s="41">
        <f>ROW()</f>
        <v>90</v>
      </c>
      <c r="B90" s="26">
        <f>IFERROR(IF(AND(J90=0,R90=0,Z90=0),0,IF(OR(COUNTIF(M:M,E90)&lt;&gt;0,COUNTIF(U:U,E90)&lt;&gt;0),1,IF(OR(COUNTIF(E:E,M90)&lt;&gt;0,COUNTIF(U:U,M90)&lt;&gt;0),2,IF(OR(COUNTIF(E:E,U90)&lt;&gt;0,COUNTIF(M:M,U90)&lt;&gt;0),3,0)))),1)</f>
        <v>0</v>
      </c>
      <c r="J90" s="1">
        <f t="shared" si="15"/>
        <v>0</v>
      </c>
      <c r="K90" s="1">
        <f t="shared" si="14"/>
        <v>0</v>
      </c>
      <c r="L90" s="6"/>
      <c r="M90" s="1" t="str">
        <f>Items!$M$82</f>
        <v>Оплата операционных расходов</v>
      </c>
      <c r="N90" s="1" t="str">
        <f>Items!$N$83</f>
        <v>Оплата операционных расходов - блок-1</v>
      </c>
      <c r="O90" s="6" t="str">
        <f>Items!$W90</f>
        <v>Операционные расходы - 1-7</v>
      </c>
      <c r="P90" s="1" t="str">
        <f>dbP!$AA$2</f>
        <v>AA</v>
      </c>
      <c r="R90" s="1" t="str">
        <f t="shared" si="17"/>
        <v>Операционные расходы - 1-7</v>
      </c>
      <c r="S90" s="1">
        <f>IF(OR(R90=0,R90=""),0,IF(AND(N90&lt;&gt;"",O90=""),IF(COUNTIFS(M:M,M90,N:N,N90,O:O,"")=1,0,1),IF(COUNTIF(R:R,R90)=1,0,1)))</f>
        <v>0</v>
      </c>
      <c r="T90" s="6" t="str">
        <f>Items!$T$19</f>
        <v>CF(-)</v>
      </c>
      <c r="U90" s="1" t="str">
        <f>Items!$U$82</f>
        <v>Операционные расходы</v>
      </c>
      <c r="V90" s="1" t="str">
        <f>Items!$V$83</f>
        <v>Операционные расходы - блок-1</v>
      </c>
      <c r="W90" s="3" t="s">
        <v>213</v>
      </c>
      <c r="X90" s="1" t="str">
        <f>dbP!$Y$2</f>
        <v>Y</v>
      </c>
      <c r="Y90" s="1" t="str">
        <f>dbP!$Z$2</f>
        <v>Z</v>
      </c>
      <c r="Z90" s="1" t="str">
        <f t="shared" si="18"/>
        <v>Операционные расходы - 1-7</v>
      </c>
      <c r="AA90" s="1">
        <f t="shared" si="13"/>
        <v>0</v>
      </c>
      <c r="AB90" s="1" t="str">
        <f>Items!$AB$19</f>
        <v>PL(-)</v>
      </c>
      <c r="AC90" s="1">
        <f>IF(U90&lt;&gt;Items!$U$17,0,IF(OR(V90="",W90=""),0,MAX(AC$8:AC89)+1))</f>
        <v>0</v>
      </c>
    </row>
    <row r="91" spans="1:29" x14ac:dyDescent="0.3">
      <c r="A91" s="41">
        <f>ROW()</f>
        <v>91</v>
      </c>
      <c r="B91" s="26">
        <f>IFERROR(IF(AND(J91=0,R91=0,Z91=0),0,IF(OR(COUNTIF(M:M,E91)&lt;&gt;0,COUNTIF(U:U,E91)&lt;&gt;0),1,IF(OR(COUNTIF(E:E,M91)&lt;&gt;0,COUNTIF(U:U,M91)&lt;&gt;0),2,IF(OR(COUNTIF(E:E,U91)&lt;&gt;0,COUNTIF(M:M,U91)&lt;&gt;0),3,0)))),1)</f>
        <v>0</v>
      </c>
      <c r="E91" s="3" t="s">
        <v>178</v>
      </c>
      <c r="J91" s="1" t="str">
        <f t="shared" si="15"/>
        <v>Кредиторская задолженность</v>
      </c>
      <c r="K91" s="1">
        <f t="shared" si="14"/>
        <v>0</v>
      </c>
      <c r="L91" s="6"/>
      <c r="M91" s="1" t="str">
        <f>Items!$M$82</f>
        <v>Оплата операционных расходов</v>
      </c>
      <c r="N91" s="1" t="str">
        <f>Items!$N$83</f>
        <v>Оплата операционных расходов - блок-1</v>
      </c>
      <c r="O91" s="6" t="str">
        <f>Items!$W91</f>
        <v>Операционные расходы - 1-8</v>
      </c>
      <c r="P91" s="1" t="str">
        <f>dbP!$AA$2</f>
        <v>AA</v>
      </c>
      <c r="R91" s="1" t="str">
        <f t="shared" si="17"/>
        <v>Операционные расходы - 1-8</v>
      </c>
      <c r="S91" s="1">
        <f>IF(OR(R91=0,R91=""),0,IF(AND(N91&lt;&gt;"",O91=""),IF(COUNTIFS(M:M,M91,N:N,N91,O:O,"")=1,0,1),IF(COUNTIF(R:R,R91)=1,0,1)))</f>
        <v>0</v>
      </c>
      <c r="T91" s="6" t="str">
        <f>Items!$T$19</f>
        <v>CF(-)</v>
      </c>
      <c r="U91" s="1" t="str">
        <f>Items!$U$82</f>
        <v>Операционные расходы</v>
      </c>
      <c r="V91" s="1" t="str">
        <f>Items!$V$83</f>
        <v>Операционные расходы - блок-1</v>
      </c>
      <c r="W91" s="3" t="s">
        <v>214</v>
      </c>
      <c r="X91" s="1" t="str">
        <f>dbP!$Y$2</f>
        <v>Y</v>
      </c>
      <c r="Y91" s="1" t="str">
        <f>dbP!$Z$2</f>
        <v>Z</v>
      </c>
      <c r="Z91" s="1" t="str">
        <f t="shared" si="18"/>
        <v>Операционные расходы - 1-8</v>
      </c>
      <c r="AA91" s="1">
        <f t="shared" si="13"/>
        <v>0</v>
      </c>
      <c r="AB91" s="1" t="str">
        <f>Items!$AB$19</f>
        <v>PL(-)</v>
      </c>
      <c r="AC91" s="1">
        <f>IF(U91&lt;&gt;Items!$U$17,0,IF(OR(V91="",W91=""),0,MAX(AC$8:AC90)+1))</f>
        <v>0</v>
      </c>
    </row>
    <row r="92" spans="1:29" x14ac:dyDescent="0.3">
      <c r="A92" s="41">
        <f>ROW()</f>
        <v>92</v>
      </c>
      <c r="B92" s="26">
        <f>IFERROR(IF(AND(J92=0,R92=0,Z92=0),0,IF(OR(COUNTIF(M:M,E92)&lt;&gt;0,COUNTIF(U:U,E92)&lt;&gt;0),1,IF(OR(COUNTIF(E:E,M92)&lt;&gt;0,COUNTIF(U:U,M92)&lt;&gt;0),2,IF(OR(COUNTIF(E:E,U92)&lt;&gt;0,COUNTIF(M:M,U92)&lt;&gt;0),3,0)))),1)</f>
        <v>0</v>
      </c>
      <c r="E92" s="1" t="str">
        <f>Items!$E$91</f>
        <v>Кредиторская задолженность</v>
      </c>
      <c r="F92" s="1" t="str">
        <f>Items!$F$18</f>
        <v>Начисление затрат этапа-1 бизнес-процесса</v>
      </c>
      <c r="J92" s="1" t="str">
        <f t="shared" si="15"/>
        <v>Начисление затрат этапа-1 бизнес-процесса</v>
      </c>
      <c r="K92" s="1">
        <f t="shared" si="14"/>
        <v>0</v>
      </c>
      <c r="L92" s="6" t="str">
        <f>Items!$L$11</f>
        <v>BS</v>
      </c>
      <c r="M92" s="1" t="str">
        <f>Items!$M$82</f>
        <v>Оплата операционных расходов</v>
      </c>
      <c r="N92" s="1" t="str">
        <f>Items!$N$83</f>
        <v>Оплата операционных расходов - блок-1</v>
      </c>
      <c r="O92" s="6" t="str">
        <f>Items!$W92</f>
        <v>Операционные расходы - 1-9</v>
      </c>
      <c r="P92" s="1" t="str">
        <f>dbP!$AA$2</f>
        <v>AA</v>
      </c>
      <c r="R92" s="1" t="str">
        <f t="shared" si="17"/>
        <v>Операционные расходы - 1-9</v>
      </c>
      <c r="S92" s="1">
        <f>IF(OR(R92=0,R92=""),0,IF(AND(N92&lt;&gt;"",O92=""),IF(COUNTIFS(M:M,M92,N:N,N92,O:O,"")=1,0,1),IF(COUNTIF(R:R,R92)=1,0,1)))</f>
        <v>0</v>
      </c>
      <c r="T92" s="6" t="str">
        <f>Items!$T$19</f>
        <v>CF(-)</v>
      </c>
      <c r="U92" s="1" t="str">
        <f>Items!$U$82</f>
        <v>Операционные расходы</v>
      </c>
      <c r="V92" s="1" t="str">
        <f>Items!$V$83</f>
        <v>Операционные расходы - блок-1</v>
      </c>
      <c r="W92" s="3" t="s">
        <v>215</v>
      </c>
      <c r="X92" s="1" t="str">
        <f>dbP!$Y$2</f>
        <v>Y</v>
      </c>
      <c r="Y92" s="1" t="str">
        <f>dbP!$Z$2</f>
        <v>Z</v>
      </c>
      <c r="Z92" s="1" t="str">
        <f t="shared" si="18"/>
        <v>Операционные расходы - 1-9</v>
      </c>
      <c r="AA92" s="1">
        <f t="shared" si="13"/>
        <v>0</v>
      </c>
      <c r="AB92" s="1" t="str">
        <f>Items!$AB$19</f>
        <v>PL(-)</v>
      </c>
      <c r="AC92" s="1">
        <f>IF(U92&lt;&gt;Items!$U$17,0,IF(OR(V92="",W92=""),0,MAX(AC$8:AC91)+1))</f>
        <v>0</v>
      </c>
    </row>
    <row r="93" spans="1:29" x14ac:dyDescent="0.3">
      <c r="A93" s="41">
        <f>ROW()</f>
        <v>93</v>
      </c>
      <c r="B93" s="26">
        <f>IFERROR(IF(AND(J93=0,R93=0,Z93=0),0,IF(OR(COUNTIF(M:M,E93)&lt;&gt;0,COUNTIF(U:U,E93)&lt;&gt;0),1,IF(OR(COUNTIF(E:E,M93)&lt;&gt;0,COUNTIF(U:U,M93)&lt;&gt;0),2,IF(OR(COUNTIF(E:E,U93)&lt;&gt;0,COUNTIF(M:M,U93)&lt;&gt;0),3,0)))),1)</f>
        <v>0</v>
      </c>
      <c r="E93" s="1" t="str">
        <f>Items!$E$91</f>
        <v>Кредиторская задолженность</v>
      </c>
      <c r="F93" s="1" t="str">
        <f>Items!$F$30</f>
        <v>Начисление затрат этапа-2 бизнес-процесса</v>
      </c>
      <c r="J93" s="1" t="str">
        <f t="shared" si="15"/>
        <v>Начисление затрат этапа-2 бизнес-процесса</v>
      </c>
      <c r="K93" s="1">
        <f t="shared" si="14"/>
        <v>0</v>
      </c>
      <c r="L93" s="6" t="str">
        <f>Items!$L$11</f>
        <v>BS</v>
      </c>
      <c r="M93" s="1" t="str">
        <f>Items!$M$82</f>
        <v>Оплата операционных расходов</v>
      </c>
      <c r="N93" s="1" t="str">
        <f>Items!$N$83</f>
        <v>Оплата операционных расходов - блок-1</v>
      </c>
      <c r="O93" s="6" t="str">
        <f>Items!$W93</f>
        <v>Операционные расходы - 1-10</v>
      </c>
      <c r="P93" s="1" t="str">
        <f>dbP!$AA$2</f>
        <v>AA</v>
      </c>
      <c r="R93" s="1" t="str">
        <f t="shared" si="17"/>
        <v>Операционные расходы - 1-10</v>
      </c>
      <c r="S93" s="1">
        <f>IF(OR(R93=0,R93=""),0,IF(AND(N93&lt;&gt;"",O93=""),IF(COUNTIFS(M:M,M93,N:N,N93,O:O,"")=1,0,1),IF(COUNTIF(R:R,R93)=1,0,1)))</f>
        <v>0</v>
      </c>
      <c r="T93" s="6" t="str">
        <f>Items!$T$19</f>
        <v>CF(-)</v>
      </c>
      <c r="U93" s="1" t="str">
        <f>Items!$U$82</f>
        <v>Операционные расходы</v>
      </c>
      <c r="V93" s="1" t="str">
        <f>Items!$V$83</f>
        <v>Операционные расходы - блок-1</v>
      </c>
      <c r="W93" s="3" t="s">
        <v>216</v>
      </c>
      <c r="X93" s="1" t="str">
        <f>dbP!$Y$2</f>
        <v>Y</v>
      </c>
      <c r="Y93" s="1" t="str">
        <f>dbP!$Z$2</f>
        <v>Z</v>
      </c>
      <c r="Z93" s="1" t="str">
        <f t="shared" si="18"/>
        <v>Операционные расходы - 1-10</v>
      </c>
      <c r="AA93" s="1">
        <f t="shared" si="13"/>
        <v>0</v>
      </c>
      <c r="AB93" s="1" t="str">
        <f>Items!$AB$19</f>
        <v>PL(-)</v>
      </c>
      <c r="AC93" s="1">
        <f>IF(U93&lt;&gt;Items!$U$17,0,IF(OR(V93="",W93=""),0,MAX(AC$8:AC92)+1))</f>
        <v>0</v>
      </c>
    </row>
    <row r="94" spans="1:29" x14ac:dyDescent="0.3">
      <c r="A94" s="41">
        <f>ROW()</f>
        <v>94</v>
      </c>
      <c r="B94" s="26">
        <f>IFERROR(IF(AND(J94=0,R94=0,Z94=0),0,IF(OR(COUNTIF(M:M,E94)&lt;&gt;0,COUNTIF(U:U,E94)&lt;&gt;0),1,IF(OR(COUNTIF(E:E,M94)&lt;&gt;0,COUNTIF(U:U,M94)&lt;&gt;0),2,IF(OR(COUNTIF(E:E,U94)&lt;&gt;0,COUNTIF(M:M,U94)&lt;&gt;0),3,0)))),1)</f>
        <v>0</v>
      </c>
      <c r="E94" s="1" t="str">
        <f>Items!$E$91</f>
        <v>Кредиторская задолженность</v>
      </c>
      <c r="F94" s="1" t="str">
        <f>Items!$F$41</f>
        <v>Начисление затрат этапа-3 бизнес-процесса</v>
      </c>
      <c r="J94" s="1" t="str">
        <f t="shared" si="15"/>
        <v>Начисление затрат этапа-3 бизнес-процесса</v>
      </c>
      <c r="K94" s="1">
        <f t="shared" si="14"/>
        <v>0</v>
      </c>
      <c r="L94" s="6" t="str">
        <f>Items!$L$11</f>
        <v>BS</v>
      </c>
      <c r="M94" s="1" t="str">
        <f>Items!$M$82</f>
        <v>Оплата операционных расходов</v>
      </c>
      <c r="N94" s="1" t="str">
        <f>Items!$N$83</f>
        <v>Оплата операционных расходов - блок-1</v>
      </c>
      <c r="O94" s="6" t="str">
        <f>Items!$W94</f>
        <v>Операционные расходы - 1-11</v>
      </c>
      <c r="P94" s="1" t="str">
        <f>dbP!$AA$2</f>
        <v>AA</v>
      </c>
      <c r="R94" s="1" t="str">
        <f t="shared" si="17"/>
        <v>Операционные расходы - 1-11</v>
      </c>
      <c r="S94" s="1">
        <f>IF(OR(R94=0,R94=""),0,IF(AND(N94&lt;&gt;"",O94=""),IF(COUNTIFS(M:M,M94,N:N,N94,O:O,"")=1,0,1),IF(COUNTIF(R:R,R94)=1,0,1)))</f>
        <v>0</v>
      </c>
      <c r="T94" s="6" t="str">
        <f>Items!$T$19</f>
        <v>CF(-)</v>
      </c>
      <c r="U94" s="1" t="str">
        <f>Items!$U$82</f>
        <v>Операционные расходы</v>
      </c>
      <c r="V94" s="1" t="str">
        <f>Items!$V$83</f>
        <v>Операционные расходы - блок-1</v>
      </c>
      <c r="W94" s="3" t="s">
        <v>217</v>
      </c>
      <c r="X94" s="1" t="str">
        <f>dbP!$Y$2</f>
        <v>Y</v>
      </c>
      <c r="Y94" s="1" t="str">
        <f>dbP!$Z$2</f>
        <v>Z</v>
      </c>
      <c r="Z94" s="1" t="str">
        <f t="shared" si="18"/>
        <v>Операционные расходы - 1-11</v>
      </c>
      <c r="AA94" s="1">
        <f t="shared" si="13"/>
        <v>0</v>
      </c>
      <c r="AB94" s="1" t="str">
        <f>Items!$AB$19</f>
        <v>PL(-)</v>
      </c>
      <c r="AC94" s="1">
        <f>IF(U94&lt;&gt;Items!$U$17,0,IF(OR(V94="",W94=""),0,MAX(AC$8:AC93)+1))</f>
        <v>0</v>
      </c>
    </row>
    <row r="95" spans="1:29" x14ac:dyDescent="0.3">
      <c r="A95" s="41">
        <f>ROW()</f>
        <v>95</v>
      </c>
      <c r="B95" s="26">
        <f>IFERROR(IF(AND(J95=0,R95=0,Z95=0),0,IF(OR(COUNTIF(M:M,E95)&lt;&gt;0,COUNTIF(U:U,E95)&lt;&gt;0),1,IF(OR(COUNTIF(E:E,M95)&lt;&gt;0,COUNTIF(U:U,M95)&lt;&gt;0),2,IF(OR(COUNTIF(E:E,U95)&lt;&gt;0,COUNTIF(M:M,U95)&lt;&gt;0),3,0)))),1)</f>
        <v>0</v>
      </c>
      <c r="E95" s="1" t="str">
        <f>Items!$E$91</f>
        <v>Кредиторская задолженность</v>
      </c>
      <c r="F95" s="1" t="str">
        <f>Items!$F$59</f>
        <v>Начисление затрат этапа-4 бизнес-процесса</v>
      </c>
      <c r="J95" s="1" t="str">
        <f t="shared" si="15"/>
        <v>Начисление затрат этапа-4 бизнес-процесса</v>
      </c>
      <c r="K95" s="1">
        <f t="shared" si="14"/>
        <v>0</v>
      </c>
      <c r="L95" s="6" t="str">
        <f>Items!$L$11</f>
        <v>BS</v>
      </c>
      <c r="M95" s="1" t="str">
        <f>Items!$M$82</f>
        <v>Оплата операционных расходов</v>
      </c>
      <c r="N95" s="3" t="s">
        <v>272</v>
      </c>
      <c r="P95" s="1" t="str">
        <f>dbP!$AA$2</f>
        <v>AA</v>
      </c>
      <c r="R95" s="1" t="str">
        <f t="shared" si="17"/>
        <v>Оплата операционных расходов - блок-2</v>
      </c>
      <c r="S95" s="1">
        <f>IF(OR(R95=0,R95=""),0,IF(AND(N95&lt;&gt;"",O95=""),IF(COUNTIFS(M:M,M95,N:N,N95,O:O,"")=1,0,1),IF(COUNTIF(R:R,R95)=1,0,1)))</f>
        <v>0</v>
      </c>
      <c r="U95" s="1" t="str">
        <f>Items!$U$82</f>
        <v>Операционные расходы</v>
      </c>
      <c r="V95" s="3" t="s">
        <v>218</v>
      </c>
      <c r="X95" s="1" t="str">
        <f>dbP!$Y$2</f>
        <v>Y</v>
      </c>
      <c r="Y95" s="1" t="str">
        <f>dbP!$Z$2</f>
        <v>Z</v>
      </c>
      <c r="Z95" s="1" t="str">
        <f t="shared" si="18"/>
        <v>Операционные расходы - блок-2</v>
      </c>
      <c r="AA95" s="1">
        <f t="shared" si="13"/>
        <v>0</v>
      </c>
      <c r="AC95" s="1">
        <f>IF(U95&lt;&gt;Items!$U$17,0,IF(OR(V95="",W95=""),0,MAX(AC$8:AC94)+1))</f>
        <v>0</v>
      </c>
    </row>
    <row r="96" spans="1:29" x14ac:dyDescent="0.3">
      <c r="A96" s="41">
        <f>ROW()</f>
        <v>96</v>
      </c>
      <c r="B96" s="26">
        <f>IFERROR(IF(AND(J96=0,R96=0,Z96=0),0,IF(OR(COUNTIF(M:M,E96)&lt;&gt;0,COUNTIF(U:U,E96)&lt;&gt;0),1,IF(OR(COUNTIF(E:E,M96)&lt;&gt;0,COUNTIF(U:U,M96)&lt;&gt;0),2,IF(OR(COUNTIF(E:E,U96)&lt;&gt;0,COUNTIF(M:M,U96)&lt;&gt;0),3,0)))),1)</f>
        <v>0</v>
      </c>
      <c r="E96" s="1" t="str">
        <f>Items!$E$91</f>
        <v>Кредиторская задолженность</v>
      </c>
      <c r="F96" s="1" t="str">
        <f>Items!$F$70</f>
        <v>Начисление затрат этапа-5 бизнес-процесса</v>
      </c>
      <c r="J96" s="1" t="str">
        <f t="shared" si="15"/>
        <v>Начисление затрат этапа-5 бизнес-процесса</v>
      </c>
      <c r="K96" s="1">
        <f t="shared" si="14"/>
        <v>0</v>
      </c>
      <c r="L96" s="6" t="str">
        <f>Items!$L$11</f>
        <v>BS</v>
      </c>
      <c r="M96" s="1" t="str">
        <f>Items!$M$82</f>
        <v>Оплата операционных расходов</v>
      </c>
      <c r="N96" s="1" t="str">
        <f>Items!$N$95</f>
        <v>Оплата операционных расходов - блок-2</v>
      </c>
      <c r="O96" s="6" t="str">
        <f>Items!$W96</f>
        <v>Операционные расходы - 2-1</v>
      </c>
      <c r="P96" s="1" t="str">
        <f>dbP!$AA$2</f>
        <v>AA</v>
      </c>
      <c r="R96" s="1" t="str">
        <f t="shared" si="17"/>
        <v>Операционные расходы - 2-1</v>
      </c>
      <c r="S96" s="1">
        <f>IF(OR(R96=0,R96=""),0,IF(AND(N96&lt;&gt;"",O96=""),IF(COUNTIFS(M:M,M96,N:N,N96,O:O,"")=1,0,1),IF(COUNTIF(R:R,R96)=1,0,1)))</f>
        <v>0</v>
      </c>
      <c r="T96" s="6" t="str">
        <f>Items!$T$19</f>
        <v>CF(-)</v>
      </c>
      <c r="U96" s="1" t="str">
        <f>Items!$U$82</f>
        <v>Операционные расходы</v>
      </c>
      <c r="V96" s="1" t="str">
        <f>Items!$V$95</f>
        <v>Операционные расходы - блок-2</v>
      </c>
      <c r="W96" s="3" t="s">
        <v>219</v>
      </c>
      <c r="X96" s="1" t="str">
        <f>dbP!$Y$2</f>
        <v>Y</v>
      </c>
      <c r="Y96" s="1" t="str">
        <f>dbP!$Z$2</f>
        <v>Z</v>
      </c>
      <c r="Z96" s="1" t="str">
        <f t="shared" si="18"/>
        <v>Операционные расходы - 2-1</v>
      </c>
      <c r="AA96" s="1">
        <f t="shared" si="13"/>
        <v>0</v>
      </c>
      <c r="AB96" s="1" t="str">
        <f>Items!$AB$19</f>
        <v>PL(-)</v>
      </c>
      <c r="AC96" s="1">
        <f>IF(U96&lt;&gt;Items!$U$17,0,IF(OR(V96="",W96=""),0,MAX(AC$8:AC95)+1))</f>
        <v>0</v>
      </c>
    </row>
    <row r="97" spans="1:29" x14ac:dyDescent="0.3">
      <c r="A97" s="41">
        <f>ROW()</f>
        <v>97</v>
      </c>
      <c r="B97" s="26">
        <f>IFERROR(IF(AND(J97=0,R97=0,Z97=0),0,IF(OR(COUNTIF(M:M,E97)&lt;&gt;0,COUNTIF(U:U,E97)&lt;&gt;0),1,IF(OR(COUNTIF(E:E,M97)&lt;&gt;0,COUNTIF(U:U,M97)&lt;&gt;0),2,IF(OR(COUNTIF(E:E,U97)&lt;&gt;0,COUNTIF(M:M,U97)&lt;&gt;0),3,0)))),1)</f>
        <v>0</v>
      </c>
      <c r="E97" s="1" t="str">
        <f>Items!$E$91</f>
        <v>Кредиторская задолженность</v>
      </c>
      <c r="F97" s="1" t="str">
        <f>Items!$V$83</f>
        <v>Операционные расходы - блок-1</v>
      </c>
      <c r="J97" s="1" t="str">
        <f t="shared" si="15"/>
        <v>Операционные расходы - блок-1</v>
      </c>
      <c r="K97" s="1">
        <f t="shared" si="14"/>
        <v>0</v>
      </c>
      <c r="L97" s="6" t="str">
        <f>Items!$L$11</f>
        <v>BS</v>
      </c>
      <c r="M97" s="1" t="str">
        <f>Items!$M$82</f>
        <v>Оплата операционных расходов</v>
      </c>
      <c r="N97" s="1" t="str">
        <f>Items!$N$95</f>
        <v>Оплата операционных расходов - блок-2</v>
      </c>
      <c r="O97" s="6" t="str">
        <f>Items!$W97</f>
        <v>Операционные расходы - 2-2</v>
      </c>
      <c r="P97" s="1" t="str">
        <f>dbP!$AA$2</f>
        <v>AA</v>
      </c>
      <c r="R97" s="1" t="str">
        <f t="shared" si="17"/>
        <v>Операционные расходы - 2-2</v>
      </c>
      <c r="S97" s="1">
        <f>IF(OR(R97=0,R97=""),0,IF(AND(N97&lt;&gt;"",O97=""),IF(COUNTIFS(M:M,M97,N:N,N97,O:O,"")=1,0,1),IF(COUNTIF(R:R,R97)=1,0,1)))</f>
        <v>0</v>
      </c>
      <c r="T97" s="6" t="str">
        <f>Items!$T$19</f>
        <v>CF(-)</v>
      </c>
      <c r="U97" s="1" t="str">
        <f>Items!$U$82</f>
        <v>Операционные расходы</v>
      </c>
      <c r="V97" s="1" t="str">
        <f>Items!$V$95</f>
        <v>Операционные расходы - блок-2</v>
      </c>
      <c r="W97" s="3" t="s">
        <v>220</v>
      </c>
      <c r="X97" s="1" t="str">
        <f>dbP!$Y$2</f>
        <v>Y</v>
      </c>
      <c r="Y97" s="1" t="str">
        <f>dbP!$Z$2</f>
        <v>Z</v>
      </c>
      <c r="Z97" s="1" t="str">
        <f t="shared" si="18"/>
        <v>Операционные расходы - 2-2</v>
      </c>
      <c r="AA97" s="1">
        <f t="shared" si="13"/>
        <v>0</v>
      </c>
      <c r="AB97" s="1" t="str">
        <f>Items!$AB$19</f>
        <v>PL(-)</v>
      </c>
      <c r="AC97" s="1">
        <f>IF(U97&lt;&gt;Items!$U$17,0,IF(OR(V97="",W97=""),0,MAX(AC$8:AC96)+1))</f>
        <v>0</v>
      </c>
    </row>
    <row r="98" spans="1:29" x14ac:dyDescent="0.3">
      <c r="A98" s="41">
        <f>ROW()</f>
        <v>98</v>
      </c>
      <c r="B98" s="26">
        <f>IFERROR(IF(AND(J98=0,R98=0,Z98=0),0,IF(OR(COUNTIF(M:M,E98)&lt;&gt;0,COUNTIF(U:U,E98)&lt;&gt;0),1,IF(OR(COUNTIF(E:E,M98)&lt;&gt;0,COUNTIF(U:U,M98)&lt;&gt;0),2,IF(OR(COUNTIF(E:E,U98)&lt;&gt;0,COUNTIF(M:M,U98)&lt;&gt;0),3,0)))),1)</f>
        <v>0</v>
      </c>
      <c r="E98" s="1" t="str">
        <f>Items!$E$91</f>
        <v>Кредиторская задолженность</v>
      </c>
      <c r="F98" s="1" t="str">
        <f>Items!$V$95</f>
        <v>Операционные расходы - блок-2</v>
      </c>
      <c r="J98" s="1" t="str">
        <f t="shared" ref="J98:J99" si="19">IF(G98&lt;&gt;"",G98,IF(F98&lt;&gt;"",F98,E98))</f>
        <v>Операционные расходы - блок-2</v>
      </c>
      <c r="K98" s="1">
        <f t="shared" ref="K98:K99" si="20">IF(OR(J98=0,J98=""),0,IF(AND(F98&lt;&gt;"",G98=""),IF(COUNTIFS(E:E,E98,F:F,F98,G:G,"")=1,0,1),IF(COUNTIF(J:J,J98)=1,0,1)))</f>
        <v>0</v>
      </c>
      <c r="L98" s="6" t="str">
        <f>Items!$L$11</f>
        <v>BS</v>
      </c>
      <c r="M98" s="1" t="str">
        <f>Items!$M$82</f>
        <v>Оплата операционных расходов</v>
      </c>
      <c r="N98" s="1" t="str">
        <f>Items!$N$95</f>
        <v>Оплата операционных расходов - блок-2</v>
      </c>
      <c r="O98" s="6" t="str">
        <f>Items!$W98</f>
        <v>Операционные расходы - 2-3</v>
      </c>
      <c r="P98" s="1" t="str">
        <f>dbP!$AA$2</f>
        <v>AA</v>
      </c>
      <c r="R98" s="1" t="str">
        <f t="shared" si="17"/>
        <v>Операционные расходы - 2-3</v>
      </c>
      <c r="S98" s="1">
        <f>IF(OR(R98=0,R98=""),0,IF(AND(N98&lt;&gt;"",O98=""),IF(COUNTIFS(M:M,M98,N:N,N98,O:O,"")=1,0,1),IF(COUNTIF(R:R,R98)=1,0,1)))</f>
        <v>0</v>
      </c>
      <c r="T98" s="6" t="str">
        <f>Items!$T$19</f>
        <v>CF(-)</v>
      </c>
      <c r="U98" s="1" t="str">
        <f>Items!$U$82</f>
        <v>Операционные расходы</v>
      </c>
      <c r="V98" s="1" t="str">
        <f>Items!$V$95</f>
        <v>Операционные расходы - блок-2</v>
      </c>
      <c r="W98" s="3" t="s">
        <v>221</v>
      </c>
      <c r="X98" s="1" t="str">
        <f>dbP!$Y$2</f>
        <v>Y</v>
      </c>
      <c r="Y98" s="1" t="str">
        <f>dbP!$Z$2</f>
        <v>Z</v>
      </c>
      <c r="Z98" s="1" t="str">
        <f t="shared" si="18"/>
        <v>Операционные расходы - 2-3</v>
      </c>
      <c r="AA98" s="1">
        <f t="shared" si="13"/>
        <v>0</v>
      </c>
      <c r="AB98" s="1" t="str">
        <f>Items!$AB$19</f>
        <v>PL(-)</v>
      </c>
      <c r="AC98" s="1">
        <f>IF(U98&lt;&gt;Items!$U$17,0,IF(OR(V98="",W98=""),0,MAX(AC$8:AC97)+1))</f>
        <v>0</v>
      </c>
    </row>
    <row r="99" spans="1:29" x14ac:dyDescent="0.3">
      <c r="A99" s="41">
        <f>ROW()</f>
        <v>99</v>
      </c>
      <c r="B99" s="26">
        <f>IFERROR(IF(AND(J99=0,R99=0,Z99=0),0,IF(OR(COUNTIF(M:M,E99)&lt;&gt;0,COUNTIF(U:U,E99)&lt;&gt;0),1,IF(OR(COUNTIF(E:E,M99)&lt;&gt;0,COUNTIF(U:U,M99)&lt;&gt;0),2,IF(OR(COUNTIF(E:E,U99)&lt;&gt;0,COUNTIF(M:M,U99)&lt;&gt;0),3,0)))),1)</f>
        <v>0</v>
      </c>
      <c r="E99" s="1" t="str">
        <f>Items!$E$91</f>
        <v>Кредиторская задолженность</v>
      </c>
      <c r="F99" s="1" t="str">
        <f>Items!$V$106</f>
        <v>Операционные расходы - блок-3</v>
      </c>
      <c r="J99" s="1" t="str">
        <f t="shared" si="19"/>
        <v>Операционные расходы - блок-3</v>
      </c>
      <c r="K99" s="1">
        <f t="shared" si="20"/>
        <v>0</v>
      </c>
      <c r="L99" s="6" t="str">
        <f>Items!$L$11</f>
        <v>BS</v>
      </c>
      <c r="M99" s="1" t="str">
        <f>Items!$M$82</f>
        <v>Оплата операционных расходов</v>
      </c>
      <c r="N99" s="1" t="str">
        <f>Items!$N$95</f>
        <v>Оплата операционных расходов - блок-2</v>
      </c>
      <c r="O99" s="6" t="str">
        <f>Items!$W99</f>
        <v>Операционные расходы - 2-4</v>
      </c>
      <c r="P99" s="1" t="str">
        <f>dbP!$AA$2</f>
        <v>AA</v>
      </c>
      <c r="R99" s="1" t="str">
        <f t="shared" si="17"/>
        <v>Операционные расходы - 2-4</v>
      </c>
      <c r="S99" s="1">
        <f>IF(OR(R99=0,R99=""),0,IF(AND(N99&lt;&gt;"",O99=""),IF(COUNTIFS(M:M,M99,N:N,N99,O:O,"")=1,0,1),IF(COUNTIF(R:R,R99)=1,0,1)))</f>
        <v>0</v>
      </c>
      <c r="T99" s="6" t="str">
        <f>Items!$T$19</f>
        <v>CF(-)</v>
      </c>
      <c r="U99" s="1" t="str">
        <f>Items!$U$82</f>
        <v>Операционные расходы</v>
      </c>
      <c r="V99" s="1" t="str">
        <f>Items!$V$95</f>
        <v>Операционные расходы - блок-2</v>
      </c>
      <c r="W99" s="3" t="s">
        <v>222</v>
      </c>
      <c r="X99" s="1" t="str">
        <f>dbP!$Y$2</f>
        <v>Y</v>
      </c>
      <c r="Y99" s="1" t="str">
        <f>dbP!$Z$2</f>
        <v>Z</v>
      </c>
      <c r="Z99" s="1" t="str">
        <f t="shared" si="18"/>
        <v>Операционные расходы - 2-4</v>
      </c>
      <c r="AA99" s="1">
        <f t="shared" si="13"/>
        <v>0</v>
      </c>
      <c r="AB99" s="1" t="str">
        <f>Items!$AB$19</f>
        <v>PL(-)</v>
      </c>
      <c r="AC99" s="1">
        <f>IF(U99&lt;&gt;Items!$U$17,0,IF(OR(V99="",W99=""),0,MAX(AC$8:AC98)+1))</f>
        <v>0</v>
      </c>
    </row>
    <row r="100" spans="1:29" x14ac:dyDescent="0.3">
      <c r="A100" s="41">
        <f>ROW()</f>
        <v>100</v>
      </c>
      <c r="B100" s="26">
        <f>IFERROR(IF(AND(J100=0,R100=0,Z100=0),0,IF(OR(COUNTIF(M:M,E100)&lt;&gt;0,COUNTIF(U:U,E100)&lt;&gt;0),1,IF(OR(COUNTIF(E:E,M100)&lt;&gt;0,COUNTIF(U:U,M100)&lt;&gt;0),2,IF(OR(COUNTIF(E:E,U100)&lt;&gt;0,COUNTIF(M:M,U100)&lt;&gt;0),3,0)))),1)</f>
        <v>0</v>
      </c>
      <c r="E100" s="1" t="str">
        <f>Items!$E$91</f>
        <v>Кредиторская задолженность</v>
      </c>
      <c r="F100" s="1" t="str">
        <f>Items!$V$124</f>
        <v>Операционные расходы - блок-4</v>
      </c>
      <c r="J100" s="1" t="str">
        <f t="shared" ref="J100" si="21">IF(G100&lt;&gt;"",G100,IF(F100&lt;&gt;"",F100,E100))</f>
        <v>Операционные расходы - блок-4</v>
      </c>
      <c r="K100" s="1">
        <f t="shared" ref="K100" si="22">IF(OR(J100=0,J100=""),0,IF(AND(F100&lt;&gt;"",G100=""),IF(COUNTIFS(E:E,E100,F:F,F100,G:G,"")=1,0,1),IF(COUNTIF(J:J,J100)=1,0,1)))</f>
        <v>0</v>
      </c>
      <c r="L100" s="6" t="str">
        <f>Items!$L$11</f>
        <v>BS</v>
      </c>
      <c r="M100" s="1" t="str">
        <f>Items!$M$82</f>
        <v>Оплата операционных расходов</v>
      </c>
      <c r="N100" s="1" t="str">
        <f>Items!$N$95</f>
        <v>Оплата операционных расходов - блок-2</v>
      </c>
      <c r="O100" s="6" t="str">
        <f>Items!$W100</f>
        <v>Операционные расходы - 2-5</v>
      </c>
      <c r="P100" s="1" t="str">
        <f>dbP!$AA$2</f>
        <v>AA</v>
      </c>
      <c r="R100" s="1" t="str">
        <f t="shared" si="17"/>
        <v>Операционные расходы - 2-5</v>
      </c>
      <c r="S100" s="1">
        <f>IF(OR(R100=0,R100=""),0,IF(AND(N100&lt;&gt;"",O100=""),IF(COUNTIFS(M:M,M100,N:N,N100,O:O,"")=1,0,1),IF(COUNTIF(R:R,R100)=1,0,1)))</f>
        <v>0</v>
      </c>
      <c r="T100" s="6" t="str">
        <f>Items!$T$19</f>
        <v>CF(-)</v>
      </c>
      <c r="U100" s="1" t="str">
        <f>Items!$U$82</f>
        <v>Операционные расходы</v>
      </c>
      <c r="V100" s="1" t="str">
        <f>Items!$V$95</f>
        <v>Операционные расходы - блок-2</v>
      </c>
      <c r="W100" s="3" t="s">
        <v>223</v>
      </c>
      <c r="X100" s="1" t="str">
        <f>dbP!$Y$2</f>
        <v>Y</v>
      </c>
      <c r="Y100" s="1" t="str">
        <f>dbP!$Z$2</f>
        <v>Z</v>
      </c>
      <c r="Z100" s="1" t="str">
        <f t="shared" si="18"/>
        <v>Операционные расходы - 2-5</v>
      </c>
      <c r="AA100" s="1">
        <f t="shared" si="13"/>
        <v>0</v>
      </c>
      <c r="AB100" s="1" t="str">
        <f>Items!$AB$19</f>
        <v>PL(-)</v>
      </c>
      <c r="AC100" s="1">
        <f>IF(U100&lt;&gt;Items!$U$17,0,IF(OR(V100="",W100=""),0,MAX(AC$8:AC99)+1))</f>
        <v>0</v>
      </c>
    </row>
    <row r="101" spans="1:29" x14ac:dyDescent="0.3">
      <c r="A101" s="41">
        <f>ROW()</f>
        <v>101</v>
      </c>
      <c r="B101" s="26">
        <f>IFERROR(IF(AND(J101=0,R101=0,Z101=0),0,IF(OR(COUNTIF(M:M,E101)&lt;&gt;0,COUNTIF(U:U,E101)&lt;&gt;0),1,IF(OR(COUNTIF(E:E,M101)&lt;&gt;0,COUNTIF(U:U,M101)&lt;&gt;0),2,IF(OR(COUNTIF(E:E,U101)&lt;&gt;0,COUNTIF(M:M,U101)&lt;&gt;0),3,0)))),1)</f>
        <v>0</v>
      </c>
      <c r="E101" s="1" t="str">
        <f>Items!$E$91</f>
        <v>Кредиторская задолженность</v>
      </c>
      <c r="F101" s="1" t="str">
        <f>Items!$V$135</f>
        <v>Операционные расходы - блок-5</v>
      </c>
      <c r="J101" s="1" t="str">
        <f t="shared" ref="J101:J116" si="23">IF(G101&lt;&gt;"",G101,IF(F101&lt;&gt;"",F101,E101))</f>
        <v>Операционные расходы - блок-5</v>
      </c>
      <c r="K101" s="1">
        <f t="shared" ref="K101:K116" si="24">IF(OR(J101=0,J101=""),0,IF(AND(F101&lt;&gt;"",G101=""),IF(COUNTIFS(E:E,E101,F:F,F101,G:G,"")=1,0,1),IF(COUNTIF(J:J,J101)=1,0,1)))</f>
        <v>0</v>
      </c>
      <c r="L101" s="6" t="str">
        <f>Items!$L$11</f>
        <v>BS</v>
      </c>
      <c r="M101" s="1" t="str">
        <f>Items!$M$82</f>
        <v>Оплата операционных расходов</v>
      </c>
      <c r="N101" s="1" t="str">
        <f>Items!$N$95</f>
        <v>Оплата операционных расходов - блок-2</v>
      </c>
      <c r="O101" s="6" t="str">
        <f>Items!$W101</f>
        <v>Операционные расходы - 2-6</v>
      </c>
      <c r="P101" s="1" t="str">
        <f>dbP!$AA$2</f>
        <v>AA</v>
      </c>
      <c r="R101" s="1" t="str">
        <f t="shared" si="17"/>
        <v>Операционные расходы - 2-6</v>
      </c>
      <c r="S101" s="1">
        <f>IF(OR(R101=0,R101=""),0,IF(AND(N101&lt;&gt;"",O101=""),IF(COUNTIFS(M:M,M101,N:N,N101,O:O,"")=1,0,1),IF(COUNTIF(R:R,R101)=1,0,1)))</f>
        <v>0</v>
      </c>
      <c r="T101" s="6" t="str">
        <f>Items!$T$19</f>
        <v>CF(-)</v>
      </c>
      <c r="U101" s="1" t="str">
        <f>Items!$U$82</f>
        <v>Операционные расходы</v>
      </c>
      <c r="V101" s="1" t="str">
        <f>Items!$V$95</f>
        <v>Операционные расходы - блок-2</v>
      </c>
      <c r="W101" s="3" t="s">
        <v>224</v>
      </c>
      <c r="X101" s="1" t="str">
        <f>dbP!$Y$2</f>
        <v>Y</v>
      </c>
      <c r="Y101" s="1" t="str">
        <f>dbP!$Z$2</f>
        <v>Z</v>
      </c>
      <c r="Z101" s="1" t="str">
        <f t="shared" si="18"/>
        <v>Операционные расходы - 2-6</v>
      </c>
      <c r="AA101" s="1">
        <f t="shared" si="13"/>
        <v>0</v>
      </c>
      <c r="AB101" s="1" t="str">
        <f>Items!$AB$19</f>
        <v>PL(-)</v>
      </c>
      <c r="AC101" s="1">
        <f>IF(U101&lt;&gt;Items!$U$17,0,IF(OR(V101="",W101=""),0,MAX(AC$8:AC100)+1))</f>
        <v>0</v>
      </c>
    </row>
    <row r="102" spans="1:29" x14ac:dyDescent="0.3">
      <c r="A102" s="41">
        <f>ROW()</f>
        <v>102</v>
      </c>
      <c r="B102" s="26">
        <f>IFERROR(IF(AND(J102=0,R102=0,Z102=0),0,IF(OR(COUNTIF(M:M,E102)&lt;&gt;0,COUNTIF(U:U,E102)&lt;&gt;0),1,IF(OR(COUNTIF(E:E,M102)&lt;&gt;0,COUNTIF(U:U,M102)&lt;&gt;0),2,IF(OR(COUNTIF(E:E,U102)&lt;&gt;0,COUNTIF(M:M,U102)&lt;&gt;0),3,0)))),1)</f>
        <v>0</v>
      </c>
      <c r="E102" s="1" t="str">
        <f>Items!$E$91</f>
        <v>Кредиторская задолженность</v>
      </c>
      <c r="F102" s="1" t="str">
        <f>Items!$F$148</f>
        <v>Основные средства - тип - 1</v>
      </c>
      <c r="J102" s="1" t="str">
        <f t="shared" si="23"/>
        <v>Основные средства - тип - 1</v>
      </c>
      <c r="K102" s="1">
        <f t="shared" si="24"/>
        <v>0</v>
      </c>
      <c r="L102" s="6" t="str">
        <f>Items!$L$11</f>
        <v>BS</v>
      </c>
      <c r="M102" s="1" t="str">
        <f>Items!$M$82</f>
        <v>Оплата операционных расходов</v>
      </c>
      <c r="N102" s="1" t="str">
        <f>Items!$N$95</f>
        <v>Оплата операционных расходов - блок-2</v>
      </c>
      <c r="O102" s="6" t="str">
        <f>Items!$W102</f>
        <v>Операционные расходы - 2-7</v>
      </c>
      <c r="P102" s="1" t="str">
        <f>dbP!$AA$2</f>
        <v>AA</v>
      </c>
      <c r="R102" s="1" t="str">
        <f t="shared" si="17"/>
        <v>Операционные расходы - 2-7</v>
      </c>
      <c r="S102" s="1">
        <f>IF(OR(R102=0,R102=""),0,IF(AND(N102&lt;&gt;"",O102=""),IF(COUNTIFS(M:M,M102,N:N,N102,O:O,"")=1,0,1),IF(COUNTIF(R:R,R102)=1,0,1)))</f>
        <v>0</v>
      </c>
      <c r="T102" s="6" t="str">
        <f>Items!$T$19</f>
        <v>CF(-)</v>
      </c>
      <c r="U102" s="1" t="str">
        <f>Items!$U$82</f>
        <v>Операционные расходы</v>
      </c>
      <c r="V102" s="1" t="str">
        <f>Items!$V$95</f>
        <v>Операционные расходы - блок-2</v>
      </c>
      <c r="W102" s="3" t="s">
        <v>225</v>
      </c>
      <c r="X102" s="1" t="str">
        <f>dbP!$Y$2</f>
        <v>Y</v>
      </c>
      <c r="Y102" s="1" t="str">
        <f>dbP!$Z$2</f>
        <v>Z</v>
      </c>
      <c r="Z102" s="1" t="str">
        <f t="shared" si="18"/>
        <v>Операционные расходы - 2-7</v>
      </c>
      <c r="AA102" s="1">
        <f t="shared" si="13"/>
        <v>0</v>
      </c>
      <c r="AB102" s="1" t="str">
        <f>Items!$AB$19</f>
        <v>PL(-)</v>
      </c>
      <c r="AC102" s="1">
        <f>IF(U102&lt;&gt;Items!$U$17,0,IF(OR(V102="",W102=""),0,MAX(AC$8:AC101)+1))</f>
        <v>0</v>
      </c>
    </row>
    <row r="103" spans="1:29" x14ac:dyDescent="0.3">
      <c r="A103" s="41">
        <f>ROW()</f>
        <v>103</v>
      </c>
      <c r="B103" s="26">
        <f>IFERROR(IF(AND(J103=0,R103=0,Z103=0),0,IF(OR(COUNTIF(M:M,E103)&lt;&gt;0,COUNTIF(U:U,E103)&lt;&gt;0),1,IF(OR(COUNTIF(E:E,M103)&lt;&gt;0,COUNTIF(U:U,M103)&lt;&gt;0),2,IF(OR(COUNTIF(E:E,U103)&lt;&gt;0,COUNTIF(M:M,U103)&lt;&gt;0),3,0)))),1)</f>
        <v>0</v>
      </c>
      <c r="E103" s="1" t="str">
        <f>Items!$E$91</f>
        <v>Кредиторская задолженность</v>
      </c>
      <c r="F103" s="1" t="str">
        <f>Items!$F$160</f>
        <v>Основные средства - тип - 2</v>
      </c>
      <c r="J103" s="1" t="str">
        <f t="shared" si="23"/>
        <v>Основные средства - тип - 2</v>
      </c>
      <c r="K103" s="1">
        <f t="shared" si="24"/>
        <v>0</v>
      </c>
      <c r="L103" s="6" t="str">
        <f>Items!$L$11</f>
        <v>BS</v>
      </c>
      <c r="M103" s="1" t="str">
        <f>Items!$M$82</f>
        <v>Оплата операционных расходов</v>
      </c>
      <c r="N103" s="1" t="str">
        <f>Items!$N$95</f>
        <v>Оплата операционных расходов - блок-2</v>
      </c>
      <c r="O103" s="6" t="str">
        <f>Items!$W103</f>
        <v>Операционные расходы - 2-8</v>
      </c>
      <c r="P103" s="1" t="str">
        <f>dbP!$AA$2</f>
        <v>AA</v>
      </c>
      <c r="R103" s="1" t="str">
        <f t="shared" si="17"/>
        <v>Операционные расходы - 2-8</v>
      </c>
      <c r="S103" s="1">
        <f>IF(OR(R103=0,R103=""),0,IF(AND(N103&lt;&gt;"",O103=""),IF(COUNTIFS(M:M,M103,N:N,N103,O:O,"")=1,0,1),IF(COUNTIF(R:R,R103)=1,0,1)))</f>
        <v>0</v>
      </c>
      <c r="T103" s="6" t="str">
        <f>Items!$T$19</f>
        <v>CF(-)</v>
      </c>
      <c r="U103" s="1" t="str">
        <f>Items!$U$82</f>
        <v>Операционные расходы</v>
      </c>
      <c r="V103" s="1" t="str">
        <f>Items!$V$95</f>
        <v>Операционные расходы - блок-2</v>
      </c>
      <c r="W103" s="3" t="s">
        <v>226</v>
      </c>
      <c r="X103" s="1" t="str">
        <f>dbP!$Y$2</f>
        <v>Y</v>
      </c>
      <c r="Y103" s="1" t="str">
        <f>dbP!$Z$2</f>
        <v>Z</v>
      </c>
      <c r="Z103" s="1" t="str">
        <f t="shared" si="18"/>
        <v>Операционные расходы - 2-8</v>
      </c>
      <c r="AA103" s="1">
        <f t="shared" si="13"/>
        <v>0</v>
      </c>
      <c r="AB103" s="1" t="str">
        <f>Items!$AB$19</f>
        <v>PL(-)</v>
      </c>
      <c r="AC103" s="1">
        <f>IF(U103&lt;&gt;Items!$U$17,0,IF(OR(V103="",W103=""),0,MAX(AC$8:AC102)+1))</f>
        <v>0</v>
      </c>
    </row>
    <row r="104" spans="1:29" x14ac:dyDescent="0.3">
      <c r="A104" s="41">
        <f>ROW()</f>
        <v>104</v>
      </c>
      <c r="B104" s="26">
        <f>IFERROR(IF(AND(J104=0,R104=0,Z104=0),0,IF(OR(COUNTIF(M:M,E104)&lt;&gt;0,COUNTIF(U:U,E104)&lt;&gt;0),1,IF(OR(COUNTIF(E:E,M104)&lt;&gt;0,COUNTIF(U:U,M104)&lt;&gt;0),2,IF(OR(COUNTIF(E:E,U104)&lt;&gt;0,COUNTIF(M:M,U104)&lt;&gt;0),3,0)))),1)</f>
        <v>0</v>
      </c>
      <c r="E104" s="1" t="str">
        <f>Items!$E$91</f>
        <v>Кредиторская задолженность</v>
      </c>
      <c r="F104" s="1" t="str">
        <f>Items!$F$171</f>
        <v>Основные средства - тип - 3</v>
      </c>
      <c r="J104" s="1" t="str">
        <f t="shared" si="23"/>
        <v>Основные средства - тип - 3</v>
      </c>
      <c r="K104" s="1">
        <f t="shared" si="24"/>
        <v>0</v>
      </c>
      <c r="L104" s="6" t="str">
        <f>Items!$L$11</f>
        <v>BS</v>
      </c>
      <c r="M104" s="1" t="str">
        <f>Items!$M$82</f>
        <v>Оплата операционных расходов</v>
      </c>
      <c r="N104" s="1" t="str">
        <f>Items!$N$95</f>
        <v>Оплата операционных расходов - блок-2</v>
      </c>
      <c r="O104" s="6" t="str">
        <f>Items!$W104</f>
        <v>Операционные расходы - 2-9</v>
      </c>
      <c r="P104" s="1" t="str">
        <f>dbP!$AA$2</f>
        <v>AA</v>
      </c>
      <c r="R104" s="1" t="str">
        <f t="shared" si="17"/>
        <v>Операционные расходы - 2-9</v>
      </c>
      <c r="S104" s="1">
        <f>IF(OR(R104=0,R104=""),0,IF(AND(N104&lt;&gt;"",O104=""),IF(COUNTIFS(M:M,M104,N:N,N104,O:O,"")=1,0,1),IF(COUNTIF(R:R,R104)=1,0,1)))</f>
        <v>0</v>
      </c>
      <c r="T104" s="6" t="str">
        <f>Items!$T$19</f>
        <v>CF(-)</v>
      </c>
      <c r="U104" s="1" t="str">
        <f>Items!$U$82</f>
        <v>Операционные расходы</v>
      </c>
      <c r="V104" s="1" t="str">
        <f>Items!$V$95</f>
        <v>Операционные расходы - блок-2</v>
      </c>
      <c r="W104" s="3" t="s">
        <v>227</v>
      </c>
      <c r="X104" s="1" t="str">
        <f>dbP!$Y$2</f>
        <v>Y</v>
      </c>
      <c r="Y104" s="1" t="str">
        <f>dbP!$Z$2</f>
        <v>Z</v>
      </c>
      <c r="Z104" s="1" t="str">
        <f t="shared" si="18"/>
        <v>Операционные расходы - 2-9</v>
      </c>
      <c r="AA104" s="1">
        <f t="shared" si="13"/>
        <v>0</v>
      </c>
      <c r="AB104" s="1" t="str">
        <f>Items!$AB$19</f>
        <v>PL(-)</v>
      </c>
      <c r="AC104" s="1">
        <f>IF(U104&lt;&gt;Items!$U$17,0,IF(OR(V104="",W104=""),0,MAX(AC$8:AC103)+1))</f>
        <v>0</v>
      </c>
    </row>
    <row r="105" spans="1:29" x14ac:dyDescent="0.3">
      <c r="A105" s="41">
        <f>ROW()</f>
        <v>105</v>
      </c>
      <c r="B105" s="26">
        <f>IFERROR(IF(AND(J105=0,R105=0,Z105=0),0,IF(OR(COUNTIF(M:M,E105)&lt;&gt;0,COUNTIF(U:U,E105)&lt;&gt;0),1,IF(OR(COUNTIF(E:E,M105)&lt;&gt;0,COUNTIF(U:U,M105)&lt;&gt;0),2,IF(OR(COUNTIF(E:E,U105)&lt;&gt;0,COUNTIF(M:M,U105)&lt;&gt;0),3,0)))),1)</f>
        <v>0</v>
      </c>
      <c r="J105" s="1">
        <f t="shared" si="23"/>
        <v>0</v>
      </c>
      <c r="K105" s="1">
        <f t="shared" si="24"/>
        <v>0</v>
      </c>
      <c r="L105" s="6" t="str">
        <f>Items!$L$11</f>
        <v>BS</v>
      </c>
      <c r="M105" s="1" t="str">
        <f>Items!$M$82</f>
        <v>Оплата операционных расходов</v>
      </c>
      <c r="N105" s="1" t="str">
        <f>Items!$N$95</f>
        <v>Оплата операционных расходов - блок-2</v>
      </c>
      <c r="O105" s="6" t="str">
        <f>Items!$W105</f>
        <v>Операционные расходы - 2-10</v>
      </c>
      <c r="P105" s="1" t="str">
        <f>dbP!$AA$2</f>
        <v>AA</v>
      </c>
      <c r="R105" s="1" t="str">
        <f t="shared" si="17"/>
        <v>Операционные расходы - 2-10</v>
      </c>
      <c r="S105" s="1">
        <f>IF(OR(R105=0,R105=""),0,IF(AND(N105&lt;&gt;"",O105=""),IF(COUNTIFS(M:M,M105,N:N,N105,O:O,"")=1,0,1),IF(COUNTIF(R:R,R105)=1,0,1)))</f>
        <v>0</v>
      </c>
      <c r="T105" s="6" t="str">
        <f>Items!$T$19</f>
        <v>CF(-)</v>
      </c>
      <c r="U105" s="1" t="str">
        <f>Items!$U$82</f>
        <v>Операционные расходы</v>
      </c>
      <c r="V105" s="1" t="str">
        <f>Items!$V$95</f>
        <v>Операционные расходы - блок-2</v>
      </c>
      <c r="W105" s="3" t="s">
        <v>228</v>
      </c>
      <c r="X105" s="1" t="str">
        <f>dbP!$Y$2</f>
        <v>Y</v>
      </c>
      <c r="Y105" s="1" t="str">
        <f>dbP!$Z$2</f>
        <v>Z</v>
      </c>
      <c r="Z105" s="1" t="str">
        <f t="shared" si="18"/>
        <v>Операционные расходы - 2-10</v>
      </c>
      <c r="AA105" s="1">
        <f t="shared" ref="AA105:AA136" si="25">IF(OR(Z105=0,Z105=""),0,IF(AND(V105&lt;&gt;"",W105=""),IF(COUNTIFS(U:U,U105,V:V,V105,W:W,"")=1,0,1),IF(COUNTIF(Z:Z,Z105)=1,0,1)))</f>
        <v>0</v>
      </c>
      <c r="AB105" s="1" t="str">
        <f>Items!$AB$19</f>
        <v>PL(-)</v>
      </c>
      <c r="AC105" s="1">
        <f>IF(U105&lt;&gt;Items!$U$17,0,IF(OR(V105="",W105=""),0,MAX(AC$8:AC104)+1))</f>
        <v>0</v>
      </c>
    </row>
    <row r="106" spans="1:29" x14ac:dyDescent="0.3">
      <c r="A106" s="41">
        <f>ROW()</f>
        <v>106</v>
      </c>
      <c r="B106" s="26">
        <f>IFERROR(IF(AND(J106=0,R106=0,Z106=0),0,IF(OR(COUNTIF(M:M,E106)&lt;&gt;0,COUNTIF(U:U,E106)&lt;&gt;0),1,IF(OR(COUNTIF(E:E,M106)&lt;&gt;0,COUNTIF(U:U,M106)&lt;&gt;0),2,IF(OR(COUNTIF(E:E,U106)&lt;&gt;0,COUNTIF(M:M,U106)&lt;&gt;0),3,0)))),1)</f>
        <v>0</v>
      </c>
      <c r="E106" s="3" t="s">
        <v>191</v>
      </c>
      <c r="J106" s="1" t="str">
        <f t="shared" si="23"/>
        <v>Денежные средства</v>
      </c>
      <c r="K106" s="1">
        <f t="shared" si="24"/>
        <v>0</v>
      </c>
      <c r="L106" s="6" t="str">
        <f>Items!$L$11</f>
        <v>BS</v>
      </c>
      <c r="M106" s="1" t="str">
        <f>Items!$M$82</f>
        <v>Оплата операционных расходов</v>
      </c>
      <c r="N106" s="3" t="s">
        <v>273</v>
      </c>
      <c r="P106" s="1" t="str">
        <f>dbP!$AA$2</f>
        <v>AA</v>
      </c>
      <c r="R106" s="1" t="str">
        <f t="shared" si="17"/>
        <v>Оплата операционных расходов - блок-3</v>
      </c>
      <c r="S106" s="1">
        <f>IF(OR(R106=0,R106=""),0,IF(AND(N106&lt;&gt;"",O106=""),IF(COUNTIFS(M:M,M106,N:N,N106,O:O,"")=1,0,1),IF(COUNTIF(R:R,R106)=1,0,1)))</f>
        <v>0</v>
      </c>
      <c r="U106" s="1" t="str">
        <f>Items!$U$82</f>
        <v>Операционные расходы</v>
      </c>
      <c r="V106" s="3" t="s">
        <v>229</v>
      </c>
      <c r="X106" s="1" t="str">
        <f>dbP!$Y$2</f>
        <v>Y</v>
      </c>
      <c r="Y106" s="1" t="str">
        <f>dbP!$Z$2</f>
        <v>Z</v>
      </c>
      <c r="Z106" s="1" t="str">
        <f t="shared" si="18"/>
        <v>Операционные расходы - блок-3</v>
      </c>
      <c r="AA106" s="1">
        <f t="shared" si="25"/>
        <v>0</v>
      </c>
      <c r="AC106" s="1">
        <f>IF(U106&lt;&gt;Items!$U$17,0,IF(OR(V106="",W106=""),0,MAX(AC$8:AC105)+1))</f>
        <v>0</v>
      </c>
    </row>
    <row r="107" spans="1:29" x14ac:dyDescent="0.3">
      <c r="A107" s="41">
        <f>ROW()</f>
        <v>107</v>
      </c>
      <c r="B107" s="26">
        <f>IFERROR(IF(AND(J107=0,R107=0,Z107=0),0,IF(OR(COUNTIF(M:M,E107)&lt;&gt;0,COUNTIF(U:U,E107)&lt;&gt;0),1,IF(OR(COUNTIF(E:E,M107)&lt;&gt;0,COUNTIF(U:U,M107)&lt;&gt;0),2,IF(OR(COUNTIF(E:E,U107)&lt;&gt;0,COUNTIF(M:M,U107)&lt;&gt;0),3,0)))),1)</f>
        <v>0</v>
      </c>
      <c r="E107" s="3" t="s">
        <v>333</v>
      </c>
      <c r="J107" s="1" t="str">
        <f t="shared" ref="J107" si="26">IF(G107&lt;&gt;"",G107,IF(F107&lt;&gt;"",F107,E107))</f>
        <v>ДЗ Учредителей по оплате УК</v>
      </c>
      <c r="K107" s="1">
        <f t="shared" ref="K107" si="27">IF(OR(J107=0,J107=""),0,IF(AND(F107&lt;&gt;"",G107=""),IF(COUNTIFS(E:E,E107,F:F,F107,G:G,"")=1,0,1),IF(COUNTIF(J:J,J107)=1,0,1)))</f>
        <v>0</v>
      </c>
      <c r="L107" s="6" t="str">
        <f>Items!$L$11</f>
        <v>BS</v>
      </c>
      <c r="M107" s="1" t="str">
        <f>Items!$M$82</f>
        <v>Оплата операционных расходов</v>
      </c>
      <c r="N107" s="1" t="str">
        <f>Items!$N$106</f>
        <v>Оплата операционных расходов - блок-3</v>
      </c>
      <c r="O107" s="6" t="str">
        <f>Items!$W107</f>
        <v>Операционные расходы - 3-1</v>
      </c>
      <c r="P107" s="1" t="str">
        <f>dbP!$AA$2</f>
        <v>AA</v>
      </c>
      <c r="R107" s="1" t="str">
        <f t="shared" si="17"/>
        <v>Операционные расходы - 3-1</v>
      </c>
      <c r="S107" s="1">
        <f>IF(OR(R107=0,R107=""),0,IF(AND(N107&lt;&gt;"",O107=""),IF(COUNTIFS(M:M,M107,N:N,N107,O:O,"")=1,0,1),IF(COUNTIF(R:R,R107)=1,0,1)))</f>
        <v>0</v>
      </c>
      <c r="T107" s="6" t="str">
        <f>Items!$T$19</f>
        <v>CF(-)</v>
      </c>
      <c r="U107" s="1" t="str">
        <f>Items!$U$82</f>
        <v>Операционные расходы</v>
      </c>
      <c r="V107" s="1" t="str">
        <f>Items!$V$106</f>
        <v>Операционные расходы - блок-3</v>
      </c>
      <c r="W107" s="3" t="s">
        <v>230</v>
      </c>
      <c r="X107" s="1" t="str">
        <f>dbP!$Y$2</f>
        <v>Y</v>
      </c>
      <c r="Y107" s="1" t="str">
        <f>dbP!$Z$2</f>
        <v>Z</v>
      </c>
      <c r="Z107" s="1" t="str">
        <f t="shared" si="18"/>
        <v>Операционные расходы - 3-1</v>
      </c>
      <c r="AA107" s="1">
        <f t="shared" si="25"/>
        <v>0</v>
      </c>
      <c r="AB107" s="1" t="str">
        <f>Items!$AB$19</f>
        <v>PL(-)</v>
      </c>
      <c r="AC107" s="1">
        <f>IF(U107&lt;&gt;Items!$U$17,0,IF(OR(V107="",W107=""),0,MAX(AC$8:AC106)+1))</f>
        <v>0</v>
      </c>
    </row>
    <row r="108" spans="1:29" x14ac:dyDescent="0.3">
      <c r="A108" s="41">
        <f>ROW()</f>
        <v>108</v>
      </c>
      <c r="B108" s="26">
        <f>IFERROR(IF(AND(J108=0,R108=0,Z108=0),0,IF(OR(COUNTIF(M:M,E108)&lt;&gt;0,COUNTIF(U:U,E108)&lt;&gt;0),1,IF(OR(COUNTIF(E:E,M108)&lt;&gt;0,COUNTIF(U:U,M108)&lt;&gt;0),2,IF(OR(COUNTIF(E:E,U108)&lt;&gt;0,COUNTIF(M:M,U108)&lt;&gt;0),3,0)))),1)</f>
        <v>0</v>
      </c>
      <c r="E108" s="3" t="s">
        <v>348</v>
      </c>
      <c r="J108" s="1" t="str">
        <f t="shared" ref="J108" si="28">IF(G108&lt;&gt;"",G108,IF(F108&lt;&gt;"",F108,E108))</f>
        <v>ДЗ Инвестора по оплате доли УК</v>
      </c>
      <c r="K108" s="1">
        <f t="shared" ref="K108" si="29">IF(OR(J108=0,J108=""),0,IF(AND(F108&lt;&gt;"",G108=""),IF(COUNTIFS(E:E,E108,F:F,F108,G:G,"")=1,0,1),IF(COUNTIF(J:J,J108)=1,0,1)))</f>
        <v>0</v>
      </c>
      <c r="L108" s="6" t="str">
        <f>Items!$L$11</f>
        <v>BS</v>
      </c>
      <c r="M108" s="1" t="str">
        <f>Items!$M$82</f>
        <v>Оплата операционных расходов</v>
      </c>
      <c r="N108" s="1" t="str">
        <f>Items!$N$106</f>
        <v>Оплата операционных расходов - блок-3</v>
      </c>
      <c r="O108" s="6" t="str">
        <f>Items!$W108</f>
        <v>Операционные расходы - 3-2</v>
      </c>
      <c r="P108" s="1" t="str">
        <f>dbP!$AA$2</f>
        <v>AA</v>
      </c>
      <c r="R108" s="1" t="str">
        <f t="shared" si="17"/>
        <v>Операционные расходы - 3-2</v>
      </c>
      <c r="S108" s="1">
        <f>IF(OR(R108=0,R108=""),0,IF(AND(N108&lt;&gt;"",O108=""),IF(COUNTIFS(M:M,M108,N:N,N108,O:O,"")=1,0,1),IF(COUNTIF(R:R,R108)=1,0,1)))</f>
        <v>0</v>
      </c>
      <c r="T108" s="6" t="str">
        <f>Items!$T$19</f>
        <v>CF(-)</v>
      </c>
      <c r="U108" s="1" t="str">
        <f>Items!$U$82</f>
        <v>Операционные расходы</v>
      </c>
      <c r="V108" s="1" t="str">
        <f>Items!$V$106</f>
        <v>Операционные расходы - блок-3</v>
      </c>
      <c r="W108" s="3" t="s">
        <v>231</v>
      </c>
      <c r="X108" s="1" t="str">
        <f>dbP!$Y$2</f>
        <v>Y</v>
      </c>
      <c r="Y108" s="1" t="str">
        <f>dbP!$Z$2</f>
        <v>Z</v>
      </c>
      <c r="Z108" s="1" t="str">
        <f t="shared" si="18"/>
        <v>Операционные расходы - 3-2</v>
      </c>
      <c r="AA108" s="1">
        <f t="shared" si="25"/>
        <v>0</v>
      </c>
      <c r="AB108" s="1" t="str">
        <f>Items!$AB$19</f>
        <v>PL(-)</v>
      </c>
      <c r="AC108" s="1">
        <f>IF(U108&lt;&gt;Items!$U$17,0,IF(OR(V108="",W108=""),0,MAX(AC$8:AC107)+1))</f>
        <v>0</v>
      </c>
    </row>
    <row r="109" spans="1:29" x14ac:dyDescent="0.3">
      <c r="A109" s="41">
        <f>ROW()</f>
        <v>109</v>
      </c>
      <c r="B109" s="26">
        <f>IFERROR(IF(AND(J109=0,R109=0,Z109=0),0,IF(OR(COUNTIF(M:M,E109)&lt;&gt;0,COUNTIF(U:U,E109)&lt;&gt;0),1,IF(OR(COUNTIF(E:E,M109)&lt;&gt;0,COUNTIF(U:U,M109)&lt;&gt;0),2,IF(OR(COUNTIF(E:E,U109)&lt;&gt;0,COUNTIF(M:M,U109)&lt;&gt;0),3,0)))),1)</f>
        <v>0</v>
      </c>
      <c r="E109" s="3" t="s">
        <v>329</v>
      </c>
      <c r="F109" s="1" t="str">
        <f>Items!$E$109</f>
        <v>Объявление УК</v>
      </c>
      <c r="G109" s="1" t="str">
        <f>Items!$E$109</f>
        <v>Объявление УК</v>
      </c>
      <c r="H109" s="1" t="str">
        <f>dbP!$AA$2</f>
        <v>AA</v>
      </c>
      <c r="J109" s="1" t="str">
        <f t="shared" si="23"/>
        <v>Объявление УК</v>
      </c>
      <c r="K109" s="1">
        <f t="shared" si="24"/>
        <v>0</v>
      </c>
      <c r="L109" s="6" t="str">
        <f>Items!$L$19</f>
        <v>BS(+)</v>
      </c>
      <c r="M109" s="1" t="str">
        <f>Items!$M$82</f>
        <v>Оплата операционных расходов</v>
      </c>
      <c r="N109" s="1" t="str">
        <f>Items!$N$106</f>
        <v>Оплата операционных расходов - блок-3</v>
      </c>
      <c r="O109" s="6" t="str">
        <f>Items!$W109</f>
        <v>Операционные расходы - 3-3</v>
      </c>
      <c r="P109" s="1" t="str">
        <f>dbP!$AA$2</f>
        <v>AA</v>
      </c>
      <c r="R109" s="1" t="str">
        <f t="shared" si="17"/>
        <v>Операционные расходы - 3-3</v>
      </c>
      <c r="S109" s="1">
        <f>IF(OR(R109=0,R109=""),0,IF(AND(N109&lt;&gt;"",O109=""),IF(COUNTIFS(M:M,M109,N:N,N109,O:O,"")=1,0,1),IF(COUNTIF(R:R,R109)=1,0,1)))</f>
        <v>0</v>
      </c>
      <c r="T109" s="6" t="str">
        <f>Items!$T$19</f>
        <v>CF(-)</v>
      </c>
      <c r="U109" s="1" t="str">
        <f>Items!$U$82</f>
        <v>Операционные расходы</v>
      </c>
      <c r="V109" s="1" t="str">
        <f>Items!$V$106</f>
        <v>Операционные расходы - блок-3</v>
      </c>
      <c r="W109" s="3" t="s">
        <v>232</v>
      </c>
      <c r="X109" s="1" t="str">
        <f>dbP!$Y$2</f>
        <v>Y</v>
      </c>
      <c r="Y109" s="1" t="str">
        <f>dbP!$Z$2</f>
        <v>Z</v>
      </c>
      <c r="Z109" s="1" t="str">
        <f t="shared" si="18"/>
        <v>Операционные расходы - 3-3</v>
      </c>
      <c r="AA109" s="1">
        <f t="shared" si="25"/>
        <v>0</v>
      </c>
      <c r="AB109" s="1" t="str">
        <f>Items!$AB$19</f>
        <v>PL(-)</v>
      </c>
      <c r="AC109" s="1">
        <f>IF(U109&lt;&gt;Items!$U$17,0,IF(OR(V109="",W109=""),0,MAX(AC$8:AC108)+1))</f>
        <v>0</v>
      </c>
    </row>
    <row r="110" spans="1:29" x14ac:dyDescent="0.3">
      <c r="A110" s="41">
        <f>ROW()</f>
        <v>110</v>
      </c>
      <c r="B110" s="26">
        <f>IFERROR(IF(AND(J110=0,R110=0,Z110=0),0,IF(OR(COUNTIF(M:M,E110)&lt;&gt;0,COUNTIF(U:U,E110)&lt;&gt;0),1,IF(OR(COUNTIF(E:E,M110)&lt;&gt;0,COUNTIF(U:U,M110)&lt;&gt;0),2,IF(OR(COUNTIF(E:E,U110)&lt;&gt;0,COUNTIF(M:M,U110)&lt;&gt;0),3,0)))),1)</f>
        <v>0</v>
      </c>
      <c r="J110" s="1">
        <f t="shared" si="23"/>
        <v>0</v>
      </c>
      <c r="K110" s="1">
        <f t="shared" si="24"/>
        <v>0</v>
      </c>
      <c r="L110" s="6"/>
      <c r="M110" s="1" t="str">
        <f>Items!$M$82</f>
        <v>Оплата операционных расходов</v>
      </c>
      <c r="N110" s="1" t="str">
        <f>Items!$N$106</f>
        <v>Оплата операционных расходов - блок-3</v>
      </c>
      <c r="O110" s="6" t="str">
        <f>Items!$W110</f>
        <v>Операционные расходы - 3-4</v>
      </c>
      <c r="P110" s="1" t="str">
        <f>dbP!$AA$2</f>
        <v>AA</v>
      </c>
      <c r="R110" s="1" t="str">
        <f t="shared" si="17"/>
        <v>Операционные расходы - 3-4</v>
      </c>
      <c r="S110" s="1">
        <f>IF(OR(R110=0,R110=""),0,IF(AND(N110&lt;&gt;"",O110=""),IF(COUNTIFS(M:M,M110,N:N,N110,O:O,"")=1,0,1),IF(COUNTIF(R:R,R110)=1,0,1)))</f>
        <v>0</v>
      </c>
      <c r="T110" s="6" t="str">
        <f>Items!$T$19</f>
        <v>CF(-)</v>
      </c>
      <c r="U110" s="1" t="str">
        <f>Items!$U$82</f>
        <v>Операционные расходы</v>
      </c>
      <c r="V110" s="1" t="str">
        <f>Items!$V$106</f>
        <v>Операционные расходы - блок-3</v>
      </c>
      <c r="W110" s="3" t="s">
        <v>233</v>
      </c>
      <c r="X110" s="1" t="str">
        <f>dbP!$Y$2</f>
        <v>Y</v>
      </c>
      <c r="Y110" s="1" t="str">
        <f>dbP!$Z$2</f>
        <v>Z</v>
      </c>
      <c r="Z110" s="1" t="str">
        <f t="shared" si="18"/>
        <v>Операционные расходы - 3-4</v>
      </c>
      <c r="AA110" s="1">
        <f t="shared" si="25"/>
        <v>0</v>
      </c>
      <c r="AB110" s="1" t="str">
        <f>Items!$AB$19</f>
        <v>PL(-)</v>
      </c>
      <c r="AC110" s="1">
        <f>IF(U110&lt;&gt;Items!$U$17,0,IF(OR(V110="",W110=""),0,MAX(AC$8:AC109)+1))</f>
        <v>0</v>
      </c>
    </row>
    <row r="111" spans="1:29" x14ac:dyDescent="0.3">
      <c r="A111" s="41">
        <f>ROW()</f>
        <v>111</v>
      </c>
      <c r="B111" s="26">
        <f>IFERROR(IF(AND(J111=0,R111=0,Z111=0),0,IF(OR(COUNTIF(M:M,E111)&lt;&gt;0,COUNTIF(U:U,E111)&lt;&gt;0),1,IF(OR(COUNTIF(E:E,M111)&lt;&gt;0,COUNTIF(U:U,M111)&lt;&gt;0),2,IF(OR(COUNTIF(E:E,U111)&lt;&gt;0,COUNTIF(M:M,U111)&lt;&gt;0),3,0)))),1)</f>
        <v>0</v>
      </c>
      <c r="E111" s="3" t="s">
        <v>192</v>
      </c>
      <c r="J111" s="1" t="str">
        <f t="shared" si="23"/>
        <v>Собственный капитал</v>
      </c>
      <c r="K111" s="1">
        <f t="shared" si="24"/>
        <v>0</v>
      </c>
      <c r="L111" s="6" t="str">
        <f>Items!$L$11</f>
        <v>BS</v>
      </c>
      <c r="M111" s="1" t="str">
        <f>Items!$M$82</f>
        <v>Оплата операционных расходов</v>
      </c>
      <c r="N111" s="1" t="str">
        <f>Items!$N$106</f>
        <v>Оплата операционных расходов - блок-3</v>
      </c>
      <c r="O111" s="6" t="str">
        <f>Items!$W111</f>
        <v>Операционные расходы - 3-5</v>
      </c>
      <c r="P111" s="1" t="str">
        <f>dbP!$AA$2</f>
        <v>AA</v>
      </c>
      <c r="R111" s="1" t="str">
        <f t="shared" si="17"/>
        <v>Операционные расходы - 3-5</v>
      </c>
      <c r="S111" s="1">
        <f>IF(OR(R111=0,R111=""),0,IF(AND(N111&lt;&gt;"",O111=""),IF(COUNTIFS(M:M,M111,N:N,N111,O:O,"")=1,0,1),IF(COUNTIF(R:R,R111)=1,0,1)))</f>
        <v>0</v>
      </c>
      <c r="T111" s="6" t="str">
        <f>Items!$T$19</f>
        <v>CF(-)</v>
      </c>
      <c r="U111" s="1" t="str">
        <f>Items!$U$82</f>
        <v>Операционные расходы</v>
      </c>
      <c r="V111" s="1" t="str">
        <f>Items!$V$106</f>
        <v>Операционные расходы - блок-3</v>
      </c>
      <c r="W111" s="3" t="s">
        <v>234</v>
      </c>
      <c r="X111" s="1" t="str">
        <f>dbP!$Y$2</f>
        <v>Y</v>
      </c>
      <c r="Y111" s="1" t="str">
        <f>dbP!$Z$2</f>
        <v>Z</v>
      </c>
      <c r="Z111" s="1" t="str">
        <f t="shared" si="18"/>
        <v>Операционные расходы - 3-5</v>
      </c>
      <c r="AA111" s="1">
        <f t="shared" si="25"/>
        <v>0</v>
      </c>
      <c r="AB111" s="1" t="str">
        <f>Items!$AB$19</f>
        <v>PL(-)</v>
      </c>
      <c r="AC111" s="1">
        <f>IF(U111&lt;&gt;Items!$U$17,0,IF(OR(V111="",W111=""),0,MAX(AC$8:AC110)+1))</f>
        <v>0</v>
      </c>
    </row>
    <row r="112" spans="1:29" x14ac:dyDescent="0.3">
      <c r="A112" s="41">
        <f>ROW()</f>
        <v>112</v>
      </c>
      <c r="B112" s="26">
        <f>IFERROR(IF(AND(J112=0,R112=0,Z112=0),0,IF(OR(COUNTIF(M:M,E112)&lt;&gt;0,COUNTIF(U:U,E112)&lt;&gt;0),1,IF(OR(COUNTIF(E:E,M112)&lt;&gt;0,COUNTIF(U:U,M112)&lt;&gt;0),2,IF(OR(COUNTIF(E:E,U112)&lt;&gt;0,COUNTIF(M:M,U112)&lt;&gt;0),3,0)))),1)</f>
        <v>0</v>
      </c>
      <c r="E112" s="1" t="str">
        <f>Items!$E$111</f>
        <v>Собственный капитал</v>
      </c>
      <c r="F112" s="3" t="s">
        <v>330</v>
      </c>
      <c r="J112" s="1" t="str">
        <f t="shared" si="23"/>
        <v>УК</v>
      </c>
      <c r="K112" s="1">
        <f t="shared" si="24"/>
        <v>0</v>
      </c>
      <c r="L112" s="6" t="str">
        <f>Items!$L$11</f>
        <v>BS</v>
      </c>
      <c r="M112" s="1" t="str">
        <f>Items!$M$82</f>
        <v>Оплата операционных расходов</v>
      </c>
      <c r="N112" s="1" t="str">
        <f>Items!$N$106</f>
        <v>Оплата операционных расходов - блок-3</v>
      </c>
      <c r="O112" s="6" t="str">
        <f>Items!$W112</f>
        <v>Операционные расходы - 3-6</v>
      </c>
      <c r="P112" s="1" t="str">
        <f>dbP!$AA$2</f>
        <v>AA</v>
      </c>
      <c r="R112" s="1" t="str">
        <f t="shared" si="17"/>
        <v>Операционные расходы - 3-6</v>
      </c>
      <c r="S112" s="1">
        <f>IF(OR(R112=0,R112=""),0,IF(AND(N112&lt;&gt;"",O112=""),IF(COUNTIFS(M:M,M112,N:N,N112,O:O,"")=1,0,1),IF(COUNTIF(R:R,R112)=1,0,1)))</f>
        <v>0</v>
      </c>
      <c r="T112" s="6" t="str">
        <f>Items!$T$19</f>
        <v>CF(-)</v>
      </c>
      <c r="U112" s="1" t="str">
        <f>Items!$U$82</f>
        <v>Операционные расходы</v>
      </c>
      <c r="V112" s="1" t="str">
        <f>Items!$V$106</f>
        <v>Операционные расходы - блок-3</v>
      </c>
      <c r="W112" s="3" t="s">
        <v>235</v>
      </c>
      <c r="X112" s="1" t="str">
        <f>dbP!$Y$2</f>
        <v>Y</v>
      </c>
      <c r="Y112" s="1" t="str">
        <f>dbP!$Z$2</f>
        <v>Z</v>
      </c>
      <c r="Z112" s="1" t="str">
        <f t="shared" si="18"/>
        <v>Операционные расходы - 3-6</v>
      </c>
      <c r="AA112" s="1">
        <f t="shared" si="25"/>
        <v>0</v>
      </c>
      <c r="AB112" s="1" t="str">
        <f>Items!$AB$19</f>
        <v>PL(-)</v>
      </c>
      <c r="AC112" s="1">
        <f>IF(U112&lt;&gt;Items!$U$17,0,IF(OR(V112="",W112=""),0,MAX(AC$8:AC111)+1))</f>
        <v>0</v>
      </c>
    </row>
    <row r="113" spans="1:29" x14ac:dyDescent="0.3">
      <c r="A113" s="41">
        <f>ROW()</f>
        <v>113</v>
      </c>
      <c r="B113" s="26">
        <f>IFERROR(IF(AND(J113=0,R113=0,Z113=0),0,IF(OR(COUNTIF(M:M,E113)&lt;&gt;0,COUNTIF(U:U,E113)&lt;&gt;0),1,IF(OR(COUNTIF(E:E,M113)&lt;&gt;0,COUNTIF(U:U,M113)&lt;&gt;0),2,IF(OR(COUNTIF(E:E,U113)&lt;&gt;0,COUNTIF(M:M,U113)&lt;&gt;0),3,0)))),1)</f>
        <v>0</v>
      </c>
      <c r="E113" s="1" t="str">
        <f>Items!$E$111</f>
        <v>Собственный капитал</v>
      </c>
      <c r="F113" s="3" t="s">
        <v>347</v>
      </c>
      <c r="J113" s="1" t="str">
        <f t="shared" si="23"/>
        <v>Доля Инвестора</v>
      </c>
      <c r="K113" s="1">
        <f t="shared" si="24"/>
        <v>0</v>
      </c>
      <c r="L113" s="6" t="str">
        <f>Items!$L$11</f>
        <v>BS</v>
      </c>
      <c r="M113" s="1" t="str">
        <f>Items!$M$82</f>
        <v>Оплата операционных расходов</v>
      </c>
      <c r="N113" s="1" t="str">
        <f>Items!$N$106</f>
        <v>Оплата операционных расходов - блок-3</v>
      </c>
      <c r="O113" s="6" t="str">
        <f>Items!$W113</f>
        <v>Операционные расходы - 3-7</v>
      </c>
      <c r="P113" s="1" t="str">
        <f>dbP!$AA$2</f>
        <v>AA</v>
      </c>
      <c r="R113" s="1" t="str">
        <f t="shared" si="17"/>
        <v>Операционные расходы - 3-7</v>
      </c>
      <c r="S113" s="1">
        <f>IF(OR(R113=0,R113=""),0,IF(AND(N113&lt;&gt;"",O113=""),IF(COUNTIFS(M:M,M113,N:N,N113,O:O,"")=1,0,1),IF(COUNTIF(R:R,R113)=1,0,1)))</f>
        <v>0</v>
      </c>
      <c r="T113" s="6" t="str">
        <f>Items!$T$19</f>
        <v>CF(-)</v>
      </c>
      <c r="U113" s="1" t="str">
        <f>Items!$U$82</f>
        <v>Операционные расходы</v>
      </c>
      <c r="V113" s="1" t="str">
        <f>Items!$V$106</f>
        <v>Операционные расходы - блок-3</v>
      </c>
      <c r="W113" s="3" t="s">
        <v>236</v>
      </c>
      <c r="X113" s="1" t="str">
        <f>dbP!$Y$2</f>
        <v>Y</v>
      </c>
      <c r="Y113" s="1" t="str">
        <f>dbP!$Z$2</f>
        <v>Z</v>
      </c>
      <c r="Z113" s="1" t="str">
        <f t="shared" si="18"/>
        <v>Операционные расходы - 3-7</v>
      </c>
      <c r="AA113" s="1">
        <f t="shared" si="25"/>
        <v>0</v>
      </c>
      <c r="AB113" s="1" t="str">
        <f>Items!$AB$19</f>
        <v>PL(-)</v>
      </c>
      <c r="AC113" s="1">
        <f>IF(U113&lt;&gt;Items!$U$17,0,IF(OR(V113="",W113=""),0,MAX(AC$8:AC112)+1))</f>
        <v>0</v>
      </c>
    </row>
    <row r="114" spans="1:29" x14ac:dyDescent="0.3">
      <c r="A114" s="41">
        <f>ROW()</f>
        <v>114</v>
      </c>
      <c r="B114" s="26">
        <f>IFERROR(IF(AND(J114=0,R114=0,Z114=0),0,IF(OR(COUNTIF(M:M,E114)&lt;&gt;0,COUNTIF(U:U,E114)&lt;&gt;0),1,IF(OR(COUNTIF(E:E,M114)&lt;&gt;0,COUNTIF(U:U,M114)&lt;&gt;0),2,IF(OR(COUNTIF(E:E,U114)&lt;&gt;0,COUNTIF(M:M,U114)&lt;&gt;0),3,0)))),1)</f>
        <v>0</v>
      </c>
      <c r="E114" s="1" t="str">
        <f>Items!$E$111</f>
        <v>Собственный капитал</v>
      </c>
      <c r="F114" s="3" t="s">
        <v>331</v>
      </c>
      <c r="J114" s="1" t="str">
        <f t="shared" si="23"/>
        <v>Нераспределенная прибыль</v>
      </c>
      <c r="K114" s="1">
        <f t="shared" si="24"/>
        <v>0</v>
      </c>
      <c r="L114" s="6" t="str">
        <f>Items!$L$11</f>
        <v>BS</v>
      </c>
      <c r="M114" s="1" t="str">
        <f>Items!$M$82</f>
        <v>Оплата операционных расходов</v>
      </c>
      <c r="N114" s="1" t="str">
        <f>Items!$N$106</f>
        <v>Оплата операционных расходов - блок-3</v>
      </c>
      <c r="O114" s="6" t="str">
        <f>Items!$W114</f>
        <v>Операционные расходы - 3-8</v>
      </c>
      <c r="P114" s="1" t="str">
        <f>dbP!$AA$2</f>
        <v>AA</v>
      </c>
      <c r="R114" s="1" t="str">
        <f t="shared" si="17"/>
        <v>Операционные расходы - 3-8</v>
      </c>
      <c r="S114" s="1">
        <f>IF(OR(R114=0,R114=""),0,IF(AND(N114&lt;&gt;"",O114=""),IF(COUNTIFS(M:M,M114,N:N,N114,O:O,"")=1,0,1),IF(COUNTIF(R:R,R114)=1,0,1)))</f>
        <v>0</v>
      </c>
      <c r="T114" s="6" t="str">
        <f>Items!$T$19</f>
        <v>CF(-)</v>
      </c>
      <c r="U114" s="1" t="str">
        <f>Items!$U$82</f>
        <v>Операционные расходы</v>
      </c>
      <c r="V114" s="1" t="str">
        <f>Items!$V$106</f>
        <v>Операционные расходы - блок-3</v>
      </c>
      <c r="W114" s="3" t="s">
        <v>237</v>
      </c>
      <c r="X114" s="1" t="str">
        <f>dbP!$Y$2</f>
        <v>Y</v>
      </c>
      <c r="Y114" s="1" t="str">
        <f>dbP!$Z$2</f>
        <v>Z</v>
      </c>
      <c r="Z114" s="1" t="str">
        <f t="shared" si="18"/>
        <v>Операционные расходы - 3-8</v>
      </c>
      <c r="AA114" s="1">
        <f t="shared" si="25"/>
        <v>0</v>
      </c>
      <c r="AB114" s="1" t="str">
        <f>Items!$AB$19</f>
        <v>PL(-)</v>
      </c>
      <c r="AC114" s="1">
        <f>IF(U114&lt;&gt;Items!$U$17,0,IF(OR(V114="",W114=""),0,MAX(AC$8:AC113)+1))</f>
        <v>0</v>
      </c>
    </row>
    <row r="115" spans="1:29" x14ac:dyDescent="0.3">
      <c r="A115" s="41">
        <f>ROW()</f>
        <v>115</v>
      </c>
      <c r="B115" s="26">
        <f>IFERROR(IF(AND(J115=0,R115=0,Z115=0),0,IF(OR(COUNTIF(M:M,E115)&lt;&gt;0,COUNTIF(U:U,E115)&lt;&gt;0),1,IF(OR(COUNTIF(E:E,M115)&lt;&gt;0,COUNTIF(U:U,M115)&lt;&gt;0),2,IF(OR(COUNTIF(E:E,U115)&lt;&gt;0,COUNTIF(M:M,U115)&lt;&gt;0),3,0)))),1)</f>
        <v>0</v>
      </c>
      <c r="J115" s="1">
        <f t="shared" si="23"/>
        <v>0</v>
      </c>
      <c r="K115" s="1">
        <f t="shared" si="24"/>
        <v>0</v>
      </c>
      <c r="L115" s="6"/>
      <c r="M115" s="1" t="str">
        <f>Items!$M$82</f>
        <v>Оплата операционных расходов</v>
      </c>
      <c r="N115" s="1" t="str">
        <f>Items!$N$106</f>
        <v>Оплата операционных расходов - блок-3</v>
      </c>
      <c r="O115" s="6" t="str">
        <f>Items!$W115</f>
        <v>Операционные расходы - 3-9</v>
      </c>
      <c r="P115" s="1" t="str">
        <f>dbP!$AA$2</f>
        <v>AA</v>
      </c>
      <c r="R115" s="1" t="str">
        <f t="shared" si="17"/>
        <v>Операционные расходы - 3-9</v>
      </c>
      <c r="S115" s="1">
        <f>IF(OR(R115=0,R115=""),0,IF(AND(N115&lt;&gt;"",O115=""),IF(COUNTIFS(M:M,M115,N:N,N115,O:O,"")=1,0,1),IF(COUNTIF(R:R,R115)=1,0,1)))</f>
        <v>0</v>
      </c>
      <c r="T115" s="6" t="str">
        <f>Items!$T$19</f>
        <v>CF(-)</v>
      </c>
      <c r="U115" s="1" t="str">
        <f>Items!$U$82</f>
        <v>Операционные расходы</v>
      </c>
      <c r="V115" s="1" t="str">
        <f>Items!$V$106</f>
        <v>Операционные расходы - блок-3</v>
      </c>
      <c r="W115" s="3" t="s">
        <v>238</v>
      </c>
      <c r="X115" s="1" t="str">
        <f>dbP!$Y$2</f>
        <v>Y</v>
      </c>
      <c r="Y115" s="1" t="str">
        <f>dbP!$Z$2</f>
        <v>Z</v>
      </c>
      <c r="Z115" s="1" t="str">
        <f t="shared" si="18"/>
        <v>Операционные расходы - 3-9</v>
      </c>
      <c r="AA115" s="1">
        <f t="shared" si="25"/>
        <v>0</v>
      </c>
      <c r="AB115" s="1" t="str">
        <f>Items!$AB$19</f>
        <v>PL(-)</v>
      </c>
      <c r="AC115" s="1">
        <f>IF(U115&lt;&gt;Items!$U$17,0,IF(OR(V115="",W115=""),0,MAX(AC$8:AC114)+1))</f>
        <v>0</v>
      </c>
    </row>
    <row r="116" spans="1:29" x14ac:dyDescent="0.3">
      <c r="A116" s="41">
        <f>ROW()</f>
        <v>116</v>
      </c>
      <c r="B116" s="26">
        <f>IFERROR(IF(AND(J116=0,R116=0,Z116=0),0,IF(OR(COUNTIF(M:M,E116)&lt;&gt;0,COUNTIF(U:U,E116)&lt;&gt;0),1,IF(OR(COUNTIF(E:E,M116)&lt;&gt;0,COUNTIF(U:U,M116)&lt;&gt;0),2,IF(OR(COUNTIF(E:E,U116)&lt;&gt;0,COUNTIF(M:M,U116)&lt;&gt;0),3,0)))),1)</f>
        <v>0</v>
      </c>
      <c r="J116" s="1">
        <f t="shared" si="23"/>
        <v>0</v>
      </c>
      <c r="K116" s="1">
        <f t="shared" si="24"/>
        <v>0</v>
      </c>
      <c r="L116" s="6"/>
      <c r="M116" s="1" t="str">
        <f>Items!$M$82</f>
        <v>Оплата операционных расходов</v>
      </c>
      <c r="N116" s="1" t="str">
        <f>Items!$N$106</f>
        <v>Оплата операционных расходов - блок-3</v>
      </c>
      <c r="O116" s="6" t="str">
        <f>Items!$W116</f>
        <v>Операционные расходы - 3-10</v>
      </c>
      <c r="P116" s="1" t="str">
        <f>dbP!$AA$2</f>
        <v>AA</v>
      </c>
      <c r="R116" s="1" t="str">
        <f t="shared" si="17"/>
        <v>Операционные расходы - 3-10</v>
      </c>
      <c r="S116" s="1">
        <f>IF(OR(R116=0,R116=""),0,IF(AND(N116&lt;&gt;"",O116=""),IF(COUNTIFS(M:M,M116,N:N,N116,O:O,"")=1,0,1),IF(COUNTIF(R:R,R116)=1,0,1)))</f>
        <v>0</v>
      </c>
      <c r="T116" s="6" t="str">
        <f>Items!$T$19</f>
        <v>CF(-)</v>
      </c>
      <c r="U116" s="1" t="str">
        <f>Items!$U$82</f>
        <v>Операционные расходы</v>
      </c>
      <c r="V116" s="1" t="str">
        <f>Items!$V$106</f>
        <v>Операционные расходы - блок-3</v>
      </c>
      <c r="W116" s="3" t="s">
        <v>239</v>
      </c>
      <c r="X116" s="1" t="str">
        <f>dbP!$Y$2</f>
        <v>Y</v>
      </c>
      <c r="Y116" s="1" t="str">
        <f>dbP!$Z$2</f>
        <v>Z</v>
      </c>
      <c r="Z116" s="1" t="str">
        <f t="shared" si="18"/>
        <v>Операционные расходы - 3-10</v>
      </c>
      <c r="AA116" s="1">
        <f t="shared" si="25"/>
        <v>0</v>
      </c>
      <c r="AB116" s="1" t="str">
        <f>Items!$AB$19</f>
        <v>PL(-)</v>
      </c>
      <c r="AC116" s="1">
        <f>IF(U116&lt;&gt;Items!$U$17,0,IF(OR(V116="",W116=""),0,MAX(AC$8:AC115)+1))</f>
        <v>0</v>
      </c>
    </row>
    <row r="117" spans="1:29" x14ac:dyDescent="0.3">
      <c r="A117" s="41">
        <f>ROW()</f>
        <v>117</v>
      </c>
      <c r="B117" s="26">
        <f>IFERROR(IF(AND(J117=0,R117=0,Z117=0),0,IF(OR(COUNTIF(M:M,E117)&lt;&gt;0,COUNTIF(U:U,E117)&lt;&gt;0),1,IF(OR(COUNTIF(E:E,M117)&lt;&gt;0,COUNTIF(U:U,M117)&lt;&gt;0),2,IF(OR(COUNTIF(E:E,U117)&lt;&gt;0,COUNTIF(M:M,U117)&lt;&gt;0),3,0)))),1)</f>
        <v>0</v>
      </c>
      <c r="J117" s="1">
        <f t="shared" ref="J117:J164" si="30">IF(G117&lt;&gt;"",G117,IF(F117&lt;&gt;"",F117,E117))</f>
        <v>0</v>
      </c>
      <c r="K117" s="1">
        <f t="shared" ref="K117:K164" si="31">IF(OR(J117=0,J117=""),0,IF(AND(F117&lt;&gt;"",G117=""),IF(COUNTIFS(E:E,E117,F:F,F117,G:G,"")=1,0,1),IF(COUNTIF(J:J,J117)=1,0,1)))</f>
        <v>0</v>
      </c>
      <c r="L117" s="6"/>
      <c r="M117" s="1" t="str">
        <f>Items!$M$82</f>
        <v>Оплата операционных расходов</v>
      </c>
      <c r="N117" s="1" t="str">
        <f>Items!$N$106</f>
        <v>Оплата операционных расходов - блок-3</v>
      </c>
      <c r="O117" s="6" t="str">
        <f>Items!$W117</f>
        <v>Операционные расходы - 3-11</v>
      </c>
      <c r="P117" s="1" t="str">
        <f>dbP!$AA$2</f>
        <v>AA</v>
      </c>
      <c r="R117" s="1" t="str">
        <f t="shared" si="17"/>
        <v>Операционные расходы - 3-11</v>
      </c>
      <c r="S117" s="1">
        <f>IF(OR(R117=0,R117=""),0,IF(AND(N117&lt;&gt;"",O117=""),IF(COUNTIFS(M:M,M117,N:N,N117,O:O,"")=1,0,1),IF(COUNTIF(R:R,R117)=1,0,1)))</f>
        <v>0</v>
      </c>
      <c r="T117" s="6" t="str">
        <f>Items!$T$19</f>
        <v>CF(-)</v>
      </c>
      <c r="U117" s="1" t="str">
        <f>Items!$U$82</f>
        <v>Операционные расходы</v>
      </c>
      <c r="V117" s="1" t="str">
        <f>Items!$V$106</f>
        <v>Операционные расходы - блок-3</v>
      </c>
      <c r="W117" s="3" t="s">
        <v>240</v>
      </c>
      <c r="X117" s="1" t="str">
        <f>dbP!$Y$2</f>
        <v>Y</v>
      </c>
      <c r="Y117" s="1" t="str">
        <f>dbP!$Z$2</f>
        <v>Z</v>
      </c>
      <c r="Z117" s="1" t="str">
        <f t="shared" si="18"/>
        <v>Операционные расходы - 3-11</v>
      </c>
      <c r="AA117" s="1">
        <f t="shared" si="25"/>
        <v>0</v>
      </c>
      <c r="AB117" s="1" t="str">
        <f>Items!$AB$19</f>
        <v>PL(-)</v>
      </c>
      <c r="AC117" s="1">
        <f>IF(U117&lt;&gt;Items!$U$17,0,IF(OR(V117="",W117=""),0,MAX(AC$8:AC116)+1))</f>
        <v>0</v>
      </c>
    </row>
    <row r="118" spans="1:29" x14ac:dyDescent="0.3">
      <c r="A118" s="41">
        <f>ROW()</f>
        <v>118</v>
      </c>
      <c r="B118" s="26">
        <f>IFERROR(IF(AND(J118=0,R118=0,Z118=0),0,IF(OR(COUNTIF(M:M,E118)&lt;&gt;0,COUNTIF(U:U,E118)&lt;&gt;0),1,IF(OR(COUNTIF(E:E,M118)&lt;&gt;0,COUNTIF(U:U,M118)&lt;&gt;0),2,IF(OR(COUNTIF(E:E,U118)&lt;&gt;0,COUNTIF(M:M,U118)&lt;&gt;0),3,0)))),1)</f>
        <v>0</v>
      </c>
      <c r="J118" s="1">
        <f t="shared" si="30"/>
        <v>0</v>
      </c>
      <c r="K118" s="1">
        <f t="shared" si="31"/>
        <v>0</v>
      </c>
      <c r="L118" s="6"/>
      <c r="M118" s="1" t="str">
        <f>Items!$M$82</f>
        <v>Оплата операционных расходов</v>
      </c>
      <c r="N118" s="1" t="str">
        <f>Items!$N$106</f>
        <v>Оплата операционных расходов - блок-3</v>
      </c>
      <c r="O118" s="6" t="str">
        <f>Items!$W118</f>
        <v>Операционные расходы - 3-12</v>
      </c>
      <c r="P118" s="1" t="str">
        <f>dbP!$AA$2</f>
        <v>AA</v>
      </c>
      <c r="R118" s="1" t="str">
        <f t="shared" si="17"/>
        <v>Операционные расходы - 3-12</v>
      </c>
      <c r="S118" s="1">
        <f>IF(OR(R118=0,R118=""),0,IF(AND(N118&lt;&gt;"",O118=""),IF(COUNTIFS(M:M,M118,N:N,N118,O:O,"")=1,0,1),IF(COUNTIF(R:R,R118)=1,0,1)))</f>
        <v>0</v>
      </c>
      <c r="T118" s="6" t="str">
        <f>Items!$T$19</f>
        <v>CF(-)</v>
      </c>
      <c r="U118" s="1" t="str">
        <f>Items!$U$82</f>
        <v>Операционные расходы</v>
      </c>
      <c r="V118" s="1" t="str">
        <f>Items!$V$106</f>
        <v>Операционные расходы - блок-3</v>
      </c>
      <c r="W118" s="3" t="s">
        <v>241</v>
      </c>
      <c r="X118" s="1" t="str">
        <f>dbP!$Y$2</f>
        <v>Y</v>
      </c>
      <c r="Y118" s="1" t="str">
        <f>dbP!$Z$2</f>
        <v>Z</v>
      </c>
      <c r="Z118" s="1" t="str">
        <f t="shared" si="18"/>
        <v>Операционные расходы - 3-12</v>
      </c>
      <c r="AA118" s="1">
        <f t="shared" si="25"/>
        <v>0</v>
      </c>
      <c r="AB118" s="1" t="str">
        <f>Items!$AB$19</f>
        <v>PL(-)</v>
      </c>
      <c r="AC118" s="1">
        <f>IF(U118&lt;&gt;Items!$U$17,0,IF(OR(V118="",W118=""),0,MAX(AC$8:AC117)+1))</f>
        <v>0</v>
      </c>
    </row>
    <row r="119" spans="1:29" x14ac:dyDescent="0.3">
      <c r="A119" s="41">
        <f>ROW()</f>
        <v>119</v>
      </c>
      <c r="B119" s="26">
        <f>IFERROR(IF(AND(J119=0,R119=0,Z119=0),0,IF(OR(COUNTIF(M:M,E119)&lt;&gt;0,COUNTIF(U:U,E119)&lt;&gt;0),1,IF(OR(COUNTIF(E:E,M119)&lt;&gt;0,COUNTIF(U:U,M119)&lt;&gt;0),2,IF(OR(COUNTIF(E:E,U119)&lt;&gt;0,COUNTIF(M:M,U119)&lt;&gt;0),3,0)))),1)</f>
        <v>0</v>
      </c>
      <c r="J119" s="1">
        <f t="shared" si="30"/>
        <v>0</v>
      </c>
      <c r="K119" s="1">
        <f t="shared" si="31"/>
        <v>0</v>
      </c>
      <c r="L119" s="6"/>
      <c r="M119" s="1" t="str">
        <f>Items!$M$82</f>
        <v>Оплата операционных расходов</v>
      </c>
      <c r="N119" s="1" t="str">
        <f>Items!$N$106</f>
        <v>Оплата операционных расходов - блок-3</v>
      </c>
      <c r="O119" s="6" t="str">
        <f>Items!$W119</f>
        <v>Операционные расходы - 3-13</v>
      </c>
      <c r="P119" s="1" t="str">
        <f>dbP!$AA$2</f>
        <v>AA</v>
      </c>
      <c r="R119" s="1" t="str">
        <f t="shared" si="17"/>
        <v>Операционные расходы - 3-13</v>
      </c>
      <c r="S119" s="1">
        <f>IF(OR(R119=0,R119=""),0,IF(AND(N119&lt;&gt;"",O119=""),IF(COUNTIFS(M:M,M119,N:N,N119,O:O,"")=1,0,1),IF(COUNTIF(R:R,R119)=1,0,1)))</f>
        <v>0</v>
      </c>
      <c r="T119" s="6" t="str">
        <f>Items!$T$19</f>
        <v>CF(-)</v>
      </c>
      <c r="U119" s="1" t="str">
        <f>Items!$U$82</f>
        <v>Операционные расходы</v>
      </c>
      <c r="V119" s="1" t="str">
        <f>Items!$V$106</f>
        <v>Операционные расходы - блок-3</v>
      </c>
      <c r="W119" s="3" t="s">
        <v>242</v>
      </c>
      <c r="X119" s="1" t="str">
        <f>dbP!$Y$2</f>
        <v>Y</v>
      </c>
      <c r="Y119" s="1" t="str">
        <f>dbP!$Z$2</f>
        <v>Z</v>
      </c>
      <c r="Z119" s="1" t="str">
        <f t="shared" si="18"/>
        <v>Операционные расходы - 3-13</v>
      </c>
      <c r="AA119" s="1">
        <f t="shared" si="25"/>
        <v>0</v>
      </c>
      <c r="AB119" s="1" t="str">
        <f>Items!$AB$19</f>
        <v>PL(-)</v>
      </c>
      <c r="AC119" s="1">
        <f>IF(U119&lt;&gt;Items!$U$17,0,IF(OR(V119="",W119=""),0,MAX(AC$8:AC118)+1))</f>
        <v>0</v>
      </c>
    </row>
    <row r="120" spans="1:29" x14ac:dyDescent="0.3">
      <c r="A120" s="41">
        <f>ROW()</f>
        <v>120</v>
      </c>
      <c r="B120" s="26">
        <f>IFERROR(IF(AND(J120=0,R120=0,Z120=0),0,IF(OR(COUNTIF(M:M,E120)&lt;&gt;0,COUNTIF(U:U,E120)&lt;&gt;0),1,IF(OR(COUNTIF(E:E,M120)&lt;&gt;0,COUNTIF(U:U,M120)&lt;&gt;0),2,IF(OR(COUNTIF(E:E,U120)&lt;&gt;0,COUNTIF(M:M,U120)&lt;&gt;0),3,0)))),1)</f>
        <v>0</v>
      </c>
      <c r="J120" s="1">
        <f t="shared" si="30"/>
        <v>0</v>
      </c>
      <c r="K120" s="1">
        <f t="shared" si="31"/>
        <v>0</v>
      </c>
      <c r="L120" s="6"/>
      <c r="M120" s="1" t="str">
        <f>Items!$M$82</f>
        <v>Оплата операционных расходов</v>
      </c>
      <c r="N120" s="1" t="str">
        <f>Items!$N$106</f>
        <v>Оплата операционных расходов - блок-3</v>
      </c>
      <c r="O120" s="6" t="str">
        <f>Items!$W120</f>
        <v>Операционные расходы - 3-14</v>
      </c>
      <c r="P120" s="1" t="str">
        <f>dbP!$AA$2</f>
        <v>AA</v>
      </c>
      <c r="R120" s="1" t="str">
        <f t="shared" si="17"/>
        <v>Операционные расходы - 3-14</v>
      </c>
      <c r="S120" s="1">
        <f>IF(OR(R120=0,R120=""),0,IF(AND(N120&lt;&gt;"",O120=""),IF(COUNTIFS(M:M,M120,N:N,N120,O:O,"")=1,0,1),IF(COUNTIF(R:R,R120)=1,0,1)))</f>
        <v>0</v>
      </c>
      <c r="T120" s="6" t="str">
        <f>Items!$T$19</f>
        <v>CF(-)</v>
      </c>
      <c r="U120" s="1" t="str">
        <f>Items!$U$82</f>
        <v>Операционные расходы</v>
      </c>
      <c r="V120" s="1" t="str">
        <f>Items!$V$106</f>
        <v>Операционные расходы - блок-3</v>
      </c>
      <c r="W120" s="3" t="s">
        <v>243</v>
      </c>
      <c r="X120" s="1" t="str">
        <f>dbP!$Y$2</f>
        <v>Y</v>
      </c>
      <c r="Y120" s="1" t="str">
        <f>dbP!$Z$2</f>
        <v>Z</v>
      </c>
      <c r="Z120" s="1" t="str">
        <f t="shared" si="18"/>
        <v>Операционные расходы - 3-14</v>
      </c>
      <c r="AA120" s="1">
        <f t="shared" si="25"/>
        <v>0</v>
      </c>
      <c r="AB120" s="1" t="str">
        <f>Items!$AB$19</f>
        <v>PL(-)</v>
      </c>
      <c r="AC120" s="1">
        <f>IF(U120&lt;&gt;Items!$U$17,0,IF(OR(V120="",W120=""),0,MAX(AC$8:AC119)+1))</f>
        <v>0</v>
      </c>
    </row>
    <row r="121" spans="1:29" x14ac:dyDescent="0.3">
      <c r="A121" s="41">
        <f>ROW()</f>
        <v>121</v>
      </c>
      <c r="B121" s="26">
        <f>IFERROR(IF(AND(J121=0,R121=0,Z121=0),0,IF(OR(COUNTIF(M:M,E121)&lt;&gt;0,COUNTIF(U:U,E121)&lt;&gt;0),1,IF(OR(COUNTIF(E:E,M121)&lt;&gt;0,COUNTIF(U:U,M121)&lt;&gt;0),2,IF(OR(COUNTIF(E:E,U121)&lt;&gt;0,COUNTIF(M:M,U121)&lt;&gt;0),3,0)))),1)</f>
        <v>0</v>
      </c>
      <c r="J121" s="1">
        <f t="shared" si="30"/>
        <v>0</v>
      </c>
      <c r="K121" s="1">
        <f t="shared" si="31"/>
        <v>0</v>
      </c>
      <c r="L121" s="6"/>
      <c r="M121" s="1" t="str">
        <f>Items!$M$82</f>
        <v>Оплата операционных расходов</v>
      </c>
      <c r="N121" s="1" t="str">
        <f>Items!$N$106</f>
        <v>Оплата операционных расходов - блок-3</v>
      </c>
      <c r="O121" s="6" t="str">
        <f>Items!$W121</f>
        <v>Операционные расходы - 3-15</v>
      </c>
      <c r="P121" s="1" t="str">
        <f>dbP!$AA$2</f>
        <v>AA</v>
      </c>
      <c r="R121" s="1" t="str">
        <f t="shared" si="17"/>
        <v>Операционные расходы - 3-15</v>
      </c>
      <c r="S121" s="1">
        <f>IF(OR(R121=0,R121=""),0,IF(AND(N121&lt;&gt;"",O121=""),IF(COUNTIFS(M:M,M121,N:N,N121,O:O,"")=1,0,1),IF(COUNTIF(R:R,R121)=1,0,1)))</f>
        <v>0</v>
      </c>
      <c r="T121" s="6" t="str">
        <f>Items!$T$19</f>
        <v>CF(-)</v>
      </c>
      <c r="U121" s="1" t="str">
        <f>Items!$U$82</f>
        <v>Операционные расходы</v>
      </c>
      <c r="V121" s="1" t="str">
        <f>Items!$V$106</f>
        <v>Операционные расходы - блок-3</v>
      </c>
      <c r="W121" s="3" t="s">
        <v>244</v>
      </c>
      <c r="X121" s="1" t="str">
        <f>dbP!$Y$2</f>
        <v>Y</v>
      </c>
      <c r="Y121" s="1" t="str">
        <f>dbP!$Z$2</f>
        <v>Z</v>
      </c>
      <c r="Z121" s="1" t="str">
        <f t="shared" si="18"/>
        <v>Операционные расходы - 3-15</v>
      </c>
      <c r="AA121" s="1">
        <f t="shared" si="25"/>
        <v>0</v>
      </c>
      <c r="AB121" s="1" t="str">
        <f>Items!$AB$19</f>
        <v>PL(-)</v>
      </c>
      <c r="AC121" s="1">
        <f>IF(U121&lt;&gt;Items!$U$17,0,IF(OR(V121="",W121=""),0,MAX(AC$8:AC120)+1))</f>
        <v>0</v>
      </c>
    </row>
    <row r="122" spans="1:29" x14ac:dyDescent="0.3">
      <c r="A122" s="41">
        <f>ROW()</f>
        <v>122</v>
      </c>
      <c r="B122" s="26">
        <f>IFERROR(IF(AND(J122=0,R122=0,Z122=0),0,IF(OR(COUNTIF(M:M,E122)&lt;&gt;0,COUNTIF(U:U,E122)&lt;&gt;0),1,IF(OR(COUNTIF(E:E,M122)&lt;&gt;0,COUNTIF(U:U,M122)&lt;&gt;0),2,IF(OR(COUNTIF(E:E,U122)&lt;&gt;0,COUNTIF(M:M,U122)&lt;&gt;0),3,0)))),1)</f>
        <v>0</v>
      </c>
      <c r="J122" s="1">
        <f t="shared" si="30"/>
        <v>0</v>
      </c>
      <c r="K122" s="1">
        <f t="shared" si="31"/>
        <v>0</v>
      </c>
      <c r="L122" s="6"/>
      <c r="M122" s="1" t="str">
        <f>Items!$M$82</f>
        <v>Оплата операционных расходов</v>
      </c>
      <c r="N122" s="1" t="str">
        <f>Items!$N$106</f>
        <v>Оплата операционных расходов - блок-3</v>
      </c>
      <c r="O122" s="6" t="str">
        <f>Items!$W122</f>
        <v>Операционные расходы - 3-16</v>
      </c>
      <c r="P122" s="1" t="str">
        <f>dbP!$AA$2</f>
        <v>AA</v>
      </c>
      <c r="R122" s="1" t="str">
        <f t="shared" si="17"/>
        <v>Операционные расходы - 3-16</v>
      </c>
      <c r="S122" s="1">
        <f>IF(OR(R122=0,R122=""),0,IF(AND(N122&lt;&gt;"",O122=""),IF(COUNTIFS(M:M,M122,N:N,N122,O:O,"")=1,0,1),IF(COUNTIF(R:R,R122)=1,0,1)))</f>
        <v>0</v>
      </c>
      <c r="T122" s="6" t="str">
        <f>Items!$T$19</f>
        <v>CF(-)</v>
      </c>
      <c r="U122" s="1" t="str">
        <f>Items!$U$82</f>
        <v>Операционные расходы</v>
      </c>
      <c r="V122" s="1" t="str">
        <f>Items!$V$106</f>
        <v>Операционные расходы - блок-3</v>
      </c>
      <c r="W122" s="3" t="s">
        <v>245</v>
      </c>
      <c r="X122" s="1" t="str">
        <f>dbP!$Y$2</f>
        <v>Y</v>
      </c>
      <c r="Y122" s="1" t="str">
        <f>dbP!$Z$2</f>
        <v>Z</v>
      </c>
      <c r="Z122" s="1" t="str">
        <f t="shared" si="18"/>
        <v>Операционные расходы - 3-16</v>
      </c>
      <c r="AA122" s="1">
        <f t="shared" si="25"/>
        <v>0</v>
      </c>
      <c r="AB122" s="1" t="str">
        <f>Items!$AB$19</f>
        <v>PL(-)</v>
      </c>
      <c r="AC122" s="1">
        <f>IF(U122&lt;&gt;Items!$U$17,0,IF(OR(V122="",W122=""),0,MAX(AC$8:AC121)+1))</f>
        <v>0</v>
      </c>
    </row>
    <row r="123" spans="1:29" x14ac:dyDescent="0.3">
      <c r="A123" s="41">
        <f>ROW()</f>
        <v>123</v>
      </c>
      <c r="B123" s="26">
        <f>IFERROR(IF(AND(J123=0,R123=0,Z123=0),0,IF(OR(COUNTIF(M:M,E123)&lt;&gt;0,COUNTIF(U:U,E123)&lt;&gt;0),1,IF(OR(COUNTIF(E:E,M123)&lt;&gt;0,COUNTIF(U:U,M123)&lt;&gt;0),2,IF(OR(COUNTIF(E:E,U123)&lt;&gt;0,COUNTIF(M:M,U123)&lt;&gt;0),3,0)))),1)</f>
        <v>0</v>
      </c>
      <c r="J123" s="1">
        <f t="shared" si="30"/>
        <v>0</v>
      </c>
      <c r="K123" s="1">
        <f t="shared" si="31"/>
        <v>0</v>
      </c>
      <c r="L123" s="6"/>
      <c r="M123" s="1" t="str">
        <f>Items!$M$82</f>
        <v>Оплата операционных расходов</v>
      </c>
      <c r="N123" s="1" t="str">
        <f>Items!$N$106</f>
        <v>Оплата операционных расходов - блок-3</v>
      </c>
      <c r="O123" s="6" t="str">
        <f>Items!$W123</f>
        <v>Операционные расходы - 3-17</v>
      </c>
      <c r="P123" s="1" t="str">
        <f>dbP!$AA$2</f>
        <v>AA</v>
      </c>
      <c r="R123" s="1" t="str">
        <f t="shared" si="17"/>
        <v>Операционные расходы - 3-17</v>
      </c>
      <c r="S123" s="1">
        <f>IF(OR(R123=0,R123=""),0,IF(AND(N123&lt;&gt;"",O123=""),IF(COUNTIFS(M:M,M123,N:N,N123,O:O,"")=1,0,1),IF(COUNTIF(R:R,R123)=1,0,1)))</f>
        <v>0</v>
      </c>
      <c r="T123" s="6" t="str">
        <f>Items!$T$19</f>
        <v>CF(-)</v>
      </c>
      <c r="U123" s="1" t="str">
        <f>Items!$U$82</f>
        <v>Операционные расходы</v>
      </c>
      <c r="V123" s="1" t="str">
        <f>Items!$V$106</f>
        <v>Операционные расходы - блок-3</v>
      </c>
      <c r="W123" s="3" t="s">
        <v>246</v>
      </c>
      <c r="X123" s="1" t="str">
        <f>dbP!$Y$2</f>
        <v>Y</v>
      </c>
      <c r="Y123" s="1" t="str">
        <f>dbP!$Z$2</f>
        <v>Z</v>
      </c>
      <c r="Z123" s="1" t="str">
        <f t="shared" si="18"/>
        <v>Операционные расходы - 3-17</v>
      </c>
      <c r="AA123" s="1">
        <f t="shared" si="25"/>
        <v>0</v>
      </c>
      <c r="AB123" s="1" t="str">
        <f>Items!$AB$19</f>
        <v>PL(-)</v>
      </c>
      <c r="AC123" s="1">
        <f>IF(U123&lt;&gt;Items!$U$17,0,IF(OR(V123="",W123=""),0,MAX(AC$8:AC122)+1))</f>
        <v>0</v>
      </c>
    </row>
    <row r="124" spans="1:29" x14ac:dyDescent="0.3">
      <c r="A124" s="41">
        <f>ROW()</f>
        <v>124</v>
      </c>
      <c r="B124" s="26">
        <f>IFERROR(IF(AND(J124=0,R124=0,Z124=0),0,IF(OR(COUNTIF(M:M,E124)&lt;&gt;0,COUNTIF(U:U,E124)&lt;&gt;0),1,IF(OR(COUNTIF(E:E,M124)&lt;&gt;0,COUNTIF(U:U,M124)&lt;&gt;0),2,IF(OR(COUNTIF(E:E,U124)&lt;&gt;0,COUNTIF(M:M,U124)&lt;&gt;0),3,0)))),1)</f>
        <v>0</v>
      </c>
      <c r="J124" s="1">
        <f t="shared" si="30"/>
        <v>0</v>
      </c>
      <c r="K124" s="1">
        <f t="shared" si="31"/>
        <v>0</v>
      </c>
      <c r="L124" s="6"/>
      <c r="M124" s="1" t="str">
        <f>Items!$M$82</f>
        <v>Оплата операционных расходов</v>
      </c>
      <c r="N124" s="3" t="s">
        <v>274</v>
      </c>
      <c r="P124" s="1" t="str">
        <f>dbP!$AA$2</f>
        <v>AA</v>
      </c>
      <c r="R124" s="1" t="str">
        <f t="shared" si="17"/>
        <v>Оплата операционных расходов - блок-4</v>
      </c>
      <c r="S124" s="1">
        <f>IF(OR(R124=0,R124=""),0,IF(AND(N124&lt;&gt;"",O124=""),IF(COUNTIFS(M:M,M124,N:N,N124,O:O,"")=1,0,1),IF(COUNTIF(R:R,R124)=1,0,1)))</f>
        <v>0</v>
      </c>
      <c r="U124" s="1" t="str">
        <f>Items!$U$82</f>
        <v>Операционные расходы</v>
      </c>
      <c r="V124" s="3" t="s">
        <v>247</v>
      </c>
      <c r="X124" s="1" t="str">
        <f>dbP!$Y$2</f>
        <v>Y</v>
      </c>
      <c r="Y124" s="1" t="str">
        <f>dbP!$Z$2</f>
        <v>Z</v>
      </c>
      <c r="Z124" s="1" t="str">
        <f t="shared" si="18"/>
        <v>Операционные расходы - блок-4</v>
      </c>
      <c r="AA124" s="1">
        <f t="shared" si="25"/>
        <v>0</v>
      </c>
      <c r="AC124" s="1">
        <f>IF(U124&lt;&gt;Items!$U$17,0,IF(OR(V124="",W124=""),0,MAX(AC$8:AC123)+1))</f>
        <v>0</v>
      </c>
    </row>
    <row r="125" spans="1:29" x14ac:dyDescent="0.3">
      <c r="A125" s="41">
        <f>ROW()</f>
        <v>125</v>
      </c>
      <c r="B125" s="26">
        <f>IFERROR(IF(AND(J125=0,R125=0,Z125=0),0,IF(OR(COUNTIF(M:M,E125)&lt;&gt;0,COUNTIF(U:U,E125)&lt;&gt;0),1,IF(OR(COUNTIF(E:E,M125)&lt;&gt;0,COUNTIF(U:U,M125)&lt;&gt;0),2,IF(OR(COUNTIF(E:E,U125)&lt;&gt;0,COUNTIF(M:M,U125)&lt;&gt;0),3,0)))),1)</f>
        <v>0</v>
      </c>
      <c r="J125" s="1">
        <f t="shared" si="30"/>
        <v>0</v>
      </c>
      <c r="K125" s="1">
        <f t="shared" si="31"/>
        <v>0</v>
      </c>
      <c r="L125" s="6"/>
      <c r="M125" s="1" t="str">
        <f>Items!$M$82</f>
        <v>Оплата операционных расходов</v>
      </c>
      <c r="N125" s="1" t="str">
        <f>Items!$N$124</f>
        <v>Оплата операционных расходов - блок-4</v>
      </c>
      <c r="O125" s="6" t="str">
        <f>Items!$W125</f>
        <v>Операционные расходы - 4-1</v>
      </c>
      <c r="P125" s="1" t="str">
        <f>dbP!$AA$2</f>
        <v>AA</v>
      </c>
      <c r="R125" s="1" t="str">
        <f t="shared" si="17"/>
        <v>Операционные расходы - 4-1</v>
      </c>
      <c r="S125" s="1">
        <f>IF(OR(R125=0,R125=""),0,IF(AND(N125&lt;&gt;"",O125=""),IF(COUNTIFS(M:M,M125,N:N,N125,O:O,"")=1,0,1),IF(COUNTIF(R:R,R125)=1,0,1)))</f>
        <v>0</v>
      </c>
      <c r="T125" s="6" t="str">
        <f>Items!$T$19</f>
        <v>CF(-)</v>
      </c>
      <c r="U125" s="1" t="str">
        <f>Items!$U$82</f>
        <v>Операционные расходы</v>
      </c>
      <c r="V125" s="1" t="str">
        <f>Items!$V$124</f>
        <v>Операционные расходы - блок-4</v>
      </c>
      <c r="W125" s="3" t="s">
        <v>248</v>
      </c>
      <c r="X125" s="1" t="str">
        <f>dbP!$Y$2</f>
        <v>Y</v>
      </c>
      <c r="Y125" s="1" t="str">
        <f>dbP!$Z$2</f>
        <v>Z</v>
      </c>
      <c r="Z125" s="1" t="str">
        <f t="shared" si="18"/>
        <v>Операционные расходы - 4-1</v>
      </c>
      <c r="AA125" s="1">
        <f t="shared" si="25"/>
        <v>0</v>
      </c>
      <c r="AB125" s="1" t="str">
        <f>Items!$AB$19</f>
        <v>PL(-)</v>
      </c>
      <c r="AC125" s="1">
        <f>IF(U125&lt;&gt;Items!$U$17,0,IF(OR(V125="",W125=""),0,MAX(AC$8:AC124)+1))</f>
        <v>0</v>
      </c>
    </row>
    <row r="126" spans="1:29" x14ac:dyDescent="0.3">
      <c r="A126" s="41">
        <f>ROW()</f>
        <v>126</v>
      </c>
      <c r="B126" s="26">
        <f>IFERROR(IF(AND(J126=0,R126=0,Z126=0),0,IF(OR(COUNTIF(M:M,E126)&lt;&gt;0,COUNTIF(U:U,E126)&lt;&gt;0),1,IF(OR(COUNTIF(E:E,M126)&lt;&gt;0,COUNTIF(U:U,M126)&lt;&gt;0),2,IF(OR(COUNTIF(E:E,U126)&lt;&gt;0,COUNTIF(M:M,U126)&lt;&gt;0),3,0)))),1)</f>
        <v>0</v>
      </c>
      <c r="J126" s="1">
        <f t="shared" si="30"/>
        <v>0</v>
      </c>
      <c r="K126" s="1">
        <f t="shared" si="31"/>
        <v>0</v>
      </c>
      <c r="L126" s="6"/>
      <c r="M126" s="1" t="str">
        <f>Items!$M$82</f>
        <v>Оплата операционных расходов</v>
      </c>
      <c r="N126" s="1" t="str">
        <f>Items!$N$124</f>
        <v>Оплата операционных расходов - блок-4</v>
      </c>
      <c r="O126" s="6" t="str">
        <f>Items!$W126</f>
        <v>Операционные расходы - 4-2</v>
      </c>
      <c r="P126" s="1" t="str">
        <f>dbP!$AA$2</f>
        <v>AA</v>
      </c>
      <c r="R126" s="1" t="str">
        <f t="shared" si="17"/>
        <v>Операционные расходы - 4-2</v>
      </c>
      <c r="S126" s="1">
        <f>IF(OR(R126=0,R126=""),0,IF(AND(N126&lt;&gt;"",O126=""),IF(COUNTIFS(M:M,M126,N:N,N126,O:O,"")=1,0,1),IF(COUNTIF(R:R,R126)=1,0,1)))</f>
        <v>0</v>
      </c>
      <c r="T126" s="6" t="str">
        <f>Items!$T$19</f>
        <v>CF(-)</v>
      </c>
      <c r="U126" s="1" t="str">
        <f>Items!$U$82</f>
        <v>Операционные расходы</v>
      </c>
      <c r="V126" s="1" t="str">
        <f>Items!$V$124</f>
        <v>Операционные расходы - блок-4</v>
      </c>
      <c r="W126" s="3" t="s">
        <v>249</v>
      </c>
      <c r="X126" s="1" t="str">
        <f>dbP!$Y$2</f>
        <v>Y</v>
      </c>
      <c r="Y126" s="1" t="str">
        <f>dbP!$Z$2</f>
        <v>Z</v>
      </c>
      <c r="Z126" s="1" t="str">
        <f t="shared" si="18"/>
        <v>Операционные расходы - 4-2</v>
      </c>
      <c r="AA126" s="1">
        <f t="shared" si="25"/>
        <v>0</v>
      </c>
      <c r="AB126" s="1" t="str">
        <f>Items!$AB$19</f>
        <v>PL(-)</v>
      </c>
      <c r="AC126" s="1">
        <f>IF(U126&lt;&gt;Items!$U$17,0,IF(OR(V126="",W126=""),0,MAX(AC$8:AC125)+1))</f>
        <v>0</v>
      </c>
    </row>
    <row r="127" spans="1:29" x14ac:dyDescent="0.3">
      <c r="A127" s="41">
        <f>ROW()</f>
        <v>127</v>
      </c>
      <c r="B127" s="26">
        <f>IFERROR(IF(AND(J127=0,R127=0,Z127=0),0,IF(OR(COUNTIF(M:M,E127)&lt;&gt;0,COUNTIF(U:U,E127)&lt;&gt;0),1,IF(OR(COUNTIF(E:E,M127)&lt;&gt;0,COUNTIF(U:U,M127)&lt;&gt;0),2,IF(OR(COUNTIF(E:E,U127)&lt;&gt;0,COUNTIF(M:M,U127)&lt;&gt;0),3,0)))),1)</f>
        <v>0</v>
      </c>
      <c r="J127" s="1">
        <f t="shared" si="30"/>
        <v>0</v>
      </c>
      <c r="K127" s="1">
        <f t="shared" si="31"/>
        <v>0</v>
      </c>
      <c r="L127" s="6"/>
      <c r="M127" s="1" t="str">
        <f>Items!$M$82</f>
        <v>Оплата операционных расходов</v>
      </c>
      <c r="N127" s="1" t="str">
        <f>Items!$N$124</f>
        <v>Оплата операционных расходов - блок-4</v>
      </c>
      <c r="O127" s="6" t="str">
        <f>Items!$W127</f>
        <v>Операционные расходы - 4-3</v>
      </c>
      <c r="P127" s="1" t="str">
        <f>dbP!$AA$2</f>
        <v>AA</v>
      </c>
      <c r="R127" s="1" t="str">
        <f t="shared" si="17"/>
        <v>Операционные расходы - 4-3</v>
      </c>
      <c r="S127" s="1">
        <f>IF(OR(R127=0,R127=""),0,IF(AND(N127&lt;&gt;"",O127=""),IF(COUNTIFS(M:M,M127,N:N,N127,O:O,"")=1,0,1),IF(COUNTIF(R:R,R127)=1,0,1)))</f>
        <v>0</v>
      </c>
      <c r="T127" s="6" t="str">
        <f>Items!$T$19</f>
        <v>CF(-)</v>
      </c>
      <c r="U127" s="1" t="str">
        <f>Items!$U$82</f>
        <v>Операционные расходы</v>
      </c>
      <c r="V127" s="1" t="str">
        <f>Items!$V$124</f>
        <v>Операционные расходы - блок-4</v>
      </c>
      <c r="W127" s="3" t="s">
        <v>250</v>
      </c>
      <c r="X127" s="1" t="str">
        <f>dbP!$Y$2</f>
        <v>Y</v>
      </c>
      <c r="Y127" s="1" t="str">
        <f>dbP!$Z$2</f>
        <v>Z</v>
      </c>
      <c r="Z127" s="1" t="str">
        <f t="shared" si="18"/>
        <v>Операционные расходы - 4-3</v>
      </c>
      <c r="AA127" s="1">
        <f t="shared" si="25"/>
        <v>0</v>
      </c>
      <c r="AB127" s="1" t="str">
        <f>Items!$AB$19</f>
        <v>PL(-)</v>
      </c>
      <c r="AC127" s="1">
        <f>IF(U127&lt;&gt;Items!$U$17,0,IF(OR(V127="",W127=""),0,MAX(AC$8:AC126)+1))</f>
        <v>0</v>
      </c>
    </row>
    <row r="128" spans="1:29" x14ac:dyDescent="0.3">
      <c r="A128" s="41">
        <f>ROW()</f>
        <v>128</v>
      </c>
      <c r="B128" s="26">
        <f>IFERROR(IF(AND(J128=0,R128=0,Z128=0),0,IF(OR(COUNTIF(M:M,E128)&lt;&gt;0,COUNTIF(U:U,E128)&lt;&gt;0),1,IF(OR(COUNTIF(E:E,M128)&lt;&gt;0,COUNTIF(U:U,M128)&lt;&gt;0),2,IF(OR(COUNTIF(E:E,U128)&lt;&gt;0,COUNTIF(M:M,U128)&lt;&gt;0),3,0)))),1)</f>
        <v>0</v>
      </c>
      <c r="J128" s="1">
        <f t="shared" si="30"/>
        <v>0</v>
      </c>
      <c r="K128" s="1">
        <f t="shared" si="31"/>
        <v>0</v>
      </c>
      <c r="L128" s="6"/>
      <c r="M128" s="1" t="str">
        <f>Items!$M$82</f>
        <v>Оплата операционных расходов</v>
      </c>
      <c r="N128" s="1" t="str">
        <f>Items!$N$124</f>
        <v>Оплата операционных расходов - блок-4</v>
      </c>
      <c r="O128" s="6" t="str">
        <f>Items!$W128</f>
        <v>Операционные расходы - 4-4</v>
      </c>
      <c r="P128" s="1" t="str">
        <f>dbP!$AA$2</f>
        <v>AA</v>
      </c>
      <c r="R128" s="1" t="str">
        <f t="shared" si="17"/>
        <v>Операционные расходы - 4-4</v>
      </c>
      <c r="S128" s="1">
        <f>IF(OR(R128=0,R128=""),0,IF(AND(N128&lt;&gt;"",O128=""),IF(COUNTIFS(M:M,M128,N:N,N128,O:O,"")=1,0,1),IF(COUNTIF(R:R,R128)=1,0,1)))</f>
        <v>0</v>
      </c>
      <c r="T128" s="6" t="str">
        <f>Items!$T$19</f>
        <v>CF(-)</v>
      </c>
      <c r="U128" s="1" t="str">
        <f>Items!$U$82</f>
        <v>Операционные расходы</v>
      </c>
      <c r="V128" s="1" t="str">
        <f>Items!$V$124</f>
        <v>Операционные расходы - блок-4</v>
      </c>
      <c r="W128" s="3" t="s">
        <v>251</v>
      </c>
      <c r="X128" s="1" t="str">
        <f>dbP!$Y$2</f>
        <v>Y</v>
      </c>
      <c r="Y128" s="1" t="str">
        <f>dbP!$Z$2</f>
        <v>Z</v>
      </c>
      <c r="Z128" s="1" t="str">
        <f t="shared" si="18"/>
        <v>Операционные расходы - 4-4</v>
      </c>
      <c r="AA128" s="1">
        <f t="shared" si="25"/>
        <v>0</v>
      </c>
      <c r="AB128" s="1" t="str">
        <f>Items!$AB$19</f>
        <v>PL(-)</v>
      </c>
      <c r="AC128" s="1">
        <f>IF(U128&lt;&gt;Items!$U$17,0,IF(OR(V128="",W128=""),0,MAX(AC$8:AC127)+1))</f>
        <v>0</v>
      </c>
    </row>
    <row r="129" spans="1:29" x14ac:dyDescent="0.3">
      <c r="A129" s="41">
        <f>ROW()</f>
        <v>129</v>
      </c>
      <c r="B129" s="26">
        <f>IFERROR(IF(AND(J129=0,R129=0,Z129=0),0,IF(OR(COUNTIF(M:M,E129)&lt;&gt;0,COUNTIF(U:U,E129)&lt;&gt;0),1,IF(OR(COUNTIF(E:E,M129)&lt;&gt;0,COUNTIF(U:U,M129)&lt;&gt;0),2,IF(OR(COUNTIF(E:E,U129)&lt;&gt;0,COUNTIF(M:M,U129)&lt;&gt;0),3,0)))),1)</f>
        <v>0</v>
      </c>
      <c r="J129" s="1">
        <f t="shared" si="30"/>
        <v>0</v>
      </c>
      <c r="K129" s="1">
        <f t="shared" si="31"/>
        <v>0</v>
      </c>
      <c r="L129" s="6"/>
      <c r="M129" s="1" t="str">
        <f>Items!$M$82</f>
        <v>Оплата операционных расходов</v>
      </c>
      <c r="N129" s="1" t="str">
        <f>Items!$N$124</f>
        <v>Оплата операционных расходов - блок-4</v>
      </c>
      <c r="O129" s="6" t="str">
        <f>Items!$W129</f>
        <v>Операционные расходы - 4-5</v>
      </c>
      <c r="P129" s="1" t="str">
        <f>dbP!$AA$2</f>
        <v>AA</v>
      </c>
      <c r="R129" s="1" t="str">
        <f t="shared" si="17"/>
        <v>Операционные расходы - 4-5</v>
      </c>
      <c r="S129" s="1">
        <f>IF(OR(R129=0,R129=""),0,IF(AND(N129&lt;&gt;"",O129=""),IF(COUNTIFS(M:M,M129,N:N,N129,O:O,"")=1,0,1),IF(COUNTIF(R:R,R129)=1,0,1)))</f>
        <v>0</v>
      </c>
      <c r="T129" s="6" t="str">
        <f>Items!$T$19</f>
        <v>CF(-)</v>
      </c>
      <c r="U129" s="1" t="str">
        <f>Items!$U$82</f>
        <v>Операционные расходы</v>
      </c>
      <c r="V129" s="1" t="str">
        <f>Items!$V$124</f>
        <v>Операционные расходы - блок-4</v>
      </c>
      <c r="W129" s="3" t="s">
        <v>252</v>
      </c>
      <c r="X129" s="1" t="str">
        <f>dbP!$Y$2</f>
        <v>Y</v>
      </c>
      <c r="Y129" s="1" t="str">
        <f>dbP!$Z$2</f>
        <v>Z</v>
      </c>
      <c r="Z129" s="1" t="str">
        <f t="shared" si="18"/>
        <v>Операционные расходы - 4-5</v>
      </c>
      <c r="AA129" s="1">
        <f t="shared" si="25"/>
        <v>0</v>
      </c>
      <c r="AB129" s="1" t="str">
        <f>Items!$AB$19</f>
        <v>PL(-)</v>
      </c>
      <c r="AC129" s="1">
        <f>IF(U129&lt;&gt;Items!$U$17,0,IF(OR(V129="",W129=""),0,MAX(AC$8:AC128)+1))</f>
        <v>0</v>
      </c>
    </row>
    <row r="130" spans="1:29" x14ac:dyDescent="0.3">
      <c r="A130" s="41">
        <f>ROW()</f>
        <v>130</v>
      </c>
      <c r="B130" s="26">
        <f>IFERROR(IF(AND(J130=0,R130=0,Z130=0),0,IF(OR(COUNTIF(M:M,E130)&lt;&gt;0,COUNTIF(U:U,E130)&lt;&gt;0),1,IF(OR(COUNTIF(E:E,M130)&lt;&gt;0,COUNTIF(U:U,M130)&lt;&gt;0),2,IF(OR(COUNTIF(E:E,U130)&lt;&gt;0,COUNTIF(M:M,U130)&lt;&gt;0),3,0)))),1)</f>
        <v>0</v>
      </c>
      <c r="J130" s="1">
        <f t="shared" si="30"/>
        <v>0</v>
      </c>
      <c r="K130" s="1">
        <f t="shared" si="31"/>
        <v>0</v>
      </c>
      <c r="L130" s="6"/>
      <c r="M130" s="1" t="str">
        <f>Items!$M$82</f>
        <v>Оплата операционных расходов</v>
      </c>
      <c r="N130" s="1" t="str">
        <f>Items!$N$124</f>
        <v>Оплата операционных расходов - блок-4</v>
      </c>
      <c r="O130" s="6" t="str">
        <f>Items!$W130</f>
        <v>Операционные расходы - 4-6</v>
      </c>
      <c r="P130" s="1" t="str">
        <f>dbP!$AA$2</f>
        <v>AA</v>
      </c>
      <c r="R130" s="1" t="str">
        <f t="shared" si="17"/>
        <v>Операционные расходы - 4-6</v>
      </c>
      <c r="S130" s="1">
        <f>IF(OR(R130=0,R130=""),0,IF(AND(N130&lt;&gt;"",O130=""),IF(COUNTIFS(M:M,M130,N:N,N130,O:O,"")=1,0,1),IF(COUNTIF(R:R,R130)=1,0,1)))</f>
        <v>0</v>
      </c>
      <c r="T130" s="6" t="str">
        <f>Items!$T$19</f>
        <v>CF(-)</v>
      </c>
      <c r="U130" s="1" t="str">
        <f>Items!$U$82</f>
        <v>Операционные расходы</v>
      </c>
      <c r="V130" s="1" t="str">
        <f>Items!$V$124</f>
        <v>Операционные расходы - блок-4</v>
      </c>
      <c r="W130" s="3" t="s">
        <v>253</v>
      </c>
      <c r="X130" s="1" t="str">
        <f>dbP!$Y$2</f>
        <v>Y</v>
      </c>
      <c r="Y130" s="1" t="str">
        <f>dbP!$Z$2</f>
        <v>Z</v>
      </c>
      <c r="Z130" s="1" t="str">
        <f t="shared" si="18"/>
        <v>Операционные расходы - 4-6</v>
      </c>
      <c r="AA130" s="1">
        <f t="shared" si="25"/>
        <v>0</v>
      </c>
      <c r="AB130" s="1" t="str">
        <f>Items!$AB$19</f>
        <v>PL(-)</v>
      </c>
      <c r="AC130" s="1">
        <f>IF(U130&lt;&gt;Items!$U$17,0,IF(OR(V130="",W130=""),0,MAX(AC$8:AC129)+1))</f>
        <v>0</v>
      </c>
    </row>
    <row r="131" spans="1:29" x14ac:dyDescent="0.3">
      <c r="A131" s="41">
        <f>ROW()</f>
        <v>131</v>
      </c>
      <c r="B131" s="26">
        <f>IFERROR(IF(AND(J131=0,R131=0,Z131=0),0,IF(OR(COUNTIF(M:M,E131)&lt;&gt;0,COUNTIF(U:U,E131)&lt;&gt;0),1,IF(OR(COUNTIF(E:E,M131)&lt;&gt;0,COUNTIF(U:U,M131)&lt;&gt;0),2,IF(OR(COUNTIF(E:E,U131)&lt;&gt;0,COUNTIF(M:M,U131)&lt;&gt;0),3,0)))),1)</f>
        <v>0</v>
      </c>
      <c r="J131" s="1">
        <f t="shared" si="30"/>
        <v>0</v>
      </c>
      <c r="K131" s="1">
        <f t="shared" si="31"/>
        <v>0</v>
      </c>
      <c r="L131" s="6"/>
      <c r="M131" s="1" t="str">
        <f>Items!$M$82</f>
        <v>Оплата операционных расходов</v>
      </c>
      <c r="N131" s="1" t="str">
        <f>Items!$N$124</f>
        <v>Оплата операционных расходов - блок-4</v>
      </c>
      <c r="O131" s="6" t="str">
        <f>Items!$W131</f>
        <v>Операционные расходы - 4-7</v>
      </c>
      <c r="P131" s="1" t="str">
        <f>dbP!$AA$2</f>
        <v>AA</v>
      </c>
      <c r="R131" s="1" t="str">
        <f t="shared" si="17"/>
        <v>Операционные расходы - 4-7</v>
      </c>
      <c r="S131" s="1">
        <f>IF(OR(R131=0,R131=""),0,IF(AND(N131&lt;&gt;"",O131=""),IF(COUNTIFS(M:M,M131,N:N,N131,O:O,"")=1,0,1),IF(COUNTIF(R:R,R131)=1,0,1)))</f>
        <v>0</v>
      </c>
      <c r="T131" s="6" t="str">
        <f>Items!$T$19</f>
        <v>CF(-)</v>
      </c>
      <c r="U131" s="1" t="str">
        <f>Items!$U$82</f>
        <v>Операционные расходы</v>
      </c>
      <c r="V131" s="1" t="str">
        <f>Items!$V$124</f>
        <v>Операционные расходы - блок-4</v>
      </c>
      <c r="W131" s="3" t="s">
        <v>254</v>
      </c>
      <c r="X131" s="1" t="str">
        <f>dbP!$Y$2</f>
        <v>Y</v>
      </c>
      <c r="Y131" s="1" t="str">
        <f>dbP!$Z$2</f>
        <v>Z</v>
      </c>
      <c r="Z131" s="1" t="str">
        <f t="shared" si="18"/>
        <v>Операционные расходы - 4-7</v>
      </c>
      <c r="AA131" s="1">
        <f t="shared" si="25"/>
        <v>0</v>
      </c>
      <c r="AB131" s="1" t="str">
        <f>Items!$AB$19</f>
        <v>PL(-)</v>
      </c>
      <c r="AC131" s="1">
        <f>IF(U131&lt;&gt;Items!$U$17,0,IF(OR(V131="",W131=""),0,MAX(AC$8:AC130)+1))</f>
        <v>0</v>
      </c>
    </row>
    <row r="132" spans="1:29" x14ac:dyDescent="0.3">
      <c r="A132" s="41">
        <f>ROW()</f>
        <v>132</v>
      </c>
      <c r="B132" s="26">
        <f>IFERROR(IF(AND(J132=0,R132=0,Z132=0),0,IF(OR(COUNTIF(M:M,E132)&lt;&gt;0,COUNTIF(U:U,E132)&lt;&gt;0),1,IF(OR(COUNTIF(E:E,M132)&lt;&gt;0,COUNTIF(U:U,M132)&lt;&gt;0),2,IF(OR(COUNTIF(E:E,U132)&lt;&gt;0,COUNTIF(M:M,U132)&lt;&gt;0),3,0)))),1)</f>
        <v>0</v>
      </c>
      <c r="J132" s="1">
        <f t="shared" si="30"/>
        <v>0</v>
      </c>
      <c r="K132" s="1">
        <f t="shared" si="31"/>
        <v>0</v>
      </c>
      <c r="L132" s="6"/>
      <c r="M132" s="1" t="str">
        <f>Items!$M$82</f>
        <v>Оплата операционных расходов</v>
      </c>
      <c r="N132" s="1" t="str">
        <f>Items!$N$124</f>
        <v>Оплата операционных расходов - блок-4</v>
      </c>
      <c r="O132" s="6" t="str">
        <f>Items!$W132</f>
        <v>Операционные расходы - 4-8</v>
      </c>
      <c r="P132" s="1" t="str">
        <f>dbP!$AA$2</f>
        <v>AA</v>
      </c>
      <c r="R132" s="1" t="str">
        <f t="shared" si="17"/>
        <v>Операционные расходы - 4-8</v>
      </c>
      <c r="S132" s="1">
        <f>IF(OR(R132=0,R132=""),0,IF(AND(N132&lt;&gt;"",O132=""),IF(COUNTIFS(M:M,M132,N:N,N132,O:O,"")=1,0,1),IF(COUNTIF(R:R,R132)=1,0,1)))</f>
        <v>0</v>
      </c>
      <c r="T132" s="6" t="str">
        <f>Items!$T$19</f>
        <v>CF(-)</v>
      </c>
      <c r="U132" s="1" t="str">
        <f>Items!$U$82</f>
        <v>Операционные расходы</v>
      </c>
      <c r="V132" s="1" t="str">
        <f>Items!$V$124</f>
        <v>Операционные расходы - блок-4</v>
      </c>
      <c r="W132" s="3" t="s">
        <v>255</v>
      </c>
      <c r="X132" s="1" t="str">
        <f>dbP!$Y$2</f>
        <v>Y</v>
      </c>
      <c r="Y132" s="1" t="str">
        <f>dbP!$Z$2</f>
        <v>Z</v>
      </c>
      <c r="Z132" s="1" t="str">
        <f t="shared" si="18"/>
        <v>Операционные расходы - 4-8</v>
      </c>
      <c r="AA132" s="1">
        <f t="shared" si="25"/>
        <v>0</v>
      </c>
      <c r="AB132" s="1" t="str">
        <f>Items!$AB$19</f>
        <v>PL(-)</v>
      </c>
      <c r="AC132" s="1">
        <f>IF(U132&lt;&gt;Items!$U$17,0,IF(OR(V132="",W132=""),0,MAX(AC$8:AC131)+1))</f>
        <v>0</v>
      </c>
    </row>
    <row r="133" spans="1:29" x14ac:dyDescent="0.3">
      <c r="A133" s="41">
        <f>ROW()</f>
        <v>133</v>
      </c>
      <c r="B133" s="26">
        <f>IFERROR(IF(AND(J133=0,R133=0,Z133=0),0,IF(OR(COUNTIF(M:M,E133)&lt;&gt;0,COUNTIF(U:U,E133)&lt;&gt;0),1,IF(OR(COUNTIF(E:E,M133)&lt;&gt;0,COUNTIF(U:U,M133)&lt;&gt;0),2,IF(OR(COUNTIF(E:E,U133)&lt;&gt;0,COUNTIF(M:M,U133)&lt;&gt;0),3,0)))),1)</f>
        <v>0</v>
      </c>
      <c r="J133" s="1">
        <f t="shared" si="30"/>
        <v>0</v>
      </c>
      <c r="K133" s="1">
        <f t="shared" si="31"/>
        <v>0</v>
      </c>
      <c r="L133" s="6"/>
      <c r="M133" s="1" t="str">
        <f>Items!$M$82</f>
        <v>Оплата операционных расходов</v>
      </c>
      <c r="N133" s="1" t="str">
        <f>Items!$N$124</f>
        <v>Оплата операционных расходов - блок-4</v>
      </c>
      <c r="O133" s="6" t="str">
        <f>Items!$W133</f>
        <v>Операционные расходы - 4-9</v>
      </c>
      <c r="P133" s="1" t="str">
        <f>dbP!$AA$2</f>
        <v>AA</v>
      </c>
      <c r="R133" s="1" t="str">
        <f t="shared" si="17"/>
        <v>Операционные расходы - 4-9</v>
      </c>
      <c r="S133" s="1">
        <f>IF(OR(R133=0,R133=""),0,IF(AND(N133&lt;&gt;"",O133=""),IF(COUNTIFS(M:M,M133,N:N,N133,O:O,"")=1,0,1),IF(COUNTIF(R:R,R133)=1,0,1)))</f>
        <v>0</v>
      </c>
      <c r="T133" s="6" t="str">
        <f>Items!$T$19</f>
        <v>CF(-)</v>
      </c>
      <c r="U133" s="1" t="str">
        <f>Items!$U$82</f>
        <v>Операционные расходы</v>
      </c>
      <c r="V133" s="1" t="str">
        <f>Items!$V$124</f>
        <v>Операционные расходы - блок-4</v>
      </c>
      <c r="W133" s="3" t="s">
        <v>256</v>
      </c>
      <c r="X133" s="1" t="str">
        <f>dbP!$Y$2</f>
        <v>Y</v>
      </c>
      <c r="Y133" s="1" t="str">
        <f>dbP!$Z$2</f>
        <v>Z</v>
      </c>
      <c r="Z133" s="1" t="str">
        <f t="shared" si="18"/>
        <v>Операционные расходы - 4-9</v>
      </c>
      <c r="AA133" s="1">
        <f t="shared" si="25"/>
        <v>0</v>
      </c>
      <c r="AB133" s="1" t="str">
        <f>Items!$AB$19</f>
        <v>PL(-)</v>
      </c>
      <c r="AC133" s="1">
        <f>IF(U133&lt;&gt;Items!$U$17,0,IF(OR(V133="",W133=""),0,MAX(AC$8:AC132)+1))</f>
        <v>0</v>
      </c>
    </row>
    <row r="134" spans="1:29" x14ac:dyDescent="0.3">
      <c r="A134" s="41">
        <f>ROW()</f>
        <v>134</v>
      </c>
      <c r="B134" s="26">
        <f>IFERROR(IF(AND(J134=0,R134=0,Z134=0),0,IF(OR(COUNTIF(M:M,E134)&lt;&gt;0,COUNTIF(U:U,E134)&lt;&gt;0),1,IF(OR(COUNTIF(E:E,M134)&lt;&gt;0,COUNTIF(U:U,M134)&lt;&gt;0),2,IF(OR(COUNTIF(E:E,U134)&lt;&gt;0,COUNTIF(M:M,U134)&lt;&gt;0),3,0)))),1)</f>
        <v>0</v>
      </c>
      <c r="J134" s="1">
        <f t="shared" si="30"/>
        <v>0</v>
      </c>
      <c r="K134" s="1">
        <f t="shared" si="31"/>
        <v>0</v>
      </c>
      <c r="L134" s="6"/>
      <c r="M134" s="1" t="str">
        <f>Items!$M$82</f>
        <v>Оплата операционных расходов</v>
      </c>
      <c r="N134" s="1" t="str">
        <f>Items!$N$124</f>
        <v>Оплата операционных расходов - блок-4</v>
      </c>
      <c r="O134" s="6" t="str">
        <f>Items!$W134</f>
        <v>Операционные расходы - 4-10</v>
      </c>
      <c r="P134" s="1" t="str">
        <f>dbP!$AA$2</f>
        <v>AA</v>
      </c>
      <c r="R134" s="1" t="str">
        <f t="shared" si="17"/>
        <v>Операционные расходы - 4-10</v>
      </c>
      <c r="S134" s="1">
        <f>IF(OR(R134=0,R134=""),0,IF(AND(N134&lt;&gt;"",O134=""),IF(COUNTIFS(M:M,M134,N:N,N134,O:O,"")=1,0,1),IF(COUNTIF(R:R,R134)=1,0,1)))</f>
        <v>0</v>
      </c>
      <c r="T134" s="6" t="str">
        <f>Items!$T$19</f>
        <v>CF(-)</v>
      </c>
      <c r="U134" s="1" t="str">
        <f>Items!$U$82</f>
        <v>Операционные расходы</v>
      </c>
      <c r="V134" s="1" t="str">
        <f>Items!$V$124</f>
        <v>Операционные расходы - блок-4</v>
      </c>
      <c r="W134" s="3" t="s">
        <v>257</v>
      </c>
      <c r="X134" s="1" t="str">
        <f>dbP!$Y$2</f>
        <v>Y</v>
      </c>
      <c r="Y134" s="1" t="str">
        <f>dbP!$Z$2</f>
        <v>Z</v>
      </c>
      <c r="Z134" s="1" t="str">
        <f t="shared" si="18"/>
        <v>Операционные расходы - 4-10</v>
      </c>
      <c r="AA134" s="1">
        <f t="shared" si="25"/>
        <v>0</v>
      </c>
      <c r="AB134" s="1" t="str">
        <f>Items!$AB$19</f>
        <v>PL(-)</v>
      </c>
      <c r="AC134" s="1">
        <f>IF(U134&lt;&gt;Items!$U$17,0,IF(OR(V134="",W134=""),0,MAX(AC$8:AC133)+1))</f>
        <v>0</v>
      </c>
    </row>
    <row r="135" spans="1:29" x14ac:dyDescent="0.3">
      <c r="A135" s="41">
        <f>ROW()</f>
        <v>135</v>
      </c>
      <c r="B135" s="26">
        <f>IFERROR(IF(AND(J135=0,R135=0,Z135=0),0,IF(OR(COUNTIF(M:M,E135)&lt;&gt;0,COUNTIF(U:U,E135)&lt;&gt;0),1,IF(OR(COUNTIF(E:E,M135)&lt;&gt;0,COUNTIF(U:U,M135)&lt;&gt;0),2,IF(OR(COUNTIF(E:E,U135)&lt;&gt;0,COUNTIF(M:M,U135)&lt;&gt;0),3,0)))),1)</f>
        <v>0</v>
      </c>
      <c r="J135" s="1">
        <f t="shared" si="30"/>
        <v>0</v>
      </c>
      <c r="K135" s="1">
        <f t="shared" si="31"/>
        <v>0</v>
      </c>
      <c r="L135" s="6"/>
      <c r="M135" s="1" t="str">
        <f>Items!$M$82</f>
        <v>Оплата операционных расходов</v>
      </c>
      <c r="N135" s="3" t="s">
        <v>275</v>
      </c>
      <c r="P135" s="1" t="str">
        <f>dbP!$AA$2</f>
        <v>AA</v>
      </c>
      <c r="R135" s="1" t="str">
        <f t="shared" si="17"/>
        <v>Оплата операционных расходов - блок-5</v>
      </c>
      <c r="S135" s="1">
        <f>IF(OR(R135=0,R135=""),0,IF(AND(N135&lt;&gt;"",O135=""),IF(COUNTIFS(M:M,M135,N:N,N135,O:O,"")=1,0,1),IF(COUNTIF(R:R,R135)=1,0,1)))</f>
        <v>0</v>
      </c>
      <c r="U135" s="1" t="str">
        <f>Items!$U$82</f>
        <v>Операционные расходы</v>
      </c>
      <c r="V135" s="3" t="s">
        <v>258</v>
      </c>
      <c r="X135" s="1" t="str">
        <f>dbP!$Y$2</f>
        <v>Y</v>
      </c>
      <c r="Y135" s="1" t="str">
        <f>dbP!$Z$2</f>
        <v>Z</v>
      </c>
      <c r="Z135" s="1" t="str">
        <f t="shared" si="18"/>
        <v>Операционные расходы - блок-5</v>
      </c>
      <c r="AA135" s="1">
        <f t="shared" si="25"/>
        <v>0</v>
      </c>
      <c r="AC135" s="1">
        <f>IF(U135&lt;&gt;Items!$U$17,0,IF(OR(V135="",W135=""),0,MAX(AC$8:AC134)+1))</f>
        <v>0</v>
      </c>
    </row>
    <row r="136" spans="1:29" x14ac:dyDescent="0.3">
      <c r="A136" s="41">
        <f>ROW()</f>
        <v>136</v>
      </c>
      <c r="B136" s="26">
        <f>IFERROR(IF(AND(J136=0,R136=0,Z136=0),0,IF(OR(COUNTIF(M:M,E136)&lt;&gt;0,COUNTIF(U:U,E136)&lt;&gt;0),1,IF(OR(COUNTIF(E:E,M136)&lt;&gt;0,COUNTIF(U:U,M136)&lt;&gt;0),2,IF(OR(COUNTIF(E:E,U136)&lt;&gt;0,COUNTIF(M:M,U136)&lt;&gt;0),3,0)))),1)</f>
        <v>0</v>
      </c>
      <c r="J136" s="1">
        <f t="shared" si="30"/>
        <v>0</v>
      </c>
      <c r="K136" s="1">
        <f t="shared" si="31"/>
        <v>0</v>
      </c>
      <c r="L136" s="6"/>
      <c r="M136" s="1" t="str">
        <f>Items!$M$82</f>
        <v>Оплата операционных расходов</v>
      </c>
      <c r="N136" s="1" t="str">
        <f>Items!$N$135</f>
        <v>Оплата операционных расходов - блок-5</v>
      </c>
      <c r="O136" s="6" t="str">
        <f>Items!$W136</f>
        <v>Операционные расходы - 5-1</v>
      </c>
      <c r="P136" s="1" t="str">
        <f>dbP!$AA$2</f>
        <v>AA</v>
      </c>
      <c r="R136" s="1" t="str">
        <f t="shared" si="17"/>
        <v>Операционные расходы - 5-1</v>
      </c>
      <c r="S136" s="1">
        <f>IF(OR(R136=0,R136=""),0,IF(AND(N136&lt;&gt;"",O136=""),IF(COUNTIFS(M:M,M136,N:N,N136,O:O,"")=1,0,1),IF(COUNTIF(R:R,R136)=1,0,1)))</f>
        <v>0</v>
      </c>
      <c r="T136" s="6" t="str">
        <f>Items!$T$19</f>
        <v>CF(-)</v>
      </c>
      <c r="U136" s="1" t="str">
        <f>Items!$U$82</f>
        <v>Операционные расходы</v>
      </c>
      <c r="V136" s="1" t="str">
        <f>Items!$V$135</f>
        <v>Операционные расходы - блок-5</v>
      </c>
      <c r="W136" s="3" t="s">
        <v>259</v>
      </c>
      <c r="X136" s="1" t="str">
        <f>dbP!$Y$2</f>
        <v>Y</v>
      </c>
      <c r="Y136" s="1" t="str">
        <f>dbP!$Z$2</f>
        <v>Z</v>
      </c>
      <c r="Z136" s="1" t="str">
        <f t="shared" si="18"/>
        <v>Операционные расходы - 5-1</v>
      </c>
      <c r="AA136" s="1">
        <f t="shared" si="25"/>
        <v>0</v>
      </c>
      <c r="AB136" s="1" t="str">
        <f>Items!$AB$19</f>
        <v>PL(-)</v>
      </c>
      <c r="AC136" s="1">
        <f>IF(U136&lt;&gt;Items!$U$17,0,IF(OR(V136="",W136=""),0,MAX(AC$8:AC135)+1))</f>
        <v>0</v>
      </c>
    </row>
    <row r="137" spans="1:29" x14ac:dyDescent="0.3">
      <c r="A137" s="41">
        <f>ROW()</f>
        <v>137</v>
      </c>
      <c r="B137" s="26">
        <f>IFERROR(IF(AND(J137=0,R137=0,Z137=0),0,IF(OR(COUNTIF(M:M,E137)&lt;&gt;0,COUNTIF(U:U,E137)&lt;&gt;0),1,IF(OR(COUNTIF(E:E,M137)&lt;&gt;0,COUNTIF(U:U,M137)&lt;&gt;0),2,IF(OR(COUNTIF(E:E,U137)&lt;&gt;0,COUNTIF(M:M,U137)&lt;&gt;0),3,0)))),1)</f>
        <v>0</v>
      </c>
      <c r="J137" s="1">
        <f t="shared" si="30"/>
        <v>0</v>
      </c>
      <c r="K137" s="1">
        <f t="shared" si="31"/>
        <v>0</v>
      </c>
      <c r="L137" s="6"/>
      <c r="M137" s="1" t="str">
        <f>Items!$M$82</f>
        <v>Оплата операционных расходов</v>
      </c>
      <c r="N137" s="1" t="str">
        <f>Items!$N$135</f>
        <v>Оплата операционных расходов - блок-5</v>
      </c>
      <c r="O137" s="6" t="str">
        <f>Items!$W137</f>
        <v>Операционные расходы - 5-2</v>
      </c>
      <c r="P137" s="1" t="str">
        <f>dbP!$AA$2</f>
        <v>AA</v>
      </c>
      <c r="R137" s="1" t="str">
        <f t="shared" si="17"/>
        <v>Операционные расходы - 5-2</v>
      </c>
      <c r="S137" s="1">
        <f>IF(OR(R137=0,R137=""),0,IF(AND(N137&lt;&gt;"",O137=""),IF(COUNTIFS(M:M,M137,N:N,N137,O:O,"")=1,0,1),IF(COUNTIF(R:R,R137)=1,0,1)))</f>
        <v>0</v>
      </c>
      <c r="T137" s="6" t="str">
        <f>Items!$T$19</f>
        <v>CF(-)</v>
      </c>
      <c r="U137" s="1" t="str">
        <f>Items!$U$82</f>
        <v>Операционные расходы</v>
      </c>
      <c r="V137" s="1" t="str">
        <f>Items!$V$135</f>
        <v>Операционные расходы - блок-5</v>
      </c>
      <c r="W137" s="3" t="s">
        <v>260</v>
      </c>
      <c r="X137" s="1" t="str">
        <f>dbP!$Y$2</f>
        <v>Y</v>
      </c>
      <c r="Y137" s="1" t="str">
        <f>dbP!$Z$2</f>
        <v>Z</v>
      </c>
      <c r="Z137" s="1" t="str">
        <f t="shared" si="18"/>
        <v>Операционные расходы - 5-2</v>
      </c>
      <c r="AA137" s="1">
        <f t="shared" ref="AA137:AA146" si="32">IF(OR(Z137=0,Z137=""),0,IF(AND(V137&lt;&gt;"",W137=""),IF(COUNTIFS(U:U,U137,V:V,V137,W:W,"")=1,0,1),IF(COUNTIF(Z:Z,Z137)=1,0,1)))</f>
        <v>0</v>
      </c>
      <c r="AB137" s="1" t="str">
        <f>Items!$AB$19</f>
        <v>PL(-)</v>
      </c>
      <c r="AC137" s="1">
        <f>IF(U137&lt;&gt;Items!$U$17,0,IF(OR(V137="",W137=""),0,MAX(AC$8:AC136)+1))</f>
        <v>0</v>
      </c>
    </row>
    <row r="138" spans="1:29" x14ac:dyDescent="0.3">
      <c r="A138" s="41">
        <f>ROW()</f>
        <v>138</v>
      </c>
      <c r="B138" s="26">
        <f>IFERROR(IF(AND(J138=0,R138=0,Z138=0),0,IF(OR(COUNTIF(M:M,E138)&lt;&gt;0,COUNTIF(U:U,E138)&lt;&gt;0),1,IF(OR(COUNTIF(E:E,M138)&lt;&gt;0,COUNTIF(U:U,M138)&lt;&gt;0),2,IF(OR(COUNTIF(E:E,U138)&lt;&gt;0,COUNTIF(M:M,U138)&lt;&gt;0),3,0)))),1)</f>
        <v>0</v>
      </c>
      <c r="J138" s="1">
        <f t="shared" si="30"/>
        <v>0</v>
      </c>
      <c r="K138" s="1">
        <f t="shared" si="31"/>
        <v>0</v>
      </c>
      <c r="L138" s="6"/>
      <c r="M138" s="1" t="str">
        <f>Items!$M$82</f>
        <v>Оплата операционных расходов</v>
      </c>
      <c r="N138" s="1" t="str">
        <f>Items!$N$135</f>
        <v>Оплата операционных расходов - блок-5</v>
      </c>
      <c r="O138" s="6" t="str">
        <f>Items!$W138</f>
        <v>Операционные расходы - 5-3</v>
      </c>
      <c r="P138" s="1" t="str">
        <f>dbP!$AA$2</f>
        <v>AA</v>
      </c>
      <c r="R138" s="1" t="str">
        <f t="shared" si="17"/>
        <v>Операционные расходы - 5-3</v>
      </c>
      <c r="S138" s="1">
        <f>IF(OR(R138=0,R138=""),0,IF(AND(N138&lt;&gt;"",O138=""),IF(COUNTIFS(M:M,M138,N:N,N138,O:O,"")=1,0,1),IF(COUNTIF(R:R,R138)=1,0,1)))</f>
        <v>0</v>
      </c>
      <c r="T138" s="6" t="str">
        <f>Items!$T$19</f>
        <v>CF(-)</v>
      </c>
      <c r="U138" s="1" t="str">
        <f>Items!$U$82</f>
        <v>Операционные расходы</v>
      </c>
      <c r="V138" s="1" t="str">
        <f>Items!$V$135</f>
        <v>Операционные расходы - блок-5</v>
      </c>
      <c r="W138" s="3" t="s">
        <v>261</v>
      </c>
      <c r="X138" s="1" t="str">
        <f>dbP!$Y$2</f>
        <v>Y</v>
      </c>
      <c r="Y138" s="1" t="str">
        <f>dbP!$Z$2</f>
        <v>Z</v>
      </c>
      <c r="Z138" s="1" t="str">
        <f t="shared" si="18"/>
        <v>Операционные расходы - 5-3</v>
      </c>
      <c r="AA138" s="1">
        <f t="shared" si="32"/>
        <v>0</v>
      </c>
      <c r="AB138" s="1" t="str">
        <f>Items!$AB$19</f>
        <v>PL(-)</v>
      </c>
      <c r="AC138" s="1">
        <f>IF(U138&lt;&gt;Items!$U$17,0,IF(OR(V138="",W138=""),0,MAX(AC$8:AC137)+1))</f>
        <v>0</v>
      </c>
    </row>
    <row r="139" spans="1:29" x14ac:dyDescent="0.3">
      <c r="A139" s="41">
        <f>ROW()</f>
        <v>139</v>
      </c>
      <c r="B139" s="26">
        <f>IFERROR(IF(AND(J139=0,R139=0,Z139=0),0,IF(OR(COUNTIF(M:M,E139)&lt;&gt;0,COUNTIF(U:U,E139)&lt;&gt;0),1,IF(OR(COUNTIF(E:E,M139)&lt;&gt;0,COUNTIF(U:U,M139)&lt;&gt;0),2,IF(OR(COUNTIF(E:E,U139)&lt;&gt;0,COUNTIF(M:M,U139)&lt;&gt;0),3,0)))),1)</f>
        <v>0</v>
      </c>
      <c r="J139" s="1">
        <f t="shared" si="30"/>
        <v>0</v>
      </c>
      <c r="K139" s="1">
        <f t="shared" si="31"/>
        <v>0</v>
      </c>
      <c r="L139" s="6"/>
      <c r="M139" s="1" t="str">
        <f>Items!$M$82</f>
        <v>Оплата операционных расходов</v>
      </c>
      <c r="N139" s="1" t="str">
        <f>Items!$N$135</f>
        <v>Оплата операционных расходов - блок-5</v>
      </c>
      <c r="O139" s="6" t="str">
        <f>Items!$W139</f>
        <v>Операционные расходы - 5-4</v>
      </c>
      <c r="P139" s="1" t="str">
        <f>dbP!$AA$2</f>
        <v>AA</v>
      </c>
      <c r="R139" s="1" t="str">
        <f t="shared" si="17"/>
        <v>Операционные расходы - 5-4</v>
      </c>
      <c r="S139" s="1">
        <f>IF(OR(R139=0,R139=""),0,IF(AND(N139&lt;&gt;"",O139=""),IF(COUNTIFS(M:M,M139,N:N,N139,O:O,"")=1,0,1),IF(COUNTIF(R:R,R139)=1,0,1)))</f>
        <v>0</v>
      </c>
      <c r="T139" s="6" t="str">
        <f>Items!$T$19</f>
        <v>CF(-)</v>
      </c>
      <c r="U139" s="1" t="str">
        <f>Items!$U$82</f>
        <v>Операционные расходы</v>
      </c>
      <c r="V139" s="1" t="str">
        <f>Items!$V$135</f>
        <v>Операционные расходы - блок-5</v>
      </c>
      <c r="W139" s="3" t="s">
        <v>262</v>
      </c>
      <c r="X139" s="1" t="str">
        <f>dbP!$Y$2</f>
        <v>Y</v>
      </c>
      <c r="Y139" s="1" t="str">
        <f>dbP!$Z$2</f>
        <v>Z</v>
      </c>
      <c r="Z139" s="1" t="str">
        <f t="shared" si="18"/>
        <v>Операционные расходы - 5-4</v>
      </c>
      <c r="AA139" s="1">
        <f t="shared" si="32"/>
        <v>0</v>
      </c>
      <c r="AB139" s="1" t="str">
        <f>Items!$AB$19</f>
        <v>PL(-)</v>
      </c>
      <c r="AC139" s="1">
        <f>IF(U139&lt;&gt;Items!$U$17,0,IF(OR(V139="",W139=""),0,MAX(AC$8:AC138)+1))</f>
        <v>0</v>
      </c>
    </row>
    <row r="140" spans="1:29" x14ac:dyDescent="0.3">
      <c r="A140" s="41">
        <f>ROW()</f>
        <v>140</v>
      </c>
      <c r="B140" s="26">
        <f>IFERROR(IF(AND(J140=0,R140=0,Z140=0),0,IF(OR(COUNTIF(M:M,E140)&lt;&gt;0,COUNTIF(U:U,E140)&lt;&gt;0),1,IF(OR(COUNTIF(E:E,M140)&lt;&gt;0,COUNTIF(U:U,M140)&lt;&gt;0),2,IF(OR(COUNTIF(E:E,U140)&lt;&gt;0,COUNTIF(M:M,U140)&lt;&gt;0),3,0)))),1)</f>
        <v>0</v>
      </c>
      <c r="J140" s="1">
        <f t="shared" si="30"/>
        <v>0</v>
      </c>
      <c r="K140" s="1">
        <f t="shared" si="31"/>
        <v>0</v>
      </c>
      <c r="L140" s="6"/>
      <c r="M140" s="1" t="str">
        <f>Items!$M$82</f>
        <v>Оплата операционных расходов</v>
      </c>
      <c r="N140" s="1" t="str">
        <f>Items!$N$135</f>
        <v>Оплата операционных расходов - блок-5</v>
      </c>
      <c r="O140" s="6" t="str">
        <f>Items!$W140</f>
        <v>Операционные расходы - 5-5</v>
      </c>
      <c r="P140" s="1" t="str">
        <f>dbP!$AA$2</f>
        <v>AA</v>
      </c>
      <c r="R140" s="1" t="str">
        <f t="shared" si="17"/>
        <v>Операционные расходы - 5-5</v>
      </c>
      <c r="S140" s="1">
        <f>IF(OR(R140=0,R140=""),0,IF(AND(N140&lt;&gt;"",O140=""),IF(COUNTIFS(M:M,M140,N:N,N140,O:O,"")=1,0,1),IF(COUNTIF(R:R,R140)=1,0,1)))</f>
        <v>0</v>
      </c>
      <c r="T140" s="6" t="str">
        <f>Items!$T$19</f>
        <v>CF(-)</v>
      </c>
      <c r="U140" s="1" t="str">
        <f>Items!$U$82</f>
        <v>Операционные расходы</v>
      </c>
      <c r="V140" s="1" t="str">
        <f>Items!$V$135</f>
        <v>Операционные расходы - блок-5</v>
      </c>
      <c r="W140" s="3" t="s">
        <v>263</v>
      </c>
      <c r="X140" s="1" t="str">
        <f>dbP!$Y$2</f>
        <v>Y</v>
      </c>
      <c r="Y140" s="1" t="str">
        <f>dbP!$Z$2</f>
        <v>Z</v>
      </c>
      <c r="Z140" s="1" t="str">
        <f t="shared" si="18"/>
        <v>Операционные расходы - 5-5</v>
      </c>
      <c r="AA140" s="1">
        <f t="shared" si="32"/>
        <v>0</v>
      </c>
      <c r="AB140" s="1" t="str">
        <f>Items!$AB$19</f>
        <v>PL(-)</v>
      </c>
      <c r="AC140" s="1">
        <f>IF(U140&lt;&gt;Items!$U$17,0,IF(OR(V140="",W140=""),0,MAX(AC$8:AC139)+1))</f>
        <v>0</v>
      </c>
    </row>
    <row r="141" spans="1:29" x14ac:dyDescent="0.3">
      <c r="A141" s="41">
        <f>ROW()</f>
        <v>141</v>
      </c>
      <c r="B141" s="26">
        <f>IFERROR(IF(AND(J141=0,R141=0,Z141=0),0,IF(OR(COUNTIF(M:M,E141)&lt;&gt;0,COUNTIF(U:U,E141)&lt;&gt;0),1,IF(OR(COUNTIF(E:E,M141)&lt;&gt;0,COUNTIF(U:U,M141)&lt;&gt;0),2,IF(OR(COUNTIF(E:E,U141)&lt;&gt;0,COUNTIF(M:M,U141)&lt;&gt;0),3,0)))),1)</f>
        <v>0</v>
      </c>
      <c r="J141" s="1">
        <f t="shared" si="30"/>
        <v>0</v>
      </c>
      <c r="K141" s="1">
        <f t="shared" si="31"/>
        <v>0</v>
      </c>
      <c r="L141" s="6"/>
      <c r="M141" s="1" t="str">
        <f>Items!$M$82</f>
        <v>Оплата операционных расходов</v>
      </c>
      <c r="N141" s="1" t="str">
        <f>Items!$N$135</f>
        <v>Оплата операционных расходов - блок-5</v>
      </c>
      <c r="O141" s="6" t="str">
        <f>Items!$W141</f>
        <v>Операционные расходы - 5-6</v>
      </c>
      <c r="P141" s="1" t="str">
        <f>dbP!$AA$2</f>
        <v>AA</v>
      </c>
      <c r="R141" s="1" t="str">
        <f t="shared" si="17"/>
        <v>Операционные расходы - 5-6</v>
      </c>
      <c r="S141" s="1">
        <f>IF(OR(R141=0,R141=""),0,IF(AND(N141&lt;&gt;"",O141=""),IF(COUNTIFS(M:M,M141,N:N,N141,O:O,"")=1,0,1),IF(COUNTIF(R:R,R141)=1,0,1)))</f>
        <v>0</v>
      </c>
      <c r="T141" s="6" t="str">
        <f>Items!$T$19</f>
        <v>CF(-)</v>
      </c>
      <c r="U141" s="1" t="str">
        <f>Items!$U$82</f>
        <v>Операционные расходы</v>
      </c>
      <c r="V141" s="1" t="str">
        <f>Items!$V$135</f>
        <v>Операционные расходы - блок-5</v>
      </c>
      <c r="W141" s="3" t="s">
        <v>264</v>
      </c>
      <c r="X141" s="1" t="str">
        <f>dbP!$Y$2</f>
        <v>Y</v>
      </c>
      <c r="Y141" s="1" t="str">
        <f>dbP!$Z$2</f>
        <v>Z</v>
      </c>
      <c r="Z141" s="1" t="str">
        <f t="shared" si="18"/>
        <v>Операционные расходы - 5-6</v>
      </c>
      <c r="AA141" s="1">
        <f t="shared" si="32"/>
        <v>0</v>
      </c>
      <c r="AB141" s="1" t="str">
        <f>Items!$AB$19</f>
        <v>PL(-)</v>
      </c>
      <c r="AC141" s="1">
        <f>IF(U141&lt;&gt;Items!$U$17,0,IF(OR(V141="",W141=""),0,MAX(AC$8:AC140)+1))</f>
        <v>0</v>
      </c>
    </row>
    <row r="142" spans="1:29" x14ac:dyDescent="0.3">
      <c r="A142" s="41">
        <f>ROW()</f>
        <v>142</v>
      </c>
      <c r="B142" s="26">
        <f>IFERROR(IF(AND(J142=0,R142=0,Z142=0),0,IF(OR(COUNTIF(M:M,E142)&lt;&gt;0,COUNTIF(U:U,E142)&lt;&gt;0),1,IF(OR(COUNTIF(E:E,M142)&lt;&gt;0,COUNTIF(U:U,M142)&lt;&gt;0),2,IF(OR(COUNTIF(E:E,U142)&lt;&gt;0,COUNTIF(M:M,U142)&lt;&gt;0),3,0)))),1)</f>
        <v>0</v>
      </c>
      <c r="J142" s="1">
        <f t="shared" si="30"/>
        <v>0</v>
      </c>
      <c r="K142" s="1">
        <f t="shared" si="31"/>
        <v>0</v>
      </c>
      <c r="L142" s="6"/>
      <c r="M142" s="1" t="str">
        <f>Items!$M$82</f>
        <v>Оплата операционных расходов</v>
      </c>
      <c r="N142" s="1" t="str">
        <f>Items!$N$135</f>
        <v>Оплата операционных расходов - блок-5</v>
      </c>
      <c r="O142" s="6" t="str">
        <f>Items!$W142</f>
        <v>Операционные расходы - 5-7</v>
      </c>
      <c r="P142" s="1" t="str">
        <f>dbP!$AA$2</f>
        <v>AA</v>
      </c>
      <c r="R142" s="1" t="str">
        <f t="shared" si="17"/>
        <v>Операционные расходы - 5-7</v>
      </c>
      <c r="S142" s="1">
        <f>IF(OR(R142=0,R142=""),0,IF(AND(N142&lt;&gt;"",O142=""),IF(COUNTIFS(M:M,M142,N:N,N142,O:O,"")=1,0,1),IF(COUNTIF(R:R,R142)=1,0,1)))</f>
        <v>0</v>
      </c>
      <c r="T142" s="6" t="str">
        <f>Items!$T$19</f>
        <v>CF(-)</v>
      </c>
      <c r="U142" s="1" t="str">
        <f>Items!$U$82</f>
        <v>Операционные расходы</v>
      </c>
      <c r="V142" s="1" t="str">
        <f>Items!$V$135</f>
        <v>Операционные расходы - блок-5</v>
      </c>
      <c r="W142" s="3" t="s">
        <v>265</v>
      </c>
      <c r="X142" s="1" t="str">
        <f>dbP!$Y$2</f>
        <v>Y</v>
      </c>
      <c r="Y142" s="1" t="str">
        <f>dbP!$Z$2</f>
        <v>Z</v>
      </c>
      <c r="Z142" s="1" t="str">
        <f t="shared" si="18"/>
        <v>Операционные расходы - 5-7</v>
      </c>
      <c r="AA142" s="1">
        <f t="shared" si="32"/>
        <v>0</v>
      </c>
      <c r="AB142" s="1" t="str">
        <f>Items!$AB$19</f>
        <v>PL(-)</v>
      </c>
      <c r="AC142" s="1">
        <f>IF(U142&lt;&gt;Items!$U$17,0,IF(OR(V142="",W142=""),0,MAX(AC$8:AC141)+1))</f>
        <v>0</v>
      </c>
    </row>
    <row r="143" spans="1:29" x14ac:dyDescent="0.3">
      <c r="A143" s="41">
        <f>ROW()</f>
        <v>143</v>
      </c>
      <c r="B143" s="26">
        <f>IFERROR(IF(AND(J143=0,R143=0,Z143=0),0,IF(OR(COUNTIF(M:M,E143)&lt;&gt;0,COUNTIF(U:U,E143)&lt;&gt;0),1,IF(OR(COUNTIF(E:E,M143)&lt;&gt;0,COUNTIF(U:U,M143)&lt;&gt;0),2,IF(OR(COUNTIF(E:E,U143)&lt;&gt;0,COUNTIF(M:M,U143)&lt;&gt;0),3,0)))),1)</f>
        <v>0</v>
      </c>
      <c r="J143" s="1">
        <f t="shared" si="30"/>
        <v>0</v>
      </c>
      <c r="K143" s="1">
        <f t="shared" si="31"/>
        <v>0</v>
      </c>
      <c r="L143" s="6"/>
      <c r="M143" s="1" t="str">
        <f>Items!$M$82</f>
        <v>Оплата операционных расходов</v>
      </c>
      <c r="N143" s="1" t="str">
        <f>Items!$N$135</f>
        <v>Оплата операционных расходов - блок-5</v>
      </c>
      <c r="O143" s="6" t="str">
        <f>Items!$W143</f>
        <v>Операционные расходы - 5-8</v>
      </c>
      <c r="P143" s="1" t="str">
        <f>dbP!$AA$2</f>
        <v>AA</v>
      </c>
      <c r="R143" s="1" t="str">
        <f t="shared" si="17"/>
        <v>Операционные расходы - 5-8</v>
      </c>
      <c r="S143" s="1">
        <f>IF(OR(R143=0,R143=""),0,IF(AND(N143&lt;&gt;"",O143=""),IF(COUNTIFS(M:M,M143,N:N,N143,O:O,"")=1,0,1),IF(COUNTIF(R:R,R143)=1,0,1)))</f>
        <v>0</v>
      </c>
      <c r="T143" s="6" t="str">
        <f>Items!$T$19</f>
        <v>CF(-)</v>
      </c>
      <c r="U143" s="1" t="str">
        <f>Items!$U$82</f>
        <v>Операционные расходы</v>
      </c>
      <c r="V143" s="1" t="str">
        <f>Items!$V$135</f>
        <v>Операционные расходы - блок-5</v>
      </c>
      <c r="W143" s="3" t="s">
        <v>266</v>
      </c>
      <c r="X143" s="1" t="str">
        <f>dbP!$Y$2</f>
        <v>Y</v>
      </c>
      <c r="Y143" s="1" t="str">
        <f>dbP!$Z$2</f>
        <v>Z</v>
      </c>
      <c r="Z143" s="1" t="str">
        <f t="shared" si="18"/>
        <v>Операционные расходы - 5-8</v>
      </c>
      <c r="AA143" s="1">
        <f t="shared" si="32"/>
        <v>0</v>
      </c>
      <c r="AB143" s="1" t="str">
        <f>Items!$AB$19</f>
        <v>PL(-)</v>
      </c>
      <c r="AC143" s="1">
        <f>IF(U143&lt;&gt;Items!$U$17,0,IF(OR(V143="",W143=""),0,MAX(AC$8:AC142)+1))</f>
        <v>0</v>
      </c>
    </row>
    <row r="144" spans="1:29" x14ac:dyDescent="0.3">
      <c r="A144" s="41">
        <f>ROW()</f>
        <v>144</v>
      </c>
      <c r="B144" s="26">
        <f>IFERROR(IF(AND(J144=0,R144=0,Z144=0),0,IF(OR(COUNTIF(M:M,E144)&lt;&gt;0,COUNTIF(U:U,E144)&lt;&gt;0),1,IF(OR(COUNTIF(E:E,M144)&lt;&gt;0,COUNTIF(U:U,M144)&lt;&gt;0),2,IF(OR(COUNTIF(E:E,U144)&lt;&gt;0,COUNTIF(M:M,U144)&lt;&gt;0),3,0)))),1)</f>
        <v>0</v>
      </c>
      <c r="J144" s="1">
        <f t="shared" si="30"/>
        <v>0</v>
      </c>
      <c r="K144" s="1">
        <f t="shared" si="31"/>
        <v>0</v>
      </c>
      <c r="L144" s="6"/>
      <c r="M144" s="1" t="str">
        <f>Items!$M$82</f>
        <v>Оплата операционных расходов</v>
      </c>
      <c r="N144" s="1" t="str">
        <f>Items!$N$135</f>
        <v>Оплата операционных расходов - блок-5</v>
      </c>
      <c r="O144" s="6" t="str">
        <f>Items!$W144</f>
        <v>Операционные расходы - 5-9</v>
      </c>
      <c r="P144" s="1" t="str">
        <f>dbP!$AA$2</f>
        <v>AA</v>
      </c>
      <c r="R144" s="1" t="str">
        <f t="shared" si="17"/>
        <v>Операционные расходы - 5-9</v>
      </c>
      <c r="S144" s="1">
        <f>IF(OR(R144=0,R144=""),0,IF(AND(N144&lt;&gt;"",O144=""),IF(COUNTIFS(M:M,M144,N:N,N144,O:O,"")=1,0,1),IF(COUNTIF(R:R,R144)=1,0,1)))</f>
        <v>0</v>
      </c>
      <c r="T144" s="6" t="str">
        <f>Items!$T$19</f>
        <v>CF(-)</v>
      </c>
      <c r="U144" s="1" t="str">
        <f>Items!$U$82</f>
        <v>Операционные расходы</v>
      </c>
      <c r="V144" s="1" t="str">
        <f>Items!$V$135</f>
        <v>Операционные расходы - блок-5</v>
      </c>
      <c r="W144" s="3" t="s">
        <v>267</v>
      </c>
      <c r="X144" s="1" t="str">
        <f>dbP!$Y$2</f>
        <v>Y</v>
      </c>
      <c r="Y144" s="1" t="str">
        <f>dbP!$Z$2</f>
        <v>Z</v>
      </c>
      <c r="Z144" s="1" t="str">
        <f t="shared" si="18"/>
        <v>Операционные расходы - 5-9</v>
      </c>
      <c r="AA144" s="1">
        <f t="shared" si="32"/>
        <v>0</v>
      </c>
      <c r="AB144" s="1" t="str">
        <f>Items!$AB$19</f>
        <v>PL(-)</v>
      </c>
      <c r="AC144" s="1">
        <f>IF(U144&lt;&gt;Items!$U$17,0,IF(OR(V144="",W144=""),0,MAX(AC$8:AC143)+1))</f>
        <v>0</v>
      </c>
    </row>
    <row r="145" spans="1:29" x14ac:dyDescent="0.3">
      <c r="A145" s="41">
        <f>ROW()</f>
        <v>145</v>
      </c>
      <c r="B145" s="26">
        <f>IFERROR(IF(AND(J145=0,R145=0,Z145=0),0,IF(OR(COUNTIF(M:M,E145)&lt;&gt;0,COUNTIF(U:U,E145)&lt;&gt;0),1,IF(OR(COUNTIF(E:E,M145)&lt;&gt;0,COUNTIF(U:U,M145)&lt;&gt;0),2,IF(OR(COUNTIF(E:E,U145)&lt;&gt;0,COUNTIF(M:M,U145)&lt;&gt;0),3,0)))),1)</f>
        <v>0</v>
      </c>
      <c r="J145" s="1">
        <f t="shared" si="30"/>
        <v>0</v>
      </c>
      <c r="K145" s="1">
        <f t="shared" si="31"/>
        <v>0</v>
      </c>
      <c r="L145" s="6"/>
      <c r="M145" s="1" t="str">
        <f>Items!$M$82</f>
        <v>Оплата операционных расходов</v>
      </c>
      <c r="N145" s="1" t="str">
        <f>Items!$N$135</f>
        <v>Оплата операционных расходов - блок-5</v>
      </c>
      <c r="O145" s="6" t="str">
        <f>Items!$W145</f>
        <v>Операционные расходы - 5-10</v>
      </c>
      <c r="P145" s="1" t="str">
        <f>dbP!$AA$2</f>
        <v>AA</v>
      </c>
      <c r="R145" s="1" t="str">
        <f t="shared" si="17"/>
        <v>Операционные расходы - 5-10</v>
      </c>
      <c r="S145" s="1">
        <f>IF(OR(R145=0,R145=""),0,IF(AND(N145&lt;&gt;"",O145=""),IF(COUNTIFS(M:M,M145,N:N,N145,O:O,"")=1,0,1),IF(COUNTIF(R:R,R145)=1,0,1)))</f>
        <v>0</v>
      </c>
      <c r="T145" s="6" t="str">
        <f>Items!$T$19</f>
        <v>CF(-)</v>
      </c>
      <c r="U145" s="1" t="str">
        <f>Items!$U$82</f>
        <v>Операционные расходы</v>
      </c>
      <c r="V145" s="1" t="str">
        <f>Items!$V$135</f>
        <v>Операционные расходы - блок-5</v>
      </c>
      <c r="W145" s="3" t="s">
        <v>268</v>
      </c>
      <c r="X145" s="1" t="str">
        <f>dbP!$Y$2</f>
        <v>Y</v>
      </c>
      <c r="Y145" s="1" t="str">
        <f>dbP!$Z$2</f>
        <v>Z</v>
      </c>
      <c r="Z145" s="1" t="str">
        <f t="shared" si="18"/>
        <v>Операционные расходы - 5-10</v>
      </c>
      <c r="AA145" s="1">
        <f t="shared" si="32"/>
        <v>0</v>
      </c>
      <c r="AB145" s="1" t="str">
        <f>Items!$AB$19</f>
        <v>PL(-)</v>
      </c>
      <c r="AC145" s="1">
        <f>IF(U145&lt;&gt;Items!$U$17,0,IF(OR(V145="",W145=""),0,MAX(AC$8:AC144)+1))</f>
        <v>0</v>
      </c>
    </row>
    <row r="146" spans="1:29" x14ac:dyDescent="0.3">
      <c r="A146" s="41">
        <f>ROW()</f>
        <v>146</v>
      </c>
      <c r="B146" s="26">
        <f>IFERROR(IF(AND(J146=0,R146=0,Z146=0),0,IF(OR(COUNTIF(M:M,E146)&lt;&gt;0,COUNTIF(U:U,E146)&lt;&gt;0),1,IF(OR(COUNTIF(E:E,M146)&lt;&gt;0,COUNTIF(U:U,M146)&lt;&gt;0),2,IF(OR(COUNTIF(E:E,U146)&lt;&gt;0,COUNTIF(M:M,U146)&lt;&gt;0),3,0)))),1)</f>
        <v>0</v>
      </c>
      <c r="J146" s="1">
        <f t="shared" si="30"/>
        <v>0</v>
      </c>
      <c r="K146" s="1">
        <f t="shared" si="31"/>
        <v>0</v>
      </c>
      <c r="L146" s="6"/>
      <c r="M146" s="3" t="s">
        <v>276</v>
      </c>
      <c r="R146" s="1" t="str">
        <f t="shared" ref="R146" si="33">IF(O146&lt;&gt;"",O146,IF(N146&lt;&gt;"",N146,M146))</f>
        <v>Операционный денежный поток</v>
      </c>
      <c r="S146" s="1">
        <f>IF(OR(R146=0,R146=""),0,IF(AND(N146&lt;&gt;"",O146=""),IF(COUNTIFS(M:M,M146,N:N,N146,O:O,"")=1,0,1),IF(COUNTIF(R:R,R146)=1,0,1)))</f>
        <v>0</v>
      </c>
      <c r="T146" s="1" t="str">
        <f>Items!$T$81</f>
        <v>CF</v>
      </c>
      <c r="U146" s="3" t="s">
        <v>269</v>
      </c>
      <c r="Z146" s="1" t="str">
        <f t="shared" ref="Z146:Z147" si="34">IF(W146&lt;&gt;"",W146,IF(V146&lt;&gt;"",V146,U146))</f>
        <v>Операционная прибыль (EBITDA)</v>
      </c>
      <c r="AA146" s="1">
        <f t="shared" si="32"/>
        <v>0</v>
      </c>
      <c r="AB146" s="1" t="str">
        <f>Items!$AB$81</f>
        <v>PL</v>
      </c>
      <c r="AC146" s="1">
        <f>IF(U146&lt;&gt;Items!$U$17,0,IF(OR(V146="",W146=""),0,MAX(AC$8:AC145)+1))</f>
        <v>0</v>
      </c>
    </row>
    <row r="147" spans="1:29" x14ac:dyDescent="0.3">
      <c r="A147" s="41">
        <f>ROW()</f>
        <v>147</v>
      </c>
      <c r="B147" s="26">
        <f>IFERROR(IF(AND(J147=0,R147=0,Z147=0),0,IF(OR(COUNTIF(M:M,E147)&lt;&gt;0,COUNTIF(U:U,E147)&lt;&gt;0),1,IF(OR(COUNTIF(E:E,M147)&lt;&gt;0,COUNTIF(U:U,M147)&lt;&gt;0),2,IF(OR(COUNTIF(E:E,U147)&lt;&gt;0,COUNTIF(M:M,U147)&lt;&gt;0),3,0)))),1)</f>
        <v>0</v>
      </c>
      <c r="E147" s="3" t="s">
        <v>277</v>
      </c>
      <c r="G147" s="6"/>
      <c r="H147" s="1" t="str">
        <f>dbP!$Y$2</f>
        <v>Y</v>
      </c>
      <c r="I147" s="1" t="str">
        <f>dbP!$Z$2</f>
        <v>Z</v>
      </c>
      <c r="J147" s="1" t="str">
        <f t="shared" si="30"/>
        <v>Капитальные затраты</v>
      </c>
      <c r="K147" s="1">
        <f t="shared" si="31"/>
        <v>0</v>
      </c>
      <c r="M147" s="3" t="s">
        <v>323</v>
      </c>
      <c r="O147" s="6"/>
      <c r="P147" s="1" t="str">
        <f>dbP!$AA$2</f>
        <v>AA</v>
      </c>
      <c r="R147" s="1" t="str">
        <f t="shared" ref="R147:R155" si="35">IF(O147&lt;&gt;"",O147,IF(N147&lt;&gt;"",N147,M147))</f>
        <v>Оплата капзатрат</v>
      </c>
      <c r="S147" s="1">
        <f>IF(OR(R147=0,R147=""),0,IF(AND(N147&lt;&gt;"",O147=""),IF(COUNTIFS(M:M,M147,N:N,N147,O:O,"")=1,0,1),IF(COUNTIF(R:R,R147)=1,0,1)))</f>
        <v>0</v>
      </c>
      <c r="U147" s="3" t="s">
        <v>327</v>
      </c>
      <c r="X147" s="1" t="str">
        <f>dbP!$AA$2</f>
        <v>AA</v>
      </c>
      <c r="Z147" s="1" t="str">
        <f t="shared" si="34"/>
        <v>Амортизация</v>
      </c>
      <c r="AC147" s="1">
        <f>IF(U147&lt;&gt;Items!$U$17,0,IF(OR(V147="",W147=""),0,MAX(AC$8:AC146)+1))</f>
        <v>0</v>
      </c>
    </row>
    <row r="148" spans="1:29" x14ac:dyDescent="0.3">
      <c r="A148" s="41">
        <f>ROW()</f>
        <v>148</v>
      </c>
      <c r="B148" s="26">
        <f>IFERROR(IF(AND(J148=0,R148=0,Z148=0),0,IF(OR(COUNTIF(M:M,E148)&lt;&gt;0,COUNTIF(U:U,E148)&lt;&gt;0),1,IF(OR(COUNTIF(E:E,M148)&lt;&gt;0,COUNTIF(U:U,M148)&lt;&gt;0),2,IF(OR(COUNTIF(E:E,U148)&lt;&gt;0,COUNTIF(M:M,U148)&lt;&gt;0),3,0)))),1)</f>
        <v>0</v>
      </c>
      <c r="E148" s="1" t="str">
        <f>Items!$E$147</f>
        <v>Капитальные затраты</v>
      </c>
      <c r="F148" s="3" t="s">
        <v>278</v>
      </c>
      <c r="G148" s="6"/>
      <c r="H148" s="1" t="str">
        <f>dbP!$Y$2</f>
        <v>Y</v>
      </c>
      <c r="I148" s="1" t="str">
        <f>dbP!$Z$2</f>
        <v>Z</v>
      </c>
      <c r="J148" s="1" t="str">
        <f t="shared" si="30"/>
        <v>Основные средства - тип - 1</v>
      </c>
      <c r="K148" s="1">
        <f t="shared" si="31"/>
        <v>0</v>
      </c>
      <c r="M148" s="1" t="str">
        <f>Items!$M$147</f>
        <v>Оплата капзатрат</v>
      </c>
      <c r="N148" s="1" t="str">
        <f>Items!$F$148</f>
        <v>Основные средства - тип - 1</v>
      </c>
      <c r="O148" s="6"/>
      <c r="P148" s="1" t="str">
        <f>dbP!$AA$2</f>
        <v>AA</v>
      </c>
      <c r="R148" s="1" t="str">
        <f t="shared" si="35"/>
        <v>Основные средства - тип - 1</v>
      </c>
      <c r="S148" s="1">
        <f>IF(OR(R148=0,R148=""),0,IF(AND(N148&lt;&gt;"",O148=""),IF(COUNTIFS(M:M,M148,N:N,N148,O:O,"")=1,0,1),IF(COUNTIF(R:R,R148)=1,0,1)))</f>
        <v>0</v>
      </c>
      <c r="U148" s="1" t="str">
        <f>Items!$U$147</f>
        <v>Амортизация</v>
      </c>
      <c r="V148" s="1" t="str">
        <f>Items!$F$148</f>
        <v>Основные средства - тип - 1</v>
      </c>
      <c r="W148" s="1" t="str">
        <f>Items!$F$148</f>
        <v>Основные средства - тип - 1</v>
      </c>
      <c r="X148" s="1" t="str">
        <f>dbP!$AA$2</f>
        <v>AA</v>
      </c>
      <c r="Z148" s="1" t="str">
        <f t="shared" ref="Z148:Z151" si="36">IF(W148&lt;&gt;"",W148,IF(V148&lt;&gt;"",V148,U148))</f>
        <v>Основные средства - тип - 1</v>
      </c>
      <c r="AA148" s="1">
        <f t="shared" ref="AA148:AA166" si="37">IF(OR(Z148=0,Z148=""),0,IF(AND(V148&lt;&gt;"",W148=""),IF(COUNTIFS(U:U,U148,V:V,V148,W:W,"")=1,0,1),IF(COUNTIF(Z:Z,Z148)=1,0,1)))</f>
        <v>0</v>
      </c>
      <c r="AB148" s="1" t="str">
        <f>Items!$AB$19</f>
        <v>PL(-)</v>
      </c>
      <c r="AC148" s="1">
        <f>IF(U148&lt;&gt;Items!$U$17,0,IF(OR(V148="",W148=""),0,MAX(AC$8:AC147)+1))</f>
        <v>0</v>
      </c>
    </row>
    <row r="149" spans="1:29" x14ac:dyDescent="0.3">
      <c r="A149" s="41">
        <f>ROW()</f>
        <v>149</v>
      </c>
      <c r="B149" s="26">
        <f>IFERROR(IF(AND(J149=0,R149=0,Z149=0),0,IF(OR(COUNTIF(M:M,E149)&lt;&gt;0,COUNTIF(U:U,E149)&lt;&gt;0),1,IF(OR(COUNTIF(E:E,M149)&lt;&gt;0,COUNTIF(U:U,M149)&lt;&gt;0),2,IF(OR(COUNTIF(E:E,U149)&lt;&gt;0,COUNTIF(M:M,U149)&lt;&gt;0),3,0)))),1)</f>
        <v>0</v>
      </c>
      <c r="E149" s="1" t="str">
        <f>Items!$E$147</f>
        <v>Капитальные затраты</v>
      </c>
      <c r="F149" s="1" t="str">
        <f>Items!$F$148</f>
        <v>Основные средства - тип - 1</v>
      </c>
      <c r="G149" s="3" t="s">
        <v>281</v>
      </c>
      <c r="H149" s="1" t="str">
        <f>dbP!$Y$2</f>
        <v>Y</v>
      </c>
      <c r="I149" s="1" t="str">
        <f>dbP!$Z$2</f>
        <v>Z</v>
      </c>
      <c r="J149" s="1" t="str">
        <f t="shared" si="30"/>
        <v>Капзатраты - тип - 1 - 1</v>
      </c>
      <c r="K149" s="1">
        <f t="shared" si="31"/>
        <v>1</v>
      </c>
      <c r="L149" s="6" t="str">
        <f>Items!$L$19</f>
        <v>BS(+)</v>
      </c>
      <c r="M149" s="1" t="str">
        <f>Items!$M$147</f>
        <v>Оплата капзатрат</v>
      </c>
      <c r="N149" s="1" t="str">
        <f>Items!$F$148</f>
        <v>Основные средства - тип - 1</v>
      </c>
      <c r="O149" s="6" t="str">
        <f>Items!$G$149</f>
        <v>Капзатраты - тип - 1 - 1</v>
      </c>
      <c r="P149" s="1" t="str">
        <f>dbP!$AA$2</f>
        <v>AA</v>
      </c>
      <c r="R149" s="1" t="str">
        <f t="shared" si="35"/>
        <v>Капзатраты - тип - 1 - 1</v>
      </c>
      <c r="S149" s="1">
        <f>IF(OR(R149=0,R149=""),0,IF(AND(N149&lt;&gt;"",O149=""),IF(COUNTIFS(M:M,M149,N:N,N149,O:O,"")=1,0,1),IF(COUNTIF(R:R,R149)=1,0,1)))</f>
        <v>0</v>
      </c>
      <c r="T149" s="6" t="str">
        <f>Items!$T$19</f>
        <v>CF(-)</v>
      </c>
      <c r="U149" s="1" t="str">
        <f>Items!$U$147</f>
        <v>Амортизация</v>
      </c>
      <c r="V149" s="1" t="str">
        <f>Items!$F$160</f>
        <v>Основные средства - тип - 2</v>
      </c>
      <c r="W149" s="1" t="str">
        <f>Items!$F$160</f>
        <v>Основные средства - тип - 2</v>
      </c>
      <c r="X149" s="1" t="str">
        <f>dbP!$AA$2</f>
        <v>AA</v>
      </c>
      <c r="Z149" s="1" t="str">
        <f t="shared" si="36"/>
        <v>Основные средства - тип - 2</v>
      </c>
      <c r="AA149" s="1">
        <f t="shared" si="37"/>
        <v>0</v>
      </c>
      <c r="AB149" s="1" t="str">
        <f>Items!$AB$19</f>
        <v>PL(-)</v>
      </c>
      <c r="AC149" s="1">
        <f>IF(U149&lt;&gt;Items!$U$17,0,IF(OR(V149="",W149=""),0,MAX(AC$8:AC148)+1))</f>
        <v>0</v>
      </c>
    </row>
    <row r="150" spans="1:29" x14ac:dyDescent="0.3">
      <c r="A150" s="41">
        <f>ROW()</f>
        <v>150</v>
      </c>
      <c r="B150" s="26">
        <f>IFERROR(IF(AND(J150=0,R150=0,Z150=0),0,IF(OR(COUNTIF(M:M,E150)&lt;&gt;0,COUNTIF(U:U,E150)&lt;&gt;0),1,IF(OR(COUNTIF(E:E,M150)&lt;&gt;0,COUNTIF(U:U,M150)&lt;&gt;0),2,IF(OR(COUNTIF(E:E,U150)&lt;&gt;0,COUNTIF(M:M,U150)&lt;&gt;0),3,0)))),1)</f>
        <v>0</v>
      </c>
      <c r="E150" s="1" t="str">
        <f>Items!$E$147</f>
        <v>Капитальные затраты</v>
      </c>
      <c r="F150" s="1" t="str">
        <f>Items!$F$148</f>
        <v>Основные средства - тип - 1</v>
      </c>
      <c r="G150" s="3" t="s">
        <v>283</v>
      </c>
      <c r="H150" s="1" t="str">
        <f>dbP!$Y$2</f>
        <v>Y</v>
      </c>
      <c r="I150" s="1" t="str">
        <f>dbP!$Z$2</f>
        <v>Z</v>
      </c>
      <c r="J150" s="1" t="str">
        <f t="shared" si="30"/>
        <v>Капзатраты - тип - 1 - 2</v>
      </c>
      <c r="K150" s="1">
        <f t="shared" si="31"/>
        <v>1</v>
      </c>
      <c r="L150" s="6" t="str">
        <f>Items!$L$19</f>
        <v>BS(+)</v>
      </c>
      <c r="M150" s="1" t="str">
        <f>Items!$M$147</f>
        <v>Оплата капзатрат</v>
      </c>
      <c r="N150" s="1" t="str">
        <f>Items!$F$148</f>
        <v>Основные средства - тип - 1</v>
      </c>
      <c r="O150" s="6" t="str">
        <f>Items!$G$150</f>
        <v>Капзатраты - тип - 1 - 2</v>
      </c>
      <c r="P150" s="1" t="str">
        <f>dbP!$AA$2</f>
        <v>AA</v>
      </c>
      <c r="R150" s="1" t="str">
        <f t="shared" si="35"/>
        <v>Капзатраты - тип - 1 - 2</v>
      </c>
      <c r="S150" s="1">
        <f>IF(OR(R150=0,R150=""),0,IF(AND(N150&lt;&gt;"",O150=""),IF(COUNTIFS(M:M,M150,N:N,N150,O:O,"")=1,0,1),IF(COUNTIF(R:R,R150)=1,0,1)))</f>
        <v>0</v>
      </c>
      <c r="T150" s="6" t="str">
        <f>Items!$T$19</f>
        <v>CF(-)</v>
      </c>
      <c r="U150" s="1" t="str">
        <f>Items!$U$147</f>
        <v>Амортизация</v>
      </c>
      <c r="V150" s="1" t="str">
        <f>Items!$F$171</f>
        <v>Основные средства - тип - 3</v>
      </c>
      <c r="W150" s="1" t="str">
        <f>Items!$F$171</f>
        <v>Основные средства - тип - 3</v>
      </c>
      <c r="X150" s="1" t="str">
        <f>dbP!$AA$2</f>
        <v>AA</v>
      </c>
      <c r="Z150" s="1" t="str">
        <f t="shared" si="36"/>
        <v>Основные средства - тип - 3</v>
      </c>
      <c r="AA150" s="1">
        <f t="shared" si="37"/>
        <v>0</v>
      </c>
      <c r="AB150" s="1" t="str">
        <f>Items!$AB$19</f>
        <v>PL(-)</v>
      </c>
      <c r="AC150" s="1">
        <f>IF(U150&lt;&gt;Items!$U$17,0,IF(OR(V150="",W150=""),0,MAX(AC$8:AC149)+1))</f>
        <v>0</v>
      </c>
    </row>
    <row r="151" spans="1:29" x14ac:dyDescent="0.3">
      <c r="A151" s="41">
        <f>ROW()</f>
        <v>151</v>
      </c>
      <c r="B151" s="26">
        <f>IFERROR(IF(AND(J151=0,R151=0,Z151=0),0,IF(OR(COUNTIF(M:M,E151)&lt;&gt;0,COUNTIF(U:U,E151)&lt;&gt;0),1,IF(OR(COUNTIF(E:E,M151)&lt;&gt;0,COUNTIF(U:U,M151)&lt;&gt;0),2,IF(OR(COUNTIF(E:E,U151)&lt;&gt;0,COUNTIF(M:M,U151)&lt;&gt;0),3,0)))),1)</f>
        <v>0</v>
      </c>
      <c r="E151" s="1" t="str">
        <f>Items!$E$147</f>
        <v>Капитальные затраты</v>
      </c>
      <c r="F151" s="1" t="str">
        <f>Items!$F$148</f>
        <v>Основные средства - тип - 1</v>
      </c>
      <c r="G151" s="3" t="s">
        <v>284</v>
      </c>
      <c r="H151" s="1" t="str">
        <f>dbP!$Y$2</f>
        <v>Y</v>
      </c>
      <c r="I151" s="1" t="str">
        <f>dbP!$Z$2</f>
        <v>Z</v>
      </c>
      <c r="J151" s="1" t="str">
        <f t="shared" si="30"/>
        <v>Капзатраты - тип - 1 - 3</v>
      </c>
      <c r="K151" s="1">
        <f t="shared" si="31"/>
        <v>1</v>
      </c>
      <c r="L151" s="6" t="str">
        <f>Items!$L$19</f>
        <v>BS(+)</v>
      </c>
      <c r="M151" s="1" t="str">
        <f>Items!$M$147</f>
        <v>Оплата капзатрат</v>
      </c>
      <c r="N151" s="1" t="str">
        <f>Items!$F$148</f>
        <v>Основные средства - тип - 1</v>
      </c>
      <c r="O151" s="6" t="str">
        <f>Items!$G$151</f>
        <v>Капзатраты - тип - 1 - 3</v>
      </c>
      <c r="P151" s="1" t="str">
        <f>dbP!$AA$2</f>
        <v>AA</v>
      </c>
      <c r="R151" s="1" t="str">
        <f t="shared" si="35"/>
        <v>Капзатраты - тип - 1 - 3</v>
      </c>
      <c r="S151" s="1">
        <f>IF(OR(R151=0,R151=""),0,IF(AND(N151&lt;&gt;"",O151=""),IF(COUNTIFS(M:M,M151,N:N,N151,O:O,"")=1,0,1),IF(COUNTIF(R:R,R151)=1,0,1)))</f>
        <v>0</v>
      </c>
      <c r="T151" s="6" t="str">
        <f>Items!$T$19</f>
        <v>CF(-)</v>
      </c>
      <c r="U151" s="3" t="s">
        <v>328</v>
      </c>
      <c r="Z151" s="1" t="str">
        <f t="shared" si="36"/>
        <v>Прибыль по основной деятельности (EBIT)</v>
      </c>
      <c r="AA151" s="1">
        <f t="shared" si="37"/>
        <v>0</v>
      </c>
      <c r="AB151" s="1" t="str">
        <f>Items!$AB$81</f>
        <v>PL</v>
      </c>
      <c r="AC151" s="1">
        <f>IF(U151&lt;&gt;Items!$U$17,0,IF(OR(V151="",W151=""),0,MAX(AC$8:AC150)+1))</f>
        <v>0</v>
      </c>
    </row>
    <row r="152" spans="1:29" x14ac:dyDescent="0.3">
      <c r="A152" s="41">
        <f>ROW()</f>
        <v>152</v>
      </c>
      <c r="B152" s="26">
        <f>IFERROR(IF(AND(J152=0,R152=0,Z152=0),0,IF(OR(COUNTIF(M:M,E152)&lt;&gt;0,COUNTIF(U:U,E152)&lt;&gt;0),1,IF(OR(COUNTIF(E:E,M152)&lt;&gt;0,COUNTIF(U:U,M152)&lt;&gt;0),2,IF(OR(COUNTIF(E:E,U152)&lt;&gt;0,COUNTIF(M:M,U152)&lt;&gt;0),3,0)))),1)</f>
        <v>0</v>
      </c>
      <c r="E152" s="1" t="str">
        <f>Items!$E$147</f>
        <v>Капитальные затраты</v>
      </c>
      <c r="F152" s="1" t="str">
        <f>Items!$F$148</f>
        <v>Основные средства - тип - 1</v>
      </c>
      <c r="G152" s="3" t="s">
        <v>285</v>
      </c>
      <c r="H152" s="1" t="str">
        <f>dbP!$Y$2</f>
        <v>Y</v>
      </c>
      <c r="I152" s="1" t="str">
        <f>dbP!$Z$2</f>
        <v>Z</v>
      </c>
      <c r="J152" s="1" t="str">
        <f t="shared" si="30"/>
        <v>Капзатраты - тип - 1 - 4</v>
      </c>
      <c r="K152" s="1">
        <f t="shared" si="31"/>
        <v>1</v>
      </c>
      <c r="L152" s="6" t="str">
        <f>Items!$L$19</f>
        <v>BS(+)</v>
      </c>
      <c r="M152" s="1" t="str">
        <f>Items!$M$147</f>
        <v>Оплата капзатрат</v>
      </c>
      <c r="N152" s="1" t="str">
        <f>Items!$F$148</f>
        <v>Основные средства - тип - 1</v>
      </c>
      <c r="O152" s="6" t="str">
        <f>Items!$G$152</f>
        <v>Капзатраты - тип - 1 - 4</v>
      </c>
      <c r="P152" s="1" t="str">
        <f>dbP!$AA$2</f>
        <v>AA</v>
      </c>
      <c r="R152" s="1" t="str">
        <f t="shared" si="35"/>
        <v>Капзатраты - тип - 1 - 4</v>
      </c>
      <c r="S152" s="1">
        <f>IF(OR(R152=0,R152=""),0,IF(AND(N152&lt;&gt;"",O152=""),IF(COUNTIFS(M:M,M152,N:N,N152,O:O,"")=1,0,1),IF(COUNTIF(R:R,R152)=1,0,1)))</f>
        <v>0</v>
      </c>
      <c r="T152" s="6" t="str">
        <f>Items!$T$19</f>
        <v>CF(-)</v>
      </c>
      <c r="U152" s="3" t="s">
        <v>355</v>
      </c>
      <c r="X152" s="1" t="str">
        <f>dbP!$AA$2</f>
        <v>AA</v>
      </c>
      <c r="Z152" s="1" t="str">
        <f t="shared" ref="Z152" si="38">IF(W152&lt;&gt;"",W152,IF(V152&lt;&gt;"",V152,U152))</f>
        <v>Начисление %%</v>
      </c>
      <c r="AA152" s="1">
        <f t="shared" si="37"/>
        <v>0</v>
      </c>
      <c r="AC152" s="1">
        <f>IF(U152&lt;&gt;Items!$U$17,0,IF(OR(V152="",W152=""),0,MAX(AC$8:AC151)+1))</f>
        <v>0</v>
      </c>
    </row>
    <row r="153" spans="1:29" x14ac:dyDescent="0.3">
      <c r="A153" s="41">
        <f>ROW()</f>
        <v>153</v>
      </c>
      <c r="B153" s="26">
        <f>IFERROR(IF(AND(J153=0,R153=0,Z153=0),0,IF(OR(COUNTIF(M:M,E153)&lt;&gt;0,COUNTIF(U:U,E153)&lt;&gt;0),1,IF(OR(COUNTIF(E:E,M153)&lt;&gt;0,COUNTIF(U:U,M153)&lt;&gt;0),2,IF(OR(COUNTIF(E:E,U153)&lt;&gt;0,COUNTIF(M:M,U153)&lt;&gt;0),3,0)))),1)</f>
        <v>0</v>
      </c>
      <c r="E153" s="1" t="str">
        <f>Items!$E$147</f>
        <v>Капитальные затраты</v>
      </c>
      <c r="F153" s="1" t="str">
        <f>Items!$F$148</f>
        <v>Основные средства - тип - 1</v>
      </c>
      <c r="G153" s="3" t="s">
        <v>286</v>
      </c>
      <c r="H153" s="1" t="str">
        <f>dbP!$Y$2</f>
        <v>Y</v>
      </c>
      <c r="I153" s="1" t="str">
        <f>dbP!$Z$2</f>
        <v>Z</v>
      </c>
      <c r="J153" s="1" t="str">
        <f t="shared" si="30"/>
        <v>Капзатраты - тип - 1 - 5</v>
      </c>
      <c r="K153" s="1">
        <f t="shared" si="31"/>
        <v>1</v>
      </c>
      <c r="L153" s="6" t="str">
        <f>Items!$L$19</f>
        <v>BS(+)</v>
      </c>
      <c r="M153" s="1" t="str">
        <f>Items!$M$147</f>
        <v>Оплата капзатрат</v>
      </c>
      <c r="N153" s="1" t="str">
        <f>Items!$F$148</f>
        <v>Основные средства - тип - 1</v>
      </c>
      <c r="O153" s="6" t="str">
        <f>Items!$G$153</f>
        <v>Капзатраты - тип - 1 - 5</v>
      </c>
      <c r="P153" s="1" t="str">
        <f>dbP!$AA$2</f>
        <v>AA</v>
      </c>
      <c r="R153" s="1" t="str">
        <f t="shared" si="35"/>
        <v>Капзатраты - тип - 1 - 5</v>
      </c>
      <c r="S153" s="1">
        <f>IF(OR(R153=0,R153=""),0,IF(AND(N153&lt;&gt;"",O153=""),IF(COUNTIFS(M:M,M153,N:N,N153,O:O,"")=1,0,1),IF(COUNTIF(R:R,R153)=1,0,1)))</f>
        <v>0</v>
      </c>
      <c r="T153" s="6" t="str">
        <f>Items!$T$19</f>
        <v>CF(-)</v>
      </c>
      <c r="U153" s="1" t="str">
        <f>Items!$U$152</f>
        <v>Начисление %%</v>
      </c>
      <c r="V153" s="3" t="s">
        <v>356</v>
      </c>
      <c r="W153" s="1" t="str">
        <f>Items!$V$153</f>
        <v>%% по кредитам</v>
      </c>
      <c r="X153" s="1" t="str">
        <f>dbP!$AA$2</f>
        <v>AA</v>
      </c>
      <c r="Z153" s="1" t="str">
        <f t="shared" ref="Z153:Z156" si="39">IF(W153&lt;&gt;"",W153,IF(V153&lt;&gt;"",V153,U153))</f>
        <v>%% по кредитам</v>
      </c>
      <c r="AA153" s="1">
        <f t="shared" si="37"/>
        <v>0</v>
      </c>
      <c r="AB153" s="1" t="str">
        <f>Items!$AB$19</f>
        <v>PL(-)</v>
      </c>
      <c r="AC153" s="1">
        <f>IF(U153&lt;&gt;Items!$U$17,0,IF(OR(V153="",W153=""),0,MAX(AC$8:AC152)+1))</f>
        <v>0</v>
      </c>
    </row>
    <row r="154" spans="1:29" x14ac:dyDescent="0.3">
      <c r="A154" s="41">
        <f>ROW()</f>
        <v>154</v>
      </c>
      <c r="B154" s="26">
        <f>IFERROR(IF(AND(J154=0,R154=0,Z154=0),0,IF(OR(COUNTIF(M:M,E154)&lt;&gt;0,COUNTIF(U:U,E154)&lt;&gt;0),1,IF(OR(COUNTIF(E:E,M154)&lt;&gt;0,COUNTIF(U:U,M154)&lt;&gt;0),2,IF(OR(COUNTIF(E:E,U154)&lt;&gt;0,COUNTIF(M:M,U154)&lt;&gt;0),3,0)))),1)</f>
        <v>0</v>
      </c>
      <c r="E154" s="1" t="str">
        <f>Items!$E$147</f>
        <v>Капитальные затраты</v>
      </c>
      <c r="F154" s="1" t="str">
        <f>Items!$F$148</f>
        <v>Основные средства - тип - 1</v>
      </c>
      <c r="G154" s="3" t="s">
        <v>287</v>
      </c>
      <c r="H154" s="1" t="str">
        <f>dbP!$Y$2</f>
        <v>Y</v>
      </c>
      <c r="I154" s="1" t="str">
        <f>dbP!$Z$2</f>
        <v>Z</v>
      </c>
      <c r="J154" s="1" t="str">
        <f t="shared" si="30"/>
        <v>Капзатраты - тип - 1 - 6</v>
      </c>
      <c r="K154" s="1">
        <f t="shared" si="31"/>
        <v>1</v>
      </c>
      <c r="L154" s="6" t="str">
        <f>Items!$L$19</f>
        <v>BS(+)</v>
      </c>
      <c r="M154" s="1" t="str">
        <f>Items!$M$147</f>
        <v>Оплата капзатрат</v>
      </c>
      <c r="N154" s="1" t="str">
        <f>Items!$F$148</f>
        <v>Основные средства - тип - 1</v>
      </c>
      <c r="O154" s="6" t="str">
        <f>Items!$G$154</f>
        <v>Капзатраты - тип - 1 - 6</v>
      </c>
      <c r="P154" s="1" t="str">
        <f>dbP!$AA$2</f>
        <v>AA</v>
      </c>
      <c r="R154" s="1" t="str">
        <f t="shared" si="35"/>
        <v>Капзатраты - тип - 1 - 6</v>
      </c>
      <c r="S154" s="1">
        <f>IF(OR(R154=0,R154=""),0,IF(AND(N154&lt;&gt;"",O154=""),IF(COUNTIFS(M:M,M154,N:N,N154,O:O,"")=1,0,1),IF(COUNTIF(R:R,R154)=1,0,1)))</f>
        <v>0</v>
      </c>
      <c r="T154" s="6" t="str">
        <f>Items!$T$19</f>
        <v>CF(-)</v>
      </c>
      <c r="U154" s="1" t="str">
        <f>Items!$U$152</f>
        <v>Начисление %%</v>
      </c>
      <c r="V154" s="3" t="s">
        <v>357</v>
      </c>
      <c r="W154" s="1" t="str">
        <f>Items!$V$154</f>
        <v>%% по займам</v>
      </c>
      <c r="X154" s="1" t="str">
        <f>dbP!$AA$2</f>
        <v>AA</v>
      </c>
      <c r="Z154" s="1" t="str">
        <f t="shared" si="39"/>
        <v>%% по займам</v>
      </c>
      <c r="AA154" s="1">
        <f t="shared" si="37"/>
        <v>0</v>
      </c>
      <c r="AB154" s="1" t="str">
        <f>Items!$AB$19</f>
        <v>PL(-)</v>
      </c>
      <c r="AC154" s="1">
        <f>IF(U154&lt;&gt;Items!$U$17,0,IF(OR(V154="",W154=""),0,MAX(AC$8:AC153)+1))</f>
        <v>0</v>
      </c>
    </row>
    <row r="155" spans="1:29" x14ac:dyDescent="0.3">
      <c r="A155" s="41">
        <f>ROW()</f>
        <v>155</v>
      </c>
      <c r="B155" s="26">
        <f>IFERROR(IF(AND(J155=0,R155=0,Z155=0),0,IF(OR(COUNTIF(M:M,E155)&lt;&gt;0,COUNTIF(U:U,E155)&lt;&gt;0),1,IF(OR(COUNTIF(E:E,M155)&lt;&gt;0,COUNTIF(U:U,M155)&lt;&gt;0),2,IF(OR(COUNTIF(E:E,U155)&lt;&gt;0,COUNTIF(M:M,U155)&lt;&gt;0),3,0)))),1)</f>
        <v>0</v>
      </c>
      <c r="E155" s="1" t="str">
        <f>Items!$E$147</f>
        <v>Капитальные затраты</v>
      </c>
      <c r="F155" s="1" t="str">
        <f>Items!$F$148</f>
        <v>Основные средства - тип - 1</v>
      </c>
      <c r="G155" s="3" t="s">
        <v>288</v>
      </c>
      <c r="H155" s="1" t="str">
        <f>dbP!$Y$2</f>
        <v>Y</v>
      </c>
      <c r="I155" s="1" t="str">
        <f>dbP!$Z$2</f>
        <v>Z</v>
      </c>
      <c r="J155" s="1" t="str">
        <f t="shared" si="30"/>
        <v>Капзатраты - тип - 1 - 7</v>
      </c>
      <c r="K155" s="1">
        <f t="shared" si="31"/>
        <v>1</v>
      </c>
      <c r="L155" s="6" t="str">
        <f>Items!$L$19</f>
        <v>BS(+)</v>
      </c>
      <c r="M155" s="1" t="str">
        <f>Items!$M$147</f>
        <v>Оплата капзатрат</v>
      </c>
      <c r="N155" s="1" t="str">
        <f>Items!$F$148</f>
        <v>Основные средства - тип - 1</v>
      </c>
      <c r="O155" s="6" t="str">
        <f>Items!$G$155</f>
        <v>Капзатраты - тип - 1 - 7</v>
      </c>
      <c r="P155" s="1" t="str">
        <f>dbP!$AA$2</f>
        <v>AA</v>
      </c>
      <c r="R155" s="1" t="str">
        <f t="shared" si="35"/>
        <v>Капзатраты - тип - 1 - 7</v>
      </c>
      <c r="S155" s="1">
        <f>IF(OR(R155=0,R155=""),0,IF(AND(N155&lt;&gt;"",O155=""),IF(COUNTIFS(M:M,M155,N:N,N155,O:O,"")=1,0,1),IF(COUNTIF(R:R,R155)=1,0,1)))</f>
        <v>0</v>
      </c>
      <c r="T155" s="6" t="str">
        <f>Items!$T$19</f>
        <v>CF(-)</v>
      </c>
      <c r="U155" s="3" t="s">
        <v>358</v>
      </c>
      <c r="Z155" s="1" t="str">
        <f t="shared" si="39"/>
        <v>Прибыль до начисления налога на прибыль (EBT)</v>
      </c>
      <c r="AA155" s="1">
        <f t="shared" si="37"/>
        <v>0</v>
      </c>
      <c r="AB155" s="1" t="str">
        <f>Items!$AB$81</f>
        <v>PL</v>
      </c>
      <c r="AC155" s="1">
        <f>IF(U155&lt;&gt;Items!$U$17,0,IF(OR(V155="",W155=""),0,MAX(AC$8:AC154)+1))</f>
        <v>0</v>
      </c>
    </row>
    <row r="156" spans="1:29" x14ac:dyDescent="0.3">
      <c r="A156" s="41">
        <f>ROW()</f>
        <v>156</v>
      </c>
      <c r="B156" s="26">
        <f>IFERROR(IF(AND(J156=0,R156=0,Z156=0),0,IF(OR(COUNTIF(M:M,E156)&lt;&gt;0,COUNTIF(U:U,E156)&lt;&gt;0),1,IF(OR(COUNTIF(E:E,M156)&lt;&gt;0,COUNTIF(U:U,M156)&lt;&gt;0),2,IF(OR(COUNTIF(E:E,U156)&lt;&gt;0,COUNTIF(M:M,U156)&lt;&gt;0),3,0)))),1)</f>
        <v>0</v>
      </c>
      <c r="E156" s="1" t="str">
        <f>Items!$E$147</f>
        <v>Капитальные затраты</v>
      </c>
      <c r="F156" s="1" t="str">
        <f>Items!$F$148</f>
        <v>Основные средства - тип - 1</v>
      </c>
      <c r="G156" s="3" t="s">
        <v>289</v>
      </c>
      <c r="H156" s="1" t="str">
        <f>dbP!$Y$2</f>
        <v>Y</v>
      </c>
      <c r="I156" s="1" t="str">
        <f>dbP!$Z$2</f>
        <v>Z</v>
      </c>
      <c r="J156" s="1" t="str">
        <f t="shared" si="30"/>
        <v>Капзатраты - тип - 1 - 8</v>
      </c>
      <c r="K156" s="1">
        <f t="shared" si="31"/>
        <v>1</v>
      </c>
      <c r="L156" s="6" t="str">
        <f>Items!$L$19</f>
        <v>BS(+)</v>
      </c>
      <c r="M156" s="1" t="str">
        <f>Items!$M$147</f>
        <v>Оплата капзатрат</v>
      </c>
      <c r="N156" s="1" t="str">
        <f>Items!$F$148</f>
        <v>Основные средства - тип - 1</v>
      </c>
      <c r="O156" s="6" t="str">
        <f>Items!$G$156</f>
        <v>Капзатраты - тип - 1 - 8</v>
      </c>
      <c r="P156" s="1" t="str">
        <f>dbP!$AA$2</f>
        <v>AA</v>
      </c>
      <c r="R156" s="1" t="str">
        <f t="shared" ref="R156:R189" si="40">IF(O156&lt;&gt;"",O156,IF(N156&lt;&gt;"",N156,M156))</f>
        <v>Капзатраты - тип - 1 - 8</v>
      </c>
      <c r="S156" s="1">
        <f>IF(OR(R156=0,R156=""),0,IF(AND(N156&lt;&gt;"",O156=""),IF(COUNTIFS(M:M,M156,N:N,N156,O:O,"")=1,0,1),IF(COUNTIF(R:R,R156)=1,0,1)))</f>
        <v>0</v>
      </c>
      <c r="T156" s="6" t="str">
        <f>Items!$T$19</f>
        <v>CF(-)</v>
      </c>
      <c r="U156" s="3" t="s">
        <v>371</v>
      </c>
      <c r="X156" s="1" t="str">
        <f>dbP!$Y$2</f>
        <v>Y</v>
      </c>
      <c r="Z156" s="1" t="str">
        <f t="shared" si="39"/>
        <v>Прочие доходы</v>
      </c>
      <c r="AA156" s="1">
        <f t="shared" si="37"/>
        <v>0</v>
      </c>
      <c r="AC156" s="1">
        <f>IF(U156&lt;&gt;Items!$U$17,0,IF(OR(V156="",W156=""),0,MAX(AC$8:AC155)+1))</f>
        <v>0</v>
      </c>
    </row>
    <row r="157" spans="1:29" x14ac:dyDescent="0.3">
      <c r="A157" s="41">
        <f>ROW()</f>
        <v>157</v>
      </c>
      <c r="B157" s="26">
        <f>IFERROR(IF(AND(J157=0,R157=0,Z157=0),0,IF(OR(COUNTIF(M:M,E157)&lt;&gt;0,COUNTIF(U:U,E157)&lt;&gt;0),1,IF(OR(COUNTIF(E:E,M157)&lt;&gt;0,COUNTIF(U:U,M157)&lt;&gt;0),2,IF(OR(COUNTIF(E:E,U157)&lt;&gt;0,COUNTIF(M:M,U157)&lt;&gt;0),3,0)))),1)</f>
        <v>0</v>
      </c>
      <c r="E157" s="1" t="str">
        <f>Items!$E$147</f>
        <v>Капитальные затраты</v>
      </c>
      <c r="F157" s="1" t="str">
        <f>Items!$F$148</f>
        <v>Основные средства - тип - 1</v>
      </c>
      <c r="G157" s="3" t="s">
        <v>290</v>
      </c>
      <c r="H157" s="1" t="str">
        <f>dbP!$Y$2</f>
        <v>Y</v>
      </c>
      <c r="I157" s="1" t="str">
        <f>dbP!$Z$2</f>
        <v>Z</v>
      </c>
      <c r="J157" s="1" t="str">
        <f t="shared" si="30"/>
        <v>Капзатраты - тип - 1 - 9</v>
      </c>
      <c r="K157" s="1">
        <f>IF(OR(J157=0,J157=""),0,IF(AND(F157&lt;&gt;"",G157=""),IF(COUNTIFS(E:E,E157,F:F,F157,G:G,"")=1,0,1),IF(COUNTIF(J:J,J157)=1,0,1)))</f>
        <v>1</v>
      </c>
      <c r="L157" s="6" t="str">
        <f>Items!$L$19</f>
        <v>BS(+)</v>
      </c>
      <c r="M157" s="1" t="str">
        <f>Items!$M$147</f>
        <v>Оплата капзатрат</v>
      </c>
      <c r="N157" s="1" t="str">
        <f>Items!$F$148</f>
        <v>Основные средства - тип - 1</v>
      </c>
      <c r="O157" s="6" t="str">
        <f>Items!$G$157</f>
        <v>Капзатраты - тип - 1 - 9</v>
      </c>
      <c r="P157" s="1" t="str">
        <f>dbP!$AA$2</f>
        <v>AA</v>
      </c>
      <c r="R157" s="1" t="str">
        <f t="shared" si="40"/>
        <v>Капзатраты - тип - 1 - 9</v>
      </c>
      <c r="S157" s="1">
        <f>IF(OR(R157=0,R157=""),0,IF(AND(N157&lt;&gt;"",O157=""),IF(COUNTIFS(M:M,M157,N:N,N157,O:O,"")=1,0,1),IF(COUNTIF(R:R,R157)=1,0,1)))</f>
        <v>0</v>
      </c>
      <c r="T157" s="6" t="str">
        <f>Items!$T$19</f>
        <v>CF(-)</v>
      </c>
      <c r="U157" s="1" t="str">
        <f>Items!$U$156</f>
        <v>Прочие доходы</v>
      </c>
      <c r="V157" s="3" t="s">
        <v>372</v>
      </c>
      <c r="W157" s="1" t="str">
        <f>Items!$V$157</f>
        <v>%% по финвложениям</v>
      </c>
      <c r="X157" s="1" t="str">
        <f>dbP!$Y$2</f>
        <v>Y</v>
      </c>
      <c r="Z157" s="1" t="str">
        <f t="shared" ref="Z157:Z159" si="41">IF(W157&lt;&gt;"",W157,IF(V157&lt;&gt;"",V157,U157))</f>
        <v>%% по финвложениям</v>
      </c>
      <c r="AA157" s="1">
        <f t="shared" si="37"/>
        <v>0</v>
      </c>
      <c r="AB157" s="6" t="str">
        <f>Items!$AB$11</f>
        <v>PL(+)</v>
      </c>
      <c r="AC157" s="1">
        <f>IF(U157&lt;&gt;Items!$U$17,0,IF(OR(V157="",W157=""),0,MAX(AC$8:AC156)+1))</f>
        <v>0</v>
      </c>
    </row>
    <row r="158" spans="1:29" x14ac:dyDescent="0.3">
      <c r="A158" s="41">
        <f>ROW()</f>
        <v>158</v>
      </c>
      <c r="B158" s="26">
        <f>IFERROR(IF(AND(J158=0,R158=0,Z158=0),0,IF(OR(COUNTIF(M:M,E158)&lt;&gt;0,COUNTIF(U:U,E158)&lt;&gt;0),1,IF(OR(COUNTIF(E:E,M158)&lt;&gt;0,COUNTIF(U:U,M158)&lt;&gt;0),2,IF(OR(COUNTIF(E:E,U158)&lt;&gt;0,COUNTIF(M:M,U158)&lt;&gt;0),3,0)))),1)</f>
        <v>0</v>
      </c>
      <c r="E158" s="1" t="str">
        <f>Items!$E$147</f>
        <v>Капитальные затраты</v>
      </c>
      <c r="F158" s="1" t="str">
        <f>Items!$F$148</f>
        <v>Основные средства - тип - 1</v>
      </c>
      <c r="G158" s="3" t="s">
        <v>291</v>
      </c>
      <c r="H158" s="1" t="str">
        <f>dbP!$Y$2</f>
        <v>Y</v>
      </c>
      <c r="I158" s="1" t="str">
        <f>dbP!$Z$2</f>
        <v>Z</v>
      </c>
      <c r="J158" s="1" t="str">
        <f t="shared" si="30"/>
        <v>Капзатраты - тип - 1 - 10</v>
      </c>
      <c r="K158" s="1">
        <f t="shared" si="31"/>
        <v>1</v>
      </c>
      <c r="L158" s="6" t="str">
        <f>Items!$L$19</f>
        <v>BS(+)</v>
      </c>
      <c r="M158" s="1" t="str">
        <f>Items!$M$147</f>
        <v>Оплата капзатрат</v>
      </c>
      <c r="N158" s="1" t="str">
        <f>Items!$F$148</f>
        <v>Основные средства - тип - 1</v>
      </c>
      <c r="O158" s="6" t="str">
        <f>Items!$G$158</f>
        <v>Капзатраты - тип - 1 - 10</v>
      </c>
      <c r="P158" s="1" t="str">
        <f>dbP!$AA$2</f>
        <v>AA</v>
      </c>
      <c r="R158" s="1" t="str">
        <f t="shared" si="40"/>
        <v>Капзатраты - тип - 1 - 10</v>
      </c>
      <c r="S158" s="1">
        <f>IF(OR(R158=0,R158=""),0,IF(AND(N158&lt;&gt;"",O158=""),IF(COUNTIFS(M:M,M158,N:N,N158,O:O,"")=1,0,1),IF(COUNTIF(R:R,R158)=1,0,1)))</f>
        <v>0</v>
      </c>
      <c r="T158" s="6" t="str">
        <f>Items!$T$19</f>
        <v>CF(-)</v>
      </c>
      <c r="U158" s="1" t="str">
        <f>Items!$U$156</f>
        <v>Прочие доходы</v>
      </c>
      <c r="V158" s="3" t="s">
        <v>373</v>
      </c>
      <c r="W158" s="1" t="str">
        <f>Items!$V$158</f>
        <v>доходы от продажи внереализационных активов</v>
      </c>
      <c r="X158" s="1" t="str">
        <f>dbP!$Y$2</f>
        <v>Y</v>
      </c>
      <c r="Z158" s="1" t="str">
        <f t="shared" si="41"/>
        <v>доходы от продажи внереализационных активов</v>
      </c>
      <c r="AA158" s="1">
        <f t="shared" si="37"/>
        <v>0</v>
      </c>
      <c r="AB158" s="6" t="str">
        <f>Items!$AB$11</f>
        <v>PL(+)</v>
      </c>
      <c r="AC158" s="1">
        <f>IF(U158&lt;&gt;Items!$U$17,0,IF(OR(V158="",W158=""),0,MAX(AC$8:AC157)+1))</f>
        <v>0</v>
      </c>
    </row>
    <row r="159" spans="1:29" x14ac:dyDescent="0.3">
      <c r="A159" s="41">
        <f>ROW()</f>
        <v>159</v>
      </c>
      <c r="B159" s="26">
        <f>IFERROR(IF(AND(J159=0,R159=0,Z159=0),0,IF(OR(COUNTIF(M:M,E159)&lt;&gt;0,COUNTIF(U:U,E159)&lt;&gt;0),1,IF(OR(COUNTIF(E:E,M159)&lt;&gt;0,COUNTIF(U:U,M159)&lt;&gt;0),2,IF(OR(COUNTIF(E:E,U159)&lt;&gt;0,COUNTIF(M:M,U159)&lt;&gt;0),3,0)))),1)</f>
        <v>0</v>
      </c>
      <c r="E159" s="1" t="str">
        <f>Items!$E$147</f>
        <v>Капитальные затраты</v>
      </c>
      <c r="F159" s="1" t="str">
        <f>Items!$F$148</f>
        <v>Основные средства - тип - 1</v>
      </c>
      <c r="G159" s="3" t="s">
        <v>292</v>
      </c>
      <c r="H159" s="1" t="str">
        <f>dbP!$Y$2</f>
        <v>Y</v>
      </c>
      <c r="I159" s="1" t="str">
        <f>dbP!$Z$2</f>
        <v>Z</v>
      </c>
      <c r="J159" s="1" t="str">
        <f t="shared" si="30"/>
        <v>Капзатраты - тип - 1 - 11</v>
      </c>
      <c r="K159" s="1">
        <f t="shared" si="31"/>
        <v>1</v>
      </c>
      <c r="L159" s="6" t="str">
        <f>Items!$L$19</f>
        <v>BS(+)</v>
      </c>
      <c r="M159" s="1" t="str">
        <f>Items!$M$147</f>
        <v>Оплата капзатрат</v>
      </c>
      <c r="N159" s="1" t="str">
        <f>Items!$F$148</f>
        <v>Основные средства - тип - 1</v>
      </c>
      <c r="O159" s="6" t="str">
        <f>Items!$G$159</f>
        <v>Капзатраты - тип - 1 - 11</v>
      </c>
      <c r="P159" s="1" t="str">
        <f>dbP!$AA$2</f>
        <v>AA</v>
      </c>
      <c r="R159" s="1" t="str">
        <f t="shared" si="40"/>
        <v>Капзатраты - тип - 1 - 11</v>
      </c>
      <c r="S159" s="1">
        <f>IF(OR(R159=0,R159=""),0,IF(AND(N159&lt;&gt;"",O159=""),IF(COUNTIFS(M:M,M159,N:N,N159,O:O,"")=1,0,1),IF(COUNTIF(R:R,R159)=1,0,1)))</f>
        <v>0</v>
      </c>
      <c r="T159" s="6" t="str">
        <f>Items!$T$19</f>
        <v>CF(-)</v>
      </c>
      <c r="U159" s="3" t="s">
        <v>376</v>
      </c>
      <c r="X159" s="1" t="str">
        <f>dbP!$AA$2</f>
        <v>AA</v>
      </c>
      <c r="Z159" s="1" t="str">
        <f t="shared" si="41"/>
        <v>Прочие расходы</v>
      </c>
      <c r="AA159" s="1">
        <f t="shared" si="37"/>
        <v>0</v>
      </c>
      <c r="AC159" s="1">
        <f>IF(U159&lt;&gt;Items!$U$17,0,IF(OR(V159="",W159=""),0,MAX(AC$8:AC158)+1))</f>
        <v>0</v>
      </c>
    </row>
    <row r="160" spans="1:29" x14ac:dyDescent="0.3">
      <c r="A160" s="41">
        <f>ROW()</f>
        <v>160</v>
      </c>
      <c r="B160" s="26">
        <f>IFERROR(IF(AND(J160=0,R160=0,Z160=0),0,IF(OR(COUNTIF(M:M,E160)&lt;&gt;0,COUNTIF(U:U,E160)&lt;&gt;0),1,IF(OR(COUNTIF(E:E,M160)&lt;&gt;0,COUNTIF(U:U,M160)&lt;&gt;0),2,IF(OR(COUNTIF(E:E,U160)&lt;&gt;0,COUNTIF(M:M,U160)&lt;&gt;0),3,0)))),1)</f>
        <v>0</v>
      </c>
      <c r="E160" s="1" t="str">
        <f>Items!$E$147</f>
        <v>Капитальные затраты</v>
      </c>
      <c r="F160" s="3" t="s">
        <v>279</v>
      </c>
      <c r="G160" s="6"/>
      <c r="H160" s="1" t="str">
        <f>dbP!$Y$2</f>
        <v>Y</v>
      </c>
      <c r="I160" s="1" t="str">
        <f>dbP!$Z$2</f>
        <v>Z</v>
      </c>
      <c r="J160" s="1" t="str">
        <f t="shared" si="30"/>
        <v>Основные средства - тип - 2</v>
      </c>
      <c r="K160" s="1">
        <f t="shared" si="31"/>
        <v>0</v>
      </c>
      <c r="L160" s="6"/>
      <c r="M160" s="1" t="str">
        <f>Items!$M$147</f>
        <v>Оплата капзатрат</v>
      </c>
      <c r="N160" s="1" t="str">
        <f>Items!$F$160</f>
        <v>Основные средства - тип - 2</v>
      </c>
      <c r="O160" s="6"/>
      <c r="P160" s="1" t="str">
        <f>dbP!$AA$2</f>
        <v>AA</v>
      </c>
      <c r="R160" s="1" t="str">
        <f t="shared" si="40"/>
        <v>Основные средства - тип - 2</v>
      </c>
      <c r="S160" s="1">
        <f>IF(OR(R160=0,R160=""),0,IF(AND(N160&lt;&gt;"",O160=""),IF(COUNTIFS(M:M,M160,N:N,N160,O:O,"")=1,0,1),IF(COUNTIF(R:R,R160)=1,0,1)))</f>
        <v>0</v>
      </c>
      <c r="U160" s="1" t="str">
        <f>Items!$U$159</f>
        <v>Прочие расходы</v>
      </c>
      <c r="V160" s="3" t="s">
        <v>377</v>
      </c>
      <c r="W160" s="1" t="str">
        <f>Items!$V$160</f>
        <v>Прочий расход-1</v>
      </c>
      <c r="X160" s="1" t="str">
        <f>dbP!$AA$2</f>
        <v>AA</v>
      </c>
      <c r="Z160" s="1" t="str">
        <f t="shared" ref="Z160:Z164" si="42">IF(W160&lt;&gt;"",W160,IF(V160&lt;&gt;"",V160,U160))</f>
        <v>Прочий расход-1</v>
      </c>
      <c r="AA160" s="1">
        <f t="shared" si="37"/>
        <v>0</v>
      </c>
      <c r="AB160" s="1" t="str">
        <f>Items!$AB$19</f>
        <v>PL(-)</v>
      </c>
      <c r="AC160" s="1">
        <f>IF(U160&lt;&gt;Items!$U$17,0,IF(OR(V160="",W160=""),0,MAX(AC$8:AC159)+1))</f>
        <v>0</v>
      </c>
    </row>
    <row r="161" spans="1:29" x14ac:dyDescent="0.3">
      <c r="A161" s="41">
        <f>ROW()</f>
        <v>161</v>
      </c>
      <c r="B161" s="26">
        <f>IFERROR(IF(AND(J161=0,R161=0,Z161=0),0,IF(OR(COUNTIF(M:M,E161)&lt;&gt;0,COUNTIF(U:U,E161)&lt;&gt;0),1,IF(OR(COUNTIF(E:E,M161)&lt;&gt;0,COUNTIF(U:U,M161)&lt;&gt;0),2,IF(OR(COUNTIF(E:E,U161)&lt;&gt;0,COUNTIF(M:M,U161)&lt;&gt;0),3,0)))),1)</f>
        <v>0</v>
      </c>
      <c r="E161" s="1" t="str">
        <f>Items!$E$147</f>
        <v>Капитальные затраты</v>
      </c>
      <c r="F161" s="1" t="str">
        <f>Items!$F$160</f>
        <v>Основные средства - тип - 2</v>
      </c>
      <c r="G161" s="3" t="s">
        <v>293</v>
      </c>
      <c r="H161" s="1" t="str">
        <f>dbP!$Y$2</f>
        <v>Y</v>
      </c>
      <c r="I161" s="1" t="str">
        <f>dbP!$Z$2</f>
        <v>Z</v>
      </c>
      <c r="J161" s="1" t="str">
        <f t="shared" si="30"/>
        <v>Капзатраты - тип - 2 - 1</v>
      </c>
      <c r="K161" s="1">
        <f t="shared" si="31"/>
        <v>1</v>
      </c>
      <c r="L161" s="6" t="str">
        <f>Items!$L$19</f>
        <v>BS(+)</v>
      </c>
      <c r="M161" s="1" t="str">
        <f>Items!$M$147</f>
        <v>Оплата капзатрат</v>
      </c>
      <c r="N161" s="1" t="str">
        <f>Items!$F$160</f>
        <v>Основные средства - тип - 2</v>
      </c>
      <c r="O161" s="6" t="str">
        <f>Items!$G$161</f>
        <v>Капзатраты - тип - 2 - 1</v>
      </c>
      <c r="P161" s="1" t="str">
        <f>dbP!$AA$2</f>
        <v>AA</v>
      </c>
      <c r="R161" s="1" t="str">
        <f t="shared" si="40"/>
        <v>Капзатраты - тип - 2 - 1</v>
      </c>
      <c r="S161" s="1">
        <f>IF(OR(R161=0,R161=""),0,IF(AND(N161&lt;&gt;"",O161=""),IF(COUNTIFS(M:M,M161,N:N,N161,O:O,"")=1,0,1),IF(COUNTIF(R:R,R161)=1,0,1)))</f>
        <v>0</v>
      </c>
      <c r="T161" s="6" t="str">
        <f>Items!$T$19</f>
        <v>CF(-)</v>
      </c>
      <c r="U161" s="1" t="str">
        <f>Items!$U$159</f>
        <v>Прочие расходы</v>
      </c>
      <c r="V161" s="3" t="s">
        <v>378</v>
      </c>
      <c r="W161" s="1" t="str">
        <f>Items!$V$161</f>
        <v>Прочий расход-2</v>
      </c>
      <c r="X161" s="1" t="str">
        <f>dbP!$AA$2</f>
        <v>AA</v>
      </c>
      <c r="Z161" s="1" t="str">
        <f t="shared" si="42"/>
        <v>Прочий расход-2</v>
      </c>
      <c r="AA161" s="1">
        <f t="shared" si="37"/>
        <v>0</v>
      </c>
      <c r="AB161" s="1" t="str">
        <f>Items!$AB$19</f>
        <v>PL(-)</v>
      </c>
      <c r="AC161" s="1">
        <f>IF(U161&lt;&gt;Items!$U$17,0,IF(OR(V161="",W161=""),0,MAX(AC$8:AC160)+1))</f>
        <v>0</v>
      </c>
    </row>
    <row r="162" spans="1:29" x14ac:dyDescent="0.3">
      <c r="A162" s="41">
        <f>ROW()</f>
        <v>162</v>
      </c>
      <c r="B162" s="26">
        <f>IFERROR(IF(AND(J162=0,R162=0,Z164=0),0,IF(OR(COUNTIF(M:M,E162)&lt;&gt;0,COUNTIF(U:U,E162)&lt;&gt;0),1,IF(OR(COUNTIF(E:E,M162)&lt;&gt;0,COUNTIF(U:U,M162)&lt;&gt;0),2,IF(OR(COUNTIF(E:E,U164)&lt;&gt;0,COUNTIF(M:M,U164)&lt;&gt;0),3,0)))),1)</f>
        <v>0</v>
      </c>
      <c r="E162" s="1" t="str">
        <f>Items!$E$147</f>
        <v>Капитальные затраты</v>
      </c>
      <c r="F162" s="1" t="str">
        <f>Items!$F$160</f>
        <v>Основные средства - тип - 2</v>
      </c>
      <c r="G162" s="3" t="s">
        <v>282</v>
      </c>
      <c r="H162" s="1" t="str">
        <f>dbP!$Y$2</f>
        <v>Y</v>
      </c>
      <c r="I162" s="1" t="str">
        <f>dbP!$Z$2</f>
        <v>Z</v>
      </c>
      <c r="J162" s="1" t="str">
        <f t="shared" si="30"/>
        <v>Капзатраты - тип - 2 - 2</v>
      </c>
      <c r="K162" s="1">
        <f t="shared" si="31"/>
        <v>1</v>
      </c>
      <c r="L162" s="6" t="str">
        <f>Items!$L$19</f>
        <v>BS(+)</v>
      </c>
      <c r="M162" s="1" t="str">
        <f>Items!$M$147</f>
        <v>Оплата капзатрат</v>
      </c>
      <c r="N162" s="1" t="str">
        <f>Items!$F$160</f>
        <v>Основные средства - тип - 2</v>
      </c>
      <c r="O162" s="6" t="str">
        <f>Items!$G$162</f>
        <v>Капзатраты - тип - 2 - 2</v>
      </c>
      <c r="P162" s="1" t="str">
        <f>dbP!$AA$2</f>
        <v>AA</v>
      </c>
      <c r="R162" s="1" t="str">
        <f t="shared" si="40"/>
        <v>Капзатраты - тип - 2 - 2</v>
      </c>
      <c r="S162" s="1">
        <f>IF(OR(R162=0,R162=""),0,IF(AND(N162&lt;&gt;"",O162=""),IF(COUNTIFS(M:M,M162,N:N,N162,O:O,"")=1,0,1),IF(COUNTIF(R:R,R162)=1,0,1)))</f>
        <v>0</v>
      </c>
      <c r="T162" s="6" t="str">
        <f>Items!$T$19</f>
        <v>CF(-)</v>
      </c>
      <c r="U162" s="3" t="s">
        <v>391</v>
      </c>
      <c r="X162" s="1" t="str">
        <f>dbP!$AA$2</f>
        <v>AA</v>
      </c>
      <c r="Z162" s="1" t="str">
        <f t="shared" ref="Z162:Z163" si="43">IF(W162&lt;&gt;"",W162,IF(V162&lt;&gt;"",V162,U162))</f>
        <v>Налог на внеоборотные активы</v>
      </c>
      <c r="AA162" s="1">
        <f t="shared" si="37"/>
        <v>0</v>
      </c>
      <c r="AB162" s="1" t="str">
        <f>Items!$AB$19</f>
        <v>PL(-)</v>
      </c>
      <c r="AC162" s="1">
        <f>IF(U162&lt;&gt;Items!$U$17,0,IF(OR(V162="",W162=""),0,MAX(AC$8:AC159)+1))</f>
        <v>0</v>
      </c>
    </row>
    <row r="163" spans="1:29" x14ac:dyDescent="0.3">
      <c r="A163" s="41">
        <f>ROW()</f>
        <v>163</v>
      </c>
      <c r="B163" s="26">
        <f>IFERROR(IF(AND(J163=0,R163=0,Z165=0),0,IF(OR(COUNTIF(M:M,E163)&lt;&gt;0,COUNTIF(U:U,E163)&lt;&gt;0),1,IF(OR(COUNTIF(E:E,M163)&lt;&gt;0,COUNTIF(U:U,M163)&lt;&gt;0),2,IF(OR(COUNTIF(E:E,U165)&lt;&gt;0,COUNTIF(M:M,U165)&lt;&gt;0),3,0)))),1)</f>
        <v>0</v>
      </c>
      <c r="E163" s="1" t="str">
        <f>Items!$E$147</f>
        <v>Капитальные затраты</v>
      </c>
      <c r="F163" s="1" t="str">
        <f>Items!$F$160</f>
        <v>Основные средства - тип - 2</v>
      </c>
      <c r="G163" s="3" t="s">
        <v>295</v>
      </c>
      <c r="H163" s="1" t="str">
        <f>dbP!$Y$2</f>
        <v>Y</v>
      </c>
      <c r="I163" s="1" t="str">
        <f>dbP!$Z$2</f>
        <v>Z</v>
      </c>
      <c r="J163" s="1" t="str">
        <f t="shared" si="30"/>
        <v>Капзатраты - тип - 2 - 3</v>
      </c>
      <c r="K163" s="1">
        <f t="shared" si="31"/>
        <v>1</v>
      </c>
      <c r="L163" s="6" t="str">
        <f>Items!$L$19</f>
        <v>BS(+)</v>
      </c>
      <c r="M163" s="1" t="str">
        <f>Items!$M$147</f>
        <v>Оплата капзатрат</v>
      </c>
      <c r="N163" s="1" t="str">
        <f>Items!$F$160</f>
        <v>Основные средства - тип - 2</v>
      </c>
      <c r="O163" s="6" t="str">
        <f>Items!$G$163</f>
        <v>Капзатраты - тип - 2 - 3</v>
      </c>
      <c r="P163" s="1" t="str">
        <f>dbP!$AA$2</f>
        <v>AA</v>
      </c>
      <c r="R163" s="1" t="str">
        <f t="shared" si="40"/>
        <v>Капзатраты - тип - 2 - 3</v>
      </c>
      <c r="S163" s="1">
        <f>IF(OR(R163=0,R163=""),0,IF(AND(N163&lt;&gt;"",O163=""),IF(COUNTIFS(M:M,M163,N:N,N163,O:O,"")=1,0,1),IF(COUNTIF(R:R,R163)=1,0,1)))</f>
        <v>0</v>
      </c>
      <c r="T163" s="6" t="str">
        <f>Items!$T$19</f>
        <v>CF(-)</v>
      </c>
      <c r="U163" s="1" t="str">
        <f>Items!$U$162</f>
        <v>Налог на внеоборотные активы</v>
      </c>
      <c r="V163" s="3" t="s">
        <v>392</v>
      </c>
      <c r="W163" s="1" t="str">
        <f>Items!$V$163</f>
        <v>Ставка налога на внеоборотные активы</v>
      </c>
      <c r="Z163" s="1" t="str">
        <f t="shared" si="43"/>
        <v>Ставка налога на внеоборотные активы</v>
      </c>
      <c r="AA163" s="1">
        <f t="shared" si="37"/>
        <v>0</v>
      </c>
      <c r="AC163" s="1">
        <f>IF(U163&lt;&gt;Items!$U$17,0,IF(OR(V163="",W163=""),0,MAX(AC$8:AC162)+1))</f>
        <v>0</v>
      </c>
    </row>
    <row r="164" spans="1:29" x14ac:dyDescent="0.3">
      <c r="A164" s="41">
        <f>ROW()</f>
        <v>164</v>
      </c>
      <c r="B164" s="26">
        <f>IFERROR(IF(AND(J164=0,R164=0,Z166=0),0,IF(OR(COUNTIF(M:M,E164)&lt;&gt;0,COUNTIF(U:U,E164)&lt;&gt;0),1,IF(OR(COUNTIF(E:E,M164)&lt;&gt;0,COUNTIF(U:U,M164)&lt;&gt;0),2,IF(OR(COUNTIF(E:E,U166)&lt;&gt;0,COUNTIF(M:M,U166)&lt;&gt;0),3,0)))),1)</f>
        <v>0</v>
      </c>
      <c r="E164" s="1" t="str">
        <f>Items!$E$147</f>
        <v>Капитальные затраты</v>
      </c>
      <c r="F164" s="1" t="str">
        <f>Items!$F$160</f>
        <v>Основные средства - тип - 2</v>
      </c>
      <c r="G164" s="3" t="s">
        <v>296</v>
      </c>
      <c r="H164" s="1" t="str">
        <f>dbP!$Y$2</f>
        <v>Y</v>
      </c>
      <c r="I164" s="1" t="str">
        <f>dbP!$Z$2</f>
        <v>Z</v>
      </c>
      <c r="J164" s="1" t="str">
        <f t="shared" si="30"/>
        <v>Капзатраты - тип - 2 - 4</v>
      </c>
      <c r="K164" s="1">
        <f t="shared" si="31"/>
        <v>1</v>
      </c>
      <c r="L164" s="6" t="str">
        <f>Items!$L$19</f>
        <v>BS(+)</v>
      </c>
      <c r="M164" s="1" t="str">
        <f>Items!$M$147</f>
        <v>Оплата капзатрат</v>
      </c>
      <c r="N164" s="1" t="str">
        <f>Items!$F$160</f>
        <v>Основные средства - тип - 2</v>
      </c>
      <c r="O164" s="6" t="str">
        <f>Items!$G$164</f>
        <v>Капзатраты - тип - 2 - 4</v>
      </c>
      <c r="P164" s="1" t="str">
        <f>dbP!$AA$2</f>
        <v>AA</v>
      </c>
      <c r="R164" s="1" t="str">
        <f t="shared" si="40"/>
        <v>Капзатраты - тип - 2 - 4</v>
      </c>
      <c r="S164" s="1">
        <f>IF(OR(R164=0,R164=""),0,IF(AND(N164&lt;&gt;"",O164=""),IF(COUNTIFS(M:M,M164,N:N,N164,O:O,"")=1,0,1),IF(COUNTIF(R:R,R164)=1,0,1)))</f>
        <v>0</v>
      </c>
      <c r="T164" s="6" t="str">
        <f>Items!$T$19</f>
        <v>CF(-)</v>
      </c>
      <c r="U164" s="3" t="s">
        <v>379</v>
      </c>
      <c r="X164" s="1" t="str">
        <f>dbP!$AA$2</f>
        <v>AA</v>
      </c>
      <c r="Z164" s="1" t="str">
        <f t="shared" si="42"/>
        <v>Налог на прибыль</v>
      </c>
      <c r="AA164" s="1">
        <f t="shared" si="37"/>
        <v>0</v>
      </c>
      <c r="AB164" s="1" t="str">
        <f>Items!$AB$19</f>
        <v>PL(-)</v>
      </c>
      <c r="AC164" s="1">
        <f>IF(U164&lt;&gt;Items!$U$17,0,IF(OR(V164="",W164=""),0,MAX(AC$8:AC161)+1))</f>
        <v>0</v>
      </c>
    </row>
    <row r="165" spans="1:29" x14ac:dyDescent="0.3">
      <c r="A165" s="41">
        <f>ROW()</f>
        <v>165</v>
      </c>
      <c r="B165" s="26">
        <f>IFERROR(IF(AND(J165=0,R165=0,Z167=0),0,IF(OR(COUNTIF(M:M,E165)&lt;&gt;0,COUNTIF(U:U,E165)&lt;&gt;0),1,IF(OR(COUNTIF(E:E,M165)&lt;&gt;0,COUNTIF(U:U,M165)&lt;&gt;0),2,IF(OR(COUNTIF(E:E,U167)&lt;&gt;0,COUNTIF(M:M,U167)&lt;&gt;0),3,0)))),1)</f>
        <v>0</v>
      </c>
      <c r="E165" s="1" t="str">
        <f>Items!$E$147</f>
        <v>Капитальные затраты</v>
      </c>
      <c r="F165" s="1" t="str">
        <f>Items!$F$160</f>
        <v>Основные средства - тип - 2</v>
      </c>
      <c r="G165" s="3" t="s">
        <v>297</v>
      </c>
      <c r="H165" s="1" t="str">
        <f>dbP!$Y$2</f>
        <v>Y</v>
      </c>
      <c r="I165" s="1" t="str">
        <f>dbP!$Z$2</f>
        <v>Z</v>
      </c>
      <c r="J165" s="1" t="str">
        <f t="shared" ref="J165:J228" si="44">IF(G165&lt;&gt;"",G165,IF(F165&lt;&gt;"",F165,E165))</f>
        <v>Капзатраты - тип - 2 - 5</v>
      </c>
      <c r="K165" s="1">
        <f t="shared" ref="K165:K189" si="45">IF(OR(J165=0,J165=""),0,IF(AND(F165&lt;&gt;"",G165=""),IF(COUNTIFS(E:E,E165,F:F,F165,G:G,"")=1,0,1),IF(COUNTIF(J:J,J165)=1,0,1)))</f>
        <v>1</v>
      </c>
      <c r="L165" s="6" t="str">
        <f>Items!$L$19</f>
        <v>BS(+)</v>
      </c>
      <c r="M165" s="1" t="str">
        <f>Items!$M$147</f>
        <v>Оплата капзатрат</v>
      </c>
      <c r="N165" s="1" t="str">
        <f>Items!$F$160</f>
        <v>Основные средства - тип - 2</v>
      </c>
      <c r="O165" s="6" t="str">
        <f>Items!$G$165</f>
        <v>Капзатраты - тип - 2 - 5</v>
      </c>
      <c r="P165" s="1" t="str">
        <f>dbP!$AA$2</f>
        <v>AA</v>
      </c>
      <c r="R165" s="1" t="str">
        <f t="shared" si="40"/>
        <v>Капзатраты - тип - 2 - 5</v>
      </c>
      <c r="S165" s="1">
        <f>IF(OR(R165=0,R165=""),0,IF(AND(N165&lt;&gt;"",O165=""),IF(COUNTIFS(M:M,M165,N:N,N165,O:O,"")=1,0,1),IF(COUNTIF(R:R,R165)=1,0,1)))</f>
        <v>0</v>
      </c>
      <c r="T165" s="6" t="str">
        <f>Items!$T$19</f>
        <v>CF(-)</v>
      </c>
      <c r="U165" s="1" t="str">
        <f>Items!$U$164</f>
        <v>Налог на прибыль</v>
      </c>
      <c r="V165" s="3" t="s">
        <v>380</v>
      </c>
      <c r="W165" s="1" t="str">
        <f>Items!$V$165</f>
        <v>Ставка налога на прибыль</v>
      </c>
      <c r="Z165" s="1" t="str">
        <f t="shared" ref="Z165:Z166" si="46">IF(W165&lt;&gt;"",W165,IF(V165&lt;&gt;"",V165,U165))</f>
        <v>Ставка налога на прибыль</v>
      </c>
      <c r="AA165" s="1">
        <f t="shared" si="37"/>
        <v>0</v>
      </c>
      <c r="AC165" s="1">
        <f>IF(U165&lt;&gt;Items!$U$17,0,IF(OR(V165="",W165=""),0,MAX(AC$8:AC164)+1))</f>
        <v>0</v>
      </c>
    </row>
    <row r="166" spans="1:29" x14ac:dyDescent="0.3">
      <c r="A166" s="41">
        <f>ROW()</f>
        <v>166</v>
      </c>
      <c r="B166" s="26">
        <f>IFERROR(IF(AND(J166=0,R166=0,Z168=0),0,IF(OR(COUNTIF(M:M,E166)&lt;&gt;0,COUNTIF(U:U,E166)&lt;&gt;0),1,IF(OR(COUNTIF(E:E,M166)&lt;&gt;0,COUNTIF(U:U,M166)&lt;&gt;0),2,IF(OR(COUNTIF(E:E,U168)&lt;&gt;0,COUNTIF(M:M,U168)&lt;&gt;0),3,0)))),1)</f>
        <v>0</v>
      </c>
      <c r="E166" s="1" t="str">
        <f>Items!$E$147</f>
        <v>Капитальные затраты</v>
      </c>
      <c r="F166" s="1" t="str">
        <f>Items!$F$160</f>
        <v>Основные средства - тип - 2</v>
      </c>
      <c r="G166" s="3" t="s">
        <v>298</v>
      </c>
      <c r="H166" s="1" t="str">
        <f>dbP!$Y$2</f>
        <v>Y</v>
      </c>
      <c r="I166" s="1" t="str">
        <f>dbP!$Z$2</f>
        <v>Z</v>
      </c>
      <c r="J166" s="1" t="str">
        <f t="shared" si="44"/>
        <v>Капзатраты - тип - 2 - 6</v>
      </c>
      <c r="K166" s="1">
        <f t="shared" si="45"/>
        <v>1</v>
      </c>
      <c r="L166" s="6" t="str">
        <f>Items!$L$19</f>
        <v>BS(+)</v>
      </c>
      <c r="M166" s="1" t="str">
        <f>Items!$M$147</f>
        <v>Оплата капзатрат</v>
      </c>
      <c r="N166" s="1" t="str">
        <f>Items!$F$160</f>
        <v>Основные средства - тип - 2</v>
      </c>
      <c r="O166" s="6" t="str">
        <f>Items!$G$166</f>
        <v>Капзатраты - тип - 2 - 6</v>
      </c>
      <c r="P166" s="1" t="str">
        <f>dbP!$AA$2</f>
        <v>AA</v>
      </c>
      <c r="R166" s="1" t="str">
        <f t="shared" si="40"/>
        <v>Капзатраты - тип - 2 - 6</v>
      </c>
      <c r="S166" s="1">
        <f>IF(OR(R166=0,R166=""),0,IF(AND(N166&lt;&gt;"",O166=""),IF(COUNTIFS(M:M,M166,N:N,N166,O:O,"")=1,0,1),IF(COUNTIF(R:R,R166)=1,0,1)))</f>
        <v>0</v>
      </c>
      <c r="T166" s="6" t="str">
        <f>Items!$T$19</f>
        <v>CF(-)</v>
      </c>
      <c r="U166" s="3" t="s">
        <v>381</v>
      </c>
      <c r="Z166" s="1" t="str">
        <f t="shared" si="46"/>
        <v>Чистая прибыль</v>
      </c>
      <c r="AA166" s="1">
        <f t="shared" si="37"/>
        <v>0</v>
      </c>
      <c r="AB166" s="1" t="str">
        <f>Items!$AB$81</f>
        <v>PL</v>
      </c>
      <c r="AC166" s="1">
        <f>IF(U166&lt;&gt;Items!$U$17,0,IF(OR(V166="",W166=""),0,MAX(AC$8:AC165)+1))</f>
        <v>0</v>
      </c>
    </row>
    <row r="167" spans="1:29" x14ac:dyDescent="0.3">
      <c r="A167" s="41">
        <f>ROW()</f>
        <v>167</v>
      </c>
      <c r="B167" s="26">
        <f>IFERROR(IF(AND(J167=0,R167=0,Z169=0),0,IF(OR(COUNTIF(M:M,E167)&lt;&gt;0,COUNTIF(U:U,E167)&lt;&gt;0),1,IF(OR(COUNTIF(E:E,M167)&lt;&gt;0,COUNTIF(U:U,M167)&lt;&gt;0),2,IF(OR(COUNTIF(E:E,U169)&lt;&gt;0,COUNTIF(M:M,U169)&lt;&gt;0),3,0)))),1)</f>
        <v>0</v>
      </c>
      <c r="E167" s="1" t="str">
        <f>Items!$E$147</f>
        <v>Капитальные затраты</v>
      </c>
      <c r="F167" s="1" t="str">
        <f>Items!$F$160</f>
        <v>Основные средства - тип - 2</v>
      </c>
      <c r="G167" s="3" t="s">
        <v>299</v>
      </c>
      <c r="H167" s="1" t="str">
        <f>dbP!$Y$2</f>
        <v>Y</v>
      </c>
      <c r="I167" s="1" t="str">
        <f>dbP!$Z$2</f>
        <v>Z</v>
      </c>
      <c r="J167" s="1" t="str">
        <f t="shared" si="44"/>
        <v>Капзатраты - тип - 2 - 7</v>
      </c>
      <c r="K167" s="1">
        <f t="shared" si="45"/>
        <v>1</v>
      </c>
      <c r="L167" s="6" t="str">
        <f>Items!$L$19</f>
        <v>BS(+)</v>
      </c>
      <c r="M167" s="1" t="str">
        <f>Items!$M$147</f>
        <v>Оплата капзатрат</v>
      </c>
      <c r="N167" s="1" t="str">
        <f>Items!$F$160</f>
        <v>Основные средства - тип - 2</v>
      </c>
      <c r="O167" s="6" t="str">
        <f>Items!$G$167</f>
        <v>Капзатраты - тип - 2 - 7</v>
      </c>
      <c r="P167" s="1" t="str">
        <f>dbP!$AA$2</f>
        <v>AA</v>
      </c>
      <c r="R167" s="1" t="str">
        <f t="shared" si="40"/>
        <v>Капзатраты - тип - 2 - 7</v>
      </c>
      <c r="S167" s="1">
        <f>IF(OR(R167=0,R167=""),0,IF(AND(N167&lt;&gt;"",O167=""),IF(COUNTIFS(M:M,M167,N:N,N167,O:O,"")=1,0,1),IF(COUNTIF(R:R,R167)=1,0,1)))</f>
        <v>0</v>
      </c>
      <c r="T167" s="6" t="str">
        <f>Items!$T$19</f>
        <v>CF(-)</v>
      </c>
      <c r="U167" s="1" t="str">
        <f>Items!$U$166</f>
        <v>Чистая прибыль</v>
      </c>
      <c r="V167" s="3" t="s">
        <v>395</v>
      </c>
      <c r="W167" s="1" t="str">
        <f>Items!$V$167</f>
        <v>Начислено дивидендов</v>
      </c>
      <c r="X167" s="1" t="str">
        <f>dbP!$AA$2</f>
        <v>AA</v>
      </c>
      <c r="Z167" s="1" t="str">
        <f t="shared" ref="Z167:Z168" si="47">IF(W167&lt;&gt;"",W167,IF(V167&lt;&gt;"",V167,U167))</f>
        <v>Начислено дивидендов</v>
      </c>
      <c r="AA167" s="1">
        <f t="shared" ref="AA167:AA168" si="48">IF(OR(Z167=0,Z167=""),0,IF(AND(V167&lt;&gt;"",W167=""),IF(COUNTIFS(U:U,U167,V:V,V167,W:W,"")=1,0,1),IF(COUNTIF(Z:Z,Z167)=1,0,1)))</f>
        <v>0</v>
      </c>
      <c r="AB167" s="1" t="str">
        <f>Items!$AB$19</f>
        <v>PL(-)</v>
      </c>
      <c r="AC167" s="1">
        <f>IF(U167&lt;&gt;Items!$U$17,0,IF(OR(V167="",W167=""),0,MAX(AC$8:AC166)+1))</f>
        <v>0</v>
      </c>
    </row>
    <row r="168" spans="1:29" x14ac:dyDescent="0.3">
      <c r="A168" s="41">
        <f>ROW()</f>
        <v>168</v>
      </c>
      <c r="B168" s="26">
        <f>IFERROR(IF(AND(J168=0,R168=0,Z170=0),0,IF(OR(COUNTIF(M:M,E168)&lt;&gt;0,COUNTIF(U:U,E168)&lt;&gt;0),1,IF(OR(COUNTIF(E:E,M168)&lt;&gt;0,COUNTIF(U:U,M168)&lt;&gt;0),2,IF(OR(COUNTIF(E:E,U170)&lt;&gt;0,COUNTIF(M:M,U170)&lt;&gt;0),3,0)))),1)</f>
        <v>0</v>
      </c>
      <c r="E168" s="1" t="str">
        <f>Items!$E$147</f>
        <v>Капитальные затраты</v>
      </c>
      <c r="F168" s="1" t="str">
        <f>Items!$F$160</f>
        <v>Основные средства - тип - 2</v>
      </c>
      <c r="G168" s="3" t="s">
        <v>300</v>
      </c>
      <c r="H168" s="1" t="str">
        <f>dbP!$Y$2</f>
        <v>Y</v>
      </c>
      <c r="I168" s="1" t="str">
        <f>dbP!$Z$2</f>
        <v>Z</v>
      </c>
      <c r="J168" s="1" t="str">
        <f t="shared" si="44"/>
        <v>Капзатраты - тип - 2 - 8</v>
      </c>
      <c r="K168" s="1">
        <f t="shared" si="45"/>
        <v>1</v>
      </c>
      <c r="L168" s="6" t="str">
        <f>Items!$L$19</f>
        <v>BS(+)</v>
      </c>
      <c r="M168" s="1" t="str">
        <f>Items!$M$147</f>
        <v>Оплата капзатрат</v>
      </c>
      <c r="N168" s="1" t="str">
        <f>Items!$F$160</f>
        <v>Основные средства - тип - 2</v>
      </c>
      <c r="O168" s="6" t="str">
        <f>Items!$G$168</f>
        <v>Капзатраты - тип - 2 - 8</v>
      </c>
      <c r="P168" s="1" t="str">
        <f>dbP!$AA$2</f>
        <v>AA</v>
      </c>
      <c r="R168" s="1" t="str">
        <f t="shared" si="40"/>
        <v>Капзатраты - тип - 2 - 8</v>
      </c>
      <c r="S168" s="1">
        <f>IF(OR(R168=0,R168=""),0,IF(AND(N168&lt;&gt;"",O168=""),IF(COUNTIFS(M:M,M168,N:N,N168,O:O,"")=1,0,1),IF(COUNTIF(R:R,R168)=1,0,1)))</f>
        <v>0</v>
      </c>
      <c r="T168" s="6" t="str">
        <f>Items!$T$19</f>
        <v>CF(-)</v>
      </c>
      <c r="U168" s="3" t="s">
        <v>331</v>
      </c>
      <c r="Z168" s="1" t="str">
        <f t="shared" si="47"/>
        <v>Нераспределенная прибыль</v>
      </c>
      <c r="AA168" s="1">
        <f t="shared" si="48"/>
        <v>0</v>
      </c>
      <c r="AB168" s="1" t="str">
        <f>Items!$AB$81</f>
        <v>PL</v>
      </c>
      <c r="AC168" s="1">
        <f>IF(U168&lt;&gt;Items!$U$17,0,IF(OR(V168="",W168=""),0,MAX(AC$8:AC167)+1))</f>
        <v>0</v>
      </c>
    </row>
    <row r="169" spans="1:29" x14ac:dyDescent="0.3">
      <c r="A169" s="41">
        <f>ROW()</f>
        <v>169</v>
      </c>
      <c r="B169" s="26">
        <f>IFERROR(IF(AND(J169=0,R169=0,Z171=0),0,IF(OR(COUNTIF(M:M,E169)&lt;&gt;0,COUNTIF(U:U,E169)&lt;&gt;0),1,IF(OR(COUNTIF(E:E,M169)&lt;&gt;0,COUNTIF(U:U,M169)&lt;&gt;0),2,IF(OR(COUNTIF(E:E,U171)&lt;&gt;0,COUNTIF(M:M,U171)&lt;&gt;0),3,0)))),1)</f>
        <v>0</v>
      </c>
      <c r="E169" s="1" t="str">
        <f>Items!$E$147</f>
        <v>Капитальные затраты</v>
      </c>
      <c r="F169" s="1" t="str">
        <f>Items!$F$160</f>
        <v>Основные средства - тип - 2</v>
      </c>
      <c r="G169" s="3" t="s">
        <v>301</v>
      </c>
      <c r="H169" s="1" t="str">
        <f>dbP!$Y$2</f>
        <v>Y</v>
      </c>
      <c r="I169" s="1" t="str">
        <f>dbP!$Z$2</f>
        <v>Z</v>
      </c>
      <c r="J169" s="1" t="str">
        <f t="shared" si="44"/>
        <v>Капзатраты - тип - 2 - 9</v>
      </c>
      <c r="K169" s="1">
        <f t="shared" si="45"/>
        <v>1</v>
      </c>
      <c r="L169" s="6" t="str">
        <f>Items!$L$19</f>
        <v>BS(+)</v>
      </c>
      <c r="M169" s="1" t="str">
        <f>Items!$M$147</f>
        <v>Оплата капзатрат</v>
      </c>
      <c r="N169" s="1" t="str">
        <f>Items!$F$160</f>
        <v>Основные средства - тип - 2</v>
      </c>
      <c r="O169" s="6" t="str">
        <f>Items!$G$169</f>
        <v>Капзатраты - тип - 2 - 9</v>
      </c>
      <c r="P169" s="1" t="str">
        <f>dbP!$AA$2</f>
        <v>AA</v>
      </c>
      <c r="R169" s="1" t="str">
        <f t="shared" si="40"/>
        <v>Капзатраты - тип - 2 - 9</v>
      </c>
      <c r="S169" s="1">
        <f>IF(OR(R169=0,R169=""),0,IF(AND(N169&lt;&gt;"",O169=""),IF(COUNTIFS(M:M,M169,N:N,N169,O:O,"")=1,0,1),IF(COUNTIF(R:R,R169)=1,0,1)))</f>
        <v>0</v>
      </c>
      <c r="T169" s="6" t="str">
        <f>Items!$T$19</f>
        <v>CF(-)</v>
      </c>
      <c r="AC169" s="1">
        <f>IF(U169&lt;&gt;Items!$U$17,0,IF(OR(V169="",W169=""),0,MAX(AC$8:AC168)+1))</f>
        <v>0</v>
      </c>
    </row>
    <row r="170" spans="1:29" x14ac:dyDescent="0.3">
      <c r="A170" s="41">
        <f>ROW()</f>
        <v>170</v>
      </c>
      <c r="B170" s="26">
        <f>IFERROR(IF(AND(J170=0,R170=0,Z172=0),0,IF(OR(COUNTIF(M:M,E170)&lt;&gt;0,COUNTIF(U:U,E170)&lt;&gt;0),1,IF(OR(COUNTIF(E:E,M170)&lt;&gt;0,COUNTIF(U:U,M170)&lt;&gt;0),2,IF(OR(COUNTIF(E:E,U172)&lt;&gt;0,COUNTIF(M:M,U172)&lt;&gt;0),3,0)))),1)</f>
        <v>0</v>
      </c>
      <c r="E170" s="1" t="str">
        <f>Items!$E$147</f>
        <v>Капитальные затраты</v>
      </c>
      <c r="F170" s="1" t="str">
        <f>Items!$F$160</f>
        <v>Основные средства - тип - 2</v>
      </c>
      <c r="G170" s="3" t="s">
        <v>302</v>
      </c>
      <c r="H170" s="1" t="str">
        <f>dbP!$Y$2</f>
        <v>Y</v>
      </c>
      <c r="I170" s="1" t="str">
        <f>dbP!$Z$2</f>
        <v>Z</v>
      </c>
      <c r="J170" s="1" t="str">
        <f t="shared" si="44"/>
        <v>Капзатраты - тип - 2 - 10</v>
      </c>
      <c r="K170" s="1">
        <f t="shared" si="45"/>
        <v>1</v>
      </c>
      <c r="L170" s="6" t="str">
        <f>Items!$L$19</f>
        <v>BS(+)</v>
      </c>
      <c r="M170" s="1" t="str">
        <f>Items!$M$147</f>
        <v>Оплата капзатрат</v>
      </c>
      <c r="N170" s="1" t="str">
        <f>Items!$F$160</f>
        <v>Основные средства - тип - 2</v>
      </c>
      <c r="O170" s="6" t="str">
        <f>Items!$G$170</f>
        <v>Капзатраты - тип - 2 - 10</v>
      </c>
      <c r="P170" s="1" t="str">
        <f>dbP!$AA$2</f>
        <v>AA</v>
      </c>
      <c r="R170" s="1" t="str">
        <f t="shared" si="40"/>
        <v>Капзатраты - тип - 2 - 10</v>
      </c>
      <c r="S170" s="1">
        <f>IF(OR(R170=0,R170=""),0,IF(AND(N170&lt;&gt;"",O170=""),IF(COUNTIFS(M:M,M170,N:N,N170,O:O,"")=1,0,1),IF(COUNTIF(R:R,R170)=1,0,1)))</f>
        <v>0</v>
      </c>
      <c r="T170" s="6" t="str">
        <f>Items!$T$19</f>
        <v>CF(-)</v>
      </c>
      <c r="AC170" s="1">
        <f>IF(U170&lt;&gt;Items!$U$17,0,IF(OR(V170="",W170=""),0,MAX(AC$8:AC169)+1))</f>
        <v>0</v>
      </c>
    </row>
    <row r="171" spans="1:29" x14ac:dyDescent="0.3">
      <c r="A171" s="41">
        <f>ROW()</f>
        <v>171</v>
      </c>
      <c r="B171" s="26">
        <f>IFERROR(IF(AND(J171=0,R171=0,Z173=0),0,IF(OR(COUNTIF(M:M,E171)&lt;&gt;0,COUNTIF(U:U,E171)&lt;&gt;0),1,IF(OR(COUNTIF(E:E,M171)&lt;&gt;0,COUNTIF(U:U,M171)&lt;&gt;0),2,IF(OR(COUNTIF(E:E,U173)&lt;&gt;0,COUNTIF(M:M,U173)&lt;&gt;0),3,0)))),1)</f>
        <v>0</v>
      </c>
      <c r="E171" s="1" t="str">
        <f>Items!$E$147</f>
        <v>Капитальные затраты</v>
      </c>
      <c r="F171" s="3" t="s">
        <v>280</v>
      </c>
      <c r="G171" s="6"/>
      <c r="H171" s="1" t="str">
        <f>dbP!$Y$2</f>
        <v>Y</v>
      </c>
      <c r="I171" s="1" t="str">
        <f>dbP!$Z$2</f>
        <v>Z</v>
      </c>
      <c r="J171" s="1" t="str">
        <f t="shared" si="44"/>
        <v>Основные средства - тип - 3</v>
      </c>
      <c r="K171" s="1">
        <f t="shared" si="45"/>
        <v>0</v>
      </c>
      <c r="L171" s="6"/>
      <c r="M171" s="1" t="str">
        <f>Items!$M$147</f>
        <v>Оплата капзатрат</v>
      </c>
      <c r="N171" s="1" t="str">
        <f>Items!$F$171</f>
        <v>Основные средства - тип - 3</v>
      </c>
      <c r="O171" s="6"/>
      <c r="P171" s="1" t="str">
        <f>dbP!$AA$2</f>
        <v>AA</v>
      </c>
      <c r="R171" s="1" t="str">
        <f t="shared" si="40"/>
        <v>Основные средства - тип - 3</v>
      </c>
      <c r="S171" s="1">
        <f>IF(OR(R171=0,R171=""),0,IF(AND(N171&lt;&gt;"",O171=""),IF(COUNTIFS(M:M,M171,N:N,N171,O:O,"")=1,0,1),IF(COUNTIF(R:R,R171)=1,0,1)))</f>
        <v>0</v>
      </c>
      <c r="AC171" s="1">
        <f>IF(U171&lt;&gt;Items!$U$17,0,IF(OR(V171="",W171=""),0,MAX(AC$8:AC170)+1))</f>
        <v>0</v>
      </c>
    </row>
    <row r="172" spans="1:29" x14ac:dyDescent="0.3">
      <c r="A172" s="41">
        <f>ROW()</f>
        <v>172</v>
      </c>
      <c r="B172" s="26">
        <f>IFERROR(IF(AND(J172=0,R172=0,Z174=0),0,IF(OR(COUNTIF(M:M,E172)&lt;&gt;0,COUNTIF(U:U,E172)&lt;&gt;0),1,IF(OR(COUNTIF(E:E,M172)&lt;&gt;0,COUNTIF(U:U,M172)&lt;&gt;0),2,IF(OR(COUNTIF(E:E,U174)&lt;&gt;0,COUNTIF(M:M,U174)&lt;&gt;0),3,0)))),1)</f>
        <v>0</v>
      </c>
      <c r="E172" s="1" t="str">
        <f>Items!$E$147</f>
        <v>Капитальные затраты</v>
      </c>
      <c r="F172" s="1" t="str">
        <f>Items!$F$171</f>
        <v>Основные средства - тип - 3</v>
      </c>
      <c r="G172" s="3" t="s">
        <v>294</v>
      </c>
      <c r="H172" s="1" t="str">
        <f>dbP!$Y$2</f>
        <v>Y</v>
      </c>
      <c r="I172" s="1" t="str">
        <f>dbP!$Z$2</f>
        <v>Z</v>
      </c>
      <c r="J172" s="1" t="str">
        <f t="shared" si="44"/>
        <v>Капзатраты - тип - 3 - 1</v>
      </c>
      <c r="K172" s="1">
        <f t="shared" si="45"/>
        <v>1</v>
      </c>
      <c r="L172" s="6" t="str">
        <f>Items!$L$19</f>
        <v>BS(+)</v>
      </c>
      <c r="M172" s="1" t="str">
        <f>Items!$M$147</f>
        <v>Оплата капзатрат</v>
      </c>
      <c r="N172" s="1" t="str">
        <f>Items!$F$171</f>
        <v>Основные средства - тип - 3</v>
      </c>
      <c r="O172" s="6" t="str">
        <f>Items!$G$172</f>
        <v>Капзатраты - тип - 3 - 1</v>
      </c>
      <c r="P172" s="1" t="str">
        <f>dbP!$AA$2</f>
        <v>AA</v>
      </c>
      <c r="R172" s="1" t="str">
        <f t="shared" si="40"/>
        <v>Капзатраты - тип - 3 - 1</v>
      </c>
      <c r="S172" s="1">
        <f>IF(OR(R172=0,R172=""),0,IF(AND(N172&lt;&gt;"",O172=""),IF(COUNTIFS(M:M,M172,N:N,N172,O:O,"")=1,0,1),IF(COUNTIF(R:R,R172)=1,0,1)))</f>
        <v>0</v>
      </c>
      <c r="T172" s="6" t="str">
        <f>Items!$T$19</f>
        <v>CF(-)</v>
      </c>
      <c r="AC172" s="1">
        <f>IF(U172&lt;&gt;Items!$U$17,0,IF(OR(V172="",W172=""),0,MAX(AC$8:AC171)+1))</f>
        <v>0</v>
      </c>
    </row>
    <row r="173" spans="1:29" x14ac:dyDescent="0.3">
      <c r="A173" s="41">
        <f>ROW()</f>
        <v>173</v>
      </c>
      <c r="B173" s="26">
        <f>IFERROR(IF(AND(J173=0,R173=0,Z175=0),0,IF(OR(COUNTIF(M:M,E173)&lt;&gt;0,COUNTIF(U:U,E173)&lt;&gt;0),1,IF(OR(COUNTIF(E:E,M173)&lt;&gt;0,COUNTIF(U:U,M173)&lt;&gt;0),2,IF(OR(COUNTIF(E:E,U175)&lt;&gt;0,COUNTIF(M:M,U175)&lt;&gt;0),3,0)))),1)</f>
        <v>0</v>
      </c>
      <c r="E173" s="1" t="str">
        <f>Items!$E$147</f>
        <v>Капитальные затраты</v>
      </c>
      <c r="F173" s="1" t="str">
        <f>Items!$F$171</f>
        <v>Основные средства - тип - 3</v>
      </c>
      <c r="G173" s="3" t="s">
        <v>303</v>
      </c>
      <c r="H173" s="1" t="str">
        <f>dbP!$Y$2</f>
        <v>Y</v>
      </c>
      <c r="I173" s="1" t="str">
        <f>dbP!$Z$2</f>
        <v>Z</v>
      </c>
      <c r="J173" s="1" t="str">
        <f t="shared" si="44"/>
        <v>Капзатраты - тип - 3 - 2</v>
      </c>
      <c r="K173" s="1">
        <f t="shared" si="45"/>
        <v>1</v>
      </c>
      <c r="L173" s="6" t="str">
        <f>Items!$L$19</f>
        <v>BS(+)</v>
      </c>
      <c r="M173" s="1" t="str">
        <f>Items!$M$147</f>
        <v>Оплата капзатрат</v>
      </c>
      <c r="N173" s="1" t="str">
        <f>Items!$F$171</f>
        <v>Основные средства - тип - 3</v>
      </c>
      <c r="O173" s="6" t="str">
        <f>Items!$G$173</f>
        <v>Капзатраты - тип - 3 - 2</v>
      </c>
      <c r="P173" s="1" t="str">
        <f>dbP!$AA$2</f>
        <v>AA</v>
      </c>
      <c r="R173" s="1" t="str">
        <f t="shared" si="40"/>
        <v>Капзатраты - тип - 3 - 2</v>
      </c>
      <c r="S173" s="1">
        <f>IF(OR(R173=0,R173=""),0,IF(AND(N173&lt;&gt;"",O173=""),IF(COUNTIFS(M:M,M173,N:N,N173,O:O,"")=1,0,1),IF(COUNTIF(R:R,R173)=1,0,1)))</f>
        <v>0</v>
      </c>
      <c r="T173" s="6" t="str">
        <f>Items!$T$19</f>
        <v>CF(-)</v>
      </c>
      <c r="AC173" s="1">
        <f>IF(U173&lt;&gt;Items!$U$17,0,IF(OR(V173="",W173=""),0,MAX(AC$8:AC172)+1))</f>
        <v>0</v>
      </c>
    </row>
    <row r="174" spans="1:29" x14ac:dyDescent="0.3">
      <c r="A174" s="41">
        <f>ROW()</f>
        <v>174</v>
      </c>
      <c r="B174" s="26">
        <f>IFERROR(IF(AND(J174=0,R174=0,Z176=0),0,IF(OR(COUNTIF(M:M,E174)&lt;&gt;0,COUNTIF(U:U,E174)&lt;&gt;0),1,IF(OR(COUNTIF(E:E,M174)&lt;&gt;0,COUNTIF(U:U,M174)&lt;&gt;0),2,IF(OR(COUNTIF(E:E,U176)&lt;&gt;0,COUNTIF(M:M,U176)&lt;&gt;0),3,0)))),1)</f>
        <v>0</v>
      </c>
      <c r="E174" s="1" t="str">
        <f>Items!$E$147</f>
        <v>Капитальные затраты</v>
      </c>
      <c r="F174" s="1" t="str">
        <f>Items!$F$171</f>
        <v>Основные средства - тип - 3</v>
      </c>
      <c r="G174" s="3" t="s">
        <v>304</v>
      </c>
      <c r="H174" s="1" t="str">
        <f>dbP!$Y$2</f>
        <v>Y</v>
      </c>
      <c r="I174" s="1" t="str">
        <f>dbP!$Z$2</f>
        <v>Z</v>
      </c>
      <c r="J174" s="1" t="str">
        <f t="shared" si="44"/>
        <v>Капзатраты - тип - 3 - 3</v>
      </c>
      <c r="K174" s="1">
        <f t="shared" si="45"/>
        <v>1</v>
      </c>
      <c r="L174" s="6" t="str">
        <f>Items!$L$19</f>
        <v>BS(+)</v>
      </c>
      <c r="M174" s="1" t="str">
        <f>Items!$M$147</f>
        <v>Оплата капзатрат</v>
      </c>
      <c r="N174" s="1" t="str">
        <f>Items!$F$171</f>
        <v>Основные средства - тип - 3</v>
      </c>
      <c r="O174" s="6" t="str">
        <f>Items!$G$174</f>
        <v>Капзатраты - тип - 3 - 3</v>
      </c>
      <c r="P174" s="1" t="str">
        <f>dbP!$AA$2</f>
        <v>AA</v>
      </c>
      <c r="R174" s="1" t="str">
        <f t="shared" si="40"/>
        <v>Капзатраты - тип - 3 - 3</v>
      </c>
      <c r="S174" s="1">
        <f>IF(OR(R174=0,R174=""),0,IF(AND(N174&lt;&gt;"",O174=""),IF(COUNTIFS(M:M,M174,N:N,N174,O:O,"")=1,0,1),IF(COUNTIF(R:R,R174)=1,0,1)))</f>
        <v>0</v>
      </c>
      <c r="T174" s="6" t="str">
        <f>Items!$T$19</f>
        <v>CF(-)</v>
      </c>
      <c r="AC174" s="1">
        <f>IF(U174&lt;&gt;Items!$U$17,0,IF(OR(V174="",W174=""),0,MAX(AC$8:AC173)+1))</f>
        <v>0</v>
      </c>
    </row>
    <row r="175" spans="1:29" x14ac:dyDescent="0.3">
      <c r="A175" s="41">
        <f>ROW()</f>
        <v>175</v>
      </c>
      <c r="B175" s="26">
        <f>IFERROR(IF(AND(J175=0,R175=0,Z177=0),0,IF(OR(COUNTIF(M:M,E175)&lt;&gt;0,COUNTIF(U:U,E175)&lt;&gt;0),1,IF(OR(COUNTIF(E:E,M175)&lt;&gt;0,COUNTIF(U:U,M175)&lt;&gt;0),2,IF(OR(COUNTIF(E:E,U177)&lt;&gt;0,COUNTIF(M:M,U177)&lt;&gt;0),3,0)))),1)</f>
        <v>0</v>
      </c>
      <c r="E175" s="1" t="str">
        <f>Items!$E$147</f>
        <v>Капитальные затраты</v>
      </c>
      <c r="F175" s="1" t="str">
        <f>Items!$F$171</f>
        <v>Основные средства - тип - 3</v>
      </c>
      <c r="G175" s="3" t="s">
        <v>305</v>
      </c>
      <c r="H175" s="1" t="str">
        <f>dbP!$Y$2</f>
        <v>Y</v>
      </c>
      <c r="I175" s="1" t="str">
        <f>dbP!$Z$2</f>
        <v>Z</v>
      </c>
      <c r="J175" s="1" t="str">
        <f t="shared" si="44"/>
        <v>Капзатраты - тип - 3 - 4</v>
      </c>
      <c r="K175" s="1">
        <f t="shared" si="45"/>
        <v>1</v>
      </c>
      <c r="L175" s="6" t="str">
        <f>Items!$L$19</f>
        <v>BS(+)</v>
      </c>
      <c r="M175" s="1" t="str">
        <f>Items!$M$147</f>
        <v>Оплата капзатрат</v>
      </c>
      <c r="N175" s="1" t="str">
        <f>Items!$F$171</f>
        <v>Основные средства - тип - 3</v>
      </c>
      <c r="O175" s="6" t="str">
        <f>Items!$G$175</f>
        <v>Капзатраты - тип - 3 - 4</v>
      </c>
      <c r="P175" s="1" t="str">
        <f>dbP!$AA$2</f>
        <v>AA</v>
      </c>
      <c r="R175" s="1" t="str">
        <f t="shared" si="40"/>
        <v>Капзатраты - тип - 3 - 4</v>
      </c>
      <c r="S175" s="1">
        <f>IF(OR(R175=0,R175=""),0,IF(AND(N175&lt;&gt;"",O175=""),IF(COUNTIFS(M:M,M175,N:N,N175,O:O,"")=1,0,1),IF(COUNTIF(R:R,R175)=1,0,1)))</f>
        <v>0</v>
      </c>
      <c r="T175" s="6" t="str">
        <f>Items!$T$19</f>
        <v>CF(-)</v>
      </c>
      <c r="AC175" s="1">
        <f>IF(U175&lt;&gt;Items!$U$17,0,IF(OR(V175="",W175=""),0,MAX(AC$8:AC174)+1))</f>
        <v>0</v>
      </c>
    </row>
    <row r="176" spans="1:29" x14ac:dyDescent="0.3">
      <c r="A176" s="41">
        <f>ROW()</f>
        <v>176</v>
      </c>
      <c r="B176" s="26">
        <f>IFERROR(IF(AND(J176=0,R176=0,Z178=0),0,IF(OR(COUNTIF(M:M,E176)&lt;&gt;0,COUNTIF(U:U,E176)&lt;&gt;0),1,IF(OR(COUNTIF(E:E,M176)&lt;&gt;0,COUNTIF(U:U,M176)&lt;&gt;0),2,IF(OR(COUNTIF(E:E,U178)&lt;&gt;0,COUNTIF(M:M,U178)&lt;&gt;0),3,0)))),1)</f>
        <v>0</v>
      </c>
      <c r="E176" s="1" t="str">
        <f>Items!$E$147</f>
        <v>Капитальные затраты</v>
      </c>
      <c r="F176" s="1" t="str">
        <f>Items!$F$171</f>
        <v>Основные средства - тип - 3</v>
      </c>
      <c r="G176" s="3" t="s">
        <v>306</v>
      </c>
      <c r="H176" s="1" t="str">
        <f>dbP!$Y$2</f>
        <v>Y</v>
      </c>
      <c r="I176" s="1" t="str">
        <f>dbP!$Z$2</f>
        <v>Z</v>
      </c>
      <c r="J176" s="1" t="str">
        <f t="shared" si="44"/>
        <v>Капзатраты - тип - 3 - 5</v>
      </c>
      <c r="K176" s="1">
        <f t="shared" si="45"/>
        <v>1</v>
      </c>
      <c r="L176" s="6" t="str">
        <f>Items!$L$19</f>
        <v>BS(+)</v>
      </c>
      <c r="M176" s="1" t="str">
        <f>Items!$M$147</f>
        <v>Оплата капзатрат</v>
      </c>
      <c r="N176" s="1" t="str">
        <f>Items!$F$171</f>
        <v>Основные средства - тип - 3</v>
      </c>
      <c r="O176" s="6" t="str">
        <f>Items!$G$176</f>
        <v>Капзатраты - тип - 3 - 5</v>
      </c>
      <c r="P176" s="1" t="str">
        <f>dbP!$AA$2</f>
        <v>AA</v>
      </c>
      <c r="R176" s="1" t="str">
        <f t="shared" si="40"/>
        <v>Капзатраты - тип - 3 - 5</v>
      </c>
      <c r="S176" s="1">
        <f>IF(OR(R176=0,R176=""),0,IF(AND(N176&lt;&gt;"",O176=""),IF(COUNTIFS(M:M,M176,N:N,N176,O:O,"")=1,0,1),IF(COUNTIF(R:R,R176)=1,0,1)))</f>
        <v>0</v>
      </c>
      <c r="T176" s="6" t="str">
        <f>Items!$T$19</f>
        <v>CF(-)</v>
      </c>
      <c r="AC176" s="1">
        <f>IF(U176&lt;&gt;Items!$U$17,0,IF(OR(V176="",W176=""),0,MAX(AC$8:AC175)+1))</f>
        <v>0</v>
      </c>
    </row>
    <row r="177" spans="1:29" x14ac:dyDescent="0.3">
      <c r="A177" s="41">
        <f>ROW()</f>
        <v>177</v>
      </c>
      <c r="B177" s="26">
        <f>IFERROR(IF(AND(J177=0,R177=0,Z179=0),0,IF(OR(COUNTIF(M:M,E177)&lt;&gt;0,COUNTIF(U:U,E177)&lt;&gt;0),1,IF(OR(COUNTIF(E:E,M177)&lt;&gt;0,COUNTIF(U:U,M177)&lt;&gt;0),2,IF(OR(COUNTIF(E:E,U179)&lt;&gt;0,COUNTIF(M:M,U179)&lt;&gt;0),3,0)))),1)</f>
        <v>0</v>
      </c>
      <c r="E177" s="1" t="str">
        <f>Items!$E$147</f>
        <v>Капитальные затраты</v>
      </c>
      <c r="F177" s="1" t="str">
        <f>Items!$F$171</f>
        <v>Основные средства - тип - 3</v>
      </c>
      <c r="G177" s="3" t="s">
        <v>307</v>
      </c>
      <c r="H177" s="1" t="str">
        <f>dbP!$Y$2</f>
        <v>Y</v>
      </c>
      <c r="I177" s="1" t="str">
        <f>dbP!$Z$2</f>
        <v>Z</v>
      </c>
      <c r="J177" s="1" t="str">
        <f t="shared" si="44"/>
        <v>Капзатраты - тип - 3 - 6</v>
      </c>
      <c r="K177" s="1">
        <f t="shared" si="45"/>
        <v>1</v>
      </c>
      <c r="L177" s="6" t="str">
        <f>Items!$L$19</f>
        <v>BS(+)</v>
      </c>
      <c r="M177" s="1" t="str">
        <f>Items!$M$147</f>
        <v>Оплата капзатрат</v>
      </c>
      <c r="N177" s="1" t="str">
        <f>Items!$F$171</f>
        <v>Основные средства - тип - 3</v>
      </c>
      <c r="O177" s="6" t="str">
        <f>Items!$G$177</f>
        <v>Капзатраты - тип - 3 - 6</v>
      </c>
      <c r="P177" s="1" t="str">
        <f>dbP!$AA$2</f>
        <v>AA</v>
      </c>
      <c r="R177" s="1" t="str">
        <f t="shared" si="40"/>
        <v>Капзатраты - тип - 3 - 6</v>
      </c>
      <c r="S177" s="1">
        <f>IF(OR(R177=0,R177=""),0,IF(AND(N177&lt;&gt;"",O177=""),IF(COUNTIFS(M:M,M177,N:N,N177,O:O,"")=1,0,1),IF(COUNTIF(R:R,R177)=1,0,1)))</f>
        <v>0</v>
      </c>
      <c r="T177" s="6" t="str">
        <f>Items!$T$19</f>
        <v>CF(-)</v>
      </c>
      <c r="AC177" s="1">
        <f>IF(U177&lt;&gt;Items!$U$17,0,IF(OR(V177="",W177=""),0,MAX(AC$8:AC176)+1))</f>
        <v>0</v>
      </c>
    </row>
    <row r="178" spans="1:29" x14ac:dyDescent="0.3">
      <c r="A178" s="41">
        <f>ROW()</f>
        <v>178</v>
      </c>
      <c r="B178" s="26">
        <f>IFERROR(IF(AND(J178=0,R178=0,Z180=0),0,IF(OR(COUNTIF(M:M,E178)&lt;&gt;0,COUNTIF(U:U,E178)&lt;&gt;0),1,IF(OR(COUNTIF(E:E,M178)&lt;&gt;0,COUNTIF(U:U,M178)&lt;&gt;0),2,IF(OR(COUNTIF(E:E,U180)&lt;&gt;0,COUNTIF(M:M,U180)&lt;&gt;0),3,0)))),1)</f>
        <v>0</v>
      </c>
      <c r="E178" s="1" t="str">
        <f>Items!$E$147</f>
        <v>Капитальные затраты</v>
      </c>
      <c r="F178" s="1" t="str">
        <f>Items!$F$171</f>
        <v>Основные средства - тип - 3</v>
      </c>
      <c r="G178" s="3" t="s">
        <v>308</v>
      </c>
      <c r="H178" s="1" t="str">
        <f>dbP!$Y$2</f>
        <v>Y</v>
      </c>
      <c r="I178" s="1" t="str">
        <f>dbP!$Z$2</f>
        <v>Z</v>
      </c>
      <c r="J178" s="1" t="str">
        <f t="shared" si="44"/>
        <v>Капзатраты - тип - 3 - 7</v>
      </c>
      <c r="K178" s="1">
        <f t="shared" si="45"/>
        <v>1</v>
      </c>
      <c r="L178" s="6" t="str">
        <f>Items!$L$19</f>
        <v>BS(+)</v>
      </c>
      <c r="M178" s="1" t="str">
        <f>Items!$M$147</f>
        <v>Оплата капзатрат</v>
      </c>
      <c r="N178" s="1" t="str">
        <f>Items!$F$171</f>
        <v>Основные средства - тип - 3</v>
      </c>
      <c r="O178" s="6" t="str">
        <f>Items!$G$178</f>
        <v>Капзатраты - тип - 3 - 7</v>
      </c>
      <c r="P178" s="1" t="str">
        <f>dbP!$AA$2</f>
        <v>AA</v>
      </c>
      <c r="R178" s="1" t="str">
        <f t="shared" si="40"/>
        <v>Капзатраты - тип - 3 - 7</v>
      </c>
      <c r="S178" s="1">
        <f>IF(OR(R178=0,R178=""),0,IF(AND(N178&lt;&gt;"",O178=""),IF(COUNTIFS(M:M,M178,N:N,N178,O:O,"")=1,0,1),IF(COUNTIF(R:R,R178)=1,0,1)))</f>
        <v>0</v>
      </c>
      <c r="T178" s="6" t="str">
        <f>Items!$T$19</f>
        <v>CF(-)</v>
      </c>
      <c r="AC178" s="1">
        <f>IF(U178&lt;&gt;Items!$U$17,0,IF(OR(V178="",W178=""),0,MAX(AC$8:AC177)+1))</f>
        <v>0</v>
      </c>
    </row>
    <row r="179" spans="1:29" x14ac:dyDescent="0.3">
      <c r="A179" s="41">
        <f>ROW()</f>
        <v>179</v>
      </c>
      <c r="B179" s="26">
        <f>IFERROR(IF(AND(J179=0,R179=0,Z181=0),0,IF(OR(COUNTIF(M:M,E179)&lt;&gt;0,COUNTIF(U:U,E179)&lt;&gt;0),1,IF(OR(COUNTIF(E:E,M179)&lt;&gt;0,COUNTIF(U:U,M179)&lt;&gt;0),2,IF(OR(COUNTIF(E:E,U181)&lt;&gt;0,COUNTIF(M:M,U181)&lt;&gt;0),3,0)))),1)</f>
        <v>0</v>
      </c>
      <c r="E179" s="1" t="str">
        <f>Items!$E$147</f>
        <v>Капитальные затраты</v>
      </c>
      <c r="F179" s="1" t="str">
        <f>Items!$F$171</f>
        <v>Основные средства - тип - 3</v>
      </c>
      <c r="G179" s="3" t="s">
        <v>309</v>
      </c>
      <c r="H179" s="1" t="str">
        <f>dbP!$Y$2</f>
        <v>Y</v>
      </c>
      <c r="I179" s="1" t="str">
        <f>dbP!$Z$2</f>
        <v>Z</v>
      </c>
      <c r="J179" s="1" t="str">
        <f t="shared" si="44"/>
        <v>Капзатраты - тип - 3 - 8</v>
      </c>
      <c r="K179" s="1">
        <f t="shared" si="45"/>
        <v>1</v>
      </c>
      <c r="L179" s="6" t="str">
        <f>Items!$L$19</f>
        <v>BS(+)</v>
      </c>
      <c r="M179" s="1" t="str">
        <f>Items!$M$147</f>
        <v>Оплата капзатрат</v>
      </c>
      <c r="N179" s="1" t="str">
        <f>Items!$F$171</f>
        <v>Основные средства - тип - 3</v>
      </c>
      <c r="O179" s="6" t="str">
        <f>Items!$G$179</f>
        <v>Капзатраты - тип - 3 - 8</v>
      </c>
      <c r="P179" s="1" t="str">
        <f>dbP!$AA$2</f>
        <v>AA</v>
      </c>
      <c r="R179" s="1" t="str">
        <f t="shared" si="40"/>
        <v>Капзатраты - тип - 3 - 8</v>
      </c>
      <c r="S179" s="1">
        <f>IF(OR(R179=0,R179=""),0,IF(AND(N179&lt;&gt;"",O179=""),IF(COUNTIFS(M:M,M179,N:N,N179,O:O,"")=1,0,1),IF(COUNTIF(R:R,R179)=1,0,1)))</f>
        <v>0</v>
      </c>
      <c r="T179" s="6" t="str">
        <f>Items!$T$19</f>
        <v>CF(-)</v>
      </c>
      <c r="AC179" s="1">
        <f>IF(U179&lt;&gt;Items!$U$17,0,IF(OR(V179="",W179=""),0,MAX(AC$8:AC178)+1))</f>
        <v>0</v>
      </c>
    </row>
    <row r="180" spans="1:29" x14ac:dyDescent="0.3">
      <c r="A180" s="41">
        <f>ROW()</f>
        <v>180</v>
      </c>
      <c r="B180" s="26">
        <f>IFERROR(IF(AND(J180=0,R180=0,Z182=0),0,IF(OR(COUNTIF(M:M,E180)&lt;&gt;0,COUNTIF(U:U,E180)&lt;&gt;0),1,IF(OR(COUNTIF(E:E,M180)&lt;&gt;0,COUNTIF(U:U,M180)&lt;&gt;0),2,IF(OR(COUNTIF(E:E,U182)&lt;&gt;0,COUNTIF(M:M,U182)&lt;&gt;0),3,0)))),1)</f>
        <v>0</v>
      </c>
      <c r="E180" s="1" t="str">
        <f>Items!$E$147</f>
        <v>Капитальные затраты</v>
      </c>
      <c r="F180" s="1" t="str">
        <f>Items!$F$171</f>
        <v>Основные средства - тип - 3</v>
      </c>
      <c r="G180" s="3" t="s">
        <v>310</v>
      </c>
      <c r="H180" s="1" t="str">
        <f>dbP!$Y$2</f>
        <v>Y</v>
      </c>
      <c r="I180" s="1" t="str">
        <f>dbP!$Z$2</f>
        <v>Z</v>
      </c>
      <c r="J180" s="1" t="str">
        <f t="shared" si="44"/>
        <v>Капзатраты - тип - 3 - 9</v>
      </c>
      <c r="K180" s="1">
        <f t="shared" si="45"/>
        <v>1</v>
      </c>
      <c r="L180" s="6" t="str">
        <f>Items!$L$19</f>
        <v>BS(+)</v>
      </c>
      <c r="M180" s="1" t="str">
        <f>Items!$M$147</f>
        <v>Оплата капзатрат</v>
      </c>
      <c r="N180" s="1" t="str">
        <f>Items!$F$171</f>
        <v>Основные средства - тип - 3</v>
      </c>
      <c r="O180" s="6" t="str">
        <f>Items!$G$180</f>
        <v>Капзатраты - тип - 3 - 9</v>
      </c>
      <c r="P180" s="1" t="str">
        <f>dbP!$AA$2</f>
        <v>AA</v>
      </c>
      <c r="R180" s="1" t="str">
        <f t="shared" si="40"/>
        <v>Капзатраты - тип - 3 - 9</v>
      </c>
      <c r="S180" s="1">
        <f>IF(OR(R180=0,R180=""),0,IF(AND(N180&lt;&gt;"",O180=""),IF(COUNTIFS(M:M,M180,N:N,N180,O:O,"")=1,0,1),IF(COUNTIF(R:R,R180)=1,0,1)))</f>
        <v>0</v>
      </c>
      <c r="T180" s="6" t="str">
        <f>Items!$T$19</f>
        <v>CF(-)</v>
      </c>
      <c r="AC180" s="1">
        <f>IF(U180&lt;&gt;Items!$U$17,0,IF(OR(V180="",W180=""),0,MAX(AC$8:AC179)+1))</f>
        <v>0</v>
      </c>
    </row>
    <row r="181" spans="1:29" x14ac:dyDescent="0.3">
      <c r="A181" s="41">
        <f>ROW()</f>
        <v>181</v>
      </c>
      <c r="B181" s="26">
        <f>IFERROR(IF(AND(J181=0,R181=0,Z183=0),0,IF(OR(COUNTIF(M:M,E181)&lt;&gt;0,COUNTIF(U:U,E181)&lt;&gt;0),1,IF(OR(COUNTIF(E:E,M181)&lt;&gt;0,COUNTIF(U:U,M181)&lt;&gt;0),2,IF(OR(COUNTIF(E:E,U183)&lt;&gt;0,COUNTIF(M:M,U183)&lt;&gt;0),3,0)))),1)</f>
        <v>0</v>
      </c>
      <c r="E181" s="1" t="str">
        <f>Items!$E$147</f>
        <v>Капитальные затраты</v>
      </c>
      <c r="F181" s="1" t="str">
        <f>Items!$F$171</f>
        <v>Основные средства - тип - 3</v>
      </c>
      <c r="G181" s="3" t="s">
        <v>311</v>
      </c>
      <c r="H181" s="1" t="str">
        <f>dbP!$Y$2</f>
        <v>Y</v>
      </c>
      <c r="I181" s="1" t="str">
        <f>dbP!$Z$2</f>
        <v>Z</v>
      </c>
      <c r="J181" s="1" t="str">
        <f t="shared" si="44"/>
        <v>Капзатраты - тип - 3 - 10</v>
      </c>
      <c r="K181" s="1">
        <f t="shared" si="45"/>
        <v>1</v>
      </c>
      <c r="L181" s="6" t="str">
        <f>Items!$L$19</f>
        <v>BS(+)</v>
      </c>
      <c r="M181" s="1" t="str">
        <f>Items!$M$147</f>
        <v>Оплата капзатрат</v>
      </c>
      <c r="N181" s="1" t="str">
        <f>Items!$F$171</f>
        <v>Основные средства - тип - 3</v>
      </c>
      <c r="O181" s="6" t="str">
        <f>Items!$G$181</f>
        <v>Капзатраты - тип - 3 - 10</v>
      </c>
      <c r="P181" s="1" t="str">
        <f>dbP!$AA$2</f>
        <v>AA</v>
      </c>
      <c r="R181" s="1" t="str">
        <f t="shared" si="40"/>
        <v>Капзатраты - тип - 3 - 10</v>
      </c>
      <c r="S181" s="1">
        <f>IF(OR(R181=0,R181=""),0,IF(AND(N181&lt;&gt;"",O181=""),IF(COUNTIFS(M:M,M181,N:N,N181,O:O,"")=1,0,1),IF(COUNTIF(R:R,R181)=1,0,1)))</f>
        <v>0</v>
      </c>
      <c r="T181" s="6" t="str">
        <f>Items!$T$19</f>
        <v>CF(-)</v>
      </c>
      <c r="AC181" s="1">
        <f>IF(U181&lt;&gt;Items!$U$17,0,IF(OR(V181="",W181=""),0,MAX(AC$8:AC180)+1))</f>
        <v>0</v>
      </c>
    </row>
    <row r="182" spans="1:29" x14ac:dyDescent="0.3">
      <c r="A182" s="41">
        <f>ROW()</f>
        <v>182</v>
      </c>
      <c r="B182" s="26">
        <f>IFERROR(IF(AND(J182=0,R182=0,Z184=0),0,IF(OR(COUNTIF(M:M,E182)&lt;&gt;0,COUNTIF(U:U,E182)&lt;&gt;0),1,IF(OR(COUNTIF(E:E,M182)&lt;&gt;0,COUNTIF(U:U,M182)&lt;&gt;0),2,IF(OR(COUNTIF(E:E,U184)&lt;&gt;0,COUNTIF(M:M,U184)&lt;&gt;0),3,0)))),1)</f>
        <v>0</v>
      </c>
      <c r="E182" s="1" t="str">
        <f>Items!$E$147</f>
        <v>Капитальные затраты</v>
      </c>
      <c r="F182" s="1" t="str">
        <f>Items!$F$171</f>
        <v>Основные средства - тип - 3</v>
      </c>
      <c r="G182" s="3" t="s">
        <v>312</v>
      </c>
      <c r="H182" s="1" t="str">
        <f>dbP!$Y$2</f>
        <v>Y</v>
      </c>
      <c r="I182" s="1" t="str">
        <f>dbP!$Z$2</f>
        <v>Z</v>
      </c>
      <c r="J182" s="1" t="str">
        <f t="shared" si="44"/>
        <v>Капзатраты - тип - 3 - 11</v>
      </c>
      <c r="K182" s="1">
        <f t="shared" si="45"/>
        <v>1</v>
      </c>
      <c r="L182" s="6" t="str">
        <f>Items!$L$19</f>
        <v>BS(+)</v>
      </c>
      <c r="M182" s="1" t="str">
        <f>Items!$M$147</f>
        <v>Оплата капзатрат</v>
      </c>
      <c r="N182" s="1" t="str">
        <f>Items!$F$171</f>
        <v>Основные средства - тип - 3</v>
      </c>
      <c r="O182" s="6" t="str">
        <f>Items!$G$182</f>
        <v>Капзатраты - тип - 3 - 11</v>
      </c>
      <c r="P182" s="1" t="str">
        <f>dbP!$AA$2</f>
        <v>AA</v>
      </c>
      <c r="R182" s="1" t="str">
        <f t="shared" si="40"/>
        <v>Капзатраты - тип - 3 - 11</v>
      </c>
      <c r="S182" s="1">
        <f>IF(OR(R182=0,R182=""),0,IF(AND(N182&lt;&gt;"",O182=""),IF(COUNTIFS(M:M,M182,N:N,N182,O:O,"")=1,0,1),IF(COUNTIF(R:R,R182)=1,0,1)))</f>
        <v>0</v>
      </c>
      <c r="T182" s="6" t="str">
        <f>Items!$T$19</f>
        <v>CF(-)</v>
      </c>
      <c r="AC182" s="1">
        <f>IF(U182&lt;&gt;Items!$U$17,0,IF(OR(V182="",W182=""),0,MAX(AC$8:AC181)+1))</f>
        <v>0</v>
      </c>
    </row>
    <row r="183" spans="1:29" x14ac:dyDescent="0.3">
      <c r="A183" s="41">
        <f>ROW()</f>
        <v>183</v>
      </c>
      <c r="B183" s="26">
        <f>IFERROR(IF(AND(J183=0,R183=0,Z185=0),0,IF(OR(COUNTIF(M:M,E183)&lt;&gt;0,COUNTIF(U:U,E183)&lt;&gt;0),1,IF(OR(COUNTIF(E:E,M183)&lt;&gt;0,COUNTIF(U:U,M183)&lt;&gt;0),2,IF(OR(COUNTIF(E:E,U185)&lt;&gt;0,COUNTIF(M:M,U185)&lt;&gt;0),3,0)))),1)</f>
        <v>0</v>
      </c>
      <c r="E183" s="1" t="str">
        <f>Items!$E$147</f>
        <v>Капитальные затраты</v>
      </c>
      <c r="F183" s="1" t="str">
        <f>Items!$F$171</f>
        <v>Основные средства - тип - 3</v>
      </c>
      <c r="G183" s="3" t="s">
        <v>313</v>
      </c>
      <c r="H183" s="1" t="str">
        <f>dbP!$Y$2</f>
        <v>Y</v>
      </c>
      <c r="I183" s="1" t="str">
        <f>dbP!$Z$2</f>
        <v>Z</v>
      </c>
      <c r="J183" s="1" t="str">
        <f t="shared" si="44"/>
        <v>Капзатраты - тип - 3 - 12</v>
      </c>
      <c r="K183" s="1">
        <f t="shared" si="45"/>
        <v>1</v>
      </c>
      <c r="L183" s="6" t="str">
        <f>Items!$L$19</f>
        <v>BS(+)</v>
      </c>
      <c r="M183" s="1" t="str">
        <f>Items!$M$147</f>
        <v>Оплата капзатрат</v>
      </c>
      <c r="N183" s="1" t="str">
        <f>Items!$F$171</f>
        <v>Основные средства - тип - 3</v>
      </c>
      <c r="O183" s="6" t="str">
        <f>Items!$G$183</f>
        <v>Капзатраты - тип - 3 - 12</v>
      </c>
      <c r="P183" s="1" t="str">
        <f>dbP!$AA$2</f>
        <v>AA</v>
      </c>
      <c r="R183" s="1" t="str">
        <f t="shared" si="40"/>
        <v>Капзатраты - тип - 3 - 12</v>
      </c>
      <c r="S183" s="1">
        <f>IF(OR(R183=0,R183=""),0,IF(AND(N183&lt;&gt;"",O183=""),IF(COUNTIFS(M:M,M183,N:N,N183,O:O,"")=1,0,1),IF(COUNTIF(R:R,R183)=1,0,1)))</f>
        <v>0</v>
      </c>
      <c r="T183" s="6" t="str">
        <f>Items!$T$19</f>
        <v>CF(-)</v>
      </c>
      <c r="AC183" s="1">
        <f>IF(U183&lt;&gt;Items!$U$17,0,IF(OR(V183="",W183=""),0,MAX(AC$8:AC182)+1))</f>
        <v>0</v>
      </c>
    </row>
    <row r="184" spans="1:29" x14ac:dyDescent="0.3">
      <c r="A184" s="41">
        <f>ROW()</f>
        <v>184</v>
      </c>
      <c r="B184" s="26">
        <f>IFERROR(IF(AND(J184=0,R184=0,Z186=0),0,IF(OR(COUNTIF(M:M,E184)&lt;&gt;0,COUNTIF(U:U,E184)&lt;&gt;0),1,IF(OR(COUNTIF(E:E,M184)&lt;&gt;0,COUNTIF(U:U,M184)&lt;&gt;0),2,IF(OR(COUNTIF(E:E,U186)&lt;&gt;0,COUNTIF(M:M,U186)&lt;&gt;0),3,0)))),1)</f>
        <v>0</v>
      </c>
      <c r="E184" s="1" t="str">
        <f>Items!$E$147</f>
        <v>Капитальные затраты</v>
      </c>
      <c r="F184" s="1" t="str">
        <f>Items!$F$171</f>
        <v>Основные средства - тип - 3</v>
      </c>
      <c r="G184" s="3" t="s">
        <v>314</v>
      </c>
      <c r="H184" s="1" t="str">
        <f>dbP!$Y$2</f>
        <v>Y</v>
      </c>
      <c r="I184" s="1" t="str">
        <f>dbP!$Z$2</f>
        <v>Z</v>
      </c>
      <c r="J184" s="1" t="str">
        <f t="shared" si="44"/>
        <v>Капзатраты - тип - 3 - 13</v>
      </c>
      <c r="K184" s="1">
        <f t="shared" si="45"/>
        <v>1</v>
      </c>
      <c r="L184" s="6" t="str">
        <f>Items!$L$19</f>
        <v>BS(+)</v>
      </c>
      <c r="M184" s="1" t="str">
        <f>Items!$M$147</f>
        <v>Оплата капзатрат</v>
      </c>
      <c r="N184" s="1" t="str">
        <f>Items!$F$171</f>
        <v>Основные средства - тип - 3</v>
      </c>
      <c r="O184" s="6" t="str">
        <f>Items!$G$184</f>
        <v>Капзатраты - тип - 3 - 13</v>
      </c>
      <c r="P184" s="1" t="str">
        <f>dbP!$AA$2</f>
        <v>AA</v>
      </c>
      <c r="R184" s="1" t="str">
        <f t="shared" si="40"/>
        <v>Капзатраты - тип - 3 - 13</v>
      </c>
      <c r="S184" s="1">
        <f>IF(OR(R184=0,R184=""),0,IF(AND(N184&lt;&gt;"",O184=""),IF(COUNTIFS(M:M,M184,N:N,N184,O:O,"")=1,0,1),IF(COUNTIF(R:R,R184)=1,0,1)))</f>
        <v>0</v>
      </c>
      <c r="T184" s="6" t="str">
        <f>Items!$T$19</f>
        <v>CF(-)</v>
      </c>
      <c r="AC184" s="1">
        <f>IF(U184&lt;&gt;Items!$U$17,0,IF(OR(V184="",W184=""),0,MAX(AC$8:AC183)+1))</f>
        <v>0</v>
      </c>
    </row>
    <row r="185" spans="1:29" x14ac:dyDescent="0.3">
      <c r="A185" s="41">
        <f>ROW()</f>
        <v>185</v>
      </c>
      <c r="B185" s="26">
        <f>IFERROR(IF(AND(J185=0,R185=0,Z187=0),0,IF(OR(COUNTIF(M:M,E185)&lt;&gt;0,COUNTIF(U:U,E185)&lt;&gt;0),1,IF(OR(COUNTIF(E:E,M185)&lt;&gt;0,COUNTIF(U:U,M185)&lt;&gt;0),2,IF(OR(COUNTIF(E:E,U187)&lt;&gt;0,COUNTIF(M:M,U187)&lt;&gt;0),3,0)))),1)</f>
        <v>0</v>
      </c>
      <c r="E185" s="1" t="str">
        <f>Items!$E$147</f>
        <v>Капитальные затраты</v>
      </c>
      <c r="F185" s="1" t="str">
        <f>Items!$F$171</f>
        <v>Основные средства - тип - 3</v>
      </c>
      <c r="G185" s="3" t="s">
        <v>315</v>
      </c>
      <c r="H185" s="1" t="str">
        <f>dbP!$Y$2</f>
        <v>Y</v>
      </c>
      <c r="I185" s="1" t="str">
        <f>dbP!$Z$2</f>
        <v>Z</v>
      </c>
      <c r="J185" s="1" t="str">
        <f t="shared" si="44"/>
        <v>Капзатраты - тип - 3 - 14</v>
      </c>
      <c r="K185" s="1">
        <f t="shared" si="45"/>
        <v>1</v>
      </c>
      <c r="L185" s="6" t="str">
        <f>Items!$L$19</f>
        <v>BS(+)</v>
      </c>
      <c r="M185" s="1" t="str">
        <f>Items!$M$147</f>
        <v>Оплата капзатрат</v>
      </c>
      <c r="N185" s="1" t="str">
        <f>Items!$F$171</f>
        <v>Основные средства - тип - 3</v>
      </c>
      <c r="O185" s="6" t="str">
        <f>Items!$G$185</f>
        <v>Капзатраты - тип - 3 - 14</v>
      </c>
      <c r="P185" s="1" t="str">
        <f>dbP!$AA$2</f>
        <v>AA</v>
      </c>
      <c r="R185" s="1" t="str">
        <f t="shared" si="40"/>
        <v>Капзатраты - тип - 3 - 14</v>
      </c>
      <c r="S185" s="1">
        <f>IF(OR(R185=0,R185=""),0,IF(AND(N185&lt;&gt;"",O185=""),IF(COUNTIFS(M:M,M185,N:N,N185,O:O,"")=1,0,1),IF(COUNTIF(R:R,R185)=1,0,1)))</f>
        <v>0</v>
      </c>
      <c r="T185" s="6" t="str">
        <f>Items!$T$19</f>
        <v>CF(-)</v>
      </c>
      <c r="AC185" s="1">
        <f>IF(U185&lt;&gt;Items!$U$17,0,IF(OR(V185="",W185=""),0,MAX(AC$8:AC184)+1))</f>
        <v>0</v>
      </c>
    </row>
    <row r="186" spans="1:29" x14ac:dyDescent="0.3">
      <c r="A186" s="41">
        <f>ROW()</f>
        <v>186</v>
      </c>
      <c r="B186" s="26">
        <f>IFERROR(IF(AND(J186=0,R186=0,Z188=0),0,IF(OR(COUNTIF(M:M,E186)&lt;&gt;0,COUNTIF(U:U,E186)&lt;&gt;0),1,IF(OR(COUNTIF(E:E,M186)&lt;&gt;0,COUNTIF(U:U,M186)&lt;&gt;0),2,IF(OR(COUNTIF(E:E,U188)&lt;&gt;0,COUNTIF(M:M,U188)&lt;&gt;0),3,0)))),1)</f>
        <v>0</v>
      </c>
      <c r="E186" s="1" t="str">
        <f>Items!$E$147</f>
        <v>Капитальные затраты</v>
      </c>
      <c r="F186" s="1" t="str">
        <f>Items!$F$171</f>
        <v>Основные средства - тип - 3</v>
      </c>
      <c r="G186" s="3" t="s">
        <v>316</v>
      </c>
      <c r="H186" s="1" t="str">
        <f>dbP!$Y$2</f>
        <v>Y</v>
      </c>
      <c r="I186" s="1" t="str">
        <f>dbP!$Z$2</f>
        <v>Z</v>
      </c>
      <c r="J186" s="1" t="str">
        <f t="shared" si="44"/>
        <v>Капзатраты - тип - 3 - 15</v>
      </c>
      <c r="K186" s="1">
        <f t="shared" si="45"/>
        <v>1</v>
      </c>
      <c r="L186" s="6" t="str">
        <f>Items!$L$19</f>
        <v>BS(+)</v>
      </c>
      <c r="M186" s="1" t="str">
        <f>Items!$M$147</f>
        <v>Оплата капзатрат</v>
      </c>
      <c r="N186" s="1" t="str">
        <f>Items!$F$171</f>
        <v>Основные средства - тип - 3</v>
      </c>
      <c r="O186" s="6" t="str">
        <f>Items!$G$186</f>
        <v>Капзатраты - тип - 3 - 15</v>
      </c>
      <c r="P186" s="1" t="str">
        <f>dbP!$AA$2</f>
        <v>AA</v>
      </c>
      <c r="R186" s="1" t="str">
        <f t="shared" si="40"/>
        <v>Капзатраты - тип - 3 - 15</v>
      </c>
      <c r="S186" s="1">
        <f>IF(OR(R186=0,R186=""),0,IF(AND(N186&lt;&gt;"",O186=""),IF(COUNTIFS(M:M,M186,N:N,N186,O:O,"")=1,0,1),IF(COUNTIF(R:R,R186)=1,0,1)))</f>
        <v>0</v>
      </c>
      <c r="T186" s="6" t="str">
        <f>Items!$T$19</f>
        <v>CF(-)</v>
      </c>
      <c r="AC186" s="1">
        <f>IF(U186&lt;&gt;Items!$U$17,0,IF(OR(V186="",W186=""),0,MAX(AC$8:AC185)+1))</f>
        <v>0</v>
      </c>
    </row>
    <row r="187" spans="1:29" x14ac:dyDescent="0.3">
      <c r="A187" s="41">
        <f>ROW()</f>
        <v>187</v>
      </c>
      <c r="B187" s="26">
        <f>IFERROR(IF(AND(J187=0,R187=0,Z189=0),0,IF(OR(COUNTIF(M:M,E187)&lt;&gt;0,COUNTIF(U:U,E187)&lt;&gt;0),1,IF(OR(COUNTIF(E:E,M187)&lt;&gt;0,COUNTIF(U:U,M187)&lt;&gt;0),2,IF(OR(COUNTIF(E:E,U189)&lt;&gt;0,COUNTIF(M:M,U189)&lt;&gt;0),3,0)))),1)</f>
        <v>0</v>
      </c>
      <c r="E187" s="1" t="str">
        <f>Items!$E$147</f>
        <v>Капитальные затраты</v>
      </c>
      <c r="F187" s="1" t="str">
        <f>Items!$F$171</f>
        <v>Основные средства - тип - 3</v>
      </c>
      <c r="G187" s="3" t="s">
        <v>317</v>
      </c>
      <c r="H187" s="1" t="str">
        <f>dbP!$Y$2</f>
        <v>Y</v>
      </c>
      <c r="I187" s="1" t="str">
        <f>dbP!$Z$2</f>
        <v>Z</v>
      </c>
      <c r="J187" s="1" t="str">
        <f t="shared" si="44"/>
        <v>Капзатраты - тип - 3 - 16</v>
      </c>
      <c r="K187" s="1">
        <f t="shared" si="45"/>
        <v>1</v>
      </c>
      <c r="L187" s="6" t="str">
        <f>Items!$L$19</f>
        <v>BS(+)</v>
      </c>
      <c r="M187" s="1" t="str">
        <f>Items!$M$147</f>
        <v>Оплата капзатрат</v>
      </c>
      <c r="N187" s="1" t="str">
        <f>Items!$F$171</f>
        <v>Основные средства - тип - 3</v>
      </c>
      <c r="O187" s="6" t="str">
        <f>Items!$G$187</f>
        <v>Капзатраты - тип - 3 - 16</v>
      </c>
      <c r="P187" s="1" t="str">
        <f>dbP!$AA$2</f>
        <v>AA</v>
      </c>
      <c r="R187" s="1" t="str">
        <f t="shared" si="40"/>
        <v>Капзатраты - тип - 3 - 16</v>
      </c>
      <c r="S187" s="1">
        <f>IF(OR(R187=0,R187=""),0,IF(AND(N187&lt;&gt;"",O187=""),IF(COUNTIFS(M:M,M187,N:N,N187,O:O,"")=1,0,1),IF(COUNTIF(R:R,R187)=1,0,1)))</f>
        <v>0</v>
      </c>
      <c r="T187" s="6" t="str">
        <f>Items!$T$19</f>
        <v>CF(-)</v>
      </c>
      <c r="AC187" s="1">
        <f>IF(U187&lt;&gt;Items!$U$17,0,IF(OR(V187="",W187=""),0,MAX(AC$8:AC186)+1))</f>
        <v>0</v>
      </c>
    </row>
    <row r="188" spans="1:29" x14ac:dyDescent="0.3">
      <c r="A188" s="41">
        <f>ROW()</f>
        <v>188</v>
      </c>
      <c r="B188" s="26">
        <f>IFERROR(IF(AND(J188=0,R188=0,Z190=0),0,IF(OR(COUNTIF(M:M,E188)&lt;&gt;0,COUNTIF(U:U,E188)&lt;&gt;0),1,IF(OR(COUNTIF(E:E,M188)&lt;&gt;0,COUNTIF(U:U,M188)&lt;&gt;0),2,IF(OR(COUNTIF(E:E,U190)&lt;&gt;0,COUNTIF(M:M,U190)&lt;&gt;0),3,0)))),1)</f>
        <v>0</v>
      </c>
      <c r="E188" s="1" t="str">
        <f>Items!$E$147</f>
        <v>Капитальные затраты</v>
      </c>
      <c r="F188" s="1" t="str">
        <f>Items!$F$171</f>
        <v>Основные средства - тип - 3</v>
      </c>
      <c r="G188" s="3" t="s">
        <v>318</v>
      </c>
      <c r="H188" s="1" t="str">
        <f>dbP!$Y$2</f>
        <v>Y</v>
      </c>
      <c r="I188" s="1" t="str">
        <f>dbP!$Z$2</f>
        <v>Z</v>
      </c>
      <c r="J188" s="1" t="str">
        <f t="shared" si="44"/>
        <v>Капзатраты - тип - 3 - 17</v>
      </c>
      <c r="K188" s="1">
        <f t="shared" si="45"/>
        <v>1</v>
      </c>
      <c r="L188" s="6" t="str">
        <f>Items!$L$19</f>
        <v>BS(+)</v>
      </c>
      <c r="M188" s="1" t="str">
        <f>Items!$M$147</f>
        <v>Оплата капзатрат</v>
      </c>
      <c r="N188" s="1" t="str">
        <f>Items!$F$171</f>
        <v>Основные средства - тип - 3</v>
      </c>
      <c r="O188" s="6" t="str">
        <f>Items!$G$188</f>
        <v>Капзатраты - тип - 3 - 17</v>
      </c>
      <c r="P188" s="1" t="str">
        <f>dbP!$AA$2</f>
        <v>AA</v>
      </c>
      <c r="R188" s="1" t="str">
        <f t="shared" si="40"/>
        <v>Капзатраты - тип - 3 - 17</v>
      </c>
      <c r="S188" s="1">
        <f>IF(OR(R188=0,R188=""),0,IF(AND(N188&lt;&gt;"",O188=""),IF(COUNTIFS(M:M,M188,N:N,N188,O:O,"")=1,0,1),IF(COUNTIF(R:R,R188)=1,0,1)))</f>
        <v>0</v>
      </c>
      <c r="T188" s="6" t="str">
        <f>Items!$T$19</f>
        <v>CF(-)</v>
      </c>
      <c r="AC188" s="1">
        <f>IF(U188&lt;&gt;Items!$U$17,0,IF(OR(V188="",W188=""),0,MAX(AC$8:AC187)+1))</f>
        <v>0</v>
      </c>
    </row>
    <row r="189" spans="1:29" x14ac:dyDescent="0.3">
      <c r="A189" s="41">
        <f>ROW()</f>
        <v>189</v>
      </c>
      <c r="B189" s="26">
        <f>IFERROR(IF(AND(J189=0,R189=0,Z191=0),0,IF(OR(COUNTIF(M:M,E189)&lt;&gt;0,COUNTIF(U:U,E189)&lt;&gt;0),1,IF(OR(COUNTIF(E:E,M189)&lt;&gt;0,COUNTIF(U:U,M189)&lt;&gt;0),2,IF(OR(COUNTIF(E:E,U191)&lt;&gt;0,COUNTIF(M:M,U191)&lt;&gt;0),3,0)))),1)</f>
        <v>0</v>
      </c>
      <c r="E189" s="3" t="s">
        <v>320</v>
      </c>
      <c r="G189" s="6"/>
      <c r="H189" s="1" t="str">
        <f>dbP!$Y$2</f>
        <v>Y</v>
      </c>
      <c r="I189" s="1" t="str">
        <f>dbP!$Z$2</f>
        <v>Z</v>
      </c>
      <c r="J189" s="1" t="str">
        <f t="shared" si="44"/>
        <v>Ввод в эксплуатацию</v>
      </c>
      <c r="K189" s="1">
        <f t="shared" si="45"/>
        <v>0</v>
      </c>
      <c r="M189" s="3" t="s">
        <v>326</v>
      </c>
      <c r="R189" s="1" t="str">
        <f t="shared" si="40"/>
        <v>Денежный поток по основной деятельности</v>
      </c>
      <c r="S189" s="1">
        <f>IF(OR(R189=0,R189=""),0,IF(AND(N189&lt;&gt;"",O189=""),IF(COUNTIFS(M:M,M189,N:N,N189,O:O,"")=1,0,1),IF(COUNTIF(R:R,R189)=1,0,1)))</f>
        <v>0</v>
      </c>
      <c r="T189" s="1" t="str">
        <f>Items!$T$81</f>
        <v>CF</v>
      </c>
      <c r="AC189" s="1">
        <f>IF(U189&lt;&gt;Items!$U$17,0,IF(OR(V189="",W189=""),0,MAX(AC$8:AC188)+1))</f>
        <v>0</v>
      </c>
    </row>
    <row r="190" spans="1:29" x14ac:dyDescent="0.3">
      <c r="A190" s="41">
        <f>ROW()</f>
        <v>190</v>
      </c>
      <c r="B190" s="26">
        <f>IFERROR(IF(AND(J190=0,R190=0,Z192=0),0,IF(OR(COUNTIF(M:M,E190)&lt;&gt;0,COUNTIF(U:U,E190)&lt;&gt;0),1,IF(OR(COUNTIF(E:E,M190)&lt;&gt;0,COUNTIF(U:U,M190)&lt;&gt;0),2,IF(OR(COUNTIF(E:E,U192)&lt;&gt;0,COUNTIF(M:M,U192)&lt;&gt;0),3,0)))),1)</f>
        <v>0</v>
      </c>
      <c r="E190" s="1" t="str">
        <f>Items!$E$189</f>
        <v>Ввод в эксплуатацию</v>
      </c>
      <c r="F190" s="1" t="str">
        <f>Items!$F$148</f>
        <v>Основные средства - тип - 1</v>
      </c>
      <c r="G190" s="6"/>
      <c r="H190" s="1" t="str">
        <f>dbP!$Y$2</f>
        <v>Y</v>
      </c>
      <c r="I190" s="1" t="str">
        <f>dbP!$Z$2</f>
        <v>Z</v>
      </c>
      <c r="J190" s="1" t="str">
        <f t="shared" si="44"/>
        <v>Основные средства - тип - 1</v>
      </c>
      <c r="M190" s="3" t="s">
        <v>332</v>
      </c>
      <c r="N190" s="1" t="str">
        <f>Items!$M$190</f>
        <v>Оплата УК</v>
      </c>
      <c r="O190" s="1" t="str">
        <f>Items!$M$190</f>
        <v>Оплата УК</v>
      </c>
      <c r="P190" s="1" t="str">
        <f>dbP!$Y$2</f>
        <v>Y</v>
      </c>
      <c r="R190" s="1" t="str">
        <f t="shared" ref="R190:R191" si="49">IF(O190&lt;&gt;"",O190,IF(N190&lt;&gt;"",N190,M190))</f>
        <v>Оплата УК</v>
      </c>
      <c r="S190" s="1">
        <f>IF(OR(R190=0,R190=""),0,IF(AND(N190&lt;&gt;"",O190=""),IF(COUNTIFS(M:M,M190,N:N,N190,O:O,"")=1,0,1),IF(COUNTIF(R:R,R190)=1,0,1)))</f>
        <v>0</v>
      </c>
      <c r="T190" s="1" t="str">
        <f>Items!$T$11</f>
        <v>CF(+)</v>
      </c>
      <c r="AC190" s="1">
        <f>IF(U190&lt;&gt;Items!$U$17,0,IF(OR(V190="",W190=""),0,MAX(AC$8:AC189)+1))</f>
        <v>0</v>
      </c>
    </row>
    <row r="191" spans="1:29" x14ac:dyDescent="0.3">
      <c r="A191" s="41">
        <f>ROW()</f>
        <v>191</v>
      </c>
      <c r="B191" s="26">
        <f>IFERROR(IF(AND(J191=0,R191=0,Z193=0),0,IF(OR(COUNTIF(M:M,E191)&lt;&gt;0,COUNTIF(U:U,E191)&lt;&gt;0),1,IF(OR(COUNTIF(E:E,M191)&lt;&gt;0,COUNTIF(U:U,M191)&lt;&gt;0),2,IF(OR(COUNTIF(E:E,U193)&lt;&gt;0,COUNTIF(M:M,U193)&lt;&gt;0),3,0)))),1)</f>
        <v>0</v>
      </c>
      <c r="E191" s="1" t="str">
        <f>Items!$E$189</f>
        <v>Ввод в эксплуатацию</v>
      </c>
      <c r="F191" s="1" t="str">
        <f>Items!$F$148</f>
        <v>Основные средства - тип - 1</v>
      </c>
      <c r="G191" s="6" t="str">
        <f>Items!$G$149</f>
        <v>Капзатраты - тип - 1 - 1</v>
      </c>
      <c r="H191" s="1" t="str">
        <f>dbP!$Y$2</f>
        <v>Y</v>
      </c>
      <c r="I191" s="1" t="str">
        <f>dbP!$Z$2</f>
        <v>Z</v>
      </c>
      <c r="J191" s="1" t="str">
        <f t="shared" si="44"/>
        <v>Капзатраты - тип - 1 - 1</v>
      </c>
      <c r="L191" s="6" t="str">
        <f>Items!$L$19</f>
        <v>BS(+)</v>
      </c>
      <c r="M191" s="3" t="s">
        <v>354</v>
      </c>
      <c r="R191" s="1" t="str">
        <f t="shared" si="49"/>
        <v>Ден. поток с уч. очередного источника финансир-я</v>
      </c>
      <c r="S191" s="1">
        <f>IF(OR(R191=0,R191=""),0,IF(AND(N191&lt;&gt;"",O191=""),IF(COUNTIFS(M:M,M191,N:N,N191,O:O,"")=1,0,1),IF(COUNTIF(R:R,R191)=1,0,1)))</f>
        <v>0</v>
      </c>
      <c r="T191" s="1" t="str">
        <f>Items!$T$81</f>
        <v>CF</v>
      </c>
      <c r="AC191" s="1">
        <f>IF(U191&lt;&gt;Items!$U$17,0,IF(OR(V191="",W191=""),0,MAX(AC$8:AC190)+1))</f>
        <v>0</v>
      </c>
    </row>
    <row r="192" spans="1:29" x14ac:dyDescent="0.3">
      <c r="A192" s="41">
        <f>ROW()</f>
        <v>192</v>
      </c>
      <c r="B192" s="26">
        <f>IFERROR(IF(AND(J192=0,R192=0,Z194=0),0,IF(OR(COUNTIF(M:M,E192)&lt;&gt;0,COUNTIF(U:U,E192)&lt;&gt;0),1,IF(OR(COUNTIF(E:E,M192)&lt;&gt;0,COUNTIF(U:U,M192)&lt;&gt;0),2,IF(OR(COUNTIF(E:E,U194)&lt;&gt;0,COUNTIF(M:M,U194)&lt;&gt;0),3,0)))),1)</f>
        <v>0</v>
      </c>
      <c r="E192" s="1" t="str">
        <f>Items!$E$189</f>
        <v>Ввод в эксплуатацию</v>
      </c>
      <c r="F192" s="1" t="str">
        <f>Items!$F$148</f>
        <v>Основные средства - тип - 1</v>
      </c>
      <c r="G192" s="6" t="str">
        <f>Items!$G$150</f>
        <v>Капзатраты - тип - 1 - 2</v>
      </c>
      <c r="H192" s="1" t="str">
        <f>dbP!$Y$2</f>
        <v>Y</v>
      </c>
      <c r="I192" s="1" t="str">
        <f>dbP!$Z$2</f>
        <v>Z</v>
      </c>
      <c r="J192" s="1" t="str">
        <f t="shared" si="44"/>
        <v>Капзатраты - тип - 1 - 2</v>
      </c>
      <c r="L192" s="6" t="str">
        <f>Items!$L$19</f>
        <v>BS(+)</v>
      </c>
      <c r="M192" s="3" t="s">
        <v>334</v>
      </c>
      <c r="R192" s="1" t="str">
        <f t="shared" ref="R192" si="50">IF(O192&lt;&gt;"",O192,IF(N192&lt;&gt;"",N192,M192))</f>
        <v>Денежный поток накопительно</v>
      </c>
      <c r="S192" s="1">
        <f>IF(OR(R192=0,R192=""),0,IF(AND(N192&lt;&gt;"",O192=""),IF(COUNTIFS(M:M,M192,N:N,N192,O:O,"")=1,0,1),IF(COUNTIF(R:R,R192)=1,0,1)))</f>
        <v>0</v>
      </c>
      <c r="T192" s="1" t="str">
        <f>Items!$T$81</f>
        <v>CF</v>
      </c>
      <c r="AC192" s="1">
        <f>IF(U192&lt;&gt;Items!$U$17,0,IF(OR(V192="",W192=""),0,MAX(AC$8:AC191)+1))</f>
        <v>0</v>
      </c>
    </row>
    <row r="193" spans="1:29" x14ac:dyDescent="0.3">
      <c r="A193" s="41">
        <f>ROW()</f>
        <v>193</v>
      </c>
      <c r="B193" s="26">
        <f>IFERROR(IF(AND(J193=0,R193=0,Z195=0),0,IF(OR(COUNTIF(M:M,E193)&lt;&gt;0,COUNTIF(U:U,E193)&lt;&gt;0),1,IF(OR(COUNTIF(E:E,M193)&lt;&gt;0,COUNTIF(U:U,M193)&lt;&gt;0),2,IF(OR(COUNTIF(E:E,U195)&lt;&gt;0,COUNTIF(M:M,U195)&lt;&gt;0),3,0)))),1)</f>
        <v>0</v>
      </c>
      <c r="E193" s="1" t="str">
        <f>Items!$E$189</f>
        <v>Ввод в эксплуатацию</v>
      </c>
      <c r="F193" s="1" t="str">
        <f>Items!$F$148</f>
        <v>Основные средства - тип - 1</v>
      </c>
      <c r="G193" s="6" t="str">
        <f>Items!$G$151</f>
        <v>Капзатраты - тип - 1 - 3</v>
      </c>
      <c r="H193" s="1" t="str">
        <f>dbP!$Y$2</f>
        <v>Y</v>
      </c>
      <c r="I193" s="1" t="str">
        <f>dbP!$Z$2</f>
        <v>Z</v>
      </c>
      <c r="J193" s="1" t="str">
        <f t="shared" si="44"/>
        <v>Капзатраты - тип - 1 - 3</v>
      </c>
      <c r="L193" s="6" t="str">
        <f>Items!$L$19</f>
        <v>BS(+)</v>
      </c>
      <c r="M193" s="1" t="str">
        <f>Items!$M$192</f>
        <v>Денежный поток накопительно</v>
      </c>
      <c r="N193" s="3" t="s">
        <v>335</v>
      </c>
      <c r="R193" s="1" t="str">
        <f t="shared" ref="R193" si="51">IF(O193&lt;&gt;"",O193,IF(N193&lt;&gt;"",N193,M193))</f>
        <v>Кассовый разрыв</v>
      </c>
      <c r="S193" s="1">
        <f>IF(OR(R193=0,R193=""),0,IF(AND(N193&lt;&gt;"",O193=""),IF(COUNTIFS(M:M,M193,N:N,N193,O:O,"")=1,0,1),IF(COUNTIF(R:R,R193)=1,0,1)))</f>
        <v>0</v>
      </c>
      <c r="T193" s="1" t="str">
        <f>Items!$T$81</f>
        <v>CF</v>
      </c>
      <c r="AC193" s="1">
        <f>IF(U193&lt;&gt;Items!$U$17,0,IF(OR(V193="",W193=""),0,MAX(AC$8:AC192)+1))</f>
        <v>0</v>
      </c>
    </row>
    <row r="194" spans="1:29" x14ac:dyDescent="0.3">
      <c r="A194" s="41">
        <f>ROW()</f>
        <v>194</v>
      </c>
      <c r="B194" s="26">
        <f>IFERROR(IF(AND(J194=0,R194=0,Z196=0),0,IF(OR(COUNTIF(M:M,E194)&lt;&gt;0,COUNTIF(U:U,E194)&lt;&gt;0),1,IF(OR(COUNTIF(E:E,M194)&lt;&gt;0,COUNTIF(U:U,M194)&lt;&gt;0),2,IF(OR(COUNTIF(E:E,U196)&lt;&gt;0,COUNTIF(M:M,U196)&lt;&gt;0),3,0)))),1)</f>
        <v>0</v>
      </c>
      <c r="E194" s="1" t="str">
        <f>Items!$E$189</f>
        <v>Ввод в эксплуатацию</v>
      </c>
      <c r="F194" s="1" t="str">
        <f>Items!$F$148</f>
        <v>Основные средства - тип - 1</v>
      </c>
      <c r="G194" s="6" t="str">
        <f>Items!$G$152</f>
        <v>Капзатраты - тип - 1 - 4</v>
      </c>
      <c r="H194" s="1" t="str">
        <f>dbP!$Y$2</f>
        <v>Y</v>
      </c>
      <c r="I194" s="1" t="str">
        <f>dbP!$Z$2</f>
        <v>Z</v>
      </c>
      <c r="J194" s="1" t="str">
        <f t="shared" si="44"/>
        <v>Капзатраты - тип - 1 - 4</v>
      </c>
      <c r="L194" s="6" t="str">
        <f>Items!$L$19</f>
        <v>BS(+)</v>
      </c>
      <c r="M194" s="3" t="s">
        <v>339</v>
      </c>
      <c r="R194" s="1" t="str">
        <f t="shared" ref="R194" si="52">IF(O194&lt;&gt;"",O194,IF(N194&lt;&gt;"",N194,M194))</f>
        <v>Терминальная стоимость бизнеса</v>
      </c>
      <c r="S194" s="1">
        <f>IF(OR(R194=0,R194=""),0,IF(AND(N194&lt;&gt;"",O194=""),IF(COUNTIFS(M:M,M194,N:N,N194,O:O,"")=1,0,1),IF(COUNTIF(R:R,R194)=1,0,1)))</f>
        <v>0</v>
      </c>
      <c r="T194" s="1" t="str">
        <f>Items!$T$81</f>
        <v>CF</v>
      </c>
      <c r="AC194" s="1">
        <f>IF(U194&lt;&gt;Items!$U$17,0,IF(OR(V194="",W194=""),0,MAX(AC$8:AC193)+1))</f>
        <v>0</v>
      </c>
    </row>
    <row r="195" spans="1:29" x14ac:dyDescent="0.3">
      <c r="A195" s="41">
        <f>ROW()</f>
        <v>195</v>
      </c>
      <c r="B195" s="26">
        <f>IFERROR(IF(AND(J195=0,R195=0,Z197=0),0,IF(OR(COUNTIF(M:M,E195)&lt;&gt;0,COUNTIF(U:U,E195)&lt;&gt;0),1,IF(OR(COUNTIF(E:E,M195)&lt;&gt;0,COUNTIF(U:U,M195)&lt;&gt;0),2,IF(OR(COUNTIF(E:E,U197)&lt;&gt;0,COUNTIF(M:M,U197)&lt;&gt;0),3,0)))),1)</f>
        <v>0</v>
      </c>
      <c r="E195" s="1" t="str">
        <f>Items!$E$189</f>
        <v>Ввод в эксплуатацию</v>
      </c>
      <c r="F195" s="1" t="str">
        <f>Items!$F$148</f>
        <v>Основные средства - тип - 1</v>
      </c>
      <c r="G195" s="6" t="str">
        <f>Items!$G$153</f>
        <v>Капзатраты - тип - 1 - 5</v>
      </c>
      <c r="H195" s="1" t="str">
        <f>dbP!$Y$2</f>
        <v>Y</v>
      </c>
      <c r="I195" s="1" t="str">
        <f>dbP!$Z$2</f>
        <v>Z</v>
      </c>
      <c r="J195" s="1" t="str">
        <f t="shared" si="44"/>
        <v>Капзатраты - тип - 1 - 5</v>
      </c>
      <c r="L195" s="6" t="str">
        <f>Items!$L$19</f>
        <v>BS(+)</v>
      </c>
      <c r="M195" s="1" t="str">
        <f>Items!$M$194</f>
        <v>Терминальная стоимость бизнеса</v>
      </c>
      <c r="N195" s="3" t="s">
        <v>337</v>
      </c>
      <c r="R195" s="1" t="str">
        <f t="shared" ref="R195:R196" si="53">IF(O195&lt;&gt;"",O195,IF(N195&lt;&gt;"",N195,M195))</f>
        <v>Постпрогнозный прирост финпотока</v>
      </c>
      <c r="S195" s="1">
        <f>IF(OR(R195=0,R195=""),0,IF(AND(N195&lt;&gt;"",O195=""),IF(COUNTIFS(M:M,M195,N:N,N195,O:O,"")=1,0,1),IF(COUNTIF(R:R,R195)=1,0,1)))</f>
        <v>0</v>
      </c>
      <c r="T195" s="1" t="str">
        <f>Items!$T$81</f>
        <v>CF</v>
      </c>
      <c r="AC195" s="1">
        <f>IF(U195&lt;&gt;Items!$U$17,0,IF(OR(V195="",W195=""),0,MAX(AC$8:AC194)+1))</f>
        <v>0</v>
      </c>
    </row>
    <row r="196" spans="1:29" x14ac:dyDescent="0.3">
      <c r="A196" s="41">
        <f>ROW()</f>
        <v>196</v>
      </c>
      <c r="B196" s="26">
        <f>IFERROR(IF(AND(J196=0,R196=0,Z198=0),0,IF(OR(COUNTIF(M:M,E196)&lt;&gt;0,COUNTIF(U:U,E196)&lt;&gt;0),1,IF(OR(COUNTIF(E:E,M196)&lt;&gt;0,COUNTIF(U:U,M196)&lt;&gt;0),2,IF(OR(COUNTIF(E:E,U198)&lt;&gt;0,COUNTIF(M:M,U198)&lt;&gt;0),3,0)))),1)</f>
        <v>0</v>
      </c>
      <c r="E196" s="1" t="str">
        <f>Items!$E$189</f>
        <v>Ввод в эксплуатацию</v>
      </c>
      <c r="F196" s="1" t="str">
        <f>Items!$F$148</f>
        <v>Основные средства - тип - 1</v>
      </c>
      <c r="G196" s="6" t="str">
        <f>Items!$G$154</f>
        <v>Капзатраты - тип - 1 - 6</v>
      </c>
      <c r="H196" s="1" t="str">
        <f>dbP!$Y$2</f>
        <v>Y</v>
      </c>
      <c r="I196" s="1" t="str">
        <f>dbP!$Z$2</f>
        <v>Z</v>
      </c>
      <c r="J196" s="1" t="str">
        <f t="shared" si="44"/>
        <v>Капзатраты - тип - 1 - 6</v>
      </c>
      <c r="L196" s="6" t="str">
        <f>Items!$L$19</f>
        <v>BS(+)</v>
      </c>
      <c r="M196" s="1" t="str">
        <f>Items!$M$194</f>
        <v>Терминальная стоимость бизнеса</v>
      </c>
      <c r="N196" s="3" t="s">
        <v>338</v>
      </c>
      <c r="R196" s="1" t="str">
        <f t="shared" si="53"/>
        <v>Ставка дисконтирования</v>
      </c>
      <c r="S196" s="1">
        <f>IF(OR(R196=0,R196=""),0,IF(AND(N196&lt;&gt;"",O196=""),IF(COUNTIFS(M:M,M196,N:N,N196,O:O,"")=1,0,1),IF(COUNTIF(R:R,R196)=1,0,1)))</f>
        <v>0</v>
      </c>
      <c r="T196" s="1" t="str">
        <f>Items!$T$81</f>
        <v>CF</v>
      </c>
      <c r="AC196" s="1">
        <f>IF(U196&lt;&gt;Items!$U$17,0,IF(OR(V196="",W196=""),0,MAX(AC$8:AC195)+1))</f>
        <v>0</v>
      </c>
    </row>
    <row r="197" spans="1:29" x14ac:dyDescent="0.3">
      <c r="A197" s="41">
        <f>ROW()</f>
        <v>197</v>
      </c>
      <c r="B197" s="26">
        <f>IFERROR(IF(AND(J197=0,R197=0,Z199=0),0,IF(OR(COUNTIF(M:M,E197)&lt;&gt;0,COUNTIF(U:U,E197)&lt;&gt;0),1,IF(OR(COUNTIF(E:E,M197)&lt;&gt;0,COUNTIF(U:U,M197)&lt;&gt;0),2,IF(OR(COUNTIF(E:E,U199)&lt;&gt;0,COUNTIF(M:M,U199)&lt;&gt;0),3,0)))),1)</f>
        <v>0</v>
      </c>
      <c r="E197" s="1" t="str">
        <f>Items!$E$189</f>
        <v>Ввод в эксплуатацию</v>
      </c>
      <c r="F197" s="1" t="str">
        <f>Items!$F$148</f>
        <v>Основные средства - тип - 1</v>
      </c>
      <c r="G197" s="6" t="str">
        <f>Items!$G$155</f>
        <v>Капзатраты - тип - 1 - 7</v>
      </c>
      <c r="H197" s="1" t="str">
        <f>dbP!$Y$2</f>
        <v>Y</v>
      </c>
      <c r="I197" s="1" t="str">
        <f>dbP!$Z$2</f>
        <v>Z</v>
      </c>
      <c r="J197" s="1" t="str">
        <f t="shared" si="44"/>
        <v>Капзатраты - тип - 1 - 7</v>
      </c>
      <c r="L197" s="6" t="str">
        <f>Items!$L$19</f>
        <v>BS(+)</v>
      </c>
      <c r="M197" s="3" t="s">
        <v>336</v>
      </c>
      <c r="R197" s="1" t="str">
        <f t="shared" ref="R197:R198" si="54">IF(O197&lt;&gt;"",O197,IF(N197&lt;&gt;"",N197,M197))</f>
        <v>Оценка стоимости бизнеса</v>
      </c>
      <c r="S197" s="1">
        <f>IF(OR(R197=0,R197=""),0,IF(AND(N197&lt;&gt;"",O197=""),IF(COUNTIFS(M:M,M197,N:N,N197,O:O,"")=1,0,1),IF(COUNTIF(R:R,R197)=1,0,1)))</f>
        <v>0</v>
      </c>
      <c r="T197" s="1" t="str">
        <f>Items!$T$81</f>
        <v>CF</v>
      </c>
      <c r="AC197" s="1">
        <f>IF(U197&lt;&gt;Items!$U$17,0,IF(OR(V197="",W197=""),0,MAX(AC$8:AC196)+1))</f>
        <v>0</v>
      </c>
    </row>
    <row r="198" spans="1:29" x14ac:dyDescent="0.3">
      <c r="A198" s="41">
        <f>ROW()</f>
        <v>198</v>
      </c>
      <c r="B198" s="26">
        <f>IFERROR(IF(AND(J198=0,R198=0,Z200=0),0,IF(OR(COUNTIF(M:M,E198)&lt;&gt;0,COUNTIF(U:U,E198)&lt;&gt;0),1,IF(OR(COUNTIF(E:E,M198)&lt;&gt;0,COUNTIF(U:U,M198)&lt;&gt;0),2,IF(OR(COUNTIF(E:E,U200)&lt;&gt;0,COUNTIF(M:M,U200)&lt;&gt;0),3,0)))),1)</f>
        <v>0</v>
      </c>
      <c r="E198" s="1" t="str">
        <f>Items!$E$189</f>
        <v>Ввод в эксплуатацию</v>
      </c>
      <c r="F198" s="1" t="str">
        <f>Items!$F$148</f>
        <v>Основные средства - тип - 1</v>
      </c>
      <c r="G198" s="6" t="str">
        <f>Items!$G$156</f>
        <v>Капзатраты - тип - 1 - 8</v>
      </c>
      <c r="H198" s="1" t="str">
        <f>dbP!$Y$2</f>
        <v>Y</v>
      </c>
      <c r="I198" s="1" t="str">
        <f>dbP!$Z$2</f>
        <v>Z</v>
      </c>
      <c r="J198" s="1" t="str">
        <f t="shared" si="44"/>
        <v>Капзатраты - тип - 1 - 8</v>
      </c>
      <c r="L198" s="6" t="str">
        <f>Items!$L$19</f>
        <v>BS(+)</v>
      </c>
      <c r="M198" s="1" t="str">
        <f>Items!$M$197</f>
        <v>Оценка стоимости бизнеса</v>
      </c>
      <c r="N198" s="3" t="s">
        <v>340</v>
      </c>
      <c r="R198" s="1" t="str">
        <f t="shared" si="54"/>
        <v>Коэффициенты дисконтирования</v>
      </c>
      <c r="S198" s="1">
        <f>IF(OR(R198=0,R198=""),0,IF(AND(N198&lt;&gt;"",O198=""),IF(COUNTIFS(M:M,M198,N:N,N198,O:O,"")=1,0,1),IF(COUNTIF(R:R,R198)=1,0,1)))</f>
        <v>0</v>
      </c>
      <c r="T198" s="1" t="str">
        <f>Items!$T$81</f>
        <v>CF</v>
      </c>
      <c r="AC198" s="1">
        <f>IF(U198&lt;&gt;Items!$U$17,0,IF(OR(V198="",W198=""),0,MAX(AC$8:AC197)+1))</f>
        <v>0</v>
      </c>
    </row>
    <row r="199" spans="1:29" x14ac:dyDescent="0.3">
      <c r="A199" s="41">
        <f>ROW()</f>
        <v>199</v>
      </c>
      <c r="B199" s="26">
        <f>IFERROR(IF(AND(J199=0,R199=0,Z201=0),0,IF(OR(COUNTIF(M:M,E199)&lt;&gt;0,COUNTIF(U:U,E199)&lt;&gt;0),1,IF(OR(COUNTIF(E:E,M199)&lt;&gt;0,COUNTIF(U:U,M199)&lt;&gt;0),2,IF(OR(COUNTIF(E:E,U201)&lt;&gt;0,COUNTIF(M:M,U201)&lt;&gt;0),3,0)))),1)</f>
        <v>0</v>
      </c>
      <c r="E199" s="1" t="str">
        <f>Items!$E$189</f>
        <v>Ввод в эксплуатацию</v>
      </c>
      <c r="F199" s="1" t="str">
        <f>Items!$F$148</f>
        <v>Основные средства - тип - 1</v>
      </c>
      <c r="G199" s="6" t="str">
        <f>Items!$G$157</f>
        <v>Капзатраты - тип - 1 - 9</v>
      </c>
      <c r="H199" s="1" t="str">
        <f>dbP!$Y$2</f>
        <v>Y</v>
      </c>
      <c r="I199" s="1" t="str">
        <f>dbP!$Z$2</f>
        <v>Z</v>
      </c>
      <c r="J199" s="1" t="str">
        <f t="shared" si="44"/>
        <v>Капзатраты - тип - 1 - 9</v>
      </c>
      <c r="L199" s="6" t="str">
        <f>Items!$L$19</f>
        <v>BS(+)</v>
      </c>
      <c r="M199" s="3" t="s">
        <v>345</v>
      </c>
      <c r="P199" s="1" t="str">
        <f>dbP!$Y$2</f>
        <v>Y</v>
      </c>
      <c r="R199" s="1" t="str">
        <f t="shared" ref="R199:R200" si="55">IF(O199&lt;&gt;"",O199,IF(N199&lt;&gt;"",N199,M199))</f>
        <v>Поступление оплаты УК от Инвестора</v>
      </c>
      <c r="S199" s="1">
        <f>IF(OR(R199=0,R199=""),0,IF(AND(N199&lt;&gt;"",O199=""),IF(COUNTIFS(M:M,M199,N:N,N199,O:O,"")=1,0,1),IF(COUNTIF(R:R,R199)=1,0,1)))</f>
        <v>0</v>
      </c>
      <c r="T199" s="1" t="str">
        <f>Items!$T$11</f>
        <v>CF(+)</v>
      </c>
      <c r="AC199" s="1">
        <f>IF(U199&lt;&gt;Items!$U$17,0,IF(OR(V199="",W199=""),0,MAX(AC$8:AC198)+1))</f>
        <v>0</v>
      </c>
    </row>
    <row r="200" spans="1:29" x14ac:dyDescent="0.3">
      <c r="A200" s="41">
        <f>ROW()</f>
        <v>200</v>
      </c>
      <c r="B200" s="26">
        <f>IFERROR(IF(AND(J200=0,R200=0,Z202=0),0,IF(OR(COUNTIF(M:M,E200)&lt;&gt;0,COUNTIF(U:U,E200)&lt;&gt;0),1,IF(OR(COUNTIF(E:E,M200)&lt;&gt;0,COUNTIF(U:U,M200)&lt;&gt;0),2,IF(OR(COUNTIF(E:E,U202)&lt;&gt;0,COUNTIF(M:M,U202)&lt;&gt;0),3,0)))),1)</f>
        <v>0</v>
      </c>
      <c r="E200" s="1" t="str">
        <f>Items!$E$189</f>
        <v>Ввод в эксплуатацию</v>
      </c>
      <c r="F200" s="1" t="str">
        <f>Items!$F$148</f>
        <v>Основные средства - тип - 1</v>
      </c>
      <c r="G200" s="6" t="str">
        <f>Items!$G$158</f>
        <v>Капзатраты - тип - 1 - 10</v>
      </c>
      <c r="H200" s="1" t="str">
        <f>dbP!$Y$2</f>
        <v>Y</v>
      </c>
      <c r="I200" s="1" t="str">
        <f>dbP!$Z$2</f>
        <v>Z</v>
      </c>
      <c r="J200" s="1" t="str">
        <f t="shared" si="44"/>
        <v>Капзатраты - тип - 1 - 10</v>
      </c>
      <c r="L200" s="6" t="str">
        <f>Items!$L$19</f>
        <v>BS(+)</v>
      </c>
      <c r="M200" s="1" t="str">
        <f>Items!$M$199</f>
        <v>Поступление оплаты УК от Инвестора</v>
      </c>
      <c r="N200" s="3" t="s">
        <v>346</v>
      </c>
      <c r="R200" s="1" t="str">
        <f t="shared" si="55"/>
        <v>Кол-во месяцев равномерной оплаты</v>
      </c>
      <c r="S200" s="1">
        <f>IF(OR(R200=0,R200=""),0,IF(AND(N200&lt;&gt;"",O200=""),IF(COUNTIFS(M:M,M200,N:N,N200,O:O,"")=1,0,1),IF(COUNTIF(R:R,R200)=1,0,1)))</f>
        <v>0</v>
      </c>
      <c r="AC200" s="1">
        <f>IF(U200&lt;&gt;Items!$U$17,0,IF(OR(V200="",W200=""),0,MAX(AC$8:AC199)+1))</f>
        <v>0</v>
      </c>
    </row>
    <row r="201" spans="1:29" x14ac:dyDescent="0.3">
      <c r="A201" s="41">
        <f>ROW()</f>
        <v>201</v>
      </c>
      <c r="B201" s="26">
        <f>IFERROR(IF(AND(J201=0,R201=0,Z203=0),0,IF(OR(COUNTIF(M:M,E201)&lt;&gt;0,COUNTIF(U:U,E201)&lt;&gt;0),1,IF(OR(COUNTIF(E:E,M201)&lt;&gt;0,COUNTIF(U:U,M201)&lt;&gt;0),2,IF(OR(COUNTIF(E:E,U203)&lt;&gt;0,COUNTIF(M:M,U203)&lt;&gt;0),3,0)))),1)</f>
        <v>0</v>
      </c>
      <c r="E201" s="1" t="str">
        <f>Items!$E$189</f>
        <v>Ввод в эксплуатацию</v>
      </c>
      <c r="F201" s="1" t="str">
        <f>Items!$F$148</f>
        <v>Основные средства - тип - 1</v>
      </c>
      <c r="G201" s="6" t="str">
        <f>Items!$G$159</f>
        <v>Капзатраты - тип - 1 - 11</v>
      </c>
      <c r="H201" s="1" t="str">
        <f>dbP!$Y$2</f>
        <v>Y</v>
      </c>
      <c r="I201" s="1" t="str">
        <f>dbP!$Z$2</f>
        <v>Z</v>
      </c>
      <c r="J201" s="1" t="str">
        <f t="shared" si="44"/>
        <v>Капзатраты - тип - 1 - 11</v>
      </c>
      <c r="L201" s="6" t="str">
        <f>Items!$L$19</f>
        <v>BS(+)</v>
      </c>
      <c r="M201" s="3" t="s">
        <v>349</v>
      </c>
      <c r="N201" s="1" t="str">
        <f>Items!$M$201</f>
        <v>Поступления кредитов</v>
      </c>
      <c r="O201" s="1" t="str">
        <f>Items!$M$201</f>
        <v>Поступления кредитов</v>
      </c>
      <c r="P201" s="1" t="str">
        <f>dbP!$Y$2</f>
        <v>Y</v>
      </c>
      <c r="R201" s="1" t="str">
        <f t="shared" ref="R201:R203" si="56">IF(O201&lt;&gt;"",O201,IF(N201&lt;&gt;"",N201,M201))</f>
        <v>Поступления кредитов</v>
      </c>
      <c r="S201" s="1">
        <f>IF(OR(R201=0,R201=""),0,IF(AND(N201&lt;&gt;"",O201=""),IF(COUNTIFS(M:M,M201,N:N,N201,O:O,"")=1,0,1),IF(COUNTIF(R:R,R201)=1,0,1)))</f>
        <v>0</v>
      </c>
      <c r="T201" s="1" t="str">
        <f>Items!$T$11</f>
        <v>CF(+)</v>
      </c>
      <c r="AC201" s="1">
        <f>IF(U201&lt;&gt;Items!$U$17,0,IF(OR(V201="",W201=""),0,MAX(AC$8:AC200)+1))</f>
        <v>0</v>
      </c>
    </row>
    <row r="202" spans="1:29" x14ac:dyDescent="0.3">
      <c r="A202" s="41">
        <f>ROW()</f>
        <v>202</v>
      </c>
      <c r="B202" s="26">
        <f>IFERROR(IF(AND(J202=0,R202=0,Z204=0),0,IF(OR(COUNTIF(M:M,E202)&lt;&gt;0,COUNTIF(U:U,E202)&lt;&gt;0),1,IF(OR(COUNTIF(E:E,M202)&lt;&gt;0,COUNTIF(U:U,M202)&lt;&gt;0),2,IF(OR(COUNTIF(E:E,U204)&lt;&gt;0,COUNTIF(M:M,U204)&lt;&gt;0),3,0)))),1)</f>
        <v>0</v>
      </c>
      <c r="E202" s="1" t="str">
        <f>Items!$E$189</f>
        <v>Ввод в эксплуатацию</v>
      </c>
      <c r="F202" s="1" t="str">
        <f>Items!$F$160</f>
        <v>Основные средства - тип - 2</v>
      </c>
      <c r="G202" s="6"/>
      <c r="H202" s="1" t="str">
        <f>dbP!$Y$2</f>
        <v>Y</v>
      </c>
      <c r="I202" s="1" t="str">
        <f>dbP!$Z$2</f>
        <v>Z</v>
      </c>
      <c r="J202" s="1" t="str">
        <f t="shared" si="44"/>
        <v>Основные средства - тип - 2</v>
      </c>
      <c r="L202" s="6"/>
      <c r="M202" s="3" t="s">
        <v>350</v>
      </c>
      <c r="N202" s="1" t="str">
        <f>Items!$M$202</f>
        <v>Возврат тела кредитов</v>
      </c>
      <c r="O202" s="1" t="str">
        <f>Items!$M$202</f>
        <v>Возврат тела кредитов</v>
      </c>
      <c r="P202" s="1" t="str">
        <f>dbP!$AA$2</f>
        <v>AA</v>
      </c>
      <c r="R202" s="1" t="str">
        <f t="shared" si="56"/>
        <v>Возврат тела кредитов</v>
      </c>
      <c r="S202" s="1">
        <f>IF(OR(R202=0,R202=""),0,IF(AND(N202&lt;&gt;"",O202=""),IF(COUNTIFS(M:M,M202,N:N,N202,O:O,"")=1,0,1),IF(COUNTIF(R:R,R202)=1,0,1)))</f>
        <v>0</v>
      </c>
      <c r="T202" s="6" t="str">
        <f>Items!$T$19</f>
        <v>CF(-)</v>
      </c>
      <c r="AC202" s="1">
        <f>IF(U202&lt;&gt;Items!$U$17,0,IF(OR(V202="",W202=""),0,MAX(AC$8:AC201)+1))</f>
        <v>0</v>
      </c>
    </row>
    <row r="203" spans="1:29" x14ac:dyDescent="0.3">
      <c r="A203" s="41">
        <f>ROW()</f>
        <v>203</v>
      </c>
      <c r="B203" s="26">
        <f>IFERROR(IF(AND(J203=0,R203=0,Z205=0),0,IF(OR(COUNTIF(M:M,E203)&lt;&gt;0,COUNTIF(U:U,E203)&lt;&gt;0),1,IF(OR(COUNTIF(E:E,M203)&lt;&gt;0,COUNTIF(U:U,M203)&lt;&gt;0),2,IF(OR(COUNTIF(E:E,U205)&lt;&gt;0,COUNTIF(M:M,U205)&lt;&gt;0),3,0)))),1)</f>
        <v>0</v>
      </c>
      <c r="E203" s="1" t="str">
        <f>Items!$E$189</f>
        <v>Ввод в эксплуатацию</v>
      </c>
      <c r="F203" s="1" t="str">
        <f>Items!$F$160</f>
        <v>Основные средства - тип - 2</v>
      </c>
      <c r="G203" s="6" t="str">
        <f>Items!$G$161</f>
        <v>Капзатраты - тип - 2 - 1</v>
      </c>
      <c r="H203" s="1" t="str">
        <f>dbP!$Y$2</f>
        <v>Y</v>
      </c>
      <c r="I203" s="1" t="str">
        <f>dbP!$Z$2</f>
        <v>Z</v>
      </c>
      <c r="J203" s="1" t="str">
        <f t="shared" si="44"/>
        <v>Капзатраты - тип - 2 - 1</v>
      </c>
      <c r="L203" s="6" t="str">
        <f>Items!$L$19</f>
        <v>BS(+)</v>
      </c>
      <c r="M203" s="3" t="s">
        <v>351</v>
      </c>
      <c r="N203" s="1" t="str">
        <f>Items!$M$203</f>
        <v>Выплаты %% по кредитам</v>
      </c>
      <c r="O203" s="1" t="str">
        <f>Items!$M$203</f>
        <v>Выплаты %% по кредитам</v>
      </c>
      <c r="P203" s="1" t="str">
        <f>dbP!$AA$2</f>
        <v>AA</v>
      </c>
      <c r="R203" s="1" t="str">
        <f t="shared" si="56"/>
        <v>Выплаты %% по кредитам</v>
      </c>
      <c r="S203" s="1">
        <f>IF(OR(R203=0,R203=""),0,IF(AND(N203&lt;&gt;"",O203=""),IF(COUNTIFS(M:M,M203,N:N,N203,O:O,"")=1,0,1),IF(COUNTIF(R:R,R203)=1,0,1)))</f>
        <v>0</v>
      </c>
      <c r="T203" s="6" t="str">
        <f>Items!$T$19</f>
        <v>CF(-)</v>
      </c>
      <c r="AC203" s="1">
        <f>IF(U203&lt;&gt;Items!$U$17,0,IF(OR(V203="",W203=""),0,MAX(AC$8:AC202)+1))</f>
        <v>0</v>
      </c>
    </row>
    <row r="204" spans="1:29" x14ac:dyDescent="0.3">
      <c r="A204" s="41">
        <f>ROW()</f>
        <v>204</v>
      </c>
      <c r="B204" s="26">
        <f>IFERROR(IF(AND(J204=0,R204=0,Z206=0),0,IF(OR(COUNTIF(M:M,E204)&lt;&gt;0,COUNTIF(U:U,E204)&lt;&gt;0),1,IF(OR(COUNTIF(E:E,M204)&lt;&gt;0,COUNTIF(U:U,M204)&lt;&gt;0),2,IF(OR(COUNTIF(E:E,U206)&lt;&gt;0,COUNTIF(M:M,U206)&lt;&gt;0),3,0)))),1)</f>
        <v>0</v>
      </c>
      <c r="E204" s="1" t="str">
        <f>Items!$E$189</f>
        <v>Ввод в эксплуатацию</v>
      </c>
      <c r="F204" s="1" t="str">
        <f>Items!$F$160</f>
        <v>Основные средства - тип - 2</v>
      </c>
      <c r="G204" s="6" t="str">
        <f>Items!$G$162</f>
        <v>Капзатраты - тип - 2 - 2</v>
      </c>
      <c r="H204" s="1" t="str">
        <f>dbP!$Y$2</f>
        <v>Y</v>
      </c>
      <c r="I204" s="1" t="str">
        <f>dbP!$Z$2</f>
        <v>Z</v>
      </c>
      <c r="J204" s="1" t="str">
        <f t="shared" si="44"/>
        <v>Капзатраты - тип - 2 - 2</v>
      </c>
      <c r="L204" s="6" t="str">
        <f>Items!$L$19</f>
        <v>BS(+)</v>
      </c>
      <c r="M204" s="3" t="s">
        <v>364</v>
      </c>
      <c r="N204" s="1" t="str">
        <f>Items!$M$204</f>
        <v>Поступления займов</v>
      </c>
      <c r="O204" s="1" t="str">
        <f>Items!$M$204</f>
        <v>Поступления займов</v>
      </c>
      <c r="P204" s="1" t="str">
        <f>dbP!$Y$2</f>
        <v>Y</v>
      </c>
      <c r="R204" s="1" t="str">
        <f t="shared" ref="R204:R206" si="57">IF(O204&lt;&gt;"",O204,IF(N204&lt;&gt;"",N204,M204))</f>
        <v>Поступления займов</v>
      </c>
      <c r="S204" s="1">
        <f>IF(OR(R204=0,R204=""),0,IF(AND(N204&lt;&gt;"",O204=""),IF(COUNTIFS(M:M,M204,N:N,N204,O:O,"")=1,0,1),IF(COUNTIF(R:R,R204)=1,0,1)))</f>
        <v>0</v>
      </c>
      <c r="T204" s="1" t="str">
        <f>Items!$T$11</f>
        <v>CF(+)</v>
      </c>
      <c r="AC204" s="1">
        <f>IF(U204&lt;&gt;Items!$U$17,0,IF(OR(V204="",W204=""),0,MAX(AC$8:AC203)+1))</f>
        <v>0</v>
      </c>
    </row>
    <row r="205" spans="1:29" x14ac:dyDescent="0.3">
      <c r="A205" s="41">
        <f>ROW()</f>
        <v>205</v>
      </c>
      <c r="B205" s="26">
        <f>IFERROR(IF(AND(J205=0,R205=0,Z207=0),0,IF(OR(COUNTIF(M:M,E205)&lt;&gt;0,COUNTIF(U:U,E205)&lt;&gt;0),1,IF(OR(COUNTIF(E:E,M205)&lt;&gt;0,COUNTIF(U:U,M205)&lt;&gt;0),2,IF(OR(COUNTIF(E:E,U207)&lt;&gt;0,COUNTIF(M:M,U207)&lt;&gt;0),3,0)))),1)</f>
        <v>0</v>
      </c>
      <c r="E205" s="1" t="str">
        <f>Items!$E$189</f>
        <v>Ввод в эксплуатацию</v>
      </c>
      <c r="F205" s="1" t="str">
        <f>Items!$F$160</f>
        <v>Основные средства - тип - 2</v>
      </c>
      <c r="G205" s="6" t="str">
        <f>Items!$G$163</f>
        <v>Капзатраты - тип - 2 - 3</v>
      </c>
      <c r="H205" s="1" t="str">
        <f>dbP!$Y$2</f>
        <v>Y</v>
      </c>
      <c r="I205" s="1" t="str">
        <f>dbP!$Z$2</f>
        <v>Z</v>
      </c>
      <c r="J205" s="1" t="str">
        <f t="shared" si="44"/>
        <v>Капзатраты - тип - 2 - 3</v>
      </c>
      <c r="L205" s="6" t="str">
        <f>Items!$L$19</f>
        <v>BS(+)</v>
      </c>
      <c r="M205" s="3" t="s">
        <v>365</v>
      </c>
      <c r="N205" s="1" t="str">
        <f>Items!$M$205</f>
        <v>Возврат займов</v>
      </c>
      <c r="O205" s="1" t="str">
        <f>Items!$M$205</f>
        <v>Возврат займов</v>
      </c>
      <c r="P205" s="1" t="str">
        <f>dbP!$AA$2</f>
        <v>AA</v>
      </c>
      <c r="R205" s="1" t="str">
        <f t="shared" si="57"/>
        <v>Возврат займов</v>
      </c>
      <c r="S205" s="1">
        <f>IF(OR(R205=0,R205=""),0,IF(AND(N205&lt;&gt;"",O205=""),IF(COUNTIFS(M:M,M205,N:N,N205,O:O,"")=1,0,1),IF(COUNTIF(R:R,R205)=1,0,1)))</f>
        <v>0</v>
      </c>
      <c r="T205" s="6" t="str">
        <f>Items!$T$19</f>
        <v>CF(-)</v>
      </c>
      <c r="AC205" s="1">
        <f>IF(U205&lt;&gt;Items!$U$17,0,IF(OR(V205="",W205=""),0,MAX(AC$8:AC204)+1))</f>
        <v>0</v>
      </c>
    </row>
    <row r="206" spans="1:29" x14ac:dyDescent="0.3">
      <c r="A206" s="41">
        <f>ROW()</f>
        <v>206</v>
      </c>
      <c r="B206" s="26">
        <f>IFERROR(IF(AND(J206=0,R206=0,Z208=0),0,IF(OR(COUNTIF(M:M,E206)&lt;&gt;0,COUNTIF(U:U,E206)&lt;&gt;0),1,IF(OR(COUNTIF(E:E,M206)&lt;&gt;0,COUNTIF(U:U,M206)&lt;&gt;0),2,IF(OR(COUNTIF(E:E,U208)&lt;&gt;0,COUNTIF(M:M,U208)&lt;&gt;0),3,0)))),1)</f>
        <v>0</v>
      </c>
      <c r="E206" s="1" t="str">
        <f>Items!$E$189</f>
        <v>Ввод в эксплуатацию</v>
      </c>
      <c r="F206" s="1" t="str">
        <f>Items!$F$160</f>
        <v>Основные средства - тип - 2</v>
      </c>
      <c r="G206" s="6" t="str">
        <f>Items!$G$164</f>
        <v>Капзатраты - тип - 2 - 4</v>
      </c>
      <c r="H206" s="1" t="str">
        <f>dbP!$Y$2</f>
        <v>Y</v>
      </c>
      <c r="I206" s="1" t="str">
        <f>dbP!$Z$2</f>
        <v>Z</v>
      </c>
      <c r="J206" s="1" t="str">
        <f t="shared" si="44"/>
        <v>Капзатраты - тип - 2 - 4</v>
      </c>
      <c r="L206" s="6" t="str">
        <f>Items!$L$19</f>
        <v>BS(+)</v>
      </c>
      <c r="M206" s="3" t="s">
        <v>366</v>
      </c>
      <c r="N206" s="1" t="str">
        <f>Items!$M$206</f>
        <v>Выплаты %% по займам</v>
      </c>
      <c r="O206" s="1" t="str">
        <f>Items!$M$206</f>
        <v>Выплаты %% по займам</v>
      </c>
      <c r="P206" s="1" t="str">
        <f>dbP!$AA$2</f>
        <v>AA</v>
      </c>
      <c r="R206" s="1" t="str">
        <f t="shared" si="57"/>
        <v>Выплаты %% по займам</v>
      </c>
      <c r="S206" s="1">
        <f>IF(OR(R206=0,R206=""),0,IF(AND(N206&lt;&gt;"",O206=""),IF(COUNTIFS(M:M,M206,N:N,N206,O:O,"")=1,0,1),IF(COUNTIF(R:R,R206)=1,0,1)))</f>
        <v>0</v>
      </c>
      <c r="T206" s="6" t="str">
        <f>Items!$T$19</f>
        <v>CF(-)</v>
      </c>
      <c r="AC206" s="1">
        <f>IF(U206&lt;&gt;Items!$U$17,0,IF(OR(V206="",W206=""),0,MAX(AC$8:AC205)+1))</f>
        <v>0</v>
      </c>
    </row>
    <row r="207" spans="1:29" x14ac:dyDescent="0.3">
      <c r="A207" s="41">
        <f>ROW()</f>
        <v>207</v>
      </c>
      <c r="B207" s="26">
        <f>IFERROR(IF(AND(J207=0,R207=0,Z209=0),0,IF(OR(COUNTIF(M:M,E207)&lt;&gt;0,COUNTIF(U:U,E207)&lt;&gt;0),1,IF(OR(COUNTIF(E:E,M207)&lt;&gt;0,COUNTIF(U:U,M207)&lt;&gt;0),2,IF(OR(COUNTIF(E:E,U209)&lt;&gt;0,COUNTIF(M:M,U209)&lt;&gt;0),3,0)))),1)</f>
        <v>0</v>
      </c>
      <c r="E207" s="1" t="str">
        <f>Items!$E$189</f>
        <v>Ввод в эксплуатацию</v>
      </c>
      <c r="F207" s="1" t="str">
        <f>Items!$F$160</f>
        <v>Основные средства - тип - 2</v>
      </c>
      <c r="G207" s="6" t="str">
        <f>Items!$G$165</f>
        <v>Капзатраты - тип - 2 - 5</v>
      </c>
      <c r="H207" s="1" t="str">
        <f>dbP!$Y$2</f>
        <v>Y</v>
      </c>
      <c r="I207" s="1" t="str">
        <f>dbP!$Z$2</f>
        <v>Z</v>
      </c>
      <c r="J207" s="1" t="str">
        <f t="shared" si="44"/>
        <v>Капзатраты - тип - 2 - 5</v>
      </c>
      <c r="L207" s="6" t="str">
        <f>Items!$L$19</f>
        <v>BS(+)</v>
      </c>
      <c r="M207" s="3" t="s">
        <v>370</v>
      </c>
      <c r="N207" s="1" t="str">
        <f>Items!$M$207</f>
        <v>Размещение ДС на депозитах и т.п.</v>
      </c>
      <c r="O207" s="1" t="str">
        <f>Items!$M$207</f>
        <v>Размещение ДС на депозитах и т.п.</v>
      </c>
      <c r="P207" s="1" t="str">
        <f>dbP!$AA$2</f>
        <v>AA</v>
      </c>
      <c r="R207" s="1" t="str">
        <f t="shared" ref="R207:R210" si="58">IF(O207&lt;&gt;"",O207,IF(N207&lt;&gt;"",N207,M207))</f>
        <v>Размещение ДС на депозитах и т.п.</v>
      </c>
      <c r="S207" s="1">
        <f>IF(OR(R207=0,R207=""),0,IF(AND(N207&lt;&gt;"",O207=""),IF(COUNTIFS(M:M,M207,N:N,N207,O:O,"")=1,0,1),IF(COUNTIF(R:R,R207)=1,0,1)))</f>
        <v>0</v>
      </c>
      <c r="T207" s="6" t="str">
        <f>Items!$T$19</f>
        <v>CF(-)</v>
      </c>
      <c r="AC207" s="1">
        <f>IF(U207&lt;&gt;Items!$U$17,0,IF(OR(V207="",W207=""),0,MAX(AC$8:AC206)+1))</f>
        <v>0</v>
      </c>
    </row>
    <row r="208" spans="1:29" x14ac:dyDescent="0.3">
      <c r="A208" s="41">
        <f>ROW()</f>
        <v>208</v>
      </c>
      <c r="B208" s="26">
        <f>IFERROR(IF(AND(J208=0,R208=0,Z210=0),0,IF(OR(COUNTIF(M:M,E208)&lt;&gt;0,COUNTIF(U:U,E208)&lt;&gt;0),1,IF(OR(COUNTIF(E:E,M208)&lt;&gt;0,COUNTIF(U:U,M208)&lt;&gt;0),2,IF(OR(COUNTIF(E:E,U210)&lt;&gt;0,COUNTIF(M:M,U210)&lt;&gt;0),3,0)))),1)</f>
        <v>0</v>
      </c>
      <c r="E208" s="1" t="str">
        <f>Items!$E$189</f>
        <v>Ввод в эксплуатацию</v>
      </c>
      <c r="F208" s="1" t="str">
        <f>Items!$F$160</f>
        <v>Основные средства - тип - 2</v>
      </c>
      <c r="G208" s="6" t="str">
        <f>Items!$G$166</f>
        <v>Капзатраты - тип - 2 - 6</v>
      </c>
      <c r="H208" s="1" t="str">
        <f>dbP!$Y$2</f>
        <v>Y</v>
      </c>
      <c r="I208" s="1" t="str">
        <f>dbP!$Z$2</f>
        <v>Z</v>
      </c>
      <c r="J208" s="1" t="str">
        <f t="shared" si="44"/>
        <v>Капзатраты - тип - 2 - 6</v>
      </c>
      <c r="L208" s="6" t="str">
        <f>Items!$L$19</f>
        <v>BS(+)</v>
      </c>
      <c r="M208" s="3" t="s">
        <v>368</v>
      </c>
      <c r="N208" s="1" t="str">
        <f>Items!$M$208</f>
        <v>Возврат вложений</v>
      </c>
      <c r="O208" s="1" t="str">
        <f>Items!$M$208</f>
        <v>Возврат вложений</v>
      </c>
      <c r="P208" s="1" t="str">
        <f>dbP!$Y$2</f>
        <v>Y</v>
      </c>
      <c r="R208" s="1" t="str">
        <f t="shared" si="58"/>
        <v>Возврат вложений</v>
      </c>
      <c r="S208" s="1">
        <f>IF(OR(R208=0,R208=""),0,IF(AND(N208&lt;&gt;"",O208=""),IF(COUNTIFS(M:M,M208,N:N,N208,O:O,"")=1,0,1),IF(COUNTIF(R:R,R208)=1,0,1)))</f>
        <v>0</v>
      </c>
      <c r="T208" s="1" t="str">
        <f>Items!$T$11</f>
        <v>CF(+)</v>
      </c>
      <c r="AC208" s="1">
        <f>IF(U208&lt;&gt;Items!$U$17,0,IF(OR(V208="",W208=""),0,MAX(AC$8:AC207)+1))</f>
        <v>0</v>
      </c>
    </row>
    <row r="209" spans="1:29" x14ac:dyDescent="0.3">
      <c r="A209" s="41">
        <f>ROW()</f>
        <v>209</v>
      </c>
      <c r="B209" s="26">
        <f>IFERROR(IF(AND(J209=0,R209=0,Z211=0),0,IF(OR(COUNTIF(M:M,E209)&lt;&gt;0,COUNTIF(U:U,E209)&lt;&gt;0),1,IF(OR(COUNTIF(E:E,M209)&lt;&gt;0,COUNTIF(U:U,M209)&lt;&gt;0),2,IF(OR(COUNTIF(E:E,U211)&lt;&gt;0,COUNTIF(M:M,U211)&lt;&gt;0),3,0)))),1)</f>
        <v>0</v>
      </c>
      <c r="E209" s="1" t="str">
        <f>Items!$E$189</f>
        <v>Ввод в эксплуатацию</v>
      </c>
      <c r="F209" s="1" t="str">
        <f>Items!$F$160</f>
        <v>Основные средства - тип - 2</v>
      </c>
      <c r="G209" s="6" t="str">
        <f>Items!$G$167</f>
        <v>Капзатраты - тип - 2 - 7</v>
      </c>
      <c r="H209" s="1" t="str">
        <f>dbP!$Y$2</f>
        <v>Y</v>
      </c>
      <c r="I209" s="1" t="str">
        <f>dbP!$Z$2</f>
        <v>Z</v>
      </c>
      <c r="J209" s="1" t="str">
        <f t="shared" si="44"/>
        <v>Капзатраты - тип - 2 - 7</v>
      </c>
      <c r="L209" s="6" t="str">
        <f>Items!$L$19</f>
        <v>BS(+)</v>
      </c>
      <c r="M209" s="3" t="s">
        <v>369</v>
      </c>
      <c r="N209" s="1" t="str">
        <f>Items!$M$209</f>
        <v>Поступление %% по вложениям</v>
      </c>
      <c r="O209" s="1" t="str">
        <f>Items!$M$209</f>
        <v>Поступление %% по вложениям</v>
      </c>
      <c r="P209" s="1" t="str">
        <f>dbP!$Y$2</f>
        <v>Y</v>
      </c>
      <c r="R209" s="1" t="str">
        <f t="shared" si="58"/>
        <v>Поступление %% по вложениям</v>
      </c>
      <c r="S209" s="1">
        <f>IF(OR(R209=0,R209=""),0,IF(AND(N209&lt;&gt;"",O209=""),IF(COUNTIFS(M:M,M209,N:N,N209,O:O,"")=1,0,1),IF(COUNTIF(R:R,R209)=1,0,1)))</f>
        <v>0</v>
      </c>
      <c r="T209" s="1" t="str">
        <f>Items!$T$11</f>
        <v>CF(+)</v>
      </c>
      <c r="AC209" s="1">
        <f>IF(U209&lt;&gt;Items!$U$17,0,IF(OR(V209="",W209=""),0,MAX(AC$8:AC208)+1))</f>
        <v>0</v>
      </c>
    </row>
    <row r="210" spans="1:29" x14ac:dyDescent="0.3">
      <c r="A210" s="41">
        <f>ROW()</f>
        <v>210</v>
      </c>
      <c r="B210" s="26">
        <f>IFERROR(IF(AND(J210=0,R210=0,Z212=0),0,IF(OR(COUNTIF(M:M,E210)&lt;&gt;0,COUNTIF(U:U,E210)&lt;&gt;0),1,IF(OR(COUNTIF(E:E,M210)&lt;&gt;0,COUNTIF(U:U,M210)&lt;&gt;0),2,IF(OR(COUNTIF(E:E,U212)&lt;&gt;0,COUNTIF(M:M,U212)&lt;&gt;0),3,0)))),1)</f>
        <v>0</v>
      </c>
      <c r="E210" s="1" t="str">
        <f>Items!$E$189</f>
        <v>Ввод в эксплуатацию</v>
      </c>
      <c r="F210" s="1" t="str">
        <f>Items!$F$160</f>
        <v>Основные средства - тип - 2</v>
      </c>
      <c r="G210" s="6" t="str">
        <f>Items!$G$168</f>
        <v>Капзатраты - тип - 2 - 8</v>
      </c>
      <c r="H210" s="1" t="str">
        <f>dbP!$Y$2</f>
        <v>Y</v>
      </c>
      <c r="I210" s="1" t="str">
        <f>dbP!$Z$2</f>
        <v>Z</v>
      </c>
      <c r="J210" s="1" t="str">
        <f t="shared" si="44"/>
        <v>Капзатраты - тип - 2 - 8</v>
      </c>
      <c r="L210" s="6" t="str">
        <f>Items!$L$19</f>
        <v>BS(+)</v>
      </c>
      <c r="M210" s="3" t="s">
        <v>393</v>
      </c>
      <c r="N210" s="1" t="str">
        <f>Items!$M$210</f>
        <v>Оплата налога на внеоб.активы</v>
      </c>
      <c r="O210" s="1" t="str">
        <f>Items!$M$210</f>
        <v>Оплата налога на внеоб.активы</v>
      </c>
      <c r="P210" s="1" t="str">
        <f>dbP!$AA$2</f>
        <v>AA</v>
      </c>
      <c r="R210" s="1" t="str">
        <f t="shared" si="58"/>
        <v>Оплата налога на внеоб.активы</v>
      </c>
      <c r="S210" s="1">
        <f>IF(OR(R210=0,R210=""),0,IF(AND(N210&lt;&gt;"",O210=""),IF(COUNTIFS(M:M,M210,N:N,N210,O:O,"")=1,0,1),IF(COUNTIF(R:R,R210)=1,0,1)))</f>
        <v>0</v>
      </c>
      <c r="T210" s="6" t="str">
        <f>Items!$T$19</f>
        <v>CF(-)</v>
      </c>
      <c r="AC210" s="1">
        <f>IF(U210&lt;&gt;Items!$U$17,0,IF(OR(V210="",W210=""),0,MAX(AC$8:AC209)+1))</f>
        <v>0</v>
      </c>
    </row>
    <row r="211" spans="1:29" x14ac:dyDescent="0.3">
      <c r="A211" s="41">
        <f>ROW()</f>
        <v>211</v>
      </c>
      <c r="B211" s="26">
        <f>IFERROR(IF(AND(J211=0,R212=0,Z213=0),0,IF(OR(COUNTIF(M:M,E211)&lt;&gt;0,COUNTIF(U:U,E211)&lt;&gt;0),1,IF(OR(COUNTIF(E:E,M212)&lt;&gt;0,COUNTIF(U:U,M212)&lt;&gt;0),2,IF(OR(COUNTIF(E:E,U213)&lt;&gt;0,COUNTIF(M:M,U213)&lt;&gt;0),3,0)))),1)</f>
        <v>0</v>
      </c>
      <c r="E211" s="1" t="str">
        <f>Items!$E$189</f>
        <v>Ввод в эксплуатацию</v>
      </c>
      <c r="F211" s="1" t="str">
        <f>Items!$F$160</f>
        <v>Основные средства - тип - 2</v>
      </c>
      <c r="G211" s="6" t="str">
        <f>Items!$G$169</f>
        <v>Капзатраты - тип - 2 - 9</v>
      </c>
      <c r="H211" s="1" t="str">
        <f>dbP!$Y$2</f>
        <v>Y</v>
      </c>
      <c r="I211" s="1" t="str">
        <f>dbP!$Z$2</f>
        <v>Z</v>
      </c>
      <c r="J211" s="1" t="str">
        <f t="shared" si="44"/>
        <v>Капзатраты - тип - 2 - 9</v>
      </c>
      <c r="L211" s="6" t="str">
        <f>Items!$L$19</f>
        <v>BS(+)</v>
      </c>
      <c r="M211" s="3" t="s">
        <v>402</v>
      </c>
      <c r="N211" s="1" t="str">
        <f>Items!$M$211</f>
        <v>Оплата НДС</v>
      </c>
      <c r="O211" s="1" t="str">
        <f>Items!$M$211</f>
        <v>Оплата НДС</v>
      </c>
      <c r="P211" s="1" t="str">
        <f>dbP!$AA$2</f>
        <v>AA</v>
      </c>
      <c r="R211" s="1" t="str">
        <f t="shared" ref="R211" si="59">IF(O211&lt;&gt;"",O211,IF(N211&lt;&gt;"",N211,M211))</f>
        <v>Оплата НДС</v>
      </c>
      <c r="S211" s="1">
        <f>IF(OR(R211=0,R211=""),0,IF(AND(N211&lt;&gt;"",O211=""),IF(COUNTIFS(M:M,M211,N:N,N211,O:O,"")=1,0,1),IF(COUNTIF(R:R,R211)=1,0,1)))</f>
        <v>0</v>
      </c>
      <c r="T211" s="6" t="str">
        <f>Items!$T$19</f>
        <v>CF(-)</v>
      </c>
      <c r="AC211" s="1">
        <f>IF(U211&lt;&gt;Items!$U$17,0,IF(OR(V211="",W211=""),0,MAX(AC$8:AC210)+1))</f>
        <v>0</v>
      </c>
    </row>
    <row r="212" spans="1:29" x14ac:dyDescent="0.3">
      <c r="A212" s="41">
        <f>ROW()</f>
        <v>212</v>
      </c>
      <c r="B212" s="26">
        <f>IFERROR(IF(AND(J212=0,R213=0,Z214=0),0,IF(OR(COUNTIF(M:M,E212)&lt;&gt;0,COUNTIF(U:U,E212)&lt;&gt;0),1,IF(OR(COUNTIF(E:E,M213)&lt;&gt;0,COUNTIF(U:U,M213)&lt;&gt;0),2,IF(OR(COUNTIF(E:E,U214)&lt;&gt;0,COUNTIF(M:M,U214)&lt;&gt;0),3,0)))),1)</f>
        <v>0</v>
      </c>
      <c r="E212" s="1" t="str">
        <f>Items!$E$189</f>
        <v>Ввод в эксплуатацию</v>
      </c>
      <c r="F212" s="1" t="str">
        <f>Items!$F$160</f>
        <v>Основные средства - тип - 2</v>
      </c>
      <c r="G212" s="6" t="str">
        <f>Items!$G$170</f>
        <v>Капзатраты - тип - 2 - 10</v>
      </c>
      <c r="H212" s="1" t="str">
        <f>dbP!$Y$2</f>
        <v>Y</v>
      </c>
      <c r="I212" s="1" t="str">
        <f>dbP!$Z$2</f>
        <v>Z</v>
      </c>
      <c r="J212" s="1" t="str">
        <f t="shared" si="44"/>
        <v>Капзатраты - тип - 2 - 10</v>
      </c>
      <c r="L212" s="6" t="str">
        <f>Items!$L$19</f>
        <v>BS(+)</v>
      </c>
      <c r="M212" s="3" t="s">
        <v>382</v>
      </c>
      <c r="N212" s="1" t="str">
        <f>Items!$M$212</f>
        <v>Оплата налога на прибыль</v>
      </c>
      <c r="O212" s="1" t="str">
        <f>Items!$M$212</f>
        <v>Оплата налога на прибыль</v>
      </c>
      <c r="P212" s="1" t="str">
        <f>dbP!$AA$2</f>
        <v>AA</v>
      </c>
      <c r="R212" s="1" t="str">
        <f t="shared" ref="R212:R216" si="60">IF(O212&lt;&gt;"",O212,IF(N212&lt;&gt;"",N212,M212))</f>
        <v>Оплата налога на прибыль</v>
      </c>
      <c r="S212" s="1">
        <f>IF(OR(R212=0,R212=""),0,IF(AND(N212&lt;&gt;"",O212=""),IF(COUNTIFS(M:M,M212,N:N,N212,O:O,"")=1,0,1),IF(COUNTIF(R:R,R212)=1,0,1)))</f>
        <v>0</v>
      </c>
      <c r="T212" s="6" t="str">
        <f>Items!$T$19</f>
        <v>CF(-)</v>
      </c>
      <c r="AC212" s="1">
        <f>IF(U212&lt;&gt;Items!$U$17,0,IF(OR(V212="",W212=""),0,MAX(AC$8:AC211)+1))</f>
        <v>0</v>
      </c>
    </row>
    <row r="213" spans="1:29" x14ac:dyDescent="0.3">
      <c r="A213" s="41">
        <f>ROW()</f>
        <v>213</v>
      </c>
      <c r="B213" s="26">
        <f>IFERROR(IF(AND(J213=0,R214=0,Z215=0),0,IF(OR(COUNTIF(M:M,E213)&lt;&gt;0,COUNTIF(U:U,E213)&lt;&gt;0),1,IF(OR(COUNTIF(E:E,M214)&lt;&gt;0,COUNTIF(U:U,M214)&lt;&gt;0),2,IF(OR(COUNTIF(E:E,U215)&lt;&gt;0,COUNTIF(M:M,U215)&lt;&gt;0),3,0)))),1)</f>
        <v>0</v>
      </c>
      <c r="E213" s="1" t="str">
        <f>Items!$E$189</f>
        <v>Ввод в эксплуатацию</v>
      </c>
      <c r="F213" s="1" t="str">
        <f>Items!$F$171</f>
        <v>Основные средства - тип - 3</v>
      </c>
      <c r="G213" s="6"/>
      <c r="H213" s="1" t="str">
        <f>dbP!$Y$2</f>
        <v>Y</v>
      </c>
      <c r="I213" s="1" t="str">
        <f>dbP!$Z$2</f>
        <v>Z</v>
      </c>
      <c r="J213" s="1" t="str">
        <f t="shared" si="44"/>
        <v>Основные средства - тип - 3</v>
      </c>
      <c r="L213" s="6"/>
      <c r="M213" s="3" t="s">
        <v>396</v>
      </c>
      <c r="N213" s="1" t="str">
        <f>Items!$M$213</f>
        <v>Выплаты дивидендов</v>
      </c>
      <c r="O213" s="1" t="str">
        <f>Items!$M$213</f>
        <v>Выплаты дивидендов</v>
      </c>
      <c r="P213" s="1" t="str">
        <f>dbP!$AA$2</f>
        <v>AA</v>
      </c>
      <c r="R213" s="1" t="str">
        <f t="shared" si="60"/>
        <v>Выплаты дивидендов</v>
      </c>
      <c r="S213" s="1">
        <f>IF(OR(R213=0,R213=""),0,IF(AND(N213&lt;&gt;"",O213=""),IF(COUNTIFS(M:M,M213,N:N,N213,O:O,"")=1,0,1),IF(COUNTIF(R:R,R213)=1,0,1)))</f>
        <v>0</v>
      </c>
      <c r="T213" s="6" t="str">
        <f>Items!$T$19</f>
        <v>CF(-)</v>
      </c>
      <c r="AC213" s="1">
        <f>IF(U213&lt;&gt;Items!$U$17,0,IF(OR(V213="",W213=""),0,MAX(AC$8:AC212)+1))</f>
        <v>0</v>
      </c>
    </row>
    <row r="214" spans="1:29" x14ac:dyDescent="0.3">
      <c r="A214" s="41">
        <f>ROW()</f>
        <v>214</v>
      </c>
      <c r="B214" s="26">
        <f>IFERROR(IF(AND(J214=0,R215=0,Z216=0),0,IF(OR(COUNTIF(M:M,E214)&lt;&gt;0,COUNTIF(U:U,E214)&lt;&gt;0),1,IF(OR(COUNTIF(E:E,M215)&lt;&gt;0,COUNTIF(U:U,M215)&lt;&gt;0),2,IF(OR(COUNTIF(E:E,U216)&lt;&gt;0,COUNTIF(M:M,U216)&lt;&gt;0),3,0)))),1)</f>
        <v>0</v>
      </c>
      <c r="E214" s="1" t="str">
        <f>Items!$E$189</f>
        <v>Ввод в эксплуатацию</v>
      </c>
      <c r="F214" s="1" t="str">
        <f>Items!$F$171</f>
        <v>Основные средства - тип - 3</v>
      </c>
      <c r="G214" s="6" t="str">
        <f>Items!$G$172</f>
        <v>Капзатраты - тип - 3 - 1</v>
      </c>
      <c r="H214" s="1" t="str">
        <f>dbP!$Y$2</f>
        <v>Y</v>
      </c>
      <c r="I214" s="1" t="str">
        <f>dbP!$Z$2</f>
        <v>Z</v>
      </c>
      <c r="J214" s="1" t="str">
        <f t="shared" si="44"/>
        <v>Капзатраты - тип - 3 - 1</v>
      </c>
      <c r="L214" s="6" t="str">
        <f>Items!$L$19</f>
        <v>BS(+)</v>
      </c>
      <c r="M214" s="3" t="s">
        <v>397</v>
      </c>
      <c r="R214" s="1" t="str">
        <f t="shared" si="60"/>
        <v>Итоговый денежный поток</v>
      </c>
      <c r="S214" s="1">
        <f>IF(OR(R214=0,R214=""),0,IF(AND(N214&lt;&gt;"",O214=""),IF(COUNTIFS(M:M,M214,N:N,N214,O:O,"")=1,0,1),IF(COUNTIF(R:R,R214)=1,0,1)))</f>
        <v>0</v>
      </c>
      <c r="T214" s="1" t="str">
        <f>Items!$T$81</f>
        <v>CF</v>
      </c>
      <c r="AC214" s="1">
        <f>IF(U214&lt;&gt;Items!$U$17,0,IF(OR(V214="",W214=""),0,MAX(AC$8:AC213)+1))</f>
        <v>0</v>
      </c>
    </row>
    <row r="215" spans="1:29" x14ac:dyDescent="0.3">
      <c r="A215" s="41">
        <f>ROW()</f>
        <v>215</v>
      </c>
      <c r="B215" s="26">
        <f>IFERROR(IF(AND(J215=0,R216=0,Z217=0),0,IF(OR(COUNTIF(M:M,E215)&lt;&gt;0,COUNTIF(U:U,E215)&lt;&gt;0),1,IF(OR(COUNTIF(E:E,M216)&lt;&gt;0,COUNTIF(U:U,M216)&lt;&gt;0),2,IF(OR(COUNTIF(E:E,U217)&lt;&gt;0,COUNTIF(M:M,U217)&lt;&gt;0),3,0)))),1)</f>
        <v>0</v>
      </c>
      <c r="E215" s="1" t="str">
        <f>Items!$E$189</f>
        <v>Ввод в эксплуатацию</v>
      </c>
      <c r="F215" s="1" t="str">
        <f>Items!$F$171</f>
        <v>Основные средства - тип - 3</v>
      </c>
      <c r="G215" s="6" t="str">
        <f>Items!$G$173</f>
        <v>Капзатраты - тип - 3 - 2</v>
      </c>
      <c r="H215" s="1" t="str">
        <f>dbP!$Y$2</f>
        <v>Y</v>
      </c>
      <c r="I215" s="1" t="str">
        <f>dbP!$Z$2</f>
        <v>Z</v>
      </c>
      <c r="J215" s="1" t="str">
        <f t="shared" si="44"/>
        <v>Капзатраты - тип - 3 - 2</v>
      </c>
      <c r="L215" s="6" t="str">
        <f>Items!$L$19</f>
        <v>BS(+)</v>
      </c>
      <c r="M215" s="3" t="s">
        <v>398</v>
      </c>
      <c r="R215" s="1" t="str">
        <f t="shared" si="60"/>
        <v>Итоговый денеж.поток накопительно</v>
      </c>
      <c r="S215" s="1">
        <f>IF(OR(R215=0,R215=""),0,IF(AND(N215&lt;&gt;"",O215=""),IF(COUNTIFS(M:M,M215,N:N,N215,O:O,"")=1,0,1),IF(COUNTIF(R:R,R215)=1,0,1)))</f>
        <v>0</v>
      </c>
      <c r="T215" s="1" t="str">
        <f>Items!$T$81</f>
        <v>CF</v>
      </c>
      <c r="AC215" s="1">
        <f>IF(U215&lt;&gt;Items!$U$17,0,IF(OR(V215="",W215=""),0,MAX(AC$8:AC214)+1))</f>
        <v>0</v>
      </c>
    </row>
    <row r="216" spans="1:29" x14ac:dyDescent="0.3">
      <c r="A216" s="41">
        <f>ROW()</f>
        <v>216</v>
      </c>
      <c r="B216" s="26">
        <f>IFERROR(IF(AND(J216=0,R217=0,Z218=0),0,IF(OR(COUNTIF(M:M,E216)&lt;&gt;0,COUNTIF(U:U,E216)&lt;&gt;0),1,IF(OR(COUNTIF(E:E,M217)&lt;&gt;0,COUNTIF(U:U,M217)&lt;&gt;0),2,IF(OR(COUNTIF(E:E,U218)&lt;&gt;0,COUNTIF(M:M,U218)&lt;&gt;0),3,0)))),1)</f>
        <v>0</v>
      </c>
      <c r="E216" s="1" t="str">
        <f>Items!$E$189</f>
        <v>Ввод в эксплуатацию</v>
      </c>
      <c r="F216" s="1" t="str">
        <f>Items!$F$171</f>
        <v>Основные средства - тип - 3</v>
      </c>
      <c r="G216" s="6" t="str">
        <f>Items!$G$174</f>
        <v>Капзатраты - тип - 3 - 3</v>
      </c>
      <c r="H216" s="1" t="str">
        <f>dbP!$Y$2</f>
        <v>Y</v>
      </c>
      <c r="I216" s="1" t="str">
        <f>dbP!$Z$2</f>
        <v>Z</v>
      </c>
      <c r="J216" s="1" t="str">
        <f t="shared" si="44"/>
        <v>Капзатраты - тип - 3 - 3</v>
      </c>
      <c r="L216" s="6" t="str">
        <f>Items!$L$19</f>
        <v>BS(+)</v>
      </c>
      <c r="M216" s="1" t="str">
        <f>Items!$M$215</f>
        <v>Итоговый денеж.поток накопительно</v>
      </c>
      <c r="N216" s="3" t="s">
        <v>399</v>
      </c>
      <c r="R216" s="1" t="str">
        <f t="shared" si="60"/>
        <v>Итоговый кассовый разрыв</v>
      </c>
      <c r="S216" s="1">
        <f>IF(OR(R216=0,R216=""),0,IF(AND(N216&lt;&gt;"",O216=""),IF(COUNTIFS(M:M,M216,N:N,N216,O:O,"")=1,0,1),IF(COUNTIF(R:R,R216)=1,0,1)))</f>
        <v>0</v>
      </c>
      <c r="T216" s="1" t="str">
        <f>Items!$T$81</f>
        <v>CF</v>
      </c>
    </row>
    <row r="217" spans="1:29" x14ac:dyDescent="0.3">
      <c r="A217" s="41">
        <f>ROW()</f>
        <v>217</v>
      </c>
      <c r="B217" s="26">
        <f>IFERROR(IF(AND(J217=0,R218=0,Z219=0),0,IF(OR(COUNTIF(M:M,E217)&lt;&gt;0,COUNTIF(U:U,E217)&lt;&gt;0),1,IF(OR(COUNTIF(E:E,M218)&lt;&gt;0,COUNTIF(U:U,M218)&lt;&gt;0),2,IF(OR(COUNTIF(E:E,U219)&lt;&gt;0,COUNTIF(M:M,U219)&lt;&gt;0),3,0)))),1)</f>
        <v>0</v>
      </c>
      <c r="E217" s="1" t="str">
        <f>Items!$E$189</f>
        <v>Ввод в эксплуатацию</v>
      </c>
      <c r="F217" s="1" t="str">
        <f>Items!$F$171</f>
        <v>Основные средства - тип - 3</v>
      </c>
      <c r="G217" s="6" t="str">
        <f>Items!$G$175</f>
        <v>Капзатраты - тип - 3 - 4</v>
      </c>
      <c r="H217" s="1" t="str">
        <f>dbP!$Y$2</f>
        <v>Y</v>
      </c>
      <c r="I217" s="1" t="str">
        <f>dbP!$Z$2</f>
        <v>Z</v>
      </c>
      <c r="J217" s="1" t="str">
        <f t="shared" si="44"/>
        <v>Капзатраты - тип - 3 - 4</v>
      </c>
      <c r="L217" s="6" t="str">
        <f>Items!$L$19</f>
        <v>BS(+)</v>
      </c>
    </row>
    <row r="218" spans="1:29" x14ac:dyDescent="0.3">
      <c r="A218" s="41">
        <f>ROW()</f>
        <v>218</v>
      </c>
      <c r="B218" s="26">
        <f>IFERROR(IF(AND(J218=0,R219=0,Z220=0),0,IF(OR(COUNTIF(M:M,E218)&lt;&gt;0,COUNTIF(U:U,E218)&lt;&gt;0),1,IF(OR(COUNTIF(E:E,M219)&lt;&gt;0,COUNTIF(U:U,M219)&lt;&gt;0),2,IF(OR(COUNTIF(E:E,U220)&lt;&gt;0,COUNTIF(M:M,U220)&lt;&gt;0),3,0)))),1)</f>
        <v>0</v>
      </c>
      <c r="E218" s="1" t="str">
        <f>Items!$E$189</f>
        <v>Ввод в эксплуатацию</v>
      </c>
      <c r="F218" s="1" t="str">
        <f>Items!$F$171</f>
        <v>Основные средства - тип - 3</v>
      </c>
      <c r="G218" s="6" t="str">
        <f>Items!$G$176</f>
        <v>Капзатраты - тип - 3 - 5</v>
      </c>
      <c r="H218" s="1" t="str">
        <f>dbP!$Y$2</f>
        <v>Y</v>
      </c>
      <c r="I218" s="1" t="str">
        <f>dbP!$Z$2</f>
        <v>Z</v>
      </c>
      <c r="J218" s="1" t="str">
        <f t="shared" si="44"/>
        <v>Капзатраты - тип - 3 - 5</v>
      </c>
      <c r="L218" s="6" t="str">
        <f>Items!$L$19</f>
        <v>BS(+)</v>
      </c>
    </row>
    <row r="219" spans="1:29" x14ac:dyDescent="0.3">
      <c r="A219" s="41">
        <f>ROW()</f>
        <v>219</v>
      </c>
      <c r="B219" s="26">
        <f>IFERROR(IF(AND(J219=0,R220=0,Z221=0),0,IF(OR(COUNTIF(M:M,E219)&lt;&gt;0,COUNTIF(U:U,E219)&lt;&gt;0),1,IF(OR(COUNTIF(E:E,M220)&lt;&gt;0,COUNTIF(U:U,M220)&lt;&gt;0),2,IF(OR(COUNTIF(E:E,U221)&lt;&gt;0,COUNTIF(M:M,U221)&lt;&gt;0),3,0)))),1)</f>
        <v>0</v>
      </c>
      <c r="E219" s="1" t="str">
        <f>Items!$E$189</f>
        <v>Ввод в эксплуатацию</v>
      </c>
      <c r="F219" s="1" t="str">
        <f>Items!$F$171</f>
        <v>Основные средства - тип - 3</v>
      </c>
      <c r="G219" s="6" t="str">
        <f>Items!$G$177</f>
        <v>Капзатраты - тип - 3 - 6</v>
      </c>
      <c r="H219" s="1" t="str">
        <f>dbP!$Y$2</f>
        <v>Y</v>
      </c>
      <c r="I219" s="1" t="str">
        <f>dbP!$Z$2</f>
        <v>Z</v>
      </c>
      <c r="J219" s="1" t="str">
        <f t="shared" si="44"/>
        <v>Капзатраты - тип - 3 - 6</v>
      </c>
      <c r="L219" s="6" t="str">
        <f>Items!$L$19</f>
        <v>BS(+)</v>
      </c>
    </row>
    <row r="220" spans="1:29" x14ac:dyDescent="0.3">
      <c r="A220" s="41">
        <f>ROW()</f>
        <v>220</v>
      </c>
      <c r="B220" s="26">
        <f>IFERROR(IF(AND(J220=0,R221=0,Z222=0),0,IF(OR(COUNTIF(M:M,E220)&lt;&gt;0,COUNTIF(U:U,E220)&lt;&gt;0),1,IF(OR(COUNTIF(E:E,M221)&lt;&gt;0,COUNTIF(U:U,M221)&lt;&gt;0),2,IF(OR(COUNTIF(E:E,U222)&lt;&gt;0,COUNTIF(M:M,U222)&lt;&gt;0),3,0)))),1)</f>
        <v>0</v>
      </c>
      <c r="E220" s="1" t="str">
        <f>Items!$E$189</f>
        <v>Ввод в эксплуатацию</v>
      </c>
      <c r="F220" s="1" t="str">
        <f>Items!$F$171</f>
        <v>Основные средства - тип - 3</v>
      </c>
      <c r="G220" s="6" t="str">
        <f>Items!$G$178</f>
        <v>Капзатраты - тип - 3 - 7</v>
      </c>
      <c r="H220" s="1" t="str">
        <f>dbP!$Y$2</f>
        <v>Y</v>
      </c>
      <c r="I220" s="1" t="str">
        <f>dbP!$Z$2</f>
        <v>Z</v>
      </c>
      <c r="J220" s="1" t="str">
        <f t="shared" si="44"/>
        <v>Капзатраты - тип - 3 - 7</v>
      </c>
      <c r="L220" s="6" t="str">
        <f>Items!$L$19</f>
        <v>BS(+)</v>
      </c>
    </row>
    <row r="221" spans="1:29" x14ac:dyDescent="0.3">
      <c r="A221" s="41">
        <f>ROW()</f>
        <v>221</v>
      </c>
      <c r="B221" s="26">
        <f>IFERROR(IF(AND(J221=0,R222=0,Z223=0),0,IF(OR(COUNTIF(M:M,E221)&lt;&gt;0,COUNTIF(U:U,E221)&lt;&gt;0),1,IF(OR(COUNTIF(E:E,M222)&lt;&gt;0,COUNTIF(U:U,M222)&lt;&gt;0),2,IF(OR(COUNTIF(E:E,U223)&lt;&gt;0,COUNTIF(M:M,U223)&lt;&gt;0),3,0)))),1)</f>
        <v>0</v>
      </c>
      <c r="E221" s="1" t="str">
        <f>Items!$E$189</f>
        <v>Ввод в эксплуатацию</v>
      </c>
      <c r="F221" s="1" t="str">
        <f>Items!$F$171</f>
        <v>Основные средства - тип - 3</v>
      </c>
      <c r="G221" s="6" t="str">
        <f>Items!$G$179</f>
        <v>Капзатраты - тип - 3 - 8</v>
      </c>
      <c r="H221" s="1" t="str">
        <f>dbP!$Y$2</f>
        <v>Y</v>
      </c>
      <c r="I221" s="1" t="str">
        <f>dbP!$Z$2</f>
        <v>Z</v>
      </c>
      <c r="J221" s="1" t="str">
        <f t="shared" si="44"/>
        <v>Капзатраты - тип - 3 - 8</v>
      </c>
      <c r="L221" s="6" t="str">
        <f>Items!$L$19</f>
        <v>BS(+)</v>
      </c>
    </row>
    <row r="222" spans="1:29" x14ac:dyDescent="0.3">
      <c r="A222" s="41">
        <f>ROW()</f>
        <v>222</v>
      </c>
      <c r="B222" s="26">
        <f>IFERROR(IF(AND(J222=0,R223=0,Z224=0),0,IF(OR(COUNTIF(M:M,E222)&lt;&gt;0,COUNTIF(U:U,E222)&lt;&gt;0),1,IF(OR(COUNTIF(E:E,M223)&lt;&gt;0,COUNTIF(U:U,M223)&lt;&gt;0),2,IF(OR(COUNTIF(E:E,U224)&lt;&gt;0,COUNTIF(M:M,U224)&lt;&gt;0),3,0)))),1)</f>
        <v>0</v>
      </c>
      <c r="E222" s="1" t="str">
        <f>Items!$E$189</f>
        <v>Ввод в эксплуатацию</v>
      </c>
      <c r="F222" s="1" t="str">
        <f>Items!$F$171</f>
        <v>Основные средства - тип - 3</v>
      </c>
      <c r="G222" s="6" t="str">
        <f>Items!$G$180</f>
        <v>Капзатраты - тип - 3 - 9</v>
      </c>
      <c r="H222" s="1" t="str">
        <f>dbP!$Y$2</f>
        <v>Y</v>
      </c>
      <c r="I222" s="1" t="str">
        <f>dbP!$Z$2</f>
        <v>Z</v>
      </c>
      <c r="J222" s="1" t="str">
        <f t="shared" si="44"/>
        <v>Капзатраты - тип - 3 - 9</v>
      </c>
      <c r="L222" s="6" t="str">
        <f>Items!$L$19</f>
        <v>BS(+)</v>
      </c>
    </row>
    <row r="223" spans="1:29" x14ac:dyDescent="0.3">
      <c r="A223" s="41">
        <f>ROW()</f>
        <v>223</v>
      </c>
      <c r="B223" s="26">
        <f>IFERROR(IF(AND(J223=0,R224=0,Z225=0),0,IF(OR(COUNTIF(M:M,E223)&lt;&gt;0,COUNTIF(U:U,E223)&lt;&gt;0),1,IF(OR(COUNTIF(E:E,M224)&lt;&gt;0,COUNTIF(U:U,M224)&lt;&gt;0),2,IF(OR(COUNTIF(E:E,U225)&lt;&gt;0,COUNTIF(M:M,U225)&lt;&gt;0),3,0)))),1)</f>
        <v>0</v>
      </c>
      <c r="E223" s="1" t="str">
        <f>Items!$E$189</f>
        <v>Ввод в эксплуатацию</v>
      </c>
      <c r="F223" s="1" t="str">
        <f>Items!$F$171</f>
        <v>Основные средства - тип - 3</v>
      </c>
      <c r="G223" s="6" t="str">
        <f>Items!$G$181</f>
        <v>Капзатраты - тип - 3 - 10</v>
      </c>
      <c r="H223" s="1" t="str">
        <f>dbP!$Y$2</f>
        <v>Y</v>
      </c>
      <c r="I223" s="1" t="str">
        <f>dbP!$Z$2</f>
        <v>Z</v>
      </c>
      <c r="J223" s="1" t="str">
        <f t="shared" si="44"/>
        <v>Капзатраты - тип - 3 - 10</v>
      </c>
      <c r="L223" s="6" t="str">
        <f>Items!$L$19</f>
        <v>BS(+)</v>
      </c>
    </row>
    <row r="224" spans="1:29" x14ac:dyDescent="0.3">
      <c r="A224" s="41">
        <f>ROW()</f>
        <v>224</v>
      </c>
      <c r="B224" s="26">
        <f>IFERROR(IF(AND(J224=0,R225=0,Z226=0),0,IF(OR(COUNTIF(M:M,E224)&lt;&gt;0,COUNTIF(U:U,E224)&lt;&gt;0),1,IF(OR(COUNTIF(E:E,M225)&lt;&gt;0,COUNTIF(U:U,M225)&lt;&gt;0),2,IF(OR(COUNTIF(E:E,U226)&lt;&gt;0,COUNTIF(M:M,U226)&lt;&gt;0),3,0)))),1)</f>
        <v>0</v>
      </c>
      <c r="E224" s="1" t="str">
        <f>Items!$E$189</f>
        <v>Ввод в эксплуатацию</v>
      </c>
      <c r="F224" s="1" t="str">
        <f>Items!$F$171</f>
        <v>Основные средства - тип - 3</v>
      </c>
      <c r="G224" s="6" t="str">
        <f>Items!$G$182</f>
        <v>Капзатраты - тип - 3 - 11</v>
      </c>
      <c r="H224" s="1" t="str">
        <f>dbP!$Y$2</f>
        <v>Y</v>
      </c>
      <c r="I224" s="1" t="str">
        <f>dbP!$Z$2</f>
        <v>Z</v>
      </c>
      <c r="J224" s="1" t="str">
        <f t="shared" si="44"/>
        <v>Капзатраты - тип - 3 - 11</v>
      </c>
      <c r="L224" s="6" t="str">
        <f>Items!$L$19</f>
        <v>BS(+)</v>
      </c>
    </row>
    <row r="225" spans="1:12" x14ac:dyDescent="0.3">
      <c r="A225" s="41">
        <f>ROW()</f>
        <v>225</v>
      </c>
      <c r="B225" s="26">
        <f>IFERROR(IF(AND(J225=0,R226=0,Z227=0),0,IF(OR(COUNTIF(M:M,E225)&lt;&gt;0,COUNTIF(U:U,E225)&lt;&gt;0),1,IF(OR(COUNTIF(E:E,M226)&lt;&gt;0,COUNTIF(U:U,M226)&lt;&gt;0),2,IF(OR(COUNTIF(E:E,U227)&lt;&gt;0,COUNTIF(M:M,U227)&lt;&gt;0),3,0)))),1)</f>
        <v>0</v>
      </c>
      <c r="E225" s="1" t="str">
        <f>Items!$E$189</f>
        <v>Ввод в эксплуатацию</v>
      </c>
      <c r="F225" s="1" t="str">
        <f>Items!$F$171</f>
        <v>Основные средства - тип - 3</v>
      </c>
      <c r="G225" s="6" t="str">
        <f>Items!$G$183</f>
        <v>Капзатраты - тип - 3 - 12</v>
      </c>
      <c r="H225" s="1" t="str">
        <f>dbP!$Y$2</f>
        <v>Y</v>
      </c>
      <c r="I225" s="1" t="str">
        <f>dbP!$Z$2</f>
        <v>Z</v>
      </c>
      <c r="J225" s="1" t="str">
        <f t="shared" si="44"/>
        <v>Капзатраты - тип - 3 - 12</v>
      </c>
      <c r="L225" s="6" t="str">
        <f>Items!$L$19</f>
        <v>BS(+)</v>
      </c>
    </row>
    <row r="226" spans="1:12" x14ac:dyDescent="0.3">
      <c r="A226" s="41">
        <f>ROW()</f>
        <v>226</v>
      </c>
      <c r="B226" s="26">
        <f>IFERROR(IF(AND(J226=0,R227=0,Z228=0),0,IF(OR(COUNTIF(M:M,E226)&lt;&gt;0,COUNTIF(U:U,E226)&lt;&gt;0),1,IF(OR(COUNTIF(E:E,M227)&lt;&gt;0,COUNTIF(U:U,M227)&lt;&gt;0),2,IF(OR(COUNTIF(E:E,U228)&lt;&gt;0,COUNTIF(M:M,U228)&lt;&gt;0),3,0)))),1)</f>
        <v>0</v>
      </c>
      <c r="E226" s="1" t="str">
        <f>Items!$E$189</f>
        <v>Ввод в эксплуатацию</v>
      </c>
      <c r="F226" s="1" t="str">
        <f>Items!$F$171</f>
        <v>Основные средства - тип - 3</v>
      </c>
      <c r="G226" s="6" t="str">
        <f>Items!$G$184</f>
        <v>Капзатраты - тип - 3 - 13</v>
      </c>
      <c r="H226" s="1" t="str">
        <f>dbP!$Y$2</f>
        <v>Y</v>
      </c>
      <c r="I226" s="1" t="str">
        <f>dbP!$Z$2</f>
        <v>Z</v>
      </c>
      <c r="J226" s="1" t="str">
        <f t="shared" si="44"/>
        <v>Капзатраты - тип - 3 - 13</v>
      </c>
      <c r="L226" s="6" t="str">
        <f>Items!$L$19</f>
        <v>BS(+)</v>
      </c>
    </row>
    <row r="227" spans="1:12" x14ac:dyDescent="0.3">
      <c r="A227" s="41">
        <f>ROW()</f>
        <v>227</v>
      </c>
      <c r="B227" s="26">
        <f>IFERROR(IF(AND(J227=0,R228=0,Z229=0),0,IF(OR(COUNTIF(M:M,E227)&lt;&gt;0,COUNTIF(U:U,E227)&lt;&gt;0),1,IF(OR(COUNTIF(E:E,M228)&lt;&gt;0,COUNTIF(U:U,M228)&lt;&gt;0),2,IF(OR(COUNTIF(E:E,U229)&lt;&gt;0,COUNTIF(M:M,U229)&lt;&gt;0),3,0)))),1)</f>
        <v>0</v>
      </c>
      <c r="E227" s="1" t="str">
        <f>Items!$E$189</f>
        <v>Ввод в эксплуатацию</v>
      </c>
      <c r="F227" s="1" t="str">
        <f>Items!$F$171</f>
        <v>Основные средства - тип - 3</v>
      </c>
      <c r="G227" s="6" t="str">
        <f>Items!$G$185</f>
        <v>Капзатраты - тип - 3 - 14</v>
      </c>
      <c r="H227" s="1" t="str">
        <f>dbP!$Y$2</f>
        <v>Y</v>
      </c>
      <c r="I227" s="1" t="str">
        <f>dbP!$Z$2</f>
        <v>Z</v>
      </c>
      <c r="J227" s="1" t="str">
        <f t="shared" si="44"/>
        <v>Капзатраты - тип - 3 - 14</v>
      </c>
      <c r="L227" s="6" t="str">
        <f>Items!$L$19</f>
        <v>BS(+)</v>
      </c>
    </row>
    <row r="228" spans="1:12" x14ac:dyDescent="0.3">
      <c r="A228" s="41">
        <f>ROW()</f>
        <v>228</v>
      </c>
      <c r="B228" s="26">
        <f>IFERROR(IF(AND(J228=0,R229=0,Z230=0),0,IF(OR(COUNTIF(M:M,E228)&lt;&gt;0,COUNTIF(U:U,E228)&lt;&gt;0),1,IF(OR(COUNTIF(E:E,M229)&lt;&gt;0,COUNTIF(U:U,M229)&lt;&gt;0),2,IF(OR(COUNTIF(E:E,U230)&lt;&gt;0,COUNTIF(M:M,U230)&lt;&gt;0),3,0)))),1)</f>
        <v>0</v>
      </c>
      <c r="E228" s="1" t="str">
        <f>Items!$E$189</f>
        <v>Ввод в эксплуатацию</v>
      </c>
      <c r="F228" s="1" t="str">
        <f>Items!$F$171</f>
        <v>Основные средства - тип - 3</v>
      </c>
      <c r="G228" s="6" t="str">
        <f>Items!$G$186</f>
        <v>Капзатраты - тип - 3 - 15</v>
      </c>
      <c r="H228" s="1" t="str">
        <f>dbP!$Y$2</f>
        <v>Y</v>
      </c>
      <c r="I228" s="1" t="str">
        <f>dbP!$Z$2</f>
        <v>Z</v>
      </c>
      <c r="J228" s="1" t="str">
        <f t="shared" si="44"/>
        <v>Капзатраты - тип - 3 - 15</v>
      </c>
      <c r="L228" s="6" t="str">
        <f>Items!$L$19</f>
        <v>BS(+)</v>
      </c>
    </row>
    <row r="229" spans="1:12" x14ac:dyDescent="0.3">
      <c r="A229" s="41">
        <f>ROW()</f>
        <v>229</v>
      </c>
      <c r="B229" s="26">
        <f>IFERROR(IF(AND(J229=0,R230=0,Z231=0),0,IF(OR(COUNTIF(M:M,E229)&lt;&gt;0,COUNTIF(U:U,E229)&lt;&gt;0),1,IF(OR(COUNTIF(E:E,M230)&lt;&gt;0,COUNTIF(U:U,M230)&lt;&gt;0),2,IF(OR(COUNTIF(E:E,U231)&lt;&gt;0,COUNTIF(M:M,U231)&lt;&gt;0),3,0)))),1)</f>
        <v>0</v>
      </c>
      <c r="E229" s="1" t="str">
        <f>Items!$E$189</f>
        <v>Ввод в эксплуатацию</v>
      </c>
      <c r="F229" s="1" t="str">
        <f>Items!$F$171</f>
        <v>Основные средства - тип - 3</v>
      </c>
      <c r="G229" s="6" t="str">
        <f>Items!$G$187</f>
        <v>Капзатраты - тип - 3 - 16</v>
      </c>
      <c r="H229" s="1" t="str">
        <f>dbP!$Y$2</f>
        <v>Y</v>
      </c>
      <c r="I229" s="1" t="str">
        <f>dbP!$Z$2</f>
        <v>Z</v>
      </c>
      <c r="J229" s="1" t="str">
        <f t="shared" ref="J229:J256" si="61">IF(G229&lt;&gt;"",G229,IF(F229&lt;&gt;"",F229,E229))</f>
        <v>Капзатраты - тип - 3 - 16</v>
      </c>
      <c r="L229" s="6" t="str">
        <f>Items!$L$19</f>
        <v>BS(+)</v>
      </c>
    </row>
    <row r="230" spans="1:12" x14ac:dyDescent="0.3">
      <c r="A230" s="41">
        <f>ROW()</f>
        <v>230</v>
      </c>
      <c r="B230" s="26">
        <f>IFERROR(IF(AND(J230=0,R231=0,Z232=0),0,IF(OR(COUNTIF(M:M,E230)&lt;&gt;0,COUNTIF(U:U,E230)&lt;&gt;0),1,IF(OR(COUNTIF(E:E,M231)&lt;&gt;0,COUNTIF(U:U,M231)&lt;&gt;0),2,IF(OR(COUNTIF(E:E,U232)&lt;&gt;0,COUNTIF(M:M,U232)&lt;&gt;0),3,0)))),1)</f>
        <v>0</v>
      </c>
      <c r="E230" s="1" t="str">
        <f>Items!$E$189</f>
        <v>Ввод в эксплуатацию</v>
      </c>
      <c r="F230" s="1" t="str">
        <f>Items!$F$171</f>
        <v>Основные средства - тип - 3</v>
      </c>
      <c r="G230" s="6" t="str">
        <f>Items!$G$188</f>
        <v>Капзатраты - тип - 3 - 17</v>
      </c>
      <c r="H230" s="1" t="str">
        <f>dbP!$Y$2</f>
        <v>Y</v>
      </c>
      <c r="I230" s="1" t="str">
        <f>dbP!$Z$2</f>
        <v>Z</v>
      </c>
      <c r="J230" s="1" t="str">
        <f t="shared" si="61"/>
        <v>Капзатраты - тип - 3 - 17</v>
      </c>
      <c r="L230" s="6" t="str">
        <f>Items!$L$19</f>
        <v>BS(+)</v>
      </c>
    </row>
    <row r="231" spans="1:12" x14ac:dyDescent="0.3">
      <c r="A231" s="41">
        <f>ROW()</f>
        <v>231</v>
      </c>
      <c r="B231" s="26">
        <f>IFERROR(IF(AND(J231=0,R232=0,Z233=0),0,IF(OR(COUNTIF(M:M,E231)&lt;&gt;0,COUNTIF(U:U,E231)&lt;&gt;0),1,IF(OR(COUNTIF(E:E,M232)&lt;&gt;0,COUNTIF(U:U,M232)&lt;&gt;0),2,IF(OR(COUNTIF(E:E,U233)&lt;&gt;0,COUNTIF(M:M,U233)&lt;&gt;0),3,0)))),1)</f>
        <v>0</v>
      </c>
      <c r="J231" s="1">
        <f t="shared" si="61"/>
        <v>0</v>
      </c>
    </row>
    <row r="232" spans="1:12" x14ac:dyDescent="0.3">
      <c r="A232" s="41">
        <f>ROW()</f>
        <v>232</v>
      </c>
      <c r="B232" s="26">
        <f>IFERROR(IF(AND(J232=0,R233=0,Z234=0),0,IF(OR(COUNTIF(M:M,E232)&lt;&gt;0,COUNTIF(U:U,E232)&lt;&gt;0),1,IF(OR(COUNTIF(E:E,M233)&lt;&gt;0,COUNTIF(U:U,M233)&lt;&gt;0),2,IF(OR(COUNTIF(E:E,U234)&lt;&gt;0,COUNTIF(M:M,U234)&lt;&gt;0),3,0)))),1)</f>
        <v>0</v>
      </c>
      <c r="J232" s="1">
        <f t="shared" si="61"/>
        <v>0</v>
      </c>
    </row>
    <row r="233" spans="1:12" x14ac:dyDescent="0.3">
      <c r="A233" s="41">
        <f>ROW()</f>
        <v>233</v>
      </c>
      <c r="B233" s="26">
        <f>IFERROR(IF(AND(J233=0,R234=0,Z235=0),0,IF(OR(COUNTIF(M:M,E233)&lt;&gt;0,COUNTIF(U:U,E233)&lt;&gt;0),1,IF(OR(COUNTIF(E:E,M234)&lt;&gt;0,COUNTIF(U:U,M234)&lt;&gt;0),2,IF(OR(COUNTIF(E:E,U235)&lt;&gt;0,COUNTIF(M:M,U235)&lt;&gt;0),3,0)))),1)</f>
        <v>0</v>
      </c>
      <c r="E233" s="3" t="s">
        <v>321</v>
      </c>
      <c r="J233" s="1" t="str">
        <f t="shared" si="61"/>
        <v>Незавершенные капзатраты</v>
      </c>
    </row>
    <row r="234" spans="1:12" x14ac:dyDescent="0.3">
      <c r="A234" s="41">
        <f>ROW()</f>
        <v>234</v>
      </c>
      <c r="B234" s="26">
        <f>IFERROR(IF(AND(J234=0,R235=0,Z236=0),0,IF(OR(COUNTIF(M:M,E234)&lt;&gt;0,COUNTIF(U:U,E234)&lt;&gt;0),1,IF(OR(COUNTIF(E:E,M235)&lt;&gt;0,COUNTIF(U:U,M235)&lt;&gt;0),2,IF(OR(COUNTIF(E:E,U236)&lt;&gt;0,COUNTIF(M:M,U236)&lt;&gt;0),3,0)))),1)</f>
        <v>0</v>
      </c>
      <c r="E234" s="1" t="str">
        <f>Items!$E$233</f>
        <v>Незавершенные капзатраты</v>
      </c>
      <c r="F234" s="1" t="str">
        <f>Items!$F$148</f>
        <v>Основные средства - тип - 1</v>
      </c>
      <c r="J234" s="1" t="str">
        <f t="shared" si="61"/>
        <v>Основные средства - тип - 1</v>
      </c>
      <c r="L234" s="1" t="str">
        <f>Items!$L$11</f>
        <v>BS</v>
      </c>
    </row>
    <row r="235" spans="1:12" x14ac:dyDescent="0.3">
      <c r="A235" s="41">
        <f>ROW()</f>
        <v>235</v>
      </c>
      <c r="B235" s="26">
        <f>IFERROR(IF(AND(J235=0,R236=0,Z237=0),0,IF(OR(COUNTIF(M:M,E235)&lt;&gt;0,COUNTIF(U:U,E235)&lt;&gt;0),1,IF(OR(COUNTIF(E:E,M236)&lt;&gt;0,COUNTIF(U:U,M236)&lt;&gt;0),2,IF(OR(COUNTIF(E:E,U237)&lt;&gt;0,COUNTIF(M:M,U237)&lt;&gt;0),3,0)))),1)</f>
        <v>0</v>
      </c>
      <c r="E235" s="1" t="str">
        <f>Items!$E$233</f>
        <v>Незавершенные капзатраты</v>
      </c>
      <c r="F235" s="1" t="str">
        <f>Items!$F$160</f>
        <v>Основные средства - тип - 2</v>
      </c>
      <c r="J235" s="1" t="str">
        <f t="shared" si="61"/>
        <v>Основные средства - тип - 2</v>
      </c>
      <c r="L235" s="1" t="str">
        <f>Items!$L$11</f>
        <v>BS</v>
      </c>
    </row>
    <row r="236" spans="1:12" x14ac:dyDescent="0.3">
      <c r="A236" s="41">
        <f>ROW()</f>
        <v>236</v>
      </c>
      <c r="B236" s="26">
        <f>IFERROR(IF(AND(J236=0,R237=0,Z238=0),0,IF(OR(COUNTIF(M:M,E236)&lt;&gt;0,COUNTIF(U:U,E236)&lt;&gt;0),1,IF(OR(COUNTIF(E:E,M237)&lt;&gt;0,COUNTIF(U:U,M237)&lt;&gt;0),2,IF(OR(COUNTIF(E:E,U238)&lt;&gt;0,COUNTIF(M:M,U238)&lt;&gt;0),3,0)))),1)</f>
        <v>0</v>
      </c>
      <c r="E236" s="1" t="str">
        <f>Items!$E$233</f>
        <v>Незавершенные капзатраты</v>
      </c>
      <c r="F236" s="1" t="str">
        <f>Items!$F$171</f>
        <v>Основные средства - тип - 3</v>
      </c>
      <c r="J236" s="1" t="str">
        <f t="shared" si="61"/>
        <v>Основные средства - тип - 3</v>
      </c>
      <c r="L236" s="1" t="str">
        <f>Items!$L$11</f>
        <v>BS</v>
      </c>
    </row>
    <row r="237" spans="1:12" x14ac:dyDescent="0.3">
      <c r="A237" s="41">
        <f>ROW()</f>
        <v>237</v>
      </c>
      <c r="B237" s="26">
        <f>IFERROR(IF(AND(J237=0,R238=0,Z239=0),0,IF(OR(COUNTIF(M:M,E237)&lt;&gt;0,COUNTIF(U:U,E237)&lt;&gt;0),1,IF(OR(COUNTIF(E:E,M238)&lt;&gt;0,COUNTIF(U:U,M238)&lt;&gt;0),2,IF(OR(COUNTIF(E:E,U239)&lt;&gt;0,COUNTIF(M:M,U239)&lt;&gt;0),3,0)))),1)</f>
        <v>0</v>
      </c>
      <c r="E237" s="3" t="s">
        <v>322</v>
      </c>
      <c r="J237" s="1" t="str">
        <f t="shared" si="61"/>
        <v>Основные средства</v>
      </c>
    </row>
    <row r="238" spans="1:12" x14ac:dyDescent="0.3">
      <c r="A238" s="41">
        <f>ROW()</f>
        <v>238</v>
      </c>
      <c r="B238" s="26">
        <f>IFERROR(IF(AND(J238=0,R239=0,Z240=0),0,IF(OR(COUNTIF(M:M,E238)&lt;&gt;0,COUNTIF(U:U,E238)&lt;&gt;0),1,IF(OR(COUNTIF(E:E,M239)&lt;&gt;0,COUNTIF(U:U,M239)&lt;&gt;0),2,IF(OR(COUNTIF(E:E,U240)&lt;&gt;0,COUNTIF(M:M,U240)&lt;&gt;0),3,0)))),1)</f>
        <v>0</v>
      </c>
      <c r="E238" s="1" t="str">
        <f>Items!$E$237</f>
        <v>Основные средства</v>
      </c>
      <c r="F238" s="1" t="str">
        <f>Items!$F$148</f>
        <v>Основные средства - тип - 1</v>
      </c>
      <c r="J238" s="1" t="str">
        <f t="shared" si="61"/>
        <v>Основные средства - тип - 1</v>
      </c>
      <c r="L238" s="1" t="str">
        <f>Items!$L$11</f>
        <v>BS</v>
      </c>
    </row>
    <row r="239" spans="1:12" x14ac:dyDescent="0.3">
      <c r="A239" s="41">
        <f>ROW()</f>
        <v>239</v>
      </c>
      <c r="B239" s="26">
        <f>IFERROR(IF(AND(J239=0,R240=0,Z241=0),0,IF(OR(COUNTIF(M:M,E239)&lt;&gt;0,COUNTIF(U:U,E239)&lt;&gt;0),1,IF(OR(COUNTIF(E:E,M240)&lt;&gt;0,COUNTIF(U:U,M240)&lt;&gt;0),2,IF(OR(COUNTIF(E:E,U241)&lt;&gt;0,COUNTIF(M:M,U241)&lt;&gt;0),3,0)))),1)</f>
        <v>0</v>
      </c>
      <c r="E239" s="1" t="str">
        <f>Items!$E$237</f>
        <v>Основные средства</v>
      </c>
      <c r="F239" s="1" t="str">
        <f>Items!$F$160</f>
        <v>Основные средства - тип - 2</v>
      </c>
      <c r="J239" s="1" t="str">
        <f t="shared" si="61"/>
        <v>Основные средства - тип - 2</v>
      </c>
      <c r="L239" s="1" t="str">
        <f>Items!$L$11</f>
        <v>BS</v>
      </c>
    </row>
    <row r="240" spans="1:12" x14ac:dyDescent="0.3">
      <c r="A240" s="41">
        <f>ROW()</f>
        <v>240</v>
      </c>
      <c r="B240" s="26">
        <f>IFERROR(IF(AND(J240=0,R241=0,Z242=0),0,IF(OR(COUNTIF(M:M,E240)&lt;&gt;0,COUNTIF(U:U,E240)&lt;&gt;0),1,IF(OR(COUNTIF(E:E,M241)&lt;&gt;0,COUNTIF(U:U,M241)&lt;&gt;0),2,IF(OR(COUNTIF(E:E,U242)&lt;&gt;0,COUNTIF(M:M,U242)&lt;&gt;0),3,0)))),1)</f>
        <v>0</v>
      </c>
      <c r="E240" s="1" t="str">
        <f>Items!$E$237</f>
        <v>Основные средства</v>
      </c>
      <c r="F240" s="1" t="str">
        <f>Items!$F$171</f>
        <v>Основные средства - тип - 3</v>
      </c>
      <c r="J240" s="1" t="str">
        <f t="shared" si="61"/>
        <v>Основные средства - тип - 3</v>
      </c>
      <c r="L240" s="1" t="str">
        <f>Items!$L$11</f>
        <v>BS</v>
      </c>
    </row>
    <row r="241" spans="1:10" x14ac:dyDescent="0.3">
      <c r="A241" s="41">
        <f>ROW()</f>
        <v>241</v>
      </c>
      <c r="B241" s="26">
        <f>IFERROR(IF(AND(J241=0,R242=0,Z243=0),0,IF(OR(COUNTIF(M:M,E241)&lt;&gt;0,COUNTIF(U:U,E241)&lt;&gt;0),1,IF(OR(COUNTIF(E:E,M242)&lt;&gt;0,COUNTIF(U:U,M242)&lt;&gt;0),2,IF(OR(COUNTIF(E:E,U243)&lt;&gt;0,COUNTIF(M:M,U243)&lt;&gt;0),3,0)))),1)</f>
        <v>0</v>
      </c>
      <c r="J241" s="1">
        <f t="shared" si="61"/>
        <v>0</v>
      </c>
    </row>
    <row r="242" spans="1:10" x14ac:dyDescent="0.3">
      <c r="A242" s="41">
        <f>ROW()</f>
        <v>242</v>
      </c>
      <c r="B242" s="26">
        <f>IFERROR(IF(AND(J242=0,R243=0,Z244=0),0,IF(OR(COUNTIF(M:M,E242)&lt;&gt;0,COUNTIF(U:U,E242)&lt;&gt;0),1,IF(OR(COUNTIF(E:E,M243)&lt;&gt;0,COUNTIF(U:U,M243)&lt;&gt;0),2,IF(OR(COUNTIF(E:E,U244)&lt;&gt;0,COUNTIF(M:M,U244)&lt;&gt;0),3,0)))),1)</f>
        <v>0</v>
      </c>
      <c r="J242" s="1">
        <f t="shared" si="61"/>
        <v>0</v>
      </c>
    </row>
    <row r="243" spans="1:10" x14ac:dyDescent="0.3">
      <c r="A243" s="41">
        <f>ROW()</f>
        <v>243</v>
      </c>
      <c r="B243" s="26">
        <f>IFERROR(IF(AND(J243=0,R244=0,Z245=0),0,IF(OR(COUNTIF(M:M,E243)&lt;&gt;0,COUNTIF(U:U,E243)&lt;&gt;0),1,IF(OR(COUNTIF(E:E,M244)&lt;&gt;0,COUNTIF(U:U,M244)&lt;&gt;0),2,IF(OR(COUNTIF(E:E,U245)&lt;&gt;0,COUNTIF(M:M,U245)&lt;&gt;0),3,0)))),1)</f>
        <v>0</v>
      </c>
      <c r="E243" s="3" t="s">
        <v>341</v>
      </c>
      <c r="J243" s="1" t="str">
        <f t="shared" si="61"/>
        <v>Продажа доли УК Инвестору</v>
      </c>
    </row>
    <row r="244" spans="1:10" x14ac:dyDescent="0.3">
      <c r="A244" s="41">
        <f>ROW()</f>
        <v>244</v>
      </c>
      <c r="B244" s="26">
        <f>IFERROR(IF(AND(J244=0,R245=0,Z246=0),0,IF(OR(COUNTIF(M:M,E244)&lt;&gt;0,COUNTIF(U:U,E244)&lt;&gt;0),1,IF(OR(COUNTIF(E:E,M245)&lt;&gt;0,COUNTIF(U:U,M245)&lt;&gt;0),2,IF(OR(COUNTIF(E:E,U246)&lt;&gt;0,COUNTIF(M:M,U246)&lt;&gt;0),3,0)))),1)</f>
        <v>0</v>
      </c>
      <c r="E244" s="1" t="str">
        <f>Items!$E$243</f>
        <v>Продажа доли УК Инвестору</v>
      </c>
      <c r="F244" s="3" t="s">
        <v>342</v>
      </c>
      <c r="J244" s="1" t="str">
        <f t="shared" si="61"/>
        <v>Размер продаваемой доли УК</v>
      </c>
    </row>
    <row r="245" spans="1:10" x14ac:dyDescent="0.3">
      <c r="A245" s="41">
        <f>ROW()</f>
        <v>245</v>
      </c>
      <c r="B245" s="26">
        <f>IFERROR(IF(AND(J245=0,R246=0,Z247=0),0,IF(OR(COUNTIF(M:M,E245)&lt;&gt;0,COUNTIF(U:U,E245)&lt;&gt;0),1,IF(OR(COUNTIF(E:E,M246)&lt;&gt;0,COUNTIF(U:U,M246)&lt;&gt;0),2,IF(OR(COUNTIF(E:E,U247)&lt;&gt;0,COUNTIF(M:M,U247)&lt;&gt;0),3,0)))),1)</f>
        <v>0</v>
      </c>
      <c r="E245" s="1" t="str">
        <f>Items!$E$243</f>
        <v>Продажа доли УК Инвестору</v>
      </c>
      <c r="F245" s="3" t="s">
        <v>343</v>
      </c>
      <c r="J245" s="1" t="str">
        <f t="shared" si="61"/>
        <v>Номер месяца продажи доли УК</v>
      </c>
    </row>
    <row r="246" spans="1:10" x14ac:dyDescent="0.3">
      <c r="A246" s="41">
        <f>ROW()</f>
        <v>246</v>
      </c>
      <c r="B246" s="26">
        <f>IFERROR(IF(AND(J246=0,R247=0,Z248=0),0,IF(OR(COUNTIF(M:M,E246)&lt;&gt;0,COUNTIF(U:U,E246)&lt;&gt;0),1,IF(OR(COUNTIF(E:E,M247)&lt;&gt;0,COUNTIF(U:U,M247)&lt;&gt;0),2,IF(OR(COUNTIF(E:E,U248)&lt;&gt;0,COUNTIF(M:M,U248)&lt;&gt;0),3,0)))),1)</f>
        <v>0</v>
      </c>
      <c r="E246" s="1" t="str">
        <f>Items!$E$243</f>
        <v>Продажа доли УК Инвестору</v>
      </c>
      <c r="F246" s="3" t="s">
        <v>344</v>
      </c>
      <c r="J246" s="1" t="str">
        <f t="shared" si="61"/>
        <v>Дисконт к оценке стоимости бизнеса</v>
      </c>
    </row>
    <row r="247" spans="1:10" x14ac:dyDescent="0.3">
      <c r="A247" s="41">
        <f>ROW()</f>
        <v>247</v>
      </c>
      <c r="B247" s="26">
        <f>IFERROR(IF(AND(J247=0,R248=0,Z249=0),0,IF(OR(COUNTIF(M:M,E247)&lt;&gt;0,COUNTIF(U:U,E247)&lt;&gt;0),1,IF(OR(COUNTIF(E:E,M248)&lt;&gt;0,COUNTIF(U:U,M248)&lt;&gt;0),2,IF(OR(COUNTIF(E:E,U249)&lt;&gt;0,COUNTIF(M:M,U249)&lt;&gt;0),3,0)))),1)</f>
        <v>0</v>
      </c>
      <c r="J247" s="1">
        <f t="shared" si="61"/>
        <v>0</v>
      </c>
    </row>
    <row r="248" spans="1:10" x14ac:dyDescent="0.3">
      <c r="A248" s="41">
        <f>ROW()</f>
        <v>248</v>
      </c>
      <c r="B248" s="26">
        <f>IFERROR(IF(AND(J248=0,R249=0,Z250=0),0,IF(OR(COUNTIF(M:M,E248)&lt;&gt;0,COUNTIF(U:U,E248)&lt;&gt;0),1,IF(OR(COUNTIF(E:E,M249)&lt;&gt;0,COUNTIF(U:U,M249)&lt;&gt;0),2,IF(OR(COUNTIF(E:E,U250)&lt;&gt;0,COUNTIF(M:M,U250)&lt;&gt;0),3,0)))),1)</f>
        <v>0</v>
      </c>
      <c r="E248" s="3" t="s">
        <v>359</v>
      </c>
      <c r="J248" s="1" t="str">
        <f t="shared" si="61"/>
        <v>Задолженность по кредитам и займам</v>
      </c>
    </row>
    <row r="249" spans="1:10" x14ac:dyDescent="0.3">
      <c r="A249" s="41">
        <f>ROW()</f>
        <v>249</v>
      </c>
      <c r="B249" s="26">
        <f>IFERROR(IF(AND(J249=0,R250=0,Z251=0),0,IF(OR(COUNTIF(M:M,E249)&lt;&gt;0,COUNTIF(U:U,E249)&lt;&gt;0),1,IF(OR(COUNTIF(E:E,M250)&lt;&gt;0,COUNTIF(U:U,M250)&lt;&gt;0),2,IF(OR(COUNTIF(E:E,U251)&lt;&gt;0,COUNTIF(M:M,U251)&lt;&gt;0),3,0)))),1)</f>
        <v>0</v>
      </c>
      <c r="E249" s="1" t="str">
        <f>Items!$E$248</f>
        <v>Задолженность по кредитам и займам</v>
      </c>
      <c r="F249" s="3" t="s">
        <v>352</v>
      </c>
      <c r="J249" s="1" t="str">
        <f t="shared" si="61"/>
        <v>Кредиты</v>
      </c>
    </row>
    <row r="250" spans="1:10" x14ac:dyDescent="0.3">
      <c r="A250" s="41">
        <f>ROW()</f>
        <v>250</v>
      </c>
      <c r="B250" s="26">
        <f>IFERROR(IF(AND(J250=0,R251=0,Z252=0),0,IF(OR(COUNTIF(M:M,E250)&lt;&gt;0,COUNTIF(U:U,E250)&lt;&gt;0),1,IF(OR(COUNTIF(E:E,M251)&lt;&gt;0,COUNTIF(U:U,M251)&lt;&gt;0),2,IF(OR(COUNTIF(E:E,U252)&lt;&gt;0,COUNTIF(M:M,U252)&lt;&gt;0),3,0)))),1)</f>
        <v>0</v>
      </c>
      <c r="E250" s="1" t="str">
        <f>Items!$E$248</f>
        <v>Задолженность по кредитам и займам</v>
      </c>
      <c r="F250" s="3" t="s">
        <v>353</v>
      </c>
      <c r="J250" s="1" t="str">
        <f t="shared" si="61"/>
        <v>Задолженность по %% по кредитам</v>
      </c>
    </row>
    <row r="251" spans="1:10" x14ac:dyDescent="0.3">
      <c r="A251" s="41">
        <f>ROW()</f>
        <v>251</v>
      </c>
      <c r="B251" s="26">
        <f>IFERROR(IF(AND(J251=0,R252=0,Z253=0),0,IF(OR(COUNTIF(M:M,E251)&lt;&gt;0,COUNTIF(U:U,E251)&lt;&gt;0),1,IF(OR(COUNTIF(E:E,M252)&lt;&gt;0,COUNTIF(U:U,M252)&lt;&gt;0),2,IF(OR(COUNTIF(E:E,U253)&lt;&gt;0,COUNTIF(M:M,U253)&lt;&gt;0),3,0)))),1)</f>
        <v>0</v>
      </c>
      <c r="E251" s="1" t="str">
        <f>Items!$E$248</f>
        <v>Задолженность по кредитам и займам</v>
      </c>
      <c r="F251" s="3" t="s">
        <v>360</v>
      </c>
      <c r="J251" s="1" t="str">
        <f t="shared" si="61"/>
        <v>Займы</v>
      </c>
    </row>
    <row r="252" spans="1:10" x14ac:dyDescent="0.3">
      <c r="A252" s="41">
        <f>ROW()</f>
        <v>252</v>
      </c>
      <c r="B252" s="26">
        <f>IFERROR(IF(AND(J252=0,R253=0,Z254=0),0,IF(OR(COUNTIF(M:M,E252)&lt;&gt;0,COUNTIF(U:U,E252)&lt;&gt;0),1,IF(OR(COUNTIF(E:E,M253)&lt;&gt;0,COUNTIF(U:U,M253)&lt;&gt;0),2,IF(OR(COUNTIF(E:E,U254)&lt;&gt;0,COUNTIF(M:M,U254)&lt;&gt;0),3,0)))),1)</f>
        <v>0</v>
      </c>
      <c r="E252" s="1" t="str">
        <f>Items!$E$248</f>
        <v>Задолженность по кредитам и займам</v>
      </c>
      <c r="F252" s="3" t="s">
        <v>361</v>
      </c>
      <c r="J252" s="1" t="str">
        <f t="shared" si="61"/>
        <v>Задолженность по %% по займам</v>
      </c>
    </row>
    <row r="253" spans="1:10" x14ac:dyDescent="0.3">
      <c r="A253" s="41">
        <f>ROW()</f>
        <v>253</v>
      </c>
      <c r="B253" s="26">
        <f>IFERROR(IF(AND(J253=0,R254=0,Z255=0),0,IF(OR(COUNTIF(M:M,E253)&lt;&gt;0,COUNTIF(U:U,E253)&lt;&gt;0),1,IF(OR(COUNTIF(E:E,M254)&lt;&gt;0,COUNTIF(U:U,M254)&lt;&gt;0),2,IF(OR(COUNTIF(E:E,U255)&lt;&gt;0,COUNTIF(M:M,U255)&lt;&gt;0),3,0)))),1)</f>
        <v>0</v>
      </c>
      <c r="J253" s="1">
        <f t="shared" si="61"/>
        <v>0</v>
      </c>
    </row>
    <row r="254" spans="1:10" x14ac:dyDescent="0.3">
      <c r="A254" s="41">
        <f>ROW()</f>
        <v>254</v>
      </c>
      <c r="B254" s="26">
        <f>IFERROR(IF(AND(J254=0,R255=0,Z256=0),0,IF(OR(COUNTIF(M:M,E254)&lt;&gt;0,COUNTIF(U:U,E254)&lt;&gt;0),1,IF(OR(COUNTIF(E:E,M255)&lt;&gt;0,COUNTIF(U:U,M255)&lt;&gt;0),2,IF(OR(COUNTIF(E:E,U256)&lt;&gt;0,COUNTIF(M:M,U256)&lt;&gt;0),3,0)))),1)</f>
        <v>0</v>
      </c>
      <c r="E254" s="3" t="s">
        <v>367</v>
      </c>
      <c r="J254" s="1" t="str">
        <f t="shared" si="61"/>
        <v>Финансовые вложения</v>
      </c>
    </row>
    <row r="255" spans="1:10" x14ac:dyDescent="0.3">
      <c r="A255" s="41">
        <f>ROW()</f>
        <v>255</v>
      </c>
      <c r="B255" s="26">
        <f>IFERROR(IF(AND(J255=0,R256=0,Z257=0),0,IF(OR(COUNTIF(M:M,E255)&lt;&gt;0,COUNTIF(U:U,E255)&lt;&gt;0),1,IF(OR(COUNTIF(E:E,M256)&lt;&gt;0,COUNTIF(U:U,M256)&lt;&gt;0),2,IF(OR(COUNTIF(E:E,U257)&lt;&gt;0,COUNTIF(M:M,U257)&lt;&gt;0),3,0)))),1)</f>
        <v>0</v>
      </c>
      <c r="E255" s="1" t="str">
        <f>Items!$E$254</f>
        <v>Финансовые вложения</v>
      </c>
      <c r="F255" s="3" t="s">
        <v>374</v>
      </c>
      <c r="J255" s="1" t="str">
        <f t="shared" si="61"/>
        <v>Депозиты и прочее</v>
      </c>
    </row>
    <row r="256" spans="1:10" x14ac:dyDescent="0.3">
      <c r="A256" s="41">
        <f>ROW()</f>
        <v>256</v>
      </c>
      <c r="B256" s="26">
        <f>IFERROR(IF(AND(J256=0,R257=0,Z258=0),0,IF(OR(COUNTIF(M:M,E256)&lt;&gt;0,COUNTIF(U:U,E256)&lt;&gt;0),1,IF(OR(COUNTIF(E:E,M257)&lt;&gt;0,COUNTIF(U:U,M257)&lt;&gt;0),2,IF(OR(COUNTIF(E:E,U258)&lt;&gt;0,COUNTIF(M:M,U258)&lt;&gt;0),3,0)))),1)</f>
        <v>0</v>
      </c>
      <c r="E256" s="1" t="str">
        <f>Items!$E$254</f>
        <v>Финансовые вложения</v>
      </c>
      <c r="F256" s="3" t="s">
        <v>375</v>
      </c>
      <c r="J256" s="1" t="str">
        <f t="shared" si="61"/>
        <v>Деб.задолженность по %% по депозитам и т.п.</v>
      </c>
    </row>
    <row r="257" spans="1:10" x14ac:dyDescent="0.3">
      <c r="A257" s="41">
        <f>ROW()</f>
        <v>257</v>
      </c>
      <c r="B257" s="26">
        <f>IFERROR(IF(AND(J257=0,R258=0,Z259=0),0,IF(OR(COUNTIF(M:M,E257)&lt;&gt;0,COUNTIF(U:U,E257)&lt;&gt;0),1,IF(OR(COUNTIF(E:E,M258)&lt;&gt;0,COUNTIF(U:U,M258)&lt;&gt;0),2,IF(OR(COUNTIF(E:E,U259)&lt;&gt;0,COUNTIF(M:M,U259)&lt;&gt;0),3,0)))),1)</f>
        <v>0</v>
      </c>
    </row>
    <row r="258" spans="1:10" x14ac:dyDescent="0.3">
      <c r="A258" s="41">
        <f>ROW()</f>
        <v>258</v>
      </c>
      <c r="B258" s="26">
        <f>IFERROR(IF(AND(J258=0,R259=0,Z260=0),0,IF(OR(COUNTIF(M:M,E258)&lt;&gt;0,COUNTIF(U:U,E258)&lt;&gt;0),1,IF(OR(COUNTIF(E:E,M259)&lt;&gt;0,COUNTIF(U:U,M259)&lt;&gt;0),2,IF(OR(COUNTIF(E:E,U260)&lt;&gt;0,COUNTIF(M:M,U260)&lt;&gt;0),3,0)))),1)</f>
        <v>0</v>
      </c>
      <c r="E258" s="3" t="s">
        <v>386</v>
      </c>
      <c r="J258" s="1" t="str">
        <f t="shared" ref="J258:J262" si="62">IF(G258&lt;&gt;"",G258,IF(F258&lt;&gt;"",F258,E258))</f>
        <v>Задолженность по оплате налогов и сборов</v>
      </c>
    </row>
    <row r="259" spans="1:10" x14ac:dyDescent="0.3">
      <c r="A259" s="41">
        <f>ROW()</f>
        <v>259</v>
      </c>
      <c r="B259" s="26">
        <f>IFERROR(IF(AND(J259=0,R260=0,Z261=0),0,IF(OR(COUNTIF(M:M,E259)&lt;&gt;0,COUNTIF(U:U,E259)&lt;&gt;0),1,IF(OR(COUNTIF(E:E,M260)&lt;&gt;0,COUNTIF(U:U,M260)&lt;&gt;0),2,IF(OR(COUNTIF(E:E,U261)&lt;&gt;0,COUNTIF(M:M,U261)&lt;&gt;0),3,0)))),1)</f>
        <v>0</v>
      </c>
      <c r="E259" s="1" t="str">
        <f>Items!$E$258</f>
        <v>Задолженность по оплате налогов и сборов</v>
      </c>
      <c r="F259" s="3" t="s">
        <v>383</v>
      </c>
      <c r="J259" s="1" t="str">
        <f t="shared" si="62"/>
        <v>Задолженность по оплате НП</v>
      </c>
    </row>
    <row r="260" spans="1:10" x14ac:dyDescent="0.3">
      <c r="A260" s="41">
        <f>ROW()</f>
        <v>260</v>
      </c>
      <c r="B260" s="26">
        <f>IFERROR(IF(AND(J260=0,R261=0,Z262=0),0,IF(OR(COUNTIF(M:M,E260)&lt;&gt;0,COUNTIF(U:U,E260)&lt;&gt;0),1,IF(OR(COUNTIF(E:E,M261)&lt;&gt;0,COUNTIF(U:U,M261)&lt;&gt;0),2,IF(OR(COUNTIF(E:E,U262)&lt;&gt;0,COUNTIF(M:M,U262)&lt;&gt;0),3,0)))),1)</f>
        <v>0</v>
      </c>
      <c r="E260" s="1" t="str">
        <f>Items!$E$258</f>
        <v>Задолженность по оплате налогов и сборов</v>
      </c>
      <c r="F260" s="3" t="s">
        <v>384</v>
      </c>
      <c r="J260" s="1" t="str">
        <f t="shared" si="62"/>
        <v>Задолженность по оплате НДС</v>
      </c>
    </row>
    <row r="261" spans="1:10" x14ac:dyDescent="0.3">
      <c r="A261" s="41">
        <f>ROW()</f>
        <v>261</v>
      </c>
      <c r="B261" s="26">
        <f>IFERROR(IF(AND(J261=0,R262=0,Z263=0),0,IF(OR(COUNTIF(M:M,E261)&lt;&gt;0,COUNTIF(U:U,E261)&lt;&gt;0),1,IF(OR(COUNTIF(E:E,M262)&lt;&gt;0,COUNTIF(U:U,M262)&lt;&gt;0),2,IF(OR(COUNTIF(E:E,U263)&lt;&gt;0,COUNTIF(M:M,U263)&lt;&gt;0),3,0)))),1)</f>
        <v>0</v>
      </c>
      <c r="E261" s="1" t="str">
        <f>Items!$E$258</f>
        <v>Задолженность по оплате налогов и сборов</v>
      </c>
      <c r="F261" s="3" t="s">
        <v>385</v>
      </c>
      <c r="J261" s="1" t="str">
        <f t="shared" si="62"/>
        <v>Задолженность по оплате Соцсборов</v>
      </c>
    </row>
    <row r="262" spans="1:10" x14ac:dyDescent="0.3">
      <c r="A262" s="41">
        <f>ROW()</f>
        <v>262</v>
      </c>
      <c r="B262" s="26">
        <f>IFERROR(IF(AND(J262=0,R263=0,Z264=0),0,IF(OR(COUNTIF(M:M,E262)&lt;&gt;0,COUNTIF(U:U,E262)&lt;&gt;0),1,IF(OR(COUNTIF(E:E,M263)&lt;&gt;0,COUNTIF(U:U,M263)&lt;&gt;0),2,IF(OR(COUNTIF(E:E,U264)&lt;&gt;0,COUNTIF(M:M,U264)&lt;&gt;0),3,0)))),1)</f>
        <v>0</v>
      </c>
      <c r="E262" s="1" t="str">
        <f>Items!$E$258</f>
        <v>Задолженность по оплате налогов и сборов</v>
      </c>
      <c r="F262" s="3" t="s">
        <v>394</v>
      </c>
      <c r="J262" s="1" t="str">
        <f t="shared" si="62"/>
        <v>Задолженность по оплате налогов на внеоб.активы</v>
      </c>
    </row>
    <row r="263" spans="1:10" x14ac:dyDescent="0.3">
      <c r="A263" s="41">
        <f>ROW()</f>
        <v>263</v>
      </c>
      <c r="B263" s="26">
        <f>IFERROR(IF(AND(J263=0,R264=0,Z265=0),0,IF(OR(COUNTIF(M:M,E263)&lt;&gt;0,COUNTIF(U:U,E263)&lt;&gt;0),1,IF(OR(COUNTIF(E:E,M264)&lt;&gt;0,COUNTIF(U:U,M264)&lt;&gt;0),2,IF(OR(COUNTIF(E:E,U265)&lt;&gt;0,COUNTIF(M:M,U265)&lt;&gt;0),3,0)))),1)</f>
        <v>0</v>
      </c>
    </row>
    <row r="264" spans="1:10" x14ac:dyDescent="0.3">
      <c r="A264" s="41">
        <f>ROW()</f>
        <v>264</v>
      </c>
      <c r="B264" s="26">
        <f>IFERROR(IF(AND(J264=0,R265=0,Z266=0),0,IF(OR(COUNTIF(M:M,E264)&lt;&gt;0,COUNTIF(U:U,E264)&lt;&gt;0),1,IF(OR(COUNTIF(E:E,M265)&lt;&gt;0,COUNTIF(U:U,M265)&lt;&gt;0),2,IF(OR(COUNTIF(E:E,U266)&lt;&gt;0,COUNTIF(M:M,U266)&lt;&gt;0),3,0)))),1)</f>
        <v>0</v>
      </c>
      <c r="E264" s="3" t="s">
        <v>400</v>
      </c>
      <c r="J264" s="1" t="str">
        <f t="shared" ref="J264" si="63">IF(G264&lt;&gt;"",G264,IF(F264&lt;&gt;"",F264,E264))</f>
        <v>Задолженность по выплате дивидендов</v>
      </c>
    </row>
    <row r="265" spans="1:10" x14ac:dyDescent="0.3">
      <c r="A265" s="41">
        <f>ROW()</f>
        <v>265</v>
      </c>
      <c r="B265" s="26">
        <f>IFERROR(IF(AND(J265=0,R266=0,Z267=0),0,IF(OR(COUNTIF(M:M,E265)&lt;&gt;0,COUNTIF(U:U,E265)&lt;&gt;0),1,IF(OR(COUNTIF(E:E,M266)&lt;&gt;0,COUNTIF(U:U,M266)&lt;&gt;0),2,IF(OR(COUNTIF(E:E,U267)&lt;&gt;0,COUNTIF(M:M,U267)&lt;&gt;0),3,0)))),1)</f>
        <v>0</v>
      </c>
    </row>
    <row r="266" spans="1:10" x14ac:dyDescent="0.3">
      <c r="A266" s="41">
        <f>ROW()</f>
        <v>266</v>
      </c>
      <c r="B266" s="26">
        <f>IFERROR(IF(AND(J266=0,R267=0,Z268=0),0,IF(OR(COUNTIF(M:M,E266)&lt;&gt;0,COUNTIF(U:U,E266)&lt;&gt;0),1,IF(OR(COUNTIF(E:E,M267)&lt;&gt;0,COUNTIF(U:U,M267)&lt;&gt;0),2,IF(OR(COUNTIF(E:E,U268)&lt;&gt;0,COUNTIF(M:M,U268)&lt;&gt;0),3,0)))),1)</f>
        <v>0</v>
      </c>
    </row>
    <row r="267" spans="1:10" x14ac:dyDescent="0.3">
      <c r="A267" s="41">
        <f>ROW()</f>
        <v>267</v>
      </c>
      <c r="B267" s="26">
        <f>IFERROR(IF(AND(J267=0,R268=0,Z269=0),0,IF(OR(COUNTIF(M:M,E267)&lt;&gt;0,COUNTIF(U:U,E267)&lt;&gt;0),1,IF(OR(COUNTIF(E:E,M268)&lt;&gt;0,COUNTIF(U:U,M268)&lt;&gt;0),2,IF(OR(COUNTIF(E:E,U269)&lt;&gt;0,COUNTIF(M:M,U269)&lt;&gt;0),3,0)))),1)</f>
        <v>0</v>
      </c>
      <c r="E267" s="3" t="s">
        <v>401</v>
      </c>
      <c r="H267" s="1" t="str">
        <f>dbP!$AB$2</f>
        <v>AB</v>
      </c>
      <c r="I267" s="1" t="str">
        <f>dbP!$Z$2</f>
        <v>Z</v>
      </c>
    </row>
    <row r="268" spans="1:10" x14ac:dyDescent="0.3">
      <c r="A268" s="41">
        <f>ROW()</f>
        <v>268</v>
      </c>
      <c r="B268" s="26">
        <f>IFERROR(IF(AND(J268=0,R269=0,Z270=0),0,IF(OR(COUNTIF(M:M,E268)&lt;&gt;0,COUNTIF(U:U,E268)&lt;&gt;0),1,IF(OR(COUNTIF(E:E,M269)&lt;&gt;0,COUNTIF(U:U,M269)&lt;&gt;0),2,IF(OR(COUNTIF(E:E,U270)&lt;&gt;0,COUNTIF(M:M,U270)&lt;&gt;0),3,0)))),1)</f>
        <v>0</v>
      </c>
    </row>
    <row r="269" spans="1:10" x14ac:dyDescent="0.3">
      <c r="A269" s="41">
        <f>ROW()</f>
        <v>269</v>
      </c>
      <c r="B269" s="26">
        <f>IFERROR(IF(AND(J269=0,R270=0,Z271=0),0,IF(OR(COUNTIF(M:M,E269)&lt;&gt;0,COUNTIF(U:U,E269)&lt;&gt;0),1,IF(OR(COUNTIF(E:E,M270)&lt;&gt;0,COUNTIF(U:U,M270)&lt;&gt;0),2,IF(OR(COUNTIF(E:E,U271)&lt;&gt;0,COUNTIF(M:M,U271)&lt;&gt;0),3,0)))),1)</f>
        <v>0</v>
      </c>
    </row>
    <row r="270" spans="1:10" x14ac:dyDescent="0.3">
      <c r="A270" s="41">
        <f>ROW()</f>
        <v>270</v>
      </c>
      <c r="B270" s="26">
        <f>IFERROR(IF(AND(J270=0,R271=0,Z272=0),0,IF(OR(COUNTIF(M:M,E270)&lt;&gt;0,COUNTIF(U:U,E270)&lt;&gt;0),1,IF(OR(COUNTIF(E:E,M271)&lt;&gt;0,COUNTIF(U:U,M271)&lt;&gt;0),2,IF(OR(COUNTIF(E:E,U272)&lt;&gt;0,COUNTIF(M:M,U272)&lt;&gt;0),3,0)))),1)</f>
        <v>0</v>
      </c>
    </row>
    <row r="271" spans="1:10" x14ac:dyDescent="0.3">
      <c r="A271" s="41">
        <f>ROW()</f>
        <v>271</v>
      </c>
      <c r="B271" s="26">
        <f>IFERROR(IF(AND(J271=0,R272=0,Z273=0),0,IF(OR(COUNTIF(M:M,E271)&lt;&gt;0,COUNTIF(U:U,E271)&lt;&gt;0),1,IF(OR(COUNTIF(E:E,M272)&lt;&gt;0,COUNTIF(U:U,M272)&lt;&gt;0),2,IF(OR(COUNTIF(E:E,U273)&lt;&gt;0,COUNTIF(M:M,U273)&lt;&gt;0),3,0)))),1)</f>
        <v>0</v>
      </c>
    </row>
    <row r="272" spans="1:10" x14ac:dyDescent="0.3">
      <c r="A272" s="41">
        <f>ROW()</f>
        <v>272</v>
      </c>
      <c r="B272" s="26">
        <f>IFERROR(IF(AND(J272=0,R273=0,Z274=0),0,IF(OR(COUNTIF(M:M,E272)&lt;&gt;0,COUNTIF(U:U,E272)&lt;&gt;0),1,IF(OR(COUNTIF(E:E,M273)&lt;&gt;0,COUNTIF(U:U,M273)&lt;&gt;0),2,IF(OR(COUNTIF(E:E,U274)&lt;&gt;0,COUNTIF(M:M,U274)&lt;&gt;0),3,0)))),1)</f>
        <v>0</v>
      </c>
    </row>
    <row r="273" spans="1:2" x14ac:dyDescent="0.3">
      <c r="A273" s="41">
        <f>ROW()</f>
        <v>273</v>
      </c>
      <c r="B273" s="26">
        <f>IFERROR(IF(AND(J273=0,R274=0,Z275=0),0,IF(OR(COUNTIF(M:M,E273)&lt;&gt;0,COUNTIF(U:U,E273)&lt;&gt;0),1,IF(OR(COUNTIF(E:E,M274)&lt;&gt;0,COUNTIF(U:U,M274)&lt;&gt;0),2,IF(OR(COUNTIF(E:E,U275)&lt;&gt;0,COUNTIF(M:M,U275)&lt;&gt;0),3,0)))),1)</f>
        <v>0</v>
      </c>
    </row>
    <row r="274" spans="1:2" x14ac:dyDescent="0.3">
      <c r="A274" s="41">
        <f>ROW()</f>
        <v>274</v>
      </c>
      <c r="B274" s="26">
        <f>IFERROR(IF(AND(J274=0,R275=0,Z276=0),0,IF(OR(COUNTIF(M:M,E274)&lt;&gt;0,COUNTIF(U:U,E274)&lt;&gt;0),1,IF(OR(COUNTIF(E:E,M275)&lt;&gt;0,COUNTIF(U:U,M275)&lt;&gt;0),2,IF(OR(COUNTIF(E:E,U276)&lt;&gt;0,COUNTIF(M:M,U276)&lt;&gt;0),3,0)))),1)</f>
        <v>0</v>
      </c>
    </row>
    <row r="275" spans="1:2" x14ac:dyDescent="0.3">
      <c r="A275" s="41">
        <f>ROW()</f>
        <v>275</v>
      </c>
      <c r="B275" s="26">
        <f>IFERROR(IF(AND(J275=0,R276=0,Z277=0),0,IF(OR(COUNTIF(M:M,E275)&lt;&gt;0,COUNTIF(U:U,E275)&lt;&gt;0),1,IF(OR(COUNTIF(E:E,M276)&lt;&gt;0,COUNTIF(U:U,M276)&lt;&gt;0),2,IF(OR(COUNTIF(E:E,U277)&lt;&gt;0,COUNTIF(M:M,U277)&lt;&gt;0),3,0)))),1)</f>
        <v>0</v>
      </c>
    </row>
    <row r="276" spans="1:2" x14ac:dyDescent="0.3">
      <c r="A276" s="41">
        <f>ROW()</f>
        <v>276</v>
      </c>
      <c r="B276" s="26">
        <f>IFERROR(IF(AND(J276=0,R277=0,Z278=0),0,IF(OR(COUNTIF(M:M,E276)&lt;&gt;0,COUNTIF(U:U,E276)&lt;&gt;0),1,IF(OR(COUNTIF(E:E,M277)&lt;&gt;0,COUNTIF(U:U,M277)&lt;&gt;0),2,IF(OR(COUNTIF(E:E,U278)&lt;&gt;0,COUNTIF(M:M,U278)&lt;&gt;0),3,0)))),1)</f>
        <v>0</v>
      </c>
    </row>
    <row r="277" spans="1:2" x14ac:dyDescent="0.3">
      <c r="A277" s="41">
        <f>ROW()</f>
        <v>277</v>
      </c>
      <c r="B277" s="26">
        <f>IFERROR(IF(AND(J277=0,R278=0,Z279=0),0,IF(OR(COUNTIF(M:M,E277)&lt;&gt;0,COUNTIF(U:U,E277)&lt;&gt;0),1,IF(OR(COUNTIF(E:E,M278)&lt;&gt;0,COUNTIF(U:U,M278)&lt;&gt;0),2,IF(OR(COUNTIF(E:E,U279)&lt;&gt;0,COUNTIF(M:M,U279)&lt;&gt;0),3,0)))),1)</f>
        <v>0</v>
      </c>
    </row>
    <row r="278" spans="1:2" x14ac:dyDescent="0.3">
      <c r="A278" s="41">
        <f>ROW()</f>
        <v>278</v>
      </c>
      <c r="B278" s="26">
        <f>IFERROR(IF(AND(J278=0,R279=0,Z280=0),0,IF(OR(COUNTIF(M:M,E278)&lt;&gt;0,COUNTIF(U:U,E278)&lt;&gt;0),1,IF(OR(COUNTIF(E:E,M279)&lt;&gt;0,COUNTIF(U:U,M279)&lt;&gt;0),2,IF(OR(COUNTIF(E:E,U280)&lt;&gt;0,COUNTIF(M:M,U280)&lt;&gt;0),3,0)))),1)</f>
        <v>0</v>
      </c>
    </row>
    <row r="279" spans="1:2" x14ac:dyDescent="0.3">
      <c r="A279" s="41">
        <f>ROW()</f>
        <v>279</v>
      </c>
      <c r="B279" s="26">
        <f>IFERROR(IF(AND(J279=0,R280=0,Z281=0),0,IF(OR(COUNTIF(M:M,E279)&lt;&gt;0,COUNTIF(U:U,E279)&lt;&gt;0),1,IF(OR(COUNTIF(E:E,M280)&lt;&gt;0,COUNTIF(U:U,M280)&lt;&gt;0),2,IF(OR(COUNTIF(E:E,U281)&lt;&gt;0,COUNTIF(M:M,U281)&lt;&gt;0),3,0)))),1)</f>
        <v>0</v>
      </c>
    </row>
    <row r="280" spans="1:2" x14ac:dyDescent="0.3">
      <c r="A280" s="41">
        <f>ROW()</f>
        <v>280</v>
      </c>
      <c r="B280" s="26">
        <f>IFERROR(IF(AND(J280=0,R281=0,Z282=0),0,IF(OR(COUNTIF(M:M,E280)&lt;&gt;0,COUNTIF(U:U,E280)&lt;&gt;0),1,IF(OR(COUNTIF(E:E,M281)&lt;&gt;0,COUNTIF(U:U,M281)&lt;&gt;0),2,IF(OR(COUNTIF(E:E,U282)&lt;&gt;0,COUNTIF(M:M,U282)&lt;&gt;0),3,0)))),1)</f>
        <v>0</v>
      </c>
    </row>
    <row r="281" spans="1:2" x14ac:dyDescent="0.3">
      <c r="A281" s="41">
        <f>ROW()</f>
        <v>281</v>
      </c>
      <c r="B281" s="26">
        <f>IFERROR(IF(AND(J281=0,R282=0,Z283=0),0,IF(OR(COUNTIF(M:M,E281)&lt;&gt;0,COUNTIF(U:U,E281)&lt;&gt;0),1,IF(OR(COUNTIF(E:E,M282)&lt;&gt;0,COUNTIF(U:U,M282)&lt;&gt;0),2,IF(OR(COUNTIF(E:E,U283)&lt;&gt;0,COUNTIF(M:M,U283)&lt;&gt;0),3,0)))),1)</f>
        <v>0</v>
      </c>
    </row>
    <row r="282" spans="1:2" x14ac:dyDescent="0.3">
      <c r="A282" s="41">
        <f>ROW()</f>
        <v>282</v>
      </c>
      <c r="B282" s="26">
        <f>IFERROR(IF(AND(J282=0,R283=0,Z284=0),0,IF(OR(COUNTIF(M:M,E282)&lt;&gt;0,COUNTIF(U:U,E282)&lt;&gt;0),1,IF(OR(COUNTIF(E:E,M283)&lt;&gt;0,COUNTIF(U:U,M283)&lt;&gt;0),2,IF(OR(COUNTIF(E:E,U284)&lt;&gt;0,COUNTIF(M:M,U284)&lt;&gt;0),3,0)))),1)</f>
        <v>0</v>
      </c>
    </row>
    <row r="283" spans="1:2" x14ac:dyDescent="0.3">
      <c r="A283" s="41">
        <f>ROW()</f>
        <v>283</v>
      </c>
      <c r="B283" s="26">
        <f>IFERROR(IF(AND(J283=0,R284=0,Z285=0),0,IF(OR(COUNTIF(M:M,E283)&lt;&gt;0,COUNTIF(U:U,E283)&lt;&gt;0),1,IF(OR(COUNTIF(E:E,M284)&lt;&gt;0,COUNTIF(U:U,M284)&lt;&gt;0),2,IF(OR(COUNTIF(E:E,U285)&lt;&gt;0,COUNTIF(M:M,U285)&lt;&gt;0),3,0)))),1)</f>
        <v>0</v>
      </c>
    </row>
    <row r="284" spans="1:2" x14ac:dyDescent="0.3">
      <c r="A284" s="41">
        <f>ROW()</f>
        <v>284</v>
      </c>
      <c r="B284" s="26">
        <f>IFERROR(IF(AND(J284=0,R285=0,Z286=0),0,IF(OR(COUNTIF(M:M,E284)&lt;&gt;0,COUNTIF(U:U,E284)&lt;&gt;0),1,IF(OR(COUNTIF(E:E,M285)&lt;&gt;0,COUNTIF(U:U,M285)&lt;&gt;0),2,IF(OR(COUNTIF(E:E,U286)&lt;&gt;0,COUNTIF(M:M,U286)&lt;&gt;0),3,0)))),1)</f>
        <v>0</v>
      </c>
    </row>
    <row r="285" spans="1:2" x14ac:dyDescent="0.3">
      <c r="A285" s="41">
        <f>ROW()</f>
        <v>285</v>
      </c>
      <c r="B285" s="26">
        <f>IFERROR(IF(AND(J285=0,R286=0,Z287=0),0,IF(OR(COUNTIF(M:M,E285)&lt;&gt;0,COUNTIF(U:U,E285)&lt;&gt;0),1,IF(OR(COUNTIF(E:E,M286)&lt;&gt;0,COUNTIF(U:U,M286)&lt;&gt;0),2,IF(OR(COUNTIF(E:E,U287)&lt;&gt;0,COUNTIF(M:M,U287)&lt;&gt;0),3,0)))),1)</f>
        <v>0</v>
      </c>
    </row>
    <row r="286" spans="1:2" x14ac:dyDescent="0.3">
      <c r="A286" s="41">
        <f>ROW()</f>
        <v>286</v>
      </c>
      <c r="B286" s="26">
        <f>IFERROR(IF(AND(J286=0,R287=0,Z288=0),0,IF(OR(COUNTIF(M:M,E286)&lt;&gt;0,COUNTIF(U:U,E286)&lt;&gt;0),1,IF(OR(COUNTIF(E:E,M287)&lt;&gt;0,COUNTIF(U:U,M287)&lt;&gt;0),2,IF(OR(COUNTIF(E:E,U288)&lt;&gt;0,COUNTIF(M:M,U288)&lt;&gt;0),3,0)))),1)</f>
        <v>0</v>
      </c>
    </row>
    <row r="287" spans="1:2" x14ac:dyDescent="0.3">
      <c r="A287" s="41">
        <f>ROW()</f>
        <v>287</v>
      </c>
      <c r="B287" s="26">
        <f>IFERROR(IF(AND(J287=0,R288=0,Z289=0),0,IF(OR(COUNTIF(M:M,E287)&lt;&gt;0,COUNTIF(U:U,E287)&lt;&gt;0),1,IF(OR(COUNTIF(E:E,M288)&lt;&gt;0,COUNTIF(U:U,M288)&lt;&gt;0),2,IF(OR(COUNTIF(E:E,U289)&lt;&gt;0,COUNTIF(M:M,U289)&lt;&gt;0),3,0)))),1)</f>
        <v>0</v>
      </c>
    </row>
    <row r="288" spans="1:2" x14ac:dyDescent="0.3">
      <c r="A288" s="41">
        <f>ROW()</f>
        <v>288</v>
      </c>
      <c r="B288" s="26">
        <f>IFERROR(IF(AND(J288=0,R289=0,Z290=0),0,IF(OR(COUNTIF(M:M,E288)&lt;&gt;0,COUNTIF(U:U,E288)&lt;&gt;0),1,IF(OR(COUNTIF(E:E,M289)&lt;&gt;0,COUNTIF(U:U,M289)&lt;&gt;0),2,IF(OR(COUNTIF(E:E,U290)&lt;&gt;0,COUNTIF(M:M,U290)&lt;&gt;0),3,0)))),1)</f>
        <v>0</v>
      </c>
    </row>
    <row r="289" spans="1:2" x14ac:dyDescent="0.3">
      <c r="A289" s="41">
        <f>ROW()</f>
        <v>289</v>
      </c>
      <c r="B289" s="26">
        <f>IFERROR(IF(AND(J289=0,R290=0,Z291=0),0,IF(OR(COUNTIF(M:M,E289)&lt;&gt;0,COUNTIF(U:U,E289)&lt;&gt;0),1,IF(OR(COUNTIF(E:E,M290)&lt;&gt;0,COUNTIF(U:U,M290)&lt;&gt;0),2,IF(OR(COUNTIF(E:E,U291)&lt;&gt;0,COUNTIF(M:M,U291)&lt;&gt;0),3,0)))),1)</f>
        <v>0</v>
      </c>
    </row>
    <row r="290" spans="1:2" x14ac:dyDescent="0.3">
      <c r="A290" s="41">
        <f>ROW()</f>
        <v>290</v>
      </c>
      <c r="B290" s="26">
        <f>IFERROR(IF(AND(J290=0,R291=0,Z292=0),0,IF(OR(COUNTIF(M:M,E290)&lt;&gt;0,COUNTIF(U:U,E290)&lt;&gt;0),1,IF(OR(COUNTIF(E:E,M291)&lt;&gt;0,COUNTIF(U:U,M291)&lt;&gt;0),2,IF(OR(COUNTIF(E:E,U292)&lt;&gt;0,COUNTIF(M:M,U292)&lt;&gt;0),3,0)))),1)</f>
        <v>0</v>
      </c>
    </row>
    <row r="291" spans="1:2" x14ac:dyDescent="0.3">
      <c r="A291" s="41">
        <f>ROW()</f>
        <v>291</v>
      </c>
      <c r="B291" s="26">
        <f>IFERROR(IF(AND(J291=0,R292=0,Z293=0),0,IF(OR(COUNTIF(M:M,E291)&lt;&gt;0,COUNTIF(U:U,E291)&lt;&gt;0),1,IF(OR(COUNTIF(E:E,M292)&lt;&gt;0,COUNTIF(U:U,M292)&lt;&gt;0),2,IF(OR(COUNTIF(E:E,U293)&lt;&gt;0,COUNTIF(M:M,U293)&lt;&gt;0),3,0)))),1)</f>
        <v>0</v>
      </c>
    </row>
    <row r="292" spans="1:2" x14ac:dyDescent="0.3">
      <c r="A292" s="41">
        <f>ROW()</f>
        <v>292</v>
      </c>
      <c r="B292" s="26">
        <f>IFERROR(IF(AND(J292=0,R293=0,Z294=0),0,IF(OR(COUNTIF(M:M,E292)&lt;&gt;0,COUNTIF(U:U,E292)&lt;&gt;0),1,IF(OR(COUNTIF(E:E,M293)&lt;&gt;0,COUNTIF(U:U,M293)&lt;&gt;0),2,IF(OR(COUNTIF(E:E,U294)&lt;&gt;0,COUNTIF(M:M,U294)&lt;&gt;0),3,0)))),1)</f>
        <v>0</v>
      </c>
    </row>
    <row r="293" spans="1:2" x14ac:dyDescent="0.3">
      <c r="A293" s="41">
        <f>ROW()</f>
        <v>293</v>
      </c>
      <c r="B293" s="26">
        <f>IFERROR(IF(AND(J293=0,R294=0,Z295=0),0,IF(OR(COUNTIF(M:M,E293)&lt;&gt;0,COUNTIF(U:U,E293)&lt;&gt;0),1,IF(OR(COUNTIF(E:E,M294)&lt;&gt;0,COUNTIF(U:U,M294)&lt;&gt;0),2,IF(OR(COUNTIF(E:E,U295)&lt;&gt;0,COUNTIF(M:M,U295)&lt;&gt;0),3,0)))),1)</f>
        <v>0</v>
      </c>
    </row>
    <row r="294" spans="1:2" x14ac:dyDescent="0.3">
      <c r="A294" s="41">
        <f>ROW()</f>
        <v>294</v>
      </c>
      <c r="B294" s="26">
        <f>IFERROR(IF(AND(J294=0,R295=0,Z296=0),0,IF(OR(COUNTIF(M:M,E294)&lt;&gt;0,COUNTIF(U:U,E294)&lt;&gt;0),1,IF(OR(COUNTIF(E:E,M295)&lt;&gt;0,COUNTIF(U:U,M295)&lt;&gt;0),2,IF(OR(COUNTIF(E:E,U296)&lt;&gt;0,COUNTIF(M:M,U296)&lt;&gt;0),3,0)))),1)</f>
        <v>0</v>
      </c>
    </row>
    <row r="295" spans="1:2" x14ac:dyDescent="0.3">
      <c r="A295" s="41">
        <f>ROW()</f>
        <v>295</v>
      </c>
      <c r="B295" s="26">
        <f>IFERROR(IF(AND(J295=0,R296=0,Z297=0),0,IF(OR(COUNTIF(M:M,E295)&lt;&gt;0,COUNTIF(U:U,E295)&lt;&gt;0),1,IF(OR(COUNTIF(E:E,M296)&lt;&gt;0,COUNTIF(U:U,M296)&lt;&gt;0),2,IF(OR(COUNTIF(E:E,U297)&lt;&gt;0,COUNTIF(M:M,U297)&lt;&gt;0),3,0)))),1)</f>
        <v>0</v>
      </c>
    </row>
    <row r="296" spans="1:2" x14ac:dyDescent="0.3">
      <c r="A296" s="41">
        <f>ROW()</f>
        <v>296</v>
      </c>
      <c r="B296" s="26">
        <f>IFERROR(IF(AND(J296=0,R297=0,Z298=0),0,IF(OR(COUNTIF(M:M,E296)&lt;&gt;0,COUNTIF(U:U,E296)&lt;&gt;0),1,IF(OR(COUNTIF(E:E,M297)&lt;&gt;0,COUNTIF(U:U,M297)&lt;&gt;0),2,IF(OR(COUNTIF(E:E,U298)&lt;&gt;0,COUNTIF(M:M,U298)&lt;&gt;0),3,0)))),1)</f>
        <v>0</v>
      </c>
    </row>
    <row r="297" spans="1:2" x14ac:dyDescent="0.3">
      <c r="A297" s="41">
        <f>ROW()</f>
        <v>297</v>
      </c>
      <c r="B297" s="26">
        <f>IFERROR(IF(AND(J297=0,R298=0,Z299=0),0,IF(OR(COUNTIF(M:M,E297)&lt;&gt;0,COUNTIF(U:U,E297)&lt;&gt;0),1,IF(OR(COUNTIF(E:E,M298)&lt;&gt;0,COUNTIF(U:U,M298)&lt;&gt;0),2,IF(OR(COUNTIF(E:E,U299)&lt;&gt;0,COUNTIF(M:M,U299)&lt;&gt;0),3,0)))),1)</f>
        <v>0</v>
      </c>
    </row>
    <row r="298" spans="1:2" x14ac:dyDescent="0.3">
      <c r="A298" s="41">
        <f>ROW()</f>
        <v>298</v>
      </c>
      <c r="B298" s="26">
        <f>IFERROR(IF(AND(J298=0,R299=0,Z300=0),0,IF(OR(COUNTIF(M:M,E298)&lt;&gt;0,COUNTIF(U:U,E298)&lt;&gt;0),1,IF(OR(COUNTIF(E:E,M299)&lt;&gt;0,COUNTIF(U:U,M299)&lt;&gt;0),2,IF(OR(COUNTIF(E:E,U300)&lt;&gt;0,COUNTIF(M:M,U300)&lt;&gt;0),3,0)))),1)</f>
        <v>0</v>
      </c>
    </row>
    <row r="299" spans="1:2" x14ac:dyDescent="0.3">
      <c r="A299" s="41">
        <f>ROW()</f>
        <v>299</v>
      </c>
      <c r="B299" s="26">
        <f>IFERROR(IF(AND(J299=0,R300=0,Z301=0),0,IF(OR(COUNTIF(M:M,E299)&lt;&gt;0,COUNTIF(U:U,E299)&lt;&gt;0),1,IF(OR(COUNTIF(E:E,M300)&lt;&gt;0,COUNTIF(U:U,M300)&lt;&gt;0),2,IF(OR(COUNTIF(E:E,U301)&lt;&gt;0,COUNTIF(M:M,U301)&lt;&gt;0),3,0)))),1)</f>
        <v>0</v>
      </c>
    </row>
    <row r="300" spans="1:2" x14ac:dyDescent="0.3">
      <c r="A300" s="41">
        <f>ROW()</f>
        <v>300</v>
      </c>
      <c r="B300" s="26">
        <f>IFERROR(IF(AND(J300=0,R301=0,Z302=0),0,IF(OR(COUNTIF(M:M,E300)&lt;&gt;0,COUNTIF(U:U,E300)&lt;&gt;0),1,IF(OR(COUNTIF(E:E,M301)&lt;&gt;0,COUNTIF(U:U,M301)&lt;&gt;0),2,IF(OR(COUNTIF(E:E,U302)&lt;&gt;0,COUNTIF(M:M,U302)&lt;&gt;0),3,0)))),1)</f>
        <v>0</v>
      </c>
    </row>
    <row r="301" spans="1:2" x14ac:dyDescent="0.3">
      <c r="A301" s="41">
        <f>ROW()</f>
        <v>301</v>
      </c>
      <c r="B301" s="26">
        <f>IFERROR(IF(AND(J301=0,R302=0,Z303=0),0,IF(OR(COUNTIF(M:M,E301)&lt;&gt;0,COUNTIF(U:U,E301)&lt;&gt;0),1,IF(OR(COUNTIF(E:E,M302)&lt;&gt;0,COUNTIF(U:U,M302)&lt;&gt;0),2,IF(OR(COUNTIF(E:E,U303)&lt;&gt;0,COUNTIF(M:M,U303)&lt;&gt;0),3,0)))),1)</f>
        <v>0</v>
      </c>
    </row>
    <row r="302" spans="1:2" x14ac:dyDescent="0.3">
      <c r="A302" s="41">
        <f>ROW()</f>
        <v>302</v>
      </c>
      <c r="B302" s="26">
        <f>IFERROR(IF(AND(J302=0,R303=0,Z304=0),0,IF(OR(COUNTIF(M:M,E302)&lt;&gt;0,COUNTIF(U:U,E302)&lt;&gt;0),1,IF(OR(COUNTIF(E:E,M303)&lt;&gt;0,COUNTIF(U:U,M303)&lt;&gt;0),2,IF(OR(COUNTIF(E:E,U304)&lt;&gt;0,COUNTIF(M:M,U304)&lt;&gt;0),3,0)))),1)</f>
        <v>0</v>
      </c>
    </row>
  </sheetData>
  <conditionalFormatting sqref="K1 K3:K6 B2:B106 K8:K106 B108:B118 AA8:AA1048576 K109:K1048576 S8:S1048576">
    <cfRule type="cellIs" dxfId="986" priority="13" operator="notEqual">
      <formula>0</formula>
    </cfRule>
  </conditionalFormatting>
  <conditionalFormatting sqref="S1 S3:S6">
    <cfRule type="cellIs" dxfId="985" priority="7" operator="notEqual">
      <formula>0</formula>
    </cfRule>
  </conditionalFormatting>
  <conditionalFormatting sqref="AA1 AA3:AA6">
    <cfRule type="cellIs" dxfId="984" priority="6" operator="notEqual">
      <formula>0</formula>
    </cfRule>
  </conditionalFormatting>
  <conditionalFormatting sqref="B119:B1048576">
    <cfRule type="cellIs" dxfId="983" priority="5" operator="notEqual">
      <formula>0</formula>
    </cfRule>
  </conditionalFormatting>
  <conditionalFormatting sqref="A1:XFD1 C104:D104 E102:I104 B100:I101 H105:I105 B101:B106 J100:W106 C106:I106 B108:D108 M107:W108 B2:XFD8 A2:A302 AC10:XFD161 U162:XFD1048576 B146:AB147 J148:AB161 B148:I230 B17:AB81 Z10:AB16 Z9:XFD9 B9:Y16 B82:X82 B109:W145 Z82:AB145 B83:W99 X83:X145 A303:L1048576 J162:T210 J211:L230 B231:L302 M211:T1048576">
    <cfRule type="cellIs" dxfId="982" priority="4" operator="equal">
      <formula>0</formula>
    </cfRule>
  </conditionalFormatting>
  <conditionalFormatting sqref="B107 K107:K108">
    <cfRule type="cellIs" dxfId="981" priority="3" operator="notEqual">
      <formula>0</formula>
    </cfRule>
  </conditionalFormatting>
  <conditionalFormatting sqref="B107:L107 E108:L108">
    <cfRule type="cellIs" dxfId="980" priority="2" operator="equal">
      <formula>0</formula>
    </cfRule>
  </conditionalFormatting>
  <conditionalFormatting sqref="Y82:Y145">
    <cfRule type="cellIs" dxfId="979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V977"/>
  <sheetViews>
    <sheetView showGridLines="0" workbookViewId="0">
      <pane xSplit="3" ySplit="2" topLeftCell="J341" activePane="bottomRight" state="frozen"/>
      <selection pane="topRight" activeCell="D1" sqref="D1"/>
      <selection pane="bottomLeft" activeCell="A3" sqref="A3"/>
      <selection pane="bottomRight" activeCell="Z1" sqref="Z1:Z1048576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3" width="2.77734375" style="1" customWidth="1"/>
    <col min="4" max="4" width="8.88671875" style="24"/>
    <col min="5" max="5" width="8.6640625" style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8" style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4" width="8.88671875" style="1"/>
    <col min="25" max="25" width="10.88671875" style="1" bestFit="1" customWidth="1"/>
    <col min="26" max="26" width="8.88671875" style="1" bestFit="1" customWidth="1"/>
    <col min="27" max="27" width="10.5546875" style="1" bestFit="1" customWidth="1"/>
    <col min="28" max="28" width="8.88671875" style="1" bestFit="1" customWidth="1"/>
    <col min="29" max="31" width="8.6640625" style="31" customWidth="1"/>
    <col min="32" max="37" width="8.88671875" style="1"/>
    <col min="38" max="38" width="15.5546875" style="1" customWidth="1"/>
    <col min="39" max="39" width="8.88671875" style="1"/>
    <col min="40" max="40" width="15.5546875" style="1" customWidth="1"/>
    <col min="41" max="41" width="8.88671875" style="1"/>
    <col min="42" max="42" width="14.77734375" style="1" customWidth="1"/>
    <col min="43" max="43" width="8.88671875" style="1"/>
    <col min="44" max="44" width="13.5546875" style="1" customWidth="1"/>
    <col min="45" max="45" width="8.88671875" style="1"/>
    <col min="46" max="46" width="13.6640625" style="1" customWidth="1"/>
    <col min="47" max="16384" width="8.88671875" style="1"/>
  </cols>
  <sheetData>
    <row r="1" spans="1:31" x14ac:dyDescent="0.3">
      <c r="A1" s="41" t="s">
        <v>389</v>
      </c>
      <c r="B1" s="26" t="s">
        <v>161</v>
      </c>
      <c r="D1" s="22" t="s">
        <v>4</v>
      </c>
      <c r="E1" s="3" t="s">
        <v>197</v>
      </c>
      <c r="F1" s="3" t="s">
        <v>5</v>
      </c>
      <c r="G1" s="3" t="s">
        <v>24</v>
      </c>
      <c r="H1" s="22" t="s">
        <v>25</v>
      </c>
      <c r="I1" s="3" t="s">
        <v>13</v>
      </c>
      <c r="J1" s="3" t="s">
        <v>18</v>
      </c>
      <c r="K1" s="3" t="s">
        <v>19</v>
      </c>
      <c r="L1" s="3" t="s">
        <v>14</v>
      </c>
      <c r="M1" s="3" t="s">
        <v>20</v>
      </c>
      <c r="N1" s="3" t="s">
        <v>21</v>
      </c>
      <c r="O1" s="21" t="s">
        <v>15</v>
      </c>
      <c r="P1" s="21" t="s">
        <v>16</v>
      </c>
      <c r="Q1" s="21" t="s">
        <v>17</v>
      </c>
      <c r="R1" s="3" t="s">
        <v>26</v>
      </c>
      <c r="S1" s="3" t="s">
        <v>27</v>
      </c>
      <c r="T1" s="22" t="s">
        <v>28</v>
      </c>
      <c r="U1" s="3" t="s">
        <v>363</v>
      </c>
      <c r="V1" s="3" t="s">
        <v>22</v>
      </c>
      <c r="W1" s="3" t="s">
        <v>23</v>
      </c>
      <c r="X1" s="3" t="s">
        <v>362</v>
      </c>
      <c r="Y1" s="3" t="s">
        <v>29</v>
      </c>
      <c r="Z1" s="3" t="s">
        <v>30</v>
      </c>
      <c r="AA1" s="3" t="s">
        <v>31</v>
      </c>
      <c r="AB1" s="3" t="s">
        <v>32</v>
      </c>
      <c r="AC1" s="29" t="s">
        <v>204</v>
      </c>
      <c r="AD1" s="29" t="s">
        <v>387</v>
      </c>
      <c r="AE1" s="32" t="str">
        <f>Items!$AC$7</f>
        <v>ID-Sbst</v>
      </c>
    </row>
    <row r="2" spans="1:31" s="20" customFormat="1" x14ac:dyDescent="0.2">
      <c r="A2" s="41">
        <f>ROW()</f>
        <v>2</v>
      </c>
      <c r="B2" s="26" t="e">
        <f>SUM(B3:B399975)</f>
        <v>#REF!</v>
      </c>
      <c r="C2" s="20" t="str">
        <f t="shared" ref="C2:AB2" si="0">LEFT(ADDRESS(1,COLUMN(C1),4),LEN(ADDRESS(1,COLUMN(C1),4))-1)</f>
        <v>C</v>
      </c>
      <c r="D2" s="23" t="str">
        <f t="shared" si="0"/>
        <v>D</v>
      </c>
      <c r="E2" s="20" t="str">
        <f t="shared" si="0"/>
        <v>E</v>
      </c>
      <c r="F2" s="20" t="str">
        <f t="shared" si="0"/>
        <v>F</v>
      </c>
      <c r="G2" s="20" t="str">
        <f t="shared" si="0"/>
        <v>G</v>
      </c>
      <c r="H2" s="23" t="str">
        <f t="shared" si="0"/>
        <v>H</v>
      </c>
      <c r="I2" s="20" t="str">
        <f t="shared" si="0"/>
        <v>I</v>
      </c>
      <c r="J2" s="20" t="str">
        <f t="shared" si="0"/>
        <v>J</v>
      </c>
      <c r="K2" s="20" t="str">
        <f t="shared" si="0"/>
        <v>K</v>
      </c>
      <c r="L2" s="20" t="str">
        <f t="shared" si="0"/>
        <v>L</v>
      </c>
      <c r="M2" s="20" t="str">
        <f t="shared" si="0"/>
        <v>M</v>
      </c>
      <c r="N2" s="20" t="str">
        <f t="shared" si="0"/>
        <v>N</v>
      </c>
      <c r="O2" s="20" t="str">
        <f t="shared" si="0"/>
        <v>O</v>
      </c>
      <c r="P2" s="20" t="str">
        <f t="shared" si="0"/>
        <v>P</v>
      </c>
      <c r="Q2" s="20" t="str">
        <f t="shared" si="0"/>
        <v>Q</v>
      </c>
      <c r="R2" s="20" t="str">
        <f t="shared" si="0"/>
        <v>R</v>
      </c>
      <c r="S2" s="20" t="str">
        <f t="shared" si="0"/>
        <v>S</v>
      </c>
      <c r="T2" s="23" t="str">
        <f t="shared" si="0"/>
        <v>T</v>
      </c>
      <c r="U2" s="20" t="str">
        <f t="shared" si="0"/>
        <v>U</v>
      </c>
      <c r="V2" s="20" t="str">
        <f t="shared" si="0"/>
        <v>V</v>
      </c>
      <c r="W2" s="20" t="str">
        <f t="shared" ref="W2:X2" si="1">LEFT(ADDRESS(1,COLUMN(W1),4),LEN(ADDRESS(1,COLUMN(W1),4))-1)</f>
        <v>W</v>
      </c>
      <c r="X2" s="20" t="str">
        <f t="shared" si="1"/>
        <v>X</v>
      </c>
      <c r="Y2" s="20" t="str">
        <f t="shared" si="0"/>
        <v>Y</v>
      </c>
      <c r="Z2" s="20" t="str">
        <f t="shared" si="0"/>
        <v>Z</v>
      </c>
      <c r="AA2" s="20" t="str">
        <f t="shared" si="0"/>
        <v>AA</v>
      </c>
      <c r="AB2" s="20" t="str">
        <f t="shared" si="0"/>
        <v>AB</v>
      </c>
      <c r="AC2" s="30" t="str">
        <f t="shared" ref="AC2:AD2" si="2">LEFT(ADDRESS(1,COLUMN(AC1),4),LEN(ADDRESS(1,COLUMN(AC1),4))-1)</f>
        <v>AC</v>
      </c>
      <c r="AD2" s="30" t="str">
        <f t="shared" si="2"/>
        <v>AD</v>
      </c>
      <c r="AE2" s="30" t="str">
        <f t="shared" ref="AE2" si="3">LEFT(ADDRESS(1,COLUMN(AE1),4),LEN(ADDRESS(1,COLUMN(AE1),4))-1)</f>
        <v>AE</v>
      </c>
    </row>
    <row r="3" spans="1:31" x14ac:dyDescent="0.3">
      <c r="A3" s="41">
        <f>ROW()</f>
        <v>3</v>
      </c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D3" s="24">
        <v>45292</v>
      </c>
      <c r="E3" s="1" t="s">
        <v>198</v>
      </c>
      <c r="O3" s="1" t="s">
        <v>88</v>
      </c>
      <c r="P3" s="1" t="s">
        <v>89</v>
      </c>
      <c r="Q3" s="1" t="s">
        <v>65</v>
      </c>
      <c r="X3" s="1">
        <v>990</v>
      </c>
      <c r="Y3" s="1">
        <v>1000000</v>
      </c>
      <c r="Z3" s="1">
        <f>Y3/120*20</f>
        <v>166666.66666666669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IF(OR(U3="",U3=0),0,MAX(AD$2:AD2)+1)</f>
        <v>0</v>
      </c>
    </row>
    <row r="4" spans="1:31" x14ac:dyDescent="0.3">
      <c r="A4" s="41">
        <f>ROW()</f>
        <v>4</v>
      </c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D4" s="24">
        <f>D3+10</f>
        <v>45302</v>
      </c>
      <c r="E4" s="1" t="s">
        <v>199</v>
      </c>
      <c r="O4" s="1" t="s">
        <v>88</v>
      </c>
      <c r="P4" s="1" t="s">
        <v>89</v>
      </c>
      <c r="Q4" s="1" t="s">
        <v>66</v>
      </c>
      <c r="X4" s="1">
        <v>1055</v>
      </c>
      <c r="Y4" s="1">
        <f>Y3*93%</f>
        <v>930000</v>
      </c>
      <c r="Z4" s="1">
        <f t="shared" ref="Z4:Z60" si="4">Y4/120*20</f>
        <v>155000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>IF(OR(U4="",U4=0),0,MAX(AD$2:AD3)+1)</f>
        <v>0</v>
      </c>
    </row>
    <row r="5" spans="1:31" x14ac:dyDescent="0.3">
      <c r="A5" s="41">
        <f>ROW()</f>
        <v>5</v>
      </c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D5" s="24">
        <f t="shared" ref="D5:D12" si="5">D4+10</f>
        <v>45312</v>
      </c>
      <c r="E5" s="1" t="s">
        <v>200</v>
      </c>
      <c r="O5" s="1" t="s">
        <v>88</v>
      </c>
      <c r="P5" s="1" t="s">
        <v>89</v>
      </c>
      <c r="Q5" s="1" t="s">
        <v>67</v>
      </c>
      <c r="X5" s="1">
        <v>270</v>
      </c>
      <c r="Y5" s="1">
        <f>Y3*107%</f>
        <v>1070000</v>
      </c>
      <c r="Z5" s="1">
        <f t="shared" si="4"/>
        <v>178333.33333333331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>IF(OR(U5="",U5=0),0,MAX(AD$2:AD4)+1)</f>
        <v>0</v>
      </c>
    </row>
    <row r="6" spans="1:31" x14ac:dyDescent="0.3">
      <c r="A6" s="41">
        <f>ROW()</f>
        <v>6</v>
      </c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D6" s="24">
        <f t="shared" si="5"/>
        <v>45322</v>
      </c>
      <c r="E6" s="1" t="s">
        <v>201</v>
      </c>
      <c r="O6" s="1" t="s">
        <v>88</v>
      </c>
      <c r="P6" s="1" t="s">
        <v>89</v>
      </c>
      <c r="Q6" s="1" t="s">
        <v>76</v>
      </c>
      <c r="X6" s="1">
        <v>605</v>
      </c>
      <c r="Y6" s="1">
        <f t="shared" ref="Y6" si="6">Y5*93%</f>
        <v>995100</v>
      </c>
      <c r="Z6" s="1">
        <f t="shared" si="4"/>
        <v>165850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>IF(OR(U6="",U6=0),0,MAX(AD$2:AD5)+1)</f>
        <v>0</v>
      </c>
    </row>
    <row r="7" spans="1:31" x14ac:dyDescent="0.3">
      <c r="A7" s="41">
        <f>ROW()</f>
        <v>7</v>
      </c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D7" s="24">
        <f t="shared" si="5"/>
        <v>45332</v>
      </c>
      <c r="E7" s="1" t="s">
        <v>198</v>
      </c>
      <c r="O7" s="1" t="s">
        <v>88</v>
      </c>
      <c r="P7" s="1" t="s">
        <v>89</v>
      </c>
      <c r="Q7" s="1" t="s">
        <v>77</v>
      </c>
      <c r="X7" s="1">
        <v>990</v>
      </c>
      <c r="Y7" s="1">
        <f t="shared" ref="Y7" si="7">Y5*107%</f>
        <v>1144900</v>
      </c>
      <c r="Z7" s="1">
        <f t="shared" si="4"/>
        <v>190816.66666666669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>IF(OR(U7="",U7=0),0,MAX(AD$2:AD6)+1)</f>
        <v>0</v>
      </c>
    </row>
    <row r="8" spans="1:31" x14ac:dyDescent="0.3">
      <c r="A8" s="41">
        <f>ROW()</f>
        <v>8</v>
      </c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D8" s="24">
        <f t="shared" si="5"/>
        <v>45342</v>
      </c>
      <c r="E8" s="1" t="s">
        <v>199</v>
      </c>
      <c r="O8" s="1" t="s">
        <v>88</v>
      </c>
      <c r="P8" s="1" t="s">
        <v>89</v>
      </c>
      <c r="Q8" s="1" t="s">
        <v>78</v>
      </c>
      <c r="X8" s="1">
        <v>230</v>
      </c>
      <c r="Y8" s="1">
        <f t="shared" ref="Y8" si="8">Y7*93%</f>
        <v>1064757</v>
      </c>
      <c r="Z8" s="1">
        <f t="shared" si="4"/>
        <v>177459.5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>IF(OR(U8="",U8=0),0,MAX(AD$2:AD7)+1)</f>
        <v>0</v>
      </c>
    </row>
    <row r="9" spans="1:31" x14ac:dyDescent="0.3">
      <c r="A9" s="41">
        <f>ROW()</f>
        <v>9</v>
      </c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D9" s="24">
        <f t="shared" si="5"/>
        <v>45352</v>
      </c>
      <c r="E9" s="1" t="s">
        <v>200</v>
      </c>
      <c r="O9" s="1" t="s">
        <v>88</v>
      </c>
      <c r="P9" s="1" t="s">
        <v>89</v>
      </c>
      <c r="Q9" s="1" t="s">
        <v>79</v>
      </c>
      <c r="X9" s="1">
        <v>260</v>
      </c>
      <c r="Y9" s="1">
        <f t="shared" ref="Y9" si="9">Y7*107%</f>
        <v>1225043</v>
      </c>
      <c r="Z9" s="1">
        <f t="shared" si="4"/>
        <v>204173.83333333334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>IF(OR(U9="",U9=0),0,MAX(AD$2:AD8)+1)</f>
        <v>0</v>
      </c>
    </row>
    <row r="10" spans="1:31" x14ac:dyDescent="0.3">
      <c r="A10" s="41">
        <f>ROW()</f>
        <v>10</v>
      </c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D10" s="24">
        <f t="shared" si="5"/>
        <v>45362</v>
      </c>
      <c r="E10" s="1" t="s">
        <v>201</v>
      </c>
      <c r="O10" s="1" t="s">
        <v>88</v>
      </c>
      <c r="P10" s="1" t="s">
        <v>89</v>
      </c>
      <c r="Q10" s="1" t="s">
        <v>163</v>
      </c>
      <c r="X10" s="1">
        <v>1010</v>
      </c>
      <c r="Y10" s="1">
        <f t="shared" ref="Y10" si="10">Y9*93%</f>
        <v>1139289.99</v>
      </c>
      <c r="Z10" s="1">
        <f t="shared" si="4"/>
        <v>189881.66499999998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>IF(OR(U10="",U10=0),0,MAX(AD$2:AD9)+1)</f>
        <v>0</v>
      </c>
    </row>
    <row r="11" spans="1:31" x14ac:dyDescent="0.3">
      <c r="A11" s="41">
        <f>ROW()</f>
        <v>11</v>
      </c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D11" s="24">
        <f t="shared" si="5"/>
        <v>45372</v>
      </c>
      <c r="E11" s="1" t="s">
        <v>198</v>
      </c>
      <c r="O11" s="1" t="s">
        <v>88</v>
      </c>
      <c r="P11" s="1" t="s">
        <v>89</v>
      </c>
      <c r="Q11" s="1" t="s">
        <v>164</v>
      </c>
      <c r="X11" s="1">
        <v>1020</v>
      </c>
      <c r="Y11" s="1">
        <f t="shared" ref="Y11" si="11">Y9*107%</f>
        <v>1310796.01</v>
      </c>
      <c r="Z11" s="1">
        <f t="shared" si="4"/>
        <v>218466.00166666668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IF(OR(U11="",U11=0),0,MAX(AD$2:AD10)+1)</f>
        <v>0</v>
      </c>
    </row>
    <row r="12" spans="1:31" x14ac:dyDescent="0.3">
      <c r="A12" s="41">
        <f>ROW()</f>
        <v>12</v>
      </c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D12" s="24">
        <f t="shared" si="5"/>
        <v>45382</v>
      </c>
      <c r="E12" s="1" t="s">
        <v>199</v>
      </c>
      <c r="O12" s="1" t="s">
        <v>88</v>
      </c>
      <c r="P12" s="1" t="s">
        <v>89</v>
      </c>
      <c r="Q12" s="1" t="s">
        <v>165</v>
      </c>
      <c r="X12" s="1">
        <v>265</v>
      </c>
      <c r="Y12" s="1">
        <f t="shared" ref="Y12" si="12">Y11*93%</f>
        <v>1219040.2893000001</v>
      </c>
      <c r="Z12" s="1">
        <f t="shared" si="4"/>
        <v>203173.38155000002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>IF(OR(U12="",U12=0),0,MAX(AD$2:AD11)+1)</f>
        <v>0</v>
      </c>
    </row>
    <row r="13" spans="1:31" x14ac:dyDescent="0.3">
      <c r="A13" s="41">
        <f>ROW()</f>
        <v>13</v>
      </c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D13" s="24">
        <f>D12+10</f>
        <v>45392</v>
      </c>
      <c r="E13" s="1" t="s">
        <v>200</v>
      </c>
      <c r="O13" s="1" t="s">
        <v>88</v>
      </c>
      <c r="P13" s="1" t="s">
        <v>89</v>
      </c>
      <c r="Q13" s="1" t="s">
        <v>166</v>
      </c>
      <c r="X13" s="1">
        <v>230</v>
      </c>
      <c r="Y13" s="1">
        <f t="shared" ref="Y13" si="13">Y11*107%</f>
        <v>1402551.7307000002</v>
      </c>
      <c r="Z13" s="1">
        <f t="shared" si="4"/>
        <v>233758.62178333336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>IF(OR(U13="",U13=0),0,MAX(AD$2:AD12)+1)</f>
        <v>0</v>
      </c>
    </row>
    <row r="14" spans="1:31" x14ac:dyDescent="0.3">
      <c r="A14" s="41">
        <f>ROW()</f>
        <v>14</v>
      </c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D14" s="24">
        <f t="shared" ref="D14:D19" si="14">D13+10</f>
        <v>45402</v>
      </c>
      <c r="E14" s="1" t="s">
        <v>201</v>
      </c>
      <c r="O14" s="1" t="s">
        <v>88</v>
      </c>
      <c r="P14" s="1" t="s">
        <v>90</v>
      </c>
      <c r="Q14" s="1" t="s">
        <v>69</v>
      </c>
      <c r="X14" s="1">
        <v>1005</v>
      </c>
      <c r="Y14" s="1">
        <f>Y3-100000</f>
        <v>900000</v>
      </c>
      <c r="Z14" s="1">
        <f t="shared" si="4"/>
        <v>150000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>IF(OR(U14="",U14=0),0,MAX(AD$2:AD13)+1)</f>
        <v>0</v>
      </c>
    </row>
    <row r="15" spans="1:31" x14ac:dyDescent="0.3">
      <c r="A15" s="41">
        <f>ROW()</f>
        <v>15</v>
      </c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D15" s="24">
        <f t="shared" si="14"/>
        <v>45412</v>
      </c>
      <c r="E15" s="1" t="s">
        <v>198</v>
      </c>
      <c r="O15" s="1" t="s">
        <v>88</v>
      </c>
      <c r="P15" s="1" t="s">
        <v>90</v>
      </c>
      <c r="Q15" s="1" t="s">
        <v>70</v>
      </c>
      <c r="X15" s="1">
        <v>1080</v>
      </c>
      <c r="Y15" s="1">
        <f>Y4-50000</f>
        <v>880000</v>
      </c>
      <c r="Z15" s="1">
        <f t="shared" si="4"/>
        <v>146666.66666666666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>IF(OR(U15="",U15=0),0,MAX(AD$2:AD14)+1)</f>
        <v>0</v>
      </c>
    </row>
    <row r="16" spans="1:31" x14ac:dyDescent="0.3">
      <c r="A16" s="41">
        <f>ROW()</f>
        <v>16</v>
      </c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D16" s="24">
        <f t="shared" si="14"/>
        <v>45422</v>
      </c>
      <c r="E16" s="1" t="s">
        <v>199</v>
      </c>
      <c r="O16" s="1" t="s">
        <v>88</v>
      </c>
      <c r="P16" s="1" t="s">
        <v>90</v>
      </c>
      <c r="Q16" s="1" t="s">
        <v>71</v>
      </c>
      <c r="X16" s="1">
        <v>265</v>
      </c>
      <c r="Y16" s="1">
        <f>Y5*78%</f>
        <v>834600</v>
      </c>
      <c r="Z16" s="1">
        <f t="shared" si="4"/>
        <v>139100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>IF(OR(U16="",U16=0),0,MAX(AD$2:AD15)+1)</f>
        <v>0</v>
      </c>
    </row>
    <row r="17" spans="1:30" x14ac:dyDescent="0.3">
      <c r="A17" s="41">
        <f>ROW()</f>
        <v>17</v>
      </c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D17" s="24">
        <f t="shared" si="14"/>
        <v>45432</v>
      </c>
      <c r="E17" s="1" t="s">
        <v>200</v>
      </c>
      <c r="O17" s="1" t="s">
        <v>88</v>
      </c>
      <c r="P17" s="1" t="s">
        <v>90</v>
      </c>
      <c r="Q17" s="1" t="s">
        <v>72</v>
      </c>
      <c r="X17" s="1">
        <v>600</v>
      </c>
      <c r="Y17" s="1">
        <f>Y6*123%</f>
        <v>1223973</v>
      </c>
      <c r="Z17" s="1">
        <f t="shared" si="4"/>
        <v>203995.5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>IF(OR(U17="",U17=0),0,MAX(AD$2:AD16)+1)</f>
        <v>0</v>
      </c>
    </row>
    <row r="18" spans="1:30" x14ac:dyDescent="0.3">
      <c r="A18" s="41">
        <f>ROW()</f>
        <v>18</v>
      </c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D18" s="24">
        <f t="shared" si="14"/>
        <v>45442</v>
      </c>
      <c r="E18" s="1" t="s">
        <v>201</v>
      </c>
      <c r="O18" s="1" t="s">
        <v>88</v>
      </c>
      <c r="P18" s="1" t="s">
        <v>90</v>
      </c>
      <c r="Q18" s="1" t="s">
        <v>73</v>
      </c>
      <c r="X18" s="1">
        <v>1005</v>
      </c>
      <c r="Y18" s="1">
        <f t="shared" ref="Y18" si="15">Y7-100000</f>
        <v>1044900</v>
      </c>
      <c r="Z18" s="1">
        <f t="shared" si="4"/>
        <v>174150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>IF(OR(U18="",U18=0),0,MAX(AD$2:AD17)+1)</f>
        <v>0</v>
      </c>
    </row>
    <row r="19" spans="1:30" x14ac:dyDescent="0.3">
      <c r="A19" s="41">
        <f>ROW()</f>
        <v>19</v>
      </c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D19" s="24">
        <f t="shared" si="14"/>
        <v>45452</v>
      </c>
      <c r="E19" s="1" t="s">
        <v>198</v>
      </c>
      <c r="O19" s="1" t="s">
        <v>88</v>
      </c>
      <c r="P19" s="1" t="s">
        <v>90</v>
      </c>
      <c r="Q19" s="1" t="s">
        <v>74</v>
      </c>
      <c r="X19" s="1">
        <v>255</v>
      </c>
      <c r="Y19" s="1">
        <f t="shared" ref="Y19" si="16">Y8-50000</f>
        <v>1014757</v>
      </c>
      <c r="Z19" s="1">
        <f t="shared" si="4"/>
        <v>169126.16666666666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>IF(OR(U19="",U19=0),0,MAX(AD$2:AD18)+1)</f>
        <v>0</v>
      </c>
    </row>
    <row r="20" spans="1:30" x14ac:dyDescent="0.3">
      <c r="A20" s="41">
        <f>ROW()</f>
        <v>20</v>
      </c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D20" s="24">
        <f>D3+5</f>
        <v>45297</v>
      </c>
      <c r="E20" s="1" t="s">
        <v>199</v>
      </c>
      <c r="O20" s="1" t="s">
        <v>88</v>
      </c>
      <c r="P20" s="1" t="s">
        <v>90</v>
      </c>
      <c r="Q20" s="1" t="s">
        <v>75</v>
      </c>
      <c r="X20" s="1">
        <v>255</v>
      </c>
      <c r="Y20" s="1">
        <f t="shared" ref="Y20" si="17">Y9*78%</f>
        <v>955533.54</v>
      </c>
      <c r="Z20" s="1">
        <f t="shared" si="4"/>
        <v>159255.59000000003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>IF(OR(U20="",U20=0),0,MAX(AD$2:AD19)+1)</f>
        <v>0</v>
      </c>
    </row>
    <row r="21" spans="1:30" x14ac:dyDescent="0.3">
      <c r="A21" s="41">
        <f>ROW()</f>
        <v>21</v>
      </c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D21" s="24">
        <f t="shared" ref="D21:D59" si="18">D4+5</f>
        <v>45307</v>
      </c>
      <c r="E21" s="1" t="s">
        <v>200</v>
      </c>
      <c r="O21" s="1" t="s">
        <v>88</v>
      </c>
      <c r="P21" s="1" t="s">
        <v>90</v>
      </c>
      <c r="Q21" s="1" t="s">
        <v>80</v>
      </c>
      <c r="X21" s="1">
        <v>1005</v>
      </c>
      <c r="Y21" s="1">
        <f t="shared" ref="Y21" si="19">Y10*123%</f>
        <v>1401326.6876999999</v>
      </c>
      <c r="Z21" s="1">
        <f t="shared" si="4"/>
        <v>233554.44795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>IF(OR(U21="",U21=0),0,MAX(AD$2:AD20)+1)</f>
        <v>0</v>
      </c>
    </row>
    <row r="22" spans="1:30" x14ac:dyDescent="0.3">
      <c r="A22" s="41">
        <f>ROW()</f>
        <v>22</v>
      </c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D22" s="24">
        <f t="shared" si="18"/>
        <v>45317</v>
      </c>
      <c r="E22" s="1" t="s">
        <v>201</v>
      </c>
      <c r="O22" s="1" t="s">
        <v>88</v>
      </c>
      <c r="P22" s="1" t="s">
        <v>90</v>
      </c>
      <c r="Q22" s="1" t="s">
        <v>81</v>
      </c>
      <c r="X22" s="1">
        <v>1035</v>
      </c>
      <c r="Y22" s="1">
        <f t="shared" ref="Y22" si="20">Y11-100000</f>
        <v>1210796.01</v>
      </c>
      <c r="Z22" s="1">
        <f t="shared" si="4"/>
        <v>201799.33499999999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>IF(OR(U22="",U22=0),0,MAX(AD$2:AD21)+1)</f>
        <v>0</v>
      </c>
    </row>
    <row r="23" spans="1:30" x14ac:dyDescent="0.3">
      <c r="A23" s="41">
        <f>ROW()</f>
        <v>23</v>
      </c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D23" s="24">
        <f t="shared" si="18"/>
        <v>45327</v>
      </c>
      <c r="E23" s="1" t="s">
        <v>198</v>
      </c>
      <c r="O23" s="1" t="s">
        <v>88</v>
      </c>
      <c r="P23" s="1" t="s">
        <v>90</v>
      </c>
      <c r="Q23" s="1" t="s">
        <v>82</v>
      </c>
      <c r="X23" s="1">
        <v>285</v>
      </c>
      <c r="Y23" s="1">
        <f t="shared" ref="Y23" si="21">Y12-50000</f>
        <v>1169040.2893000001</v>
      </c>
      <c r="Z23" s="1">
        <f t="shared" si="4"/>
        <v>194840.04821666668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>IF(OR(U23="",U23=0),0,MAX(AD$2:AD22)+1)</f>
        <v>0</v>
      </c>
    </row>
    <row r="24" spans="1:30" x14ac:dyDescent="0.3">
      <c r="A24" s="41">
        <f>ROW()</f>
        <v>24</v>
      </c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D24" s="24">
        <f t="shared" si="18"/>
        <v>45337</v>
      </c>
      <c r="E24" s="1" t="s">
        <v>199</v>
      </c>
      <c r="O24" s="1" t="s">
        <v>88</v>
      </c>
      <c r="P24" s="1" t="s">
        <v>144</v>
      </c>
      <c r="Q24" s="1" t="s">
        <v>109</v>
      </c>
      <c r="X24" s="1">
        <v>215</v>
      </c>
      <c r="Y24" s="1">
        <f t="shared" ref="Y24" si="22">Y13*78%</f>
        <v>1093990.3499460001</v>
      </c>
      <c r="Z24" s="1">
        <f t="shared" si="4"/>
        <v>182331.72499100002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>IF(OR(U24="",U24=0),0,MAX(AD$2:AD23)+1)</f>
        <v>0</v>
      </c>
    </row>
    <row r="25" spans="1:30" x14ac:dyDescent="0.3">
      <c r="A25" s="41">
        <f>ROW()</f>
        <v>25</v>
      </c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D25" s="24">
        <f t="shared" si="18"/>
        <v>45347</v>
      </c>
      <c r="E25" s="1" t="s">
        <v>200</v>
      </c>
      <c r="O25" s="1" t="s">
        <v>88</v>
      </c>
      <c r="P25" s="1" t="s">
        <v>144</v>
      </c>
      <c r="Q25" s="1" t="s">
        <v>110</v>
      </c>
      <c r="X25" s="1">
        <v>1005</v>
      </c>
      <c r="Y25" s="1">
        <f t="shared" ref="Y25" si="23">Y14*123%</f>
        <v>1107000</v>
      </c>
      <c r="Z25" s="1">
        <f t="shared" si="4"/>
        <v>184500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>IF(OR(U25="",U25=0),0,MAX(AD$2:AD24)+1)</f>
        <v>0</v>
      </c>
    </row>
    <row r="26" spans="1:30" x14ac:dyDescent="0.3">
      <c r="A26" s="41">
        <f>ROW()</f>
        <v>26</v>
      </c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D26" s="24">
        <f t="shared" si="18"/>
        <v>45357</v>
      </c>
      <c r="E26" s="1" t="s">
        <v>201</v>
      </c>
      <c r="O26" s="1" t="s">
        <v>88</v>
      </c>
      <c r="P26" s="1" t="s">
        <v>144</v>
      </c>
      <c r="Q26" s="1" t="s">
        <v>111</v>
      </c>
      <c r="X26" s="1">
        <v>665</v>
      </c>
      <c r="Y26" s="1">
        <f t="shared" ref="Y26" si="24">Y15-100000</f>
        <v>780000</v>
      </c>
      <c r="Z26" s="1">
        <f t="shared" si="4"/>
        <v>130000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>IF(OR(U26="",U26=0),0,MAX(AD$2:AD25)+1)</f>
        <v>0</v>
      </c>
    </row>
    <row r="27" spans="1:30" x14ac:dyDescent="0.3">
      <c r="A27" s="41">
        <f>ROW()</f>
        <v>27</v>
      </c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D27" s="24">
        <f t="shared" si="18"/>
        <v>45367</v>
      </c>
      <c r="E27" s="1" t="s">
        <v>198</v>
      </c>
      <c r="O27" s="1" t="s">
        <v>88</v>
      </c>
      <c r="P27" s="1" t="s">
        <v>144</v>
      </c>
      <c r="Q27" s="1" t="s">
        <v>112</v>
      </c>
      <c r="X27" s="1">
        <v>285</v>
      </c>
      <c r="Y27" s="1">
        <f t="shared" ref="Y27" si="25">Y16-50000</f>
        <v>784600</v>
      </c>
      <c r="Z27" s="1">
        <f t="shared" si="4"/>
        <v>130766.66666666666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>IF(OR(U27="",U27=0),0,MAX(AD$2:AD26)+1)</f>
        <v>0</v>
      </c>
    </row>
    <row r="28" spans="1:30" x14ac:dyDescent="0.3">
      <c r="A28" s="41">
        <f>ROW()</f>
        <v>28</v>
      </c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D28" s="24">
        <f t="shared" si="18"/>
        <v>45377</v>
      </c>
      <c r="E28" s="1" t="s">
        <v>199</v>
      </c>
      <c r="O28" s="1" t="s">
        <v>88</v>
      </c>
      <c r="P28" s="1" t="s">
        <v>144</v>
      </c>
      <c r="Q28" s="1" t="s">
        <v>113</v>
      </c>
      <c r="X28" s="1">
        <v>1040</v>
      </c>
      <c r="Y28" s="1">
        <f t="shared" ref="Y28" si="26">Y17*78%</f>
        <v>954698.94000000006</v>
      </c>
      <c r="Z28" s="1">
        <f t="shared" si="4"/>
        <v>159116.49000000002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>IF(OR(U28="",U28=0),0,MAX(AD$2:AD27)+1)</f>
        <v>0</v>
      </c>
    </row>
    <row r="29" spans="1:30" x14ac:dyDescent="0.3">
      <c r="A29" s="41">
        <f>ROW()</f>
        <v>29</v>
      </c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D29" s="24">
        <f t="shared" si="18"/>
        <v>45387</v>
      </c>
      <c r="E29" s="1" t="s">
        <v>200</v>
      </c>
      <c r="O29" s="1" t="s">
        <v>88</v>
      </c>
      <c r="P29" s="1" t="s">
        <v>144</v>
      </c>
      <c r="Q29" s="1" t="s">
        <v>114</v>
      </c>
      <c r="X29" s="1">
        <v>1015</v>
      </c>
      <c r="Y29" s="1">
        <f t="shared" ref="Y29" si="27">Y18*123%</f>
        <v>1285227</v>
      </c>
      <c r="Z29" s="1">
        <f t="shared" si="4"/>
        <v>214204.5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>IF(OR(U29="",U29=0),0,MAX(AD$2:AD28)+1)</f>
        <v>0</v>
      </c>
    </row>
    <row r="30" spans="1:30" x14ac:dyDescent="0.3">
      <c r="A30" s="41">
        <f>ROW()</f>
        <v>30</v>
      </c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D30" s="24">
        <f t="shared" si="18"/>
        <v>45397</v>
      </c>
      <c r="E30" s="1" t="s">
        <v>201</v>
      </c>
      <c r="O30" s="1" t="s">
        <v>88</v>
      </c>
      <c r="P30" s="1" t="s">
        <v>144</v>
      </c>
      <c r="Q30" s="1" t="s">
        <v>115</v>
      </c>
      <c r="X30" s="1">
        <v>260</v>
      </c>
      <c r="Y30" s="1">
        <f t="shared" ref="Y30" si="28">Y19-100000</f>
        <v>914757</v>
      </c>
      <c r="Z30" s="1">
        <f t="shared" si="4"/>
        <v>152459.5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>IF(OR(U30="",U30=0),0,MAX(AD$2:AD29)+1)</f>
        <v>0</v>
      </c>
    </row>
    <row r="31" spans="1:30" x14ac:dyDescent="0.3">
      <c r="A31" s="41">
        <f>ROW()</f>
        <v>31</v>
      </c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D31" s="24">
        <f t="shared" si="18"/>
        <v>45407</v>
      </c>
      <c r="E31" s="1" t="s">
        <v>198</v>
      </c>
      <c r="O31" s="1" t="s">
        <v>88</v>
      </c>
      <c r="P31" s="1" t="s">
        <v>144</v>
      </c>
      <c r="Q31" s="1" t="s">
        <v>116</v>
      </c>
      <c r="X31" s="1">
        <v>255</v>
      </c>
      <c r="Y31" s="1">
        <f t="shared" ref="Y31" si="29">Y20-50000</f>
        <v>905533.54</v>
      </c>
      <c r="Z31" s="1">
        <f t="shared" si="4"/>
        <v>150922.25666666668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>IF(OR(U31="",U31=0),0,MAX(AD$2:AD30)+1)</f>
        <v>0</v>
      </c>
    </row>
    <row r="32" spans="1:30" x14ac:dyDescent="0.3">
      <c r="A32" s="41">
        <f>ROW()</f>
        <v>32</v>
      </c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D32" s="24">
        <f t="shared" si="18"/>
        <v>45417</v>
      </c>
      <c r="E32" s="1" t="s">
        <v>199</v>
      </c>
      <c r="O32" s="1" t="s">
        <v>88</v>
      </c>
      <c r="P32" s="1" t="s">
        <v>144</v>
      </c>
      <c r="Q32" s="1" t="s">
        <v>117</v>
      </c>
      <c r="X32" s="1">
        <v>1005</v>
      </c>
      <c r="Y32" s="1">
        <f t="shared" ref="Y32" si="30">Y21*78%</f>
        <v>1093034.8164059999</v>
      </c>
      <c r="Z32" s="1">
        <f t="shared" si="4"/>
        <v>182172.46940099998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>IF(OR(U32="",U32=0),0,MAX(AD$2:AD31)+1)</f>
        <v>0</v>
      </c>
    </row>
    <row r="33" spans="1:30" x14ac:dyDescent="0.3">
      <c r="A33" s="41">
        <f>ROW()</f>
        <v>33</v>
      </c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D33" s="24">
        <f t="shared" si="18"/>
        <v>45427</v>
      </c>
      <c r="E33" s="1" t="s">
        <v>200</v>
      </c>
      <c r="O33" s="1" t="s">
        <v>88</v>
      </c>
      <c r="P33" s="1" t="s">
        <v>144</v>
      </c>
      <c r="Q33" s="1" t="s">
        <v>118</v>
      </c>
      <c r="X33" s="1">
        <v>1045</v>
      </c>
      <c r="Y33" s="1">
        <f t="shared" ref="Y33" si="31">Y22*123%</f>
        <v>1489279.0922999999</v>
      </c>
      <c r="Z33" s="1">
        <f t="shared" si="4"/>
        <v>248213.18205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>IF(OR(U33="",U33=0),0,MAX(AD$2:AD32)+1)</f>
        <v>0</v>
      </c>
    </row>
    <row r="34" spans="1:30" x14ac:dyDescent="0.3">
      <c r="A34" s="41">
        <f>ROW()</f>
        <v>34</v>
      </c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D34" s="24">
        <f t="shared" si="18"/>
        <v>45437</v>
      </c>
      <c r="E34" s="1" t="s">
        <v>201</v>
      </c>
      <c r="O34" s="1" t="s">
        <v>88</v>
      </c>
      <c r="P34" s="1" t="s">
        <v>144</v>
      </c>
      <c r="Q34" s="1" t="s">
        <v>120</v>
      </c>
      <c r="X34" s="1">
        <v>265</v>
      </c>
      <c r="Y34" s="1">
        <f t="shared" ref="Y34" si="32">Y23-100000</f>
        <v>1069040.2893000001</v>
      </c>
      <c r="Z34" s="1">
        <f t="shared" si="4"/>
        <v>178173.38155000002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>IF(OR(U34="",U34=0),0,MAX(AD$2:AD33)+1)</f>
        <v>0</v>
      </c>
    </row>
    <row r="35" spans="1:30" x14ac:dyDescent="0.3">
      <c r="A35" s="41">
        <f>ROW()</f>
        <v>35</v>
      </c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D35" s="24">
        <f t="shared" si="18"/>
        <v>45447</v>
      </c>
      <c r="E35" s="1" t="s">
        <v>198</v>
      </c>
      <c r="O35" s="1" t="s">
        <v>88</v>
      </c>
      <c r="P35" s="1" t="s">
        <v>144</v>
      </c>
      <c r="Q35" s="1" t="s">
        <v>121</v>
      </c>
      <c r="X35" s="1">
        <v>195</v>
      </c>
      <c r="Y35" s="1">
        <f t="shared" ref="Y35" si="33">Y24-50000</f>
        <v>1043990.3499460001</v>
      </c>
      <c r="Z35" s="1">
        <f t="shared" si="4"/>
        <v>173998.39165766668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>IF(OR(U35="",U35=0),0,MAX(AD$2:AD34)+1)</f>
        <v>0</v>
      </c>
    </row>
    <row r="36" spans="1:30" x14ac:dyDescent="0.3">
      <c r="A36" s="41">
        <f>ROW()</f>
        <v>36</v>
      </c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D36" s="24">
        <f t="shared" si="18"/>
        <v>45457</v>
      </c>
      <c r="E36" s="1" t="s">
        <v>199</v>
      </c>
      <c r="O36" s="1" t="s">
        <v>88</v>
      </c>
      <c r="P36" s="1" t="s">
        <v>144</v>
      </c>
      <c r="Q36" s="1" t="s">
        <v>122</v>
      </c>
      <c r="X36" s="1">
        <v>1005</v>
      </c>
      <c r="Y36" s="1">
        <f t="shared" ref="Y36" si="34">Y25*78%</f>
        <v>863460</v>
      </c>
      <c r="Z36" s="1">
        <f t="shared" si="4"/>
        <v>143910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>IF(OR(U36="",U36=0),0,MAX(AD$2:AD35)+1)</f>
        <v>0</v>
      </c>
    </row>
    <row r="37" spans="1:30" x14ac:dyDescent="0.3">
      <c r="A37" s="41">
        <f>ROW()</f>
        <v>37</v>
      </c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D37" s="24">
        <f t="shared" si="18"/>
        <v>45302</v>
      </c>
      <c r="E37" s="1" t="s">
        <v>200</v>
      </c>
      <c r="O37" s="1" t="s">
        <v>88</v>
      </c>
      <c r="P37" s="1" t="s">
        <v>144</v>
      </c>
      <c r="Q37" s="1" t="s">
        <v>123</v>
      </c>
      <c r="X37" s="1">
        <v>675</v>
      </c>
      <c r="Y37" s="1">
        <f t="shared" ref="Y37" si="35">Y26*123%</f>
        <v>959400</v>
      </c>
      <c r="Z37" s="1">
        <f t="shared" si="4"/>
        <v>159900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>IF(OR(U37="",U37=0),0,MAX(AD$2:AD36)+1)</f>
        <v>0</v>
      </c>
    </row>
    <row r="38" spans="1:30" x14ac:dyDescent="0.3">
      <c r="A38" s="41">
        <f>ROW()</f>
        <v>38</v>
      </c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D38" s="24">
        <f t="shared" si="18"/>
        <v>45312</v>
      </c>
      <c r="E38" s="1" t="s">
        <v>201</v>
      </c>
      <c r="O38" s="1" t="s">
        <v>88</v>
      </c>
      <c r="P38" s="1" t="s">
        <v>144</v>
      </c>
      <c r="Q38" s="1" t="s">
        <v>124</v>
      </c>
      <c r="X38" s="1">
        <v>265</v>
      </c>
      <c r="Y38" s="1">
        <f t="shared" ref="Y38" si="36">Y27-100000</f>
        <v>684600</v>
      </c>
      <c r="Z38" s="1">
        <f t="shared" si="4"/>
        <v>114100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>IF(OR(U38="",U38=0),0,MAX(AD$2:AD37)+1)</f>
        <v>0</v>
      </c>
    </row>
    <row r="39" spans="1:30" x14ac:dyDescent="0.3">
      <c r="A39" s="41">
        <f>ROW()</f>
        <v>39</v>
      </c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D39" s="24">
        <f t="shared" si="18"/>
        <v>45322</v>
      </c>
      <c r="E39" s="1" t="s">
        <v>198</v>
      </c>
      <c r="O39" s="1" t="s">
        <v>88</v>
      </c>
      <c r="P39" s="1" t="s">
        <v>144</v>
      </c>
      <c r="Q39" s="1" t="s">
        <v>125</v>
      </c>
      <c r="X39" s="1">
        <v>1020</v>
      </c>
      <c r="Y39" s="1">
        <f t="shared" ref="Y39" si="37">Y28-50000</f>
        <v>904698.94000000006</v>
      </c>
      <c r="Z39" s="1">
        <f t="shared" si="4"/>
        <v>150783.15666666668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>IF(OR(U39="",U39=0),0,MAX(AD$2:AD38)+1)</f>
        <v>0</v>
      </c>
    </row>
    <row r="40" spans="1:30" x14ac:dyDescent="0.3">
      <c r="A40" s="41">
        <f>ROW()</f>
        <v>40</v>
      </c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D40" s="24">
        <f t="shared" si="18"/>
        <v>45332</v>
      </c>
      <c r="E40" s="1" t="s">
        <v>199</v>
      </c>
      <c r="O40" s="1" t="s">
        <v>88</v>
      </c>
      <c r="P40" s="1" t="s">
        <v>144</v>
      </c>
      <c r="Q40" s="1" t="s">
        <v>126</v>
      </c>
      <c r="X40" s="1">
        <v>1015</v>
      </c>
      <c r="Y40" s="1">
        <f t="shared" ref="Y40" si="38">Y29*78%</f>
        <v>1002477.06</v>
      </c>
      <c r="Z40" s="1">
        <f t="shared" si="4"/>
        <v>167079.51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>IF(OR(U40="",U40=0),0,MAX(AD$2:AD39)+1)</f>
        <v>0</v>
      </c>
    </row>
    <row r="41" spans="1:30" x14ac:dyDescent="0.3">
      <c r="A41" s="41">
        <f>ROW()</f>
        <v>41</v>
      </c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D41" s="24">
        <f t="shared" si="18"/>
        <v>45342</v>
      </c>
      <c r="E41" s="1" t="s">
        <v>200</v>
      </c>
      <c r="O41" s="1" t="s">
        <v>88</v>
      </c>
      <c r="P41" s="1" t="s">
        <v>145</v>
      </c>
      <c r="Q41" s="1" t="s">
        <v>127</v>
      </c>
      <c r="X41" s="1">
        <v>290</v>
      </c>
      <c r="Y41" s="1">
        <f t="shared" ref="Y41" si="39">Y30*123%</f>
        <v>1125151.1099999999</v>
      </c>
      <c r="Z41" s="1">
        <f t="shared" si="4"/>
        <v>187525.185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>IF(OR(U41="",U41=0),0,MAX(AD$2:AD40)+1)</f>
        <v>0</v>
      </c>
    </row>
    <row r="42" spans="1:30" x14ac:dyDescent="0.3">
      <c r="A42" s="41">
        <f>ROW()</f>
        <v>42</v>
      </c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D42" s="24">
        <f t="shared" si="18"/>
        <v>45352</v>
      </c>
      <c r="E42" s="1" t="s">
        <v>201</v>
      </c>
      <c r="O42" s="1" t="s">
        <v>88</v>
      </c>
      <c r="P42" s="1" t="s">
        <v>145</v>
      </c>
      <c r="Q42" s="1" t="s">
        <v>128</v>
      </c>
      <c r="X42" s="1">
        <v>220</v>
      </c>
      <c r="Y42" s="1">
        <f t="shared" ref="Y42" si="40">Y31-100000</f>
        <v>805533.54</v>
      </c>
      <c r="Z42" s="1">
        <f t="shared" si="4"/>
        <v>134255.59000000003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>IF(OR(U42="",U42=0),0,MAX(AD$2:AD41)+1)</f>
        <v>0</v>
      </c>
    </row>
    <row r="43" spans="1:30" x14ac:dyDescent="0.3">
      <c r="A43" s="41">
        <f>ROW()</f>
        <v>43</v>
      </c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D43" s="24">
        <f t="shared" si="18"/>
        <v>45362</v>
      </c>
      <c r="E43" s="1" t="s">
        <v>198</v>
      </c>
      <c r="O43" s="1" t="s">
        <v>88</v>
      </c>
      <c r="P43" s="1" t="s">
        <v>145</v>
      </c>
      <c r="Q43" s="1" t="s">
        <v>129</v>
      </c>
      <c r="X43" s="1">
        <v>985</v>
      </c>
      <c r="Y43" s="1">
        <f t="shared" ref="Y43" si="41">Y32-50000</f>
        <v>1043034.8164059999</v>
      </c>
      <c r="Z43" s="1">
        <f t="shared" si="4"/>
        <v>173839.13606766667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>IF(OR(U43="",U43=0),0,MAX(AD$2:AD42)+1)</f>
        <v>0</v>
      </c>
    </row>
    <row r="44" spans="1:30" x14ac:dyDescent="0.3">
      <c r="A44" s="41">
        <f>ROW()</f>
        <v>44</v>
      </c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D44" s="24">
        <f t="shared" si="18"/>
        <v>45372</v>
      </c>
      <c r="E44" s="1" t="s">
        <v>199</v>
      </c>
      <c r="O44" s="1" t="s">
        <v>88</v>
      </c>
      <c r="P44" s="1" t="s">
        <v>145</v>
      </c>
      <c r="Q44" s="1" t="s">
        <v>167</v>
      </c>
      <c r="X44" s="1">
        <v>635</v>
      </c>
      <c r="Y44" s="1">
        <f t="shared" ref="Y44" si="42">Y33*78%</f>
        <v>1161637.691994</v>
      </c>
      <c r="Z44" s="1">
        <f t="shared" si="4"/>
        <v>193606.281999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>IF(OR(U44="",U44=0),0,MAX(AD$2:AD43)+1)</f>
        <v>0</v>
      </c>
    </row>
    <row r="45" spans="1:30" x14ac:dyDescent="0.3">
      <c r="A45" s="41">
        <f>ROW()</f>
        <v>45</v>
      </c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D45" s="24">
        <f t="shared" si="18"/>
        <v>45382</v>
      </c>
      <c r="E45" s="1" t="s">
        <v>200</v>
      </c>
      <c r="O45" s="1" t="s">
        <v>88</v>
      </c>
      <c r="P45" s="1" t="s">
        <v>145</v>
      </c>
      <c r="Q45" s="1" t="s">
        <v>168</v>
      </c>
      <c r="X45" s="1">
        <v>300</v>
      </c>
      <c r="Y45" s="1">
        <f t="shared" ref="Y45" si="43">Y34*123%</f>
        <v>1314919.555839</v>
      </c>
      <c r="Z45" s="1">
        <f t="shared" si="4"/>
        <v>219153.2593065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>IF(OR(U45="",U45=0),0,MAX(AD$2:AD44)+1)</f>
        <v>0</v>
      </c>
    </row>
    <row r="46" spans="1:30" x14ac:dyDescent="0.3">
      <c r="A46" s="41">
        <f>ROW()</f>
        <v>46</v>
      </c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D46" s="24">
        <f t="shared" si="18"/>
        <v>45392</v>
      </c>
      <c r="E46" s="1" t="s">
        <v>201</v>
      </c>
      <c r="O46" s="1" t="s">
        <v>88</v>
      </c>
      <c r="P46" s="1" t="s">
        <v>145</v>
      </c>
      <c r="Q46" s="1" t="s">
        <v>169</v>
      </c>
      <c r="X46" s="1">
        <v>605</v>
      </c>
      <c r="Y46" s="1">
        <f t="shared" ref="Y46" si="44">Y35-100000</f>
        <v>943990.34994600015</v>
      </c>
      <c r="Z46" s="1">
        <f t="shared" si="4"/>
        <v>157331.72499100002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>IF(OR(U46="",U46=0),0,MAX(AD$2:AD45)+1)</f>
        <v>0</v>
      </c>
    </row>
    <row r="47" spans="1:30" x14ac:dyDescent="0.3">
      <c r="A47" s="41">
        <f>ROW()</f>
        <v>47</v>
      </c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D47" s="24">
        <f t="shared" si="18"/>
        <v>45402</v>
      </c>
      <c r="E47" s="1" t="s">
        <v>198</v>
      </c>
      <c r="O47" s="1" t="s">
        <v>88</v>
      </c>
      <c r="P47" s="1" t="s">
        <v>145</v>
      </c>
      <c r="Q47" s="1" t="s">
        <v>170</v>
      </c>
      <c r="X47" s="1">
        <v>1435</v>
      </c>
      <c r="Y47" s="1">
        <f t="shared" ref="Y47" si="45">Y36-50000</f>
        <v>813460</v>
      </c>
      <c r="Z47" s="1">
        <f t="shared" si="4"/>
        <v>135576.66666666666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>IF(OR(U47="",U47=0),0,MAX(AD$2:AD46)+1)</f>
        <v>0</v>
      </c>
    </row>
    <row r="48" spans="1:30" x14ac:dyDescent="0.3">
      <c r="A48" s="41">
        <f>ROW()</f>
        <v>48</v>
      </c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D48" s="24">
        <f t="shared" si="18"/>
        <v>45412</v>
      </c>
      <c r="E48" s="1" t="s">
        <v>199</v>
      </c>
      <c r="O48" s="1" t="s">
        <v>88</v>
      </c>
      <c r="P48" s="1" t="s">
        <v>145</v>
      </c>
      <c r="Q48" s="1" t="s">
        <v>171</v>
      </c>
      <c r="X48" s="1">
        <v>260</v>
      </c>
      <c r="Y48" s="1">
        <f t="shared" ref="Y48" si="46">Y37*78%</f>
        <v>748332</v>
      </c>
      <c r="Z48" s="1">
        <f t="shared" si="4"/>
        <v>124722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>IF(OR(U48="",U48=0),0,MAX(AD$2:AD47)+1)</f>
        <v>0</v>
      </c>
    </row>
    <row r="49" spans="1:30" x14ac:dyDescent="0.3">
      <c r="A49" s="41">
        <f>ROW()</f>
        <v>49</v>
      </c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D49" s="24">
        <f t="shared" si="18"/>
        <v>45422</v>
      </c>
      <c r="E49" s="1" t="s">
        <v>200</v>
      </c>
      <c r="O49" s="1" t="s">
        <v>88</v>
      </c>
      <c r="P49" s="1" t="s">
        <v>145</v>
      </c>
      <c r="Q49" s="1" t="s">
        <v>172</v>
      </c>
      <c r="X49" s="1">
        <v>265</v>
      </c>
      <c r="Y49" s="1">
        <f t="shared" ref="Y49" si="47">Y38*123%</f>
        <v>842058</v>
      </c>
      <c r="Z49" s="1">
        <f t="shared" si="4"/>
        <v>140343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>IF(OR(U49="",U49=0),0,MAX(AD$2:AD48)+1)</f>
        <v>0</v>
      </c>
    </row>
    <row r="50" spans="1:30" x14ac:dyDescent="0.3">
      <c r="A50" s="41">
        <f>ROW()</f>
        <v>50</v>
      </c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D50" s="24">
        <f t="shared" si="18"/>
        <v>45432</v>
      </c>
      <c r="E50" s="1" t="s">
        <v>201</v>
      </c>
      <c r="O50" s="1" t="s">
        <v>88</v>
      </c>
      <c r="P50" s="1" t="s">
        <v>145</v>
      </c>
      <c r="Q50" s="1" t="s">
        <v>173</v>
      </c>
      <c r="X50" s="1">
        <v>1025</v>
      </c>
      <c r="Y50" s="1">
        <f t="shared" ref="Y50" si="48">Y39-100000</f>
        <v>804698.94000000006</v>
      </c>
      <c r="Z50" s="1">
        <f t="shared" si="4"/>
        <v>134116.49000000002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>IF(OR(U50="",U50=0),0,MAX(AD$2:AD49)+1)</f>
        <v>0</v>
      </c>
    </row>
    <row r="51" spans="1:30" x14ac:dyDescent="0.3">
      <c r="A51" s="41">
        <f>ROW()</f>
        <v>51</v>
      </c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D51" s="24">
        <f t="shared" si="18"/>
        <v>45442</v>
      </c>
      <c r="E51" s="1" t="s">
        <v>198</v>
      </c>
      <c r="O51" s="1" t="s">
        <v>88</v>
      </c>
      <c r="P51" s="1" t="s">
        <v>146</v>
      </c>
      <c r="Q51" s="1" t="s">
        <v>131</v>
      </c>
      <c r="X51" s="1">
        <v>1035</v>
      </c>
      <c r="Y51" s="1">
        <f t="shared" ref="Y51" si="49">Y40-50000</f>
        <v>952477.06</v>
      </c>
      <c r="Z51" s="1">
        <f t="shared" si="4"/>
        <v>158746.17666666667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>IF(OR(U51="",U51=0),0,MAX(AD$2:AD50)+1)</f>
        <v>0</v>
      </c>
    </row>
    <row r="52" spans="1:30" x14ac:dyDescent="0.3">
      <c r="A52" s="41">
        <f>ROW()</f>
        <v>52</v>
      </c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D52" s="24">
        <f t="shared" si="18"/>
        <v>45452</v>
      </c>
      <c r="E52" s="1" t="s">
        <v>199</v>
      </c>
      <c r="O52" s="1" t="s">
        <v>88</v>
      </c>
      <c r="P52" s="1" t="s">
        <v>146</v>
      </c>
      <c r="Q52" s="1" t="s">
        <v>132</v>
      </c>
      <c r="X52" s="1">
        <v>285</v>
      </c>
      <c r="Y52" s="1">
        <f t="shared" ref="Y52" si="50">Y41*78%</f>
        <v>877617.86579999991</v>
      </c>
      <c r="Z52" s="1">
        <f t="shared" si="4"/>
        <v>146269.64429999999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>IF(OR(U52="",U52=0),0,MAX(AD$2:AD51)+1)</f>
        <v>0</v>
      </c>
    </row>
    <row r="53" spans="1:30" x14ac:dyDescent="0.3">
      <c r="A53" s="41">
        <f>ROW()</f>
        <v>53</v>
      </c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D53" s="24">
        <f t="shared" si="18"/>
        <v>45462</v>
      </c>
      <c r="E53" s="1" t="s">
        <v>200</v>
      </c>
      <c r="O53" s="1" t="s">
        <v>88</v>
      </c>
      <c r="P53" s="1" t="s">
        <v>146</v>
      </c>
      <c r="Q53" s="1" t="s">
        <v>133</v>
      </c>
      <c r="X53" s="1">
        <v>215</v>
      </c>
      <c r="Y53" s="1">
        <f t="shared" ref="Y53" si="51">Y42*123%</f>
        <v>990806.25420000008</v>
      </c>
      <c r="Z53" s="1">
        <f t="shared" si="4"/>
        <v>165134.37570000003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>IF(OR(U53="",U53=0),0,MAX(AD$2:AD52)+1)</f>
        <v>0</v>
      </c>
    </row>
    <row r="54" spans="1:30" x14ac:dyDescent="0.3">
      <c r="A54" s="41">
        <f>ROW()</f>
        <v>54</v>
      </c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D54" s="24">
        <f t="shared" si="18"/>
        <v>45307</v>
      </c>
      <c r="E54" s="1" t="s">
        <v>201</v>
      </c>
      <c r="O54" s="1" t="s">
        <v>88</v>
      </c>
      <c r="P54" s="1" t="s">
        <v>146</v>
      </c>
      <c r="Q54" s="1" t="s">
        <v>134</v>
      </c>
      <c r="X54" s="1">
        <v>1000</v>
      </c>
      <c r="Y54" s="1">
        <f t="shared" ref="Y54" si="52">Y43-100000</f>
        <v>943034.81640599994</v>
      </c>
      <c r="Z54" s="1">
        <f t="shared" si="4"/>
        <v>157172.46940100001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>IF(OR(U54="",U54=0),0,MAX(AD$2:AD53)+1)</f>
        <v>0</v>
      </c>
    </row>
    <row r="55" spans="1:30" x14ac:dyDescent="0.3">
      <c r="A55" s="41">
        <f>ROW()</f>
        <v>55</v>
      </c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D55" s="24">
        <f t="shared" si="18"/>
        <v>45317</v>
      </c>
      <c r="E55" s="1" t="s">
        <v>198</v>
      </c>
      <c r="O55" s="1" t="s">
        <v>88</v>
      </c>
      <c r="P55" s="1" t="s">
        <v>146</v>
      </c>
      <c r="Q55" s="1" t="s">
        <v>135</v>
      </c>
      <c r="X55" s="1">
        <v>660</v>
      </c>
      <c r="Y55" s="1">
        <f t="shared" ref="Y55" si="53">Y44-50000</f>
        <v>1111637.691994</v>
      </c>
      <c r="Z55" s="1">
        <f t="shared" si="4"/>
        <v>185272.94866566666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>IF(OR(U55="",U55=0),0,MAX(AD$2:AD54)+1)</f>
        <v>0</v>
      </c>
    </row>
    <row r="56" spans="1:30" x14ac:dyDescent="0.3">
      <c r="A56" s="41">
        <f>ROW()</f>
        <v>56</v>
      </c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D56" s="24">
        <f t="shared" si="18"/>
        <v>45327</v>
      </c>
      <c r="E56" s="1" t="s">
        <v>199</v>
      </c>
      <c r="O56" s="1" t="s">
        <v>88</v>
      </c>
      <c r="P56" s="1" t="s">
        <v>146</v>
      </c>
      <c r="Q56" s="1" t="s">
        <v>136</v>
      </c>
      <c r="X56" s="1">
        <v>295</v>
      </c>
      <c r="Y56" s="1">
        <f t="shared" ref="Y56" si="54">Y45*78%</f>
        <v>1025637.2535544201</v>
      </c>
      <c r="Z56" s="1">
        <f t="shared" si="4"/>
        <v>170939.54225907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>IF(OR(U56="",U56=0),0,MAX(AD$2:AD55)+1)</f>
        <v>0</v>
      </c>
    </row>
    <row r="57" spans="1:30" x14ac:dyDescent="0.3">
      <c r="A57" s="41">
        <f>ROW()</f>
        <v>57</v>
      </c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D57" s="24">
        <f t="shared" si="18"/>
        <v>45337</v>
      </c>
      <c r="E57" s="1" t="s">
        <v>200</v>
      </c>
      <c r="O57" s="1" t="s">
        <v>88</v>
      </c>
      <c r="P57" s="1" t="s">
        <v>146</v>
      </c>
      <c r="Q57" s="1" t="s">
        <v>137</v>
      </c>
      <c r="X57" s="1">
        <v>600</v>
      </c>
      <c r="Y57" s="1">
        <f t="shared" ref="Y57" si="55">Y46*123%</f>
        <v>1161108.1304335801</v>
      </c>
      <c r="Z57" s="1">
        <f t="shared" si="4"/>
        <v>193518.02173893002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>IF(OR(U57="",U57=0),0,MAX(AD$2:AD56)+1)</f>
        <v>0</v>
      </c>
    </row>
    <row r="58" spans="1:30" x14ac:dyDescent="0.3">
      <c r="A58" s="41">
        <f>ROW()</f>
        <v>58</v>
      </c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D58" s="24">
        <f t="shared" si="18"/>
        <v>45347</v>
      </c>
      <c r="E58" s="1" t="s">
        <v>201</v>
      </c>
      <c r="O58" s="1" t="s">
        <v>88</v>
      </c>
      <c r="P58" s="1" t="s">
        <v>146</v>
      </c>
      <c r="Q58" s="1" t="s">
        <v>138</v>
      </c>
      <c r="X58" s="1">
        <v>1450</v>
      </c>
      <c r="Y58" s="1">
        <f t="shared" ref="Y58" si="56">Y47-100000</f>
        <v>713460</v>
      </c>
      <c r="Z58" s="1">
        <f t="shared" si="4"/>
        <v>118910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>IF(OR(U58="",U58=0),0,MAX(AD$2:AD57)+1)</f>
        <v>0</v>
      </c>
    </row>
    <row r="59" spans="1:30" x14ac:dyDescent="0.3">
      <c r="A59" s="41">
        <f>ROW()</f>
        <v>59</v>
      </c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D59" s="24">
        <f t="shared" si="18"/>
        <v>45357</v>
      </c>
      <c r="E59" s="1" t="s">
        <v>198</v>
      </c>
      <c r="O59" s="1" t="s">
        <v>88</v>
      </c>
      <c r="P59" s="1" t="s">
        <v>146</v>
      </c>
      <c r="Q59" s="1" t="s">
        <v>139</v>
      </c>
      <c r="X59" s="1">
        <v>285</v>
      </c>
      <c r="Y59" s="1">
        <f t="shared" ref="Y59" si="57">Y48-50000</f>
        <v>698332</v>
      </c>
      <c r="Z59" s="1">
        <f t="shared" si="4"/>
        <v>116388.66666666667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>IF(OR(U59="",U59=0),0,MAX(AD$2:AD58)+1)</f>
        <v>0</v>
      </c>
    </row>
    <row r="60" spans="1:30" x14ac:dyDescent="0.3">
      <c r="A60" s="41">
        <f>ROW()</f>
        <v>60</v>
      </c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D60" s="24">
        <f>D43+5</f>
        <v>45367</v>
      </c>
      <c r="E60" s="1" t="s">
        <v>199</v>
      </c>
      <c r="O60" s="1" t="s">
        <v>88</v>
      </c>
      <c r="P60" s="1" t="s">
        <v>146</v>
      </c>
      <c r="Q60" s="1" t="s">
        <v>140</v>
      </c>
      <c r="X60" s="1">
        <v>260</v>
      </c>
      <c r="Y60" s="1">
        <f t="shared" ref="Y60" si="58">Y49*78%</f>
        <v>656805.24</v>
      </c>
      <c r="Z60" s="1">
        <f t="shared" si="4"/>
        <v>109467.54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>IF(OR(U60="",U60=0),0,MAX(AD$2:AD59)+1)</f>
        <v>0</v>
      </c>
    </row>
    <row r="61" spans="1:30" x14ac:dyDescent="0.3">
      <c r="A61" s="41">
        <f>ROW()</f>
        <v>61</v>
      </c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D61" s="24">
        <f>D3</f>
        <v>45292</v>
      </c>
      <c r="E61" s="1" t="s">
        <v>200</v>
      </c>
      <c r="O61" s="1" t="s">
        <v>84</v>
      </c>
      <c r="P61" s="1" t="s">
        <v>87</v>
      </c>
      <c r="Q61" s="1" t="s">
        <v>65</v>
      </c>
      <c r="AA61" s="1">
        <f>Y3*30%</f>
        <v>300000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>IF(OR(U61="",U61=0),0,MAX(AD$2:AD60)+1)</f>
        <v>0</v>
      </c>
    </row>
    <row r="62" spans="1:30" x14ac:dyDescent="0.3">
      <c r="A62" s="41">
        <f>ROW()</f>
        <v>62</v>
      </c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D62" s="24">
        <f t="shared" ref="D62:D118" si="59">D4</f>
        <v>45302</v>
      </c>
      <c r="E62" s="1" t="s">
        <v>201</v>
      </c>
      <c r="O62" s="1" t="s">
        <v>84</v>
      </c>
      <c r="P62" s="1" t="s">
        <v>87</v>
      </c>
      <c r="Q62" s="1" t="s">
        <v>66</v>
      </c>
      <c r="AA62" s="1">
        <f>Y4*50%</f>
        <v>465000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>IF(OR(U62="",U62=0),0,MAX(AD$2:AD61)+1)</f>
        <v>0</v>
      </c>
    </row>
    <row r="63" spans="1:30" x14ac:dyDescent="0.3">
      <c r="A63" s="41">
        <f>ROW()</f>
        <v>63</v>
      </c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D63" s="24">
        <f t="shared" si="59"/>
        <v>45312</v>
      </c>
      <c r="E63" s="1" t="s">
        <v>198</v>
      </c>
      <c r="O63" s="1" t="s">
        <v>84</v>
      </c>
      <c r="P63" s="1" t="s">
        <v>87</v>
      </c>
      <c r="Q63" s="1" t="s">
        <v>67</v>
      </c>
      <c r="AA63" s="1">
        <f>Y5*70%</f>
        <v>749000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>IF(OR(U63="",U63=0),0,MAX(AD$2:AD62)+1)</f>
        <v>0</v>
      </c>
    </row>
    <row r="64" spans="1:30" x14ac:dyDescent="0.3">
      <c r="A64" s="41">
        <f>ROW()</f>
        <v>64</v>
      </c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D64" s="24">
        <f t="shared" si="59"/>
        <v>45322</v>
      </c>
      <c r="E64" s="1" t="s">
        <v>199</v>
      </c>
      <c r="O64" s="1" t="s">
        <v>84</v>
      </c>
      <c r="P64" s="1" t="s">
        <v>87</v>
      </c>
      <c r="Q64" s="1" t="s">
        <v>76</v>
      </c>
      <c r="AA64" s="1">
        <f>Y6*100%</f>
        <v>995100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>IF(OR(U64="",U64=0),0,MAX(AD$2:AD63)+1)</f>
        <v>0</v>
      </c>
    </row>
    <row r="65" spans="1:30" x14ac:dyDescent="0.3">
      <c r="A65" s="41">
        <f>ROW()</f>
        <v>65</v>
      </c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D65" s="24">
        <f t="shared" si="59"/>
        <v>45332</v>
      </c>
      <c r="E65" s="1" t="s">
        <v>200</v>
      </c>
      <c r="O65" s="1" t="s">
        <v>84</v>
      </c>
      <c r="P65" s="1" t="s">
        <v>87</v>
      </c>
      <c r="Q65" s="1" t="s">
        <v>77</v>
      </c>
      <c r="AA65" s="1">
        <f>Y7*30%</f>
        <v>343470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>IF(OR(U65="",U65=0),0,MAX(AD$2:AD64)+1)</f>
        <v>0</v>
      </c>
    </row>
    <row r="66" spans="1:30" x14ac:dyDescent="0.3">
      <c r="A66" s="41">
        <f>ROW()</f>
        <v>66</v>
      </c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D66" s="24">
        <f t="shared" si="59"/>
        <v>45342</v>
      </c>
      <c r="E66" s="1" t="s">
        <v>201</v>
      </c>
      <c r="O66" s="1" t="s">
        <v>84</v>
      </c>
      <c r="P66" s="1" t="s">
        <v>87</v>
      </c>
      <c r="Q66" s="1" t="s">
        <v>78</v>
      </c>
      <c r="AA66" s="1">
        <f>Y8*50%</f>
        <v>532378.5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>IF(OR(U66="",U66=0),0,MAX(AD$2:AD65)+1)</f>
        <v>0</v>
      </c>
    </row>
    <row r="67" spans="1:30" x14ac:dyDescent="0.3">
      <c r="A67" s="41">
        <f>ROW()</f>
        <v>67</v>
      </c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D67" s="24">
        <f t="shared" si="59"/>
        <v>45352</v>
      </c>
      <c r="E67" s="1" t="s">
        <v>198</v>
      </c>
      <c r="O67" s="1" t="s">
        <v>84</v>
      </c>
      <c r="P67" s="1" t="s">
        <v>87</v>
      </c>
      <c r="Q67" s="1" t="s">
        <v>79</v>
      </c>
      <c r="AA67" s="1">
        <f>Y9*70%</f>
        <v>857530.1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>IF(OR(U67="",U67=0),0,MAX(AD$2:AD66)+1)</f>
        <v>0</v>
      </c>
    </row>
    <row r="68" spans="1:30" x14ac:dyDescent="0.3">
      <c r="A68" s="41">
        <f>ROW()</f>
        <v>68</v>
      </c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D68" s="24">
        <f t="shared" si="59"/>
        <v>45362</v>
      </c>
      <c r="E68" s="1" t="s">
        <v>199</v>
      </c>
      <c r="O68" s="1" t="s">
        <v>84</v>
      </c>
      <c r="P68" s="1" t="s">
        <v>87</v>
      </c>
      <c r="Q68" s="1" t="s">
        <v>163</v>
      </c>
      <c r="AA68" s="1">
        <f>Y10*100%</f>
        <v>1139289.99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>IF(OR(U68="",U68=0),0,MAX(AD$2:AD67)+1)</f>
        <v>0</v>
      </c>
    </row>
    <row r="69" spans="1:30" x14ac:dyDescent="0.3">
      <c r="A69" s="41">
        <f>ROW()</f>
        <v>69</v>
      </c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D69" s="24">
        <f t="shared" si="59"/>
        <v>45372</v>
      </c>
      <c r="E69" s="1" t="s">
        <v>200</v>
      </c>
      <c r="O69" s="1" t="s">
        <v>84</v>
      </c>
      <c r="P69" s="1" t="s">
        <v>87</v>
      </c>
      <c r="Q69" s="1" t="s">
        <v>164</v>
      </c>
      <c r="AA69" s="1">
        <f>Y11*30%</f>
        <v>393238.80300000001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>IF(OR(U69="",U69=0),0,MAX(AD$2:AD68)+1)</f>
        <v>0</v>
      </c>
    </row>
    <row r="70" spans="1:30" x14ac:dyDescent="0.3">
      <c r="A70" s="41">
        <f>ROW()</f>
        <v>70</v>
      </c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D70" s="24">
        <f t="shared" si="59"/>
        <v>45382</v>
      </c>
      <c r="E70" s="1" t="s">
        <v>201</v>
      </c>
      <c r="O70" s="1" t="s">
        <v>84</v>
      </c>
      <c r="P70" s="1" t="s">
        <v>87</v>
      </c>
      <c r="Q70" s="1" t="s">
        <v>165</v>
      </c>
      <c r="AA70" s="1">
        <f>Y12*50%</f>
        <v>609520.14465000003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>IF(OR(U70="",U70=0),0,MAX(AD$2:AD69)+1)</f>
        <v>0</v>
      </c>
    </row>
    <row r="71" spans="1:30" x14ac:dyDescent="0.3">
      <c r="A71" s="41">
        <f>ROW()</f>
        <v>71</v>
      </c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D71" s="24">
        <f t="shared" si="59"/>
        <v>45392</v>
      </c>
      <c r="E71" s="1" t="s">
        <v>198</v>
      </c>
      <c r="O71" s="1" t="s">
        <v>84</v>
      </c>
      <c r="P71" s="1" t="s">
        <v>87</v>
      </c>
      <c r="Q71" s="1" t="s">
        <v>166</v>
      </c>
      <c r="AA71" s="1">
        <f>Y13*70%</f>
        <v>981786.21149000002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>IF(OR(U71="",U71=0),0,MAX(AD$2:AD70)+1)</f>
        <v>0</v>
      </c>
    </row>
    <row r="72" spans="1:30" x14ac:dyDescent="0.3">
      <c r="A72" s="41">
        <f>ROW()</f>
        <v>72</v>
      </c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D72" s="24">
        <f t="shared" si="59"/>
        <v>45402</v>
      </c>
      <c r="E72" s="1" t="s">
        <v>199</v>
      </c>
      <c r="O72" s="1" t="s">
        <v>84</v>
      </c>
      <c r="P72" s="1" t="s">
        <v>91</v>
      </c>
      <c r="Q72" s="1" t="s">
        <v>69</v>
      </c>
      <c r="AA72" s="1">
        <f>Y14*100%</f>
        <v>900000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>IF(OR(U72="",U72=0),0,MAX(AD$2:AD71)+1)</f>
        <v>0</v>
      </c>
    </row>
    <row r="73" spans="1:30" x14ac:dyDescent="0.3">
      <c r="A73" s="41">
        <f>ROW()</f>
        <v>73</v>
      </c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D73" s="24">
        <f t="shared" si="59"/>
        <v>45412</v>
      </c>
      <c r="E73" s="1" t="s">
        <v>200</v>
      </c>
      <c r="O73" s="1" t="s">
        <v>84</v>
      </c>
      <c r="P73" s="1" t="s">
        <v>91</v>
      </c>
      <c r="Q73" s="1" t="s">
        <v>70</v>
      </c>
      <c r="AA73" s="1">
        <f>Y15*30%</f>
        <v>264000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>IF(OR(U73="",U73=0),0,MAX(AD$2:AD72)+1)</f>
        <v>0</v>
      </c>
    </row>
    <row r="74" spans="1:30" x14ac:dyDescent="0.3">
      <c r="A74" s="41">
        <f>ROW()</f>
        <v>74</v>
      </c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D74" s="24">
        <f t="shared" si="59"/>
        <v>45422</v>
      </c>
      <c r="E74" s="1" t="s">
        <v>201</v>
      </c>
      <c r="O74" s="1" t="s">
        <v>84</v>
      </c>
      <c r="P74" s="1" t="s">
        <v>91</v>
      </c>
      <c r="Q74" s="1" t="s">
        <v>71</v>
      </c>
      <c r="AA74" s="1">
        <f>Y16*50%</f>
        <v>417300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>IF(OR(U74="",U74=0),0,MAX(AD$2:AD73)+1)</f>
        <v>0</v>
      </c>
    </row>
    <row r="75" spans="1:30" x14ac:dyDescent="0.3">
      <c r="A75" s="41">
        <f>ROW()</f>
        <v>75</v>
      </c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D75" s="24">
        <f t="shared" si="59"/>
        <v>45432</v>
      </c>
      <c r="E75" s="1" t="s">
        <v>198</v>
      </c>
      <c r="O75" s="1" t="s">
        <v>84</v>
      </c>
      <c r="P75" s="1" t="s">
        <v>91</v>
      </c>
      <c r="Q75" s="1" t="s">
        <v>72</v>
      </c>
      <c r="AA75" s="1">
        <f>Y17*70%</f>
        <v>856781.1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>IF(OR(U75="",U75=0),0,MAX(AD$2:AD74)+1)</f>
        <v>0</v>
      </c>
    </row>
    <row r="76" spans="1:30" x14ac:dyDescent="0.3">
      <c r="A76" s="41">
        <f>ROW()</f>
        <v>76</v>
      </c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D76" s="24">
        <f t="shared" si="59"/>
        <v>45442</v>
      </c>
      <c r="E76" s="1" t="s">
        <v>199</v>
      </c>
      <c r="O76" s="1" t="s">
        <v>84</v>
      </c>
      <c r="P76" s="1" t="s">
        <v>91</v>
      </c>
      <c r="Q76" s="1" t="s">
        <v>73</v>
      </c>
      <c r="AA76" s="1">
        <f>Y18*100%</f>
        <v>1044900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>IF(OR(U76="",U76=0),0,MAX(AD$2:AD75)+1)</f>
        <v>0</v>
      </c>
    </row>
    <row r="77" spans="1:30" x14ac:dyDescent="0.3">
      <c r="A77" s="41">
        <f>ROW()</f>
        <v>77</v>
      </c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D77" s="24">
        <f t="shared" si="59"/>
        <v>45452</v>
      </c>
      <c r="E77" s="1" t="s">
        <v>200</v>
      </c>
      <c r="O77" s="1" t="s">
        <v>84</v>
      </c>
      <c r="P77" s="1" t="s">
        <v>91</v>
      </c>
      <c r="Q77" s="1" t="s">
        <v>74</v>
      </c>
      <c r="AA77" s="1">
        <f>Y19*30%</f>
        <v>304427.09999999998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>IF(OR(U77="",U77=0),0,MAX(AD$2:AD76)+1)</f>
        <v>0</v>
      </c>
    </row>
    <row r="78" spans="1:30" x14ac:dyDescent="0.3">
      <c r="A78" s="41">
        <f>ROW()</f>
        <v>78</v>
      </c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D78" s="24">
        <f t="shared" si="59"/>
        <v>45297</v>
      </c>
      <c r="E78" s="1" t="s">
        <v>201</v>
      </c>
      <c r="O78" s="1" t="s">
        <v>84</v>
      </c>
      <c r="P78" s="1" t="s">
        <v>91</v>
      </c>
      <c r="Q78" s="1" t="s">
        <v>75</v>
      </c>
      <c r="AA78" s="1">
        <f>Y20*50%</f>
        <v>477766.77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>IF(OR(U78="",U78=0),0,MAX(AD$2:AD77)+1)</f>
        <v>0</v>
      </c>
    </row>
    <row r="79" spans="1:30" x14ac:dyDescent="0.3">
      <c r="A79" s="41">
        <f>ROW()</f>
        <v>79</v>
      </c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D79" s="24">
        <f t="shared" si="59"/>
        <v>45307</v>
      </c>
      <c r="E79" s="1" t="s">
        <v>198</v>
      </c>
      <c r="O79" s="1" t="s">
        <v>84</v>
      </c>
      <c r="P79" s="1" t="s">
        <v>91</v>
      </c>
      <c r="Q79" s="1" t="s">
        <v>80</v>
      </c>
      <c r="AA79" s="1">
        <f>Y21*70%</f>
        <v>980928.68138999981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>IF(OR(U79="",U79=0),0,MAX(AD$2:AD78)+1)</f>
        <v>0</v>
      </c>
    </row>
    <row r="80" spans="1:30" x14ac:dyDescent="0.3">
      <c r="A80" s="41">
        <f>ROW()</f>
        <v>80</v>
      </c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D80" s="24">
        <f t="shared" si="59"/>
        <v>45317</v>
      </c>
      <c r="E80" s="1" t="s">
        <v>199</v>
      </c>
      <c r="O80" s="1" t="s">
        <v>84</v>
      </c>
      <c r="P80" s="1" t="s">
        <v>91</v>
      </c>
      <c r="Q80" s="1" t="s">
        <v>81</v>
      </c>
      <c r="AA80" s="1">
        <f>Y22*100%</f>
        <v>1210796.01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>IF(OR(U80="",U80=0),0,MAX(AD$2:AD79)+1)</f>
        <v>0</v>
      </c>
    </row>
    <row r="81" spans="1:30" x14ac:dyDescent="0.3">
      <c r="A81" s="41">
        <f>ROW()</f>
        <v>81</v>
      </c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D81" s="24">
        <f t="shared" si="59"/>
        <v>45327</v>
      </c>
      <c r="E81" s="1" t="s">
        <v>200</v>
      </c>
      <c r="O81" s="1" t="s">
        <v>84</v>
      </c>
      <c r="P81" s="1" t="s">
        <v>91</v>
      </c>
      <c r="Q81" s="1" t="s">
        <v>82</v>
      </c>
      <c r="AA81" s="1">
        <f>Y23*30%</f>
        <v>350712.08679000003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>IF(OR(U81="",U81=0),0,MAX(AD$2:AD80)+1)</f>
        <v>0</v>
      </c>
    </row>
    <row r="82" spans="1:30" x14ac:dyDescent="0.3">
      <c r="A82" s="41">
        <f>ROW()</f>
        <v>82</v>
      </c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D82" s="24">
        <f t="shared" si="59"/>
        <v>45337</v>
      </c>
      <c r="E82" s="1" t="s">
        <v>201</v>
      </c>
      <c r="O82" s="1" t="s">
        <v>84</v>
      </c>
      <c r="P82" s="1" t="s">
        <v>141</v>
      </c>
      <c r="Q82" s="1" t="s">
        <v>109</v>
      </c>
      <c r="AA82" s="1">
        <f>Y24*50%</f>
        <v>546995.17497300007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>IF(OR(U82="",U82=0),0,MAX(AD$2:AD81)+1)</f>
        <v>0</v>
      </c>
    </row>
    <row r="83" spans="1:30" x14ac:dyDescent="0.3">
      <c r="A83" s="41">
        <f>ROW()</f>
        <v>83</v>
      </c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D83" s="24">
        <f t="shared" si="59"/>
        <v>45347</v>
      </c>
      <c r="E83" s="1" t="s">
        <v>198</v>
      </c>
      <c r="O83" s="1" t="s">
        <v>84</v>
      </c>
      <c r="P83" s="1" t="s">
        <v>141</v>
      </c>
      <c r="Q83" s="1" t="s">
        <v>110</v>
      </c>
      <c r="AA83" s="1">
        <f>Y25*70%</f>
        <v>774900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>IF(OR(U83="",U83=0),0,MAX(AD$2:AD82)+1)</f>
        <v>0</v>
      </c>
    </row>
    <row r="84" spans="1:30" x14ac:dyDescent="0.3">
      <c r="A84" s="41">
        <f>ROW()</f>
        <v>84</v>
      </c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D84" s="24">
        <f t="shared" si="59"/>
        <v>45357</v>
      </c>
      <c r="E84" s="1" t="s">
        <v>199</v>
      </c>
      <c r="O84" s="1" t="s">
        <v>84</v>
      </c>
      <c r="P84" s="1" t="s">
        <v>141</v>
      </c>
      <c r="Q84" s="1" t="s">
        <v>111</v>
      </c>
      <c r="AA84" s="1">
        <f>Y26*100%</f>
        <v>780000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>IF(OR(U84="",U84=0),0,MAX(AD$2:AD83)+1)</f>
        <v>0</v>
      </c>
    </row>
    <row r="85" spans="1:30" x14ac:dyDescent="0.3">
      <c r="A85" s="41">
        <f>ROW()</f>
        <v>85</v>
      </c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D85" s="24">
        <f t="shared" si="59"/>
        <v>45367</v>
      </c>
      <c r="E85" s="1" t="s">
        <v>200</v>
      </c>
      <c r="O85" s="1" t="s">
        <v>84</v>
      </c>
      <c r="P85" s="1" t="s">
        <v>141</v>
      </c>
      <c r="Q85" s="1" t="s">
        <v>112</v>
      </c>
      <c r="AA85" s="1">
        <f>Y27*30%</f>
        <v>235380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>IF(OR(U85="",U85=0),0,MAX(AD$2:AD84)+1)</f>
        <v>0</v>
      </c>
    </row>
    <row r="86" spans="1:30" x14ac:dyDescent="0.3">
      <c r="A86" s="41">
        <f>ROW()</f>
        <v>86</v>
      </c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D86" s="24">
        <f t="shared" si="59"/>
        <v>45377</v>
      </c>
      <c r="E86" s="1" t="s">
        <v>201</v>
      </c>
      <c r="O86" s="1" t="s">
        <v>84</v>
      </c>
      <c r="P86" s="1" t="s">
        <v>141</v>
      </c>
      <c r="Q86" s="1" t="s">
        <v>113</v>
      </c>
      <c r="AA86" s="1">
        <f>Y28*50%</f>
        <v>477349.47000000003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>IF(OR(U86="",U86=0),0,MAX(AD$2:AD85)+1)</f>
        <v>0</v>
      </c>
    </row>
    <row r="87" spans="1:30" x14ac:dyDescent="0.3">
      <c r="A87" s="41">
        <f>ROW()</f>
        <v>87</v>
      </c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D87" s="24">
        <f t="shared" si="59"/>
        <v>45387</v>
      </c>
      <c r="E87" s="1" t="s">
        <v>198</v>
      </c>
      <c r="O87" s="1" t="s">
        <v>84</v>
      </c>
      <c r="P87" s="1" t="s">
        <v>141</v>
      </c>
      <c r="Q87" s="1" t="s">
        <v>114</v>
      </c>
      <c r="AA87" s="1">
        <f>Y29*70%</f>
        <v>899658.89999999991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>IF(OR(U87="",U87=0),0,MAX(AD$2:AD86)+1)</f>
        <v>0</v>
      </c>
    </row>
    <row r="88" spans="1:30" x14ac:dyDescent="0.3">
      <c r="A88" s="41">
        <f>ROW()</f>
        <v>88</v>
      </c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D88" s="24">
        <f t="shared" si="59"/>
        <v>45397</v>
      </c>
      <c r="E88" s="1" t="s">
        <v>199</v>
      </c>
      <c r="O88" s="1" t="s">
        <v>84</v>
      </c>
      <c r="P88" s="1" t="s">
        <v>141</v>
      </c>
      <c r="Q88" s="1" t="s">
        <v>115</v>
      </c>
      <c r="AA88" s="1">
        <f>Y30*100%</f>
        <v>914757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>IF(OR(U88="",U88=0),0,MAX(AD$2:AD87)+1)</f>
        <v>0</v>
      </c>
    </row>
    <row r="89" spans="1:30" x14ac:dyDescent="0.3">
      <c r="A89" s="41">
        <f>ROW()</f>
        <v>89</v>
      </c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D89" s="24">
        <f t="shared" si="59"/>
        <v>45407</v>
      </c>
      <c r="E89" s="1" t="s">
        <v>200</v>
      </c>
      <c r="O89" s="1" t="s">
        <v>84</v>
      </c>
      <c r="P89" s="1" t="s">
        <v>141</v>
      </c>
      <c r="Q89" s="1" t="s">
        <v>116</v>
      </c>
      <c r="AA89" s="1">
        <f>Y31*30%</f>
        <v>271660.06199999998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>IF(OR(U89="",U89=0),0,MAX(AD$2:AD88)+1)</f>
        <v>0</v>
      </c>
    </row>
    <row r="90" spans="1:30" x14ac:dyDescent="0.3">
      <c r="A90" s="41">
        <f>ROW()</f>
        <v>90</v>
      </c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D90" s="24">
        <f t="shared" si="59"/>
        <v>45417</v>
      </c>
      <c r="E90" s="1" t="s">
        <v>201</v>
      </c>
      <c r="O90" s="1" t="s">
        <v>84</v>
      </c>
      <c r="P90" s="1" t="s">
        <v>141</v>
      </c>
      <c r="Q90" s="1" t="s">
        <v>117</v>
      </c>
      <c r="AA90" s="1">
        <f>Y32*50%</f>
        <v>546517.40820299997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>IF(OR(U90="",U90=0),0,MAX(AD$2:AD89)+1)</f>
        <v>0</v>
      </c>
    </row>
    <row r="91" spans="1:30" x14ac:dyDescent="0.3">
      <c r="A91" s="41">
        <f>ROW()</f>
        <v>91</v>
      </c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D91" s="24">
        <f t="shared" si="59"/>
        <v>45427</v>
      </c>
      <c r="E91" s="1" t="s">
        <v>198</v>
      </c>
      <c r="O91" s="1" t="s">
        <v>84</v>
      </c>
      <c r="P91" s="1" t="s">
        <v>141</v>
      </c>
      <c r="Q91" s="1" t="s">
        <v>118</v>
      </c>
      <c r="AA91" s="1">
        <f>Y33*70%</f>
        <v>1042495.3646099998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>IF(OR(U91="",U91=0),0,MAX(AD$2:AD90)+1)</f>
        <v>0</v>
      </c>
    </row>
    <row r="92" spans="1:30" x14ac:dyDescent="0.3">
      <c r="A92" s="41">
        <f>ROW()</f>
        <v>92</v>
      </c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D92" s="24">
        <f t="shared" si="59"/>
        <v>45437</v>
      </c>
      <c r="E92" s="1" t="s">
        <v>199</v>
      </c>
      <c r="O92" s="1" t="s">
        <v>84</v>
      </c>
      <c r="P92" s="1" t="s">
        <v>141</v>
      </c>
      <c r="Q92" s="1" t="s">
        <v>120</v>
      </c>
      <c r="AA92" s="1">
        <f>Y34*100%</f>
        <v>1069040.2893000001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>IF(OR(U92="",U92=0),0,MAX(AD$2:AD91)+1)</f>
        <v>0</v>
      </c>
    </row>
    <row r="93" spans="1:30" x14ac:dyDescent="0.3">
      <c r="A93" s="41">
        <f>ROW()</f>
        <v>93</v>
      </c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D93" s="24">
        <f t="shared" si="59"/>
        <v>45447</v>
      </c>
      <c r="E93" s="1" t="s">
        <v>200</v>
      </c>
      <c r="O93" s="1" t="s">
        <v>84</v>
      </c>
      <c r="P93" s="1" t="s">
        <v>141</v>
      </c>
      <c r="Q93" s="1" t="s">
        <v>121</v>
      </c>
      <c r="AA93" s="1">
        <f>Y35*30%</f>
        <v>313197.10498380003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>IF(OR(U93="",U93=0),0,MAX(AD$2:AD92)+1)</f>
        <v>0</v>
      </c>
    </row>
    <row r="94" spans="1:30" x14ac:dyDescent="0.3">
      <c r="A94" s="41">
        <f>ROW()</f>
        <v>94</v>
      </c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D94" s="24">
        <f t="shared" si="59"/>
        <v>45457</v>
      </c>
      <c r="E94" s="1" t="s">
        <v>201</v>
      </c>
      <c r="O94" s="1" t="s">
        <v>84</v>
      </c>
      <c r="P94" s="1" t="s">
        <v>141</v>
      </c>
      <c r="Q94" s="1" t="s">
        <v>122</v>
      </c>
      <c r="AA94" s="1">
        <f>Y36*50%</f>
        <v>431730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>IF(OR(U94="",U94=0),0,MAX(AD$2:AD93)+1)</f>
        <v>0</v>
      </c>
    </row>
    <row r="95" spans="1:30" x14ac:dyDescent="0.3">
      <c r="A95" s="41">
        <f>ROW()</f>
        <v>95</v>
      </c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D95" s="24">
        <f t="shared" si="59"/>
        <v>45302</v>
      </c>
      <c r="E95" s="1" t="s">
        <v>198</v>
      </c>
      <c r="O95" s="1" t="s">
        <v>84</v>
      </c>
      <c r="P95" s="1" t="s">
        <v>141</v>
      </c>
      <c r="Q95" s="1" t="s">
        <v>123</v>
      </c>
      <c r="AA95" s="1">
        <f>Y37*70%</f>
        <v>671580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>IF(OR(U95="",U95=0),0,MAX(AD$2:AD94)+1)</f>
        <v>0</v>
      </c>
    </row>
    <row r="96" spans="1:30" x14ac:dyDescent="0.3">
      <c r="A96" s="41">
        <f>ROW()</f>
        <v>96</v>
      </c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D96" s="24">
        <f t="shared" si="59"/>
        <v>45312</v>
      </c>
      <c r="E96" s="1" t="s">
        <v>199</v>
      </c>
      <c r="O96" s="1" t="s">
        <v>84</v>
      </c>
      <c r="P96" s="1" t="s">
        <v>141</v>
      </c>
      <c r="Q96" s="1" t="s">
        <v>124</v>
      </c>
      <c r="AA96" s="1">
        <f>Y38*100%</f>
        <v>684600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>IF(OR(U96="",U96=0),0,MAX(AD$2:AD95)+1)</f>
        <v>0</v>
      </c>
    </row>
    <row r="97" spans="1:30" x14ac:dyDescent="0.3">
      <c r="A97" s="41">
        <f>ROW()</f>
        <v>97</v>
      </c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D97" s="24">
        <f t="shared" si="59"/>
        <v>45322</v>
      </c>
      <c r="E97" s="1" t="s">
        <v>200</v>
      </c>
      <c r="O97" s="1" t="s">
        <v>84</v>
      </c>
      <c r="P97" s="1" t="s">
        <v>141</v>
      </c>
      <c r="Q97" s="1" t="s">
        <v>125</v>
      </c>
      <c r="AA97" s="1">
        <f>Y39*30%</f>
        <v>271409.68200000003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>IF(OR(U97="",U97=0),0,MAX(AD$2:AD96)+1)</f>
        <v>0</v>
      </c>
    </row>
    <row r="98" spans="1:30" x14ac:dyDescent="0.3">
      <c r="A98" s="41">
        <f>ROW()</f>
        <v>98</v>
      </c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D98" s="24">
        <f t="shared" si="59"/>
        <v>45332</v>
      </c>
      <c r="E98" s="1" t="s">
        <v>201</v>
      </c>
      <c r="O98" s="1" t="s">
        <v>84</v>
      </c>
      <c r="P98" s="1" t="s">
        <v>141</v>
      </c>
      <c r="Q98" s="1" t="s">
        <v>126</v>
      </c>
      <c r="AA98" s="1">
        <f>Y40*50%</f>
        <v>501238.53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>IF(OR(U98="",U98=0),0,MAX(AD$2:AD97)+1)</f>
        <v>0</v>
      </c>
    </row>
    <row r="99" spans="1:30" x14ac:dyDescent="0.3">
      <c r="A99" s="41">
        <f>ROW()</f>
        <v>99</v>
      </c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D99" s="24">
        <f t="shared" si="59"/>
        <v>45342</v>
      </c>
      <c r="E99" s="1" t="s">
        <v>198</v>
      </c>
      <c r="O99" s="1" t="s">
        <v>84</v>
      </c>
      <c r="P99" s="1" t="s">
        <v>142</v>
      </c>
      <c r="Q99" s="1" t="s">
        <v>127</v>
      </c>
      <c r="AA99" s="1">
        <f>Y41*70%</f>
        <v>787605.77699999989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>IF(OR(U99="",U99=0),0,MAX(AD$2:AD98)+1)</f>
        <v>0</v>
      </c>
    </row>
    <row r="100" spans="1:30" x14ac:dyDescent="0.3">
      <c r="A100" s="41">
        <f>ROW()</f>
        <v>100</v>
      </c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D100" s="24">
        <f t="shared" si="59"/>
        <v>45352</v>
      </c>
      <c r="E100" s="1" t="s">
        <v>199</v>
      </c>
      <c r="O100" s="1" t="s">
        <v>84</v>
      </c>
      <c r="P100" s="1" t="s">
        <v>142</v>
      </c>
      <c r="Q100" s="1" t="s">
        <v>128</v>
      </c>
      <c r="AA100" s="1">
        <f>Y42*100%</f>
        <v>805533.54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>IF(OR(U100="",U100=0),0,MAX(AD$2:AD99)+1)</f>
        <v>0</v>
      </c>
    </row>
    <row r="101" spans="1:30" x14ac:dyDescent="0.3">
      <c r="A101" s="41">
        <f>ROW()</f>
        <v>101</v>
      </c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D101" s="24">
        <f t="shared" si="59"/>
        <v>45362</v>
      </c>
      <c r="E101" s="1" t="s">
        <v>200</v>
      </c>
      <c r="O101" s="1" t="s">
        <v>84</v>
      </c>
      <c r="P101" s="1" t="s">
        <v>142</v>
      </c>
      <c r="Q101" s="1" t="s">
        <v>129</v>
      </c>
      <c r="AA101" s="1">
        <f>Y43*30%</f>
        <v>312910.44492179999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>IF(OR(U101="",U101=0),0,MAX(AD$2:AD100)+1)</f>
        <v>0</v>
      </c>
    </row>
    <row r="102" spans="1:30" x14ac:dyDescent="0.3">
      <c r="A102" s="41">
        <f>ROW()</f>
        <v>102</v>
      </c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D102" s="24">
        <f t="shared" si="59"/>
        <v>45372</v>
      </c>
      <c r="E102" s="1" t="s">
        <v>201</v>
      </c>
      <c r="O102" s="1" t="s">
        <v>84</v>
      </c>
      <c r="P102" s="1" t="s">
        <v>142</v>
      </c>
      <c r="Q102" s="1" t="s">
        <v>167</v>
      </c>
      <c r="AA102" s="1">
        <f>Y44*50%</f>
        <v>580818.845997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>IF(OR(U102="",U102=0),0,MAX(AD$2:AD101)+1)</f>
        <v>0</v>
      </c>
    </row>
    <row r="103" spans="1:30" x14ac:dyDescent="0.3">
      <c r="A103" s="41">
        <f>ROW()</f>
        <v>103</v>
      </c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D103" s="24">
        <f t="shared" si="59"/>
        <v>45382</v>
      </c>
      <c r="E103" s="1" t="s">
        <v>198</v>
      </c>
      <c r="O103" s="1" t="s">
        <v>84</v>
      </c>
      <c r="P103" s="1" t="s">
        <v>142</v>
      </c>
      <c r="Q103" s="1" t="s">
        <v>168</v>
      </c>
      <c r="AA103" s="1">
        <f>Y45*70%</f>
        <v>920443.68908729998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>IF(OR(U103="",U103=0),0,MAX(AD$2:AD102)+1)</f>
        <v>0</v>
      </c>
    </row>
    <row r="104" spans="1:30" x14ac:dyDescent="0.3">
      <c r="A104" s="41">
        <f>ROW()</f>
        <v>104</v>
      </c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D104" s="24">
        <f t="shared" si="59"/>
        <v>45392</v>
      </c>
      <c r="E104" s="1" t="s">
        <v>199</v>
      </c>
      <c r="O104" s="1" t="s">
        <v>84</v>
      </c>
      <c r="P104" s="1" t="s">
        <v>142</v>
      </c>
      <c r="Q104" s="1" t="s">
        <v>169</v>
      </c>
      <c r="AA104" s="1">
        <f>Y46*100%</f>
        <v>943990.34994600015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>IF(OR(U104="",U104=0),0,MAX(AD$2:AD103)+1)</f>
        <v>0</v>
      </c>
    </row>
    <row r="105" spans="1:30" x14ac:dyDescent="0.3">
      <c r="A105" s="41">
        <f>ROW()</f>
        <v>105</v>
      </c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D105" s="24">
        <f t="shared" si="59"/>
        <v>45402</v>
      </c>
      <c r="E105" s="1" t="s">
        <v>200</v>
      </c>
      <c r="O105" s="1" t="s">
        <v>84</v>
      </c>
      <c r="P105" s="1" t="s">
        <v>142</v>
      </c>
      <c r="Q105" s="1" t="s">
        <v>170</v>
      </c>
      <c r="AA105" s="1">
        <f>Y47*30%</f>
        <v>244038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>IF(OR(U105="",U105=0),0,MAX(AD$2:AD104)+1)</f>
        <v>0</v>
      </c>
    </row>
    <row r="106" spans="1:30" x14ac:dyDescent="0.3">
      <c r="A106" s="41">
        <f>ROW()</f>
        <v>106</v>
      </c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D106" s="24">
        <f t="shared" si="59"/>
        <v>45412</v>
      </c>
      <c r="E106" s="1" t="s">
        <v>201</v>
      </c>
      <c r="O106" s="1" t="s">
        <v>84</v>
      </c>
      <c r="P106" s="1" t="s">
        <v>142</v>
      </c>
      <c r="Q106" s="1" t="s">
        <v>171</v>
      </c>
      <c r="AA106" s="1">
        <f>Y48*50%</f>
        <v>374166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>IF(OR(U106="",U106=0),0,MAX(AD$2:AD105)+1)</f>
        <v>0</v>
      </c>
    </row>
    <row r="107" spans="1:30" x14ac:dyDescent="0.3">
      <c r="A107" s="41">
        <f>ROW()</f>
        <v>107</v>
      </c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D107" s="24">
        <f t="shared" si="59"/>
        <v>45422</v>
      </c>
      <c r="E107" s="1" t="s">
        <v>198</v>
      </c>
      <c r="O107" s="1" t="s">
        <v>84</v>
      </c>
      <c r="P107" s="1" t="s">
        <v>142</v>
      </c>
      <c r="Q107" s="1" t="s">
        <v>172</v>
      </c>
      <c r="AA107" s="1">
        <f>Y49*70%</f>
        <v>589440.6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>IF(OR(U107="",U107=0),0,MAX(AD$2:AD106)+1)</f>
        <v>0</v>
      </c>
    </row>
    <row r="108" spans="1:30" x14ac:dyDescent="0.3">
      <c r="A108" s="41">
        <f>ROW()</f>
        <v>108</v>
      </c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D108" s="24">
        <f t="shared" si="59"/>
        <v>45432</v>
      </c>
      <c r="E108" s="1" t="s">
        <v>199</v>
      </c>
      <c r="O108" s="1" t="s">
        <v>84</v>
      </c>
      <c r="P108" s="1" t="s">
        <v>142</v>
      </c>
      <c r="Q108" s="1" t="s">
        <v>173</v>
      </c>
      <c r="AA108" s="1">
        <f>Y50*100%</f>
        <v>804698.94000000006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>IF(OR(U108="",U108=0),0,MAX(AD$2:AD107)+1)</f>
        <v>0</v>
      </c>
    </row>
    <row r="109" spans="1:30" x14ac:dyDescent="0.3">
      <c r="A109" s="41">
        <f>ROW()</f>
        <v>109</v>
      </c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D109" s="24">
        <f t="shared" si="59"/>
        <v>45442</v>
      </c>
      <c r="E109" s="1" t="s">
        <v>200</v>
      </c>
      <c r="O109" s="1" t="s">
        <v>84</v>
      </c>
      <c r="P109" s="1" t="s">
        <v>143</v>
      </c>
      <c r="Q109" s="1" t="s">
        <v>131</v>
      </c>
      <c r="AA109" s="1">
        <f>Y51*30%</f>
        <v>285743.11800000002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>IF(OR(U109="",U109=0),0,MAX(AD$2:AD108)+1)</f>
        <v>0</v>
      </c>
    </row>
    <row r="110" spans="1:30" x14ac:dyDescent="0.3">
      <c r="A110" s="41">
        <f>ROW()</f>
        <v>110</v>
      </c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D110" s="24">
        <f t="shared" si="59"/>
        <v>45452</v>
      </c>
      <c r="E110" s="1" t="s">
        <v>201</v>
      </c>
      <c r="O110" s="1" t="s">
        <v>84</v>
      </c>
      <c r="P110" s="1" t="s">
        <v>143</v>
      </c>
      <c r="Q110" s="1" t="s">
        <v>132</v>
      </c>
      <c r="AA110" s="1">
        <f>Y52*50%</f>
        <v>438808.93289999996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>IF(OR(U110="",U110=0),0,MAX(AD$2:AD109)+1)</f>
        <v>0</v>
      </c>
    </row>
    <row r="111" spans="1:30" x14ac:dyDescent="0.3">
      <c r="A111" s="41">
        <f>ROW()</f>
        <v>111</v>
      </c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D111" s="24">
        <f t="shared" si="59"/>
        <v>45462</v>
      </c>
      <c r="E111" s="1" t="s">
        <v>198</v>
      </c>
      <c r="O111" s="1" t="s">
        <v>84</v>
      </c>
      <c r="P111" s="1" t="s">
        <v>143</v>
      </c>
      <c r="Q111" s="1" t="s">
        <v>133</v>
      </c>
      <c r="AA111" s="1">
        <f>Y53*70%</f>
        <v>693564.37794000003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>IF(OR(U111="",U111=0),0,MAX(AD$2:AD110)+1)</f>
        <v>0</v>
      </c>
    </row>
    <row r="112" spans="1:30" x14ac:dyDescent="0.3">
      <c r="A112" s="41">
        <f>ROW()</f>
        <v>112</v>
      </c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D112" s="24">
        <f t="shared" si="59"/>
        <v>45307</v>
      </c>
      <c r="E112" s="1" t="s">
        <v>199</v>
      </c>
      <c r="O112" s="1" t="s">
        <v>84</v>
      </c>
      <c r="P112" s="1" t="s">
        <v>143</v>
      </c>
      <c r="Q112" s="1" t="s">
        <v>134</v>
      </c>
      <c r="AA112" s="1">
        <f>Y54*100%</f>
        <v>943034.81640599994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>IF(OR(U112="",U112=0),0,MAX(AD$2:AD111)+1)</f>
        <v>0</v>
      </c>
    </row>
    <row r="113" spans="1:30" x14ac:dyDescent="0.3">
      <c r="A113" s="41">
        <f>ROW()</f>
        <v>113</v>
      </c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D113" s="24">
        <f t="shared" si="59"/>
        <v>45317</v>
      </c>
      <c r="E113" s="1" t="s">
        <v>200</v>
      </c>
      <c r="O113" s="1" t="s">
        <v>84</v>
      </c>
      <c r="P113" s="1" t="s">
        <v>143</v>
      </c>
      <c r="Q113" s="1" t="s">
        <v>135</v>
      </c>
      <c r="AA113" s="1">
        <f>Y55*30%</f>
        <v>333491.30759819999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>IF(OR(U113="",U113=0),0,MAX(AD$2:AD112)+1)</f>
        <v>0</v>
      </c>
    </row>
    <row r="114" spans="1:30" x14ac:dyDescent="0.3">
      <c r="A114" s="41">
        <f>ROW()</f>
        <v>114</v>
      </c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D114" s="24">
        <f t="shared" si="59"/>
        <v>45327</v>
      </c>
      <c r="E114" s="1" t="s">
        <v>201</v>
      </c>
      <c r="O114" s="1" t="s">
        <v>84</v>
      </c>
      <c r="P114" s="1" t="s">
        <v>143</v>
      </c>
      <c r="Q114" s="1" t="s">
        <v>136</v>
      </c>
      <c r="AA114" s="1">
        <f>Y56*50%</f>
        <v>512818.62677721004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>IF(OR(U114="",U114=0),0,MAX(AD$2:AD113)+1)</f>
        <v>0</v>
      </c>
    </row>
    <row r="115" spans="1:30" x14ac:dyDescent="0.3">
      <c r="A115" s="41">
        <f>ROW()</f>
        <v>115</v>
      </c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D115" s="24">
        <f t="shared" si="59"/>
        <v>45337</v>
      </c>
      <c r="E115" s="1" t="s">
        <v>198</v>
      </c>
      <c r="O115" s="1" t="s">
        <v>84</v>
      </c>
      <c r="P115" s="1" t="s">
        <v>143</v>
      </c>
      <c r="Q115" s="1" t="s">
        <v>137</v>
      </c>
      <c r="AA115" s="1">
        <f>Y57*70%</f>
        <v>812775.69130350603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>IF(OR(U115="",U115=0),0,MAX(AD$2:AD114)+1)</f>
        <v>0</v>
      </c>
    </row>
    <row r="116" spans="1:30" x14ac:dyDescent="0.3">
      <c r="A116" s="41">
        <f>ROW()</f>
        <v>116</v>
      </c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D116" s="24">
        <f t="shared" si="59"/>
        <v>45347</v>
      </c>
      <c r="E116" s="1" t="s">
        <v>199</v>
      </c>
      <c r="O116" s="1" t="s">
        <v>84</v>
      </c>
      <c r="P116" s="1" t="s">
        <v>143</v>
      </c>
      <c r="Q116" s="1" t="s">
        <v>138</v>
      </c>
      <c r="AA116" s="1">
        <f>Y58*100%</f>
        <v>713460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>IF(OR(U116="",U116=0),0,MAX(AD$2:AD115)+1)</f>
        <v>0</v>
      </c>
    </row>
    <row r="117" spans="1:30" x14ac:dyDescent="0.3">
      <c r="A117" s="41">
        <f>ROW()</f>
        <v>117</v>
      </c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D117" s="24">
        <f t="shared" si="59"/>
        <v>45357</v>
      </c>
      <c r="E117" s="1" t="s">
        <v>200</v>
      </c>
      <c r="O117" s="1" t="s">
        <v>84</v>
      </c>
      <c r="P117" s="1" t="s">
        <v>143</v>
      </c>
      <c r="Q117" s="1" t="s">
        <v>139</v>
      </c>
      <c r="AA117" s="1">
        <f>Y59*100%</f>
        <v>698332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>IF(OR(U117="",U117=0),0,MAX(AD$2:AD116)+1)</f>
        <v>0</v>
      </c>
    </row>
    <row r="118" spans="1:30" x14ac:dyDescent="0.3">
      <c r="A118" s="41">
        <f>ROW()</f>
        <v>118</v>
      </c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D118" s="24">
        <f t="shared" si="59"/>
        <v>45367</v>
      </c>
      <c r="E118" s="1" t="s">
        <v>201</v>
      </c>
      <c r="O118" s="1" t="s">
        <v>84</v>
      </c>
      <c r="P118" s="1" t="s">
        <v>143</v>
      </c>
      <c r="Q118" s="1" t="s">
        <v>140</v>
      </c>
      <c r="AA118" s="1">
        <f>Y60*100%</f>
        <v>656805.24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>IF(OR(U118="",U118=0),0,MAX(AD$2:AD117)+1)</f>
        <v>0</v>
      </c>
    </row>
    <row r="119" spans="1:30" x14ac:dyDescent="0.3">
      <c r="A119" s="41">
        <f>ROW()</f>
        <v>119</v>
      </c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D119" s="24">
        <f>D61+35</f>
        <v>45327</v>
      </c>
      <c r="E119" s="1" t="s">
        <v>198</v>
      </c>
      <c r="O119" s="1" t="s">
        <v>84</v>
      </c>
      <c r="P119" s="1" t="s">
        <v>87</v>
      </c>
      <c r="Q119" s="1" t="s">
        <v>65</v>
      </c>
      <c r="AA119" s="1">
        <f t="shared" ref="AA119:AA150" si="60">Y3-AA61</f>
        <v>700000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>IF(OR(U119="",U119=0),0,MAX(AD$2:AD118)+1)</f>
        <v>0</v>
      </c>
    </row>
    <row r="120" spans="1:30" x14ac:dyDescent="0.3">
      <c r="A120" s="41">
        <f>ROW()</f>
        <v>120</v>
      </c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D120" s="24">
        <f>D62+65</f>
        <v>45367</v>
      </c>
      <c r="E120" s="1" t="s">
        <v>199</v>
      </c>
      <c r="O120" s="1" t="s">
        <v>84</v>
      </c>
      <c r="P120" s="1" t="s">
        <v>87</v>
      </c>
      <c r="Q120" s="1" t="s">
        <v>66</v>
      </c>
      <c r="AA120" s="1">
        <f t="shared" si="60"/>
        <v>465000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>IF(OR(U120="",U120=0),0,MAX(AD$2:AD119)+1)</f>
        <v>0</v>
      </c>
    </row>
    <row r="121" spans="1:30" x14ac:dyDescent="0.3">
      <c r="A121" s="41">
        <f>ROW()</f>
        <v>121</v>
      </c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D121" s="24">
        <f t="shared" ref="D121" si="61">D63+35</f>
        <v>45347</v>
      </c>
      <c r="E121" s="1" t="s">
        <v>200</v>
      </c>
      <c r="O121" s="1" t="s">
        <v>84</v>
      </c>
      <c r="P121" s="1" t="s">
        <v>87</v>
      </c>
      <c r="Q121" s="1" t="s">
        <v>67</v>
      </c>
      <c r="AA121" s="1">
        <f t="shared" si="60"/>
        <v>321000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>IF(OR(U121="",U121=0),0,MAX(AD$2:AD120)+1)</f>
        <v>0</v>
      </c>
    </row>
    <row r="122" spans="1:30" x14ac:dyDescent="0.3">
      <c r="A122" s="41">
        <f>ROW()</f>
        <v>122</v>
      </c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D122" s="24">
        <f t="shared" ref="D122" si="62">D64+65</f>
        <v>45387</v>
      </c>
      <c r="E122" s="1" t="s">
        <v>201</v>
      </c>
      <c r="O122" s="1" t="s">
        <v>84</v>
      </c>
      <c r="P122" s="1" t="s">
        <v>87</v>
      </c>
      <c r="Q122" s="1" t="s">
        <v>76</v>
      </c>
      <c r="AA122" s="1">
        <f t="shared" si="60"/>
        <v>0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>IF(OR(U122="",U122=0),0,MAX(AD$2:AD121)+1)</f>
        <v>0</v>
      </c>
    </row>
    <row r="123" spans="1:30" x14ac:dyDescent="0.3">
      <c r="A123" s="41">
        <f>ROW()</f>
        <v>123</v>
      </c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D123" s="24">
        <f t="shared" ref="D123" si="63">D65+35</f>
        <v>45367</v>
      </c>
      <c r="E123" s="1" t="s">
        <v>198</v>
      </c>
      <c r="O123" s="1" t="s">
        <v>84</v>
      </c>
      <c r="P123" s="1" t="s">
        <v>87</v>
      </c>
      <c r="Q123" s="1" t="s">
        <v>77</v>
      </c>
      <c r="AA123" s="1">
        <f t="shared" si="60"/>
        <v>801430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>IF(OR(U123="",U123=0),0,MAX(AD$2:AD122)+1)</f>
        <v>0</v>
      </c>
    </row>
    <row r="124" spans="1:30" x14ac:dyDescent="0.3">
      <c r="A124" s="41">
        <f>ROW()</f>
        <v>124</v>
      </c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D124" s="24">
        <f t="shared" ref="D124" si="64">D66+65</f>
        <v>45407</v>
      </c>
      <c r="E124" s="1" t="s">
        <v>199</v>
      </c>
      <c r="O124" s="1" t="s">
        <v>84</v>
      </c>
      <c r="P124" s="1" t="s">
        <v>87</v>
      </c>
      <c r="Q124" s="1" t="s">
        <v>78</v>
      </c>
      <c r="AA124" s="1">
        <f t="shared" si="60"/>
        <v>532378.5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>IF(OR(U124="",U124=0),0,MAX(AD$2:AD123)+1)</f>
        <v>0</v>
      </c>
    </row>
    <row r="125" spans="1:30" x14ac:dyDescent="0.3">
      <c r="A125" s="41">
        <f>ROW()</f>
        <v>125</v>
      </c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D125" s="24">
        <f t="shared" ref="D125" si="65">D67+35</f>
        <v>45387</v>
      </c>
      <c r="E125" s="1" t="s">
        <v>200</v>
      </c>
      <c r="O125" s="1" t="s">
        <v>84</v>
      </c>
      <c r="P125" s="1" t="s">
        <v>87</v>
      </c>
      <c r="Q125" s="1" t="s">
        <v>79</v>
      </c>
      <c r="AA125" s="1">
        <f t="shared" si="60"/>
        <v>367512.9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>IF(OR(U125="",U125=0),0,MAX(AD$2:AD124)+1)</f>
        <v>0</v>
      </c>
    </row>
    <row r="126" spans="1:30" x14ac:dyDescent="0.3">
      <c r="A126" s="41">
        <f>ROW()</f>
        <v>126</v>
      </c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D126" s="24">
        <f t="shared" ref="D126" si="66">D68+65</f>
        <v>45427</v>
      </c>
      <c r="E126" s="1" t="s">
        <v>201</v>
      </c>
      <c r="O126" s="1" t="s">
        <v>84</v>
      </c>
      <c r="P126" s="1" t="s">
        <v>87</v>
      </c>
      <c r="Q126" s="1" t="s">
        <v>163</v>
      </c>
      <c r="AA126" s="1">
        <f t="shared" si="60"/>
        <v>0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>IF(OR(U126="",U126=0),0,MAX(AD$2:AD125)+1)</f>
        <v>0</v>
      </c>
    </row>
    <row r="127" spans="1:30" x14ac:dyDescent="0.3">
      <c r="A127" s="41">
        <f>ROW()</f>
        <v>127</v>
      </c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D127" s="24">
        <f t="shared" ref="D127" si="67">D69+35</f>
        <v>45407</v>
      </c>
      <c r="E127" s="1" t="s">
        <v>198</v>
      </c>
      <c r="O127" s="1" t="s">
        <v>84</v>
      </c>
      <c r="P127" s="1" t="s">
        <v>87</v>
      </c>
      <c r="Q127" s="1" t="s">
        <v>164</v>
      </c>
      <c r="AA127" s="1">
        <f t="shared" si="60"/>
        <v>917557.20699999994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>IF(OR(U127="",U127=0),0,MAX(AD$2:AD126)+1)</f>
        <v>0</v>
      </c>
    </row>
    <row r="128" spans="1:30" x14ac:dyDescent="0.3">
      <c r="A128" s="41">
        <f>ROW()</f>
        <v>128</v>
      </c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D128" s="24">
        <f t="shared" ref="D128" si="68">D70+65</f>
        <v>45447</v>
      </c>
      <c r="E128" s="1" t="s">
        <v>199</v>
      </c>
      <c r="O128" s="1" t="s">
        <v>84</v>
      </c>
      <c r="P128" s="1" t="s">
        <v>87</v>
      </c>
      <c r="Q128" s="1" t="s">
        <v>165</v>
      </c>
      <c r="AA128" s="1">
        <f t="shared" si="60"/>
        <v>609520.14465000003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>IF(OR(U128="",U128=0),0,MAX(AD$2:AD127)+1)</f>
        <v>0</v>
      </c>
    </row>
    <row r="129" spans="1:30" x14ac:dyDescent="0.3">
      <c r="A129" s="41">
        <f>ROW()</f>
        <v>129</v>
      </c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D129" s="24">
        <f t="shared" ref="D129" si="69">D71+35</f>
        <v>45427</v>
      </c>
      <c r="E129" s="1" t="s">
        <v>200</v>
      </c>
      <c r="O129" s="1" t="s">
        <v>84</v>
      </c>
      <c r="P129" s="1" t="s">
        <v>87</v>
      </c>
      <c r="Q129" s="1" t="s">
        <v>166</v>
      </c>
      <c r="AA129" s="1">
        <f t="shared" si="60"/>
        <v>420765.51921000017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>IF(OR(U129="",U129=0),0,MAX(AD$2:AD128)+1)</f>
        <v>0</v>
      </c>
    </row>
    <row r="130" spans="1:30" x14ac:dyDescent="0.3">
      <c r="A130" s="41">
        <f>ROW()</f>
        <v>130</v>
      </c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D130" s="24">
        <f t="shared" ref="D130" si="70">D72+65</f>
        <v>45467</v>
      </c>
      <c r="E130" s="1" t="s">
        <v>201</v>
      </c>
      <c r="O130" s="1" t="s">
        <v>84</v>
      </c>
      <c r="P130" s="1" t="s">
        <v>91</v>
      </c>
      <c r="Q130" s="1" t="s">
        <v>69</v>
      </c>
      <c r="AA130" s="1">
        <f t="shared" si="60"/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>IF(OR(U130="",U130=0),0,MAX(AD$2:AD129)+1)</f>
        <v>0</v>
      </c>
    </row>
    <row r="131" spans="1:30" x14ac:dyDescent="0.3">
      <c r="A131" s="41">
        <f>ROW()</f>
        <v>131</v>
      </c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D131" s="24">
        <f t="shared" ref="D131" si="71">D73+35</f>
        <v>45447</v>
      </c>
      <c r="E131" s="1" t="s">
        <v>198</v>
      </c>
      <c r="O131" s="1" t="s">
        <v>84</v>
      </c>
      <c r="P131" s="1" t="s">
        <v>91</v>
      </c>
      <c r="Q131" s="1" t="s">
        <v>70</v>
      </c>
      <c r="AA131" s="1">
        <f t="shared" si="60"/>
        <v>616000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>IF(OR(U131="",U131=0),0,MAX(AD$2:AD130)+1)</f>
        <v>0</v>
      </c>
    </row>
    <row r="132" spans="1:30" x14ac:dyDescent="0.3">
      <c r="A132" s="41">
        <f>ROW()</f>
        <v>132</v>
      </c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D132" s="24">
        <f t="shared" ref="D132" si="72">D74+65</f>
        <v>45487</v>
      </c>
      <c r="E132" s="1" t="s">
        <v>199</v>
      </c>
      <c r="O132" s="1" t="s">
        <v>84</v>
      </c>
      <c r="P132" s="1" t="s">
        <v>91</v>
      </c>
      <c r="Q132" s="1" t="s">
        <v>71</v>
      </c>
      <c r="AA132" s="1">
        <f t="shared" si="60"/>
        <v>417300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>IF(OR(U132="",U132=0),0,MAX(AD$2:AD131)+1)</f>
        <v>0</v>
      </c>
    </row>
    <row r="133" spans="1:30" x14ac:dyDescent="0.3">
      <c r="A133" s="41">
        <f>ROW()</f>
        <v>133</v>
      </c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D133" s="24">
        <f t="shared" ref="D133" si="73">D75+35</f>
        <v>45467</v>
      </c>
      <c r="E133" s="1" t="s">
        <v>200</v>
      </c>
      <c r="O133" s="1" t="s">
        <v>84</v>
      </c>
      <c r="P133" s="1" t="s">
        <v>91</v>
      </c>
      <c r="Q133" s="1" t="s">
        <v>72</v>
      </c>
      <c r="AA133" s="1">
        <f t="shared" si="60"/>
        <v>367191.9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>IF(OR(U133="",U133=0),0,MAX(AD$2:AD132)+1)</f>
        <v>0</v>
      </c>
    </row>
    <row r="134" spans="1:30" x14ac:dyDescent="0.3">
      <c r="A134" s="41">
        <f>ROW()</f>
        <v>134</v>
      </c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D134" s="24">
        <f t="shared" ref="D134" si="74">D76+65</f>
        <v>45507</v>
      </c>
      <c r="E134" s="1" t="s">
        <v>201</v>
      </c>
      <c r="O134" s="1" t="s">
        <v>84</v>
      </c>
      <c r="P134" s="1" t="s">
        <v>91</v>
      </c>
      <c r="Q134" s="1" t="s">
        <v>73</v>
      </c>
      <c r="AA134" s="1">
        <f t="shared" si="60"/>
        <v>0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>IF(OR(U134="",U134=0),0,MAX(AD$2:AD133)+1)</f>
        <v>0</v>
      </c>
    </row>
    <row r="135" spans="1:30" x14ac:dyDescent="0.3">
      <c r="A135" s="41">
        <f>ROW()</f>
        <v>135</v>
      </c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D135" s="24">
        <f t="shared" ref="D135" si="75">D77+35</f>
        <v>45487</v>
      </c>
      <c r="E135" s="1" t="s">
        <v>198</v>
      </c>
      <c r="O135" s="1" t="s">
        <v>84</v>
      </c>
      <c r="P135" s="1" t="s">
        <v>91</v>
      </c>
      <c r="Q135" s="1" t="s">
        <v>74</v>
      </c>
      <c r="AA135" s="1">
        <f t="shared" si="60"/>
        <v>710329.9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>IF(OR(U135="",U135=0),0,MAX(AD$2:AD134)+1)</f>
        <v>0</v>
      </c>
    </row>
    <row r="136" spans="1:30" x14ac:dyDescent="0.3">
      <c r="A136" s="41">
        <f>ROW()</f>
        <v>136</v>
      </c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D136" s="24">
        <f t="shared" ref="D136" si="76">D78+65</f>
        <v>45362</v>
      </c>
      <c r="E136" s="1" t="s">
        <v>199</v>
      </c>
      <c r="O136" s="1" t="s">
        <v>84</v>
      </c>
      <c r="P136" s="1" t="s">
        <v>91</v>
      </c>
      <c r="Q136" s="1" t="s">
        <v>75</v>
      </c>
      <c r="AA136" s="1">
        <f t="shared" si="60"/>
        <v>477766.77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>IF(OR(U136="",U136=0),0,MAX(AD$2:AD135)+1)</f>
        <v>0</v>
      </c>
    </row>
    <row r="137" spans="1:30" x14ac:dyDescent="0.3">
      <c r="A137" s="41">
        <f>ROW()</f>
        <v>137</v>
      </c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D137" s="24">
        <f t="shared" ref="D137" si="77">D79+35</f>
        <v>45342</v>
      </c>
      <c r="E137" s="1" t="s">
        <v>200</v>
      </c>
      <c r="O137" s="1" t="s">
        <v>84</v>
      </c>
      <c r="P137" s="1" t="s">
        <v>91</v>
      </c>
      <c r="Q137" s="1" t="s">
        <v>80</v>
      </c>
      <c r="AA137" s="1">
        <f t="shared" si="60"/>
        <v>420398.00631000008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>IF(OR(U137="",U137=0),0,MAX(AD$2:AD136)+1)</f>
        <v>0</v>
      </c>
    </row>
    <row r="138" spans="1:30" x14ac:dyDescent="0.3">
      <c r="A138" s="41">
        <f>ROW()</f>
        <v>138</v>
      </c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D138" s="24">
        <f t="shared" ref="D138" si="78">D80+65</f>
        <v>45382</v>
      </c>
      <c r="E138" s="1" t="s">
        <v>201</v>
      </c>
      <c r="O138" s="1" t="s">
        <v>84</v>
      </c>
      <c r="P138" s="1" t="s">
        <v>91</v>
      </c>
      <c r="Q138" s="1" t="s">
        <v>81</v>
      </c>
      <c r="AA138" s="1">
        <f t="shared" si="60"/>
        <v>0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>IF(OR(U138="",U138=0),0,MAX(AD$2:AD137)+1)</f>
        <v>0</v>
      </c>
    </row>
    <row r="139" spans="1:30" x14ac:dyDescent="0.3">
      <c r="A139" s="41">
        <f>ROW()</f>
        <v>139</v>
      </c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D139" s="24">
        <f t="shared" ref="D139" si="79">D81+35</f>
        <v>45362</v>
      </c>
      <c r="E139" s="1" t="s">
        <v>198</v>
      </c>
      <c r="O139" s="1" t="s">
        <v>84</v>
      </c>
      <c r="P139" s="1" t="s">
        <v>91</v>
      </c>
      <c r="Q139" s="1" t="s">
        <v>82</v>
      </c>
      <c r="AA139" s="1">
        <f t="shared" si="60"/>
        <v>818328.20250999997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>IF(OR(U139="",U139=0),0,MAX(AD$2:AD138)+1)</f>
        <v>0</v>
      </c>
    </row>
    <row r="140" spans="1:30" x14ac:dyDescent="0.3">
      <c r="A140" s="41">
        <f>ROW()</f>
        <v>140</v>
      </c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D140" s="24">
        <f t="shared" ref="D140" si="80">D82+65</f>
        <v>45402</v>
      </c>
      <c r="E140" s="1" t="s">
        <v>199</v>
      </c>
      <c r="O140" s="1" t="s">
        <v>84</v>
      </c>
      <c r="P140" s="1" t="s">
        <v>141</v>
      </c>
      <c r="Q140" s="1" t="s">
        <v>109</v>
      </c>
      <c r="AA140" s="1">
        <f t="shared" si="60"/>
        <v>546995.17497300007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>IF(OR(U140="",U140=0),0,MAX(AD$2:AD139)+1)</f>
        <v>0</v>
      </c>
    </row>
    <row r="141" spans="1:30" x14ac:dyDescent="0.3">
      <c r="A141" s="41">
        <f>ROW()</f>
        <v>141</v>
      </c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D141" s="24">
        <f t="shared" ref="D141" si="81">D83+35</f>
        <v>45382</v>
      </c>
      <c r="E141" s="1" t="s">
        <v>200</v>
      </c>
      <c r="O141" s="1" t="s">
        <v>84</v>
      </c>
      <c r="P141" s="1" t="s">
        <v>141</v>
      </c>
      <c r="Q141" s="1" t="s">
        <v>110</v>
      </c>
      <c r="AA141" s="1">
        <f t="shared" si="60"/>
        <v>332100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>IF(OR(U141="",U141=0),0,MAX(AD$2:AD140)+1)</f>
        <v>0</v>
      </c>
    </row>
    <row r="142" spans="1:30" x14ac:dyDescent="0.3">
      <c r="A142" s="41">
        <f>ROW()</f>
        <v>142</v>
      </c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D142" s="24">
        <f t="shared" ref="D142" si="82">D84+65</f>
        <v>45422</v>
      </c>
      <c r="E142" s="1" t="s">
        <v>201</v>
      </c>
      <c r="O142" s="1" t="s">
        <v>84</v>
      </c>
      <c r="P142" s="1" t="s">
        <v>141</v>
      </c>
      <c r="Q142" s="1" t="s">
        <v>111</v>
      </c>
      <c r="AA142" s="1">
        <f t="shared" si="60"/>
        <v>0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>IF(OR(U142="",U142=0),0,MAX(AD$2:AD141)+1)</f>
        <v>0</v>
      </c>
    </row>
    <row r="143" spans="1:30" x14ac:dyDescent="0.3">
      <c r="A143" s="41">
        <f>ROW()</f>
        <v>143</v>
      </c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D143" s="24">
        <f t="shared" ref="D143" si="83">D85+35</f>
        <v>45402</v>
      </c>
      <c r="E143" s="1" t="s">
        <v>198</v>
      </c>
      <c r="O143" s="1" t="s">
        <v>84</v>
      </c>
      <c r="P143" s="1" t="s">
        <v>141</v>
      </c>
      <c r="Q143" s="1" t="s">
        <v>112</v>
      </c>
      <c r="AA143" s="1">
        <f t="shared" si="60"/>
        <v>549220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>IF(OR(U143="",U143=0),0,MAX(AD$2:AD142)+1)</f>
        <v>0</v>
      </c>
    </row>
    <row r="144" spans="1:30" x14ac:dyDescent="0.3">
      <c r="A144" s="41">
        <f>ROW()</f>
        <v>144</v>
      </c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D144" s="24">
        <f t="shared" ref="D144" si="84">D86+65</f>
        <v>45442</v>
      </c>
      <c r="E144" s="1" t="s">
        <v>199</v>
      </c>
      <c r="O144" s="1" t="s">
        <v>84</v>
      </c>
      <c r="P144" s="1" t="s">
        <v>141</v>
      </c>
      <c r="Q144" s="1" t="s">
        <v>113</v>
      </c>
      <c r="AA144" s="1">
        <f t="shared" si="60"/>
        <v>477349.47000000003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>IF(OR(U144="",U144=0),0,MAX(AD$2:AD143)+1)</f>
        <v>0</v>
      </c>
    </row>
    <row r="145" spans="1:30" x14ac:dyDescent="0.3">
      <c r="A145" s="41">
        <f>ROW()</f>
        <v>145</v>
      </c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D145" s="24">
        <f t="shared" ref="D145" si="85">D87+35</f>
        <v>45422</v>
      </c>
      <c r="E145" s="1" t="s">
        <v>200</v>
      </c>
      <c r="O145" s="1" t="s">
        <v>84</v>
      </c>
      <c r="P145" s="1" t="s">
        <v>141</v>
      </c>
      <c r="Q145" s="1" t="s">
        <v>114</v>
      </c>
      <c r="AA145" s="1">
        <f t="shared" si="60"/>
        <v>385568.10000000009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>IF(OR(U145="",U145=0),0,MAX(AD$2:AD144)+1)</f>
        <v>0</v>
      </c>
    </row>
    <row r="146" spans="1:30" x14ac:dyDescent="0.3">
      <c r="A146" s="41">
        <f>ROW()</f>
        <v>146</v>
      </c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D146" s="24">
        <f t="shared" ref="D146" si="86">D88+65</f>
        <v>45462</v>
      </c>
      <c r="E146" s="1" t="s">
        <v>201</v>
      </c>
      <c r="O146" s="1" t="s">
        <v>84</v>
      </c>
      <c r="P146" s="1" t="s">
        <v>141</v>
      </c>
      <c r="Q146" s="1" t="s">
        <v>115</v>
      </c>
      <c r="AA146" s="1">
        <f t="shared" si="60"/>
        <v>0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>IF(OR(U146="",U146=0),0,MAX(AD$2:AD145)+1)</f>
        <v>0</v>
      </c>
    </row>
    <row r="147" spans="1:30" x14ac:dyDescent="0.3">
      <c r="A147" s="41">
        <f>ROW()</f>
        <v>147</v>
      </c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D147" s="24">
        <f t="shared" ref="D147" si="87">D89+35</f>
        <v>45442</v>
      </c>
      <c r="E147" s="1" t="s">
        <v>198</v>
      </c>
      <c r="O147" s="1" t="s">
        <v>84</v>
      </c>
      <c r="P147" s="1" t="s">
        <v>141</v>
      </c>
      <c r="Q147" s="1" t="s">
        <v>116</v>
      </c>
      <c r="AA147" s="1">
        <f t="shared" si="60"/>
        <v>633873.47800000012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>IF(OR(U147="",U147=0),0,MAX(AD$2:AD146)+1)</f>
        <v>0</v>
      </c>
    </row>
    <row r="148" spans="1:30" x14ac:dyDescent="0.3">
      <c r="A148" s="41">
        <f>ROW()</f>
        <v>148</v>
      </c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D148" s="24">
        <f t="shared" ref="D148" si="88">D90+65</f>
        <v>45482</v>
      </c>
      <c r="E148" s="1" t="s">
        <v>199</v>
      </c>
      <c r="O148" s="1" t="s">
        <v>84</v>
      </c>
      <c r="P148" s="1" t="s">
        <v>141</v>
      </c>
      <c r="Q148" s="1" t="s">
        <v>117</v>
      </c>
      <c r="AA148" s="1">
        <f t="shared" si="60"/>
        <v>546517.40820299997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>IF(OR(U148="",U148=0),0,MAX(AD$2:AD147)+1)</f>
        <v>0</v>
      </c>
    </row>
    <row r="149" spans="1:30" x14ac:dyDescent="0.3">
      <c r="A149" s="41">
        <f>ROW()</f>
        <v>149</v>
      </c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D149" s="24">
        <f t="shared" ref="D149" si="89">D91+35</f>
        <v>45462</v>
      </c>
      <c r="E149" s="1" t="s">
        <v>200</v>
      </c>
      <c r="O149" s="1" t="s">
        <v>84</v>
      </c>
      <c r="P149" s="1" t="s">
        <v>141</v>
      </c>
      <c r="Q149" s="1" t="s">
        <v>118</v>
      </c>
      <c r="AA149" s="1">
        <f t="shared" si="60"/>
        <v>446783.72769000009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>IF(OR(U149="",U149=0),0,MAX(AD$2:AD148)+1)</f>
        <v>0</v>
      </c>
    </row>
    <row r="150" spans="1:30" x14ac:dyDescent="0.3">
      <c r="A150" s="41">
        <f>ROW()</f>
        <v>150</v>
      </c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D150" s="24">
        <f t="shared" ref="D150" si="90">D92+65</f>
        <v>45502</v>
      </c>
      <c r="E150" s="1" t="s">
        <v>201</v>
      </c>
      <c r="O150" s="1" t="s">
        <v>84</v>
      </c>
      <c r="P150" s="1" t="s">
        <v>141</v>
      </c>
      <c r="Q150" s="1" t="s">
        <v>120</v>
      </c>
      <c r="AA150" s="1">
        <f t="shared" si="60"/>
        <v>0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>IF(OR(U150="",U150=0),0,MAX(AD$2:AD149)+1)</f>
        <v>0</v>
      </c>
    </row>
    <row r="151" spans="1:30" x14ac:dyDescent="0.3">
      <c r="A151" s="41">
        <f>ROW()</f>
        <v>151</v>
      </c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D151" s="24">
        <f t="shared" ref="D151" si="91">D93+35</f>
        <v>45482</v>
      </c>
      <c r="E151" s="1" t="s">
        <v>198</v>
      </c>
      <c r="O151" s="1" t="s">
        <v>84</v>
      </c>
      <c r="P151" s="1" t="s">
        <v>141</v>
      </c>
      <c r="Q151" s="1" t="s">
        <v>121</v>
      </c>
      <c r="AA151" s="1">
        <f t="shared" ref="AA151:AA176" si="92">Y35-AA93</f>
        <v>730793.24496220006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>IF(OR(U151="",U151=0),0,MAX(AD$2:AD150)+1)</f>
        <v>0</v>
      </c>
    </row>
    <row r="152" spans="1:30" x14ac:dyDescent="0.3">
      <c r="A152" s="41">
        <f>ROW()</f>
        <v>152</v>
      </c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D152" s="24">
        <f t="shared" ref="D152" si="93">D94+65</f>
        <v>45522</v>
      </c>
      <c r="E152" s="1" t="s">
        <v>199</v>
      </c>
      <c r="O152" s="1" t="s">
        <v>84</v>
      </c>
      <c r="P152" s="1" t="s">
        <v>141</v>
      </c>
      <c r="Q152" s="1" t="s">
        <v>122</v>
      </c>
      <c r="AA152" s="1">
        <f t="shared" si="92"/>
        <v>431730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>IF(OR(U152="",U152=0),0,MAX(AD$2:AD151)+1)</f>
        <v>0</v>
      </c>
    </row>
    <row r="153" spans="1:30" x14ac:dyDescent="0.3">
      <c r="A153" s="41">
        <f>ROW()</f>
        <v>153</v>
      </c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D153" s="24">
        <f t="shared" ref="D153" si="94">D95+35</f>
        <v>45337</v>
      </c>
      <c r="E153" s="1" t="s">
        <v>200</v>
      </c>
      <c r="O153" s="1" t="s">
        <v>84</v>
      </c>
      <c r="P153" s="1" t="s">
        <v>141</v>
      </c>
      <c r="Q153" s="1" t="s">
        <v>123</v>
      </c>
      <c r="AA153" s="1">
        <f t="shared" si="92"/>
        <v>287820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>IF(OR(U153="",U153=0),0,MAX(AD$2:AD152)+1)</f>
        <v>0</v>
      </c>
    </row>
    <row r="154" spans="1:30" x14ac:dyDescent="0.3">
      <c r="A154" s="41">
        <f>ROW()</f>
        <v>154</v>
      </c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D154" s="24">
        <f t="shared" ref="D154" si="95">D96+65</f>
        <v>45377</v>
      </c>
      <c r="E154" s="1" t="s">
        <v>201</v>
      </c>
      <c r="O154" s="1" t="s">
        <v>84</v>
      </c>
      <c r="P154" s="1" t="s">
        <v>141</v>
      </c>
      <c r="Q154" s="1" t="s">
        <v>124</v>
      </c>
      <c r="AA154" s="1">
        <f t="shared" si="92"/>
        <v>0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>IF(OR(U154="",U154=0),0,MAX(AD$2:AD153)+1)</f>
        <v>0</v>
      </c>
    </row>
    <row r="155" spans="1:30" x14ac:dyDescent="0.3">
      <c r="A155" s="41">
        <f>ROW()</f>
        <v>155</v>
      </c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D155" s="24">
        <f t="shared" ref="D155" si="96">D97+35</f>
        <v>45357</v>
      </c>
      <c r="E155" s="1" t="s">
        <v>198</v>
      </c>
      <c r="O155" s="1" t="s">
        <v>84</v>
      </c>
      <c r="P155" s="1" t="s">
        <v>141</v>
      </c>
      <c r="Q155" s="1" t="s">
        <v>125</v>
      </c>
      <c r="AA155" s="1">
        <f t="shared" si="92"/>
        <v>633289.25800000003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>IF(OR(U155="",U155=0),0,MAX(AD$2:AD154)+1)</f>
        <v>0</v>
      </c>
    </row>
    <row r="156" spans="1:30" x14ac:dyDescent="0.3">
      <c r="A156" s="41">
        <f>ROW()</f>
        <v>156</v>
      </c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D156" s="24">
        <f t="shared" ref="D156" si="97">D98+65</f>
        <v>45397</v>
      </c>
      <c r="E156" s="1" t="s">
        <v>199</v>
      </c>
      <c r="O156" s="1" t="s">
        <v>84</v>
      </c>
      <c r="P156" s="1" t="s">
        <v>141</v>
      </c>
      <c r="Q156" s="1" t="s">
        <v>126</v>
      </c>
      <c r="AA156" s="1">
        <f t="shared" si="92"/>
        <v>501238.53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>IF(OR(U156="",U156=0),0,MAX(AD$2:AD155)+1)</f>
        <v>0</v>
      </c>
    </row>
    <row r="157" spans="1:30" x14ac:dyDescent="0.3">
      <c r="A157" s="41">
        <f>ROW()</f>
        <v>157</v>
      </c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D157" s="24">
        <f t="shared" ref="D157" si="98">D99+35</f>
        <v>45377</v>
      </c>
      <c r="E157" s="1" t="s">
        <v>200</v>
      </c>
      <c r="O157" s="1" t="s">
        <v>84</v>
      </c>
      <c r="P157" s="1" t="s">
        <v>142</v>
      </c>
      <c r="Q157" s="1" t="s">
        <v>127</v>
      </c>
      <c r="AA157" s="1">
        <f t="shared" si="92"/>
        <v>337545.33299999998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>IF(OR(U157="",U157=0),0,MAX(AD$2:AD156)+1)</f>
        <v>0</v>
      </c>
    </row>
    <row r="158" spans="1:30" x14ac:dyDescent="0.3">
      <c r="A158" s="41">
        <f>ROW()</f>
        <v>158</v>
      </c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D158" s="24">
        <f t="shared" ref="D158" si="99">D100+65</f>
        <v>45417</v>
      </c>
      <c r="E158" s="1" t="s">
        <v>201</v>
      </c>
      <c r="O158" s="1" t="s">
        <v>84</v>
      </c>
      <c r="P158" s="1" t="s">
        <v>142</v>
      </c>
      <c r="Q158" s="1" t="s">
        <v>128</v>
      </c>
      <c r="AA158" s="1">
        <f t="shared" si="92"/>
        <v>0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>IF(OR(U158="",U158=0),0,MAX(AD$2:AD157)+1)</f>
        <v>0</v>
      </c>
    </row>
    <row r="159" spans="1:30" x14ac:dyDescent="0.3">
      <c r="A159" s="41">
        <f>ROW()</f>
        <v>159</v>
      </c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D159" s="24">
        <f t="shared" ref="D159" si="100">D101+35</f>
        <v>45397</v>
      </c>
      <c r="E159" s="1" t="s">
        <v>198</v>
      </c>
      <c r="O159" s="1" t="s">
        <v>84</v>
      </c>
      <c r="P159" s="1" t="s">
        <v>142</v>
      </c>
      <c r="Q159" s="1" t="s">
        <v>129</v>
      </c>
      <c r="AA159" s="1">
        <f t="shared" si="92"/>
        <v>730124.3714842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>IF(OR(U159="",U159=0),0,MAX(AD$2:AD158)+1)</f>
        <v>0</v>
      </c>
    </row>
    <row r="160" spans="1:30" x14ac:dyDescent="0.3">
      <c r="A160" s="41">
        <f>ROW()</f>
        <v>160</v>
      </c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D160" s="24">
        <f t="shared" ref="D160" si="101">D102+65</f>
        <v>45437</v>
      </c>
      <c r="E160" s="1" t="s">
        <v>199</v>
      </c>
      <c r="O160" s="1" t="s">
        <v>84</v>
      </c>
      <c r="P160" s="1" t="s">
        <v>142</v>
      </c>
      <c r="Q160" s="1" t="s">
        <v>167</v>
      </c>
      <c r="AA160" s="1">
        <f t="shared" si="92"/>
        <v>580818.845997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>IF(OR(U160="",U160=0),0,MAX(AD$2:AD159)+1)</f>
        <v>0</v>
      </c>
    </row>
    <row r="161" spans="1:30" x14ac:dyDescent="0.3">
      <c r="A161" s="41">
        <f>ROW()</f>
        <v>161</v>
      </c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D161" s="24">
        <f t="shared" ref="D161" si="102">D103+35</f>
        <v>45417</v>
      </c>
      <c r="E161" s="1" t="s">
        <v>200</v>
      </c>
      <c r="O161" s="1" t="s">
        <v>84</v>
      </c>
      <c r="P161" s="1" t="s">
        <v>142</v>
      </c>
      <c r="Q161" s="1" t="s">
        <v>168</v>
      </c>
      <c r="AA161" s="1">
        <f t="shared" si="92"/>
        <v>394475.86675170006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>IF(OR(U161="",U161=0),0,MAX(AD$2:AD160)+1)</f>
        <v>0</v>
      </c>
    </row>
    <row r="162" spans="1:30" x14ac:dyDescent="0.3">
      <c r="A162" s="41">
        <f>ROW()</f>
        <v>162</v>
      </c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D162" s="24">
        <f t="shared" ref="D162" si="103">D104+65</f>
        <v>45457</v>
      </c>
      <c r="E162" s="1" t="s">
        <v>201</v>
      </c>
      <c r="O162" s="1" t="s">
        <v>84</v>
      </c>
      <c r="P162" s="1" t="s">
        <v>142</v>
      </c>
      <c r="Q162" s="1" t="s">
        <v>169</v>
      </c>
      <c r="AA162" s="1">
        <f t="shared" si="92"/>
        <v>0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>IF(OR(U162="",U162=0),0,MAX(AD$2:AD161)+1)</f>
        <v>0</v>
      </c>
    </row>
    <row r="163" spans="1:30" x14ac:dyDescent="0.3">
      <c r="A163" s="41">
        <f>ROW()</f>
        <v>163</v>
      </c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D163" s="24">
        <f t="shared" ref="D163" si="104">D105+35</f>
        <v>45437</v>
      </c>
      <c r="E163" s="1" t="s">
        <v>198</v>
      </c>
      <c r="O163" s="1" t="s">
        <v>84</v>
      </c>
      <c r="P163" s="1" t="s">
        <v>142</v>
      </c>
      <c r="Q163" s="1" t="s">
        <v>170</v>
      </c>
      <c r="AA163" s="1">
        <f t="shared" si="92"/>
        <v>569422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>IF(OR(U163="",U163=0),0,MAX(AD$2:AD162)+1)</f>
        <v>0</v>
      </c>
    </row>
    <row r="164" spans="1:30" x14ac:dyDescent="0.3">
      <c r="A164" s="41">
        <f>ROW()</f>
        <v>164</v>
      </c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D164" s="24">
        <f t="shared" ref="D164" si="105">D106+65</f>
        <v>45477</v>
      </c>
      <c r="E164" s="1" t="s">
        <v>199</v>
      </c>
      <c r="O164" s="1" t="s">
        <v>84</v>
      </c>
      <c r="P164" s="1" t="s">
        <v>142</v>
      </c>
      <c r="Q164" s="1" t="s">
        <v>171</v>
      </c>
      <c r="AA164" s="1">
        <f t="shared" si="92"/>
        <v>374166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>IF(OR(U164="",U164=0),0,MAX(AD$2:AD163)+1)</f>
        <v>0</v>
      </c>
    </row>
    <row r="165" spans="1:30" x14ac:dyDescent="0.3">
      <c r="A165" s="41">
        <f>ROW()</f>
        <v>165</v>
      </c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D165" s="24">
        <f t="shared" ref="D165" si="106">D107+35</f>
        <v>45457</v>
      </c>
      <c r="E165" s="1" t="s">
        <v>200</v>
      </c>
      <c r="O165" s="1" t="s">
        <v>84</v>
      </c>
      <c r="P165" s="1" t="s">
        <v>142</v>
      </c>
      <c r="Q165" s="1" t="s">
        <v>172</v>
      </c>
      <c r="AA165" s="1">
        <f t="shared" si="92"/>
        <v>252617.40000000002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>IF(OR(U165="",U165=0),0,MAX(AD$2:AD164)+1)</f>
        <v>0</v>
      </c>
    </row>
    <row r="166" spans="1:30" x14ac:dyDescent="0.3">
      <c r="A166" s="41">
        <f>ROW()</f>
        <v>166</v>
      </c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D166" s="24">
        <f t="shared" ref="D166" si="107">D108+65</f>
        <v>45497</v>
      </c>
      <c r="E166" s="1" t="s">
        <v>201</v>
      </c>
      <c r="O166" s="1" t="s">
        <v>84</v>
      </c>
      <c r="P166" s="1" t="s">
        <v>142</v>
      </c>
      <c r="Q166" s="1" t="s">
        <v>173</v>
      </c>
      <c r="AA166" s="1">
        <f t="shared" si="92"/>
        <v>0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>IF(OR(U166="",U166=0),0,MAX(AD$2:AD165)+1)</f>
        <v>0</v>
      </c>
    </row>
    <row r="167" spans="1:30" x14ac:dyDescent="0.3">
      <c r="A167" s="41">
        <f>ROW()</f>
        <v>167</v>
      </c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D167" s="24">
        <f t="shared" ref="D167" si="108">D109+35</f>
        <v>45477</v>
      </c>
      <c r="E167" s="1" t="s">
        <v>198</v>
      </c>
      <c r="O167" s="1" t="s">
        <v>84</v>
      </c>
      <c r="P167" s="1" t="s">
        <v>143</v>
      </c>
      <c r="Q167" s="1" t="s">
        <v>131</v>
      </c>
      <c r="AA167" s="1">
        <f t="shared" si="92"/>
        <v>666733.94200000004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>IF(OR(U167="",U167=0),0,MAX(AD$2:AD166)+1)</f>
        <v>0</v>
      </c>
    </row>
    <row r="168" spans="1:30" x14ac:dyDescent="0.3">
      <c r="A168" s="41">
        <f>ROW()</f>
        <v>168</v>
      </c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D168" s="24">
        <f t="shared" ref="D168" si="109">D110+65</f>
        <v>45517</v>
      </c>
      <c r="E168" s="1" t="s">
        <v>199</v>
      </c>
      <c r="O168" s="1" t="s">
        <v>84</v>
      </c>
      <c r="P168" s="1" t="s">
        <v>143</v>
      </c>
      <c r="Q168" s="1" t="s">
        <v>132</v>
      </c>
      <c r="AA168" s="1">
        <f t="shared" si="92"/>
        <v>438808.93289999996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>IF(OR(U168="",U168=0),0,MAX(AD$2:AD167)+1)</f>
        <v>0</v>
      </c>
    </row>
    <row r="169" spans="1:30" x14ac:dyDescent="0.3">
      <c r="A169" s="41">
        <f>ROW()</f>
        <v>169</v>
      </c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D169" s="24">
        <f t="shared" ref="D169" si="110">D111+35</f>
        <v>45497</v>
      </c>
      <c r="E169" s="1" t="s">
        <v>200</v>
      </c>
      <c r="O169" s="1" t="s">
        <v>84</v>
      </c>
      <c r="P169" s="1" t="s">
        <v>143</v>
      </c>
      <c r="Q169" s="1" t="s">
        <v>133</v>
      </c>
      <c r="AA169" s="1">
        <f t="shared" si="92"/>
        <v>297241.87626000005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>IF(OR(U169="",U169=0),0,MAX(AD$2:AD168)+1)</f>
        <v>0</v>
      </c>
    </row>
    <row r="170" spans="1:30" x14ac:dyDescent="0.3">
      <c r="A170" s="41">
        <f>ROW()</f>
        <v>170</v>
      </c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D170" s="24">
        <f t="shared" ref="D170" si="111">D112+65</f>
        <v>45372</v>
      </c>
      <c r="E170" s="1" t="s">
        <v>201</v>
      </c>
      <c r="O170" s="1" t="s">
        <v>84</v>
      </c>
      <c r="P170" s="1" t="s">
        <v>143</v>
      </c>
      <c r="Q170" s="1" t="s">
        <v>134</v>
      </c>
      <c r="AA170" s="1">
        <f t="shared" si="92"/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>IF(OR(U170="",U170=0),0,MAX(AD$2:AD169)+1)</f>
        <v>0</v>
      </c>
    </row>
    <row r="171" spans="1:30" x14ac:dyDescent="0.3">
      <c r="A171" s="41">
        <f>ROW()</f>
        <v>171</v>
      </c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D171" s="24">
        <f t="shared" ref="D171" si="112">D113+35</f>
        <v>45352</v>
      </c>
      <c r="E171" s="1" t="s">
        <v>198</v>
      </c>
      <c r="O171" s="1" t="s">
        <v>84</v>
      </c>
      <c r="P171" s="1" t="s">
        <v>143</v>
      </c>
      <c r="Q171" s="1" t="s">
        <v>135</v>
      </c>
      <c r="AA171" s="1">
        <f t="shared" si="92"/>
        <v>778146.38439580007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>IF(OR(U171="",U171=0),0,MAX(AD$2:AD170)+1)</f>
        <v>0</v>
      </c>
    </row>
    <row r="172" spans="1:30" x14ac:dyDescent="0.3">
      <c r="A172" s="41">
        <f>ROW()</f>
        <v>172</v>
      </c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D172" s="24">
        <f t="shared" ref="D172" si="113">D114+65</f>
        <v>45392</v>
      </c>
      <c r="E172" s="1" t="s">
        <v>199</v>
      </c>
      <c r="O172" s="1" t="s">
        <v>84</v>
      </c>
      <c r="P172" s="1" t="s">
        <v>143</v>
      </c>
      <c r="Q172" s="1" t="s">
        <v>136</v>
      </c>
      <c r="AA172" s="1">
        <f t="shared" si="92"/>
        <v>512818.62677721004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>IF(OR(U172="",U172=0),0,MAX(AD$2:AD171)+1)</f>
        <v>0</v>
      </c>
    </row>
    <row r="173" spans="1:30" x14ac:dyDescent="0.3">
      <c r="A173" s="41">
        <f>ROW()</f>
        <v>173</v>
      </c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D173" s="24">
        <f t="shared" ref="D173" si="114">D115+35</f>
        <v>45372</v>
      </c>
      <c r="E173" s="1" t="s">
        <v>200</v>
      </c>
      <c r="O173" s="1" t="s">
        <v>84</v>
      </c>
      <c r="P173" s="1" t="s">
        <v>143</v>
      </c>
      <c r="Q173" s="1" t="s">
        <v>137</v>
      </c>
      <c r="AA173" s="1">
        <f t="shared" si="92"/>
        <v>348332.43913007411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>IF(OR(U173="",U173=0),0,MAX(AD$2:AD172)+1)</f>
        <v>0</v>
      </c>
    </row>
    <row r="174" spans="1:30" x14ac:dyDescent="0.3">
      <c r="A174" s="41">
        <f>ROW()</f>
        <v>174</v>
      </c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D174" s="24">
        <f t="shared" ref="D174" si="115">D116+65</f>
        <v>45412</v>
      </c>
      <c r="E174" s="1" t="s">
        <v>201</v>
      </c>
      <c r="O174" s="1" t="s">
        <v>84</v>
      </c>
      <c r="P174" s="1" t="s">
        <v>143</v>
      </c>
      <c r="Q174" s="1" t="s">
        <v>138</v>
      </c>
      <c r="AA174" s="1">
        <f t="shared" si="92"/>
        <v>0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>IF(OR(U174="",U174=0),0,MAX(AD$2:AD173)+1)</f>
        <v>0</v>
      </c>
    </row>
    <row r="175" spans="1:30" x14ac:dyDescent="0.3">
      <c r="A175" s="41">
        <f>ROW()</f>
        <v>175</v>
      </c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D175" s="24">
        <f t="shared" ref="D175" si="116">D117+35</f>
        <v>45392</v>
      </c>
      <c r="E175" s="1" t="s">
        <v>198</v>
      </c>
      <c r="O175" s="1" t="s">
        <v>84</v>
      </c>
      <c r="P175" s="1" t="s">
        <v>143</v>
      </c>
      <c r="Q175" s="1" t="s">
        <v>139</v>
      </c>
      <c r="AA175" s="1">
        <f t="shared" si="92"/>
        <v>0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>IF(OR(U175="",U175=0),0,MAX(AD$2:AD174)+1)</f>
        <v>0</v>
      </c>
    </row>
    <row r="176" spans="1:30" x14ac:dyDescent="0.3">
      <c r="A176" s="41">
        <f>ROW()</f>
        <v>176</v>
      </c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D176" s="24">
        <f t="shared" ref="D176" si="117">D118+65</f>
        <v>45432</v>
      </c>
      <c r="E176" s="1" t="s">
        <v>199</v>
      </c>
      <c r="O176" s="1" t="s">
        <v>84</v>
      </c>
      <c r="P176" s="1" t="s">
        <v>143</v>
      </c>
      <c r="Q176" s="1" t="s">
        <v>140</v>
      </c>
      <c r="AA176" s="1">
        <f t="shared" si="92"/>
        <v>0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>IF(OR(U176="",U176=0),0,MAX(AD$2:AD175)+1)</f>
        <v>0</v>
      </c>
    </row>
    <row r="177" spans="1:30" x14ac:dyDescent="0.3">
      <c r="A177" s="41">
        <f>ROW()</f>
        <v>177</v>
      </c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D177" s="24">
        <v>45427</v>
      </c>
      <c r="E177" s="1" t="s">
        <v>200</v>
      </c>
      <c r="O177" s="1" t="s">
        <v>93</v>
      </c>
      <c r="P177" s="1" t="s">
        <v>64</v>
      </c>
      <c r="Q177" s="1" t="s">
        <v>65</v>
      </c>
      <c r="AA177" s="1">
        <f t="shared" ref="AA177:AA208" si="118">30%*Y3</f>
        <v>300000</v>
      </c>
      <c r="AB177" s="1">
        <f>AA177/120*20</f>
        <v>50000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>IF(OR(U177="",U177=0),0,MAX(AD$2:AD176)+1)</f>
        <v>0</v>
      </c>
    </row>
    <row r="178" spans="1:30" x14ac:dyDescent="0.3">
      <c r="A178" s="41">
        <f>ROW()</f>
        <v>178</v>
      </c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D178" s="24">
        <f>D177</f>
        <v>45427</v>
      </c>
      <c r="E178" s="1" t="s">
        <v>201</v>
      </c>
      <c r="O178" s="1" t="s">
        <v>93</v>
      </c>
      <c r="P178" s="1" t="s">
        <v>64</v>
      </c>
      <c r="Q178" s="1" t="s">
        <v>66</v>
      </c>
      <c r="AA178" s="1">
        <f t="shared" si="118"/>
        <v>279000</v>
      </c>
      <c r="AB178" s="1">
        <f t="shared" ref="AB178:AB234" si="119">AA178/120*20</f>
        <v>46500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>IF(OR(U178="",U178=0),0,MAX(AD$2:AD177)+1)</f>
        <v>0</v>
      </c>
    </row>
    <row r="179" spans="1:30" x14ac:dyDescent="0.3">
      <c r="A179" s="41">
        <f>ROW()</f>
        <v>179</v>
      </c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D179" s="24">
        <f t="shared" ref="D179:D235" si="120">D178</f>
        <v>45427</v>
      </c>
      <c r="E179" s="1" t="s">
        <v>198</v>
      </c>
      <c r="O179" s="1" t="s">
        <v>93</v>
      </c>
      <c r="P179" s="1" t="s">
        <v>64</v>
      </c>
      <c r="Q179" s="1" t="s">
        <v>67</v>
      </c>
      <c r="AA179" s="1">
        <f t="shared" si="118"/>
        <v>321000</v>
      </c>
      <c r="AB179" s="1">
        <f t="shared" si="119"/>
        <v>53500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>IF(OR(U179="",U179=0),0,MAX(AD$2:AD178)+1)</f>
        <v>0</v>
      </c>
    </row>
    <row r="180" spans="1:30" x14ac:dyDescent="0.3">
      <c r="A180" s="41">
        <f>ROW()</f>
        <v>180</v>
      </c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D180" s="24">
        <f t="shared" si="120"/>
        <v>45427</v>
      </c>
      <c r="E180" s="1" t="s">
        <v>199</v>
      </c>
      <c r="O180" s="1" t="s">
        <v>93</v>
      </c>
      <c r="P180" s="1" t="s">
        <v>64</v>
      </c>
      <c r="Q180" s="1" t="s">
        <v>76</v>
      </c>
      <c r="AA180" s="1">
        <f t="shared" si="118"/>
        <v>298530</v>
      </c>
      <c r="AB180" s="1">
        <f t="shared" si="119"/>
        <v>49755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>IF(OR(U180="",U180=0),0,MAX(AD$2:AD179)+1)</f>
        <v>0</v>
      </c>
    </row>
    <row r="181" spans="1:30" x14ac:dyDescent="0.3">
      <c r="A181" s="41">
        <f>ROW()</f>
        <v>181</v>
      </c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D181" s="24">
        <f t="shared" si="120"/>
        <v>45427</v>
      </c>
      <c r="E181" s="1" t="s">
        <v>200</v>
      </c>
      <c r="O181" s="1" t="s">
        <v>93</v>
      </c>
      <c r="P181" s="1" t="s">
        <v>64</v>
      </c>
      <c r="Q181" s="1" t="s">
        <v>77</v>
      </c>
      <c r="AA181" s="1">
        <f t="shared" si="118"/>
        <v>343470</v>
      </c>
      <c r="AB181" s="1">
        <f t="shared" si="119"/>
        <v>57245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>IF(OR(U181="",U181=0),0,MAX(AD$2:AD180)+1)</f>
        <v>0</v>
      </c>
    </row>
    <row r="182" spans="1:30" x14ac:dyDescent="0.3">
      <c r="A182" s="41">
        <f>ROW()</f>
        <v>182</v>
      </c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D182" s="24">
        <f t="shared" si="120"/>
        <v>45427</v>
      </c>
      <c r="E182" s="1" t="s">
        <v>201</v>
      </c>
      <c r="O182" s="1" t="s">
        <v>93</v>
      </c>
      <c r="P182" s="1" t="s">
        <v>64</v>
      </c>
      <c r="Q182" s="1" t="s">
        <v>78</v>
      </c>
      <c r="AA182" s="1">
        <f t="shared" si="118"/>
        <v>319427.09999999998</v>
      </c>
      <c r="AB182" s="1">
        <f t="shared" si="119"/>
        <v>53237.85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>IF(OR(U182="",U182=0),0,MAX(AD$2:AD181)+1)</f>
        <v>0</v>
      </c>
    </row>
    <row r="183" spans="1:30" x14ac:dyDescent="0.3">
      <c r="A183" s="41">
        <f>ROW()</f>
        <v>183</v>
      </c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D183" s="24">
        <f t="shared" si="120"/>
        <v>45427</v>
      </c>
      <c r="E183" s="1" t="s">
        <v>198</v>
      </c>
      <c r="O183" s="1" t="s">
        <v>93</v>
      </c>
      <c r="P183" s="1" t="s">
        <v>64</v>
      </c>
      <c r="Q183" s="1" t="s">
        <v>79</v>
      </c>
      <c r="AA183" s="1">
        <f t="shared" si="118"/>
        <v>367512.89999999997</v>
      </c>
      <c r="AB183" s="1">
        <f t="shared" si="119"/>
        <v>61252.149999999994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>IF(OR(U183="",U183=0),0,MAX(AD$2:AD182)+1)</f>
        <v>0</v>
      </c>
    </row>
    <row r="184" spans="1:30" x14ac:dyDescent="0.3">
      <c r="A184" s="41">
        <f>ROW()</f>
        <v>184</v>
      </c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D184" s="24">
        <f t="shared" si="120"/>
        <v>45427</v>
      </c>
      <c r="E184" s="1" t="s">
        <v>199</v>
      </c>
      <c r="O184" s="1" t="s">
        <v>93</v>
      </c>
      <c r="P184" s="1" t="s">
        <v>64</v>
      </c>
      <c r="Q184" s="1" t="s">
        <v>163</v>
      </c>
      <c r="AA184" s="1">
        <f t="shared" si="118"/>
        <v>341786.99699999997</v>
      </c>
      <c r="AB184" s="1">
        <f t="shared" si="119"/>
        <v>56964.499499999991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>IF(OR(U184="",U184=0),0,MAX(AD$2:AD183)+1)</f>
        <v>0</v>
      </c>
    </row>
    <row r="185" spans="1:30" x14ac:dyDescent="0.3">
      <c r="A185" s="41">
        <f>ROW()</f>
        <v>185</v>
      </c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D185" s="24">
        <f t="shared" si="120"/>
        <v>45427</v>
      </c>
      <c r="E185" s="1" t="s">
        <v>200</v>
      </c>
      <c r="O185" s="1" t="s">
        <v>93</v>
      </c>
      <c r="P185" s="1" t="s">
        <v>64</v>
      </c>
      <c r="Q185" s="1" t="s">
        <v>164</v>
      </c>
      <c r="AA185" s="1">
        <f t="shared" si="118"/>
        <v>393238.80300000001</v>
      </c>
      <c r="AB185" s="1">
        <f t="shared" si="119"/>
        <v>65539.800499999998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>IF(OR(U185="",U185=0),0,MAX(AD$2:AD184)+1)</f>
        <v>0</v>
      </c>
    </row>
    <row r="186" spans="1:30" x14ac:dyDescent="0.3">
      <c r="A186" s="41">
        <f>ROW()</f>
        <v>186</v>
      </c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D186" s="24">
        <f t="shared" si="120"/>
        <v>45427</v>
      </c>
      <c r="E186" s="1" t="s">
        <v>201</v>
      </c>
      <c r="O186" s="1" t="s">
        <v>93</v>
      </c>
      <c r="P186" s="1" t="s">
        <v>64</v>
      </c>
      <c r="Q186" s="1" t="s">
        <v>165</v>
      </c>
      <c r="AA186" s="1">
        <f t="shared" si="118"/>
        <v>365712.08679000003</v>
      </c>
      <c r="AB186" s="1">
        <f t="shared" si="119"/>
        <v>60952.014465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>IF(OR(U186="",U186=0),0,MAX(AD$2:AD185)+1)</f>
        <v>0</v>
      </c>
    </row>
    <row r="187" spans="1:30" x14ac:dyDescent="0.3">
      <c r="A187" s="41">
        <f>ROW()</f>
        <v>187</v>
      </c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D187" s="24">
        <f t="shared" si="120"/>
        <v>45427</v>
      </c>
      <c r="E187" s="1" t="s">
        <v>198</v>
      </c>
      <c r="O187" s="1" t="s">
        <v>93</v>
      </c>
      <c r="P187" s="1" t="s">
        <v>64</v>
      </c>
      <c r="Q187" s="1" t="s">
        <v>166</v>
      </c>
      <c r="AA187" s="1">
        <f t="shared" si="118"/>
        <v>420765.51921000006</v>
      </c>
      <c r="AB187" s="1">
        <f t="shared" si="119"/>
        <v>70127.586535000009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>IF(OR(U187="",U187=0),0,MAX(AD$2:AD186)+1)</f>
        <v>0</v>
      </c>
    </row>
    <row r="188" spans="1:30" x14ac:dyDescent="0.3">
      <c r="A188" s="41">
        <f>ROW()</f>
        <v>188</v>
      </c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D188" s="24">
        <f t="shared" si="120"/>
        <v>45427</v>
      </c>
      <c r="E188" s="1" t="s">
        <v>199</v>
      </c>
      <c r="O188" s="1" t="s">
        <v>93</v>
      </c>
      <c r="P188" s="1" t="s">
        <v>68</v>
      </c>
      <c r="Q188" s="1" t="s">
        <v>69</v>
      </c>
      <c r="AA188" s="1">
        <f t="shared" si="118"/>
        <v>270000</v>
      </c>
      <c r="AB188" s="1">
        <f t="shared" si="119"/>
        <v>45000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>IF(OR(U188="",U188=0),0,MAX(AD$2:AD187)+1)</f>
        <v>0</v>
      </c>
    </row>
    <row r="189" spans="1:30" x14ac:dyDescent="0.3">
      <c r="A189" s="41">
        <f>ROW()</f>
        <v>189</v>
      </c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D189" s="24">
        <f t="shared" si="120"/>
        <v>45427</v>
      </c>
      <c r="E189" s="1" t="s">
        <v>200</v>
      </c>
      <c r="O189" s="1" t="s">
        <v>93</v>
      </c>
      <c r="P189" s="1" t="s">
        <v>68</v>
      </c>
      <c r="Q189" s="1" t="s">
        <v>70</v>
      </c>
      <c r="AA189" s="1">
        <f t="shared" si="118"/>
        <v>264000</v>
      </c>
      <c r="AB189" s="1">
        <f t="shared" si="119"/>
        <v>44000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>IF(OR(U189="",U189=0),0,MAX(AD$2:AD188)+1)</f>
        <v>0</v>
      </c>
    </row>
    <row r="190" spans="1:30" x14ac:dyDescent="0.3">
      <c r="A190" s="41">
        <f>ROW()</f>
        <v>190</v>
      </c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D190" s="24">
        <f t="shared" si="120"/>
        <v>45427</v>
      </c>
      <c r="E190" s="1" t="s">
        <v>201</v>
      </c>
      <c r="O190" s="1" t="s">
        <v>93</v>
      </c>
      <c r="P190" s="1" t="s">
        <v>68</v>
      </c>
      <c r="Q190" s="1" t="s">
        <v>71</v>
      </c>
      <c r="AA190" s="1">
        <f t="shared" si="118"/>
        <v>250380</v>
      </c>
      <c r="AB190" s="1">
        <f t="shared" si="119"/>
        <v>41730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>IF(OR(U190="",U190=0),0,MAX(AD$2:AD189)+1)</f>
        <v>0</v>
      </c>
    </row>
    <row r="191" spans="1:30" x14ac:dyDescent="0.3">
      <c r="A191" s="41">
        <f>ROW()</f>
        <v>191</v>
      </c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D191" s="24">
        <f t="shared" si="120"/>
        <v>45427</v>
      </c>
      <c r="E191" s="1" t="s">
        <v>198</v>
      </c>
      <c r="O191" s="1" t="s">
        <v>93</v>
      </c>
      <c r="P191" s="1" t="s">
        <v>68</v>
      </c>
      <c r="Q191" s="1" t="s">
        <v>72</v>
      </c>
      <c r="AA191" s="1">
        <f t="shared" si="118"/>
        <v>367191.89999999997</v>
      </c>
      <c r="AB191" s="1">
        <f t="shared" si="119"/>
        <v>61198.649999999994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>IF(OR(U191="",U191=0),0,MAX(AD$2:AD190)+1)</f>
        <v>0</v>
      </c>
    </row>
    <row r="192" spans="1:30" x14ac:dyDescent="0.3">
      <c r="A192" s="41">
        <f>ROW()</f>
        <v>192</v>
      </c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D192" s="24">
        <f t="shared" si="120"/>
        <v>45427</v>
      </c>
      <c r="E192" s="1" t="s">
        <v>199</v>
      </c>
      <c r="O192" s="1" t="s">
        <v>93</v>
      </c>
      <c r="P192" s="1" t="s">
        <v>68</v>
      </c>
      <c r="Q192" s="1" t="s">
        <v>73</v>
      </c>
      <c r="AA192" s="1">
        <f t="shared" si="118"/>
        <v>313470</v>
      </c>
      <c r="AB192" s="1">
        <f t="shared" si="119"/>
        <v>52245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>IF(OR(U192="",U192=0),0,MAX(AD$2:AD191)+1)</f>
        <v>0</v>
      </c>
    </row>
    <row r="193" spans="1:30" x14ac:dyDescent="0.3">
      <c r="A193" s="41">
        <f>ROW()</f>
        <v>193</v>
      </c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D193" s="24">
        <f t="shared" si="120"/>
        <v>45427</v>
      </c>
      <c r="E193" s="1" t="s">
        <v>200</v>
      </c>
      <c r="O193" s="1" t="s">
        <v>93</v>
      </c>
      <c r="P193" s="1" t="s">
        <v>68</v>
      </c>
      <c r="Q193" s="1" t="s">
        <v>74</v>
      </c>
      <c r="AA193" s="1">
        <f t="shared" si="118"/>
        <v>304427.09999999998</v>
      </c>
      <c r="AB193" s="1">
        <f t="shared" si="119"/>
        <v>50737.85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>IF(OR(U193="",U193=0),0,MAX(AD$2:AD192)+1)</f>
        <v>0</v>
      </c>
    </row>
    <row r="194" spans="1:30" x14ac:dyDescent="0.3">
      <c r="A194" s="41">
        <f>ROW()</f>
        <v>194</v>
      </c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D194" s="24">
        <f t="shared" si="120"/>
        <v>45427</v>
      </c>
      <c r="E194" s="1" t="s">
        <v>201</v>
      </c>
      <c r="O194" s="1" t="s">
        <v>93</v>
      </c>
      <c r="P194" s="1" t="s">
        <v>68</v>
      </c>
      <c r="Q194" s="1" t="s">
        <v>75</v>
      </c>
      <c r="AA194" s="1">
        <f t="shared" si="118"/>
        <v>286660.06199999998</v>
      </c>
      <c r="AB194" s="1">
        <f t="shared" si="119"/>
        <v>47776.676999999996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>IF(OR(U194="",U194=0),0,MAX(AD$2:AD193)+1)</f>
        <v>0</v>
      </c>
    </row>
    <row r="195" spans="1:30" x14ac:dyDescent="0.3">
      <c r="A195" s="41">
        <f>ROW()</f>
        <v>195</v>
      </c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D195" s="24">
        <f t="shared" si="120"/>
        <v>45427</v>
      </c>
      <c r="E195" s="1" t="s">
        <v>198</v>
      </c>
      <c r="O195" s="1" t="s">
        <v>93</v>
      </c>
      <c r="P195" s="1" t="s">
        <v>68</v>
      </c>
      <c r="Q195" s="1" t="s">
        <v>80</v>
      </c>
      <c r="AA195" s="1">
        <f t="shared" si="118"/>
        <v>420398.00630999997</v>
      </c>
      <c r="AB195" s="1">
        <f t="shared" si="119"/>
        <v>70066.334384999995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>IF(OR(U195="",U195=0),0,MAX(AD$2:AD194)+1)</f>
        <v>0</v>
      </c>
    </row>
    <row r="196" spans="1:30" x14ac:dyDescent="0.3">
      <c r="A196" s="41">
        <f>ROW()</f>
        <v>196</v>
      </c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D196" s="24">
        <f t="shared" si="120"/>
        <v>45427</v>
      </c>
      <c r="E196" s="1" t="s">
        <v>199</v>
      </c>
      <c r="O196" s="1" t="s">
        <v>93</v>
      </c>
      <c r="P196" s="1" t="s">
        <v>68</v>
      </c>
      <c r="Q196" s="1" t="s">
        <v>81</v>
      </c>
      <c r="AA196" s="1">
        <f t="shared" si="118"/>
        <v>363238.80300000001</v>
      </c>
      <c r="AB196" s="1">
        <f t="shared" si="119"/>
        <v>60539.800499999998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>IF(OR(U196="",U196=0),0,MAX(AD$2:AD195)+1)</f>
        <v>0</v>
      </c>
    </row>
    <row r="197" spans="1:30" x14ac:dyDescent="0.3">
      <c r="A197" s="41">
        <f>ROW()</f>
        <v>197</v>
      </c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D197" s="24">
        <f t="shared" si="120"/>
        <v>45427</v>
      </c>
      <c r="E197" s="1" t="s">
        <v>200</v>
      </c>
      <c r="O197" s="1" t="s">
        <v>93</v>
      </c>
      <c r="P197" s="1" t="s">
        <v>68</v>
      </c>
      <c r="Q197" s="1" t="s">
        <v>82</v>
      </c>
      <c r="AA197" s="1">
        <f t="shared" si="118"/>
        <v>350712.08679000003</v>
      </c>
      <c r="AB197" s="1">
        <f t="shared" si="119"/>
        <v>58452.014465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>IF(OR(U197="",U197=0),0,MAX(AD$2:AD196)+1)</f>
        <v>0</v>
      </c>
    </row>
    <row r="198" spans="1:30" x14ac:dyDescent="0.3">
      <c r="A198" s="41">
        <f>ROW()</f>
        <v>198</v>
      </c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D198" s="24">
        <f t="shared" si="120"/>
        <v>45427</v>
      </c>
      <c r="E198" s="1" t="s">
        <v>201</v>
      </c>
      <c r="O198" s="1" t="s">
        <v>93</v>
      </c>
      <c r="P198" s="1" t="s">
        <v>108</v>
      </c>
      <c r="Q198" s="1" t="s">
        <v>109</v>
      </c>
      <c r="AA198" s="1">
        <f t="shared" si="118"/>
        <v>328197.10498380003</v>
      </c>
      <c r="AB198" s="1">
        <f t="shared" si="119"/>
        <v>54699.517497300003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>IF(OR(U198="",U198=0),0,MAX(AD$2:AD197)+1)</f>
        <v>0</v>
      </c>
    </row>
    <row r="199" spans="1:30" x14ac:dyDescent="0.3">
      <c r="A199" s="41">
        <f>ROW()</f>
        <v>199</v>
      </c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D199" s="24">
        <f t="shared" si="120"/>
        <v>45427</v>
      </c>
      <c r="E199" s="1" t="s">
        <v>198</v>
      </c>
      <c r="O199" s="1" t="s">
        <v>93</v>
      </c>
      <c r="P199" s="1" t="s">
        <v>108</v>
      </c>
      <c r="Q199" s="1" t="s">
        <v>110</v>
      </c>
      <c r="AA199" s="1">
        <f t="shared" si="118"/>
        <v>332100</v>
      </c>
      <c r="AB199" s="1">
        <f t="shared" si="119"/>
        <v>55350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>IF(OR(U199="",U199=0),0,MAX(AD$2:AD198)+1)</f>
        <v>0</v>
      </c>
    </row>
    <row r="200" spans="1:30" x14ac:dyDescent="0.3">
      <c r="A200" s="41">
        <f>ROW()</f>
        <v>200</v>
      </c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D200" s="24">
        <f t="shared" si="120"/>
        <v>45427</v>
      </c>
      <c r="E200" s="1" t="s">
        <v>199</v>
      </c>
      <c r="O200" s="1" t="s">
        <v>93</v>
      </c>
      <c r="P200" s="1" t="s">
        <v>108</v>
      </c>
      <c r="Q200" s="1" t="s">
        <v>111</v>
      </c>
      <c r="AA200" s="1">
        <f t="shared" si="118"/>
        <v>234000</v>
      </c>
      <c r="AB200" s="1">
        <f t="shared" si="119"/>
        <v>39000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>IF(OR(U200="",U200=0),0,MAX(AD$2:AD199)+1)</f>
        <v>0</v>
      </c>
    </row>
    <row r="201" spans="1:30" x14ac:dyDescent="0.3">
      <c r="A201" s="41">
        <f>ROW()</f>
        <v>201</v>
      </c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D201" s="24">
        <f t="shared" si="120"/>
        <v>45427</v>
      </c>
      <c r="E201" s="1" t="s">
        <v>200</v>
      </c>
      <c r="O201" s="1" t="s">
        <v>93</v>
      </c>
      <c r="P201" s="1" t="s">
        <v>108</v>
      </c>
      <c r="Q201" s="1" t="s">
        <v>112</v>
      </c>
      <c r="AA201" s="1">
        <f t="shared" si="118"/>
        <v>235380</v>
      </c>
      <c r="AB201" s="1">
        <f t="shared" si="119"/>
        <v>39230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>IF(OR(U201="",U201=0),0,MAX(AD$2:AD200)+1)</f>
        <v>0</v>
      </c>
    </row>
    <row r="202" spans="1:30" x14ac:dyDescent="0.3">
      <c r="A202" s="41">
        <f>ROW()</f>
        <v>202</v>
      </c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D202" s="24">
        <f t="shared" si="120"/>
        <v>45427</v>
      </c>
      <c r="E202" s="1" t="s">
        <v>201</v>
      </c>
      <c r="O202" s="1" t="s">
        <v>93</v>
      </c>
      <c r="P202" s="1" t="s">
        <v>108</v>
      </c>
      <c r="Q202" s="1" t="s">
        <v>113</v>
      </c>
      <c r="AA202" s="1">
        <f t="shared" si="118"/>
        <v>286409.68200000003</v>
      </c>
      <c r="AB202" s="1">
        <f t="shared" si="119"/>
        <v>47734.947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>IF(OR(U202="",U202=0),0,MAX(AD$2:AD201)+1)</f>
        <v>0</v>
      </c>
    </row>
    <row r="203" spans="1:30" x14ac:dyDescent="0.3">
      <c r="A203" s="41">
        <f>ROW()</f>
        <v>203</v>
      </c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D203" s="24">
        <f t="shared" si="120"/>
        <v>45427</v>
      </c>
      <c r="E203" s="1" t="s">
        <v>198</v>
      </c>
      <c r="O203" s="1" t="s">
        <v>93</v>
      </c>
      <c r="P203" s="1" t="s">
        <v>108</v>
      </c>
      <c r="Q203" s="1" t="s">
        <v>114</v>
      </c>
      <c r="AA203" s="1">
        <f t="shared" si="118"/>
        <v>385568.1</v>
      </c>
      <c r="AB203" s="1">
        <f t="shared" si="119"/>
        <v>64261.349999999991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>IF(OR(U203="",U203=0),0,MAX(AD$2:AD202)+1)</f>
        <v>0</v>
      </c>
    </row>
    <row r="204" spans="1:30" x14ac:dyDescent="0.3">
      <c r="A204" s="41">
        <f>ROW()</f>
        <v>204</v>
      </c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D204" s="24">
        <f t="shared" si="120"/>
        <v>45427</v>
      </c>
      <c r="E204" s="1" t="s">
        <v>199</v>
      </c>
      <c r="O204" s="1" t="s">
        <v>93</v>
      </c>
      <c r="P204" s="1" t="s">
        <v>108</v>
      </c>
      <c r="Q204" s="1" t="s">
        <v>115</v>
      </c>
      <c r="AA204" s="1">
        <f t="shared" si="118"/>
        <v>274427.09999999998</v>
      </c>
      <c r="AB204" s="1">
        <f t="shared" si="119"/>
        <v>45737.85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>IF(OR(U204="",U204=0),0,MAX(AD$2:AD203)+1)</f>
        <v>0</v>
      </c>
    </row>
    <row r="205" spans="1:30" x14ac:dyDescent="0.3">
      <c r="A205" s="41">
        <f>ROW()</f>
        <v>205</v>
      </c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D205" s="24">
        <f t="shared" si="120"/>
        <v>45427</v>
      </c>
      <c r="E205" s="1" t="s">
        <v>200</v>
      </c>
      <c r="O205" s="1" t="s">
        <v>93</v>
      </c>
      <c r="P205" s="1" t="s">
        <v>108</v>
      </c>
      <c r="Q205" s="1" t="s">
        <v>116</v>
      </c>
      <c r="AA205" s="1">
        <f t="shared" si="118"/>
        <v>271660.06199999998</v>
      </c>
      <c r="AB205" s="1">
        <f t="shared" si="119"/>
        <v>45276.676999999996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>IF(OR(U205="",U205=0),0,MAX(AD$2:AD204)+1)</f>
        <v>0</v>
      </c>
    </row>
    <row r="206" spans="1:30" x14ac:dyDescent="0.3">
      <c r="A206" s="41">
        <f>ROW()</f>
        <v>206</v>
      </c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D206" s="24">
        <f t="shared" si="120"/>
        <v>45427</v>
      </c>
      <c r="E206" s="1" t="s">
        <v>201</v>
      </c>
      <c r="O206" s="1" t="s">
        <v>93</v>
      </c>
      <c r="P206" s="1" t="s">
        <v>108</v>
      </c>
      <c r="Q206" s="1" t="s">
        <v>117</v>
      </c>
      <c r="AA206" s="1">
        <f t="shared" si="118"/>
        <v>327910.44492179999</v>
      </c>
      <c r="AB206" s="1">
        <f t="shared" si="119"/>
        <v>54651.740820300001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>IF(OR(U206="",U206=0),0,MAX(AD$2:AD205)+1)</f>
        <v>0</v>
      </c>
    </row>
    <row r="207" spans="1:30" x14ac:dyDescent="0.3">
      <c r="A207" s="41">
        <f>ROW()</f>
        <v>207</v>
      </c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D207" s="24">
        <f t="shared" si="120"/>
        <v>45427</v>
      </c>
      <c r="E207" s="1" t="s">
        <v>198</v>
      </c>
      <c r="O207" s="1" t="s">
        <v>93</v>
      </c>
      <c r="P207" s="1" t="s">
        <v>108</v>
      </c>
      <c r="Q207" s="1" t="s">
        <v>118</v>
      </c>
      <c r="AA207" s="1">
        <f t="shared" si="118"/>
        <v>446783.72768999997</v>
      </c>
      <c r="AB207" s="1">
        <f t="shared" si="119"/>
        <v>74463.954614999995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>IF(OR(U207="",U207=0),0,MAX(AD$2:AD206)+1)</f>
        <v>0</v>
      </c>
    </row>
    <row r="208" spans="1:30" x14ac:dyDescent="0.3">
      <c r="A208" s="41">
        <f>ROW()</f>
        <v>208</v>
      </c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D208" s="24">
        <f t="shared" si="120"/>
        <v>45427</v>
      </c>
      <c r="E208" s="1" t="s">
        <v>199</v>
      </c>
      <c r="O208" s="1" t="s">
        <v>93</v>
      </c>
      <c r="P208" s="1" t="s">
        <v>108</v>
      </c>
      <c r="Q208" s="1" t="s">
        <v>120</v>
      </c>
      <c r="AA208" s="1">
        <f t="shared" si="118"/>
        <v>320712.08679000003</v>
      </c>
      <c r="AB208" s="1">
        <f t="shared" si="119"/>
        <v>53452.014465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>IF(OR(U208="",U208=0),0,MAX(AD$2:AD207)+1)</f>
        <v>0</v>
      </c>
    </row>
    <row r="209" spans="1:30" x14ac:dyDescent="0.3">
      <c r="A209" s="41">
        <f>ROW()</f>
        <v>209</v>
      </c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D209" s="24">
        <f t="shared" si="120"/>
        <v>45427</v>
      </c>
      <c r="E209" s="1" t="s">
        <v>200</v>
      </c>
      <c r="O209" s="1" t="s">
        <v>93</v>
      </c>
      <c r="P209" s="1" t="s">
        <v>108</v>
      </c>
      <c r="Q209" s="1" t="s">
        <v>121</v>
      </c>
      <c r="AA209" s="1">
        <f t="shared" ref="AA209:AA234" si="121">30%*Y35</f>
        <v>313197.10498380003</v>
      </c>
      <c r="AB209" s="1">
        <f t="shared" si="119"/>
        <v>52199.517497300003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>IF(OR(U209="",U209=0),0,MAX(AD$2:AD208)+1)</f>
        <v>0</v>
      </c>
    </row>
    <row r="210" spans="1:30" x14ac:dyDescent="0.3">
      <c r="A210" s="41">
        <f>ROW()</f>
        <v>210</v>
      </c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D210" s="24">
        <f t="shared" si="120"/>
        <v>45427</v>
      </c>
      <c r="E210" s="1" t="s">
        <v>201</v>
      </c>
      <c r="O210" s="1" t="s">
        <v>93</v>
      </c>
      <c r="P210" s="1" t="s">
        <v>108</v>
      </c>
      <c r="Q210" s="1" t="s">
        <v>122</v>
      </c>
      <c r="AA210" s="1">
        <f t="shared" si="121"/>
        <v>259038</v>
      </c>
      <c r="AB210" s="1">
        <f t="shared" si="119"/>
        <v>43173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>IF(OR(U210="",U210=0),0,MAX(AD$2:AD209)+1)</f>
        <v>0</v>
      </c>
    </row>
    <row r="211" spans="1:30" x14ac:dyDescent="0.3">
      <c r="A211" s="41">
        <f>ROW()</f>
        <v>211</v>
      </c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D211" s="24">
        <f t="shared" si="120"/>
        <v>45427</v>
      </c>
      <c r="E211" s="1" t="s">
        <v>198</v>
      </c>
      <c r="O211" s="1" t="s">
        <v>93</v>
      </c>
      <c r="P211" s="1" t="s">
        <v>108</v>
      </c>
      <c r="Q211" s="1" t="s">
        <v>123</v>
      </c>
      <c r="AA211" s="1">
        <f t="shared" si="121"/>
        <v>287820</v>
      </c>
      <c r="AB211" s="1">
        <f t="shared" si="119"/>
        <v>47970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>IF(OR(U211="",U211=0),0,MAX(AD$2:AD210)+1)</f>
        <v>0</v>
      </c>
    </row>
    <row r="212" spans="1:30" x14ac:dyDescent="0.3">
      <c r="A212" s="41">
        <f>ROW()</f>
        <v>212</v>
      </c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D212" s="24">
        <f t="shared" si="120"/>
        <v>45427</v>
      </c>
      <c r="E212" s="1" t="s">
        <v>199</v>
      </c>
      <c r="O212" s="1" t="s">
        <v>93</v>
      </c>
      <c r="P212" s="1" t="s">
        <v>108</v>
      </c>
      <c r="Q212" s="1" t="s">
        <v>124</v>
      </c>
      <c r="AA212" s="1">
        <f t="shared" si="121"/>
        <v>205380</v>
      </c>
      <c r="AB212" s="1">
        <f t="shared" si="119"/>
        <v>34230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>IF(OR(U212="",U212=0),0,MAX(AD$2:AD211)+1)</f>
        <v>0</v>
      </c>
    </row>
    <row r="213" spans="1:30" x14ac:dyDescent="0.3">
      <c r="A213" s="41">
        <f>ROW()</f>
        <v>213</v>
      </c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D213" s="24">
        <f t="shared" si="120"/>
        <v>45427</v>
      </c>
      <c r="E213" s="1" t="s">
        <v>200</v>
      </c>
      <c r="O213" s="1" t="s">
        <v>93</v>
      </c>
      <c r="P213" s="1" t="s">
        <v>108</v>
      </c>
      <c r="Q213" s="1" t="s">
        <v>125</v>
      </c>
      <c r="AA213" s="1">
        <f t="shared" si="121"/>
        <v>271409.68200000003</v>
      </c>
      <c r="AB213" s="1">
        <f t="shared" si="119"/>
        <v>45234.947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>IF(OR(U213="",U213=0),0,MAX(AD$2:AD212)+1)</f>
        <v>0</v>
      </c>
    </row>
    <row r="214" spans="1:30" x14ac:dyDescent="0.3">
      <c r="A214" s="41">
        <f>ROW()</f>
        <v>214</v>
      </c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D214" s="24">
        <f t="shared" si="120"/>
        <v>45427</v>
      </c>
      <c r="E214" s="1" t="s">
        <v>201</v>
      </c>
      <c r="O214" s="1" t="s">
        <v>93</v>
      </c>
      <c r="P214" s="1" t="s">
        <v>108</v>
      </c>
      <c r="Q214" s="1" t="s">
        <v>126</v>
      </c>
      <c r="AA214" s="1">
        <f t="shared" si="121"/>
        <v>300743.11800000002</v>
      </c>
      <c r="AB214" s="1">
        <f t="shared" si="119"/>
        <v>50123.853000000003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>IF(OR(U214="",U214=0),0,MAX(AD$2:AD213)+1)</f>
        <v>0</v>
      </c>
    </row>
    <row r="215" spans="1:30" x14ac:dyDescent="0.3">
      <c r="A215" s="41">
        <f>ROW()</f>
        <v>215</v>
      </c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D215" s="24">
        <f t="shared" si="120"/>
        <v>45427</v>
      </c>
      <c r="E215" s="1" t="s">
        <v>198</v>
      </c>
      <c r="O215" s="1" t="s">
        <v>93</v>
      </c>
      <c r="P215" s="1" t="s">
        <v>119</v>
      </c>
      <c r="Q215" s="1" t="s">
        <v>127</v>
      </c>
      <c r="AA215" s="1">
        <f t="shared" si="121"/>
        <v>337545.33299999993</v>
      </c>
      <c r="AB215" s="1">
        <f t="shared" si="119"/>
        <v>56257.555499999988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>IF(OR(U215="",U215=0),0,MAX(AD$2:AD214)+1)</f>
        <v>0</v>
      </c>
    </row>
    <row r="216" spans="1:30" x14ac:dyDescent="0.3">
      <c r="A216" s="41">
        <f>ROW()</f>
        <v>216</v>
      </c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D216" s="24">
        <f t="shared" si="120"/>
        <v>45427</v>
      </c>
      <c r="E216" s="1" t="s">
        <v>199</v>
      </c>
      <c r="O216" s="1" t="s">
        <v>93</v>
      </c>
      <c r="P216" s="1" t="s">
        <v>119</v>
      </c>
      <c r="Q216" s="1" t="s">
        <v>128</v>
      </c>
      <c r="AA216" s="1">
        <f t="shared" si="121"/>
        <v>241660.06200000001</v>
      </c>
      <c r="AB216" s="1">
        <f t="shared" si="119"/>
        <v>40276.676999999996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>IF(OR(U216="",U216=0),0,MAX(AD$2:AD215)+1)</f>
        <v>0</v>
      </c>
    </row>
    <row r="217" spans="1:30" x14ac:dyDescent="0.3">
      <c r="A217" s="41">
        <f>ROW()</f>
        <v>217</v>
      </c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D217" s="24">
        <f t="shared" si="120"/>
        <v>45427</v>
      </c>
      <c r="E217" s="1" t="s">
        <v>200</v>
      </c>
      <c r="O217" s="1" t="s">
        <v>93</v>
      </c>
      <c r="P217" s="1" t="s">
        <v>119</v>
      </c>
      <c r="Q217" s="1" t="s">
        <v>129</v>
      </c>
      <c r="AA217" s="1">
        <f t="shared" si="121"/>
        <v>312910.44492179999</v>
      </c>
      <c r="AB217" s="1">
        <f t="shared" si="119"/>
        <v>52151.740820300001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>IF(OR(U217="",U217=0),0,MAX(AD$2:AD216)+1)</f>
        <v>0</v>
      </c>
    </row>
    <row r="218" spans="1:30" x14ac:dyDescent="0.3">
      <c r="A218" s="41">
        <f>ROW()</f>
        <v>218</v>
      </c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D218" s="24">
        <f t="shared" si="120"/>
        <v>45427</v>
      </c>
      <c r="E218" s="1" t="s">
        <v>201</v>
      </c>
      <c r="O218" s="1" t="s">
        <v>93</v>
      </c>
      <c r="P218" s="1" t="s">
        <v>119</v>
      </c>
      <c r="Q218" s="1" t="s">
        <v>167</v>
      </c>
      <c r="AA218" s="1">
        <f t="shared" si="121"/>
        <v>348491.30759819999</v>
      </c>
      <c r="AB218" s="1">
        <f t="shared" si="119"/>
        <v>58081.884599699995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>IF(OR(U218="",U218=0),0,MAX(AD$2:AD217)+1)</f>
        <v>0</v>
      </c>
    </row>
    <row r="219" spans="1:30" x14ac:dyDescent="0.3">
      <c r="A219" s="41">
        <f>ROW()</f>
        <v>219</v>
      </c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D219" s="24">
        <f t="shared" si="120"/>
        <v>45427</v>
      </c>
      <c r="E219" s="1" t="s">
        <v>198</v>
      </c>
      <c r="O219" s="1" t="s">
        <v>93</v>
      </c>
      <c r="P219" s="1" t="s">
        <v>119</v>
      </c>
      <c r="Q219" s="1" t="s">
        <v>168</v>
      </c>
      <c r="AA219" s="1">
        <f t="shared" si="121"/>
        <v>394475.8667517</v>
      </c>
      <c r="AB219" s="1">
        <f t="shared" si="119"/>
        <v>65745.977791950005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>IF(OR(U219="",U219=0),0,MAX(AD$2:AD218)+1)</f>
        <v>0</v>
      </c>
    </row>
    <row r="220" spans="1:30" x14ac:dyDescent="0.3">
      <c r="A220" s="41">
        <f>ROW()</f>
        <v>220</v>
      </c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D220" s="24">
        <f t="shared" si="120"/>
        <v>45427</v>
      </c>
      <c r="E220" s="1" t="s">
        <v>199</v>
      </c>
      <c r="O220" s="1" t="s">
        <v>93</v>
      </c>
      <c r="P220" s="1" t="s">
        <v>119</v>
      </c>
      <c r="Q220" s="1" t="s">
        <v>169</v>
      </c>
      <c r="AA220" s="1">
        <f t="shared" si="121"/>
        <v>283197.10498380003</v>
      </c>
      <c r="AB220" s="1">
        <f t="shared" si="119"/>
        <v>47199.517497300003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>IF(OR(U220="",U220=0),0,MAX(AD$2:AD219)+1)</f>
        <v>0</v>
      </c>
    </row>
    <row r="221" spans="1:30" x14ac:dyDescent="0.3">
      <c r="A221" s="41">
        <f>ROW()</f>
        <v>221</v>
      </c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D221" s="24">
        <f t="shared" si="120"/>
        <v>45427</v>
      </c>
      <c r="E221" s="1" t="s">
        <v>200</v>
      </c>
      <c r="O221" s="1" t="s">
        <v>93</v>
      </c>
      <c r="P221" s="1" t="s">
        <v>119</v>
      </c>
      <c r="Q221" s="1" t="s">
        <v>170</v>
      </c>
      <c r="AA221" s="1">
        <f t="shared" si="121"/>
        <v>244038</v>
      </c>
      <c r="AB221" s="1">
        <f t="shared" si="119"/>
        <v>40673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>IF(OR(U221="",U221=0),0,MAX(AD$2:AD220)+1)</f>
        <v>0</v>
      </c>
    </row>
    <row r="222" spans="1:30" x14ac:dyDescent="0.3">
      <c r="A222" s="41">
        <f>ROW()</f>
        <v>222</v>
      </c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D222" s="24">
        <f t="shared" si="120"/>
        <v>45427</v>
      </c>
      <c r="E222" s="1" t="s">
        <v>201</v>
      </c>
      <c r="O222" s="1" t="s">
        <v>93</v>
      </c>
      <c r="P222" s="1" t="s">
        <v>119</v>
      </c>
      <c r="Q222" s="1" t="s">
        <v>171</v>
      </c>
      <c r="AA222" s="1">
        <f t="shared" si="121"/>
        <v>224499.6</v>
      </c>
      <c r="AB222" s="1">
        <f t="shared" si="119"/>
        <v>37416.600000000006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>IF(OR(U222="",U222=0),0,MAX(AD$2:AD221)+1)</f>
        <v>0</v>
      </c>
    </row>
    <row r="223" spans="1:30" x14ac:dyDescent="0.3">
      <c r="A223" s="41">
        <f>ROW()</f>
        <v>223</v>
      </c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D223" s="24">
        <f t="shared" si="120"/>
        <v>45427</v>
      </c>
      <c r="E223" s="1" t="s">
        <v>198</v>
      </c>
      <c r="O223" s="1" t="s">
        <v>93</v>
      </c>
      <c r="P223" s="1" t="s">
        <v>119</v>
      </c>
      <c r="Q223" s="1" t="s">
        <v>172</v>
      </c>
      <c r="AA223" s="1">
        <f t="shared" si="121"/>
        <v>252617.4</v>
      </c>
      <c r="AB223" s="1">
        <f t="shared" si="119"/>
        <v>42102.9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>IF(OR(U223="",U223=0),0,MAX(AD$2:AD222)+1)</f>
        <v>0</v>
      </c>
    </row>
    <row r="224" spans="1:30" x14ac:dyDescent="0.3">
      <c r="A224" s="41">
        <f>ROW()</f>
        <v>224</v>
      </c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D224" s="24">
        <f t="shared" si="120"/>
        <v>45427</v>
      </c>
      <c r="E224" s="1" t="s">
        <v>199</v>
      </c>
      <c r="O224" s="1" t="s">
        <v>93</v>
      </c>
      <c r="P224" s="1" t="s">
        <v>119</v>
      </c>
      <c r="Q224" s="1" t="s">
        <v>173</v>
      </c>
      <c r="AA224" s="1">
        <f t="shared" si="121"/>
        <v>241409.682</v>
      </c>
      <c r="AB224" s="1">
        <f t="shared" si="119"/>
        <v>40234.947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>IF(OR(U224="",U224=0),0,MAX(AD$2:AD223)+1)</f>
        <v>0</v>
      </c>
    </row>
    <row r="225" spans="1:30" x14ac:dyDescent="0.3">
      <c r="A225" s="41">
        <f>ROW()</f>
        <v>225</v>
      </c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D225" s="24">
        <f t="shared" si="120"/>
        <v>45427</v>
      </c>
      <c r="E225" s="1" t="s">
        <v>200</v>
      </c>
      <c r="O225" s="1" t="s">
        <v>93</v>
      </c>
      <c r="P225" s="1" t="s">
        <v>130</v>
      </c>
      <c r="Q225" s="1" t="s">
        <v>131</v>
      </c>
      <c r="AA225" s="1">
        <f t="shared" si="121"/>
        <v>285743.11800000002</v>
      </c>
      <c r="AB225" s="1">
        <f t="shared" si="119"/>
        <v>47623.853000000003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>IF(OR(U225="",U225=0),0,MAX(AD$2:AD224)+1)</f>
        <v>0</v>
      </c>
    </row>
    <row r="226" spans="1:30" x14ac:dyDescent="0.3">
      <c r="A226" s="41">
        <f>ROW()</f>
        <v>226</v>
      </c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D226" s="24">
        <f t="shared" si="120"/>
        <v>45427</v>
      </c>
      <c r="E226" s="1" t="s">
        <v>201</v>
      </c>
      <c r="O226" s="1" t="s">
        <v>93</v>
      </c>
      <c r="P226" s="1" t="s">
        <v>130</v>
      </c>
      <c r="Q226" s="1" t="s">
        <v>132</v>
      </c>
      <c r="AA226" s="1">
        <f t="shared" si="121"/>
        <v>263285.35973999999</v>
      </c>
      <c r="AB226" s="1">
        <f t="shared" si="119"/>
        <v>43880.893289999993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>IF(OR(U226="",U226=0),0,MAX(AD$2:AD225)+1)</f>
        <v>0</v>
      </c>
    </row>
    <row r="227" spans="1:30" x14ac:dyDescent="0.3">
      <c r="A227" s="41">
        <f>ROW()</f>
        <v>227</v>
      </c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D227" s="24">
        <f t="shared" si="120"/>
        <v>45427</v>
      </c>
      <c r="E227" s="1" t="s">
        <v>198</v>
      </c>
      <c r="O227" s="1" t="s">
        <v>93</v>
      </c>
      <c r="P227" s="1" t="s">
        <v>130</v>
      </c>
      <c r="Q227" s="1" t="s">
        <v>133</v>
      </c>
      <c r="AA227" s="1">
        <f t="shared" si="121"/>
        <v>297241.87625999999</v>
      </c>
      <c r="AB227" s="1">
        <f t="shared" si="119"/>
        <v>49540.312709999998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>IF(OR(U227="",U227=0),0,MAX(AD$2:AD226)+1)</f>
        <v>0</v>
      </c>
    </row>
    <row r="228" spans="1:30" x14ac:dyDescent="0.3">
      <c r="A228" s="41">
        <f>ROW()</f>
        <v>228</v>
      </c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D228" s="24">
        <f t="shared" si="120"/>
        <v>45427</v>
      </c>
      <c r="E228" s="1" t="s">
        <v>199</v>
      </c>
      <c r="O228" s="1" t="s">
        <v>93</v>
      </c>
      <c r="P228" s="1" t="s">
        <v>130</v>
      </c>
      <c r="Q228" s="1" t="s">
        <v>134</v>
      </c>
      <c r="AA228" s="1">
        <f t="shared" si="121"/>
        <v>282910.44492179999</v>
      </c>
      <c r="AB228" s="1">
        <f t="shared" si="119"/>
        <v>47151.740820300001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>IF(OR(U228="",U228=0),0,MAX(AD$2:AD227)+1)</f>
        <v>0</v>
      </c>
    </row>
    <row r="229" spans="1:30" x14ac:dyDescent="0.3">
      <c r="A229" s="41">
        <f>ROW()</f>
        <v>229</v>
      </c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D229" s="24">
        <f t="shared" si="120"/>
        <v>45427</v>
      </c>
      <c r="E229" s="1" t="s">
        <v>200</v>
      </c>
      <c r="O229" s="1" t="s">
        <v>93</v>
      </c>
      <c r="P229" s="1" t="s">
        <v>130</v>
      </c>
      <c r="Q229" s="1" t="s">
        <v>135</v>
      </c>
      <c r="AA229" s="1">
        <f t="shared" si="121"/>
        <v>333491.30759819999</v>
      </c>
      <c r="AB229" s="1">
        <f t="shared" si="119"/>
        <v>55581.884599699995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>IF(OR(U229="",U229=0),0,MAX(AD$2:AD228)+1)</f>
        <v>0</v>
      </c>
    </row>
    <row r="230" spans="1:30" x14ac:dyDescent="0.3">
      <c r="A230" s="41">
        <f>ROW()</f>
        <v>230</v>
      </c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D230" s="24">
        <f t="shared" si="120"/>
        <v>45427</v>
      </c>
      <c r="E230" s="1" t="s">
        <v>201</v>
      </c>
      <c r="O230" s="1" t="s">
        <v>93</v>
      </c>
      <c r="P230" s="1" t="s">
        <v>130</v>
      </c>
      <c r="Q230" s="1" t="s">
        <v>136</v>
      </c>
      <c r="AA230" s="1">
        <f t="shared" si="121"/>
        <v>307691.17606632604</v>
      </c>
      <c r="AB230" s="1">
        <f t="shared" si="119"/>
        <v>51281.862677721008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>IF(OR(U230="",U230=0),0,MAX(AD$2:AD229)+1)</f>
        <v>0</v>
      </c>
    </row>
    <row r="231" spans="1:30" x14ac:dyDescent="0.3">
      <c r="A231" s="41">
        <f>ROW()</f>
        <v>231</v>
      </c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D231" s="24">
        <f t="shared" si="120"/>
        <v>45427</v>
      </c>
      <c r="E231" s="1" t="s">
        <v>198</v>
      </c>
      <c r="O231" s="1" t="s">
        <v>93</v>
      </c>
      <c r="P231" s="1" t="s">
        <v>130</v>
      </c>
      <c r="Q231" s="1" t="s">
        <v>137</v>
      </c>
      <c r="AA231" s="1">
        <f t="shared" si="121"/>
        <v>348332.43913007405</v>
      </c>
      <c r="AB231" s="1">
        <f t="shared" si="119"/>
        <v>58055.406521679004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>IF(OR(U231="",U231=0),0,MAX(AD$2:AD230)+1)</f>
        <v>0</v>
      </c>
    </row>
    <row r="232" spans="1:30" x14ac:dyDescent="0.3">
      <c r="A232" s="41">
        <f>ROW()</f>
        <v>232</v>
      </c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D232" s="24">
        <f t="shared" si="120"/>
        <v>45427</v>
      </c>
      <c r="E232" s="1" t="s">
        <v>199</v>
      </c>
      <c r="O232" s="1" t="s">
        <v>93</v>
      </c>
      <c r="P232" s="1" t="s">
        <v>130</v>
      </c>
      <c r="Q232" s="1" t="s">
        <v>138</v>
      </c>
      <c r="AA232" s="1">
        <f t="shared" si="121"/>
        <v>214038</v>
      </c>
      <c r="AB232" s="1">
        <f t="shared" si="119"/>
        <v>35673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>IF(OR(U232="",U232=0),0,MAX(AD$2:AD231)+1)</f>
        <v>0</v>
      </c>
    </row>
    <row r="233" spans="1:30" x14ac:dyDescent="0.3">
      <c r="A233" s="41">
        <f>ROW()</f>
        <v>233</v>
      </c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D233" s="24">
        <f t="shared" si="120"/>
        <v>45427</v>
      </c>
      <c r="E233" s="1" t="s">
        <v>200</v>
      </c>
      <c r="O233" s="1" t="s">
        <v>93</v>
      </c>
      <c r="P233" s="1" t="s">
        <v>130</v>
      </c>
      <c r="Q233" s="1" t="s">
        <v>139</v>
      </c>
      <c r="AA233" s="1">
        <f t="shared" si="121"/>
        <v>209499.6</v>
      </c>
      <c r="AB233" s="1">
        <f t="shared" si="119"/>
        <v>34916.600000000006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>IF(OR(U233="",U233=0),0,MAX(AD$2:AD232)+1)</f>
        <v>0</v>
      </c>
    </row>
    <row r="234" spans="1:30" x14ac:dyDescent="0.3">
      <c r="A234" s="41">
        <f>ROW()</f>
        <v>234</v>
      </c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D234" s="24">
        <f t="shared" si="120"/>
        <v>45427</v>
      </c>
      <c r="E234" s="1" t="s">
        <v>201</v>
      </c>
      <c r="O234" s="1" t="s">
        <v>93</v>
      </c>
      <c r="P234" s="1" t="s">
        <v>130</v>
      </c>
      <c r="Q234" s="1" t="s">
        <v>140</v>
      </c>
      <c r="AA234" s="1">
        <f t="shared" si="121"/>
        <v>197041.57199999999</v>
      </c>
      <c r="AB234" s="1">
        <f t="shared" si="119"/>
        <v>32840.261999999995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>IF(OR(U234="",U234=0),0,MAX(AD$2:AD233)+1)</f>
        <v>0</v>
      </c>
    </row>
    <row r="235" spans="1:30" x14ac:dyDescent="0.3">
      <c r="A235" s="41">
        <f>ROW()</f>
        <v>235</v>
      </c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D235" s="24">
        <f t="shared" si="120"/>
        <v>45427</v>
      </c>
      <c r="E235" s="1" t="s">
        <v>198</v>
      </c>
      <c r="O235" s="1" t="s">
        <v>58</v>
      </c>
      <c r="P235" s="1" t="s">
        <v>59</v>
      </c>
      <c r="Q235" s="1" t="s">
        <v>60</v>
      </c>
      <c r="AA235" s="1">
        <f>167%*SUM(AA177:AA234)</f>
        <v>29461768.044976979</v>
      </c>
      <c r="AB235" s="1">
        <f>AA235/120*20</f>
        <v>4910294.6741628293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>IF(OR(U235="",U235=0),0,MAX(AD$2:AD234)+1)</f>
        <v>0</v>
      </c>
    </row>
    <row r="236" spans="1:30" x14ac:dyDescent="0.3">
      <c r="A236" s="41">
        <f>ROW()</f>
        <v>236</v>
      </c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D236" s="24">
        <f>D235-45</f>
        <v>45382</v>
      </c>
      <c r="E236" s="1" t="s">
        <v>199</v>
      </c>
      <c r="O236" s="1" t="s">
        <v>83</v>
      </c>
      <c r="P236" s="1" t="s">
        <v>85</v>
      </c>
      <c r="Q236" s="1" t="s">
        <v>60</v>
      </c>
      <c r="Y236" s="1">
        <f>20%*AA235</f>
        <v>5892353.6089953966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>IF(OR(U236="",U236=0),0,MAX(AD$2:AD235)+1)</f>
        <v>0</v>
      </c>
    </row>
    <row r="237" spans="1:30" x14ac:dyDescent="0.3">
      <c r="A237" s="41">
        <f>ROW()</f>
        <v>237</v>
      </c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D237" s="24">
        <f>D235-21</f>
        <v>45406</v>
      </c>
      <c r="E237" s="1" t="s">
        <v>200</v>
      </c>
      <c r="O237" s="1" t="s">
        <v>83</v>
      </c>
      <c r="P237" s="1" t="s">
        <v>85</v>
      </c>
      <c r="Q237" s="1" t="s">
        <v>60</v>
      </c>
      <c r="Y237" s="1">
        <f>20%*AA235</f>
        <v>5892353.6089953966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>IF(OR(U237="",U237=0),0,MAX(AD$2:AD236)+1)</f>
        <v>0</v>
      </c>
    </row>
    <row r="238" spans="1:30" x14ac:dyDescent="0.3">
      <c r="A238" s="41">
        <f>ROW()</f>
        <v>238</v>
      </c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D238" s="24">
        <f>D235</f>
        <v>45427</v>
      </c>
      <c r="E238" s="1" t="s">
        <v>201</v>
      </c>
      <c r="O238" s="1" t="s">
        <v>83</v>
      </c>
      <c r="P238" s="1" t="s">
        <v>85</v>
      </c>
      <c r="Q238" s="1" t="s">
        <v>60</v>
      </c>
      <c r="Y238" s="1">
        <f>30%*AA235</f>
        <v>8838530.4134930931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>IF(OR(U238="",U238=0),0,MAX(AD$2:AD237)+1)</f>
        <v>0</v>
      </c>
    </row>
    <row r="239" spans="1:30" x14ac:dyDescent="0.3">
      <c r="A239" s="41">
        <f>ROW()</f>
        <v>239</v>
      </c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D239" s="24">
        <f>D235+45</f>
        <v>45472</v>
      </c>
      <c r="E239" s="1" t="s">
        <v>198</v>
      </c>
      <c r="O239" s="1" t="s">
        <v>83</v>
      </c>
      <c r="P239" s="1" t="s">
        <v>85</v>
      </c>
      <c r="Q239" s="1" t="s">
        <v>60</v>
      </c>
      <c r="Y239" s="1">
        <f>30%*AA235</f>
        <v>8838530.4134930931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>IF(OR(U239="",U239=0),0,MAX(AD$2:AD238)+1)</f>
        <v>0</v>
      </c>
    </row>
    <row r="240" spans="1:30" x14ac:dyDescent="0.3">
      <c r="A240" s="41">
        <f>ROW()</f>
        <v>240</v>
      </c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D240" s="24">
        <v>45458</v>
      </c>
      <c r="E240" s="1" t="s">
        <v>199</v>
      </c>
      <c r="O240" s="1" t="s">
        <v>93</v>
      </c>
      <c r="P240" s="1" t="s">
        <v>64</v>
      </c>
      <c r="Q240" s="1" t="s">
        <v>65</v>
      </c>
      <c r="AA240" s="1">
        <f t="shared" ref="AA240:AA271" si="122">60%*Y3</f>
        <v>600000</v>
      </c>
      <c r="AB240" s="1">
        <f t="shared" ref="AB240:AB297" si="123">AA240/120*20</f>
        <v>100000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>IF(OR(U240="",U240=0),0,MAX(AD$2:AD239)+1)</f>
        <v>0</v>
      </c>
    </row>
    <row r="241" spans="1:30" x14ac:dyDescent="0.3">
      <c r="A241" s="41">
        <f>ROW()</f>
        <v>241</v>
      </c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D241" s="24">
        <f>D240</f>
        <v>45458</v>
      </c>
      <c r="E241" s="1" t="s">
        <v>200</v>
      </c>
      <c r="O241" s="1" t="s">
        <v>93</v>
      </c>
      <c r="P241" s="1" t="s">
        <v>64</v>
      </c>
      <c r="Q241" s="1" t="s">
        <v>66</v>
      </c>
      <c r="AA241" s="1">
        <f t="shared" si="122"/>
        <v>558000</v>
      </c>
      <c r="AB241" s="1">
        <f t="shared" si="123"/>
        <v>93000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>IF(OR(U241="",U241=0),0,MAX(AD$2:AD240)+1)</f>
        <v>0</v>
      </c>
    </row>
    <row r="242" spans="1:30" x14ac:dyDescent="0.3">
      <c r="A242" s="41">
        <f>ROW()</f>
        <v>242</v>
      </c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D242" s="24">
        <f t="shared" ref="D242:D298" si="124">D241</f>
        <v>45458</v>
      </c>
      <c r="E242" s="1" t="s">
        <v>201</v>
      </c>
      <c r="O242" s="1" t="s">
        <v>93</v>
      </c>
      <c r="P242" s="1" t="s">
        <v>64</v>
      </c>
      <c r="Q242" s="1" t="s">
        <v>67</v>
      </c>
      <c r="AA242" s="1">
        <f t="shared" si="122"/>
        <v>642000</v>
      </c>
      <c r="AB242" s="1">
        <f t="shared" si="123"/>
        <v>107000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>IF(OR(U242="",U242=0),0,MAX(AD$2:AD241)+1)</f>
        <v>0</v>
      </c>
    </row>
    <row r="243" spans="1:30" x14ac:dyDescent="0.3">
      <c r="A243" s="41">
        <f>ROW()</f>
        <v>243</v>
      </c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D243" s="24">
        <f t="shared" si="124"/>
        <v>45458</v>
      </c>
      <c r="E243" s="1" t="s">
        <v>198</v>
      </c>
      <c r="O243" s="1" t="s">
        <v>93</v>
      </c>
      <c r="P243" s="1" t="s">
        <v>64</v>
      </c>
      <c r="Q243" s="1" t="s">
        <v>76</v>
      </c>
      <c r="AA243" s="1">
        <f t="shared" si="122"/>
        <v>597060</v>
      </c>
      <c r="AB243" s="1">
        <f t="shared" si="123"/>
        <v>99510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>IF(OR(U243="",U243=0),0,MAX(AD$2:AD242)+1)</f>
        <v>0</v>
      </c>
    </row>
    <row r="244" spans="1:30" x14ac:dyDescent="0.3">
      <c r="A244" s="41">
        <f>ROW()</f>
        <v>244</v>
      </c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D244" s="24">
        <f t="shared" si="124"/>
        <v>45458</v>
      </c>
      <c r="E244" s="1" t="s">
        <v>199</v>
      </c>
      <c r="O244" s="1" t="s">
        <v>93</v>
      </c>
      <c r="P244" s="1" t="s">
        <v>64</v>
      </c>
      <c r="Q244" s="1" t="s">
        <v>77</v>
      </c>
      <c r="AA244" s="1">
        <f t="shared" si="122"/>
        <v>686940</v>
      </c>
      <c r="AB244" s="1">
        <f t="shared" si="123"/>
        <v>114490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>IF(OR(U244="",U244=0),0,MAX(AD$2:AD243)+1)</f>
        <v>0</v>
      </c>
    </row>
    <row r="245" spans="1:30" x14ac:dyDescent="0.3">
      <c r="A245" s="41">
        <f>ROW()</f>
        <v>245</v>
      </c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D245" s="24">
        <f t="shared" si="124"/>
        <v>45458</v>
      </c>
      <c r="E245" s="1" t="s">
        <v>200</v>
      </c>
      <c r="O245" s="1" t="s">
        <v>93</v>
      </c>
      <c r="P245" s="1" t="s">
        <v>64</v>
      </c>
      <c r="Q245" s="1" t="s">
        <v>78</v>
      </c>
      <c r="AA245" s="1">
        <f t="shared" si="122"/>
        <v>638854.19999999995</v>
      </c>
      <c r="AB245" s="1">
        <f t="shared" si="123"/>
        <v>106475.7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>IF(OR(U245="",U245=0),0,MAX(AD$2:AD244)+1)</f>
        <v>0</v>
      </c>
    </row>
    <row r="246" spans="1:30" x14ac:dyDescent="0.3">
      <c r="A246" s="41">
        <f>ROW()</f>
        <v>246</v>
      </c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D246" s="24">
        <f t="shared" si="124"/>
        <v>45458</v>
      </c>
      <c r="E246" s="1" t="s">
        <v>201</v>
      </c>
      <c r="O246" s="1" t="s">
        <v>93</v>
      </c>
      <c r="P246" s="1" t="s">
        <v>64</v>
      </c>
      <c r="Q246" s="1" t="s">
        <v>79</v>
      </c>
      <c r="AA246" s="1">
        <f t="shared" si="122"/>
        <v>735025.79999999993</v>
      </c>
      <c r="AB246" s="1">
        <f t="shared" si="123"/>
        <v>122504.29999999999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>IF(OR(U246="",U246=0),0,MAX(AD$2:AD245)+1)</f>
        <v>0</v>
      </c>
    </row>
    <row r="247" spans="1:30" x14ac:dyDescent="0.3">
      <c r="A247" s="41">
        <f>ROW()</f>
        <v>247</v>
      </c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D247" s="24">
        <f t="shared" si="124"/>
        <v>45458</v>
      </c>
      <c r="E247" s="1" t="s">
        <v>198</v>
      </c>
      <c r="O247" s="1" t="s">
        <v>93</v>
      </c>
      <c r="P247" s="1" t="s">
        <v>64</v>
      </c>
      <c r="Q247" s="1" t="s">
        <v>163</v>
      </c>
      <c r="AA247" s="1">
        <f t="shared" si="122"/>
        <v>683573.99399999995</v>
      </c>
      <c r="AB247" s="1">
        <f t="shared" si="123"/>
        <v>113928.99899999998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>IF(OR(U247="",U247=0),0,MAX(AD$2:AD246)+1)</f>
        <v>0</v>
      </c>
    </row>
    <row r="248" spans="1:30" x14ac:dyDescent="0.3">
      <c r="A248" s="41">
        <f>ROW()</f>
        <v>248</v>
      </c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D248" s="24">
        <f t="shared" si="124"/>
        <v>45458</v>
      </c>
      <c r="E248" s="1" t="s">
        <v>199</v>
      </c>
      <c r="O248" s="1" t="s">
        <v>93</v>
      </c>
      <c r="P248" s="1" t="s">
        <v>64</v>
      </c>
      <c r="Q248" s="1" t="s">
        <v>164</v>
      </c>
      <c r="AA248" s="1">
        <f t="shared" si="122"/>
        <v>786477.60600000003</v>
      </c>
      <c r="AB248" s="1">
        <f t="shared" si="123"/>
        <v>131079.601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>IF(OR(U248="",U248=0),0,MAX(AD$2:AD247)+1)</f>
        <v>0</v>
      </c>
    </row>
    <row r="249" spans="1:30" x14ac:dyDescent="0.3">
      <c r="A249" s="41">
        <f>ROW()</f>
        <v>249</v>
      </c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D249" s="24">
        <f t="shared" si="124"/>
        <v>45458</v>
      </c>
      <c r="E249" s="1" t="s">
        <v>200</v>
      </c>
      <c r="O249" s="1" t="s">
        <v>93</v>
      </c>
      <c r="P249" s="1" t="s">
        <v>64</v>
      </c>
      <c r="Q249" s="1" t="s">
        <v>165</v>
      </c>
      <c r="AA249" s="1">
        <f t="shared" si="122"/>
        <v>731424.17358000006</v>
      </c>
      <c r="AB249" s="1">
        <f t="shared" si="123"/>
        <v>121904.02893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>IF(OR(U249="",U249=0),0,MAX(AD$2:AD248)+1)</f>
        <v>0</v>
      </c>
    </row>
    <row r="250" spans="1:30" x14ac:dyDescent="0.3">
      <c r="A250" s="41">
        <f>ROW()</f>
        <v>250</v>
      </c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D250" s="24">
        <f t="shared" si="124"/>
        <v>45458</v>
      </c>
      <c r="E250" s="1" t="s">
        <v>201</v>
      </c>
      <c r="O250" s="1" t="s">
        <v>93</v>
      </c>
      <c r="P250" s="1" t="s">
        <v>64</v>
      </c>
      <c r="Q250" s="1" t="s">
        <v>166</v>
      </c>
      <c r="AA250" s="1">
        <f t="shared" si="122"/>
        <v>841531.03842000011</v>
      </c>
      <c r="AB250" s="1">
        <f t="shared" si="123"/>
        <v>140255.17307000002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>IF(OR(U250="",U250=0),0,MAX(AD$2:AD249)+1)</f>
        <v>0</v>
      </c>
    </row>
    <row r="251" spans="1:30" x14ac:dyDescent="0.3">
      <c r="A251" s="41">
        <f>ROW()</f>
        <v>251</v>
      </c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D251" s="24">
        <f t="shared" si="124"/>
        <v>45458</v>
      </c>
      <c r="E251" s="1" t="s">
        <v>198</v>
      </c>
      <c r="O251" s="1" t="s">
        <v>93</v>
      </c>
      <c r="P251" s="1" t="s">
        <v>68</v>
      </c>
      <c r="Q251" s="1" t="s">
        <v>69</v>
      </c>
      <c r="AA251" s="1">
        <f t="shared" si="122"/>
        <v>540000</v>
      </c>
      <c r="AB251" s="1">
        <f t="shared" si="123"/>
        <v>90000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>IF(OR(U251="",U251=0),0,MAX(AD$2:AD250)+1)</f>
        <v>0</v>
      </c>
    </row>
    <row r="252" spans="1:30" x14ac:dyDescent="0.3">
      <c r="A252" s="41">
        <f>ROW()</f>
        <v>252</v>
      </c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D252" s="24">
        <f t="shared" si="124"/>
        <v>45458</v>
      </c>
      <c r="E252" s="1" t="s">
        <v>199</v>
      </c>
      <c r="O252" s="1" t="s">
        <v>93</v>
      </c>
      <c r="P252" s="1" t="s">
        <v>68</v>
      </c>
      <c r="Q252" s="1" t="s">
        <v>70</v>
      </c>
      <c r="AA252" s="1">
        <f t="shared" si="122"/>
        <v>528000</v>
      </c>
      <c r="AB252" s="1">
        <f t="shared" si="123"/>
        <v>88000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>IF(OR(U252="",U252=0),0,MAX(AD$2:AD251)+1)</f>
        <v>0</v>
      </c>
    </row>
    <row r="253" spans="1:30" x14ac:dyDescent="0.3">
      <c r="A253" s="41">
        <f>ROW()</f>
        <v>253</v>
      </c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D253" s="24">
        <f t="shared" si="124"/>
        <v>45458</v>
      </c>
      <c r="E253" s="1" t="s">
        <v>200</v>
      </c>
      <c r="O253" s="1" t="s">
        <v>93</v>
      </c>
      <c r="P253" s="1" t="s">
        <v>68</v>
      </c>
      <c r="Q253" s="1" t="s">
        <v>71</v>
      </c>
      <c r="AA253" s="1">
        <f t="shared" si="122"/>
        <v>500760</v>
      </c>
      <c r="AB253" s="1">
        <f t="shared" si="123"/>
        <v>83460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>IF(OR(U253="",U253=0),0,MAX(AD$2:AD252)+1)</f>
        <v>0</v>
      </c>
    </row>
    <row r="254" spans="1:30" x14ac:dyDescent="0.3">
      <c r="A254" s="41">
        <f>ROW()</f>
        <v>254</v>
      </c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D254" s="24">
        <f t="shared" si="124"/>
        <v>45458</v>
      </c>
      <c r="E254" s="1" t="s">
        <v>201</v>
      </c>
      <c r="O254" s="1" t="s">
        <v>93</v>
      </c>
      <c r="P254" s="1" t="s">
        <v>68</v>
      </c>
      <c r="Q254" s="1" t="s">
        <v>72</v>
      </c>
      <c r="AA254" s="1">
        <f t="shared" si="122"/>
        <v>734383.79999999993</v>
      </c>
      <c r="AB254" s="1">
        <f t="shared" si="123"/>
        <v>122397.29999999999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>IF(OR(U254="",U254=0),0,MAX(AD$2:AD253)+1)</f>
        <v>0</v>
      </c>
    </row>
    <row r="255" spans="1:30" x14ac:dyDescent="0.3">
      <c r="A255" s="41">
        <f>ROW()</f>
        <v>255</v>
      </c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D255" s="24">
        <f t="shared" si="124"/>
        <v>45458</v>
      </c>
      <c r="E255" s="1" t="s">
        <v>198</v>
      </c>
      <c r="O255" s="1" t="s">
        <v>93</v>
      </c>
      <c r="P255" s="1" t="s">
        <v>68</v>
      </c>
      <c r="Q255" s="1" t="s">
        <v>73</v>
      </c>
      <c r="AA255" s="1">
        <f t="shared" si="122"/>
        <v>626940</v>
      </c>
      <c r="AB255" s="1">
        <f t="shared" si="123"/>
        <v>104490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>IF(OR(U255="",U255=0),0,MAX(AD$2:AD254)+1)</f>
        <v>0</v>
      </c>
    </row>
    <row r="256" spans="1:30" x14ac:dyDescent="0.3">
      <c r="A256" s="41">
        <f>ROW()</f>
        <v>256</v>
      </c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D256" s="24">
        <f t="shared" si="124"/>
        <v>45458</v>
      </c>
      <c r="E256" s="1" t="s">
        <v>199</v>
      </c>
      <c r="O256" s="1" t="s">
        <v>93</v>
      </c>
      <c r="P256" s="1" t="s">
        <v>68</v>
      </c>
      <c r="Q256" s="1" t="s">
        <v>74</v>
      </c>
      <c r="AA256" s="1">
        <f t="shared" si="122"/>
        <v>608854.19999999995</v>
      </c>
      <c r="AB256" s="1">
        <f t="shared" si="123"/>
        <v>101475.7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>IF(OR(U256="",U256=0),0,MAX(AD$2:AD255)+1)</f>
        <v>0</v>
      </c>
    </row>
    <row r="257" spans="1:30" x14ac:dyDescent="0.3">
      <c r="A257" s="41">
        <f>ROW()</f>
        <v>257</v>
      </c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D257" s="24">
        <f t="shared" si="124"/>
        <v>45458</v>
      </c>
      <c r="E257" s="1" t="s">
        <v>200</v>
      </c>
      <c r="O257" s="1" t="s">
        <v>93</v>
      </c>
      <c r="P257" s="1" t="s">
        <v>68</v>
      </c>
      <c r="Q257" s="1" t="s">
        <v>75</v>
      </c>
      <c r="AA257" s="1">
        <f t="shared" si="122"/>
        <v>573320.12399999995</v>
      </c>
      <c r="AB257" s="1">
        <f t="shared" si="123"/>
        <v>95553.353999999992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>IF(OR(U257="",U257=0),0,MAX(AD$2:AD256)+1)</f>
        <v>0</v>
      </c>
    </row>
    <row r="258" spans="1:30" x14ac:dyDescent="0.3">
      <c r="A258" s="41">
        <f>ROW()</f>
        <v>258</v>
      </c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D258" s="24">
        <f t="shared" si="124"/>
        <v>45458</v>
      </c>
      <c r="E258" s="1" t="s">
        <v>201</v>
      </c>
      <c r="O258" s="1" t="s">
        <v>93</v>
      </c>
      <c r="P258" s="1" t="s">
        <v>68</v>
      </c>
      <c r="Q258" s="1" t="s">
        <v>80</v>
      </c>
      <c r="AA258" s="1">
        <f t="shared" si="122"/>
        <v>840796.01261999994</v>
      </c>
      <c r="AB258" s="1">
        <f t="shared" si="123"/>
        <v>140132.66876999999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>IF(OR(U258="",U258=0),0,MAX(AD$2:AD257)+1)</f>
        <v>0</v>
      </c>
    </row>
    <row r="259" spans="1:30" x14ac:dyDescent="0.3">
      <c r="A259" s="41">
        <f>ROW()</f>
        <v>259</v>
      </c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D259" s="24">
        <f t="shared" si="124"/>
        <v>45458</v>
      </c>
      <c r="E259" s="1" t="s">
        <v>198</v>
      </c>
      <c r="O259" s="1" t="s">
        <v>93</v>
      </c>
      <c r="P259" s="1" t="s">
        <v>68</v>
      </c>
      <c r="Q259" s="1" t="s">
        <v>81</v>
      </c>
      <c r="AA259" s="1">
        <f t="shared" si="122"/>
        <v>726477.60600000003</v>
      </c>
      <c r="AB259" s="1">
        <f t="shared" si="123"/>
        <v>121079.601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>IF(OR(U259="",U259=0),0,MAX(AD$2:AD258)+1)</f>
        <v>0</v>
      </c>
    </row>
    <row r="260" spans="1:30" x14ac:dyDescent="0.3">
      <c r="A260" s="41">
        <f>ROW()</f>
        <v>260</v>
      </c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D260" s="24">
        <f t="shared" si="124"/>
        <v>45458</v>
      </c>
      <c r="E260" s="1" t="s">
        <v>199</v>
      </c>
      <c r="O260" s="1" t="s">
        <v>93</v>
      </c>
      <c r="P260" s="1" t="s">
        <v>68</v>
      </c>
      <c r="Q260" s="1" t="s">
        <v>82</v>
      </c>
      <c r="AA260" s="1">
        <f t="shared" si="122"/>
        <v>701424.17358000006</v>
      </c>
      <c r="AB260" s="1">
        <f t="shared" si="123"/>
        <v>116904.02893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>IF(OR(U260="",U260=0),0,MAX(AD$2:AD259)+1)</f>
        <v>0</v>
      </c>
    </row>
    <row r="261" spans="1:30" x14ac:dyDescent="0.3">
      <c r="A261" s="41">
        <f>ROW()</f>
        <v>261</v>
      </c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D261" s="24">
        <f t="shared" si="124"/>
        <v>45458</v>
      </c>
      <c r="E261" s="1" t="s">
        <v>200</v>
      </c>
      <c r="O261" s="1" t="s">
        <v>93</v>
      </c>
      <c r="P261" s="1" t="s">
        <v>108</v>
      </c>
      <c r="Q261" s="1" t="s">
        <v>109</v>
      </c>
      <c r="AA261" s="1">
        <f t="shared" si="122"/>
        <v>656394.20996760007</v>
      </c>
      <c r="AB261" s="1">
        <f t="shared" si="123"/>
        <v>109399.03499460001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>IF(OR(U261="",U261=0),0,MAX(AD$2:AD260)+1)</f>
        <v>0</v>
      </c>
    </row>
    <row r="262" spans="1:30" x14ac:dyDescent="0.3">
      <c r="A262" s="41">
        <f>ROW()</f>
        <v>262</v>
      </c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D262" s="24">
        <f t="shared" si="124"/>
        <v>45458</v>
      </c>
      <c r="E262" s="1" t="s">
        <v>201</v>
      </c>
      <c r="O262" s="1" t="s">
        <v>93</v>
      </c>
      <c r="P262" s="1" t="s">
        <v>108</v>
      </c>
      <c r="Q262" s="1" t="s">
        <v>110</v>
      </c>
      <c r="AA262" s="1">
        <f t="shared" si="122"/>
        <v>664200</v>
      </c>
      <c r="AB262" s="1">
        <f t="shared" si="123"/>
        <v>110700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>IF(OR(U262="",U262=0),0,MAX(AD$2:AD261)+1)</f>
        <v>0</v>
      </c>
    </row>
    <row r="263" spans="1:30" x14ac:dyDescent="0.3">
      <c r="A263" s="41">
        <f>ROW()</f>
        <v>263</v>
      </c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D263" s="24">
        <f t="shared" si="124"/>
        <v>45458</v>
      </c>
      <c r="E263" s="1" t="s">
        <v>198</v>
      </c>
      <c r="O263" s="1" t="s">
        <v>93</v>
      </c>
      <c r="P263" s="1" t="s">
        <v>108</v>
      </c>
      <c r="Q263" s="1" t="s">
        <v>111</v>
      </c>
      <c r="AA263" s="1">
        <f t="shared" si="122"/>
        <v>468000</v>
      </c>
      <c r="AB263" s="1">
        <f t="shared" si="123"/>
        <v>78000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>IF(OR(U263="",U263=0),0,MAX(AD$2:AD262)+1)</f>
        <v>0</v>
      </c>
    </row>
    <row r="264" spans="1:30" x14ac:dyDescent="0.3">
      <c r="A264" s="41">
        <f>ROW()</f>
        <v>264</v>
      </c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D264" s="24">
        <f t="shared" si="124"/>
        <v>45458</v>
      </c>
      <c r="E264" s="1" t="s">
        <v>199</v>
      </c>
      <c r="O264" s="1" t="s">
        <v>93</v>
      </c>
      <c r="P264" s="1" t="s">
        <v>108</v>
      </c>
      <c r="Q264" s="1" t="s">
        <v>112</v>
      </c>
      <c r="AA264" s="1">
        <f t="shared" si="122"/>
        <v>470760</v>
      </c>
      <c r="AB264" s="1">
        <f t="shared" si="123"/>
        <v>78460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>IF(OR(U264="",U264=0),0,MAX(AD$2:AD263)+1)</f>
        <v>0</v>
      </c>
    </row>
    <row r="265" spans="1:30" x14ac:dyDescent="0.3">
      <c r="A265" s="41">
        <f>ROW()</f>
        <v>265</v>
      </c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D265" s="24">
        <f t="shared" si="124"/>
        <v>45458</v>
      </c>
      <c r="E265" s="1" t="s">
        <v>200</v>
      </c>
      <c r="O265" s="1" t="s">
        <v>93</v>
      </c>
      <c r="P265" s="1" t="s">
        <v>108</v>
      </c>
      <c r="Q265" s="1" t="s">
        <v>113</v>
      </c>
      <c r="AA265" s="1">
        <f t="shared" si="122"/>
        <v>572819.36400000006</v>
      </c>
      <c r="AB265" s="1">
        <f t="shared" si="123"/>
        <v>95469.894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>IF(OR(U265="",U265=0),0,MAX(AD$2:AD264)+1)</f>
        <v>0</v>
      </c>
    </row>
    <row r="266" spans="1:30" x14ac:dyDescent="0.3">
      <c r="A266" s="41">
        <f>ROW()</f>
        <v>266</v>
      </c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D266" s="24">
        <f t="shared" si="124"/>
        <v>45458</v>
      </c>
      <c r="E266" s="1" t="s">
        <v>201</v>
      </c>
      <c r="O266" s="1" t="s">
        <v>93</v>
      </c>
      <c r="P266" s="1" t="s">
        <v>108</v>
      </c>
      <c r="Q266" s="1" t="s">
        <v>114</v>
      </c>
      <c r="AA266" s="1">
        <f t="shared" si="122"/>
        <v>771136.2</v>
      </c>
      <c r="AB266" s="1">
        <f t="shared" si="123"/>
        <v>128522.69999999998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>IF(OR(U266="",U266=0),0,MAX(AD$2:AD265)+1)</f>
        <v>0</v>
      </c>
    </row>
    <row r="267" spans="1:30" x14ac:dyDescent="0.3">
      <c r="A267" s="41">
        <f>ROW()</f>
        <v>267</v>
      </c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D267" s="24">
        <f t="shared" si="124"/>
        <v>45458</v>
      </c>
      <c r="E267" s="1" t="s">
        <v>198</v>
      </c>
      <c r="O267" s="1" t="s">
        <v>93</v>
      </c>
      <c r="P267" s="1" t="s">
        <v>108</v>
      </c>
      <c r="Q267" s="1" t="s">
        <v>115</v>
      </c>
      <c r="AA267" s="1">
        <f t="shared" si="122"/>
        <v>548854.19999999995</v>
      </c>
      <c r="AB267" s="1">
        <f t="shared" si="123"/>
        <v>91475.7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>IF(OR(U267="",U267=0),0,MAX(AD$2:AD266)+1)</f>
        <v>0</v>
      </c>
    </row>
    <row r="268" spans="1:30" x14ac:dyDescent="0.3">
      <c r="A268" s="41">
        <f>ROW()</f>
        <v>268</v>
      </c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D268" s="24">
        <f t="shared" si="124"/>
        <v>45458</v>
      </c>
      <c r="E268" s="1" t="s">
        <v>199</v>
      </c>
      <c r="O268" s="1" t="s">
        <v>93</v>
      </c>
      <c r="P268" s="1" t="s">
        <v>108</v>
      </c>
      <c r="Q268" s="1" t="s">
        <v>116</v>
      </c>
      <c r="AA268" s="1">
        <f t="shared" si="122"/>
        <v>543320.12399999995</v>
      </c>
      <c r="AB268" s="1">
        <f t="shared" si="123"/>
        <v>90553.353999999992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>IF(OR(U268="",U268=0),0,MAX(AD$2:AD267)+1)</f>
        <v>0</v>
      </c>
    </row>
    <row r="269" spans="1:30" x14ac:dyDescent="0.3">
      <c r="A269" s="41">
        <f>ROW()</f>
        <v>269</v>
      </c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D269" s="24">
        <f t="shared" si="124"/>
        <v>45458</v>
      </c>
      <c r="E269" s="1" t="s">
        <v>200</v>
      </c>
      <c r="O269" s="1" t="s">
        <v>93</v>
      </c>
      <c r="P269" s="1" t="s">
        <v>108</v>
      </c>
      <c r="Q269" s="1" t="s">
        <v>117</v>
      </c>
      <c r="AA269" s="1">
        <f t="shared" si="122"/>
        <v>655820.88984359999</v>
      </c>
      <c r="AB269" s="1">
        <f t="shared" si="123"/>
        <v>109303.4816406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>IF(OR(U269="",U269=0),0,MAX(AD$2:AD268)+1)</f>
        <v>0</v>
      </c>
    </row>
    <row r="270" spans="1:30" x14ac:dyDescent="0.3">
      <c r="A270" s="41">
        <f>ROW()</f>
        <v>270</v>
      </c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D270" s="24">
        <f t="shared" si="124"/>
        <v>45458</v>
      </c>
      <c r="E270" s="1" t="s">
        <v>201</v>
      </c>
      <c r="O270" s="1" t="s">
        <v>93</v>
      </c>
      <c r="P270" s="1" t="s">
        <v>108</v>
      </c>
      <c r="Q270" s="1" t="s">
        <v>118</v>
      </c>
      <c r="AA270" s="1">
        <f t="shared" si="122"/>
        <v>893567.45537999994</v>
      </c>
      <c r="AB270" s="1">
        <f t="shared" si="123"/>
        <v>148927.90922999999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>IF(OR(U270="",U270=0),0,MAX(AD$2:AD269)+1)</f>
        <v>0</v>
      </c>
    </row>
    <row r="271" spans="1:30" x14ac:dyDescent="0.3">
      <c r="A271" s="41">
        <f>ROW()</f>
        <v>271</v>
      </c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D271" s="24">
        <f t="shared" si="124"/>
        <v>45458</v>
      </c>
      <c r="E271" s="1" t="s">
        <v>198</v>
      </c>
      <c r="O271" s="1" t="s">
        <v>93</v>
      </c>
      <c r="P271" s="1" t="s">
        <v>108</v>
      </c>
      <c r="Q271" s="1" t="s">
        <v>120</v>
      </c>
      <c r="AA271" s="1">
        <f t="shared" si="122"/>
        <v>641424.17358000006</v>
      </c>
      <c r="AB271" s="1">
        <f t="shared" si="123"/>
        <v>106904.02893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>IF(OR(U271="",U271=0),0,MAX(AD$2:AD270)+1)</f>
        <v>0</v>
      </c>
    </row>
    <row r="272" spans="1:30" x14ac:dyDescent="0.3">
      <c r="A272" s="41">
        <f>ROW()</f>
        <v>272</v>
      </c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D272" s="24">
        <f t="shared" si="124"/>
        <v>45458</v>
      </c>
      <c r="E272" s="1" t="s">
        <v>199</v>
      </c>
      <c r="O272" s="1" t="s">
        <v>93</v>
      </c>
      <c r="P272" s="1" t="s">
        <v>108</v>
      </c>
      <c r="Q272" s="1" t="s">
        <v>121</v>
      </c>
      <c r="AA272" s="1">
        <f t="shared" ref="AA272:AA297" si="125">60%*Y35</f>
        <v>626394.20996760007</v>
      </c>
      <c r="AB272" s="1">
        <f t="shared" si="123"/>
        <v>104399.03499460001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>IF(OR(U272="",U272=0),0,MAX(AD$2:AD271)+1)</f>
        <v>0</v>
      </c>
    </row>
    <row r="273" spans="1:30" x14ac:dyDescent="0.3">
      <c r="A273" s="41">
        <f>ROW()</f>
        <v>273</v>
      </c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D273" s="24">
        <f t="shared" si="124"/>
        <v>45458</v>
      </c>
      <c r="E273" s="1" t="s">
        <v>200</v>
      </c>
      <c r="O273" s="1" t="s">
        <v>93</v>
      </c>
      <c r="P273" s="1" t="s">
        <v>108</v>
      </c>
      <c r="Q273" s="1" t="s">
        <v>122</v>
      </c>
      <c r="AA273" s="1">
        <f t="shared" si="125"/>
        <v>518076</v>
      </c>
      <c r="AB273" s="1">
        <f t="shared" si="123"/>
        <v>86346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>IF(OR(U273="",U273=0),0,MAX(AD$2:AD272)+1)</f>
        <v>0</v>
      </c>
    </row>
    <row r="274" spans="1:30" x14ac:dyDescent="0.3">
      <c r="A274" s="41">
        <f>ROW()</f>
        <v>274</v>
      </c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D274" s="24">
        <f t="shared" si="124"/>
        <v>45458</v>
      </c>
      <c r="E274" s="1" t="s">
        <v>201</v>
      </c>
      <c r="O274" s="1" t="s">
        <v>93</v>
      </c>
      <c r="P274" s="1" t="s">
        <v>108</v>
      </c>
      <c r="Q274" s="1" t="s">
        <v>123</v>
      </c>
      <c r="AA274" s="1">
        <f t="shared" si="125"/>
        <v>575640</v>
      </c>
      <c r="AB274" s="1">
        <f t="shared" si="123"/>
        <v>95940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>IF(OR(U274="",U274=0),0,MAX(AD$2:AD273)+1)</f>
        <v>0</v>
      </c>
    </row>
    <row r="275" spans="1:30" x14ac:dyDescent="0.3">
      <c r="A275" s="41">
        <f>ROW()</f>
        <v>275</v>
      </c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D275" s="24">
        <f t="shared" si="124"/>
        <v>45458</v>
      </c>
      <c r="E275" s="1" t="s">
        <v>198</v>
      </c>
      <c r="O275" s="1" t="s">
        <v>93</v>
      </c>
      <c r="P275" s="1" t="s">
        <v>108</v>
      </c>
      <c r="Q275" s="1" t="s">
        <v>124</v>
      </c>
      <c r="AA275" s="1">
        <f t="shared" si="125"/>
        <v>410760</v>
      </c>
      <c r="AB275" s="1">
        <f t="shared" si="123"/>
        <v>68460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>IF(OR(U275="",U275=0),0,MAX(AD$2:AD274)+1)</f>
        <v>0</v>
      </c>
    </row>
    <row r="276" spans="1:30" x14ac:dyDescent="0.3">
      <c r="A276" s="41">
        <f>ROW()</f>
        <v>276</v>
      </c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D276" s="24">
        <f t="shared" si="124"/>
        <v>45458</v>
      </c>
      <c r="E276" s="1" t="s">
        <v>199</v>
      </c>
      <c r="O276" s="1" t="s">
        <v>93</v>
      </c>
      <c r="P276" s="1" t="s">
        <v>108</v>
      </c>
      <c r="Q276" s="1" t="s">
        <v>125</v>
      </c>
      <c r="AA276" s="1">
        <f t="shared" si="125"/>
        <v>542819.36400000006</v>
      </c>
      <c r="AB276" s="1">
        <f t="shared" si="123"/>
        <v>90469.894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>IF(OR(U276="",U276=0),0,MAX(AD$2:AD275)+1)</f>
        <v>0</v>
      </c>
    </row>
    <row r="277" spans="1:30" x14ac:dyDescent="0.3">
      <c r="A277" s="41">
        <f>ROW()</f>
        <v>277</v>
      </c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D277" s="24">
        <f t="shared" si="124"/>
        <v>45458</v>
      </c>
      <c r="E277" s="1" t="s">
        <v>200</v>
      </c>
      <c r="O277" s="1" t="s">
        <v>93</v>
      </c>
      <c r="P277" s="1" t="s">
        <v>108</v>
      </c>
      <c r="Q277" s="1" t="s">
        <v>126</v>
      </c>
      <c r="AA277" s="1">
        <f t="shared" si="125"/>
        <v>601486.23600000003</v>
      </c>
      <c r="AB277" s="1">
        <f t="shared" si="123"/>
        <v>100247.70600000001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>IF(OR(U277="",U277=0),0,MAX(AD$2:AD276)+1)</f>
        <v>0</v>
      </c>
    </row>
    <row r="278" spans="1:30" x14ac:dyDescent="0.3">
      <c r="A278" s="41">
        <f>ROW()</f>
        <v>278</v>
      </c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D278" s="24">
        <f t="shared" si="124"/>
        <v>45458</v>
      </c>
      <c r="E278" s="1" t="s">
        <v>201</v>
      </c>
      <c r="O278" s="1" t="s">
        <v>93</v>
      </c>
      <c r="P278" s="1" t="s">
        <v>119</v>
      </c>
      <c r="Q278" s="1" t="s">
        <v>127</v>
      </c>
      <c r="AA278" s="1">
        <f t="shared" si="125"/>
        <v>675090.66599999985</v>
      </c>
      <c r="AB278" s="1">
        <f t="shared" si="123"/>
        <v>112515.11099999998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>IF(OR(U278="",U278=0),0,MAX(AD$2:AD277)+1)</f>
        <v>0</v>
      </c>
    </row>
    <row r="279" spans="1:30" x14ac:dyDescent="0.3">
      <c r="A279" s="41">
        <f>ROW()</f>
        <v>279</v>
      </c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D279" s="24">
        <f t="shared" si="124"/>
        <v>45458</v>
      </c>
      <c r="E279" s="1" t="s">
        <v>198</v>
      </c>
      <c r="O279" s="1" t="s">
        <v>93</v>
      </c>
      <c r="P279" s="1" t="s">
        <v>119</v>
      </c>
      <c r="Q279" s="1" t="s">
        <v>128</v>
      </c>
      <c r="AA279" s="1">
        <f t="shared" si="125"/>
        <v>483320.12400000001</v>
      </c>
      <c r="AB279" s="1">
        <f t="shared" si="123"/>
        <v>80553.353999999992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>IF(OR(U279="",U279=0),0,MAX(AD$2:AD278)+1)</f>
        <v>0</v>
      </c>
    </row>
    <row r="280" spans="1:30" x14ac:dyDescent="0.3">
      <c r="A280" s="41">
        <f>ROW()</f>
        <v>280</v>
      </c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D280" s="24">
        <f t="shared" si="124"/>
        <v>45458</v>
      </c>
      <c r="E280" s="1" t="s">
        <v>199</v>
      </c>
      <c r="O280" s="1" t="s">
        <v>93</v>
      </c>
      <c r="P280" s="1" t="s">
        <v>119</v>
      </c>
      <c r="Q280" s="1" t="s">
        <v>129</v>
      </c>
      <c r="AA280" s="1">
        <f t="shared" si="125"/>
        <v>625820.88984359999</v>
      </c>
      <c r="AB280" s="1">
        <f t="shared" si="123"/>
        <v>104303.4816406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>IF(OR(U280="",U280=0),0,MAX(AD$2:AD279)+1)</f>
        <v>0</v>
      </c>
    </row>
    <row r="281" spans="1:30" x14ac:dyDescent="0.3">
      <c r="A281" s="41">
        <f>ROW()</f>
        <v>281</v>
      </c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D281" s="24">
        <f t="shared" si="124"/>
        <v>45458</v>
      </c>
      <c r="E281" s="1" t="s">
        <v>200</v>
      </c>
      <c r="O281" s="1" t="s">
        <v>93</v>
      </c>
      <c r="P281" s="1" t="s">
        <v>119</v>
      </c>
      <c r="Q281" s="1" t="s">
        <v>167</v>
      </c>
      <c r="AA281" s="1">
        <f t="shared" si="125"/>
        <v>696982.61519639997</v>
      </c>
      <c r="AB281" s="1">
        <f t="shared" si="123"/>
        <v>116163.76919939999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>IF(OR(U281="",U281=0),0,MAX(AD$2:AD280)+1)</f>
        <v>0</v>
      </c>
    </row>
    <row r="282" spans="1:30" x14ac:dyDescent="0.3">
      <c r="A282" s="41">
        <f>ROW()</f>
        <v>282</v>
      </c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D282" s="24">
        <f t="shared" si="124"/>
        <v>45458</v>
      </c>
      <c r="E282" s="1" t="s">
        <v>201</v>
      </c>
      <c r="O282" s="1" t="s">
        <v>93</v>
      </c>
      <c r="P282" s="1" t="s">
        <v>119</v>
      </c>
      <c r="Q282" s="1" t="s">
        <v>168</v>
      </c>
      <c r="AA282" s="1">
        <f t="shared" si="125"/>
        <v>788951.7335034</v>
      </c>
      <c r="AB282" s="1">
        <f t="shared" si="123"/>
        <v>131491.95558390001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>IF(OR(U282="",U282=0),0,MAX(AD$2:AD281)+1)</f>
        <v>0</v>
      </c>
    </row>
    <row r="283" spans="1:30" x14ac:dyDescent="0.3">
      <c r="A283" s="41">
        <f>ROW()</f>
        <v>283</v>
      </c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D283" s="24">
        <f t="shared" si="124"/>
        <v>45458</v>
      </c>
      <c r="E283" s="1" t="s">
        <v>198</v>
      </c>
      <c r="O283" s="1" t="s">
        <v>93</v>
      </c>
      <c r="P283" s="1" t="s">
        <v>119</v>
      </c>
      <c r="Q283" s="1" t="s">
        <v>169</v>
      </c>
      <c r="AA283" s="1">
        <f t="shared" si="125"/>
        <v>566394.20996760007</v>
      </c>
      <c r="AB283" s="1">
        <f t="shared" si="123"/>
        <v>94399.034994600006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>IF(OR(U283="",U283=0),0,MAX(AD$2:AD282)+1)</f>
        <v>0</v>
      </c>
    </row>
    <row r="284" spans="1:30" x14ac:dyDescent="0.3">
      <c r="A284" s="41">
        <f>ROW()</f>
        <v>284</v>
      </c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D284" s="24">
        <f t="shared" si="124"/>
        <v>45458</v>
      </c>
      <c r="E284" s="1" t="s">
        <v>199</v>
      </c>
      <c r="O284" s="1" t="s">
        <v>93</v>
      </c>
      <c r="P284" s="1" t="s">
        <v>119</v>
      </c>
      <c r="Q284" s="1" t="s">
        <v>170</v>
      </c>
      <c r="AA284" s="1">
        <f t="shared" si="125"/>
        <v>488076</v>
      </c>
      <c r="AB284" s="1">
        <f t="shared" si="123"/>
        <v>81346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>IF(OR(U284="",U284=0),0,MAX(AD$2:AD283)+1)</f>
        <v>0</v>
      </c>
    </row>
    <row r="285" spans="1:30" x14ac:dyDescent="0.3">
      <c r="A285" s="41">
        <f>ROW()</f>
        <v>285</v>
      </c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D285" s="24">
        <f t="shared" si="124"/>
        <v>45458</v>
      </c>
      <c r="E285" s="1" t="s">
        <v>200</v>
      </c>
      <c r="O285" s="1" t="s">
        <v>93</v>
      </c>
      <c r="P285" s="1" t="s">
        <v>119</v>
      </c>
      <c r="Q285" s="1" t="s">
        <v>171</v>
      </c>
      <c r="AA285" s="1">
        <f t="shared" si="125"/>
        <v>448999.2</v>
      </c>
      <c r="AB285" s="1">
        <f t="shared" si="123"/>
        <v>74833.200000000012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>IF(OR(U285="",U285=0),0,MAX(AD$2:AD284)+1)</f>
        <v>0</v>
      </c>
    </row>
    <row r="286" spans="1:30" x14ac:dyDescent="0.3">
      <c r="A286" s="41">
        <f>ROW()</f>
        <v>286</v>
      </c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D286" s="24">
        <f t="shared" si="124"/>
        <v>45458</v>
      </c>
      <c r="E286" s="1" t="s">
        <v>201</v>
      </c>
      <c r="O286" s="1" t="s">
        <v>93</v>
      </c>
      <c r="P286" s="1" t="s">
        <v>119</v>
      </c>
      <c r="Q286" s="1" t="s">
        <v>172</v>
      </c>
      <c r="AA286" s="1">
        <f t="shared" si="125"/>
        <v>505234.8</v>
      </c>
      <c r="AB286" s="1">
        <f t="shared" si="123"/>
        <v>84205.8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>IF(OR(U286="",U286=0),0,MAX(AD$2:AD285)+1)</f>
        <v>0</v>
      </c>
    </row>
    <row r="287" spans="1:30" x14ac:dyDescent="0.3">
      <c r="A287" s="41">
        <f>ROW()</f>
        <v>287</v>
      </c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D287" s="24">
        <f t="shared" si="124"/>
        <v>45458</v>
      </c>
      <c r="E287" s="1" t="s">
        <v>198</v>
      </c>
      <c r="O287" s="1" t="s">
        <v>93</v>
      </c>
      <c r="P287" s="1" t="s">
        <v>119</v>
      </c>
      <c r="Q287" s="1" t="s">
        <v>173</v>
      </c>
      <c r="AA287" s="1">
        <f t="shared" si="125"/>
        <v>482819.364</v>
      </c>
      <c r="AB287" s="1">
        <f t="shared" si="123"/>
        <v>80469.894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>IF(OR(U287="",U287=0),0,MAX(AD$2:AD286)+1)</f>
        <v>0</v>
      </c>
    </row>
    <row r="288" spans="1:30" x14ac:dyDescent="0.3">
      <c r="A288" s="41">
        <f>ROW()</f>
        <v>288</v>
      </c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D288" s="24">
        <f t="shared" si="124"/>
        <v>45458</v>
      </c>
      <c r="E288" s="1" t="s">
        <v>199</v>
      </c>
      <c r="O288" s="1" t="s">
        <v>93</v>
      </c>
      <c r="P288" s="1" t="s">
        <v>130</v>
      </c>
      <c r="Q288" s="1" t="s">
        <v>131</v>
      </c>
      <c r="AA288" s="1">
        <f t="shared" si="125"/>
        <v>571486.23600000003</v>
      </c>
      <c r="AB288" s="1">
        <f t="shared" si="123"/>
        <v>95247.706000000006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>IF(OR(U288="",U288=0),0,MAX(AD$2:AD287)+1)</f>
        <v>0</v>
      </c>
    </row>
    <row r="289" spans="1:30" x14ac:dyDescent="0.3">
      <c r="A289" s="41">
        <f>ROW()</f>
        <v>289</v>
      </c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D289" s="24">
        <f t="shared" si="124"/>
        <v>45458</v>
      </c>
      <c r="E289" s="1" t="s">
        <v>200</v>
      </c>
      <c r="O289" s="1" t="s">
        <v>93</v>
      </c>
      <c r="P289" s="1" t="s">
        <v>130</v>
      </c>
      <c r="Q289" s="1" t="s">
        <v>132</v>
      </c>
      <c r="AA289" s="1">
        <f t="shared" si="125"/>
        <v>526570.71947999997</v>
      </c>
      <c r="AB289" s="1">
        <f t="shared" si="123"/>
        <v>87761.786579999985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>IF(OR(U289="",U289=0),0,MAX(AD$2:AD288)+1)</f>
        <v>0</v>
      </c>
    </row>
    <row r="290" spans="1:30" x14ac:dyDescent="0.3">
      <c r="A290" s="41">
        <f>ROW()</f>
        <v>290</v>
      </c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D290" s="24">
        <f t="shared" si="124"/>
        <v>45458</v>
      </c>
      <c r="E290" s="1" t="s">
        <v>201</v>
      </c>
      <c r="O290" s="1" t="s">
        <v>93</v>
      </c>
      <c r="P290" s="1" t="s">
        <v>130</v>
      </c>
      <c r="Q290" s="1" t="s">
        <v>133</v>
      </c>
      <c r="AA290" s="1">
        <f t="shared" si="125"/>
        <v>594483.75251999998</v>
      </c>
      <c r="AB290" s="1">
        <f t="shared" si="123"/>
        <v>99080.625419999997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>IF(OR(U290="",U290=0),0,MAX(AD$2:AD289)+1)</f>
        <v>0</v>
      </c>
    </row>
    <row r="291" spans="1:30" x14ac:dyDescent="0.3">
      <c r="A291" s="41">
        <f>ROW()</f>
        <v>291</v>
      </c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D291" s="24">
        <f t="shared" si="124"/>
        <v>45458</v>
      </c>
      <c r="E291" s="1" t="s">
        <v>198</v>
      </c>
      <c r="O291" s="1" t="s">
        <v>93</v>
      </c>
      <c r="P291" s="1" t="s">
        <v>130</v>
      </c>
      <c r="Q291" s="1" t="s">
        <v>134</v>
      </c>
      <c r="AA291" s="1">
        <f t="shared" si="125"/>
        <v>565820.88984359999</v>
      </c>
      <c r="AB291" s="1">
        <f t="shared" si="123"/>
        <v>94303.481640600003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>IF(OR(U291="",U291=0),0,MAX(AD$2:AD290)+1)</f>
        <v>0</v>
      </c>
    </row>
    <row r="292" spans="1:30" x14ac:dyDescent="0.3">
      <c r="A292" s="41">
        <f>ROW()</f>
        <v>292</v>
      </c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D292" s="24">
        <f t="shared" si="124"/>
        <v>45458</v>
      </c>
      <c r="E292" s="1" t="s">
        <v>199</v>
      </c>
      <c r="O292" s="1" t="s">
        <v>93</v>
      </c>
      <c r="P292" s="1" t="s">
        <v>130</v>
      </c>
      <c r="Q292" s="1" t="s">
        <v>135</v>
      </c>
      <c r="AA292" s="1">
        <f t="shared" si="125"/>
        <v>666982.61519639997</v>
      </c>
      <c r="AB292" s="1">
        <f t="shared" si="123"/>
        <v>111163.76919939999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>IF(OR(U292="",U292=0),0,MAX(AD$2:AD291)+1)</f>
        <v>0</v>
      </c>
    </row>
    <row r="293" spans="1:30" x14ac:dyDescent="0.3">
      <c r="A293" s="41">
        <f>ROW()</f>
        <v>293</v>
      </c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D293" s="24">
        <f t="shared" si="124"/>
        <v>45458</v>
      </c>
      <c r="E293" s="1" t="s">
        <v>200</v>
      </c>
      <c r="O293" s="1" t="s">
        <v>93</v>
      </c>
      <c r="P293" s="1" t="s">
        <v>130</v>
      </c>
      <c r="Q293" s="1" t="s">
        <v>136</v>
      </c>
      <c r="AA293" s="1">
        <f t="shared" si="125"/>
        <v>615382.35213265207</v>
      </c>
      <c r="AB293" s="1">
        <f t="shared" si="123"/>
        <v>102563.72535544202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>IF(OR(U293="",U293=0),0,MAX(AD$2:AD292)+1)</f>
        <v>0</v>
      </c>
    </row>
    <row r="294" spans="1:30" x14ac:dyDescent="0.3">
      <c r="A294" s="41">
        <f>ROW()</f>
        <v>294</v>
      </c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D294" s="24">
        <f t="shared" si="124"/>
        <v>45458</v>
      </c>
      <c r="E294" s="1" t="s">
        <v>201</v>
      </c>
      <c r="O294" s="1" t="s">
        <v>93</v>
      </c>
      <c r="P294" s="1" t="s">
        <v>130</v>
      </c>
      <c r="Q294" s="1" t="s">
        <v>137</v>
      </c>
      <c r="AA294" s="1">
        <f t="shared" si="125"/>
        <v>696664.87826014811</v>
      </c>
      <c r="AB294" s="1">
        <f t="shared" si="123"/>
        <v>116110.81304335801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>IF(OR(U294="",U294=0),0,MAX(AD$2:AD293)+1)</f>
        <v>0</v>
      </c>
    </row>
    <row r="295" spans="1:30" x14ac:dyDescent="0.3">
      <c r="A295" s="41">
        <f>ROW()</f>
        <v>295</v>
      </c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D295" s="24">
        <f t="shared" si="124"/>
        <v>45458</v>
      </c>
      <c r="E295" s="1" t="s">
        <v>198</v>
      </c>
      <c r="O295" s="1" t="s">
        <v>93</v>
      </c>
      <c r="P295" s="1" t="s">
        <v>130</v>
      </c>
      <c r="Q295" s="1" t="s">
        <v>138</v>
      </c>
      <c r="AA295" s="1">
        <f t="shared" si="125"/>
        <v>428076</v>
      </c>
      <c r="AB295" s="1">
        <f t="shared" si="123"/>
        <v>71346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>IF(OR(U295="",U295=0),0,MAX(AD$2:AD294)+1)</f>
        <v>0</v>
      </c>
    </row>
    <row r="296" spans="1:30" x14ac:dyDescent="0.3">
      <c r="A296" s="41">
        <f>ROW()</f>
        <v>296</v>
      </c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D296" s="24">
        <f t="shared" si="124"/>
        <v>45458</v>
      </c>
      <c r="E296" s="1" t="s">
        <v>199</v>
      </c>
      <c r="O296" s="1" t="s">
        <v>93</v>
      </c>
      <c r="P296" s="1" t="s">
        <v>130</v>
      </c>
      <c r="Q296" s="1" t="s">
        <v>139</v>
      </c>
      <c r="AA296" s="1">
        <f t="shared" si="125"/>
        <v>418999.2</v>
      </c>
      <c r="AB296" s="1">
        <f t="shared" si="123"/>
        <v>69833.200000000012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>IF(OR(U296="",U296=0),0,MAX(AD$2:AD295)+1)</f>
        <v>0</v>
      </c>
    </row>
    <row r="297" spans="1:30" x14ac:dyDescent="0.3">
      <c r="A297" s="41">
        <f>ROW()</f>
        <v>297</v>
      </c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D297" s="24">
        <f t="shared" si="124"/>
        <v>45458</v>
      </c>
      <c r="E297" s="1" t="s">
        <v>200</v>
      </c>
      <c r="O297" s="1" t="s">
        <v>93</v>
      </c>
      <c r="P297" s="1" t="s">
        <v>130</v>
      </c>
      <c r="Q297" s="1" t="s">
        <v>140</v>
      </c>
      <c r="AA297" s="1">
        <f t="shared" si="125"/>
        <v>394083.14399999997</v>
      </c>
      <c r="AB297" s="1">
        <f t="shared" si="123"/>
        <v>65680.52399999999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>IF(OR(U297="",U297=0),0,MAX(AD$2:AD296)+1)</f>
        <v>0</v>
      </c>
    </row>
    <row r="298" spans="1:30" x14ac:dyDescent="0.3">
      <c r="A298" s="41">
        <f>ROW()</f>
        <v>298</v>
      </c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D298" s="24">
        <f t="shared" si="124"/>
        <v>45458</v>
      </c>
      <c r="E298" s="1" t="s">
        <v>201</v>
      </c>
      <c r="O298" s="1" t="s">
        <v>58</v>
      </c>
      <c r="P298" s="1" t="s">
        <v>59</v>
      </c>
      <c r="Q298" s="1" t="s">
        <v>61</v>
      </c>
      <c r="AA298" s="1">
        <f>182%*SUM(AA240:AA297)</f>
        <v>64216069.271686353</v>
      </c>
      <c r="AB298" s="1">
        <f>AA298/120*20</f>
        <v>10702678.211947726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>IF(OR(U298="",U298=0),0,MAX(AD$2:AD297)+1)</f>
        <v>0</v>
      </c>
    </row>
    <row r="299" spans="1:30" x14ac:dyDescent="0.3">
      <c r="A299" s="41">
        <f>ROW()</f>
        <v>299</v>
      </c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D299" s="24">
        <f>D298-45</f>
        <v>45413</v>
      </c>
      <c r="E299" s="1" t="s">
        <v>198</v>
      </c>
      <c r="O299" s="1" t="s">
        <v>83</v>
      </c>
      <c r="P299" s="1" t="s">
        <v>85</v>
      </c>
      <c r="Q299" s="1" t="s">
        <v>61</v>
      </c>
      <c r="Y299" s="1">
        <f>20%*AA298</f>
        <v>12843213.854337271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>IF(OR(U299="",U299=0),0,MAX(AD$2:AD298)+1)</f>
        <v>0</v>
      </c>
    </row>
    <row r="300" spans="1:30" x14ac:dyDescent="0.3">
      <c r="A300" s="41">
        <f>ROW()</f>
        <v>300</v>
      </c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D300" s="24">
        <f>D298-21</f>
        <v>45437</v>
      </c>
      <c r="E300" s="1" t="s">
        <v>199</v>
      </c>
      <c r="O300" s="1" t="s">
        <v>83</v>
      </c>
      <c r="P300" s="1" t="s">
        <v>85</v>
      </c>
      <c r="Q300" s="1" t="s">
        <v>61</v>
      </c>
      <c r="Y300" s="1">
        <f>20%*AA298</f>
        <v>12843213.854337271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>IF(OR(U300="",U300=0),0,MAX(AD$2:AD299)+1)</f>
        <v>0</v>
      </c>
    </row>
    <row r="301" spans="1:30" x14ac:dyDescent="0.3">
      <c r="A301" s="41">
        <f>ROW()</f>
        <v>301</v>
      </c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D301" s="24">
        <f>D298</f>
        <v>45458</v>
      </c>
      <c r="E301" s="1" t="s">
        <v>200</v>
      </c>
      <c r="O301" s="1" t="s">
        <v>83</v>
      </c>
      <c r="P301" s="1" t="s">
        <v>85</v>
      </c>
      <c r="Q301" s="1" t="s">
        <v>61</v>
      </c>
      <c r="Y301" s="1">
        <f>30%*AA298</f>
        <v>19264820.781505905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>IF(OR(U301="",U301=0),0,MAX(AD$2:AD300)+1)</f>
        <v>0</v>
      </c>
    </row>
    <row r="302" spans="1:30" x14ac:dyDescent="0.3">
      <c r="A302" s="41">
        <f>ROW()</f>
        <v>302</v>
      </c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D302" s="24">
        <f>D298+45</f>
        <v>45503</v>
      </c>
      <c r="E302" s="1" t="s">
        <v>201</v>
      </c>
      <c r="O302" s="1" t="s">
        <v>83</v>
      </c>
      <c r="P302" s="1" t="s">
        <v>85</v>
      </c>
      <c r="Q302" s="1" t="s">
        <v>61</v>
      </c>
      <c r="Y302" s="1">
        <f>30%*AA298</f>
        <v>19264820.781505905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>IF(OR(U302="",U302=0),0,MAX(AD$2:AD301)+1)</f>
        <v>0</v>
      </c>
    </row>
    <row r="303" spans="1:30" x14ac:dyDescent="0.3">
      <c r="A303" s="41">
        <f>ROW()</f>
        <v>303</v>
      </c>
      <c r="B303" s="26" t="e">
        <f>IF(AND(O303=0,P303=0,Q303=0,#REF!=0),0,IF(OR(COUNTIFS(Items!$E:$E,O303,Items!$F:$F,P303,Items!$G:$G,Q303)=1,COUNTIFS(Items!$M:$M,O303,Items!$N:$N,P303,Items!$O:$O,Q303)=1,COUNTIFS(Items!$U:$U,O303,Items!$V:$V,P303,Items!$W:$W,Q303)=1),0,1))</f>
        <v>#REF!</v>
      </c>
      <c r="D303" s="24">
        <f>D3+12</f>
        <v>45304</v>
      </c>
      <c r="E303" s="1" t="s">
        <v>198</v>
      </c>
      <c r="O303" s="1" t="s">
        <v>205</v>
      </c>
      <c r="P303" s="1" t="s">
        <v>206</v>
      </c>
      <c r="Q303" s="1" t="s">
        <v>207</v>
      </c>
      <c r="Y303" s="1">
        <f>10%*Y3</f>
        <v>100000</v>
      </c>
      <c r="Z303" s="1">
        <f>Y303/120*20</f>
        <v>16666.666666666668</v>
      </c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>IF(OR(U303="",U303=0),0,MAX(AD$2:AD302)+1)</f>
        <v>0</v>
      </c>
    </row>
    <row r="304" spans="1:30" x14ac:dyDescent="0.3">
      <c r="A304" s="41">
        <f>ROW()</f>
        <v>304</v>
      </c>
      <c r="B304" s="26" t="e">
        <f>IF(AND(O304=0,P304=0,Q304=0,#REF!=0),0,IF(OR(COUNTIFS(Items!$E:$E,O304,Items!$F:$F,P304,Items!$G:$G,Q304)=1,COUNTIFS(Items!$M:$M,O304,Items!$N:$N,P304,Items!$O:$O,Q304)=1,COUNTIFS(Items!$U:$U,O304,Items!$V:$V,P304,Items!$W:$W,Q304)=1),0,1))</f>
        <v>#REF!</v>
      </c>
      <c r="D304" s="24">
        <f t="shared" ref="D304:D360" si="126">D4+12</f>
        <v>45314</v>
      </c>
      <c r="E304" s="1" t="s">
        <v>199</v>
      </c>
      <c r="O304" s="1" t="s">
        <v>205</v>
      </c>
      <c r="P304" s="1" t="s">
        <v>206</v>
      </c>
      <c r="Q304" s="1" t="s">
        <v>208</v>
      </c>
      <c r="Y304" s="1">
        <f>5%*Y4</f>
        <v>46500</v>
      </c>
      <c r="Z304" s="1">
        <f t="shared" ref="Z304:Z360" si="127">Y304/120*20</f>
        <v>7750</v>
      </c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>IF(OR(U304="",U304=0),0,MAX(AD$2:AD303)+1)</f>
        <v>0</v>
      </c>
    </row>
    <row r="305" spans="1:30" x14ac:dyDescent="0.3">
      <c r="A305" s="41">
        <f>ROW()</f>
        <v>305</v>
      </c>
      <c r="B305" s="26" t="e">
        <f>IF(AND(O305=0,P305=0,Q305=0,#REF!=0),0,IF(OR(COUNTIFS(Items!$E:$E,O305,Items!$F:$F,P305,Items!$G:$G,Q305)=1,COUNTIFS(Items!$M:$M,O305,Items!$N:$N,P305,Items!$O:$O,Q305)=1,COUNTIFS(Items!$U:$U,O305,Items!$V:$V,P305,Items!$W:$W,Q305)=1),0,1))</f>
        <v>#REF!</v>
      </c>
      <c r="D305" s="24">
        <f t="shared" si="126"/>
        <v>45324</v>
      </c>
      <c r="E305" s="1" t="s">
        <v>200</v>
      </c>
      <c r="O305" s="1" t="s">
        <v>205</v>
      </c>
      <c r="P305" s="1" t="s">
        <v>206</v>
      </c>
      <c r="Q305" s="1" t="s">
        <v>209</v>
      </c>
      <c r="Y305" s="1">
        <f>23%*Y5</f>
        <v>246100</v>
      </c>
      <c r="Z305" s="1">
        <f t="shared" si="127"/>
        <v>41016.666666666672</v>
      </c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>IF(OR(U305="",U305=0),0,MAX(AD$2:AD304)+1)</f>
        <v>0</v>
      </c>
    </row>
    <row r="306" spans="1:30" x14ac:dyDescent="0.3">
      <c r="A306" s="41">
        <f>ROW()</f>
        <v>306</v>
      </c>
      <c r="B306" s="26" t="e">
        <f>IF(AND(O306=0,P306=0,Q306=0,#REF!=0),0,IF(OR(COUNTIFS(Items!$E:$E,O306,Items!$F:$F,P306,Items!$G:$G,Q306)=1,COUNTIFS(Items!$M:$M,O306,Items!$N:$N,P306,Items!$O:$O,Q306)=1,COUNTIFS(Items!$U:$U,O306,Items!$V:$V,P306,Items!$W:$W,Q306)=1),0,1))</f>
        <v>#REF!</v>
      </c>
      <c r="D306" s="24">
        <f t="shared" si="126"/>
        <v>45334</v>
      </c>
      <c r="E306" s="1" t="s">
        <v>201</v>
      </c>
      <c r="O306" s="1" t="s">
        <v>205</v>
      </c>
      <c r="P306" s="1" t="s">
        <v>206</v>
      </c>
      <c r="Q306" s="1" t="s">
        <v>210</v>
      </c>
      <c r="Y306" s="1">
        <f>17%*Y6</f>
        <v>169167</v>
      </c>
      <c r="Z306" s="1">
        <f t="shared" si="127"/>
        <v>28194.5</v>
      </c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>IF(OR(U306="",U306=0),0,MAX(AD$2:AD305)+1)</f>
        <v>0</v>
      </c>
    </row>
    <row r="307" spans="1:30" x14ac:dyDescent="0.3">
      <c r="A307" s="41">
        <f>ROW()</f>
        <v>307</v>
      </c>
      <c r="B307" s="26" t="e">
        <f>IF(AND(O307=0,P307=0,Q307=0,#REF!=0),0,IF(OR(COUNTIFS(Items!$E:$E,O307,Items!$F:$F,P307,Items!$G:$G,Q307)=1,COUNTIFS(Items!$M:$M,O307,Items!$N:$N,P307,Items!$O:$O,Q307)=1,COUNTIFS(Items!$U:$U,O307,Items!$V:$V,P307,Items!$W:$W,Q307)=1),0,1))</f>
        <v>#REF!</v>
      </c>
      <c r="D307" s="24">
        <f t="shared" si="126"/>
        <v>45344</v>
      </c>
      <c r="E307" s="1" t="s">
        <v>198</v>
      </c>
      <c r="O307" s="1" t="s">
        <v>205</v>
      </c>
      <c r="P307" s="1" t="s">
        <v>206</v>
      </c>
      <c r="Q307" s="1" t="s">
        <v>211</v>
      </c>
      <c r="Y307" s="1">
        <f>10%*Y7</f>
        <v>114490</v>
      </c>
      <c r="Z307" s="1">
        <f t="shared" si="127"/>
        <v>19081.666666666668</v>
      </c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>IF(OR(U307="",U307=0),0,MAX(AD$2:AD306)+1)</f>
        <v>0</v>
      </c>
    </row>
    <row r="308" spans="1:30" x14ac:dyDescent="0.3">
      <c r="A308" s="41">
        <f>ROW()</f>
        <v>308</v>
      </c>
      <c r="B308" s="26" t="e">
        <f>IF(AND(O308=0,P308=0,Q308=0,#REF!=0),0,IF(OR(COUNTIFS(Items!$E:$E,O308,Items!$F:$F,P308,Items!$G:$G,Q308)=1,COUNTIFS(Items!$M:$M,O308,Items!$N:$N,P308,Items!$O:$O,Q308)=1,COUNTIFS(Items!$U:$U,O308,Items!$V:$V,P308,Items!$W:$W,Q308)=1),0,1))</f>
        <v>#REF!</v>
      </c>
      <c r="D308" s="24">
        <f t="shared" si="126"/>
        <v>45354</v>
      </c>
      <c r="E308" s="1" t="s">
        <v>199</v>
      </c>
      <c r="O308" s="1" t="s">
        <v>205</v>
      </c>
      <c r="P308" s="1" t="s">
        <v>206</v>
      </c>
      <c r="Q308" s="1" t="s">
        <v>212</v>
      </c>
      <c r="Y308" s="1">
        <f>5%*Y8</f>
        <v>53237.850000000006</v>
      </c>
      <c r="Z308" s="1">
        <f t="shared" si="127"/>
        <v>8872.9750000000022</v>
      </c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>IF(OR(U308="",U308=0),0,MAX(AD$2:AD307)+1)</f>
        <v>0</v>
      </c>
    </row>
    <row r="309" spans="1:30" x14ac:dyDescent="0.3">
      <c r="A309" s="41">
        <f>ROW()</f>
        <v>309</v>
      </c>
      <c r="B309" s="26" t="e">
        <f>IF(AND(O309=0,P309=0,Q309=0,#REF!=0),0,IF(OR(COUNTIFS(Items!$E:$E,O309,Items!$F:$F,P309,Items!$G:$G,Q309)=1,COUNTIFS(Items!$M:$M,O309,Items!$N:$N,P309,Items!$O:$O,Q309)=1,COUNTIFS(Items!$U:$U,O309,Items!$V:$V,P309,Items!$W:$W,Q309)=1),0,1))</f>
        <v>#REF!</v>
      </c>
      <c r="D309" s="24">
        <f t="shared" si="126"/>
        <v>45364</v>
      </c>
      <c r="E309" s="1" t="s">
        <v>200</v>
      </c>
      <c r="O309" s="1" t="s">
        <v>205</v>
      </c>
      <c r="P309" s="1" t="s">
        <v>206</v>
      </c>
      <c r="Q309" s="1" t="s">
        <v>213</v>
      </c>
      <c r="Y309" s="1">
        <f>23%*Y9</f>
        <v>281759.89</v>
      </c>
      <c r="Z309" s="1">
        <f t="shared" si="127"/>
        <v>46959.981666666674</v>
      </c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>IF(OR(U309="",U309=0),0,MAX(AD$2:AD308)+1)</f>
        <v>0</v>
      </c>
    </row>
    <row r="310" spans="1:30" x14ac:dyDescent="0.3">
      <c r="A310" s="41">
        <f>ROW()</f>
        <v>310</v>
      </c>
      <c r="B310" s="26" t="e">
        <f>IF(AND(O310=0,P310=0,Q310=0,#REF!=0),0,IF(OR(COUNTIFS(Items!$E:$E,O310,Items!$F:$F,P310,Items!$G:$G,Q310)=1,COUNTIFS(Items!$M:$M,O310,Items!$N:$N,P310,Items!$O:$O,Q310)=1,COUNTIFS(Items!$U:$U,O310,Items!$V:$V,P310,Items!$W:$W,Q310)=1),0,1))</f>
        <v>#REF!</v>
      </c>
      <c r="D310" s="24">
        <f t="shared" si="126"/>
        <v>45374</v>
      </c>
      <c r="E310" s="1" t="s">
        <v>201</v>
      </c>
      <c r="O310" s="1" t="s">
        <v>205</v>
      </c>
      <c r="P310" s="1" t="s">
        <v>206</v>
      </c>
      <c r="Q310" s="1" t="s">
        <v>214</v>
      </c>
      <c r="Y310" s="1">
        <f>17%*Y10</f>
        <v>193679.29830000002</v>
      </c>
      <c r="Z310" s="1">
        <f t="shared" si="127"/>
        <v>32279.883050000004</v>
      </c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>IF(OR(U310="",U310=0),0,MAX(AD$2:AD309)+1)</f>
        <v>0</v>
      </c>
    </row>
    <row r="311" spans="1:30" x14ac:dyDescent="0.3">
      <c r="A311" s="41">
        <f>ROW()</f>
        <v>311</v>
      </c>
      <c r="B311" s="26" t="e">
        <f>IF(AND(O311=0,P311=0,Q311=0,#REF!=0),0,IF(OR(COUNTIFS(Items!$E:$E,O311,Items!$F:$F,P311,Items!$G:$G,Q311)=1,COUNTIFS(Items!$M:$M,O311,Items!$N:$N,P311,Items!$O:$O,Q311)=1,COUNTIFS(Items!$U:$U,O311,Items!$V:$V,P311,Items!$W:$W,Q311)=1),0,1))</f>
        <v>#REF!</v>
      </c>
      <c r="D311" s="24">
        <f t="shared" si="126"/>
        <v>45384</v>
      </c>
      <c r="E311" s="1" t="s">
        <v>198</v>
      </c>
      <c r="O311" s="1" t="s">
        <v>205</v>
      </c>
      <c r="P311" s="1" t="s">
        <v>206</v>
      </c>
      <c r="Q311" s="1" t="s">
        <v>215</v>
      </c>
      <c r="Y311" s="1">
        <f>10%*Y11</f>
        <v>131079.601</v>
      </c>
      <c r="Z311" s="1">
        <f t="shared" si="127"/>
        <v>21846.600166666667</v>
      </c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>IF(OR(U311="",U311=0),0,MAX(AD$2:AD310)+1)</f>
        <v>0</v>
      </c>
    </row>
    <row r="312" spans="1:30" x14ac:dyDescent="0.3">
      <c r="A312" s="41">
        <f>ROW()</f>
        <v>312</v>
      </c>
      <c r="B312" s="26" t="e">
        <f>IF(AND(O312=0,P312=0,Q312=0,#REF!=0),0,IF(OR(COUNTIFS(Items!$E:$E,O312,Items!$F:$F,P312,Items!$G:$G,Q312)=1,COUNTIFS(Items!$M:$M,O312,Items!$N:$N,P312,Items!$O:$O,Q312)=1,COUNTIFS(Items!$U:$U,O312,Items!$V:$V,P312,Items!$W:$W,Q312)=1),0,1))</f>
        <v>#REF!</v>
      </c>
      <c r="D312" s="24">
        <f t="shared" si="126"/>
        <v>45394</v>
      </c>
      <c r="E312" s="1" t="s">
        <v>199</v>
      </c>
      <c r="O312" s="1" t="s">
        <v>205</v>
      </c>
      <c r="P312" s="1" t="s">
        <v>206</v>
      </c>
      <c r="Q312" s="1" t="s">
        <v>216</v>
      </c>
      <c r="Y312" s="1">
        <f>5%*Y12</f>
        <v>60952.014465000007</v>
      </c>
      <c r="Z312" s="1">
        <f t="shared" si="127"/>
        <v>10158.669077500001</v>
      </c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>IF(OR(U312="",U312=0),0,MAX(AD$2:AD311)+1)</f>
        <v>0</v>
      </c>
    </row>
    <row r="313" spans="1:30" x14ac:dyDescent="0.3">
      <c r="A313" s="41">
        <f>ROW()</f>
        <v>313</v>
      </c>
      <c r="B313" s="26" t="e">
        <f>IF(AND(O313=0,P313=0,Q313=0,#REF!=0),0,IF(OR(COUNTIFS(Items!$E:$E,O313,Items!$F:$F,P313,Items!$G:$G,Q313)=1,COUNTIFS(Items!$M:$M,O313,Items!$N:$N,P313,Items!$O:$O,Q313)=1,COUNTIFS(Items!$U:$U,O313,Items!$V:$V,P313,Items!$W:$W,Q313)=1),0,1))</f>
        <v>#REF!</v>
      </c>
      <c r="D313" s="24">
        <f t="shared" si="126"/>
        <v>45404</v>
      </c>
      <c r="E313" s="1" t="s">
        <v>200</v>
      </c>
      <c r="O313" s="1" t="s">
        <v>205</v>
      </c>
      <c r="P313" s="1" t="s">
        <v>206</v>
      </c>
      <c r="Q313" s="1" t="s">
        <v>217</v>
      </c>
      <c r="Y313" s="1">
        <f>23%*Y13</f>
        <v>322586.89806100004</v>
      </c>
      <c r="Z313" s="1">
        <f t="shared" si="127"/>
        <v>53764.483010166674</v>
      </c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>IF(OR(U313="",U313=0),0,MAX(AD$2:AD312)+1)</f>
        <v>0</v>
      </c>
    </row>
    <row r="314" spans="1:30" x14ac:dyDescent="0.3">
      <c r="A314" s="41">
        <f>ROW()</f>
        <v>314</v>
      </c>
      <c r="B314" s="26" t="e">
        <f>IF(AND(O314=0,P314=0,Q314=0,#REF!=0),0,IF(OR(COUNTIFS(Items!$E:$E,O314,Items!$F:$F,P314,Items!$G:$G,Q314)=1,COUNTIFS(Items!$M:$M,O314,Items!$N:$N,P314,Items!$O:$O,Q314)=1,COUNTIFS(Items!$U:$U,O314,Items!$V:$V,P314,Items!$W:$W,Q314)=1),0,1))</f>
        <v>#REF!</v>
      </c>
      <c r="D314" s="24">
        <f t="shared" si="126"/>
        <v>45414</v>
      </c>
      <c r="E314" s="1" t="s">
        <v>201</v>
      </c>
      <c r="O314" s="1" t="s">
        <v>205</v>
      </c>
      <c r="P314" s="1" t="s">
        <v>218</v>
      </c>
      <c r="Q314" s="1" t="s">
        <v>219</v>
      </c>
      <c r="Y314" s="1">
        <f>17%*Y14</f>
        <v>153000</v>
      </c>
      <c r="Z314" s="1">
        <f t="shared" si="127"/>
        <v>25500</v>
      </c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>IF(OR(U314="",U314=0),0,MAX(AD$2:AD313)+1)</f>
        <v>0</v>
      </c>
    </row>
    <row r="315" spans="1:30" x14ac:dyDescent="0.3">
      <c r="A315" s="41">
        <f>ROW()</f>
        <v>315</v>
      </c>
      <c r="B315" s="26" t="e">
        <f>IF(AND(O315=0,P315=0,Q315=0,#REF!=0),0,IF(OR(COUNTIFS(Items!$E:$E,O315,Items!$F:$F,P315,Items!$G:$G,Q315)=1,COUNTIFS(Items!$M:$M,O315,Items!$N:$N,P315,Items!$O:$O,Q315)=1,COUNTIFS(Items!$U:$U,O315,Items!$V:$V,P315,Items!$W:$W,Q315)=1),0,1))</f>
        <v>#REF!</v>
      </c>
      <c r="D315" s="24">
        <f t="shared" si="126"/>
        <v>45424</v>
      </c>
      <c r="E315" s="1" t="s">
        <v>198</v>
      </c>
      <c r="O315" s="1" t="s">
        <v>205</v>
      </c>
      <c r="P315" s="1" t="s">
        <v>218</v>
      </c>
      <c r="Q315" s="1" t="s">
        <v>220</v>
      </c>
      <c r="Y315" s="1">
        <f>10%*Y15</f>
        <v>88000</v>
      </c>
      <c r="Z315" s="1">
        <f t="shared" si="127"/>
        <v>14666.666666666668</v>
      </c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>IF(OR(U315="",U315=0),0,MAX(AD$2:AD314)+1)</f>
        <v>0</v>
      </c>
    </row>
    <row r="316" spans="1:30" x14ac:dyDescent="0.3">
      <c r="A316" s="41">
        <f>ROW()</f>
        <v>316</v>
      </c>
      <c r="B316" s="26" t="e">
        <f>IF(AND(O316=0,P316=0,Q316=0,#REF!=0),0,IF(OR(COUNTIFS(Items!$E:$E,O316,Items!$F:$F,P316,Items!$G:$G,Q316)=1,COUNTIFS(Items!$M:$M,O316,Items!$N:$N,P316,Items!$O:$O,Q316)=1,COUNTIFS(Items!$U:$U,O316,Items!$V:$V,P316,Items!$W:$W,Q316)=1),0,1))</f>
        <v>#REF!</v>
      </c>
      <c r="D316" s="24">
        <f t="shared" si="126"/>
        <v>45434</v>
      </c>
      <c r="E316" s="1" t="s">
        <v>199</v>
      </c>
      <c r="O316" s="1" t="s">
        <v>205</v>
      </c>
      <c r="P316" s="1" t="s">
        <v>218</v>
      </c>
      <c r="Q316" s="1" t="s">
        <v>221</v>
      </c>
      <c r="Y316" s="1">
        <f>5%*Y16</f>
        <v>41730</v>
      </c>
      <c r="Z316" s="1">
        <f t="shared" si="127"/>
        <v>6955</v>
      </c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>IF(OR(U316="",U316=0),0,MAX(AD$2:AD315)+1)</f>
        <v>0</v>
      </c>
    </row>
    <row r="317" spans="1:30" x14ac:dyDescent="0.3">
      <c r="A317" s="41">
        <f>ROW()</f>
        <v>317</v>
      </c>
      <c r="B317" s="26" t="e">
        <f>IF(AND(O317=0,P317=0,Q317=0,#REF!=0),0,IF(OR(COUNTIFS(Items!$E:$E,O317,Items!$F:$F,P317,Items!$G:$G,Q317)=1,COUNTIFS(Items!$M:$M,O317,Items!$N:$N,P317,Items!$O:$O,Q317)=1,COUNTIFS(Items!$U:$U,O317,Items!$V:$V,P317,Items!$W:$W,Q317)=1),0,1))</f>
        <v>#REF!</v>
      </c>
      <c r="D317" s="24">
        <f t="shared" si="126"/>
        <v>45444</v>
      </c>
      <c r="E317" s="1" t="s">
        <v>200</v>
      </c>
      <c r="O317" s="1" t="s">
        <v>205</v>
      </c>
      <c r="P317" s="1" t="s">
        <v>218</v>
      </c>
      <c r="Q317" s="1" t="s">
        <v>222</v>
      </c>
      <c r="Y317" s="1">
        <f>23%*Y17</f>
        <v>281513.79000000004</v>
      </c>
      <c r="Z317" s="1">
        <f t="shared" si="127"/>
        <v>46918.965000000011</v>
      </c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>IF(OR(U317="",U317=0),0,MAX(AD$2:AD316)+1)</f>
        <v>0</v>
      </c>
    </row>
    <row r="318" spans="1:30" x14ac:dyDescent="0.3">
      <c r="A318" s="41">
        <f>ROW()</f>
        <v>318</v>
      </c>
      <c r="B318" s="26" t="e">
        <f>IF(AND(O318=0,P318=0,Q318=0,#REF!=0),0,IF(OR(COUNTIFS(Items!$E:$E,O318,Items!$F:$F,P318,Items!$G:$G,Q318)=1,COUNTIFS(Items!$M:$M,O318,Items!$N:$N,P318,Items!$O:$O,Q318)=1,COUNTIFS(Items!$U:$U,O318,Items!$V:$V,P318,Items!$W:$W,Q318)=1),0,1))</f>
        <v>#REF!</v>
      </c>
      <c r="D318" s="24">
        <f t="shared" si="126"/>
        <v>45454</v>
      </c>
      <c r="E318" s="1" t="s">
        <v>201</v>
      </c>
      <c r="O318" s="1" t="s">
        <v>205</v>
      </c>
      <c r="P318" s="1" t="s">
        <v>218</v>
      </c>
      <c r="Q318" s="1" t="s">
        <v>223</v>
      </c>
      <c r="Y318" s="1">
        <f>17%*Y18</f>
        <v>177633</v>
      </c>
      <c r="Z318" s="1">
        <f t="shared" si="127"/>
        <v>29605.5</v>
      </c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>IF(OR(U318="",U318=0),0,MAX(AD$2:AD317)+1)</f>
        <v>0</v>
      </c>
    </row>
    <row r="319" spans="1:30" x14ac:dyDescent="0.3">
      <c r="A319" s="41">
        <f>ROW()</f>
        <v>319</v>
      </c>
      <c r="B319" s="26" t="e">
        <f>IF(AND(O319=0,P319=0,Q319=0,#REF!=0),0,IF(OR(COUNTIFS(Items!$E:$E,O319,Items!$F:$F,P319,Items!$G:$G,Q319)=1,COUNTIFS(Items!$M:$M,O319,Items!$N:$N,P319,Items!$O:$O,Q319)=1,COUNTIFS(Items!$U:$U,O319,Items!$V:$V,P319,Items!$W:$W,Q319)=1),0,1))</f>
        <v>#REF!</v>
      </c>
      <c r="D319" s="24">
        <f t="shared" si="126"/>
        <v>45464</v>
      </c>
      <c r="E319" s="1" t="s">
        <v>198</v>
      </c>
      <c r="O319" s="1" t="s">
        <v>205</v>
      </c>
      <c r="P319" s="1" t="s">
        <v>218</v>
      </c>
      <c r="Q319" s="1" t="s">
        <v>224</v>
      </c>
      <c r="Y319" s="1">
        <f>10%*Y19</f>
        <v>101475.70000000001</v>
      </c>
      <c r="Z319" s="1">
        <f t="shared" si="127"/>
        <v>16912.616666666669</v>
      </c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>IF(OR(U319="",U319=0),0,MAX(AD$2:AD318)+1)</f>
        <v>0</v>
      </c>
    </row>
    <row r="320" spans="1:30" x14ac:dyDescent="0.3">
      <c r="A320" s="41">
        <f>ROW()</f>
        <v>320</v>
      </c>
      <c r="B320" s="26" t="e">
        <f>IF(AND(O320=0,P320=0,Q320=0,#REF!=0),0,IF(OR(COUNTIFS(Items!$E:$E,O320,Items!$F:$F,P320,Items!$G:$G,Q320)=1,COUNTIFS(Items!$M:$M,O320,Items!$N:$N,P320,Items!$O:$O,Q320)=1,COUNTIFS(Items!$U:$U,O320,Items!$V:$V,P320,Items!$W:$W,Q320)=1),0,1))</f>
        <v>#REF!</v>
      </c>
      <c r="D320" s="24">
        <f t="shared" si="126"/>
        <v>45309</v>
      </c>
      <c r="E320" s="1" t="s">
        <v>199</v>
      </c>
      <c r="O320" s="1" t="s">
        <v>205</v>
      </c>
      <c r="P320" s="1" t="s">
        <v>218</v>
      </c>
      <c r="Q320" s="1" t="s">
        <v>225</v>
      </c>
      <c r="Y320" s="1">
        <f>5%*Y20</f>
        <v>47776.677000000003</v>
      </c>
      <c r="Z320" s="1">
        <f t="shared" si="127"/>
        <v>7962.7795000000006</v>
      </c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>IF(OR(U320="",U320=0),0,MAX(AD$2:AD319)+1)</f>
        <v>0</v>
      </c>
    </row>
    <row r="321" spans="1:30" x14ac:dyDescent="0.3">
      <c r="A321" s="41">
        <f>ROW()</f>
        <v>321</v>
      </c>
      <c r="B321" s="26" t="e">
        <f>IF(AND(O321=0,P321=0,Q321=0,#REF!=0),0,IF(OR(COUNTIFS(Items!$E:$E,O321,Items!$F:$F,P321,Items!$G:$G,Q321)=1,COUNTIFS(Items!$M:$M,O321,Items!$N:$N,P321,Items!$O:$O,Q321)=1,COUNTIFS(Items!$U:$U,O321,Items!$V:$V,P321,Items!$W:$W,Q321)=1),0,1))</f>
        <v>#REF!</v>
      </c>
      <c r="D321" s="24">
        <f t="shared" si="126"/>
        <v>45319</v>
      </c>
      <c r="E321" s="1" t="s">
        <v>200</v>
      </c>
      <c r="O321" s="1" t="s">
        <v>205</v>
      </c>
      <c r="P321" s="1" t="s">
        <v>218</v>
      </c>
      <c r="Q321" s="1" t="s">
        <v>226</v>
      </c>
      <c r="Y321" s="1">
        <f>23%*Y21</f>
        <v>322305.138171</v>
      </c>
      <c r="Z321" s="1">
        <f t="shared" si="127"/>
        <v>53717.5230285</v>
      </c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>IF(OR(U321="",U321=0),0,MAX(AD$2:AD320)+1)</f>
        <v>0</v>
      </c>
    </row>
    <row r="322" spans="1:30" x14ac:dyDescent="0.3">
      <c r="A322" s="41">
        <f>ROW()</f>
        <v>322</v>
      </c>
      <c r="B322" s="26" t="e">
        <f>IF(AND(O322=0,P322=0,Q322=0,#REF!=0),0,IF(OR(COUNTIFS(Items!$E:$E,O322,Items!$F:$F,P322,Items!$G:$G,Q322)=1,COUNTIFS(Items!$M:$M,O322,Items!$N:$N,P322,Items!$O:$O,Q322)=1,COUNTIFS(Items!$U:$U,O322,Items!$V:$V,P322,Items!$W:$W,Q322)=1),0,1))</f>
        <v>#REF!</v>
      </c>
      <c r="D322" s="24">
        <f t="shared" si="126"/>
        <v>45329</v>
      </c>
      <c r="E322" s="1" t="s">
        <v>201</v>
      </c>
      <c r="O322" s="1" t="s">
        <v>205</v>
      </c>
      <c r="P322" s="1" t="s">
        <v>218</v>
      </c>
      <c r="Q322" s="1" t="s">
        <v>227</v>
      </c>
      <c r="Y322" s="1">
        <f>17%*Y22</f>
        <v>205835.32170000003</v>
      </c>
      <c r="Z322" s="1">
        <f t="shared" si="127"/>
        <v>34305.88695</v>
      </c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>IF(OR(U322="",U322=0),0,MAX(AD$2:AD321)+1)</f>
        <v>0</v>
      </c>
    </row>
    <row r="323" spans="1:30" x14ac:dyDescent="0.3">
      <c r="A323" s="41">
        <f>ROW()</f>
        <v>323</v>
      </c>
      <c r="B323" s="26" t="e">
        <f>IF(AND(O323=0,P323=0,Q323=0,#REF!=0),0,IF(OR(COUNTIFS(Items!$E:$E,O323,Items!$F:$F,P323,Items!$G:$G,Q323)=1,COUNTIFS(Items!$M:$M,O323,Items!$N:$N,P323,Items!$O:$O,Q323)=1,COUNTIFS(Items!$U:$U,O323,Items!$V:$V,P323,Items!$W:$W,Q323)=1),0,1))</f>
        <v>#REF!</v>
      </c>
      <c r="D323" s="24">
        <f t="shared" si="126"/>
        <v>45339</v>
      </c>
      <c r="E323" s="1" t="s">
        <v>198</v>
      </c>
      <c r="O323" s="1" t="s">
        <v>205</v>
      </c>
      <c r="P323" s="1" t="s">
        <v>218</v>
      </c>
      <c r="Q323" s="1" t="s">
        <v>228</v>
      </c>
      <c r="Y323" s="1">
        <f>10%*Y23</f>
        <v>116904.02893000001</v>
      </c>
      <c r="Z323" s="1">
        <f t="shared" si="127"/>
        <v>19484.004821666669</v>
      </c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>IF(OR(U323="",U323=0),0,MAX(AD$2:AD322)+1)</f>
        <v>0</v>
      </c>
    </row>
    <row r="324" spans="1:30" x14ac:dyDescent="0.3">
      <c r="A324" s="41">
        <f>ROW()</f>
        <v>324</v>
      </c>
      <c r="B324" s="26" t="e">
        <f>IF(AND(O324=0,P324=0,Q324=0,#REF!=0),0,IF(OR(COUNTIFS(Items!$E:$E,O324,Items!$F:$F,P324,Items!$G:$G,Q324)=1,COUNTIFS(Items!$M:$M,O324,Items!$N:$N,P324,Items!$O:$O,Q324)=1,COUNTIFS(Items!$U:$U,O324,Items!$V:$V,P324,Items!$W:$W,Q324)=1),0,1))</f>
        <v>#REF!</v>
      </c>
      <c r="D324" s="24">
        <f t="shared" si="126"/>
        <v>45349</v>
      </c>
      <c r="E324" s="1" t="s">
        <v>199</v>
      </c>
      <c r="O324" s="1" t="s">
        <v>205</v>
      </c>
      <c r="P324" s="1" t="s">
        <v>229</v>
      </c>
      <c r="Q324" s="1" t="s">
        <v>230</v>
      </c>
      <c r="Y324" s="1">
        <f>5%*Y24</f>
        <v>54699.51749730001</v>
      </c>
      <c r="Z324" s="1">
        <f t="shared" si="127"/>
        <v>9116.5862495500023</v>
      </c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>IF(OR(U324="",U324=0),0,MAX(AD$2:AD323)+1)</f>
        <v>0</v>
      </c>
    </row>
    <row r="325" spans="1:30" x14ac:dyDescent="0.3">
      <c r="A325" s="41">
        <f>ROW()</f>
        <v>325</v>
      </c>
      <c r="B325" s="26" t="e">
        <f>IF(AND(O325=0,P325=0,Q325=0,#REF!=0),0,IF(OR(COUNTIFS(Items!$E:$E,O325,Items!$F:$F,P325,Items!$G:$G,Q325)=1,COUNTIFS(Items!$M:$M,O325,Items!$N:$N,P325,Items!$O:$O,Q325)=1,COUNTIFS(Items!$U:$U,O325,Items!$V:$V,P325,Items!$W:$W,Q325)=1),0,1))</f>
        <v>#REF!</v>
      </c>
      <c r="D325" s="24">
        <f t="shared" si="126"/>
        <v>45359</v>
      </c>
      <c r="E325" s="1" t="s">
        <v>200</v>
      </c>
      <c r="O325" s="1" t="s">
        <v>205</v>
      </c>
      <c r="P325" s="1" t="s">
        <v>229</v>
      </c>
      <c r="Q325" s="1" t="s">
        <v>231</v>
      </c>
      <c r="Y325" s="1">
        <f>23%*Y25</f>
        <v>254610</v>
      </c>
      <c r="Z325" s="1">
        <f t="shared" si="127"/>
        <v>42435</v>
      </c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>IF(OR(U325="",U325=0),0,MAX(AD$2:AD324)+1)</f>
        <v>0</v>
      </c>
    </row>
    <row r="326" spans="1:30" x14ac:dyDescent="0.3">
      <c r="A326" s="41">
        <f>ROW()</f>
        <v>326</v>
      </c>
      <c r="B326" s="26" t="e">
        <f>IF(AND(O326=0,P326=0,Q326=0,#REF!=0),0,IF(OR(COUNTIFS(Items!$E:$E,O326,Items!$F:$F,P326,Items!$G:$G,Q326)=1,COUNTIFS(Items!$M:$M,O326,Items!$N:$N,P326,Items!$O:$O,Q326)=1,COUNTIFS(Items!$U:$U,O326,Items!$V:$V,P326,Items!$W:$W,Q326)=1),0,1))</f>
        <v>#REF!</v>
      </c>
      <c r="D326" s="24">
        <f t="shared" si="126"/>
        <v>45369</v>
      </c>
      <c r="E326" s="1" t="s">
        <v>201</v>
      </c>
      <c r="O326" s="1" t="s">
        <v>205</v>
      </c>
      <c r="P326" s="1" t="s">
        <v>229</v>
      </c>
      <c r="Q326" s="1" t="s">
        <v>232</v>
      </c>
      <c r="Y326" s="1">
        <f>17%*Y26</f>
        <v>132600</v>
      </c>
      <c r="Z326" s="1">
        <f t="shared" si="127"/>
        <v>22100</v>
      </c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>IF(OR(U326="",U326=0),0,MAX(AD$2:AD325)+1)</f>
        <v>0</v>
      </c>
    </row>
    <row r="327" spans="1:30" x14ac:dyDescent="0.3">
      <c r="A327" s="41">
        <f>ROW()</f>
        <v>327</v>
      </c>
      <c r="B327" s="26" t="e">
        <f>IF(AND(O327=0,P327=0,Q327=0,#REF!=0),0,IF(OR(COUNTIFS(Items!$E:$E,O327,Items!$F:$F,P327,Items!$G:$G,Q327)=1,COUNTIFS(Items!$M:$M,O327,Items!$N:$N,P327,Items!$O:$O,Q327)=1,COUNTIFS(Items!$U:$U,O327,Items!$V:$V,P327,Items!$W:$W,Q327)=1),0,1))</f>
        <v>#REF!</v>
      </c>
      <c r="D327" s="24">
        <f t="shared" si="126"/>
        <v>45379</v>
      </c>
      <c r="E327" s="1" t="s">
        <v>198</v>
      </c>
      <c r="O327" s="1" t="s">
        <v>205</v>
      </c>
      <c r="P327" s="1" t="s">
        <v>229</v>
      </c>
      <c r="Q327" s="1" t="s">
        <v>233</v>
      </c>
      <c r="Y327" s="1">
        <f>10%*Y27</f>
        <v>78460</v>
      </c>
      <c r="Z327" s="1">
        <f t="shared" si="127"/>
        <v>13076.666666666668</v>
      </c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>IF(OR(U327="",U327=0),0,MAX(AD$2:AD326)+1)</f>
        <v>0</v>
      </c>
    </row>
    <row r="328" spans="1:30" x14ac:dyDescent="0.3">
      <c r="A328" s="41">
        <f>ROW()</f>
        <v>328</v>
      </c>
      <c r="B328" s="26" t="e">
        <f>IF(AND(O328=0,P328=0,Q328=0,#REF!=0),0,IF(OR(COUNTIFS(Items!$E:$E,O328,Items!$F:$F,P328,Items!$G:$G,Q328)=1,COUNTIFS(Items!$M:$M,O328,Items!$N:$N,P328,Items!$O:$O,Q328)=1,COUNTIFS(Items!$U:$U,O328,Items!$V:$V,P328,Items!$W:$W,Q328)=1),0,1))</f>
        <v>#REF!</v>
      </c>
      <c r="D328" s="24">
        <f t="shared" si="126"/>
        <v>45389</v>
      </c>
      <c r="E328" s="1" t="s">
        <v>199</v>
      </c>
      <c r="O328" s="1" t="s">
        <v>205</v>
      </c>
      <c r="P328" s="1" t="s">
        <v>229</v>
      </c>
      <c r="Q328" s="1" t="s">
        <v>234</v>
      </c>
      <c r="Y328" s="1">
        <f>5%*Y28</f>
        <v>47734.947000000007</v>
      </c>
      <c r="Z328" s="1">
        <f t="shared" si="127"/>
        <v>7955.8245000000006</v>
      </c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>IF(OR(U328="",U328=0),0,MAX(AD$2:AD327)+1)</f>
        <v>0</v>
      </c>
    </row>
    <row r="329" spans="1:30" x14ac:dyDescent="0.3">
      <c r="A329" s="41">
        <f>ROW()</f>
        <v>329</v>
      </c>
      <c r="B329" s="26" t="e">
        <f>IF(AND(O329=0,P329=0,Q329=0,#REF!=0),0,IF(OR(COUNTIFS(Items!$E:$E,O329,Items!$F:$F,P329,Items!$G:$G,Q329)=1,COUNTIFS(Items!$M:$M,O329,Items!$N:$N,P329,Items!$O:$O,Q329)=1,COUNTIFS(Items!$U:$U,O329,Items!$V:$V,P329,Items!$W:$W,Q329)=1),0,1))</f>
        <v>#REF!</v>
      </c>
      <c r="D329" s="24">
        <f t="shared" si="126"/>
        <v>45399</v>
      </c>
      <c r="E329" s="1" t="s">
        <v>200</v>
      </c>
      <c r="O329" s="1" t="s">
        <v>205</v>
      </c>
      <c r="P329" s="1" t="s">
        <v>229</v>
      </c>
      <c r="Q329" s="1" t="s">
        <v>235</v>
      </c>
      <c r="Y329" s="1">
        <f>23%*Y29</f>
        <v>295602.21000000002</v>
      </c>
      <c r="Z329" s="1">
        <f t="shared" si="127"/>
        <v>49267.035000000003</v>
      </c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>IF(OR(U329="",U329=0),0,MAX(AD$2:AD328)+1)</f>
        <v>0</v>
      </c>
    </row>
    <row r="330" spans="1:30" x14ac:dyDescent="0.3">
      <c r="A330" s="41">
        <f>ROW()</f>
        <v>330</v>
      </c>
      <c r="B330" s="26" t="e">
        <f>IF(AND(O330=0,P330=0,Q330=0,#REF!=0),0,IF(OR(COUNTIFS(Items!$E:$E,O330,Items!$F:$F,P330,Items!$G:$G,Q330)=1,COUNTIFS(Items!$M:$M,O330,Items!$N:$N,P330,Items!$O:$O,Q330)=1,COUNTIFS(Items!$U:$U,O330,Items!$V:$V,P330,Items!$W:$W,Q330)=1),0,1))</f>
        <v>#REF!</v>
      </c>
      <c r="D330" s="24">
        <f t="shared" si="126"/>
        <v>45409</v>
      </c>
      <c r="E330" s="1" t="s">
        <v>201</v>
      </c>
      <c r="O330" s="1" t="s">
        <v>205</v>
      </c>
      <c r="P330" s="1" t="s">
        <v>229</v>
      </c>
      <c r="Q330" s="1" t="s">
        <v>236</v>
      </c>
      <c r="Y330" s="1">
        <f>17%*Y30</f>
        <v>155508.69</v>
      </c>
      <c r="Z330" s="1">
        <f t="shared" si="127"/>
        <v>25918.115000000002</v>
      </c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>IF(OR(U330="",U330=0),0,MAX(AD$2:AD329)+1)</f>
        <v>0</v>
      </c>
    </row>
    <row r="331" spans="1:30" x14ac:dyDescent="0.3">
      <c r="A331" s="41">
        <f>ROW()</f>
        <v>331</v>
      </c>
      <c r="B331" s="26" t="e">
        <f>IF(AND(O331=0,P331=0,Q331=0,#REF!=0),0,IF(OR(COUNTIFS(Items!$E:$E,O331,Items!$F:$F,P331,Items!$G:$G,Q331)=1,COUNTIFS(Items!$M:$M,O331,Items!$N:$N,P331,Items!$O:$O,Q331)=1,COUNTIFS(Items!$U:$U,O331,Items!$V:$V,P331,Items!$W:$W,Q331)=1),0,1))</f>
        <v>#REF!</v>
      </c>
      <c r="D331" s="24">
        <f t="shared" si="126"/>
        <v>45419</v>
      </c>
      <c r="E331" s="1" t="s">
        <v>198</v>
      </c>
      <c r="O331" s="1" t="s">
        <v>205</v>
      </c>
      <c r="P331" s="1" t="s">
        <v>229</v>
      </c>
      <c r="Q331" s="1" t="s">
        <v>237</v>
      </c>
      <c r="Y331" s="1">
        <f>10%*Y31</f>
        <v>90553.354000000007</v>
      </c>
      <c r="Z331" s="1">
        <f t="shared" si="127"/>
        <v>15092.225666666669</v>
      </c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>IF(OR(U331="",U331=0),0,MAX(AD$2:AD330)+1)</f>
        <v>0</v>
      </c>
    </row>
    <row r="332" spans="1:30" x14ac:dyDescent="0.3">
      <c r="A332" s="41">
        <f>ROW()</f>
        <v>332</v>
      </c>
      <c r="B332" s="26" t="e">
        <f>IF(AND(O332=0,P332=0,Q332=0,#REF!=0),0,IF(OR(COUNTIFS(Items!$E:$E,O332,Items!$F:$F,P332,Items!$G:$G,Q332)=1,COUNTIFS(Items!$M:$M,O332,Items!$N:$N,P332,Items!$O:$O,Q332)=1,COUNTIFS(Items!$U:$U,O332,Items!$V:$V,P332,Items!$W:$W,Q332)=1),0,1))</f>
        <v>#REF!</v>
      </c>
      <c r="D332" s="24">
        <f t="shared" si="126"/>
        <v>45429</v>
      </c>
      <c r="E332" s="1" t="s">
        <v>199</v>
      </c>
      <c r="O332" s="1" t="s">
        <v>205</v>
      </c>
      <c r="P332" s="1" t="s">
        <v>229</v>
      </c>
      <c r="Q332" s="1" t="s">
        <v>238</v>
      </c>
      <c r="Y332" s="1">
        <f>5%*Y32</f>
        <v>54651.740820300001</v>
      </c>
      <c r="Z332" s="1">
        <f t="shared" si="127"/>
        <v>9108.6234700500008</v>
      </c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>IF(OR(U332="",U332=0),0,MAX(AD$2:AD331)+1)</f>
        <v>0</v>
      </c>
    </row>
    <row r="333" spans="1:30" x14ac:dyDescent="0.3">
      <c r="A333" s="41">
        <f>ROW()</f>
        <v>333</v>
      </c>
      <c r="B333" s="26" t="e">
        <f>IF(AND(O333=0,P333=0,Q333=0,#REF!=0),0,IF(OR(COUNTIFS(Items!$E:$E,O333,Items!$F:$F,P333,Items!$G:$G,Q333)=1,COUNTIFS(Items!$M:$M,O333,Items!$N:$N,P333,Items!$O:$O,Q333)=1,COUNTIFS(Items!$U:$U,O333,Items!$V:$V,P333,Items!$W:$W,Q333)=1),0,1))</f>
        <v>#REF!</v>
      </c>
      <c r="D333" s="24">
        <f t="shared" si="126"/>
        <v>45439</v>
      </c>
      <c r="E333" s="1" t="s">
        <v>200</v>
      </c>
      <c r="O333" s="1" t="s">
        <v>205</v>
      </c>
      <c r="P333" s="1" t="s">
        <v>229</v>
      </c>
      <c r="Q333" s="1" t="s">
        <v>239</v>
      </c>
      <c r="Y333" s="1">
        <f>23%*Y33</f>
        <v>342534.19122899999</v>
      </c>
      <c r="Z333" s="1">
        <f t="shared" si="127"/>
        <v>57089.031871500003</v>
      </c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>IF(OR(U333="",U333=0),0,MAX(AD$2:AD332)+1)</f>
        <v>0</v>
      </c>
    </row>
    <row r="334" spans="1:30" x14ac:dyDescent="0.3">
      <c r="A334" s="41">
        <f>ROW()</f>
        <v>334</v>
      </c>
      <c r="B334" s="26" t="e">
        <f>IF(AND(O334=0,P334=0,Q334=0,#REF!=0),0,IF(OR(COUNTIFS(Items!$E:$E,O334,Items!$F:$F,P334,Items!$G:$G,Q334)=1,COUNTIFS(Items!$M:$M,O334,Items!$N:$N,P334,Items!$O:$O,Q334)=1,COUNTIFS(Items!$U:$U,O334,Items!$V:$V,P334,Items!$W:$W,Q334)=1),0,1))</f>
        <v>#REF!</v>
      </c>
      <c r="D334" s="24">
        <f t="shared" si="126"/>
        <v>45449</v>
      </c>
      <c r="E334" s="1" t="s">
        <v>201</v>
      </c>
      <c r="O334" s="1" t="s">
        <v>205</v>
      </c>
      <c r="P334" s="1" t="s">
        <v>229</v>
      </c>
      <c r="Q334" s="1" t="s">
        <v>240</v>
      </c>
      <c r="Y334" s="1">
        <f>17%*Y34</f>
        <v>181736.84918100003</v>
      </c>
      <c r="Z334" s="1">
        <f t="shared" si="127"/>
        <v>30289.474863500003</v>
      </c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>IF(OR(U334="",U334=0),0,MAX(AD$2:AD333)+1)</f>
        <v>0</v>
      </c>
    </row>
    <row r="335" spans="1:30" x14ac:dyDescent="0.3">
      <c r="A335" s="41">
        <f>ROW()</f>
        <v>335</v>
      </c>
      <c r="B335" s="26" t="e">
        <f>IF(AND(O335=0,P335=0,Q335=0,#REF!=0),0,IF(OR(COUNTIFS(Items!$E:$E,O335,Items!$F:$F,P335,Items!$G:$G,Q335)=1,COUNTIFS(Items!$M:$M,O335,Items!$N:$N,P335,Items!$O:$O,Q335)=1,COUNTIFS(Items!$U:$U,O335,Items!$V:$V,P335,Items!$W:$W,Q335)=1),0,1))</f>
        <v>#REF!</v>
      </c>
      <c r="D335" s="24">
        <f t="shared" si="126"/>
        <v>45459</v>
      </c>
      <c r="E335" s="1" t="s">
        <v>198</v>
      </c>
      <c r="O335" s="1" t="s">
        <v>205</v>
      </c>
      <c r="P335" s="1" t="s">
        <v>229</v>
      </c>
      <c r="Q335" s="1" t="s">
        <v>241</v>
      </c>
      <c r="Y335" s="1">
        <f>10%*Y35</f>
        <v>104399.03499460002</v>
      </c>
      <c r="Z335" s="1">
        <f t="shared" si="127"/>
        <v>17399.839165766673</v>
      </c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>IF(OR(U335="",U335=0),0,MAX(AD$2:AD334)+1)</f>
        <v>0</v>
      </c>
    </row>
    <row r="336" spans="1:30" x14ac:dyDescent="0.3">
      <c r="A336" s="41">
        <f>ROW()</f>
        <v>336</v>
      </c>
      <c r="B336" s="26" t="e">
        <f>IF(AND(O336=0,P336=0,Q336=0,#REF!=0),0,IF(OR(COUNTIFS(Items!$E:$E,O336,Items!$F:$F,P336,Items!$G:$G,Q336)=1,COUNTIFS(Items!$M:$M,O336,Items!$N:$N,P336,Items!$O:$O,Q336)=1,COUNTIFS(Items!$U:$U,O336,Items!$V:$V,P336,Items!$W:$W,Q336)=1),0,1))</f>
        <v>#REF!</v>
      </c>
      <c r="D336" s="24">
        <f t="shared" si="126"/>
        <v>45469</v>
      </c>
      <c r="E336" s="1" t="s">
        <v>199</v>
      </c>
      <c r="O336" s="1" t="s">
        <v>205</v>
      </c>
      <c r="P336" s="1" t="s">
        <v>229</v>
      </c>
      <c r="Q336" s="1" t="s">
        <v>242</v>
      </c>
      <c r="Y336" s="1">
        <f>5%*Y36</f>
        <v>43173</v>
      </c>
      <c r="Z336" s="1">
        <f t="shared" si="127"/>
        <v>7195.5</v>
      </c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>IF(OR(U336="",U336=0),0,MAX(AD$2:AD335)+1)</f>
        <v>0</v>
      </c>
    </row>
    <row r="337" spans="1:30" x14ac:dyDescent="0.3">
      <c r="A337" s="41">
        <f>ROW()</f>
        <v>337</v>
      </c>
      <c r="B337" s="26" t="e">
        <f>IF(AND(O337=0,P337=0,Q337=0,#REF!=0),0,IF(OR(COUNTIFS(Items!$E:$E,O337,Items!$F:$F,P337,Items!$G:$G,Q337)=1,COUNTIFS(Items!$M:$M,O337,Items!$N:$N,P337,Items!$O:$O,Q337)=1,COUNTIFS(Items!$U:$U,O337,Items!$V:$V,P337,Items!$W:$W,Q337)=1),0,1))</f>
        <v>#REF!</v>
      </c>
      <c r="D337" s="24">
        <f t="shared" si="126"/>
        <v>45314</v>
      </c>
      <c r="E337" s="1" t="s">
        <v>200</v>
      </c>
      <c r="O337" s="1" t="s">
        <v>205</v>
      </c>
      <c r="P337" s="1" t="s">
        <v>229</v>
      </c>
      <c r="Q337" s="1" t="s">
        <v>243</v>
      </c>
      <c r="Y337" s="1">
        <f>23%*Y37</f>
        <v>220662</v>
      </c>
      <c r="Z337" s="1">
        <f t="shared" si="127"/>
        <v>36777</v>
      </c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>IF(OR(U337="",U337=0),0,MAX(AD$2:AD336)+1)</f>
        <v>0</v>
      </c>
    </row>
    <row r="338" spans="1:30" x14ac:dyDescent="0.3">
      <c r="A338" s="41">
        <f>ROW()</f>
        <v>338</v>
      </c>
      <c r="B338" s="26" t="e">
        <f>IF(AND(O338=0,P338=0,Q338=0,#REF!=0),0,IF(OR(COUNTIFS(Items!$E:$E,O338,Items!$F:$F,P338,Items!$G:$G,Q338)=1,COUNTIFS(Items!$M:$M,O338,Items!$N:$N,P338,Items!$O:$O,Q338)=1,COUNTIFS(Items!$U:$U,O338,Items!$V:$V,P338,Items!$W:$W,Q338)=1),0,1))</f>
        <v>#REF!</v>
      </c>
      <c r="D338" s="24">
        <f t="shared" si="126"/>
        <v>45324</v>
      </c>
      <c r="E338" s="1" t="s">
        <v>201</v>
      </c>
      <c r="O338" s="1" t="s">
        <v>205</v>
      </c>
      <c r="P338" s="1" t="s">
        <v>229</v>
      </c>
      <c r="Q338" s="1" t="s">
        <v>244</v>
      </c>
      <c r="Y338" s="1">
        <f>17%*Y38</f>
        <v>116382.00000000001</v>
      </c>
      <c r="Z338" s="1">
        <f t="shared" si="127"/>
        <v>19397.000000000004</v>
      </c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>IF(OR(U338="",U338=0),0,MAX(AD$2:AD337)+1)</f>
        <v>0</v>
      </c>
    </row>
    <row r="339" spans="1:30" x14ac:dyDescent="0.3">
      <c r="A339" s="41">
        <f>ROW()</f>
        <v>339</v>
      </c>
      <c r="B339" s="26" t="e">
        <f>IF(AND(O339=0,P339=0,Q339=0,#REF!=0),0,IF(OR(COUNTIFS(Items!$E:$E,O339,Items!$F:$F,P339,Items!$G:$G,Q339)=1,COUNTIFS(Items!$M:$M,O339,Items!$N:$N,P339,Items!$O:$O,Q339)=1,COUNTIFS(Items!$U:$U,O339,Items!$V:$V,P339,Items!$W:$W,Q339)=1),0,1))</f>
        <v>#REF!</v>
      </c>
      <c r="D339" s="24">
        <f t="shared" si="126"/>
        <v>45334</v>
      </c>
      <c r="E339" s="1" t="s">
        <v>198</v>
      </c>
      <c r="O339" s="1" t="s">
        <v>205</v>
      </c>
      <c r="P339" s="1" t="s">
        <v>229</v>
      </c>
      <c r="Q339" s="1" t="s">
        <v>245</v>
      </c>
      <c r="Y339" s="1">
        <f>10%*Y39</f>
        <v>90469.894000000015</v>
      </c>
      <c r="Z339" s="1">
        <f t="shared" si="127"/>
        <v>15078.315666666669</v>
      </c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>IF(OR(U339="",U339=0),0,MAX(AD$2:AD338)+1)</f>
        <v>0</v>
      </c>
    </row>
    <row r="340" spans="1:30" x14ac:dyDescent="0.3">
      <c r="A340" s="41">
        <f>ROW()</f>
        <v>340</v>
      </c>
      <c r="B340" s="26" t="e">
        <f>IF(AND(O340=0,P340=0,Q340=0,#REF!=0),0,IF(OR(COUNTIFS(Items!$E:$E,O340,Items!$F:$F,P340,Items!$G:$G,Q340)=1,COUNTIFS(Items!$M:$M,O340,Items!$N:$N,P340,Items!$O:$O,Q340)=1,COUNTIFS(Items!$U:$U,O340,Items!$V:$V,P340,Items!$W:$W,Q340)=1),0,1))</f>
        <v>#REF!</v>
      </c>
      <c r="D340" s="24">
        <f t="shared" si="126"/>
        <v>45344</v>
      </c>
      <c r="E340" s="1" t="s">
        <v>199</v>
      </c>
      <c r="O340" s="1" t="s">
        <v>205</v>
      </c>
      <c r="P340" s="1" t="s">
        <v>229</v>
      </c>
      <c r="Q340" s="1" t="s">
        <v>246</v>
      </c>
      <c r="Y340" s="1">
        <f>5%*Y40</f>
        <v>50123.853000000003</v>
      </c>
      <c r="Z340" s="1">
        <f t="shared" si="127"/>
        <v>8353.9755000000005</v>
      </c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>IF(OR(U340="",U340=0),0,MAX(AD$2:AD339)+1)</f>
        <v>0</v>
      </c>
    </row>
    <row r="341" spans="1:30" x14ac:dyDescent="0.3">
      <c r="A341" s="41">
        <f>ROW()</f>
        <v>341</v>
      </c>
      <c r="B341" s="26" t="e">
        <f>IF(AND(O341=0,P341=0,Q341=0,#REF!=0),0,IF(OR(COUNTIFS(Items!$E:$E,O341,Items!$F:$F,P341,Items!$G:$G,Q341)=1,COUNTIFS(Items!$M:$M,O341,Items!$N:$N,P341,Items!$O:$O,Q341)=1,COUNTIFS(Items!$U:$U,O341,Items!$V:$V,P341,Items!$W:$W,Q341)=1),0,1))</f>
        <v>#REF!</v>
      </c>
      <c r="D341" s="24">
        <f t="shared" si="126"/>
        <v>45354</v>
      </c>
      <c r="E341" s="1" t="s">
        <v>200</v>
      </c>
      <c r="O341" s="1" t="s">
        <v>205</v>
      </c>
      <c r="P341" s="1" t="s">
        <v>247</v>
      </c>
      <c r="Q341" s="1" t="s">
        <v>248</v>
      </c>
      <c r="Y341" s="1">
        <f>23%*Y41</f>
        <v>258784.75529999999</v>
      </c>
      <c r="Z341" s="1">
        <f t="shared" si="127"/>
        <v>43130.792549999998</v>
      </c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>IF(OR(U341="",U341=0),0,MAX(AD$2:AD340)+1)</f>
        <v>0</v>
      </c>
    </row>
    <row r="342" spans="1:30" x14ac:dyDescent="0.3">
      <c r="A342" s="41">
        <f>ROW()</f>
        <v>342</v>
      </c>
      <c r="B342" s="26" t="e">
        <f>IF(AND(O342=0,P342=0,Q342=0,#REF!=0),0,IF(OR(COUNTIFS(Items!$E:$E,O342,Items!$F:$F,P342,Items!$G:$G,Q342)=1,COUNTIFS(Items!$M:$M,O342,Items!$N:$N,P342,Items!$O:$O,Q342)=1,COUNTIFS(Items!$U:$U,O342,Items!$V:$V,P342,Items!$W:$W,Q342)=1),0,1))</f>
        <v>#REF!</v>
      </c>
      <c r="D342" s="24">
        <f t="shared" si="126"/>
        <v>45364</v>
      </c>
      <c r="E342" s="1" t="s">
        <v>201</v>
      </c>
      <c r="O342" s="1" t="s">
        <v>205</v>
      </c>
      <c r="P342" s="1" t="s">
        <v>247</v>
      </c>
      <c r="Q342" s="1" t="s">
        <v>249</v>
      </c>
      <c r="Y342" s="1">
        <f>17%*Y42</f>
        <v>136940.70180000001</v>
      </c>
      <c r="Z342" s="1">
        <f t="shared" si="127"/>
        <v>22823.4503</v>
      </c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>IF(OR(U342="",U342=0),0,MAX(AD$2:AD341)+1)</f>
        <v>0</v>
      </c>
    </row>
    <row r="343" spans="1:30" x14ac:dyDescent="0.3">
      <c r="A343" s="41">
        <f>ROW()</f>
        <v>343</v>
      </c>
      <c r="B343" s="26" t="e">
        <f>IF(AND(O343=0,P343=0,Q343=0,#REF!=0),0,IF(OR(COUNTIFS(Items!$E:$E,O343,Items!$F:$F,P343,Items!$G:$G,Q343)=1,COUNTIFS(Items!$M:$M,O343,Items!$N:$N,P343,Items!$O:$O,Q343)=1,COUNTIFS(Items!$U:$U,O343,Items!$V:$V,P343,Items!$W:$W,Q343)=1),0,1))</f>
        <v>#REF!</v>
      </c>
      <c r="D343" s="24">
        <f t="shared" si="126"/>
        <v>45374</v>
      </c>
      <c r="E343" s="1" t="s">
        <v>198</v>
      </c>
      <c r="O343" s="1" t="s">
        <v>205</v>
      </c>
      <c r="P343" s="1" t="s">
        <v>247</v>
      </c>
      <c r="Q343" s="1" t="s">
        <v>250</v>
      </c>
      <c r="Y343" s="1">
        <f>10%*Y43</f>
        <v>104303.4816406</v>
      </c>
      <c r="Z343" s="1">
        <f t="shared" si="127"/>
        <v>17383.913606766666</v>
      </c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>IF(OR(U343="",U343=0),0,MAX(AD$2:AD342)+1)</f>
        <v>0</v>
      </c>
    </row>
    <row r="344" spans="1:30" x14ac:dyDescent="0.3">
      <c r="A344" s="41">
        <f>ROW()</f>
        <v>344</v>
      </c>
      <c r="B344" s="26" t="e">
        <f>IF(AND(O344=0,P344=0,Q344=0,#REF!=0),0,IF(OR(COUNTIFS(Items!$E:$E,O344,Items!$F:$F,P344,Items!$G:$G,Q344)=1,COUNTIFS(Items!$M:$M,O344,Items!$N:$N,P344,Items!$O:$O,Q344)=1,COUNTIFS(Items!$U:$U,O344,Items!$V:$V,P344,Items!$W:$W,Q344)=1),0,1))</f>
        <v>#REF!</v>
      </c>
      <c r="D344" s="24">
        <f t="shared" si="126"/>
        <v>45384</v>
      </c>
      <c r="E344" s="1" t="s">
        <v>199</v>
      </c>
      <c r="O344" s="1" t="s">
        <v>205</v>
      </c>
      <c r="P344" s="1" t="s">
        <v>247</v>
      </c>
      <c r="Q344" s="1" t="s">
        <v>251</v>
      </c>
      <c r="Y344" s="1">
        <f>5%*Y44</f>
        <v>58081.884599700003</v>
      </c>
      <c r="Z344" s="1">
        <f t="shared" si="127"/>
        <v>9680.3140999499992</v>
      </c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>IF(OR(U344="",U344=0),0,MAX(AD$2:AD343)+1)</f>
        <v>0</v>
      </c>
    </row>
    <row r="345" spans="1:30" x14ac:dyDescent="0.3">
      <c r="A345" s="41">
        <f>ROW()</f>
        <v>345</v>
      </c>
      <c r="B345" s="26" t="e">
        <f>IF(AND(O345=0,P345=0,Q345=0,#REF!=0),0,IF(OR(COUNTIFS(Items!$E:$E,O345,Items!$F:$F,P345,Items!$G:$G,Q345)=1,COUNTIFS(Items!$M:$M,O345,Items!$N:$N,P345,Items!$O:$O,Q345)=1,COUNTIFS(Items!$U:$U,O345,Items!$V:$V,P345,Items!$W:$W,Q345)=1),0,1))</f>
        <v>#REF!</v>
      </c>
      <c r="D345" s="24">
        <f t="shared" si="126"/>
        <v>45394</v>
      </c>
      <c r="E345" s="1" t="s">
        <v>200</v>
      </c>
      <c r="O345" s="1" t="s">
        <v>205</v>
      </c>
      <c r="P345" s="1" t="s">
        <v>247</v>
      </c>
      <c r="Q345" s="1" t="s">
        <v>252</v>
      </c>
      <c r="Y345" s="1">
        <f>23%*Y45</f>
        <v>302431.49784297001</v>
      </c>
      <c r="Z345" s="1">
        <f t="shared" si="127"/>
        <v>50405.249640495007</v>
      </c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>IF(OR(U345="",U345=0),0,MAX(AD$2:AD344)+1)</f>
        <v>0</v>
      </c>
    </row>
    <row r="346" spans="1:30" x14ac:dyDescent="0.3">
      <c r="A346" s="41">
        <f>ROW()</f>
        <v>346</v>
      </c>
      <c r="B346" s="26" t="e">
        <f>IF(AND(O346=0,P346=0,Q346=0,#REF!=0),0,IF(OR(COUNTIFS(Items!$E:$E,O346,Items!$F:$F,P346,Items!$G:$G,Q346)=1,COUNTIFS(Items!$M:$M,O346,Items!$N:$N,P346,Items!$O:$O,Q346)=1,COUNTIFS(Items!$U:$U,O346,Items!$V:$V,P346,Items!$W:$W,Q346)=1),0,1))</f>
        <v>#REF!</v>
      </c>
      <c r="D346" s="24">
        <f t="shared" si="126"/>
        <v>45404</v>
      </c>
      <c r="E346" s="1" t="s">
        <v>201</v>
      </c>
      <c r="O346" s="1" t="s">
        <v>205</v>
      </c>
      <c r="P346" s="1" t="s">
        <v>247</v>
      </c>
      <c r="Q346" s="1" t="s">
        <v>253</v>
      </c>
      <c r="Y346" s="1">
        <f>17%*Y46</f>
        <v>160478.35949082003</v>
      </c>
      <c r="Z346" s="1">
        <f t="shared" si="127"/>
        <v>26746.393248470005</v>
      </c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>IF(OR(U346="",U346=0),0,MAX(AD$2:AD345)+1)</f>
        <v>0</v>
      </c>
    </row>
    <row r="347" spans="1:30" x14ac:dyDescent="0.3">
      <c r="A347" s="41">
        <f>ROW()</f>
        <v>347</v>
      </c>
      <c r="B347" s="26" t="e">
        <f>IF(AND(O347=0,P347=0,Q347=0,#REF!=0),0,IF(OR(COUNTIFS(Items!$E:$E,O347,Items!$F:$F,P347,Items!$G:$G,Q347)=1,COUNTIFS(Items!$M:$M,O347,Items!$N:$N,P347,Items!$O:$O,Q347)=1,COUNTIFS(Items!$U:$U,O347,Items!$V:$V,P347,Items!$W:$W,Q347)=1),0,1))</f>
        <v>#REF!</v>
      </c>
      <c r="D347" s="24">
        <f t="shared" si="126"/>
        <v>45414</v>
      </c>
      <c r="E347" s="1" t="s">
        <v>198</v>
      </c>
      <c r="O347" s="1" t="s">
        <v>205</v>
      </c>
      <c r="P347" s="1" t="s">
        <v>247</v>
      </c>
      <c r="Q347" s="1" t="s">
        <v>254</v>
      </c>
      <c r="Y347" s="1">
        <f>10%*Y47</f>
        <v>81346</v>
      </c>
      <c r="Z347" s="1">
        <f t="shared" si="127"/>
        <v>13557.666666666666</v>
      </c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>IF(OR(U347="",U347=0),0,MAX(AD$2:AD346)+1)</f>
        <v>0</v>
      </c>
    </row>
    <row r="348" spans="1:30" x14ac:dyDescent="0.3">
      <c r="A348" s="41">
        <f>ROW()</f>
        <v>348</v>
      </c>
      <c r="B348" s="26" t="e">
        <f>IF(AND(O348=0,P348=0,Q348=0,#REF!=0),0,IF(OR(COUNTIFS(Items!$E:$E,O348,Items!$F:$F,P348,Items!$G:$G,Q348)=1,COUNTIFS(Items!$M:$M,O348,Items!$N:$N,P348,Items!$O:$O,Q348)=1,COUNTIFS(Items!$U:$U,O348,Items!$V:$V,P348,Items!$W:$W,Q348)=1),0,1))</f>
        <v>#REF!</v>
      </c>
      <c r="D348" s="24">
        <f t="shared" si="126"/>
        <v>45424</v>
      </c>
      <c r="E348" s="1" t="s">
        <v>199</v>
      </c>
      <c r="O348" s="1" t="s">
        <v>205</v>
      </c>
      <c r="P348" s="1" t="s">
        <v>247</v>
      </c>
      <c r="Q348" s="1" t="s">
        <v>255</v>
      </c>
      <c r="Y348" s="1">
        <f>5%*Y48</f>
        <v>37416.6</v>
      </c>
      <c r="Z348" s="1">
        <f t="shared" si="127"/>
        <v>6236.1</v>
      </c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>IF(OR(U348="",U348=0),0,MAX(AD$2:AD347)+1)</f>
        <v>0</v>
      </c>
    </row>
    <row r="349" spans="1:30" x14ac:dyDescent="0.3">
      <c r="A349" s="41">
        <f>ROW()</f>
        <v>349</v>
      </c>
      <c r="B349" s="26" t="e">
        <f>IF(AND(O349=0,P349=0,Q349=0,#REF!=0),0,IF(OR(COUNTIFS(Items!$E:$E,O349,Items!$F:$F,P349,Items!$G:$G,Q349)=1,COUNTIFS(Items!$M:$M,O349,Items!$N:$N,P349,Items!$O:$O,Q349)=1,COUNTIFS(Items!$U:$U,O349,Items!$V:$V,P349,Items!$W:$W,Q349)=1),0,1))</f>
        <v>#REF!</v>
      </c>
      <c r="D349" s="24">
        <f t="shared" si="126"/>
        <v>45434</v>
      </c>
      <c r="E349" s="1" t="s">
        <v>200</v>
      </c>
      <c r="O349" s="1" t="s">
        <v>205</v>
      </c>
      <c r="P349" s="1" t="s">
        <v>247</v>
      </c>
      <c r="Q349" s="1" t="s">
        <v>256</v>
      </c>
      <c r="Y349" s="1">
        <f>23%*Y49</f>
        <v>193673.34</v>
      </c>
      <c r="Z349" s="1">
        <f t="shared" si="127"/>
        <v>32278.89</v>
      </c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>IF(OR(U349="",U349=0),0,MAX(AD$2:AD348)+1)</f>
        <v>0</v>
      </c>
    </row>
    <row r="350" spans="1:30" x14ac:dyDescent="0.3">
      <c r="A350" s="41">
        <f>ROW()</f>
        <v>350</v>
      </c>
      <c r="B350" s="26" t="e">
        <f>IF(AND(O350=0,P350=0,Q350=0,#REF!=0),0,IF(OR(COUNTIFS(Items!$E:$E,O350,Items!$F:$F,P350,Items!$G:$G,Q350)=1,COUNTIFS(Items!$M:$M,O350,Items!$N:$N,P350,Items!$O:$O,Q350)=1,COUNTIFS(Items!$U:$U,O350,Items!$V:$V,P350,Items!$W:$W,Q350)=1),0,1))</f>
        <v>#REF!</v>
      </c>
      <c r="D350" s="24">
        <f t="shared" si="126"/>
        <v>45444</v>
      </c>
      <c r="E350" s="1" t="s">
        <v>201</v>
      </c>
      <c r="O350" s="1" t="s">
        <v>205</v>
      </c>
      <c r="P350" s="1" t="s">
        <v>247</v>
      </c>
      <c r="Q350" s="1" t="s">
        <v>257</v>
      </c>
      <c r="Y350" s="1">
        <f>17%*Y50</f>
        <v>136798.81980000003</v>
      </c>
      <c r="Z350" s="1">
        <f t="shared" si="127"/>
        <v>22799.803300000003</v>
      </c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>IF(OR(U350="",U350=0),0,MAX(AD$2:AD349)+1)</f>
        <v>0</v>
      </c>
    </row>
    <row r="351" spans="1:30" x14ac:dyDescent="0.3">
      <c r="A351" s="41">
        <f>ROW()</f>
        <v>351</v>
      </c>
      <c r="B351" s="26" t="e">
        <f>IF(AND(O351=0,P351=0,Q351=0,#REF!=0),0,IF(OR(COUNTIFS(Items!$E:$E,O351,Items!$F:$F,P351,Items!$G:$G,Q351)=1,COUNTIFS(Items!$M:$M,O351,Items!$N:$N,P351,Items!$O:$O,Q351)=1,COUNTIFS(Items!$U:$U,O351,Items!$V:$V,P351,Items!$W:$W,Q351)=1),0,1))</f>
        <v>#REF!</v>
      </c>
      <c r="D351" s="24">
        <f t="shared" si="126"/>
        <v>45454</v>
      </c>
      <c r="E351" s="1" t="s">
        <v>198</v>
      </c>
      <c r="O351" s="1" t="s">
        <v>205</v>
      </c>
      <c r="P351" s="1" t="s">
        <v>258</v>
      </c>
      <c r="Q351" s="1" t="s">
        <v>259</v>
      </c>
      <c r="Y351" s="1">
        <f>10%*Y51</f>
        <v>95247.706000000006</v>
      </c>
      <c r="Z351" s="1">
        <f t="shared" si="127"/>
        <v>15874.617666666669</v>
      </c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>IF(OR(U351="",U351=0),0,MAX(AD$2:AD350)+1)</f>
        <v>0</v>
      </c>
    </row>
    <row r="352" spans="1:30" x14ac:dyDescent="0.3">
      <c r="A352" s="41">
        <f>ROW()</f>
        <v>352</v>
      </c>
      <c r="B352" s="26" t="e">
        <f>IF(AND(O352=0,P352=0,Q352=0,#REF!=0),0,IF(OR(COUNTIFS(Items!$E:$E,O352,Items!$F:$F,P352,Items!$G:$G,Q352)=1,COUNTIFS(Items!$M:$M,O352,Items!$N:$N,P352,Items!$O:$O,Q352)=1,COUNTIFS(Items!$U:$U,O352,Items!$V:$V,P352,Items!$W:$W,Q352)=1),0,1))</f>
        <v>#REF!</v>
      </c>
      <c r="D352" s="24">
        <f t="shared" si="126"/>
        <v>45464</v>
      </c>
      <c r="E352" s="1" t="s">
        <v>199</v>
      </c>
      <c r="O352" s="1" t="s">
        <v>205</v>
      </c>
      <c r="P352" s="1" t="s">
        <v>258</v>
      </c>
      <c r="Q352" s="1" t="s">
        <v>260</v>
      </c>
      <c r="Y352" s="1">
        <f>5%*Y52</f>
        <v>43880.89329</v>
      </c>
      <c r="Z352" s="1">
        <f t="shared" si="127"/>
        <v>7313.482215</v>
      </c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>IF(OR(U352="",U352=0),0,MAX(AD$2:AD351)+1)</f>
        <v>0</v>
      </c>
    </row>
    <row r="353" spans="1:30" x14ac:dyDescent="0.3">
      <c r="A353" s="41">
        <f>ROW()</f>
        <v>353</v>
      </c>
      <c r="B353" s="26" t="e">
        <f>IF(AND(O353=0,P353=0,Q353=0,#REF!=0),0,IF(OR(COUNTIFS(Items!$E:$E,O353,Items!$F:$F,P353,Items!$G:$G,Q353)=1,COUNTIFS(Items!$M:$M,O353,Items!$N:$N,P353,Items!$O:$O,Q353)=1,COUNTIFS(Items!$U:$U,O353,Items!$V:$V,P353,Items!$W:$W,Q353)=1),0,1))</f>
        <v>#REF!</v>
      </c>
      <c r="D353" s="24">
        <f t="shared" si="126"/>
        <v>45474</v>
      </c>
      <c r="E353" s="1" t="s">
        <v>200</v>
      </c>
      <c r="O353" s="1" t="s">
        <v>205</v>
      </c>
      <c r="P353" s="1" t="s">
        <v>258</v>
      </c>
      <c r="Q353" s="1" t="s">
        <v>261</v>
      </c>
      <c r="Y353" s="1">
        <f>23%*Y53</f>
        <v>227885.43846600002</v>
      </c>
      <c r="Z353" s="1">
        <f t="shared" si="127"/>
        <v>37980.906411000004</v>
      </c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>IF(OR(U353="",U353=0),0,MAX(AD$2:AD352)+1)</f>
        <v>0</v>
      </c>
    </row>
    <row r="354" spans="1:30" x14ac:dyDescent="0.3">
      <c r="A354" s="41">
        <f>ROW()</f>
        <v>354</v>
      </c>
      <c r="B354" s="26" t="e">
        <f>IF(AND(O354=0,P354=0,Q354=0,#REF!=0),0,IF(OR(COUNTIFS(Items!$E:$E,O354,Items!$F:$F,P354,Items!$G:$G,Q354)=1,COUNTIFS(Items!$M:$M,O354,Items!$N:$N,P354,Items!$O:$O,Q354)=1,COUNTIFS(Items!$U:$U,O354,Items!$V:$V,P354,Items!$W:$W,Q354)=1),0,1))</f>
        <v>#REF!</v>
      </c>
      <c r="D354" s="24">
        <f t="shared" si="126"/>
        <v>45319</v>
      </c>
      <c r="E354" s="1" t="s">
        <v>201</v>
      </c>
      <c r="O354" s="1" t="s">
        <v>205</v>
      </c>
      <c r="P354" s="1" t="s">
        <v>258</v>
      </c>
      <c r="Q354" s="1" t="s">
        <v>262</v>
      </c>
      <c r="Y354" s="1">
        <f>17%*Y54</f>
        <v>160315.91878902001</v>
      </c>
      <c r="Z354" s="1">
        <f t="shared" si="127"/>
        <v>26719.319798170003</v>
      </c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>IF(OR(U354="",U354=0),0,MAX(AD$2:AD353)+1)</f>
        <v>0</v>
      </c>
    </row>
    <row r="355" spans="1:30" x14ac:dyDescent="0.3">
      <c r="A355" s="41">
        <f>ROW()</f>
        <v>355</v>
      </c>
      <c r="B355" s="26" t="e">
        <f>IF(AND(O355=0,P355=0,Q355=0,#REF!=0),0,IF(OR(COUNTIFS(Items!$E:$E,O355,Items!$F:$F,P355,Items!$G:$G,Q355)=1,COUNTIFS(Items!$M:$M,O355,Items!$N:$N,P355,Items!$O:$O,Q355)=1,COUNTIFS(Items!$U:$U,O355,Items!$V:$V,P355,Items!$W:$W,Q355)=1),0,1))</f>
        <v>#REF!</v>
      </c>
      <c r="D355" s="24">
        <f t="shared" si="126"/>
        <v>45329</v>
      </c>
      <c r="E355" s="1" t="s">
        <v>198</v>
      </c>
      <c r="O355" s="1" t="s">
        <v>205</v>
      </c>
      <c r="P355" s="1" t="s">
        <v>258</v>
      </c>
      <c r="Q355" s="1" t="s">
        <v>263</v>
      </c>
      <c r="Y355" s="1">
        <f>10%*Y55</f>
        <v>111163.76919940001</v>
      </c>
      <c r="Z355" s="1">
        <f t="shared" si="127"/>
        <v>18527.294866566666</v>
      </c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>IF(OR(U355="",U355=0),0,MAX(AD$2:AD354)+1)</f>
        <v>0</v>
      </c>
    </row>
    <row r="356" spans="1:30" x14ac:dyDescent="0.3">
      <c r="A356" s="41">
        <f>ROW()</f>
        <v>356</v>
      </c>
      <c r="B356" s="26" t="e">
        <f>IF(AND(O356=0,P356=0,Q356=0,#REF!=0),0,IF(OR(COUNTIFS(Items!$E:$E,O356,Items!$F:$F,P356,Items!$G:$G,Q356)=1,COUNTIFS(Items!$M:$M,O356,Items!$N:$N,P356,Items!$O:$O,Q356)=1,COUNTIFS(Items!$U:$U,O356,Items!$V:$V,P356,Items!$W:$W,Q356)=1),0,1))</f>
        <v>#REF!</v>
      </c>
      <c r="D356" s="24">
        <f t="shared" si="126"/>
        <v>45339</v>
      </c>
      <c r="E356" s="1" t="s">
        <v>199</v>
      </c>
      <c r="O356" s="1" t="s">
        <v>205</v>
      </c>
      <c r="P356" s="1" t="s">
        <v>258</v>
      </c>
      <c r="Q356" s="1" t="s">
        <v>264</v>
      </c>
      <c r="Y356" s="1">
        <f>5%*Y56</f>
        <v>51281.862677721008</v>
      </c>
      <c r="Z356" s="1">
        <f t="shared" si="127"/>
        <v>8546.977112953502</v>
      </c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>IF(OR(U356="",U356=0),0,MAX(AD$2:AD355)+1)</f>
        <v>0</v>
      </c>
    </row>
    <row r="357" spans="1:30" x14ac:dyDescent="0.3">
      <c r="A357" s="41">
        <f>ROW()</f>
        <v>357</v>
      </c>
      <c r="B357" s="26" t="e">
        <f>IF(AND(O357=0,P357=0,Q357=0,#REF!=0),0,IF(OR(COUNTIFS(Items!$E:$E,O357,Items!$F:$F,P357,Items!$G:$G,Q357)=1,COUNTIFS(Items!$M:$M,O357,Items!$N:$N,P357,Items!$O:$O,Q357)=1,COUNTIFS(Items!$U:$U,O357,Items!$V:$V,P357,Items!$W:$W,Q357)=1),0,1))</f>
        <v>#REF!</v>
      </c>
      <c r="D357" s="24">
        <f t="shared" si="126"/>
        <v>45349</v>
      </c>
      <c r="E357" s="1" t="s">
        <v>200</v>
      </c>
      <c r="O357" s="1" t="s">
        <v>205</v>
      </c>
      <c r="P357" s="1" t="s">
        <v>258</v>
      </c>
      <c r="Q357" s="1" t="s">
        <v>265</v>
      </c>
      <c r="Y357" s="1">
        <f>23%*Y57</f>
        <v>267054.86999972345</v>
      </c>
      <c r="Z357" s="1">
        <f t="shared" si="127"/>
        <v>44509.144999953904</v>
      </c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>IF(OR(U357="",U357=0),0,MAX(AD$2:AD356)+1)</f>
        <v>0</v>
      </c>
    </row>
    <row r="358" spans="1:30" x14ac:dyDescent="0.3">
      <c r="A358" s="41">
        <f>ROW()</f>
        <v>358</v>
      </c>
      <c r="B358" s="26" t="e">
        <f>IF(AND(O358=0,P358=0,Q358=0,#REF!=0),0,IF(OR(COUNTIFS(Items!$E:$E,O358,Items!$F:$F,P358,Items!$G:$G,Q358)=1,COUNTIFS(Items!$M:$M,O358,Items!$N:$N,P358,Items!$O:$O,Q358)=1,COUNTIFS(Items!$U:$U,O358,Items!$V:$V,P358,Items!$W:$W,Q358)=1),0,1))</f>
        <v>#REF!</v>
      </c>
      <c r="D358" s="24">
        <f t="shared" si="126"/>
        <v>45359</v>
      </c>
      <c r="E358" s="1" t="s">
        <v>201</v>
      </c>
      <c r="O358" s="1" t="s">
        <v>205</v>
      </c>
      <c r="P358" s="1" t="s">
        <v>258</v>
      </c>
      <c r="Q358" s="1" t="s">
        <v>266</v>
      </c>
      <c r="Y358" s="1">
        <f>17%*Y58</f>
        <v>121288.20000000001</v>
      </c>
      <c r="Z358" s="1">
        <f t="shared" si="127"/>
        <v>20214.700000000004</v>
      </c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>IF(OR(U358="",U358=0),0,MAX(AD$2:AD357)+1)</f>
        <v>0</v>
      </c>
    </row>
    <row r="359" spans="1:30" x14ac:dyDescent="0.3">
      <c r="A359" s="41">
        <f>ROW()</f>
        <v>359</v>
      </c>
      <c r="B359" s="26" t="e">
        <f>IF(AND(O359=0,P359=0,Q359=0,#REF!=0),0,IF(OR(COUNTIFS(Items!$E:$E,O359,Items!$F:$F,P359,Items!$G:$G,Q359)=1,COUNTIFS(Items!$M:$M,O359,Items!$N:$N,P359,Items!$O:$O,Q359)=1,COUNTIFS(Items!$U:$U,O359,Items!$V:$V,P359,Items!$W:$W,Q359)=1),0,1))</f>
        <v>#REF!</v>
      </c>
      <c r="D359" s="24">
        <f t="shared" si="126"/>
        <v>45369</v>
      </c>
      <c r="E359" s="1" t="s">
        <v>198</v>
      </c>
      <c r="O359" s="1" t="s">
        <v>205</v>
      </c>
      <c r="P359" s="1" t="s">
        <v>258</v>
      </c>
      <c r="Q359" s="1" t="s">
        <v>267</v>
      </c>
      <c r="Y359" s="1">
        <f>10%*Y59</f>
        <v>69833.2</v>
      </c>
      <c r="Z359" s="1">
        <f t="shared" si="127"/>
        <v>11638.866666666665</v>
      </c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>IF(OR(U359="",U359=0),0,MAX(AD$2:AD358)+1)</f>
        <v>0</v>
      </c>
    </row>
    <row r="360" spans="1:30" x14ac:dyDescent="0.3">
      <c r="A360" s="41">
        <f>ROW()</f>
        <v>360</v>
      </c>
      <c r="B360" s="26" t="e">
        <f>IF(AND(O360=0,P360=0,Q360=0,#REF!=0),0,IF(OR(COUNTIFS(Items!$E:$E,O360,Items!$F:$F,P360,Items!$G:$G,Q360)=1,COUNTIFS(Items!$M:$M,O360,Items!$N:$N,P360,Items!$O:$O,Q360)=1,COUNTIFS(Items!$U:$U,O360,Items!$V:$V,P360,Items!$W:$W,Q360)=1),0,1))</f>
        <v>#REF!</v>
      </c>
      <c r="D360" s="24">
        <f t="shared" si="126"/>
        <v>45379</v>
      </c>
      <c r="E360" s="1" t="s">
        <v>199</v>
      </c>
      <c r="O360" s="1" t="s">
        <v>205</v>
      </c>
      <c r="P360" s="1" t="s">
        <v>258</v>
      </c>
      <c r="Q360" s="1" t="s">
        <v>268</v>
      </c>
      <c r="Y360" s="1">
        <f>5%*Y60</f>
        <v>32840.262000000002</v>
      </c>
      <c r="Z360" s="1">
        <f t="shared" si="127"/>
        <v>5473.3770000000004</v>
      </c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>IF(OR(U360="",U360=0),0,MAX(AD$2:AD359)+1)</f>
        <v>0</v>
      </c>
    </row>
    <row r="361" spans="1:30" x14ac:dyDescent="0.3">
      <c r="A361" s="41">
        <f>ROW()</f>
        <v>361</v>
      </c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D361" s="24">
        <f>D303+15</f>
        <v>45319</v>
      </c>
      <c r="E361" s="1" t="s">
        <v>198</v>
      </c>
      <c r="O361" s="1" t="s">
        <v>270</v>
      </c>
      <c r="P361" s="1" t="s">
        <v>271</v>
      </c>
      <c r="Q361" s="1" t="s">
        <v>207</v>
      </c>
      <c r="AA361" s="1">
        <f>Y303</f>
        <v>100000</v>
      </c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>IF(OR(U361="",U361=0),0,MAX(AD$2:AD360)+1)</f>
        <v>0</v>
      </c>
    </row>
    <row r="362" spans="1:30" x14ac:dyDescent="0.3">
      <c r="A362" s="41">
        <f>ROW()</f>
        <v>362</v>
      </c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D362" s="24">
        <f>D304</f>
        <v>45314</v>
      </c>
      <c r="E362" s="1" t="s">
        <v>199</v>
      </c>
      <c r="O362" s="1" t="s">
        <v>270</v>
      </c>
      <c r="P362" s="1" t="s">
        <v>271</v>
      </c>
      <c r="Q362" s="1" t="s">
        <v>208</v>
      </c>
      <c r="AA362" s="1">
        <f>Y304</f>
        <v>46500</v>
      </c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>IF(OR(U362="",U362=0),0,MAX(AD$2:AD361)+1)</f>
        <v>0</v>
      </c>
    </row>
    <row r="363" spans="1:30" x14ac:dyDescent="0.3">
      <c r="A363" s="41">
        <f>ROW()</f>
        <v>363</v>
      </c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D363" s="24">
        <f>D305+30</f>
        <v>45354</v>
      </c>
      <c r="E363" s="1" t="s">
        <v>200</v>
      </c>
      <c r="O363" s="1" t="s">
        <v>270</v>
      </c>
      <c r="P363" s="1" t="s">
        <v>271</v>
      </c>
      <c r="Q363" s="1" t="s">
        <v>209</v>
      </c>
      <c r="AA363" s="1">
        <f>Y305</f>
        <v>246100</v>
      </c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>IF(OR(U363="",U363=0),0,MAX(AD$2:AD362)+1)</f>
        <v>0</v>
      </c>
    </row>
    <row r="364" spans="1:30" x14ac:dyDescent="0.3">
      <c r="A364" s="41">
        <f>ROW()</f>
        <v>364</v>
      </c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D364" s="24">
        <f>D306+45</f>
        <v>45379</v>
      </c>
      <c r="E364" s="1" t="s">
        <v>201</v>
      </c>
      <c r="O364" s="1" t="s">
        <v>270</v>
      </c>
      <c r="P364" s="1" t="s">
        <v>271</v>
      </c>
      <c r="Q364" s="1" t="s">
        <v>210</v>
      </c>
      <c r="AA364" s="1">
        <f>Y306</f>
        <v>169167</v>
      </c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>IF(OR(U364="",U364=0),0,MAX(AD$2:AD363)+1)</f>
        <v>0</v>
      </c>
    </row>
    <row r="365" spans="1:30" x14ac:dyDescent="0.3">
      <c r="A365" s="41">
        <f>ROW()</f>
        <v>365</v>
      </c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D365" s="24">
        <f t="shared" ref="D365" si="128">D307+15</f>
        <v>45359</v>
      </c>
      <c r="E365" s="1" t="s">
        <v>198</v>
      </c>
      <c r="O365" s="1" t="s">
        <v>270</v>
      </c>
      <c r="P365" s="1" t="s">
        <v>271</v>
      </c>
      <c r="Q365" s="1" t="s">
        <v>211</v>
      </c>
      <c r="AA365" s="1">
        <f>Y307</f>
        <v>114490</v>
      </c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>IF(OR(U365="",U365=0),0,MAX(AD$2:AD364)+1)</f>
        <v>0</v>
      </c>
    </row>
    <row r="366" spans="1:30" x14ac:dyDescent="0.3">
      <c r="A366" s="41">
        <f>ROW()</f>
        <v>366</v>
      </c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D366" s="24">
        <f t="shared" ref="D366" si="129">D308</f>
        <v>45354</v>
      </c>
      <c r="E366" s="1" t="s">
        <v>199</v>
      </c>
      <c r="O366" s="1" t="s">
        <v>270</v>
      </c>
      <c r="P366" s="1" t="s">
        <v>271</v>
      </c>
      <c r="Q366" s="1" t="s">
        <v>212</v>
      </c>
      <c r="AA366" s="1">
        <f>Y308</f>
        <v>53237.850000000006</v>
      </c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>IF(OR(U366="",U366=0),0,MAX(AD$2:AD365)+1)</f>
        <v>0</v>
      </c>
    </row>
    <row r="367" spans="1:30" x14ac:dyDescent="0.3">
      <c r="A367" s="41">
        <f>ROW()</f>
        <v>367</v>
      </c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D367" s="24">
        <f t="shared" ref="D367" si="130">D309+30</f>
        <v>45394</v>
      </c>
      <c r="E367" s="1" t="s">
        <v>200</v>
      </c>
      <c r="O367" s="1" t="s">
        <v>270</v>
      </c>
      <c r="P367" s="1" t="s">
        <v>271</v>
      </c>
      <c r="Q367" s="1" t="s">
        <v>213</v>
      </c>
      <c r="AA367" s="1">
        <f>Y309</f>
        <v>281759.89</v>
      </c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>IF(OR(U367="",U367=0),0,MAX(AD$2:AD366)+1)</f>
        <v>0</v>
      </c>
    </row>
    <row r="368" spans="1:30" x14ac:dyDescent="0.3">
      <c r="A368" s="41">
        <f>ROW()</f>
        <v>368</v>
      </c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D368" s="24">
        <f t="shared" ref="D368" si="131">D310+45</f>
        <v>45419</v>
      </c>
      <c r="E368" s="1" t="s">
        <v>201</v>
      </c>
      <c r="O368" s="1" t="s">
        <v>270</v>
      </c>
      <c r="P368" s="1" t="s">
        <v>271</v>
      </c>
      <c r="Q368" s="1" t="s">
        <v>214</v>
      </c>
      <c r="AA368" s="1">
        <f>Y310</f>
        <v>193679.29830000002</v>
      </c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>IF(OR(U368="",U368=0),0,MAX(AD$2:AD367)+1)</f>
        <v>0</v>
      </c>
    </row>
    <row r="369" spans="1:30" x14ac:dyDescent="0.3">
      <c r="A369" s="41">
        <f>ROW()</f>
        <v>369</v>
      </c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D369" s="24">
        <f t="shared" ref="D369" si="132">D311+15</f>
        <v>45399</v>
      </c>
      <c r="E369" s="1" t="s">
        <v>198</v>
      </c>
      <c r="O369" s="1" t="s">
        <v>270</v>
      </c>
      <c r="P369" s="1" t="s">
        <v>271</v>
      </c>
      <c r="Q369" s="1" t="s">
        <v>215</v>
      </c>
      <c r="AA369" s="1">
        <f>Y311</f>
        <v>131079.601</v>
      </c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>IF(OR(U369="",U369=0),0,MAX(AD$2:AD368)+1)</f>
        <v>0</v>
      </c>
    </row>
    <row r="370" spans="1:30" x14ac:dyDescent="0.3">
      <c r="A370" s="41">
        <f>ROW()</f>
        <v>370</v>
      </c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D370" s="24">
        <f t="shared" ref="D370" si="133">D312</f>
        <v>45394</v>
      </c>
      <c r="E370" s="1" t="s">
        <v>199</v>
      </c>
      <c r="O370" s="1" t="s">
        <v>270</v>
      </c>
      <c r="P370" s="1" t="s">
        <v>271</v>
      </c>
      <c r="Q370" s="1" t="s">
        <v>216</v>
      </c>
      <c r="AA370" s="1">
        <f>Y312</f>
        <v>60952.014465000007</v>
      </c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>IF(OR(U370="",U370=0),0,MAX(AD$2:AD369)+1)</f>
        <v>0</v>
      </c>
    </row>
    <row r="371" spans="1:30" x14ac:dyDescent="0.3">
      <c r="A371" s="41">
        <f>ROW()</f>
        <v>371</v>
      </c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D371" s="24">
        <f t="shared" ref="D371" si="134">D313+30</f>
        <v>45434</v>
      </c>
      <c r="E371" s="1" t="s">
        <v>200</v>
      </c>
      <c r="O371" s="1" t="s">
        <v>270</v>
      </c>
      <c r="P371" s="1" t="s">
        <v>271</v>
      </c>
      <c r="Q371" s="1" t="s">
        <v>217</v>
      </c>
      <c r="AA371" s="1">
        <f>Y313</f>
        <v>322586.89806100004</v>
      </c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>IF(OR(U371="",U371=0),0,MAX(AD$2:AD370)+1)</f>
        <v>0</v>
      </c>
    </row>
    <row r="372" spans="1:30" x14ac:dyDescent="0.3">
      <c r="A372" s="41">
        <f>ROW()</f>
        <v>372</v>
      </c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D372" s="24">
        <f t="shared" ref="D372" si="135">D314+45</f>
        <v>45459</v>
      </c>
      <c r="E372" s="1" t="s">
        <v>201</v>
      </c>
      <c r="O372" s="1" t="s">
        <v>270</v>
      </c>
      <c r="P372" s="1" t="s">
        <v>272</v>
      </c>
      <c r="Q372" s="1" t="s">
        <v>219</v>
      </c>
      <c r="AA372" s="1">
        <f>Y314</f>
        <v>153000</v>
      </c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>IF(OR(U372="",U372=0),0,MAX(AD$2:AD371)+1)</f>
        <v>0</v>
      </c>
    </row>
    <row r="373" spans="1:30" x14ac:dyDescent="0.3">
      <c r="A373" s="41">
        <f>ROW()</f>
        <v>373</v>
      </c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D373" s="24">
        <f t="shared" ref="D373" si="136">D315+15</f>
        <v>45439</v>
      </c>
      <c r="E373" s="1" t="s">
        <v>198</v>
      </c>
      <c r="O373" s="1" t="s">
        <v>270</v>
      </c>
      <c r="P373" s="1" t="s">
        <v>272</v>
      </c>
      <c r="Q373" s="1" t="s">
        <v>220</v>
      </c>
      <c r="AA373" s="1">
        <f>Y315</f>
        <v>88000</v>
      </c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>IF(OR(U373="",U373=0),0,MAX(AD$2:AD372)+1)</f>
        <v>0</v>
      </c>
    </row>
    <row r="374" spans="1:30" x14ac:dyDescent="0.3">
      <c r="A374" s="41">
        <f>ROW()</f>
        <v>374</v>
      </c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D374" s="24">
        <f t="shared" ref="D374" si="137">D316</f>
        <v>45434</v>
      </c>
      <c r="E374" s="1" t="s">
        <v>199</v>
      </c>
      <c r="O374" s="1" t="s">
        <v>270</v>
      </c>
      <c r="P374" s="1" t="s">
        <v>272</v>
      </c>
      <c r="Q374" s="1" t="s">
        <v>221</v>
      </c>
      <c r="AA374" s="1">
        <f>Y316</f>
        <v>41730</v>
      </c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>IF(OR(U374="",U374=0),0,MAX(AD$2:AD373)+1)</f>
        <v>0</v>
      </c>
    </row>
    <row r="375" spans="1:30" x14ac:dyDescent="0.3">
      <c r="A375" s="41">
        <f>ROW()</f>
        <v>375</v>
      </c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D375" s="24">
        <f t="shared" ref="D375" si="138">D317+30</f>
        <v>45474</v>
      </c>
      <c r="E375" s="1" t="s">
        <v>200</v>
      </c>
      <c r="O375" s="1" t="s">
        <v>270</v>
      </c>
      <c r="P375" s="1" t="s">
        <v>272</v>
      </c>
      <c r="Q375" s="1" t="s">
        <v>222</v>
      </c>
      <c r="AA375" s="1">
        <f>Y317</f>
        <v>281513.79000000004</v>
      </c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>IF(OR(U375="",U375=0),0,MAX(AD$2:AD374)+1)</f>
        <v>0</v>
      </c>
    </row>
    <row r="376" spans="1:30" x14ac:dyDescent="0.3">
      <c r="A376" s="41">
        <f>ROW()</f>
        <v>376</v>
      </c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D376" s="24">
        <f t="shared" ref="D376" si="139">D318+45</f>
        <v>45499</v>
      </c>
      <c r="E376" s="1" t="s">
        <v>201</v>
      </c>
      <c r="O376" s="1" t="s">
        <v>270</v>
      </c>
      <c r="P376" s="1" t="s">
        <v>272</v>
      </c>
      <c r="Q376" s="1" t="s">
        <v>223</v>
      </c>
      <c r="AA376" s="1">
        <f>Y318</f>
        <v>177633</v>
      </c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>IF(OR(U376="",U376=0),0,MAX(AD$2:AD375)+1)</f>
        <v>0</v>
      </c>
    </row>
    <row r="377" spans="1:30" x14ac:dyDescent="0.3">
      <c r="A377" s="41">
        <f>ROW()</f>
        <v>377</v>
      </c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D377" s="24">
        <f t="shared" ref="D377" si="140">D319+15</f>
        <v>45479</v>
      </c>
      <c r="E377" s="1" t="s">
        <v>198</v>
      </c>
      <c r="O377" s="1" t="s">
        <v>270</v>
      </c>
      <c r="P377" s="1" t="s">
        <v>272</v>
      </c>
      <c r="Q377" s="1" t="s">
        <v>224</v>
      </c>
      <c r="AA377" s="1">
        <f>Y319</f>
        <v>101475.70000000001</v>
      </c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>IF(OR(U377="",U377=0),0,MAX(AD$2:AD376)+1)</f>
        <v>0</v>
      </c>
    </row>
    <row r="378" spans="1:30" x14ac:dyDescent="0.3">
      <c r="A378" s="41">
        <f>ROW()</f>
        <v>378</v>
      </c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D378" s="24">
        <f t="shared" ref="D378" si="141">D320</f>
        <v>45309</v>
      </c>
      <c r="E378" s="1" t="s">
        <v>199</v>
      </c>
      <c r="O378" s="1" t="s">
        <v>270</v>
      </c>
      <c r="P378" s="1" t="s">
        <v>272</v>
      </c>
      <c r="Q378" s="1" t="s">
        <v>225</v>
      </c>
      <c r="AA378" s="1">
        <f>Y320</f>
        <v>47776.677000000003</v>
      </c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>IF(OR(U378="",U378=0),0,MAX(AD$2:AD377)+1)</f>
        <v>0</v>
      </c>
    </row>
    <row r="379" spans="1:30" x14ac:dyDescent="0.3">
      <c r="A379" s="41">
        <f>ROW()</f>
        <v>379</v>
      </c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D379" s="24">
        <f t="shared" ref="D379" si="142">D321+30</f>
        <v>45349</v>
      </c>
      <c r="E379" s="1" t="s">
        <v>200</v>
      </c>
      <c r="O379" s="1" t="s">
        <v>270</v>
      </c>
      <c r="P379" s="1" t="s">
        <v>272</v>
      </c>
      <c r="Q379" s="1" t="s">
        <v>226</v>
      </c>
      <c r="AA379" s="1">
        <f>Y321</f>
        <v>322305.138171</v>
      </c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>IF(OR(U379="",U379=0),0,MAX(AD$2:AD378)+1)</f>
        <v>0</v>
      </c>
    </row>
    <row r="380" spans="1:30" x14ac:dyDescent="0.3">
      <c r="A380" s="41">
        <f>ROW()</f>
        <v>380</v>
      </c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D380" s="24">
        <f t="shared" ref="D380" si="143">D322+45</f>
        <v>45374</v>
      </c>
      <c r="E380" s="1" t="s">
        <v>201</v>
      </c>
      <c r="O380" s="1" t="s">
        <v>270</v>
      </c>
      <c r="P380" s="1" t="s">
        <v>272</v>
      </c>
      <c r="Q380" s="1" t="s">
        <v>227</v>
      </c>
      <c r="AA380" s="1">
        <f>Y322</f>
        <v>205835.32170000003</v>
      </c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>IF(OR(U380="",U380=0),0,MAX(AD$2:AD379)+1)</f>
        <v>0</v>
      </c>
    </row>
    <row r="381" spans="1:30" x14ac:dyDescent="0.3">
      <c r="A381" s="41">
        <f>ROW()</f>
        <v>381</v>
      </c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D381" s="24">
        <f t="shared" ref="D381" si="144">D323+15</f>
        <v>45354</v>
      </c>
      <c r="E381" s="1" t="s">
        <v>198</v>
      </c>
      <c r="O381" s="1" t="s">
        <v>270</v>
      </c>
      <c r="P381" s="1" t="s">
        <v>272</v>
      </c>
      <c r="Q381" s="1" t="s">
        <v>228</v>
      </c>
      <c r="AA381" s="1">
        <f>Y323</f>
        <v>116904.02893000001</v>
      </c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>IF(OR(U381="",U381=0),0,MAX(AD$2:AD380)+1)</f>
        <v>0</v>
      </c>
    </row>
    <row r="382" spans="1:30" x14ac:dyDescent="0.3">
      <c r="A382" s="41">
        <f>ROW()</f>
        <v>382</v>
      </c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D382" s="24">
        <f t="shared" ref="D382" si="145">D324</f>
        <v>45349</v>
      </c>
      <c r="E382" s="1" t="s">
        <v>199</v>
      </c>
      <c r="O382" s="1" t="s">
        <v>270</v>
      </c>
      <c r="P382" s="1" t="s">
        <v>273</v>
      </c>
      <c r="Q382" s="1" t="s">
        <v>230</v>
      </c>
      <c r="AA382" s="1">
        <f>Y324</f>
        <v>54699.51749730001</v>
      </c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>IF(OR(U382="",U382=0),0,MAX(AD$2:AD381)+1)</f>
        <v>0</v>
      </c>
    </row>
    <row r="383" spans="1:30" x14ac:dyDescent="0.3">
      <c r="A383" s="41">
        <f>ROW()</f>
        <v>383</v>
      </c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D383" s="24">
        <f t="shared" ref="D383" si="146">D325+30</f>
        <v>45389</v>
      </c>
      <c r="E383" s="1" t="s">
        <v>200</v>
      </c>
      <c r="O383" s="1" t="s">
        <v>270</v>
      </c>
      <c r="P383" s="1" t="s">
        <v>273</v>
      </c>
      <c r="Q383" s="1" t="s">
        <v>231</v>
      </c>
      <c r="AA383" s="1">
        <f>Y325</f>
        <v>254610</v>
      </c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>IF(OR(U383="",U383=0),0,MAX(AD$2:AD382)+1)</f>
        <v>0</v>
      </c>
    </row>
    <row r="384" spans="1:30" x14ac:dyDescent="0.3">
      <c r="A384" s="41">
        <f>ROW()</f>
        <v>384</v>
      </c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D384" s="24">
        <f t="shared" ref="D384" si="147">D326+45</f>
        <v>45414</v>
      </c>
      <c r="E384" s="1" t="s">
        <v>201</v>
      </c>
      <c r="O384" s="1" t="s">
        <v>270</v>
      </c>
      <c r="P384" s="1" t="s">
        <v>273</v>
      </c>
      <c r="Q384" s="1" t="s">
        <v>232</v>
      </c>
      <c r="AA384" s="1">
        <f>Y326</f>
        <v>132600</v>
      </c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>IF(OR(U384="",U384=0),0,MAX(AD$2:AD383)+1)</f>
        <v>0</v>
      </c>
    </row>
    <row r="385" spans="1:30" x14ac:dyDescent="0.3">
      <c r="A385" s="41">
        <f>ROW()</f>
        <v>385</v>
      </c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D385" s="24">
        <f t="shared" ref="D385" si="148">D327+15</f>
        <v>45394</v>
      </c>
      <c r="E385" s="1" t="s">
        <v>198</v>
      </c>
      <c r="O385" s="1" t="s">
        <v>270</v>
      </c>
      <c r="P385" s="1" t="s">
        <v>273</v>
      </c>
      <c r="Q385" s="1" t="s">
        <v>233</v>
      </c>
      <c r="AA385" s="1">
        <f>Y327</f>
        <v>78460</v>
      </c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>IF(OR(U385="",U385=0),0,MAX(AD$2:AD384)+1)</f>
        <v>0</v>
      </c>
    </row>
    <row r="386" spans="1:30" x14ac:dyDescent="0.3">
      <c r="A386" s="41">
        <f>ROW()</f>
        <v>386</v>
      </c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D386" s="24">
        <f t="shared" ref="D386" si="149">D328</f>
        <v>45389</v>
      </c>
      <c r="E386" s="1" t="s">
        <v>199</v>
      </c>
      <c r="O386" s="1" t="s">
        <v>270</v>
      </c>
      <c r="P386" s="1" t="s">
        <v>273</v>
      </c>
      <c r="Q386" s="1" t="s">
        <v>234</v>
      </c>
      <c r="AA386" s="1">
        <f>Y328</f>
        <v>47734.947000000007</v>
      </c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>IF(OR(U386="",U386=0),0,MAX(AD$2:AD385)+1)</f>
        <v>0</v>
      </c>
    </row>
    <row r="387" spans="1:30" x14ac:dyDescent="0.3">
      <c r="A387" s="41">
        <f>ROW()</f>
        <v>387</v>
      </c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D387" s="24">
        <f t="shared" ref="D387" si="150">D329+30</f>
        <v>45429</v>
      </c>
      <c r="E387" s="1" t="s">
        <v>200</v>
      </c>
      <c r="O387" s="1" t="s">
        <v>270</v>
      </c>
      <c r="P387" s="1" t="s">
        <v>273</v>
      </c>
      <c r="Q387" s="1" t="s">
        <v>235</v>
      </c>
      <c r="AA387" s="1">
        <f>Y329</f>
        <v>295602.21000000002</v>
      </c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>IF(OR(U387="",U387=0),0,MAX(AD$2:AD386)+1)</f>
        <v>0</v>
      </c>
    </row>
    <row r="388" spans="1:30" x14ac:dyDescent="0.3">
      <c r="A388" s="41">
        <f>ROW()</f>
        <v>388</v>
      </c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D388" s="24">
        <f t="shared" ref="D388" si="151">D330+45</f>
        <v>45454</v>
      </c>
      <c r="E388" s="1" t="s">
        <v>201</v>
      </c>
      <c r="O388" s="1" t="s">
        <v>270</v>
      </c>
      <c r="P388" s="1" t="s">
        <v>273</v>
      </c>
      <c r="Q388" s="1" t="s">
        <v>236</v>
      </c>
      <c r="AA388" s="1">
        <f>Y330</f>
        <v>155508.69</v>
      </c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>IF(OR(U388="",U388=0),0,MAX(AD$2:AD387)+1)</f>
        <v>0</v>
      </c>
    </row>
    <row r="389" spans="1:30" x14ac:dyDescent="0.3">
      <c r="A389" s="41">
        <f>ROW()</f>
        <v>389</v>
      </c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D389" s="24">
        <f t="shared" ref="D389" si="152">D331+15</f>
        <v>45434</v>
      </c>
      <c r="E389" s="1" t="s">
        <v>198</v>
      </c>
      <c r="O389" s="1" t="s">
        <v>270</v>
      </c>
      <c r="P389" s="1" t="s">
        <v>273</v>
      </c>
      <c r="Q389" s="1" t="s">
        <v>237</v>
      </c>
      <c r="AA389" s="1">
        <f>Y331</f>
        <v>90553.354000000007</v>
      </c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>IF(OR(U389="",U389=0),0,MAX(AD$2:AD388)+1)</f>
        <v>0</v>
      </c>
    </row>
    <row r="390" spans="1:30" x14ac:dyDescent="0.3">
      <c r="A390" s="41">
        <f>ROW()</f>
        <v>390</v>
      </c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D390" s="24">
        <f t="shared" ref="D390" si="153">D332</f>
        <v>45429</v>
      </c>
      <c r="E390" s="1" t="s">
        <v>199</v>
      </c>
      <c r="O390" s="1" t="s">
        <v>270</v>
      </c>
      <c r="P390" s="1" t="s">
        <v>273</v>
      </c>
      <c r="Q390" s="1" t="s">
        <v>238</v>
      </c>
      <c r="AA390" s="1">
        <f>Y332</f>
        <v>54651.740820300001</v>
      </c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>IF(OR(U390="",U390=0),0,MAX(AD$2:AD389)+1)</f>
        <v>0</v>
      </c>
    </row>
    <row r="391" spans="1:30" x14ac:dyDescent="0.3">
      <c r="A391" s="41">
        <f>ROW()</f>
        <v>391</v>
      </c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D391" s="24">
        <f t="shared" ref="D391" si="154">D333+30</f>
        <v>45469</v>
      </c>
      <c r="E391" s="1" t="s">
        <v>200</v>
      </c>
      <c r="O391" s="1" t="s">
        <v>270</v>
      </c>
      <c r="P391" s="1" t="s">
        <v>273</v>
      </c>
      <c r="Q391" s="1" t="s">
        <v>239</v>
      </c>
      <c r="AA391" s="1">
        <f>Y333</f>
        <v>342534.19122899999</v>
      </c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>IF(OR(U391="",U391=0),0,MAX(AD$2:AD390)+1)</f>
        <v>0</v>
      </c>
    </row>
    <row r="392" spans="1:30" x14ac:dyDescent="0.3">
      <c r="A392" s="41">
        <f>ROW()</f>
        <v>392</v>
      </c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D392" s="24">
        <f t="shared" ref="D392" si="155">D334+45</f>
        <v>45494</v>
      </c>
      <c r="E392" s="1" t="s">
        <v>201</v>
      </c>
      <c r="O392" s="1" t="s">
        <v>270</v>
      </c>
      <c r="P392" s="1" t="s">
        <v>273</v>
      </c>
      <c r="Q392" s="1" t="s">
        <v>240</v>
      </c>
      <c r="AA392" s="1">
        <f>Y334</f>
        <v>181736.84918100003</v>
      </c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>IF(OR(U392="",U392=0),0,MAX(AD$2:AD391)+1)</f>
        <v>0</v>
      </c>
    </row>
    <row r="393" spans="1:30" x14ac:dyDescent="0.3">
      <c r="A393" s="41">
        <f>ROW()</f>
        <v>393</v>
      </c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D393" s="24">
        <f t="shared" ref="D393" si="156">D335+15</f>
        <v>45474</v>
      </c>
      <c r="E393" s="1" t="s">
        <v>198</v>
      </c>
      <c r="O393" s="1" t="s">
        <v>270</v>
      </c>
      <c r="P393" s="1" t="s">
        <v>273</v>
      </c>
      <c r="Q393" s="1" t="s">
        <v>241</v>
      </c>
      <c r="AA393" s="1">
        <f>Y335</f>
        <v>104399.03499460002</v>
      </c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>IF(OR(U393="",U393=0),0,MAX(AD$2:AD392)+1)</f>
        <v>0</v>
      </c>
    </row>
    <row r="394" spans="1:30" x14ac:dyDescent="0.3">
      <c r="A394" s="41">
        <f>ROW()</f>
        <v>394</v>
      </c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D394" s="24">
        <f t="shared" ref="D394" si="157">D336</f>
        <v>45469</v>
      </c>
      <c r="E394" s="1" t="s">
        <v>199</v>
      </c>
      <c r="O394" s="1" t="s">
        <v>270</v>
      </c>
      <c r="P394" s="1" t="s">
        <v>273</v>
      </c>
      <c r="Q394" s="1" t="s">
        <v>242</v>
      </c>
      <c r="AA394" s="1">
        <f>Y336</f>
        <v>43173</v>
      </c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>IF(OR(U394="",U394=0),0,MAX(AD$2:AD393)+1)</f>
        <v>0</v>
      </c>
    </row>
    <row r="395" spans="1:30" x14ac:dyDescent="0.3">
      <c r="A395" s="41">
        <f>ROW()</f>
        <v>395</v>
      </c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D395" s="24">
        <f t="shared" ref="D395" si="158">D337+30</f>
        <v>45344</v>
      </c>
      <c r="E395" s="1" t="s">
        <v>200</v>
      </c>
      <c r="O395" s="1" t="s">
        <v>270</v>
      </c>
      <c r="P395" s="1" t="s">
        <v>273</v>
      </c>
      <c r="Q395" s="1" t="s">
        <v>243</v>
      </c>
      <c r="AA395" s="1">
        <f>Y337</f>
        <v>220662</v>
      </c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>IF(OR(U395="",U395=0),0,MAX(AD$2:AD394)+1)</f>
        <v>0</v>
      </c>
    </row>
    <row r="396" spans="1:30" x14ac:dyDescent="0.3">
      <c r="A396" s="41">
        <f>ROW()</f>
        <v>396</v>
      </c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D396" s="24">
        <f t="shared" ref="D396" si="159">D338+45</f>
        <v>45369</v>
      </c>
      <c r="E396" s="1" t="s">
        <v>201</v>
      </c>
      <c r="O396" s="1" t="s">
        <v>270</v>
      </c>
      <c r="P396" s="1" t="s">
        <v>273</v>
      </c>
      <c r="Q396" s="1" t="s">
        <v>244</v>
      </c>
      <c r="AA396" s="1">
        <f>Y338</f>
        <v>116382.00000000001</v>
      </c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>IF(OR(U396="",U396=0),0,MAX(AD$2:AD395)+1)</f>
        <v>0</v>
      </c>
    </row>
    <row r="397" spans="1:30" x14ac:dyDescent="0.3">
      <c r="A397" s="41">
        <f>ROW()</f>
        <v>397</v>
      </c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D397" s="24">
        <f t="shared" ref="D397" si="160">D339+15</f>
        <v>45349</v>
      </c>
      <c r="E397" s="1" t="s">
        <v>198</v>
      </c>
      <c r="O397" s="1" t="s">
        <v>270</v>
      </c>
      <c r="P397" s="1" t="s">
        <v>273</v>
      </c>
      <c r="Q397" s="1" t="s">
        <v>245</v>
      </c>
      <c r="AA397" s="1">
        <f>Y339</f>
        <v>90469.894000000015</v>
      </c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>IF(OR(U397="",U397=0),0,MAX(AD$2:AD396)+1)</f>
        <v>0</v>
      </c>
    </row>
    <row r="398" spans="1:30" x14ac:dyDescent="0.3">
      <c r="A398" s="41">
        <f>ROW()</f>
        <v>398</v>
      </c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D398" s="24">
        <f t="shared" ref="D398" si="161">D340</f>
        <v>45344</v>
      </c>
      <c r="E398" s="1" t="s">
        <v>199</v>
      </c>
      <c r="O398" s="1" t="s">
        <v>270</v>
      </c>
      <c r="P398" s="1" t="s">
        <v>273</v>
      </c>
      <c r="Q398" s="1" t="s">
        <v>246</v>
      </c>
      <c r="AA398" s="1">
        <f>Y340</f>
        <v>50123.853000000003</v>
      </c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>IF(OR(U398="",U398=0),0,MAX(AD$2:AD397)+1)</f>
        <v>0</v>
      </c>
    </row>
    <row r="399" spans="1:30" x14ac:dyDescent="0.3">
      <c r="A399" s="41">
        <f>ROW()</f>
        <v>399</v>
      </c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D399" s="24">
        <f t="shared" ref="D399" si="162">D341+30</f>
        <v>45384</v>
      </c>
      <c r="E399" s="1" t="s">
        <v>200</v>
      </c>
      <c r="O399" s="1" t="s">
        <v>270</v>
      </c>
      <c r="P399" s="1" t="s">
        <v>274</v>
      </c>
      <c r="Q399" s="1" t="s">
        <v>248</v>
      </c>
      <c r="AA399" s="1">
        <f>Y341</f>
        <v>258784.75529999999</v>
      </c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>IF(OR(U399="",U399=0),0,MAX(AD$2:AD398)+1)</f>
        <v>0</v>
      </c>
    </row>
    <row r="400" spans="1:30" x14ac:dyDescent="0.3">
      <c r="A400" s="41">
        <f>ROW()</f>
        <v>400</v>
      </c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D400" s="24">
        <f t="shared" ref="D400" si="163">D342+45</f>
        <v>45409</v>
      </c>
      <c r="E400" s="1" t="s">
        <v>201</v>
      </c>
      <c r="O400" s="1" t="s">
        <v>270</v>
      </c>
      <c r="P400" s="1" t="s">
        <v>274</v>
      </c>
      <c r="Q400" s="1" t="s">
        <v>249</v>
      </c>
      <c r="AA400" s="1">
        <f>Y342</f>
        <v>136940.70180000001</v>
      </c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>IF(OR(U400="",U400=0),0,MAX(AD$2:AD399)+1)</f>
        <v>0</v>
      </c>
    </row>
    <row r="401" spans="1:30" x14ac:dyDescent="0.3">
      <c r="A401" s="41">
        <f>ROW()</f>
        <v>401</v>
      </c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D401" s="24">
        <f t="shared" ref="D401" si="164">D343+15</f>
        <v>45389</v>
      </c>
      <c r="E401" s="1" t="s">
        <v>198</v>
      </c>
      <c r="O401" s="1" t="s">
        <v>270</v>
      </c>
      <c r="P401" s="1" t="s">
        <v>274</v>
      </c>
      <c r="Q401" s="1" t="s">
        <v>250</v>
      </c>
      <c r="AA401" s="1">
        <f>Y343</f>
        <v>104303.4816406</v>
      </c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>IF(OR(U401="",U401=0),0,MAX(AD$2:AD400)+1)</f>
        <v>0</v>
      </c>
    </row>
    <row r="402" spans="1:30" x14ac:dyDescent="0.3">
      <c r="A402" s="41">
        <f>ROW()</f>
        <v>402</v>
      </c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D402" s="24">
        <f t="shared" ref="D402" si="165">D344</f>
        <v>45384</v>
      </c>
      <c r="E402" s="1" t="s">
        <v>199</v>
      </c>
      <c r="O402" s="1" t="s">
        <v>270</v>
      </c>
      <c r="P402" s="1" t="s">
        <v>274</v>
      </c>
      <c r="Q402" s="1" t="s">
        <v>251</v>
      </c>
      <c r="AA402" s="1">
        <f>Y344</f>
        <v>58081.884599700003</v>
      </c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>IF(OR(U402="",U402=0),0,MAX(AD$2:AD401)+1)</f>
        <v>0</v>
      </c>
    </row>
    <row r="403" spans="1:30" x14ac:dyDescent="0.3">
      <c r="A403" s="41">
        <f>ROW()</f>
        <v>403</v>
      </c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D403" s="24">
        <f t="shared" ref="D403" si="166">D345+30</f>
        <v>45424</v>
      </c>
      <c r="E403" s="1" t="s">
        <v>200</v>
      </c>
      <c r="O403" s="1" t="s">
        <v>270</v>
      </c>
      <c r="P403" s="1" t="s">
        <v>274</v>
      </c>
      <c r="Q403" s="1" t="s">
        <v>252</v>
      </c>
      <c r="AA403" s="1">
        <f>Y345</f>
        <v>302431.49784297001</v>
      </c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>IF(OR(U403="",U403=0),0,MAX(AD$2:AD402)+1)</f>
        <v>0</v>
      </c>
    </row>
    <row r="404" spans="1:30" x14ac:dyDescent="0.3">
      <c r="A404" s="41">
        <f>ROW()</f>
        <v>404</v>
      </c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D404" s="24">
        <f t="shared" ref="D404" si="167">D346+45</f>
        <v>45449</v>
      </c>
      <c r="E404" s="1" t="s">
        <v>201</v>
      </c>
      <c r="O404" s="1" t="s">
        <v>270</v>
      </c>
      <c r="P404" s="1" t="s">
        <v>274</v>
      </c>
      <c r="Q404" s="1" t="s">
        <v>253</v>
      </c>
      <c r="AA404" s="1">
        <f>Y346</f>
        <v>160478.35949082003</v>
      </c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>IF(OR(U404="",U404=0),0,MAX(AD$2:AD403)+1)</f>
        <v>0</v>
      </c>
    </row>
    <row r="405" spans="1:30" x14ac:dyDescent="0.3">
      <c r="A405" s="41">
        <f>ROW()</f>
        <v>405</v>
      </c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D405" s="24">
        <f t="shared" ref="D405" si="168">D347+15</f>
        <v>45429</v>
      </c>
      <c r="E405" s="1" t="s">
        <v>198</v>
      </c>
      <c r="O405" s="1" t="s">
        <v>270</v>
      </c>
      <c r="P405" s="1" t="s">
        <v>274</v>
      </c>
      <c r="Q405" s="1" t="s">
        <v>254</v>
      </c>
      <c r="AA405" s="1">
        <f>Y347</f>
        <v>81346</v>
      </c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>IF(OR(U405="",U405=0),0,MAX(AD$2:AD404)+1)</f>
        <v>0</v>
      </c>
    </row>
    <row r="406" spans="1:30" x14ac:dyDescent="0.3">
      <c r="A406" s="41">
        <f>ROW()</f>
        <v>406</v>
      </c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D406" s="24">
        <f t="shared" ref="D406" si="169">D348</f>
        <v>45424</v>
      </c>
      <c r="E406" s="1" t="s">
        <v>199</v>
      </c>
      <c r="O406" s="1" t="s">
        <v>270</v>
      </c>
      <c r="P406" s="1" t="s">
        <v>274</v>
      </c>
      <c r="Q406" s="1" t="s">
        <v>255</v>
      </c>
      <c r="AA406" s="1">
        <f>Y348</f>
        <v>37416.6</v>
      </c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>IF(OR(U406="",U406=0),0,MAX(AD$2:AD405)+1)</f>
        <v>0</v>
      </c>
    </row>
    <row r="407" spans="1:30" x14ac:dyDescent="0.3">
      <c r="A407" s="41">
        <f>ROW()</f>
        <v>407</v>
      </c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D407" s="24">
        <f t="shared" ref="D407" si="170">D349+30</f>
        <v>45464</v>
      </c>
      <c r="E407" s="1" t="s">
        <v>200</v>
      </c>
      <c r="O407" s="1" t="s">
        <v>270</v>
      </c>
      <c r="P407" s="1" t="s">
        <v>274</v>
      </c>
      <c r="Q407" s="1" t="s">
        <v>256</v>
      </c>
      <c r="AA407" s="1">
        <f>Y349</f>
        <v>193673.34</v>
      </c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>IF(OR(U407="",U407=0),0,MAX(AD$2:AD406)+1)</f>
        <v>0</v>
      </c>
    </row>
    <row r="408" spans="1:30" x14ac:dyDescent="0.3">
      <c r="A408" s="41">
        <f>ROW()</f>
        <v>408</v>
      </c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D408" s="24">
        <f t="shared" ref="D408" si="171">D350+45</f>
        <v>45489</v>
      </c>
      <c r="E408" s="1" t="s">
        <v>201</v>
      </c>
      <c r="O408" s="1" t="s">
        <v>270</v>
      </c>
      <c r="P408" s="1" t="s">
        <v>274</v>
      </c>
      <c r="Q408" s="1" t="s">
        <v>257</v>
      </c>
      <c r="AA408" s="1">
        <f>Y350</f>
        <v>136798.81980000003</v>
      </c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>IF(OR(U408="",U408=0),0,MAX(AD$2:AD407)+1)</f>
        <v>0</v>
      </c>
    </row>
    <row r="409" spans="1:30" x14ac:dyDescent="0.3">
      <c r="A409" s="41">
        <f>ROW()</f>
        <v>409</v>
      </c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D409" s="24">
        <f t="shared" ref="D409" si="172">D351+15</f>
        <v>45469</v>
      </c>
      <c r="E409" s="1" t="s">
        <v>198</v>
      </c>
      <c r="O409" s="1" t="s">
        <v>270</v>
      </c>
      <c r="P409" s="1" t="s">
        <v>275</v>
      </c>
      <c r="Q409" s="1" t="s">
        <v>259</v>
      </c>
      <c r="AA409" s="1">
        <f>Y351</f>
        <v>95247.706000000006</v>
      </c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>IF(OR(U409="",U409=0),0,MAX(AD$2:AD408)+1)</f>
        <v>0</v>
      </c>
    </row>
    <row r="410" spans="1:30" x14ac:dyDescent="0.3">
      <c r="A410" s="41">
        <f>ROW()</f>
        <v>410</v>
      </c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D410" s="24">
        <f t="shared" ref="D410" si="173">D352</f>
        <v>45464</v>
      </c>
      <c r="E410" s="1" t="s">
        <v>199</v>
      </c>
      <c r="O410" s="1" t="s">
        <v>270</v>
      </c>
      <c r="P410" s="1" t="s">
        <v>275</v>
      </c>
      <c r="Q410" s="1" t="s">
        <v>260</v>
      </c>
      <c r="AA410" s="1">
        <f>Y352</f>
        <v>43880.89329</v>
      </c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>IF(OR(U410="",U410=0),0,MAX(AD$2:AD409)+1)</f>
        <v>0</v>
      </c>
    </row>
    <row r="411" spans="1:30" x14ac:dyDescent="0.3">
      <c r="A411" s="41">
        <f>ROW()</f>
        <v>411</v>
      </c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D411" s="24">
        <f t="shared" ref="D411" si="174">D353+30</f>
        <v>45504</v>
      </c>
      <c r="E411" s="1" t="s">
        <v>200</v>
      </c>
      <c r="O411" s="1" t="s">
        <v>270</v>
      </c>
      <c r="P411" s="1" t="s">
        <v>275</v>
      </c>
      <c r="Q411" s="1" t="s">
        <v>261</v>
      </c>
      <c r="AA411" s="1">
        <f>Y353</f>
        <v>227885.43846600002</v>
      </c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>IF(OR(U411="",U411=0),0,MAX(AD$2:AD410)+1)</f>
        <v>0</v>
      </c>
    </row>
    <row r="412" spans="1:30" x14ac:dyDescent="0.3">
      <c r="A412" s="41">
        <f>ROW()</f>
        <v>412</v>
      </c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D412" s="24">
        <f t="shared" ref="D412" si="175">D354+45</f>
        <v>45364</v>
      </c>
      <c r="E412" s="1" t="s">
        <v>201</v>
      </c>
      <c r="O412" s="1" t="s">
        <v>270</v>
      </c>
      <c r="P412" s="1" t="s">
        <v>275</v>
      </c>
      <c r="Q412" s="1" t="s">
        <v>262</v>
      </c>
      <c r="AA412" s="1">
        <f>Y354</f>
        <v>160315.91878902001</v>
      </c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>IF(OR(U412="",U412=0),0,MAX(AD$2:AD411)+1)</f>
        <v>0</v>
      </c>
    </row>
    <row r="413" spans="1:30" x14ac:dyDescent="0.3">
      <c r="A413" s="41">
        <f>ROW()</f>
        <v>413</v>
      </c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D413" s="24">
        <f t="shared" ref="D413" si="176">D355+15</f>
        <v>45344</v>
      </c>
      <c r="E413" s="1" t="s">
        <v>198</v>
      </c>
      <c r="O413" s="1" t="s">
        <v>270</v>
      </c>
      <c r="P413" s="1" t="s">
        <v>275</v>
      </c>
      <c r="Q413" s="1" t="s">
        <v>263</v>
      </c>
      <c r="AA413" s="1">
        <f>Y355</f>
        <v>111163.76919940001</v>
      </c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>IF(OR(U413="",U413=0),0,MAX(AD$2:AD412)+1)</f>
        <v>0</v>
      </c>
    </row>
    <row r="414" spans="1:30" x14ac:dyDescent="0.3">
      <c r="A414" s="41">
        <f>ROW()</f>
        <v>414</v>
      </c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D414" s="24">
        <f t="shared" ref="D414" si="177">D356</f>
        <v>45339</v>
      </c>
      <c r="E414" s="1" t="s">
        <v>199</v>
      </c>
      <c r="O414" s="1" t="s">
        <v>270</v>
      </c>
      <c r="P414" s="1" t="s">
        <v>275</v>
      </c>
      <c r="Q414" s="1" t="s">
        <v>264</v>
      </c>
      <c r="AA414" s="1">
        <f>Y356</f>
        <v>51281.862677721008</v>
      </c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>IF(OR(U414="",U414=0),0,MAX(AD$2:AD413)+1)</f>
        <v>0</v>
      </c>
    </row>
    <row r="415" spans="1:30" x14ac:dyDescent="0.3">
      <c r="A415" s="41">
        <f>ROW()</f>
        <v>415</v>
      </c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D415" s="24">
        <f t="shared" ref="D415" si="178">D357+30</f>
        <v>45379</v>
      </c>
      <c r="E415" s="1" t="s">
        <v>200</v>
      </c>
      <c r="O415" s="1" t="s">
        <v>270</v>
      </c>
      <c r="P415" s="1" t="s">
        <v>275</v>
      </c>
      <c r="Q415" s="1" t="s">
        <v>265</v>
      </c>
      <c r="AA415" s="1">
        <f>Y357</f>
        <v>267054.86999972345</v>
      </c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>IF(OR(U415="",U415=0),0,MAX(AD$2:AD414)+1)</f>
        <v>0</v>
      </c>
    </row>
    <row r="416" spans="1:30" x14ac:dyDescent="0.3">
      <c r="A416" s="41">
        <f>ROW()</f>
        <v>416</v>
      </c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D416" s="24">
        <f t="shared" ref="D416" si="179">D358+45</f>
        <v>45404</v>
      </c>
      <c r="E416" s="1" t="s">
        <v>201</v>
      </c>
      <c r="O416" s="1" t="s">
        <v>270</v>
      </c>
      <c r="P416" s="1" t="s">
        <v>275</v>
      </c>
      <c r="Q416" s="1" t="s">
        <v>266</v>
      </c>
      <c r="AA416" s="1">
        <f>Y358</f>
        <v>121288.20000000001</v>
      </c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>IF(OR(U416="",U416=0),0,MAX(AD$2:AD415)+1)</f>
        <v>0</v>
      </c>
    </row>
    <row r="417" spans="1:30" x14ac:dyDescent="0.3">
      <c r="A417" s="41">
        <f>ROW()</f>
        <v>417</v>
      </c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D417" s="24">
        <f t="shared" ref="D417" si="180">D359+15</f>
        <v>45384</v>
      </c>
      <c r="E417" s="1" t="s">
        <v>198</v>
      </c>
      <c r="O417" s="1" t="s">
        <v>270</v>
      </c>
      <c r="P417" s="1" t="s">
        <v>275</v>
      </c>
      <c r="Q417" s="1" t="s">
        <v>267</v>
      </c>
      <c r="AA417" s="1">
        <f>Y359</f>
        <v>69833.2</v>
      </c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>IF(OR(U417="",U417=0),0,MAX(AD$2:AD416)+1)</f>
        <v>0</v>
      </c>
    </row>
    <row r="418" spans="1:30" x14ac:dyDescent="0.3">
      <c r="A418" s="41">
        <f>ROW()</f>
        <v>418</v>
      </c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D418" s="24">
        <f t="shared" ref="D418" si="181">D360</f>
        <v>45379</v>
      </c>
      <c r="E418" s="1" t="s">
        <v>199</v>
      </c>
      <c r="O418" s="1" t="s">
        <v>270</v>
      </c>
      <c r="P418" s="1" t="s">
        <v>275</v>
      </c>
      <c r="Q418" s="1" t="s">
        <v>268</v>
      </c>
      <c r="AA418" s="1">
        <f>Y360</f>
        <v>32840.262000000002</v>
      </c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>IF(OR(U418="",U418=0),0,MAX(AD$2:AD417)+1)</f>
        <v>0</v>
      </c>
    </row>
    <row r="419" spans="1:30" x14ac:dyDescent="0.3">
      <c r="A419" s="41">
        <f>ROW()</f>
        <v>419</v>
      </c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D419" s="24">
        <v>45292</v>
      </c>
      <c r="E419" s="1" t="s">
        <v>200</v>
      </c>
      <c r="O419" s="1" t="s">
        <v>277</v>
      </c>
      <c r="P419" s="1" t="s">
        <v>278</v>
      </c>
      <c r="Q419" s="1" t="s">
        <v>281</v>
      </c>
      <c r="Y419" s="1">
        <v>1672000</v>
      </c>
      <c r="Z419" s="1">
        <f>Y419/120*20</f>
        <v>278666.66666666669</v>
      </c>
      <c r="AC419" s="31" t="str">
        <f>IF(OR(RepP!$J$3="",RepP!$J$3=0,COUNTIF(Lists!$D:$D,RepP!$J$3)=0),Lists!$D$9,IF(RepP!$J$3=Lists!$D$9,Lists!$D$9,IF(RepP!$J$3=$E419,RepP!$J$3,"")))</f>
        <v>Все проекты</v>
      </c>
      <c r="AD419" s="31">
        <f>IF(OR(U419="",U419=0),0,MAX(AD$2:AD418)+1)</f>
        <v>0</v>
      </c>
    </row>
    <row r="420" spans="1:30" x14ac:dyDescent="0.3">
      <c r="A420" s="41">
        <f>ROW()</f>
        <v>420</v>
      </c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D420" s="24">
        <f>D419+1</f>
        <v>45293</v>
      </c>
      <c r="E420" s="1" t="s">
        <v>201</v>
      </c>
      <c r="O420" s="1" t="s">
        <v>277</v>
      </c>
      <c r="P420" s="1" t="s">
        <v>278</v>
      </c>
      <c r="Q420" s="1" t="s">
        <v>283</v>
      </c>
      <c r="Y420" s="1">
        <v>5218000</v>
      </c>
      <c r="Z420" s="1">
        <f t="shared" ref="Z420:Z456" si="182">Y420/120*20</f>
        <v>869666.66666666674</v>
      </c>
      <c r="AC420" s="31" t="str">
        <f>IF(OR(RepP!$J$3="",RepP!$J$3=0,COUNTIF(Lists!$D:$D,RepP!$J$3)=0),Lists!$D$9,IF(RepP!$J$3=Lists!$D$9,Lists!$D$9,IF(RepP!$J$3=$E420,RepP!$J$3,"")))</f>
        <v>Все проекты</v>
      </c>
      <c r="AD420" s="31">
        <f>IF(OR(U420="",U420=0),0,MAX(AD$2:AD419)+1)</f>
        <v>0</v>
      </c>
    </row>
    <row r="421" spans="1:30" x14ac:dyDescent="0.3">
      <c r="A421" s="41">
        <f>ROW()</f>
        <v>421</v>
      </c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D421" s="24">
        <f t="shared" ref="D421:D457" si="183">D420+1</f>
        <v>45294</v>
      </c>
      <c r="E421" s="1" t="s">
        <v>198</v>
      </c>
      <c r="O421" s="1" t="s">
        <v>277</v>
      </c>
      <c r="P421" s="1" t="s">
        <v>278</v>
      </c>
      <c r="Q421" s="1" t="s">
        <v>284</v>
      </c>
      <c r="Y421" s="1">
        <v>578325</v>
      </c>
      <c r="Z421" s="1">
        <f t="shared" si="182"/>
        <v>96387.5</v>
      </c>
      <c r="AC421" s="31" t="str">
        <f>IF(OR(RepP!$J$3="",RepP!$J$3=0,COUNTIF(Lists!$D:$D,RepP!$J$3)=0),Lists!$D$9,IF(RepP!$J$3=Lists!$D$9,Lists!$D$9,IF(RepP!$J$3=$E421,RepP!$J$3,"")))</f>
        <v>Все проекты</v>
      </c>
      <c r="AD421" s="31">
        <f>IF(OR(U421="",U421=0),0,MAX(AD$2:AD420)+1)</f>
        <v>0</v>
      </c>
    </row>
    <row r="422" spans="1:30" x14ac:dyDescent="0.3">
      <c r="A422" s="41">
        <f>ROW()</f>
        <v>422</v>
      </c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D422" s="24">
        <f t="shared" si="183"/>
        <v>45295</v>
      </c>
      <c r="E422" s="1" t="s">
        <v>199</v>
      </c>
      <c r="O422" s="1" t="s">
        <v>277</v>
      </c>
      <c r="P422" s="1" t="s">
        <v>278</v>
      </c>
      <c r="Q422" s="1" t="s">
        <v>285</v>
      </c>
      <c r="Y422" s="1">
        <v>872100</v>
      </c>
      <c r="Z422" s="1">
        <f t="shared" si="182"/>
        <v>145350</v>
      </c>
      <c r="AC422" s="31" t="str">
        <f>IF(OR(RepP!$J$3="",RepP!$J$3=0,COUNTIF(Lists!$D:$D,RepP!$J$3)=0),Lists!$D$9,IF(RepP!$J$3=Lists!$D$9,Lists!$D$9,IF(RepP!$J$3=$E422,RepP!$J$3,"")))</f>
        <v>Все проекты</v>
      </c>
      <c r="AD422" s="31">
        <f>IF(OR(U422="",U422=0),0,MAX(AD$2:AD421)+1)</f>
        <v>0</v>
      </c>
    </row>
    <row r="423" spans="1:30" x14ac:dyDescent="0.3">
      <c r="A423" s="41">
        <f>ROW()</f>
        <v>423</v>
      </c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D423" s="24">
        <f t="shared" si="183"/>
        <v>45296</v>
      </c>
      <c r="E423" s="1" t="s">
        <v>200</v>
      </c>
      <c r="O423" s="1" t="s">
        <v>277</v>
      </c>
      <c r="P423" s="1" t="s">
        <v>278</v>
      </c>
      <c r="Q423" s="1" t="s">
        <v>286</v>
      </c>
      <c r="Y423" s="1">
        <f>Y419*90%</f>
        <v>1504800</v>
      </c>
      <c r="Z423" s="1">
        <f t="shared" si="182"/>
        <v>250800</v>
      </c>
      <c r="AC423" s="31" t="str">
        <f>IF(OR(RepP!$J$3="",RepP!$J$3=0,COUNTIF(Lists!$D:$D,RepP!$J$3)=0),Lists!$D$9,IF(RepP!$J$3=Lists!$D$9,Lists!$D$9,IF(RepP!$J$3=$E423,RepP!$J$3,"")))</f>
        <v>Все проекты</v>
      </c>
      <c r="AD423" s="31">
        <f>IF(OR(U423="",U423=0),0,MAX(AD$2:AD422)+1)</f>
        <v>0</v>
      </c>
    </row>
    <row r="424" spans="1:30" x14ac:dyDescent="0.3">
      <c r="A424" s="41">
        <f>ROW()</f>
        <v>424</v>
      </c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D424" s="24">
        <f t="shared" si="183"/>
        <v>45297</v>
      </c>
      <c r="E424" s="1" t="s">
        <v>201</v>
      </c>
      <c r="O424" s="1" t="s">
        <v>277</v>
      </c>
      <c r="P424" s="1" t="s">
        <v>278</v>
      </c>
      <c r="Q424" s="1" t="s">
        <v>287</v>
      </c>
      <c r="Y424" s="1">
        <f>Y420*67%</f>
        <v>3496060</v>
      </c>
      <c r="Z424" s="1">
        <f t="shared" si="182"/>
        <v>582676.66666666663</v>
      </c>
      <c r="AC424" s="31" t="str">
        <f>IF(OR(RepP!$J$3="",RepP!$J$3=0,COUNTIF(Lists!$D:$D,RepP!$J$3)=0),Lists!$D$9,IF(RepP!$J$3=Lists!$D$9,Lists!$D$9,IF(RepP!$J$3=$E424,RepP!$J$3,"")))</f>
        <v>Все проекты</v>
      </c>
      <c r="AD424" s="31">
        <f>IF(OR(U424="",U424=0),0,MAX(AD$2:AD423)+1)</f>
        <v>0</v>
      </c>
    </row>
    <row r="425" spans="1:30" x14ac:dyDescent="0.3">
      <c r="A425" s="41">
        <f>ROW()</f>
        <v>425</v>
      </c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D425" s="24">
        <f t="shared" si="183"/>
        <v>45298</v>
      </c>
      <c r="E425" s="1" t="s">
        <v>198</v>
      </c>
      <c r="O425" s="1" t="s">
        <v>277</v>
      </c>
      <c r="P425" s="1" t="s">
        <v>278</v>
      </c>
      <c r="Q425" s="1" t="s">
        <v>288</v>
      </c>
      <c r="Y425" s="1">
        <f>Y421*125%</f>
        <v>722906.25</v>
      </c>
      <c r="Z425" s="1">
        <f t="shared" si="182"/>
        <v>120484.375</v>
      </c>
      <c r="AC425" s="31" t="str">
        <f>IF(OR(RepP!$J$3="",RepP!$J$3=0,COUNTIF(Lists!$D:$D,RepP!$J$3)=0),Lists!$D$9,IF(RepP!$J$3=Lists!$D$9,Lists!$D$9,IF(RepP!$J$3=$E425,RepP!$J$3,"")))</f>
        <v>Все проекты</v>
      </c>
      <c r="AD425" s="31">
        <f>IF(OR(U425="",U425=0),0,MAX(AD$2:AD424)+1)</f>
        <v>0</v>
      </c>
    </row>
    <row r="426" spans="1:30" x14ac:dyDescent="0.3">
      <c r="A426" s="41">
        <f>ROW()</f>
        <v>426</v>
      </c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D426" s="24">
        <f t="shared" si="183"/>
        <v>45299</v>
      </c>
      <c r="E426" s="1" t="s">
        <v>199</v>
      </c>
      <c r="O426" s="1" t="s">
        <v>277</v>
      </c>
      <c r="P426" s="1" t="s">
        <v>278</v>
      </c>
      <c r="Q426" s="1" t="s">
        <v>289</v>
      </c>
      <c r="Y426" s="1">
        <f>Y422*112%</f>
        <v>976752.00000000012</v>
      </c>
      <c r="Z426" s="1">
        <f t="shared" si="182"/>
        <v>162792.00000000003</v>
      </c>
      <c r="AC426" s="31" t="str">
        <f>IF(OR(RepP!$J$3="",RepP!$J$3=0,COUNTIF(Lists!$D:$D,RepP!$J$3)=0),Lists!$D$9,IF(RepP!$J$3=Lists!$D$9,Lists!$D$9,IF(RepP!$J$3=$E426,RepP!$J$3,"")))</f>
        <v>Все проекты</v>
      </c>
      <c r="AD426" s="31">
        <f>IF(OR(U426="",U426=0),0,MAX(AD$2:AD425)+1)</f>
        <v>0</v>
      </c>
    </row>
    <row r="427" spans="1:30" x14ac:dyDescent="0.3">
      <c r="A427" s="41">
        <f>ROW()</f>
        <v>427</v>
      </c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D427" s="24">
        <f t="shared" si="183"/>
        <v>45300</v>
      </c>
      <c r="E427" s="1" t="s">
        <v>200</v>
      </c>
      <c r="O427" s="1" t="s">
        <v>277</v>
      </c>
      <c r="P427" s="1" t="s">
        <v>278</v>
      </c>
      <c r="Q427" s="1" t="s">
        <v>290</v>
      </c>
      <c r="Y427" s="1">
        <f t="shared" ref="Y427" si="184">Y423*90%</f>
        <v>1354320</v>
      </c>
      <c r="Z427" s="1">
        <f t="shared" si="182"/>
        <v>225720</v>
      </c>
      <c r="AC427" s="31" t="str">
        <f>IF(OR(RepP!$J$3="",RepP!$J$3=0,COUNTIF(Lists!$D:$D,RepP!$J$3)=0),Lists!$D$9,IF(RepP!$J$3=Lists!$D$9,Lists!$D$9,IF(RepP!$J$3=$E427,RepP!$J$3,"")))</f>
        <v>Все проекты</v>
      </c>
      <c r="AD427" s="31">
        <f>IF(OR(U427="",U427=0),0,MAX(AD$2:AD426)+1)</f>
        <v>0</v>
      </c>
    </row>
    <row r="428" spans="1:30" x14ac:dyDescent="0.3">
      <c r="A428" s="41">
        <f>ROW()</f>
        <v>428</v>
      </c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D428" s="24">
        <f t="shared" si="183"/>
        <v>45301</v>
      </c>
      <c r="E428" s="1" t="s">
        <v>201</v>
      </c>
      <c r="O428" s="1" t="s">
        <v>277</v>
      </c>
      <c r="P428" s="1" t="s">
        <v>278</v>
      </c>
      <c r="Q428" s="1" t="s">
        <v>291</v>
      </c>
      <c r="Y428" s="1">
        <f t="shared" ref="Y428" si="185">Y424*67%</f>
        <v>2342360.2000000002</v>
      </c>
      <c r="Z428" s="1">
        <f t="shared" si="182"/>
        <v>390393.3666666667</v>
      </c>
      <c r="AC428" s="31" t="str">
        <f>IF(OR(RepP!$J$3="",RepP!$J$3=0,COUNTIF(Lists!$D:$D,RepP!$J$3)=0),Lists!$D$9,IF(RepP!$J$3=Lists!$D$9,Lists!$D$9,IF(RepP!$J$3=$E428,RepP!$J$3,"")))</f>
        <v>Все проекты</v>
      </c>
      <c r="AD428" s="31">
        <f>IF(OR(U428="",U428=0),0,MAX(AD$2:AD427)+1)</f>
        <v>0</v>
      </c>
    </row>
    <row r="429" spans="1:30" x14ac:dyDescent="0.3">
      <c r="A429" s="41">
        <f>ROW()</f>
        <v>429</v>
      </c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D429" s="24">
        <f t="shared" si="183"/>
        <v>45302</v>
      </c>
      <c r="E429" s="1" t="s">
        <v>198</v>
      </c>
      <c r="O429" s="1" t="s">
        <v>277</v>
      </c>
      <c r="P429" s="1" t="s">
        <v>278</v>
      </c>
      <c r="Q429" s="1" t="s">
        <v>292</v>
      </c>
      <c r="Y429" s="1">
        <f t="shared" ref="Y429" si="186">Y425*125%</f>
        <v>903632.8125</v>
      </c>
      <c r="Z429" s="1">
        <f t="shared" si="182"/>
        <v>150605.46875</v>
      </c>
      <c r="AC429" s="31" t="str">
        <f>IF(OR(RepP!$J$3="",RepP!$J$3=0,COUNTIF(Lists!$D:$D,RepP!$J$3)=0),Lists!$D$9,IF(RepP!$J$3=Lists!$D$9,Lists!$D$9,IF(RepP!$J$3=$E429,RepP!$J$3,"")))</f>
        <v>Все проекты</v>
      </c>
      <c r="AD429" s="31">
        <f>IF(OR(U429="",U429=0),0,MAX(AD$2:AD428)+1)</f>
        <v>0</v>
      </c>
    </row>
    <row r="430" spans="1:30" x14ac:dyDescent="0.3">
      <c r="A430" s="41">
        <f>ROW()</f>
        <v>430</v>
      </c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D430" s="24">
        <f t="shared" si="183"/>
        <v>45303</v>
      </c>
      <c r="E430" s="1" t="s">
        <v>199</v>
      </c>
      <c r="O430" s="1" t="s">
        <v>277</v>
      </c>
      <c r="P430" s="1" t="s">
        <v>279</v>
      </c>
      <c r="Q430" s="1" t="s">
        <v>293</v>
      </c>
      <c r="Y430" s="1">
        <f t="shared" ref="Y430" si="187">Y426*112%</f>
        <v>1093962.2400000002</v>
      </c>
      <c r="Z430" s="1">
        <f t="shared" si="182"/>
        <v>182327.04000000004</v>
      </c>
      <c r="AC430" s="31" t="str">
        <f>IF(OR(RepP!$J$3="",RepP!$J$3=0,COUNTIF(Lists!$D:$D,RepP!$J$3)=0),Lists!$D$9,IF(RepP!$J$3=Lists!$D$9,Lists!$D$9,IF(RepP!$J$3=$E430,RepP!$J$3,"")))</f>
        <v>Все проекты</v>
      </c>
      <c r="AD430" s="31">
        <f>IF(OR(U430="",U430=0),0,MAX(AD$2:AD429)+1)</f>
        <v>0</v>
      </c>
    </row>
    <row r="431" spans="1:30" x14ac:dyDescent="0.3">
      <c r="A431" s="41">
        <f>ROW()</f>
        <v>431</v>
      </c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D431" s="24">
        <f t="shared" si="183"/>
        <v>45304</v>
      </c>
      <c r="E431" s="1" t="s">
        <v>200</v>
      </c>
      <c r="O431" s="1" t="s">
        <v>277</v>
      </c>
      <c r="P431" s="1" t="s">
        <v>279</v>
      </c>
      <c r="Q431" s="1" t="s">
        <v>282</v>
      </c>
      <c r="Y431" s="1">
        <f t="shared" ref="Y431" si="188">Y427*90%</f>
        <v>1218888</v>
      </c>
      <c r="Z431" s="1">
        <f t="shared" si="182"/>
        <v>203148</v>
      </c>
      <c r="AC431" s="31" t="str">
        <f>IF(OR(RepP!$J$3="",RepP!$J$3=0,COUNTIF(Lists!$D:$D,RepP!$J$3)=0),Lists!$D$9,IF(RepP!$J$3=Lists!$D$9,Lists!$D$9,IF(RepP!$J$3=$E431,RepP!$J$3,"")))</f>
        <v>Все проекты</v>
      </c>
      <c r="AD431" s="31">
        <f>IF(OR(U431="",U431=0),0,MAX(AD$2:AD430)+1)</f>
        <v>0</v>
      </c>
    </row>
    <row r="432" spans="1:30" x14ac:dyDescent="0.3">
      <c r="A432" s="41">
        <f>ROW()</f>
        <v>432</v>
      </c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D432" s="24">
        <f t="shared" si="183"/>
        <v>45305</v>
      </c>
      <c r="E432" s="1" t="s">
        <v>201</v>
      </c>
      <c r="O432" s="1" t="s">
        <v>277</v>
      </c>
      <c r="P432" s="1" t="s">
        <v>279</v>
      </c>
      <c r="Q432" s="1" t="s">
        <v>295</v>
      </c>
      <c r="Y432" s="1">
        <f t="shared" ref="Y432" si="189">Y428*67%</f>
        <v>1569381.3340000003</v>
      </c>
      <c r="Z432" s="1">
        <f t="shared" si="182"/>
        <v>261563.55566666671</v>
      </c>
      <c r="AC432" s="31" t="str">
        <f>IF(OR(RepP!$J$3="",RepP!$J$3=0,COUNTIF(Lists!$D:$D,RepP!$J$3)=0),Lists!$D$9,IF(RepP!$J$3=Lists!$D$9,Lists!$D$9,IF(RepP!$J$3=$E432,RepP!$J$3,"")))</f>
        <v>Все проекты</v>
      </c>
      <c r="AD432" s="31">
        <f>IF(OR(U432="",U432=0),0,MAX(AD$2:AD431)+1)</f>
        <v>0</v>
      </c>
    </row>
    <row r="433" spans="1:30" x14ac:dyDescent="0.3">
      <c r="A433" s="41">
        <f>ROW()</f>
        <v>433</v>
      </c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D433" s="24">
        <f t="shared" si="183"/>
        <v>45306</v>
      </c>
      <c r="E433" s="1" t="s">
        <v>198</v>
      </c>
      <c r="O433" s="1" t="s">
        <v>277</v>
      </c>
      <c r="P433" s="1" t="s">
        <v>279</v>
      </c>
      <c r="Q433" s="1" t="s">
        <v>296</v>
      </c>
      <c r="Y433" s="1">
        <f t="shared" ref="Y433" si="190">Y429*125%</f>
        <v>1129541.015625</v>
      </c>
      <c r="Z433" s="1">
        <f t="shared" si="182"/>
        <v>188256.8359375</v>
      </c>
      <c r="AC433" s="31" t="str">
        <f>IF(OR(RepP!$J$3="",RepP!$J$3=0,COUNTIF(Lists!$D:$D,RepP!$J$3)=0),Lists!$D$9,IF(RepP!$J$3=Lists!$D$9,Lists!$D$9,IF(RepP!$J$3=$E433,RepP!$J$3,"")))</f>
        <v>Все проекты</v>
      </c>
      <c r="AD433" s="31">
        <f>IF(OR(U433="",U433=0),0,MAX(AD$2:AD432)+1)</f>
        <v>0</v>
      </c>
    </row>
    <row r="434" spans="1:30" x14ac:dyDescent="0.3">
      <c r="A434" s="41">
        <f>ROW()</f>
        <v>434</v>
      </c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D434" s="24">
        <f t="shared" si="183"/>
        <v>45307</v>
      </c>
      <c r="E434" s="1" t="s">
        <v>199</v>
      </c>
      <c r="O434" s="1" t="s">
        <v>277</v>
      </c>
      <c r="P434" s="1" t="s">
        <v>279</v>
      </c>
      <c r="Q434" s="1" t="s">
        <v>297</v>
      </c>
      <c r="Y434" s="1">
        <f t="shared" ref="Y434" si="191">Y430*112%</f>
        <v>1225237.7088000004</v>
      </c>
      <c r="Z434" s="1">
        <f t="shared" si="182"/>
        <v>204206.28480000008</v>
      </c>
      <c r="AC434" s="31" t="str">
        <f>IF(OR(RepP!$J$3="",RepP!$J$3=0,COUNTIF(Lists!$D:$D,RepP!$J$3)=0),Lists!$D$9,IF(RepP!$J$3=Lists!$D$9,Lists!$D$9,IF(RepP!$J$3=$E434,RepP!$J$3,"")))</f>
        <v>Все проекты</v>
      </c>
      <c r="AD434" s="31">
        <f>IF(OR(U434="",U434=0),0,MAX(AD$2:AD433)+1)</f>
        <v>0</v>
      </c>
    </row>
    <row r="435" spans="1:30" x14ac:dyDescent="0.3">
      <c r="A435" s="41">
        <f>ROW()</f>
        <v>435</v>
      </c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D435" s="24">
        <f t="shared" si="183"/>
        <v>45308</v>
      </c>
      <c r="E435" s="1" t="s">
        <v>200</v>
      </c>
      <c r="O435" s="1" t="s">
        <v>277</v>
      </c>
      <c r="P435" s="1" t="s">
        <v>279</v>
      </c>
      <c r="Q435" s="1" t="s">
        <v>298</v>
      </c>
      <c r="Y435" s="1">
        <f t="shared" ref="Y435" si="192">Y431*90%</f>
        <v>1096999.2</v>
      </c>
      <c r="Z435" s="1">
        <f t="shared" si="182"/>
        <v>182833.2</v>
      </c>
      <c r="AC435" s="31" t="str">
        <f>IF(OR(RepP!$J$3="",RepP!$J$3=0,COUNTIF(Lists!$D:$D,RepP!$J$3)=0),Lists!$D$9,IF(RepP!$J$3=Lists!$D$9,Lists!$D$9,IF(RepP!$J$3=$E435,RepP!$J$3,"")))</f>
        <v>Все проекты</v>
      </c>
      <c r="AD435" s="31">
        <f>IF(OR(U435="",U435=0),0,MAX(AD$2:AD434)+1)</f>
        <v>0</v>
      </c>
    </row>
    <row r="436" spans="1:30" x14ac:dyDescent="0.3">
      <c r="A436" s="41">
        <f>ROW()</f>
        <v>436</v>
      </c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D436" s="24">
        <f t="shared" si="183"/>
        <v>45309</v>
      </c>
      <c r="E436" s="1" t="s">
        <v>201</v>
      </c>
      <c r="O436" s="1" t="s">
        <v>277</v>
      </c>
      <c r="P436" s="1" t="s">
        <v>279</v>
      </c>
      <c r="Q436" s="1" t="s">
        <v>299</v>
      </c>
      <c r="Y436" s="1">
        <f t="shared" ref="Y436" si="193">Y432*67%</f>
        <v>1051485.4937800001</v>
      </c>
      <c r="Z436" s="1">
        <f t="shared" si="182"/>
        <v>175247.58229666669</v>
      </c>
      <c r="AC436" s="31" t="str">
        <f>IF(OR(RepP!$J$3="",RepP!$J$3=0,COUNTIF(Lists!$D:$D,RepP!$J$3)=0),Lists!$D$9,IF(RepP!$J$3=Lists!$D$9,Lists!$D$9,IF(RepP!$J$3=$E436,RepP!$J$3,"")))</f>
        <v>Все проекты</v>
      </c>
      <c r="AD436" s="31">
        <f>IF(OR(U436="",U436=0),0,MAX(AD$2:AD435)+1)</f>
        <v>0</v>
      </c>
    </row>
    <row r="437" spans="1:30" x14ac:dyDescent="0.3">
      <c r="A437" s="41">
        <f>ROW()</f>
        <v>437</v>
      </c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D437" s="24">
        <f t="shared" si="183"/>
        <v>45310</v>
      </c>
      <c r="E437" s="1" t="s">
        <v>198</v>
      </c>
      <c r="O437" s="1" t="s">
        <v>277</v>
      </c>
      <c r="P437" s="1" t="s">
        <v>279</v>
      </c>
      <c r="Q437" s="1" t="s">
        <v>300</v>
      </c>
      <c r="Y437" s="1">
        <f t="shared" ref="Y437" si="194">Y433*125%</f>
        <v>1411926.26953125</v>
      </c>
      <c r="Z437" s="1">
        <f t="shared" si="182"/>
        <v>235321.044921875</v>
      </c>
      <c r="AC437" s="31" t="str">
        <f>IF(OR(RepP!$J$3="",RepP!$J$3=0,COUNTIF(Lists!$D:$D,RepP!$J$3)=0),Lists!$D$9,IF(RepP!$J$3=Lists!$D$9,Lists!$D$9,IF(RepP!$J$3=$E437,RepP!$J$3,"")))</f>
        <v>Все проекты</v>
      </c>
      <c r="AD437" s="31">
        <f>IF(OR(U437="",U437=0),0,MAX(AD$2:AD436)+1)</f>
        <v>0</v>
      </c>
    </row>
    <row r="438" spans="1:30" x14ac:dyDescent="0.3">
      <c r="A438" s="41">
        <f>ROW()</f>
        <v>438</v>
      </c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D438" s="24">
        <f t="shared" si="183"/>
        <v>45311</v>
      </c>
      <c r="E438" s="1" t="s">
        <v>199</v>
      </c>
      <c r="O438" s="1" t="s">
        <v>277</v>
      </c>
      <c r="P438" s="1" t="s">
        <v>279</v>
      </c>
      <c r="Q438" s="1" t="s">
        <v>301</v>
      </c>
      <c r="Y438" s="1">
        <f t="shared" ref="Y438" si="195">Y434*112%</f>
        <v>1372266.2338560005</v>
      </c>
      <c r="Z438" s="1">
        <f t="shared" si="182"/>
        <v>228711.0389760001</v>
      </c>
      <c r="AC438" s="31" t="str">
        <f>IF(OR(RepP!$J$3="",RepP!$J$3=0,COUNTIF(Lists!$D:$D,RepP!$J$3)=0),Lists!$D$9,IF(RepP!$J$3=Lists!$D$9,Lists!$D$9,IF(RepP!$J$3=$E438,RepP!$J$3,"")))</f>
        <v>Все проекты</v>
      </c>
      <c r="AD438" s="31">
        <f>IF(OR(U438="",U438=0),0,MAX(AD$2:AD437)+1)</f>
        <v>0</v>
      </c>
    </row>
    <row r="439" spans="1:30" x14ac:dyDescent="0.3">
      <c r="A439" s="41">
        <f>ROW()</f>
        <v>439</v>
      </c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D439" s="24">
        <f t="shared" si="183"/>
        <v>45312</v>
      </c>
      <c r="E439" s="1" t="s">
        <v>200</v>
      </c>
      <c r="O439" s="1" t="s">
        <v>277</v>
      </c>
      <c r="P439" s="1" t="s">
        <v>279</v>
      </c>
      <c r="Q439" s="1" t="s">
        <v>302</v>
      </c>
      <c r="Y439" s="1">
        <f t="shared" ref="Y439" si="196">Y435*90%</f>
        <v>987299.28</v>
      </c>
      <c r="Z439" s="1">
        <f t="shared" si="182"/>
        <v>164549.88</v>
      </c>
      <c r="AC439" s="31" t="str">
        <f>IF(OR(RepP!$J$3="",RepP!$J$3=0,COUNTIF(Lists!$D:$D,RepP!$J$3)=0),Lists!$D$9,IF(RepP!$J$3=Lists!$D$9,Lists!$D$9,IF(RepP!$J$3=$E439,RepP!$J$3,"")))</f>
        <v>Все проекты</v>
      </c>
      <c r="AD439" s="31">
        <f>IF(OR(U439="",U439=0),0,MAX(AD$2:AD438)+1)</f>
        <v>0</v>
      </c>
    </row>
    <row r="440" spans="1:30" x14ac:dyDescent="0.3">
      <c r="A440" s="41">
        <f>ROW()</f>
        <v>440</v>
      </c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D440" s="24">
        <f t="shared" si="183"/>
        <v>45313</v>
      </c>
      <c r="E440" s="1" t="s">
        <v>201</v>
      </c>
      <c r="O440" s="1" t="s">
        <v>277</v>
      </c>
      <c r="P440" s="1" t="s">
        <v>280</v>
      </c>
      <c r="Q440" s="1" t="s">
        <v>294</v>
      </c>
      <c r="Y440" s="1">
        <f t="shared" ref="Y440" si="197">Y436*67%</f>
        <v>704495.28083260008</v>
      </c>
      <c r="Z440" s="1">
        <f t="shared" si="182"/>
        <v>117415.88013876668</v>
      </c>
      <c r="AC440" s="31" t="str">
        <f>IF(OR(RepP!$J$3="",RepP!$J$3=0,COUNTIF(Lists!$D:$D,RepP!$J$3)=0),Lists!$D$9,IF(RepP!$J$3=Lists!$D$9,Lists!$D$9,IF(RepP!$J$3=$E440,RepP!$J$3,"")))</f>
        <v>Все проекты</v>
      </c>
      <c r="AD440" s="31">
        <f>IF(OR(U440="",U440=0),0,MAX(AD$2:AD439)+1)</f>
        <v>0</v>
      </c>
    </row>
    <row r="441" spans="1:30" x14ac:dyDescent="0.3">
      <c r="A441" s="41">
        <f>ROW()</f>
        <v>441</v>
      </c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D441" s="24">
        <f t="shared" si="183"/>
        <v>45314</v>
      </c>
      <c r="E441" s="1" t="s">
        <v>198</v>
      </c>
      <c r="O441" s="1" t="s">
        <v>277</v>
      </c>
      <c r="P441" s="1" t="s">
        <v>280</v>
      </c>
      <c r="Q441" s="1" t="s">
        <v>303</v>
      </c>
      <c r="Y441" s="1">
        <f t="shared" ref="Y441" si="198">Y437*125%</f>
        <v>1764907.8369140625</v>
      </c>
      <c r="Z441" s="1">
        <f t="shared" si="182"/>
        <v>294151.30615234375</v>
      </c>
      <c r="AC441" s="31" t="str">
        <f>IF(OR(RepP!$J$3="",RepP!$J$3=0,COUNTIF(Lists!$D:$D,RepP!$J$3)=0),Lists!$D$9,IF(RepP!$J$3=Lists!$D$9,Lists!$D$9,IF(RepP!$J$3=$E441,RepP!$J$3,"")))</f>
        <v>Все проекты</v>
      </c>
      <c r="AD441" s="31">
        <f>IF(OR(U441="",U441=0),0,MAX(AD$2:AD440)+1)</f>
        <v>0</v>
      </c>
    </row>
    <row r="442" spans="1:30" x14ac:dyDescent="0.3">
      <c r="A442" s="41">
        <f>ROW()</f>
        <v>442</v>
      </c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D442" s="24">
        <f t="shared" si="183"/>
        <v>45315</v>
      </c>
      <c r="E442" s="1" t="s">
        <v>199</v>
      </c>
      <c r="O442" s="1" t="s">
        <v>277</v>
      </c>
      <c r="P442" s="1" t="s">
        <v>280</v>
      </c>
      <c r="Q442" s="1" t="s">
        <v>304</v>
      </c>
      <c r="Y442" s="1">
        <f t="shared" ref="Y442" si="199">Y438*112%</f>
        <v>1536938.1819187207</v>
      </c>
      <c r="Z442" s="1">
        <f t="shared" si="182"/>
        <v>256156.36365312012</v>
      </c>
      <c r="AC442" s="31" t="str">
        <f>IF(OR(RepP!$J$3="",RepP!$J$3=0,COUNTIF(Lists!$D:$D,RepP!$J$3)=0),Lists!$D$9,IF(RepP!$J$3=Lists!$D$9,Lists!$D$9,IF(RepP!$J$3=$E442,RepP!$J$3,"")))</f>
        <v>Все проекты</v>
      </c>
      <c r="AD442" s="31">
        <f>IF(OR(U442="",U442=0),0,MAX(AD$2:AD441)+1)</f>
        <v>0</v>
      </c>
    </row>
    <row r="443" spans="1:30" x14ac:dyDescent="0.3">
      <c r="A443" s="41">
        <f>ROW()</f>
        <v>443</v>
      </c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D443" s="24">
        <f t="shared" si="183"/>
        <v>45316</v>
      </c>
      <c r="E443" s="1" t="s">
        <v>200</v>
      </c>
      <c r="O443" s="1" t="s">
        <v>277</v>
      </c>
      <c r="P443" s="1" t="s">
        <v>280</v>
      </c>
      <c r="Q443" s="1" t="s">
        <v>305</v>
      </c>
      <c r="Y443" s="1">
        <f t="shared" ref="Y443" si="200">Y439*90%</f>
        <v>888569.35200000007</v>
      </c>
      <c r="Z443" s="1">
        <f t="shared" si="182"/>
        <v>148094.89200000002</v>
      </c>
      <c r="AC443" s="31" t="str">
        <f>IF(OR(RepP!$J$3="",RepP!$J$3=0,COUNTIF(Lists!$D:$D,RepP!$J$3)=0),Lists!$D$9,IF(RepP!$J$3=Lists!$D$9,Lists!$D$9,IF(RepP!$J$3=$E443,RepP!$J$3,"")))</f>
        <v>Все проекты</v>
      </c>
      <c r="AD443" s="31">
        <f>IF(OR(U443="",U443=0),0,MAX(AD$2:AD442)+1)</f>
        <v>0</v>
      </c>
    </row>
    <row r="444" spans="1:30" x14ac:dyDescent="0.3">
      <c r="A444" s="41">
        <f>ROW()</f>
        <v>444</v>
      </c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D444" s="24">
        <f t="shared" si="183"/>
        <v>45317</v>
      </c>
      <c r="E444" s="1" t="s">
        <v>201</v>
      </c>
      <c r="O444" s="1" t="s">
        <v>277</v>
      </c>
      <c r="P444" s="1" t="s">
        <v>280</v>
      </c>
      <c r="Q444" s="1" t="s">
        <v>306</v>
      </c>
      <c r="Y444" s="1">
        <f t="shared" ref="Y444" si="201">Y440*67%</f>
        <v>472011.83815784211</v>
      </c>
      <c r="Z444" s="1">
        <f t="shared" si="182"/>
        <v>78668.63969297368</v>
      </c>
      <c r="AC444" s="31" t="str">
        <f>IF(OR(RepP!$J$3="",RepP!$J$3=0,COUNTIF(Lists!$D:$D,RepP!$J$3)=0),Lists!$D$9,IF(RepP!$J$3=Lists!$D$9,Lists!$D$9,IF(RepP!$J$3=$E444,RepP!$J$3,"")))</f>
        <v>Все проекты</v>
      </c>
      <c r="AD444" s="31">
        <f>IF(OR(U444="",U444=0),0,MAX(AD$2:AD443)+1)</f>
        <v>0</v>
      </c>
    </row>
    <row r="445" spans="1:30" x14ac:dyDescent="0.3">
      <c r="A445" s="41">
        <f>ROW()</f>
        <v>445</v>
      </c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D445" s="24">
        <f t="shared" si="183"/>
        <v>45318</v>
      </c>
      <c r="E445" s="1" t="s">
        <v>198</v>
      </c>
      <c r="O445" s="1" t="s">
        <v>277</v>
      </c>
      <c r="P445" s="1" t="s">
        <v>280</v>
      </c>
      <c r="Q445" s="1" t="s">
        <v>307</v>
      </c>
      <c r="Y445" s="1">
        <f t="shared" ref="Y445" si="202">Y441*125%</f>
        <v>2206134.7961425781</v>
      </c>
      <c r="Z445" s="1">
        <f t="shared" si="182"/>
        <v>367689.13269042969</v>
      </c>
      <c r="AC445" s="31" t="str">
        <f>IF(OR(RepP!$J$3="",RepP!$J$3=0,COUNTIF(Lists!$D:$D,RepP!$J$3)=0),Lists!$D$9,IF(RepP!$J$3=Lists!$D$9,Lists!$D$9,IF(RepP!$J$3=$E445,RepP!$J$3,"")))</f>
        <v>Все проекты</v>
      </c>
      <c r="AD445" s="31">
        <f>IF(OR(U445="",U445=0),0,MAX(AD$2:AD444)+1)</f>
        <v>0</v>
      </c>
    </row>
    <row r="446" spans="1:30" x14ac:dyDescent="0.3">
      <c r="A446" s="41">
        <f>ROW()</f>
        <v>446</v>
      </c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D446" s="24">
        <f t="shared" si="183"/>
        <v>45319</v>
      </c>
      <c r="E446" s="1" t="s">
        <v>199</v>
      </c>
      <c r="O446" s="1" t="s">
        <v>277</v>
      </c>
      <c r="P446" s="1" t="s">
        <v>280</v>
      </c>
      <c r="Q446" s="1" t="s">
        <v>308</v>
      </c>
      <c r="Y446" s="1">
        <f t="shared" ref="Y446" si="203">Y442*112%</f>
        <v>1721370.7637489673</v>
      </c>
      <c r="Z446" s="1">
        <f t="shared" si="182"/>
        <v>286895.12729149451</v>
      </c>
      <c r="AC446" s="31" t="str">
        <f>IF(OR(RepP!$J$3="",RepP!$J$3=0,COUNTIF(Lists!$D:$D,RepP!$J$3)=0),Lists!$D$9,IF(RepP!$J$3=Lists!$D$9,Lists!$D$9,IF(RepP!$J$3=$E446,RepP!$J$3,"")))</f>
        <v>Все проекты</v>
      </c>
      <c r="AD446" s="31">
        <f>IF(OR(U446="",U446=0),0,MAX(AD$2:AD445)+1)</f>
        <v>0</v>
      </c>
    </row>
    <row r="447" spans="1:30" x14ac:dyDescent="0.3">
      <c r="A447" s="41">
        <f>ROW()</f>
        <v>447</v>
      </c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D447" s="24">
        <f t="shared" si="183"/>
        <v>45320</v>
      </c>
      <c r="E447" s="1" t="s">
        <v>200</v>
      </c>
      <c r="O447" s="1" t="s">
        <v>277</v>
      </c>
      <c r="P447" s="1" t="s">
        <v>280</v>
      </c>
      <c r="Q447" s="1" t="s">
        <v>309</v>
      </c>
      <c r="Y447" s="1">
        <f t="shared" ref="Y447" si="204">Y443*90%</f>
        <v>799712.41680000012</v>
      </c>
      <c r="Z447" s="1">
        <f t="shared" si="182"/>
        <v>133285.40280000004</v>
      </c>
      <c r="AC447" s="31" t="str">
        <f>IF(OR(RepP!$J$3="",RepP!$J$3=0,COUNTIF(Lists!$D:$D,RepP!$J$3)=0),Lists!$D$9,IF(RepP!$J$3=Lists!$D$9,Lists!$D$9,IF(RepP!$J$3=$E447,RepP!$J$3,"")))</f>
        <v>Все проекты</v>
      </c>
      <c r="AD447" s="31">
        <f>IF(OR(U447="",U447=0),0,MAX(AD$2:AD446)+1)</f>
        <v>0</v>
      </c>
    </row>
    <row r="448" spans="1:30" x14ac:dyDescent="0.3">
      <c r="A448" s="41">
        <f>ROW()</f>
        <v>448</v>
      </c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D448" s="24">
        <f t="shared" si="183"/>
        <v>45321</v>
      </c>
      <c r="E448" s="1" t="s">
        <v>201</v>
      </c>
      <c r="O448" s="1" t="s">
        <v>277</v>
      </c>
      <c r="P448" s="1" t="s">
        <v>280</v>
      </c>
      <c r="Q448" s="1" t="s">
        <v>310</v>
      </c>
      <c r="Y448" s="1">
        <f t="shared" ref="Y448" si="205">Y444*67%</f>
        <v>316247.93156575423</v>
      </c>
      <c r="Z448" s="1">
        <f t="shared" si="182"/>
        <v>52707.988594292372</v>
      </c>
      <c r="AC448" s="31" t="str">
        <f>IF(OR(RepP!$J$3="",RepP!$J$3=0,COUNTIF(Lists!$D:$D,RepP!$J$3)=0),Lists!$D$9,IF(RepP!$J$3=Lists!$D$9,Lists!$D$9,IF(RepP!$J$3=$E448,RepP!$J$3,"")))</f>
        <v>Все проекты</v>
      </c>
      <c r="AD448" s="31">
        <f>IF(OR(U448="",U448=0),0,MAX(AD$2:AD447)+1)</f>
        <v>0</v>
      </c>
    </row>
    <row r="449" spans="1:30" x14ac:dyDescent="0.3">
      <c r="A449" s="41">
        <f>ROW()</f>
        <v>449</v>
      </c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D449" s="24">
        <f t="shared" si="183"/>
        <v>45322</v>
      </c>
      <c r="E449" s="1" t="s">
        <v>198</v>
      </c>
      <c r="O449" s="1" t="s">
        <v>277</v>
      </c>
      <c r="P449" s="1" t="s">
        <v>280</v>
      </c>
      <c r="Q449" s="1" t="s">
        <v>311</v>
      </c>
      <c r="Y449" s="1">
        <f t="shared" ref="Y449" si="206">Y445*125%</f>
        <v>2757668.4951782227</v>
      </c>
      <c r="Z449" s="1">
        <f t="shared" si="182"/>
        <v>459611.41586303711</v>
      </c>
      <c r="AC449" s="31" t="str">
        <f>IF(OR(RepP!$J$3="",RepP!$J$3=0,COUNTIF(Lists!$D:$D,RepP!$J$3)=0),Lists!$D$9,IF(RepP!$J$3=Lists!$D$9,Lists!$D$9,IF(RepP!$J$3=$E449,RepP!$J$3,"")))</f>
        <v>Все проекты</v>
      </c>
      <c r="AD449" s="31">
        <f>IF(OR(U449="",U449=0),0,MAX(AD$2:AD448)+1)</f>
        <v>0</v>
      </c>
    </row>
    <row r="450" spans="1:30" x14ac:dyDescent="0.3">
      <c r="A450" s="41">
        <f>ROW()</f>
        <v>450</v>
      </c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D450" s="24">
        <f t="shared" si="183"/>
        <v>45323</v>
      </c>
      <c r="E450" s="1" t="s">
        <v>199</v>
      </c>
      <c r="O450" s="1" t="s">
        <v>277</v>
      </c>
      <c r="P450" s="1" t="s">
        <v>280</v>
      </c>
      <c r="Q450" s="1" t="s">
        <v>312</v>
      </c>
      <c r="Y450" s="1">
        <f t="shared" ref="Y450" si="207">Y446*112%</f>
        <v>1927935.2553988437</v>
      </c>
      <c r="Z450" s="1">
        <f t="shared" si="182"/>
        <v>321322.54256647395</v>
      </c>
      <c r="AC450" s="31" t="str">
        <f>IF(OR(RepP!$J$3="",RepP!$J$3=0,COUNTIF(Lists!$D:$D,RepP!$J$3)=0),Lists!$D$9,IF(RepP!$J$3=Lists!$D$9,Lists!$D$9,IF(RepP!$J$3=$E450,RepP!$J$3,"")))</f>
        <v>Все проекты</v>
      </c>
      <c r="AD450" s="31">
        <f>IF(OR(U450="",U450=0),0,MAX(AD$2:AD449)+1)</f>
        <v>0</v>
      </c>
    </row>
    <row r="451" spans="1:30" x14ac:dyDescent="0.3">
      <c r="A451" s="41">
        <f>ROW()</f>
        <v>451</v>
      </c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D451" s="24">
        <f t="shared" si="183"/>
        <v>45324</v>
      </c>
      <c r="E451" s="1" t="s">
        <v>200</v>
      </c>
      <c r="O451" s="1" t="s">
        <v>277</v>
      </c>
      <c r="P451" s="1" t="s">
        <v>280</v>
      </c>
      <c r="Q451" s="1" t="s">
        <v>313</v>
      </c>
      <c r="Y451" s="1">
        <f t="shared" ref="Y451" si="208">Y447*90%</f>
        <v>719741.17512000015</v>
      </c>
      <c r="Z451" s="1">
        <f t="shared" si="182"/>
        <v>119956.86252000002</v>
      </c>
      <c r="AC451" s="31" t="str">
        <f>IF(OR(RepP!$J$3="",RepP!$J$3=0,COUNTIF(Lists!$D:$D,RepP!$J$3)=0),Lists!$D$9,IF(RepP!$J$3=Lists!$D$9,Lists!$D$9,IF(RepP!$J$3=$E451,RepP!$J$3,"")))</f>
        <v>Все проекты</v>
      </c>
      <c r="AD451" s="31">
        <f>IF(OR(U451="",U451=0),0,MAX(AD$2:AD450)+1)</f>
        <v>0</v>
      </c>
    </row>
    <row r="452" spans="1:30" x14ac:dyDescent="0.3">
      <c r="A452" s="41">
        <f>ROW()</f>
        <v>452</v>
      </c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D452" s="24">
        <f t="shared" si="183"/>
        <v>45325</v>
      </c>
      <c r="E452" s="1" t="s">
        <v>201</v>
      </c>
      <c r="O452" s="1" t="s">
        <v>277</v>
      </c>
      <c r="P452" s="1" t="s">
        <v>280</v>
      </c>
      <c r="Q452" s="1" t="s">
        <v>314</v>
      </c>
      <c r="Y452" s="1">
        <f t="shared" ref="Y452" si="209">Y448*67%</f>
        <v>211886.11414905536</v>
      </c>
      <c r="Z452" s="1">
        <f t="shared" si="182"/>
        <v>35314.352358175893</v>
      </c>
      <c r="AC452" s="31" t="str">
        <f>IF(OR(RepP!$J$3="",RepP!$J$3=0,COUNTIF(Lists!$D:$D,RepP!$J$3)=0),Lists!$D$9,IF(RepP!$J$3=Lists!$D$9,Lists!$D$9,IF(RepP!$J$3=$E452,RepP!$J$3,"")))</f>
        <v>Все проекты</v>
      </c>
      <c r="AD452" s="31">
        <f>IF(OR(U452="",U452=0),0,MAX(AD$2:AD451)+1)</f>
        <v>0</v>
      </c>
    </row>
    <row r="453" spans="1:30" x14ac:dyDescent="0.3">
      <c r="A453" s="41">
        <f>ROW()</f>
        <v>453</v>
      </c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D453" s="24">
        <f t="shared" si="183"/>
        <v>45326</v>
      </c>
      <c r="E453" s="1" t="s">
        <v>198</v>
      </c>
      <c r="O453" s="1" t="s">
        <v>277</v>
      </c>
      <c r="P453" s="1" t="s">
        <v>280</v>
      </c>
      <c r="Q453" s="1" t="s">
        <v>315</v>
      </c>
      <c r="Y453" s="1">
        <f t="shared" ref="Y453" si="210">Y449*125%</f>
        <v>3447085.6189727783</v>
      </c>
      <c r="Z453" s="1">
        <f t="shared" si="182"/>
        <v>574514.26982879639</v>
      </c>
      <c r="AC453" s="31" t="str">
        <f>IF(OR(RepP!$J$3="",RepP!$J$3=0,COUNTIF(Lists!$D:$D,RepP!$J$3)=0),Lists!$D$9,IF(RepP!$J$3=Lists!$D$9,Lists!$D$9,IF(RepP!$J$3=$E453,RepP!$J$3,"")))</f>
        <v>Все проекты</v>
      </c>
      <c r="AD453" s="31">
        <f>IF(OR(U453="",U453=0),0,MAX(AD$2:AD452)+1)</f>
        <v>0</v>
      </c>
    </row>
    <row r="454" spans="1:30" x14ac:dyDescent="0.3">
      <c r="A454" s="41">
        <f>ROW()</f>
        <v>454</v>
      </c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D454" s="24">
        <f t="shared" si="183"/>
        <v>45327</v>
      </c>
      <c r="E454" s="1" t="s">
        <v>199</v>
      </c>
      <c r="O454" s="1" t="s">
        <v>277</v>
      </c>
      <c r="P454" s="1" t="s">
        <v>280</v>
      </c>
      <c r="Q454" s="1" t="s">
        <v>316</v>
      </c>
      <c r="Y454" s="1">
        <f t="shared" ref="Y454" si="211">Y450*112%</f>
        <v>2159287.4860467049</v>
      </c>
      <c r="Z454" s="1">
        <f t="shared" si="182"/>
        <v>359881.2476744508</v>
      </c>
      <c r="AC454" s="31" t="str">
        <f>IF(OR(RepP!$J$3="",RepP!$J$3=0,COUNTIF(Lists!$D:$D,RepP!$J$3)=0),Lists!$D$9,IF(RepP!$J$3=Lists!$D$9,Lists!$D$9,IF(RepP!$J$3=$E454,RepP!$J$3,"")))</f>
        <v>Все проекты</v>
      </c>
      <c r="AD454" s="31">
        <f>IF(OR(U454="",U454=0),0,MAX(AD$2:AD453)+1)</f>
        <v>0</v>
      </c>
    </row>
    <row r="455" spans="1:30" x14ac:dyDescent="0.3">
      <c r="A455" s="41">
        <f>ROW()</f>
        <v>455</v>
      </c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D455" s="24">
        <f t="shared" si="183"/>
        <v>45328</v>
      </c>
      <c r="E455" s="1" t="s">
        <v>200</v>
      </c>
      <c r="O455" s="1" t="s">
        <v>277</v>
      </c>
      <c r="P455" s="1" t="s">
        <v>280</v>
      </c>
      <c r="Q455" s="1" t="s">
        <v>317</v>
      </c>
      <c r="Y455" s="1">
        <f t="shared" ref="Y455" si="212">Y451*90%</f>
        <v>647767.05760800012</v>
      </c>
      <c r="Z455" s="1">
        <f t="shared" si="182"/>
        <v>107961.17626800001</v>
      </c>
      <c r="AC455" s="31" t="str">
        <f>IF(OR(RepP!$J$3="",RepP!$J$3=0,COUNTIF(Lists!$D:$D,RepP!$J$3)=0),Lists!$D$9,IF(RepP!$J$3=Lists!$D$9,Lists!$D$9,IF(RepP!$J$3=$E455,RepP!$J$3,"")))</f>
        <v>Все проекты</v>
      </c>
      <c r="AD455" s="31">
        <f>IF(OR(U455="",U455=0),0,MAX(AD$2:AD454)+1)</f>
        <v>0</v>
      </c>
    </row>
    <row r="456" spans="1:30" x14ac:dyDescent="0.3">
      <c r="A456" s="41">
        <f>ROW()</f>
        <v>456</v>
      </c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D456" s="24">
        <f t="shared" si="183"/>
        <v>45329</v>
      </c>
      <c r="E456" s="1" t="s">
        <v>201</v>
      </c>
      <c r="O456" s="1" t="s">
        <v>277</v>
      </c>
      <c r="P456" s="1" t="s">
        <v>280</v>
      </c>
      <c r="Q456" s="1" t="s">
        <v>318</v>
      </c>
      <c r="Y456" s="1">
        <f t="shared" ref="Y456" si="213">Y452*67%</f>
        <v>141963.6964798671</v>
      </c>
      <c r="Z456" s="1">
        <f t="shared" si="182"/>
        <v>23660.616079977848</v>
      </c>
      <c r="AC456" s="31" t="str">
        <f>IF(OR(RepP!$J$3="",RepP!$J$3=0,COUNTIF(Lists!$D:$D,RepP!$J$3)=0),Lists!$D$9,IF(RepP!$J$3=Lists!$D$9,Lists!$D$9,IF(RepP!$J$3=$E456,RepP!$J$3,"")))</f>
        <v>Все проекты</v>
      </c>
      <c r="AD456" s="31">
        <f>IF(OR(U456="",U456=0),0,MAX(AD$2:AD455)+1)</f>
        <v>0</v>
      </c>
    </row>
    <row r="457" spans="1:30" x14ac:dyDescent="0.3">
      <c r="A457" s="41">
        <f>ROW()</f>
        <v>457</v>
      </c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D457" s="24">
        <f t="shared" si="183"/>
        <v>45330</v>
      </c>
      <c r="E457" s="1" t="s">
        <v>200</v>
      </c>
      <c r="O457" s="1" t="s">
        <v>320</v>
      </c>
      <c r="P457" s="1" t="s">
        <v>278</v>
      </c>
      <c r="Q457" s="1" t="s">
        <v>281</v>
      </c>
      <c r="Y457" s="1">
        <f>100/120*1672000</f>
        <v>1393333.3333333335</v>
      </c>
      <c r="AC457" s="31" t="str">
        <f>IF(OR(RepP!$J$3="",RepP!$J$3=0,COUNTIF(Lists!$D:$D,RepP!$J$3)=0),Lists!$D$9,IF(RepP!$J$3=Lists!$D$9,Lists!$D$9,IF(RepP!$J$3=$E457,RepP!$J$3,"")))</f>
        <v>Все проекты</v>
      </c>
      <c r="AD457" s="31">
        <f>IF(OR(U457="",U457=0),0,MAX(AD$2:AD456)+1)</f>
        <v>0</v>
      </c>
    </row>
    <row r="458" spans="1:30" x14ac:dyDescent="0.3">
      <c r="A458" s="41">
        <f>ROW()</f>
        <v>458</v>
      </c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D458" s="24">
        <v>45330</v>
      </c>
      <c r="E458" s="1" t="s">
        <v>201</v>
      </c>
      <c r="O458" s="1" t="s">
        <v>320</v>
      </c>
      <c r="P458" s="1" t="s">
        <v>278</v>
      </c>
      <c r="Q458" s="1" t="s">
        <v>283</v>
      </c>
      <c r="Y458" s="1">
        <f>100/120*5218000</f>
        <v>4348333.333333334</v>
      </c>
      <c r="AC458" s="31" t="str">
        <f>IF(OR(RepP!$J$3="",RepP!$J$3=0,COUNTIF(Lists!$D:$D,RepP!$J$3)=0),Lists!$D$9,IF(RepP!$J$3=Lists!$D$9,Lists!$D$9,IF(RepP!$J$3=$E458,RepP!$J$3,"")))</f>
        <v>Все проекты</v>
      </c>
      <c r="AD458" s="31">
        <f>IF(OR(U458="",U458=0),0,MAX(AD$2:AD457)+1)</f>
        <v>0</v>
      </c>
    </row>
    <row r="459" spans="1:30" x14ac:dyDescent="0.3">
      <c r="A459" s="41">
        <f>ROW()</f>
        <v>459</v>
      </c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D459" s="24">
        <v>45330</v>
      </c>
      <c r="E459" s="1" t="s">
        <v>198</v>
      </c>
      <c r="O459" s="1" t="s">
        <v>320</v>
      </c>
      <c r="P459" s="1" t="s">
        <v>278</v>
      </c>
      <c r="Q459" s="1" t="s">
        <v>284</v>
      </c>
      <c r="Y459" s="1">
        <f>100/120*578325</f>
        <v>481937.5</v>
      </c>
      <c r="AC459" s="31" t="str">
        <f>IF(OR(RepP!$J$3="",RepP!$J$3=0,COUNTIF(Lists!$D:$D,RepP!$J$3)=0),Lists!$D$9,IF(RepP!$J$3=Lists!$D$9,Lists!$D$9,IF(RepP!$J$3=$E459,RepP!$J$3,"")))</f>
        <v>Все проекты</v>
      </c>
      <c r="AD459" s="31">
        <f>IF(OR(U459="",U459=0),0,MAX(AD$2:AD458)+1)</f>
        <v>0</v>
      </c>
    </row>
    <row r="460" spans="1:30" x14ac:dyDescent="0.3">
      <c r="A460" s="41">
        <f>ROW()</f>
        <v>460</v>
      </c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D460" s="24">
        <v>45330</v>
      </c>
      <c r="E460" s="1" t="s">
        <v>199</v>
      </c>
      <c r="O460" s="1" t="s">
        <v>320</v>
      </c>
      <c r="P460" s="1" t="s">
        <v>278</v>
      </c>
      <c r="Q460" s="1" t="s">
        <v>285</v>
      </c>
      <c r="Y460" s="1">
        <f>100/120*872100</f>
        <v>726750</v>
      </c>
      <c r="AC460" s="31" t="str">
        <f>IF(OR(RepP!$J$3="",RepP!$J$3=0,COUNTIF(Lists!$D:$D,RepP!$J$3)=0),Lists!$D$9,IF(RepP!$J$3=Lists!$D$9,Lists!$D$9,IF(RepP!$J$3=$E460,RepP!$J$3,"")))</f>
        <v>Все проекты</v>
      </c>
      <c r="AD460" s="31">
        <f>IF(OR(U460="",U460=0),0,MAX(AD$2:AD459)+1)</f>
        <v>0</v>
      </c>
    </row>
    <row r="461" spans="1:30" x14ac:dyDescent="0.3">
      <c r="A461" s="41">
        <f>ROW()</f>
        <v>461</v>
      </c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D461" s="24">
        <v>45330</v>
      </c>
      <c r="E461" s="1" t="s">
        <v>200</v>
      </c>
      <c r="O461" s="1" t="s">
        <v>320</v>
      </c>
      <c r="P461" s="1" t="s">
        <v>278</v>
      </c>
      <c r="Q461" s="1" t="s">
        <v>286</v>
      </c>
      <c r="Y461" s="1">
        <f>Y457*90%</f>
        <v>1254000.0000000002</v>
      </c>
      <c r="AC461" s="31" t="str">
        <f>IF(OR(RepP!$J$3="",RepP!$J$3=0,COUNTIF(Lists!$D:$D,RepP!$J$3)=0),Lists!$D$9,IF(RepP!$J$3=Lists!$D$9,Lists!$D$9,IF(RepP!$J$3=$E461,RepP!$J$3,"")))</f>
        <v>Все проекты</v>
      </c>
      <c r="AD461" s="31">
        <f>IF(OR(U461="",U461=0),0,MAX(AD$2:AD460)+1)</f>
        <v>0</v>
      </c>
    </row>
    <row r="462" spans="1:30" x14ac:dyDescent="0.3">
      <c r="A462" s="41">
        <f>ROW()</f>
        <v>462</v>
      </c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D462" s="24">
        <v>45330</v>
      </c>
      <c r="E462" s="1" t="s">
        <v>201</v>
      </c>
      <c r="O462" s="1" t="s">
        <v>320</v>
      </c>
      <c r="P462" s="1" t="s">
        <v>278</v>
      </c>
      <c r="Q462" s="1" t="s">
        <v>287</v>
      </c>
      <c r="Y462" s="1">
        <f>Y458*67%</f>
        <v>2913383.333333334</v>
      </c>
      <c r="AC462" s="31" t="str">
        <f>IF(OR(RepP!$J$3="",RepP!$J$3=0,COUNTIF(Lists!$D:$D,RepP!$J$3)=0),Lists!$D$9,IF(RepP!$J$3=Lists!$D$9,Lists!$D$9,IF(RepP!$J$3=$E462,RepP!$J$3,"")))</f>
        <v>Все проекты</v>
      </c>
      <c r="AD462" s="31">
        <f>IF(OR(U462="",U462=0),0,MAX(AD$2:AD461)+1)</f>
        <v>0</v>
      </c>
    </row>
    <row r="463" spans="1:30" x14ac:dyDescent="0.3">
      <c r="A463" s="41">
        <f>ROW()</f>
        <v>463</v>
      </c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D463" s="24">
        <v>45330</v>
      </c>
      <c r="E463" s="1" t="s">
        <v>198</v>
      </c>
      <c r="O463" s="1" t="s">
        <v>320</v>
      </c>
      <c r="P463" s="1" t="s">
        <v>278</v>
      </c>
      <c r="Q463" s="1" t="s">
        <v>288</v>
      </c>
      <c r="Y463" s="1">
        <f>Y459*125%</f>
        <v>602421.875</v>
      </c>
      <c r="AC463" s="31" t="str">
        <f>IF(OR(RepP!$J$3="",RepP!$J$3=0,COUNTIF(Lists!$D:$D,RepP!$J$3)=0),Lists!$D$9,IF(RepP!$J$3=Lists!$D$9,Lists!$D$9,IF(RepP!$J$3=$E463,RepP!$J$3,"")))</f>
        <v>Все проекты</v>
      </c>
      <c r="AD463" s="31">
        <f>IF(OR(U463="",U463=0),0,MAX(AD$2:AD462)+1)</f>
        <v>0</v>
      </c>
    </row>
    <row r="464" spans="1:30" x14ac:dyDescent="0.3">
      <c r="A464" s="41">
        <f>ROW()</f>
        <v>464</v>
      </c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D464" s="24">
        <v>45330</v>
      </c>
      <c r="E464" s="1" t="s">
        <v>199</v>
      </c>
      <c r="O464" s="1" t="s">
        <v>320</v>
      </c>
      <c r="P464" s="1" t="s">
        <v>278</v>
      </c>
      <c r="Q464" s="1" t="s">
        <v>289</v>
      </c>
      <c r="Y464" s="1">
        <f>Y460*112%</f>
        <v>813960.00000000012</v>
      </c>
      <c r="AC464" s="31" t="str">
        <f>IF(OR(RepP!$J$3="",RepP!$J$3=0,COUNTIF(Lists!$D:$D,RepP!$J$3)=0),Lists!$D$9,IF(RepP!$J$3=Lists!$D$9,Lists!$D$9,IF(RepP!$J$3=$E464,RepP!$J$3,"")))</f>
        <v>Все проекты</v>
      </c>
      <c r="AD464" s="31">
        <f>IF(OR(U464="",U464=0),0,MAX(AD$2:AD463)+1)</f>
        <v>0</v>
      </c>
    </row>
    <row r="465" spans="1:30" x14ac:dyDescent="0.3">
      <c r="A465" s="41">
        <f>ROW()</f>
        <v>465</v>
      </c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D465" s="24">
        <v>45330</v>
      </c>
      <c r="E465" s="1" t="s">
        <v>200</v>
      </c>
      <c r="O465" s="1" t="s">
        <v>320</v>
      </c>
      <c r="P465" s="1" t="s">
        <v>278</v>
      </c>
      <c r="Q465" s="1" t="s">
        <v>290</v>
      </c>
      <c r="Y465" s="1">
        <f t="shared" ref="Y465" si="214">Y461*90%</f>
        <v>1128600.0000000002</v>
      </c>
      <c r="AC465" s="31" t="str">
        <f>IF(OR(RepP!$J$3="",RepP!$J$3=0,COUNTIF(Lists!$D:$D,RepP!$J$3)=0),Lists!$D$9,IF(RepP!$J$3=Lists!$D$9,Lists!$D$9,IF(RepP!$J$3=$E465,RepP!$J$3,"")))</f>
        <v>Все проекты</v>
      </c>
      <c r="AD465" s="31">
        <f>IF(OR(U465="",U465=0),0,MAX(AD$2:AD464)+1)</f>
        <v>0</v>
      </c>
    </row>
    <row r="466" spans="1:30" x14ac:dyDescent="0.3">
      <c r="A466" s="41">
        <f>ROW()</f>
        <v>466</v>
      </c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D466" s="24">
        <v>45330</v>
      </c>
      <c r="E466" s="1" t="s">
        <v>201</v>
      </c>
      <c r="O466" s="1" t="s">
        <v>320</v>
      </c>
      <c r="P466" s="1" t="s">
        <v>278</v>
      </c>
      <c r="Q466" s="1" t="s">
        <v>291</v>
      </c>
      <c r="Y466" s="1">
        <f t="shared" ref="Y466" si="215">Y462*67%</f>
        <v>1951966.833333334</v>
      </c>
      <c r="AC466" s="31" t="str">
        <f>IF(OR(RepP!$J$3="",RepP!$J$3=0,COUNTIF(Lists!$D:$D,RepP!$J$3)=0),Lists!$D$9,IF(RepP!$J$3=Lists!$D$9,Lists!$D$9,IF(RepP!$J$3=$E466,RepP!$J$3,"")))</f>
        <v>Все проекты</v>
      </c>
      <c r="AD466" s="31">
        <f>IF(OR(U466="",U466=0),0,MAX(AD$2:AD465)+1)</f>
        <v>0</v>
      </c>
    </row>
    <row r="467" spans="1:30" x14ac:dyDescent="0.3">
      <c r="A467" s="41">
        <f>ROW()</f>
        <v>467</v>
      </c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D467" s="24">
        <v>45330</v>
      </c>
      <c r="E467" s="1" t="s">
        <v>198</v>
      </c>
      <c r="O467" s="1" t="s">
        <v>320</v>
      </c>
      <c r="P467" s="1" t="s">
        <v>278</v>
      </c>
      <c r="Q467" s="1" t="s">
        <v>292</v>
      </c>
      <c r="Y467" s="1">
        <f t="shared" ref="Y467" si="216">Y463*125%</f>
        <v>753027.34375</v>
      </c>
      <c r="AC467" s="31" t="str">
        <f>IF(OR(RepP!$J$3="",RepP!$J$3=0,COUNTIF(Lists!$D:$D,RepP!$J$3)=0),Lists!$D$9,IF(RepP!$J$3=Lists!$D$9,Lists!$D$9,IF(RepP!$J$3=$E467,RepP!$J$3,"")))</f>
        <v>Все проекты</v>
      </c>
      <c r="AD467" s="31">
        <f>IF(OR(U467="",U467=0),0,MAX(AD$2:AD466)+1)</f>
        <v>0</v>
      </c>
    </row>
    <row r="468" spans="1:30" x14ac:dyDescent="0.3">
      <c r="A468" s="41">
        <f>ROW()</f>
        <v>468</v>
      </c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D468" s="24">
        <v>45330</v>
      </c>
      <c r="E468" s="1" t="s">
        <v>199</v>
      </c>
      <c r="O468" s="1" t="s">
        <v>320</v>
      </c>
      <c r="P468" s="1" t="s">
        <v>279</v>
      </c>
      <c r="Q468" s="1" t="s">
        <v>293</v>
      </c>
      <c r="Y468" s="1">
        <f t="shared" ref="Y468" si="217">Y464*112%</f>
        <v>911635.20000000019</v>
      </c>
      <c r="AC468" s="31" t="str">
        <f>IF(OR(RepP!$J$3="",RepP!$J$3=0,COUNTIF(Lists!$D:$D,RepP!$J$3)=0),Lists!$D$9,IF(RepP!$J$3=Lists!$D$9,Lists!$D$9,IF(RepP!$J$3=$E468,RepP!$J$3,"")))</f>
        <v>Все проекты</v>
      </c>
      <c r="AD468" s="31">
        <f>IF(OR(U468="",U468=0),0,MAX(AD$2:AD467)+1)</f>
        <v>0</v>
      </c>
    </row>
    <row r="469" spans="1:30" x14ac:dyDescent="0.3">
      <c r="A469" s="41">
        <f>ROW()</f>
        <v>469</v>
      </c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D469" s="24">
        <v>45330</v>
      </c>
      <c r="E469" s="1" t="s">
        <v>200</v>
      </c>
      <c r="O469" s="1" t="s">
        <v>320</v>
      </c>
      <c r="P469" s="1" t="s">
        <v>279</v>
      </c>
      <c r="Q469" s="1" t="s">
        <v>282</v>
      </c>
      <c r="Y469" s="1">
        <f t="shared" ref="Y469" si="218">Y465*90%</f>
        <v>1015740.0000000002</v>
      </c>
      <c r="AC469" s="31" t="str">
        <f>IF(OR(RepP!$J$3="",RepP!$J$3=0,COUNTIF(Lists!$D:$D,RepP!$J$3)=0),Lists!$D$9,IF(RepP!$J$3=Lists!$D$9,Lists!$D$9,IF(RepP!$J$3=$E469,RepP!$J$3,"")))</f>
        <v>Все проекты</v>
      </c>
      <c r="AD469" s="31">
        <f>IF(OR(U469="",U469=0),0,MAX(AD$2:AD468)+1)</f>
        <v>0</v>
      </c>
    </row>
    <row r="470" spans="1:30" x14ac:dyDescent="0.3">
      <c r="A470" s="41">
        <f>ROW()</f>
        <v>470</v>
      </c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D470" s="24">
        <v>45330</v>
      </c>
      <c r="E470" s="1" t="s">
        <v>201</v>
      </c>
      <c r="O470" s="1" t="s">
        <v>320</v>
      </c>
      <c r="P470" s="1" t="s">
        <v>279</v>
      </c>
      <c r="Q470" s="1" t="s">
        <v>295</v>
      </c>
      <c r="Y470" s="1">
        <f t="shared" ref="Y470" si="219">Y466*67%</f>
        <v>1307817.7783333338</v>
      </c>
      <c r="AC470" s="31" t="str">
        <f>IF(OR(RepP!$J$3="",RepP!$J$3=0,COUNTIF(Lists!$D:$D,RepP!$J$3)=0),Lists!$D$9,IF(RepP!$J$3=Lists!$D$9,Lists!$D$9,IF(RepP!$J$3=$E470,RepP!$J$3,"")))</f>
        <v>Все проекты</v>
      </c>
      <c r="AD470" s="31">
        <f>IF(OR(U470="",U470=0),0,MAX(AD$2:AD469)+1)</f>
        <v>0</v>
      </c>
    </row>
    <row r="471" spans="1:30" x14ac:dyDescent="0.3">
      <c r="A471" s="41">
        <f>ROW()</f>
        <v>471</v>
      </c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D471" s="24">
        <v>45330</v>
      </c>
      <c r="E471" s="1" t="s">
        <v>198</v>
      </c>
      <c r="O471" s="1" t="s">
        <v>320</v>
      </c>
      <c r="P471" s="1" t="s">
        <v>279</v>
      </c>
      <c r="Q471" s="1" t="s">
        <v>296</v>
      </c>
      <c r="Y471" s="1">
        <f t="shared" ref="Y471" si="220">Y467*125%</f>
        <v>941284.1796875</v>
      </c>
      <c r="AC471" s="31" t="str">
        <f>IF(OR(RepP!$J$3="",RepP!$J$3=0,COUNTIF(Lists!$D:$D,RepP!$J$3)=0),Lists!$D$9,IF(RepP!$J$3=Lists!$D$9,Lists!$D$9,IF(RepP!$J$3=$E471,RepP!$J$3,"")))</f>
        <v>Все проекты</v>
      </c>
      <c r="AD471" s="31">
        <f>IF(OR(U471="",U471=0),0,MAX(AD$2:AD470)+1)</f>
        <v>0</v>
      </c>
    </row>
    <row r="472" spans="1:30" x14ac:dyDescent="0.3">
      <c r="A472" s="41">
        <f>ROW()</f>
        <v>472</v>
      </c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D472" s="24">
        <v>45330</v>
      </c>
      <c r="E472" s="1" t="s">
        <v>199</v>
      </c>
      <c r="O472" s="1" t="s">
        <v>320</v>
      </c>
      <c r="P472" s="1" t="s">
        <v>279</v>
      </c>
      <c r="Q472" s="1" t="s">
        <v>297</v>
      </c>
      <c r="Y472" s="1">
        <f t="shared" ref="Y472" si="221">Y468*112%</f>
        <v>1021031.4240000003</v>
      </c>
      <c r="AC472" s="31" t="str">
        <f>IF(OR(RepP!$J$3="",RepP!$J$3=0,COUNTIF(Lists!$D:$D,RepP!$J$3)=0),Lists!$D$9,IF(RepP!$J$3=Lists!$D$9,Lists!$D$9,IF(RepP!$J$3=$E472,RepP!$J$3,"")))</f>
        <v>Все проекты</v>
      </c>
      <c r="AD472" s="31">
        <f>IF(OR(U472="",U472=0),0,MAX(AD$2:AD471)+1)</f>
        <v>0</v>
      </c>
    </row>
    <row r="473" spans="1:30" x14ac:dyDescent="0.3">
      <c r="A473" s="41">
        <f>ROW()</f>
        <v>473</v>
      </c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D473" s="24">
        <v>45330</v>
      </c>
      <c r="E473" s="1" t="s">
        <v>200</v>
      </c>
      <c r="O473" s="1" t="s">
        <v>320</v>
      </c>
      <c r="P473" s="1" t="s">
        <v>279</v>
      </c>
      <c r="Q473" s="1" t="s">
        <v>298</v>
      </c>
      <c r="Y473" s="1">
        <f t="shared" ref="Y473" si="222">Y469*90%</f>
        <v>914166.00000000023</v>
      </c>
      <c r="AC473" s="31" t="str">
        <f>IF(OR(RepP!$J$3="",RepP!$J$3=0,COUNTIF(Lists!$D:$D,RepP!$J$3)=0),Lists!$D$9,IF(RepP!$J$3=Lists!$D$9,Lists!$D$9,IF(RepP!$J$3=$E473,RepP!$J$3,"")))</f>
        <v>Все проекты</v>
      </c>
      <c r="AD473" s="31">
        <f>IF(OR(U473="",U473=0),0,MAX(AD$2:AD472)+1)</f>
        <v>0</v>
      </c>
    </row>
    <row r="474" spans="1:30" x14ac:dyDescent="0.3">
      <c r="A474" s="41">
        <f>ROW()</f>
        <v>474</v>
      </c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D474" s="24">
        <v>45330</v>
      </c>
      <c r="E474" s="1" t="s">
        <v>201</v>
      </c>
      <c r="O474" s="1" t="s">
        <v>320</v>
      </c>
      <c r="P474" s="1" t="s">
        <v>279</v>
      </c>
      <c r="Q474" s="1" t="s">
        <v>299</v>
      </c>
      <c r="Y474" s="1">
        <f t="shared" ref="Y474" si="223">Y470*67%</f>
        <v>876237.91148333368</v>
      </c>
      <c r="AC474" s="31" t="str">
        <f>IF(OR(RepP!$J$3="",RepP!$J$3=0,COUNTIF(Lists!$D:$D,RepP!$J$3)=0),Lists!$D$9,IF(RepP!$J$3=Lists!$D$9,Lists!$D$9,IF(RepP!$J$3=$E474,RepP!$J$3,"")))</f>
        <v>Все проекты</v>
      </c>
      <c r="AD474" s="31">
        <f>IF(OR(U474="",U474=0),0,MAX(AD$2:AD473)+1)</f>
        <v>0</v>
      </c>
    </row>
    <row r="475" spans="1:30" x14ac:dyDescent="0.3">
      <c r="A475" s="41">
        <f>ROW()</f>
        <v>475</v>
      </c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D475" s="24">
        <v>45330</v>
      </c>
      <c r="E475" s="1" t="s">
        <v>198</v>
      </c>
      <c r="O475" s="1" t="s">
        <v>320</v>
      </c>
      <c r="P475" s="1" t="s">
        <v>279</v>
      </c>
      <c r="Q475" s="1" t="s">
        <v>300</v>
      </c>
      <c r="Y475" s="1">
        <f t="shared" ref="Y475" si="224">Y471*125%</f>
        <v>1176605.224609375</v>
      </c>
      <c r="AC475" s="31" t="str">
        <f>IF(OR(RepP!$J$3="",RepP!$J$3=0,COUNTIF(Lists!$D:$D,RepP!$J$3)=0),Lists!$D$9,IF(RepP!$J$3=Lists!$D$9,Lists!$D$9,IF(RepP!$J$3=$E475,RepP!$J$3,"")))</f>
        <v>Все проекты</v>
      </c>
      <c r="AD475" s="31">
        <f>IF(OR(U475="",U475=0),0,MAX(AD$2:AD474)+1)</f>
        <v>0</v>
      </c>
    </row>
    <row r="476" spans="1:30" x14ac:dyDescent="0.3">
      <c r="A476" s="41">
        <f>ROW()</f>
        <v>476</v>
      </c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D476" s="24">
        <v>45330</v>
      </c>
      <c r="E476" s="1" t="s">
        <v>199</v>
      </c>
      <c r="O476" s="1" t="s">
        <v>320</v>
      </c>
      <c r="P476" s="1" t="s">
        <v>279</v>
      </c>
      <c r="Q476" s="1" t="s">
        <v>301</v>
      </c>
      <c r="Y476" s="1">
        <f t="shared" ref="Y476" si="225">Y472*112%</f>
        <v>1143555.1948800005</v>
      </c>
      <c r="AC476" s="31" t="str">
        <f>IF(OR(RepP!$J$3="",RepP!$J$3=0,COUNTIF(Lists!$D:$D,RepP!$J$3)=0),Lists!$D$9,IF(RepP!$J$3=Lists!$D$9,Lists!$D$9,IF(RepP!$J$3=$E476,RepP!$J$3,"")))</f>
        <v>Все проекты</v>
      </c>
      <c r="AD476" s="31">
        <f>IF(OR(U476="",U476=0),0,MAX(AD$2:AD475)+1)</f>
        <v>0</v>
      </c>
    </row>
    <row r="477" spans="1:30" x14ac:dyDescent="0.3">
      <c r="A477" s="41">
        <f>ROW()</f>
        <v>477</v>
      </c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D477" s="24">
        <v>45330</v>
      </c>
      <c r="E477" s="1" t="s">
        <v>200</v>
      </c>
      <c r="O477" s="1" t="s">
        <v>320</v>
      </c>
      <c r="P477" s="1" t="s">
        <v>279</v>
      </c>
      <c r="Q477" s="1" t="s">
        <v>302</v>
      </c>
      <c r="Y477" s="1">
        <f t="shared" ref="Y477" si="226">Y473*90%</f>
        <v>822749.40000000026</v>
      </c>
      <c r="AC477" s="31" t="str">
        <f>IF(OR(RepP!$J$3="",RepP!$J$3=0,COUNTIF(Lists!$D:$D,RepP!$J$3)=0),Lists!$D$9,IF(RepP!$J$3=Lists!$D$9,Lists!$D$9,IF(RepP!$J$3=$E477,RepP!$J$3,"")))</f>
        <v>Все проекты</v>
      </c>
      <c r="AD477" s="31">
        <f>IF(OR(U477="",U477=0),0,MAX(AD$2:AD476)+1)</f>
        <v>0</v>
      </c>
    </row>
    <row r="478" spans="1:30" x14ac:dyDescent="0.3">
      <c r="A478" s="41">
        <f>ROW()</f>
        <v>478</v>
      </c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D478" s="24">
        <v>45330</v>
      </c>
      <c r="E478" s="1" t="s">
        <v>201</v>
      </c>
      <c r="O478" s="1" t="s">
        <v>320</v>
      </c>
      <c r="P478" s="1" t="s">
        <v>280</v>
      </c>
      <c r="Q478" s="1" t="s">
        <v>294</v>
      </c>
      <c r="Y478" s="1">
        <f t="shared" ref="Y478" si="227">Y474*67%</f>
        <v>587079.4006938336</v>
      </c>
      <c r="AC478" s="31" t="str">
        <f>IF(OR(RepP!$J$3="",RepP!$J$3=0,COUNTIF(Lists!$D:$D,RepP!$J$3)=0),Lists!$D$9,IF(RepP!$J$3=Lists!$D$9,Lists!$D$9,IF(RepP!$J$3=$E478,RepP!$J$3,"")))</f>
        <v>Все проекты</v>
      </c>
      <c r="AD478" s="31">
        <f>IF(OR(U478="",U478=0),0,MAX(AD$2:AD477)+1)</f>
        <v>0</v>
      </c>
    </row>
    <row r="479" spans="1:30" x14ac:dyDescent="0.3">
      <c r="A479" s="41">
        <f>ROW()</f>
        <v>479</v>
      </c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D479" s="24">
        <v>45330</v>
      </c>
      <c r="E479" s="1" t="s">
        <v>198</v>
      </c>
      <c r="O479" s="1" t="s">
        <v>320</v>
      </c>
      <c r="P479" s="1" t="s">
        <v>280</v>
      </c>
      <c r="Q479" s="1" t="s">
        <v>303</v>
      </c>
      <c r="Y479" s="1">
        <f t="shared" ref="Y479" si="228">Y475*125%</f>
        <v>1470756.5307617188</v>
      </c>
      <c r="AC479" s="31" t="str">
        <f>IF(OR(RepP!$J$3="",RepP!$J$3=0,COUNTIF(Lists!$D:$D,RepP!$J$3)=0),Lists!$D$9,IF(RepP!$J$3=Lists!$D$9,Lists!$D$9,IF(RepP!$J$3=$E479,RepP!$J$3,"")))</f>
        <v>Все проекты</v>
      </c>
      <c r="AD479" s="31">
        <f>IF(OR(U479="",U479=0),0,MAX(AD$2:AD478)+1)</f>
        <v>0</v>
      </c>
    </row>
    <row r="480" spans="1:30" x14ac:dyDescent="0.3">
      <c r="A480" s="41">
        <f>ROW()</f>
        <v>480</v>
      </c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D480" s="24">
        <v>45330</v>
      </c>
      <c r="E480" s="1" t="s">
        <v>199</v>
      </c>
      <c r="O480" s="1" t="s">
        <v>320</v>
      </c>
      <c r="P480" s="1" t="s">
        <v>280</v>
      </c>
      <c r="Q480" s="1" t="s">
        <v>304</v>
      </c>
      <c r="Y480" s="1">
        <f t="shared" ref="Y480" si="229">Y476*112%</f>
        <v>1280781.8182656008</v>
      </c>
      <c r="AC480" s="31" t="str">
        <f>IF(OR(RepP!$J$3="",RepP!$J$3=0,COUNTIF(Lists!$D:$D,RepP!$J$3)=0),Lists!$D$9,IF(RepP!$J$3=Lists!$D$9,Lists!$D$9,IF(RepP!$J$3=$E480,RepP!$J$3,"")))</f>
        <v>Все проекты</v>
      </c>
      <c r="AD480" s="31">
        <f>IF(OR(U480="",U480=0),0,MAX(AD$2:AD479)+1)</f>
        <v>0</v>
      </c>
    </row>
    <row r="481" spans="1:30" x14ac:dyDescent="0.3">
      <c r="A481" s="41">
        <f>ROW()</f>
        <v>481</v>
      </c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D481" s="24">
        <v>45330</v>
      </c>
      <c r="E481" s="1" t="s">
        <v>200</v>
      </c>
      <c r="O481" s="1" t="s">
        <v>320</v>
      </c>
      <c r="P481" s="1" t="s">
        <v>280</v>
      </c>
      <c r="Q481" s="1" t="s">
        <v>305</v>
      </c>
      <c r="Y481" s="1">
        <f t="shared" ref="Y481" si="230">Y477*90%</f>
        <v>740474.4600000002</v>
      </c>
      <c r="AC481" s="31" t="str">
        <f>IF(OR(RepP!$J$3="",RepP!$J$3=0,COUNTIF(Lists!$D:$D,RepP!$J$3)=0),Lists!$D$9,IF(RepP!$J$3=Lists!$D$9,Lists!$D$9,IF(RepP!$J$3=$E481,RepP!$J$3,"")))</f>
        <v>Все проекты</v>
      </c>
      <c r="AD481" s="31">
        <f>IF(OR(U481="",U481=0),0,MAX(AD$2:AD480)+1)</f>
        <v>0</v>
      </c>
    </row>
    <row r="482" spans="1:30" x14ac:dyDescent="0.3">
      <c r="A482" s="41">
        <f>ROW()</f>
        <v>482</v>
      </c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D482" s="24">
        <v>45330</v>
      </c>
      <c r="E482" s="1" t="s">
        <v>201</v>
      </c>
      <c r="O482" s="1" t="s">
        <v>320</v>
      </c>
      <c r="P482" s="1" t="s">
        <v>280</v>
      </c>
      <c r="Q482" s="1" t="s">
        <v>306</v>
      </c>
      <c r="Y482" s="1">
        <f t="shared" ref="Y482" si="231">Y478*67%</f>
        <v>393343.19846486853</v>
      </c>
      <c r="AC482" s="31" t="str">
        <f>IF(OR(RepP!$J$3="",RepP!$J$3=0,COUNTIF(Lists!$D:$D,RepP!$J$3)=0),Lists!$D$9,IF(RepP!$J$3=Lists!$D$9,Lists!$D$9,IF(RepP!$J$3=$E482,RepP!$J$3,"")))</f>
        <v>Все проекты</v>
      </c>
      <c r="AD482" s="31">
        <f>IF(OR(U482="",U482=0),0,MAX(AD$2:AD481)+1)</f>
        <v>0</v>
      </c>
    </row>
    <row r="483" spans="1:30" x14ac:dyDescent="0.3">
      <c r="A483" s="41">
        <f>ROW()</f>
        <v>483</v>
      </c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D483" s="24">
        <v>45330</v>
      </c>
      <c r="E483" s="1" t="s">
        <v>198</v>
      </c>
      <c r="O483" s="1" t="s">
        <v>320</v>
      </c>
      <c r="P483" s="1" t="s">
        <v>280</v>
      </c>
      <c r="Q483" s="1" t="s">
        <v>307</v>
      </c>
      <c r="Y483" s="1">
        <f t="shared" ref="Y483" si="232">Y479*125%</f>
        <v>1838445.6634521484</v>
      </c>
      <c r="AC483" s="31" t="str">
        <f>IF(OR(RepP!$J$3="",RepP!$J$3=0,COUNTIF(Lists!$D:$D,RepP!$J$3)=0),Lists!$D$9,IF(RepP!$J$3=Lists!$D$9,Lists!$D$9,IF(RepP!$J$3=$E483,RepP!$J$3,"")))</f>
        <v>Все проекты</v>
      </c>
      <c r="AD483" s="31">
        <f>IF(OR(U483="",U483=0),0,MAX(AD$2:AD482)+1)</f>
        <v>0</v>
      </c>
    </row>
    <row r="484" spans="1:30" x14ac:dyDescent="0.3">
      <c r="A484" s="41">
        <f>ROW()</f>
        <v>484</v>
      </c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D484" s="24">
        <v>45330</v>
      </c>
      <c r="E484" s="1" t="s">
        <v>199</v>
      </c>
      <c r="O484" s="1" t="s">
        <v>320</v>
      </c>
      <c r="P484" s="1" t="s">
        <v>280</v>
      </c>
      <c r="Q484" s="1" t="s">
        <v>308</v>
      </c>
      <c r="Y484" s="1">
        <f t="shared" ref="Y484" si="233">Y480*112%</f>
        <v>1434475.636457473</v>
      </c>
      <c r="AC484" s="31" t="str">
        <f>IF(OR(RepP!$J$3="",RepP!$J$3=0,COUNTIF(Lists!$D:$D,RepP!$J$3)=0),Lists!$D$9,IF(RepP!$J$3=Lists!$D$9,Lists!$D$9,IF(RepP!$J$3=$E484,RepP!$J$3,"")))</f>
        <v>Все проекты</v>
      </c>
      <c r="AD484" s="31">
        <f>IF(OR(U484="",U484=0),0,MAX(AD$2:AD483)+1)</f>
        <v>0</v>
      </c>
    </row>
    <row r="485" spans="1:30" x14ac:dyDescent="0.3">
      <c r="A485" s="41">
        <f>ROW()</f>
        <v>485</v>
      </c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D485" s="24">
        <v>45330</v>
      </c>
      <c r="E485" s="1" t="s">
        <v>200</v>
      </c>
      <c r="O485" s="1" t="s">
        <v>320</v>
      </c>
      <c r="P485" s="1" t="s">
        <v>280</v>
      </c>
      <c r="Q485" s="1" t="s">
        <v>309</v>
      </c>
      <c r="Y485" s="1">
        <f t="shared" ref="Y485" si="234">Y481*90%</f>
        <v>666427.0140000002</v>
      </c>
      <c r="AC485" s="31" t="str">
        <f>IF(OR(RepP!$J$3="",RepP!$J$3=0,COUNTIF(Lists!$D:$D,RepP!$J$3)=0),Lists!$D$9,IF(RepP!$J$3=Lists!$D$9,Lists!$D$9,IF(RepP!$J$3=$E485,RepP!$J$3,"")))</f>
        <v>Все проекты</v>
      </c>
      <c r="AD485" s="31">
        <f>IF(OR(U485="",U485=0),0,MAX(AD$2:AD484)+1)</f>
        <v>0</v>
      </c>
    </row>
    <row r="486" spans="1:30" x14ac:dyDescent="0.3">
      <c r="A486" s="41">
        <f>ROW()</f>
        <v>486</v>
      </c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D486" s="24">
        <v>45330</v>
      </c>
      <c r="E486" s="1" t="s">
        <v>201</v>
      </c>
      <c r="O486" s="1" t="s">
        <v>320</v>
      </c>
      <c r="P486" s="1" t="s">
        <v>280</v>
      </c>
      <c r="Q486" s="1" t="s">
        <v>310</v>
      </c>
      <c r="Y486" s="1">
        <f t="shared" ref="Y486" si="235">Y482*67%</f>
        <v>263539.94297146192</v>
      </c>
      <c r="AC486" s="31" t="str">
        <f>IF(OR(RepP!$J$3="",RepP!$J$3=0,COUNTIF(Lists!$D:$D,RepP!$J$3)=0),Lists!$D$9,IF(RepP!$J$3=Lists!$D$9,Lists!$D$9,IF(RepP!$J$3=$E486,RepP!$J$3,"")))</f>
        <v>Все проекты</v>
      </c>
      <c r="AD486" s="31">
        <f>IF(OR(U486="",U486=0),0,MAX(AD$2:AD485)+1)</f>
        <v>0</v>
      </c>
    </row>
    <row r="487" spans="1:30" x14ac:dyDescent="0.3">
      <c r="A487" s="41">
        <f>ROW()</f>
        <v>487</v>
      </c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D487" s="24">
        <v>45330</v>
      </c>
      <c r="E487" s="1" t="s">
        <v>198</v>
      </c>
      <c r="O487" s="1" t="s">
        <v>320</v>
      </c>
      <c r="P487" s="1" t="s">
        <v>280</v>
      </c>
      <c r="Q487" s="1" t="s">
        <v>311</v>
      </c>
      <c r="Y487" s="1">
        <f t="shared" ref="Y487" si="236">Y483*125%</f>
        <v>2298057.0793151855</v>
      </c>
      <c r="AC487" s="31" t="str">
        <f>IF(OR(RepP!$J$3="",RepP!$J$3=0,COUNTIF(Lists!$D:$D,RepP!$J$3)=0),Lists!$D$9,IF(RepP!$J$3=Lists!$D$9,Lists!$D$9,IF(RepP!$J$3=$E487,RepP!$J$3,"")))</f>
        <v>Все проекты</v>
      </c>
      <c r="AD487" s="31">
        <f>IF(OR(U487="",U487=0),0,MAX(AD$2:AD486)+1)</f>
        <v>0</v>
      </c>
    </row>
    <row r="488" spans="1:30" x14ac:dyDescent="0.3">
      <c r="A488" s="41">
        <f>ROW()</f>
        <v>488</v>
      </c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D488" s="24">
        <v>45330</v>
      </c>
      <c r="E488" s="1" t="s">
        <v>199</v>
      </c>
      <c r="O488" s="1" t="s">
        <v>320</v>
      </c>
      <c r="P488" s="1" t="s">
        <v>280</v>
      </c>
      <c r="Q488" s="1" t="s">
        <v>312</v>
      </c>
      <c r="Y488" s="1">
        <f t="shared" ref="Y488" si="237">Y484*112%</f>
        <v>1606612.7128323698</v>
      </c>
      <c r="AC488" s="31" t="str">
        <f>IF(OR(RepP!$J$3="",RepP!$J$3=0,COUNTIF(Lists!$D:$D,RepP!$J$3)=0),Lists!$D$9,IF(RepP!$J$3=Lists!$D$9,Lists!$D$9,IF(RepP!$J$3=$E488,RepP!$J$3,"")))</f>
        <v>Все проекты</v>
      </c>
      <c r="AD488" s="31">
        <f>IF(OR(U488="",U488=0),0,MAX(AD$2:AD487)+1)</f>
        <v>0</v>
      </c>
    </row>
    <row r="489" spans="1:30" x14ac:dyDescent="0.3">
      <c r="A489" s="41">
        <f>ROW()</f>
        <v>489</v>
      </c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D489" s="24">
        <v>45330</v>
      </c>
      <c r="E489" s="1" t="s">
        <v>200</v>
      </c>
      <c r="O489" s="1" t="s">
        <v>320</v>
      </c>
      <c r="P489" s="1" t="s">
        <v>280</v>
      </c>
      <c r="Q489" s="1" t="s">
        <v>313</v>
      </c>
      <c r="Y489" s="1">
        <f t="shared" ref="Y489" si="238">Y485*90%</f>
        <v>599784.31260000018</v>
      </c>
      <c r="AC489" s="31" t="str">
        <f>IF(OR(RepP!$J$3="",RepP!$J$3=0,COUNTIF(Lists!$D:$D,RepP!$J$3)=0),Lists!$D$9,IF(RepP!$J$3=Lists!$D$9,Lists!$D$9,IF(RepP!$J$3=$E489,RepP!$J$3,"")))</f>
        <v>Все проекты</v>
      </c>
      <c r="AD489" s="31">
        <f>IF(OR(U489="",U489=0),0,MAX(AD$2:AD488)+1)</f>
        <v>0</v>
      </c>
    </row>
    <row r="490" spans="1:30" x14ac:dyDescent="0.3">
      <c r="A490" s="41">
        <f>ROW()</f>
        <v>490</v>
      </c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D490" s="24">
        <v>45330</v>
      </c>
      <c r="E490" s="1" t="s">
        <v>201</v>
      </c>
      <c r="O490" s="1" t="s">
        <v>320</v>
      </c>
      <c r="P490" s="1" t="s">
        <v>280</v>
      </c>
      <c r="Q490" s="1" t="s">
        <v>314</v>
      </c>
      <c r="Y490" s="1">
        <f t="shared" ref="Y490" si="239">Y486*67%</f>
        <v>176571.76179087951</v>
      </c>
      <c r="AC490" s="31" t="str">
        <f>IF(OR(RepP!$J$3="",RepP!$J$3=0,COUNTIF(Lists!$D:$D,RepP!$J$3)=0),Lists!$D$9,IF(RepP!$J$3=Lists!$D$9,Lists!$D$9,IF(RepP!$J$3=$E490,RepP!$J$3,"")))</f>
        <v>Все проекты</v>
      </c>
      <c r="AD490" s="31">
        <f>IF(OR(U490="",U490=0),0,MAX(AD$2:AD489)+1)</f>
        <v>0</v>
      </c>
    </row>
    <row r="491" spans="1:30" x14ac:dyDescent="0.3">
      <c r="A491" s="41">
        <f>ROW()</f>
        <v>491</v>
      </c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D491" s="24">
        <v>45330</v>
      </c>
      <c r="E491" s="1" t="s">
        <v>198</v>
      </c>
      <c r="O491" s="1" t="s">
        <v>320</v>
      </c>
      <c r="P491" s="1" t="s">
        <v>280</v>
      </c>
      <c r="Q491" s="1" t="s">
        <v>315</v>
      </c>
      <c r="Y491" s="1">
        <f t="shared" ref="Y491" si="240">Y487*125%</f>
        <v>2872571.3491439819</v>
      </c>
      <c r="AC491" s="31" t="str">
        <f>IF(OR(RepP!$J$3="",RepP!$J$3=0,COUNTIF(Lists!$D:$D,RepP!$J$3)=0),Lists!$D$9,IF(RepP!$J$3=Lists!$D$9,Lists!$D$9,IF(RepP!$J$3=$E491,RepP!$J$3,"")))</f>
        <v>Все проекты</v>
      </c>
      <c r="AD491" s="31">
        <f>IF(OR(U491="",U491=0),0,MAX(AD$2:AD490)+1)</f>
        <v>0</v>
      </c>
    </row>
    <row r="492" spans="1:30" x14ac:dyDescent="0.3">
      <c r="A492" s="41">
        <f>ROW()</f>
        <v>492</v>
      </c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D492" s="24">
        <v>45330</v>
      </c>
      <c r="E492" s="1" t="s">
        <v>199</v>
      </c>
      <c r="O492" s="1" t="s">
        <v>320</v>
      </c>
      <c r="P492" s="1" t="s">
        <v>280</v>
      </c>
      <c r="Q492" s="1" t="s">
        <v>316</v>
      </c>
      <c r="Y492" s="1">
        <f t="shared" ref="Y492" si="241">Y488*112%</f>
        <v>1799406.2383722544</v>
      </c>
      <c r="AC492" s="31" t="str">
        <f>IF(OR(RepP!$J$3="",RepP!$J$3=0,COUNTIF(Lists!$D:$D,RepP!$J$3)=0),Lists!$D$9,IF(RepP!$J$3=Lists!$D$9,Lists!$D$9,IF(RepP!$J$3=$E492,RepP!$J$3,"")))</f>
        <v>Все проекты</v>
      </c>
      <c r="AD492" s="31">
        <f>IF(OR(U492="",U492=0),0,MAX(AD$2:AD491)+1)</f>
        <v>0</v>
      </c>
    </row>
    <row r="493" spans="1:30" x14ac:dyDescent="0.3">
      <c r="A493" s="41">
        <f>ROW()</f>
        <v>493</v>
      </c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D493" s="24">
        <v>45330</v>
      </c>
      <c r="E493" s="1" t="s">
        <v>200</v>
      </c>
      <c r="O493" s="1" t="s">
        <v>320</v>
      </c>
      <c r="P493" s="1" t="s">
        <v>280</v>
      </c>
      <c r="Q493" s="1" t="s">
        <v>317</v>
      </c>
      <c r="Y493" s="1">
        <f t="shared" ref="Y493" si="242">Y489*90%</f>
        <v>539805.8813400002</v>
      </c>
      <c r="AC493" s="31" t="str">
        <f>IF(OR(RepP!$J$3="",RepP!$J$3=0,COUNTIF(Lists!$D:$D,RepP!$J$3)=0),Lists!$D$9,IF(RepP!$J$3=Lists!$D$9,Lists!$D$9,IF(RepP!$J$3=$E493,RepP!$J$3,"")))</f>
        <v>Все проекты</v>
      </c>
      <c r="AD493" s="31">
        <f>IF(OR(U493="",U493=0),0,MAX(AD$2:AD492)+1)</f>
        <v>0</v>
      </c>
    </row>
    <row r="494" spans="1:30" x14ac:dyDescent="0.3">
      <c r="A494" s="41">
        <f>ROW()</f>
        <v>494</v>
      </c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D494" s="24">
        <v>45330</v>
      </c>
      <c r="E494" s="1" t="s">
        <v>201</v>
      </c>
      <c r="O494" s="1" t="s">
        <v>320</v>
      </c>
      <c r="P494" s="1" t="s">
        <v>280</v>
      </c>
      <c r="Q494" s="1" t="s">
        <v>318</v>
      </c>
      <c r="Y494" s="1">
        <f t="shared" ref="Y494" si="243">Y490*67%</f>
        <v>118303.08039988928</v>
      </c>
      <c r="AC494" s="31" t="str">
        <f>IF(OR(RepP!$J$3="",RepP!$J$3=0,COUNTIF(Lists!$D:$D,RepP!$J$3)=0),Lists!$D$9,IF(RepP!$J$3=Lists!$D$9,Lists!$D$9,IF(RepP!$J$3=$E494,RepP!$J$3,"")))</f>
        <v>Все проекты</v>
      </c>
      <c r="AD494" s="31">
        <f>IF(OR(U494="",U494=0),0,MAX(AD$2:AD493)+1)</f>
        <v>0</v>
      </c>
    </row>
    <row r="495" spans="1:30" x14ac:dyDescent="0.3">
      <c r="A495" s="41">
        <f>ROW()</f>
        <v>495</v>
      </c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D495" s="24">
        <f>D419+30</f>
        <v>45322</v>
      </c>
      <c r="E495" s="1" t="s">
        <v>200</v>
      </c>
      <c r="O495" s="1" t="s">
        <v>323</v>
      </c>
      <c r="P495" s="1" t="s">
        <v>278</v>
      </c>
      <c r="Q495" s="1" t="s">
        <v>281</v>
      </c>
      <c r="AA495" s="1">
        <f>Y419</f>
        <v>1672000</v>
      </c>
      <c r="AC495" s="31" t="str">
        <f>IF(OR(RepP!$J$3="",RepP!$J$3=0,COUNTIF(Lists!$D:$D,RepP!$J$3)=0),Lists!$D$9,IF(RepP!$J$3=Lists!$D$9,Lists!$D$9,IF(RepP!$J$3=$E495,RepP!$J$3,"")))</f>
        <v>Все проекты</v>
      </c>
      <c r="AD495" s="31">
        <f>IF(OR(U495="",U495=0),0,MAX(AD$2:AD494)+1)</f>
        <v>0</v>
      </c>
    </row>
    <row r="496" spans="1:30" x14ac:dyDescent="0.3">
      <c r="A496" s="41">
        <f>ROW()</f>
        <v>496</v>
      </c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D496" s="24">
        <f t="shared" ref="D496:D532" si="244">D420+30</f>
        <v>45323</v>
      </c>
      <c r="E496" s="1" t="s">
        <v>201</v>
      </c>
      <c r="O496" s="1" t="s">
        <v>323</v>
      </c>
      <c r="P496" s="1" t="s">
        <v>278</v>
      </c>
      <c r="Q496" s="1" t="s">
        <v>283</v>
      </c>
      <c r="AA496" s="1">
        <f t="shared" ref="AA496:AA532" si="245">Y420</f>
        <v>5218000</v>
      </c>
      <c r="AC496" s="31" t="str">
        <f>IF(OR(RepP!$J$3="",RepP!$J$3=0,COUNTIF(Lists!$D:$D,RepP!$J$3)=0),Lists!$D$9,IF(RepP!$J$3=Lists!$D$9,Lists!$D$9,IF(RepP!$J$3=$E496,RepP!$J$3,"")))</f>
        <v>Все проекты</v>
      </c>
      <c r="AD496" s="31">
        <f>IF(OR(U496="",U496=0),0,MAX(AD$2:AD495)+1)</f>
        <v>0</v>
      </c>
    </row>
    <row r="497" spans="1:30" x14ac:dyDescent="0.3">
      <c r="A497" s="41">
        <f>ROW()</f>
        <v>497</v>
      </c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D497" s="24">
        <f t="shared" si="244"/>
        <v>45324</v>
      </c>
      <c r="E497" s="1" t="s">
        <v>198</v>
      </c>
      <c r="O497" s="1" t="s">
        <v>323</v>
      </c>
      <c r="P497" s="1" t="s">
        <v>278</v>
      </c>
      <c r="Q497" s="1" t="s">
        <v>284</v>
      </c>
      <c r="AA497" s="1">
        <f t="shared" si="245"/>
        <v>578325</v>
      </c>
      <c r="AC497" s="31" t="str">
        <f>IF(OR(RepP!$J$3="",RepP!$J$3=0,COUNTIF(Lists!$D:$D,RepP!$J$3)=0),Lists!$D$9,IF(RepP!$J$3=Lists!$D$9,Lists!$D$9,IF(RepP!$J$3=$E497,RepP!$J$3,"")))</f>
        <v>Все проекты</v>
      </c>
      <c r="AD497" s="31">
        <f>IF(OR(U497="",U497=0),0,MAX(AD$2:AD496)+1)</f>
        <v>0</v>
      </c>
    </row>
    <row r="498" spans="1:30" x14ac:dyDescent="0.3">
      <c r="A498" s="41">
        <f>ROW()</f>
        <v>498</v>
      </c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D498" s="24">
        <f t="shared" si="244"/>
        <v>45325</v>
      </c>
      <c r="E498" s="1" t="s">
        <v>199</v>
      </c>
      <c r="O498" s="1" t="s">
        <v>323</v>
      </c>
      <c r="P498" s="1" t="s">
        <v>278</v>
      </c>
      <c r="Q498" s="1" t="s">
        <v>285</v>
      </c>
      <c r="AA498" s="1">
        <f t="shared" si="245"/>
        <v>872100</v>
      </c>
      <c r="AC498" s="31" t="str">
        <f>IF(OR(RepP!$J$3="",RepP!$J$3=0,COUNTIF(Lists!$D:$D,RepP!$J$3)=0),Lists!$D$9,IF(RepP!$J$3=Lists!$D$9,Lists!$D$9,IF(RepP!$J$3=$E498,RepP!$J$3,"")))</f>
        <v>Все проекты</v>
      </c>
      <c r="AD498" s="31">
        <f>IF(OR(U498="",U498=0),0,MAX(AD$2:AD497)+1)</f>
        <v>0</v>
      </c>
    </row>
    <row r="499" spans="1:30" x14ac:dyDescent="0.3">
      <c r="A499" s="41">
        <f>ROW()</f>
        <v>499</v>
      </c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D499" s="24">
        <f t="shared" si="244"/>
        <v>45326</v>
      </c>
      <c r="E499" s="1" t="s">
        <v>200</v>
      </c>
      <c r="O499" s="1" t="s">
        <v>323</v>
      </c>
      <c r="P499" s="1" t="s">
        <v>278</v>
      </c>
      <c r="Q499" s="1" t="s">
        <v>286</v>
      </c>
      <c r="AA499" s="1">
        <f t="shared" si="245"/>
        <v>1504800</v>
      </c>
      <c r="AC499" s="31" t="str">
        <f>IF(OR(RepP!$J$3="",RepP!$J$3=0,COUNTIF(Lists!$D:$D,RepP!$J$3)=0),Lists!$D$9,IF(RepP!$J$3=Lists!$D$9,Lists!$D$9,IF(RepP!$J$3=$E499,RepP!$J$3,"")))</f>
        <v>Все проекты</v>
      </c>
      <c r="AD499" s="31">
        <f>IF(OR(U499="",U499=0),0,MAX(AD$2:AD498)+1)</f>
        <v>0</v>
      </c>
    </row>
    <row r="500" spans="1:30" x14ac:dyDescent="0.3">
      <c r="A500" s="41">
        <f>ROW()</f>
        <v>500</v>
      </c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D500" s="24">
        <f t="shared" si="244"/>
        <v>45327</v>
      </c>
      <c r="E500" s="1" t="s">
        <v>201</v>
      </c>
      <c r="O500" s="1" t="s">
        <v>323</v>
      </c>
      <c r="P500" s="1" t="s">
        <v>278</v>
      </c>
      <c r="Q500" s="1" t="s">
        <v>287</v>
      </c>
      <c r="AA500" s="1">
        <f t="shared" si="245"/>
        <v>3496060</v>
      </c>
      <c r="AC500" s="31" t="str">
        <f>IF(OR(RepP!$J$3="",RepP!$J$3=0,COUNTIF(Lists!$D:$D,RepP!$J$3)=0),Lists!$D$9,IF(RepP!$J$3=Lists!$D$9,Lists!$D$9,IF(RepP!$J$3=$E500,RepP!$J$3,"")))</f>
        <v>Все проекты</v>
      </c>
      <c r="AD500" s="31">
        <f>IF(OR(U500="",U500=0),0,MAX(AD$2:AD499)+1)</f>
        <v>0</v>
      </c>
    </row>
    <row r="501" spans="1:30" x14ac:dyDescent="0.3">
      <c r="A501" s="41">
        <f>ROW()</f>
        <v>501</v>
      </c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D501" s="24">
        <f t="shared" si="244"/>
        <v>45328</v>
      </c>
      <c r="E501" s="1" t="s">
        <v>198</v>
      </c>
      <c r="O501" s="1" t="s">
        <v>323</v>
      </c>
      <c r="P501" s="1" t="s">
        <v>278</v>
      </c>
      <c r="Q501" s="1" t="s">
        <v>288</v>
      </c>
      <c r="AA501" s="1">
        <f t="shared" si="245"/>
        <v>722906.25</v>
      </c>
      <c r="AC501" s="31" t="str">
        <f>IF(OR(RepP!$J$3="",RepP!$J$3=0,COUNTIF(Lists!$D:$D,RepP!$J$3)=0),Lists!$D$9,IF(RepP!$J$3=Lists!$D$9,Lists!$D$9,IF(RepP!$J$3=$E501,RepP!$J$3,"")))</f>
        <v>Все проекты</v>
      </c>
      <c r="AD501" s="31">
        <f>IF(OR(U501="",U501=0),0,MAX(AD$2:AD500)+1)</f>
        <v>0</v>
      </c>
    </row>
    <row r="502" spans="1:30" x14ac:dyDescent="0.3">
      <c r="A502" s="41">
        <f>ROW()</f>
        <v>502</v>
      </c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D502" s="24">
        <f t="shared" si="244"/>
        <v>45329</v>
      </c>
      <c r="E502" s="1" t="s">
        <v>199</v>
      </c>
      <c r="O502" s="1" t="s">
        <v>323</v>
      </c>
      <c r="P502" s="1" t="s">
        <v>278</v>
      </c>
      <c r="Q502" s="1" t="s">
        <v>289</v>
      </c>
      <c r="AA502" s="1">
        <f t="shared" si="245"/>
        <v>976752.00000000012</v>
      </c>
      <c r="AC502" s="31" t="str">
        <f>IF(OR(RepP!$J$3="",RepP!$J$3=0,COUNTIF(Lists!$D:$D,RepP!$J$3)=0),Lists!$D$9,IF(RepP!$J$3=Lists!$D$9,Lists!$D$9,IF(RepP!$J$3=$E502,RepP!$J$3,"")))</f>
        <v>Все проекты</v>
      </c>
      <c r="AD502" s="31">
        <f>IF(OR(U502="",U502=0),0,MAX(AD$2:AD501)+1)</f>
        <v>0</v>
      </c>
    </row>
    <row r="503" spans="1:30" x14ac:dyDescent="0.3">
      <c r="A503" s="41">
        <f>ROW()</f>
        <v>503</v>
      </c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D503" s="24">
        <f t="shared" si="244"/>
        <v>45330</v>
      </c>
      <c r="E503" s="1" t="s">
        <v>200</v>
      </c>
      <c r="O503" s="1" t="s">
        <v>323</v>
      </c>
      <c r="P503" s="1" t="s">
        <v>278</v>
      </c>
      <c r="Q503" s="1" t="s">
        <v>290</v>
      </c>
      <c r="AA503" s="1">
        <f t="shared" si="245"/>
        <v>1354320</v>
      </c>
      <c r="AC503" s="31" t="str">
        <f>IF(OR(RepP!$J$3="",RepP!$J$3=0,COUNTIF(Lists!$D:$D,RepP!$J$3)=0),Lists!$D$9,IF(RepP!$J$3=Lists!$D$9,Lists!$D$9,IF(RepP!$J$3=$E503,RepP!$J$3,"")))</f>
        <v>Все проекты</v>
      </c>
      <c r="AD503" s="31">
        <f>IF(OR(U503="",U503=0),0,MAX(AD$2:AD502)+1)</f>
        <v>0</v>
      </c>
    </row>
    <row r="504" spans="1:30" x14ac:dyDescent="0.3">
      <c r="A504" s="41">
        <f>ROW()</f>
        <v>504</v>
      </c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D504" s="24">
        <f t="shared" si="244"/>
        <v>45331</v>
      </c>
      <c r="E504" s="1" t="s">
        <v>201</v>
      </c>
      <c r="O504" s="1" t="s">
        <v>323</v>
      </c>
      <c r="P504" s="1" t="s">
        <v>278</v>
      </c>
      <c r="Q504" s="1" t="s">
        <v>291</v>
      </c>
      <c r="AA504" s="1">
        <f t="shared" si="245"/>
        <v>2342360.2000000002</v>
      </c>
      <c r="AC504" s="31" t="str">
        <f>IF(OR(RepP!$J$3="",RepP!$J$3=0,COUNTIF(Lists!$D:$D,RepP!$J$3)=0),Lists!$D$9,IF(RepP!$J$3=Lists!$D$9,Lists!$D$9,IF(RepP!$J$3=$E504,RepP!$J$3,"")))</f>
        <v>Все проекты</v>
      </c>
      <c r="AD504" s="31">
        <f>IF(OR(U504="",U504=0),0,MAX(AD$2:AD503)+1)</f>
        <v>0</v>
      </c>
    </row>
    <row r="505" spans="1:30" x14ac:dyDescent="0.3">
      <c r="A505" s="41">
        <f>ROW()</f>
        <v>505</v>
      </c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D505" s="24">
        <f t="shared" si="244"/>
        <v>45332</v>
      </c>
      <c r="E505" s="1" t="s">
        <v>198</v>
      </c>
      <c r="O505" s="1" t="s">
        <v>323</v>
      </c>
      <c r="P505" s="1" t="s">
        <v>278</v>
      </c>
      <c r="Q505" s="1" t="s">
        <v>292</v>
      </c>
      <c r="AA505" s="1">
        <f t="shared" si="245"/>
        <v>903632.8125</v>
      </c>
      <c r="AC505" s="31" t="str">
        <f>IF(OR(RepP!$J$3="",RepP!$J$3=0,COUNTIF(Lists!$D:$D,RepP!$J$3)=0),Lists!$D$9,IF(RepP!$J$3=Lists!$D$9,Lists!$D$9,IF(RepP!$J$3=$E505,RepP!$J$3,"")))</f>
        <v>Все проекты</v>
      </c>
      <c r="AD505" s="31">
        <f>IF(OR(U505="",U505=0),0,MAX(AD$2:AD504)+1)</f>
        <v>0</v>
      </c>
    </row>
    <row r="506" spans="1:30" x14ac:dyDescent="0.3">
      <c r="A506" s="41">
        <f>ROW()</f>
        <v>506</v>
      </c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D506" s="24">
        <f t="shared" si="244"/>
        <v>45333</v>
      </c>
      <c r="E506" s="1" t="s">
        <v>199</v>
      </c>
      <c r="O506" s="1" t="s">
        <v>323</v>
      </c>
      <c r="P506" s="1" t="s">
        <v>279</v>
      </c>
      <c r="Q506" s="1" t="s">
        <v>293</v>
      </c>
      <c r="AA506" s="1">
        <f t="shared" si="245"/>
        <v>1093962.2400000002</v>
      </c>
      <c r="AC506" s="31" t="str">
        <f>IF(OR(RepP!$J$3="",RepP!$J$3=0,COUNTIF(Lists!$D:$D,RepP!$J$3)=0),Lists!$D$9,IF(RepP!$J$3=Lists!$D$9,Lists!$D$9,IF(RepP!$J$3=$E506,RepP!$J$3,"")))</f>
        <v>Все проекты</v>
      </c>
      <c r="AD506" s="31">
        <f>IF(OR(U506="",U506=0),0,MAX(AD$2:AD505)+1)</f>
        <v>0</v>
      </c>
    </row>
    <row r="507" spans="1:30" x14ac:dyDescent="0.3">
      <c r="A507" s="41">
        <f>ROW()</f>
        <v>507</v>
      </c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D507" s="24">
        <f t="shared" si="244"/>
        <v>45334</v>
      </c>
      <c r="E507" s="1" t="s">
        <v>200</v>
      </c>
      <c r="O507" s="1" t="s">
        <v>323</v>
      </c>
      <c r="P507" s="1" t="s">
        <v>279</v>
      </c>
      <c r="Q507" s="1" t="s">
        <v>282</v>
      </c>
      <c r="AA507" s="1">
        <f t="shared" si="245"/>
        <v>1218888</v>
      </c>
      <c r="AC507" s="31" t="str">
        <f>IF(OR(RepP!$J$3="",RepP!$J$3=0,COUNTIF(Lists!$D:$D,RepP!$J$3)=0),Lists!$D$9,IF(RepP!$J$3=Lists!$D$9,Lists!$D$9,IF(RepP!$J$3=$E507,RepP!$J$3,"")))</f>
        <v>Все проекты</v>
      </c>
      <c r="AD507" s="31">
        <f>IF(OR(U507="",U507=0),0,MAX(AD$2:AD506)+1)</f>
        <v>0</v>
      </c>
    </row>
    <row r="508" spans="1:30" x14ac:dyDescent="0.3">
      <c r="A508" s="41">
        <f>ROW()</f>
        <v>508</v>
      </c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D508" s="24">
        <f t="shared" si="244"/>
        <v>45335</v>
      </c>
      <c r="E508" s="1" t="s">
        <v>201</v>
      </c>
      <c r="O508" s="1" t="s">
        <v>323</v>
      </c>
      <c r="P508" s="1" t="s">
        <v>279</v>
      </c>
      <c r="Q508" s="1" t="s">
        <v>295</v>
      </c>
      <c r="AA508" s="1">
        <f t="shared" si="245"/>
        <v>1569381.3340000003</v>
      </c>
      <c r="AC508" s="31" t="str">
        <f>IF(OR(RepP!$J$3="",RepP!$J$3=0,COUNTIF(Lists!$D:$D,RepP!$J$3)=0),Lists!$D$9,IF(RepP!$J$3=Lists!$D$9,Lists!$D$9,IF(RepP!$J$3=$E508,RepP!$J$3,"")))</f>
        <v>Все проекты</v>
      </c>
      <c r="AD508" s="31">
        <f>IF(OR(U508="",U508=0),0,MAX(AD$2:AD507)+1)</f>
        <v>0</v>
      </c>
    </row>
    <row r="509" spans="1:30" x14ac:dyDescent="0.3">
      <c r="A509" s="41">
        <f>ROW()</f>
        <v>509</v>
      </c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D509" s="24">
        <f t="shared" si="244"/>
        <v>45336</v>
      </c>
      <c r="E509" s="1" t="s">
        <v>198</v>
      </c>
      <c r="O509" s="1" t="s">
        <v>323</v>
      </c>
      <c r="P509" s="1" t="s">
        <v>279</v>
      </c>
      <c r="Q509" s="1" t="s">
        <v>296</v>
      </c>
      <c r="AA509" s="1">
        <f t="shared" si="245"/>
        <v>1129541.015625</v>
      </c>
      <c r="AC509" s="31" t="str">
        <f>IF(OR(RepP!$J$3="",RepP!$J$3=0,COUNTIF(Lists!$D:$D,RepP!$J$3)=0),Lists!$D$9,IF(RepP!$J$3=Lists!$D$9,Lists!$D$9,IF(RepP!$J$3=$E509,RepP!$J$3,"")))</f>
        <v>Все проекты</v>
      </c>
      <c r="AD509" s="31">
        <f>IF(OR(U509="",U509=0),0,MAX(AD$2:AD508)+1)</f>
        <v>0</v>
      </c>
    </row>
    <row r="510" spans="1:30" x14ac:dyDescent="0.3">
      <c r="A510" s="41">
        <f>ROW()</f>
        <v>510</v>
      </c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D510" s="24">
        <f t="shared" si="244"/>
        <v>45337</v>
      </c>
      <c r="E510" s="1" t="s">
        <v>199</v>
      </c>
      <c r="O510" s="1" t="s">
        <v>323</v>
      </c>
      <c r="P510" s="1" t="s">
        <v>279</v>
      </c>
      <c r="Q510" s="1" t="s">
        <v>297</v>
      </c>
      <c r="AA510" s="1">
        <f t="shared" si="245"/>
        <v>1225237.7088000004</v>
      </c>
      <c r="AC510" s="31" t="str">
        <f>IF(OR(RepP!$J$3="",RepP!$J$3=0,COUNTIF(Lists!$D:$D,RepP!$J$3)=0),Lists!$D$9,IF(RepP!$J$3=Lists!$D$9,Lists!$D$9,IF(RepP!$J$3=$E510,RepP!$J$3,"")))</f>
        <v>Все проекты</v>
      </c>
      <c r="AD510" s="31">
        <f>IF(OR(U510="",U510=0),0,MAX(AD$2:AD509)+1)</f>
        <v>0</v>
      </c>
    </row>
    <row r="511" spans="1:30" x14ac:dyDescent="0.3">
      <c r="A511" s="41">
        <f>ROW()</f>
        <v>511</v>
      </c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D511" s="24">
        <f t="shared" si="244"/>
        <v>45338</v>
      </c>
      <c r="E511" s="1" t="s">
        <v>200</v>
      </c>
      <c r="O511" s="1" t="s">
        <v>323</v>
      </c>
      <c r="P511" s="1" t="s">
        <v>279</v>
      </c>
      <c r="Q511" s="1" t="s">
        <v>298</v>
      </c>
      <c r="AA511" s="1">
        <f t="shared" si="245"/>
        <v>1096999.2</v>
      </c>
      <c r="AC511" s="31" t="str">
        <f>IF(OR(RepP!$J$3="",RepP!$J$3=0,COUNTIF(Lists!$D:$D,RepP!$J$3)=0),Lists!$D$9,IF(RepP!$J$3=Lists!$D$9,Lists!$D$9,IF(RepP!$J$3=$E511,RepP!$J$3,"")))</f>
        <v>Все проекты</v>
      </c>
      <c r="AD511" s="31">
        <f>IF(OR(U511="",U511=0),0,MAX(AD$2:AD510)+1)</f>
        <v>0</v>
      </c>
    </row>
    <row r="512" spans="1:30" x14ac:dyDescent="0.3">
      <c r="A512" s="41">
        <f>ROW()</f>
        <v>512</v>
      </c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D512" s="24">
        <f t="shared" si="244"/>
        <v>45339</v>
      </c>
      <c r="E512" s="1" t="s">
        <v>201</v>
      </c>
      <c r="O512" s="1" t="s">
        <v>323</v>
      </c>
      <c r="P512" s="1" t="s">
        <v>279</v>
      </c>
      <c r="Q512" s="1" t="s">
        <v>299</v>
      </c>
      <c r="AA512" s="1">
        <f t="shared" si="245"/>
        <v>1051485.4937800001</v>
      </c>
      <c r="AC512" s="31" t="str">
        <f>IF(OR(RepP!$J$3="",RepP!$J$3=0,COUNTIF(Lists!$D:$D,RepP!$J$3)=0),Lists!$D$9,IF(RepP!$J$3=Lists!$D$9,Lists!$D$9,IF(RepP!$J$3=$E512,RepP!$J$3,"")))</f>
        <v>Все проекты</v>
      </c>
      <c r="AD512" s="31">
        <f>IF(OR(U512="",U512=0),0,MAX(AD$2:AD511)+1)</f>
        <v>0</v>
      </c>
    </row>
    <row r="513" spans="1:30" x14ac:dyDescent="0.3">
      <c r="A513" s="41">
        <f>ROW()</f>
        <v>513</v>
      </c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D513" s="24">
        <f t="shared" si="244"/>
        <v>45340</v>
      </c>
      <c r="E513" s="1" t="s">
        <v>198</v>
      </c>
      <c r="O513" s="1" t="s">
        <v>323</v>
      </c>
      <c r="P513" s="1" t="s">
        <v>279</v>
      </c>
      <c r="Q513" s="1" t="s">
        <v>300</v>
      </c>
      <c r="AA513" s="1">
        <f t="shared" si="245"/>
        <v>1411926.26953125</v>
      </c>
      <c r="AC513" s="31" t="str">
        <f>IF(OR(RepP!$J$3="",RepP!$J$3=0,COUNTIF(Lists!$D:$D,RepP!$J$3)=0),Lists!$D$9,IF(RepP!$J$3=Lists!$D$9,Lists!$D$9,IF(RepP!$J$3=$E513,RepP!$J$3,"")))</f>
        <v>Все проекты</v>
      </c>
      <c r="AD513" s="31">
        <f>IF(OR(U513="",U513=0),0,MAX(AD$2:AD512)+1)</f>
        <v>0</v>
      </c>
    </row>
    <row r="514" spans="1:30" x14ac:dyDescent="0.3">
      <c r="A514" s="41">
        <f>ROW()</f>
        <v>514</v>
      </c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D514" s="24">
        <f t="shared" si="244"/>
        <v>45341</v>
      </c>
      <c r="E514" s="1" t="s">
        <v>199</v>
      </c>
      <c r="O514" s="1" t="s">
        <v>323</v>
      </c>
      <c r="P514" s="1" t="s">
        <v>279</v>
      </c>
      <c r="Q514" s="1" t="s">
        <v>301</v>
      </c>
      <c r="AA514" s="1">
        <f t="shared" si="245"/>
        <v>1372266.2338560005</v>
      </c>
      <c r="AC514" s="31" t="str">
        <f>IF(OR(RepP!$J$3="",RepP!$J$3=0,COUNTIF(Lists!$D:$D,RepP!$J$3)=0),Lists!$D$9,IF(RepP!$J$3=Lists!$D$9,Lists!$D$9,IF(RepP!$J$3=$E514,RepP!$J$3,"")))</f>
        <v>Все проекты</v>
      </c>
      <c r="AD514" s="31">
        <f>IF(OR(U514="",U514=0),0,MAX(AD$2:AD513)+1)</f>
        <v>0</v>
      </c>
    </row>
    <row r="515" spans="1:30" x14ac:dyDescent="0.3">
      <c r="A515" s="41">
        <f>ROW()</f>
        <v>515</v>
      </c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D515" s="24">
        <f t="shared" si="244"/>
        <v>45342</v>
      </c>
      <c r="E515" s="1" t="s">
        <v>200</v>
      </c>
      <c r="O515" s="1" t="s">
        <v>323</v>
      </c>
      <c r="P515" s="1" t="s">
        <v>279</v>
      </c>
      <c r="Q515" s="1" t="s">
        <v>302</v>
      </c>
      <c r="AA515" s="1">
        <f t="shared" si="245"/>
        <v>987299.28</v>
      </c>
      <c r="AC515" s="31" t="str">
        <f>IF(OR(RepP!$J$3="",RepP!$J$3=0,COUNTIF(Lists!$D:$D,RepP!$J$3)=0),Lists!$D$9,IF(RepP!$J$3=Lists!$D$9,Lists!$D$9,IF(RepP!$J$3=$E515,RepP!$J$3,"")))</f>
        <v>Все проекты</v>
      </c>
      <c r="AD515" s="31">
        <f>IF(OR(U515="",U515=0),0,MAX(AD$2:AD514)+1)</f>
        <v>0</v>
      </c>
    </row>
    <row r="516" spans="1:30" x14ac:dyDescent="0.3">
      <c r="A516" s="41">
        <f>ROW()</f>
        <v>516</v>
      </c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D516" s="24">
        <f t="shared" si="244"/>
        <v>45343</v>
      </c>
      <c r="E516" s="1" t="s">
        <v>201</v>
      </c>
      <c r="O516" s="1" t="s">
        <v>323</v>
      </c>
      <c r="P516" s="1" t="s">
        <v>280</v>
      </c>
      <c r="Q516" s="1" t="s">
        <v>294</v>
      </c>
      <c r="AA516" s="1">
        <f t="shared" si="245"/>
        <v>704495.28083260008</v>
      </c>
      <c r="AC516" s="31" t="str">
        <f>IF(OR(RepP!$J$3="",RepP!$J$3=0,COUNTIF(Lists!$D:$D,RepP!$J$3)=0),Lists!$D$9,IF(RepP!$J$3=Lists!$D$9,Lists!$D$9,IF(RepP!$J$3=$E516,RepP!$J$3,"")))</f>
        <v>Все проекты</v>
      </c>
      <c r="AD516" s="31">
        <f>IF(OR(U516="",U516=0),0,MAX(AD$2:AD515)+1)</f>
        <v>0</v>
      </c>
    </row>
    <row r="517" spans="1:30" x14ac:dyDescent="0.3">
      <c r="A517" s="41">
        <f>ROW()</f>
        <v>517</v>
      </c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D517" s="24">
        <f t="shared" si="244"/>
        <v>45344</v>
      </c>
      <c r="E517" s="1" t="s">
        <v>198</v>
      </c>
      <c r="O517" s="1" t="s">
        <v>323</v>
      </c>
      <c r="P517" s="1" t="s">
        <v>280</v>
      </c>
      <c r="Q517" s="1" t="s">
        <v>303</v>
      </c>
      <c r="AA517" s="1">
        <f t="shared" si="245"/>
        <v>1764907.8369140625</v>
      </c>
      <c r="AC517" s="31" t="str">
        <f>IF(OR(RepP!$J$3="",RepP!$J$3=0,COUNTIF(Lists!$D:$D,RepP!$J$3)=0),Lists!$D$9,IF(RepP!$J$3=Lists!$D$9,Lists!$D$9,IF(RepP!$J$3=$E517,RepP!$J$3,"")))</f>
        <v>Все проекты</v>
      </c>
      <c r="AD517" s="31">
        <f>IF(OR(U517="",U517=0),0,MAX(AD$2:AD516)+1)</f>
        <v>0</v>
      </c>
    </row>
    <row r="518" spans="1:30" x14ac:dyDescent="0.3">
      <c r="A518" s="41">
        <f>ROW()</f>
        <v>518</v>
      </c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D518" s="24">
        <f t="shared" si="244"/>
        <v>45345</v>
      </c>
      <c r="E518" s="1" t="s">
        <v>199</v>
      </c>
      <c r="O518" s="1" t="s">
        <v>323</v>
      </c>
      <c r="P518" s="1" t="s">
        <v>280</v>
      </c>
      <c r="Q518" s="1" t="s">
        <v>304</v>
      </c>
      <c r="AA518" s="1">
        <f t="shared" si="245"/>
        <v>1536938.1819187207</v>
      </c>
      <c r="AC518" s="31" t="str">
        <f>IF(OR(RepP!$J$3="",RepP!$J$3=0,COUNTIF(Lists!$D:$D,RepP!$J$3)=0),Lists!$D$9,IF(RepP!$J$3=Lists!$D$9,Lists!$D$9,IF(RepP!$J$3=$E518,RepP!$J$3,"")))</f>
        <v>Все проекты</v>
      </c>
      <c r="AD518" s="31">
        <f>IF(OR(U518="",U518=0),0,MAX(AD$2:AD517)+1)</f>
        <v>0</v>
      </c>
    </row>
    <row r="519" spans="1:30" x14ac:dyDescent="0.3">
      <c r="A519" s="41">
        <f>ROW()</f>
        <v>519</v>
      </c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D519" s="24">
        <f t="shared" si="244"/>
        <v>45346</v>
      </c>
      <c r="E519" s="1" t="s">
        <v>200</v>
      </c>
      <c r="O519" s="1" t="s">
        <v>323</v>
      </c>
      <c r="P519" s="1" t="s">
        <v>280</v>
      </c>
      <c r="Q519" s="1" t="s">
        <v>305</v>
      </c>
      <c r="AA519" s="1">
        <f t="shared" si="245"/>
        <v>888569.35200000007</v>
      </c>
      <c r="AC519" s="31" t="str">
        <f>IF(OR(RepP!$J$3="",RepP!$J$3=0,COUNTIF(Lists!$D:$D,RepP!$J$3)=0),Lists!$D$9,IF(RepP!$J$3=Lists!$D$9,Lists!$D$9,IF(RepP!$J$3=$E519,RepP!$J$3,"")))</f>
        <v>Все проекты</v>
      </c>
      <c r="AD519" s="31">
        <f>IF(OR(U519="",U519=0),0,MAX(AD$2:AD518)+1)</f>
        <v>0</v>
      </c>
    </row>
    <row r="520" spans="1:30" x14ac:dyDescent="0.3">
      <c r="A520" s="41">
        <f>ROW()</f>
        <v>520</v>
      </c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D520" s="24">
        <f t="shared" si="244"/>
        <v>45347</v>
      </c>
      <c r="E520" s="1" t="s">
        <v>201</v>
      </c>
      <c r="O520" s="1" t="s">
        <v>323</v>
      </c>
      <c r="P520" s="1" t="s">
        <v>280</v>
      </c>
      <c r="Q520" s="1" t="s">
        <v>306</v>
      </c>
      <c r="AA520" s="1">
        <f t="shared" si="245"/>
        <v>472011.83815784211</v>
      </c>
      <c r="AC520" s="31" t="str">
        <f>IF(OR(RepP!$J$3="",RepP!$J$3=0,COUNTIF(Lists!$D:$D,RepP!$J$3)=0),Lists!$D$9,IF(RepP!$J$3=Lists!$D$9,Lists!$D$9,IF(RepP!$J$3=$E520,RepP!$J$3,"")))</f>
        <v>Все проекты</v>
      </c>
      <c r="AD520" s="31">
        <f>IF(OR(U520="",U520=0),0,MAX(AD$2:AD519)+1)</f>
        <v>0</v>
      </c>
    </row>
    <row r="521" spans="1:30" x14ac:dyDescent="0.3">
      <c r="A521" s="41">
        <f>ROW()</f>
        <v>521</v>
      </c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D521" s="24">
        <f t="shared" si="244"/>
        <v>45348</v>
      </c>
      <c r="E521" s="1" t="s">
        <v>198</v>
      </c>
      <c r="O521" s="1" t="s">
        <v>323</v>
      </c>
      <c r="P521" s="1" t="s">
        <v>280</v>
      </c>
      <c r="Q521" s="1" t="s">
        <v>307</v>
      </c>
      <c r="AA521" s="1">
        <f t="shared" si="245"/>
        <v>2206134.7961425781</v>
      </c>
      <c r="AC521" s="31" t="str">
        <f>IF(OR(RepP!$J$3="",RepP!$J$3=0,COUNTIF(Lists!$D:$D,RepP!$J$3)=0),Lists!$D$9,IF(RepP!$J$3=Lists!$D$9,Lists!$D$9,IF(RepP!$J$3=$E521,RepP!$J$3,"")))</f>
        <v>Все проекты</v>
      </c>
      <c r="AD521" s="31">
        <f>IF(OR(U521="",U521=0),0,MAX(AD$2:AD520)+1)</f>
        <v>0</v>
      </c>
    </row>
    <row r="522" spans="1:30" x14ac:dyDescent="0.3">
      <c r="A522" s="41">
        <f>ROW()</f>
        <v>522</v>
      </c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D522" s="24">
        <f t="shared" si="244"/>
        <v>45349</v>
      </c>
      <c r="E522" s="1" t="s">
        <v>199</v>
      </c>
      <c r="O522" s="1" t="s">
        <v>323</v>
      </c>
      <c r="P522" s="1" t="s">
        <v>280</v>
      </c>
      <c r="Q522" s="1" t="s">
        <v>308</v>
      </c>
      <c r="AA522" s="1">
        <f t="shared" si="245"/>
        <v>1721370.7637489673</v>
      </c>
      <c r="AC522" s="31" t="str">
        <f>IF(OR(RepP!$J$3="",RepP!$J$3=0,COUNTIF(Lists!$D:$D,RepP!$J$3)=0),Lists!$D$9,IF(RepP!$J$3=Lists!$D$9,Lists!$D$9,IF(RepP!$J$3=$E522,RepP!$J$3,"")))</f>
        <v>Все проекты</v>
      </c>
      <c r="AD522" s="31">
        <f>IF(OR(U522="",U522=0),0,MAX(AD$2:AD521)+1)</f>
        <v>0</v>
      </c>
    </row>
    <row r="523" spans="1:30" x14ac:dyDescent="0.3">
      <c r="A523" s="41">
        <f>ROW()</f>
        <v>523</v>
      </c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D523" s="24">
        <f t="shared" si="244"/>
        <v>45350</v>
      </c>
      <c r="E523" s="1" t="s">
        <v>200</v>
      </c>
      <c r="O523" s="1" t="s">
        <v>323</v>
      </c>
      <c r="P523" s="1" t="s">
        <v>280</v>
      </c>
      <c r="Q523" s="1" t="s">
        <v>309</v>
      </c>
      <c r="AA523" s="1">
        <f t="shared" si="245"/>
        <v>799712.41680000012</v>
      </c>
      <c r="AC523" s="31" t="str">
        <f>IF(OR(RepP!$J$3="",RepP!$J$3=0,COUNTIF(Lists!$D:$D,RepP!$J$3)=0),Lists!$D$9,IF(RepP!$J$3=Lists!$D$9,Lists!$D$9,IF(RepP!$J$3=$E523,RepP!$J$3,"")))</f>
        <v>Все проекты</v>
      </c>
      <c r="AD523" s="31">
        <f>IF(OR(U523="",U523=0),0,MAX(AD$2:AD522)+1)</f>
        <v>0</v>
      </c>
    </row>
    <row r="524" spans="1:30" x14ac:dyDescent="0.3">
      <c r="A524" s="41">
        <f>ROW()</f>
        <v>524</v>
      </c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D524" s="24">
        <f t="shared" si="244"/>
        <v>45351</v>
      </c>
      <c r="E524" s="1" t="s">
        <v>201</v>
      </c>
      <c r="O524" s="1" t="s">
        <v>323</v>
      </c>
      <c r="P524" s="1" t="s">
        <v>280</v>
      </c>
      <c r="Q524" s="1" t="s">
        <v>310</v>
      </c>
      <c r="AA524" s="1">
        <f t="shared" si="245"/>
        <v>316247.93156575423</v>
      </c>
      <c r="AC524" s="31" t="str">
        <f>IF(OR(RepP!$J$3="",RepP!$J$3=0,COUNTIF(Lists!$D:$D,RepP!$J$3)=0),Lists!$D$9,IF(RepP!$J$3=Lists!$D$9,Lists!$D$9,IF(RepP!$J$3=$E524,RepP!$J$3,"")))</f>
        <v>Все проекты</v>
      </c>
      <c r="AD524" s="31">
        <f>IF(OR(U524="",U524=0),0,MAX(AD$2:AD523)+1)</f>
        <v>0</v>
      </c>
    </row>
    <row r="525" spans="1:30" x14ac:dyDescent="0.3">
      <c r="A525" s="41">
        <f>ROW()</f>
        <v>525</v>
      </c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D525" s="24">
        <f t="shared" si="244"/>
        <v>45352</v>
      </c>
      <c r="E525" s="1" t="s">
        <v>198</v>
      </c>
      <c r="O525" s="1" t="s">
        <v>323</v>
      </c>
      <c r="P525" s="1" t="s">
        <v>280</v>
      </c>
      <c r="Q525" s="1" t="s">
        <v>311</v>
      </c>
      <c r="AA525" s="1">
        <f t="shared" si="245"/>
        <v>2757668.4951782227</v>
      </c>
      <c r="AC525" s="31" t="str">
        <f>IF(OR(RepP!$J$3="",RepP!$J$3=0,COUNTIF(Lists!$D:$D,RepP!$J$3)=0),Lists!$D$9,IF(RepP!$J$3=Lists!$D$9,Lists!$D$9,IF(RepP!$J$3=$E525,RepP!$J$3,"")))</f>
        <v>Все проекты</v>
      </c>
      <c r="AD525" s="31">
        <f>IF(OR(U525="",U525=0),0,MAX(AD$2:AD524)+1)</f>
        <v>0</v>
      </c>
    </row>
    <row r="526" spans="1:30" x14ac:dyDescent="0.3">
      <c r="A526" s="41">
        <f>ROW()</f>
        <v>526</v>
      </c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D526" s="24">
        <f t="shared" si="244"/>
        <v>45353</v>
      </c>
      <c r="E526" s="1" t="s">
        <v>199</v>
      </c>
      <c r="O526" s="1" t="s">
        <v>323</v>
      </c>
      <c r="P526" s="1" t="s">
        <v>280</v>
      </c>
      <c r="Q526" s="1" t="s">
        <v>312</v>
      </c>
      <c r="AA526" s="1">
        <f t="shared" si="245"/>
        <v>1927935.2553988437</v>
      </c>
      <c r="AC526" s="31" t="str">
        <f>IF(OR(RepP!$J$3="",RepP!$J$3=0,COUNTIF(Lists!$D:$D,RepP!$J$3)=0),Lists!$D$9,IF(RepP!$J$3=Lists!$D$9,Lists!$D$9,IF(RepP!$J$3=$E526,RepP!$J$3,"")))</f>
        <v>Все проекты</v>
      </c>
      <c r="AD526" s="31">
        <f>IF(OR(U526="",U526=0),0,MAX(AD$2:AD525)+1)</f>
        <v>0</v>
      </c>
    </row>
    <row r="527" spans="1:30" x14ac:dyDescent="0.3">
      <c r="A527" s="41">
        <f>ROW()</f>
        <v>527</v>
      </c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D527" s="24">
        <f t="shared" si="244"/>
        <v>45354</v>
      </c>
      <c r="E527" s="1" t="s">
        <v>200</v>
      </c>
      <c r="O527" s="1" t="s">
        <v>323</v>
      </c>
      <c r="P527" s="1" t="s">
        <v>280</v>
      </c>
      <c r="Q527" s="1" t="s">
        <v>313</v>
      </c>
      <c r="AA527" s="1">
        <f t="shared" si="245"/>
        <v>719741.17512000015</v>
      </c>
      <c r="AC527" s="31" t="str">
        <f>IF(OR(RepP!$J$3="",RepP!$J$3=0,COUNTIF(Lists!$D:$D,RepP!$J$3)=0),Lists!$D$9,IF(RepP!$J$3=Lists!$D$9,Lists!$D$9,IF(RepP!$J$3=$E527,RepP!$J$3,"")))</f>
        <v>Все проекты</v>
      </c>
      <c r="AD527" s="31">
        <f>IF(OR(U527="",U527=0),0,MAX(AD$2:AD526)+1)</f>
        <v>0</v>
      </c>
    </row>
    <row r="528" spans="1:30" x14ac:dyDescent="0.3">
      <c r="A528" s="41">
        <f>ROW()</f>
        <v>528</v>
      </c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D528" s="24">
        <f t="shared" si="244"/>
        <v>45355</v>
      </c>
      <c r="E528" s="1" t="s">
        <v>201</v>
      </c>
      <c r="O528" s="1" t="s">
        <v>323</v>
      </c>
      <c r="P528" s="1" t="s">
        <v>280</v>
      </c>
      <c r="Q528" s="1" t="s">
        <v>314</v>
      </c>
      <c r="AA528" s="1">
        <f t="shared" si="245"/>
        <v>211886.11414905536</v>
      </c>
      <c r="AC528" s="31" t="str">
        <f>IF(OR(RepP!$J$3="",RepP!$J$3=0,COUNTIF(Lists!$D:$D,RepP!$J$3)=0),Lists!$D$9,IF(RepP!$J$3=Lists!$D$9,Lists!$D$9,IF(RepP!$J$3=$E528,RepP!$J$3,"")))</f>
        <v>Все проекты</v>
      </c>
      <c r="AD528" s="31">
        <f>IF(OR(U528="",U528=0),0,MAX(AD$2:AD527)+1)</f>
        <v>0</v>
      </c>
    </row>
    <row r="529" spans="1:30" x14ac:dyDescent="0.3">
      <c r="A529" s="41">
        <f>ROW()</f>
        <v>529</v>
      </c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D529" s="24">
        <f t="shared" si="244"/>
        <v>45356</v>
      </c>
      <c r="E529" s="1" t="s">
        <v>198</v>
      </c>
      <c r="O529" s="1" t="s">
        <v>323</v>
      </c>
      <c r="P529" s="1" t="s">
        <v>280</v>
      </c>
      <c r="Q529" s="1" t="s">
        <v>315</v>
      </c>
      <c r="AA529" s="1">
        <f t="shared" si="245"/>
        <v>3447085.6189727783</v>
      </c>
      <c r="AC529" s="31" t="str">
        <f>IF(OR(RepP!$J$3="",RepP!$J$3=0,COUNTIF(Lists!$D:$D,RepP!$J$3)=0),Lists!$D$9,IF(RepP!$J$3=Lists!$D$9,Lists!$D$9,IF(RepP!$J$3=$E529,RepP!$J$3,"")))</f>
        <v>Все проекты</v>
      </c>
      <c r="AD529" s="31">
        <f>IF(OR(U529="",U529=0),0,MAX(AD$2:AD528)+1)</f>
        <v>0</v>
      </c>
    </row>
    <row r="530" spans="1:30" x14ac:dyDescent="0.3">
      <c r="A530" s="41">
        <f>ROW()</f>
        <v>530</v>
      </c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D530" s="24">
        <f t="shared" si="244"/>
        <v>45357</v>
      </c>
      <c r="E530" s="1" t="s">
        <v>199</v>
      </c>
      <c r="O530" s="1" t="s">
        <v>323</v>
      </c>
      <c r="P530" s="1" t="s">
        <v>280</v>
      </c>
      <c r="Q530" s="1" t="s">
        <v>316</v>
      </c>
      <c r="AA530" s="1">
        <f t="shared" si="245"/>
        <v>2159287.4860467049</v>
      </c>
      <c r="AC530" s="31" t="str">
        <f>IF(OR(RepP!$J$3="",RepP!$J$3=0,COUNTIF(Lists!$D:$D,RepP!$J$3)=0),Lists!$D$9,IF(RepP!$J$3=Lists!$D$9,Lists!$D$9,IF(RepP!$J$3=$E530,RepP!$J$3,"")))</f>
        <v>Все проекты</v>
      </c>
      <c r="AD530" s="31">
        <f>IF(OR(U530="",U530=0),0,MAX(AD$2:AD529)+1)</f>
        <v>0</v>
      </c>
    </row>
    <row r="531" spans="1:30" x14ac:dyDescent="0.3">
      <c r="A531" s="41">
        <f>ROW()</f>
        <v>531</v>
      </c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D531" s="24">
        <f t="shared" si="244"/>
        <v>45358</v>
      </c>
      <c r="E531" s="1" t="s">
        <v>200</v>
      </c>
      <c r="O531" s="1" t="s">
        <v>323</v>
      </c>
      <c r="P531" s="1" t="s">
        <v>280</v>
      </c>
      <c r="Q531" s="1" t="s">
        <v>317</v>
      </c>
      <c r="AA531" s="1">
        <f t="shared" si="245"/>
        <v>647767.05760800012</v>
      </c>
      <c r="AC531" s="31" t="str">
        <f>IF(OR(RepP!$J$3="",RepP!$J$3=0,COUNTIF(Lists!$D:$D,RepP!$J$3)=0),Lists!$D$9,IF(RepP!$J$3=Lists!$D$9,Lists!$D$9,IF(RepP!$J$3=$E531,RepP!$J$3,"")))</f>
        <v>Все проекты</v>
      </c>
      <c r="AD531" s="31">
        <f>IF(OR(U531="",U531=0),0,MAX(AD$2:AD530)+1)</f>
        <v>0</v>
      </c>
    </row>
    <row r="532" spans="1:30" x14ac:dyDescent="0.3">
      <c r="A532" s="41">
        <f>ROW()</f>
        <v>532</v>
      </c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D532" s="24">
        <f t="shared" si="244"/>
        <v>45359</v>
      </c>
      <c r="E532" s="1" t="s">
        <v>201</v>
      </c>
      <c r="O532" s="1" t="s">
        <v>323</v>
      </c>
      <c r="P532" s="1" t="s">
        <v>280</v>
      </c>
      <c r="Q532" s="1" t="s">
        <v>318</v>
      </c>
      <c r="AA532" s="1">
        <f t="shared" si="245"/>
        <v>141963.6964798671</v>
      </c>
      <c r="AC532" s="31" t="str">
        <f>IF(OR(RepP!$J$3="",RepP!$J$3=0,COUNTIF(Lists!$D:$D,RepP!$J$3)=0),Lists!$D$9,IF(RepP!$J$3=Lists!$D$9,Lists!$D$9,IF(RepP!$J$3=$E532,RepP!$J$3,"")))</f>
        <v>Все проекты</v>
      </c>
      <c r="AD532" s="31">
        <f>IF(OR(U532="",U532=0),0,MAX(AD$2:AD531)+1)</f>
        <v>0</v>
      </c>
    </row>
    <row r="533" spans="1:30" x14ac:dyDescent="0.3">
      <c r="A533" s="41">
        <f>ROW()</f>
        <v>533</v>
      </c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D533" s="24">
        <v>45359</v>
      </c>
      <c r="E533" s="1" t="s">
        <v>198</v>
      </c>
      <c r="O533" s="1" t="s">
        <v>327</v>
      </c>
      <c r="P533" s="1" t="s">
        <v>278</v>
      </c>
      <c r="Q533" s="1" t="s">
        <v>278</v>
      </c>
      <c r="AA533" s="1">
        <f>SUM($Y$457:$Y$467)/60</f>
        <v>272795.2258680556</v>
      </c>
      <c r="AC533" s="31" t="str">
        <f>IF(OR(RepP!$J$3="",RepP!$J$3=0,COUNTIF(Lists!$D:$D,RepP!$J$3)=0),Lists!$D$9,IF(RepP!$J$3=Lists!$D$9,Lists!$D$9,IF(RepP!$J$3=$E533,RepP!$J$3,"")))</f>
        <v>Все проекты</v>
      </c>
      <c r="AD533" s="31">
        <f>IF(OR(U533="",U533=0),0,MAX(AD$2:AD532)+1)</f>
        <v>0</v>
      </c>
    </row>
    <row r="534" spans="1:30" x14ac:dyDescent="0.3">
      <c r="A534" s="41">
        <f>ROW()</f>
        <v>534</v>
      </c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D534" s="24">
        <f>D533+30</f>
        <v>45389</v>
      </c>
      <c r="E534" s="1" t="s">
        <v>198</v>
      </c>
      <c r="O534" s="1" t="s">
        <v>327</v>
      </c>
      <c r="P534" s="1" t="s">
        <v>278</v>
      </c>
      <c r="Q534" s="1" t="s">
        <v>278</v>
      </c>
      <c r="AA534" s="1">
        <f>SUM($Y$457:$Y$467)/60</f>
        <v>272795.2258680556</v>
      </c>
      <c r="AC534" s="31" t="str">
        <f>IF(OR(RepP!$J$3="",RepP!$J$3=0,COUNTIF(Lists!$D:$D,RepP!$J$3)=0),Lists!$D$9,IF(RepP!$J$3=Lists!$D$9,Lists!$D$9,IF(RepP!$J$3=$E534,RepP!$J$3,"")))</f>
        <v>Все проекты</v>
      </c>
      <c r="AD534" s="31">
        <f>IF(OR(U534="",U534=0),0,MAX(AD$2:AD533)+1)</f>
        <v>0</v>
      </c>
    </row>
    <row r="535" spans="1:30" x14ac:dyDescent="0.3">
      <c r="A535" s="41">
        <f>ROW()</f>
        <v>535</v>
      </c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D535" s="24">
        <f t="shared" ref="D535:D592" si="246">D534+30</f>
        <v>45419</v>
      </c>
      <c r="E535" s="1" t="s">
        <v>198</v>
      </c>
      <c r="O535" s="1" t="s">
        <v>327</v>
      </c>
      <c r="P535" s="1" t="s">
        <v>278</v>
      </c>
      <c r="Q535" s="1" t="s">
        <v>278</v>
      </c>
      <c r="AA535" s="1">
        <f t="shared" ref="AA535:AA592" si="247">SUM($Y$457:$Y$467)/60</f>
        <v>272795.2258680556</v>
      </c>
      <c r="AC535" s="31" t="str">
        <f>IF(OR(RepP!$J$3="",RepP!$J$3=0,COUNTIF(Lists!$D:$D,RepP!$J$3)=0),Lists!$D$9,IF(RepP!$J$3=Lists!$D$9,Lists!$D$9,IF(RepP!$J$3=$E535,RepP!$J$3,"")))</f>
        <v>Все проекты</v>
      </c>
      <c r="AD535" s="31">
        <f>IF(OR(U535="",U535=0),0,MAX(AD$2:AD534)+1)</f>
        <v>0</v>
      </c>
    </row>
    <row r="536" spans="1:30" x14ac:dyDescent="0.3">
      <c r="A536" s="41">
        <f>ROW()</f>
        <v>536</v>
      </c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D536" s="24">
        <f t="shared" si="246"/>
        <v>45449</v>
      </c>
      <c r="E536" s="1" t="s">
        <v>198</v>
      </c>
      <c r="O536" s="1" t="s">
        <v>327</v>
      </c>
      <c r="P536" s="1" t="s">
        <v>278</v>
      </c>
      <c r="Q536" s="1" t="s">
        <v>278</v>
      </c>
      <c r="AA536" s="1">
        <f t="shared" si="247"/>
        <v>272795.2258680556</v>
      </c>
      <c r="AC536" s="31" t="str">
        <f>IF(OR(RepP!$J$3="",RepP!$J$3=0,COUNTIF(Lists!$D:$D,RepP!$J$3)=0),Lists!$D$9,IF(RepP!$J$3=Lists!$D$9,Lists!$D$9,IF(RepP!$J$3=$E536,RepP!$J$3,"")))</f>
        <v>Все проекты</v>
      </c>
      <c r="AD536" s="31">
        <f>IF(OR(U536="",U536=0),0,MAX(AD$2:AD535)+1)</f>
        <v>0</v>
      </c>
    </row>
    <row r="537" spans="1:30" x14ac:dyDescent="0.3">
      <c r="A537" s="41">
        <f>ROW()</f>
        <v>537</v>
      </c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D537" s="24">
        <f t="shared" si="246"/>
        <v>45479</v>
      </c>
      <c r="E537" s="1" t="s">
        <v>198</v>
      </c>
      <c r="O537" s="1" t="s">
        <v>327</v>
      </c>
      <c r="P537" s="1" t="s">
        <v>278</v>
      </c>
      <c r="Q537" s="1" t="s">
        <v>278</v>
      </c>
      <c r="AA537" s="1">
        <f t="shared" si="247"/>
        <v>272795.2258680556</v>
      </c>
      <c r="AC537" s="31" t="str">
        <f>IF(OR(RepP!$J$3="",RepP!$J$3=0,COUNTIF(Lists!$D:$D,RepP!$J$3)=0),Lists!$D$9,IF(RepP!$J$3=Lists!$D$9,Lists!$D$9,IF(RepP!$J$3=$E537,RepP!$J$3,"")))</f>
        <v>Все проекты</v>
      </c>
      <c r="AD537" s="31">
        <f>IF(OR(U537="",U537=0),0,MAX(AD$2:AD536)+1)</f>
        <v>0</v>
      </c>
    </row>
    <row r="538" spans="1:30" x14ac:dyDescent="0.3">
      <c r="A538" s="41">
        <f>ROW()</f>
        <v>538</v>
      </c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D538" s="24">
        <f t="shared" si="246"/>
        <v>45509</v>
      </c>
      <c r="E538" s="1" t="s">
        <v>198</v>
      </c>
      <c r="O538" s="1" t="s">
        <v>327</v>
      </c>
      <c r="P538" s="1" t="s">
        <v>278</v>
      </c>
      <c r="Q538" s="1" t="s">
        <v>278</v>
      </c>
      <c r="AA538" s="1">
        <f t="shared" si="247"/>
        <v>272795.2258680556</v>
      </c>
      <c r="AC538" s="31" t="str">
        <f>IF(OR(RepP!$J$3="",RepP!$J$3=0,COUNTIF(Lists!$D:$D,RepP!$J$3)=0),Lists!$D$9,IF(RepP!$J$3=Lists!$D$9,Lists!$D$9,IF(RepP!$J$3=$E538,RepP!$J$3,"")))</f>
        <v>Все проекты</v>
      </c>
      <c r="AD538" s="31">
        <f>IF(OR(U538="",U538=0),0,MAX(AD$2:AD537)+1)</f>
        <v>0</v>
      </c>
    </row>
    <row r="539" spans="1:30" x14ac:dyDescent="0.3">
      <c r="A539" s="41">
        <f>ROW()</f>
        <v>539</v>
      </c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D539" s="24">
        <f t="shared" si="246"/>
        <v>45539</v>
      </c>
      <c r="E539" s="1" t="s">
        <v>198</v>
      </c>
      <c r="O539" s="1" t="s">
        <v>327</v>
      </c>
      <c r="P539" s="1" t="s">
        <v>278</v>
      </c>
      <c r="Q539" s="1" t="s">
        <v>278</v>
      </c>
      <c r="AA539" s="1">
        <f t="shared" si="247"/>
        <v>272795.2258680556</v>
      </c>
      <c r="AC539" s="31" t="str">
        <f>IF(OR(RepP!$J$3="",RepP!$J$3=0,COUNTIF(Lists!$D:$D,RepP!$J$3)=0),Lists!$D$9,IF(RepP!$J$3=Lists!$D$9,Lists!$D$9,IF(RepP!$J$3=$E539,RepP!$J$3,"")))</f>
        <v>Все проекты</v>
      </c>
      <c r="AD539" s="31">
        <f>IF(OR(U539="",U539=0),0,MAX(AD$2:AD538)+1)</f>
        <v>0</v>
      </c>
    </row>
    <row r="540" spans="1:30" x14ac:dyDescent="0.3">
      <c r="A540" s="41">
        <f>ROW()</f>
        <v>540</v>
      </c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D540" s="24">
        <f t="shared" si="246"/>
        <v>45569</v>
      </c>
      <c r="E540" s="1" t="s">
        <v>198</v>
      </c>
      <c r="O540" s="1" t="s">
        <v>327</v>
      </c>
      <c r="P540" s="1" t="s">
        <v>278</v>
      </c>
      <c r="Q540" s="1" t="s">
        <v>278</v>
      </c>
      <c r="AA540" s="1">
        <f t="shared" si="247"/>
        <v>272795.2258680556</v>
      </c>
      <c r="AC540" s="31" t="str">
        <f>IF(OR(RepP!$J$3="",RepP!$J$3=0,COUNTIF(Lists!$D:$D,RepP!$J$3)=0),Lists!$D$9,IF(RepP!$J$3=Lists!$D$9,Lists!$D$9,IF(RepP!$J$3=$E540,RepP!$J$3,"")))</f>
        <v>Все проекты</v>
      </c>
      <c r="AD540" s="31">
        <f>IF(OR(U540="",U540=0),0,MAX(AD$2:AD539)+1)</f>
        <v>0</v>
      </c>
    </row>
    <row r="541" spans="1:30" x14ac:dyDescent="0.3">
      <c r="A541" s="41">
        <f>ROW()</f>
        <v>541</v>
      </c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D541" s="24">
        <f t="shared" si="246"/>
        <v>45599</v>
      </c>
      <c r="E541" s="1" t="s">
        <v>198</v>
      </c>
      <c r="O541" s="1" t="s">
        <v>327</v>
      </c>
      <c r="P541" s="1" t="s">
        <v>278</v>
      </c>
      <c r="Q541" s="1" t="s">
        <v>278</v>
      </c>
      <c r="AA541" s="1">
        <f t="shared" si="247"/>
        <v>272795.2258680556</v>
      </c>
      <c r="AC541" s="31" t="str">
        <f>IF(OR(RepP!$J$3="",RepP!$J$3=0,COUNTIF(Lists!$D:$D,RepP!$J$3)=0),Lists!$D$9,IF(RepP!$J$3=Lists!$D$9,Lists!$D$9,IF(RepP!$J$3=$E541,RepP!$J$3,"")))</f>
        <v>Все проекты</v>
      </c>
      <c r="AD541" s="31">
        <f>IF(OR(U541="",U541=0),0,MAX(AD$2:AD540)+1)</f>
        <v>0</v>
      </c>
    </row>
    <row r="542" spans="1:30" x14ac:dyDescent="0.3">
      <c r="A542" s="41">
        <f>ROW()</f>
        <v>542</v>
      </c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D542" s="24">
        <f t="shared" si="246"/>
        <v>45629</v>
      </c>
      <c r="E542" s="1" t="s">
        <v>198</v>
      </c>
      <c r="O542" s="1" t="s">
        <v>327</v>
      </c>
      <c r="P542" s="1" t="s">
        <v>278</v>
      </c>
      <c r="Q542" s="1" t="s">
        <v>278</v>
      </c>
      <c r="AA542" s="1">
        <f t="shared" si="247"/>
        <v>272795.2258680556</v>
      </c>
      <c r="AC542" s="31" t="str">
        <f>IF(OR(RepP!$J$3="",RepP!$J$3=0,COUNTIF(Lists!$D:$D,RepP!$J$3)=0),Lists!$D$9,IF(RepP!$J$3=Lists!$D$9,Lists!$D$9,IF(RepP!$J$3=$E542,RepP!$J$3,"")))</f>
        <v>Все проекты</v>
      </c>
      <c r="AD542" s="31">
        <f>IF(OR(U542="",U542=0),0,MAX(AD$2:AD541)+1)</f>
        <v>0</v>
      </c>
    </row>
    <row r="543" spans="1:30" x14ac:dyDescent="0.3">
      <c r="A543" s="41">
        <f>ROW()</f>
        <v>543</v>
      </c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D543" s="24">
        <f t="shared" si="246"/>
        <v>45659</v>
      </c>
      <c r="E543" s="1" t="s">
        <v>198</v>
      </c>
      <c r="O543" s="1" t="s">
        <v>327</v>
      </c>
      <c r="P543" s="1" t="s">
        <v>278</v>
      </c>
      <c r="Q543" s="1" t="s">
        <v>278</v>
      </c>
      <c r="AA543" s="1">
        <f t="shared" si="247"/>
        <v>272795.2258680556</v>
      </c>
      <c r="AC543" s="31" t="str">
        <f>IF(OR(RepP!$J$3="",RepP!$J$3=0,COUNTIF(Lists!$D:$D,RepP!$J$3)=0),Lists!$D$9,IF(RepP!$J$3=Lists!$D$9,Lists!$D$9,IF(RepP!$J$3=$E543,RepP!$J$3,"")))</f>
        <v>Все проекты</v>
      </c>
      <c r="AD543" s="31">
        <f>IF(OR(U543="",U543=0),0,MAX(AD$2:AD542)+1)</f>
        <v>0</v>
      </c>
    </row>
    <row r="544" spans="1:30" x14ac:dyDescent="0.3">
      <c r="A544" s="41">
        <f>ROW()</f>
        <v>544</v>
      </c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D544" s="24">
        <f t="shared" si="246"/>
        <v>45689</v>
      </c>
      <c r="E544" s="1" t="s">
        <v>198</v>
      </c>
      <c r="O544" s="1" t="s">
        <v>327</v>
      </c>
      <c r="P544" s="1" t="s">
        <v>278</v>
      </c>
      <c r="Q544" s="1" t="s">
        <v>278</v>
      </c>
      <c r="AA544" s="1">
        <f t="shared" si="247"/>
        <v>272795.2258680556</v>
      </c>
      <c r="AC544" s="31" t="str">
        <f>IF(OR(RepP!$J$3="",RepP!$J$3=0,COUNTIF(Lists!$D:$D,RepP!$J$3)=0),Lists!$D$9,IF(RepP!$J$3=Lists!$D$9,Lists!$D$9,IF(RepP!$J$3=$E544,RepP!$J$3,"")))</f>
        <v>Все проекты</v>
      </c>
      <c r="AD544" s="31">
        <f>IF(OR(U544="",U544=0),0,MAX(AD$2:AD543)+1)</f>
        <v>0</v>
      </c>
    </row>
    <row r="545" spans="1:30" x14ac:dyDescent="0.3">
      <c r="A545" s="41">
        <f>ROW()</f>
        <v>545</v>
      </c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D545" s="24">
        <f t="shared" si="246"/>
        <v>45719</v>
      </c>
      <c r="E545" s="1" t="s">
        <v>198</v>
      </c>
      <c r="O545" s="1" t="s">
        <v>327</v>
      </c>
      <c r="P545" s="1" t="s">
        <v>278</v>
      </c>
      <c r="Q545" s="1" t="s">
        <v>278</v>
      </c>
      <c r="AA545" s="1">
        <f t="shared" si="247"/>
        <v>272795.2258680556</v>
      </c>
      <c r="AC545" s="31" t="str">
        <f>IF(OR(RepP!$J$3="",RepP!$J$3=0,COUNTIF(Lists!$D:$D,RepP!$J$3)=0),Lists!$D$9,IF(RepP!$J$3=Lists!$D$9,Lists!$D$9,IF(RepP!$J$3=$E545,RepP!$J$3,"")))</f>
        <v>Все проекты</v>
      </c>
      <c r="AD545" s="31">
        <f>IF(OR(U545="",U545=0),0,MAX(AD$2:AD544)+1)</f>
        <v>0</v>
      </c>
    </row>
    <row r="546" spans="1:30" x14ac:dyDescent="0.3">
      <c r="A546" s="41">
        <f>ROW()</f>
        <v>546</v>
      </c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D546" s="24">
        <f t="shared" si="246"/>
        <v>45749</v>
      </c>
      <c r="E546" s="1" t="s">
        <v>198</v>
      </c>
      <c r="O546" s="1" t="s">
        <v>327</v>
      </c>
      <c r="P546" s="1" t="s">
        <v>278</v>
      </c>
      <c r="Q546" s="1" t="s">
        <v>278</v>
      </c>
      <c r="AA546" s="1">
        <f t="shared" si="247"/>
        <v>272795.2258680556</v>
      </c>
      <c r="AC546" s="31" t="str">
        <f>IF(OR(RepP!$J$3="",RepP!$J$3=0,COUNTIF(Lists!$D:$D,RepP!$J$3)=0),Lists!$D$9,IF(RepP!$J$3=Lists!$D$9,Lists!$D$9,IF(RepP!$J$3=$E546,RepP!$J$3,"")))</f>
        <v>Все проекты</v>
      </c>
      <c r="AD546" s="31">
        <f>IF(OR(U546="",U546=0),0,MAX(AD$2:AD545)+1)</f>
        <v>0</v>
      </c>
    </row>
    <row r="547" spans="1:30" x14ac:dyDescent="0.3">
      <c r="A547" s="41">
        <f>ROW()</f>
        <v>547</v>
      </c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D547" s="24">
        <f t="shared" si="246"/>
        <v>45779</v>
      </c>
      <c r="E547" s="1" t="s">
        <v>198</v>
      </c>
      <c r="O547" s="1" t="s">
        <v>327</v>
      </c>
      <c r="P547" s="1" t="s">
        <v>278</v>
      </c>
      <c r="Q547" s="1" t="s">
        <v>278</v>
      </c>
      <c r="AA547" s="1">
        <f t="shared" si="247"/>
        <v>272795.2258680556</v>
      </c>
      <c r="AC547" s="31" t="str">
        <f>IF(OR(RepP!$J$3="",RepP!$J$3=0,COUNTIF(Lists!$D:$D,RepP!$J$3)=0),Lists!$D$9,IF(RepP!$J$3=Lists!$D$9,Lists!$D$9,IF(RepP!$J$3=$E547,RepP!$J$3,"")))</f>
        <v>Все проекты</v>
      </c>
      <c r="AD547" s="31">
        <f>IF(OR(U547="",U547=0),0,MAX(AD$2:AD546)+1)</f>
        <v>0</v>
      </c>
    </row>
    <row r="548" spans="1:30" x14ac:dyDescent="0.3">
      <c r="A548" s="41">
        <f>ROW()</f>
        <v>548</v>
      </c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D548" s="24">
        <f t="shared" si="246"/>
        <v>45809</v>
      </c>
      <c r="E548" s="1" t="s">
        <v>198</v>
      </c>
      <c r="O548" s="1" t="s">
        <v>327</v>
      </c>
      <c r="P548" s="1" t="s">
        <v>278</v>
      </c>
      <c r="Q548" s="1" t="s">
        <v>278</v>
      </c>
      <c r="AA548" s="1">
        <f t="shared" si="247"/>
        <v>272795.2258680556</v>
      </c>
      <c r="AC548" s="31" t="str">
        <f>IF(OR(RepP!$J$3="",RepP!$J$3=0,COUNTIF(Lists!$D:$D,RepP!$J$3)=0),Lists!$D$9,IF(RepP!$J$3=Lists!$D$9,Lists!$D$9,IF(RepP!$J$3=$E548,RepP!$J$3,"")))</f>
        <v>Все проекты</v>
      </c>
      <c r="AD548" s="31">
        <f>IF(OR(U548="",U548=0),0,MAX(AD$2:AD547)+1)</f>
        <v>0</v>
      </c>
    </row>
    <row r="549" spans="1:30" x14ac:dyDescent="0.3">
      <c r="A549" s="41">
        <f>ROW()</f>
        <v>549</v>
      </c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D549" s="24">
        <f t="shared" si="246"/>
        <v>45839</v>
      </c>
      <c r="E549" s="1" t="s">
        <v>198</v>
      </c>
      <c r="O549" s="1" t="s">
        <v>327</v>
      </c>
      <c r="P549" s="1" t="s">
        <v>278</v>
      </c>
      <c r="Q549" s="1" t="s">
        <v>278</v>
      </c>
      <c r="AA549" s="1">
        <f t="shared" si="247"/>
        <v>272795.2258680556</v>
      </c>
      <c r="AC549" s="31" t="str">
        <f>IF(OR(RepP!$J$3="",RepP!$J$3=0,COUNTIF(Lists!$D:$D,RepP!$J$3)=0),Lists!$D$9,IF(RepP!$J$3=Lists!$D$9,Lists!$D$9,IF(RepP!$J$3=$E549,RepP!$J$3,"")))</f>
        <v>Все проекты</v>
      </c>
      <c r="AD549" s="31">
        <f>IF(OR(U549="",U549=0),0,MAX(AD$2:AD548)+1)</f>
        <v>0</v>
      </c>
    </row>
    <row r="550" spans="1:30" x14ac:dyDescent="0.3">
      <c r="A550" s="41">
        <f>ROW()</f>
        <v>550</v>
      </c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D550" s="24">
        <f t="shared" si="246"/>
        <v>45869</v>
      </c>
      <c r="E550" s="1" t="s">
        <v>198</v>
      </c>
      <c r="O550" s="1" t="s">
        <v>327</v>
      </c>
      <c r="P550" s="1" t="s">
        <v>278</v>
      </c>
      <c r="Q550" s="1" t="s">
        <v>278</v>
      </c>
      <c r="AA550" s="1">
        <f t="shared" si="247"/>
        <v>272795.2258680556</v>
      </c>
      <c r="AC550" s="31" t="str">
        <f>IF(OR(RepP!$J$3="",RepP!$J$3=0,COUNTIF(Lists!$D:$D,RepP!$J$3)=0),Lists!$D$9,IF(RepP!$J$3=Lists!$D$9,Lists!$D$9,IF(RepP!$J$3=$E550,RepP!$J$3,"")))</f>
        <v>Все проекты</v>
      </c>
      <c r="AD550" s="31">
        <f>IF(OR(U550="",U550=0),0,MAX(AD$2:AD549)+1)</f>
        <v>0</v>
      </c>
    </row>
    <row r="551" spans="1:30" x14ac:dyDescent="0.3">
      <c r="A551" s="41">
        <f>ROW()</f>
        <v>551</v>
      </c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D551" s="24">
        <f t="shared" si="246"/>
        <v>45899</v>
      </c>
      <c r="E551" s="1" t="s">
        <v>198</v>
      </c>
      <c r="O551" s="1" t="s">
        <v>327</v>
      </c>
      <c r="P551" s="1" t="s">
        <v>278</v>
      </c>
      <c r="Q551" s="1" t="s">
        <v>278</v>
      </c>
      <c r="AA551" s="1">
        <f t="shared" si="247"/>
        <v>272795.2258680556</v>
      </c>
      <c r="AC551" s="31" t="str">
        <f>IF(OR(RepP!$J$3="",RepP!$J$3=0,COUNTIF(Lists!$D:$D,RepP!$J$3)=0),Lists!$D$9,IF(RepP!$J$3=Lists!$D$9,Lists!$D$9,IF(RepP!$J$3=$E551,RepP!$J$3,"")))</f>
        <v>Все проекты</v>
      </c>
      <c r="AD551" s="31">
        <f>IF(OR(U551="",U551=0),0,MAX(AD$2:AD550)+1)</f>
        <v>0</v>
      </c>
    </row>
    <row r="552" spans="1:30" x14ac:dyDescent="0.3">
      <c r="A552" s="41">
        <f>ROW()</f>
        <v>552</v>
      </c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D552" s="24">
        <f t="shared" si="246"/>
        <v>45929</v>
      </c>
      <c r="E552" s="1" t="s">
        <v>198</v>
      </c>
      <c r="O552" s="1" t="s">
        <v>327</v>
      </c>
      <c r="P552" s="1" t="s">
        <v>278</v>
      </c>
      <c r="Q552" s="1" t="s">
        <v>278</v>
      </c>
      <c r="AA552" s="1">
        <f t="shared" si="247"/>
        <v>272795.2258680556</v>
      </c>
      <c r="AC552" s="31" t="str">
        <f>IF(OR(RepP!$J$3="",RepP!$J$3=0,COUNTIF(Lists!$D:$D,RepP!$J$3)=0),Lists!$D$9,IF(RepP!$J$3=Lists!$D$9,Lists!$D$9,IF(RepP!$J$3=$E552,RepP!$J$3,"")))</f>
        <v>Все проекты</v>
      </c>
      <c r="AD552" s="31">
        <f>IF(OR(U552="",U552=0),0,MAX(AD$2:AD551)+1)</f>
        <v>0</v>
      </c>
    </row>
    <row r="553" spans="1:30" x14ac:dyDescent="0.3">
      <c r="A553" s="41">
        <f>ROW()</f>
        <v>553</v>
      </c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D553" s="24">
        <f t="shared" si="246"/>
        <v>45959</v>
      </c>
      <c r="E553" s="1" t="s">
        <v>198</v>
      </c>
      <c r="O553" s="1" t="s">
        <v>327</v>
      </c>
      <c r="P553" s="1" t="s">
        <v>278</v>
      </c>
      <c r="Q553" s="1" t="s">
        <v>278</v>
      </c>
      <c r="AA553" s="1">
        <f t="shared" si="247"/>
        <v>272795.2258680556</v>
      </c>
      <c r="AC553" s="31" t="str">
        <f>IF(OR(RepP!$J$3="",RepP!$J$3=0,COUNTIF(Lists!$D:$D,RepP!$J$3)=0),Lists!$D$9,IF(RepP!$J$3=Lists!$D$9,Lists!$D$9,IF(RepP!$J$3=$E553,RepP!$J$3,"")))</f>
        <v>Все проекты</v>
      </c>
      <c r="AD553" s="31">
        <f>IF(OR(U553="",U553=0),0,MAX(AD$2:AD552)+1)</f>
        <v>0</v>
      </c>
    </row>
    <row r="554" spans="1:30" x14ac:dyDescent="0.3">
      <c r="A554" s="41">
        <f>ROW()</f>
        <v>554</v>
      </c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D554" s="24">
        <f t="shared" si="246"/>
        <v>45989</v>
      </c>
      <c r="E554" s="1" t="s">
        <v>198</v>
      </c>
      <c r="O554" s="1" t="s">
        <v>327</v>
      </c>
      <c r="P554" s="1" t="s">
        <v>278</v>
      </c>
      <c r="Q554" s="1" t="s">
        <v>278</v>
      </c>
      <c r="AA554" s="1">
        <f t="shared" si="247"/>
        <v>272795.2258680556</v>
      </c>
      <c r="AC554" s="31" t="str">
        <f>IF(OR(RepP!$J$3="",RepP!$J$3=0,COUNTIF(Lists!$D:$D,RepP!$J$3)=0),Lists!$D$9,IF(RepP!$J$3=Lists!$D$9,Lists!$D$9,IF(RepP!$J$3=$E554,RepP!$J$3,"")))</f>
        <v>Все проекты</v>
      </c>
      <c r="AD554" s="31">
        <f>IF(OR(U554="",U554=0),0,MAX(AD$2:AD553)+1)</f>
        <v>0</v>
      </c>
    </row>
    <row r="555" spans="1:30" x14ac:dyDescent="0.3">
      <c r="A555" s="41">
        <f>ROW()</f>
        <v>555</v>
      </c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D555" s="24">
        <f t="shared" si="246"/>
        <v>46019</v>
      </c>
      <c r="E555" s="1" t="s">
        <v>198</v>
      </c>
      <c r="O555" s="1" t="s">
        <v>327</v>
      </c>
      <c r="P555" s="1" t="s">
        <v>278</v>
      </c>
      <c r="Q555" s="1" t="s">
        <v>278</v>
      </c>
      <c r="AA555" s="1">
        <f t="shared" si="247"/>
        <v>272795.2258680556</v>
      </c>
      <c r="AC555" s="31" t="str">
        <f>IF(OR(RepP!$J$3="",RepP!$J$3=0,COUNTIF(Lists!$D:$D,RepP!$J$3)=0),Lists!$D$9,IF(RepP!$J$3=Lists!$D$9,Lists!$D$9,IF(RepP!$J$3=$E555,RepP!$J$3,"")))</f>
        <v>Все проекты</v>
      </c>
      <c r="AD555" s="31">
        <f>IF(OR(U555="",U555=0),0,MAX(AD$2:AD554)+1)</f>
        <v>0</v>
      </c>
    </row>
    <row r="556" spans="1:30" x14ac:dyDescent="0.3">
      <c r="A556" s="41">
        <f>ROW()</f>
        <v>556</v>
      </c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D556" s="24">
        <f t="shared" si="246"/>
        <v>46049</v>
      </c>
      <c r="E556" s="1" t="s">
        <v>198</v>
      </c>
      <c r="O556" s="1" t="s">
        <v>327</v>
      </c>
      <c r="P556" s="1" t="s">
        <v>278</v>
      </c>
      <c r="Q556" s="1" t="s">
        <v>278</v>
      </c>
      <c r="AA556" s="1">
        <f t="shared" si="247"/>
        <v>272795.2258680556</v>
      </c>
      <c r="AC556" s="31" t="str">
        <f>IF(OR(RepP!$J$3="",RepP!$J$3=0,COUNTIF(Lists!$D:$D,RepP!$J$3)=0),Lists!$D$9,IF(RepP!$J$3=Lists!$D$9,Lists!$D$9,IF(RepP!$J$3=$E556,RepP!$J$3,"")))</f>
        <v>Все проекты</v>
      </c>
      <c r="AD556" s="31">
        <f>IF(OR(U556="",U556=0),0,MAX(AD$2:AD555)+1)</f>
        <v>0</v>
      </c>
    </row>
    <row r="557" spans="1:30" x14ac:dyDescent="0.3">
      <c r="A557" s="41">
        <f>ROW()</f>
        <v>557</v>
      </c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D557" s="24">
        <f t="shared" si="246"/>
        <v>46079</v>
      </c>
      <c r="E557" s="1" t="s">
        <v>198</v>
      </c>
      <c r="O557" s="1" t="s">
        <v>327</v>
      </c>
      <c r="P557" s="1" t="s">
        <v>278</v>
      </c>
      <c r="Q557" s="1" t="s">
        <v>278</v>
      </c>
      <c r="AA557" s="1">
        <f t="shared" si="247"/>
        <v>272795.2258680556</v>
      </c>
      <c r="AC557" s="31" t="str">
        <f>IF(OR(RepP!$J$3="",RepP!$J$3=0,COUNTIF(Lists!$D:$D,RepP!$J$3)=0),Lists!$D$9,IF(RepP!$J$3=Lists!$D$9,Lists!$D$9,IF(RepP!$J$3=$E557,RepP!$J$3,"")))</f>
        <v>Все проекты</v>
      </c>
      <c r="AD557" s="31">
        <f>IF(OR(U557="",U557=0),0,MAX(AD$2:AD556)+1)</f>
        <v>0</v>
      </c>
    </row>
    <row r="558" spans="1:30" x14ac:dyDescent="0.3">
      <c r="A558" s="41">
        <f>ROW()</f>
        <v>558</v>
      </c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D558" s="24">
        <f t="shared" si="246"/>
        <v>46109</v>
      </c>
      <c r="E558" s="1" t="s">
        <v>198</v>
      </c>
      <c r="O558" s="1" t="s">
        <v>327</v>
      </c>
      <c r="P558" s="1" t="s">
        <v>278</v>
      </c>
      <c r="Q558" s="1" t="s">
        <v>278</v>
      </c>
      <c r="AA558" s="1">
        <f t="shared" si="247"/>
        <v>272795.2258680556</v>
      </c>
      <c r="AC558" s="31" t="str">
        <f>IF(OR(RepP!$J$3="",RepP!$J$3=0,COUNTIF(Lists!$D:$D,RepP!$J$3)=0),Lists!$D$9,IF(RepP!$J$3=Lists!$D$9,Lists!$D$9,IF(RepP!$J$3=$E558,RepP!$J$3,"")))</f>
        <v>Все проекты</v>
      </c>
      <c r="AD558" s="31">
        <f>IF(OR(U558="",U558=0),0,MAX(AD$2:AD557)+1)</f>
        <v>0</v>
      </c>
    </row>
    <row r="559" spans="1:30" x14ac:dyDescent="0.3">
      <c r="A559" s="41">
        <f>ROW()</f>
        <v>559</v>
      </c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D559" s="24">
        <f t="shared" si="246"/>
        <v>46139</v>
      </c>
      <c r="E559" s="1" t="s">
        <v>198</v>
      </c>
      <c r="O559" s="1" t="s">
        <v>327</v>
      </c>
      <c r="P559" s="1" t="s">
        <v>278</v>
      </c>
      <c r="Q559" s="1" t="s">
        <v>278</v>
      </c>
      <c r="AA559" s="1">
        <f t="shared" si="247"/>
        <v>272795.2258680556</v>
      </c>
      <c r="AC559" s="31" t="str">
        <f>IF(OR(RepP!$J$3="",RepP!$J$3=0,COUNTIF(Lists!$D:$D,RepP!$J$3)=0),Lists!$D$9,IF(RepP!$J$3=Lists!$D$9,Lists!$D$9,IF(RepP!$J$3=$E559,RepP!$J$3,"")))</f>
        <v>Все проекты</v>
      </c>
      <c r="AD559" s="31">
        <f>IF(OR(U559="",U559=0),0,MAX(AD$2:AD558)+1)</f>
        <v>0</v>
      </c>
    </row>
    <row r="560" spans="1:30" x14ac:dyDescent="0.3">
      <c r="A560" s="41">
        <f>ROW()</f>
        <v>560</v>
      </c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D560" s="24">
        <f t="shared" si="246"/>
        <v>46169</v>
      </c>
      <c r="E560" s="1" t="s">
        <v>198</v>
      </c>
      <c r="O560" s="1" t="s">
        <v>327</v>
      </c>
      <c r="P560" s="1" t="s">
        <v>278</v>
      </c>
      <c r="Q560" s="1" t="s">
        <v>278</v>
      </c>
      <c r="AA560" s="1">
        <f t="shared" si="247"/>
        <v>272795.2258680556</v>
      </c>
      <c r="AC560" s="31" t="str">
        <f>IF(OR(RepP!$J$3="",RepP!$J$3=0,COUNTIF(Lists!$D:$D,RepP!$J$3)=0),Lists!$D$9,IF(RepP!$J$3=Lists!$D$9,Lists!$D$9,IF(RepP!$J$3=$E560,RepP!$J$3,"")))</f>
        <v>Все проекты</v>
      </c>
      <c r="AD560" s="31">
        <f>IF(OR(U560="",U560=0),0,MAX(AD$2:AD559)+1)</f>
        <v>0</v>
      </c>
    </row>
    <row r="561" spans="1:30" x14ac:dyDescent="0.3">
      <c r="A561" s="41">
        <f>ROW()</f>
        <v>561</v>
      </c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D561" s="24">
        <f t="shared" si="246"/>
        <v>46199</v>
      </c>
      <c r="E561" s="1" t="s">
        <v>198</v>
      </c>
      <c r="O561" s="1" t="s">
        <v>327</v>
      </c>
      <c r="P561" s="1" t="s">
        <v>278</v>
      </c>
      <c r="Q561" s="1" t="s">
        <v>278</v>
      </c>
      <c r="AA561" s="1">
        <f t="shared" si="247"/>
        <v>272795.2258680556</v>
      </c>
      <c r="AC561" s="31" t="str">
        <f>IF(OR(RepP!$J$3="",RepP!$J$3=0,COUNTIF(Lists!$D:$D,RepP!$J$3)=0),Lists!$D$9,IF(RepP!$J$3=Lists!$D$9,Lists!$D$9,IF(RepP!$J$3=$E561,RepP!$J$3,"")))</f>
        <v>Все проекты</v>
      </c>
      <c r="AD561" s="31">
        <f>IF(OR(U561="",U561=0),0,MAX(AD$2:AD560)+1)</f>
        <v>0</v>
      </c>
    </row>
    <row r="562" spans="1:30" x14ac:dyDescent="0.3">
      <c r="A562" s="41">
        <f>ROW()</f>
        <v>562</v>
      </c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D562" s="24">
        <f t="shared" si="246"/>
        <v>46229</v>
      </c>
      <c r="E562" s="1" t="s">
        <v>198</v>
      </c>
      <c r="O562" s="1" t="s">
        <v>327</v>
      </c>
      <c r="P562" s="1" t="s">
        <v>278</v>
      </c>
      <c r="Q562" s="1" t="s">
        <v>278</v>
      </c>
      <c r="AA562" s="1">
        <f t="shared" si="247"/>
        <v>272795.2258680556</v>
      </c>
      <c r="AC562" s="31" t="str">
        <f>IF(OR(RepP!$J$3="",RepP!$J$3=0,COUNTIF(Lists!$D:$D,RepP!$J$3)=0),Lists!$D$9,IF(RepP!$J$3=Lists!$D$9,Lists!$D$9,IF(RepP!$J$3=$E562,RepP!$J$3,"")))</f>
        <v>Все проекты</v>
      </c>
      <c r="AD562" s="31">
        <f>IF(OR(U562="",U562=0),0,MAX(AD$2:AD561)+1)</f>
        <v>0</v>
      </c>
    </row>
    <row r="563" spans="1:30" x14ac:dyDescent="0.3">
      <c r="A563" s="41">
        <f>ROW()</f>
        <v>563</v>
      </c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D563" s="24">
        <f t="shared" si="246"/>
        <v>46259</v>
      </c>
      <c r="E563" s="1" t="s">
        <v>198</v>
      </c>
      <c r="O563" s="1" t="s">
        <v>327</v>
      </c>
      <c r="P563" s="1" t="s">
        <v>278</v>
      </c>
      <c r="Q563" s="1" t="s">
        <v>278</v>
      </c>
      <c r="AA563" s="1">
        <f t="shared" si="247"/>
        <v>272795.2258680556</v>
      </c>
      <c r="AC563" s="31" t="str">
        <f>IF(OR(RepP!$J$3="",RepP!$J$3=0,COUNTIF(Lists!$D:$D,RepP!$J$3)=0),Lists!$D$9,IF(RepP!$J$3=Lists!$D$9,Lists!$D$9,IF(RepP!$J$3=$E563,RepP!$J$3,"")))</f>
        <v>Все проекты</v>
      </c>
      <c r="AD563" s="31">
        <f>IF(OR(U563="",U563=0),0,MAX(AD$2:AD562)+1)</f>
        <v>0</v>
      </c>
    </row>
    <row r="564" spans="1:30" x14ac:dyDescent="0.3">
      <c r="A564" s="41">
        <f>ROW()</f>
        <v>564</v>
      </c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D564" s="24">
        <f t="shared" si="246"/>
        <v>46289</v>
      </c>
      <c r="E564" s="1" t="s">
        <v>198</v>
      </c>
      <c r="O564" s="1" t="s">
        <v>327</v>
      </c>
      <c r="P564" s="1" t="s">
        <v>278</v>
      </c>
      <c r="Q564" s="1" t="s">
        <v>278</v>
      </c>
      <c r="AA564" s="1">
        <f t="shared" si="247"/>
        <v>272795.2258680556</v>
      </c>
      <c r="AC564" s="31" t="str">
        <f>IF(OR(RepP!$J$3="",RepP!$J$3=0,COUNTIF(Lists!$D:$D,RepP!$J$3)=0),Lists!$D$9,IF(RepP!$J$3=Lists!$D$9,Lists!$D$9,IF(RepP!$J$3=$E564,RepP!$J$3,"")))</f>
        <v>Все проекты</v>
      </c>
      <c r="AD564" s="31">
        <f>IF(OR(U564="",U564=0),0,MAX(AD$2:AD563)+1)</f>
        <v>0</v>
      </c>
    </row>
    <row r="565" spans="1:30" x14ac:dyDescent="0.3">
      <c r="A565" s="41">
        <f>ROW()</f>
        <v>565</v>
      </c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D565" s="24">
        <f t="shared" si="246"/>
        <v>46319</v>
      </c>
      <c r="E565" s="1" t="s">
        <v>198</v>
      </c>
      <c r="O565" s="1" t="s">
        <v>327</v>
      </c>
      <c r="P565" s="1" t="s">
        <v>278</v>
      </c>
      <c r="Q565" s="1" t="s">
        <v>278</v>
      </c>
      <c r="AA565" s="1">
        <f t="shared" si="247"/>
        <v>272795.2258680556</v>
      </c>
      <c r="AC565" s="31" t="str">
        <f>IF(OR(RepP!$J$3="",RepP!$J$3=0,COUNTIF(Lists!$D:$D,RepP!$J$3)=0),Lists!$D$9,IF(RepP!$J$3=Lists!$D$9,Lists!$D$9,IF(RepP!$J$3=$E565,RepP!$J$3,"")))</f>
        <v>Все проекты</v>
      </c>
      <c r="AD565" s="31">
        <f>IF(OR(U565="",U565=0),0,MAX(AD$2:AD564)+1)</f>
        <v>0</v>
      </c>
    </row>
    <row r="566" spans="1:30" x14ac:dyDescent="0.3">
      <c r="A566" s="41">
        <f>ROW()</f>
        <v>566</v>
      </c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D566" s="24">
        <f t="shared" si="246"/>
        <v>46349</v>
      </c>
      <c r="E566" s="1" t="s">
        <v>198</v>
      </c>
      <c r="O566" s="1" t="s">
        <v>327</v>
      </c>
      <c r="P566" s="1" t="s">
        <v>278</v>
      </c>
      <c r="Q566" s="1" t="s">
        <v>278</v>
      </c>
      <c r="AA566" s="1">
        <f t="shared" si="247"/>
        <v>272795.2258680556</v>
      </c>
      <c r="AC566" s="31" t="str">
        <f>IF(OR(RepP!$J$3="",RepP!$J$3=0,COUNTIF(Lists!$D:$D,RepP!$J$3)=0),Lists!$D$9,IF(RepP!$J$3=Lists!$D$9,Lists!$D$9,IF(RepP!$J$3=$E566,RepP!$J$3,"")))</f>
        <v>Все проекты</v>
      </c>
      <c r="AD566" s="31">
        <f>IF(OR(U566="",U566=0),0,MAX(AD$2:AD565)+1)</f>
        <v>0</v>
      </c>
    </row>
    <row r="567" spans="1:30" x14ac:dyDescent="0.3">
      <c r="A567" s="41">
        <f>ROW()</f>
        <v>567</v>
      </c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D567" s="24">
        <f t="shared" si="246"/>
        <v>46379</v>
      </c>
      <c r="E567" s="1" t="s">
        <v>198</v>
      </c>
      <c r="O567" s="1" t="s">
        <v>327</v>
      </c>
      <c r="P567" s="1" t="s">
        <v>278</v>
      </c>
      <c r="Q567" s="1" t="s">
        <v>278</v>
      </c>
      <c r="AA567" s="1">
        <f t="shared" si="247"/>
        <v>272795.2258680556</v>
      </c>
      <c r="AC567" s="31" t="str">
        <f>IF(OR(RepP!$J$3="",RepP!$J$3=0,COUNTIF(Lists!$D:$D,RepP!$J$3)=0),Lists!$D$9,IF(RepP!$J$3=Lists!$D$9,Lists!$D$9,IF(RepP!$J$3=$E567,RepP!$J$3,"")))</f>
        <v>Все проекты</v>
      </c>
      <c r="AD567" s="31">
        <f>IF(OR(U567="",U567=0),0,MAX(AD$2:AD566)+1)</f>
        <v>0</v>
      </c>
    </row>
    <row r="568" spans="1:30" x14ac:dyDescent="0.3">
      <c r="A568" s="41">
        <f>ROW()</f>
        <v>568</v>
      </c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D568" s="24">
        <f t="shared" si="246"/>
        <v>46409</v>
      </c>
      <c r="E568" s="1" t="s">
        <v>198</v>
      </c>
      <c r="O568" s="1" t="s">
        <v>327</v>
      </c>
      <c r="P568" s="1" t="s">
        <v>278</v>
      </c>
      <c r="Q568" s="1" t="s">
        <v>278</v>
      </c>
      <c r="AA568" s="1">
        <f t="shared" si="247"/>
        <v>272795.2258680556</v>
      </c>
      <c r="AC568" s="31" t="str">
        <f>IF(OR(RepP!$J$3="",RepP!$J$3=0,COUNTIF(Lists!$D:$D,RepP!$J$3)=0),Lists!$D$9,IF(RepP!$J$3=Lists!$D$9,Lists!$D$9,IF(RepP!$J$3=$E568,RepP!$J$3,"")))</f>
        <v>Все проекты</v>
      </c>
      <c r="AD568" s="31">
        <f>IF(OR(U568="",U568=0),0,MAX(AD$2:AD567)+1)</f>
        <v>0</v>
      </c>
    </row>
    <row r="569" spans="1:30" x14ac:dyDescent="0.3">
      <c r="A569" s="41">
        <f>ROW()</f>
        <v>569</v>
      </c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D569" s="24">
        <f t="shared" si="246"/>
        <v>46439</v>
      </c>
      <c r="E569" s="1" t="s">
        <v>198</v>
      </c>
      <c r="O569" s="1" t="s">
        <v>327</v>
      </c>
      <c r="P569" s="1" t="s">
        <v>278</v>
      </c>
      <c r="Q569" s="1" t="s">
        <v>278</v>
      </c>
      <c r="AA569" s="1">
        <f t="shared" si="247"/>
        <v>272795.2258680556</v>
      </c>
      <c r="AC569" s="31" t="str">
        <f>IF(OR(RepP!$J$3="",RepP!$J$3=0,COUNTIF(Lists!$D:$D,RepP!$J$3)=0),Lists!$D$9,IF(RepP!$J$3=Lists!$D$9,Lists!$D$9,IF(RepP!$J$3=$E569,RepP!$J$3,"")))</f>
        <v>Все проекты</v>
      </c>
      <c r="AD569" s="31">
        <f>IF(OR(U569="",U569=0),0,MAX(AD$2:AD568)+1)</f>
        <v>0</v>
      </c>
    </row>
    <row r="570" spans="1:30" x14ac:dyDescent="0.3">
      <c r="A570" s="41">
        <f>ROW()</f>
        <v>570</v>
      </c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D570" s="24">
        <f t="shared" si="246"/>
        <v>46469</v>
      </c>
      <c r="E570" s="1" t="s">
        <v>198</v>
      </c>
      <c r="O570" s="1" t="s">
        <v>327</v>
      </c>
      <c r="P570" s="1" t="s">
        <v>278</v>
      </c>
      <c r="Q570" s="1" t="s">
        <v>278</v>
      </c>
      <c r="AA570" s="1">
        <f t="shared" si="247"/>
        <v>272795.2258680556</v>
      </c>
      <c r="AC570" s="31" t="str">
        <f>IF(OR(RepP!$J$3="",RepP!$J$3=0,COUNTIF(Lists!$D:$D,RepP!$J$3)=0),Lists!$D$9,IF(RepP!$J$3=Lists!$D$9,Lists!$D$9,IF(RepP!$J$3=$E570,RepP!$J$3,"")))</f>
        <v>Все проекты</v>
      </c>
      <c r="AD570" s="31">
        <f>IF(OR(U570="",U570=0),0,MAX(AD$2:AD569)+1)</f>
        <v>0</v>
      </c>
    </row>
    <row r="571" spans="1:30" x14ac:dyDescent="0.3">
      <c r="A571" s="41">
        <f>ROW()</f>
        <v>571</v>
      </c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D571" s="24">
        <f t="shared" si="246"/>
        <v>46499</v>
      </c>
      <c r="E571" s="1" t="s">
        <v>198</v>
      </c>
      <c r="O571" s="1" t="s">
        <v>327</v>
      </c>
      <c r="P571" s="1" t="s">
        <v>278</v>
      </c>
      <c r="Q571" s="1" t="s">
        <v>278</v>
      </c>
      <c r="AA571" s="1">
        <f t="shared" si="247"/>
        <v>272795.2258680556</v>
      </c>
      <c r="AC571" s="31" t="str">
        <f>IF(OR(RepP!$J$3="",RepP!$J$3=0,COUNTIF(Lists!$D:$D,RepP!$J$3)=0),Lists!$D$9,IF(RepP!$J$3=Lists!$D$9,Lists!$D$9,IF(RepP!$J$3=$E571,RepP!$J$3,"")))</f>
        <v>Все проекты</v>
      </c>
      <c r="AD571" s="31">
        <f>IF(OR(U571="",U571=0),0,MAX(AD$2:AD570)+1)</f>
        <v>0</v>
      </c>
    </row>
    <row r="572" spans="1:30" x14ac:dyDescent="0.3">
      <c r="A572" s="41">
        <f>ROW()</f>
        <v>572</v>
      </c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D572" s="24">
        <f t="shared" si="246"/>
        <v>46529</v>
      </c>
      <c r="E572" s="1" t="s">
        <v>198</v>
      </c>
      <c r="O572" s="1" t="s">
        <v>327</v>
      </c>
      <c r="P572" s="1" t="s">
        <v>278</v>
      </c>
      <c r="Q572" s="1" t="s">
        <v>278</v>
      </c>
      <c r="AA572" s="1">
        <f t="shared" si="247"/>
        <v>272795.2258680556</v>
      </c>
      <c r="AC572" s="31" t="str">
        <f>IF(OR(RepP!$J$3="",RepP!$J$3=0,COUNTIF(Lists!$D:$D,RepP!$J$3)=0),Lists!$D$9,IF(RepP!$J$3=Lists!$D$9,Lists!$D$9,IF(RepP!$J$3=$E572,RepP!$J$3,"")))</f>
        <v>Все проекты</v>
      </c>
      <c r="AD572" s="31">
        <f>IF(OR(U572="",U572=0),0,MAX(AD$2:AD571)+1)</f>
        <v>0</v>
      </c>
    </row>
    <row r="573" spans="1:30" x14ac:dyDescent="0.3">
      <c r="A573" s="41">
        <f>ROW()</f>
        <v>573</v>
      </c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D573" s="24">
        <f t="shared" si="246"/>
        <v>46559</v>
      </c>
      <c r="E573" s="1" t="s">
        <v>198</v>
      </c>
      <c r="O573" s="1" t="s">
        <v>327</v>
      </c>
      <c r="P573" s="1" t="s">
        <v>278</v>
      </c>
      <c r="Q573" s="1" t="s">
        <v>278</v>
      </c>
      <c r="AA573" s="1">
        <f t="shared" si="247"/>
        <v>272795.2258680556</v>
      </c>
      <c r="AC573" s="31" t="str">
        <f>IF(OR(RepP!$J$3="",RepP!$J$3=0,COUNTIF(Lists!$D:$D,RepP!$J$3)=0),Lists!$D$9,IF(RepP!$J$3=Lists!$D$9,Lists!$D$9,IF(RepP!$J$3=$E573,RepP!$J$3,"")))</f>
        <v>Все проекты</v>
      </c>
      <c r="AD573" s="31">
        <f>IF(OR(U573="",U573=0),0,MAX(AD$2:AD572)+1)</f>
        <v>0</v>
      </c>
    </row>
    <row r="574" spans="1:30" x14ac:dyDescent="0.3">
      <c r="A574" s="41">
        <f>ROW()</f>
        <v>574</v>
      </c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D574" s="24">
        <f t="shared" si="246"/>
        <v>46589</v>
      </c>
      <c r="E574" s="1" t="s">
        <v>198</v>
      </c>
      <c r="O574" s="1" t="s">
        <v>327</v>
      </c>
      <c r="P574" s="1" t="s">
        <v>278</v>
      </c>
      <c r="Q574" s="1" t="s">
        <v>278</v>
      </c>
      <c r="AA574" s="1">
        <f t="shared" si="247"/>
        <v>272795.2258680556</v>
      </c>
      <c r="AC574" s="31" t="str">
        <f>IF(OR(RepP!$J$3="",RepP!$J$3=0,COUNTIF(Lists!$D:$D,RepP!$J$3)=0),Lists!$D$9,IF(RepP!$J$3=Lists!$D$9,Lists!$D$9,IF(RepP!$J$3=$E574,RepP!$J$3,"")))</f>
        <v>Все проекты</v>
      </c>
      <c r="AD574" s="31">
        <f>IF(OR(U574="",U574=0),0,MAX(AD$2:AD573)+1)</f>
        <v>0</v>
      </c>
    </row>
    <row r="575" spans="1:30" x14ac:dyDescent="0.3">
      <c r="A575" s="41">
        <f>ROW()</f>
        <v>575</v>
      </c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D575" s="24">
        <f t="shared" si="246"/>
        <v>46619</v>
      </c>
      <c r="E575" s="1" t="s">
        <v>198</v>
      </c>
      <c r="O575" s="1" t="s">
        <v>327</v>
      </c>
      <c r="P575" s="1" t="s">
        <v>278</v>
      </c>
      <c r="Q575" s="1" t="s">
        <v>278</v>
      </c>
      <c r="AA575" s="1">
        <f t="shared" si="247"/>
        <v>272795.2258680556</v>
      </c>
      <c r="AC575" s="31" t="str">
        <f>IF(OR(RepP!$J$3="",RepP!$J$3=0,COUNTIF(Lists!$D:$D,RepP!$J$3)=0),Lists!$D$9,IF(RepP!$J$3=Lists!$D$9,Lists!$D$9,IF(RepP!$J$3=$E575,RepP!$J$3,"")))</f>
        <v>Все проекты</v>
      </c>
      <c r="AD575" s="31">
        <f>IF(OR(U575="",U575=0),0,MAX(AD$2:AD574)+1)</f>
        <v>0</v>
      </c>
    </row>
    <row r="576" spans="1:30" x14ac:dyDescent="0.3">
      <c r="A576" s="41">
        <f>ROW()</f>
        <v>576</v>
      </c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D576" s="24">
        <f t="shared" si="246"/>
        <v>46649</v>
      </c>
      <c r="E576" s="1" t="s">
        <v>198</v>
      </c>
      <c r="O576" s="1" t="s">
        <v>327</v>
      </c>
      <c r="P576" s="1" t="s">
        <v>278</v>
      </c>
      <c r="Q576" s="1" t="s">
        <v>278</v>
      </c>
      <c r="AA576" s="1">
        <f t="shared" si="247"/>
        <v>272795.2258680556</v>
      </c>
      <c r="AC576" s="31" t="str">
        <f>IF(OR(RepP!$J$3="",RepP!$J$3=0,COUNTIF(Lists!$D:$D,RepP!$J$3)=0),Lists!$D$9,IF(RepP!$J$3=Lists!$D$9,Lists!$D$9,IF(RepP!$J$3=$E576,RepP!$J$3,"")))</f>
        <v>Все проекты</v>
      </c>
      <c r="AD576" s="31">
        <f>IF(OR(U576="",U576=0),0,MAX(AD$2:AD575)+1)</f>
        <v>0</v>
      </c>
    </row>
    <row r="577" spans="1:30" x14ac:dyDescent="0.3">
      <c r="A577" s="41">
        <f>ROW()</f>
        <v>577</v>
      </c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D577" s="24">
        <f t="shared" si="246"/>
        <v>46679</v>
      </c>
      <c r="E577" s="1" t="s">
        <v>198</v>
      </c>
      <c r="O577" s="1" t="s">
        <v>327</v>
      </c>
      <c r="P577" s="1" t="s">
        <v>278</v>
      </c>
      <c r="Q577" s="1" t="s">
        <v>278</v>
      </c>
      <c r="AA577" s="1">
        <f t="shared" si="247"/>
        <v>272795.2258680556</v>
      </c>
      <c r="AC577" s="31" t="str">
        <f>IF(OR(RepP!$J$3="",RepP!$J$3=0,COUNTIF(Lists!$D:$D,RepP!$J$3)=0),Lists!$D$9,IF(RepP!$J$3=Lists!$D$9,Lists!$D$9,IF(RepP!$J$3=$E577,RepP!$J$3,"")))</f>
        <v>Все проекты</v>
      </c>
      <c r="AD577" s="31">
        <f>IF(OR(U577="",U577=0),0,MAX(AD$2:AD576)+1)</f>
        <v>0</v>
      </c>
    </row>
    <row r="578" spans="1:30" x14ac:dyDescent="0.3">
      <c r="A578" s="41">
        <f>ROW()</f>
        <v>578</v>
      </c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D578" s="24">
        <f t="shared" si="246"/>
        <v>46709</v>
      </c>
      <c r="E578" s="1" t="s">
        <v>198</v>
      </c>
      <c r="O578" s="1" t="s">
        <v>327</v>
      </c>
      <c r="P578" s="1" t="s">
        <v>278</v>
      </c>
      <c r="Q578" s="1" t="s">
        <v>278</v>
      </c>
      <c r="AA578" s="1">
        <f t="shared" si="247"/>
        <v>272795.2258680556</v>
      </c>
      <c r="AC578" s="31" t="str">
        <f>IF(OR(RepP!$J$3="",RepP!$J$3=0,COUNTIF(Lists!$D:$D,RepP!$J$3)=0),Lists!$D$9,IF(RepP!$J$3=Lists!$D$9,Lists!$D$9,IF(RepP!$J$3=$E578,RepP!$J$3,"")))</f>
        <v>Все проекты</v>
      </c>
      <c r="AD578" s="31">
        <f>IF(OR(U578="",U578=0),0,MAX(AD$2:AD577)+1)</f>
        <v>0</v>
      </c>
    </row>
    <row r="579" spans="1:30" x14ac:dyDescent="0.3">
      <c r="A579" s="41">
        <f>ROW()</f>
        <v>579</v>
      </c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D579" s="24">
        <f t="shared" si="246"/>
        <v>46739</v>
      </c>
      <c r="E579" s="1" t="s">
        <v>198</v>
      </c>
      <c r="O579" s="1" t="s">
        <v>327</v>
      </c>
      <c r="P579" s="1" t="s">
        <v>278</v>
      </c>
      <c r="Q579" s="1" t="s">
        <v>278</v>
      </c>
      <c r="AA579" s="1">
        <f t="shared" si="247"/>
        <v>272795.2258680556</v>
      </c>
      <c r="AC579" s="31" t="str">
        <f>IF(OR(RepP!$J$3="",RepP!$J$3=0,COUNTIF(Lists!$D:$D,RepP!$J$3)=0),Lists!$D$9,IF(RepP!$J$3=Lists!$D$9,Lists!$D$9,IF(RepP!$J$3=$E579,RepP!$J$3,"")))</f>
        <v>Все проекты</v>
      </c>
      <c r="AD579" s="31">
        <f>IF(OR(U579="",U579=0),0,MAX(AD$2:AD578)+1)</f>
        <v>0</v>
      </c>
    </row>
    <row r="580" spans="1:30" x14ac:dyDescent="0.3">
      <c r="A580" s="41">
        <f>ROW()</f>
        <v>580</v>
      </c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D580" s="24">
        <f t="shared" si="246"/>
        <v>46769</v>
      </c>
      <c r="E580" s="1" t="s">
        <v>198</v>
      </c>
      <c r="O580" s="1" t="s">
        <v>327</v>
      </c>
      <c r="P580" s="1" t="s">
        <v>278</v>
      </c>
      <c r="Q580" s="1" t="s">
        <v>278</v>
      </c>
      <c r="AA580" s="1">
        <f t="shared" si="247"/>
        <v>272795.2258680556</v>
      </c>
      <c r="AC580" s="31" t="str">
        <f>IF(OR(RepP!$J$3="",RepP!$J$3=0,COUNTIF(Lists!$D:$D,RepP!$J$3)=0),Lists!$D$9,IF(RepP!$J$3=Lists!$D$9,Lists!$D$9,IF(RepP!$J$3=$E580,RepP!$J$3,"")))</f>
        <v>Все проекты</v>
      </c>
      <c r="AD580" s="31">
        <f>IF(OR(U580="",U580=0),0,MAX(AD$2:AD579)+1)</f>
        <v>0</v>
      </c>
    </row>
    <row r="581" spans="1:30" x14ac:dyDescent="0.3">
      <c r="A581" s="41">
        <f>ROW()</f>
        <v>581</v>
      </c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D581" s="24">
        <f t="shared" si="246"/>
        <v>46799</v>
      </c>
      <c r="E581" s="1" t="s">
        <v>198</v>
      </c>
      <c r="O581" s="1" t="s">
        <v>327</v>
      </c>
      <c r="P581" s="1" t="s">
        <v>278</v>
      </c>
      <c r="Q581" s="1" t="s">
        <v>278</v>
      </c>
      <c r="AA581" s="1">
        <f t="shared" si="247"/>
        <v>272795.2258680556</v>
      </c>
      <c r="AC581" s="31" t="str">
        <f>IF(OR(RepP!$J$3="",RepP!$J$3=0,COUNTIF(Lists!$D:$D,RepP!$J$3)=0),Lists!$D$9,IF(RepP!$J$3=Lists!$D$9,Lists!$D$9,IF(RepP!$J$3=$E581,RepP!$J$3,"")))</f>
        <v>Все проекты</v>
      </c>
      <c r="AD581" s="31">
        <f>IF(OR(U581="",U581=0),0,MAX(AD$2:AD580)+1)</f>
        <v>0</v>
      </c>
    </row>
    <row r="582" spans="1:30" x14ac:dyDescent="0.3">
      <c r="A582" s="41">
        <f>ROW()</f>
        <v>582</v>
      </c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D582" s="24">
        <f t="shared" si="246"/>
        <v>46829</v>
      </c>
      <c r="E582" s="1" t="s">
        <v>198</v>
      </c>
      <c r="O582" s="1" t="s">
        <v>327</v>
      </c>
      <c r="P582" s="1" t="s">
        <v>278</v>
      </c>
      <c r="Q582" s="1" t="s">
        <v>278</v>
      </c>
      <c r="AA582" s="1">
        <f t="shared" si="247"/>
        <v>272795.2258680556</v>
      </c>
      <c r="AC582" s="31" t="str">
        <f>IF(OR(RepP!$J$3="",RepP!$J$3=0,COUNTIF(Lists!$D:$D,RepP!$J$3)=0),Lists!$D$9,IF(RepP!$J$3=Lists!$D$9,Lists!$D$9,IF(RepP!$J$3=$E582,RepP!$J$3,"")))</f>
        <v>Все проекты</v>
      </c>
      <c r="AD582" s="31">
        <f>IF(OR(U582="",U582=0),0,MAX(AD$2:AD581)+1)</f>
        <v>0</v>
      </c>
    </row>
    <row r="583" spans="1:30" x14ac:dyDescent="0.3">
      <c r="A583" s="41">
        <f>ROW()</f>
        <v>583</v>
      </c>
      <c r="B583" s="26">
        <f>IF(AND(O583=0,P583=0,Q583=0,Y583=0),0,IF(OR(COUNTIFS(Items!$E:$E,O583,Items!$F:$F,P583,Items!$G:$G,Q583)=1,COUNTIFS(Items!$M:$M,O583,Items!$N:$N,P583,Items!$O:$O,Q583)=1,COUNTIFS(Items!$U:$U,O583,Items!$V:$V,P583,Items!$W:$W,Q583)=1),0,1))</f>
        <v>0</v>
      </c>
      <c r="D583" s="24">
        <f t="shared" si="246"/>
        <v>46859</v>
      </c>
      <c r="E583" s="1" t="s">
        <v>198</v>
      </c>
      <c r="O583" s="1" t="s">
        <v>327</v>
      </c>
      <c r="P583" s="1" t="s">
        <v>278</v>
      </c>
      <c r="Q583" s="1" t="s">
        <v>278</v>
      </c>
      <c r="AA583" s="1">
        <f t="shared" si="247"/>
        <v>272795.2258680556</v>
      </c>
      <c r="AC583" s="31" t="str">
        <f>IF(OR(RepP!$J$3="",RepP!$J$3=0,COUNTIF(Lists!$D:$D,RepP!$J$3)=0),Lists!$D$9,IF(RepP!$J$3=Lists!$D$9,Lists!$D$9,IF(RepP!$J$3=$E583,RepP!$J$3,"")))</f>
        <v>Все проекты</v>
      </c>
      <c r="AD583" s="31">
        <f>IF(OR(U583="",U583=0),0,MAX(AD$2:AD582)+1)</f>
        <v>0</v>
      </c>
    </row>
    <row r="584" spans="1:30" x14ac:dyDescent="0.3">
      <c r="A584" s="41">
        <f>ROW()</f>
        <v>584</v>
      </c>
      <c r="B584" s="26">
        <f>IF(AND(O584=0,P584=0,Q584=0,Y584=0),0,IF(OR(COUNTIFS(Items!$E:$E,O584,Items!$F:$F,P584,Items!$G:$G,Q584)=1,COUNTIFS(Items!$M:$M,O584,Items!$N:$N,P584,Items!$O:$O,Q584)=1,COUNTIFS(Items!$U:$U,O584,Items!$V:$V,P584,Items!$W:$W,Q584)=1),0,1))</f>
        <v>0</v>
      </c>
      <c r="D584" s="24">
        <f t="shared" si="246"/>
        <v>46889</v>
      </c>
      <c r="E584" s="1" t="s">
        <v>198</v>
      </c>
      <c r="O584" s="1" t="s">
        <v>327</v>
      </c>
      <c r="P584" s="1" t="s">
        <v>278</v>
      </c>
      <c r="Q584" s="1" t="s">
        <v>278</v>
      </c>
      <c r="AA584" s="1">
        <f t="shared" si="247"/>
        <v>272795.2258680556</v>
      </c>
      <c r="AC584" s="31" t="str">
        <f>IF(OR(RepP!$J$3="",RepP!$J$3=0,COUNTIF(Lists!$D:$D,RepP!$J$3)=0),Lists!$D$9,IF(RepP!$J$3=Lists!$D$9,Lists!$D$9,IF(RepP!$J$3=$E584,RepP!$J$3,"")))</f>
        <v>Все проекты</v>
      </c>
      <c r="AD584" s="31">
        <f>IF(OR(U584="",U584=0),0,MAX(AD$2:AD583)+1)</f>
        <v>0</v>
      </c>
    </row>
    <row r="585" spans="1:30" x14ac:dyDescent="0.3">
      <c r="A585" s="41">
        <f>ROW()</f>
        <v>585</v>
      </c>
      <c r="B585" s="26">
        <f>IF(AND(O585=0,P585=0,Q585=0,Y585=0),0,IF(OR(COUNTIFS(Items!$E:$E,O585,Items!$F:$F,P585,Items!$G:$G,Q585)=1,COUNTIFS(Items!$M:$M,O585,Items!$N:$N,P585,Items!$O:$O,Q585)=1,COUNTIFS(Items!$U:$U,O585,Items!$V:$V,P585,Items!$W:$W,Q585)=1),0,1))</f>
        <v>0</v>
      </c>
      <c r="D585" s="24">
        <f t="shared" si="246"/>
        <v>46919</v>
      </c>
      <c r="E585" s="1" t="s">
        <v>198</v>
      </c>
      <c r="O585" s="1" t="s">
        <v>327</v>
      </c>
      <c r="P585" s="1" t="s">
        <v>278</v>
      </c>
      <c r="Q585" s="1" t="s">
        <v>278</v>
      </c>
      <c r="AA585" s="1">
        <f t="shared" si="247"/>
        <v>272795.2258680556</v>
      </c>
      <c r="AC585" s="31" t="str">
        <f>IF(OR(RepP!$J$3="",RepP!$J$3=0,COUNTIF(Lists!$D:$D,RepP!$J$3)=0),Lists!$D$9,IF(RepP!$J$3=Lists!$D$9,Lists!$D$9,IF(RepP!$J$3=$E585,RepP!$J$3,"")))</f>
        <v>Все проекты</v>
      </c>
      <c r="AD585" s="31">
        <f>IF(OR(U585="",U585=0),0,MAX(AD$2:AD584)+1)</f>
        <v>0</v>
      </c>
    </row>
    <row r="586" spans="1:30" x14ac:dyDescent="0.3">
      <c r="A586" s="41">
        <f>ROW()</f>
        <v>586</v>
      </c>
      <c r="B586" s="26">
        <f>IF(AND(O586=0,P586=0,Q586=0,Y586=0),0,IF(OR(COUNTIFS(Items!$E:$E,O586,Items!$F:$F,P586,Items!$G:$G,Q586)=1,COUNTIFS(Items!$M:$M,O586,Items!$N:$N,P586,Items!$O:$O,Q586)=1,COUNTIFS(Items!$U:$U,O586,Items!$V:$V,P586,Items!$W:$W,Q586)=1),0,1))</f>
        <v>0</v>
      </c>
      <c r="D586" s="24">
        <f t="shared" si="246"/>
        <v>46949</v>
      </c>
      <c r="E586" s="1" t="s">
        <v>198</v>
      </c>
      <c r="O586" s="1" t="s">
        <v>327</v>
      </c>
      <c r="P586" s="1" t="s">
        <v>278</v>
      </c>
      <c r="Q586" s="1" t="s">
        <v>278</v>
      </c>
      <c r="AA586" s="1">
        <f t="shared" si="247"/>
        <v>272795.2258680556</v>
      </c>
      <c r="AC586" s="31" t="str">
        <f>IF(OR(RepP!$J$3="",RepP!$J$3=0,COUNTIF(Lists!$D:$D,RepP!$J$3)=0),Lists!$D$9,IF(RepP!$J$3=Lists!$D$9,Lists!$D$9,IF(RepP!$J$3=$E586,RepP!$J$3,"")))</f>
        <v>Все проекты</v>
      </c>
      <c r="AD586" s="31">
        <f>IF(OR(U586="",U586=0),0,MAX(AD$2:AD585)+1)</f>
        <v>0</v>
      </c>
    </row>
    <row r="587" spans="1:30" x14ac:dyDescent="0.3">
      <c r="A587" s="41">
        <f>ROW()</f>
        <v>587</v>
      </c>
      <c r="B587" s="26">
        <f>IF(AND(O587=0,P587=0,Q587=0,Y587=0),0,IF(OR(COUNTIFS(Items!$E:$E,O587,Items!$F:$F,P587,Items!$G:$G,Q587)=1,COUNTIFS(Items!$M:$M,O587,Items!$N:$N,P587,Items!$O:$O,Q587)=1,COUNTIFS(Items!$U:$U,O587,Items!$V:$V,P587,Items!$W:$W,Q587)=1),0,1))</f>
        <v>0</v>
      </c>
      <c r="D587" s="24">
        <f t="shared" si="246"/>
        <v>46979</v>
      </c>
      <c r="E587" s="1" t="s">
        <v>198</v>
      </c>
      <c r="O587" s="1" t="s">
        <v>327</v>
      </c>
      <c r="P587" s="1" t="s">
        <v>278</v>
      </c>
      <c r="Q587" s="1" t="s">
        <v>278</v>
      </c>
      <c r="AA587" s="1">
        <f t="shared" si="247"/>
        <v>272795.2258680556</v>
      </c>
      <c r="AC587" s="31" t="str">
        <f>IF(OR(RepP!$J$3="",RepP!$J$3=0,COUNTIF(Lists!$D:$D,RepP!$J$3)=0),Lists!$D$9,IF(RepP!$J$3=Lists!$D$9,Lists!$D$9,IF(RepP!$J$3=$E587,RepP!$J$3,"")))</f>
        <v>Все проекты</v>
      </c>
      <c r="AD587" s="31">
        <f>IF(OR(U587="",U587=0),0,MAX(AD$2:AD586)+1)</f>
        <v>0</v>
      </c>
    </row>
    <row r="588" spans="1:30" x14ac:dyDescent="0.3">
      <c r="A588" s="41">
        <f>ROW()</f>
        <v>588</v>
      </c>
      <c r="B588" s="26">
        <f>IF(AND(O588=0,P588=0,Q588=0,Y588=0),0,IF(OR(COUNTIFS(Items!$E:$E,O588,Items!$F:$F,P588,Items!$G:$G,Q588)=1,COUNTIFS(Items!$M:$M,O588,Items!$N:$N,P588,Items!$O:$O,Q588)=1,COUNTIFS(Items!$U:$U,O588,Items!$V:$V,P588,Items!$W:$W,Q588)=1),0,1))</f>
        <v>0</v>
      </c>
      <c r="D588" s="24">
        <f t="shared" si="246"/>
        <v>47009</v>
      </c>
      <c r="E588" s="1" t="s">
        <v>198</v>
      </c>
      <c r="O588" s="1" t="s">
        <v>327</v>
      </c>
      <c r="P588" s="1" t="s">
        <v>278</v>
      </c>
      <c r="Q588" s="1" t="s">
        <v>278</v>
      </c>
      <c r="AA588" s="1">
        <f t="shared" si="247"/>
        <v>272795.2258680556</v>
      </c>
      <c r="AC588" s="31" t="str">
        <f>IF(OR(RepP!$J$3="",RepP!$J$3=0,COUNTIF(Lists!$D:$D,RepP!$J$3)=0),Lists!$D$9,IF(RepP!$J$3=Lists!$D$9,Lists!$D$9,IF(RepP!$J$3=$E588,RepP!$J$3,"")))</f>
        <v>Все проекты</v>
      </c>
      <c r="AD588" s="31">
        <f>IF(OR(U588="",U588=0),0,MAX(AD$2:AD587)+1)</f>
        <v>0</v>
      </c>
    </row>
    <row r="589" spans="1:30" x14ac:dyDescent="0.3">
      <c r="A589" s="41">
        <f>ROW()</f>
        <v>589</v>
      </c>
      <c r="B589" s="26">
        <f>IF(AND(O589=0,P589=0,Q589=0,Y589=0),0,IF(OR(COUNTIFS(Items!$E:$E,O589,Items!$F:$F,P589,Items!$G:$G,Q589)=1,COUNTIFS(Items!$M:$M,O589,Items!$N:$N,P589,Items!$O:$O,Q589)=1,COUNTIFS(Items!$U:$U,O589,Items!$V:$V,P589,Items!$W:$W,Q589)=1),0,1))</f>
        <v>0</v>
      </c>
      <c r="D589" s="24">
        <f t="shared" si="246"/>
        <v>47039</v>
      </c>
      <c r="E589" s="1" t="s">
        <v>198</v>
      </c>
      <c r="O589" s="1" t="s">
        <v>327</v>
      </c>
      <c r="P589" s="1" t="s">
        <v>278</v>
      </c>
      <c r="Q589" s="1" t="s">
        <v>278</v>
      </c>
      <c r="AA589" s="1">
        <f t="shared" si="247"/>
        <v>272795.2258680556</v>
      </c>
      <c r="AC589" s="31" t="str">
        <f>IF(OR(RepP!$J$3="",RepP!$J$3=0,COUNTIF(Lists!$D:$D,RepP!$J$3)=0),Lists!$D$9,IF(RepP!$J$3=Lists!$D$9,Lists!$D$9,IF(RepP!$J$3=$E589,RepP!$J$3,"")))</f>
        <v>Все проекты</v>
      </c>
      <c r="AD589" s="31">
        <f>IF(OR(U589="",U589=0),0,MAX(AD$2:AD588)+1)</f>
        <v>0</v>
      </c>
    </row>
    <row r="590" spans="1:30" x14ac:dyDescent="0.3">
      <c r="A590" s="41">
        <f>ROW()</f>
        <v>590</v>
      </c>
      <c r="B590" s="26">
        <f>IF(AND(O590=0,P590=0,Q590=0,Y590=0),0,IF(OR(COUNTIFS(Items!$E:$E,O590,Items!$F:$F,P590,Items!$G:$G,Q590)=1,COUNTIFS(Items!$M:$M,O590,Items!$N:$N,P590,Items!$O:$O,Q590)=1,COUNTIFS(Items!$U:$U,O590,Items!$V:$V,P590,Items!$W:$W,Q590)=1),0,1))</f>
        <v>0</v>
      </c>
      <c r="D590" s="24">
        <f t="shared" si="246"/>
        <v>47069</v>
      </c>
      <c r="E590" s="1" t="s">
        <v>198</v>
      </c>
      <c r="O590" s="1" t="s">
        <v>327</v>
      </c>
      <c r="P590" s="1" t="s">
        <v>278</v>
      </c>
      <c r="Q590" s="1" t="s">
        <v>278</v>
      </c>
      <c r="AA590" s="1">
        <f t="shared" si="247"/>
        <v>272795.2258680556</v>
      </c>
      <c r="AC590" s="31" t="str">
        <f>IF(OR(RepP!$J$3="",RepP!$J$3=0,COUNTIF(Lists!$D:$D,RepP!$J$3)=0),Lists!$D$9,IF(RepP!$J$3=Lists!$D$9,Lists!$D$9,IF(RepP!$J$3=$E590,RepP!$J$3,"")))</f>
        <v>Все проекты</v>
      </c>
      <c r="AD590" s="31">
        <f>IF(OR(U590="",U590=0),0,MAX(AD$2:AD589)+1)</f>
        <v>0</v>
      </c>
    </row>
    <row r="591" spans="1:30" x14ac:dyDescent="0.3">
      <c r="A591" s="41">
        <f>ROW()</f>
        <v>591</v>
      </c>
      <c r="B591" s="26">
        <f>IF(AND(O591=0,P591=0,Q591=0,Y591=0),0,IF(OR(COUNTIFS(Items!$E:$E,O591,Items!$F:$F,P591,Items!$G:$G,Q591)=1,COUNTIFS(Items!$M:$M,O591,Items!$N:$N,P591,Items!$O:$O,Q591)=1,COUNTIFS(Items!$U:$U,O591,Items!$V:$V,P591,Items!$W:$W,Q591)=1),0,1))</f>
        <v>0</v>
      </c>
      <c r="D591" s="24">
        <f t="shared" si="246"/>
        <v>47099</v>
      </c>
      <c r="E591" s="1" t="s">
        <v>198</v>
      </c>
      <c r="O591" s="1" t="s">
        <v>327</v>
      </c>
      <c r="P591" s="1" t="s">
        <v>278</v>
      </c>
      <c r="Q591" s="1" t="s">
        <v>278</v>
      </c>
      <c r="AA591" s="1">
        <f t="shared" si="247"/>
        <v>272795.2258680556</v>
      </c>
      <c r="AC591" s="31" t="str">
        <f>IF(OR(RepP!$J$3="",RepP!$J$3=0,COUNTIF(Lists!$D:$D,RepP!$J$3)=0),Lists!$D$9,IF(RepP!$J$3=Lists!$D$9,Lists!$D$9,IF(RepP!$J$3=$E591,RepP!$J$3,"")))</f>
        <v>Все проекты</v>
      </c>
      <c r="AD591" s="31">
        <f>IF(OR(U591="",U591=0),0,MAX(AD$2:AD590)+1)</f>
        <v>0</v>
      </c>
    </row>
    <row r="592" spans="1:30" x14ac:dyDescent="0.3">
      <c r="A592" s="41">
        <f>ROW()</f>
        <v>592</v>
      </c>
      <c r="B592" s="26">
        <f>IF(AND(O592=0,P592=0,Q592=0,Y592=0),0,IF(OR(COUNTIFS(Items!$E:$E,O592,Items!$F:$F,P592,Items!$G:$G,Q592)=1,COUNTIFS(Items!$M:$M,O592,Items!$N:$N,P592,Items!$O:$O,Q592)=1,COUNTIFS(Items!$U:$U,O592,Items!$V:$V,P592,Items!$W:$W,Q592)=1),0,1))</f>
        <v>0</v>
      </c>
      <c r="D592" s="24">
        <f t="shared" si="246"/>
        <v>47129</v>
      </c>
      <c r="E592" s="1" t="s">
        <v>198</v>
      </c>
      <c r="O592" s="1" t="s">
        <v>327</v>
      </c>
      <c r="P592" s="1" t="s">
        <v>278</v>
      </c>
      <c r="Q592" s="1" t="s">
        <v>278</v>
      </c>
      <c r="AA592" s="1">
        <f t="shared" si="247"/>
        <v>272795.2258680556</v>
      </c>
      <c r="AC592" s="31" t="str">
        <f>IF(OR(RepP!$J$3="",RepP!$J$3=0,COUNTIF(Lists!$D:$D,RepP!$J$3)=0),Lists!$D$9,IF(RepP!$J$3=Lists!$D$9,Lists!$D$9,IF(RepP!$J$3=$E592,RepP!$J$3,"")))</f>
        <v>Все проекты</v>
      </c>
      <c r="AD592" s="31">
        <f>IF(OR(U592="",U592=0),0,MAX(AD$2:AD591)+1)</f>
        <v>0</v>
      </c>
    </row>
    <row r="593" spans="1:30" x14ac:dyDescent="0.3">
      <c r="A593" s="41">
        <f>ROW()</f>
        <v>593</v>
      </c>
      <c r="B593" s="26">
        <f>IF(AND(O593=0,P593=0,Q593=0,Y593=0),0,IF(OR(COUNTIFS(Items!$E:$E,O593,Items!$F:$F,P593,Items!$G:$G,Q593)=1,COUNTIFS(Items!$M:$M,O593,Items!$N:$N,P593,Items!$O:$O,Q593)=1,COUNTIFS(Items!$U:$U,O593,Items!$V:$V,P593,Items!$W:$W,Q593)=1),0,1))</f>
        <v>0</v>
      </c>
      <c r="D593" s="24">
        <v>45359</v>
      </c>
      <c r="E593" s="1" t="s">
        <v>199</v>
      </c>
      <c r="O593" s="1" t="s">
        <v>327</v>
      </c>
      <c r="P593" s="1" t="s">
        <v>279</v>
      </c>
      <c r="Q593" s="1" t="s">
        <v>279</v>
      </c>
      <c r="AA593" s="1">
        <f>SUM($Y$468:$Y$477)/60</f>
        <v>168847.03854989243</v>
      </c>
      <c r="AC593" s="31" t="str">
        <f>IF(OR(RepP!$J$3="",RepP!$J$3=0,COUNTIF(Lists!$D:$D,RepP!$J$3)=0),Lists!$D$9,IF(RepP!$J$3=Lists!$D$9,Lists!$D$9,IF(RepP!$J$3=$E593,RepP!$J$3,"")))</f>
        <v>Все проекты</v>
      </c>
      <c r="AD593" s="31">
        <f>IF(OR(U593="",U593=0),0,MAX(AD$2:AD592)+1)</f>
        <v>0</v>
      </c>
    </row>
    <row r="594" spans="1:30" x14ac:dyDescent="0.3">
      <c r="A594" s="41">
        <f>ROW()</f>
        <v>594</v>
      </c>
      <c r="B594" s="26">
        <f>IF(AND(O594=0,P594=0,Q594=0,Y594=0),0,IF(OR(COUNTIFS(Items!$E:$E,O594,Items!$F:$F,P594,Items!$G:$G,Q594)=1,COUNTIFS(Items!$M:$M,O594,Items!$N:$N,P594,Items!$O:$O,Q594)=1,COUNTIFS(Items!$U:$U,O594,Items!$V:$V,P594,Items!$W:$W,Q594)=1),0,1))</f>
        <v>0</v>
      </c>
      <c r="D594" s="24">
        <f>D593+30</f>
        <v>45389</v>
      </c>
      <c r="E594" s="1" t="s">
        <v>199</v>
      </c>
      <c r="O594" s="1" t="s">
        <v>327</v>
      </c>
      <c r="P594" s="1" t="s">
        <v>279</v>
      </c>
      <c r="Q594" s="1" t="s">
        <v>279</v>
      </c>
      <c r="AA594" s="1">
        <f t="shared" ref="AA594:AA652" si="248">SUM($Y$468:$Y$477)/60</f>
        <v>168847.03854989243</v>
      </c>
      <c r="AC594" s="31" t="str">
        <f>IF(OR(RepP!$J$3="",RepP!$J$3=0,COUNTIF(Lists!$D:$D,RepP!$J$3)=0),Lists!$D$9,IF(RepP!$J$3=Lists!$D$9,Lists!$D$9,IF(RepP!$J$3=$E594,RepP!$J$3,"")))</f>
        <v>Все проекты</v>
      </c>
      <c r="AD594" s="31">
        <f>IF(OR(U594="",U594=0),0,MAX(AD$2:AD593)+1)</f>
        <v>0</v>
      </c>
    </row>
    <row r="595" spans="1:30" x14ac:dyDescent="0.3">
      <c r="A595" s="41">
        <f>ROW()</f>
        <v>595</v>
      </c>
      <c r="B595" s="26">
        <f>IF(AND(O595=0,P595=0,Q595=0,Y595=0),0,IF(OR(COUNTIFS(Items!$E:$E,O595,Items!$F:$F,P595,Items!$G:$G,Q595)=1,COUNTIFS(Items!$M:$M,O595,Items!$N:$N,P595,Items!$O:$O,Q595)=1,COUNTIFS(Items!$U:$U,O595,Items!$V:$V,P595,Items!$W:$W,Q595)=1),0,1))</f>
        <v>0</v>
      </c>
      <c r="D595" s="24">
        <f t="shared" ref="D595:D652" si="249">D594+30</f>
        <v>45419</v>
      </c>
      <c r="E595" s="1" t="s">
        <v>199</v>
      </c>
      <c r="O595" s="1" t="s">
        <v>327</v>
      </c>
      <c r="P595" s="1" t="s">
        <v>279</v>
      </c>
      <c r="Q595" s="1" t="s">
        <v>279</v>
      </c>
      <c r="AA595" s="1">
        <f t="shared" si="248"/>
        <v>168847.03854989243</v>
      </c>
      <c r="AC595" s="31" t="str">
        <f>IF(OR(RepP!$J$3="",RepP!$J$3=0,COUNTIF(Lists!$D:$D,RepP!$J$3)=0),Lists!$D$9,IF(RepP!$J$3=Lists!$D$9,Lists!$D$9,IF(RepP!$J$3=$E595,RepP!$J$3,"")))</f>
        <v>Все проекты</v>
      </c>
      <c r="AD595" s="31">
        <f>IF(OR(U595="",U595=0),0,MAX(AD$2:AD594)+1)</f>
        <v>0</v>
      </c>
    </row>
    <row r="596" spans="1:30" x14ac:dyDescent="0.3">
      <c r="A596" s="41">
        <f>ROW()</f>
        <v>596</v>
      </c>
      <c r="B596" s="26">
        <f>IF(AND(O596=0,P596=0,Q596=0,Y596=0),0,IF(OR(COUNTIFS(Items!$E:$E,O596,Items!$F:$F,P596,Items!$G:$G,Q596)=1,COUNTIFS(Items!$M:$M,O596,Items!$N:$N,P596,Items!$O:$O,Q596)=1,COUNTIFS(Items!$U:$U,O596,Items!$V:$V,P596,Items!$W:$W,Q596)=1),0,1))</f>
        <v>0</v>
      </c>
      <c r="D596" s="24">
        <f t="shared" si="249"/>
        <v>45449</v>
      </c>
      <c r="E596" s="1" t="s">
        <v>199</v>
      </c>
      <c r="O596" s="1" t="s">
        <v>327</v>
      </c>
      <c r="P596" s="1" t="s">
        <v>279</v>
      </c>
      <c r="Q596" s="1" t="s">
        <v>279</v>
      </c>
      <c r="AA596" s="1">
        <f t="shared" si="248"/>
        <v>168847.03854989243</v>
      </c>
      <c r="AC596" s="31" t="str">
        <f>IF(OR(RepP!$J$3="",RepP!$J$3=0,COUNTIF(Lists!$D:$D,RepP!$J$3)=0),Lists!$D$9,IF(RepP!$J$3=Lists!$D$9,Lists!$D$9,IF(RepP!$J$3=$E596,RepP!$J$3,"")))</f>
        <v>Все проекты</v>
      </c>
      <c r="AD596" s="31">
        <f>IF(OR(U596="",U596=0),0,MAX(AD$2:AD595)+1)</f>
        <v>0</v>
      </c>
    </row>
    <row r="597" spans="1:30" x14ac:dyDescent="0.3">
      <c r="A597" s="41">
        <f>ROW()</f>
        <v>597</v>
      </c>
      <c r="B597" s="26">
        <f>IF(AND(O597=0,P597=0,Q597=0,Y597=0),0,IF(OR(COUNTIFS(Items!$E:$E,O597,Items!$F:$F,P597,Items!$G:$G,Q597)=1,COUNTIFS(Items!$M:$M,O597,Items!$N:$N,P597,Items!$O:$O,Q597)=1,COUNTIFS(Items!$U:$U,O597,Items!$V:$V,P597,Items!$W:$W,Q597)=1),0,1))</f>
        <v>0</v>
      </c>
      <c r="D597" s="24">
        <f t="shared" si="249"/>
        <v>45479</v>
      </c>
      <c r="E597" s="1" t="s">
        <v>199</v>
      </c>
      <c r="O597" s="1" t="s">
        <v>327</v>
      </c>
      <c r="P597" s="1" t="s">
        <v>279</v>
      </c>
      <c r="Q597" s="1" t="s">
        <v>279</v>
      </c>
      <c r="AA597" s="1">
        <f t="shared" si="248"/>
        <v>168847.03854989243</v>
      </c>
      <c r="AC597" s="31" t="str">
        <f>IF(OR(RepP!$J$3="",RepP!$J$3=0,COUNTIF(Lists!$D:$D,RepP!$J$3)=0),Lists!$D$9,IF(RepP!$J$3=Lists!$D$9,Lists!$D$9,IF(RepP!$J$3=$E597,RepP!$J$3,"")))</f>
        <v>Все проекты</v>
      </c>
      <c r="AD597" s="31">
        <f>IF(OR(U597="",U597=0),0,MAX(AD$2:AD596)+1)</f>
        <v>0</v>
      </c>
    </row>
    <row r="598" spans="1:30" x14ac:dyDescent="0.3">
      <c r="A598" s="41">
        <f>ROW()</f>
        <v>598</v>
      </c>
      <c r="B598" s="26">
        <f>IF(AND(O598=0,P598=0,Q598=0,Y598=0),0,IF(OR(COUNTIFS(Items!$E:$E,O598,Items!$F:$F,P598,Items!$G:$G,Q598)=1,COUNTIFS(Items!$M:$M,O598,Items!$N:$N,P598,Items!$O:$O,Q598)=1,COUNTIFS(Items!$U:$U,O598,Items!$V:$V,P598,Items!$W:$W,Q598)=1),0,1))</f>
        <v>0</v>
      </c>
      <c r="D598" s="24">
        <f t="shared" si="249"/>
        <v>45509</v>
      </c>
      <c r="E598" s="1" t="s">
        <v>199</v>
      </c>
      <c r="O598" s="1" t="s">
        <v>327</v>
      </c>
      <c r="P598" s="1" t="s">
        <v>279</v>
      </c>
      <c r="Q598" s="1" t="s">
        <v>279</v>
      </c>
      <c r="AA598" s="1">
        <f t="shared" si="248"/>
        <v>168847.03854989243</v>
      </c>
      <c r="AC598" s="31" t="str">
        <f>IF(OR(RepP!$J$3="",RepP!$J$3=0,COUNTIF(Lists!$D:$D,RepP!$J$3)=0),Lists!$D$9,IF(RepP!$J$3=Lists!$D$9,Lists!$D$9,IF(RepP!$J$3=$E598,RepP!$J$3,"")))</f>
        <v>Все проекты</v>
      </c>
      <c r="AD598" s="31">
        <f>IF(OR(U598="",U598=0),0,MAX(AD$2:AD597)+1)</f>
        <v>0</v>
      </c>
    </row>
    <row r="599" spans="1:30" x14ac:dyDescent="0.3">
      <c r="A599" s="41">
        <f>ROW()</f>
        <v>599</v>
      </c>
      <c r="B599" s="26">
        <f>IF(AND(O599=0,P599=0,Q599=0,Y599=0),0,IF(OR(COUNTIFS(Items!$E:$E,O599,Items!$F:$F,P599,Items!$G:$G,Q599)=1,COUNTIFS(Items!$M:$M,O599,Items!$N:$N,P599,Items!$O:$O,Q599)=1,COUNTIFS(Items!$U:$U,O599,Items!$V:$V,P599,Items!$W:$W,Q599)=1),0,1))</f>
        <v>0</v>
      </c>
      <c r="D599" s="24">
        <f t="shared" si="249"/>
        <v>45539</v>
      </c>
      <c r="E599" s="1" t="s">
        <v>199</v>
      </c>
      <c r="O599" s="1" t="s">
        <v>327</v>
      </c>
      <c r="P599" s="1" t="s">
        <v>279</v>
      </c>
      <c r="Q599" s="1" t="s">
        <v>279</v>
      </c>
      <c r="AA599" s="1">
        <f t="shared" si="248"/>
        <v>168847.03854989243</v>
      </c>
      <c r="AC599" s="31" t="str">
        <f>IF(OR(RepP!$J$3="",RepP!$J$3=0,COUNTIF(Lists!$D:$D,RepP!$J$3)=0),Lists!$D$9,IF(RepP!$J$3=Lists!$D$9,Lists!$D$9,IF(RepP!$J$3=$E599,RepP!$J$3,"")))</f>
        <v>Все проекты</v>
      </c>
      <c r="AD599" s="31">
        <f>IF(OR(U599="",U599=0),0,MAX(AD$2:AD598)+1)</f>
        <v>0</v>
      </c>
    </row>
    <row r="600" spans="1:30" x14ac:dyDescent="0.3">
      <c r="A600" s="41">
        <f>ROW()</f>
        <v>600</v>
      </c>
      <c r="B600" s="26">
        <f>IF(AND(O600=0,P600=0,Q600=0,Y600=0),0,IF(OR(COUNTIFS(Items!$E:$E,O600,Items!$F:$F,P600,Items!$G:$G,Q600)=1,COUNTIFS(Items!$M:$M,O600,Items!$N:$N,P600,Items!$O:$O,Q600)=1,COUNTIFS(Items!$U:$U,O600,Items!$V:$V,P600,Items!$W:$W,Q600)=1),0,1))</f>
        <v>0</v>
      </c>
      <c r="D600" s="24">
        <f t="shared" si="249"/>
        <v>45569</v>
      </c>
      <c r="E600" s="1" t="s">
        <v>199</v>
      </c>
      <c r="O600" s="1" t="s">
        <v>327</v>
      </c>
      <c r="P600" s="1" t="s">
        <v>279</v>
      </c>
      <c r="Q600" s="1" t="s">
        <v>279</v>
      </c>
      <c r="AA600" s="1">
        <f t="shared" si="248"/>
        <v>168847.03854989243</v>
      </c>
      <c r="AC600" s="31" t="str">
        <f>IF(OR(RepP!$J$3="",RepP!$J$3=0,COUNTIF(Lists!$D:$D,RepP!$J$3)=0),Lists!$D$9,IF(RepP!$J$3=Lists!$D$9,Lists!$D$9,IF(RepP!$J$3=$E600,RepP!$J$3,"")))</f>
        <v>Все проекты</v>
      </c>
      <c r="AD600" s="31">
        <f>IF(OR(U600="",U600=0),0,MAX(AD$2:AD599)+1)</f>
        <v>0</v>
      </c>
    </row>
    <row r="601" spans="1:30" x14ac:dyDescent="0.3">
      <c r="A601" s="41">
        <f>ROW()</f>
        <v>601</v>
      </c>
      <c r="B601" s="26">
        <f>IF(AND(O601=0,P601=0,Q601=0,Y601=0),0,IF(OR(COUNTIFS(Items!$E:$E,O601,Items!$F:$F,P601,Items!$G:$G,Q601)=1,COUNTIFS(Items!$M:$M,O601,Items!$N:$N,P601,Items!$O:$O,Q601)=1,COUNTIFS(Items!$U:$U,O601,Items!$V:$V,P601,Items!$W:$W,Q601)=1),0,1))</f>
        <v>0</v>
      </c>
      <c r="D601" s="24">
        <f t="shared" si="249"/>
        <v>45599</v>
      </c>
      <c r="E601" s="1" t="s">
        <v>199</v>
      </c>
      <c r="O601" s="1" t="s">
        <v>327</v>
      </c>
      <c r="P601" s="1" t="s">
        <v>279</v>
      </c>
      <c r="Q601" s="1" t="s">
        <v>279</v>
      </c>
      <c r="AA601" s="1">
        <f t="shared" si="248"/>
        <v>168847.03854989243</v>
      </c>
      <c r="AC601" s="31" t="str">
        <f>IF(OR(RepP!$J$3="",RepP!$J$3=0,COUNTIF(Lists!$D:$D,RepP!$J$3)=0),Lists!$D$9,IF(RepP!$J$3=Lists!$D$9,Lists!$D$9,IF(RepP!$J$3=$E601,RepP!$J$3,"")))</f>
        <v>Все проекты</v>
      </c>
      <c r="AD601" s="31">
        <f>IF(OR(U601="",U601=0),0,MAX(AD$2:AD600)+1)</f>
        <v>0</v>
      </c>
    </row>
    <row r="602" spans="1:30" x14ac:dyDescent="0.3">
      <c r="A602" s="41">
        <f>ROW()</f>
        <v>602</v>
      </c>
      <c r="B602" s="26">
        <f>IF(AND(O602=0,P602=0,Q602=0,Y602=0),0,IF(OR(COUNTIFS(Items!$E:$E,O602,Items!$F:$F,P602,Items!$G:$G,Q602)=1,COUNTIFS(Items!$M:$M,O602,Items!$N:$N,P602,Items!$O:$O,Q602)=1,COUNTIFS(Items!$U:$U,O602,Items!$V:$V,P602,Items!$W:$W,Q602)=1),0,1))</f>
        <v>0</v>
      </c>
      <c r="D602" s="24">
        <f t="shared" si="249"/>
        <v>45629</v>
      </c>
      <c r="E602" s="1" t="s">
        <v>199</v>
      </c>
      <c r="O602" s="1" t="s">
        <v>327</v>
      </c>
      <c r="P602" s="1" t="s">
        <v>279</v>
      </c>
      <c r="Q602" s="1" t="s">
        <v>279</v>
      </c>
      <c r="AA602" s="1">
        <f t="shared" si="248"/>
        <v>168847.03854989243</v>
      </c>
      <c r="AC602" s="31" t="str">
        <f>IF(OR(RepP!$J$3="",RepP!$J$3=0,COUNTIF(Lists!$D:$D,RepP!$J$3)=0),Lists!$D$9,IF(RepP!$J$3=Lists!$D$9,Lists!$D$9,IF(RepP!$J$3=$E602,RepP!$J$3,"")))</f>
        <v>Все проекты</v>
      </c>
      <c r="AD602" s="31">
        <f>IF(OR(U602="",U602=0),0,MAX(AD$2:AD601)+1)</f>
        <v>0</v>
      </c>
    </row>
    <row r="603" spans="1:30" x14ac:dyDescent="0.3">
      <c r="A603" s="41">
        <f>ROW()</f>
        <v>603</v>
      </c>
      <c r="B603" s="26">
        <f>IF(AND(O603=0,P603=0,Q603=0,Y603=0),0,IF(OR(COUNTIFS(Items!$E:$E,O603,Items!$F:$F,P603,Items!$G:$G,Q603)=1,COUNTIFS(Items!$M:$M,O603,Items!$N:$N,P603,Items!$O:$O,Q603)=1,COUNTIFS(Items!$U:$U,O603,Items!$V:$V,P603,Items!$W:$W,Q603)=1),0,1))</f>
        <v>0</v>
      </c>
      <c r="D603" s="24">
        <f t="shared" si="249"/>
        <v>45659</v>
      </c>
      <c r="E603" s="1" t="s">
        <v>199</v>
      </c>
      <c r="O603" s="1" t="s">
        <v>327</v>
      </c>
      <c r="P603" s="1" t="s">
        <v>279</v>
      </c>
      <c r="Q603" s="1" t="s">
        <v>279</v>
      </c>
      <c r="AA603" s="1">
        <f t="shared" si="248"/>
        <v>168847.03854989243</v>
      </c>
      <c r="AC603" s="31" t="str">
        <f>IF(OR(RepP!$J$3="",RepP!$J$3=0,COUNTIF(Lists!$D:$D,RepP!$J$3)=0),Lists!$D$9,IF(RepP!$J$3=Lists!$D$9,Lists!$D$9,IF(RepP!$J$3=$E603,RepP!$J$3,"")))</f>
        <v>Все проекты</v>
      </c>
      <c r="AD603" s="31">
        <f>IF(OR(U603="",U603=0),0,MAX(AD$2:AD602)+1)</f>
        <v>0</v>
      </c>
    </row>
    <row r="604" spans="1:30" x14ac:dyDescent="0.3">
      <c r="A604" s="41">
        <f>ROW()</f>
        <v>604</v>
      </c>
      <c r="B604" s="26">
        <f>IF(AND(O604=0,P604=0,Q604=0,Y604=0),0,IF(OR(COUNTIFS(Items!$E:$E,O604,Items!$F:$F,P604,Items!$G:$G,Q604)=1,COUNTIFS(Items!$M:$M,O604,Items!$N:$N,P604,Items!$O:$O,Q604)=1,COUNTIFS(Items!$U:$U,O604,Items!$V:$V,P604,Items!$W:$W,Q604)=1),0,1))</f>
        <v>0</v>
      </c>
      <c r="D604" s="24">
        <f t="shared" si="249"/>
        <v>45689</v>
      </c>
      <c r="E604" s="1" t="s">
        <v>199</v>
      </c>
      <c r="O604" s="1" t="s">
        <v>327</v>
      </c>
      <c r="P604" s="1" t="s">
        <v>279</v>
      </c>
      <c r="Q604" s="1" t="s">
        <v>279</v>
      </c>
      <c r="AA604" s="1">
        <f t="shared" si="248"/>
        <v>168847.03854989243</v>
      </c>
      <c r="AC604" s="31" t="str">
        <f>IF(OR(RepP!$J$3="",RepP!$J$3=0,COUNTIF(Lists!$D:$D,RepP!$J$3)=0),Lists!$D$9,IF(RepP!$J$3=Lists!$D$9,Lists!$D$9,IF(RepP!$J$3=$E604,RepP!$J$3,"")))</f>
        <v>Все проекты</v>
      </c>
      <c r="AD604" s="31">
        <f>IF(OR(U604="",U604=0),0,MAX(AD$2:AD603)+1)</f>
        <v>0</v>
      </c>
    </row>
    <row r="605" spans="1:30" x14ac:dyDescent="0.3">
      <c r="A605" s="41">
        <f>ROW()</f>
        <v>605</v>
      </c>
      <c r="B605" s="26">
        <f>IF(AND(O605=0,P605=0,Q605=0,Y605=0),0,IF(OR(COUNTIFS(Items!$E:$E,O605,Items!$F:$F,P605,Items!$G:$G,Q605)=1,COUNTIFS(Items!$M:$M,O605,Items!$N:$N,P605,Items!$O:$O,Q605)=1,COUNTIFS(Items!$U:$U,O605,Items!$V:$V,P605,Items!$W:$W,Q605)=1),0,1))</f>
        <v>0</v>
      </c>
      <c r="D605" s="24">
        <f t="shared" si="249"/>
        <v>45719</v>
      </c>
      <c r="E605" s="1" t="s">
        <v>199</v>
      </c>
      <c r="O605" s="1" t="s">
        <v>327</v>
      </c>
      <c r="P605" s="1" t="s">
        <v>279</v>
      </c>
      <c r="Q605" s="1" t="s">
        <v>279</v>
      </c>
      <c r="AA605" s="1">
        <f t="shared" si="248"/>
        <v>168847.03854989243</v>
      </c>
      <c r="AC605" s="31" t="str">
        <f>IF(OR(RepP!$J$3="",RepP!$J$3=0,COUNTIF(Lists!$D:$D,RepP!$J$3)=0),Lists!$D$9,IF(RepP!$J$3=Lists!$D$9,Lists!$D$9,IF(RepP!$J$3=$E605,RepP!$J$3,"")))</f>
        <v>Все проекты</v>
      </c>
      <c r="AD605" s="31">
        <f>IF(OR(U605="",U605=0),0,MAX(AD$2:AD604)+1)</f>
        <v>0</v>
      </c>
    </row>
    <row r="606" spans="1:30" x14ac:dyDescent="0.3">
      <c r="A606" s="41">
        <f>ROW()</f>
        <v>606</v>
      </c>
      <c r="B606" s="26">
        <f>IF(AND(O606=0,P606=0,Q606=0,Y606=0),0,IF(OR(COUNTIFS(Items!$E:$E,O606,Items!$F:$F,P606,Items!$G:$G,Q606)=1,COUNTIFS(Items!$M:$M,O606,Items!$N:$N,P606,Items!$O:$O,Q606)=1,COUNTIFS(Items!$U:$U,O606,Items!$V:$V,P606,Items!$W:$W,Q606)=1),0,1))</f>
        <v>0</v>
      </c>
      <c r="D606" s="24">
        <f t="shared" si="249"/>
        <v>45749</v>
      </c>
      <c r="E606" s="1" t="s">
        <v>199</v>
      </c>
      <c r="O606" s="1" t="s">
        <v>327</v>
      </c>
      <c r="P606" s="1" t="s">
        <v>279</v>
      </c>
      <c r="Q606" s="1" t="s">
        <v>279</v>
      </c>
      <c r="AA606" s="1">
        <f t="shared" si="248"/>
        <v>168847.03854989243</v>
      </c>
      <c r="AC606" s="31" t="str">
        <f>IF(OR(RepP!$J$3="",RepP!$J$3=0,COUNTIF(Lists!$D:$D,RepP!$J$3)=0),Lists!$D$9,IF(RepP!$J$3=Lists!$D$9,Lists!$D$9,IF(RepP!$J$3=$E606,RepP!$J$3,"")))</f>
        <v>Все проекты</v>
      </c>
      <c r="AD606" s="31">
        <f>IF(OR(U606="",U606=0),0,MAX(AD$2:AD605)+1)</f>
        <v>0</v>
      </c>
    </row>
    <row r="607" spans="1:30" x14ac:dyDescent="0.3">
      <c r="A607" s="41">
        <f>ROW()</f>
        <v>607</v>
      </c>
      <c r="B607" s="26">
        <f>IF(AND(O607=0,P607=0,Q607=0,Y607=0),0,IF(OR(COUNTIFS(Items!$E:$E,O607,Items!$F:$F,P607,Items!$G:$G,Q607)=1,COUNTIFS(Items!$M:$M,O607,Items!$N:$N,P607,Items!$O:$O,Q607)=1,COUNTIFS(Items!$U:$U,O607,Items!$V:$V,P607,Items!$W:$W,Q607)=1),0,1))</f>
        <v>0</v>
      </c>
      <c r="D607" s="24">
        <f t="shared" si="249"/>
        <v>45779</v>
      </c>
      <c r="E607" s="1" t="s">
        <v>199</v>
      </c>
      <c r="O607" s="1" t="s">
        <v>327</v>
      </c>
      <c r="P607" s="1" t="s">
        <v>279</v>
      </c>
      <c r="Q607" s="1" t="s">
        <v>279</v>
      </c>
      <c r="AA607" s="1">
        <f t="shared" si="248"/>
        <v>168847.03854989243</v>
      </c>
      <c r="AC607" s="31" t="str">
        <f>IF(OR(RepP!$J$3="",RepP!$J$3=0,COUNTIF(Lists!$D:$D,RepP!$J$3)=0),Lists!$D$9,IF(RepP!$J$3=Lists!$D$9,Lists!$D$9,IF(RepP!$J$3=$E607,RepP!$J$3,"")))</f>
        <v>Все проекты</v>
      </c>
      <c r="AD607" s="31">
        <f>IF(OR(U607="",U607=0),0,MAX(AD$2:AD606)+1)</f>
        <v>0</v>
      </c>
    </row>
    <row r="608" spans="1:30" x14ac:dyDescent="0.3">
      <c r="A608" s="41">
        <f>ROW()</f>
        <v>608</v>
      </c>
      <c r="B608" s="26">
        <f>IF(AND(O608=0,P608=0,Q608=0,Y608=0),0,IF(OR(COUNTIFS(Items!$E:$E,O608,Items!$F:$F,P608,Items!$G:$G,Q608)=1,COUNTIFS(Items!$M:$M,O608,Items!$N:$N,P608,Items!$O:$O,Q608)=1,COUNTIFS(Items!$U:$U,O608,Items!$V:$V,P608,Items!$W:$W,Q608)=1),0,1))</f>
        <v>0</v>
      </c>
      <c r="D608" s="24">
        <f t="shared" si="249"/>
        <v>45809</v>
      </c>
      <c r="E608" s="1" t="s">
        <v>199</v>
      </c>
      <c r="O608" s="1" t="s">
        <v>327</v>
      </c>
      <c r="P608" s="1" t="s">
        <v>279</v>
      </c>
      <c r="Q608" s="1" t="s">
        <v>279</v>
      </c>
      <c r="AA608" s="1">
        <f t="shared" si="248"/>
        <v>168847.03854989243</v>
      </c>
      <c r="AC608" s="31" t="str">
        <f>IF(OR(RepP!$J$3="",RepP!$J$3=0,COUNTIF(Lists!$D:$D,RepP!$J$3)=0),Lists!$D$9,IF(RepP!$J$3=Lists!$D$9,Lists!$D$9,IF(RepP!$J$3=$E608,RepP!$J$3,"")))</f>
        <v>Все проекты</v>
      </c>
      <c r="AD608" s="31">
        <f>IF(OR(U608="",U608=0),0,MAX(AD$2:AD607)+1)</f>
        <v>0</v>
      </c>
    </row>
    <row r="609" spans="1:30" x14ac:dyDescent="0.3">
      <c r="A609" s="41">
        <f>ROW()</f>
        <v>609</v>
      </c>
      <c r="B609" s="26">
        <f>IF(AND(O609=0,P609=0,Q609=0,Y609=0),0,IF(OR(COUNTIFS(Items!$E:$E,O609,Items!$F:$F,P609,Items!$G:$G,Q609)=1,COUNTIFS(Items!$M:$M,O609,Items!$N:$N,P609,Items!$O:$O,Q609)=1,COUNTIFS(Items!$U:$U,O609,Items!$V:$V,P609,Items!$W:$W,Q609)=1),0,1))</f>
        <v>0</v>
      </c>
      <c r="D609" s="24">
        <f t="shared" si="249"/>
        <v>45839</v>
      </c>
      <c r="E609" s="1" t="s">
        <v>199</v>
      </c>
      <c r="O609" s="1" t="s">
        <v>327</v>
      </c>
      <c r="P609" s="1" t="s">
        <v>279</v>
      </c>
      <c r="Q609" s="1" t="s">
        <v>279</v>
      </c>
      <c r="AA609" s="1">
        <f t="shared" si="248"/>
        <v>168847.03854989243</v>
      </c>
      <c r="AC609" s="31" t="str">
        <f>IF(OR(RepP!$J$3="",RepP!$J$3=0,COUNTIF(Lists!$D:$D,RepP!$J$3)=0),Lists!$D$9,IF(RepP!$J$3=Lists!$D$9,Lists!$D$9,IF(RepP!$J$3=$E609,RepP!$J$3,"")))</f>
        <v>Все проекты</v>
      </c>
      <c r="AD609" s="31">
        <f>IF(OR(U609="",U609=0),0,MAX(AD$2:AD608)+1)</f>
        <v>0</v>
      </c>
    </row>
    <row r="610" spans="1:30" x14ac:dyDescent="0.3">
      <c r="A610" s="41">
        <f>ROW()</f>
        <v>610</v>
      </c>
      <c r="B610" s="26">
        <f>IF(AND(O610=0,P610=0,Q610=0,Y610=0),0,IF(OR(COUNTIFS(Items!$E:$E,O610,Items!$F:$F,P610,Items!$G:$G,Q610)=1,COUNTIFS(Items!$M:$M,O610,Items!$N:$N,P610,Items!$O:$O,Q610)=1,COUNTIFS(Items!$U:$U,O610,Items!$V:$V,P610,Items!$W:$W,Q610)=1),0,1))</f>
        <v>0</v>
      </c>
      <c r="D610" s="24">
        <f t="shared" si="249"/>
        <v>45869</v>
      </c>
      <c r="E610" s="1" t="s">
        <v>199</v>
      </c>
      <c r="O610" s="1" t="s">
        <v>327</v>
      </c>
      <c r="P610" s="1" t="s">
        <v>279</v>
      </c>
      <c r="Q610" s="1" t="s">
        <v>279</v>
      </c>
      <c r="AA610" s="1">
        <f t="shared" si="248"/>
        <v>168847.03854989243</v>
      </c>
      <c r="AC610" s="31" t="str">
        <f>IF(OR(RepP!$J$3="",RepP!$J$3=0,COUNTIF(Lists!$D:$D,RepP!$J$3)=0),Lists!$D$9,IF(RepP!$J$3=Lists!$D$9,Lists!$D$9,IF(RepP!$J$3=$E610,RepP!$J$3,"")))</f>
        <v>Все проекты</v>
      </c>
      <c r="AD610" s="31">
        <f>IF(OR(U610="",U610=0),0,MAX(AD$2:AD609)+1)</f>
        <v>0</v>
      </c>
    </row>
    <row r="611" spans="1:30" x14ac:dyDescent="0.3">
      <c r="A611" s="41">
        <f>ROW()</f>
        <v>611</v>
      </c>
      <c r="B611" s="26">
        <f>IF(AND(O611=0,P611=0,Q611=0,Y611=0),0,IF(OR(COUNTIFS(Items!$E:$E,O611,Items!$F:$F,P611,Items!$G:$G,Q611)=1,COUNTIFS(Items!$M:$M,O611,Items!$N:$N,P611,Items!$O:$O,Q611)=1,COUNTIFS(Items!$U:$U,O611,Items!$V:$V,P611,Items!$W:$W,Q611)=1),0,1))</f>
        <v>0</v>
      </c>
      <c r="D611" s="24">
        <f t="shared" si="249"/>
        <v>45899</v>
      </c>
      <c r="E611" s="1" t="s">
        <v>199</v>
      </c>
      <c r="O611" s="1" t="s">
        <v>327</v>
      </c>
      <c r="P611" s="1" t="s">
        <v>279</v>
      </c>
      <c r="Q611" s="1" t="s">
        <v>279</v>
      </c>
      <c r="AA611" s="1">
        <f t="shared" si="248"/>
        <v>168847.03854989243</v>
      </c>
      <c r="AC611" s="31" t="str">
        <f>IF(OR(RepP!$J$3="",RepP!$J$3=0,COUNTIF(Lists!$D:$D,RepP!$J$3)=0),Lists!$D$9,IF(RepP!$J$3=Lists!$D$9,Lists!$D$9,IF(RepP!$J$3=$E611,RepP!$J$3,"")))</f>
        <v>Все проекты</v>
      </c>
      <c r="AD611" s="31">
        <f>IF(OR(U611="",U611=0),0,MAX(AD$2:AD610)+1)</f>
        <v>0</v>
      </c>
    </row>
    <row r="612" spans="1:30" x14ac:dyDescent="0.3">
      <c r="A612" s="41">
        <f>ROW()</f>
        <v>612</v>
      </c>
      <c r="B612" s="26">
        <f>IF(AND(O612=0,P612=0,Q612=0,Y612=0),0,IF(OR(COUNTIFS(Items!$E:$E,O612,Items!$F:$F,P612,Items!$G:$G,Q612)=1,COUNTIFS(Items!$M:$M,O612,Items!$N:$N,P612,Items!$O:$O,Q612)=1,COUNTIFS(Items!$U:$U,O612,Items!$V:$V,P612,Items!$W:$W,Q612)=1),0,1))</f>
        <v>0</v>
      </c>
      <c r="D612" s="24">
        <f t="shared" si="249"/>
        <v>45929</v>
      </c>
      <c r="E612" s="1" t="s">
        <v>199</v>
      </c>
      <c r="O612" s="1" t="s">
        <v>327</v>
      </c>
      <c r="P612" s="1" t="s">
        <v>279</v>
      </c>
      <c r="Q612" s="1" t="s">
        <v>279</v>
      </c>
      <c r="AA612" s="1">
        <f t="shared" si="248"/>
        <v>168847.03854989243</v>
      </c>
      <c r="AC612" s="31" t="str">
        <f>IF(OR(RepP!$J$3="",RepP!$J$3=0,COUNTIF(Lists!$D:$D,RepP!$J$3)=0),Lists!$D$9,IF(RepP!$J$3=Lists!$D$9,Lists!$D$9,IF(RepP!$J$3=$E612,RepP!$J$3,"")))</f>
        <v>Все проекты</v>
      </c>
      <c r="AD612" s="31">
        <f>IF(OR(U612="",U612=0),0,MAX(AD$2:AD611)+1)</f>
        <v>0</v>
      </c>
    </row>
    <row r="613" spans="1:30" x14ac:dyDescent="0.3">
      <c r="A613" s="41">
        <f>ROW()</f>
        <v>613</v>
      </c>
      <c r="B613" s="26">
        <f>IF(AND(O613=0,P613=0,Q613=0,Y613=0),0,IF(OR(COUNTIFS(Items!$E:$E,O613,Items!$F:$F,P613,Items!$G:$G,Q613)=1,COUNTIFS(Items!$M:$M,O613,Items!$N:$N,P613,Items!$O:$O,Q613)=1,COUNTIFS(Items!$U:$U,O613,Items!$V:$V,P613,Items!$W:$W,Q613)=1),0,1))</f>
        <v>0</v>
      </c>
      <c r="D613" s="24">
        <f t="shared" si="249"/>
        <v>45959</v>
      </c>
      <c r="E613" s="1" t="s">
        <v>199</v>
      </c>
      <c r="O613" s="1" t="s">
        <v>327</v>
      </c>
      <c r="P613" s="1" t="s">
        <v>279</v>
      </c>
      <c r="Q613" s="1" t="s">
        <v>279</v>
      </c>
      <c r="AA613" s="1">
        <f t="shared" si="248"/>
        <v>168847.03854989243</v>
      </c>
      <c r="AC613" s="31" t="str">
        <f>IF(OR(RepP!$J$3="",RepP!$J$3=0,COUNTIF(Lists!$D:$D,RepP!$J$3)=0),Lists!$D$9,IF(RepP!$J$3=Lists!$D$9,Lists!$D$9,IF(RepP!$J$3=$E613,RepP!$J$3,"")))</f>
        <v>Все проекты</v>
      </c>
      <c r="AD613" s="31">
        <f>IF(OR(U613="",U613=0),0,MAX(AD$2:AD612)+1)</f>
        <v>0</v>
      </c>
    </row>
    <row r="614" spans="1:30" x14ac:dyDescent="0.3">
      <c r="A614" s="41">
        <f>ROW()</f>
        <v>614</v>
      </c>
      <c r="B614" s="26">
        <f>IF(AND(O614=0,P614=0,Q614=0,Y614=0),0,IF(OR(COUNTIFS(Items!$E:$E,O614,Items!$F:$F,P614,Items!$G:$G,Q614)=1,COUNTIFS(Items!$M:$M,O614,Items!$N:$N,P614,Items!$O:$O,Q614)=1,COUNTIFS(Items!$U:$U,O614,Items!$V:$V,P614,Items!$W:$W,Q614)=1),0,1))</f>
        <v>0</v>
      </c>
      <c r="D614" s="24">
        <f t="shared" si="249"/>
        <v>45989</v>
      </c>
      <c r="E614" s="1" t="s">
        <v>199</v>
      </c>
      <c r="O614" s="1" t="s">
        <v>327</v>
      </c>
      <c r="P614" s="1" t="s">
        <v>279</v>
      </c>
      <c r="Q614" s="1" t="s">
        <v>279</v>
      </c>
      <c r="AA614" s="1">
        <f t="shared" si="248"/>
        <v>168847.03854989243</v>
      </c>
      <c r="AC614" s="31" t="str">
        <f>IF(OR(RepP!$J$3="",RepP!$J$3=0,COUNTIF(Lists!$D:$D,RepP!$J$3)=0),Lists!$D$9,IF(RepP!$J$3=Lists!$D$9,Lists!$D$9,IF(RepP!$J$3=$E614,RepP!$J$3,"")))</f>
        <v>Все проекты</v>
      </c>
      <c r="AD614" s="31">
        <f>IF(OR(U614="",U614=0),0,MAX(AD$2:AD613)+1)</f>
        <v>0</v>
      </c>
    </row>
    <row r="615" spans="1:30" x14ac:dyDescent="0.3">
      <c r="A615" s="41">
        <f>ROW()</f>
        <v>615</v>
      </c>
      <c r="B615" s="26">
        <f>IF(AND(O615=0,P615=0,Q615=0,Y615=0),0,IF(OR(COUNTIFS(Items!$E:$E,O615,Items!$F:$F,P615,Items!$G:$G,Q615)=1,COUNTIFS(Items!$M:$M,O615,Items!$N:$N,P615,Items!$O:$O,Q615)=1,COUNTIFS(Items!$U:$U,O615,Items!$V:$V,P615,Items!$W:$W,Q615)=1),0,1))</f>
        <v>0</v>
      </c>
      <c r="D615" s="24">
        <f t="shared" si="249"/>
        <v>46019</v>
      </c>
      <c r="E615" s="1" t="s">
        <v>199</v>
      </c>
      <c r="O615" s="1" t="s">
        <v>327</v>
      </c>
      <c r="P615" s="1" t="s">
        <v>279</v>
      </c>
      <c r="Q615" s="1" t="s">
        <v>279</v>
      </c>
      <c r="AA615" s="1">
        <f t="shared" si="248"/>
        <v>168847.03854989243</v>
      </c>
      <c r="AC615" s="31" t="str">
        <f>IF(OR(RepP!$J$3="",RepP!$J$3=0,COUNTIF(Lists!$D:$D,RepP!$J$3)=0),Lists!$D$9,IF(RepP!$J$3=Lists!$D$9,Lists!$D$9,IF(RepP!$J$3=$E615,RepP!$J$3,"")))</f>
        <v>Все проекты</v>
      </c>
      <c r="AD615" s="31">
        <f>IF(OR(U615="",U615=0),0,MAX(AD$2:AD614)+1)</f>
        <v>0</v>
      </c>
    </row>
    <row r="616" spans="1:30" x14ac:dyDescent="0.3">
      <c r="A616" s="41">
        <f>ROW()</f>
        <v>616</v>
      </c>
      <c r="B616" s="26">
        <f>IF(AND(O616=0,P616=0,Q616=0,Y616=0),0,IF(OR(COUNTIFS(Items!$E:$E,O616,Items!$F:$F,P616,Items!$G:$G,Q616)=1,COUNTIFS(Items!$M:$M,O616,Items!$N:$N,P616,Items!$O:$O,Q616)=1,COUNTIFS(Items!$U:$U,O616,Items!$V:$V,P616,Items!$W:$W,Q616)=1),0,1))</f>
        <v>0</v>
      </c>
      <c r="D616" s="24">
        <f t="shared" si="249"/>
        <v>46049</v>
      </c>
      <c r="E616" s="1" t="s">
        <v>199</v>
      </c>
      <c r="O616" s="1" t="s">
        <v>327</v>
      </c>
      <c r="P616" s="1" t="s">
        <v>279</v>
      </c>
      <c r="Q616" s="1" t="s">
        <v>279</v>
      </c>
      <c r="AA616" s="1">
        <f t="shared" si="248"/>
        <v>168847.03854989243</v>
      </c>
      <c r="AC616" s="31" t="str">
        <f>IF(OR(RepP!$J$3="",RepP!$J$3=0,COUNTIF(Lists!$D:$D,RepP!$J$3)=0),Lists!$D$9,IF(RepP!$J$3=Lists!$D$9,Lists!$D$9,IF(RepP!$J$3=$E616,RepP!$J$3,"")))</f>
        <v>Все проекты</v>
      </c>
      <c r="AD616" s="31">
        <f>IF(OR(U616="",U616=0),0,MAX(AD$2:AD615)+1)</f>
        <v>0</v>
      </c>
    </row>
    <row r="617" spans="1:30" x14ac:dyDescent="0.3">
      <c r="A617" s="41">
        <f>ROW()</f>
        <v>617</v>
      </c>
      <c r="B617" s="26">
        <f>IF(AND(O617=0,P617=0,Q617=0,Y617=0),0,IF(OR(COUNTIFS(Items!$E:$E,O617,Items!$F:$F,P617,Items!$G:$G,Q617)=1,COUNTIFS(Items!$M:$M,O617,Items!$N:$N,P617,Items!$O:$O,Q617)=1,COUNTIFS(Items!$U:$U,O617,Items!$V:$V,P617,Items!$W:$W,Q617)=1),0,1))</f>
        <v>0</v>
      </c>
      <c r="D617" s="24">
        <f t="shared" si="249"/>
        <v>46079</v>
      </c>
      <c r="E617" s="1" t="s">
        <v>199</v>
      </c>
      <c r="O617" s="1" t="s">
        <v>327</v>
      </c>
      <c r="P617" s="1" t="s">
        <v>279</v>
      </c>
      <c r="Q617" s="1" t="s">
        <v>279</v>
      </c>
      <c r="AA617" s="1">
        <f t="shared" si="248"/>
        <v>168847.03854989243</v>
      </c>
      <c r="AC617" s="31" t="str">
        <f>IF(OR(RepP!$J$3="",RepP!$J$3=0,COUNTIF(Lists!$D:$D,RepP!$J$3)=0),Lists!$D$9,IF(RepP!$J$3=Lists!$D$9,Lists!$D$9,IF(RepP!$J$3=$E617,RepP!$J$3,"")))</f>
        <v>Все проекты</v>
      </c>
      <c r="AD617" s="31">
        <f>IF(OR(U617="",U617=0),0,MAX(AD$2:AD616)+1)</f>
        <v>0</v>
      </c>
    </row>
    <row r="618" spans="1:30" x14ac:dyDescent="0.3">
      <c r="A618" s="41">
        <f>ROW()</f>
        <v>618</v>
      </c>
      <c r="B618" s="26">
        <f>IF(AND(O618=0,P618=0,Q618=0,Y618=0),0,IF(OR(COUNTIFS(Items!$E:$E,O618,Items!$F:$F,P618,Items!$G:$G,Q618)=1,COUNTIFS(Items!$M:$M,O618,Items!$N:$N,P618,Items!$O:$O,Q618)=1,COUNTIFS(Items!$U:$U,O618,Items!$V:$V,P618,Items!$W:$W,Q618)=1),0,1))</f>
        <v>0</v>
      </c>
      <c r="D618" s="24">
        <f t="shared" si="249"/>
        <v>46109</v>
      </c>
      <c r="E618" s="1" t="s">
        <v>199</v>
      </c>
      <c r="O618" s="1" t="s">
        <v>327</v>
      </c>
      <c r="P618" s="1" t="s">
        <v>279</v>
      </c>
      <c r="Q618" s="1" t="s">
        <v>279</v>
      </c>
      <c r="AA618" s="1">
        <f t="shared" si="248"/>
        <v>168847.03854989243</v>
      </c>
      <c r="AC618" s="31" t="str">
        <f>IF(OR(RepP!$J$3="",RepP!$J$3=0,COUNTIF(Lists!$D:$D,RepP!$J$3)=0),Lists!$D$9,IF(RepP!$J$3=Lists!$D$9,Lists!$D$9,IF(RepP!$J$3=$E618,RepP!$J$3,"")))</f>
        <v>Все проекты</v>
      </c>
      <c r="AD618" s="31">
        <f>IF(OR(U618="",U618=0),0,MAX(AD$2:AD617)+1)</f>
        <v>0</v>
      </c>
    </row>
    <row r="619" spans="1:30" x14ac:dyDescent="0.3">
      <c r="A619" s="41">
        <f>ROW()</f>
        <v>619</v>
      </c>
      <c r="B619" s="26">
        <f>IF(AND(O619=0,P619=0,Q619=0,Y619=0),0,IF(OR(COUNTIFS(Items!$E:$E,O619,Items!$F:$F,P619,Items!$G:$G,Q619)=1,COUNTIFS(Items!$M:$M,O619,Items!$N:$N,P619,Items!$O:$O,Q619)=1,COUNTIFS(Items!$U:$U,O619,Items!$V:$V,P619,Items!$W:$W,Q619)=1),0,1))</f>
        <v>0</v>
      </c>
      <c r="D619" s="24">
        <f t="shared" si="249"/>
        <v>46139</v>
      </c>
      <c r="E619" s="1" t="s">
        <v>199</v>
      </c>
      <c r="O619" s="1" t="s">
        <v>327</v>
      </c>
      <c r="P619" s="1" t="s">
        <v>279</v>
      </c>
      <c r="Q619" s="1" t="s">
        <v>279</v>
      </c>
      <c r="AA619" s="1">
        <f t="shared" si="248"/>
        <v>168847.03854989243</v>
      </c>
      <c r="AC619" s="31" t="str">
        <f>IF(OR(RepP!$J$3="",RepP!$J$3=0,COUNTIF(Lists!$D:$D,RepP!$J$3)=0),Lists!$D$9,IF(RepP!$J$3=Lists!$D$9,Lists!$D$9,IF(RepP!$J$3=$E619,RepP!$J$3,"")))</f>
        <v>Все проекты</v>
      </c>
      <c r="AD619" s="31">
        <f>IF(OR(U619="",U619=0),0,MAX(AD$2:AD618)+1)</f>
        <v>0</v>
      </c>
    </row>
    <row r="620" spans="1:30" x14ac:dyDescent="0.3">
      <c r="A620" s="41">
        <f>ROW()</f>
        <v>620</v>
      </c>
      <c r="B620" s="26">
        <f>IF(AND(O620=0,P620=0,Q620=0,Y620=0),0,IF(OR(COUNTIFS(Items!$E:$E,O620,Items!$F:$F,P620,Items!$G:$G,Q620)=1,COUNTIFS(Items!$M:$M,O620,Items!$N:$N,P620,Items!$O:$O,Q620)=1,COUNTIFS(Items!$U:$U,O620,Items!$V:$V,P620,Items!$W:$W,Q620)=1),0,1))</f>
        <v>0</v>
      </c>
      <c r="D620" s="24">
        <f t="shared" si="249"/>
        <v>46169</v>
      </c>
      <c r="E620" s="1" t="s">
        <v>199</v>
      </c>
      <c r="O620" s="1" t="s">
        <v>327</v>
      </c>
      <c r="P620" s="1" t="s">
        <v>279</v>
      </c>
      <c r="Q620" s="1" t="s">
        <v>279</v>
      </c>
      <c r="AA620" s="1">
        <f t="shared" si="248"/>
        <v>168847.03854989243</v>
      </c>
      <c r="AC620" s="31" t="str">
        <f>IF(OR(RepP!$J$3="",RepP!$J$3=0,COUNTIF(Lists!$D:$D,RepP!$J$3)=0),Lists!$D$9,IF(RepP!$J$3=Lists!$D$9,Lists!$D$9,IF(RepP!$J$3=$E620,RepP!$J$3,"")))</f>
        <v>Все проекты</v>
      </c>
      <c r="AD620" s="31">
        <f>IF(OR(U620="",U620=0),0,MAX(AD$2:AD619)+1)</f>
        <v>0</v>
      </c>
    </row>
    <row r="621" spans="1:30" x14ac:dyDescent="0.3">
      <c r="A621" s="41">
        <f>ROW()</f>
        <v>621</v>
      </c>
      <c r="B621" s="26">
        <f>IF(AND(O621=0,P621=0,Q621=0,Y621=0),0,IF(OR(COUNTIFS(Items!$E:$E,O621,Items!$F:$F,P621,Items!$G:$G,Q621)=1,COUNTIFS(Items!$M:$M,O621,Items!$N:$N,P621,Items!$O:$O,Q621)=1,COUNTIFS(Items!$U:$U,O621,Items!$V:$V,P621,Items!$W:$W,Q621)=1),0,1))</f>
        <v>0</v>
      </c>
      <c r="D621" s="24">
        <f t="shared" si="249"/>
        <v>46199</v>
      </c>
      <c r="E621" s="1" t="s">
        <v>199</v>
      </c>
      <c r="O621" s="1" t="s">
        <v>327</v>
      </c>
      <c r="P621" s="1" t="s">
        <v>279</v>
      </c>
      <c r="Q621" s="1" t="s">
        <v>279</v>
      </c>
      <c r="AA621" s="1">
        <f t="shared" si="248"/>
        <v>168847.03854989243</v>
      </c>
      <c r="AC621" s="31" t="str">
        <f>IF(OR(RepP!$J$3="",RepP!$J$3=0,COUNTIF(Lists!$D:$D,RepP!$J$3)=0),Lists!$D$9,IF(RepP!$J$3=Lists!$D$9,Lists!$D$9,IF(RepP!$J$3=$E621,RepP!$J$3,"")))</f>
        <v>Все проекты</v>
      </c>
      <c r="AD621" s="31">
        <f>IF(OR(U621="",U621=0),0,MAX(AD$2:AD620)+1)</f>
        <v>0</v>
      </c>
    </row>
    <row r="622" spans="1:30" x14ac:dyDescent="0.3">
      <c r="A622" s="41">
        <f>ROW()</f>
        <v>622</v>
      </c>
      <c r="B622" s="26">
        <f>IF(AND(O622=0,P622=0,Q622=0,Y622=0),0,IF(OR(COUNTIFS(Items!$E:$E,O622,Items!$F:$F,P622,Items!$G:$G,Q622)=1,COUNTIFS(Items!$M:$M,O622,Items!$N:$N,P622,Items!$O:$O,Q622)=1,COUNTIFS(Items!$U:$U,O622,Items!$V:$V,P622,Items!$W:$W,Q622)=1),0,1))</f>
        <v>0</v>
      </c>
      <c r="D622" s="24">
        <f t="shared" si="249"/>
        <v>46229</v>
      </c>
      <c r="E622" s="1" t="s">
        <v>199</v>
      </c>
      <c r="O622" s="1" t="s">
        <v>327</v>
      </c>
      <c r="P622" s="1" t="s">
        <v>279</v>
      </c>
      <c r="Q622" s="1" t="s">
        <v>279</v>
      </c>
      <c r="AA622" s="1">
        <f t="shared" si="248"/>
        <v>168847.03854989243</v>
      </c>
      <c r="AC622" s="31" t="str">
        <f>IF(OR(RepP!$J$3="",RepP!$J$3=0,COUNTIF(Lists!$D:$D,RepP!$J$3)=0),Lists!$D$9,IF(RepP!$J$3=Lists!$D$9,Lists!$D$9,IF(RepP!$J$3=$E622,RepP!$J$3,"")))</f>
        <v>Все проекты</v>
      </c>
      <c r="AD622" s="31">
        <f>IF(OR(U622="",U622=0),0,MAX(AD$2:AD621)+1)</f>
        <v>0</v>
      </c>
    </row>
    <row r="623" spans="1:30" x14ac:dyDescent="0.3">
      <c r="A623" s="41">
        <f>ROW()</f>
        <v>623</v>
      </c>
      <c r="B623" s="26">
        <f>IF(AND(O623=0,P623=0,Q623=0,Y623=0),0,IF(OR(COUNTIFS(Items!$E:$E,O623,Items!$F:$F,P623,Items!$G:$G,Q623)=1,COUNTIFS(Items!$M:$M,O623,Items!$N:$N,P623,Items!$O:$O,Q623)=1,COUNTIFS(Items!$U:$U,O623,Items!$V:$V,P623,Items!$W:$W,Q623)=1),0,1))</f>
        <v>0</v>
      </c>
      <c r="D623" s="24">
        <f t="shared" si="249"/>
        <v>46259</v>
      </c>
      <c r="E623" s="1" t="s">
        <v>199</v>
      </c>
      <c r="O623" s="1" t="s">
        <v>327</v>
      </c>
      <c r="P623" s="1" t="s">
        <v>279</v>
      </c>
      <c r="Q623" s="1" t="s">
        <v>279</v>
      </c>
      <c r="AA623" s="1">
        <f t="shared" si="248"/>
        <v>168847.03854989243</v>
      </c>
      <c r="AC623" s="31" t="str">
        <f>IF(OR(RepP!$J$3="",RepP!$J$3=0,COUNTIF(Lists!$D:$D,RepP!$J$3)=0),Lists!$D$9,IF(RepP!$J$3=Lists!$D$9,Lists!$D$9,IF(RepP!$J$3=$E623,RepP!$J$3,"")))</f>
        <v>Все проекты</v>
      </c>
      <c r="AD623" s="31">
        <f>IF(OR(U623="",U623=0),0,MAX(AD$2:AD622)+1)</f>
        <v>0</v>
      </c>
    </row>
    <row r="624" spans="1:30" x14ac:dyDescent="0.3">
      <c r="A624" s="41">
        <f>ROW()</f>
        <v>624</v>
      </c>
      <c r="B624" s="26">
        <f>IF(AND(O624=0,P624=0,Q624=0,Y624=0),0,IF(OR(COUNTIFS(Items!$E:$E,O624,Items!$F:$F,P624,Items!$G:$G,Q624)=1,COUNTIFS(Items!$M:$M,O624,Items!$N:$N,P624,Items!$O:$O,Q624)=1,COUNTIFS(Items!$U:$U,O624,Items!$V:$V,P624,Items!$W:$W,Q624)=1),0,1))</f>
        <v>0</v>
      </c>
      <c r="D624" s="24">
        <f t="shared" si="249"/>
        <v>46289</v>
      </c>
      <c r="E624" s="1" t="s">
        <v>199</v>
      </c>
      <c r="O624" s="1" t="s">
        <v>327</v>
      </c>
      <c r="P624" s="1" t="s">
        <v>279</v>
      </c>
      <c r="Q624" s="1" t="s">
        <v>279</v>
      </c>
      <c r="AA624" s="1">
        <f t="shared" si="248"/>
        <v>168847.03854989243</v>
      </c>
      <c r="AC624" s="31" t="str">
        <f>IF(OR(RepP!$J$3="",RepP!$J$3=0,COUNTIF(Lists!$D:$D,RepP!$J$3)=0),Lists!$D$9,IF(RepP!$J$3=Lists!$D$9,Lists!$D$9,IF(RepP!$J$3=$E624,RepP!$J$3,"")))</f>
        <v>Все проекты</v>
      </c>
      <c r="AD624" s="31">
        <f>IF(OR(U624="",U624=0),0,MAX(AD$2:AD623)+1)</f>
        <v>0</v>
      </c>
    </row>
    <row r="625" spans="1:30" x14ac:dyDescent="0.3">
      <c r="A625" s="41">
        <f>ROW()</f>
        <v>625</v>
      </c>
      <c r="B625" s="26">
        <f>IF(AND(O625=0,P625=0,Q625=0,Y625=0),0,IF(OR(COUNTIFS(Items!$E:$E,O625,Items!$F:$F,P625,Items!$G:$G,Q625)=1,COUNTIFS(Items!$M:$M,O625,Items!$N:$N,P625,Items!$O:$O,Q625)=1,COUNTIFS(Items!$U:$U,O625,Items!$V:$V,P625,Items!$W:$W,Q625)=1),0,1))</f>
        <v>0</v>
      </c>
      <c r="D625" s="24">
        <f t="shared" si="249"/>
        <v>46319</v>
      </c>
      <c r="E625" s="1" t="s">
        <v>199</v>
      </c>
      <c r="O625" s="1" t="s">
        <v>327</v>
      </c>
      <c r="P625" s="1" t="s">
        <v>279</v>
      </c>
      <c r="Q625" s="1" t="s">
        <v>279</v>
      </c>
      <c r="AA625" s="1">
        <f t="shared" si="248"/>
        <v>168847.03854989243</v>
      </c>
      <c r="AC625" s="31" t="str">
        <f>IF(OR(RepP!$J$3="",RepP!$J$3=0,COUNTIF(Lists!$D:$D,RepP!$J$3)=0),Lists!$D$9,IF(RepP!$J$3=Lists!$D$9,Lists!$D$9,IF(RepP!$J$3=$E625,RepP!$J$3,"")))</f>
        <v>Все проекты</v>
      </c>
      <c r="AD625" s="31">
        <f>IF(OR(U625="",U625=0),0,MAX(AD$2:AD624)+1)</f>
        <v>0</v>
      </c>
    </row>
    <row r="626" spans="1:30" x14ac:dyDescent="0.3">
      <c r="A626" s="41">
        <f>ROW()</f>
        <v>626</v>
      </c>
      <c r="B626" s="26">
        <f>IF(AND(O626=0,P626=0,Q626=0,Y626=0),0,IF(OR(COUNTIFS(Items!$E:$E,O626,Items!$F:$F,P626,Items!$G:$G,Q626)=1,COUNTIFS(Items!$M:$M,O626,Items!$N:$N,P626,Items!$O:$O,Q626)=1,COUNTIFS(Items!$U:$U,O626,Items!$V:$V,P626,Items!$W:$W,Q626)=1),0,1))</f>
        <v>0</v>
      </c>
      <c r="D626" s="24">
        <f t="shared" si="249"/>
        <v>46349</v>
      </c>
      <c r="E626" s="1" t="s">
        <v>199</v>
      </c>
      <c r="O626" s="1" t="s">
        <v>327</v>
      </c>
      <c r="P626" s="1" t="s">
        <v>279</v>
      </c>
      <c r="Q626" s="1" t="s">
        <v>279</v>
      </c>
      <c r="AA626" s="1">
        <f t="shared" si="248"/>
        <v>168847.03854989243</v>
      </c>
      <c r="AC626" s="31" t="str">
        <f>IF(OR(RepP!$J$3="",RepP!$J$3=0,COUNTIF(Lists!$D:$D,RepP!$J$3)=0),Lists!$D$9,IF(RepP!$J$3=Lists!$D$9,Lists!$D$9,IF(RepP!$J$3=$E626,RepP!$J$3,"")))</f>
        <v>Все проекты</v>
      </c>
      <c r="AD626" s="31">
        <f>IF(OR(U626="",U626=0),0,MAX(AD$2:AD625)+1)</f>
        <v>0</v>
      </c>
    </row>
    <row r="627" spans="1:30" x14ac:dyDescent="0.3">
      <c r="A627" s="41">
        <f>ROW()</f>
        <v>627</v>
      </c>
      <c r="B627" s="26">
        <f>IF(AND(O627=0,P627=0,Q627=0,Y627=0),0,IF(OR(COUNTIFS(Items!$E:$E,O627,Items!$F:$F,P627,Items!$G:$G,Q627)=1,COUNTIFS(Items!$M:$M,O627,Items!$N:$N,P627,Items!$O:$O,Q627)=1,COUNTIFS(Items!$U:$U,O627,Items!$V:$V,P627,Items!$W:$W,Q627)=1),0,1))</f>
        <v>0</v>
      </c>
      <c r="D627" s="24">
        <f t="shared" si="249"/>
        <v>46379</v>
      </c>
      <c r="E627" s="1" t="s">
        <v>199</v>
      </c>
      <c r="O627" s="1" t="s">
        <v>327</v>
      </c>
      <c r="P627" s="1" t="s">
        <v>279</v>
      </c>
      <c r="Q627" s="1" t="s">
        <v>279</v>
      </c>
      <c r="AA627" s="1">
        <f t="shared" si="248"/>
        <v>168847.03854989243</v>
      </c>
      <c r="AC627" s="31" t="str">
        <f>IF(OR(RepP!$J$3="",RepP!$J$3=0,COUNTIF(Lists!$D:$D,RepP!$J$3)=0),Lists!$D$9,IF(RepP!$J$3=Lists!$D$9,Lists!$D$9,IF(RepP!$J$3=$E627,RepP!$J$3,"")))</f>
        <v>Все проекты</v>
      </c>
      <c r="AD627" s="31">
        <f>IF(OR(U627="",U627=0),0,MAX(AD$2:AD626)+1)</f>
        <v>0</v>
      </c>
    </row>
    <row r="628" spans="1:30" x14ac:dyDescent="0.3">
      <c r="A628" s="41">
        <f>ROW()</f>
        <v>628</v>
      </c>
      <c r="B628" s="26">
        <f>IF(AND(O628=0,P628=0,Q628=0,Y628=0),0,IF(OR(COUNTIFS(Items!$E:$E,O628,Items!$F:$F,P628,Items!$G:$G,Q628)=1,COUNTIFS(Items!$M:$M,O628,Items!$N:$N,P628,Items!$O:$O,Q628)=1,COUNTIFS(Items!$U:$U,O628,Items!$V:$V,P628,Items!$W:$W,Q628)=1),0,1))</f>
        <v>0</v>
      </c>
      <c r="D628" s="24">
        <f t="shared" si="249"/>
        <v>46409</v>
      </c>
      <c r="E628" s="1" t="s">
        <v>199</v>
      </c>
      <c r="O628" s="1" t="s">
        <v>327</v>
      </c>
      <c r="P628" s="1" t="s">
        <v>279</v>
      </c>
      <c r="Q628" s="1" t="s">
        <v>279</v>
      </c>
      <c r="AA628" s="1">
        <f t="shared" si="248"/>
        <v>168847.03854989243</v>
      </c>
      <c r="AC628" s="31" t="str">
        <f>IF(OR(RepP!$J$3="",RepP!$J$3=0,COUNTIF(Lists!$D:$D,RepP!$J$3)=0),Lists!$D$9,IF(RepP!$J$3=Lists!$D$9,Lists!$D$9,IF(RepP!$J$3=$E628,RepP!$J$3,"")))</f>
        <v>Все проекты</v>
      </c>
      <c r="AD628" s="31">
        <f>IF(OR(U628="",U628=0),0,MAX(AD$2:AD627)+1)</f>
        <v>0</v>
      </c>
    </row>
    <row r="629" spans="1:30" x14ac:dyDescent="0.3">
      <c r="A629" s="41">
        <f>ROW()</f>
        <v>629</v>
      </c>
      <c r="B629" s="26">
        <f>IF(AND(O629=0,P629=0,Q629=0,Y629=0),0,IF(OR(COUNTIFS(Items!$E:$E,O629,Items!$F:$F,P629,Items!$G:$G,Q629)=1,COUNTIFS(Items!$M:$M,O629,Items!$N:$N,P629,Items!$O:$O,Q629)=1,COUNTIFS(Items!$U:$U,O629,Items!$V:$V,P629,Items!$W:$W,Q629)=1),0,1))</f>
        <v>0</v>
      </c>
      <c r="D629" s="24">
        <f t="shared" si="249"/>
        <v>46439</v>
      </c>
      <c r="E629" s="1" t="s">
        <v>199</v>
      </c>
      <c r="O629" s="1" t="s">
        <v>327</v>
      </c>
      <c r="P629" s="1" t="s">
        <v>279</v>
      </c>
      <c r="Q629" s="1" t="s">
        <v>279</v>
      </c>
      <c r="AA629" s="1">
        <f t="shared" si="248"/>
        <v>168847.03854989243</v>
      </c>
      <c r="AC629" s="31" t="str">
        <f>IF(OR(RepP!$J$3="",RepP!$J$3=0,COUNTIF(Lists!$D:$D,RepP!$J$3)=0),Lists!$D$9,IF(RepP!$J$3=Lists!$D$9,Lists!$D$9,IF(RepP!$J$3=$E629,RepP!$J$3,"")))</f>
        <v>Все проекты</v>
      </c>
      <c r="AD629" s="31">
        <f>IF(OR(U629="",U629=0),0,MAX(AD$2:AD628)+1)</f>
        <v>0</v>
      </c>
    </row>
    <row r="630" spans="1:30" x14ac:dyDescent="0.3">
      <c r="A630" s="41">
        <f>ROW()</f>
        <v>630</v>
      </c>
      <c r="B630" s="26">
        <f>IF(AND(O630=0,P630=0,Q630=0,Y630=0),0,IF(OR(COUNTIFS(Items!$E:$E,O630,Items!$F:$F,P630,Items!$G:$G,Q630)=1,COUNTIFS(Items!$M:$M,O630,Items!$N:$N,P630,Items!$O:$O,Q630)=1,COUNTIFS(Items!$U:$U,O630,Items!$V:$V,P630,Items!$W:$W,Q630)=1),0,1))</f>
        <v>0</v>
      </c>
      <c r="D630" s="24">
        <f t="shared" si="249"/>
        <v>46469</v>
      </c>
      <c r="E630" s="1" t="s">
        <v>199</v>
      </c>
      <c r="O630" s="1" t="s">
        <v>327</v>
      </c>
      <c r="P630" s="1" t="s">
        <v>279</v>
      </c>
      <c r="Q630" s="1" t="s">
        <v>279</v>
      </c>
      <c r="AA630" s="1">
        <f t="shared" si="248"/>
        <v>168847.03854989243</v>
      </c>
      <c r="AC630" s="31" t="str">
        <f>IF(OR(RepP!$J$3="",RepP!$J$3=0,COUNTIF(Lists!$D:$D,RepP!$J$3)=0),Lists!$D$9,IF(RepP!$J$3=Lists!$D$9,Lists!$D$9,IF(RepP!$J$3=$E630,RepP!$J$3,"")))</f>
        <v>Все проекты</v>
      </c>
      <c r="AD630" s="31">
        <f>IF(OR(U630="",U630=0),0,MAX(AD$2:AD629)+1)</f>
        <v>0</v>
      </c>
    </row>
    <row r="631" spans="1:30" x14ac:dyDescent="0.3">
      <c r="A631" s="41">
        <f>ROW()</f>
        <v>631</v>
      </c>
      <c r="B631" s="26">
        <f>IF(AND(O631=0,P631=0,Q631=0,Y631=0),0,IF(OR(COUNTIFS(Items!$E:$E,O631,Items!$F:$F,P631,Items!$G:$G,Q631)=1,COUNTIFS(Items!$M:$M,O631,Items!$N:$N,P631,Items!$O:$O,Q631)=1,COUNTIFS(Items!$U:$U,O631,Items!$V:$V,P631,Items!$W:$W,Q631)=1),0,1))</f>
        <v>0</v>
      </c>
      <c r="D631" s="24">
        <f t="shared" si="249"/>
        <v>46499</v>
      </c>
      <c r="E631" s="1" t="s">
        <v>199</v>
      </c>
      <c r="O631" s="1" t="s">
        <v>327</v>
      </c>
      <c r="P631" s="1" t="s">
        <v>279</v>
      </c>
      <c r="Q631" s="1" t="s">
        <v>279</v>
      </c>
      <c r="AA631" s="1">
        <f t="shared" si="248"/>
        <v>168847.03854989243</v>
      </c>
      <c r="AC631" s="31" t="str">
        <f>IF(OR(RepP!$J$3="",RepP!$J$3=0,COUNTIF(Lists!$D:$D,RepP!$J$3)=0),Lists!$D$9,IF(RepP!$J$3=Lists!$D$9,Lists!$D$9,IF(RepP!$J$3=$E631,RepP!$J$3,"")))</f>
        <v>Все проекты</v>
      </c>
      <c r="AD631" s="31">
        <f>IF(OR(U631="",U631=0),0,MAX(AD$2:AD630)+1)</f>
        <v>0</v>
      </c>
    </row>
    <row r="632" spans="1:30" x14ac:dyDescent="0.3">
      <c r="A632" s="41">
        <f>ROW()</f>
        <v>632</v>
      </c>
      <c r="B632" s="26">
        <f>IF(AND(O632=0,P632=0,Q632=0,Y632=0),0,IF(OR(COUNTIFS(Items!$E:$E,O632,Items!$F:$F,P632,Items!$G:$G,Q632)=1,COUNTIFS(Items!$M:$M,O632,Items!$N:$N,P632,Items!$O:$O,Q632)=1,COUNTIFS(Items!$U:$U,O632,Items!$V:$V,P632,Items!$W:$W,Q632)=1),0,1))</f>
        <v>0</v>
      </c>
      <c r="D632" s="24">
        <f t="shared" si="249"/>
        <v>46529</v>
      </c>
      <c r="E632" s="1" t="s">
        <v>199</v>
      </c>
      <c r="O632" s="1" t="s">
        <v>327</v>
      </c>
      <c r="P632" s="1" t="s">
        <v>279</v>
      </c>
      <c r="Q632" s="1" t="s">
        <v>279</v>
      </c>
      <c r="AA632" s="1">
        <f t="shared" si="248"/>
        <v>168847.03854989243</v>
      </c>
      <c r="AC632" s="31" t="str">
        <f>IF(OR(RepP!$J$3="",RepP!$J$3=0,COUNTIF(Lists!$D:$D,RepP!$J$3)=0),Lists!$D$9,IF(RepP!$J$3=Lists!$D$9,Lists!$D$9,IF(RepP!$J$3=$E632,RepP!$J$3,"")))</f>
        <v>Все проекты</v>
      </c>
      <c r="AD632" s="31">
        <f>IF(OR(U632="",U632=0),0,MAX(AD$2:AD631)+1)</f>
        <v>0</v>
      </c>
    </row>
    <row r="633" spans="1:30" x14ac:dyDescent="0.3">
      <c r="A633" s="41">
        <f>ROW()</f>
        <v>633</v>
      </c>
      <c r="B633" s="26">
        <f>IF(AND(O633=0,P633=0,Q633=0,Y633=0),0,IF(OR(COUNTIFS(Items!$E:$E,O633,Items!$F:$F,P633,Items!$G:$G,Q633)=1,COUNTIFS(Items!$M:$M,O633,Items!$N:$N,P633,Items!$O:$O,Q633)=1,COUNTIFS(Items!$U:$U,O633,Items!$V:$V,P633,Items!$W:$W,Q633)=1),0,1))</f>
        <v>0</v>
      </c>
      <c r="D633" s="24">
        <f t="shared" si="249"/>
        <v>46559</v>
      </c>
      <c r="E633" s="1" t="s">
        <v>199</v>
      </c>
      <c r="O633" s="1" t="s">
        <v>327</v>
      </c>
      <c r="P633" s="1" t="s">
        <v>279</v>
      </c>
      <c r="Q633" s="1" t="s">
        <v>279</v>
      </c>
      <c r="AA633" s="1">
        <f t="shared" si="248"/>
        <v>168847.03854989243</v>
      </c>
      <c r="AC633" s="31" t="str">
        <f>IF(OR(RepP!$J$3="",RepP!$J$3=0,COUNTIF(Lists!$D:$D,RepP!$J$3)=0),Lists!$D$9,IF(RepP!$J$3=Lists!$D$9,Lists!$D$9,IF(RepP!$J$3=$E633,RepP!$J$3,"")))</f>
        <v>Все проекты</v>
      </c>
      <c r="AD633" s="31">
        <f>IF(OR(U633="",U633=0),0,MAX(AD$2:AD632)+1)</f>
        <v>0</v>
      </c>
    </row>
    <row r="634" spans="1:30" x14ac:dyDescent="0.3">
      <c r="A634" s="41">
        <f>ROW()</f>
        <v>634</v>
      </c>
      <c r="B634" s="26">
        <f>IF(AND(O634=0,P634=0,Q634=0,Y634=0),0,IF(OR(COUNTIFS(Items!$E:$E,O634,Items!$F:$F,P634,Items!$G:$G,Q634)=1,COUNTIFS(Items!$M:$M,O634,Items!$N:$N,P634,Items!$O:$O,Q634)=1,COUNTIFS(Items!$U:$U,O634,Items!$V:$V,P634,Items!$W:$W,Q634)=1),0,1))</f>
        <v>0</v>
      </c>
      <c r="D634" s="24">
        <f t="shared" si="249"/>
        <v>46589</v>
      </c>
      <c r="E634" s="1" t="s">
        <v>199</v>
      </c>
      <c r="O634" s="1" t="s">
        <v>327</v>
      </c>
      <c r="P634" s="1" t="s">
        <v>279</v>
      </c>
      <c r="Q634" s="1" t="s">
        <v>279</v>
      </c>
      <c r="AA634" s="1">
        <f t="shared" si="248"/>
        <v>168847.03854989243</v>
      </c>
      <c r="AC634" s="31" t="str">
        <f>IF(OR(RepP!$J$3="",RepP!$J$3=0,COUNTIF(Lists!$D:$D,RepP!$J$3)=0),Lists!$D$9,IF(RepP!$J$3=Lists!$D$9,Lists!$D$9,IF(RepP!$J$3=$E634,RepP!$J$3,"")))</f>
        <v>Все проекты</v>
      </c>
      <c r="AD634" s="31">
        <f>IF(OR(U634="",U634=0),0,MAX(AD$2:AD633)+1)</f>
        <v>0</v>
      </c>
    </row>
    <row r="635" spans="1:30" x14ac:dyDescent="0.3">
      <c r="A635" s="41">
        <f>ROW()</f>
        <v>635</v>
      </c>
      <c r="B635" s="26">
        <f>IF(AND(O635=0,P635=0,Q635=0,Y635=0),0,IF(OR(COUNTIFS(Items!$E:$E,O635,Items!$F:$F,P635,Items!$G:$G,Q635)=1,COUNTIFS(Items!$M:$M,O635,Items!$N:$N,P635,Items!$O:$O,Q635)=1,COUNTIFS(Items!$U:$U,O635,Items!$V:$V,P635,Items!$W:$W,Q635)=1),0,1))</f>
        <v>0</v>
      </c>
      <c r="D635" s="24">
        <f t="shared" si="249"/>
        <v>46619</v>
      </c>
      <c r="E635" s="1" t="s">
        <v>199</v>
      </c>
      <c r="O635" s="1" t="s">
        <v>327</v>
      </c>
      <c r="P635" s="1" t="s">
        <v>279</v>
      </c>
      <c r="Q635" s="1" t="s">
        <v>279</v>
      </c>
      <c r="AA635" s="1">
        <f t="shared" si="248"/>
        <v>168847.03854989243</v>
      </c>
      <c r="AC635" s="31" t="str">
        <f>IF(OR(RepP!$J$3="",RepP!$J$3=0,COUNTIF(Lists!$D:$D,RepP!$J$3)=0),Lists!$D$9,IF(RepP!$J$3=Lists!$D$9,Lists!$D$9,IF(RepP!$J$3=$E635,RepP!$J$3,"")))</f>
        <v>Все проекты</v>
      </c>
      <c r="AD635" s="31">
        <f>IF(OR(U635="",U635=0),0,MAX(AD$2:AD634)+1)</f>
        <v>0</v>
      </c>
    </row>
    <row r="636" spans="1:30" x14ac:dyDescent="0.3">
      <c r="A636" s="41">
        <f>ROW()</f>
        <v>636</v>
      </c>
      <c r="B636" s="26">
        <f>IF(AND(O636=0,P636=0,Q636=0,Y636=0),0,IF(OR(COUNTIFS(Items!$E:$E,O636,Items!$F:$F,P636,Items!$G:$G,Q636)=1,COUNTIFS(Items!$M:$M,O636,Items!$N:$N,P636,Items!$O:$O,Q636)=1,COUNTIFS(Items!$U:$U,O636,Items!$V:$V,P636,Items!$W:$W,Q636)=1),0,1))</f>
        <v>0</v>
      </c>
      <c r="D636" s="24">
        <f t="shared" si="249"/>
        <v>46649</v>
      </c>
      <c r="E636" s="1" t="s">
        <v>199</v>
      </c>
      <c r="O636" s="1" t="s">
        <v>327</v>
      </c>
      <c r="P636" s="1" t="s">
        <v>279</v>
      </c>
      <c r="Q636" s="1" t="s">
        <v>279</v>
      </c>
      <c r="AA636" s="1">
        <f t="shared" si="248"/>
        <v>168847.03854989243</v>
      </c>
      <c r="AC636" s="31" t="str">
        <f>IF(OR(RepP!$J$3="",RepP!$J$3=0,COUNTIF(Lists!$D:$D,RepP!$J$3)=0),Lists!$D$9,IF(RepP!$J$3=Lists!$D$9,Lists!$D$9,IF(RepP!$J$3=$E636,RepP!$J$3,"")))</f>
        <v>Все проекты</v>
      </c>
      <c r="AD636" s="31">
        <f>IF(OR(U636="",U636=0),0,MAX(AD$2:AD635)+1)</f>
        <v>0</v>
      </c>
    </row>
    <row r="637" spans="1:30" x14ac:dyDescent="0.3">
      <c r="A637" s="41">
        <f>ROW()</f>
        <v>637</v>
      </c>
      <c r="B637" s="26">
        <f>IF(AND(O637=0,P637=0,Q637=0,Y637=0),0,IF(OR(COUNTIFS(Items!$E:$E,O637,Items!$F:$F,P637,Items!$G:$G,Q637)=1,COUNTIFS(Items!$M:$M,O637,Items!$N:$N,P637,Items!$O:$O,Q637)=1,COUNTIFS(Items!$U:$U,O637,Items!$V:$V,P637,Items!$W:$W,Q637)=1),0,1))</f>
        <v>0</v>
      </c>
      <c r="D637" s="24">
        <f t="shared" si="249"/>
        <v>46679</v>
      </c>
      <c r="E637" s="1" t="s">
        <v>199</v>
      </c>
      <c r="O637" s="1" t="s">
        <v>327</v>
      </c>
      <c r="P637" s="1" t="s">
        <v>279</v>
      </c>
      <c r="Q637" s="1" t="s">
        <v>279</v>
      </c>
      <c r="AA637" s="1">
        <f t="shared" si="248"/>
        <v>168847.03854989243</v>
      </c>
      <c r="AC637" s="31" t="str">
        <f>IF(OR(RepP!$J$3="",RepP!$J$3=0,COUNTIF(Lists!$D:$D,RepP!$J$3)=0),Lists!$D$9,IF(RepP!$J$3=Lists!$D$9,Lists!$D$9,IF(RepP!$J$3=$E637,RepP!$J$3,"")))</f>
        <v>Все проекты</v>
      </c>
      <c r="AD637" s="31">
        <f>IF(OR(U637="",U637=0),0,MAX(AD$2:AD636)+1)</f>
        <v>0</v>
      </c>
    </row>
    <row r="638" spans="1:30" x14ac:dyDescent="0.3">
      <c r="A638" s="41">
        <f>ROW()</f>
        <v>638</v>
      </c>
      <c r="B638" s="26">
        <f>IF(AND(O638=0,P638=0,Q638=0,Y638=0),0,IF(OR(COUNTIFS(Items!$E:$E,O638,Items!$F:$F,P638,Items!$G:$G,Q638)=1,COUNTIFS(Items!$M:$M,O638,Items!$N:$N,P638,Items!$O:$O,Q638)=1,COUNTIFS(Items!$U:$U,O638,Items!$V:$V,P638,Items!$W:$W,Q638)=1),0,1))</f>
        <v>0</v>
      </c>
      <c r="D638" s="24">
        <f t="shared" si="249"/>
        <v>46709</v>
      </c>
      <c r="E638" s="1" t="s">
        <v>199</v>
      </c>
      <c r="O638" s="1" t="s">
        <v>327</v>
      </c>
      <c r="P638" s="1" t="s">
        <v>279</v>
      </c>
      <c r="Q638" s="1" t="s">
        <v>279</v>
      </c>
      <c r="AA638" s="1">
        <f t="shared" si="248"/>
        <v>168847.03854989243</v>
      </c>
      <c r="AC638" s="31" t="str">
        <f>IF(OR(RepP!$J$3="",RepP!$J$3=0,COUNTIF(Lists!$D:$D,RepP!$J$3)=0),Lists!$D$9,IF(RepP!$J$3=Lists!$D$9,Lists!$D$9,IF(RepP!$J$3=$E638,RepP!$J$3,"")))</f>
        <v>Все проекты</v>
      </c>
      <c r="AD638" s="31">
        <f>IF(OR(U638="",U638=0),0,MAX(AD$2:AD637)+1)</f>
        <v>0</v>
      </c>
    </row>
    <row r="639" spans="1:30" x14ac:dyDescent="0.3">
      <c r="A639" s="41">
        <f>ROW()</f>
        <v>639</v>
      </c>
      <c r="B639" s="26">
        <f>IF(AND(O639=0,P639=0,Q639=0,Y639=0),0,IF(OR(COUNTIFS(Items!$E:$E,O639,Items!$F:$F,P639,Items!$G:$G,Q639)=1,COUNTIFS(Items!$M:$M,O639,Items!$N:$N,P639,Items!$O:$O,Q639)=1,COUNTIFS(Items!$U:$U,O639,Items!$V:$V,P639,Items!$W:$W,Q639)=1),0,1))</f>
        <v>0</v>
      </c>
      <c r="D639" s="24">
        <f t="shared" si="249"/>
        <v>46739</v>
      </c>
      <c r="E639" s="1" t="s">
        <v>199</v>
      </c>
      <c r="O639" s="1" t="s">
        <v>327</v>
      </c>
      <c r="P639" s="1" t="s">
        <v>279</v>
      </c>
      <c r="Q639" s="1" t="s">
        <v>279</v>
      </c>
      <c r="AA639" s="1">
        <f t="shared" si="248"/>
        <v>168847.03854989243</v>
      </c>
      <c r="AC639" s="31" t="str">
        <f>IF(OR(RepP!$J$3="",RepP!$J$3=0,COUNTIF(Lists!$D:$D,RepP!$J$3)=0),Lists!$D$9,IF(RepP!$J$3=Lists!$D$9,Lists!$D$9,IF(RepP!$J$3=$E639,RepP!$J$3,"")))</f>
        <v>Все проекты</v>
      </c>
      <c r="AD639" s="31">
        <f>IF(OR(U639="",U639=0),0,MAX(AD$2:AD638)+1)</f>
        <v>0</v>
      </c>
    </row>
    <row r="640" spans="1:30" x14ac:dyDescent="0.3">
      <c r="A640" s="41">
        <f>ROW()</f>
        <v>640</v>
      </c>
      <c r="B640" s="26">
        <f>IF(AND(O640=0,P640=0,Q640=0,Y640=0),0,IF(OR(COUNTIFS(Items!$E:$E,O640,Items!$F:$F,P640,Items!$G:$G,Q640)=1,COUNTIFS(Items!$M:$M,O640,Items!$N:$N,P640,Items!$O:$O,Q640)=1,COUNTIFS(Items!$U:$U,O640,Items!$V:$V,P640,Items!$W:$W,Q640)=1),0,1))</f>
        <v>0</v>
      </c>
      <c r="D640" s="24">
        <f t="shared" si="249"/>
        <v>46769</v>
      </c>
      <c r="E640" s="1" t="s">
        <v>199</v>
      </c>
      <c r="O640" s="1" t="s">
        <v>327</v>
      </c>
      <c r="P640" s="1" t="s">
        <v>279</v>
      </c>
      <c r="Q640" s="1" t="s">
        <v>279</v>
      </c>
      <c r="AA640" s="1">
        <f t="shared" si="248"/>
        <v>168847.03854989243</v>
      </c>
      <c r="AC640" s="31" t="str">
        <f>IF(OR(RepP!$J$3="",RepP!$J$3=0,COUNTIF(Lists!$D:$D,RepP!$J$3)=0),Lists!$D$9,IF(RepP!$J$3=Lists!$D$9,Lists!$D$9,IF(RepP!$J$3=$E640,RepP!$J$3,"")))</f>
        <v>Все проекты</v>
      </c>
      <c r="AD640" s="31">
        <f>IF(OR(U640="",U640=0),0,MAX(AD$2:AD639)+1)</f>
        <v>0</v>
      </c>
    </row>
    <row r="641" spans="1:30" x14ac:dyDescent="0.3">
      <c r="A641" s="41">
        <f>ROW()</f>
        <v>641</v>
      </c>
      <c r="B641" s="26">
        <f>IF(AND(O641=0,P641=0,Q641=0,Y641=0),0,IF(OR(COUNTIFS(Items!$E:$E,O641,Items!$F:$F,P641,Items!$G:$G,Q641)=1,COUNTIFS(Items!$M:$M,O641,Items!$N:$N,P641,Items!$O:$O,Q641)=1,COUNTIFS(Items!$U:$U,O641,Items!$V:$V,P641,Items!$W:$W,Q641)=1),0,1))</f>
        <v>0</v>
      </c>
      <c r="D641" s="24">
        <f t="shared" si="249"/>
        <v>46799</v>
      </c>
      <c r="E641" s="1" t="s">
        <v>199</v>
      </c>
      <c r="O641" s="1" t="s">
        <v>327</v>
      </c>
      <c r="P641" s="1" t="s">
        <v>279</v>
      </c>
      <c r="Q641" s="1" t="s">
        <v>279</v>
      </c>
      <c r="AA641" s="1">
        <f t="shared" si="248"/>
        <v>168847.03854989243</v>
      </c>
      <c r="AC641" s="31" t="str">
        <f>IF(OR(RepP!$J$3="",RepP!$J$3=0,COUNTIF(Lists!$D:$D,RepP!$J$3)=0),Lists!$D$9,IF(RepP!$J$3=Lists!$D$9,Lists!$D$9,IF(RepP!$J$3=$E641,RepP!$J$3,"")))</f>
        <v>Все проекты</v>
      </c>
      <c r="AD641" s="31">
        <f>IF(OR(U641="",U641=0),0,MAX(AD$2:AD640)+1)</f>
        <v>0</v>
      </c>
    </row>
    <row r="642" spans="1:30" x14ac:dyDescent="0.3">
      <c r="A642" s="41">
        <f>ROW()</f>
        <v>642</v>
      </c>
      <c r="B642" s="26">
        <f>IF(AND(O642=0,P642=0,Q642=0,Y642=0),0,IF(OR(COUNTIFS(Items!$E:$E,O642,Items!$F:$F,P642,Items!$G:$G,Q642)=1,COUNTIFS(Items!$M:$M,O642,Items!$N:$N,P642,Items!$O:$O,Q642)=1,COUNTIFS(Items!$U:$U,O642,Items!$V:$V,P642,Items!$W:$W,Q642)=1),0,1))</f>
        <v>0</v>
      </c>
      <c r="D642" s="24">
        <f t="shared" si="249"/>
        <v>46829</v>
      </c>
      <c r="E642" s="1" t="s">
        <v>199</v>
      </c>
      <c r="O642" s="1" t="s">
        <v>327</v>
      </c>
      <c r="P642" s="1" t="s">
        <v>279</v>
      </c>
      <c r="Q642" s="1" t="s">
        <v>279</v>
      </c>
      <c r="AA642" s="1">
        <f t="shared" si="248"/>
        <v>168847.03854989243</v>
      </c>
      <c r="AC642" s="31" t="str">
        <f>IF(OR(RepP!$J$3="",RepP!$J$3=0,COUNTIF(Lists!$D:$D,RepP!$J$3)=0),Lists!$D$9,IF(RepP!$J$3=Lists!$D$9,Lists!$D$9,IF(RepP!$J$3=$E642,RepP!$J$3,"")))</f>
        <v>Все проекты</v>
      </c>
      <c r="AD642" s="31">
        <f>IF(OR(U642="",U642=0),0,MAX(AD$2:AD641)+1)</f>
        <v>0</v>
      </c>
    </row>
    <row r="643" spans="1:30" x14ac:dyDescent="0.3">
      <c r="A643" s="41">
        <f>ROW()</f>
        <v>643</v>
      </c>
      <c r="B643" s="26">
        <f>IF(AND(O643=0,P643=0,Q643=0,Y643=0),0,IF(OR(COUNTIFS(Items!$E:$E,O643,Items!$F:$F,P643,Items!$G:$G,Q643)=1,COUNTIFS(Items!$M:$M,O643,Items!$N:$N,P643,Items!$O:$O,Q643)=1,COUNTIFS(Items!$U:$U,O643,Items!$V:$V,P643,Items!$W:$W,Q643)=1),0,1))</f>
        <v>0</v>
      </c>
      <c r="D643" s="24">
        <f t="shared" si="249"/>
        <v>46859</v>
      </c>
      <c r="E643" s="1" t="s">
        <v>199</v>
      </c>
      <c r="O643" s="1" t="s">
        <v>327</v>
      </c>
      <c r="P643" s="1" t="s">
        <v>279</v>
      </c>
      <c r="Q643" s="1" t="s">
        <v>279</v>
      </c>
      <c r="AA643" s="1">
        <f t="shared" si="248"/>
        <v>168847.03854989243</v>
      </c>
      <c r="AC643" s="31" t="str">
        <f>IF(OR(RepP!$J$3="",RepP!$J$3=0,COUNTIF(Lists!$D:$D,RepP!$J$3)=0),Lists!$D$9,IF(RepP!$J$3=Lists!$D$9,Lists!$D$9,IF(RepP!$J$3=$E643,RepP!$J$3,"")))</f>
        <v>Все проекты</v>
      </c>
      <c r="AD643" s="31">
        <f>IF(OR(U643="",U643=0),0,MAX(AD$2:AD642)+1)</f>
        <v>0</v>
      </c>
    </row>
    <row r="644" spans="1:30" x14ac:dyDescent="0.3">
      <c r="A644" s="41">
        <f>ROW()</f>
        <v>644</v>
      </c>
      <c r="B644" s="26">
        <f>IF(AND(O644=0,P644=0,Q644=0,Y644=0),0,IF(OR(COUNTIFS(Items!$E:$E,O644,Items!$F:$F,P644,Items!$G:$G,Q644)=1,COUNTIFS(Items!$M:$M,O644,Items!$N:$N,P644,Items!$O:$O,Q644)=1,COUNTIFS(Items!$U:$U,O644,Items!$V:$V,P644,Items!$W:$W,Q644)=1),0,1))</f>
        <v>0</v>
      </c>
      <c r="D644" s="24">
        <f t="shared" si="249"/>
        <v>46889</v>
      </c>
      <c r="E644" s="1" t="s">
        <v>199</v>
      </c>
      <c r="O644" s="1" t="s">
        <v>327</v>
      </c>
      <c r="P644" s="1" t="s">
        <v>279</v>
      </c>
      <c r="Q644" s="1" t="s">
        <v>279</v>
      </c>
      <c r="AA644" s="1">
        <f t="shared" si="248"/>
        <v>168847.03854989243</v>
      </c>
      <c r="AC644" s="31" t="str">
        <f>IF(OR(RepP!$J$3="",RepP!$J$3=0,COUNTIF(Lists!$D:$D,RepP!$J$3)=0),Lists!$D$9,IF(RepP!$J$3=Lists!$D$9,Lists!$D$9,IF(RepP!$J$3=$E644,RepP!$J$3,"")))</f>
        <v>Все проекты</v>
      </c>
      <c r="AD644" s="31">
        <f>IF(OR(U644="",U644=0),0,MAX(AD$2:AD643)+1)</f>
        <v>0</v>
      </c>
    </row>
    <row r="645" spans="1:30" x14ac:dyDescent="0.3">
      <c r="A645" s="41">
        <f>ROW()</f>
        <v>645</v>
      </c>
      <c r="B645" s="26">
        <f>IF(AND(O645=0,P645=0,Q645=0,Y645=0),0,IF(OR(COUNTIFS(Items!$E:$E,O645,Items!$F:$F,P645,Items!$G:$G,Q645)=1,COUNTIFS(Items!$M:$M,O645,Items!$N:$N,P645,Items!$O:$O,Q645)=1,COUNTIFS(Items!$U:$U,O645,Items!$V:$V,P645,Items!$W:$W,Q645)=1),0,1))</f>
        <v>0</v>
      </c>
      <c r="D645" s="24">
        <f t="shared" si="249"/>
        <v>46919</v>
      </c>
      <c r="E645" s="1" t="s">
        <v>199</v>
      </c>
      <c r="O645" s="1" t="s">
        <v>327</v>
      </c>
      <c r="P645" s="1" t="s">
        <v>279</v>
      </c>
      <c r="Q645" s="1" t="s">
        <v>279</v>
      </c>
      <c r="AA645" s="1">
        <f t="shared" si="248"/>
        <v>168847.03854989243</v>
      </c>
      <c r="AC645" s="31" t="str">
        <f>IF(OR(RepP!$J$3="",RepP!$J$3=0,COUNTIF(Lists!$D:$D,RepP!$J$3)=0),Lists!$D$9,IF(RepP!$J$3=Lists!$D$9,Lists!$D$9,IF(RepP!$J$3=$E645,RepP!$J$3,"")))</f>
        <v>Все проекты</v>
      </c>
      <c r="AD645" s="31">
        <f>IF(OR(U645="",U645=0),0,MAX(AD$2:AD644)+1)</f>
        <v>0</v>
      </c>
    </row>
    <row r="646" spans="1:30" x14ac:dyDescent="0.3">
      <c r="A646" s="41">
        <f>ROW()</f>
        <v>646</v>
      </c>
      <c r="B646" s="26">
        <f>IF(AND(O646=0,P646=0,Q646=0,Y646=0),0,IF(OR(COUNTIFS(Items!$E:$E,O646,Items!$F:$F,P646,Items!$G:$G,Q646)=1,COUNTIFS(Items!$M:$M,O646,Items!$N:$N,P646,Items!$O:$O,Q646)=1,COUNTIFS(Items!$U:$U,O646,Items!$V:$V,P646,Items!$W:$W,Q646)=1),0,1))</f>
        <v>0</v>
      </c>
      <c r="D646" s="24">
        <f t="shared" si="249"/>
        <v>46949</v>
      </c>
      <c r="E646" s="1" t="s">
        <v>199</v>
      </c>
      <c r="O646" s="1" t="s">
        <v>327</v>
      </c>
      <c r="P646" s="1" t="s">
        <v>279</v>
      </c>
      <c r="Q646" s="1" t="s">
        <v>279</v>
      </c>
      <c r="AA646" s="1">
        <f t="shared" si="248"/>
        <v>168847.03854989243</v>
      </c>
      <c r="AC646" s="31" t="str">
        <f>IF(OR(RepP!$J$3="",RepP!$J$3=0,COUNTIF(Lists!$D:$D,RepP!$J$3)=0),Lists!$D$9,IF(RepP!$J$3=Lists!$D$9,Lists!$D$9,IF(RepP!$J$3=$E646,RepP!$J$3,"")))</f>
        <v>Все проекты</v>
      </c>
      <c r="AD646" s="31">
        <f>IF(OR(U646="",U646=0),0,MAX(AD$2:AD645)+1)</f>
        <v>0</v>
      </c>
    </row>
    <row r="647" spans="1:30" x14ac:dyDescent="0.3">
      <c r="A647" s="41">
        <f>ROW()</f>
        <v>647</v>
      </c>
      <c r="B647" s="26">
        <f>IF(AND(O647=0,P647=0,Q647=0,Y647=0),0,IF(OR(COUNTIFS(Items!$E:$E,O647,Items!$F:$F,P647,Items!$G:$G,Q647)=1,COUNTIFS(Items!$M:$M,O647,Items!$N:$N,P647,Items!$O:$O,Q647)=1,COUNTIFS(Items!$U:$U,O647,Items!$V:$V,P647,Items!$W:$W,Q647)=1),0,1))</f>
        <v>0</v>
      </c>
      <c r="D647" s="24">
        <f t="shared" si="249"/>
        <v>46979</v>
      </c>
      <c r="E647" s="1" t="s">
        <v>199</v>
      </c>
      <c r="O647" s="1" t="s">
        <v>327</v>
      </c>
      <c r="P647" s="1" t="s">
        <v>279</v>
      </c>
      <c r="Q647" s="1" t="s">
        <v>279</v>
      </c>
      <c r="AA647" s="1">
        <f t="shared" si="248"/>
        <v>168847.03854989243</v>
      </c>
      <c r="AC647" s="31" t="str">
        <f>IF(OR(RepP!$J$3="",RepP!$J$3=0,COUNTIF(Lists!$D:$D,RepP!$J$3)=0),Lists!$D$9,IF(RepP!$J$3=Lists!$D$9,Lists!$D$9,IF(RepP!$J$3=$E647,RepP!$J$3,"")))</f>
        <v>Все проекты</v>
      </c>
      <c r="AD647" s="31">
        <f>IF(OR(U647="",U647=0),0,MAX(AD$2:AD646)+1)</f>
        <v>0</v>
      </c>
    </row>
    <row r="648" spans="1:30" x14ac:dyDescent="0.3">
      <c r="A648" s="41">
        <f>ROW()</f>
        <v>648</v>
      </c>
      <c r="B648" s="26">
        <f>IF(AND(O648=0,P648=0,Q648=0,Y648=0),0,IF(OR(COUNTIFS(Items!$E:$E,O648,Items!$F:$F,P648,Items!$G:$G,Q648)=1,COUNTIFS(Items!$M:$M,O648,Items!$N:$N,P648,Items!$O:$O,Q648)=1,COUNTIFS(Items!$U:$U,O648,Items!$V:$V,P648,Items!$W:$W,Q648)=1),0,1))</f>
        <v>0</v>
      </c>
      <c r="D648" s="24">
        <f t="shared" si="249"/>
        <v>47009</v>
      </c>
      <c r="E648" s="1" t="s">
        <v>199</v>
      </c>
      <c r="O648" s="1" t="s">
        <v>327</v>
      </c>
      <c r="P648" s="1" t="s">
        <v>279</v>
      </c>
      <c r="Q648" s="1" t="s">
        <v>279</v>
      </c>
      <c r="AA648" s="1">
        <f t="shared" si="248"/>
        <v>168847.03854989243</v>
      </c>
      <c r="AC648" s="31" t="str">
        <f>IF(OR(RepP!$J$3="",RepP!$J$3=0,COUNTIF(Lists!$D:$D,RepP!$J$3)=0),Lists!$D$9,IF(RepP!$J$3=Lists!$D$9,Lists!$D$9,IF(RepP!$J$3=$E648,RepP!$J$3,"")))</f>
        <v>Все проекты</v>
      </c>
      <c r="AD648" s="31">
        <f>IF(OR(U648="",U648=0),0,MAX(AD$2:AD647)+1)</f>
        <v>0</v>
      </c>
    </row>
    <row r="649" spans="1:30" x14ac:dyDescent="0.3">
      <c r="A649" s="41">
        <f>ROW()</f>
        <v>649</v>
      </c>
      <c r="B649" s="26">
        <f>IF(AND(O649=0,P649=0,Q649=0,Y649=0),0,IF(OR(COUNTIFS(Items!$E:$E,O649,Items!$F:$F,P649,Items!$G:$G,Q649)=1,COUNTIFS(Items!$M:$M,O649,Items!$N:$N,P649,Items!$O:$O,Q649)=1,COUNTIFS(Items!$U:$U,O649,Items!$V:$V,P649,Items!$W:$W,Q649)=1),0,1))</f>
        <v>0</v>
      </c>
      <c r="D649" s="24">
        <f t="shared" si="249"/>
        <v>47039</v>
      </c>
      <c r="E649" s="1" t="s">
        <v>199</v>
      </c>
      <c r="O649" s="1" t="s">
        <v>327</v>
      </c>
      <c r="P649" s="1" t="s">
        <v>279</v>
      </c>
      <c r="Q649" s="1" t="s">
        <v>279</v>
      </c>
      <c r="AA649" s="1">
        <f t="shared" si="248"/>
        <v>168847.03854989243</v>
      </c>
      <c r="AC649" s="31" t="str">
        <f>IF(OR(RepP!$J$3="",RepP!$J$3=0,COUNTIF(Lists!$D:$D,RepP!$J$3)=0),Lists!$D$9,IF(RepP!$J$3=Lists!$D$9,Lists!$D$9,IF(RepP!$J$3=$E649,RepP!$J$3,"")))</f>
        <v>Все проекты</v>
      </c>
      <c r="AD649" s="31">
        <f>IF(OR(U649="",U649=0),0,MAX(AD$2:AD648)+1)</f>
        <v>0</v>
      </c>
    </row>
    <row r="650" spans="1:30" x14ac:dyDescent="0.3">
      <c r="A650" s="41">
        <f>ROW()</f>
        <v>650</v>
      </c>
      <c r="B650" s="26">
        <f>IF(AND(O650=0,P650=0,Q650=0,Y650=0),0,IF(OR(COUNTIFS(Items!$E:$E,O650,Items!$F:$F,P650,Items!$G:$G,Q650)=1,COUNTIFS(Items!$M:$M,O650,Items!$N:$N,P650,Items!$O:$O,Q650)=1,COUNTIFS(Items!$U:$U,O650,Items!$V:$V,P650,Items!$W:$W,Q650)=1),0,1))</f>
        <v>0</v>
      </c>
      <c r="D650" s="24">
        <f t="shared" si="249"/>
        <v>47069</v>
      </c>
      <c r="E650" s="1" t="s">
        <v>199</v>
      </c>
      <c r="O650" s="1" t="s">
        <v>327</v>
      </c>
      <c r="P650" s="1" t="s">
        <v>279</v>
      </c>
      <c r="Q650" s="1" t="s">
        <v>279</v>
      </c>
      <c r="AA650" s="1">
        <f t="shared" si="248"/>
        <v>168847.03854989243</v>
      </c>
      <c r="AC650" s="31" t="str">
        <f>IF(OR(RepP!$J$3="",RepP!$J$3=0,COUNTIF(Lists!$D:$D,RepP!$J$3)=0),Lists!$D$9,IF(RepP!$J$3=Lists!$D$9,Lists!$D$9,IF(RepP!$J$3=$E650,RepP!$J$3,"")))</f>
        <v>Все проекты</v>
      </c>
      <c r="AD650" s="31">
        <f>IF(OR(U650="",U650=0),0,MAX(AD$2:AD649)+1)</f>
        <v>0</v>
      </c>
    </row>
    <row r="651" spans="1:30" x14ac:dyDescent="0.3">
      <c r="A651" s="41">
        <f>ROW()</f>
        <v>651</v>
      </c>
      <c r="B651" s="26">
        <f>IF(AND(O651=0,P651=0,Q651=0,Y651=0),0,IF(OR(COUNTIFS(Items!$E:$E,O651,Items!$F:$F,P651,Items!$G:$G,Q651)=1,COUNTIFS(Items!$M:$M,O651,Items!$N:$N,P651,Items!$O:$O,Q651)=1,COUNTIFS(Items!$U:$U,O651,Items!$V:$V,P651,Items!$W:$W,Q651)=1),0,1))</f>
        <v>0</v>
      </c>
      <c r="D651" s="24">
        <f t="shared" si="249"/>
        <v>47099</v>
      </c>
      <c r="E651" s="1" t="s">
        <v>199</v>
      </c>
      <c r="O651" s="1" t="s">
        <v>327</v>
      </c>
      <c r="P651" s="1" t="s">
        <v>279</v>
      </c>
      <c r="Q651" s="1" t="s">
        <v>279</v>
      </c>
      <c r="AA651" s="1">
        <f t="shared" si="248"/>
        <v>168847.03854989243</v>
      </c>
      <c r="AC651" s="31" t="str">
        <f>IF(OR(RepP!$J$3="",RepP!$J$3=0,COUNTIF(Lists!$D:$D,RepP!$J$3)=0),Lists!$D$9,IF(RepP!$J$3=Lists!$D$9,Lists!$D$9,IF(RepP!$J$3=$E651,RepP!$J$3,"")))</f>
        <v>Все проекты</v>
      </c>
      <c r="AD651" s="31">
        <f>IF(OR(U651="",U651=0),0,MAX(AD$2:AD650)+1)</f>
        <v>0</v>
      </c>
    </row>
    <row r="652" spans="1:30" x14ac:dyDescent="0.3">
      <c r="A652" s="41">
        <f>ROW()</f>
        <v>652</v>
      </c>
      <c r="B652" s="26">
        <f>IF(AND(O652=0,P652=0,Q652=0,Y652=0),0,IF(OR(COUNTIFS(Items!$E:$E,O652,Items!$F:$F,P652,Items!$G:$G,Q652)=1,COUNTIFS(Items!$M:$M,O652,Items!$N:$N,P652,Items!$O:$O,Q652)=1,COUNTIFS(Items!$U:$U,O652,Items!$V:$V,P652,Items!$W:$W,Q652)=1),0,1))</f>
        <v>0</v>
      </c>
      <c r="D652" s="24">
        <f t="shared" si="249"/>
        <v>47129</v>
      </c>
      <c r="E652" s="1" t="s">
        <v>199</v>
      </c>
      <c r="O652" s="1" t="s">
        <v>327</v>
      </c>
      <c r="P652" s="1" t="s">
        <v>279</v>
      </c>
      <c r="Q652" s="1" t="s">
        <v>279</v>
      </c>
      <c r="AA652" s="1">
        <f t="shared" si="248"/>
        <v>168847.03854989243</v>
      </c>
      <c r="AC652" s="31" t="str">
        <f>IF(OR(RepP!$J$3="",RepP!$J$3=0,COUNTIF(Lists!$D:$D,RepP!$J$3)=0),Lists!$D$9,IF(RepP!$J$3=Lists!$D$9,Lists!$D$9,IF(RepP!$J$3=$E652,RepP!$J$3,"")))</f>
        <v>Все проекты</v>
      </c>
      <c r="AD652" s="31">
        <f>IF(OR(U652="",U652=0),0,MAX(AD$2:AD651)+1)</f>
        <v>0</v>
      </c>
    </row>
    <row r="653" spans="1:30" x14ac:dyDescent="0.3">
      <c r="A653" s="41">
        <f>ROW()</f>
        <v>653</v>
      </c>
      <c r="B653" s="26">
        <f>IF(AND(O653=0,P653=0,Q653=0,Y653=0),0,IF(OR(COUNTIFS(Items!$E:$E,O653,Items!$F:$F,P653,Items!$G:$G,Q653)=1,COUNTIFS(Items!$M:$M,O653,Items!$N:$N,P653,Items!$O:$O,Q653)=1,COUNTIFS(Items!$U:$U,O653,Items!$V:$V,P653,Items!$W:$W,Q653)=1),0,1))</f>
        <v>0</v>
      </c>
      <c r="D653" s="24">
        <v>45359</v>
      </c>
      <c r="E653" s="1" t="s">
        <v>200</v>
      </c>
      <c r="O653" s="1" t="s">
        <v>327</v>
      </c>
      <c r="P653" s="1" t="s">
        <v>280</v>
      </c>
      <c r="Q653" s="1" t="s">
        <v>280</v>
      </c>
      <c r="AA653" s="1">
        <f>SUM($Y$478:$Y$494)/60</f>
        <v>311440.60134769441</v>
      </c>
      <c r="AC653" s="31" t="str">
        <f>IF(OR(RepP!$J$3="",RepP!$J$3=0,COUNTIF(Lists!$D:$D,RepP!$J$3)=0),Lists!$D$9,IF(RepP!$J$3=Lists!$D$9,Lists!$D$9,IF(RepP!$J$3=$E653,RepP!$J$3,"")))</f>
        <v>Все проекты</v>
      </c>
      <c r="AD653" s="31">
        <f>IF(OR(U653="",U653=0),0,MAX(AD$2:AD652)+1)</f>
        <v>0</v>
      </c>
    </row>
    <row r="654" spans="1:30" x14ac:dyDescent="0.3">
      <c r="A654" s="41">
        <f>ROW()</f>
        <v>654</v>
      </c>
      <c r="B654" s="26">
        <f>IF(AND(O654=0,P654=0,Q654=0,Y654=0),0,IF(OR(COUNTIFS(Items!$E:$E,O654,Items!$F:$F,P654,Items!$G:$G,Q654)=1,COUNTIFS(Items!$M:$M,O654,Items!$N:$N,P654,Items!$O:$O,Q654)=1,COUNTIFS(Items!$U:$U,O654,Items!$V:$V,P654,Items!$W:$W,Q654)=1),0,1))</f>
        <v>0</v>
      </c>
      <c r="D654" s="24">
        <f>D653+30</f>
        <v>45389</v>
      </c>
      <c r="E654" s="1" t="s">
        <v>200</v>
      </c>
      <c r="O654" s="1" t="s">
        <v>327</v>
      </c>
      <c r="P654" s="1" t="s">
        <v>280</v>
      </c>
      <c r="Q654" s="1" t="s">
        <v>280</v>
      </c>
      <c r="AA654" s="1">
        <f t="shared" ref="AA654:AA712" si="250">SUM($Y$478:$Y$494)/60</f>
        <v>311440.60134769441</v>
      </c>
      <c r="AC654" s="31" t="str">
        <f>IF(OR(RepP!$J$3="",RepP!$J$3=0,COUNTIF(Lists!$D:$D,RepP!$J$3)=0),Lists!$D$9,IF(RepP!$J$3=Lists!$D$9,Lists!$D$9,IF(RepP!$J$3=$E654,RepP!$J$3,"")))</f>
        <v>Все проекты</v>
      </c>
      <c r="AD654" s="31">
        <f>IF(OR(U654="",U654=0),0,MAX(AD$2:AD653)+1)</f>
        <v>0</v>
      </c>
    </row>
    <row r="655" spans="1:30" x14ac:dyDescent="0.3">
      <c r="A655" s="41">
        <f>ROW()</f>
        <v>655</v>
      </c>
      <c r="B655" s="26">
        <f>IF(AND(O655=0,P655=0,Q655=0,Y655=0),0,IF(OR(COUNTIFS(Items!$E:$E,O655,Items!$F:$F,P655,Items!$G:$G,Q655)=1,COUNTIFS(Items!$M:$M,O655,Items!$N:$N,P655,Items!$O:$O,Q655)=1,COUNTIFS(Items!$U:$U,O655,Items!$V:$V,P655,Items!$W:$W,Q655)=1),0,1))</f>
        <v>0</v>
      </c>
      <c r="D655" s="24">
        <f t="shared" ref="D655:D712" si="251">D654+30</f>
        <v>45419</v>
      </c>
      <c r="E655" s="1" t="s">
        <v>200</v>
      </c>
      <c r="O655" s="1" t="s">
        <v>327</v>
      </c>
      <c r="P655" s="1" t="s">
        <v>280</v>
      </c>
      <c r="Q655" s="1" t="s">
        <v>280</v>
      </c>
      <c r="AA655" s="1">
        <f t="shared" si="250"/>
        <v>311440.60134769441</v>
      </c>
      <c r="AC655" s="31" t="str">
        <f>IF(OR(RepP!$J$3="",RepP!$J$3=0,COUNTIF(Lists!$D:$D,RepP!$J$3)=0),Lists!$D$9,IF(RepP!$J$3=Lists!$D$9,Lists!$D$9,IF(RepP!$J$3=$E655,RepP!$J$3,"")))</f>
        <v>Все проекты</v>
      </c>
      <c r="AD655" s="31">
        <f>IF(OR(U655="",U655=0),0,MAX(AD$2:AD654)+1)</f>
        <v>0</v>
      </c>
    </row>
    <row r="656" spans="1:30" x14ac:dyDescent="0.3">
      <c r="A656" s="41">
        <f>ROW()</f>
        <v>656</v>
      </c>
      <c r="B656" s="26">
        <f>IF(AND(O656=0,P656=0,Q656=0,Y656=0),0,IF(OR(COUNTIFS(Items!$E:$E,O656,Items!$F:$F,P656,Items!$G:$G,Q656)=1,COUNTIFS(Items!$M:$M,O656,Items!$N:$N,P656,Items!$O:$O,Q656)=1,COUNTIFS(Items!$U:$U,O656,Items!$V:$V,P656,Items!$W:$W,Q656)=1),0,1))</f>
        <v>0</v>
      </c>
      <c r="D656" s="24">
        <f t="shared" si="251"/>
        <v>45449</v>
      </c>
      <c r="E656" s="1" t="s">
        <v>200</v>
      </c>
      <c r="O656" s="1" t="s">
        <v>327</v>
      </c>
      <c r="P656" s="1" t="s">
        <v>280</v>
      </c>
      <c r="Q656" s="1" t="s">
        <v>280</v>
      </c>
      <c r="AA656" s="1">
        <f t="shared" si="250"/>
        <v>311440.60134769441</v>
      </c>
      <c r="AC656" s="31" t="str">
        <f>IF(OR(RepP!$J$3="",RepP!$J$3=0,COUNTIF(Lists!$D:$D,RepP!$J$3)=0),Lists!$D$9,IF(RepP!$J$3=Lists!$D$9,Lists!$D$9,IF(RepP!$J$3=$E656,RepP!$J$3,"")))</f>
        <v>Все проекты</v>
      </c>
      <c r="AD656" s="31">
        <f>IF(OR(U656="",U656=0),0,MAX(AD$2:AD655)+1)</f>
        <v>0</v>
      </c>
    </row>
    <row r="657" spans="1:30" x14ac:dyDescent="0.3">
      <c r="A657" s="41">
        <f>ROW()</f>
        <v>657</v>
      </c>
      <c r="B657" s="26">
        <f>IF(AND(O657=0,P657=0,Q657=0,Y657=0),0,IF(OR(COUNTIFS(Items!$E:$E,O657,Items!$F:$F,P657,Items!$G:$G,Q657)=1,COUNTIFS(Items!$M:$M,O657,Items!$N:$N,P657,Items!$O:$O,Q657)=1,COUNTIFS(Items!$U:$U,O657,Items!$V:$V,P657,Items!$W:$W,Q657)=1),0,1))</f>
        <v>0</v>
      </c>
      <c r="D657" s="24">
        <f t="shared" si="251"/>
        <v>45479</v>
      </c>
      <c r="E657" s="1" t="s">
        <v>200</v>
      </c>
      <c r="O657" s="1" t="s">
        <v>327</v>
      </c>
      <c r="P657" s="1" t="s">
        <v>280</v>
      </c>
      <c r="Q657" s="1" t="s">
        <v>280</v>
      </c>
      <c r="AA657" s="1">
        <f t="shared" si="250"/>
        <v>311440.60134769441</v>
      </c>
      <c r="AC657" s="31" t="str">
        <f>IF(OR(RepP!$J$3="",RepP!$J$3=0,COUNTIF(Lists!$D:$D,RepP!$J$3)=0),Lists!$D$9,IF(RepP!$J$3=Lists!$D$9,Lists!$D$9,IF(RepP!$J$3=$E657,RepP!$J$3,"")))</f>
        <v>Все проекты</v>
      </c>
      <c r="AD657" s="31">
        <f>IF(OR(U657="",U657=0),0,MAX(AD$2:AD656)+1)</f>
        <v>0</v>
      </c>
    </row>
    <row r="658" spans="1:30" x14ac:dyDescent="0.3">
      <c r="A658" s="41">
        <f>ROW()</f>
        <v>658</v>
      </c>
      <c r="B658" s="26">
        <f>IF(AND(O658=0,P658=0,Q658=0,Y658=0),0,IF(OR(COUNTIFS(Items!$E:$E,O658,Items!$F:$F,P658,Items!$G:$G,Q658)=1,COUNTIFS(Items!$M:$M,O658,Items!$N:$N,P658,Items!$O:$O,Q658)=1,COUNTIFS(Items!$U:$U,O658,Items!$V:$V,P658,Items!$W:$W,Q658)=1),0,1))</f>
        <v>0</v>
      </c>
      <c r="D658" s="24">
        <f t="shared" si="251"/>
        <v>45509</v>
      </c>
      <c r="E658" s="1" t="s">
        <v>200</v>
      </c>
      <c r="O658" s="1" t="s">
        <v>327</v>
      </c>
      <c r="P658" s="1" t="s">
        <v>280</v>
      </c>
      <c r="Q658" s="1" t="s">
        <v>280</v>
      </c>
      <c r="AA658" s="1">
        <f t="shared" si="250"/>
        <v>311440.60134769441</v>
      </c>
      <c r="AC658" s="31" t="str">
        <f>IF(OR(RepP!$J$3="",RepP!$J$3=0,COUNTIF(Lists!$D:$D,RepP!$J$3)=0),Lists!$D$9,IF(RepP!$J$3=Lists!$D$9,Lists!$D$9,IF(RepP!$J$3=$E658,RepP!$J$3,"")))</f>
        <v>Все проекты</v>
      </c>
      <c r="AD658" s="31">
        <f>IF(OR(U658="",U658=0),0,MAX(AD$2:AD657)+1)</f>
        <v>0</v>
      </c>
    </row>
    <row r="659" spans="1:30" x14ac:dyDescent="0.3">
      <c r="A659" s="41">
        <f>ROW()</f>
        <v>659</v>
      </c>
      <c r="B659" s="26">
        <f>IF(AND(O659=0,P659=0,Q659=0,Y659=0),0,IF(OR(COUNTIFS(Items!$E:$E,O659,Items!$F:$F,P659,Items!$G:$G,Q659)=1,COUNTIFS(Items!$M:$M,O659,Items!$N:$N,P659,Items!$O:$O,Q659)=1,COUNTIFS(Items!$U:$U,O659,Items!$V:$V,P659,Items!$W:$W,Q659)=1),0,1))</f>
        <v>0</v>
      </c>
      <c r="D659" s="24">
        <f t="shared" si="251"/>
        <v>45539</v>
      </c>
      <c r="E659" s="1" t="s">
        <v>200</v>
      </c>
      <c r="O659" s="1" t="s">
        <v>327</v>
      </c>
      <c r="P659" s="1" t="s">
        <v>280</v>
      </c>
      <c r="Q659" s="1" t="s">
        <v>280</v>
      </c>
      <c r="AA659" s="1">
        <f t="shared" si="250"/>
        <v>311440.60134769441</v>
      </c>
      <c r="AC659" s="31" t="str">
        <f>IF(OR(RepP!$J$3="",RepP!$J$3=0,COUNTIF(Lists!$D:$D,RepP!$J$3)=0),Lists!$D$9,IF(RepP!$J$3=Lists!$D$9,Lists!$D$9,IF(RepP!$J$3=$E659,RepP!$J$3,"")))</f>
        <v>Все проекты</v>
      </c>
      <c r="AD659" s="31">
        <f>IF(OR(U659="",U659=0),0,MAX(AD$2:AD658)+1)</f>
        <v>0</v>
      </c>
    </row>
    <row r="660" spans="1:30" x14ac:dyDescent="0.3">
      <c r="A660" s="41">
        <f>ROW()</f>
        <v>660</v>
      </c>
      <c r="B660" s="26">
        <f>IF(AND(O660=0,P660=0,Q660=0,Y660=0),0,IF(OR(COUNTIFS(Items!$E:$E,O660,Items!$F:$F,P660,Items!$G:$G,Q660)=1,COUNTIFS(Items!$M:$M,O660,Items!$N:$N,P660,Items!$O:$O,Q660)=1,COUNTIFS(Items!$U:$U,O660,Items!$V:$V,P660,Items!$W:$W,Q660)=1),0,1))</f>
        <v>0</v>
      </c>
      <c r="D660" s="24">
        <f t="shared" si="251"/>
        <v>45569</v>
      </c>
      <c r="E660" s="1" t="s">
        <v>200</v>
      </c>
      <c r="O660" s="1" t="s">
        <v>327</v>
      </c>
      <c r="P660" s="1" t="s">
        <v>280</v>
      </c>
      <c r="Q660" s="1" t="s">
        <v>280</v>
      </c>
      <c r="AA660" s="1">
        <f t="shared" si="250"/>
        <v>311440.60134769441</v>
      </c>
      <c r="AC660" s="31" t="str">
        <f>IF(OR(RepP!$J$3="",RepP!$J$3=0,COUNTIF(Lists!$D:$D,RepP!$J$3)=0),Lists!$D$9,IF(RepP!$J$3=Lists!$D$9,Lists!$D$9,IF(RepP!$J$3=$E660,RepP!$J$3,"")))</f>
        <v>Все проекты</v>
      </c>
      <c r="AD660" s="31">
        <f>IF(OR(U660="",U660=0),0,MAX(AD$2:AD659)+1)</f>
        <v>0</v>
      </c>
    </row>
    <row r="661" spans="1:30" x14ac:dyDescent="0.3">
      <c r="A661" s="41">
        <f>ROW()</f>
        <v>661</v>
      </c>
      <c r="B661" s="26">
        <f>IF(AND(O661=0,P661=0,Q661=0,Y661=0),0,IF(OR(COUNTIFS(Items!$E:$E,O661,Items!$F:$F,P661,Items!$G:$G,Q661)=1,COUNTIFS(Items!$M:$M,O661,Items!$N:$N,P661,Items!$O:$O,Q661)=1,COUNTIFS(Items!$U:$U,O661,Items!$V:$V,P661,Items!$W:$W,Q661)=1),0,1))</f>
        <v>0</v>
      </c>
      <c r="D661" s="24">
        <f t="shared" si="251"/>
        <v>45599</v>
      </c>
      <c r="E661" s="1" t="s">
        <v>200</v>
      </c>
      <c r="O661" s="1" t="s">
        <v>327</v>
      </c>
      <c r="P661" s="1" t="s">
        <v>280</v>
      </c>
      <c r="Q661" s="1" t="s">
        <v>280</v>
      </c>
      <c r="AA661" s="1">
        <f t="shared" si="250"/>
        <v>311440.60134769441</v>
      </c>
      <c r="AC661" s="31" t="str">
        <f>IF(OR(RepP!$J$3="",RepP!$J$3=0,COUNTIF(Lists!$D:$D,RepP!$J$3)=0),Lists!$D$9,IF(RepP!$J$3=Lists!$D$9,Lists!$D$9,IF(RepP!$J$3=$E661,RepP!$J$3,"")))</f>
        <v>Все проекты</v>
      </c>
      <c r="AD661" s="31">
        <f>IF(OR(U661="",U661=0),0,MAX(AD$2:AD660)+1)</f>
        <v>0</v>
      </c>
    </row>
    <row r="662" spans="1:30" x14ac:dyDescent="0.3">
      <c r="A662" s="41">
        <f>ROW()</f>
        <v>662</v>
      </c>
      <c r="B662" s="26">
        <f>IF(AND(O662=0,P662=0,Q662=0,Y662=0),0,IF(OR(COUNTIFS(Items!$E:$E,O662,Items!$F:$F,P662,Items!$G:$G,Q662)=1,COUNTIFS(Items!$M:$M,O662,Items!$N:$N,P662,Items!$O:$O,Q662)=1,COUNTIFS(Items!$U:$U,O662,Items!$V:$V,P662,Items!$W:$W,Q662)=1),0,1))</f>
        <v>0</v>
      </c>
      <c r="D662" s="24">
        <f t="shared" si="251"/>
        <v>45629</v>
      </c>
      <c r="E662" s="1" t="s">
        <v>200</v>
      </c>
      <c r="O662" s="1" t="s">
        <v>327</v>
      </c>
      <c r="P662" s="1" t="s">
        <v>280</v>
      </c>
      <c r="Q662" s="1" t="s">
        <v>280</v>
      </c>
      <c r="AA662" s="1">
        <f t="shared" si="250"/>
        <v>311440.60134769441</v>
      </c>
      <c r="AC662" s="31" t="str">
        <f>IF(OR(RepP!$J$3="",RepP!$J$3=0,COUNTIF(Lists!$D:$D,RepP!$J$3)=0),Lists!$D$9,IF(RepP!$J$3=Lists!$D$9,Lists!$D$9,IF(RepP!$J$3=$E662,RepP!$J$3,"")))</f>
        <v>Все проекты</v>
      </c>
      <c r="AD662" s="31">
        <f>IF(OR(U662="",U662=0),0,MAX(AD$2:AD661)+1)</f>
        <v>0</v>
      </c>
    </row>
    <row r="663" spans="1:30" x14ac:dyDescent="0.3">
      <c r="A663" s="41">
        <f>ROW()</f>
        <v>663</v>
      </c>
      <c r="B663" s="26">
        <f>IF(AND(O663=0,P663=0,Q663=0,Y663=0),0,IF(OR(COUNTIFS(Items!$E:$E,O663,Items!$F:$F,P663,Items!$G:$G,Q663)=1,COUNTIFS(Items!$M:$M,O663,Items!$N:$N,P663,Items!$O:$O,Q663)=1,COUNTIFS(Items!$U:$U,O663,Items!$V:$V,P663,Items!$W:$W,Q663)=1),0,1))</f>
        <v>0</v>
      </c>
      <c r="D663" s="24">
        <f t="shared" si="251"/>
        <v>45659</v>
      </c>
      <c r="E663" s="1" t="s">
        <v>200</v>
      </c>
      <c r="O663" s="1" t="s">
        <v>327</v>
      </c>
      <c r="P663" s="1" t="s">
        <v>280</v>
      </c>
      <c r="Q663" s="1" t="s">
        <v>280</v>
      </c>
      <c r="AA663" s="1">
        <f t="shared" si="250"/>
        <v>311440.60134769441</v>
      </c>
      <c r="AC663" s="31" t="str">
        <f>IF(OR(RepP!$J$3="",RepP!$J$3=0,COUNTIF(Lists!$D:$D,RepP!$J$3)=0),Lists!$D$9,IF(RepP!$J$3=Lists!$D$9,Lists!$D$9,IF(RepP!$J$3=$E663,RepP!$J$3,"")))</f>
        <v>Все проекты</v>
      </c>
      <c r="AD663" s="31">
        <f>IF(OR(U663="",U663=0),0,MAX(AD$2:AD662)+1)</f>
        <v>0</v>
      </c>
    </row>
    <row r="664" spans="1:30" x14ac:dyDescent="0.3">
      <c r="A664" s="41">
        <f>ROW()</f>
        <v>664</v>
      </c>
      <c r="B664" s="26">
        <f>IF(AND(O664=0,P664=0,Q664=0,Y664=0),0,IF(OR(COUNTIFS(Items!$E:$E,O664,Items!$F:$F,P664,Items!$G:$G,Q664)=1,COUNTIFS(Items!$M:$M,O664,Items!$N:$N,P664,Items!$O:$O,Q664)=1,COUNTIFS(Items!$U:$U,O664,Items!$V:$V,P664,Items!$W:$W,Q664)=1),0,1))</f>
        <v>0</v>
      </c>
      <c r="D664" s="24">
        <f t="shared" si="251"/>
        <v>45689</v>
      </c>
      <c r="E664" s="1" t="s">
        <v>200</v>
      </c>
      <c r="O664" s="1" t="s">
        <v>327</v>
      </c>
      <c r="P664" s="1" t="s">
        <v>280</v>
      </c>
      <c r="Q664" s="1" t="s">
        <v>280</v>
      </c>
      <c r="AA664" s="1">
        <f t="shared" si="250"/>
        <v>311440.60134769441</v>
      </c>
      <c r="AC664" s="31" t="str">
        <f>IF(OR(RepP!$J$3="",RepP!$J$3=0,COUNTIF(Lists!$D:$D,RepP!$J$3)=0),Lists!$D$9,IF(RepP!$J$3=Lists!$D$9,Lists!$D$9,IF(RepP!$J$3=$E664,RepP!$J$3,"")))</f>
        <v>Все проекты</v>
      </c>
      <c r="AD664" s="31">
        <f>IF(OR(U664="",U664=0),0,MAX(AD$2:AD663)+1)</f>
        <v>0</v>
      </c>
    </row>
    <row r="665" spans="1:30" x14ac:dyDescent="0.3">
      <c r="A665" s="41">
        <f>ROW()</f>
        <v>665</v>
      </c>
      <c r="B665" s="26">
        <f>IF(AND(O665=0,P665=0,Q665=0,Y665=0),0,IF(OR(COUNTIFS(Items!$E:$E,O665,Items!$F:$F,P665,Items!$G:$G,Q665)=1,COUNTIFS(Items!$M:$M,O665,Items!$N:$N,P665,Items!$O:$O,Q665)=1,COUNTIFS(Items!$U:$U,O665,Items!$V:$V,P665,Items!$W:$W,Q665)=1),0,1))</f>
        <v>0</v>
      </c>
      <c r="D665" s="24">
        <f t="shared" si="251"/>
        <v>45719</v>
      </c>
      <c r="E665" s="1" t="s">
        <v>200</v>
      </c>
      <c r="O665" s="1" t="s">
        <v>327</v>
      </c>
      <c r="P665" s="1" t="s">
        <v>280</v>
      </c>
      <c r="Q665" s="1" t="s">
        <v>280</v>
      </c>
      <c r="AA665" s="1">
        <f t="shared" si="250"/>
        <v>311440.60134769441</v>
      </c>
      <c r="AC665" s="31" t="str">
        <f>IF(OR(RepP!$J$3="",RepP!$J$3=0,COUNTIF(Lists!$D:$D,RepP!$J$3)=0),Lists!$D$9,IF(RepP!$J$3=Lists!$D$9,Lists!$D$9,IF(RepP!$J$3=$E665,RepP!$J$3,"")))</f>
        <v>Все проекты</v>
      </c>
      <c r="AD665" s="31">
        <f>IF(OR(U665="",U665=0),0,MAX(AD$2:AD664)+1)</f>
        <v>0</v>
      </c>
    </row>
    <row r="666" spans="1:30" x14ac:dyDescent="0.3">
      <c r="A666" s="41">
        <f>ROW()</f>
        <v>666</v>
      </c>
      <c r="B666" s="26">
        <f>IF(AND(O666=0,P666=0,Q666=0,Y666=0),0,IF(OR(COUNTIFS(Items!$E:$E,O666,Items!$F:$F,P666,Items!$G:$G,Q666)=1,COUNTIFS(Items!$M:$M,O666,Items!$N:$N,P666,Items!$O:$O,Q666)=1,COUNTIFS(Items!$U:$U,O666,Items!$V:$V,P666,Items!$W:$W,Q666)=1),0,1))</f>
        <v>0</v>
      </c>
      <c r="D666" s="24">
        <f t="shared" si="251"/>
        <v>45749</v>
      </c>
      <c r="E666" s="1" t="s">
        <v>200</v>
      </c>
      <c r="O666" s="1" t="s">
        <v>327</v>
      </c>
      <c r="P666" s="1" t="s">
        <v>280</v>
      </c>
      <c r="Q666" s="1" t="s">
        <v>280</v>
      </c>
      <c r="AA666" s="1">
        <f t="shared" si="250"/>
        <v>311440.60134769441</v>
      </c>
      <c r="AC666" s="31" t="str">
        <f>IF(OR(RepP!$J$3="",RepP!$J$3=0,COUNTIF(Lists!$D:$D,RepP!$J$3)=0),Lists!$D$9,IF(RepP!$J$3=Lists!$D$9,Lists!$D$9,IF(RepP!$J$3=$E666,RepP!$J$3,"")))</f>
        <v>Все проекты</v>
      </c>
      <c r="AD666" s="31">
        <f>IF(OR(U666="",U666=0),0,MAX(AD$2:AD665)+1)</f>
        <v>0</v>
      </c>
    </row>
    <row r="667" spans="1:30" x14ac:dyDescent="0.3">
      <c r="A667" s="41">
        <f>ROW()</f>
        <v>667</v>
      </c>
      <c r="B667" s="26">
        <f>IF(AND(O667=0,P667=0,Q667=0,Y667=0),0,IF(OR(COUNTIFS(Items!$E:$E,O667,Items!$F:$F,P667,Items!$G:$G,Q667)=1,COUNTIFS(Items!$M:$M,O667,Items!$N:$N,P667,Items!$O:$O,Q667)=1,COUNTIFS(Items!$U:$U,O667,Items!$V:$V,P667,Items!$W:$W,Q667)=1),0,1))</f>
        <v>0</v>
      </c>
      <c r="D667" s="24">
        <f t="shared" si="251"/>
        <v>45779</v>
      </c>
      <c r="E667" s="1" t="s">
        <v>200</v>
      </c>
      <c r="O667" s="1" t="s">
        <v>327</v>
      </c>
      <c r="P667" s="1" t="s">
        <v>280</v>
      </c>
      <c r="Q667" s="1" t="s">
        <v>280</v>
      </c>
      <c r="AA667" s="1">
        <f t="shared" si="250"/>
        <v>311440.60134769441</v>
      </c>
      <c r="AC667" s="31" t="str">
        <f>IF(OR(RepP!$J$3="",RepP!$J$3=0,COUNTIF(Lists!$D:$D,RepP!$J$3)=0),Lists!$D$9,IF(RepP!$J$3=Lists!$D$9,Lists!$D$9,IF(RepP!$J$3=$E667,RepP!$J$3,"")))</f>
        <v>Все проекты</v>
      </c>
      <c r="AD667" s="31">
        <f>IF(OR(U667="",U667=0),0,MAX(AD$2:AD666)+1)</f>
        <v>0</v>
      </c>
    </row>
    <row r="668" spans="1:30" x14ac:dyDescent="0.3">
      <c r="A668" s="41">
        <f>ROW()</f>
        <v>668</v>
      </c>
      <c r="B668" s="26">
        <f>IF(AND(O668=0,P668=0,Q668=0,Y668=0),0,IF(OR(COUNTIFS(Items!$E:$E,O668,Items!$F:$F,P668,Items!$G:$G,Q668)=1,COUNTIFS(Items!$M:$M,O668,Items!$N:$N,P668,Items!$O:$O,Q668)=1,COUNTIFS(Items!$U:$U,O668,Items!$V:$V,P668,Items!$W:$W,Q668)=1),0,1))</f>
        <v>0</v>
      </c>
      <c r="D668" s="24">
        <f t="shared" si="251"/>
        <v>45809</v>
      </c>
      <c r="E668" s="1" t="s">
        <v>200</v>
      </c>
      <c r="O668" s="1" t="s">
        <v>327</v>
      </c>
      <c r="P668" s="1" t="s">
        <v>280</v>
      </c>
      <c r="Q668" s="1" t="s">
        <v>280</v>
      </c>
      <c r="AA668" s="1">
        <f t="shared" si="250"/>
        <v>311440.60134769441</v>
      </c>
      <c r="AC668" s="31" t="str">
        <f>IF(OR(RepP!$J$3="",RepP!$J$3=0,COUNTIF(Lists!$D:$D,RepP!$J$3)=0),Lists!$D$9,IF(RepP!$J$3=Lists!$D$9,Lists!$D$9,IF(RepP!$J$3=$E668,RepP!$J$3,"")))</f>
        <v>Все проекты</v>
      </c>
      <c r="AD668" s="31">
        <f>IF(OR(U668="",U668=0),0,MAX(AD$2:AD667)+1)</f>
        <v>0</v>
      </c>
    </row>
    <row r="669" spans="1:30" x14ac:dyDescent="0.3">
      <c r="A669" s="41">
        <f>ROW()</f>
        <v>669</v>
      </c>
      <c r="B669" s="26">
        <f>IF(AND(O669=0,P669=0,Q669=0,Y669=0),0,IF(OR(COUNTIFS(Items!$E:$E,O669,Items!$F:$F,P669,Items!$G:$G,Q669)=1,COUNTIFS(Items!$M:$M,O669,Items!$N:$N,P669,Items!$O:$O,Q669)=1,COUNTIFS(Items!$U:$U,O669,Items!$V:$V,P669,Items!$W:$W,Q669)=1),0,1))</f>
        <v>0</v>
      </c>
      <c r="D669" s="24">
        <f t="shared" si="251"/>
        <v>45839</v>
      </c>
      <c r="E669" s="1" t="s">
        <v>200</v>
      </c>
      <c r="O669" s="1" t="s">
        <v>327</v>
      </c>
      <c r="P669" s="1" t="s">
        <v>280</v>
      </c>
      <c r="Q669" s="1" t="s">
        <v>280</v>
      </c>
      <c r="AA669" s="1">
        <f t="shared" si="250"/>
        <v>311440.60134769441</v>
      </c>
      <c r="AC669" s="31" t="str">
        <f>IF(OR(RepP!$J$3="",RepP!$J$3=0,COUNTIF(Lists!$D:$D,RepP!$J$3)=0),Lists!$D$9,IF(RepP!$J$3=Lists!$D$9,Lists!$D$9,IF(RepP!$J$3=$E669,RepP!$J$3,"")))</f>
        <v>Все проекты</v>
      </c>
      <c r="AD669" s="31">
        <f>IF(OR(U669="",U669=0),0,MAX(AD$2:AD668)+1)</f>
        <v>0</v>
      </c>
    </row>
    <row r="670" spans="1:30" x14ac:dyDescent="0.3">
      <c r="A670" s="41">
        <f>ROW()</f>
        <v>670</v>
      </c>
      <c r="B670" s="26">
        <f>IF(AND(O670=0,P670=0,Q670=0,Y670=0),0,IF(OR(COUNTIFS(Items!$E:$E,O670,Items!$F:$F,P670,Items!$G:$G,Q670)=1,COUNTIFS(Items!$M:$M,O670,Items!$N:$N,P670,Items!$O:$O,Q670)=1,COUNTIFS(Items!$U:$U,O670,Items!$V:$V,P670,Items!$W:$W,Q670)=1),0,1))</f>
        <v>0</v>
      </c>
      <c r="D670" s="24">
        <f t="shared" si="251"/>
        <v>45869</v>
      </c>
      <c r="E670" s="1" t="s">
        <v>200</v>
      </c>
      <c r="O670" s="1" t="s">
        <v>327</v>
      </c>
      <c r="P670" s="1" t="s">
        <v>280</v>
      </c>
      <c r="Q670" s="1" t="s">
        <v>280</v>
      </c>
      <c r="AA670" s="1">
        <f t="shared" si="250"/>
        <v>311440.60134769441</v>
      </c>
      <c r="AC670" s="31" t="str">
        <f>IF(OR(RepP!$J$3="",RepP!$J$3=0,COUNTIF(Lists!$D:$D,RepP!$J$3)=0),Lists!$D$9,IF(RepP!$J$3=Lists!$D$9,Lists!$D$9,IF(RepP!$J$3=$E670,RepP!$J$3,"")))</f>
        <v>Все проекты</v>
      </c>
      <c r="AD670" s="31">
        <f>IF(OR(U670="",U670=0),0,MAX(AD$2:AD669)+1)</f>
        <v>0</v>
      </c>
    </row>
    <row r="671" spans="1:30" x14ac:dyDescent="0.3">
      <c r="A671" s="41">
        <f>ROW()</f>
        <v>671</v>
      </c>
      <c r="B671" s="26">
        <f>IF(AND(O671=0,P671=0,Q671=0,Y671=0),0,IF(OR(COUNTIFS(Items!$E:$E,O671,Items!$F:$F,P671,Items!$G:$G,Q671)=1,COUNTIFS(Items!$M:$M,O671,Items!$N:$N,P671,Items!$O:$O,Q671)=1,COUNTIFS(Items!$U:$U,O671,Items!$V:$V,P671,Items!$W:$W,Q671)=1),0,1))</f>
        <v>0</v>
      </c>
      <c r="D671" s="24">
        <f t="shared" si="251"/>
        <v>45899</v>
      </c>
      <c r="E671" s="1" t="s">
        <v>200</v>
      </c>
      <c r="O671" s="1" t="s">
        <v>327</v>
      </c>
      <c r="P671" s="1" t="s">
        <v>280</v>
      </c>
      <c r="Q671" s="1" t="s">
        <v>280</v>
      </c>
      <c r="AA671" s="1">
        <f t="shared" si="250"/>
        <v>311440.60134769441</v>
      </c>
      <c r="AC671" s="31" t="str">
        <f>IF(OR(RepP!$J$3="",RepP!$J$3=0,COUNTIF(Lists!$D:$D,RepP!$J$3)=0),Lists!$D$9,IF(RepP!$J$3=Lists!$D$9,Lists!$D$9,IF(RepP!$J$3=$E671,RepP!$J$3,"")))</f>
        <v>Все проекты</v>
      </c>
      <c r="AD671" s="31">
        <f>IF(OR(U671="",U671=0),0,MAX(AD$2:AD670)+1)</f>
        <v>0</v>
      </c>
    </row>
    <row r="672" spans="1:30" x14ac:dyDescent="0.3">
      <c r="A672" s="41">
        <f>ROW()</f>
        <v>672</v>
      </c>
      <c r="B672" s="26">
        <f>IF(AND(O672=0,P672=0,Q672=0,Y672=0),0,IF(OR(COUNTIFS(Items!$E:$E,O672,Items!$F:$F,P672,Items!$G:$G,Q672)=1,COUNTIFS(Items!$M:$M,O672,Items!$N:$N,P672,Items!$O:$O,Q672)=1,COUNTIFS(Items!$U:$U,O672,Items!$V:$V,P672,Items!$W:$W,Q672)=1),0,1))</f>
        <v>0</v>
      </c>
      <c r="D672" s="24">
        <f t="shared" si="251"/>
        <v>45929</v>
      </c>
      <c r="E672" s="1" t="s">
        <v>200</v>
      </c>
      <c r="O672" s="1" t="s">
        <v>327</v>
      </c>
      <c r="P672" s="1" t="s">
        <v>280</v>
      </c>
      <c r="Q672" s="1" t="s">
        <v>280</v>
      </c>
      <c r="AA672" s="1">
        <f t="shared" si="250"/>
        <v>311440.60134769441</v>
      </c>
      <c r="AC672" s="31" t="str">
        <f>IF(OR(RepP!$J$3="",RepP!$J$3=0,COUNTIF(Lists!$D:$D,RepP!$J$3)=0),Lists!$D$9,IF(RepP!$J$3=Lists!$D$9,Lists!$D$9,IF(RepP!$J$3=$E672,RepP!$J$3,"")))</f>
        <v>Все проекты</v>
      </c>
      <c r="AD672" s="31">
        <f>IF(OR(U672="",U672=0),0,MAX(AD$2:AD671)+1)</f>
        <v>0</v>
      </c>
    </row>
    <row r="673" spans="1:30" x14ac:dyDescent="0.3">
      <c r="A673" s="41">
        <f>ROW()</f>
        <v>673</v>
      </c>
      <c r="B673" s="26">
        <f>IF(AND(O673=0,P673=0,Q673=0,Y673=0),0,IF(OR(COUNTIFS(Items!$E:$E,O673,Items!$F:$F,P673,Items!$G:$G,Q673)=1,COUNTIFS(Items!$M:$M,O673,Items!$N:$N,P673,Items!$O:$O,Q673)=1,COUNTIFS(Items!$U:$U,O673,Items!$V:$V,P673,Items!$W:$W,Q673)=1),0,1))</f>
        <v>0</v>
      </c>
      <c r="D673" s="24">
        <f t="shared" si="251"/>
        <v>45959</v>
      </c>
      <c r="E673" s="1" t="s">
        <v>200</v>
      </c>
      <c r="O673" s="1" t="s">
        <v>327</v>
      </c>
      <c r="P673" s="1" t="s">
        <v>280</v>
      </c>
      <c r="Q673" s="1" t="s">
        <v>280</v>
      </c>
      <c r="AA673" s="1">
        <f t="shared" si="250"/>
        <v>311440.60134769441</v>
      </c>
      <c r="AC673" s="31" t="str">
        <f>IF(OR(RepP!$J$3="",RepP!$J$3=0,COUNTIF(Lists!$D:$D,RepP!$J$3)=0),Lists!$D$9,IF(RepP!$J$3=Lists!$D$9,Lists!$D$9,IF(RepP!$J$3=$E673,RepP!$J$3,"")))</f>
        <v>Все проекты</v>
      </c>
      <c r="AD673" s="31">
        <f>IF(OR(U673="",U673=0),0,MAX(AD$2:AD672)+1)</f>
        <v>0</v>
      </c>
    </row>
    <row r="674" spans="1:30" x14ac:dyDescent="0.3">
      <c r="A674" s="41">
        <f>ROW()</f>
        <v>674</v>
      </c>
      <c r="B674" s="26">
        <f>IF(AND(O674=0,P674=0,Q674=0,Y674=0),0,IF(OR(COUNTIFS(Items!$E:$E,O674,Items!$F:$F,P674,Items!$G:$G,Q674)=1,COUNTIFS(Items!$M:$M,O674,Items!$N:$N,P674,Items!$O:$O,Q674)=1,COUNTIFS(Items!$U:$U,O674,Items!$V:$V,P674,Items!$W:$W,Q674)=1),0,1))</f>
        <v>0</v>
      </c>
      <c r="D674" s="24">
        <f t="shared" si="251"/>
        <v>45989</v>
      </c>
      <c r="E674" s="1" t="s">
        <v>200</v>
      </c>
      <c r="O674" s="1" t="s">
        <v>327</v>
      </c>
      <c r="P674" s="1" t="s">
        <v>280</v>
      </c>
      <c r="Q674" s="1" t="s">
        <v>280</v>
      </c>
      <c r="AA674" s="1">
        <f t="shared" si="250"/>
        <v>311440.60134769441</v>
      </c>
      <c r="AC674" s="31" t="str">
        <f>IF(OR(RepP!$J$3="",RepP!$J$3=0,COUNTIF(Lists!$D:$D,RepP!$J$3)=0),Lists!$D$9,IF(RepP!$J$3=Lists!$D$9,Lists!$D$9,IF(RepP!$J$3=$E674,RepP!$J$3,"")))</f>
        <v>Все проекты</v>
      </c>
      <c r="AD674" s="31">
        <f>IF(OR(U674="",U674=0),0,MAX(AD$2:AD673)+1)</f>
        <v>0</v>
      </c>
    </row>
    <row r="675" spans="1:30" x14ac:dyDescent="0.3">
      <c r="A675" s="41">
        <f>ROW()</f>
        <v>675</v>
      </c>
      <c r="B675" s="26">
        <f>IF(AND(O675=0,P675=0,Q675=0,Y675=0),0,IF(OR(COUNTIFS(Items!$E:$E,O675,Items!$F:$F,P675,Items!$G:$G,Q675)=1,COUNTIFS(Items!$M:$M,O675,Items!$N:$N,P675,Items!$O:$O,Q675)=1,COUNTIFS(Items!$U:$U,O675,Items!$V:$V,P675,Items!$W:$W,Q675)=1),0,1))</f>
        <v>0</v>
      </c>
      <c r="D675" s="24">
        <f t="shared" si="251"/>
        <v>46019</v>
      </c>
      <c r="E675" s="1" t="s">
        <v>200</v>
      </c>
      <c r="O675" s="1" t="s">
        <v>327</v>
      </c>
      <c r="P675" s="1" t="s">
        <v>280</v>
      </c>
      <c r="Q675" s="1" t="s">
        <v>280</v>
      </c>
      <c r="AA675" s="1">
        <f t="shared" si="250"/>
        <v>311440.60134769441</v>
      </c>
      <c r="AC675" s="31" t="str">
        <f>IF(OR(RepP!$J$3="",RepP!$J$3=0,COUNTIF(Lists!$D:$D,RepP!$J$3)=0),Lists!$D$9,IF(RepP!$J$3=Lists!$D$9,Lists!$D$9,IF(RepP!$J$3=$E675,RepP!$J$3,"")))</f>
        <v>Все проекты</v>
      </c>
      <c r="AD675" s="31">
        <f>IF(OR(U675="",U675=0),0,MAX(AD$2:AD674)+1)</f>
        <v>0</v>
      </c>
    </row>
    <row r="676" spans="1:30" x14ac:dyDescent="0.3">
      <c r="A676" s="41">
        <f>ROW()</f>
        <v>676</v>
      </c>
      <c r="B676" s="26">
        <f>IF(AND(O676=0,P676=0,Q676=0,Y676=0),0,IF(OR(COUNTIFS(Items!$E:$E,O676,Items!$F:$F,P676,Items!$G:$G,Q676)=1,COUNTIFS(Items!$M:$M,O676,Items!$N:$N,P676,Items!$O:$O,Q676)=1,COUNTIFS(Items!$U:$U,O676,Items!$V:$V,P676,Items!$W:$W,Q676)=1),0,1))</f>
        <v>0</v>
      </c>
      <c r="D676" s="24">
        <f t="shared" si="251"/>
        <v>46049</v>
      </c>
      <c r="E676" s="1" t="s">
        <v>200</v>
      </c>
      <c r="O676" s="1" t="s">
        <v>327</v>
      </c>
      <c r="P676" s="1" t="s">
        <v>280</v>
      </c>
      <c r="Q676" s="1" t="s">
        <v>280</v>
      </c>
      <c r="AA676" s="1">
        <f t="shared" si="250"/>
        <v>311440.60134769441</v>
      </c>
      <c r="AC676" s="31" t="str">
        <f>IF(OR(RepP!$J$3="",RepP!$J$3=0,COUNTIF(Lists!$D:$D,RepP!$J$3)=0),Lists!$D$9,IF(RepP!$J$3=Lists!$D$9,Lists!$D$9,IF(RepP!$J$3=$E676,RepP!$J$3,"")))</f>
        <v>Все проекты</v>
      </c>
      <c r="AD676" s="31">
        <f>IF(OR(U676="",U676=0),0,MAX(AD$2:AD675)+1)</f>
        <v>0</v>
      </c>
    </row>
    <row r="677" spans="1:30" x14ac:dyDescent="0.3">
      <c r="A677" s="41">
        <f>ROW()</f>
        <v>677</v>
      </c>
      <c r="B677" s="26">
        <f>IF(AND(O677=0,P677=0,Q677=0,Y677=0),0,IF(OR(COUNTIFS(Items!$E:$E,O677,Items!$F:$F,P677,Items!$G:$G,Q677)=1,COUNTIFS(Items!$M:$M,O677,Items!$N:$N,P677,Items!$O:$O,Q677)=1,COUNTIFS(Items!$U:$U,O677,Items!$V:$V,P677,Items!$W:$W,Q677)=1),0,1))</f>
        <v>0</v>
      </c>
      <c r="D677" s="24">
        <f t="shared" si="251"/>
        <v>46079</v>
      </c>
      <c r="E677" s="1" t="s">
        <v>200</v>
      </c>
      <c r="O677" s="1" t="s">
        <v>327</v>
      </c>
      <c r="P677" s="1" t="s">
        <v>280</v>
      </c>
      <c r="Q677" s="1" t="s">
        <v>280</v>
      </c>
      <c r="AA677" s="1">
        <f t="shared" si="250"/>
        <v>311440.60134769441</v>
      </c>
      <c r="AC677" s="31" t="str">
        <f>IF(OR(RepP!$J$3="",RepP!$J$3=0,COUNTIF(Lists!$D:$D,RepP!$J$3)=0),Lists!$D$9,IF(RepP!$J$3=Lists!$D$9,Lists!$D$9,IF(RepP!$J$3=$E677,RepP!$J$3,"")))</f>
        <v>Все проекты</v>
      </c>
      <c r="AD677" s="31">
        <f>IF(OR(U677="",U677=0),0,MAX(AD$2:AD676)+1)</f>
        <v>0</v>
      </c>
    </row>
    <row r="678" spans="1:30" x14ac:dyDescent="0.3">
      <c r="A678" s="41">
        <f>ROW()</f>
        <v>678</v>
      </c>
      <c r="B678" s="26">
        <f>IF(AND(O678=0,P678=0,Q678=0,Y678=0),0,IF(OR(COUNTIFS(Items!$E:$E,O678,Items!$F:$F,P678,Items!$G:$G,Q678)=1,COUNTIFS(Items!$M:$M,O678,Items!$N:$N,P678,Items!$O:$O,Q678)=1,COUNTIFS(Items!$U:$U,O678,Items!$V:$V,P678,Items!$W:$W,Q678)=1),0,1))</f>
        <v>0</v>
      </c>
      <c r="D678" s="24">
        <f t="shared" si="251"/>
        <v>46109</v>
      </c>
      <c r="E678" s="1" t="s">
        <v>200</v>
      </c>
      <c r="O678" s="1" t="s">
        <v>327</v>
      </c>
      <c r="P678" s="1" t="s">
        <v>280</v>
      </c>
      <c r="Q678" s="1" t="s">
        <v>280</v>
      </c>
      <c r="AA678" s="1">
        <f t="shared" si="250"/>
        <v>311440.60134769441</v>
      </c>
      <c r="AC678" s="31" t="str">
        <f>IF(OR(RepP!$J$3="",RepP!$J$3=0,COUNTIF(Lists!$D:$D,RepP!$J$3)=0),Lists!$D$9,IF(RepP!$J$3=Lists!$D$9,Lists!$D$9,IF(RepP!$J$3=$E678,RepP!$J$3,"")))</f>
        <v>Все проекты</v>
      </c>
      <c r="AD678" s="31">
        <f>IF(OR(U678="",U678=0),0,MAX(AD$2:AD677)+1)</f>
        <v>0</v>
      </c>
    </row>
    <row r="679" spans="1:30" x14ac:dyDescent="0.3">
      <c r="A679" s="41">
        <f>ROW()</f>
        <v>679</v>
      </c>
      <c r="B679" s="26">
        <f>IF(AND(O679=0,P679=0,Q679=0,Y679=0),0,IF(OR(COUNTIFS(Items!$E:$E,O679,Items!$F:$F,P679,Items!$G:$G,Q679)=1,COUNTIFS(Items!$M:$M,O679,Items!$N:$N,P679,Items!$O:$O,Q679)=1,COUNTIFS(Items!$U:$U,O679,Items!$V:$V,P679,Items!$W:$W,Q679)=1),0,1))</f>
        <v>0</v>
      </c>
      <c r="D679" s="24">
        <f t="shared" si="251"/>
        <v>46139</v>
      </c>
      <c r="E679" s="1" t="s">
        <v>200</v>
      </c>
      <c r="O679" s="1" t="s">
        <v>327</v>
      </c>
      <c r="P679" s="1" t="s">
        <v>280</v>
      </c>
      <c r="Q679" s="1" t="s">
        <v>280</v>
      </c>
      <c r="AA679" s="1">
        <f t="shared" si="250"/>
        <v>311440.60134769441</v>
      </c>
      <c r="AC679" s="31" t="str">
        <f>IF(OR(RepP!$J$3="",RepP!$J$3=0,COUNTIF(Lists!$D:$D,RepP!$J$3)=0),Lists!$D$9,IF(RepP!$J$3=Lists!$D$9,Lists!$D$9,IF(RepP!$J$3=$E679,RepP!$J$3,"")))</f>
        <v>Все проекты</v>
      </c>
      <c r="AD679" s="31">
        <f>IF(OR(U679="",U679=0),0,MAX(AD$2:AD678)+1)</f>
        <v>0</v>
      </c>
    </row>
    <row r="680" spans="1:30" x14ac:dyDescent="0.3">
      <c r="A680" s="41">
        <f>ROW()</f>
        <v>680</v>
      </c>
      <c r="B680" s="26">
        <f>IF(AND(O680=0,P680=0,Q680=0,Y680=0),0,IF(OR(COUNTIFS(Items!$E:$E,O680,Items!$F:$F,P680,Items!$G:$G,Q680)=1,COUNTIFS(Items!$M:$M,O680,Items!$N:$N,P680,Items!$O:$O,Q680)=1,COUNTIFS(Items!$U:$U,O680,Items!$V:$V,P680,Items!$W:$W,Q680)=1),0,1))</f>
        <v>0</v>
      </c>
      <c r="D680" s="24">
        <f t="shared" si="251"/>
        <v>46169</v>
      </c>
      <c r="E680" s="1" t="s">
        <v>200</v>
      </c>
      <c r="O680" s="1" t="s">
        <v>327</v>
      </c>
      <c r="P680" s="1" t="s">
        <v>280</v>
      </c>
      <c r="Q680" s="1" t="s">
        <v>280</v>
      </c>
      <c r="AA680" s="1">
        <f t="shared" si="250"/>
        <v>311440.60134769441</v>
      </c>
      <c r="AC680" s="31" t="str">
        <f>IF(OR(RepP!$J$3="",RepP!$J$3=0,COUNTIF(Lists!$D:$D,RepP!$J$3)=0),Lists!$D$9,IF(RepP!$J$3=Lists!$D$9,Lists!$D$9,IF(RepP!$J$3=$E680,RepP!$J$3,"")))</f>
        <v>Все проекты</v>
      </c>
      <c r="AD680" s="31">
        <f>IF(OR(U680="",U680=0),0,MAX(AD$2:AD679)+1)</f>
        <v>0</v>
      </c>
    </row>
    <row r="681" spans="1:30" x14ac:dyDescent="0.3">
      <c r="A681" s="41">
        <f>ROW()</f>
        <v>681</v>
      </c>
      <c r="B681" s="26">
        <f>IF(AND(O681=0,P681=0,Q681=0,Y681=0),0,IF(OR(COUNTIFS(Items!$E:$E,O681,Items!$F:$F,P681,Items!$G:$G,Q681)=1,COUNTIFS(Items!$M:$M,O681,Items!$N:$N,P681,Items!$O:$O,Q681)=1,COUNTIFS(Items!$U:$U,O681,Items!$V:$V,P681,Items!$W:$W,Q681)=1),0,1))</f>
        <v>0</v>
      </c>
      <c r="D681" s="24">
        <f t="shared" si="251"/>
        <v>46199</v>
      </c>
      <c r="E681" s="1" t="s">
        <v>200</v>
      </c>
      <c r="O681" s="1" t="s">
        <v>327</v>
      </c>
      <c r="P681" s="1" t="s">
        <v>280</v>
      </c>
      <c r="Q681" s="1" t="s">
        <v>280</v>
      </c>
      <c r="AA681" s="1">
        <f t="shared" si="250"/>
        <v>311440.60134769441</v>
      </c>
      <c r="AC681" s="31" t="str">
        <f>IF(OR(RepP!$J$3="",RepP!$J$3=0,COUNTIF(Lists!$D:$D,RepP!$J$3)=0),Lists!$D$9,IF(RepP!$J$3=Lists!$D$9,Lists!$D$9,IF(RepP!$J$3=$E681,RepP!$J$3,"")))</f>
        <v>Все проекты</v>
      </c>
      <c r="AD681" s="31">
        <f>IF(OR(U681="",U681=0),0,MAX(AD$2:AD680)+1)</f>
        <v>0</v>
      </c>
    </row>
    <row r="682" spans="1:30" x14ac:dyDescent="0.3">
      <c r="A682" s="41">
        <f>ROW()</f>
        <v>682</v>
      </c>
      <c r="B682" s="26">
        <f>IF(AND(O682=0,P682=0,Q682=0,Y682=0),0,IF(OR(COUNTIFS(Items!$E:$E,O682,Items!$F:$F,P682,Items!$G:$G,Q682)=1,COUNTIFS(Items!$M:$M,O682,Items!$N:$N,P682,Items!$O:$O,Q682)=1,COUNTIFS(Items!$U:$U,O682,Items!$V:$V,P682,Items!$W:$W,Q682)=1),0,1))</f>
        <v>0</v>
      </c>
      <c r="D682" s="24">
        <f t="shared" si="251"/>
        <v>46229</v>
      </c>
      <c r="E682" s="1" t="s">
        <v>200</v>
      </c>
      <c r="O682" s="1" t="s">
        <v>327</v>
      </c>
      <c r="P682" s="1" t="s">
        <v>280</v>
      </c>
      <c r="Q682" s="1" t="s">
        <v>280</v>
      </c>
      <c r="AA682" s="1">
        <f t="shared" si="250"/>
        <v>311440.60134769441</v>
      </c>
      <c r="AC682" s="31" t="str">
        <f>IF(OR(RepP!$J$3="",RepP!$J$3=0,COUNTIF(Lists!$D:$D,RepP!$J$3)=0),Lists!$D$9,IF(RepP!$J$3=Lists!$D$9,Lists!$D$9,IF(RepP!$J$3=$E682,RepP!$J$3,"")))</f>
        <v>Все проекты</v>
      </c>
      <c r="AD682" s="31">
        <f>IF(OR(U682="",U682=0),0,MAX(AD$2:AD681)+1)</f>
        <v>0</v>
      </c>
    </row>
    <row r="683" spans="1:30" x14ac:dyDescent="0.3">
      <c r="A683" s="41">
        <f>ROW()</f>
        <v>683</v>
      </c>
      <c r="B683" s="26">
        <f>IF(AND(O683=0,P683=0,Q683=0,Y683=0),0,IF(OR(COUNTIFS(Items!$E:$E,O683,Items!$F:$F,P683,Items!$G:$G,Q683)=1,COUNTIFS(Items!$M:$M,O683,Items!$N:$N,P683,Items!$O:$O,Q683)=1,COUNTIFS(Items!$U:$U,O683,Items!$V:$V,P683,Items!$W:$W,Q683)=1),0,1))</f>
        <v>0</v>
      </c>
      <c r="D683" s="24">
        <f t="shared" si="251"/>
        <v>46259</v>
      </c>
      <c r="E683" s="1" t="s">
        <v>200</v>
      </c>
      <c r="O683" s="1" t="s">
        <v>327</v>
      </c>
      <c r="P683" s="1" t="s">
        <v>280</v>
      </c>
      <c r="Q683" s="1" t="s">
        <v>280</v>
      </c>
      <c r="AA683" s="1">
        <f t="shared" si="250"/>
        <v>311440.60134769441</v>
      </c>
      <c r="AC683" s="31" t="str">
        <f>IF(OR(RepP!$J$3="",RepP!$J$3=0,COUNTIF(Lists!$D:$D,RepP!$J$3)=0),Lists!$D$9,IF(RepP!$J$3=Lists!$D$9,Lists!$D$9,IF(RepP!$J$3=$E683,RepP!$J$3,"")))</f>
        <v>Все проекты</v>
      </c>
      <c r="AD683" s="31">
        <f>IF(OR(U683="",U683=0),0,MAX(AD$2:AD682)+1)</f>
        <v>0</v>
      </c>
    </row>
    <row r="684" spans="1:30" x14ac:dyDescent="0.3">
      <c r="A684" s="41">
        <f>ROW()</f>
        <v>684</v>
      </c>
      <c r="B684" s="26">
        <f>IF(AND(O684=0,P684=0,Q684=0,Y684=0),0,IF(OR(COUNTIFS(Items!$E:$E,O684,Items!$F:$F,P684,Items!$G:$G,Q684)=1,COUNTIFS(Items!$M:$M,O684,Items!$N:$N,P684,Items!$O:$O,Q684)=1,COUNTIFS(Items!$U:$U,O684,Items!$V:$V,P684,Items!$W:$W,Q684)=1),0,1))</f>
        <v>0</v>
      </c>
      <c r="D684" s="24">
        <f t="shared" si="251"/>
        <v>46289</v>
      </c>
      <c r="E684" s="1" t="s">
        <v>200</v>
      </c>
      <c r="O684" s="1" t="s">
        <v>327</v>
      </c>
      <c r="P684" s="1" t="s">
        <v>280</v>
      </c>
      <c r="Q684" s="1" t="s">
        <v>280</v>
      </c>
      <c r="AA684" s="1">
        <f t="shared" si="250"/>
        <v>311440.60134769441</v>
      </c>
      <c r="AC684" s="31" t="str">
        <f>IF(OR(RepP!$J$3="",RepP!$J$3=0,COUNTIF(Lists!$D:$D,RepP!$J$3)=0),Lists!$D$9,IF(RepP!$J$3=Lists!$D$9,Lists!$D$9,IF(RepP!$J$3=$E684,RepP!$J$3,"")))</f>
        <v>Все проекты</v>
      </c>
      <c r="AD684" s="31">
        <f>IF(OR(U684="",U684=0),0,MAX(AD$2:AD683)+1)</f>
        <v>0</v>
      </c>
    </row>
    <row r="685" spans="1:30" x14ac:dyDescent="0.3">
      <c r="A685" s="41">
        <f>ROW()</f>
        <v>685</v>
      </c>
      <c r="B685" s="26">
        <f>IF(AND(O685=0,P685=0,Q685=0,Y685=0),0,IF(OR(COUNTIFS(Items!$E:$E,O685,Items!$F:$F,P685,Items!$G:$G,Q685)=1,COUNTIFS(Items!$M:$M,O685,Items!$N:$N,P685,Items!$O:$O,Q685)=1,COUNTIFS(Items!$U:$U,O685,Items!$V:$V,P685,Items!$W:$W,Q685)=1),0,1))</f>
        <v>0</v>
      </c>
      <c r="D685" s="24">
        <f t="shared" si="251"/>
        <v>46319</v>
      </c>
      <c r="E685" s="1" t="s">
        <v>200</v>
      </c>
      <c r="O685" s="1" t="s">
        <v>327</v>
      </c>
      <c r="P685" s="1" t="s">
        <v>280</v>
      </c>
      <c r="Q685" s="1" t="s">
        <v>280</v>
      </c>
      <c r="AA685" s="1">
        <f t="shared" si="250"/>
        <v>311440.60134769441</v>
      </c>
      <c r="AC685" s="31" t="str">
        <f>IF(OR(RepP!$J$3="",RepP!$J$3=0,COUNTIF(Lists!$D:$D,RepP!$J$3)=0),Lists!$D$9,IF(RepP!$J$3=Lists!$D$9,Lists!$D$9,IF(RepP!$J$3=$E685,RepP!$J$3,"")))</f>
        <v>Все проекты</v>
      </c>
      <c r="AD685" s="31">
        <f>IF(OR(U685="",U685=0),0,MAX(AD$2:AD684)+1)</f>
        <v>0</v>
      </c>
    </row>
    <row r="686" spans="1:30" x14ac:dyDescent="0.3">
      <c r="A686" s="41">
        <f>ROW()</f>
        <v>686</v>
      </c>
      <c r="B686" s="26">
        <f>IF(AND(O686=0,P686=0,Q686=0,Y686=0),0,IF(OR(COUNTIFS(Items!$E:$E,O686,Items!$F:$F,P686,Items!$G:$G,Q686)=1,COUNTIFS(Items!$M:$M,O686,Items!$N:$N,P686,Items!$O:$O,Q686)=1,COUNTIFS(Items!$U:$U,O686,Items!$V:$V,P686,Items!$W:$W,Q686)=1),0,1))</f>
        <v>0</v>
      </c>
      <c r="D686" s="24">
        <f t="shared" si="251"/>
        <v>46349</v>
      </c>
      <c r="E686" s="1" t="s">
        <v>200</v>
      </c>
      <c r="O686" s="1" t="s">
        <v>327</v>
      </c>
      <c r="P686" s="1" t="s">
        <v>280</v>
      </c>
      <c r="Q686" s="1" t="s">
        <v>280</v>
      </c>
      <c r="AA686" s="1">
        <f t="shared" si="250"/>
        <v>311440.60134769441</v>
      </c>
      <c r="AC686" s="31" t="str">
        <f>IF(OR(RepP!$J$3="",RepP!$J$3=0,COUNTIF(Lists!$D:$D,RepP!$J$3)=0),Lists!$D$9,IF(RepP!$J$3=Lists!$D$9,Lists!$D$9,IF(RepP!$J$3=$E686,RepP!$J$3,"")))</f>
        <v>Все проекты</v>
      </c>
      <c r="AD686" s="31">
        <f>IF(OR(U686="",U686=0),0,MAX(AD$2:AD685)+1)</f>
        <v>0</v>
      </c>
    </row>
    <row r="687" spans="1:30" x14ac:dyDescent="0.3">
      <c r="A687" s="41">
        <f>ROW()</f>
        <v>687</v>
      </c>
      <c r="B687" s="26">
        <f>IF(AND(O687=0,P687=0,Q687=0,Y687=0),0,IF(OR(COUNTIFS(Items!$E:$E,O687,Items!$F:$F,P687,Items!$G:$G,Q687)=1,COUNTIFS(Items!$M:$M,O687,Items!$N:$N,P687,Items!$O:$O,Q687)=1,COUNTIFS(Items!$U:$U,O687,Items!$V:$V,P687,Items!$W:$W,Q687)=1),0,1))</f>
        <v>0</v>
      </c>
      <c r="D687" s="24">
        <f t="shared" si="251"/>
        <v>46379</v>
      </c>
      <c r="E687" s="1" t="s">
        <v>200</v>
      </c>
      <c r="O687" s="1" t="s">
        <v>327</v>
      </c>
      <c r="P687" s="1" t="s">
        <v>280</v>
      </c>
      <c r="Q687" s="1" t="s">
        <v>280</v>
      </c>
      <c r="AA687" s="1">
        <f t="shared" si="250"/>
        <v>311440.60134769441</v>
      </c>
      <c r="AC687" s="31" t="str">
        <f>IF(OR(RepP!$J$3="",RepP!$J$3=0,COUNTIF(Lists!$D:$D,RepP!$J$3)=0),Lists!$D$9,IF(RepP!$J$3=Lists!$D$9,Lists!$D$9,IF(RepP!$J$3=$E687,RepP!$J$3,"")))</f>
        <v>Все проекты</v>
      </c>
      <c r="AD687" s="31">
        <f>IF(OR(U687="",U687=0),0,MAX(AD$2:AD686)+1)</f>
        <v>0</v>
      </c>
    </row>
    <row r="688" spans="1:30" x14ac:dyDescent="0.3">
      <c r="A688" s="41">
        <f>ROW()</f>
        <v>688</v>
      </c>
      <c r="B688" s="26">
        <f>IF(AND(O688=0,P688=0,Q688=0,Y688=0),0,IF(OR(COUNTIFS(Items!$E:$E,O688,Items!$F:$F,P688,Items!$G:$G,Q688)=1,COUNTIFS(Items!$M:$M,O688,Items!$N:$N,P688,Items!$O:$O,Q688)=1,COUNTIFS(Items!$U:$U,O688,Items!$V:$V,P688,Items!$W:$W,Q688)=1),0,1))</f>
        <v>0</v>
      </c>
      <c r="D688" s="24">
        <f t="shared" si="251"/>
        <v>46409</v>
      </c>
      <c r="E688" s="1" t="s">
        <v>200</v>
      </c>
      <c r="O688" s="1" t="s">
        <v>327</v>
      </c>
      <c r="P688" s="1" t="s">
        <v>280</v>
      </c>
      <c r="Q688" s="1" t="s">
        <v>280</v>
      </c>
      <c r="AA688" s="1">
        <f t="shared" si="250"/>
        <v>311440.60134769441</v>
      </c>
      <c r="AC688" s="31" t="str">
        <f>IF(OR(RepP!$J$3="",RepP!$J$3=0,COUNTIF(Lists!$D:$D,RepP!$J$3)=0),Lists!$D$9,IF(RepP!$J$3=Lists!$D$9,Lists!$D$9,IF(RepP!$J$3=$E688,RepP!$J$3,"")))</f>
        <v>Все проекты</v>
      </c>
      <c r="AD688" s="31">
        <f>IF(OR(U688="",U688=0),0,MAX(AD$2:AD687)+1)</f>
        <v>0</v>
      </c>
    </row>
    <row r="689" spans="1:30" x14ac:dyDescent="0.3">
      <c r="A689" s="41">
        <f>ROW()</f>
        <v>689</v>
      </c>
      <c r="B689" s="26">
        <f>IF(AND(O689=0,P689=0,Q689=0,Y689=0),0,IF(OR(COUNTIFS(Items!$E:$E,O689,Items!$F:$F,P689,Items!$G:$G,Q689)=1,COUNTIFS(Items!$M:$M,O689,Items!$N:$N,P689,Items!$O:$O,Q689)=1,COUNTIFS(Items!$U:$U,O689,Items!$V:$V,P689,Items!$W:$W,Q689)=1),0,1))</f>
        <v>0</v>
      </c>
      <c r="D689" s="24">
        <f t="shared" si="251"/>
        <v>46439</v>
      </c>
      <c r="E689" s="1" t="s">
        <v>200</v>
      </c>
      <c r="O689" s="1" t="s">
        <v>327</v>
      </c>
      <c r="P689" s="1" t="s">
        <v>280</v>
      </c>
      <c r="Q689" s="1" t="s">
        <v>280</v>
      </c>
      <c r="AA689" s="1">
        <f t="shared" si="250"/>
        <v>311440.60134769441</v>
      </c>
      <c r="AC689" s="31" t="str">
        <f>IF(OR(RepP!$J$3="",RepP!$J$3=0,COUNTIF(Lists!$D:$D,RepP!$J$3)=0),Lists!$D$9,IF(RepP!$J$3=Lists!$D$9,Lists!$D$9,IF(RepP!$J$3=$E689,RepP!$J$3,"")))</f>
        <v>Все проекты</v>
      </c>
      <c r="AD689" s="31">
        <f>IF(OR(U689="",U689=0),0,MAX(AD$2:AD688)+1)</f>
        <v>0</v>
      </c>
    </row>
    <row r="690" spans="1:30" x14ac:dyDescent="0.3">
      <c r="A690" s="41">
        <f>ROW()</f>
        <v>690</v>
      </c>
      <c r="B690" s="26">
        <f>IF(AND(O690=0,P690=0,Q690=0,Y690=0),0,IF(OR(COUNTIFS(Items!$E:$E,O690,Items!$F:$F,P690,Items!$G:$G,Q690)=1,COUNTIFS(Items!$M:$M,O690,Items!$N:$N,P690,Items!$O:$O,Q690)=1,COUNTIFS(Items!$U:$U,O690,Items!$V:$V,P690,Items!$W:$W,Q690)=1),0,1))</f>
        <v>0</v>
      </c>
      <c r="D690" s="24">
        <f t="shared" si="251"/>
        <v>46469</v>
      </c>
      <c r="E690" s="1" t="s">
        <v>200</v>
      </c>
      <c r="O690" s="1" t="s">
        <v>327</v>
      </c>
      <c r="P690" s="1" t="s">
        <v>280</v>
      </c>
      <c r="Q690" s="1" t="s">
        <v>280</v>
      </c>
      <c r="AA690" s="1">
        <f t="shared" si="250"/>
        <v>311440.60134769441</v>
      </c>
      <c r="AC690" s="31" t="str">
        <f>IF(OR(RepP!$J$3="",RepP!$J$3=0,COUNTIF(Lists!$D:$D,RepP!$J$3)=0),Lists!$D$9,IF(RepP!$J$3=Lists!$D$9,Lists!$D$9,IF(RepP!$J$3=$E690,RepP!$J$3,"")))</f>
        <v>Все проекты</v>
      </c>
      <c r="AD690" s="31">
        <f>IF(OR(U690="",U690=0),0,MAX(AD$2:AD689)+1)</f>
        <v>0</v>
      </c>
    </row>
    <row r="691" spans="1:30" x14ac:dyDescent="0.3">
      <c r="A691" s="41">
        <f>ROW()</f>
        <v>691</v>
      </c>
      <c r="B691" s="26">
        <f>IF(AND(O691=0,P691=0,Q691=0,Y691=0),0,IF(OR(COUNTIFS(Items!$E:$E,O691,Items!$F:$F,P691,Items!$G:$G,Q691)=1,COUNTIFS(Items!$M:$M,O691,Items!$N:$N,P691,Items!$O:$O,Q691)=1,COUNTIFS(Items!$U:$U,O691,Items!$V:$V,P691,Items!$W:$W,Q691)=1),0,1))</f>
        <v>0</v>
      </c>
      <c r="D691" s="24">
        <f t="shared" si="251"/>
        <v>46499</v>
      </c>
      <c r="E691" s="1" t="s">
        <v>200</v>
      </c>
      <c r="O691" s="1" t="s">
        <v>327</v>
      </c>
      <c r="P691" s="1" t="s">
        <v>280</v>
      </c>
      <c r="Q691" s="1" t="s">
        <v>280</v>
      </c>
      <c r="AA691" s="1">
        <f t="shared" si="250"/>
        <v>311440.60134769441</v>
      </c>
      <c r="AC691" s="31" t="str">
        <f>IF(OR(RepP!$J$3="",RepP!$J$3=0,COUNTIF(Lists!$D:$D,RepP!$J$3)=0),Lists!$D$9,IF(RepP!$J$3=Lists!$D$9,Lists!$D$9,IF(RepP!$J$3=$E691,RepP!$J$3,"")))</f>
        <v>Все проекты</v>
      </c>
      <c r="AD691" s="31">
        <f>IF(OR(U691="",U691=0),0,MAX(AD$2:AD690)+1)</f>
        <v>0</v>
      </c>
    </row>
    <row r="692" spans="1:30" x14ac:dyDescent="0.3">
      <c r="A692" s="41">
        <f>ROW()</f>
        <v>692</v>
      </c>
      <c r="B692" s="26">
        <f>IF(AND(O692=0,P692=0,Q692=0,Y692=0),0,IF(OR(COUNTIFS(Items!$E:$E,O692,Items!$F:$F,P692,Items!$G:$G,Q692)=1,COUNTIFS(Items!$M:$M,O692,Items!$N:$N,P692,Items!$O:$O,Q692)=1,COUNTIFS(Items!$U:$U,O692,Items!$V:$V,P692,Items!$W:$W,Q692)=1),0,1))</f>
        <v>0</v>
      </c>
      <c r="D692" s="24">
        <f t="shared" si="251"/>
        <v>46529</v>
      </c>
      <c r="E692" s="1" t="s">
        <v>200</v>
      </c>
      <c r="O692" s="1" t="s">
        <v>327</v>
      </c>
      <c r="P692" s="1" t="s">
        <v>280</v>
      </c>
      <c r="Q692" s="1" t="s">
        <v>280</v>
      </c>
      <c r="AA692" s="1">
        <f t="shared" si="250"/>
        <v>311440.60134769441</v>
      </c>
      <c r="AC692" s="31" t="str">
        <f>IF(OR(RepP!$J$3="",RepP!$J$3=0,COUNTIF(Lists!$D:$D,RepP!$J$3)=0),Lists!$D$9,IF(RepP!$J$3=Lists!$D$9,Lists!$D$9,IF(RepP!$J$3=$E692,RepP!$J$3,"")))</f>
        <v>Все проекты</v>
      </c>
      <c r="AD692" s="31">
        <f>IF(OR(U692="",U692=0),0,MAX(AD$2:AD691)+1)</f>
        <v>0</v>
      </c>
    </row>
    <row r="693" spans="1:30" x14ac:dyDescent="0.3">
      <c r="A693" s="41">
        <f>ROW()</f>
        <v>693</v>
      </c>
      <c r="B693" s="26">
        <f>IF(AND(O693=0,P693=0,Q693=0,Y693=0),0,IF(OR(COUNTIFS(Items!$E:$E,O693,Items!$F:$F,P693,Items!$G:$G,Q693)=1,COUNTIFS(Items!$M:$M,O693,Items!$N:$N,P693,Items!$O:$O,Q693)=1,COUNTIFS(Items!$U:$U,O693,Items!$V:$V,P693,Items!$W:$W,Q693)=1),0,1))</f>
        <v>0</v>
      </c>
      <c r="D693" s="24">
        <f t="shared" si="251"/>
        <v>46559</v>
      </c>
      <c r="E693" s="1" t="s">
        <v>200</v>
      </c>
      <c r="O693" s="1" t="s">
        <v>327</v>
      </c>
      <c r="P693" s="1" t="s">
        <v>280</v>
      </c>
      <c r="Q693" s="1" t="s">
        <v>280</v>
      </c>
      <c r="AA693" s="1">
        <f t="shared" si="250"/>
        <v>311440.60134769441</v>
      </c>
      <c r="AC693" s="31" t="str">
        <f>IF(OR(RepP!$J$3="",RepP!$J$3=0,COUNTIF(Lists!$D:$D,RepP!$J$3)=0),Lists!$D$9,IF(RepP!$J$3=Lists!$D$9,Lists!$D$9,IF(RepP!$J$3=$E693,RepP!$J$3,"")))</f>
        <v>Все проекты</v>
      </c>
      <c r="AD693" s="31">
        <f>IF(OR(U693="",U693=0),0,MAX(AD$2:AD692)+1)</f>
        <v>0</v>
      </c>
    </row>
    <row r="694" spans="1:30" x14ac:dyDescent="0.3">
      <c r="A694" s="41">
        <f>ROW()</f>
        <v>694</v>
      </c>
      <c r="B694" s="26">
        <f>IF(AND(O694=0,P694=0,Q694=0,Y694=0),0,IF(OR(COUNTIFS(Items!$E:$E,O694,Items!$F:$F,P694,Items!$G:$G,Q694)=1,COUNTIFS(Items!$M:$M,O694,Items!$N:$N,P694,Items!$O:$O,Q694)=1,COUNTIFS(Items!$U:$U,O694,Items!$V:$V,P694,Items!$W:$W,Q694)=1),0,1))</f>
        <v>0</v>
      </c>
      <c r="D694" s="24">
        <f t="shared" si="251"/>
        <v>46589</v>
      </c>
      <c r="E694" s="1" t="s">
        <v>200</v>
      </c>
      <c r="O694" s="1" t="s">
        <v>327</v>
      </c>
      <c r="P694" s="1" t="s">
        <v>280</v>
      </c>
      <c r="Q694" s="1" t="s">
        <v>280</v>
      </c>
      <c r="AA694" s="1">
        <f t="shared" si="250"/>
        <v>311440.60134769441</v>
      </c>
      <c r="AC694" s="31" t="str">
        <f>IF(OR(RepP!$J$3="",RepP!$J$3=0,COUNTIF(Lists!$D:$D,RepP!$J$3)=0),Lists!$D$9,IF(RepP!$J$3=Lists!$D$9,Lists!$D$9,IF(RepP!$J$3=$E694,RepP!$J$3,"")))</f>
        <v>Все проекты</v>
      </c>
      <c r="AD694" s="31">
        <f>IF(OR(U694="",U694=0),0,MAX(AD$2:AD693)+1)</f>
        <v>0</v>
      </c>
    </row>
    <row r="695" spans="1:30" x14ac:dyDescent="0.3">
      <c r="A695" s="41">
        <f>ROW()</f>
        <v>695</v>
      </c>
      <c r="B695" s="26">
        <f>IF(AND(O695=0,P695=0,Q695=0,Y695=0),0,IF(OR(COUNTIFS(Items!$E:$E,O695,Items!$F:$F,P695,Items!$G:$G,Q695)=1,COUNTIFS(Items!$M:$M,O695,Items!$N:$N,P695,Items!$O:$O,Q695)=1,COUNTIFS(Items!$U:$U,O695,Items!$V:$V,P695,Items!$W:$W,Q695)=1),0,1))</f>
        <v>0</v>
      </c>
      <c r="D695" s="24">
        <f t="shared" si="251"/>
        <v>46619</v>
      </c>
      <c r="E695" s="1" t="s">
        <v>200</v>
      </c>
      <c r="O695" s="1" t="s">
        <v>327</v>
      </c>
      <c r="P695" s="1" t="s">
        <v>280</v>
      </c>
      <c r="Q695" s="1" t="s">
        <v>280</v>
      </c>
      <c r="AA695" s="1">
        <f t="shared" si="250"/>
        <v>311440.60134769441</v>
      </c>
      <c r="AC695" s="31" t="str">
        <f>IF(OR(RepP!$J$3="",RepP!$J$3=0,COUNTIF(Lists!$D:$D,RepP!$J$3)=0),Lists!$D$9,IF(RepP!$J$3=Lists!$D$9,Lists!$D$9,IF(RepP!$J$3=$E695,RepP!$J$3,"")))</f>
        <v>Все проекты</v>
      </c>
      <c r="AD695" s="31">
        <f>IF(OR(U695="",U695=0),0,MAX(AD$2:AD694)+1)</f>
        <v>0</v>
      </c>
    </row>
    <row r="696" spans="1:30" x14ac:dyDescent="0.3">
      <c r="A696" s="41">
        <f>ROW()</f>
        <v>696</v>
      </c>
      <c r="B696" s="26">
        <f>IF(AND(O696=0,P696=0,Q696=0,Y696=0),0,IF(OR(COUNTIFS(Items!$E:$E,O696,Items!$F:$F,P696,Items!$G:$G,Q696)=1,COUNTIFS(Items!$M:$M,O696,Items!$N:$N,P696,Items!$O:$O,Q696)=1,COUNTIFS(Items!$U:$U,O696,Items!$V:$V,P696,Items!$W:$W,Q696)=1),0,1))</f>
        <v>0</v>
      </c>
      <c r="D696" s="24">
        <f t="shared" si="251"/>
        <v>46649</v>
      </c>
      <c r="E696" s="1" t="s">
        <v>200</v>
      </c>
      <c r="O696" s="1" t="s">
        <v>327</v>
      </c>
      <c r="P696" s="1" t="s">
        <v>280</v>
      </c>
      <c r="Q696" s="1" t="s">
        <v>280</v>
      </c>
      <c r="AA696" s="1">
        <f t="shared" si="250"/>
        <v>311440.60134769441</v>
      </c>
      <c r="AC696" s="31" t="str">
        <f>IF(OR(RepP!$J$3="",RepP!$J$3=0,COUNTIF(Lists!$D:$D,RepP!$J$3)=0),Lists!$D$9,IF(RepP!$J$3=Lists!$D$9,Lists!$D$9,IF(RepP!$J$3=$E696,RepP!$J$3,"")))</f>
        <v>Все проекты</v>
      </c>
      <c r="AD696" s="31">
        <f>IF(OR(U696="",U696=0),0,MAX(AD$2:AD695)+1)</f>
        <v>0</v>
      </c>
    </row>
    <row r="697" spans="1:30" x14ac:dyDescent="0.3">
      <c r="A697" s="41">
        <f>ROW()</f>
        <v>697</v>
      </c>
      <c r="B697" s="26">
        <f>IF(AND(O697=0,P697=0,Q697=0,Y697=0),0,IF(OR(COUNTIFS(Items!$E:$E,O697,Items!$F:$F,P697,Items!$G:$G,Q697)=1,COUNTIFS(Items!$M:$M,O697,Items!$N:$N,P697,Items!$O:$O,Q697)=1,COUNTIFS(Items!$U:$U,O697,Items!$V:$V,P697,Items!$W:$W,Q697)=1),0,1))</f>
        <v>0</v>
      </c>
      <c r="D697" s="24">
        <f t="shared" si="251"/>
        <v>46679</v>
      </c>
      <c r="E697" s="1" t="s">
        <v>200</v>
      </c>
      <c r="O697" s="1" t="s">
        <v>327</v>
      </c>
      <c r="P697" s="1" t="s">
        <v>280</v>
      </c>
      <c r="Q697" s="1" t="s">
        <v>280</v>
      </c>
      <c r="AA697" s="1">
        <f t="shared" si="250"/>
        <v>311440.60134769441</v>
      </c>
      <c r="AC697" s="31" t="str">
        <f>IF(OR(RepP!$J$3="",RepP!$J$3=0,COUNTIF(Lists!$D:$D,RepP!$J$3)=0),Lists!$D$9,IF(RepP!$J$3=Lists!$D$9,Lists!$D$9,IF(RepP!$J$3=$E697,RepP!$J$3,"")))</f>
        <v>Все проекты</v>
      </c>
      <c r="AD697" s="31">
        <f>IF(OR(U697="",U697=0),0,MAX(AD$2:AD696)+1)</f>
        <v>0</v>
      </c>
    </row>
    <row r="698" spans="1:30" x14ac:dyDescent="0.3">
      <c r="A698" s="41">
        <f>ROW()</f>
        <v>698</v>
      </c>
      <c r="B698" s="26">
        <f>IF(AND(O698=0,P698=0,Q698=0,Y698=0),0,IF(OR(COUNTIFS(Items!$E:$E,O698,Items!$F:$F,P698,Items!$G:$G,Q698)=1,COUNTIFS(Items!$M:$M,O698,Items!$N:$N,P698,Items!$O:$O,Q698)=1,COUNTIFS(Items!$U:$U,O698,Items!$V:$V,P698,Items!$W:$W,Q698)=1),0,1))</f>
        <v>0</v>
      </c>
      <c r="D698" s="24">
        <f t="shared" si="251"/>
        <v>46709</v>
      </c>
      <c r="E698" s="1" t="s">
        <v>200</v>
      </c>
      <c r="O698" s="1" t="s">
        <v>327</v>
      </c>
      <c r="P698" s="1" t="s">
        <v>280</v>
      </c>
      <c r="Q698" s="1" t="s">
        <v>280</v>
      </c>
      <c r="AA698" s="1">
        <f t="shared" si="250"/>
        <v>311440.60134769441</v>
      </c>
      <c r="AC698" s="31" t="str">
        <f>IF(OR(RepP!$J$3="",RepP!$J$3=0,COUNTIF(Lists!$D:$D,RepP!$J$3)=0),Lists!$D$9,IF(RepP!$J$3=Lists!$D$9,Lists!$D$9,IF(RepP!$J$3=$E698,RepP!$J$3,"")))</f>
        <v>Все проекты</v>
      </c>
      <c r="AD698" s="31">
        <f>IF(OR(U698="",U698=0),0,MAX(AD$2:AD697)+1)</f>
        <v>0</v>
      </c>
    </row>
    <row r="699" spans="1:30" x14ac:dyDescent="0.3">
      <c r="A699" s="41">
        <f>ROW()</f>
        <v>699</v>
      </c>
      <c r="B699" s="26">
        <f>IF(AND(O699=0,P699=0,Q699=0,Y699=0),0,IF(OR(COUNTIFS(Items!$E:$E,O699,Items!$F:$F,P699,Items!$G:$G,Q699)=1,COUNTIFS(Items!$M:$M,O699,Items!$N:$N,P699,Items!$O:$O,Q699)=1,COUNTIFS(Items!$U:$U,O699,Items!$V:$V,P699,Items!$W:$W,Q699)=1),0,1))</f>
        <v>0</v>
      </c>
      <c r="D699" s="24">
        <f t="shared" si="251"/>
        <v>46739</v>
      </c>
      <c r="E699" s="1" t="s">
        <v>200</v>
      </c>
      <c r="O699" s="1" t="s">
        <v>327</v>
      </c>
      <c r="P699" s="1" t="s">
        <v>280</v>
      </c>
      <c r="Q699" s="1" t="s">
        <v>280</v>
      </c>
      <c r="AA699" s="1">
        <f t="shared" si="250"/>
        <v>311440.60134769441</v>
      </c>
      <c r="AC699" s="31" t="str">
        <f>IF(OR(RepP!$J$3="",RepP!$J$3=0,COUNTIF(Lists!$D:$D,RepP!$J$3)=0),Lists!$D$9,IF(RepP!$J$3=Lists!$D$9,Lists!$D$9,IF(RepP!$J$3=$E699,RepP!$J$3,"")))</f>
        <v>Все проекты</v>
      </c>
      <c r="AD699" s="31">
        <f>IF(OR(U699="",U699=0),0,MAX(AD$2:AD698)+1)</f>
        <v>0</v>
      </c>
    </row>
    <row r="700" spans="1:30" x14ac:dyDescent="0.3">
      <c r="A700" s="41">
        <f>ROW()</f>
        <v>700</v>
      </c>
      <c r="B700" s="26">
        <f>IF(AND(O700=0,P700=0,Q700=0,Y700=0),0,IF(OR(COUNTIFS(Items!$E:$E,O700,Items!$F:$F,P700,Items!$G:$G,Q700)=1,COUNTIFS(Items!$M:$M,O700,Items!$N:$N,P700,Items!$O:$O,Q700)=1,COUNTIFS(Items!$U:$U,O700,Items!$V:$V,P700,Items!$W:$W,Q700)=1),0,1))</f>
        <v>0</v>
      </c>
      <c r="D700" s="24">
        <f t="shared" si="251"/>
        <v>46769</v>
      </c>
      <c r="E700" s="1" t="s">
        <v>200</v>
      </c>
      <c r="O700" s="1" t="s">
        <v>327</v>
      </c>
      <c r="P700" s="1" t="s">
        <v>280</v>
      </c>
      <c r="Q700" s="1" t="s">
        <v>280</v>
      </c>
      <c r="AA700" s="1">
        <f t="shared" si="250"/>
        <v>311440.60134769441</v>
      </c>
      <c r="AC700" s="31" t="str">
        <f>IF(OR(RepP!$J$3="",RepP!$J$3=0,COUNTIF(Lists!$D:$D,RepP!$J$3)=0),Lists!$D$9,IF(RepP!$J$3=Lists!$D$9,Lists!$D$9,IF(RepP!$J$3=$E700,RepP!$J$3,"")))</f>
        <v>Все проекты</v>
      </c>
      <c r="AD700" s="31">
        <f>IF(OR(U700="",U700=0),0,MAX(AD$2:AD699)+1)</f>
        <v>0</v>
      </c>
    </row>
    <row r="701" spans="1:30" x14ac:dyDescent="0.3">
      <c r="A701" s="41">
        <f>ROW()</f>
        <v>701</v>
      </c>
      <c r="B701" s="26">
        <f>IF(AND(O701=0,P701=0,Q701=0,Y701=0),0,IF(OR(COUNTIFS(Items!$E:$E,O701,Items!$F:$F,P701,Items!$G:$G,Q701)=1,COUNTIFS(Items!$M:$M,O701,Items!$N:$N,P701,Items!$O:$O,Q701)=1,COUNTIFS(Items!$U:$U,O701,Items!$V:$V,P701,Items!$W:$W,Q701)=1),0,1))</f>
        <v>0</v>
      </c>
      <c r="D701" s="24">
        <f t="shared" si="251"/>
        <v>46799</v>
      </c>
      <c r="E701" s="1" t="s">
        <v>200</v>
      </c>
      <c r="O701" s="1" t="s">
        <v>327</v>
      </c>
      <c r="P701" s="1" t="s">
        <v>280</v>
      </c>
      <c r="Q701" s="1" t="s">
        <v>280</v>
      </c>
      <c r="AA701" s="1">
        <f t="shared" si="250"/>
        <v>311440.60134769441</v>
      </c>
      <c r="AC701" s="31" t="str">
        <f>IF(OR(RepP!$J$3="",RepP!$J$3=0,COUNTIF(Lists!$D:$D,RepP!$J$3)=0),Lists!$D$9,IF(RepP!$J$3=Lists!$D$9,Lists!$D$9,IF(RepP!$J$3=$E701,RepP!$J$3,"")))</f>
        <v>Все проекты</v>
      </c>
      <c r="AD701" s="31">
        <f>IF(OR(U701="",U701=0),0,MAX(AD$2:AD700)+1)</f>
        <v>0</v>
      </c>
    </row>
    <row r="702" spans="1:30" x14ac:dyDescent="0.3">
      <c r="A702" s="41">
        <f>ROW()</f>
        <v>702</v>
      </c>
      <c r="B702" s="26">
        <f>IF(AND(O702=0,P702=0,Q702=0,Y702=0),0,IF(OR(COUNTIFS(Items!$E:$E,O702,Items!$F:$F,P702,Items!$G:$G,Q702)=1,COUNTIFS(Items!$M:$M,O702,Items!$N:$N,P702,Items!$O:$O,Q702)=1,COUNTIFS(Items!$U:$U,O702,Items!$V:$V,P702,Items!$W:$W,Q702)=1),0,1))</f>
        <v>0</v>
      </c>
      <c r="D702" s="24">
        <f t="shared" si="251"/>
        <v>46829</v>
      </c>
      <c r="E702" s="1" t="s">
        <v>200</v>
      </c>
      <c r="O702" s="1" t="s">
        <v>327</v>
      </c>
      <c r="P702" s="1" t="s">
        <v>280</v>
      </c>
      <c r="Q702" s="1" t="s">
        <v>280</v>
      </c>
      <c r="AA702" s="1">
        <f t="shared" si="250"/>
        <v>311440.60134769441</v>
      </c>
      <c r="AC702" s="31" t="str">
        <f>IF(OR(RepP!$J$3="",RepP!$J$3=0,COUNTIF(Lists!$D:$D,RepP!$J$3)=0),Lists!$D$9,IF(RepP!$J$3=Lists!$D$9,Lists!$D$9,IF(RepP!$J$3=$E702,RepP!$J$3,"")))</f>
        <v>Все проекты</v>
      </c>
      <c r="AD702" s="31">
        <f>IF(OR(U702="",U702=0),0,MAX(AD$2:AD701)+1)</f>
        <v>0</v>
      </c>
    </row>
    <row r="703" spans="1:30" x14ac:dyDescent="0.3">
      <c r="A703" s="41">
        <f>ROW()</f>
        <v>703</v>
      </c>
      <c r="B703" s="26">
        <f>IF(AND(O703=0,P703=0,Q703=0,Y703=0),0,IF(OR(COUNTIFS(Items!$E:$E,O703,Items!$F:$F,P703,Items!$G:$G,Q703)=1,COUNTIFS(Items!$M:$M,O703,Items!$N:$N,P703,Items!$O:$O,Q703)=1,COUNTIFS(Items!$U:$U,O703,Items!$V:$V,P703,Items!$W:$W,Q703)=1),0,1))</f>
        <v>0</v>
      </c>
      <c r="D703" s="24">
        <f t="shared" si="251"/>
        <v>46859</v>
      </c>
      <c r="E703" s="1" t="s">
        <v>200</v>
      </c>
      <c r="O703" s="1" t="s">
        <v>327</v>
      </c>
      <c r="P703" s="1" t="s">
        <v>280</v>
      </c>
      <c r="Q703" s="1" t="s">
        <v>280</v>
      </c>
      <c r="AA703" s="1">
        <f t="shared" si="250"/>
        <v>311440.60134769441</v>
      </c>
      <c r="AC703" s="31" t="str">
        <f>IF(OR(RepP!$J$3="",RepP!$J$3=0,COUNTIF(Lists!$D:$D,RepP!$J$3)=0),Lists!$D$9,IF(RepP!$J$3=Lists!$D$9,Lists!$D$9,IF(RepP!$J$3=$E703,RepP!$J$3,"")))</f>
        <v>Все проекты</v>
      </c>
      <c r="AD703" s="31">
        <f>IF(OR(U703="",U703=0),0,MAX(AD$2:AD702)+1)</f>
        <v>0</v>
      </c>
    </row>
    <row r="704" spans="1:30" x14ac:dyDescent="0.3">
      <c r="A704" s="41">
        <f>ROW()</f>
        <v>704</v>
      </c>
      <c r="B704" s="26">
        <f>IF(AND(O704=0,P704=0,Q704=0,Y704=0),0,IF(OR(COUNTIFS(Items!$E:$E,O704,Items!$F:$F,P704,Items!$G:$G,Q704)=1,COUNTIFS(Items!$M:$M,O704,Items!$N:$N,P704,Items!$O:$O,Q704)=1,COUNTIFS(Items!$U:$U,O704,Items!$V:$V,P704,Items!$W:$W,Q704)=1),0,1))</f>
        <v>0</v>
      </c>
      <c r="D704" s="24">
        <f t="shared" si="251"/>
        <v>46889</v>
      </c>
      <c r="E704" s="1" t="s">
        <v>200</v>
      </c>
      <c r="O704" s="1" t="s">
        <v>327</v>
      </c>
      <c r="P704" s="1" t="s">
        <v>280</v>
      </c>
      <c r="Q704" s="1" t="s">
        <v>280</v>
      </c>
      <c r="AA704" s="1">
        <f t="shared" si="250"/>
        <v>311440.60134769441</v>
      </c>
      <c r="AC704" s="31" t="str">
        <f>IF(OR(RepP!$J$3="",RepP!$J$3=0,COUNTIF(Lists!$D:$D,RepP!$J$3)=0),Lists!$D$9,IF(RepP!$J$3=Lists!$D$9,Lists!$D$9,IF(RepP!$J$3=$E704,RepP!$J$3,"")))</f>
        <v>Все проекты</v>
      </c>
      <c r="AD704" s="31">
        <f>IF(OR(U704="",U704=0),0,MAX(AD$2:AD703)+1)</f>
        <v>0</v>
      </c>
    </row>
    <row r="705" spans="1:30" x14ac:dyDescent="0.3">
      <c r="A705" s="41">
        <f>ROW()</f>
        <v>705</v>
      </c>
      <c r="B705" s="26">
        <f>IF(AND(O705=0,P705=0,Q705=0,Y705=0),0,IF(OR(COUNTIFS(Items!$E:$E,O705,Items!$F:$F,P705,Items!$G:$G,Q705)=1,COUNTIFS(Items!$M:$M,O705,Items!$N:$N,P705,Items!$O:$O,Q705)=1,COUNTIFS(Items!$U:$U,O705,Items!$V:$V,P705,Items!$W:$W,Q705)=1),0,1))</f>
        <v>0</v>
      </c>
      <c r="D705" s="24">
        <f t="shared" si="251"/>
        <v>46919</v>
      </c>
      <c r="E705" s="1" t="s">
        <v>200</v>
      </c>
      <c r="O705" s="1" t="s">
        <v>327</v>
      </c>
      <c r="P705" s="1" t="s">
        <v>280</v>
      </c>
      <c r="Q705" s="1" t="s">
        <v>280</v>
      </c>
      <c r="AA705" s="1">
        <f t="shared" si="250"/>
        <v>311440.60134769441</v>
      </c>
      <c r="AC705" s="31" t="str">
        <f>IF(OR(RepP!$J$3="",RepP!$J$3=0,COUNTIF(Lists!$D:$D,RepP!$J$3)=0),Lists!$D$9,IF(RepP!$J$3=Lists!$D$9,Lists!$D$9,IF(RepP!$J$3=$E705,RepP!$J$3,"")))</f>
        <v>Все проекты</v>
      </c>
      <c r="AD705" s="31">
        <f>IF(OR(U705="",U705=0),0,MAX(AD$2:AD704)+1)</f>
        <v>0</v>
      </c>
    </row>
    <row r="706" spans="1:30" x14ac:dyDescent="0.3">
      <c r="A706" s="41">
        <f>ROW()</f>
        <v>706</v>
      </c>
      <c r="B706" s="26">
        <f>IF(AND(O706=0,P706=0,Q706=0,Y706=0),0,IF(OR(COUNTIFS(Items!$E:$E,O706,Items!$F:$F,P706,Items!$G:$G,Q706)=1,COUNTIFS(Items!$M:$M,O706,Items!$N:$N,P706,Items!$O:$O,Q706)=1,COUNTIFS(Items!$U:$U,O706,Items!$V:$V,P706,Items!$W:$W,Q706)=1),0,1))</f>
        <v>0</v>
      </c>
      <c r="D706" s="24">
        <f t="shared" si="251"/>
        <v>46949</v>
      </c>
      <c r="E706" s="1" t="s">
        <v>200</v>
      </c>
      <c r="O706" s="1" t="s">
        <v>327</v>
      </c>
      <c r="P706" s="1" t="s">
        <v>280</v>
      </c>
      <c r="Q706" s="1" t="s">
        <v>280</v>
      </c>
      <c r="AA706" s="1">
        <f t="shared" si="250"/>
        <v>311440.60134769441</v>
      </c>
      <c r="AC706" s="31" t="str">
        <f>IF(OR(RepP!$J$3="",RepP!$J$3=0,COUNTIF(Lists!$D:$D,RepP!$J$3)=0),Lists!$D$9,IF(RepP!$J$3=Lists!$D$9,Lists!$D$9,IF(RepP!$J$3=$E706,RepP!$J$3,"")))</f>
        <v>Все проекты</v>
      </c>
      <c r="AD706" s="31">
        <f>IF(OR(U706="",U706=0),0,MAX(AD$2:AD705)+1)</f>
        <v>0</v>
      </c>
    </row>
    <row r="707" spans="1:30" x14ac:dyDescent="0.3">
      <c r="A707" s="41">
        <f>ROW()</f>
        <v>707</v>
      </c>
      <c r="B707" s="26">
        <f>IF(AND(O707=0,P707=0,Q707=0,Y707=0),0,IF(OR(COUNTIFS(Items!$E:$E,O707,Items!$F:$F,P707,Items!$G:$G,Q707)=1,COUNTIFS(Items!$M:$M,O707,Items!$N:$N,P707,Items!$O:$O,Q707)=1,COUNTIFS(Items!$U:$U,O707,Items!$V:$V,P707,Items!$W:$W,Q707)=1),0,1))</f>
        <v>0</v>
      </c>
      <c r="D707" s="24">
        <f t="shared" si="251"/>
        <v>46979</v>
      </c>
      <c r="E707" s="1" t="s">
        <v>200</v>
      </c>
      <c r="O707" s="1" t="s">
        <v>327</v>
      </c>
      <c r="P707" s="1" t="s">
        <v>280</v>
      </c>
      <c r="Q707" s="1" t="s">
        <v>280</v>
      </c>
      <c r="AA707" s="1">
        <f t="shared" si="250"/>
        <v>311440.60134769441</v>
      </c>
      <c r="AC707" s="31" t="str">
        <f>IF(OR(RepP!$J$3="",RepP!$J$3=0,COUNTIF(Lists!$D:$D,RepP!$J$3)=0),Lists!$D$9,IF(RepP!$J$3=Lists!$D$9,Lists!$D$9,IF(RepP!$J$3=$E707,RepP!$J$3,"")))</f>
        <v>Все проекты</v>
      </c>
      <c r="AD707" s="31">
        <f>IF(OR(U707="",U707=0),0,MAX(AD$2:AD706)+1)</f>
        <v>0</v>
      </c>
    </row>
    <row r="708" spans="1:30" x14ac:dyDescent="0.3">
      <c r="A708" s="41">
        <f>ROW()</f>
        <v>708</v>
      </c>
      <c r="B708" s="26">
        <f>IF(AND(O708=0,P708=0,Q708=0,Y708=0),0,IF(OR(COUNTIFS(Items!$E:$E,O708,Items!$F:$F,P708,Items!$G:$G,Q708)=1,COUNTIFS(Items!$M:$M,O708,Items!$N:$N,P708,Items!$O:$O,Q708)=1,COUNTIFS(Items!$U:$U,O708,Items!$V:$V,P708,Items!$W:$W,Q708)=1),0,1))</f>
        <v>0</v>
      </c>
      <c r="D708" s="24">
        <f t="shared" si="251"/>
        <v>47009</v>
      </c>
      <c r="E708" s="1" t="s">
        <v>200</v>
      </c>
      <c r="O708" s="1" t="s">
        <v>327</v>
      </c>
      <c r="P708" s="1" t="s">
        <v>280</v>
      </c>
      <c r="Q708" s="1" t="s">
        <v>280</v>
      </c>
      <c r="AA708" s="1">
        <f t="shared" si="250"/>
        <v>311440.60134769441</v>
      </c>
      <c r="AC708" s="31" t="str">
        <f>IF(OR(RepP!$J$3="",RepP!$J$3=0,COUNTIF(Lists!$D:$D,RepP!$J$3)=0),Lists!$D$9,IF(RepP!$J$3=Lists!$D$9,Lists!$D$9,IF(RepP!$J$3=$E708,RepP!$J$3,"")))</f>
        <v>Все проекты</v>
      </c>
      <c r="AD708" s="31">
        <f>IF(OR(U708="",U708=0),0,MAX(AD$2:AD707)+1)</f>
        <v>0</v>
      </c>
    </row>
    <row r="709" spans="1:30" x14ac:dyDescent="0.3">
      <c r="A709" s="41">
        <f>ROW()</f>
        <v>709</v>
      </c>
      <c r="B709" s="26">
        <f>IF(AND(O709=0,P709=0,Q709=0,Y709=0),0,IF(OR(COUNTIFS(Items!$E:$E,O709,Items!$F:$F,P709,Items!$G:$G,Q709)=1,COUNTIFS(Items!$M:$M,O709,Items!$N:$N,P709,Items!$O:$O,Q709)=1,COUNTIFS(Items!$U:$U,O709,Items!$V:$V,P709,Items!$W:$W,Q709)=1),0,1))</f>
        <v>0</v>
      </c>
      <c r="D709" s="24">
        <f t="shared" si="251"/>
        <v>47039</v>
      </c>
      <c r="E709" s="1" t="s">
        <v>200</v>
      </c>
      <c r="O709" s="1" t="s">
        <v>327</v>
      </c>
      <c r="P709" s="1" t="s">
        <v>280</v>
      </c>
      <c r="Q709" s="1" t="s">
        <v>280</v>
      </c>
      <c r="AA709" s="1">
        <f t="shared" si="250"/>
        <v>311440.60134769441</v>
      </c>
      <c r="AC709" s="31" t="str">
        <f>IF(OR(RepP!$J$3="",RepP!$J$3=0,COUNTIF(Lists!$D:$D,RepP!$J$3)=0),Lists!$D$9,IF(RepP!$J$3=Lists!$D$9,Lists!$D$9,IF(RepP!$J$3=$E709,RepP!$J$3,"")))</f>
        <v>Все проекты</v>
      </c>
      <c r="AD709" s="31">
        <f>IF(OR(U709="",U709=0),0,MAX(AD$2:AD708)+1)</f>
        <v>0</v>
      </c>
    </row>
    <row r="710" spans="1:30" x14ac:dyDescent="0.3">
      <c r="A710" s="41">
        <f>ROW()</f>
        <v>710</v>
      </c>
      <c r="B710" s="26">
        <f>IF(AND(O710=0,P710=0,Q710=0,Y710=0),0,IF(OR(COUNTIFS(Items!$E:$E,O710,Items!$F:$F,P710,Items!$G:$G,Q710)=1,COUNTIFS(Items!$M:$M,O710,Items!$N:$N,P710,Items!$O:$O,Q710)=1,COUNTIFS(Items!$U:$U,O710,Items!$V:$V,P710,Items!$W:$W,Q710)=1),0,1))</f>
        <v>0</v>
      </c>
      <c r="D710" s="24">
        <f t="shared" si="251"/>
        <v>47069</v>
      </c>
      <c r="E710" s="1" t="s">
        <v>200</v>
      </c>
      <c r="O710" s="1" t="s">
        <v>327</v>
      </c>
      <c r="P710" s="1" t="s">
        <v>280</v>
      </c>
      <c r="Q710" s="1" t="s">
        <v>280</v>
      </c>
      <c r="AA710" s="1">
        <f t="shared" si="250"/>
        <v>311440.60134769441</v>
      </c>
      <c r="AC710" s="31" t="str">
        <f>IF(OR(RepP!$J$3="",RepP!$J$3=0,COUNTIF(Lists!$D:$D,RepP!$J$3)=0),Lists!$D$9,IF(RepP!$J$3=Lists!$D$9,Lists!$D$9,IF(RepP!$J$3=$E710,RepP!$J$3,"")))</f>
        <v>Все проекты</v>
      </c>
      <c r="AD710" s="31">
        <f>IF(OR(U710="",U710=0),0,MAX(AD$2:AD709)+1)</f>
        <v>0</v>
      </c>
    </row>
    <row r="711" spans="1:30" x14ac:dyDescent="0.3">
      <c r="A711" s="41">
        <f>ROW()</f>
        <v>711</v>
      </c>
      <c r="B711" s="26">
        <f>IF(AND(O711=0,P711=0,Q711=0,Y711=0),0,IF(OR(COUNTIFS(Items!$E:$E,O711,Items!$F:$F,P711,Items!$G:$G,Q711)=1,COUNTIFS(Items!$M:$M,O711,Items!$N:$N,P711,Items!$O:$O,Q711)=1,COUNTIFS(Items!$U:$U,O711,Items!$V:$V,P711,Items!$W:$W,Q711)=1),0,1))</f>
        <v>0</v>
      </c>
      <c r="D711" s="24">
        <f t="shared" si="251"/>
        <v>47099</v>
      </c>
      <c r="E711" s="1" t="s">
        <v>200</v>
      </c>
      <c r="O711" s="1" t="s">
        <v>327</v>
      </c>
      <c r="P711" s="1" t="s">
        <v>280</v>
      </c>
      <c r="Q711" s="1" t="s">
        <v>280</v>
      </c>
      <c r="AA711" s="1">
        <f t="shared" si="250"/>
        <v>311440.60134769441</v>
      </c>
      <c r="AC711" s="31" t="str">
        <f>IF(OR(RepP!$J$3="",RepP!$J$3=0,COUNTIF(Lists!$D:$D,RepP!$J$3)=0),Lists!$D$9,IF(RepP!$J$3=Lists!$D$9,Lists!$D$9,IF(RepP!$J$3=$E711,RepP!$J$3,"")))</f>
        <v>Все проекты</v>
      </c>
      <c r="AD711" s="31">
        <f>IF(OR(U711="",U711=0),0,MAX(AD$2:AD710)+1)</f>
        <v>0</v>
      </c>
    </row>
    <row r="712" spans="1:30" x14ac:dyDescent="0.3">
      <c r="A712" s="41">
        <f>ROW()</f>
        <v>712</v>
      </c>
      <c r="B712" s="26">
        <f>IF(AND(O712=0,P712=0,Q712=0,Y712=0),0,IF(OR(COUNTIFS(Items!$E:$E,O712,Items!$F:$F,P712,Items!$G:$G,Q712)=1,COUNTIFS(Items!$M:$M,O712,Items!$N:$N,P712,Items!$O:$O,Q712)=1,COUNTIFS(Items!$U:$U,O712,Items!$V:$V,P712,Items!$W:$W,Q712)=1),0,1))</f>
        <v>0</v>
      </c>
      <c r="D712" s="24">
        <f t="shared" si="251"/>
        <v>47129</v>
      </c>
      <c r="E712" s="1" t="s">
        <v>200</v>
      </c>
      <c r="O712" s="1" t="s">
        <v>327</v>
      </c>
      <c r="P712" s="1" t="s">
        <v>280</v>
      </c>
      <c r="Q712" s="1" t="s">
        <v>280</v>
      </c>
      <c r="AA712" s="1">
        <f t="shared" si="250"/>
        <v>311440.60134769441</v>
      </c>
      <c r="AC712" s="31" t="str">
        <f>IF(OR(RepP!$J$3="",RepP!$J$3=0,COUNTIF(Lists!$D:$D,RepP!$J$3)=0),Lists!$D$9,IF(RepP!$J$3=Lists!$D$9,Lists!$D$9,IF(RepP!$J$3=$E712,RepP!$J$3,"")))</f>
        <v>Все проекты</v>
      </c>
      <c r="AD712" s="31">
        <f>IF(OR(U712="",U712=0),0,MAX(AD$2:AD711)+1)</f>
        <v>0</v>
      </c>
    </row>
    <row r="713" spans="1:30" x14ac:dyDescent="0.3">
      <c r="A713" s="41">
        <f>ROW()</f>
        <v>713</v>
      </c>
      <c r="B713" s="26">
        <f>IF(AND(O713=0,P713=0,Q713=0,Y713=0),0,IF(OR(COUNTIFS(Items!$E:$E,O713,Items!$F:$F,P713,Items!$G:$G,Q713)=1,COUNTIFS(Items!$M:$M,O713,Items!$N:$N,P713,Items!$O:$O,Q713)=1,COUNTIFS(Items!$U:$U,O713,Items!$V:$V,P713,Items!$W:$W,Q713)=1),0,1))</f>
        <v>0</v>
      </c>
      <c r="D713" s="24">
        <v>45292</v>
      </c>
      <c r="O713" s="1" t="s">
        <v>329</v>
      </c>
      <c r="P713" s="1" t="s">
        <v>329</v>
      </c>
      <c r="Q713" s="1" t="s">
        <v>329</v>
      </c>
      <c r="AA713" s="1">
        <v>40000000</v>
      </c>
      <c r="AC713" s="31" t="str">
        <f>IF(OR(RepP!$J$3="",RepP!$J$3=0,COUNTIF(Lists!$D:$D,RepP!$J$3)=0),Lists!$D$9,IF(RepP!$J$3=Lists!$D$9,Lists!$D$9,IF(RepP!$J$3=$E713,RepP!$J$3,"")))</f>
        <v>Все проекты</v>
      </c>
      <c r="AD713" s="31">
        <f>IF(OR(U713="",U713=0),0,MAX(AD$2:AD712)+1)</f>
        <v>0</v>
      </c>
    </row>
    <row r="714" spans="1:30" x14ac:dyDescent="0.3">
      <c r="A714" s="41">
        <f>ROW()</f>
        <v>714</v>
      </c>
      <c r="B714" s="26">
        <f>IF(AND(O714=0,P714=0,Q714=0,Y714=0),0,IF(OR(COUNTIFS(Items!$E:$E,O714,Items!$F:$F,P714,Items!$G:$G,Q714)=1,COUNTIFS(Items!$M:$M,O714,Items!$N:$N,P714,Items!$O:$O,Q714)=1,COUNTIFS(Items!$U:$U,O714,Items!$V:$V,P714,Items!$W:$W,Q714)=1),0,1))</f>
        <v>0</v>
      </c>
      <c r="D714" s="24">
        <v>45334</v>
      </c>
      <c r="O714" s="1" t="s">
        <v>332</v>
      </c>
      <c r="P714" s="1" t="s">
        <v>332</v>
      </c>
      <c r="Q714" s="1" t="s">
        <v>332</v>
      </c>
      <c r="Y714" s="1">
        <v>40000000</v>
      </c>
      <c r="AC714" s="31" t="str">
        <f>IF(OR(RepP!$J$3="",RepP!$J$3=0,COUNTIF(Lists!$D:$D,RepP!$J$3)=0),Lists!$D$9,IF(RepP!$J$3=Lists!$D$9,Lists!$D$9,IF(RepP!$J$3=$E714,RepP!$J$3,"")))</f>
        <v>Все проекты</v>
      </c>
      <c r="AD714" s="31">
        <f>IF(OR(U714="",U714=0),0,MAX(AD$2:AD713)+1)</f>
        <v>0</v>
      </c>
    </row>
    <row r="715" spans="1:30" x14ac:dyDescent="0.3">
      <c r="A715" s="41">
        <f>ROW()</f>
        <v>715</v>
      </c>
      <c r="B715" s="26">
        <f>IF(AND(O715=0,P715=0,Q715=0,Y715=0),0,IF(OR(COUNTIFS(Items!$E:$E,O715,Items!$F:$F,P715,Items!$G:$G,Q715)=1,COUNTIFS(Items!$M:$M,O715,Items!$N:$N,P715,Items!$O:$O,Q715)=1,COUNTIFS(Items!$U:$U,O715,Items!$V:$V,P715,Items!$W:$W,Q715)=1),0,1))</f>
        <v>0</v>
      </c>
      <c r="D715" s="24">
        <v>45352</v>
      </c>
      <c r="O715" s="1" t="str">
        <f>Items!$M$201</f>
        <v>Поступления кредитов</v>
      </c>
      <c r="P715" s="1" t="str">
        <f>Items!$M$201</f>
        <v>Поступления кредитов</v>
      </c>
      <c r="Q715" s="1" t="str">
        <f>Items!$M$201</f>
        <v>Поступления кредитов</v>
      </c>
      <c r="Y715" s="1">
        <v>10000000</v>
      </c>
      <c r="AC715" s="31" t="str">
        <f>IF(OR(RepP!$J$3="",RepP!$J$3=0,COUNTIF(Lists!$D:$D,RepP!$J$3)=0),Lists!$D$9,IF(RepP!$J$3=Lists!$D$9,Lists!$D$9,IF(RepP!$J$3=$E715,RepP!$J$3,"")))</f>
        <v>Все проекты</v>
      </c>
      <c r="AD715" s="31">
        <f>IF(OR(U715="",U715=0),0,MAX(AD$2:AD714)+1)</f>
        <v>0</v>
      </c>
    </row>
    <row r="716" spans="1:30" x14ac:dyDescent="0.3">
      <c r="A716" s="41">
        <f>ROW()</f>
        <v>716</v>
      </c>
      <c r="B716" s="26">
        <f>IF(AND(O716=0,P716=0,Q716=0,Z743=0),0,IF(OR(COUNTIFS(Items!$E:$E,O716,Items!$F:$F,P716,Items!$G:$G,Q716)=1,COUNTIFS(Items!$M:$M,O716,Items!$N:$N,P716,Items!$O:$O,Q716)=1,COUNTIFS(Items!$U:$U,O716,Items!$V:$V,P716,Items!$W:$W,Q716)=1),0,1))</f>
        <v>0</v>
      </c>
      <c r="D716" s="24">
        <f>EOMONTH(D715,0)</f>
        <v>45382</v>
      </c>
      <c r="O716" s="1" t="str">
        <f>Items!$M$202</f>
        <v>Возврат тела кредитов</v>
      </c>
      <c r="P716" s="1" t="str">
        <f>Items!$M$202</f>
        <v>Возврат тела кредитов</v>
      </c>
      <c r="Q716" s="1" t="str">
        <f>Items!$M$202</f>
        <v>Возврат тела кредитов</v>
      </c>
      <c r="AA716" s="1">
        <f>$Y$715/24</f>
        <v>416666.66666666669</v>
      </c>
      <c r="AC716" s="31" t="str">
        <f>IF(OR(RepP!$J$3="",RepP!$J$3=0,COUNTIF(Lists!$D:$D,RepP!$J$3)=0),Lists!$D$9,IF(RepP!$J$3=Lists!$D$9,Lists!$D$9,IF(RepP!$J$3=$E716,RepP!$J$3,"")))</f>
        <v>Все проекты</v>
      </c>
      <c r="AD716" s="31">
        <f>IF(OR(U716="",U716=0),0,MAX(AD$2:AD715)+1)</f>
        <v>0</v>
      </c>
    </row>
    <row r="717" spans="1:30" x14ac:dyDescent="0.3">
      <c r="A717" s="41">
        <f>ROW()</f>
        <v>717</v>
      </c>
      <c r="B717" s="26">
        <f>IF(AND(O717=0,P717=0,Q717=0,Y717=0),0,IF(OR(COUNTIFS(Items!$E:$E,O717,Items!$F:$F,P717,Items!$G:$G,Q717)=1,COUNTIFS(Items!$M:$M,O717,Items!$N:$N,P717,Items!$O:$O,Q717)=1,COUNTIFS(Items!$U:$U,O717,Items!$V:$V,P717,Items!$W:$W,Q717)=1),0,1))</f>
        <v>0</v>
      </c>
      <c r="D717" s="24">
        <f>EOMONTH(D716+1,0)</f>
        <v>45412</v>
      </c>
      <c r="O717" s="1" t="str">
        <f>Items!$M$202</f>
        <v>Возврат тела кредитов</v>
      </c>
      <c r="P717" s="1" t="str">
        <f>Items!$M$202</f>
        <v>Возврат тела кредитов</v>
      </c>
      <c r="Q717" s="1" t="str">
        <f>Items!$M$202</f>
        <v>Возврат тела кредитов</v>
      </c>
      <c r="AA717" s="1">
        <f t="shared" ref="AA717:AA739" si="252">$Y$715/24</f>
        <v>416666.66666666669</v>
      </c>
      <c r="AC717" s="31" t="str">
        <f>IF(OR(RepP!$J$3="",RepP!$J$3=0,COUNTIF(Lists!$D:$D,RepP!$J$3)=0),Lists!$D$9,IF(RepP!$J$3=Lists!$D$9,Lists!$D$9,IF(RepP!$J$3=$E717,RepP!$J$3,"")))</f>
        <v>Все проекты</v>
      </c>
      <c r="AD717" s="31">
        <f>IF(OR(U717="",U717=0),0,MAX(AD$2:AD716)+1)</f>
        <v>0</v>
      </c>
    </row>
    <row r="718" spans="1:30" x14ac:dyDescent="0.3">
      <c r="A718" s="41">
        <f>ROW()</f>
        <v>718</v>
      </c>
      <c r="B718" s="26">
        <f>IF(AND(O718=0,P718=0,Q718=0,Y718=0),0,IF(OR(COUNTIFS(Items!$E:$E,O718,Items!$F:$F,P718,Items!$G:$G,Q718)=1,COUNTIFS(Items!$M:$M,O718,Items!$N:$N,P718,Items!$O:$O,Q718)=1,COUNTIFS(Items!$U:$U,O718,Items!$V:$V,P718,Items!$W:$W,Q718)=1),0,1))</f>
        <v>0</v>
      </c>
      <c r="D718" s="24">
        <f t="shared" ref="D718:D739" si="253">EOMONTH(D717+1,0)</f>
        <v>45443</v>
      </c>
      <c r="O718" s="1" t="str">
        <f>Items!$M$202</f>
        <v>Возврат тела кредитов</v>
      </c>
      <c r="P718" s="1" t="str">
        <f>Items!$M$202</f>
        <v>Возврат тела кредитов</v>
      </c>
      <c r="Q718" s="1" t="str">
        <f>Items!$M$202</f>
        <v>Возврат тела кредитов</v>
      </c>
      <c r="AA718" s="1">
        <f t="shared" si="252"/>
        <v>416666.66666666669</v>
      </c>
      <c r="AC718" s="31" t="str">
        <f>IF(OR(RepP!$J$3="",RepP!$J$3=0,COUNTIF(Lists!$D:$D,RepP!$J$3)=0),Lists!$D$9,IF(RepP!$J$3=Lists!$D$9,Lists!$D$9,IF(RepP!$J$3=$E718,RepP!$J$3,"")))</f>
        <v>Все проекты</v>
      </c>
      <c r="AD718" s="31">
        <f>IF(OR(U718="",U718=0),0,MAX(AD$2:AD717)+1)</f>
        <v>0</v>
      </c>
    </row>
    <row r="719" spans="1:30" x14ac:dyDescent="0.3">
      <c r="A719" s="41">
        <f>ROW()</f>
        <v>719</v>
      </c>
      <c r="B719" s="26">
        <f>IF(AND(O719=0,P719=0,Q719=0,Y719=0),0,IF(OR(COUNTIFS(Items!$E:$E,O719,Items!$F:$F,P719,Items!$G:$G,Q719)=1,COUNTIFS(Items!$M:$M,O719,Items!$N:$N,P719,Items!$O:$O,Q719)=1,COUNTIFS(Items!$U:$U,O719,Items!$V:$V,P719,Items!$W:$W,Q719)=1),0,1))</f>
        <v>0</v>
      </c>
      <c r="D719" s="24">
        <f t="shared" si="253"/>
        <v>45473</v>
      </c>
      <c r="O719" s="1" t="str">
        <f>Items!$M$202</f>
        <v>Возврат тела кредитов</v>
      </c>
      <c r="P719" s="1" t="str">
        <f>Items!$M$202</f>
        <v>Возврат тела кредитов</v>
      </c>
      <c r="Q719" s="1" t="str">
        <f>Items!$M$202</f>
        <v>Возврат тела кредитов</v>
      </c>
      <c r="AA719" s="1">
        <f t="shared" si="252"/>
        <v>416666.66666666669</v>
      </c>
      <c r="AC719" s="31" t="str">
        <f>IF(OR(RepP!$J$3="",RepP!$J$3=0,COUNTIF(Lists!$D:$D,RepP!$J$3)=0),Lists!$D$9,IF(RepP!$J$3=Lists!$D$9,Lists!$D$9,IF(RepP!$J$3=$E719,RepP!$J$3,"")))</f>
        <v>Все проекты</v>
      </c>
      <c r="AD719" s="31">
        <f>IF(OR(U719="",U719=0),0,MAX(AD$2:AD718)+1)</f>
        <v>0</v>
      </c>
    </row>
    <row r="720" spans="1:30" x14ac:dyDescent="0.3">
      <c r="A720" s="41">
        <f>ROW()</f>
        <v>720</v>
      </c>
      <c r="B720" s="26">
        <f>IF(AND(O720=0,P720=0,Q720=0,Y720=0),0,IF(OR(COUNTIFS(Items!$E:$E,O720,Items!$F:$F,P720,Items!$G:$G,Q720)=1,COUNTIFS(Items!$M:$M,O720,Items!$N:$N,P720,Items!$O:$O,Q720)=1,COUNTIFS(Items!$U:$U,O720,Items!$V:$V,P720,Items!$W:$W,Q720)=1),0,1))</f>
        <v>0</v>
      </c>
      <c r="D720" s="24">
        <f t="shared" si="253"/>
        <v>45504</v>
      </c>
      <c r="O720" s="1" t="str">
        <f>Items!$M$202</f>
        <v>Возврат тела кредитов</v>
      </c>
      <c r="P720" s="1" t="str">
        <f>Items!$M$202</f>
        <v>Возврат тела кредитов</v>
      </c>
      <c r="Q720" s="1" t="str">
        <f>Items!$M$202</f>
        <v>Возврат тела кредитов</v>
      </c>
      <c r="AA720" s="1">
        <f t="shared" si="252"/>
        <v>416666.66666666669</v>
      </c>
      <c r="AC720" s="31" t="str">
        <f>IF(OR(RepP!$J$3="",RepP!$J$3=0,COUNTIF(Lists!$D:$D,RepP!$J$3)=0),Lists!$D$9,IF(RepP!$J$3=Lists!$D$9,Lists!$D$9,IF(RepP!$J$3=$E720,RepP!$J$3,"")))</f>
        <v>Все проекты</v>
      </c>
      <c r="AD720" s="31">
        <f>IF(OR(U720="",U720=0),0,MAX(AD$2:AD719)+1)</f>
        <v>0</v>
      </c>
    </row>
    <row r="721" spans="1:48" x14ac:dyDescent="0.3">
      <c r="A721" s="41">
        <f>ROW()</f>
        <v>721</v>
      </c>
      <c r="B721" s="26">
        <f>IF(AND(O721=0,P721=0,Q721=0,Y721=0),0,IF(OR(COUNTIFS(Items!$E:$E,O721,Items!$F:$F,P721,Items!$G:$G,Q721)=1,COUNTIFS(Items!$M:$M,O721,Items!$N:$N,P721,Items!$O:$O,Q721)=1,COUNTIFS(Items!$U:$U,O721,Items!$V:$V,P721,Items!$W:$W,Q721)=1),0,1))</f>
        <v>0</v>
      </c>
      <c r="D721" s="24">
        <f t="shared" si="253"/>
        <v>45535</v>
      </c>
      <c r="O721" s="1" t="str">
        <f>Items!$M$202</f>
        <v>Возврат тела кредитов</v>
      </c>
      <c r="P721" s="1" t="str">
        <f>Items!$M$202</f>
        <v>Возврат тела кредитов</v>
      </c>
      <c r="Q721" s="1" t="str">
        <f>Items!$M$202</f>
        <v>Возврат тела кредитов</v>
      </c>
      <c r="AA721" s="1">
        <f t="shared" si="252"/>
        <v>416666.66666666669</v>
      </c>
      <c r="AC721" s="31" t="str">
        <f>IF(OR(RepP!$J$3="",RepP!$J$3=0,COUNTIF(Lists!$D:$D,RepP!$J$3)=0),Lists!$D$9,IF(RepP!$J$3=Lists!$D$9,Lists!$D$9,IF(RepP!$J$3=$E721,RepP!$J$3,"")))</f>
        <v>Все проекты</v>
      </c>
      <c r="AD721" s="31">
        <f>IF(OR(U721="",U721=0),0,MAX(AD$2:AD720)+1)</f>
        <v>0</v>
      </c>
    </row>
    <row r="722" spans="1:48" x14ac:dyDescent="0.3">
      <c r="A722" s="41">
        <f>ROW()</f>
        <v>722</v>
      </c>
      <c r="B722" s="26">
        <f>IF(AND(O722=0,P722=0,Q722=0,Y722=0),0,IF(OR(COUNTIFS(Items!$E:$E,O722,Items!$F:$F,P722,Items!$G:$G,Q722)=1,COUNTIFS(Items!$M:$M,O722,Items!$N:$N,P722,Items!$O:$O,Q722)=1,COUNTIFS(Items!$U:$U,O722,Items!$V:$V,P722,Items!$W:$W,Q722)=1),0,1))</f>
        <v>0</v>
      </c>
      <c r="D722" s="24">
        <f t="shared" si="253"/>
        <v>45565</v>
      </c>
      <c r="O722" s="1" t="str">
        <f>Items!$M$202</f>
        <v>Возврат тела кредитов</v>
      </c>
      <c r="P722" s="1" t="str">
        <f>Items!$M$202</f>
        <v>Возврат тела кредитов</v>
      </c>
      <c r="Q722" s="1" t="str">
        <f>Items!$M$202</f>
        <v>Возврат тела кредитов</v>
      </c>
      <c r="AA722" s="1">
        <f t="shared" si="252"/>
        <v>416666.66666666669</v>
      </c>
      <c r="AC722" s="31" t="str">
        <f>IF(OR(RepP!$J$3="",RepP!$J$3=0,COUNTIF(Lists!$D:$D,RepP!$J$3)=0),Lists!$D$9,IF(RepP!$J$3=Lists!$D$9,Lists!$D$9,IF(RepP!$J$3=$E722,RepP!$J$3,"")))</f>
        <v>Все проекты</v>
      </c>
      <c r="AD722" s="31">
        <f>IF(OR(U722="",U722=0),0,MAX(AD$2:AD721)+1)</f>
        <v>0</v>
      </c>
    </row>
    <row r="723" spans="1:48" x14ac:dyDescent="0.3">
      <c r="A723" s="41">
        <f>ROW()</f>
        <v>723</v>
      </c>
      <c r="B723" s="26">
        <f>IF(AND(O723=0,P723=0,Q723=0,Y723=0),0,IF(OR(COUNTIFS(Items!$E:$E,O723,Items!$F:$F,P723,Items!$G:$G,Q723)=1,COUNTIFS(Items!$M:$M,O723,Items!$N:$N,P723,Items!$O:$O,Q723)=1,COUNTIFS(Items!$U:$U,O723,Items!$V:$V,P723,Items!$W:$W,Q723)=1),0,1))</f>
        <v>0</v>
      </c>
      <c r="D723" s="24">
        <f t="shared" si="253"/>
        <v>45596</v>
      </c>
      <c r="O723" s="1" t="str">
        <f>Items!$M$202</f>
        <v>Возврат тела кредитов</v>
      </c>
      <c r="P723" s="1" t="str">
        <f>Items!$M$202</f>
        <v>Возврат тела кредитов</v>
      </c>
      <c r="Q723" s="1" t="str">
        <f>Items!$M$202</f>
        <v>Возврат тела кредитов</v>
      </c>
      <c r="AA723" s="1">
        <f t="shared" si="252"/>
        <v>416666.66666666669</v>
      </c>
      <c r="AC723" s="31" t="str">
        <f>IF(OR(RepP!$J$3="",RepP!$J$3=0,COUNTIF(Lists!$D:$D,RepP!$J$3)=0),Lists!$D$9,IF(RepP!$J$3=Lists!$D$9,Lists!$D$9,IF(RepP!$J$3=$E723,RepP!$J$3,"")))</f>
        <v>Все проекты</v>
      </c>
      <c r="AD723" s="31">
        <f>IF(OR(U723="",U723=0),0,MAX(AD$2:AD722)+1)</f>
        <v>0</v>
      </c>
    </row>
    <row r="724" spans="1:48" x14ac:dyDescent="0.3">
      <c r="A724" s="41">
        <f>ROW()</f>
        <v>724</v>
      </c>
      <c r="B724" s="26">
        <f>IF(AND(O724=0,P724=0,Q724=0,Y724=0),0,IF(OR(COUNTIFS(Items!$E:$E,O724,Items!$F:$F,P724,Items!$G:$G,Q724)=1,COUNTIFS(Items!$M:$M,O724,Items!$N:$N,P724,Items!$O:$O,Q724)=1,COUNTIFS(Items!$U:$U,O724,Items!$V:$V,P724,Items!$W:$W,Q724)=1),0,1))</f>
        <v>0</v>
      </c>
      <c r="D724" s="24">
        <f t="shared" si="253"/>
        <v>45626</v>
      </c>
      <c r="O724" s="1" t="str">
        <f>Items!$M$202</f>
        <v>Возврат тела кредитов</v>
      </c>
      <c r="P724" s="1" t="str">
        <f>Items!$M$202</f>
        <v>Возврат тела кредитов</v>
      </c>
      <c r="Q724" s="1" t="str">
        <f>Items!$M$202</f>
        <v>Возврат тела кредитов</v>
      </c>
      <c r="AA724" s="1">
        <f t="shared" si="252"/>
        <v>416666.66666666669</v>
      </c>
      <c r="AC724" s="31" t="str">
        <f>IF(OR(RepP!$J$3="",RepP!$J$3=0,COUNTIF(Lists!$D:$D,RepP!$J$3)=0),Lists!$D$9,IF(RepP!$J$3=Lists!$D$9,Lists!$D$9,IF(RepP!$J$3=$E724,RepP!$J$3,"")))</f>
        <v>Все проекты</v>
      </c>
      <c r="AD724" s="31">
        <f>IF(OR(U724="",U724=0),0,MAX(AD$2:AD723)+1)</f>
        <v>0</v>
      </c>
    </row>
    <row r="725" spans="1:48" x14ac:dyDescent="0.3">
      <c r="A725" s="41">
        <f>ROW()</f>
        <v>725</v>
      </c>
      <c r="B725" s="26">
        <f>IF(AND(O725=0,P725=0,Q725=0,Y725=0),0,IF(OR(COUNTIFS(Items!$E:$E,O725,Items!$F:$F,P725,Items!$G:$G,Q725)=1,COUNTIFS(Items!$M:$M,O725,Items!$N:$N,P725,Items!$O:$O,Q725)=1,COUNTIFS(Items!$U:$U,O725,Items!$V:$V,P725,Items!$W:$W,Q725)=1),0,1))</f>
        <v>0</v>
      </c>
      <c r="D725" s="24">
        <f t="shared" si="253"/>
        <v>45657</v>
      </c>
      <c r="O725" s="1" t="str">
        <f>Items!$M$202</f>
        <v>Возврат тела кредитов</v>
      </c>
      <c r="P725" s="1" t="str">
        <f>Items!$M$202</f>
        <v>Возврат тела кредитов</v>
      </c>
      <c r="Q725" s="1" t="str">
        <f>Items!$M$202</f>
        <v>Возврат тела кредитов</v>
      </c>
      <c r="AA725" s="1">
        <f t="shared" si="252"/>
        <v>416666.66666666669</v>
      </c>
      <c r="AC725" s="31" t="str">
        <f>IF(OR(RepP!$J$3="",RepP!$J$3=0,COUNTIF(Lists!$D:$D,RepP!$J$3)=0),Lists!$D$9,IF(RepP!$J$3=Lists!$D$9,Lists!$D$9,IF(RepP!$J$3=$E725,RepP!$J$3,"")))</f>
        <v>Все проекты</v>
      </c>
      <c r="AD725" s="31">
        <f>IF(OR(U725="",U725=0),0,MAX(AD$2:AD724)+1)</f>
        <v>0</v>
      </c>
    </row>
    <row r="726" spans="1:48" x14ac:dyDescent="0.3">
      <c r="A726" s="41">
        <f>ROW()</f>
        <v>726</v>
      </c>
      <c r="B726" s="26">
        <f>IF(AND(O726=0,P726=0,Q726=0,Y726=0),0,IF(OR(COUNTIFS(Items!$E:$E,O726,Items!$F:$F,P726,Items!$G:$G,Q726)=1,COUNTIFS(Items!$M:$M,O726,Items!$N:$N,P726,Items!$O:$O,Q726)=1,COUNTIFS(Items!$U:$U,O726,Items!$V:$V,P726,Items!$W:$W,Q726)=1),0,1))</f>
        <v>0</v>
      </c>
      <c r="D726" s="24">
        <f t="shared" si="253"/>
        <v>45688</v>
      </c>
      <c r="O726" s="1" t="str">
        <f>Items!$M$202</f>
        <v>Возврат тела кредитов</v>
      </c>
      <c r="P726" s="1" t="str">
        <f>Items!$M$202</f>
        <v>Возврат тела кредитов</v>
      </c>
      <c r="Q726" s="1" t="str">
        <f>Items!$M$202</f>
        <v>Возврат тела кредитов</v>
      </c>
      <c r="AA726" s="1">
        <f t="shared" si="252"/>
        <v>416666.66666666669</v>
      </c>
      <c r="AC726" s="31" t="str">
        <f>IF(OR(RepP!$J$3="",RepP!$J$3=0,COUNTIF(Lists!$D:$D,RepP!$J$3)=0),Lists!$D$9,IF(RepP!$J$3=Lists!$D$9,Lists!$D$9,IF(RepP!$J$3=$E726,RepP!$J$3,"")))</f>
        <v>Все проекты</v>
      </c>
      <c r="AD726" s="31">
        <f>IF(OR(U726="",U726=0),0,MAX(AD$2:AD725)+1)</f>
        <v>0</v>
      </c>
    </row>
    <row r="727" spans="1:48" x14ac:dyDescent="0.3">
      <c r="A727" s="41">
        <f>ROW()</f>
        <v>727</v>
      </c>
      <c r="B727" s="26">
        <f>IF(AND(O727=0,P727=0,Q727=0,Y727=0),0,IF(OR(COUNTIFS(Items!$E:$E,O727,Items!$F:$F,P727,Items!$G:$G,Q727)=1,COUNTIFS(Items!$M:$M,O727,Items!$N:$N,P727,Items!$O:$O,Q727)=1,COUNTIFS(Items!$U:$U,O727,Items!$V:$V,P727,Items!$W:$W,Q727)=1),0,1))</f>
        <v>0</v>
      </c>
      <c r="D727" s="24">
        <f t="shared" si="253"/>
        <v>45716</v>
      </c>
      <c r="O727" s="1" t="str">
        <f>Items!$M$202</f>
        <v>Возврат тела кредитов</v>
      </c>
      <c r="P727" s="1" t="str">
        <f>Items!$M$202</f>
        <v>Возврат тела кредитов</v>
      </c>
      <c r="Q727" s="1" t="str">
        <f>Items!$M$202</f>
        <v>Возврат тела кредитов</v>
      </c>
      <c r="AA727" s="1">
        <f t="shared" si="252"/>
        <v>416666.66666666669</v>
      </c>
      <c r="AC727" s="31" t="str">
        <f>IF(OR(RepP!$J$3="",RepP!$J$3=0,COUNTIF(Lists!$D:$D,RepP!$J$3)=0),Lists!$D$9,IF(RepP!$J$3=Lists!$D$9,Lists!$D$9,IF(RepP!$J$3=$E727,RepP!$J$3,"")))</f>
        <v>Все проекты</v>
      </c>
      <c r="AD727" s="31">
        <f>IF(OR(U727="",U727=0),0,MAX(AD$2:AD726)+1)</f>
        <v>0</v>
      </c>
    </row>
    <row r="728" spans="1:48" x14ac:dyDescent="0.3">
      <c r="A728" s="41">
        <f>ROW()</f>
        <v>728</v>
      </c>
      <c r="B728" s="26">
        <f>IF(AND(O728=0,P728=0,Q728=0,Y728=0),0,IF(OR(COUNTIFS(Items!$E:$E,O728,Items!$F:$F,P728,Items!$G:$G,Q728)=1,COUNTIFS(Items!$M:$M,O728,Items!$N:$N,P728,Items!$O:$O,Q728)=1,COUNTIFS(Items!$U:$U,O728,Items!$V:$V,P728,Items!$W:$W,Q728)=1),0,1))</f>
        <v>0</v>
      </c>
      <c r="D728" s="24">
        <f t="shared" si="253"/>
        <v>45747</v>
      </c>
      <c r="O728" s="1" t="str">
        <f>Items!$M$202</f>
        <v>Возврат тела кредитов</v>
      </c>
      <c r="P728" s="1" t="str">
        <f>Items!$M$202</f>
        <v>Возврат тела кредитов</v>
      </c>
      <c r="Q728" s="1" t="str">
        <f>Items!$M$202</f>
        <v>Возврат тела кредитов</v>
      </c>
      <c r="AA728" s="1">
        <f t="shared" si="252"/>
        <v>416666.66666666669</v>
      </c>
      <c r="AC728" s="31" t="str">
        <f>IF(OR(RepP!$J$3="",RepP!$J$3=0,COUNTIF(Lists!$D:$D,RepP!$J$3)=0),Lists!$D$9,IF(RepP!$J$3=Lists!$D$9,Lists!$D$9,IF(RepP!$J$3=$E728,RepP!$J$3,"")))</f>
        <v>Все проекты</v>
      </c>
      <c r="AD728" s="31">
        <f>IF(OR(U728="",U728=0),0,MAX(AD$2:AD727)+1)</f>
        <v>0</v>
      </c>
    </row>
    <row r="729" spans="1:48" x14ac:dyDescent="0.3">
      <c r="A729" s="41">
        <f>ROW()</f>
        <v>729</v>
      </c>
      <c r="B729" s="26">
        <f>IF(AND(O729=0,P729=0,Q729=0,Y729=0),0,IF(OR(COUNTIFS(Items!$E:$E,O729,Items!$F:$F,P729,Items!$G:$G,Q729)=1,COUNTIFS(Items!$M:$M,O729,Items!$N:$N,P729,Items!$O:$O,Q729)=1,COUNTIFS(Items!$U:$U,O729,Items!$V:$V,P729,Items!$W:$W,Q729)=1),0,1))</f>
        <v>0</v>
      </c>
      <c r="D729" s="24">
        <f t="shared" si="253"/>
        <v>45777</v>
      </c>
      <c r="O729" s="1" t="str">
        <f>Items!$M$202</f>
        <v>Возврат тела кредитов</v>
      </c>
      <c r="P729" s="1" t="str">
        <f>Items!$M$202</f>
        <v>Возврат тела кредитов</v>
      </c>
      <c r="Q729" s="1" t="str">
        <f>Items!$M$202</f>
        <v>Возврат тела кредитов</v>
      </c>
      <c r="AA729" s="1">
        <f t="shared" si="252"/>
        <v>416666.66666666669</v>
      </c>
      <c r="AC729" s="31" t="str">
        <f>IF(OR(RepP!$J$3="",RepP!$J$3=0,COUNTIF(Lists!$D:$D,RepP!$J$3)=0),Lists!$D$9,IF(RepP!$J$3=Lists!$D$9,Lists!$D$9,IF(RepP!$J$3=$E729,RepP!$J$3,"")))</f>
        <v>Все проекты</v>
      </c>
      <c r="AD729" s="31">
        <f>IF(OR(U729="",U729=0),0,MAX(AD$2:AD728)+1)</f>
        <v>0</v>
      </c>
    </row>
    <row r="730" spans="1:48" x14ac:dyDescent="0.3">
      <c r="A730" s="41">
        <f>ROW()</f>
        <v>730</v>
      </c>
      <c r="B730" s="26">
        <f>IF(AND(O730=0,P730=0,Q730=0,Y730=0),0,IF(OR(COUNTIFS(Items!$E:$E,O730,Items!$F:$F,P730,Items!$G:$G,Q730)=1,COUNTIFS(Items!$M:$M,O730,Items!$N:$N,P730,Items!$O:$O,Q730)=1,COUNTIFS(Items!$U:$U,O730,Items!$V:$V,P730,Items!$W:$W,Q730)=1),0,1))</f>
        <v>0</v>
      </c>
      <c r="D730" s="24">
        <f t="shared" si="253"/>
        <v>45808</v>
      </c>
      <c r="O730" s="1" t="str">
        <f>Items!$M$202</f>
        <v>Возврат тела кредитов</v>
      </c>
      <c r="P730" s="1" t="str">
        <f>Items!$M$202</f>
        <v>Возврат тела кредитов</v>
      </c>
      <c r="Q730" s="1" t="str">
        <f>Items!$M$202</f>
        <v>Возврат тела кредитов</v>
      </c>
      <c r="AA730" s="1">
        <f t="shared" si="252"/>
        <v>416666.66666666669</v>
      </c>
      <c r="AC730" s="31" t="str">
        <f>IF(OR(RepP!$J$3="",RepP!$J$3=0,COUNTIF(Lists!$D:$D,RepP!$J$3)=0),Lists!$D$9,IF(RepP!$J$3=Lists!$D$9,Lists!$D$9,IF(RepP!$J$3=$E730,RepP!$J$3,"")))</f>
        <v>Все проекты</v>
      </c>
      <c r="AD730" s="31">
        <f>IF(OR(U730="",U730=0),0,MAX(AD$2:AD729)+1)</f>
        <v>0</v>
      </c>
    </row>
    <row r="731" spans="1:48" x14ac:dyDescent="0.3">
      <c r="A731" s="41">
        <f>ROW()</f>
        <v>731</v>
      </c>
      <c r="B731" s="26">
        <f>IF(AND(O731=0,P731=0,Q731=0,Y731=0),0,IF(OR(COUNTIFS(Items!$E:$E,O731,Items!$F:$F,P731,Items!$G:$G,Q731)=1,COUNTIFS(Items!$M:$M,O731,Items!$N:$N,P731,Items!$O:$O,Q731)=1,COUNTIFS(Items!$U:$U,O731,Items!$V:$V,P731,Items!$W:$W,Q731)=1),0,1))</f>
        <v>0</v>
      </c>
      <c r="D731" s="24">
        <f t="shared" si="253"/>
        <v>45838</v>
      </c>
      <c r="O731" s="1" t="str">
        <f>Items!$M$202</f>
        <v>Возврат тела кредитов</v>
      </c>
      <c r="P731" s="1" t="str">
        <f>Items!$M$202</f>
        <v>Возврат тела кредитов</v>
      </c>
      <c r="Q731" s="1" t="str">
        <f>Items!$M$202</f>
        <v>Возврат тела кредитов</v>
      </c>
      <c r="AA731" s="1">
        <f t="shared" si="252"/>
        <v>416666.66666666669</v>
      </c>
      <c r="AC731" s="31" t="str">
        <f>IF(OR(RepP!$J$3="",RepP!$J$3=0,COUNTIF(Lists!$D:$D,RepP!$J$3)=0),Lists!$D$9,IF(RepP!$J$3=Lists!$D$9,Lists!$D$9,IF(RepP!$J$3=$E731,RepP!$J$3,"")))</f>
        <v>Все проекты</v>
      </c>
      <c r="AD731" s="31">
        <f>IF(OR(U731="",U731=0),0,MAX(AD$2:AD730)+1)</f>
        <v>0</v>
      </c>
    </row>
    <row r="732" spans="1:48" x14ac:dyDescent="0.3">
      <c r="A732" s="41">
        <f>ROW()</f>
        <v>732</v>
      </c>
      <c r="B732" s="26">
        <f>IF(AND(O732=0,P732=0,Q732=0,Y732=0),0,IF(OR(COUNTIFS(Items!$E:$E,O732,Items!$F:$F,P732,Items!$G:$G,Q732)=1,COUNTIFS(Items!$M:$M,O732,Items!$N:$N,P732,Items!$O:$O,Q732)=1,COUNTIFS(Items!$U:$U,O732,Items!$V:$V,P732,Items!$W:$W,Q732)=1),0,1))</f>
        <v>0</v>
      </c>
      <c r="D732" s="24">
        <f t="shared" si="253"/>
        <v>45869</v>
      </c>
      <c r="O732" s="1" t="str">
        <f>Items!$M$202</f>
        <v>Возврат тела кредитов</v>
      </c>
      <c r="P732" s="1" t="str">
        <f>Items!$M$202</f>
        <v>Возврат тела кредитов</v>
      </c>
      <c r="Q732" s="1" t="str">
        <f>Items!$M$202</f>
        <v>Возврат тела кредитов</v>
      </c>
      <c r="AA732" s="1">
        <f t="shared" si="252"/>
        <v>416666.66666666669</v>
      </c>
      <c r="AC732" s="31" t="str">
        <f>IF(OR(RepP!$J$3="",RepP!$J$3=0,COUNTIF(Lists!$D:$D,RepP!$J$3)=0),Lists!$D$9,IF(RepP!$J$3=Lists!$D$9,Lists!$D$9,IF(RepP!$J$3=$E732,RepP!$J$3,"")))</f>
        <v>Все проекты</v>
      </c>
      <c r="AD732" s="31">
        <f>IF(OR(U732="",U732=0),0,MAX(AD$2:AD731)+1)</f>
        <v>0</v>
      </c>
      <c r="AK732" s="24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</row>
    <row r="733" spans="1:48" x14ac:dyDescent="0.3">
      <c r="A733" s="41">
        <f>ROW()</f>
        <v>733</v>
      </c>
      <c r="B733" s="26">
        <f>IF(AND(O733=0,P733=0,Q733=0,Y733=0),0,IF(OR(COUNTIFS(Items!$E:$E,O733,Items!$F:$F,P733,Items!$G:$G,Q733)=1,COUNTIFS(Items!$M:$M,O733,Items!$N:$N,P733,Items!$O:$O,Q733)=1,COUNTIFS(Items!$U:$U,O733,Items!$V:$V,P733,Items!$W:$W,Q733)=1),0,1))</f>
        <v>0</v>
      </c>
      <c r="D733" s="24">
        <f t="shared" si="253"/>
        <v>45900</v>
      </c>
      <c r="O733" s="1" t="str">
        <f>Items!$M$202</f>
        <v>Возврат тела кредитов</v>
      </c>
      <c r="P733" s="1" t="str">
        <f>Items!$M$202</f>
        <v>Возврат тела кредитов</v>
      </c>
      <c r="Q733" s="1" t="str">
        <f>Items!$M$202</f>
        <v>Возврат тела кредитов</v>
      </c>
      <c r="AA733" s="1">
        <f t="shared" si="252"/>
        <v>416666.66666666669</v>
      </c>
      <c r="AC733" s="31" t="str">
        <f>IF(OR(RepP!$J$3="",RepP!$J$3=0,COUNTIF(Lists!$D:$D,RepP!$J$3)=0),Lists!$D$9,IF(RepP!$J$3=Lists!$D$9,Lists!$D$9,IF(RepP!$J$3=$E733,RepP!$J$3,"")))</f>
        <v>Все проекты</v>
      </c>
      <c r="AD733" s="31">
        <f>IF(OR(U733="",U733=0),0,MAX(AD$2:AD732)+1)</f>
        <v>0</v>
      </c>
    </row>
    <row r="734" spans="1:48" x14ac:dyDescent="0.3">
      <c r="A734" s="41">
        <f>ROW()</f>
        <v>734</v>
      </c>
      <c r="B734" s="26">
        <f>IF(AND(O734=0,P734=0,Q734=0,Y734=0),0,IF(OR(COUNTIFS(Items!$E:$E,O734,Items!$F:$F,P734,Items!$G:$G,Q734)=1,COUNTIFS(Items!$M:$M,O734,Items!$N:$N,P734,Items!$O:$O,Q734)=1,COUNTIFS(Items!$U:$U,O734,Items!$V:$V,P734,Items!$W:$W,Q734)=1),0,1))</f>
        <v>0</v>
      </c>
      <c r="D734" s="24">
        <f t="shared" si="253"/>
        <v>45930</v>
      </c>
      <c r="O734" s="1" t="str">
        <f>Items!$M$202</f>
        <v>Возврат тела кредитов</v>
      </c>
      <c r="P734" s="1" t="str">
        <f>Items!$M$202</f>
        <v>Возврат тела кредитов</v>
      </c>
      <c r="Q734" s="1" t="str">
        <f>Items!$M$202</f>
        <v>Возврат тела кредитов</v>
      </c>
      <c r="AA734" s="1">
        <f t="shared" si="252"/>
        <v>416666.66666666669</v>
      </c>
      <c r="AC734" s="31" t="str">
        <f>IF(OR(RepP!$J$3="",RepP!$J$3=0,COUNTIF(Lists!$D:$D,RepP!$J$3)=0),Lists!$D$9,IF(RepP!$J$3=Lists!$D$9,Lists!$D$9,IF(RepP!$J$3=$E734,RepP!$J$3,"")))</f>
        <v>Все проекты</v>
      </c>
      <c r="AD734" s="31">
        <f>IF(OR(U734="",U734=0),0,MAX(AD$2:AD733)+1)</f>
        <v>0</v>
      </c>
    </row>
    <row r="735" spans="1:48" x14ac:dyDescent="0.3">
      <c r="A735" s="41">
        <f>ROW()</f>
        <v>735</v>
      </c>
      <c r="B735" s="26">
        <f>IF(AND(O735=0,P735=0,Q735=0,Y735=0),0,IF(OR(COUNTIFS(Items!$E:$E,O735,Items!$F:$F,P735,Items!$G:$G,Q735)=1,COUNTIFS(Items!$M:$M,O735,Items!$N:$N,P735,Items!$O:$O,Q735)=1,COUNTIFS(Items!$U:$U,O735,Items!$V:$V,P735,Items!$W:$W,Q735)=1),0,1))</f>
        <v>0</v>
      </c>
      <c r="D735" s="24">
        <f t="shared" si="253"/>
        <v>45961</v>
      </c>
      <c r="O735" s="1" t="str">
        <f>Items!$M$202</f>
        <v>Возврат тела кредитов</v>
      </c>
      <c r="P735" s="1" t="str">
        <f>Items!$M$202</f>
        <v>Возврат тела кредитов</v>
      </c>
      <c r="Q735" s="1" t="str">
        <f>Items!$M$202</f>
        <v>Возврат тела кредитов</v>
      </c>
      <c r="AA735" s="1">
        <f t="shared" si="252"/>
        <v>416666.66666666669</v>
      </c>
      <c r="AC735" s="31" t="str">
        <f>IF(OR(RepP!$J$3="",RepP!$J$3=0,COUNTIF(Lists!$D:$D,RepP!$J$3)=0),Lists!$D$9,IF(RepP!$J$3=Lists!$D$9,Lists!$D$9,IF(RepP!$J$3=$E735,RepP!$J$3,"")))</f>
        <v>Все проекты</v>
      </c>
      <c r="AD735" s="31">
        <f>IF(OR(U735="",U735=0),0,MAX(AD$2:AD734)+1)</f>
        <v>0</v>
      </c>
    </row>
    <row r="736" spans="1:48" x14ac:dyDescent="0.3">
      <c r="A736" s="41">
        <f>ROW()</f>
        <v>736</v>
      </c>
      <c r="B736" s="26">
        <f>IF(AND(O736=0,P736=0,Q736=0,Y736=0),0,IF(OR(COUNTIFS(Items!$E:$E,O736,Items!$F:$F,P736,Items!$G:$G,Q736)=1,COUNTIFS(Items!$M:$M,O736,Items!$N:$N,P736,Items!$O:$O,Q736)=1,COUNTIFS(Items!$U:$U,O736,Items!$V:$V,P736,Items!$W:$W,Q736)=1),0,1))</f>
        <v>0</v>
      </c>
      <c r="D736" s="24">
        <f t="shared" si="253"/>
        <v>45991</v>
      </c>
      <c r="O736" s="1" t="str">
        <f>Items!$M$202</f>
        <v>Возврат тела кредитов</v>
      </c>
      <c r="P736" s="1" t="str">
        <f>Items!$M$202</f>
        <v>Возврат тела кредитов</v>
      </c>
      <c r="Q736" s="1" t="str">
        <f>Items!$M$202</f>
        <v>Возврат тела кредитов</v>
      </c>
      <c r="AA736" s="1">
        <f t="shared" si="252"/>
        <v>416666.66666666669</v>
      </c>
      <c r="AC736" s="31" t="str">
        <f>IF(OR(RepP!$J$3="",RepP!$J$3=0,COUNTIF(Lists!$D:$D,RepP!$J$3)=0),Lists!$D$9,IF(RepP!$J$3=Lists!$D$9,Lists!$D$9,IF(RepP!$J$3=$E736,RepP!$J$3,"")))</f>
        <v>Все проекты</v>
      </c>
      <c r="AD736" s="31">
        <f>IF(OR(U736="",U736=0),0,MAX(AD$2:AD735)+1)</f>
        <v>0</v>
      </c>
    </row>
    <row r="737" spans="1:30" x14ac:dyDescent="0.3">
      <c r="A737" s="41">
        <f>ROW()</f>
        <v>737</v>
      </c>
      <c r="B737" s="26">
        <f>IF(AND(O737=0,P737=0,Q737=0,Y737=0),0,IF(OR(COUNTIFS(Items!$E:$E,O737,Items!$F:$F,P737,Items!$G:$G,Q737)=1,COUNTIFS(Items!$M:$M,O737,Items!$N:$N,P737,Items!$O:$O,Q737)=1,COUNTIFS(Items!$U:$U,O737,Items!$V:$V,P737,Items!$W:$W,Q737)=1),0,1))</f>
        <v>0</v>
      </c>
      <c r="D737" s="24">
        <f t="shared" si="253"/>
        <v>46022</v>
      </c>
      <c r="O737" s="1" t="str">
        <f>Items!$M$202</f>
        <v>Возврат тела кредитов</v>
      </c>
      <c r="P737" s="1" t="str">
        <f>Items!$M$202</f>
        <v>Возврат тела кредитов</v>
      </c>
      <c r="Q737" s="1" t="str">
        <f>Items!$M$202</f>
        <v>Возврат тела кредитов</v>
      </c>
      <c r="AA737" s="1">
        <f t="shared" si="252"/>
        <v>416666.66666666669</v>
      </c>
      <c r="AC737" s="31" t="str">
        <f>IF(OR(RepP!$J$3="",RepP!$J$3=0,COUNTIF(Lists!$D:$D,RepP!$J$3)=0),Lists!$D$9,IF(RepP!$J$3=Lists!$D$9,Lists!$D$9,IF(RepP!$J$3=$E737,RepP!$J$3,"")))</f>
        <v>Все проекты</v>
      </c>
      <c r="AD737" s="31">
        <f>IF(OR(U737="",U737=0),0,MAX(AD$2:AD736)+1)</f>
        <v>0</v>
      </c>
    </row>
    <row r="738" spans="1:30" x14ac:dyDescent="0.3">
      <c r="A738" s="41">
        <f>ROW()</f>
        <v>738</v>
      </c>
      <c r="B738" s="26">
        <f>IF(AND(O738=0,P738=0,Q738=0,Y738=0),0,IF(OR(COUNTIFS(Items!$E:$E,O738,Items!$F:$F,P738,Items!$G:$G,Q738)=1,COUNTIFS(Items!$M:$M,O738,Items!$N:$N,P738,Items!$O:$O,Q738)=1,COUNTIFS(Items!$U:$U,O738,Items!$V:$V,P738,Items!$W:$W,Q738)=1),0,1))</f>
        <v>0</v>
      </c>
      <c r="D738" s="24">
        <f t="shared" si="253"/>
        <v>46053</v>
      </c>
      <c r="O738" s="1" t="str">
        <f>Items!$M$202</f>
        <v>Возврат тела кредитов</v>
      </c>
      <c r="P738" s="1" t="str">
        <f>Items!$M$202</f>
        <v>Возврат тела кредитов</v>
      </c>
      <c r="Q738" s="1" t="str">
        <f>Items!$M$202</f>
        <v>Возврат тела кредитов</v>
      </c>
      <c r="AA738" s="1">
        <f t="shared" si="252"/>
        <v>416666.66666666669</v>
      </c>
      <c r="AC738" s="31" t="str">
        <f>IF(OR(RepP!$J$3="",RepP!$J$3=0,COUNTIF(Lists!$D:$D,RepP!$J$3)=0),Lists!$D$9,IF(RepP!$J$3=Lists!$D$9,Lists!$D$9,IF(RepP!$J$3=$E738,RepP!$J$3,"")))</f>
        <v>Все проекты</v>
      </c>
      <c r="AD738" s="31">
        <f>IF(OR(U738="",U738=0),0,MAX(AD$2:AD737)+1)</f>
        <v>0</v>
      </c>
    </row>
    <row r="739" spans="1:30" x14ac:dyDescent="0.3">
      <c r="A739" s="41">
        <f>ROW()</f>
        <v>739</v>
      </c>
      <c r="B739" s="26">
        <f>IF(AND(O739=0,P739=0,Q739=0,Y739=0),0,IF(OR(COUNTIFS(Items!$E:$E,O739,Items!$F:$F,P739,Items!$G:$G,Q739)=1,COUNTIFS(Items!$M:$M,O739,Items!$N:$N,P739,Items!$O:$O,Q739)=1,COUNTIFS(Items!$U:$U,O739,Items!$V:$V,P739,Items!$W:$W,Q739)=1),0,1))</f>
        <v>0</v>
      </c>
      <c r="D739" s="24">
        <f t="shared" si="253"/>
        <v>46081</v>
      </c>
      <c r="O739" s="1" t="str">
        <f>Items!$M$202</f>
        <v>Возврат тела кредитов</v>
      </c>
      <c r="P739" s="1" t="str">
        <f>Items!$M$202</f>
        <v>Возврат тела кредитов</v>
      </c>
      <c r="Q739" s="1" t="str">
        <f>Items!$M$202</f>
        <v>Возврат тела кредитов</v>
      </c>
      <c r="AA739" s="1">
        <f t="shared" si="252"/>
        <v>416666.66666666669</v>
      </c>
      <c r="AC739" s="31" t="str">
        <f>IF(OR(RepP!$J$3="",RepP!$J$3=0,COUNTIF(Lists!$D:$D,RepP!$J$3)=0),Lists!$D$9,IF(RepP!$J$3=Lists!$D$9,Lists!$D$9,IF(RepP!$J$3=$E739,RepP!$J$3,"")))</f>
        <v>Все проекты</v>
      </c>
      <c r="AD739" s="31">
        <f>IF(OR(U739="",U739=0),0,MAX(AD$2:AD738)+1)</f>
        <v>0</v>
      </c>
    </row>
    <row r="740" spans="1:30" x14ac:dyDescent="0.3">
      <c r="A740" s="41">
        <f>ROW()</f>
        <v>740</v>
      </c>
      <c r="B740" s="26">
        <f>IF(AND(O740=0,P740=0,Q740=0,Z767=0),0,IF(OR(COUNTIFS(Items!$E:$E,O740,Items!$F:$F,P740,Items!$G:$G,Q740)=1,COUNTIFS(Items!$M:$M,O740,Items!$N:$N,P740,Items!$O:$O,Q740)=1,COUNTIFS(Items!$U:$U,O740,Items!$V:$V,P740,Items!$W:$W,Q740)=1),0,1))</f>
        <v>0</v>
      </c>
      <c r="D740" s="24">
        <f>D716</f>
        <v>45382</v>
      </c>
      <c r="O740" s="1" t="str">
        <f>Items!$U$152</f>
        <v>Начисление %%</v>
      </c>
      <c r="P740" s="1" t="str">
        <f>Items!$V$153</f>
        <v>%% по кредитам</v>
      </c>
      <c r="Q740" s="1" t="str">
        <f>Items!$V$153</f>
        <v>%% по кредитам</v>
      </c>
      <c r="AA740" s="1">
        <f>($Y$715-SUM(AA$715:AA715))*20%/12</f>
        <v>166666.66666666666</v>
      </c>
      <c r="AC740" s="31" t="str">
        <f>IF(OR(RepP!$J$3="",RepP!$J$3=0,COUNTIF(Lists!$D:$D,RepP!$J$3)=0),Lists!$D$9,IF(RepP!$J$3=Lists!$D$9,Lists!$D$9,IF(RepP!$J$3=$E740,RepP!$J$3,"")))</f>
        <v>Все проекты</v>
      </c>
      <c r="AD740" s="31">
        <f>IF(OR(U740="",U740=0),0,MAX(AD$2:AD739)+1)</f>
        <v>0</v>
      </c>
    </row>
    <row r="741" spans="1:30" x14ac:dyDescent="0.3">
      <c r="A741" s="41">
        <f>ROW()</f>
        <v>741</v>
      </c>
      <c r="B741" s="26">
        <f>IF(AND(O741=0,P741=0,Q741=0,Y741=0),0,IF(OR(COUNTIFS(Items!$E:$E,O741,Items!$F:$F,P741,Items!$G:$G,Q741)=1,COUNTIFS(Items!$M:$M,O741,Items!$N:$N,P741,Items!$O:$O,Q741)=1,COUNTIFS(Items!$U:$U,O741,Items!$V:$V,P741,Items!$W:$W,Q741)=1),0,1))</f>
        <v>0</v>
      </c>
      <c r="D741" s="24">
        <f>EOMONTH(D740+1,0)</f>
        <v>45412</v>
      </c>
      <c r="O741" s="1" t="str">
        <f>Items!$U$152</f>
        <v>Начисление %%</v>
      </c>
      <c r="P741" s="1" t="str">
        <f>Items!$V$153</f>
        <v>%% по кредитам</v>
      </c>
      <c r="Q741" s="1" t="str">
        <f>Items!$V$153</f>
        <v>%% по кредитам</v>
      </c>
      <c r="AA741" s="1">
        <f>($Y$715-SUM(AA$715:AA716))*20%/12</f>
        <v>159722.22222222225</v>
      </c>
      <c r="AC741" s="31" t="str">
        <f>IF(OR(RepP!$J$3="",RepP!$J$3=0,COUNTIF(Lists!$D:$D,RepP!$J$3)=0),Lists!$D$9,IF(RepP!$J$3=Lists!$D$9,Lists!$D$9,IF(RepP!$J$3=$E741,RepP!$J$3,"")))</f>
        <v>Все проекты</v>
      </c>
      <c r="AD741" s="31">
        <f>IF(OR(U741="",U741=0),0,MAX(AD$2:AD740)+1)</f>
        <v>0</v>
      </c>
    </row>
    <row r="742" spans="1:30" x14ac:dyDescent="0.3">
      <c r="A742" s="41">
        <f>ROW()</f>
        <v>742</v>
      </c>
      <c r="B742" s="26">
        <f>IF(AND(O742=0,P742=0,Q742=0,Y742=0),0,IF(OR(COUNTIFS(Items!$E:$E,O742,Items!$F:$F,P742,Items!$G:$G,Q742)=1,COUNTIFS(Items!$M:$M,O742,Items!$N:$N,P742,Items!$O:$O,Q742)=1,COUNTIFS(Items!$U:$U,O742,Items!$V:$V,P742,Items!$W:$W,Q742)=1),0,1))</f>
        <v>0</v>
      </c>
      <c r="D742" s="24">
        <f t="shared" ref="D742:D763" si="254">EOMONTH(D741+1,0)</f>
        <v>45443</v>
      </c>
      <c r="O742" s="1" t="str">
        <f>Items!$U$152</f>
        <v>Начисление %%</v>
      </c>
      <c r="P742" s="1" t="str">
        <f>Items!$V$153</f>
        <v>%% по кредитам</v>
      </c>
      <c r="Q742" s="1" t="str">
        <f>Items!$V$153</f>
        <v>%% по кредитам</v>
      </c>
      <c r="AA742" s="1">
        <f>($Y$715-SUM(AA$715:AA717))*20%/12</f>
        <v>152777.77777777778</v>
      </c>
      <c r="AC742" s="31" t="str">
        <f>IF(OR(RepP!$J$3="",RepP!$J$3=0,COUNTIF(Lists!$D:$D,RepP!$J$3)=0),Lists!$D$9,IF(RepP!$J$3=Lists!$D$9,Lists!$D$9,IF(RepP!$J$3=$E742,RepP!$J$3,"")))</f>
        <v>Все проекты</v>
      </c>
      <c r="AD742" s="31">
        <f>IF(OR(U742="",U742=0),0,MAX(AD$2:AD741)+1)</f>
        <v>0</v>
      </c>
    </row>
    <row r="743" spans="1:30" x14ac:dyDescent="0.3">
      <c r="A743" s="41">
        <f>ROW()</f>
        <v>743</v>
      </c>
      <c r="B743" s="26">
        <f>IF(AND(O743=0,P743=0,Q743=0,Y743=0),0,IF(OR(COUNTIFS(Items!$E:$E,O743,Items!$F:$F,P743,Items!$G:$G,Q743)=1,COUNTIFS(Items!$M:$M,O743,Items!$N:$N,P743,Items!$O:$O,Q743)=1,COUNTIFS(Items!$U:$U,O743,Items!$V:$V,P743,Items!$W:$W,Q743)=1),0,1))</f>
        <v>0</v>
      </c>
      <c r="D743" s="24">
        <f t="shared" si="254"/>
        <v>45473</v>
      </c>
      <c r="O743" s="1" t="str">
        <f>Items!$U$152</f>
        <v>Начисление %%</v>
      </c>
      <c r="P743" s="1" t="str">
        <f>Items!$V$153</f>
        <v>%% по кредитам</v>
      </c>
      <c r="Q743" s="1" t="str">
        <f>Items!$V$153</f>
        <v>%% по кредитам</v>
      </c>
      <c r="AA743" s="1">
        <f>($Y$715-SUM(AA$715:AA718))*20%/12</f>
        <v>145833.33333333334</v>
      </c>
      <c r="AC743" s="31" t="str">
        <f>IF(OR(RepP!$J$3="",RepP!$J$3=0,COUNTIF(Lists!$D:$D,RepP!$J$3)=0),Lists!$D$9,IF(RepP!$J$3=Lists!$D$9,Lists!$D$9,IF(RepP!$J$3=$E743,RepP!$J$3,"")))</f>
        <v>Все проекты</v>
      </c>
      <c r="AD743" s="31">
        <f>IF(OR(U743="",U743=0),0,MAX(AD$2:AD742)+1)</f>
        <v>0</v>
      </c>
    </row>
    <row r="744" spans="1:30" x14ac:dyDescent="0.3">
      <c r="A744" s="41">
        <f>ROW()</f>
        <v>744</v>
      </c>
      <c r="B744" s="26">
        <f>IF(AND(O744=0,P744=0,Q744=0,Y744=0),0,IF(OR(COUNTIFS(Items!$E:$E,O744,Items!$F:$F,P744,Items!$G:$G,Q744)=1,COUNTIFS(Items!$M:$M,O744,Items!$N:$N,P744,Items!$O:$O,Q744)=1,COUNTIFS(Items!$U:$U,O744,Items!$V:$V,P744,Items!$W:$W,Q744)=1),0,1))</f>
        <v>0</v>
      </c>
      <c r="D744" s="24">
        <f t="shared" si="254"/>
        <v>45504</v>
      </c>
      <c r="O744" s="1" t="str">
        <f>Items!$U$152</f>
        <v>Начисление %%</v>
      </c>
      <c r="P744" s="1" t="str">
        <f>Items!$V$153</f>
        <v>%% по кредитам</v>
      </c>
      <c r="Q744" s="1" t="str">
        <f>Items!$V$153</f>
        <v>%% по кредитам</v>
      </c>
      <c r="AA744" s="1">
        <f>($Y$715-SUM(AA$715:AA719))*20%/12</f>
        <v>138888.88888888891</v>
      </c>
      <c r="AC744" s="31" t="str">
        <f>IF(OR(RepP!$J$3="",RepP!$J$3=0,COUNTIF(Lists!$D:$D,RepP!$J$3)=0),Lists!$D$9,IF(RepP!$J$3=Lists!$D$9,Lists!$D$9,IF(RepP!$J$3=$E744,RepP!$J$3,"")))</f>
        <v>Все проекты</v>
      </c>
      <c r="AD744" s="31">
        <f>IF(OR(U744="",U744=0),0,MAX(AD$2:AD743)+1)</f>
        <v>0</v>
      </c>
    </row>
    <row r="745" spans="1:30" x14ac:dyDescent="0.3">
      <c r="A745" s="41">
        <f>ROW()</f>
        <v>745</v>
      </c>
      <c r="B745" s="26">
        <f>IF(AND(O745=0,P745=0,Q745=0,Y745=0),0,IF(OR(COUNTIFS(Items!$E:$E,O745,Items!$F:$F,P745,Items!$G:$G,Q745)=1,COUNTIFS(Items!$M:$M,O745,Items!$N:$N,P745,Items!$O:$O,Q745)=1,COUNTIFS(Items!$U:$U,O745,Items!$V:$V,P745,Items!$W:$W,Q745)=1),0,1))</f>
        <v>0</v>
      </c>
      <c r="D745" s="24">
        <f t="shared" si="254"/>
        <v>45535</v>
      </c>
      <c r="O745" s="1" t="str">
        <f>Items!$U$152</f>
        <v>Начисление %%</v>
      </c>
      <c r="P745" s="1" t="str">
        <f>Items!$V$153</f>
        <v>%% по кредитам</v>
      </c>
      <c r="Q745" s="1" t="str">
        <f>Items!$V$153</f>
        <v>%% по кредитам</v>
      </c>
      <c r="AA745" s="1">
        <f>($Y$715-SUM(AA$715:AA720))*20%/12</f>
        <v>131944.44444444444</v>
      </c>
      <c r="AC745" s="31" t="str">
        <f>IF(OR(RepP!$J$3="",RepP!$J$3=0,COUNTIF(Lists!$D:$D,RepP!$J$3)=0),Lists!$D$9,IF(RepP!$J$3=Lists!$D$9,Lists!$D$9,IF(RepP!$J$3=$E745,RepP!$J$3,"")))</f>
        <v>Все проекты</v>
      </c>
      <c r="AD745" s="31">
        <f>IF(OR(U745="",U745=0),0,MAX(AD$2:AD744)+1)</f>
        <v>0</v>
      </c>
    </row>
    <row r="746" spans="1:30" x14ac:dyDescent="0.3">
      <c r="A746" s="41">
        <f>ROW()</f>
        <v>746</v>
      </c>
      <c r="B746" s="26">
        <f>IF(AND(O746=0,P746=0,Q746=0,Y746=0),0,IF(OR(COUNTIFS(Items!$E:$E,O746,Items!$F:$F,P746,Items!$G:$G,Q746)=1,COUNTIFS(Items!$M:$M,O746,Items!$N:$N,P746,Items!$O:$O,Q746)=1,COUNTIFS(Items!$U:$U,O746,Items!$V:$V,P746,Items!$W:$W,Q746)=1),0,1))</f>
        <v>0</v>
      </c>
      <c r="D746" s="24">
        <f t="shared" si="254"/>
        <v>45565</v>
      </c>
      <c r="O746" s="1" t="str">
        <f>Items!$U$152</f>
        <v>Начисление %%</v>
      </c>
      <c r="P746" s="1" t="str">
        <f>Items!$V$153</f>
        <v>%% по кредитам</v>
      </c>
      <c r="Q746" s="1" t="str">
        <f>Items!$V$153</f>
        <v>%% по кредитам</v>
      </c>
      <c r="AA746" s="1">
        <f>($Y$715-SUM(AA$715:AA721))*20%/12</f>
        <v>125000</v>
      </c>
      <c r="AC746" s="31" t="str">
        <f>IF(OR(RepP!$J$3="",RepP!$J$3=0,COUNTIF(Lists!$D:$D,RepP!$J$3)=0),Lists!$D$9,IF(RepP!$J$3=Lists!$D$9,Lists!$D$9,IF(RepP!$J$3=$E746,RepP!$J$3,"")))</f>
        <v>Все проекты</v>
      </c>
      <c r="AD746" s="31">
        <f>IF(OR(U746="",U746=0),0,MAX(AD$2:AD745)+1)</f>
        <v>0</v>
      </c>
    </row>
    <row r="747" spans="1:30" x14ac:dyDescent="0.3">
      <c r="A747" s="41">
        <f>ROW()</f>
        <v>747</v>
      </c>
      <c r="B747" s="26">
        <f>IF(AND(O747=0,P747=0,Q747=0,Y747=0),0,IF(OR(COUNTIFS(Items!$E:$E,O747,Items!$F:$F,P747,Items!$G:$G,Q747)=1,COUNTIFS(Items!$M:$M,O747,Items!$N:$N,P747,Items!$O:$O,Q747)=1,COUNTIFS(Items!$U:$U,O747,Items!$V:$V,P747,Items!$W:$W,Q747)=1),0,1))</f>
        <v>0</v>
      </c>
      <c r="D747" s="24">
        <f t="shared" si="254"/>
        <v>45596</v>
      </c>
      <c r="O747" s="1" t="str">
        <f>Items!$U$152</f>
        <v>Начисление %%</v>
      </c>
      <c r="P747" s="1" t="str">
        <f>Items!$V$153</f>
        <v>%% по кредитам</v>
      </c>
      <c r="Q747" s="1" t="str">
        <f>Items!$V$153</f>
        <v>%% по кредитам</v>
      </c>
      <c r="AA747" s="1">
        <f>($Y$715-SUM(AA$715:AA722))*20%/12</f>
        <v>118055.55555555558</v>
      </c>
      <c r="AC747" s="31" t="str">
        <f>IF(OR(RepP!$J$3="",RepP!$J$3=0,COUNTIF(Lists!$D:$D,RepP!$J$3)=0),Lists!$D$9,IF(RepP!$J$3=Lists!$D$9,Lists!$D$9,IF(RepP!$J$3=$E747,RepP!$J$3,"")))</f>
        <v>Все проекты</v>
      </c>
      <c r="AD747" s="31">
        <f>IF(OR(U747="",U747=0),0,MAX(AD$2:AD746)+1)</f>
        <v>0</v>
      </c>
    </row>
    <row r="748" spans="1:30" x14ac:dyDescent="0.3">
      <c r="A748" s="41">
        <f>ROW()</f>
        <v>748</v>
      </c>
      <c r="B748" s="26">
        <f>IF(AND(O748=0,P748=0,Q748=0,Y748=0),0,IF(OR(COUNTIFS(Items!$E:$E,O748,Items!$F:$F,P748,Items!$G:$G,Q748)=1,COUNTIFS(Items!$M:$M,O748,Items!$N:$N,P748,Items!$O:$O,Q748)=1,COUNTIFS(Items!$U:$U,O748,Items!$V:$V,P748,Items!$W:$W,Q748)=1),0,1))</f>
        <v>0</v>
      </c>
      <c r="D748" s="24">
        <f t="shared" si="254"/>
        <v>45626</v>
      </c>
      <c r="O748" s="1" t="str">
        <f>Items!$U$152</f>
        <v>Начисление %%</v>
      </c>
      <c r="P748" s="1" t="str">
        <f>Items!$V$153</f>
        <v>%% по кредитам</v>
      </c>
      <c r="Q748" s="1" t="str">
        <f>Items!$V$153</f>
        <v>%% по кредитам</v>
      </c>
      <c r="AA748" s="1">
        <f>($Y$715-SUM(AA$715:AA723))*20%/12</f>
        <v>111111.11111111112</v>
      </c>
      <c r="AC748" s="31" t="str">
        <f>IF(OR(RepP!$J$3="",RepP!$J$3=0,COUNTIF(Lists!$D:$D,RepP!$J$3)=0),Lists!$D$9,IF(RepP!$J$3=Lists!$D$9,Lists!$D$9,IF(RepP!$J$3=$E748,RepP!$J$3,"")))</f>
        <v>Все проекты</v>
      </c>
      <c r="AD748" s="31">
        <f>IF(OR(U748="",U748=0),0,MAX(AD$2:AD747)+1)</f>
        <v>0</v>
      </c>
    </row>
    <row r="749" spans="1:30" x14ac:dyDescent="0.3">
      <c r="A749" s="41">
        <f>ROW()</f>
        <v>749</v>
      </c>
      <c r="B749" s="26">
        <f>IF(AND(O749=0,P749=0,Q749=0,Y749=0),0,IF(OR(COUNTIFS(Items!$E:$E,O749,Items!$F:$F,P749,Items!$G:$G,Q749)=1,COUNTIFS(Items!$M:$M,O749,Items!$N:$N,P749,Items!$O:$O,Q749)=1,COUNTIFS(Items!$U:$U,O749,Items!$V:$V,P749,Items!$W:$W,Q749)=1),0,1))</f>
        <v>0</v>
      </c>
      <c r="D749" s="24">
        <f t="shared" si="254"/>
        <v>45657</v>
      </c>
      <c r="O749" s="1" t="str">
        <f>Items!$U$152</f>
        <v>Начисление %%</v>
      </c>
      <c r="P749" s="1" t="str">
        <f>Items!$V$153</f>
        <v>%% по кредитам</v>
      </c>
      <c r="Q749" s="1" t="str">
        <f>Items!$V$153</f>
        <v>%% по кредитам</v>
      </c>
      <c r="AA749" s="1">
        <f>($Y$715-SUM(AA$715:AA724))*20%/12</f>
        <v>104166.66666666667</v>
      </c>
      <c r="AC749" s="31" t="str">
        <f>IF(OR(RepP!$J$3="",RepP!$J$3=0,COUNTIF(Lists!$D:$D,RepP!$J$3)=0),Lists!$D$9,IF(RepP!$J$3=Lists!$D$9,Lists!$D$9,IF(RepP!$J$3=$E749,RepP!$J$3,"")))</f>
        <v>Все проекты</v>
      </c>
      <c r="AD749" s="31">
        <f>IF(OR(U749="",U749=0),0,MAX(AD$2:AD748)+1)</f>
        <v>0</v>
      </c>
    </row>
    <row r="750" spans="1:30" x14ac:dyDescent="0.3">
      <c r="A750" s="41">
        <f>ROW()</f>
        <v>750</v>
      </c>
      <c r="B750" s="26">
        <f>IF(AND(O750=0,P750=0,Q750=0,Y750=0),0,IF(OR(COUNTIFS(Items!$E:$E,O750,Items!$F:$F,P750,Items!$G:$G,Q750)=1,COUNTIFS(Items!$M:$M,O750,Items!$N:$N,P750,Items!$O:$O,Q750)=1,COUNTIFS(Items!$U:$U,O750,Items!$V:$V,P750,Items!$W:$W,Q750)=1),0,1))</f>
        <v>0</v>
      </c>
      <c r="D750" s="24">
        <f t="shared" si="254"/>
        <v>45688</v>
      </c>
      <c r="O750" s="1" t="str">
        <f>Items!$U$152</f>
        <v>Начисление %%</v>
      </c>
      <c r="P750" s="1" t="str">
        <f>Items!$V$153</f>
        <v>%% по кредитам</v>
      </c>
      <c r="Q750" s="1" t="str">
        <f>Items!$V$153</f>
        <v>%% по кредитам</v>
      </c>
      <c r="AA750" s="1">
        <f>($Y$715-SUM(AA$715:AA725))*20%/12</f>
        <v>97222.222222222234</v>
      </c>
      <c r="AC750" s="31" t="str">
        <f>IF(OR(RepP!$J$3="",RepP!$J$3=0,COUNTIF(Lists!$D:$D,RepP!$J$3)=0),Lists!$D$9,IF(RepP!$J$3=Lists!$D$9,Lists!$D$9,IF(RepP!$J$3=$E750,RepP!$J$3,"")))</f>
        <v>Все проекты</v>
      </c>
      <c r="AD750" s="31">
        <f>IF(OR(U750="",U750=0),0,MAX(AD$2:AD749)+1)</f>
        <v>0</v>
      </c>
    </row>
    <row r="751" spans="1:30" x14ac:dyDescent="0.3">
      <c r="A751" s="41">
        <f>ROW()</f>
        <v>751</v>
      </c>
      <c r="B751" s="26">
        <f>IF(AND(O751=0,P751=0,Q751=0,Y751=0),0,IF(OR(COUNTIFS(Items!$E:$E,O751,Items!$F:$F,P751,Items!$G:$G,Q751)=1,COUNTIFS(Items!$M:$M,O751,Items!$N:$N,P751,Items!$O:$O,Q751)=1,COUNTIFS(Items!$U:$U,O751,Items!$V:$V,P751,Items!$W:$W,Q751)=1),0,1))</f>
        <v>0</v>
      </c>
      <c r="D751" s="24">
        <f t="shared" si="254"/>
        <v>45716</v>
      </c>
      <c r="O751" s="1" t="str">
        <f>Items!$U$152</f>
        <v>Начисление %%</v>
      </c>
      <c r="P751" s="1" t="str">
        <f>Items!$V$153</f>
        <v>%% по кредитам</v>
      </c>
      <c r="Q751" s="1" t="str">
        <f>Items!$V$153</f>
        <v>%% по кредитам</v>
      </c>
      <c r="AA751" s="1">
        <f>($Y$715-SUM(AA$715:AA726))*20%/12</f>
        <v>90277.777777777796</v>
      </c>
      <c r="AC751" s="31" t="str">
        <f>IF(OR(RepP!$J$3="",RepP!$J$3=0,COUNTIF(Lists!$D:$D,RepP!$J$3)=0),Lists!$D$9,IF(RepP!$J$3=Lists!$D$9,Lists!$D$9,IF(RepP!$J$3=$E751,RepP!$J$3,"")))</f>
        <v>Все проекты</v>
      </c>
      <c r="AD751" s="31">
        <f>IF(OR(U751="",U751=0),0,MAX(AD$2:AD750)+1)</f>
        <v>0</v>
      </c>
    </row>
    <row r="752" spans="1:30" x14ac:dyDescent="0.3">
      <c r="A752" s="41">
        <f>ROW()</f>
        <v>752</v>
      </c>
      <c r="B752" s="26">
        <f>IF(AND(O752=0,P752=0,Q752=0,Y752=0),0,IF(OR(COUNTIFS(Items!$E:$E,O752,Items!$F:$F,P752,Items!$G:$G,Q752)=1,COUNTIFS(Items!$M:$M,O752,Items!$N:$N,P752,Items!$O:$O,Q752)=1,COUNTIFS(Items!$U:$U,O752,Items!$V:$V,P752,Items!$W:$W,Q752)=1),0,1))</f>
        <v>0</v>
      </c>
      <c r="D752" s="24">
        <f t="shared" si="254"/>
        <v>45747</v>
      </c>
      <c r="O752" s="1" t="str">
        <f>Items!$U$152</f>
        <v>Начисление %%</v>
      </c>
      <c r="P752" s="1" t="str">
        <f>Items!$V$153</f>
        <v>%% по кредитам</v>
      </c>
      <c r="Q752" s="1" t="str">
        <f>Items!$V$153</f>
        <v>%% по кредитам</v>
      </c>
      <c r="AA752" s="1">
        <f>($Y$715-SUM(AA$715:AA727))*20%/12</f>
        <v>83333.333333333328</v>
      </c>
      <c r="AC752" s="31" t="str">
        <f>IF(OR(RepP!$J$3="",RepP!$J$3=0,COUNTIF(Lists!$D:$D,RepP!$J$3)=0),Lists!$D$9,IF(RepP!$J$3=Lists!$D$9,Lists!$D$9,IF(RepP!$J$3=$E752,RepP!$J$3,"")))</f>
        <v>Все проекты</v>
      </c>
      <c r="AD752" s="31">
        <f>IF(OR(U752="",U752=0),0,MAX(AD$2:AD751)+1)</f>
        <v>0</v>
      </c>
    </row>
    <row r="753" spans="1:30" x14ac:dyDescent="0.3">
      <c r="A753" s="41">
        <f>ROW()</f>
        <v>753</v>
      </c>
      <c r="B753" s="26">
        <f>IF(AND(O753=0,P753=0,Q753=0,Y753=0),0,IF(OR(COUNTIFS(Items!$E:$E,O753,Items!$F:$F,P753,Items!$G:$G,Q753)=1,COUNTIFS(Items!$M:$M,O753,Items!$N:$N,P753,Items!$O:$O,Q753)=1,COUNTIFS(Items!$U:$U,O753,Items!$V:$V,P753,Items!$W:$W,Q753)=1),0,1))</f>
        <v>0</v>
      </c>
      <c r="D753" s="24">
        <f t="shared" si="254"/>
        <v>45777</v>
      </c>
      <c r="O753" s="1" t="str">
        <f>Items!$U$152</f>
        <v>Начисление %%</v>
      </c>
      <c r="P753" s="1" t="str">
        <f>Items!$V$153</f>
        <v>%% по кредитам</v>
      </c>
      <c r="Q753" s="1" t="str">
        <f>Items!$V$153</f>
        <v>%% по кредитам</v>
      </c>
      <c r="AA753" s="1">
        <f>($Y$715-SUM(AA$715:AA728))*20%/12</f>
        <v>76388.888888888891</v>
      </c>
      <c r="AC753" s="31" t="str">
        <f>IF(OR(RepP!$J$3="",RepP!$J$3=0,COUNTIF(Lists!$D:$D,RepP!$J$3)=0),Lists!$D$9,IF(RepP!$J$3=Lists!$D$9,Lists!$D$9,IF(RepP!$J$3=$E753,RepP!$J$3,"")))</f>
        <v>Все проекты</v>
      </c>
      <c r="AD753" s="31">
        <f>IF(OR(U753="",U753=0),0,MAX(AD$2:AD752)+1)</f>
        <v>0</v>
      </c>
    </row>
    <row r="754" spans="1:30" x14ac:dyDescent="0.3">
      <c r="A754" s="41">
        <f>ROW()</f>
        <v>754</v>
      </c>
      <c r="B754" s="26">
        <f>IF(AND(O754=0,P754=0,Q754=0,Y754=0),0,IF(OR(COUNTIFS(Items!$E:$E,O754,Items!$F:$F,P754,Items!$G:$G,Q754)=1,COUNTIFS(Items!$M:$M,O754,Items!$N:$N,P754,Items!$O:$O,Q754)=1,COUNTIFS(Items!$U:$U,O754,Items!$V:$V,P754,Items!$W:$W,Q754)=1),0,1))</f>
        <v>0</v>
      </c>
      <c r="D754" s="24">
        <f t="shared" si="254"/>
        <v>45808</v>
      </c>
      <c r="O754" s="1" t="str">
        <f>Items!$U$152</f>
        <v>Начисление %%</v>
      </c>
      <c r="P754" s="1" t="str">
        <f>Items!$V$153</f>
        <v>%% по кредитам</v>
      </c>
      <c r="Q754" s="1" t="str">
        <f>Items!$V$153</f>
        <v>%% по кредитам</v>
      </c>
      <c r="AA754" s="1">
        <f>($Y$715-SUM(AA$715:AA729))*20%/12</f>
        <v>69444.444444444438</v>
      </c>
      <c r="AC754" s="31" t="str">
        <f>IF(OR(RepP!$J$3="",RepP!$J$3=0,COUNTIF(Lists!$D:$D,RepP!$J$3)=0),Lists!$D$9,IF(RepP!$J$3=Lists!$D$9,Lists!$D$9,IF(RepP!$J$3=$E754,RepP!$J$3,"")))</f>
        <v>Все проекты</v>
      </c>
      <c r="AD754" s="31">
        <f>IF(OR(U754="",U754=0),0,MAX(AD$2:AD753)+1)</f>
        <v>0</v>
      </c>
    </row>
    <row r="755" spans="1:30" x14ac:dyDescent="0.3">
      <c r="A755" s="41">
        <f>ROW()</f>
        <v>755</v>
      </c>
      <c r="B755" s="26">
        <f>IF(AND(O755=0,P755=0,Q755=0,Y755=0),0,IF(OR(COUNTIFS(Items!$E:$E,O755,Items!$F:$F,P755,Items!$G:$G,Q755)=1,COUNTIFS(Items!$M:$M,O755,Items!$N:$N,P755,Items!$O:$O,Q755)=1,COUNTIFS(Items!$U:$U,O755,Items!$V:$V,P755,Items!$W:$W,Q755)=1),0,1))</f>
        <v>0</v>
      </c>
      <c r="D755" s="24">
        <f t="shared" si="254"/>
        <v>45838</v>
      </c>
      <c r="O755" s="1" t="str">
        <f>Items!$U$152</f>
        <v>Начисление %%</v>
      </c>
      <c r="P755" s="1" t="str">
        <f>Items!$V$153</f>
        <v>%% по кредитам</v>
      </c>
      <c r="Q755" s="1" t="str">
        <f>Items!$V$153</f>
        <v>%% по кредитам</v>
      </c>
      <c r="AA755" s="1">
        <f>($Y$715-SUM(AA$715:AA730))*20%/12</f>
        <v>62499.999999999993</v>
      </c>
      <c r="AC755" s="31" t="str">
        <f>IF(OR(RepP!$J$3="",RepP!$J$3=0,COUNTIF(Lists!$D:$D,RepP!$J$3)=0),Lists!$D$9,IF(RepP!$J$3=Lists!$D$9,Lists!$D$9,IF(RepP!$J$3=$E755,RepP!$J$3,"")))</f>
        <v>Все проекты</v>
      </c>
      <c r="AD755" s="31">
        <f>IF(OR(U755="",U755=0),0,MAX(AD$2:AD754)+1)</f>
        <v>0</v>
      </c>
    </row>
    <row r="756" spans="1:30" x14ac:dyDescent="0.3">
      <c r="A756" s="41">
        <f>ROW()</f>
        <v>756</v>
      </c>
      <c r="B756" s="26">
        <f>IF(AND(O756=0,P756=0,Q756=0,Y756=0),0,IF(OR(COUNTIFS(Items!$E:$E,O756,Items!$F:$F,P756,Items!$G:$G,Q756)=1,COUNTIFS(Items!$M:$M,O756,Items!$N:$N,P756,Items!$O:$O,Q756)=1,COUNTIFS(Items!$U:$U,O756,Items!$V:$V,P756,Items!$W:$W,Q756)=1),0,1))</f>
        <v>0</v>
      </c>
      <c r="D756" s="24">
        <f t="shared" si="254"/>
        <v>45869</v>
      </c>
      <c r="O756" s="1" t="str">
        <f>Items!$U$152</f>
        <v>Начисление %%</v>
      </c>
      <c r="P756" s="1" t="str">
        <f>Items!$V$153</f>
        <v>%% по кредитам</v>
      </c>
      <c r="Q756" s="1" t="str">
        <f>Items!$V$153</f>
        <v>%% по кредитам</v>
      </c>
      <c r="AA756" s="1">
        <f>($Y$715-SUM(AA$715:AA731))*20%/12</f>
        <v>55555.55555555554</v>
      </c>
      <c r="AC756" s="31" t="str">
        <f>IF(OR(RepP!$J$3="",RepP!$J$3=0,COUNTIF(Lists!$D:$D,RepP!$J$3)=0),Lists!$D$9,IF(RepP!$J$3=Lists!$D$9,Lists!$D$9,IF(RepP!$J$3=$E756,RepP!$J$3,"")))</f>
        <v>Все проекты</v>
      </c>
      <c r="AD756" s="31">
        <f>IF(OR(U756="",U756=0),0,MAX(AD$2:AD755)+1)</f>
        <v>0</v>
      </c>
    </row>
    <row r="757" spans="1:30" x14ac:dyDescent="0.3">
      <c r="A757" s="41">
        <f>ROW()</f>
        <v>757</v>
      </c>
      <c r="B757" s="26">
        <f>IF(AND(O757=0,P757=0,Q757=0,Y757=0),0,IF(OR(COUNTIFS(Items!$E:$E,O757,Items!$F:$F,P757,Items!$G:$G,Q757)=1,COUNTIFS(Items!$M:$M,O757,Items!$N:$N,P757,Items!$O:$O,Q757)=1,COUNTIFS(Items!$U:$U,O757,Items!$V:$V,P757,Items!$W:$W,Q757)=1),0,1))</f>
        <v>0</v>
      </c>
      <c r="D757" s="24">
        <f t="shared" si="254"/>
        <v>45900</v>
      </c>
      <c r="O757" s="1" t="str">
        <f>Items!$U$152</f>
        <v>Начисление %%</v>
      </c>
      <c r="P757" s="1" t="str">
        <f>Items!$V$153</f>
        <v>%% по кредитам</v>
      </c>
      <c r="Q757" s="1" t="str">
        <f>Items!$V$153</f>
        <v>%% по кредитам</v>
      </c>
      <c r="AA757" s="1">
        <f>($Y$715-SUM(AA$715:AA732))*20%/12</f>
        <v>48611.111111111088</v>
      </c>
      <c r="AC757" s="31" t="str">
        <f>IF(OR(RepP!$J$3="",RepP!$J$3=0,COUNTIF(Lists!$D:$D,RepP!$J$3)=0),Lists!$D$9,IF(RepP!$J$3=Lists!$D$9,Lists!$D$9,IF(RepP!$J$3=$E757,RepP!$J$3,"")))</f>
        <v>Все проекты</v>
      </c>
      <c r="AD757" s="31">
        <f>IF(OR(U757="",U757=0),0,MAX(AD$2:AD756)+1)</f>
        <v>0</v>
      </c>
    </row>
    <row r="758" spans="1:30" x14ac:dyDescent="0.3">
      <c r="A758" s="41">
        <f>ROW()</f>
        <v>758</v>
      </c>
      <c r="B758" s="26">
        <f>IF(AND(O758=0,P758=0,Q758=0,Y758=0),0,IF(OR(COUNTIFS(Items!$E:$E,O758,Items!$F:$F,P758,Items!$G:$G,Q758)=1,COUNTIFS(Items!$M:$M,O758,Items!$N:$N,P758,Items!$O:$O,Q758)=1,COUNTIFS(Items!$U:$U,O758,Items!$V:$V,P758,Items!$W:$W,Q758)=1),0,1))</f>
        <v>0</v>
      </c>
      <c r="D758" s="24">
        <f t="shared" si="254"/>
        <v>45930</v>
      </c>
      <c r="O758" s="1" t="str">
        <f>Items!$U$152</f>
        <v>Начисление %%</v>
      </c>
      <c r="P758" s="1" t="str">
        <f>Items!$V$153</f>
        <v>%% по кредитам</v>
      </c>
      <c r="Q758" s="1" t="str">
        <f>Items!$V$153</f>
        <v>%% по кредитам</v>
      </c>
      <c r="AA758" s="1">
        <f>($Y$715-SUM(AA$715:AA733))*20%/12</f>
        <v>41666.666666666635</v>
      </c>
      <c r="AC758" s="31" t="str">
        <f>IF(OR(RepP!$J$3="",RepP!$J$3=0,COUNTIF(Lists!$D:$D,RepP!$J$3)=0),Lists!$D$9,IF(RepP!$J$3=Lists!$D$9,Lists!$D$9,IF(RepP!$J$3=$E758,RepP!$J$3,"")))</f>
        <v>Все проекты</v>
      </c>
      <c r="AD758" s="31">
        <f>IF(OR(U758="",U758=0),0,MAX(AD$2:AD757)+1)</f>
        <v>0</v>
      </c>
    </row>
    <row r="759" spans="1:30" x14ac:dyDescent="0.3">
      <c r="A759" s="41">
        <f>ROW()</f>
        <v>759</v>
      </c>
      <c r="B759" s="26">
        <f>IF(AND(O759=0,P759=0,Q759=0,Y759=0),0,IF(OR(COUNTIFS(Items!$E:$E,O759,Items!$F:$F,P759,Items!$G:$G,Q759)=1,COUNTIFS(Items!$M:$M,O759,Items!$N:$N,P759,Items!$O:$O,Q759)=1,COUNTIFS(Items!$U:$U,O759,Items!$V:$V,P759,Items!$W:$W,Q759)=1),0,1))</f>
        <v>0</v>
      </c>
      <c r="D759" s="24">
        <f t="shared" si="254"/>
        <v>45961</v>
      </c>
      <c r="O759" s="1" t="str">
        <f>Items!$U$152</f>
        <v>Начисление %%</v>
      </c>
      <c r="P759" s="1" t="str">
        <f>Items!$V$153</f>
        <v>%% по кредитам</v>
      </c>
      <c r="Q759" s="1" t="str">
        <f>Items!$V$153</f>
        <v>%% по кредитам</v>
      </c>
      <c r="AA759" s="1">
        <f>($Y$715-SUM(AA$715:AA734))*20%/12</f>
        <v>34722.22222222219</v>
      </c>
      <c r="AC759" s="31" t="str">
        <f>IF(OR(RepP!$J$3="",RepP!$J$3=0,COUNTIF(Lists!$D:$D,RepP!$J$3)=0),Lists!$D$9,IF(RepP!$J$3=Lists!$D$9,Lists!$D$9,IF(RepP!$J$3=$E759,RepP!$J$3,"")))</f>
        <v>Все проекты</v>
      </c>
      <c r="AD759" s="31">
        <f>IF(OR(U759="",U759=0),0,MAX(AD$2:AD758)+1)</f>
        <v>0</v>
      </c>
    </row>
    <row r="760" spans="1:30" x14ac:dyDescent="0.3">
      <c r="A760" s="41">
        <f>ROW()</f>
        <v>760</v>
      </c>
      <c r="B760" s="26">
        <f>IF(AND(O760=0,P760=0,Q760=0,Y760=0),0,IF(OR(COUNTIFS(Items!$E:$E,O760,Items!$F:$F,P760,Items!$G:$G,Q760)=1,COUNTIFS(Items!$M:$M,O760,Items!$N:$N,P760,Items!$O:$O,Q760)=1,COUNTIFS(Items!$U:$U,O760,Items!$V:$V,P760,Items!$W:$W,Q760)=1),0,1))</f>
        <v>0</v>
      </c>
      <c r="D760" s="24">
        <f t="shared" si="254"/>
        <v>45991</v>
      </c>
      <c r="O760" s="1" t="str">
        <f>Items!$U$152</f>
        <v>Начисление %%</v>
      </c>
      <c r="P760" s="1" t="str">
        <f>Items!$V$153</f>
        <v>%% по кредитам</v>
      </c>
      <c r="Q760" s="1" t="str">
        <f>Items!$V$153</f>
        <v>%% по кредитам</v>
      </c>
      <c r="AA760" s="1">
        <f>($Y$715-SUM(AA$715:AA735))*20%/12</f>
        <v>27777.777777777737</v>
      </c>
      <c r="AC760" s="31" t="str">
        <f>IF(OR(RepP!$J$3="",RepP!$J$3=0,COUNTIF(Lists!$D:$D,RepP!$J$3)=0),Lists!$D$9,IF(RepP!$J$3=Lists!$D$9,Lists!$D$9,IF(RepP!$J$3=$E760,RepP!$J$3,"")))</f>
        <v>Все проекты</v>
      </c>
      <c r="AD760" s="31">
        <f>IF(OR(U760="",U760=0),0,MAX(AD$2:AD759)+1)</f>
        <v>0</v>
      </c>
    </row>
    <row r="761" spans="1:30" x14ac:dyDescent="0.3">
      <c r="A761" s="41">
        <f>ROW()</f>
        <v>761</v>
      </c>
      <c r="B761" s="26">
        <f>IF(AND(O761=0,P761=0,Q761=0,Y761=0),0,IF(OR(COUNTIFS(Items!$E:$E,O761,Items!$F:$F,P761,Items!$G:$G,Q761)=1,COUNTIFS(Items!$M:$M,O761,Items!$N:$N,P761,Items!$O:$O,Q761)=1,COUNTIFS(Items!$U:$U,O761,Items!$V:$V,P761,Items!$W:$W,Q761)=1),0,1))</f>
        <v>0</v>
      </c>
      <c r="D761" s="24">
        <f t="shared" si="254"/>
        <v>46022</v>
      </c>
      <c r="O761" s="1" t="str">
        <f>Items!$U$152</f>
        <v>Начисление %%</v>
      </c>
      <c r="P761" s="1" t="str">
        <f>Items!$V$153</f>
        <v>%% по кредитам</v>
      </c>
      <c r="Q761" s="1" t="str">
        <f>Items!$V$153</f>
        <v>%% по кредитам</v>
      </c>
      <c r="AA761" s="1">
        <f>($Y$715-SUM(AA$715:AA736))*20%/12</f>
        <v>20833.333333333303</v>
      </c>
      <c r="AC761" s="31" t="str">
        <f>IF(OR(RepP!$J$3="",RepP!$J$3=0,COUNTIF(Lists!$D:$D,RepP!$J$3)=0),Lists!$D$9,IF(RepP!$J$3=Lists!$D$9,Lists!$D$9,IF(RepP!$J$3=$E761,RepP!$J$3,"")))</f>
        <v>Все проекты</v>
      </c>
      <c r="AD761" s="31">
        <f>IF(OR(U761="",U761=0),0,MAX(AD$2:AD760)+1)</f>
        <v>0</v>
      </c>
    </row>
    <row r="762" spans="1:30" x14ac:dyDescent="0.3">
      <c r="A762" s="41">
        <f>ROW()</f>
        <v>762</v>
      </c>
      <c r="B762" s="26">
        <f>IF(AND(O762=0,P762=0,Q762=0,Y762=0),0,IF(OR(COUNTIFS(Items!$E:$E,O762,Items!$F:$F,P762,Items!$G:$G,Q762)=1,COUNTIFS(Items!$M:$M,O762,Items!$N:$N,P762,Items!$O:$O,Q762)=1,COUNTIFS(Items!$U:$U,O762,Items!$V:$V,P762,Items!$W:$W,Q762)=1),0,1))</f>
        <v>0</v>
      </c>
      <c r="D762" s="24">
        <f t="shared" si="254"/>
        <v>46053</v>
      </c>
      <c r="O762" s="1" t="str">
        <f>Items!$U$152</f>
        <v>Начисление %%</v>
      </c>
      <c r="P762" s="1" t="str">
        <f>Items!$V$153</f>
        <v>%% по кредитам</v>
      </c>
      <c r="Q762" s="1" t="str">
        <f>Items!$V$153</f>
        <v>%% по кредитам</v>
      </c>
      <c r="AA762" s="1">
        <f>($Y$715-SUM(AA$715:AA737))*20%/12</f>
        <v>13888.888888888869</v>
      </c>
      <c r="AC762" s="31" t="str">
        <f>IF(OR(RepP!$J$3="",RepP!$J$3=0,COUNTIF(Lists!$D:$D,RepP!$J$3)=0),Lists!$D$9,IF(RepP!$J$3=Lists!$D$9,Lists!$D$9,IF(RepP!$J$3=$E762,RepP!$J$3,"")))</f>
        <v>Все проекты</v>
      </c>
      <c r="AD762" s="31">
        <f>IF(OR(U762="",U762=0),0,MAX(AD$2:AD761)+1)</f>
        <v>0</v>
      </c>
    </row>
    <row r="763" spans="1:30" x14ac:dyDescent="0.3">
      <c r="A763" s="41">
        <f>ROW()</f>
        <v>763</v>
      </c>
      <c r="B763" s="26">
        <f>IF(AND(O763=0,P763=0,Q763=0,Y763=0),0,IF(OR(COUNTIFS(Items!$E:$E,O763,Items!$F:$F,P763,Items!$G:$G,Q763)=1,COUNTIFS(Items!$M:$M,O763,Items!$N:$N,P763,Items!$O:$O,Q763)=1,COUNTIFS(Items!$U:$U,O763,Items!$V:$V,P763,Items!$W:$W,Q763)=1),0,1))</f>
        <v>0</v>
      </c>
      <c r="D763" s="24">
        <f t="shared" si="254"/>
        <v>46081</v>
      </c>
      <c r="O763" s="1" t="str">
        <f>Items!$U$152</f>
        <v>Начисление %%</v>
      </c>
      <c r="P763" s="1" t="str">
        <f>Items!$V$153</f>
        <v>%% по кредитам</v>
      </c>
      <c r="Q763" s="1" t="str">
        <f>Items!$V$153</f>
        <v>%% по кредитам</v>
      </c>
      <c r="AA763" s="1">
        <f>($Y$715-SUM(AA$715:AA738))*20%/12</f>
        <v>6944.4444444444343</v>
      </c>
      <c r="AC763" s="31" t="str">
        <f>IF(OR(RepP!$J$3="",RepP!$J$3=0,COUNTIF(Lists!$D:$D,RepP!$J$3)=0),Lists!$D$9,IF(RepP!$J$3=Lists!$D$9,Lists!$D$9,IF(RepP!$J$3=$E763,RepP!$J$3,"")))</f>
        <v>Все проекты</v>
      </c>
      <c r="AD763" s="31">
        <f>IF(OR(U763="",U763=0),0,MAX(AD$2:AD762)+1)</f>
        <v>0</v>
      </c>
    </row>
    <row r="764" spans="1:30" x14ac:dyDescent="0.3">
      <c r="A764" s="41">
        <f>ROW()</f>
        <v>764</v>
      </c>
      <c r="B764" s="26">
        <f>IF(AND(O764=0,P764=0,Q764=0,Z791=0),0,IF(OR(COUNTIFS(Items!$E:$E,O764,Items!$F:$F,P764,Items!$G:$G,Q764)=1,COUNTIFS(Items!$M:$M,O764,Items!$N:$N,P764,Items!$O:$O,Q764)=1,COUNTIFS(Items!$U:$U,O764,Items!$V:$V,P764,Items!$W:$W,Q764)=1),0,1))</f>
        <v>0</v>
      </c>
      <c r="D764" s="24">
        <f>D740</f>
        <v>45382</v>
      </c>
      <c r="O764" s="1" t="str">
        <f>Items!$M$203</f>
        <v>Выплаты %% по кредитам</v>
      </c>
      <c r="P764" s="1" t="str">
        <f>Items!$M$203</f>
        <v>Выплаты %% по кредитам</v>
      </c>
      <c r="Q764" s="1" t="str">
        <f>Items!$M$203</f>
        <v>Выплаты %% по кредитам</v>
      </c>
      <c r="AA764" s="1">
        <v>0</v>
      </c>
      <c r="AC764" s="31" t="str">
        <f>IF(OR(RepP!$J$3="",RepP!$J$3=0,COUNTIF(Lists!$D:$D,RepP!$J$3)=0),Lists!$D$9,IF(RepP!$J$3=Lists!$D$9,Lists!$D$9,IF(RepP!$J$3=$E764,RepP!$J$3,"")))</f>
        <v>Все проекты</v>
      </c>
      <c r="AD764" s="31">
        <f>IF(OR(U764="",U764=0),0,MAX(AD$2:AD763)+1)</f>
        <v>0</v>
      </c>
    </row>
    <row r="765" spans="1:30" x14ac:dyDescent="0.3">
      <c r="A765" s="41">
        <f>ROW()</f>
        <v>765</v>
      </c>
      <c r="B765" s="26">
        <f>IF(AND(O765=0,P765=0,Q765=0,Y765=0),0,IF(OR(COUNTIFS(Items!$E:$E,O765,Items!$F:$F,P765,Items!$G:$G,Q765)=1,COUNTIFS(Items!$M:$M,O765,Items!$N:$N,P765,Items!$O:$O,Q765)=1,COUNTIFS(Items!$U:$U,O765,Items!$V:$V,P765,Items!$W:$W,Q765)=1),0,1))</f>
        <v>0</v>
      </c>
      <c r="D765" s="24">
        <f>EOMONTH(D764+1,0)</f>
        <v>45412</v>
      </c>
      <c r="O765" s="1" t="str">
        <f>Items!$M$203</f>
        <v>Выплаты %% по кредитам</v>
      </c>
      <c r="P765" s="1" t="str">
        <f>Items!$M$203</f>
        <v>Выплаты %% по кредитам</v>
      </c>
      <c r="Q765" s="1" t="str">
        <f>Items!$M$203</f>
        <v>Выплаты %% по кредитам</v>
      </c>
      <c r="AA765" s="1">
        <v>0</v>
      </c>
      <c r="AC765" s="31" t="str">
        <f>IF(OR(RepP!$J$3="",RepP!$J$3=0,COUNTIF(Lists!$D:$D,RepP!$J$3)=0),Lists!$D$9,IF(RepP!$J$3=Lists!$D$9,Lists!$D$9,IF(RepP!$J$3=$E765,RepP!$J$3,"")))</f>
        <v>Все проекты</v>
      </c>
      <c r="AD765" s="31">
        <f>IF(OR(U765="",U765=0),0,MAX(AD$2:AD764)+1)</f>
        <v>0</v>
      </c>
    </row>
    <row r="766" spans="1:30" x14ac:dyDescent="0.3">
      <c r="A766" s="41">
        <f>ROW()</f>
        <v>766</v>
      </c>
      <c r="B766" s="26">
        <f>IF(AND(O766=0,P766=0,Q766=0,Y766=0),0,IF(OR(COUNTIFS(Items!$E:$E,O766,Items!$F:$F,P766,Items!$G:$G,Q766)=1,COUNTIFS(Items!$M:$M,O766,Items!$N:$N,P766,Items!$O:$O,Q766)=1,COUNTIFS(Items!$U:$U,O766,Items!$V:$V,P766,Items!$W:$W,Q766)=1),0,1))</f>
        <v>0</v>
      </c>
      <c r="D766" s="24">
        <f t="shared" ref="D766:D787" si="255">EOMONTH(D765+1,0)</f>
        <v>45443</v>
      </c>
      <c r="O766" s="1" t="str">
        <f>Items!$M$203</f>
        <v>Выплаты %% по кредитам</v>
      </c>
      <c r="P766" s="1" t="str">
        <f>Items!$M$203</f>
        <v>Выплаты %% по кредитам</v>
      </c>
      <c r="Q766" s="1" t="str">
        <f>Items!$M$203</f>
        <v>Выплаты %% по кредитам</v>
      </c>
      <c r="AA766" s="1">
        <f>SUM(AA740:AA742)</f>
        <v>479166.66666666663</v>
      </c>
      <c r="AC766" s="31" t="str">
        <f>IF(OR(RepP!$J$3="",RepP!$J$3=0,COUNTIF(Lists!$D:$D,RepP!$J$3)=0),Lists!$D$9,IF(RepP!$J$3=Lists!$D$9,Lists!$D$9,IF(RepP!$J$3=$E766,RepP!$J$3,"")))</f>
        <v>Все проекты</v>
      </c>
      <c r="AD766" s="31">
        <f>IF(OR(U766="",U766=0),0,MAX(AD$2:AD765)+1)</f>
        <v>0</v>
      </c>
    </row>
    <row r="767" spans="1:30" x14ac:dyDescent="0.3">
      <c r="A767" s="41">
        <f>ROW()</f>
        <v>767</v>
      </c>
      <c r="B767" s="26">
        <f>IF(AND(O767=0,P767=0,Q767=0,Y767=0),0,IF(OR(COUNTIFS(Items!$E:$E,O767,Items!$F:$F,P767,Items!$G:$G,Q767)=1,COUNTIFS(Items!$M:$M,O767,Items!$N:$N,P767,Items!$O:$O,Q767)=1,COUNTIFS(Items!$U:$U,O767,Items!$V:$V,P767,Items!$W:$W,Q767)=1),0,1))</f>
        <v>0</v>
      </c>
      <c r="D767" s="24">
        <f t="shared" si="255"/>
        <v>45473</v>
      </c>
      <c r="O767" s="1" t="str">
        <f>Items!$M$203</f>
        <v>Выплаты %% по кредитам</v>
      </c>
      <c r="P767" s="1" t="str">
        <f>Items!$M$203</f>
        <v>Выплаты %% по кредитам</v>
      </c>
      <c r="Q767" s="1" t="str">
        <f>Items!$M$203</f>
        <v>Выплаты %% по кредитам</v>
      </c>
      <c r="AA767" s="1">
        <v>0</v>
      </c>
      <c r="AC767" s="31" t="str">
        <f>IF(OR(RepP!$J$3="",RepP!$J$3=0,COUNTIF(Lists!$D:$D,RepP!$J$3)=0),Lists!$D$9,IF(RepP!$J$3=Lists!$D$9,Lists!$D$9,IF(RepP!$J$3=$E767,RepP!$J$3,"")))</f>
        <v>Все проекты</v>
      </c>
      <c r="AD767" s="31">
        <f>IF(OR(U767="",U767=0),0,MAX(AD$2:AD766)+1)</f>
        <v>0</v>
      </c>
    </row>
    <row r="768" spans="1:30" x14ac:dyDescent="0.3">
      <c r="A768" s="41">
        <f>ROW()</f>
        <v>768</v>
      </c>
      <c r="B768" s="26">
        <f>IF(AND(O768=0,P768=0,Q768=0,Y768=0),0,IF(OR(COUNTIFS(Items!$E:$E,O768,Items!$F:$F,P768,Items!$G:$G,Q768)=1,COUNTIFS(Items!$M:$M,O768,Items!$N:$N,P768,Items!$O:$O,Q768)=1,COUNTIFS(Items!$U:$U,O768,Items!$V:$V,P768,Items!$W:$W,Q768)=1),0,1))</f>
        <v>0</v>
      </c>
      <c r="D768" s="24">
        <f t="shared" si="255"/>
        <v>45504</v>
      </c>
      <c r="O768" s="1" t="str">
        <f>Items!$M$203</f>
        <v>Выплаты %% по кредитам</v>
      </c>
      <c r="P768" s="1" t="str">
        <f>Items!$M$203</f>
        <v>Выплаты %% по кредитам</v>
      </c>
      <c r="Q768" s="1" t="str">
        <f>Items!$M$203</f>
        <v>Выплаты %% по кредитам</v>
      </c>
      <c r="AA768" s="1">
        <v>0</v>
      </c>
      <c r="AC768" s="31" t="str">
        <f>IF(OR(RepP!$J$3="",RepP!$J$3=0,COUNTIF(Lists!$D:$D,RepP!$J$3)=0),Lists!$D$9,IF(RepP!$J$3=Lists!$D$9,Lists!$D$9,IF(RepP!$J$3=$E768,RepP!$J$3,"")))</f>
        <v>Все проекты</v>
      </c>
      <c r="AD768" s="31">
        <f>IF(OR(U768="",U768=0),0,MAX(AD$2:AD767)+1)</f>
        <v>0</v>
      </c>
    </row>
    <row r="769" spans="1:30" x14ac:dyDescent="0.3">
      <c r="A769" s="41">
        <f>ROW()</f>
        <v>769</v>
      </c>
      <c r="B769" s="26">
        <f>IF(AND(O769=0,P769=0,Q769=0,Y769=0),0,IF(OR(COUNTIFS(Items!$E:$E,O769,Items!$F:$F,P769,Items!$G:$G,Q769)=1,COUNTIFS(Items!$M:$M,O769,Items!$N:$N,P769,Items!$O:$O,Q769)=1,COUNTIFS(Items!$U:$U,O769,Items!$V:$V,P769,Items!$W:$W,Q769)=1),0,1))</f>
        <v>0</v>
      </c>
      <c r="D769" s="24">
        <f t="shared" si="255"/>
        <v>45535</v>
      </c>
      <c r="O769" s="1" t="str">
        <f>Items!$M$203</f>
        <v>Выплаты %% по кредитам</v>
      </c>
      <c r="P769" s="1" t="str">
        <f>Items!$M$203</f>
        <v>Выплаты %% по кредитам</v>
      </c>
      <c r="Q769" s="1" t="str">
        <f>Items!$M$203</f>
        <v>Выплаты %% по кредитам</v>
      </c>
      <c r="AA769" s="1">
        <f t="shared" ref="AA769" si="256">SUM(AA743:AA745)</f>
        <v>416666.66666666669</v>
      </c>
      <c r="AC769" s="31" t="str">
        <f>IF(OR(RepP!$J$3="",RepP!$J$3=0,COUNTIF(Lists!$D:$D,RepP!$J$3)=0),Lists!$D$9,IF(RepP!$J$3=Lists!$D$9,Lists!$D$9,IF(RepP!$J$3=$E769,RepP!$J$3,"")))</f>
        <v>Все проекты</v>
      </c>
      <c r="AD769" s="31">
        <f>IF(OR(U769="",U769=0),0,MAX(AD$2:AD768)+1)</f>
        <v>0</v>
      </c>
    </row>
    <row r="770" spans="1:30" x14ac:dyDescent="0.3">
      <c r="A770" s="41">
        <f>ROW()</f>
        <v>770</v>
      </c>
      <c r="B770" s="26">
        <f>IF(AND(O770=0,P770=0,Q770=0,Y770=0),0,IF(OR(COUNTIFS(Items!$E:$E,O770,Items!$F:$F,P770,Items!$G:$G,Q770)=1,COUNTIFS(Items!$M:$M,O770,Items!$N:$N,P770,Items!$O:$O,Q770)=1,COUNTIFS(Items!$U:$U,O770,Items!$V:$V,P770,Items!$W:$W,Q770)=1),0,1))</f>
        <v>0</v>
      </c>
      <c r="D770" s="24">
        <f t="shared" si="255"/>
        <v>45565</v>
      </c>
      <c r="O770" s="1" t="str">
        <f>Items!$M$203</f>
        <v>Выплаты %% по кредитам</v>
      </c>
      <c r="P770" s="1" t="str">
        <f>Items!$M$203</f>
        <v>Выплаты %% по кредитам</v>
      </c>
      <c r="Q770" s="1" t="str">
        <f>Items!$M$203</f>
        <v>Выплаты %% по кредитам</v>
      </c>
      <c r="AA770" s="1">
        <v>0</v>
      </c>
      <c r="AC770" s="31" t="str">
        <f>IF(OR(RepP!$J$3="",RepP!$J$3=0,COUNTIF(Lists!$D:$D,RepP!$J$3)=0),Lists!$D$9,IF(RepP!$J$3=Lists!$D$9,Lists!$D$9,IF(RepP!$J$3=$E770,RepP!$J$3,"")))</f>
        <v>Все проекты</v>
      </c>
      <c r="AD770" s="31">
        <f>IF(OR(U770="",U770=0),0,MAX(AD$2:AD769)+1)</f>
        <v>0</v>
      </c>
    </row>
    <row r="771" spans="1:30" x14ac:dyDescent="0.3">
      <c r="A771" s="41">
        <f>ROW()</f>
        <v>771</v>
      </c>
      <c r="B771" s="26">
        <f>IF(AND(O771=0,P771=0,Q771=0,Y771=0),0,IF(OR(COUNTIFS(Items!$E:$E,O771,Items!$F:$F,P771,Items!$G:$G,Q771)=1,COUNTIFS(Items!$M:$M,O771,Items!$N:$N,P771,Items!$O:$O,Q771)=1,COUNTIFS(Items!$U:$U,O771,Items!$V:$V,P771,Items!$W:$W,Q771)=1),0,1))</f>
        <v>0</v>
      </c>
      <c r="D771" s="24">
        <f t="shared" si="255"/>
        <v>45596</v>
      </c>
      <c r="O771" s="1" t="str">
        <f>Items!$M$203</f>
        <v>Выплаты %% по кредитам</v>
      </c>
      <c r="P771" s="1" t="str">
        <f>Items!$M$203</f>
        <v>Выплаты %% по кредитам</v>
      </c>
      <c r="Q771" s="1" t="str">
        <f>Items!$M$203</f>
        <v>Выплаты %% по кредитам</v>
      </c>
      <c r="AA771" s="1">
        <v>0</v>
      </c>
      <c r="AC771" s="31" t="str">
        <f>IF(OR(RepP!$J$3="",RepP!$J$3=0,COUNTIF(Lists!$D:$D,RepP!$J$3)=0),Lists!$D$9,IF(RepP!$J$3=Lists!$D$9,Lists!$D$9,IF(RepP!$J$3=$E771,RepP!$J$3,"")))</f>
        <v>Все проекты</v>
      </c>
      <c r="AD771" s="31">
        <f>IF(OR(U771="",U771=0),0,MAX(AD$2:AD770)+1)</f>
        <v>0</v>
      </c>
    </row>
    <row r="772" spans="1:30" x14ac:dyDescent="0.3">
      <c r="A772" s="41">
        <f>ROW()</f>
        <v>772</v>
      </c>
      <c r="B772" s="26">
        <f>IF(AND(O772=0,P772=0,Q772=0,Y772=0),0,IF(OR(COUNTIFS(Items!$E:$E,O772,Items!$F:$F,P772,Items!$G:$G,Q772)=1,COUNTIFS(Items!$M:$M,O772,Items!$N:$N,P772,Items!$O:$O,Q772)=1,COUNTIFS(Items!$U:$U,O772,Items!$V:$V,P772,Items!$W:$W,Q772)=1),0,1))</f>
        <v>0</v>
      </c>
      <c r="D772" s="24">
        <f t="shared" si="255"/>
        <v>45626</v>
      </c>
      <c r="O772" s="1" t="str">
        <f>Items!$M$203</f>
        <v>Выплаты %% по кредитам</v>
      </c>
      <c r="P772" s="1" t="str">
        <f>Items!$M$203</f>
        <v>Выплаты %% по кредитам</v>
      </c>
      <c r="Q772" s="1" t="str">
        <f>Items!$M$203</f>
        <v>Выплаты %% по кредитам</v>
      </c>
      <c r="AA772" s="1">
        <f t="shared" ref="AA772" si="257">SUM(AA746:AA748)</f>
        <v>354166.66666666669</v>
      </c>
      <c r="AC772" s="31" t="str">
        <f>IF(OR(RepP!$J$3="",RepP!$J$3=0,COUNTIF(Lists!$D:$D,RepP!$J$3)=0),Lists!$D$9,IF(RepP!$J$3=Lists!$D$9,Lists!$D$9,IF(RepP!$J$3=$E772,RepP!$J$3,"")))</f>
        <v>Все проекты</v>
      </c>
      <c r="AD772" s="31">
        <f>IF(OR(U772="",U772=0),0,MAX(AD$2:AD771)+1)</f>
        <v>0</v>
      </c>
    </row>
    <row r="773" spans="1:30" x14ac:dyDescent="0.3">
      <c r="A773" s="41">
        <f>ROW()</f>
        <v>773</v>
      </c>
      <c r="B773" s="26">
        <f>IF(AND(O773=0,P773=0,Q773=0,Y773=0),0,IF(OR(COUNTIFS(Items!$E:$E,O773,Items!$F:$F,P773,Items!$G:$G,Q773)=1,COUNTIFS(Items!$M:$M,O773,Items!$N:$N,P773,Items!$O:$O,Q773)=1,COUNTIFS(Items!$U:$U,O773,Items!$V:$V,P773,Items!$W:$W,Q773)=1),0,1))</f>
        <v>0</v>
      </c>
      <c r="D773" s="24">
        <f t="shared" si="255"/>
        <v>45657</v>
      </c>
      <c r="O773" s="1" t="str">
        <f>Items!$M$203</f>
        <v>Выплаты %% по кредитам</v>
      </c>
      <c r="P773" s="1" t="str">
        <f>Items!$M$203</f>
        <v>Выплаты %% по кредитам</v>
      </c>
      <c r="Q773" s="1" t="str">
        <f>Items!$M$203</f>
        <v>Выплаты %% по кредитам</v>
      </c>
      <c r="AA773" s="1">
        <v>0</v>
      </c>
      <c r="AC773" s="31" t="str">
        <f>IF(OR(RepP!$J$3="",RepP!$J$3=0,COUNTIF(Lists!$D:$D,RepP!$J$3)=0),Lists!$D$9,IF(RepP!$J$3=Lists!$D$9,Lists!$D$9,IF(RepP!$J$3=$E773,RepP!$J$3,"")))</f>
        <v>Все проекты</v>
      </c>
      <c r="AD773" s="31">
        <f>IF(OR(U773="",U773=0),0,MAX(AD$2:AD772)+1)</f>
        <v>0</v>
      </c>
    </row>
    <row r="774" spans="1:30" x14ac:dyDescent="0.3">
      <c r="A774" s="41">
        <f>ROW()</f>
        <v>774</v>
      </c>
      <c r="B774" s="26">
        <f>IF(AND(O774=0,P774=0,Q774=0,Y774=0),0,IF(OR(COUNTIFS(Items!$E:$E,O774,Items!$F:$F,P774,Items!$G:$G,Q774)=1,COUNTIFS(Items!$M:$M,O774,Items!$N:$N,P774,Items!$O:$O,Q774)=1,COUNTIFS(Items!$U:$U,O774,Items!$V:$V,P774,Items!$W:$W,Q774)=1),0,1))</f>
        <v>0</v>
      </c>
      <c r="D774" s="24">
        <f t="shared" si="255"/>
        <v>45688</v>
      </c>
      <c r="O774" s="1" t="str">
        <f>Items!$M$203</f>
        <v>Выплаты %% по кредитам</v>
      </c>
      <c r="P774" s="1" t="str">
        <f>Items!$M$203</f>
        <v>Выплаты %% по кредитам</v>
      </c>
      <c r="Q774" s="1" t="str">
        <f>Items!$M$203</f>
        <v>Выплаты %% по кредитам</v>
      </c>
      <c r="AA774" s="1">
        <v>0</v>
      </c>
      <c r="AC774" s="31" t="str">
        <f>IF(OR(RepP!$J$3="",RepP!$J$3=0,COUNTIF(Lists!$D:$D,RepP!$J$3)=0),Lists!$D$9,IF(RepP!$J$3=Lists!$D$9,Lists!$D$9,IF(RepP!$J$3=$E774,RepP!$J$3,"")))</f>
        <v>Все проекты</v>
      </c>
      <c r="AD774" s="31">
        <f>IF(OR(U774="",U774=0),0,MAX(AD$2:AD773)+1)</f>
        <v>0</v>
      </c>
    </row>
    <row r="775" spans="1:30" x14ac:dyDescent="0.3">
      <c r="A775" s="41">
        <f>ROW()</f>
        <v>775</v>
      </c>
      <c r="B775" s="26">
        <f>IF(AND(O775=0,P775=0,Q775=0,Y775=0),0,IF(OR(COUNTIFS(Items!$E:$E,O775,Items!$F:$F,P775,Items!$G:$G,Q775)=1,COUNTIFS(Items!$M:$M,O775,Items!$N:$N,P775,Items!$O:$O,Q775)=1,COUNTIFS(Items!$U:$U,O775,Items!$V:$V,P775,Items!$W:$W,Q775)=1),0,1))</f>
        <v>0</v>
      </c>
      <c r="D775" s="24">
        <f t="shared" si="255"/>
        <v>45716</v>
      </c>
      <c r="O775" s="1" t="str">
        <f>Items!$M$203</f>
        <v>Выплаты %% по кредитам</v>
      </c>
      <c r="P775" s="1" t="str">
        <f>Items!$M$203</f>
        <v>Выплаты %% по кредитам</v>
      </c>
      <c r="Q775" s="1" t="str">
        <f>Items!$M$203</f>
        <v>Выплаты %% по кредитам</v>
      </c>
      <c r="AA775" s="1">
        <f t="shared" ref="AA775" si="258">SUM(AA749:AA751)</f>
        <v>291666.66666666669</v>
      </c>
      <c r="AC775" s="31" t="str">
        <f>IF(OR(RepP!$J$3="",RepP!$J$3=0,COUNTIF(Lists!$D:$D,RepP!$J$3)=0),Lists!$D$9,IF(RepP!$J$3=Lists!$D$9,Lists!$D$9,IF(RepP!$J$3=$E775,RepP!$J$3,"")))</f>
        <v>Все проекты</v>
      </c>
      <c r="AD775" s="31">
        <f>IF(OR(U775="",U775=0),0,MAX(AD$2:AD774)+1)</f>
        <v>0</v>
      </c>
    </row>
    <row r="776" spans="1:30" x14ac:dyDescent="0.3">
      <c r="A776" s="41">
        <f>ROW()</f>
        <v>776</v>
      </c>
      <c r="B776" s="26">
        <f>IF(AND(O776=0,P776=0,Q776=0,Y776=0),0,IF(OR(COUNTIFS(Items!$E:$E,O776,Items!$F:$F,P776,Items!$G:$G,Q776)=1,COUNTIFS(Items!$M:$M,O776,Items!$N:$N,P776,Items!$O:$O,Q776)=1,COUNTIFS(Items!$U:$U,O776,Items!$V:$V,P776,Items!$W:$W,Q776)=1),0,1))</f>
        <v>0</v>
      </c>
      <c r="D776" s="24">
        <f t="shared" si="255"/>
        <v>45747</v>
      </c>
      <c r="O776" s="1" t="str">
        <f>Items!$M$203</f>
        <v>Выплаты %% по кредитам</v>
      </c>
      <c r="P776" s="1" t="str">
        <f>Items!$M$203</f>
        <v>Выплаты %% по кредитам</v>
      </c>
      <c r="Q776" s="1" t="str">
        <f>Items!$M$203</f>
        <v>Выплаты %% по кредитам</v>
      </c>
      <c r="AA776" s="1">
        <v>0</v>
      </c>
      <c r="AC776" s="31" t="str">
        <f>IF(OR(RepP!$J$3="",RepP!$J$3=0,COUNTIF(Lists!$D:$D,RepP!$J$3)=0),Lists!$D$9,IF(RepP!$J$3=Lists!$D$9,Lists!$D$9,IF(RepP!$J$3=$E776,RepP!$J$3,"")))</f>
        <v>Все проекты</v>
      </c>
      <c r="AD776" s="31">
        <f>IF(OR(U776="",U776=0),0,MAX(AD$2:AD775)+1)</f>
        <v>0</v>
      </c>
    </row>
    <row r="777" spans="1:30" x14ac:dyDescent="0.3">
      <c r="A777" s="41">
        <f>ROW()</f>
        <v>777</v>
      </c>
      <c r="B777" s="26">
        <f>IF(AND(O777=0,P777=0,Q777=0,Y777=0),0,IF(OR(COUNTIFS(Items!$E:$E,O777,Items!$F:$F,P777,Items!$G:$G,Q777)=1,COUNTIFS(Items!$M:$M,O777,Items!$N:$N,P777,Items!$O:$O,Q777)=1,COUNTIFS(Items!$U:$U,O777,Items!$V:$V,P777,Items!$W:$W,Q777)=1),0,1))</f>
        <v>0</v>
      </c>
      <c r="D777" s="24">
        <f t="shared" si="255"/>
        <v>45777</v>
      </c>
      <c r="O777" s="1" t="str">
        <f>Items!$M$203</f>
        <v>Выплаты %% по кредитам</v>
      </c>
      <c r="P777" s="1" t="str">
        <f>Items!$M$203</f>
        <v>Выплаты %% по кредитам</v>
      </c>
      <c r="Q777" s="1" t="str">
        <f>Items!$M$203</f>
        <v>Выплаты %% по кредитам</v>
      </c>
      <c r="AA777" s="1">
        <v>0</v>
      </c>
      <c r="AC777" s="31" t="str">
        <f>IF(OR(RepP!$J$3="",RepP!$J$3=0,COUNTIF(Lists!$D:$D,RepP!$J$3)=0),Lists!$D$9,IF(RepP!$J$3=Lists!$D$9,Lists!$D$9,IF(RepP!$J$3=$E777,RepP!$J$3,"")))</f>
        <v>Все проекты</v>
      </c>
      <c r="AD777" s="31">
        <f>IF(OR(U777="",U777=0),0,MAX(AD$2:AD776)+1)</f>
        <v>0</v>
      </c>
    </row>
    <row r="778" spans="1:30" x14ac:dyDescent="0.3">
      <c r="A778" s="41">
        <f>ROW()</f>
        <v>778</v>
      </c>
      <c r="B778" s="26">
        <f>IF(AND(O778=0,P778=0,Q778=0,Y778=0),0,IF(OR(COUNTIFS(Items!$E:$E,O778,Items!$F:$F,P778,Items!$G:$G,Q778)=1,COUNTIFS(Items!$M:$M,O778,Items!$N:$N,P778,Items!$O:$O,Q778)=1,COUNTIFS(Items!$U:$U,O778,Items!$V:$V,P778,Items!$W:$W,Q778)=1),0,1))</f>
        <v>0</v>
      </c>
      <c r="D778" s="24">
        <f t="shared" si="255"/>
        <v>45808</v>
      </c>
      <c r="O778" s="1" t="str">
        <f>Items!$M$203</f>
        <v>Выплаты %% по кредитам</v>
      </c>
      <c r="P778" s="1" t="str">
        <f>Items!$M$203</f>
        <v>Выплаты %% по кредитам</v>
      </c>
      <c r="Q778" s="1" t="str">
        <f>Items!$M$203</f>
        <v>Выплаты %% по кредитам</v>
      </c>
      <c r="AA778" s="1">
        <f t="shared" ref="AA778" si="259">SUM(AA752:AA754)</f>
        <v>229166.66666666666</v>
      </c>
      <c r="AC778" s="31" t="str">
        <f>IF(OR(RepP!$J$3="",RepP!$J$3=0,COUNTIF(Lists!$D:$D,RepP!$J$3)=0),Lists!$D$9,IF(RepP!$J$3=Lists!$D$9,Lists!$D$9,IF(RepP!$J$3=$E778,RepP!$J$3,"")))</f>
        <v>Все проекты</v>
      </c>
      <c r="AD778" s="31">
        <f>IF(OR(U778="",U778=0),0,MAX(AD$2:AD777)+1)</f>
        <v>0</v>
      </c>
    </row>
    <row r="779" spans="1:30" x14ac:dyDescent="0.3">
      <c r="A779" s="41">
        <f>ROW()</f>
        <v>779</v>
      </c>
      <c r="B779" s="26">
        <f>IF(AND(O779=0,P779=0,Q779=0,Y779=0),0,IF(OR(COUNTIFS(Items!$E:$E,O779,Items!$F:$F,P779,Items!$G:$G,Q779)=1,COUNTIFS(Items!$M:$M,O779,Items!$N:$N,P779,Items!$O:$O,Q779)=1,COUNTIFS(Items!$U:$U,O779,Items!$V:$V,P779,Items!$W:$W,Q779)=1),0,1))</f>
        <v>0</v>
      </c>
      <c r="D779" s="24">
        <f t="shared" si="255"/>
        <v>45838</v>
      </c>
      <c r="O779" s="1" t="str">
        <f>Items!$M$203</f>
        <v>Выплаты %% по кредитам</v>
      </c>
      <c r="P779" s="1" t="str">
        <f>Items!$M$203</f>
        <v>Выплаты %% по кредитам</v>
      </c>
      <c r="Q779" s="1" t="str">
        <f>Items!$M$203</f>
        <v>Выплаты %% по кредитам</v>
      </c>
      <c r="AA779" s="1">
        <v>0</v>
      </c>
      <c r="AC779" s="31" t="str">
        <f>IF(OR(RepP!$J$3="",RepP!$J$3=0,COUNTIF(Lists!$D:$D,RepP!$J$3)=0),Lists!$D$9,IF(RepP!$J$3=Lists!$D$9,Lists!$D$9,IF(RepP!$J$3=$E779,RepP!$J$3,"")))</f>
        <v>Все проекты</v>
      </c>
      <c r="AD779" s="31">
        <f>IF(OR(U779="",U779=0),0,MAX(AD$2:AD778)+1)</f>
        <v>0</v>
      </c>
    </row>
    <row r="780" spans="1:30" x14ac:dyDescent="0.3">
      <c r="A780" s="41">
        <f>ROW()</f>
        <v>780</v>
      </c>
      <c r="B780" s="26">
        <f>IF(AND(O780=0,P780=0,Q780=0,Y780=0),0,IF(OR(COUNTIFS(Items!$E:$E,O780,Items!$F:$F,P780,Items!$G:$G,Q780)=1,COUNTIFS(Items!$M:$M,O780,Items!$N:$N,P780,Items!$O:$O,Q780)=1,COUNTIFS(Items!$U:$U,O780,Items!$V:$V,P780,Items!$W:$W,Q780)=1),0,1))</f>
        <v>0</v>
      </c>
      <c r="D780" s="24">
        <f t="shared" si="255"/>
        <v>45869</v>
      </c>
      <c r="O780" s="1" t="str">
        <f>Items!$M$203</f>
        <v>Выплаты %% по кредитам</v>
      </c>
      <c r="P780" s="1" t="str">
        <f>Items!$M$203</f>
        <v>Выплаты %% по кредитам</v>
      </c>
      <c r="Q780" s="1" t="str">
        <f>Items!$M$203</f>
        <v>Выплаты %% по кредитам</v>
      </c>
      <c r="AA780" s="1">
        <v>0</v>
      </c>
      <c r="AC780" s="31" t="str">
        <f>IF(OR(RepP!$J$3="",RepP!$J$3=0,COUNTIF(Lists!$D:$D,RepP!$J$3)=0),Lists!$D$9,IF(RepP!$J$3=Lists!$D$9,Lists!$D$9,IF(RepP!$J$3=$E780,RepP!$J$3,"")))</f>
        <v>Все проекты</v>
      </c>
      <c r="AD780" s="31">
        <f>IF(OR(U780="",U780=0),0,MAX(AD$2:AD779)+1)</f>
        <v>0</v>
      </c>
    </row>
    <row r="781" spans="1:30" x14ac:dyDescent="0.3">
      <c r="A781" s="41">
        <f>ROW()</f>
        <v>781</v>
      </c>
      <c r="B781" s="26">
        <f>IF(AND(O781=0,P781=0,Q781=0,Y781=0),0,IF(OR(COUNTIFS(Items!$E:$E,O781,Items!$F:$F,P781,Items!$G:$G,Q781)=1,COUNTIFS(Items!$M:$M,O781,Items!$N:$N,P781,Items!$O:$O,Q781)=1,COUNTIFS(Items!$U:$U,O781,Items!$V:$V,P781,Items!$W:$W,Q781)=1),0,1))</f>
        <v>0</v>
      </c>
      <c r="D781" s="24">
        <f t="shared" si="255"/>
        <v>45900</v>
      </c>
      <c r="O781" s="1" t="str">
        <f>Items!$M$203</f>
        <v>Выплаты %% по кредитам</v>
      </c>
      <c r="P781" s="1" t="str">
        <f>Items!$M$203</f>
        <v>Выплаты %% по кредитам</v>
      </c>
      <c r="Q781" s="1" t="str">
        <f>Items!$M$203</f>
        <v>Выплаты %% по кредитам</v>
      </c>
      <c r="AA781" s="1">
        <f t="shared" ref="AA781" si="260">SUM(AA755:AA757)</f>
        <v>166666.66666666663</v>
      </c>
      <c r="AC781" s="31" t="str">
        <f>IF(OR(RepP!$J$3="",RepP!$J$3=0,COUNTIF(Lists!$D:$D,RepP!$J$3)=0),Lists!$D$9,IF(RepP!$J$3=Lists!$D$9,Lists!$D$9,IF(RepP!$J$3=$E781,RepP!$J$3,"")))</f>
        <v>Все проекты</v>
      </c>
      <c r="AD781" s="31">
        <f>IF(OR(U781="",U781=0),0,MAX(AD$2:AD780)+1)</f>
        <v>0</v>
      </c>
    </row>
    <row r="782" spans="1:30" x14ac:dyDescent="0.3">
      <c r="A782" s="41">
        <f>ROW()</f>
        <v>782</v>
      </c>
      <c r="B782" s="26">
        <f>IF(AND(O782=0,P782=0,Q782=0,Y782=0),0,IF(OR(COUNTIFS(Items!$E:$E,O782,Items!$F:$F,P782,Items!$G:$G,Q782)=1,COUNTIFS(Items!$M:$M,O782,Items!$N:$N,P782,Items!$O:$O,Q782)=1,COUNTIFS(Items!$U:$U,O782,Items!$V:$V,P782,Items!$W:$W,Q782)=1),0,1))</f>
        <v>0</v>
      </c>
      <c r="D782" s="24">
        <f t="shared" si="255"/>
        <v>45930</v>
      </c>
      <c r="O782" s="1" t="str">
        <f>Items!$M$203</f>
        <v>Выплаты %% по кредитам</v>
      </c>
      <c r="P782" s="1" t="str">
        <f>Items!$M$203</f>
        <v>Выплаты %% по кредитам</v>
      </c>
      <c r="Q782" s="1" t="str">
        <f>Items!$M$203</f>
        <v>Выплаты %% по кредитам</v>
      </c>
      <c r="AA782" s="1">
        <v>0</v>
      </c>
      <c r="AC782" s="31" t="str">
        <f>IF(OR(RepP!$J$3="",RepP!$J$3=0,COUNTIF(Lists!$D:$D,RepP!$J$3)=0),Lists!$D$9,IF(RepP!$J$3=Lists!$D$9,Lists!$D$9,IF(RepP!$J$3=$E782,RepP!$J$3,"")))</f>
        <v>Все проекты</v>
      </c>
      <c r="AD782" s="31">
        <f>IF(OR(U782="",U782=0),0,MAX(AD$2:AD781)+1)</f>
        <v>0</v>
      </c>
    </row>
    <row r="783" spans="1:30" x14ac:dyDescent="0.3">
      <c r="A783" s="41">
        <f>ROW()</f>
        <v>783</v>
      </c>
      <c r="B783" s="26">
        <f>IF(AND(O783=0,P783=0,Q783=0,Y783=0),0,IF(OR(COUNTIFS(Items!$E:$E,O783,Items!$F:$F,P783,Items!$G:$G,Q783)=1,COUNTIFS(Items!$M:$M,O783,Items!$N:$N,P783,Items!$O:$O,Q783)=1,COUNTIFS(Items!$U:$U,O783,Items!$V:$V,P783,Items!$W:$W,Q783)=1),0,1))</f>
        <v>0</v>
      </c>
      <c r="D783" s="24">
        <f t="shared" si="255"/>
        <v>45961</v>
      </c>
      <c r="O783" s="1" t="str">
        <f>Items!$M$203</f>
        <v>Выплаты %% по кредитам</v>
      </c>
      <c r="P783" s="1" t="str">
        <f>Items!$M$203</f>
        <v>Выплаты %% по кредитам</v>
      </c>
      <c r="Q783" s="1" t="str">
        <f>Items!$M$203</f>
        <v>Выплаты %% по кредитам</v>
      </c>
      <c r="AA783" s="1">
        <v>0</v>
      </c>
      <c r="AC783" s="31" t="str">
        <f>IF(OR(RepP!$J$3="",RepP!$J$3=0,COUNTIF(Lists!$D:$D,RepP!$J$3)=0),Lists!$D$9,IF(RepP!$J$3=Lists!$D$9,Lists!$D$9,IF(RepP!$J$3=$E783,RepP!$J$3,"")))</f>
        <v>Все проекты</v>
      </c>
      <c r="AD783" s="31">
        <f>IF(OR(U783="",U783=0),0,MAX(AD$2:AD782)+1)</f>
        <v>0</v>
      </c>
    </row>
    <row r="784" spans="1:30" x14ac:dyDescent="0.3">
      <c r="A784" s="41">
        <f>ROW()</f>
        <v>784</v>
      </c>
      <c r="B784" s="26">
        <f>IF(AND(O784=0,P784=0,Q784=0,Y784=0),0,IF(OR(COUNTIFS(Items!$E:$E,O784,Items!$F:$F,P784,Items!$G:$G,Q784)=1,COUNTIFS(Items!$M:$M,O784,Items!$N:$N,P784,Items!$O:$O,Q784)=1,COUNTIFS(Items!$U:$U,O784,Items!$V:$V,P784,Items!$W:$W,Q784)=1),0,1))</f>
        <v>0</v>
      </c>
      <c r="D784" s="24">
        <f t="shared" si="255"/>
        <v>45991</v>
      </c>
      <c r="O784" s="1" t="str">
        <f>Items!$M$203</f>
        <v>Выплаты %% по кредитам</v>
      </c>
      <c r="P784" s="1" t="str">
        <f>Items!$M$203</f>
        <v>Выплаты %% по кредитам</v>
      </c>
      <c r="Q784" s="1" t="str">
        <f>Items!$M$203</f>
        <v>Выплаты %% по кредитам</v>
      </c>
      <c r="AA784" s="1">
        <f t="shared" ref="AA784" si="261">SUM(AA758:AA760)</f>
        <v>104166.66666666656</v>
      </c>
      <c r="AC784" s="31" t="str">
        <f>IF(OR(RepP!$J$3="",RepP!$J$3=0,COUNTIF(Lists!$D:$D,RepP!$J$3)=0),Lists!$D$9,IF(RepP!$J$3=Lists!$D$9,Lists!$D$9,IF(RepP!$J$3=$E784,RepP!$J$3,"")))</f>
        <v>Все проекты</v>
      </c>
      <c r="AD784" s="31">
        <f>IF(OR(U784="",U784=0),0,MAX(AD$2:AD783)+1)</f>
        <v>0</v>
      </c>
    </row>
    <row r="785" spans="1:30" x14ac:dyDescent="0.3">
      <c r="A785" s="41">
        <f>ROW()</f>
        <v>785</v>
      </c>
      <c r="B785" s="26">
        <f>IF(AND(O785=0,P785=0,Q785=0,Y785=0),0,IF(OR(COUNTIFS(Items!$E:$E,O785,Items!$F:$F,P785,Items!$G:$G,Q785)=1,COUNTIFS(Items!$M:$M,O785,Items!$N:$N,P785,Items!$O:$O,Q785)=1,COUNTIFS(Items!$U:$U,O785,Items!$V:$V,P785,Items!$W:$W,Q785)=1),0,1))</f>
        <v>0</v>
      </c>
      <c r="D785" s="24">
        <f t="shared" si="255"/>
        <v>46022</v>
      </c>
      <c r="O785" s="1" t="str">
        <f>Items!$M$203</f>
        <v>Выплаты %% по кредитам</v>
      </c>
      <c r="P785" s="1" t="str">
        <f>Items!$M$203</f>
        <v>Выплаты %% по кредитам</v>
      </c>
      <c r="Q785" s="1" t="str">
        <f>Items!$M$203</f>
        <v>Выплаты %% по кредитам</v>
      </c>
      <c r="AA785" s="1">
        <v>0</v>
      </c>
      <c r="AC785" s="31" t="str">
        <f>IF(OR(RepP!$J$3="",RepP!$J$3=0,COUNTIF(Lists!$D:$D,RepP!$J$3)=0),Lists!$D$9,IF(RepP!$J$3=Lists!$D$9,Lists!$D$9,IF(RepP!$J$3=$E785,RepP!$J$3,"")))</f>
        <v>Все проекты</v>
      </c>
      <c r="AD785" s="31">
        <f>IF(OR(U785="",U785=0),0,MAX(AD$2:AD784)+1)</f>
        <v>0</v>
      </c>
    </row>
    <row r="786" spans="1:30" x14ac:dyDescent="0.3">
      <c r="A786" s="41">
        <f>ROW()</f>
        <v>786</v>
      </c>
      <c r="B786" s="26">
        <f>IF(AND(O786=0,P786=0,Q786=0,Y786=0),0,IF(OR(COUNTIFS(Items!$E:$E,O786,Items!$F:$F,P786,Items!$G:$G,Q786)=1,COUNTIFS(Items!$M:$M,O786,Items!$N:$N,P786,Items!$O:$O,Q786)=1,COUNTIFS(Items!$U:$U,O786,Items!$V:$V,P786,Items!$W:$W,Q786)=1),0,1))</f>
        <v>0</v>
      </c>
      <c r="D786" s="24">
        <f t="shared" si="255"/>
        <v>46053</v>
      </c>
      <c r="O786" s="1" t="str">
        <f>Items!$M$203</f>
        <v>Выплаты %% по кредитам</v>
      </c>
      <c r="P786" s="1" t="str">
        <f>Items!$M$203</f>
        <v>Выплаты %% по кредитам</v>
      </c>
      <c r="Q786" s="1" t="str">
        <f>Items!$M$203</f>
        <v>Выплаты %% по кредитам</v>
      </c>
      <c r="AA786" s="1">
        <v>0</v>
      </c>
      <c r="AC786" s="31" t="str">
        <f>IF(OR(RepP!$J$3="",RepP!$J$3=0,COUNTIF(Lists!$D:$D,RepP!$J$3)=0),Lists!$D$9,IF(RepP!$J$3=Lists!$D$9,Lists!$D$9,IF(RepP!$J$3=$E786,RepP!$J$3,"")))</f>
        <v>Все проекты</v>
      </c>
      <c r="AD786" s="31">
        <f>IF(OR(U786="",U786=0),0,MAX(AD$2:AD785)+1)</f>
        <v>0</v>
      </c>
    </row>
    <row r="787" spans="1:30" x14ac:dyDescent="0.3">
      <c r="A787" s="41">
        <f>ROW()</f>
        <v>787</v>
      </c>
      <c r="B787" s="26">
        <f>IF(AND(O787=0,P787=0,Q787=0,Y787=0),0,IF(OR(COUNTIFS(Items!$E:$E,O787,Items!$F:$F,P787,Items!$G:$G,Q787)=1,COUNTIFS(Items!$M:$M,O787,Items!$N:$N,P787,Items!$O:$O,Q787)=1,COUNTIFS(Items!$U:$U,O787,Items!$V:$V,P787,Items!$W:$W,Q787)=1),0,1))</f>
        <v>0</v>
      </c>
      <c r="D787" s="24">
        <f t="shared" si="255"/>
        <v>46081</v>
      </c>
      <c r="O787" s="1" t="str">
        <f>Items!$M$203</f>
        <v>Выплаты %% по кредитам</v>
      </c>
      <c r="P787" s="1" t="str">
        <f>Items!$M$203</f>
        <v>Выплаты %% по кредитам</v>
      </c>
      <c r="Q787" s="1" t="str">
        <f>Items!$M$203</f>
        <v>Выплаты %% по кредитам</v>
      </c>
      <c r="AA787" s="1">
        <f t="shared" ref="AA787" si="262">SUM(AA761:AA763)</f>
        <v>41666.666666666613</v>
      </c>
      <c r="AC787" s="31" t="str">
        <f>IF(OR(RepP!$J$3="",RepP!$J$3=0,COUNTIF(Lists!$D:$D,RepP!$J$3)=0),Lists!$D$9,IF(RepP!$J$3=Lists!$D$9,Lists!$D$9,IF(RepP!$J$3=$E787,RepP!$J$3,"")))</f>
        <v>Все проекты</v>
      </c>
      <c r="AD787" s="31">
        <f>IF(OR(U787="",U787=0),0,MAX(AD$2:AD786)+1)</f>
        <v>0</v>
      </c>
    </row>
    <row r="788" spans="1:30" x14ac:dyDescent="0.3">
      <c r="A788" s="41">
        <f>ROW()</f>
        <v>788</v>
      </c>
      <c r="B788" s="26">
        <f>IF(AND(O788=0,P788=0,Q788=0,Y788=0),0,IF(OR(COUNTIFS(Items!$E:$E,O788,Items!$F:$F,P788,Items!$G:$G,Q788)=1,COUNTIFS(Items!$M:$M,O788,Items!$N:$N,P788,Items!$O:$O,Q788)=1,COUNTIFS(Items!$U:$U,O788,Items!$V:$V,P788,Items!$W:$W,Q788)=1),0,1))</f>
        <v>0</v>
      </c>
      <c r="D788" s="24">
        <v>45488</v>
      </c>
      <c r="I788" s="1" t="str">
        <f>Lists!$H$9</f>
        <v>Продукт-1</v>
      </c>
      <c r="O788" s="1" t="str">
        <f>Items!$U$9</f>
        <v>Выручка</v>
      </c>
      <c r="P788" s="1" t="str">
        <f>Items!$V$10</f>
        <v>Выручка от реализации</v>
      </c>
      <c r="Q788" s="1" t="str">
        <f>Items!$W$11</f>
        <v>Направление-1</v>
      </c>
      <c r="U788" s="1">
        <v>1</v>
      </c>
      <c r="X788" s="1">
        <v>7</v>
      </c>
      <c r="AA788" s="1">
        <f>X788*2000000</f>
        <v>14000000</v>
      </c>
      <c r="AB788" s="1">
        <f t="shared" ref="AB788:AB790" si="263">AA788/120*20</f>
        <v>2333333.3333333335</v>
      </c>
      <c r="AC788" s="31" t="str">
        <f>IF(OR(RepP!$J$3="",RepP!$J$3=0,COUNTIF(Lists!$D:$D,RepP!$J$3)=0),Lists!$D$9,IF(RepP!$J$3=Lists!$D$9,Lists!$D$9,IF(RepP!$J$3=$E788,RepP!$J$3,"")))</f>
        <v>Все проекты</v>
      </c>
      <c r="AD788" s="31">
        <f>IF(OR(U788="",U788=0),0,MAX(AD$2:AD787)+1)</f>
        <v>1</v>
      </c>
    </row>
    <row r="789" spans="1:30" x14ac:dyDescent="0.3">
      <c r="A789" s="41">
        <f>ROW()</f>
        <v>789</v>
      </c>
      <c r="B789" s="26">
        <f>IF(AND(O789=0,P789=0,Q789=0,Y789=0),0,IF(OR(COUNTIFS(Items!$E:$E,O789,Items!$F:$F,P789,Items!$G:$G,Q789)=1,COUNTIFS(Items!$M:$M,O789,Items!$N:$N,P789,Items!$O:$O,Q789)=1,COUNTIFS(Items!$U:$U,O789,Items!$V:$V,P789,Items!$W:$W,Q789)=1),0,1))</f>
        <v>0</v>
      </c>
      <c r="D789" s="24">
        <f>D788+30</f>
        <v>45518</v>
      </c>
      <c r="I789" s="1" t="str">
        <f>Lists!$H$10</f>
        <v>Продукт-2</v>
      </c>
      <c r="O789" s="1" t="str">
        <f>Items!$U$9</f>
        <v>Выручка</v>
      </c>
      <c r="P789" s="1" t="str">
        <f>Items!$V$10</f>
        <v>Выручка от реализации</v>
      </c>
      <c r="Q789" s="1" t="str">
        <f>Items!$W$12</f>
        <v>Направление-2</v>
      </c>
      <c r="U789" s="1">
        <v>2</v>
      </c>
      <c r="X789" s="1">
        <v>12</v>
      </c>
      <c r="AA789" s="1">
        <f>X789*1500000</f>
        <v>18000000</v>
      </c>
      <c r="AB789" s="1">
        <f t="shared" si="263"/>
        <v>3000000</v>
      </c>
      <c r="AC789" s="31" t="str">
        <f>IF(OR(RepP!$J$3="",RepP!$J$3=0,COUNTIF(Lists!$D:$D,RepP!$J$3)=0),Lists!$D$9,IF(RepP!$J$3=Lists!$D$9,Lists!$D$9,IF(RepP!$J$3=$E789,RepP!$J$3,"")))</f>
        <v>Все проекты</v>
      </c>
      <c r="AD789" s="31">
        <f>IF(OR(U789="",U789=0),0,MAX(AD$2:AD788)+1)</f>
        <v>2</v>
      </c>
    </row>
    <row r="790" spans="1:30" x14ac:dyDescent="0.3">
      <c r="A790" s="41">
        <f>ROW()</f>
        <v>790</v>
      </c>
      <c r="B790" s="26">
        <f>IF(AND(O790=0,P790=0,Q790=0,Y790=0),0,IF(OR(COUNTIFS(Items!$E:$E,O790,Items!$F:$F,P790,Items!$G:$G,Q790)=1,COUNTIFS(Items!$M:$M,O790,Items!$N:$N,P790,Items!$O:$O,Q790)=1,COUNTIFS(Items!$U:$U,O790,Items!$V:$V,P790,Items!$W:$W,Q790)=1),0,1))</f>
        <v>0</v>
      </c>
      <c r="D790" s="24">
        <f>D789+30</f>
        <v>45548</v>
      </c>
      <c r="I790" s="1" t="str">
        <f>Lists!$H$11</f>
        <v>Продукт-3</v>
      </c>
      <c r="O790" s="1" t="str">
        <f>Items!$U$9</f>
        <v>Выручка</v>
      </c>
      <c r="P790" s="1" t="str">
        <f>Items!$V$10</f>
        <v>Выручка от реализации</v>
      </c>
      <c r="Q790" s="1" t="str">
        <f>Items!$W$13</f>
        <v>Направление-3</v>
      </c>
      <c r="U790" s="1">
        <v>3</v>
      </c>
      <c r="X790" s="1">
        <v>5</v>
      </c>
      <c r="AA790" s="1">
        <f>X790*2584000</f>
        <v>12920000</v>
      </c>
      <c r="AB790" s="1">
        <f t="shared" si="263"/>
        <v>2153333.3333333335</v>
      </c>
      <c r="AC790" s="31" t="str">
        <f>IF(OR(RepP!$J$3="",RepP!$J$3=0,COUNTIF(Lists!$D:$D,RepP!$J$3)=0),Lists!$D$9,IF(RepP!$J$3=Lists!$D$9,Lists!$D$9,IF(RepP!$J$3=$E790,RepP!$J$3,"")))</f>
        <v>Все проекты</v>
      </c>
      <c r="AD790" s="31">
        <f>IF(OR(U790="",U790=0),0,MAX(AD$2:AD789)+1)</f>
        <v>3</v>
      </c>
    </row>
    <row r="791" spans="1:30" x14ac:dyDescent="0.3">
      <c r="A791" s="41">
        <f>ROW()</f>
        <v>791</v>
      </c>
      <c r="B791" s="26">
        <f>IF(AND(O791=0,P791=0,Q791=0,Y791=0),0,IF(OR(COUNTIFS(Items!$E:$E,O791,Items!$F:$F,P791,Items!$G:$G,Q791)=1,COUNTIFS(Items!$M:$M,O791,Items!$N:$N,P791,Items!$O:$O,Q791)=1,COUNTIFS(Items!$U:$U,O791,Items!$V:$V,P791,Items!$W:$W,Q791)=1),0,1))</f>
        <v>0</v>
      </c>
      <c r="D791" s="24">
        <v>45352</v>
      </c>
      <c r="O791" s="1" t="str">
        <f>Items!$M$207</f>
        <v>Размещение ДС на депозитах и т.п.</v>
      </c>
      <c r="P791" s="1" t="str">
        <f>Items!$M$207</f>
        <v>Размещение ДС на депозитах и т.п.</v>
      </c>
      <c r="Q791" s="1" t="str">
        <f>Items!$M$207</f>
        <v>Размещение ДС на депозитах и т.п.</v>
      </c>
      <c r="AA791" s="1">
        <v>1000000</v>
      </c>
      <c r="AC791" s="31" t="str">
        <f>IF(OR(RepP!$J$3="",RepP!$J$3=0,COUNTIF(Lists!$D:$D,RepP!$J$3)=0),Lists!$D$9,IF(RepP!$J$3=Lists!$D$9,Lists!$D$9,IF(RepP!$J$3=$E791,RepP!$J$3,"")))</f>
        <v>Все проекты</v>
      </c>
      <c r="AD791" s="31">
        <f>IF(OR(U791="",U791=0),0,MAX(AD$2:AD790)+1)</f>
        <v>0</v>
      </c>
    </row>
    <row r="792" spans="1:30" x14ac:dyDescent="0.3">
      <c r="A792" s="41">
        <f>ROW()</f>
        <v>792</v>
      </c>
      <c r="B792" s="26">
        <f>IF(AND(O792=0,P792=0,Q792=0,Y792=0),0,IF(OR(COUNTIFS(Items!$E:$E,O792,Items!$F:$F,P792,Items!$G:$G,Q792)=1,COUNTIFS(Items!$M:$M,O792,Items!$N:$N,P792,Items!$O:$O,Q792)=1,COUNTIFS(Items!$U:$U,O792,Items!$V:$V,P792,Items!$W:$W,Q792)=1),0,1))</f>
        <v>0</v>
      </c>
      <c r="D792" s="24">
        <v>46082</v>
      </c>
      <c r="O792" s="1" t="str">
        <f>Items!$M$208</f>
        <v>Возврат вложений</v>
      </c>
      <c r="P792" s="1" t="str">
        <f>Items!$M$208</f>
        <v>Возврат вложений</v>
      </c>
      <c r="Q792" s="1" t="str">
        <f>Items!$M$208</f>
        <v>Возврат вложений</v>
      </c>
      <c r="Y792" s="1">
        <v>1000000</v>
      </c>
      <c r="AC792" s="31" t="str">
        <f>IF(OR(RepP!$J$3="",RepP!$J$3=0,COUNTIF(Lists!$D:$D,RepP!$J$3)=0),Lists!$D$9,IF(RepP!$J$3=Lists!$D$9,Lists!$D$9,IF(RepP!$J$3=$E792,RepP!$J$3,"")))</f>
        <v>Все проекты</v>
      </c>
      <c r="AD792" s="31">
        <f>IF(OR(U792="",U792=0),0,MAX(AD$2:AD791)+1)</f>
        <v>0</v>
      </c>
    </row>
    <row r="793" spans="1:30" x14ac:dyDescent="0.3">
      <c r="A793" s="41">
        <f>ROW()</f>
        <v>793</v>
      </c>
      <c r="B793" s="26">
        <f>IF(AND(O793=0,P793=0,Q793=0,Y793=0),0,IF(OR(COUNTIFS(Items!$E:$E,O793,Items!$F:$F,P793,Items!$G:$G,Q793)=1,COUNTIFS(Items!$M:$M,O793,Items!$N:$N,P793,Items!$O:$O,Q793)=1,COUNTIFS(Items!$U:$U,O793,Items!$V:$V,P793,Items!$W:$W,Q793)=1),0,1))</f>
        <v>0</v>
      </c>
      <c r="D793" s="24">
        <v>45382</v>
      </c>
      <c r="O793" s="1" t="str">
        <f>Items!$U$156</f>
        <v>Прочие доходы</v>
      </c>
      <c r="P793" s="1" t="str">
        <f>Items!$V$157</f>
        <v>%% по финвложениям</v>
      </c>
      <c r="Q793" s="1" t="str">
        <f>Items!$V$157</f>
        <v>%% по финвложениям</v>
      </c>
      <c r="Y793" s="1">
        <f>$AA$791*10%/12</f>
        <v>8333.3333333333339</v>
      </c>
      <c r="AC793" s="31" t="str">
        <f>IF(OR(RepP!$J$3="",RepP!$J$3=0,COUNTIF(Lists!$D:$D,RepP!$J$3)=0),Lists!$D$9,IF(RepP!$J$3=Lists!$D$9,Lists!$D$9,IF(RepP!$J$3=$E793,RepP!$J$3,"")))</f>
        <v>Все проекты</v>
      </c>
      <c r="AD793" s="31">
        <f>IF(OR(U793="",U793=0),0,MAX(AD$2:AD792)+1)</f>
        <v>0</v>
      </c>
    </row>
    <row r="794" spans="1:30" x14ac:dyDescent="0.3">
      <c r="A794" s="41">
        <f>ROW()</f>
        <v>794</v>
      </c>
      <c r="B794" s="26">
        <f>IF(AND(O794=0,P794=0,Q794=0,Y794=0),0,IF(OR(COUNTIFS(Items!$E:$E,O794,Items!$F:$F,P794,Items!$G:$G,Q794)=1,COUNTIFS(Items!$M:$M,O794,Items!$N:$N,P794,Items!$O:$O,Q794)=1,COUNTIFS(Items!$U:$U,O794,Items!$V:$V,P794,Items!$W:$W,Q794)=1),0,1))</f>
        <v>0</v>
      </c>
      <c r="D794" s="24">
        <f>EOMONTH(D793+1,0)</f>
        <v>45412</v>
      </c>
      <c r="O794" s="1" t="str">
        <f>Items!$U$156</f>
        <v>Прочие доходы</v>
      </c>
      <c r="P794" s="1" t="str">
        <f>Items!$V$157</f>
        <v>%% по финвложениям</v>
      </c>
      <c r="Q794" s="1" t="str">
        <f>Items!$V$157</f>
        <v>%% по финвложениям</v>
      </c>
      <c r="Y794" s="1">
        <f t="shared" ref="Y794:Y816" si="264">$AA$791*10%/12</f>
        <v>8333.3333333333339</v>
      </c>
      <c r="AC794" s="31" t="str">
        <f>IF(OR(RepP!$J$3="",RepP!$J$3=0,COUNTIF(Lists!$D:$D,RepP!$J$3)=0),Lists!$D$9,IF(RepP!$J$3=Lists!$D$9,Lists!$D$9,IF(RepP!$J$3=$E794,RepP!$J$3,"")))</f>
        <v>Все проекты</v>
      </c>
      <c r="AD794" s="31">
        <f>IF(OR(U794="",U794=0),0,MAX(AD$2:AD793)+1)</f>
        <v>0</v>
      </c>
    </row>
    <row r="795" spans="1:30" x14ac:dyDescent="0.3">
      <c r="A795" s="41">
        <f>ROW()</f>
        <v>795</v>
      </c>
      <c r="B795" s="26">
        <f>IF(AND(O795=0,P795=0,Q795=0,Y795=0),0,IF(OR(COUNTIFS(Items!$E:$E,O795,Items!$F:$F,P795,Items!$G:$G,Q795)=1,COUNTIFS(Items!$M:$M,O795,Items!$N:$N,P795,Items!$O:$O,Q795)=1,COUNTIFS(Items!$U:$U,O795,Items!$V:$V,P795,Items!$W:$W,Q795)=1),0,1))</f>
        <v>0</v>
      </c>
      <c r="D795" s="24">
        <f t="shared" ref="D795:D816" si="265">EOMONTH(D794+1,0)</f>
        <v>45443</v>
      </c>
      <c r="O795" s="1" t="str">
        <f>Items!$U$156</f>
        <v>Прочие доходы</v>
      </c>
      <c r="P795" s="1" t="str">
        <f>Items!$V$157</f>
        <v>%% по финвложениям</v>
      </c>
      <c r="Q795" s="1" t="str">
        <f>Items!$V$157</f>
        <v>%% по финвложениям</v>
      </c>
      <c r="Y795" s="1">
        <f t="shared" si="264"/>
        <v>8333.3333333333339</v>
      </c>
      <c r="AC795" s="31" t="str">
        <f>IF(OR(RepP!$J$3="",RepP!$J$3=0,COUNTIF(Lists!$D:$D,RepP!$J$3)=0),Lists!$D$9,IF(RepP!$J$3=Lists!$D$9,Lists!$D$9,IF(RepP!$J$3=$E795,RepP!$J$3,"")))</f>
        <v>Все проекты</v>
      </c>
      <c r="AD795" s="31">
        <f>IF(OR(U795="",U795=0),0,MAX(AD$2:AD794)+1)</f>
        <v>0</v>
      </c>
    </row>
    <row r="796" spans="1:30" x14ac:dyDescent="0.3">
      <c r="A796" s="41">
        <f>ROW()</f>
        <v>796</v>
      </c>
      <c r="B796" s="26">
        <f>IF(AND(O796=0,P796=0,Q796=0,Y796=0),0,IF(OR(COUNTIFS(Items!$E:$E,O796,Items!$F:$F,P796,Items!$G:$G,Q796)=1,COUNTIFS(Items!$M:$M,O796,Items!$N:$N,P796,Items!$O:$O,Q796)=1,COUNTIFS(Items!$U:$U,O796,Items!$V:$V,P796,Items!$W:$W,Q796)=1),0,1))</f>
        <v>0</v>
      </c>
      <c r="D796" s="24">
        <f t="shared" si="265"/>
        <v>45473</v>
      </c>
      <c r="O796" s="1" t="str">
        <f>Items!$U$156</f>
        <v>Прочие доходы</v>
      </c>
      <c r="P796" s="1" t="str">
        <f>Items!$V$157</f>
        <v>%% по финвложениям</v>
      </c>
      <c r="Q796" s="1" t="str">
        <f>Items!$V$157</f>
        <v>%% по финвложениям</v>
      </c>
      <c r="Y796" s="1">
        <f t="shared" si="264"/>
        <v>8333.3333333333339</v>
      </c>
      <c r="AC796" s="31" t="str">
        <f>IF(OR(RepP!$J$3="",RepP!$J$3=0,COUNTIF(Lists!$D:$D,RepP!$J$3)=0),Lists!$D$9,IF(RepP!$J$3=Lists!$D$9,Lists!$D$9,IF(RepP!$J$3=$E796,RepP!$J$3,"")))</f>
        <v>Все проекты</v>
      </c>
      <c r="AD796" s="31">
        <f>IF(OR(U796="",U796=0),0,MAX(AD$2:AD795)+1)</f>
        <v>0</v>
      </c>
    </row>
    <row r="797" spans="1:30" x14ac:dyDescent="0.3">
      <c r="A797" s="41">
        <f>ROW()</f>
        <v>797</v>
      </c>
      <c r="B797" s="26">
        <f>IF(AND(O797=0,P797=0,Q797=0,Y797=0),0,IF(OR(COUNTIFS(Items!$E:$E,O797,Items!$F:$F,P797,Items!$G:$G,Q797)=1,COUNTIFS(Items!$M:$M,O797,Items!$N:$N,P797,Items!$O:$O,Q797)=1,COUNTIFS(Items!$U:$U,O797,Items!$V:$V,P797,Items!$W:$W,Q797)=1),0,1))</f>
        <v>0</v>
      </c>
      <c r="D797" s="24">
        <f t="shared" si="265"/>
        <v>45504</v>
      </c>
      <c r="O797" s="1" t="str">
        <f>Items!$U$156</f>
        <v>Прочие доходы</v>
      </c>
      <c r="P797" s="1" t="str">
        <f>Items!$V$157</f>
        <v>%% по финвложениям</v>
      </c>
      <c r="Q797" s="1" t="str">
        <f>Items!$V$157</f>
        <v>%% по финвложениям</v>
      </c>
      <c r="Y797" s="1">
        <f t="shared" si="264"/>
        <v>8333.3333333333339</v>
      </c>
      <c r="AC797" s="31" t="str">
        <f>IF(OR(RepP!$J$3="",RepP!$J$3=0,COUNTIF(Lists!$D:$D,RepP!$J$3)=0),Lists!$D$9,IF(RepP!$J$3=Lists!$D$9,Lists!$D$9,IF(RepP!$J$3=$E797,RepP!$J$3,"")))</f>
        <v>Все проекты</v>
      </c>
      <c r="AD797" s="31">
        <f>IF(OR(U797="",U797=0),0,MAX(AD$2:AD796)+1)</f>
        <v>0</v>
      </c>
    </row>
    <row r="798" spans="1:30" x14ac:dyDescent="0.3">
      <c r="A798" s="41">
        <f>ROW()</f>
        <v>798</v>
      </c>
      <c r="B798" s="26">
        <f>IF(AND(O798=0,P798=0,Q798=0,Y798=0),0,IF(OR(COUNTIFS(Items!$E:$E,O798,Items!$F:$F,P798,Items!$G:$G,Q798)=1,COUNTIFS(Items!$M:$M,O798,Items!$N:$N,P798,Items!$O:$O,Q798)=1,COUNTIFS(Items!$U:$U,O798,Items!$V:$V,P798,Items!$W:$W,Q798)=1),0,1))</f>
        <v>0</v>
      </c>
      <c r="D798" s="24">
        <f t="shared" si="265"/>
        <v>45535</v>
      </c>
      <c r="O798" s="1" t="str">
        <f>Items!$U$156</f>
        <v>Прочие доходы</v>
      </c>
      <c r="P798" s="1" t="str">
        <f>Items!$V$157</f>
        <v>%% по финвложениям</v>
      </c>
      <c r="Q798" s="1" t="str">
        <f>Items!$V$157</f>
        <v>%% по финвложениям</v>
      </c>
      <c r="Y798" s="1">
        <f t="shared" si="264"/>
        <v>8333.3333333333339</v>
      </c>
      <c r="AC798" s="31" t="str">
        <f>IF(OR(RepP!$J$3="",RepP!$J$3=0,COUNTIF(Lists!$D:$D,RepP!$J$3)=0),Lists!$D$9,IF(RepP!$J$3=Lists!$D$9,Lists!$D$9,IF(RepP!$J$3=$E798,RepP!$J$3,"")))</f>
        <v>Все проекты</v>
      </c>
      <c r="AD798" s="31">
        <f>IF(OR(U798="",U798=0),0,MAX(AD$2:AD797)+1)</f>
        <v>0</v>
      </c>
    </row>
    <row r="799" spans="1:30" x14ac:dyDescent="0.3">
      <c r="A799" s="41">
        <f>ROW()</f>
        <v>799</v>
      </c>
      <c r="B799" s="26">
        <f>IF(AND(O799=0,P799=0,Q799=0,Y799=0),0,IF(OR(COUNTIFS(Items!$E:$E,O799,Items!$F:$F,P799,Items!$G:$G,Q799)=1,COUNTIFS(Items!$M:$M,O799,Items!$N:$N,P799,Items!$O:$O,Q799)=1,COUNTIFS(Items!$U:$U,O799,Items!$V:$V,P799,Items!$W:$W,Q799)=1),0,1))</f>
        <v>0</v>
      </c>
      <c r="D799" s="24">
        <f t="shared" si="265"/>
        <v>45565</v>
      </c>
      <c r="O799" s="1" t="str">
        <f>Items!$U$156</f>
        <v>Прочие доходы</v>
      </c>
      <c r="P799" s="1" t="str">
        <f>Items!$V$157</f>
        <v>%% по финвложениям</v>
      </c>
      <c r="Q799" s="1" t="str">
        <f>Items!$V$157</f>
        <v>%% по финвложениям</v>
      </c>
      <c r="Y799" s="1">
        <f t="shared" si="264"/>
        <v>8333.3333333333339</v>
      </c>
      <c r="AC799" s="31" t="str">
        <f>IF(OR(RepP!$J$3="",RepP!$J$3=0,COUNTIF(Lists!$D:$D,RepP!$J$3)=0),Lists!$D$9,IF(RepP!$J$3=Lists!$D$9,Lists!$D$9,IF(RepP!$J$3=$E799,RepP!$J$3,"")))</f>
        <v>Все проекты</v>
      </c>
      <c r="AD799" s="31">
        <f>IF(OR(U799="",U799=0),0,MAX(AD$2:AD798)+1)</f>
        <v>0</v>
      </c>
    </row>
    <row r="800" spans="1:30" x14ac:dyDescent="0.3">
      <c r="A800" s="41">
        <f>ROW()</f>
        <v>800</v>
      </c>
      <c r="B800" s="26">
        <f>IF(AND(O800=0,P800=0,Q800=0,Y800=0),0,IF(OR(COUNTIFS(Items!$E:$E,O800,Items!$F:$F,P800,Items!$G:$G,Q800)=1,COUNTIFS(Items!$M:$M,O800,Items!$N:$N,P800,Items!$O:$O,Q800)=1,COUNTIFS(Items!$U:$U,O800,Items!$V:$V,P800,Items!$W:$W,Q800)=1),0,1))</f>
        <v>0</v>
      </c>
      <c r="D800" s="24">
        <f t="shared" si="265"/>
        <v>45596</v>
      </c>
      <c r="O800" s="1" t="str">
        <f>Items!$U$156</f>
        <v>Прочие доходы</v>
      </c>
      <c r="P800" s="1" t="str">
        <f>Items!$V$157</f>
        <v>%% по финвложениям</v>
      </c>
      <c r="Q800" s="1" t="str">
        <f>Items!$V$157</f>
        <v>%% по финвложениям</v>
      </c>
      <c r="Y800" s="1">
        <f t="shared" si="264"/>
        <v>8333.3333333333339</v>
      </c>
      <c r="AC800" s="31" t="str">
        <f>IF(OR(RepP!$J$3="",RepP!$J$3=0,COUNTIF(Lists!$D:$D,RepP!$J$3)=0),Lists!$D$9,IF(RepP!$J$3=Lists!$D$9,Lists!$D$9,IF(RepP!$J$3=$E800,RepP!$J$3,"")))</f>
        <v>Все проекты</v>
      </c>
      <c r="AD800" s="31">
        <f>IF(OR(U800="",U800=0),0,MAX(AD$2:AD799)+1)</f>
        <v>0</v>
      </c>
    </row>
    <row r="801" spans="1:30" x14ac:dyDescent="0.3">
      <c r="A801" s="41">
        <f>ROW()</f>
        <v>801</v>
      </c>
      <c r="B801" s="26">
        <f>IF(AND(O801=0,P801=0,Q801=0,Y801=0),0,IF(OR(COUNTIFS(Items!$E:$E,O801,Items!$F:$F,P801,Items!$G:$G,Q801)=1,COUNTIFS(Items!$M:$M,O801,Items!$N:$N,P801,Items!$O:$O,Q801)=1,COUNTIFS(Items!$U:$U,O801,Items!$V:$V,P801,Items!$W:$W,Q801)=1),0,1))</f>
        <v>0</v>
      </c>
      <c r="D801" s="24">
        <f t="shared" si="265"/>
        <v>45626</v>
      </c>
      <c r="O801" s="1" t="str">
        <f>Items!$U$156</f>
        <v>Прочие доходы</v>
      </c>
      <c r="P801" s="1" t="str">
        <f>Items!$V$157</f>
        <v>%% по финвложениям</v>
      </c>
      <c r="Q801" s="1" t="str">
        <f>Items!$V$157</f>
        <v>%% по финвложениям</v>
      </c>
      <c r="Y801" s="1">
        <f t="shared" si="264"/>
        <v>8333.3333333333339</v>
      </c>
      <c r="AC801" s="31" t="str">
        <f>IF(OR(RepP!$J$3="",RepP!$J$3=0,COUNTIF(Lists!$D:$D,RepP!$J$3)=0),Lists!$D$9,IF(RepP!$J$3=Lists!$D$9,Lists!$D$9,IF(RepP!$J$3=$E801,RepP!$J$3,"")))</f>
        <v>Все проекты</v>
      </c>
      <c r="AD801" s="31">
        <f>IF(OR(U801="",U801=0),0,MAX(AD$2:AD800)+1)</f>
        <v>0</v>
      </c>
    </row>
    <row r="802" spans="1:30" x14ac:dyDescent="0.3">
      <c r="A802" s="41">
        <f>ROW()</f>
        <v>802</v>
      </c>
      <c r="B802" s="26">
        <f>IF(AND(O802=0,P802=0,Q802=0,Y802=0),0,IF(OR(COUNTIFS(Items!$E:$E,O802,Items!$F:$F,P802,Items!$G:$G,Q802)=1,COUNTIFS(Items!$M:$M,O802,Items!$N:$N,P802,Items!$O:$O,Q802)=1,COUNTIFS(Items!$U:$U,O802,Items!$V:$V,P802,Items!$W:$W,Q802)=1),0,1))</f>
        <v>0</v>
      </c>
      <c r="D802" s="24">
        <f t="shared" si="265"/>
        <v>45657</v>
      </c>
      <c r="O802" s="1" t="str">
        <f>Items!$U$156</f>
        <v>Прочие доходы</v>
      </c>
      <c r="P802" s="1" t="str">
        <f>Items!$V$157</f>
        <v>%% по финвложениям</v>
      </c>
      <c r="Q802" s="1" t="str">
        <f>Items!$V$157</f>
        <v>%% по финвложениям</v>
      </c>
      <c r="Y802" s="1">
        <f t="shared" si="264"/>
        <v>8333.3333333333339</v>
      </c>
      <c r="AC802" s="31" t="str">
        <f>IF(OR(RepP!$J$3="",RepP!$J$3=0,COUNTIF(Lists!$D:$D,RepP!$J$3)=0),Lists!$D$9,IF(RepP!$J$3=Lists!$D$9,Lists!$D$9,IF(RepP!$J$3=$E802,RepP!$J$3,"")))</f>
        <v>Все проекты</v>
      </c>
      <c r="AD802" s="31">
        <f>IF(OR(U802="",U802=0),0,MAX(AD$2:AD801)+1)</f>
        <v>0</v>
      </c>
    </row>
    <row r="803" spans="1:30" x14ac:dyDescent="0.3">
      <c r="A803" s="41">
        <f>ROW()</f>
        <v>803</v>
      </c>
      <c r="B803" s="26">
        <f>IF(AND(O803=0,P803=0,Q803=0,Y803=0),0,IF(OR(COUNTIFS(Items!$E:$E,O803,Items!$F:$F,P803,Items!$G:$G,Q803)=1,COUNTIFS(Items!$M:$M,O803,Items!$N:$N,P803,Items!$O:$O,Q803)=1,COUNTIFS(Items!$U:$U,O803,Items!$V:$V,P803,Items!$W:$W,Q803)=1),0,1))</f>
        <v>0</v>
      </c>
      <c r="D803" s="24">
        <f t="shared" si="265"/>
        <v>45688</v>
      </c>
      <c r="O803" s="1" t="str">
        <f>Items!$U$156</f>
        <v>Прочие доходы</v>
      </c>
      <c r="P803" s="1" t="str">
        <f>Items!$V$157</f>
        <v>%% по финвложениям</v>
      </c>
      <c r="Q803" s="1" t="str">
        <f>Items!$V$157</f>
        <v>%% по финвложениям</v>
      </c>
      <c r="Y803" s="1">
        <f t="shared" si="264"/>
        <v>8333.3333333333339</v>
      </c>
      <c r="AC803" s="31" t="str">
        <f>IF(OR(RepP!$J$3="",RepP!$J$3=0,COUNTIF(Lists!$D:$D,RepP!$J$3)=0),Lists!$D$9,IF(RepP!$J$3=Lists!$D$9,Lists!$D$9,IF(RepP!$J$3=$E803,RepP!$J$3,"")))</f>
        <v>Все проекты</v>
      </c>
      <c r="AD803" s="31">
        <f>IF(OR(U803="",U803=0),0,MAX(AD$2:AD802)+1)</f>
        <v>0</v>
      </c>
    </row>
    <row r="804" spans="1:30" x14ac:dyDescent="0.3">
      <c r="A804" s="41">
        <f>ROW()</f>
        <v>804</v>
      </c>
      <c r="B804" s="26">
        <f>IF(AND(O804=0,P804=0,Q804=0,Y804=0),0,IF(OR(COUNTIFS(Items!$E:$E,O804,Items!$F:$F,P804,Items!$G:$G,Q804)=1,COUNTIFS(Items!$M:$M,O804,Items!$N:$N,P804,Items!$O:$O,Q804)=1,COUNTIFS(Items!$U:$U,O804,Items!$V:$V,P804,Items!$W:$W,Q804)=1),0,1))</f>
        <v>0</v>
      </c>
      <c r="D804" s="24">
        <f t="shared" si="265"/>
        <v>45716</v>
      </c>
      <c r="O804" s="1" t="str">
        <f>Items!$U$156</f>
        <v>Прочие доходы</v>
      </c>
      <c r="P804" s="1" t="str">
        <f>Items!$V$157</f>
        <v>%% по финвложениям</v>
      </c>
      <c r="Q804" s="1" t="str">
        <f>Items!$V$157</f>
        <v>%% по финвложениям</v>
      </c>
      <c r="Y804" s="1">
        <f t="shared" si="264"/>
        <v>8333.3333333333339</v>
      </c>
      <c r="AC804" s="31" t="str">
        <f>IF(OR(RepP!$J$3="",RepP!$J$3=0,COUNTIF(Lists!$D:$D,RepP!$J$3)=0),Lists!$D$9,IF(RepP!$J$3=Lists!$D$9,Lists!$D$9,IF(RepP!$J$3=$E804,RepP!$J$3,"")))</f>
        <v>Все проекты</v>
      </c>
      <c r="AD804" s="31">
        <f>IF(OR(U804="",U804=0),0,MAX(AD$2:AD803)+1)</f>
        <v>0</v>
      </c>
    </row>
    <row r="805" spans="1:30" x14ac:dyDescent="0.3">
      <c r="A805" s="41">
        <f>ROW()</f>
        <v>805</v>
      </c>
      <c r="B805" s="26">
        <f>IF(AND(O805=0,P805=0,Q805=0,Y805=0),0,IF(OR(COUNTIFS(Items!$E:$E,O805,Items!$F:$F,P805,Items!$G:$G,Q805)=1,COUNTIFS(Items!$M:$M,O805,Items!$N:$N,P805,Items!$O:$O,Q805)=1,COUNTIFS(Items!$U:$U,O805,Items!$V:$V,P805,Items!$W:$W,Q805)=1),0,1))</f>
        <v>0</v>
      </c>
      <c r="D805" s="24">
        <f t="shared" si="265"/>
        <v>45747</v>
      </c>
      <c r="O805" s="1" t="str">
        <f>Items!$U$156</f>
        <v>Прочие доходы</v>
      </c>
      <c r="P805" s="1" t="str">
        <f>Items!$V$157</f>
        <v>%% по финвложениям</v>
      </c>
      <c r="Q805" s="1" t="str">
        <f>Items!$V$157</f>
        <v>%% по финвложениям</v>
      </c>
      <c r="Y805" s="1">
        <f t="shared" si="264"/>
        <v>8333.3333333333339</v>
      </c>
      <c r="AC805" s="31" t="str">
        <f>IF(OR(RepP!$J$3="",RepP!$J$3=0,COUNTIF(Lists!$D:$D,RepP!$J$3)=0),Lists!$D$9,IF(RepP!$J$3=Lists!$D$9,Lists!$D$9,IF(RepP!$J$3=$E805,RepP!$J$3,"")))</f>
        <v>Все проекты</v>
      </c>
      <c r="AD805" s="31">
        <f>IF(OR(U805="",U805=0),0,MAX(AD$2:AD804)+1)</f>
        <v>0</v>
      </c>
    </row>
    <row r="806" spans="1:30" x14ac:dyDescent="0.3">
      <c r="A806" s="41">
        <f>ROW()</f>
        <v>806</v>
      </c>
      <c r="B806" s="26">
        <f>IF(AND(O806=0,P806=0,Q806=0,Y806=0),0,IF(OR(COUNTIFS(Items!$E:$E,O806,Items!$F:$F,P806,Items!$G:$G,Q806)=1,COUNTIFS(Items!$M:$M,O806,Items!$N:$N,P806,Items!$O:$O,Q806)=1,COUNTIFS(Items!$U:$U,O806,Items!$V:$V,P806,Items!$W:$W,Q806)=1),0,1))</f>
        <v>0</v>
      </c>
      <c r="D806" s="24">
        <f t="shared" si="265"/>
        <v>45777</v>
      </c>
      <c r="O806" s="1" t="str">
        <f>Items!$U$156</f>
        <v>Прочие доходы</v>
      </c>
      <c r="P806" s="1" t="str">
        <f>Items!$V$157</f>
        <v>%% по финвложениям</v>
      </c>
      <c r="Q806" s="1" t="str">
        <f>Items!$V$157</f>
        <v>%% по финвложениям</v>
      </c>
      <c r="Y806" s="1">
        <f t="shared" si="264"/>
        <v>8333.3333333333339</v>
      </c>
      <c r="AC806" s="31" t="str">
        <f>IF(OR(RepP!$J$3="",RepP!$J$3=0,COUNTIF(Lists!$D:$D,RepP!$J$3)=0),Lists!$D$9,IF(RepP!$J$3=Lists!$D$9,Lists!$D$9,IF(RepP!$J$3=$E806,RepP!$J$3,"")))</f>
        <v>Все проекты</v>
      </c>
      <c r="AD806" s="31">
        <f>IF(OR(U806="",U806=0),0,MAX(AD$2:AD805)+1)</f>
        <v>0</v>
      </c>
    </row>
    <row r="807" spans="1:30" x14ac:dyDescent="0.3">
      <c r="A807" s="41">
        <f>ROW()</f>
        <v>807</v>
      </c>
      <c r="B807" s="26">
        <f>IF(AND(O807=0,P807=0,Q807=0,Y807=0),0,IF(OR(COUNTIFS(Items!$E:$E,O807,Items!$F:$F,P807,Items!$G:$G,Q807)=1,COUNTIFS(Items!$M:$M,O807,Items!$N:$N,P807,Items!$O:$O,Q807)=1,COUNTIFS(Items!$U:$U,O807,Items!$V:$V,P807,Items!$W:$W,Q807)=1),0,1))</f>
        <v>0</v>
      </c>
      <c r="D807" s="24">
        <f t="shared" si="265"/>
        <v>45808</v>
      </c>
      <c r="O807" s="1" t="str">
        <f>Items!$U$156</f>
        <v>Прочие доходы</v>
      </c>
      <c r="P807" s="1" t="str">
        <f>Items!$V$157</f>
        <v>%% по финвложениям</v>
      </c>
      <c r="Q807" s="1" t="str">
        <f>Items!$V$157</f>
        <v>%% по финвложениям</v>
      </c>
      <c r="Y807" s="1">
        <f t="shared" si="264"/>
        <v>8333.3333333333339</v>
      </c>
      <c r="AC807" s="31" t="str">
        <f>IF(OR(RepP!$J$3="",RepP!$J$3=0,COUNTIF(Lists!$D:$D,RepP!$J$3)=0),Lists!$D$9,IF(RepP!$J$3=Lists!$D$9,Lists!$D$9,IF(RepP!$J$3=$E807,RepP!$J$3,"")))</f>
        <v>Все проекты</v>
      </c>
      <c r="AD807" s="31">
        <f>IF(OR(U807="",U807=0),0,MAX(AD$2:AD806)+1)</f>
        <v>0</v>
      </c>
    </row>
    <row r="808" spans="1:30" x14ac:dyDescent="0.3">
      <c r="A808" s="41">
        <f>ROW()</f>
        <v>808</v>
      </c>
      <c r="B808" s="26">
        <f>IF(AND(O808=0,P808=0,Q808=0,Y808=0),0,IF(OR(COUNTIFS(Items!$E:$E,O808,Items!$F:$F,P808,Items!$G:$G,Q808)=1,COUNTIFS(Items!$M:$M,O808,Items!$N:$N,P808,Items!$O:$O,Q808)=1,COUNTIFS(Items!$U:$U,O808,Items!$V:$V,P808,Items!$W:$W,Q808)=1),0,1))</f>
        <v>0</v>
      </c>
      <c r="D808" s="24">
        <f t="shared" si="265"/>
        <v>45838</v>
      </c>
      <c r="O808" s="1" t="str">
        <f>Items!$U$156</f>
        <v>Прочие доходы</v>
      </c>
      <c r="P808" s="1" t="str">
        <f>Items!$V$157</f>
        <v>%% по финвложениям</v>
      </c>
      <c r="Q808" s="1" t="str">
        <f>Items!$V$157</f>
        <v>%% по финвложениям</v>
      </c>
      <c r="Y808" s="1">
        <f t="shared" si="264"/>
        <v>8333.3333333333339</v>
      </c>
      <c r="AC808" s="31" t="str">
        <f>IF(OR(RepP!$J$3="",RepP!$J$3=0,COUNTIF(Lists!$D:$D,RepP!$J$3)=0),Lists!$D$9,IF(RepP!$J$3=Lists!$D$9,Lists!$D$9,IF(RepP!$J$3=$E808,RepP!$J$3,"")))</f>
        <v>Все проекты</v>
      </c>
      <c r="AD808" s="31">
        <f>IF(OR(U808="",U808=0),0,MAX(AD$2:AD807)+1)</f>
        <v>0</v>
      </c>
    </row>
    <row r="809" spans="1:30" x14ac:dyDescent="0.3">
      <c r="A809" s="41">
        <f>ROW()</f>
        <v>809</v>
      </c>
      <c r="B809" s="26">
        <f>IF(AND(O809=0,P809=0,Q809=0,Y809=0),0,IF(OR(COUNTIFS(Items!$E:$E,O809,Items!$F:$F,P809,Items!$G:$G,Q809)=1,COUNTIFS(Items!$M:$M,O809,Items!$N:$N,P809,Items!$O:$O,Q809)=1,COUNTIFS(Items!$U:$U,O809,Items!$V:$V,P809,Items!$W:$W,Q809)=1),0,1))</f>
        <v>0</v>
      </c>
      <c r="D809" s="24">
        <f t="shared" si="265"/>
        <v>45869</v>
      </c>
      <c r="O809" s="1" t="str">
        <f>Items!$U$156</f>
        <v>Прочие доходы</v>
      </c>
      <c r="P809" s="1" t="str">
        <f>Items!$V$157</f>
        <v>%% по финвложениям</v>
      </c>
      <c r="Q809" s="1" t="str">
        <f>Items!$V$157</f>
        <v>%% по финвложениям</v>
      </c>
      <c r="Y809" s="1">
        <f t="shared" si="264"/>
        <v>8333.3333333333339</v>
      </c>
      <c r="AC809" s="31" t="str">
        <f>IF(OR(RepP!$J$3="",RepP!$J$3=0,COUNTIF(Lists!$D:$D,RepP!$J$3)=0),Lists!$D$9,IF(RepP!$J$3=Lists!$D$9,Lists!$D$9,IF(RepP!$J$3=$E809,RepP!$J$3,"")))</f>
        <v>Все проекты</v>
      </c>
      <c r="AD809" s="31">
        <f>IF(OR(U809="",U809=0),0,MAX(AD$2:AD808)+1)</f>
        <v>0</v>
      </c>
    </row>
    <row r="810" spans="1:30" x14ac:dyDescent="0.3">
      <c r="A810" s="41">
        <f>ROW()</f>
        <v>810</v>
      </c>
      <c r="B810" s="26">
        <f>IF(AND(O810=0,P810=0,Q810=0,Y810=0),0,IF(OR(COUNTIFS(Items!$E:$E,O810,Items!$F:$F,P810,Items!$G:$G,Q810)=1,COUNTIFS(Items!$M:$M,O810,Items!$N:$N,P810,Items!$O:$O,Q810)=1,COUNTIFS(Items!$U:$U,O810,Items!$V:$V,P810,Items!$W:$W,Q810)=1),0,1))</f>
        <v>0</v>
      </c>
      <c r="D810" s="24">
        <f t="shared" si="265"/>
        <v>45900</v>
      </c>
      <c r="O810" s="1" t="str">
        <f>Items!$U$156</f>
        <v>Прочие доходы</v>
      </c>
      <c r="P810" s="1" t="str">
        <f>Items!$V$157</f>
        <v>%% по финвложениям</v>
      </c>
      <c r="Q810" s="1" t="str">
        <f>Items!$V$157</f>
        <v>%% по финвложениям</v>
      </c>
      <c r="Y810" s="1">
        <f t="shared" si="264"/>
        <v>8333.3333333333339</v>
      </c>
      <c r="AC810" s="31" t="str">
        <f>IF(OR(RepP!$J$3="",RepP!$J$3=0,COUNTIF(Lists!$D:$D,RepP!$J$3)=0),Lists!$D$9,IF(RepP!$J$3=Lists!$D$9,Lists!$D$9,IF(RepP!$J$3=$E810,RepP!$J$3,"")))</f>
        <v>Все проекты</v>
      </c>
      <c r="AD810" s="31">
        <f>IF(OR(U810="",U810=0),0,MAX(AD$2:AD809)+1)</f>
        <v>0</v>
      </c>
    </row>
    <row r="811" spans="1:30" x14ac:dyDescent="0.3">
      <c r="A811" s="41">
        <f>ROW()</f>
        <v>811</v>
      </c>
      <c r="B811" s="26">
        <f>IF(AND(O811=0,P811=0,Q811=0,Y811=0),0,IF(OR(COUNTIFS(Items!$E:$E,O811,Items!$F:$F,P811,Items!$G:$G,Q811)=1,COUNTIFS(Items!$M:$M,O811,Items!$N:$N,P811,Items!$O:$O,Q811)=1,COUNTIFS(Items!$U:$U,O811,Items!$V:$V,P811,Items!$W:$W,Q811)=1),0,1))</f>
        <v>0</v>
      </c>
      <c r="D811" s="24">
        <f t="shared" si="265"/>
        <v>45930</v>
      </c>
      <c r="O811" s="1" t="str">
        <f>Items!$U$156</f>
        <v>Прочие доходы</v>
      </c>
      <c r="P811" s="1" t="str">
        <f>Items!$V$157</f>
        <v>%% по финвложениям</v>
      </c>
      <c r="Q811" s="1" t="str">
        <f>Items!$V$157</f>
        <v>%% по финвложениям</v>
      </c>
      <c r="Y811" s="1">
        <f t="shared" si="264"/>
        <v>8333.3333333333339</v>
      </c>
      <c r="AC811" s="31" t="str">
        <f>IF(OR(RepP!$J$3="",RepP!$J$3=0,COUNTIF(Lists!$D:$D,RepP!$J$3)=0),Lists!$D$9,IF(RepP!$J$3=Lists!$D$9,Lists!$D$9,IF(RepP!$J$3=$E811,RepP!$J$3,"")))</f>
        <v>Все проекты</v>
      </c>
      <c r="AD811" s="31">
        <f>IF(OR(U811="",U811=0),0,MAX(AD$2:AD810)+1)</f>
        <v>0</v>
      </c>
    </row>
    <row r="812" spans="1:30" x14ac:dyDescent="0.3">
      <c r="A812" s="41">
        <f>ROW()</f>
        <v>812</v>
      </c>
      <c r="B812" s="26">
        <f>IF(AND(O812=0,P812=0,Q812=0,Y812=0),0,IF(OR(COUNTIFS(Items!$E:$E,O812,Items!$F:$F,P812,Items!$G:$G,Q812)=1,COUNTIFS(Items!$M:$M,O812,Items!$N:$N,P812,Items!$O:$O,Q812)=1,COUNTIFS(Items!$U:$U,O812,Items!$V:$V,P812,Items!$W:$W,Q812)=1),0,1))</f>
        <v>0</v>
      </c>
      <c r="D812" s="24">
        <f t="shared" si="265"/>
        <v>45961</v>
      </c>
      <c r="O812" s="1" t="str">
        <f>Items!$U$156</f>
        <v>Прочие доходы</v>
      </c>
      <c r="P812" s="1" t="str">
        <f>Items!$V$157</f>
        <v>%% по финвложениям</v>
      </c>
      <c r="Q812" s="1" t="str">
        <f>Items!$V$157</f>
        <v>%% по финвложениям</v>
      </c>
      <c r="Y812" s="1">
        <f t="shared" si="264"/>
        <v>8333.3333333333339</v>
      </c>
      <c r="AC812" s="31" t="str">
        <f>IF(OR(RepP!$J$3="",RepP!$J$3=0,COUNTIF(Lists!$D:$D,RepP!$J$3)=0),Lists!$D$9,IF(RepP!$J$3=Lists!$D$9,Lists!$D$9,IF(RepP!$J$3=$E812,RepP!$J$3,"")))</f>
        <v>Все проекты</v>
      </c>
      <c r="AD812" s="31">
        <f>IF(OR(U812="",U812=0),0,MAX(AD$2:AD811)+1)</f>
        <v>0</v>
      </c>
    </row>
    <row r="813" spans="1:30" x14ac:dyDescent="0.3">
      <c r="A813" s="41">
        <f>ROW()</f>
        <v>813</v>
      </c>
      <c r="B813" s="26">
        <f>IF(AND(O813=0,P813=0,Q813=0,Y813=0),0,IF(OR(COUNTIFS(Items!$E:$E,O813,Items!$F:$F,P813,Items!$G:$G,Q813)=1,COUNTIFS(Items!$M:$M,O813,Items!$N:$N,P813,Items!$O:$O,Q813)=1,COUNTIFS(Items!$U:$U,O813,Items!$V:$V,P813,Items!$W:$W,Q813)=1),0,1))</f>
        <v>0</v>
      </c>
      <c r="D813" s="24">
        <f t="shared" si="265"/>
        <v>45991</v>
      </c>
      <c r="O813" s="1" t="str">
        <f>Items!$U$156</f>
        <v>Прочие доходы</v>
      </c>
      <c r="P813" s="1" t="str">
        <f>Items!$V$157</f>
        <v>%% по финвложениям</v>
      </c>
      <c r="Q813" s="1" t="str">
        <f>Items!$V$157</f>
        <v>%% по финвложениям</v>
      </c>
      <c r="Y813" s="1">
        <f t="shared" si="264"/>
        <v>8333.3333333333339</v>
      </c>
      <c r="AC813" s="31" t="str">
        <f>IF(OR(RepP!$J$3="",RepP!$J$3=0,COUNTIF(Lists!$D:$D,RepP!$J$3)=0),Lists!$D$9,IF(RepP!$J$3=Lists!$D$9,Lists!$D$9,IF(RepP!$J$3=$E813,RepP!$J$3,"")))</f>
        <v>Все проекты</v>
      </c>
      <c r="AD813" s="31">
        <f>IF(OR(U813="",U813=0),0,MAX(AD$2:AD812)+1)</f>
        <v>0</v>
      </c>
    </row>
    <row r="814" spans="1:30" x14ac:dyDescent="0.3">
      <c r="A814" s="41">
        <f>ROW()</f>
        <v>814</v>
      </c>
      <c r="B814" s="26">
        <f>IF(AND(O814=0,P814=0,Q814=0,Y814=0),0,IF(OR(COUNTIFS(Items!$E:$E,O814,Items!$F:$F,P814,Items!$G:$G,Q814)=1,COUNTIFS(Items!$M:$M,O814,Items!$N:$N,P814,Items!$O:$O,Q814)=1,COUNTIFS(Items!$U:$U,O814,Items!$V:$V,P814,Items!$W:$W,Q814)=1),0,1))</f>
        <v>0</v>
      </c>
      <c r="D814" s="24">
        <f t="shared" si="265"/>
        <v>46022</v>
      </c>
      <c r="O814" s="1" t="str">
        <f>Items!$U$156</f>
        <v>Прочие доходы</v>
      </c>
      <c r="P814" s="1" t="str">
        <f>Items!$V$157</f>
        <v>%% по финвложениям</v>
      </c>
      <c r="Q814" s="1" t="str">
        <f>Items!$V$157</f>
        <v>%% по финвложениям</v>
      </c>
      <c r="Y814" s="1">
        <f t="shared" si="264"/>
        <v>8333.3333333333339</v>
      </c>
      <c r="AC814" s="31" t="str">
        <f>IF(OR(RepP!$J$3="",RepP!$J$3=0,COUNTIF(Lists!$D:$D,RepP!$J$3)=0),Lists!$D$9,IF(RepP!$J$3=Lists!$D$9,Lists!$D$9,IF(RepP!$J$3=$E814,RepP!$J$3,"")))</f>
        <v>Все проекты</v>
      </c>
      <c r="AD814" s="31">
        <f>IF(OR(U814="",U814=0),0,MAX(AD$2:AD813)+1)</f>
        <v>0</v>
      </c>
    </row>
    <row r="815" spans="1:30" x14ac:dyDescent="0.3">
      <c r="A815" s="41">
        <f>ROW()</f>
        <v>815</v>
      </c>
      <c r="B815" s="26">
        <f>IF(AND(O815=0,P815=0,Q815=0,Y815=0),0,IF(OR(COUNTIFS(Items!$E:$E,O815,Items!$F:$F,P815,Items!$G:$G,Q815)=1,COUNTIFS(Items!$M:$M,O815,Items!$N:$N,P815,Items!$O:$O,Q815)=1,COUNTIFS(Items!$U:$U,O815,Items!$V:$V,P815,Items!$W:$W,Q815)=1),0,1))</f>
        <v>0</v>
      </c>
      <c r="D815" s="24">
        <f t="shared" si="265"/>
        <v>46053</v>
      </c>
      <c r="O815" s="1" t="str">
        <f>Items!$U$156</f>
        <v>Прочие доходы</v>
      </c>
      <c r="P815" s="1" t="str">
        <f>Items!$V$157</f>
        <v>%% по финвложениям</v>
      </c>
      <c r="Q815" s="1" t="str">
        <f>Items!$V$157</f>
        <v>%% по финвложениям</v>
      </c>
      <c r="Y815" s="1">
        <f t="shared" si="264"/>
        <v>8333.3333333333339</v>
      </c>
      <c r="AC815" s="31" t="str">
        <f>IF(OR(RepP!$J$3="",RepP!$J$3=0,COUNTIF(Lists!$D:$D,RepP!$J$3)=0),Lists!$D$9,IF(RepP!$J$3=Lists!$D$9,Lists!$D$9,IF(RepP!$J$3=$E815,RepP!$J$3,"")))</f>
        <v>Все проекты</v>
      </c>
      <c r="AD815" s="31">
        <f>IF(OR(U815="",U815=0),0,MAX(AD$2:AD814)+1)</f>
        <v>0</v>
      </c>
    </row>
    <row r="816" spans="1:30" x14ac:dyDescent="0.3">
      <c r="A816" s="41">
        <f>ROW()</f>
        <v>816</v>
      </c>
      <c r="B816" s="26">
        <f>IF(AND(O816=0,P816=0,Q816=0,Y816=0),0,IF(OR(COUNTIFS(Items!$E:$E,O816,Items!$F:$F,P816,Items!$G:$G,Q816)=1,COUNTIFS(Items!$M:$M,O816,Items!$N:$N,P816,Items!$O:$O,Q816)=1,COUNTIFS(Items!$U:$U,O816,Items!$V:$V,P816,Items!$W:$W,Q816)=1),0,1))</f>
        <v>0</v>
      </c>
      <c r="D816" s="24">
        <f t="shared" si="265"/>
        <v>46081</v>
      </c>
      <c r="O816" s="1" t="str">
        <f>Items!$U$156</f>
        <v>Прочие доходы</v>
      </c>
      <c r="P816" s="1" t="str">
        <f>Items!$V$157</f>
        <v>%% по финвложениям</v>
      </c>
      <c r="Q816" s="1" t="str">
        <f>Items!$V$157</f>
        <v>%% по финвложениям</v>
      </c>
      <c r="Y816" s="1">
        <f t="shared" si="264"/>
        <v>8333.3333333333339</v>
      </c>
      <c r="AC816" s="31" t="str">
        <f>IF(OR(RepP!$J$3="",RepP!$J$3=0,COUNTIF(Lists!$D:$D,RepP!$J$3)=0),Lists!$D$9,IF(RepP!$J$3=Lists!$D$9,Lists!$D$9,IF(RepP!$J$3=$E816,RepP!$J$3,"")))</f>
        <v>Все проекты</v>
      </c>
      <c r="AD816" s="31">
        <f>IF(OR(U816="",U816=0),0,MAX(AD$2:AD815)+1)</f>
        <v>0</v>
      </c>
    </row>
    <row r="817" spans="1:30" x14ac:dyDescent="0.3">
      <c r="A817" s="41">
        <f>ROW()</f>
        <v>817</v>
      </c>
      <c r="B817" s="26">
        <f>IF(AND(O817=0,P817=0,Q817=0,Y817=0),0,IF(OR(COUNTIFS(Items!$E:$E,O817,Items!$F:$F,P817,Items!$G:$G,Q817)=1,COUNTIFS(Items!$M:$M,O817,Items!$N:$N,P817,Items!$O:$O,Q817)=1,COUNTIFS(Items!$U:$U,O817,Items!$V:$V,P817,Items!$W:$W,Q817)=1),0,1))</f>
        <v>0</v>
      </c>
      <c r="D817" s="24">
        <f>D793</f>
        <v>45382</v>
      </c>
      <c r="O817" s="1" t="str">
        <f>Items!$M$209</f>
        <v>Поступление %% по вложениям</v>
      </c>
      <c r="P817" s="1" t="str">
        <f>Items!$M$209</f>
        <v>Поступление %% по вложениям</v>
      </c>
      <c r="Q817" s="1" t="str">
        <f>Items!$M$209</f>
        <v>Поступление %% по вложениям</v>
      </c>
      <c r="Y817" s="1">
        <f>0</f>
        <v>0</v>
      </c>
      <c r="AC817" s="31" t="str">
        <f>IF(OR(RepP!$J$3="",RepP!$J$3=0,COUNTIF(Lists!$D:$D,RepP!$J$3)=0),Lists!$D$9,IF(RepP!$J$3=Lists!$D$9,Lists!$D$9,IF(RepP!$J$3=$E817,RepP!$J$3,"")))</f>
        <v>Все проекты</v>
      </c>
      <c r="AD817" s="31">
        <f>IF(OR(U817="",U817=0),0,MAX(AD$2:AD816)+1)</f>
        <v>0</v>
      </c>
    </row>
    <row r="818" spans="1:30" x14ac:dyDescent="0.3">
      <c r="A818" s="41">
        <f>ROW()</f>
        <v>818</v>
      </c>
      <c r="B818" s="26">
        <f>IF(AND(O818=0,P818=0,Q818=0,Y818=0),0,IF(OR(COUNTIFS(Items!$E:$E,O818,Items!$F:$F,P818,Items!$G:$G,Q818)=1,COUNTIFS(Items!$M:$M,O818,Items!$N:$N,P818,Items!$O:$O,Q818)=1,COUNTIFS(Items!$U:$U,O818,Items!$V:$V,P818,Items!$W:$W,Q818)=1),0,1))</f>
        <v>0</v>
      </c>
      <c r="D818" s="24">
        <f>EOMONTH(D817+1,0)</f>
        <v>45412</v>
      </c>
      <c r="O818" s="1" t="str">
        <f>Items!$M$209</f>
        <v>Поступление %% по вложениям</v>
      </c>
      <c r="P818" s="1" t="str">
        <f>Items!$M$209</f>
        <v>Поступление %% по вложениям</v>
      </c>
      <c r="Q818" s="1" t="str">
        <f>Items!$M$209</f>
        <v>Поступление %% по вложениям</v>
      </c>
      <c r="Y818" s="1">
        <f>0</f>
        <v>0</v>
      </c>
      <c r="AC818" s="31" t="str">
        <f>IF(OR(RepP!$J$3="",RepP!$J$3=0,COUNTIF(Lists!$D:$D,RepP!$J$3)=0),Lists!$D$9,IF(RepP!$J$3=Lists!$D$9,Lists!$D$9,IF(RepP!$J$3=$E818,RepP!$J$3,"")))</f>
        <v>Все проекты</v>
      </c>
      <c r="AD818" s="31">
        <f>IF(OR(U818="",U818=0),0,MAX(AD$2:AD817)+1)</f>
        <v>0</v>
      </c>
    </row>
    <row r="819" spans="1:30" x14ac:dyDescent="0.3">
      <c r="A819" s="41">
        <f>ROW()</f>
        <v>819</v>
      </c>
      <c r="B819" s="26">
        <f>IF(AND(O819=0,P819=0,Q819=0,Y819=0),0,IF(OR(COUNTIFS(Items!$E:$E,O819,Items!$F:$F,P819,Items!$G:$G,Q819)=1,COUNTIFS(Items!$M:$M,O819,Items!$N:$N,P819,Items!$O:$O,Q819)=1,COUNTIFS(Items!$U:$U,O819,Items!$V:$V,P819,Items!$W:$W,Q819)=1),0,1))</f>
        <v>0</v>
      </c>
      <c r="D819" s="24">
        <f t="shared" ref="D819:D840" si="266">EOMONTH(D818+1,0)</f>
        <v>45443</v>
      </c>
      <c r="O819" s="1" t="str">
        <f>Items!$M$209</f>
        <v>Поступление %% по вложениям</v>
      </c>
      <c r="P819" s="1" t="str">
        <f>Items!$M$209</f>
        <v>Поступление %% по вложениям</v>
      </c>
      <c r="Q819" s="1" t="str">
        <f>Items!$M$209</f>
        <v>Поступление %% по вложениям</v>
      </c>
      <c r="Y819" s="1">
        <f>SUM(Y793:Y795)</f>
        <v>25000</v>
      </c>
      <c r="AC819" s="31" t="str">
        <f>IF(OR(RepP!$J$3="",RepP!$J$3=0,COUNTIF(Lists!$D:$D,RepP!$J$3)=0),Lists!$D$9,IF(RepP!$J$3=Lists!$D$9,Lists!$D$9,IF(RepP!$J$3=$E819,RepP!$J$3,"")))</f>
        <v>Все проекты</v>
      </c>
      <c r="AD819" s="31">
        <f>IF(OR(U819="",U819=0),0,MAX(AD$2:AD818)+1)</f>
        <v>0</v>
      </c>
    </row>
    <row r="820" spans="1:30" x14ac:dyDescent="0.3">
      <c r="A820" s="41">
        <f>ROW()</f>
        <v>820</v>
      </c>
      <c r="B820" s="26">
        <f>IF(AND(O820=0,P820=0,Q820=0,Y820=0),0,IF(OR(COUNTIFS(Items!$E:$E,O820,Items!$F:$F,P820,Items!$G:$G,Q820)=1,COUNTIFS(Items!$M:$M,O820,Items!$N:$N,P820,Items!$O:$O,Q820)=1,COUNTIFS(Items!$U:$U,O820,Items!$V:$V,P820,Items!$W:$W,Q820)=1),0,1))</f>
        <v>0</v>
      </c>
      <c r="D820" s="24">
        <f t="shared" si="266"/>
        <v>45473</v>
      </c>
      <c r="O820" s="1" t="str">
        <f>Items!$M$209</f>
        <v>Поступление %% по вложениям</v>
      </c>
      <c r="P820" s="1" t="str">
        <f>Items!$M$209</f>
        <v>Поступление %% по вложениям</v>
      </c>
      <c r="Q820" s="1" t="str">
        <f>Items!$M$209</f>
        <v>Поступление %% по вложениям</v>
      </c>
      <c r="Y820" s="1">
        <f>0</f>
        <v>0</v>
      </c>
      <c r="AC820" s="31" t="str">
        <f>IF(OR(RepP!$J$3="",RepP!$J$3=0,COUNTIF(Lists!$D:$D,RepP!$J$3)=0),Lists!$D$9,IF(RepP!$J$3=Lists!$D$9,Lists!$D$9,IF(RepP!$J$3=$E820,RepP!$J$3,"")))</f>
        <v>Все проекты</v>
      </c>
      <c r="AD820" s="31">
        <f>IF(OR(U820="",U820=0),0,MAX(AD$2:AD819)+1)</f>
        <v>0</v>
      </c>
    </row>
    <row r="821" spans="1:30" x14ac:dyDescent="0.3">
      <c r="A821" s="41">
        <f>ROW()</f>
        <v>821</v>
      </c>
      <c r="B821" s="26">
        <f>IF(AND(O821=0,P821=0,Q821=0,Y821=0),0,IF(OR(COUNTIFS(Items!$E:$E,O821,Items!$F:$F,P821,Items!$G:$G,Q821)=1,COUNTIFS(Items!$M:$M,O821,Items!$N:$N,P821,Items!$O:$O,Q821)=1,COUNTIFS(Items!$U:$U,O821,Items!$V:$V,P821,Items!$W:$W,Q821)=1),0,1))</f>
        <v>0</v>
      </c>
      <c r="D821" s="24">
        <f t="shared" si="266"/>
        <v>45504</v>
      </c>
      <c r="O821" s="1" t="str">
        <f>Items!$M$209</f>
        <v>Поступление %% по вложениям</v>
      </c>
      <c r="P821" s="1" t="str">
        <f>Items!$M$209</f>
        <v>Поступление %% по вложениям</v>
      </c>
      <c r="Q821" s="1" t="str">
        <f>Items!$M$209</f>
        <v>Поступление %% по вложениям</v>
      </c>
      <c r="Y821" s="1">
        <f>0</f>
        <v>0</v>
      </c>
      <c r="AC821" s="31" t="str">
        <f>IF(OR(RepP!$J$3="",RepP!$J$3=0,COUNTIF(Lists!$D:$D,RepP!$J$3)=0),Lists!$D$9,IF(RepP!$J$3=Lists!$D$9,Lists!$D$9,IF(RepP!$J$3=$E821,RepP!$J$3,"")))</f>
        <v>Все проекты</v>
      </c>
      <c r="AD821" s="31">
        <f>IF(OR(U821="",U821=0),0,MAX(AD$2:AD820)+1)</f>
        <v>0</v>
      </c>
    </row>
    <row r="822" spans="1:30" x14ac:dyDescent="0.3">
      <c r="A822" s="41">
        <f>ROW()</f>
        <v>822</v>
      </c>
      <c r="B822" s="26">
        <f>IF(AND(O822=0,P822=0,Q822=0,Y822=0),0,IF(OR(COUNTIFS(Items!$E:$E,O822,Items!$F:$F,P822,Items!$G:$G,Q822)=1,COUNTIFS(Items!$M:$M,O822,Items!$N:$N,P822,Items!$O:$O,Q822)=1,COUNTIFS(Items!$U:$U,O822,Items!$V:$V,P822,Items!$W:$W,Q822)=1),0,1))</f>
        <v>0</v>
      </c>
      <c r="D822" s="24">
        <f t="shared" si="266"/>
        <v>45535</v>
      </c>
      <c r="O822" s="1" t="str">
        <f>Items!$M$209</f>
        <v>Поступление %% по вложениям</v>
      </c>
      <c r="P822" s="1" t="str">
        <f>Items!$M$209</f>
        <v>Поступление %% по вложениям</v>
      </c>
      <c r="Q822" s="1" t="str">
        <f>Items!$M$209</f>
        <v>Поступление %% по вложениям</v>
      </c>
      <c r="Y822" s="1">
        <f t="shared" ref="Y822" si="267">SUM(Y796:Y798)</f>
        <v>25000</v>
      </c>
      <c r="AC822" s="31" t="str">
        <f>IF(OR(RepP!$J$3="",RepP!$J$3=0,COUNTIF(Lists!$D:$D,RepP!$J$3)=0),Lists!$D$9,IF(RepP!$J$3=Lists!$D$9,Lists!$D$9,IF(RepP!$J$3=$E822,RepP!$J$3,"")))</f>
        <v>Все проекты</v>
      </c>
      <c r="AD822" s="31">
        <f>IF(OR(U822="",U822=0),0,MAX(AD$2:AD821)+1)</f>
        <v>0</v>
      </c>
    </row>
    <row r="823" spans="1:30" x14ac:dyDescent="0.3">
      <c r="A823" s="41">
        <f>ROW()</f>
        <v>823</v>
      </c>
      <c r="B823" s="26">
        <f>IF(AND(O823=0,P823=0,Q823=0,Y823=0),0,IF(OR(COUNTIFS(Items!$E:$E,O823,Items!$F:$F,P823,Items!$G:$G,Q823)=1,COUNTIFS(Items!$M:$M,O823,Items!$N:$N,P823,Items!$O:$O,Q823)=1,COUNTIFS(Items!$U:$U,O823,Items!$V:$V,P823,Items!$W:$W,Q823)=1),0,1))</f>
        <v>0</v>
      </c>
      <c r="D823" s="24">
        <f t="shared" si="266"/>
        <v>45565</v>
      </c>
      <c r="O823" s="1" t="str">
        <f>Items!$M$209</f>
        <v>Поступление %% по вложениям</v>
      </c>
      <c r="P823" s="1" t="str">
        <f>Items!$M$209</f>
        <v>Поступление %% по вложениям</v>
      </c>
      <c r="Q823" s="1" t="str">
        <f>Items!$M$209</f>
        <v>Поступление %% по вложениям</v>
      </c>
      <c r="Y823" s="1">
        <f>0</f>
        <v>0</v>
      </c>
      <c r="AC823" s="31" t="str">
        <f>IF(OR(RepP!$J$3="",RepP!$J$3=0,COUNTIF(Lists!$D:$D,RepP!$J$3)=0),Lists!$D$9,IF(RepP!$J$3=Lists!$D$9,Lists!$D$9,IF(RepP!$J$3=$E823,RepP!$J$3,"")))</f>
        <v>Все проекты</v>
      </c>
      <c r="AD823" s="31">
        <f>IF(OR(U823="",U823=0),0,MAX(AD$2:AD822)+1)</f>
        <v>0</v>
      </c>
    </row>
    <row r="824" spans="1:30" x14ac:dyDescent="0.3">
      <c r="A824" s="41">
        <f>ROW()</f>
        <v>824</v>
      </c>
      <c r="B824" s="26">
        <f>IF(AND(O824=0,P824=0,Q824=0,Y824=0),0,IF(OR(COUNTIFS(Items!$E:$E,O824,Items!$F:$F,P824,Items!$G:$G,Q824)=1,COUNTIFS(Items!$M:$M,O824,Items!$N:$N,P824,Items!$O:$O,Q824)=1,COUNTIFS(Items!$U:$U,O824,Items!$V:$V,P824,Items!$W:$W,Q824)=1),0,1))</f>
        <v>0</v>
      </c>
      <c r="D824" s="24">
        <f t="shared" si="266"/>
        <v>45596</v>
      </c>
      <c r="O824" s="1" t="str">
        <f>Items!$M$209</f>
        <v>Поступление %% по вложениям</v>
      </c>
      <c r="P824" s="1" t="str">
        <f>Items!$M$209</f>
        <v>Поступление %% по вложениям</v>
      </c>
      <c r="Q824" s="1" t="str">
        <f>Items!$M$209</f>
        <v>Поступление %% по вложениям</v>
      </c>
      <c r="Y824" s="1">
        <f>0</f>
        <v>0</v>
      </c>
      <c r="AC824" s="31" t="str">
        <f>IF(OR(RepP!$J$3="",RepP!$J$3=0,COUNTIF(Lists!$D:$D,RepP!$J$3)=0),Lists!$D$9,IF(RepP!$J$3=Lists!$D$9,Lists!$D$9,IF(RepP!$J$3=$E824,RepP!$J$3,"")))</f>
        <v>Все проекты</v>
      </c>
      <c r="AD824" s="31">
        <f>IF(OR(U824="",U824=0),0,MAX(AD$2:AD823)+1)</f>
        <v>0</v>
      </c>
    </row>
    <row r="825" spans="1:30" x14ac:dyDescent="0.3">
      <c r="A825" s="41">
        <f>ROW()</f>
        <v>825</v>
      </c>
      <c r="B825" s="26">
        <f>IF(AND(O825=0,P825=0,Q825=0,Y825=0),0,IF(OR(COUNTIFS(Items!$E:$E,O825,Items!$F:$F,P825,Items!$G:$G,Q825)=1,COUNTIFS(Items!$M:$M,O825,Items!$N:$N,P825,Items!$O:$O,Q825)=1,COUNTIFS(Items!$U:$U,O825,Items!$V:$V,P825,Items!$W:$W,Q825)=1),0,1))</f>
        <v>0</v>
      </c>
      <c r="D825" s="24">
        <f t="shared" si="266"/>
        <v>45626</v>
      </c>
      <c r="O825" s="1" t="str">
        <f>Items!$M$209</f>
        <v>Поступление %% по вложениям</v>
      </c>
      <c r="P825" s="1" t="str">
        <f>Items!$M$209</f>
        <v>Поступление %% по вложениям</v>
      </c>
      <c r="Q825" s="1" t="str">
        <f>Items!$M$209</f>
        <v>Поступление %% по вложениям</v>
      </c>
      <c r="Y825" s="1">
        <f t="shared" ref="Y825" si="268">SUM(Y799:Y801)</f>
        <v>25000</v>
      </c>
      <c r="AC825" s="31" t="str">
        <f>IF(OR(RepP!$J$3="",RepP!$J$3=0,COUNTIF(Lists!$D:$D,RepP!$J$3)=0),Lists!$D$9,IF(RepP!$J$3=Lists!$D$9,Lists!$D$9,IF(RepP!$J$3=$E825,RepP!$J$3,"")))</f>
        <v>Все проекты</v>
      </c>
      <c r="AD825" s="31">
        <f>IF(OR(U825="",U825=0),0,MAX(AD$2:AD824)+1)</f>
        <v>0</v>
      </c>
    </row>
    <row r="826" spans="1:30" x14ac:dyDescent="0.3">
      <c r="A826" s="41">
        <f>ROW()</f>
        <v>826</v>
      </c>
      <c r="B826" s="26">
        <f>IF(AND(O826=0,P826=0,Q826=0,Y826=0),0,IF(OR(COUNTIFS(Items!$E:$E,O826,Items!$F:$F,P826,Items!$G:$G,Q826)=1,COUNTIFS(Items!$M:$M,O826,Items!$N:$N,P826,Items!$O:$O,Q826)=1,COUNTIFS(Items!$U:$U,O826,Items!$V:$V,P826,Items!$W:$W,Q826)=1),0,1))</f>
        <v>0</v>
      </c>
      <c r="D826" s="24">
        <f t="shared" si="266"/>
        <v>45657</v>
      </c>
      <c r="O826" s="1" t="str">
        <f>Items!$M$209</f>
        <v>Поступление %% по вложениям</v>
      </c>
      <c r="P826" s="1" t="str">
        <f>Items!$M$209</f>
        <v>Поступление %% по вложениям</v>
      </c>
      <c r="Q826" s="1" t="str">
        <f>Items!$M$209</f>
        <v>Поступление %% по вложениям</v>
      </c>
      <c r="Y826" s="1">
        <f>0</f>
        <v>0</v>
      </c>
      <c r="AC826" s="31" t="str">
        <f>IF(OR(RepP!$J$3="",RepP!$J$3=0,COUNTIF(Lists!$D:$D,RepP!$J$3)=0),Lists!$D$9,IF(RepP!$J$3=Lists!$D$9,Lists!$D$9,IF(RepP!$J$3=$E826,RepP!$J$3,"")))</f>
        <v>Все проекты</v>
      </c>
      <c r="AD826" s="31">
        <f>IF(OR(U826="",U826=0),0,MAX(AD$2:AD825)+1)</f>
        <v>0</v>
      </c>
    </row>
    <row r="827" spans="1:30" x14ac:dyDescent="0.3">
      <c r="A827" s="41">
        <f>ROW()</f>
        <v>827</v>
      </c>
      <c r="B827" s="26">
        <f>IF(AND(O827=0,P827=0,Q827=0,Y827=0),0,IF(OR(COUNTIFS(Items!$E:$E,O827,Items!$F:$F,P827,Items!$G:$G,Q827)=1,COUNTIFS(Items!$M:$M,O827,Items!$N:$N,P827,Items!$O:$O,Q827)=1,COUNTIFS(Items!$U:$U,O827,Items!$V:$V,P827,Items!$W:$W,Q827)=1),0,1))</f>
        <v>0</v>
      </c>
      <c r="D827" s="24">
        <f t="shared" si="266"/>
        <v>45688</v>
      </c>
      <c r="O827" s="1" t="str">
        <f>Items!$M$209</f>
        <v>Поступление %% по вложениям</v>
      </c>
      <c r="P827" s="1" t="str">
        <f>Items!$M$209</f>
        <v>Поступление %% по вложениям</v>
      </c>
      <c r="Q827" s="1" t="str">
        <f>Items!$M$209</f>
        <v>Поступление %% по вложениям</v>
      </c>
      <c r="Y827" s="1">
        <f>0</f>
        <v>0</v>
      </c>
      <c r="AC827" s="31" t="str">
        <f>IF(OR(RepP!$J$3="",RepP!$J$3=0,COUNTIF(Lists!$D:$D,RepP!$J$3)=0),Lists!$D$9,IF(RepP!$J$3=Lists!$D$9,Lists!$D$9,IF(RepP!$J$3=$E827,RepP!$J$3,"")))</f>
        <v>Все проекты</v>
      </c>
      <c r="AD827" s="31">
        <f>IF(OR(U827="",U827=0),0,MAX(AD$2:AD826)+1)</f>
        <v>0</v>
      </c>
    </row>
    <row r="828" spans="1:30" x14ac:dyDescent="0.3">
      <c r="A828" s="41">
        <f>ROW()</f>
        <v>828</v>
      </c>
      <c r="B828" s="26">
        <f>IF(AND(O828=0,P828=0,Q828=0,Y828=0),0,IF(OR(COUNTIFS(Items!$E:$E,O828,Items!$F:$F,P828,Items!$G:$G,Q828)=1,COUNTIFS(Items!$M:$M,O828,Items!$N:$N,P828,Items!$O:$O,Q828)=1,COUNTIFS(Items!$U:$U,O828,Items!$V:$V,P828,Items!$W:$W,Q828)=1),0,1))</f>
        <v>0</v>
      </c>
      <c r="D828" s="24">
        <f t="shared" si="266"/>
        <v>45716</v>
      </c>
      <c r="O828" s="1" t="str">
        <f>Items!$M$209</f>
        <v>Поступление %% по вложениям</v>
      </c>
      <c r="P828" s="1" t="str">
        <f>Items!$M$209</f>
        <v>Поступление %% по вложениям</v>
      </c>
      <c r="Q828" s="1" t="str">
        <f>Items!$M$209</f>
        <v>Поступление %% по вложениям</v>
      </c>
      <c r="Y828" s="1">
        <f t="shared" ref="Y828" si="269">SUM(Y802:Y804)</f>
        <v>25000</v>
      </c>
      <c r="AC828" s="31" t="str">
        <f>IF(OR(RepP!$J$3="",RepP!$J$3=0,COUNTIF(Lists!$D:$D,RepP!$J$3)=0),Lists!$D$9,IF(RepP!$J$3=Lists!$D$9,Lists!$D$9,IF(RepP!$J$3=$E828,RepP!$J$3,"")))</f>
        <v>Все проекты</v>
      </c>
      <c r="AD828" s="31">
        <f>IF(OR(U828="",U828=0),0,MAX(AD$2:AD827)+1)</f>
        <v>0</v>
      </c>
    </row>
    <row r="829" spans="1:30" x14ac:dyDescent="0.3">
      <c r="A829" s="41">
        <f>ROW()</f>
        <v>829</v>
      </c>
      <c r="B829" s="26">
        <f>IF(AND(O829=0,P829=0,Q829=0,Y829=0),0,IF(OR(COUNTIFS(Items!$E:$E,O829,Items!$F:$F,P829,Items!$G:$G,Q829)=1,COUNTIFS(Items!$M:$M,O829,Items!$N:$N,P829,Items!$O:$O,Q829)=1,COUNTIFS(Items!$U:$U,O829,Items!$V:$V,P829,Items!$W:$W,Q829)=1),0,1))</f>
        <v>0</v>
      </c>
      <c r="D829" s="24">
        <f t="shared" si="266"/>
        <v>45747</v>
      </c>
      <c r="O829" s="1" t="str">
        <f>Items!$M$209</f>
        <v>Поступление %% по вложениям</v>
      </c>
      <c r="P829" s="1" t="str">
        <f>Items!$M$209</f>
        <v>Поступление %% по вложениям</v>
      </c>
      <c r="Q829" s="1" t="str">
        <f>Items!$M$209</f>
        <v>Поступление %% по вложениям</v>
      </c>
      <c r="Y829" s="1">
        <f>0</f>
        <v>0</v>
      </c>
      <c r="AC829" s="31" t="str">
        <f>IF(OR(RepP!$J$3="",RepP!$J$3=0,COUNTIF(Lists!$D:$D,RepP!$J$3)=0),Lists!$D$9,IF(RepP!$J$3=Lists!$D$9,Lists!$D$9,IF(RepP!$J$3=$E829,RepP!$J$3,"")))</f>
        <v>Все проекты</v>
      </c>
      <c r="AD829" s="31">
        <f>IF(OR(U829="",U829=0),0,MAX(AD$2:AD828)+1)</f>
        <v>0</v>
      </c>
    </row>
    <row r="830" spans="1:30" x14ac:dyDescent="0.3">
      <c r="A830" s="41">
        <f>ROW()</f>
        <v>830</v>
      </c>
      <c r="B830" s="26">
        <f>IF(AND(O830=0,P830=0,Q830=0,Y830=0),0,IF(OR(COUNTIFS(Items!$E:$E,O830,Items!$F:$F,P830,Items!$G:$G,Q830)=1,COUNTIFS(Items!$M:$M,O830,Items!$N:$N,P830,Items!$O:$O,Q830)=1,COUNTIFS(Items!$U:$U,O830,Items!$V:$V,P830,Items!$W:$W,Q830)=1),0,1))</f>
        <v>0</v>
      </c>
      <c r="D830" s="24">
        <f t="shared" si="266"/>
        <v>45777</v>
      </c>
      <c r="O830" s="1" t="str">
        <f>Items!$M$209</f>
        <v>Поступление %% по вложениям</v>
      </c>
      <c r="P830" s="1" t="str">
        <f>Items!$M$209</f>
        <v>Поступление %% по вложениям</v>
      </c>
      <c r="Q830" s="1" t="str">
        <f>Items!$M$209</f>
        <v>Поступление %% по вложениям</v>
      </c>
      <c r="Y830" s="1">
        <f>0</f>
        <v>0</v>
      </c>
      <c r="AC830" s="31" t="str">
        <f>IF(OR(RepP!$J$3="",RepP!$J$3=0,COUNTIF(Lists!$D:$D,RepP!$J$3)=0),Lists!$D$9,IF(RepP!$J$3=Lists!$D$9,Lists!$D$9,IF(RepP!$J$3=$E830,RepP!$J$3,"")))</f>
        <v>Все проекты</v>
      </c>
      <c r="AD830" s="31">
        <f>IF(OR(U830="",U830=0),0,MAX(AD$2:AD829)+1)</f>
        <v>0</v>
      </c>
    </row>
    <row r="831" spans="1:30" x14ac:dyDescent="0.3">
      <c r="A831" s="41">
        <f>ROW()</f>
        <v>831</v>
      </c>
      <c r="B831" s="26">
        <f>IF(AND(O831=0,P831=0,Q831=0,Y831=0),0,IF(OR(COUNTIFS(Items!$E:$E,O831,Items!$F:$F,P831,Items!$G:$G,Q831)=1,COUNTIFS(Items!$M:$M,O831,Items!$N:$N,P831,Items!$O:$O,Q831)=1,COUNTIFS(Items!$U:$U,O831,Items!$V:$V,P831,Items!$W:$W,Q831)=1),0,1))</f>
        <v>0</v>
      </c>
      <c r="D831" s="24">
        <f t="shared" si="266"/>
        <v>45808</v>
      </c>
      <c r="O831" s="1" t="str">
        <f>Items!$M$209</f>
        <v>Поступление %% по вложениям</v>
      </c>
      <c r="P831" s="1" t="str">
        <f>Items!$M$209</f>
        <v>Поступление %% по вложениям</v>
      </c>
      <c r="Q831" s="1" t="str">
        <f>Items!$M$209</f>
        <v>Поступление %% по вложениям</v>
      </c>
      <c r="Y831" s="1">
        <f t="shared" ref="Y831" si="270">SUM(Y805:Y807)</f>
        <v>25000</v>
      </c>
      <c r="AC831" s="31" t="str">
        <f>IF(OR(RepP!$J$3="",RepP!$J$3=0,COUNTIF(Lists!$D:$D,RepP!$J$3)=0),Lists!$D$9,IF(RepP!$J$3=Lists!$D$9,Lists!$D$9,IF(RepP!$J$3=$E831,RepP!$J$3,"")))</f>
        <v>Все проекты</v>
      </c>
      <c r="AD831" s="31">
        <f>IF(OR(U831="",U831=0),0,MAX(AD$2:AD830)+1)</f>
        <v>0</v>
      </c>
    </row>
    <row r="832" spans="1:30" x14ac:dyDescent="0.3">
      <c r="A832" s="41">
        <f>ROW()</f>
        <v>832</v>
      </c>
      <c r="B832" s="26">
        <f>IF(AND(O832=0,P832=0,Q832=0,Y832=0),0,IF(OR(COUNTIFS(Items!$E:$E,O832,Items!$F:$F,P832,Items!$G:$G,Q832)=1,COUNTIFS(Items!$M:$M,O832,Items!$N:$N,P832,Items!$O:$O,Q832)=1,COUNTIFS(Items!$U:$U,O832,Items!$V:$V,P832,Items!$W:$W,Q832)=1),0,1))</f>
        <v>0</v>
      </c>
      <c r="D832" s="24">
        <f t="shared" si="266"/>
        <v>45838</v>
      </c>
      <c r="O832" s="1" t="str">
        <f>Items!$M$209</f>
        <v>Поступление %% по вложениям</v>
      </c>
      <c r="P832" s="1" t="str">
        <f>Items!$M$209</f>
        <v>Поступление %% по вложениям</v>
      </c>
      <c r="Q832" s="1" t="str">
        <f>Items!$M$209</f>
        <v>Поступление %% по вложениям</v>
      </c>
      <c r="Y832" s="1">
        <f>0</f>
        <v>0</v>
      </c>
      <c r="AC832" s="31" t="str">
        <f>IF(OR(RepP!$J$3="",RepP!$J$3=0,COUNTIF(Lists!$D:$D,RepP!$J$3)=0),Lists!$D$9,IF(RepP!$J$3=Lists!$D$9,Lists!$D$9,IF(RepP!$J$3=$E832,RepP!$J$3,"")))</f>
        <v>Все проекты</v>
      </c>
      <c r="AD832" s="31">
        <f>IF(OR(U832="",U832=0),0,MAX(AD$2:AD831)+1)</f>
        <v>0</v>
      </c>
    </row>
    <row r="833" spans="1:30" x14ac:dyDescent="0.3">
      <c r="A833" s="41">
        <f>ROW()</f>
        <v>833</v>
      </c>
      <c r="B833" s="26">
        <f>IF(AND(O833=0,P833=0,Q833=0,Y833=0),0,IF(OR(COUNTIFS(Items!$E:$E,O833,Items!$F:$F,P833,Items!$G:$G,Q833)=1,COUNTIFS(Items!$M:$M,O833,Items!$N:$N,P833,Items!$O:$O,Q833)=1,COUNTIFS(Items!$U:$U,O833,Items!$V:$V,P833,Items!$W:$W,Q833)=1),0,1))</f>
        <v>0</v>
      </c>
      <c r="D833" s="24">
        <f t="shared" si="266"/>
        <v>45869</v>
      </c>
      <c r="O833" s="1" t="str">
        <f>Items!$M$209</f>
        <v>Поступление %% по вложениям</v>
      </c>
      <c r="P833" s="1" t="str">
        <f>Items!$M$209</f>
        <v>Поступление %% по вложениям</v>
      </c>
      <c r="Q833" s="1" t="str">
        <f>Items!$M$209</f>
        <v>Поступление %% по вложениям</v>
      </c>
      <c r="Y833" s="1">
        <f>0</f>
        <v>0</v>
      </c>
      <c r="AC833" s="31" t="str">
        <f>IF(OR(RepP!$J$3="",RepP!$J$3=0,COUNTIF(Lists!$D:$D,RepP!$J$3)=0),Lists!$D$9,IF(RepP!$J$3=Lists!$D$9,Lists!$D$9,IF(RepP!$J$3=$E833,RepP!$J$3,"")))</f>
        <v>Все проекты</v>
      </c>
      <c r="AD833" s="31">
        <f>IF(OR(U833="",U833=0),0,MAX(AD$2:AD832)+1)</f>
        <v>0</v>
      </c>
    </row>
    <row r="834" spans="1:30" x14ac:dyDescent="0.3">
      <c r="A834" s="41">
        <f>ROW()</f>
        <v>834</v>
      </c>
      <c r="B834" s="26">
        <f>IF(AND(O834=0,P834=0,Q834=0,Y834=0),0,IF(OR(COUNTIFS(Items!$E:$E,O834,Items!$F:$F,P834,Items!$G:$G,Q834)=1,COUNTIFS(Items!$M:$M,O834,Items!$N:$N,P834,Items!$O:$O,Q834)=1,COUNTIFS(Items!$U:$U,O834,Items!$V:$V,P834,Items!$W:$W,Q834)=1),0,1))</f>
        <v>0</v>
      </c>
      <c r="D834" s="24">
        <f t="shared" si="266"/>
        <v>45900</v>
      </c>
      <c r="O834" s="1" t="str">
        <f>Items!$M$209</f>
        <v>Поступление %% по вложениям</v>
      </c>
      <c r="P834" s="1" t="str">
        <f>Items!$M$209</f>
        <v>Поступление %% по вложениям</v>
      </c>
      <c r="Q834" s="1" t="str">
        <f>Items!$M$209</f>
        <v>Поступление %% по вложениям</v>
      </c>
      <c r="Y834" s="1">
        <f t="shared" ref="Y834" si="271">SUM(Y808:Y810)</f>
        <v>25000</v>
      </c>
      <c r="AC834" s="31" t="str">
        <f>IF(OR(RepP!$J$3="",RepP!$J$3=0,COUNTIF(Lists!$D:$D,RepP!$J$3)=0),Lists!$D$9,IF(RepP!$J$3=Lists!$D$9,Lists!$D$9,IF(RepP!$J$3=$E834,RepP!$J$3,"")))</f>
        <v>Все проекты</v>
      </c>
      <c r="AD834" s="31">
        <f>IF(OR(U834="",U834=0),0,MAX(AD$2:AD833)+1)</f>
        <v>0</v>
      </c>
    </row>
    <row r="835" spans="1:30" x14ac:dyDescent="0.3">
      <c r="A835" s="41">
        <f>ROW()</f>
        <v>835</v>
      </c>
      <c r="B835" s="26">
        <f>IF(AND(O835=0,P835=0,Q835=0,Y835=0),0,IF(OR(COUNTIFS(Items!$E:$E,O835,Items!$F:$F,P835,Items!$G:$G,Q835)=1,COUNTIFS(Items!$M:$M,O835,Items!$N:$N,P835,Items!$O:$O,Q835)=1,COUNTIFS(Items!$U:$U,O835,Items!$V:$V,P835,Items!$W:$W,Q835)=1),0,1))</f>
        <v>0</v>
      </c>
      <c r="D835" s="24">
        <f t="shared" si="266"/>
        <v>45930</v>
      </c>
      <c r="O835" s="1" t="str">
        <f>Items!$M$209</f>
        <v>Поступление %% по вложениям</v>
      </c>
      <c r="P835" s="1" t="str">
        <f>Items!$M$209</f>
        <v>Поступление %% по вложениям</v>
      </c>
      <c r="Q835" s="1" t="str">
        <f>Items!$M$209</f>
        <v>Поступление %% по вложениям</v>
      </c>
      <c r="Y835" s="1">
        <f>0</f>
        <v>0</v>
      </c>
      <c r="AC835" s="31" t="str">
        <f>IF(OR(RepP!$J$3="",RepP!$J$3=0,COUNTIF(Lists!$D:$D,RepP!$J$3)=0),Lists!$D$9,IF(RepP!$J$3=Lists!$D$9,Lists!$D$9,IF(RepP!$J$3=$E835,RepP!$J$3,"")))</f>
        <v>Все проекты</v>
      </c>
      <c r="AD835" s="31">
        <f>IF(OR(U835="",U835=0),0,MAX(AD$2:AD834)+1)</f>
        <v>0</v>
      </c>
    </row>
    <row r="836" spans="1:30" x14ac:dyDescent="0.3">
      <c r="A836" s="41">
        <f>ROW()</f>
        <v>836</v>
      </c>
      <c r="B836" s="26">
        <f>IF(AND(O836=0,P836=0,Q836=0,Y836=0),0,IF(OR(COUNTIFS(Items!$E:$E,O836,Items!$F:$F,P836,Items!$G:$G,Q836)=1,COUNTIFS(Items!$M:$M,O836,Items!$N:$N,P836,Items!$O:$O,Q836)=1,COUNTIFS(Items!$U:$U,O836,Items!$V:$V,P836,Items!$W:$W,Q836)=1),0,1))</f>
        <v>0</v>
      </c>
      <c r="D836" s="24">
        <f t="shared" si="266"/>
        <v>45961</v>
      </c>
      <c r="O836" s="1" t="str">
        <f>Items!$M$209</f>
        <v>Поступление %% по вложениям</v>
      </c>
      <c r="P836" s="1" t="str">
        <f>Items!$M$209</f>
        <v>Поступление %% по вложениям</v>
      </c>
      <c r="Q836" s="1" t="str">
        <f>Items!$M$209</f>
        <v>Поступление %% по вложениям</v>
      </c>
      <c r="Y836" s="1">
        <f>0</f>
        <v>0</v>
      </c>
      <c r="AC836" s="31" t="str">
        <f>IF(OR(RepP!$J$3="",RepP!$J$3=0,COUNTIF(Lists!$D:$D,RepP!$J$3)=0),Lists!$D$9,IF(RepP!$J$3=Lists!$D$9,Lists!$D$9,IF(RepP!$J$3=$E836,RepP!$J$3,"")))</f>
        <v>Все проекты</v>
      </c>
      <c r="AD836" s="31">
        <f>IF(OR(U836="",U836=0),0,MAX(AD$2:AD835)+1)</f>
        <v>0</v>
      </c>
    </row>
    <row r="837" spans="1:30" x14ac:dyDescent="0.3">
      <c r="A837" s="41">
        <f>ROW()</f>
        <v>837</v>
      </c>
      <c r="B837" s="26">
        <f>IF(AND(O837=0,P837=0,Q837=0,Y837=0),0,IF(OR(COUNTIFS(Items!$E:$E,O837,Items!$F:$F,P837,Items!$G:$G,Q837)=1,COUNTIFS(Items!$M:$M,O837,Items!$N:$N,P837,Items!$O:$O,Q837)=1,COUNTIFS(Items!$U:$U,O837,Items!$V:$V,P837,Items!$W:$W,Q837)=1),0,1))</f>
        <v>0</v>
      </c>
      <c r="D837" s="24">
        <f t="shared" si="266"/>
        <v>45991</v>
      </c>
      <c r="O837" s="1" t="str">
        <f>Items!$M$209</f>
        <v>Поступление %% по вложениям</v>
      </c>
      <c r="P837" s="1" t="str">
        <f>Items!$M$209</f>
        <v>Поступление %% по вложениям</v>
      </c>
      <c r="Q837" s="1" t="str">
        <f>Items!$M$209</f>
        <v>Поступление %% по вложениям</v>
      </c>
      <c r="Y837" s="1">
        <f t="shared" ref="Y837" si="272">SUM(Y811:Y813)</f>
        <v>25000</v>
      </c>
      <c r="AC837" s="31" t="str">
        <f>IF(OR(RepP!$J$3="",RepP!$J$3=0,COUNTIF(Lists!$D:$D,RepP!$J$3)=0),Lists!$D$9,IF(RepP!$J$3=Lists!$D$9,Lists!$D$9,IF(RepP!$J$3=$E837,RepP!$J$3,"")))</f>
        <v>Все проекты</v>
      </c>
      <c r="AD837" s="31">
        <f>IF(OR(U837="",U837=0),0,MAX(AD$2:AD836)+1)</f>
        <v>0</v>
      </c>
    </row>
    <row r="838" spans="1:30" x14ac:dyDescent="0.3">
      <c r="A838" s="41">
        <f>ROW()</f>
        <v>838</v>
      </c>
      <c r="B838" s="26">
        <f>IF(AND(O838=0,P838=0,Q838=0,Y838=0),0,IF(OR(COUNTIFS(Items!$E:$E,O838,Items!$F:$F,P838,Items!$G:$G,Q838)=1,COUNTIFS(Items!$M:$M,O838,Items!$N:$N,P838,Items!$O:$O,Q838)=1,COUNTIFS(Items!$U:$U,O838,Items!$V:$V,P838,Items!$W:$W,Q838)=1),0,1))</f>
        <v>0</v>
      </c>
      <c r="D838" s="24">
        <f t="shared" si="266"/>
        <v>46022</v>
      </c>
      <c r="O838" s="1" t="str">
        <f>Items!$M$209</f>
        <v>Поступление %% по вложениям</v>
      </c>
      <c r="P838" s="1" t="str">
        <f>Items!$M$209</f>
        <v>Поступление %% по вложениям</v>
      </c>
      <c r="Q838" s="1" t="str">
        <f>Items!$M$209</f>
        <v>Поступление %% по вложениям</v>
      </c>
      <c r="Y838" s="1">
        <f>0</f>
        <v>0</v>
      </c>
      <c r="AC838" s="31" t="str">
        <f>IF(OR(RepP!$J$3="",RepP!$J$3=0,COUNTIF(Lists!$D:$D,RepP!$J$3)=0),Lists!$D$9,IF(RepP!$J$3=Lists!$D$9,Lists!$D$9,IF(RepP!$J$3=$E838,RepP!$J$3,"")))</f>
        <v>Все проекты</v>
      </c>
      <c r="AD838" s="31">
        <f>IF(OR(U838="",U838=0),0,MAX(AD$2:AD837)+1)</f>
        <v>0</v>
      </c>
    </row>
    <row r="839" spans="1:30" x14ac:dyDescent="0.3">
      <c r="A839" s="41">
        <f>ROW()</f>
        <v>839</v>
      </c>
      <c r="B839" s="26">
        <f>IF(AND(O839=0,P839=0,Q839=0,Y839=0),0,IF(OR(COUNTIFS(Items!$E:$E,O839,Items!$F:$F,P839,Items!$G:$G,Q839)=1,COUNTIFS(Items!$M:$M,O839,Items!$N:$N,P839,Items!$O:$O,Q839)=1,COUNTIFS(Items!$U:$U,O839,Items!$V:$V,P839,Items!$W:$W,Q839)=1),0,1))</f>
        <v>0</v>
      </c>
      <c r="D839" s="24">
        <f t="shared" si="266"/>
        <v>46053</v>
      </c>
      <c r="O839" s="1" t="str">
        <f>Items!$M$209</f>
        <v>Поступление %% по вложениям</v>
      </c>
      <c r="P839" s="1" t="str">
        <f>Items!$M$209</f>
        <v>Поступление %% по вложениям</v>
      </c>
      <c r="Q839" s="1" t="str">
        <f>Items!$M$209</f>
        <v>Поступление %% по вложениям</v>
      </c>
      <c r="Y839" s="1">
        <f>0</f>
        <v>0</v>
      </c>
      <c r="AC839" s="31" t="str">
        <f>IF(OR(RepP!$J$3="",RepP!$J$3=0,COUNTIF(Lists!$D:$D,RepP!$J$3)=0),Lists!$D$9,IF(RepP!$J$3=Lists!$D$9,Lists!$D$9,IF(RepP!$J$3=$E839,RepP!$J$3,"")))</f>
        <v>Все проекты</v>
      </c>
      <c r="AD839" s="31">
        <f>IF(OR(U839="",U839=0),0,MAX(AD$2:AD838)+1)</f>
        <v>0</v>
      </c>
    </row>
    <row r="840" spans="1:30" x14ac:dyDescent="0.3">
      <c r="A840" s="41">
        <f>ROW()</f>
        <v>840</v>
      </c>
      <c r="B840" s="26">
        <f>IF(AND(O840=0,P840=0,Q840=0,Y840=0),0,IF(OR(COUNTIFS(Items!$E:$E,O840,Items!$F:$F,P840,Items!$G:$G,Q840)=1,COUNTIFS(Items!$M:$M,O840,Items!$N:$N,P840,Items!$O:$O,Q840)=1,COUNTIFS(Items!$U:$U,O840,Items!$V:$V,P840,Items!$W:$W,Q840)=1),0,1))</f>
        <v>0</v>
      </c>
      <c r="D840" s="24">
        <f t="shared" si="266"/>
        <v>46081</v>
      </c>
      <c r="O840" s="1" t="str">
        <f>Items!$M$209</f>
        <v>Поступление %% по вложениям</v>
      </c>
      <c r="P840" s="1" t="str">
        <f>Items!$M$209</f>
        <v>Поступление %% по вложениям</v>
      </c>
      <c r="Q840" s="1" t="str">
        <f>Items!$M$209</f>
        <v>Поступление %% по вложениям</v>
      </c>
      <c r="Y840" s="1">
        <f t="shared" ref="Y840" si="273">SUM(Y814:Y816)</f>
        <v>25000</v>
      </c>
      <c r="AC840" s="31" t="str">
        <f>IF(OR(RepP!$J$3="",RepP!$J$3=0,COUNTIF(Lists!$D:$D,RepP!$J$3)=0),Lists!$D$9,IF(RepP!$J$3=Lists!$D$9,Lists!$D$9,IF(RepP!$J$3=$E840,RepP!$J$3,"")))</f>
        <v>Все проекты</v>
      </c>
      <c r="AD840" s="31">
        <f>IF(OR(U840="",U840=0),0,MAX(AD$2:AD839)+1)</f>
        <v>0</v>
      </c>
    </row>
    <row r="841" spans="1:30" x14ac:dyDescent="0.3">
      <c r="A841" s="41">
        <f>ROW()</f>
        <v>841</v>
      </c>
      <c r="B841" s="26">
        <f>IF(AND(O841=0,P841=0,Q841=0,Y841=0),0,IF(OR(COUNTIFS(Items!$E:$E,O841,Items!$F:$F,P841,Items!$G:$G,Q841)=1,COUNTIFS(Items!$M:$M,O841,Items!$N:$N,P841,Items!$O:$O,Q841)=1,COUNTIFS(Items!$U:$U,O841,Items!$V:$V,P841,Items!$W:$W,Q841)=1),0,1))</f>
        <v>0</v>
      </c>
      <c r="D841" s="24">
        <v>45580</v>
      </c>
      <c r="I841" s="1" t="str">
        <f>Lists!$H$9</f>
        <v>Продукт-1</v>
      </c>
      <c r="O841" s="1" t="str">
        <f>Items!$U$9</f>
        <v>Выручка</v>
      </c>
      <c r="P841" s="1" t="str">
        <f>Items!$V$10</f>
        <v>Выручка от реализации</v>
      </c>
      <c r="Q841" s="1" t="str">
        <f>Items!$W$11</f>
        <v>Направление-1</v>
      </c>
      <c r="U841" s="1">
        <v>1</v>
      </c>
      <c r="X841" s="1">
        <v>3</v>
      </c>
      <c r="AA841" s="1">
        <f t="shared" ref="AA841" si="274">X841*2000000</f>
        <v>6000000</v>
      </c>
      <c r="AB841" s="1">
        <f t="shared" ref="AB841:AB846" si="275">AA841/120*20</f>
        <v>1000000</v>
      </c>
      <c r="AC841" s="31" t="str">
        <f>IF(OR(RepP!$J$3="",RepP!$J$3=0,COUNTIF(Lists!$D:$D,RepP!$J$3)=0),Lists!$D$9,IF(RepP!$J$3=Lists!$D$9,Lists!$D$9,IF(RepP!$J$3=$E841,RepP!$J$3,"")))</f>
        <v>Все проекты</v>
      </c>
      <c r="AD841" s="31">
        <f>IF(OR(U841="",U841=0),0,MAX(AD$2:AD840)+1)</f>
        <v>4</v>
      </c>
    </row>
    <row r="842" spans="1:30" x14ac:dyDescent="0.3">
      <c r="A842" s="41">
        <f>ROW()</f>
        <v>842</v>
      </c>
      <c r="B842" s="26">
        <f>IF(AND(O842=0,P842=0,Q842=0,Y842=0),0,IF(OR(COUNTIFS(Items!$E:$E,O842,Items!$F:$F,P842,Items!$G:$G,Q842)=1,COUNTIFS(Items!$M:$M,O842,Items!$N:$N,P842,Items!$O:$O,Q842)=1,COUNTIFS(Items!$U:$U,O842,Items!$V:$V,P842,Items!$W:$W,Q842)=1),0,1))</f>
        <v>0</v>
      </c>
      <c r="D842" s="24">
        <f t="shared" ref="D842:D843" si="276">D841+30</f>
        <v>45610</v>
      </c>
      <c r="I842" s="1" t="str">
        <f>Lists!$H$10</f>
        <v>Продукт-2</v>
      </c>
      <c r="O842" s="1" t="str">
        <f>Items!$U$9</f>
        <v>Выручка</v>
      </c>
      <c r="P842" s="1" t="str">
        <f>Items!$V$10</f>
        <v>Выручка от реализации</v>
      </c>
      <c r="Q842" s="1" t="str">
        <f>Items!$W$12</f>
        <v>Направление-2</v>
      </c>
      <c r="U842" s="1">
        <v>2</v>
      </c>
      <c r="X842" s="1">
        <v>8</v>
      </c>
      <c r="AA842" s="1">
        <f t="shared" ref="AA842" si="277">X842*1500000</f>
        <v>12000000</v>
      </c>
      <c r="AB842" s="1">
        <f t="shared" si="275"/>
        <v>2000000</v>
      </c>
      <c r="AC842" s="31" t="str">
        <f>IF(OR(RepP!$J$3="",RepP!$J$3=0,COUNTIF(Lists!$D:$D,RepP!$J$3)=0),Lists!$D$9,IF(RepP!$J$3=Lists!$D$9,Lists!$D$9,IF(RepP!$J$3=$E842,RepP!$J$3,"")))</f>
        <v>Все проекты</v>
      </c>
      <c r="AD842" s="31">
        <f>IF(OR(U842="",U842=0),0,MAX(AD$2:AD841)+1)</f>
        <v>5</v>
      </c>
    </row>
    <row r="843" spans="1:30" x14ac:dyDescent="0.3">
      <c r="A843" s="41">
        <f>ROW()</f>
        <v>843</v>
      </c>
      <c r="B843" s="26">
        <f>IF(AND(O843=0,P843=0,Q843=0,Y843=0),0,IF(OR(COUNTIFS(Items!$E:$E,O843,Items!$F:$F,P843,Items!$G:$G,Q843)=1,COUNTIFS(Items!$M:$M,O843,Items!$N:$N,P843,Items!$O:$O,Q843)=1,COUNTIFS(Items!$U:$U,O843,Items!$V:$V,P843,Items!$W:$W,Q843)=1),0,1))</f>
        <v>0</v>
      </c>
      <c r="D843" s="24">
        <f t="shared" si="276"/>
        <v>45640</v>
      </c>
      <c r="I843" s="1" t="str">
        <f>Lists!$H$9</f>
        <v>Продукт-1</v>
      </c>
      <c r="O843" s="1" t="str">
        <f>Items!$U$9</f>
        <v>Выручка</v>
      </c>
      <c r="P843" s="1" t="str">
        <f>Items!$V$10</f>
        <v>Выручка от реализации</v>
      </c>
      <c r="Q843" s="1" t="str">
        <f>Items!$W$13</f>
        <v>Направление-3</v>
      </c>
      <c r="U843" s="1">
        <v>1</v>
      </c>
      <c r="X843" s="1">
        <v>7</v>
      </c>
      <c r="AA843" s="1">
        <f t="shared" ref="AA843" si="278">X843*2584000</f>
        <v>18088000</v>
      </c>
      <c r="AB843" s="1">
        <f t="shared" si="275"/>
        <v>3014666.666666667</v>
      </c>
      <c r="AC843" s="31" t="str">
        <f>IF(OR(RepP!$J$3="",RepP!$J$3=0,COUNTIF(Lists!$D:$D,RepP!$J$3)=0),Lists!$D$9,IF(RepP!$J$3=Lists!$D$9,Lists!$D$9,IF(RepP!$J$3=$E843,RepP!$J$3,"")))</f>
        <v>Все проекты</v>
      </c>
      <c r="AD843" s="31">
        <f>IF(OR(U843="",U843=0),0,MAX(AD$2:AD842)+1)</f>
        <v>6</v>
      </c>
    </row>
    <row r="844" spans="1:30" x14ac:dyDescent="0.3">
      <c r="A844" s="41">
        <f>ROW()</f>
        <v>844</v>
      </c>
      <c r="B844" s="26">
        <f>IF(AND(O844=0,P844=0,Q844=0,Y844=0),0,IF(OR(COUNTIFS(Items!$E:$E,O844,Items!$F:$F,P844,Items!$G:$G,Q844)=1,COUNTIFS(Items!$M:$M,O844,Items!$N:$N,P844,Items!$O:$O,Q844)=1,COUNTIFS(Items!$U:$U,O844,Items!$V:$V,P844,Items!$W:$W,Q844)=1),0,1))</f>
        <v>0</v>
      </c>
      <c r="D844" s="24">
        <v>45672</v>
      </c>
      <c r="I844" s="1" t="str">
        <f>Lists!$H$9</f>
        <v>Продукт-1</v>
      </c>
      <c r="O844" s="1" t="str">
        <f>Items!$U$9</f>
        <v>Выручка</v>
      </c>
      <c r="P844" s="1" t="str">
        <f>Items!$V$10</f>
        <v>Выручка от реализации</v>
      </c>
      <c r="Q844" s="1" t="str">
        <f>Items!$W$11</f>
        <v>Направление-1</v>
      </c>
      <c r="U844" s="1">
        <v>1</v>
      </c>
      <c r="X844" s="1">
        <v>2</v>
      </c>
      <c r="AA844" s="1">
        <f t="shared" ref="AA844" si="279">X844*2000000</f>
        <v>4000000</v>
      </c>
      <c r="AB844" s="1">
        <f t="shared" si="275"/>
        <v>666666.66666666674</v>
      </c>
      <c r="AC844" s="31" t="str">
        <f>IF(OR(RepP!$J$3="",RepP!$J$3=0,COUNTIF(Lists!$D:$D,RepP!$J$3)=0),Lists!$D$9,IF(RepP!$J$3=Lists!$D$9,Lists!$D$9,IF(RepP!$J$3=$E844,RepP!$J$3,"")))</f>
        <v>Все проекты</v>
      </c>
      <c r="AD844" s="31">
        <f>IF(OR(U844="",U844=0),0,MAX(AD$2:AD843)+1)</f>
        <v>7</v>
      </c>
    </row>
    <row r="845" spans="1:30" x14ac:dyDescent="0.3">
      <c r="A845" s="41">
        <f>ROW()</f>
        <v>845</v>
      </c>
      <c r="B845" s="26">
        <f>IF(AND(O845=0,P845=0,Q845=0,Y845=0),0,IF(OR(COUNTIFS(Items!$E:$E,O845,Items!$F:$F,P845,Items!$G:$G,Q845)=1,COUNTIFS(Items!$M:$M,O845,Items!$N:$N,P845,Items!$O:$O,Q845)=1,COUNTIFS(Items!$U:$U,O845,Items!$V:$V,P845,Items!$W:$W,Q845)=1),0,1))</f>
        <v>0</v>
      </c>
      <c r="D845" s="24">
        <f t="shared" ref="D845:D846" si="280">D844+30</f>
        <v>45702</v>
      </c>
      <c r="I845" s="1" t="str">
        <f>Lists!$H$10</f>
        <v>Продукт-2</v>
      </c>
      <c r="O845" s="1" t="str">
        <f>Items!$U$9</f>
        <v>Выручка</v>
      </c>
      <c r="P845" s="1" t="str">
        <f>Items!$V$10</f>
        <v>Выручка от реализации</v>
      </c>
      <c r="Q845" s="1" t="str">
        <f>Items!$W$12</f>
        <v>Направление-2</v>
      </c>
      <c r="U845" s="1">
        <v>2</v>
      </c>
      <c r="X845" s="1">
        <v>15</v>
      </c>
      <c r="AA845" s="1">
        <f t="shared" ref="AA845" si="281">X845*1500000</f>
        <v>22500000</v>
      </c>
      <c r="AB845" s="1">
        <f t="shared" si="275"/>
        <v>3750000</v>
      </c>
      <c r="AC845" s="31" t="str">
        <f>IF(OR(RepP!$J$3="",RepP!$J$3=0,COUNTIF(Lists!$D:$D,RepP!$J$3)=0),Lists!$D$9,IF(RepP!$J$3=Lists!$D$9,Lists!$D$9,IF(RepP!$J$3=$E845,RepP!$J$3,"")))</f>
        <v>Все проекты</v>
      </c>
      <c r="AD845" s="31">
        <f>IF(OR(U845="",U845=0),0,MAX(AD$2:AD844)+1)</f>
        <v>8</v>
      </c>
    </row>
    <row r="846" spans="1:30" x14ac:dyDescent="0.3">
      <c r="A846" s="41">
        <f>ROW()</f>
        <v>846</v>
      </c>
      <c r="B846" s="26">
        <f>IF(AND(O846=0,P846=0,Q846=0,Y846=0),0,IF(OR(COUNTIFS(Items!$E:$E,O846,Items!$F:$F,P846,Items!$G:$G,Q846)=1,COUNTIFS(Items!$M:$M,O846,Items!$N:$N,P846,Items!$O:$O,Q846)=1,COUNTIFS(Items!$U:$U,O846,Items!$V:$V,P846,Items!$W:$W,Q846)=1),0,1))</f>
        <v>0</v>
      </c>
      <c r="D846" s="24">
        <f t="shared" si="280"/>
        <v>45732</v>
      </c>
      <c r="I846" s="1" t="str">
        <f>Lists!$H$11</f>
        <v>Продукт-3</v>
      </c>
      <c r="O846" s="1" t="str">
        <f>Items!$U$9</f>
        <v>Выручка</v>
      </c>
      <c r="P846" s="1" t="str">
        <f>Items!$V$10</f>
        <v>Выручка от реализации</v>
      </c>
      <c r="Q846" s="1" t="str">
        <f>Items!$W$13</f>
        <v>Направление-3</v>
      </c>
      <c r="U846" s="1">
        <v>3</v>
      </c>
      <c r="X846" s="1">
        <v>7</v>
      </c>
      <c r="AA846" s="1">
        <f t="shared" ref="AA846" si="282">X846*2584000</f>
        <v>18088000</v>
      </c>
      <c r="AB846" s="1">
        <f t="shared" si="275"/>
        <v>3014666.666666667</v>
      </c>
      <c r="AC846" s="31" t="str">
        <f>IF(OR(RepP!$J$3="",RepP!$J$3=0,COUNTIF(Lists!$D:$D,RepP!$J$3)=0),Lists!$D$9,IF(RepP!$J$3=Lists!$D$9,Lists!$D$9,IF(RepP!$J$3=$E846,RepP!$J$3,"")))</f>
        <v>Все проекты</v>
      </c>
      <c r="AD846" s="31">
        <f>IF(OR(U846="",U846=0),0,MAX(AD$2:AD845)+1)</f>
        <v>9</v>
      </c>
    </row>
    <row r="847" spans="1:30" x14ac:dyDescent="0.3">
      <c r="A847" s="41">
        <f>ROW()</f>
        <v>847</v>
      </c>
      <c r="B847" s="26">
        <f>IF(AND(O847=0,P847=0,Q847=0,Y847=0),0,IF(OR(COUNTIFS(Items!$E:$E,O847,Items!$F:$F,P847,Items!$G:$G,Q847)=1,COUNTIFS(Items!$M:$M,O847,Items!$N:$N,P847,Items!$O:$O,Q847)=1,COUNTIFS(Items!$U:$U,O847,Items!$V:$V,P847,Items!$W:$W,Q847)=1),0,1))</f>
        <v>0</v>
      </c>
      <c r="AC847" s="31" t="str">
        <f>IF(OR(RepP!$J$3="",RepP!$J$3=0,COUNTIF(Lists!$D:$D,RepP!$J$3)=0),Lists!$D$9,IF(RepP!$J$3=Lists!$D$9,Lists!$D$9,IF(RepP!$J$3=$E847,RepP!$J$3,"")))</f>
        <v>Все проекты</v>
      </c>
      <c r="AD847" s="31">
        <f>IF(OR(U847="",U847=0),0,MAX(AD$2:AD846)+1)</f>
        <v>0</v>
      </c>
    </row>
    <row r="848" spans="1:30" x14ac:dyDescent="0.3">
      <c r="A848" s="41">
        <f>ROW()</f>
        <v>848</v>
      </c>
      <c r="B848" s="26">
        <f>IF(AND(O848=0,P848=0,Q848=0,Y848=0),0,IF(OR(COUNTIFS(Items!$E:$E,O848,Items!$F:$F,P848,Items!$G:$G,Q848)=1,COUNTIFS(Items!$M:$M,O848,Items!$N:$N,P848,Items!$O:$O,Q848)=1,COUNTIFS(Items!$U:$U,O848,Items!$V:$V,P848,Items!$W:$W,Q848)=1),0,1))</f>
        <v>0</v>
      </c>
      <c r="AC848" s="31" t="str">
        <f>IF(OR(RepP!$J$3="",RepP!$J$3=0,COUNTIF(Lists!$D:$D,RepP!$J$3)=0),Lists!$D$9,IF(RepP!$J$3=Lists!$D$9,Lists!$D$9,IF(RepP!$J$3=$E848,RepP!$J$3,"")))</f>
        <v>Все проекты</v>
      </c>
      <c r="AD848" s="31">
        <f>IF(OR(U848="",U848=0),0,MAX(AD$2:AD847)+1)</f>
        <v>0</v>
      </c>
    </row>
    <row r="849" spans="1:30" x14ac:dyDescent="0.3">
      <c r="A849" s="41">
        <f>ROW()</f>
        <v>849</v>
      </c>
      <c r="B849" s="26">
        <f>IF(AND(O849=0,P849=0,Q849=0,Y849=0),0,IF(OR(COUNTIFS(Items!$E:$E,O849,Items!$F:$F,P849,Items!$G:$G,Q849)=1,COUNTIFS(Items!$M:$M,O849,Items!$N:$N,P849,Items!$O:$O,Q849)=1,COUNTIFS(Items!$U:$U,O849,Items!$V:$V,P849,Items!$W:$W,Q849)=1),0,1))</f>
        <v>0</v>
      </c>
      <c r="AC849" s="31" t="str">
        <f>IF(OR(RepP!$J$3="",RepP!$J$3=0,COUNTIF(Lists!$D:$D,RepP!$J$3)=0),Lists!$D$9,IF(RepP!$J$3=Lists!$D$9,Lists!$D$9,IF(RepP!$J$3=$E849,RepP!$J$3,"")))</f>
        <v>Все проекты</v>
      </c>
      <c r="AD849" s="31">
        <f>IF(OR(U849="",U849=0),0,MAX(AD$2:AD848)+1)</f>
        <v>0</v>
      </c>
    </row>
    <row r="850" spans="1:30" x14ac:dyDescent="0.3">
      <c r="A850" s="41">
        <f>ROW()</f>
        <v>850</v>
      </c>
      <c r="B850" s="26">
        <f>IF(AND(O850=0,P850=0,Q850=0,Y850=0),0,IF(OR(COUNTIFS(Items!$E:$E,O850,Items!$F:$F,P850,Items!$G:$G,Q850)=1,COUNTIFS(Items!$M:$M,O850,Items!$N:$N,P850,Items!$O:$O,Q850)=1,COUNTIFS(Items!$U:$U,O850,Items!$V:$V,P850,Items!$W:$W,Q850)=1),0,1))</f>
        <v>0</v>
      </c>
      <c r="AC850" s="31" t="str">
        <f>IF(OR(RepP!$J$3="",RepP!$J$3=0,COUNTIF(Lists!$D:$D,RepP!$J$3)=0),Lists!$D$9,IF(RepP!$J$3=Lists!$D$9,Lists!$D$9,IF(RepP!$J$3=$E850,RepP!$J$3,"")))</f>
        <v>Все проекты</v>
      </c>
      <c r="AD850" s="31">
        <f>IF(OR(U850="",U850=0),0,MAX(AD$2:AD849)+1)</f>
        <v>0</v>
      </c>
    </row>
    <row r="851" spans="1:30" x14ac:dyDescent="0.3">
      <c r="A851" s="41">
        <f>ROW()</f>
        <v>851</v>
      </c>
      <c r="B851" s="26">
        <f>IF(AND(O851=0,P851=0,Q851=0,Y851=0),0,IF(OR(COUNTIFS(Items!$E:$E,O851,Items!$F:$F,P851,Items!$G:$G,Q851)=1,COUNTIFS(Items!$M:$M,O851,Items!$N:$N,P851,Items!$O:$O,Q851)=1,COUNTIFS(Items!$U:$U,O851,Items!$V:$V,P851,Items!$W:$W,Q851)=1),0,1))</f>
        <v>0</v>
      </c>
      <c r="AC851" s="31" t="str">
        <f>IF(OR(RepP!$J$3="",RepP!$J$3=0,COUNTIF(Lists!$D:$D,RepP!$J$3)=0),Lists!$D$9,IF(RepP!$J$3=Lists!$D$9,Lists!$D$9,IF(RepP!$J$3=$E851,RepP!$J$3,"")))</f>
        <v>Все проекты</v>
      </c>
      <c r="AD851" s="31">
        <f>IF(OR(U851="",U851=0),0,MAX(AD$2:AD850)+1)</f>
        <v>0</v>
      </c>
    </row>
    <row r="852" spans="1:30" x14ac:dyDescent="0.3">
      <c r="A852" s="41">
        <f>ROW()</f>
        <v>852</v>
      </c>
      <c r="B852" s="26">
        <f>IF(AND(O852=0,P852=0,Q852=0,Y852=0),0,IF(OR(COUNTIFS(Items!$E:$E,O852,Items!$F:$F,P852,Items!$G:$G,Q852)=1,COUNTIFS(Items!$M:$M,O852,Items!$N:$N,P852,Items!$O:$O,Q852)=1,COUNTIFS(Items!$U:$U,O852,Items!$V:$V,P852,Items!$W:$W,Q852)=1),0,1))</f>
        <v>0</v>
      </c>
      <c r="AC852" s="31" t="str">
        <f>IF(OR(RepP!$J$3="",RepP!$J$3=0,COUNTIF(Lists!$D:$D,RepP!$J$3)=0),Lists!$D$9,IF(RepP!$J$3=Lists!$D$9,Lists!$D$9,IF(RepP!$J$3=$E852,RepP!$J$3,"")))</f>
        <v>Все проекты</v>
      </c>
      <c r="AD852" s="31">
        <f>IF(OR(U852="",U852=0),0,MAX(AD$2:AD851)+1)</f>
        <v>0</v>
      </c>
    </row>
    <row r="853" spans="1:30" x14ac:dyDescent="0.3">
      <c r="A853" s="41">
        <f>ROW()</f>
        <v>853</v>
      </c>
      <c r="B853" s="26">
        <f>IF(AND(O853=0,P853=0,Q853=0,Y853=0),0,IF(OR(COUNTIFS(Items!$E:$E,O853,Items!$F:$F,P853,Items!$G:$G,Q853)=1,COUNTIFS(Items!$M:$M,O853,Items!$N:$N,P853,Items!$O:$O,Q853)=1,COUNTIFS(Items!$U:$U,O853,Items!$V:$V,P853,Items!$W:$W,Q853)=1),0,1))</f>
        <v>0</v>
      </c>
      <c r="AC853" s="31" t="str">
        <f>IF(OR(RepP!$J$3="",RepP!$J$3=0,COUNTIF(Lists!$D:$D,RepP!$J$3)=0),Lists!$D$9,IF(RepP!$J$3=Lists!$D$9,Lists!$D$9,IF(RepP!$J$3=$E853,RepP!$J$3,"")))</f>
        <v>Все проекты</v>
      </c>
      <c r="AD853" s="31">
        <f>IF(OR(U853="",U853=0),0,MAX(AD$2:AD852)+1)</f>
        <v>0</v>
      </c>
    </row>
    <row r="854" spans="1:30" x14ac:dyDescent="0.3">
      <c r="A854" s="41">
        <f>ROW()</f>
        <v>854</v>
      </c>
      <c r="B854" s="26">
        <f>IF(AND(O854=0,P854=0,Q854=0,Y854=0),0,IF(OR(COUNTIFS(Items!$E:$E,O854,Items!$F:$F,P854,Items!$G:$G,Q854)=1,COUNTIFS(Items!$M:$M,O854,Items!$N:$N,P854,Items!$O:$O,Q854)=1,COUNTIFS(Items!$U:$U,O854,Items!$V:$V,P854,Items!$W:$W,Q854)=1),0,1))</f>
        <v>0</v>
      </c>
      <c r="AC854" s="31" t="str">
        <f>IF(OR(RepP!$J$3="",RepP!$J$3=0,COUNTIF(Lists!$D:$D,RepP!$J$3)=0),Lists!$D$9,IF(RepP!$J$3=Lists!$D$9,Lists!$D$9,IF(RepP!$J$3=$E854,RepP!$J$3,"")))</f>
        <v>Все проекты</v>
      </c>
      <c r="AD854" s="31">
        <f>IF(OR(U854="",U854=0),0,MAX(AD$2:AD853)+1)</f>
        <v>0</v>
      </c>
    </row>
    <row r="855" spans="1:30" x14ac:dyDescent="0.3">
      <c r="A855" s="41">
        <f>ROW()</f>
        <v>855</v>
      </c>
      <c r="B855" s="26">
        <f>IF(AND(O855=0,P855=0,Q855=0,Y855=0),0,IF(OR(COUNTIFS(Items!$E:$E,O855,Items!$F:$F,P855,Items!$G:$G,Q855)=1,COUNTIFS(Items!$M:$M,O855,Items!$N:$N,P855,Items!$O:$O,Q855)=1,COUNTIFS(Items!$U:$U,O855,Items!$V:$V,P855,Items!$W:$W,Q855)=1),0,1))</f>
        <v>0</v>
      </c>
      <c r="AC855" s="31" t="str">
        <f>IF(OR(RepP!$J$3="",RepP!$J$3=0,COUNTIF(Lists!$D:$D,RepP!$J$3)=0),Lists!$D$9,IF(RepP!$J$3=Lists!$D$9,Lists!$D$9,IF(RepP!$J$3=$E855,RepP!$J$3,"")))</f>
        <v>Все проекты</v>
      </c>
      <c r="AD855" s="31">
        <f>IF(OR(U855="",U855=0),0,MAX(AD$2:AD854)+1)</f>
        <v>0</v>
      </c>
    </row>
    <row r="856" spans="1:30" x14ac:dyDescent="0.3">
      <c r="A856" s="41">
        <f>ROW()</f>
        <v>856</v>
      </c>
      <c r="B856" s="26">
        <f>IF(AND(O856=0,P856=0,Q856=0,Y856=0),0,IF(OR(COUNTIFS(Items!$E:$E,O856,Items!$F:$F,P856,Items!$G:$G,Q856)=1,COUNTIFS(Items!$M:$M,O856,Items!$N:$N,P856,Items!$O:$O,Q856)=1,COUNTIFS(Items!$U:$U,O856,Items!$V:$V,P856,Items!$W:$W,Q856)=1),0,1))</f>
        <v>0</v>
      </c>
      <c r="AC856" s="31" t="str">
        <f>IF(OR(RepP!$J$3="",RepP!$J$3=0,COUNTIF(Lists!$D:$D,RepP!$J$3)=0),Lists!$D$9,IF(RepP!$J$3=Lists!$D$9,Lists!$D$9,IF(RepP!$J$3=$E856,RepP!$J$3,"")))</f>
        <v>Все проекты</v>
      </c>
      <c r="AD856" s="31">
        <f>IF(OR(U856="",U856=0),0,MAX(AD$2:AD855)+1)</f>
        <v>0</v>
      </c>
    </row>
    <row r="857" spans="1:30" x14ac:dyDescent="0.3">
      <c r="A857" s="41">
        <f>ROW()</f>
        <v>857</v>
      </c>
      <c r="B857" s="26">
        <f>IF(AND(O857=0,P857=0,Q857=0,Y857=0),0,IF(OR(COUNTIFS(Items!$E:$E,O857,Items!$F:$F,P857,Items!$G:$G,Q857)=1,COUNTIFS(Items!$M:$M,O857,Items!$N:$N,P857,Items!$O:$O,Q857)=1,COUNTIFS(Items!$U:$U,O857,Items!$V:$V,P857,Items!$W:$W,Q857)=1),0,1))</f>
        <v>0</v>
      </c>
      <c r="AC857" s="31" t="str">
        <f>IF(OR(RepP!$J$3="",RepP!$J$3=0,COUNTIF(Lists!$D:$D,RepP!$J$3)=0),Lists!$D$9,IF(RepP!$J$3=Lists!$D$9,Lists!$D$9,IF(RepP!$J$3=$E857,RepP!$J$3,"")))</f>
        <v>Все проекты</v>
      </c>
      <c r="AD857" s="31">
        <f>IF(OR(U857="",U857=0),0,MAX(AD$2:AD856)+1)</f>
        <v>0</v>
      </c>
    </row>
    <row r="858" spans="1:30" x14ac:dyDescent="0.3">
      <c r="A858" s="41">
        <f>ROW()</f>
        <v>858</v>
      </c>
      <c r="B858" s="26">
        <f>IF(AND(O858=0,P858=0,Q858=0,Y858=0),0,IF(OR(COUNTIFS(Items!$E:$E,O858,Items!$F:$F,P858,Items!$G:$G,Q858)=1,COUNTIFS(Items!$M:$M,O858,Items!$N:$N,P858,Items!$O:$O,Q858)=1,COUNTIFS(Items!$U:$U,O858,Items!$V:$V,P858,Items!$W:$W,Q858)=1),0,1))</f>
        <v>0</v>
      </c>
      <c r="AC858" s="31" t="str">
        <f>IF(OR(RepP!$J$3="",RepP!$J$3=0,COUNTIF(Lists!$D:$D,RepP!$J$3)=0),Lists!$D$9,IF(RepP!$J$3=Lists!$D$9,Lists!$D$9,IF(RepP!$J$3=$E858,RepP!$J$3,"")))</f>
        <v>Все проекты</v>
      </c>
      <c r="AD858" s="31">
        <f>IF(OR(U858="",U858=0),0,MAX(AD$2:AD857)+1)</f>
        <v>0</v>
      </c>
    </row>
    <row r="859" spans="1:30" x14ac:dyDescent="0.3">
      <c r="A859" s="41">
        <f>ROW()</f>
        <v>859</v>
      </c>
      <c r="B859" s="26">
        <f>IF(AND(O859=0,P859=0,Q859=0,Y859=0),0,IF(OR(COUNTIFS(Items!$E:$E,O859,Items!$F:$F,P859,Items!$G:$G,Q859)=1,COUNTIFS(Items!$M:$M,O859,Items!$N:$N,P859,Items!$O:$O,Q859)=1,COUNTIFS(Items!$U:$U,O859,Items!$V:$V,P859,Items!$W:$W,Q859)=1),0,1))</f>
        <v>0</v>
      </c>
      <c r="AC859" s="31" t="str">
        <f>IF(OR(RepP!$J$3="",RepP!$J$3=0,COUNTIF(Lists!$D:$D,RepP!$J$3)=0),Lists!$D$9,IF(RepP!$J$3=Lists!$D$9,Lists!$D$9,IF(RepP!$J$3=$E859,RepP!$J$3,"")))</f>
        <v>Все проекты</v>
      </c>
      <c r="AD859" s="31">
        <f>IF(OR(U859="",U859=0),0,MAX(AD$2:AD858)+1)</f>
        <v>0</v>
      </c>
    </row>
    <row r="860" spans="1:30" x14ac:dyDescent="0.3">
      <c r="A860" s="41">
        <f>ROW()</f>
        <v>860</v>
      </c>
      <c r="B860" s="26">
        <f>IF(AND(O860=0,P860=0,Q860=0,Y860=0),0,IF(OR(COUNTIFS(Items!$E:$E,O860,Items!$F:$F,P860,Items!$G:$G,Q860)=1,COUNTIFS(Items!$M:$M,O860,Items!$N:$N,P860,Items!$O:$O,Q860)=1,COUNTIFS(Items!$U:$U,O860,Items!$V:$V,P860,Items!$W:$W,Q860)=1),0,1))</f>
        <v>0</v>
      </c>
      <c r="AC860" s="31" t="str">
        <f>IF(OR(RepP!$J$3="",RepP!$J$3=0,COUNTIF(Lists!$D:$D,RepP!$J$3)=0),Lists!$D$9,IF(RepP!$J$3=Lists!$D$9,Lists!$D$9,IF(RepP!$J$3=$E860,RepP!$J$3,"")))</f>
        <v>Все проекты</v>
      </c>
      <c r="AD860" s="31">
        <f>IF(OR(U860="",U860=0),0,MAX(AD$2:AD859)+1)</f>
        <v>0</v>
      </c>
    </row>
    <row r="861" spans="1:30" x14ac:dyDescent="0.3">
      <c r="A861" s="41">
        <f>ROW()</f>
        <v>861</v>
      </c>
      <c r="B861" s="26">
        <f>IF(AND(O861=0,P861=0,Q861=0,Y861=0),0,IF(OR(COUNTIFS(Items!$E:$E,O861,Items!$F:$F,P861,Items!$G:$G,Q861)=1,COUNTIFS(Items!$M:$M,O861,Items!$N:$N,P861,Items!$O:$O,Q861)=1,COUNTIFS(Items!$U:$U,O861,Items!$V:$V,P861,Items!$W:$W,Q861)=1),0,1))</f>
        <v>0</v>
      </c>
      <c r="AC861" s="31" t="str">
        <f>IF(OR(RepP!$J$3="",RepP!$J$3=0,COUNTIF(Lists!$D:$D,RepP!$J$3)=0),Lists!$D$9,IF(RepP!$J$3=Lists!$D$9,Lists!$D$9,IF(RepP!$J$3=$E861,RepP!$J$3,"")))</f>
        <v>Все проекты</v>
      </c>
      <c r="AD861" s="31">
        <f>IF(OR(U861="",U861=0),0,MAX(AD$2:AD860)+1)</f>
        <v>0</v>
      </c>
    </row>
    <row r="862" spans="1:30" x14ac:dyDescent="0.3">
      <c r="A862" s="41">
        <f>ROW()</f>
        <v>862</v>
      </c>
      <c r="B862" s="26">
        <f>IF(AND(O862=0,P862=0,Q862=0,Y862=0),0,IF(OR(COUNTIFS(Items!$E:$E,O862,Items!$F:$F,P862,Items!$G:$G,Q862)=1,COUNTIFS(Items!$M:$M,O862,Items!$N:$N,P862,Items!$O:$O,Q862)=1,COUNTIFS(Items!$U:$U,O862,Items!$V:$V,P862,Items!$W:$W,Q862)=1),0,1))</f>
        <v>0</v>
      </c>
      <c r="AC862" s="31" t="str">
        <f>IF(OR(RepP!$J$3="",RepP!$J$3=0,COUNTIF(Lists!$D:$D,RepP!$J$3)=0),Lists!$D$9,IF(RepP!$J$3=Lists!$D$9,Lists!$D$9,IF(RepP!$J$3=$E862,RepP!$J$3,"")))</f>
        <v>Все проекты</v>
      </c>
      <c r="AD862" s="31">
        <f>IF(OR(U862="",U862=0),0,MAX(AD$2:AD861)+1)</f>
        <v>0</v>
      </c>
    </row>
    <row r="863" spans="1:30" x14ac:dyDescent="0.3">
      <c r="A863" s="41">
        <f>ROW()</f>
        <v>863</v>
      </c>
      <c r="B863" s="26">
        <f>IF(AND(O863=0,P863=0,Q863=0,Y863=0),0,IF(OR(COUNTIFS(Items!$E:$E,O863,Items!$F:$F,P863,Items!$G:$G,Q863)=1,COUNTIFS(Items!$M:$M,O863,Items!$N:$N,P863,Items!$O:$O,Q863)=1,COUNTIFS(Items!$U:$U,O863,Items!$V:$V,P863,Items!$W:$W,Q863)=1),0,1))</f>
        <v>0</v>
      </c>
      <c r="AC863" s="31" t="str">
        <f>IF(OR(RepP!$J$3="",RepP!$J$3=0,COUNTIF(Lists!$D:$D,RepP!$J$3)=0),Lists!$D$9,IF(RepP!$J$3=Lists!$D$9,Lists!$D$9,IF(RepP!$J$3=$E863,RepP!$J$3,"")))</f>
        <v>Все проекты</v>
      </c>
      <c r="AD863" s="31">
        <f>IF(OR(U863="",U863=0),0,MAX(AD$2:AD862)+1)</f>
        <v>0</v>
      </c>
    </row>
    <row r="864" spans="1:30" x14ac:dyDescent="0.3">
      <c r="A864" s="41">
        <f>ROW()</f>
        <v>864</v>
      </c>
      <c r="B864" s="26">
        <f>IF(AND(O864=0,P864=0,Q864=0,Y864=0),0,IF(OR(COUNTIFS(Items!$E:$E,O864,Items!$F:$F,P864,Items!$G:$G,Q864)=1,COUNTIFS(Items!$M:$M,O864,Items!$N:$N,P864,Items!$O:$O,Q864)=1,COUNTIFS(Items!$U:$U,O864,Items!$V:$V,P864,Items!$W:$W,Q864)=1),0,1))</f>
        <v>0</v>
      </c>
      <c r="AC864" s="31" t="str">
        <f>IF(OR(RepP!$J$3="",RepP!$J$3=0,COUNTIF(Lists!$D:$D,RepP!$J$3)=0),Lists!$D$9,IF(RepP!$J$3=Lists!$D$9,Lists!$D$9,IF(RepP!$J$3=$E864,RepP!$J$3,"")))</f>
        <v>Все проекты</v>
      </c>
      <c r="AD864" s="31">
        <f>IF(OR(U864="",U864=0),0,MAX(AD$2:AD863)+1)</f>
        <v>0</v>
      </c>
    </row>
    <row r="865" spans="1:30" x14ac:dyDescent="0.3">
      <c r="A865" s="41">
        <f>ROW()</f>
        <v>865</v>
      </c>
      <c r="B865" s="26">
        <f>IF(AND(O865=0,P865=0,Q865=0,Y865=0),0,IF(OR(COUNTIFS(Items!$E:$E,O865,Items!$F:$F,P865,Items!$G:$G,Q865)=1,COUNTIFS(Items!$M:$M,O865,Items!$N:$N,P865,Items!$O:$O,Q865)=1,COUNTIFS(Items!$U:$U,O865,Items!$V:$V,P865,Items!$W:$W,Q865)=1),0,1))</f>
        <v>0</v>
      </c>
      <c r="AC865" s="31" t="str">
        <f>IF(OR(RepP!$J$3="",RepP!$J$3=0,COUNTIF(Lists!$D:$D,RepP!$J$3)=0),Lists!$D$9,IF(RepP!$J$3=Lists!$D$9,Lists!$D$9,IF(RepP!$J$3=$E865,RepP!$J$3,"")))</f>
        <v>Все проекты</v>
      </c>
      <c r="AD865" s="31">
        <f>IF(OR(U865="",U865=0),0,MAX(AD$2:AD864)+1)</f>
        <v>0</v>
      </c>
    </row>
    <row r="866" spans="1:30" x14ac:dyDescent="0.3">
      <c r="A866" s="41">
        <f>ROW()</f>
        <v>866</v>
      </c>
      <c r="B866" s="26">
        <f>IF(AND(O866=0,P866=0,Q866=0,Y866=0),0,IF(OR(COUNTIFS(Items!$E:$E,O866,Items!$F:$F,P866,Items!$G:$G,Q866)=1,COUNTIFS(Items!$M:$M,O866,Items!$N:$N,P866,Items!$O:$O,Q866)=1,COUNTIFS(Items!$U:$U,O866,Items!$V:$V,P866,Items!$W:$W,Q866)=1),0,1))</f>
        <v>0</v>
      </c>
      <c r="AC866" s="31" t="str">
        <f>IF(OR(RepP!$J$3="",RepP!$J$3=0,COUNTIF(Lists!$D:$D,RepP!$J$3)=0),Lists!$D$9,IF(RepP!$J$3=Lists!$D$9,Lists!$D$9,IF(RepP!$J$3=$E866,RepP!$J$3,"")))</f>
        <v>Все проекты</v>
      </c>
      <c r="AD866" s="31">
        <f>IF(OR(U866="",U866=0),0,MAX(AD$2:AD865)+1)</f>
        <v>0</v>
      </c>
    </row>
    <row r="867" spans="1:30" x14ac:dyDescent="0.3">
      <c r="A867" s="41">
        <f>ROW()</f>
        <v>867</v>
      </c>
      <c r="B867" s="26">
        <f>IF(AND(O867=0,P867=0,Q867=0,Y867=0),0,IF(OR(COUNTIFS(Items!$E:$E,O867,Items!$F:$F,P867,Items!$G:$G,Q867)=1,COUNTIFS(Items!$M:$M,O867,Items!$N:$N,P867,Items!$O:$O,Q867)=1,COUNTIFS(Items!$U:$U,O867,Items!$V:$V,P867,Items!$W:$W,Q867)=1),0,1))</f>
        <v>0</v>
      </c>
      <c r="AC867" s="31" t="str">
        <f>IF(OR(RepP!$J$3="",RepP!$J$3=0,COUNTIF(Lists!$D:$D,RepP!$J$3)=0),Lists!$D$9,IF(RepP!$J$3=Lists!$D$9,Lists!$D$9,IF(RepP!$J$3=$E867,RepP!$J$3,"")))</f>
        <v>Все проекты</v>
      </c>
      <c r="AD867" s="31">
        <f>IF(OR(U867="",U867=0),0,MAX(AD$2:AD866)+1)</f>
        <v>0</v>
      </c>
    </row>
    <row r="868" spans="1:30" x14ac:dyDescent="0.3">
      <c r="A868" s="41">
        <f>ROW()</f>
        <v>868</v>
      </c>
      <c r="B868" s="26">
        <f>IF(AND(O868=0,P868=0,Q868=0,Y868=0),0,IF(OR(COUNTIFS(Items!$E:$E,O868,Items!$F:$F,P868,Items!$G:$G,Q868)=1,COUNTIFS(Items!$M:$M,O868,Items!$N:$N,P868,Items!$O:$O,Q868)=1,COUNTIFS(Items!$U:$U,O868,Items!$V:$V,P868,Items!$W:$W,Q868)=1),0,1))</f>
        <v>0</v>
      </c>
      <c r="AC868" s="31" t="str">
        <f>IF(OR(RepP!$J$3="",RepP!$J$3=0,COUNTIF(Lists!$D:$D,RepP!$J$3)=0),Lists!$D$9,IF(RepP!$J$3=Lists!$D$9,Lists!$D$9,IF(RepP!$J$3=$E868,RepP!$J$3,"")))</f>
        <v>Все проекты</v>
      </c>
      <c r="AD868" s="31">
        <f>IF(OR(U868="",U868=0),0,MAX(AD$2:AD867)+1)</f>
        <v>0</v>
      </c>
    </row>
    <row r="869" spans="1:30" x14ac:dyDescent="0.3">
      <c r="A869" s="41">
        <f>ROW()</f>
        <v>869</v>
      </c>
      <c r="B869" s="26">
        <f>IF(AND(O869=0,P869=0,Q869=0,Y869=0),0,IF(OR(COUNTIFS(Items!$E:$E,O869,Items!$F:$F,P869,Items!$G:$G,Q869)=1,COUNTIFS(Items!$M:$M,O869,Items!$N:$N,P869,Items!$O:$O,Q869)=1,COUNTIFS(Items!$U:$U,O869,Items!$V:$V,P869,Items!$W:$W,Q869)=1),0,1))</f>
        <v>0</v>
      </c>
      <c r="AC869" s="31" t="str">
        <f>IF(OR(RepP!$J$3="",RepP!$J$3=0,COUNTIF(Lists!$D:$D,RepP!$J$3)=0),Lists!$D$9,IF(RepP!$J$3=Lists!$D$9,Lists!$D$9,IF(RepP!$J$3=$E869,RepP!$J$3,"")))</f>
        <v>Все проекты</v>
      </c>
      <c r="AD869" s="31">
        <f>IF(OR(U869="",U869=0),0,MAX(AD$2:AD868)+1)</f>
        <v>0</v>
      </c>
    </row>
    <row r="870" spans="1:30" x14ac:dyDescent="0.3">
      <c r="A870" s="41">
        <f>ROW()</f>
        <v>870</v>
      </c>
      <c r="B870" s="26">
        <f>IF(AND(O870=0,P870=0,Q870=0,Y870=0),0,IF(OR(COUNTIFS(Items!$E:$E,O870,Items!$F:$F,P870,Items!$G:$G,Q870)=1,COUNTIFS(Items!$M:$M,O870,Items!$N:$N,P870,Items!$O:$O,Q870)=1,COUNTIFS(Items!$U:$U,O870,Items!$V:$V,P870,Items!$W:$W,Q870)=1),0,1))</f>
        <v>0</v>
      </c>
      <c r="AC870" s="31" t="str">
        <f>IF(OR(RepP!$J$3="",RepP!$J$3=0,COUNTIF(Lists!$D:$D,RepP!$J$3)=0),Lists!$D$9,IF(RepP!$J$3=Lists!$D$9,Lists!$D$9,IF(RepP!$J$3=$E870,RepP!$J$3,"")))</f>
        <v>Все проекты</v>
      </c>
      <c r="AD870" s="31">
        <f>IF(OR(U870="",U870=0),0,MAX(AD$2:AD869)+1)</f>
        <v>0</v>
      </c>
    </row>
    <row r="871" spans="1:30" x14ac:dyDescent="0.3">
      <c r="A871" s="41">
        <f>ROW()</f>
        <v>871</v>
      </c>
      <c r="B871" s="26">
        <f>IF(AND(O871=0,P871=0,Q871=0,Y871=0),0,IF(OR(COUNTIFS(Items!$E:$E,O871,Items!$F:$F,P871,Items!$G:$G,Q871)=1,COUNTIFS(Items!$M:$M,O871,Items!$N:$N,P871,Items!$O:$O,Q871)=1,COUNTIFS(Items!$U:$U,O871,Items!$V:$V,P871,Items!$W:$W,Q871)=1),0,1))</f>
        <v>0</v>
      </c>
      <c r="AC871" s="31" t="str">
        <f>IF(OR(RepP!$J$3="",RepP!$J$3=0,COUNTIF(Lists!$D:$D,RepP!$J$3)=0),Lists!$D$9,IF(RepP!$J$3=Lists!$D$9,Lists!$D$9,IF(RepP!$J$3=$E871,RepP!$J$3,"")))</f>
        <v>Все проекты</v>
      </c>
      <c r="AD871" s="31">
        <f>IF(OR(U871="",U871=0),0,MAX(AD$2:AD870)+1)</f>
        <v>0</v>
      </c>
    </row>
    <row r="872" spans="1:30" x14ac:dyDescent="0.3">
      <c r="A872" s="41">
        <f>ROW()</f>
        <v>872</v>
      </c>
      <c r="B872" s="26">
        <f>IF(AND(O872=0,P872=0,Q872=0,Y872=0),0,IF(OR(COUNTIFS(Items!$E:$E,O872,Items!$F:$F,P872,Items!$G:$G,Q872)=1,COUNTIFS(Items!$M:$M,O872,Items!$N:$N,P872,Items!$O:$O,Q872)=1,COUNTIFS(Items!$U:$U,O872,Items!$V:$V,P872,Items!$W:$W,Q872)=1),0,1))</f>
        <v>0</v>
      </c>
      <c r="AC872" s="31" t="str">
        <f>IF(OR(RepP!$J$3="",RepP!$J$3=0,COUNTIF(Lists!$D:$D,RepP!$J$3)=0),Lists!$D$9,IF(RepP!$J$3=Lists!$D$9,Lists!$D$9,IF(RepP!$J$3=$E872,RepP!$J$3,"")))</f>
        <v>Все проекты</v>
      </c>
      <c r="AD872" s="31">
        <f>IF(OR(U872="",U872=0),0,MAX(AD$2:AD871)+1)</f>
        <v>0</v>
      </c>
    </row>
    <row r="873" spans="1:30" x14ac:dyDescent="0.3">
      <c r="A873" s="41">
        <f>ROW()</f>
        <v>873</v>
      </c>
      <c r="B873" s="26">
        <f>IF(AND(O873=0,P873=0,Q873=0,Y873=0),0,IF(OR(COUNTIFS(Items!$E:$E,O873,Items!$F:$F,P873,Items!$G:$G,Q873)=1,COUNTIFS(Items!$M:$M,O873,Items!$N:$N,P873,Items!$O:$O,Q873)=1,COUNTIFS(Items!$U:$U,O873,Items!$V:$V,P873,Items!$W:$W,Q873)=1),0,1))</f>
        <v>0</v>
      </c>
      <c r="AC873" s="31" t="str">
        <f>IF(OR(RepP!$J$3="",RepP!$J$3=0,COUNTIF(Lists!$D:$D,RepP!$J$3)=0),Lists!$D$9,IF(RepP!$J$3=Lists!$D$9,Lists!$D$9,IF(RepP!$J$3=$E873,RepP!$J$3,"")))</f>
        <v>Все проекты</v>
      </c>
      <c r="AD873" s="31">
        <f>IF(OR(U873="",U873=0),0,MAX(AD$2:AD872)+1)</f>
        <v>0</v>
      </c>
    </row>
    <row r="874" spans="1:30" x14ac:dyDescent="0.3">
      <c r="A874" s="41">
        <f>ROW()</f>
        <v>874</v>
      </c>
      <c r="B874" s="26">
        <f>IF(AND(O874=0,P874=0,Q874=0,Y874=0),0,IF(OR(COUNTIFS(Items!$E:$E,O874,Items!$F:$F,P874,Items!$G:$G,Q874)=1,COUNTIFS(Items!$M:$M,O874,Items!$N:$N,P874,Items!$O:$O,Q874)=1,COUNTIFS(Items!$U:$U,O874,Items!$V:$V,P874,Items!$W:$W,Q874)=1),0,1))</f>
        <v>0</v>
      </c>
      <c r="AC874" s="31" t="str">
        <f>IF(OR(RepP!$J$3="",RepP!$J$3=0,COUNTIF(Lists!$D:$D,RepP!$J$3)=0),Lists!$D$9,IF(RepP!$J$3=Lists!$D$9,Lists!$D$9,IF(RepP!$J$3=$E874,RepP!$J$3,"")))</f>
        <v>Все проекты</v>
      </c>
      <c r="AD874" s="31">
        <f>IF(OR(U874="",U874=0),0,MAX(AD$2:AD873)+1)</f>
        <v>0</v>
      </c>
    </row>
    <row r="875" spans="1:30" x14ac:dyDescent="0.3">
      <c r="A875" s="41">
        <f>ROW()</f>
        <v>875</v>
      </c>
      <c r="B875" s="26">
        <f>IF(AND(O875=0,P875=0,Q875=0,Y875=0),0,IF(OR(COUNTIFS(Items!$E:$E,O875,Items!$F:$F,P875,Items!$G:$G,Q875)=1,COUNTIFS(Items!$M:$M,O875,Items!$N:$N,P875,Items!$O:$O,Q875)=1,COUNTIFS(Items!$U:$U,O875,Items!$V:$V,P875,Items!$W:$W,Q875)=1),0,1))</f>
        <v>0</v>
      </c>
      <c r="AC875" s="31" t="str">
        <f>IF(OR(RepP!$J$3="",RepP!$J$3=0,COUNTIF(Lists!$D:$D,RepP!$J$3)=0),Lists!$D$9,IF(RepP!$J$3=Lists!$D$9,Lists!$D$9,IF(RepP!$J$3=$E875,RepP!$J$3,"")))</f>
        <v>Все проекты</v>
      </c>
      <c r="AD875" s="31">
        <f>IF(OR(U875="",U875=0),0,MAX(AD$2:AD874)+1)</f>
        <v>0</v>
      </c>
    </row>
    <row r="876" spans="1:30" x14ac:dyDescent="0.3">
      <c r="A876" s="41">
        <f>ROW()</f>
        <v>876</v>
      </c>
      <c r="B876" s="26">
        <f>IF(AND(O876=0,P876=0,Q876=0,Y876=0),0,IF(OR(COUNTIFS(Items!$E:$E,O876,Items!$F:$F,P876,Items!$G:$G,Q876)=1,COUNTIFS(Items!$M:$M,O876,Items!$N:$N,P876,Items!$O:$O,Q876)=1,COUNTIFS(Items!$U:$U,O876,Items!$V:$V,P876,Items!$W:$W,Q876)=1),0,1))</f>
        <v>0</v>
      </c>
      <c r="AC876" s="31" t="str">
        <f>IF(OR(RepP!$J$3="",RepP!$J$3=0,COUNTIF(Lists!$D:$D,RepP!$J$3)=0),Lists!$D$9,IF(RepP!$J$3=Lists!$D$9,Lists!$D$9,IF(RepP!$J$3=$E876,RepP!$J$3,"")))</f>
        <v>Все проекты</v>
      </c>
      <c r="AD876" s="31">
        <f>IF(OR(U876="",U876=0),0,MAX(AD$2:AD875)+1)</f>
        <v>0</v>
      </c>
    </row>
    <row r="877" spans="1:30" x14ac:dyDescent="0.3">
      <c r="A877" s="41">
        <f>ROW()</f>
        <v>877</v>
      </c>
      <c r="B877" s="26">
        <f>IF(AND(O877=0,P877=0,Q877=0,Y877=0),0,IF(OR(COUNTIFS(Items!$E:$E,O877,Items!$F:$F,P877,Items!$G:$G,Q877)=1,COUNTIFS(Items!$M:$M,O877,Items!$N:$N,P877,Items!$O:$O,Q877)=1,COUNTIFS(Items!$U:$U,O877,Items!$V:$V,P877,Items!$W:$W,Q877)=1),0,1))</f>
        <v>0</v>
      </c>
      <c r="AC877" s="31" t="str">
        <f>IF(OR(RepP!$J$3="",RepP!$J$3=0,COUNTIF(Lists!$D:$D,RepP!$J$3)=0),Lists!$D$9,IF(RepP!$J$3=Lists!$D$9,Lists!$D$9,IF(RepP!$J$3=$E877,RepP!$J$3,"")))</f>
        <v>Все проекты</v>
      </c>
      <c r="AD877" s="31">
        <f>IF(OR(U877="",U877=0),0,MAX(AD$2:AD876)+1)</f>
        <v>0</v>
      </c>
    </row>
    <row r="878" spans="1:30" x14ac:dyDescent="0.3">
      <c r="A878" s="41">
        <f>ROW()</f>
        <v>878</v>
      </c>
      <c r="B878" s="26">
        <f>IF(AND(O878=0,P878=0,Q878=0,Y878=0),0,IF(OR(COUNTIFS(Items!$E:$E,O878,Items!$F:$F,P878,Items!$G:$G,Q878)=1,COUNTIFS(Items!$M:$M,O878,Items!$N:$N,P878,Items!$O:$O,Q878)=1,COUNTIFS(Items!$U:$U,O878,Items!$V:$V,P878,Items!$W:$W,Q878)=1),0,1))</f>
        <v>0</v>
      </c>
      <c r="AC878" s="31" t="str">
        <f>IF(OR(RepP!$J$3="",RepP!$J$3=0,COUNTIF(Lists!$D:$D,RepP!$J$3)=0),Lists!$D$9,IF(RepP!$J$3=Lists!$D$9,Lists!$D$9,IF(RepP!$J$3=$E878,RepP!$J$3,"")))</f>
        <v>Все проекты</v>
      </c>
      <c r="AD878" s="31">
        <f>IF(OR(U878="",U878=0),0,MAX(AD$2:AD877)+1)</f>
        <v>0</v>
      </c>
    </row>
    <row r="879" spans="1:30" x14ac:dyDescent="0.3">
      <c r="A879" s="41">
        <f>ROW()</f>
        <v>879</v>
      </c>
      <c r="B879" s="26">
        <f>IF(AND(O879=0,P879=0,Q879=0,Y879=0),0,IF(OR(COUNTIFS(Items!$E:$E,O879,Items!$F:$F,P879,Items!$G:$G,Q879)=1,COUNTIFS(Items!$M:$M,O879,Items!$N:$N,P879,Items!$O:$O,Q879)=1,COUNTIFS(Items!$U:$U,O879,Items!$V:$V,P879,Items!$W:$W,Q879)=1),0,1))</f>
        <v>0</v>
      </c>
      <c r="AC879" s="31" t="str">
        <f>IF(OR(RepP!$J$3="",RepP!$J$3=0,COUNTIF(Lists!$D:$D,RepP!$J$3)=0),Lists!$D$9,IF(RepP!$J$3=Lists!$D$9,Lists!$D$9,IF(RepP!$J$3=$E879,RepP!$J$3,"")))</f>
        <v>Все проекты</v>
      </c>
      <c r="AD879" s="31">
        <f>IF(OR(U879="",U879=0),0,MAX(AD$2:AD878)+1)</f>
        <v>0</v>
      </c>
    </row>
    <row r="880" spans="1:30" x14ac:dyDescent="0.3">
      <c r="A880" s="41">
        <f>ROW()</f>
        <v>880</v>
      </c>
      <c r="B880" s="26">
        <f>IF(AND(O880=0,P880=0,Q880=0,Y880=0),0,IF(OR(COUNTIFS(Items!$E:$E,O880,Items!$F:$F,P880,Items!$G:$G,Q880)=1,COUNTIFS(Items!$M:$M,O880,Items!$N:$N,P880,Items!$O:$O,Q880)=1,COUNTIFS(Items!$U:$U,O880,Items!$V:$V,P880,Items!$W:$W,Q880)=1),0,1))</f>
        <v>0</v>
      </c>
      <c r="AC880" s="31" t="str">
        <f>IF(OR(RepP!$J$3="",RepP!$J$3=0,COUNTIF(Lists!$D:$D,RepP!$J$3)=0),Lists!$D$9,IF(RepP!$J$3=Lists!$D$9,Lists!$D$9,IF(RepP!$J$3=$E880,RepP!$J$3,"")))</f>
        <v>Все проекты</v>
      </c>
      <c r="AD880" s="31">
        <f>IF(OR(U880="",U880=0),0,MAX(AD$2:AD879)+1)</f>
        <v>0</v>
      </c>
    </row>
    <row r="881" spans="1:30" x14ac:dyDescent="0.3">
      <c r="A881" s="41">
        <f>ROW()</f>
        <v>881</v>
      </c>
      <c r="B881" s="26">
        <f>IF(AND(O881=0,P881=0,Q881=0,Y881=0),0,IF(OR(COUNTIFS(Items!$E:$E,O881,Items!$F:$F,P881,Items!$G:$G,Q881)=1,COUNTIFS(Items!$M:$M,O881,Items!$N:$N,P881,Items!$O:$O,Q881)=1,COUNTIFS(Items!$U:$U,O881,Items!$V:$V,P881,Items!$W:$W,Q881)=1),0,1))</f>
        <v>0</v>
      </c>
      <c r="AC881" s="31" t="str">
        <f>IF(OR(RepP!$J$3="",RepP!$J$3=0,COUNTIF(Lists!$D:$D,RepP!$J$3)=0),Lists!$D$9,IF(RepP!$J$3=Lists!$D$9,Lists!$D$9,IF(RepP!$J$3=$E881,RepP!$J$3,"")))</f>
        <v>Все проекты</v>
      </c>
      <c r="AD881" s="31">
        <f>IF(OR(U881="",U881=0),0,MAX(AD$2:AD880)+1)</f>
        <v>0</v>
      </c>
    </row>
    <row r="882" spans="1:30" x14ac:dyDescent="0.3">
      <c r="A882" s="41">
        <f>ROW()</f>
        <v>882</v>
      </c>
      <c r="B882" s="26">
        <f>IF(AND(O882=0,P882=0,Q882=0,Y882=0),0,IF(OR(COUNTIFS(Items!$E:$E,O882,Items!$F:$F,P882,Items!$G:$G,Q882)=1,COUNTIFS(Items!$M:$M,O882,Items!$N:$N,P882,Items!$O:$O,Q882)=1,COUNTIFS(Items!$U:$U,O882,Items!$V:$V,P882,Items!$W:$W,Q882)=1),0,1))</f>
        <v>0</v>
      </c>
      <c r="AC882" s="31" t="str">
        <f>IF(OR(RepP!$J$3="",RepP!$J$3=0,COUNTIF(Lists!$D:$D,RepP!$J$3)=0),Lists!$D$9,IF(RepP!$J$3=Lists!$D$9,Lists!$D$9,IF(RepP!$J$3=$E882,RepP!$J$3,"")))</f>
        <v>Все проекты</v>
      </c>
      <c r="AD882" s="31">
        <f>IF(OR(U882="",U882=0),0,MAX(AD$2:AD881)+1)</f>
        <v>0</v>
      </c>
    </row>
    <row r="883" spans="1:30" x14ac:dyDescent="0.3">
      <c r="A883" s="41">
        <f>ROW()</f>
        <v>883</v>
      </c>
      <c r="B883" s="26">
        <f>IF(AND(O883=0,P883=0,Q883=0,Y883=0),0,IF(OR(COUNTIFS(Items!$E:$E,O883,Items!$F:$F,P883,Items!$G:$G,Q883)=1,COUNTIFS(Items!$M:$M,O883,Items!$N:$N,P883,Items!$O:$O,Q883)=1,COUNTIFS(Items!$U:$U,O883,Items!$V:$V,P883,Items!$W:$W,Q883)=1),0,1))</f>
        <v>0</v>
      </c>
      <c r="AC883" s="31" t="str">
        <f>IF(OR(RepP!$J$3="",RepP!$J$3=0,COUNTIF(Lists!$D:$D,RepP!$J$3)=0),Lists!$D$9,IF(RepP!$J$3=Lists!$D$9,Lists!$D$9,IF(RepP!$J$3=$E883,RepP!$J$3,"")))</f>
        <v>Все проекты</v>
      </c>
      <c r="AD883" s="31">
        <f>IF(OR(U883="",U883=0),0,MAX(AD$2:AD882)+1)</f>
        <v>0</v>
      </c>
    </row>
    <row r="884" spans="1:30" x14ac:dyDescent="0.3">
      <c r="A884" s="41">
        <f>ROW()</f>
        <v>884</v>
      </c>
      <c r="B884" s="26">
        <f>IF(AND(O884=0,P884=0,Q884=0,Y884=0),0,IF(OR(COUNTIFS(Items!$E:$E,O884,Items!$F:$F,P884,Items!$G:$G,Q884)=1,COUNTIFS(Items!$M:$M,O884,Items!$N:$N,P884,Items!$O:$O,Q884)=1,COUNTIFS(Items!$U:$U,O884,Items!$V:$V,P884,Items!$W:$W,Q884)=1),0,1))</f>
        <v>0</v>
      </c>
      <c r="AC884" s="31" t="str">
        <f>IF(OR(RepP!$J$3="",RepP!$J$3=0,COUNTIF(Lists!$D:$D,RepP!$J$3)=0),Lists!$D$9,IF(RepP!$J$3=Lists!$D$9,Lists!$D$9,IF(RepP!$J$3=$E884,RepP!$J$3,"")))</f>
        <v>Все проекты</v>
      </c>
      <c r="AD884" s="31">
        <f>IF(OR(U884="",U884=0),0,MAX(AD$2:AD883)+1)</f>
        <v>0</v>
      </c>
    </row>
    <row r="885" spans="1:30" x14ac:dyDescent="0.3">
      <c r="A885" s="41">
        <f>ROW()</f>
        <v>885</v>
      </c>
      <c r="B885" s="26">
        <f>IF(AND(O885=0,P885=0,Q885=0,Y885=0),0,IF(OR(COUNTIFS(Items!$E:$E,O885,Items!$F:$F,P885,Items!$G:$G,Q885)=1,COUNTIFS(Items!$M:$M,O885,Items!$N:$N,P885,Items!$O:$O,Q885)=1,COUNTIFS(Items!$U:$U,O885,Items!$V:$V,P885,Items!$W:$W,Q885)=1),0,1))</f>
        <v>0</v>
      </c>
      <c r="AC885" s="31" t="str">
        <f>IF(OR(RepP!$J$3="",RepP!$J$3=0,COUNTIF(Lists!$D:$D,RepP!$J$3)=0),Lists!$D$9,IF(RepP!$J$3=Lists!$D$9,Lists!$D$9,IF(RepP!$J$3=$E885,RepP!$J$3,"")))</f>
        <v>Все проекты</v>
      </c>
      <c r="AD885" s="31">
        <f>IF(OR(U885="",U885=0),0,MAX(AD$2:AD884)+1)</f>
        <v>0</v>
      </c>
    </row>
    <row r="886" spans="1:30" x14ac:dyDescent="0.3">
      <c r="A886" s="41">
        <f>ROW()</f>
        <v>886</v>
      </c>
      <c r="B886" s="26">
        <f>IF(AND(O886=0,P886=0,Q886=0,Y886=0),0,IF(OR(COUNTIFS(Items!$E:$E,O886,Items!$F:$F,P886,Items!$G:$G,Q886)=1,COUNTIFS(Items!$M:$M,O886,Items!$N:$N,P886,Items!$O:$O,Q886)=1,COUNTIFS(Items!$U:$U,O886,Items!$V:$V,P886,Items!$W:$W,Q886)=1),0,1))</f>
        <v>0</v>
      </c>
      <c r="AC886" s="31" t="str">
        <f>IF(OR(RepP!$J$3="",RepP!$J$3=0,COUNTIF(Lists!$D:$D,RepP!$J$3)=0),Lists!$D$9,IF(RepP!$J$3=Lists!$D$9,Lists!$D$9,IF(RepP!$J$3=$E886,RepP!$J$3,"")))</f>
        <v>Все проекты</v>
      </c>
      <c r="AD886" s="31">
        <f>IF(OR(U886="",U886=0),0,MAX(AD$2:AD885)+1)</f>
        <v>0</v>
      </c>
    </row>
    <row r="887" spans="1:30" x14ac:dyDescent="0.3">
      <c r="A887" s="41">
        <f>ROW()</f>
        <v>887</v>
      </c>
      <c r="B887" s="26">
        <f>IF(AND(O887=0,P887=0,Q887=0,Y887=0),0,IF(OR(COUNTIFS(Items!$E:$E,O887,Items!$F:$F,P887,Items!$G:$G,Q887)=1,COUNTIFS(Items!$M:$M,O887,Items!$N:$N,P887,Items!$O:$O,Q887)=1,COUNTIFS(Items!$U:$U,O887,Items!$V:$V,P887,Items!$W:$W,Q887)=1),0,1))</f>
        <v>0</v>
      </c>
      <c r="AC887" s="31" t="str">
        <f>IF(OR(RepP!$J$3="",RepP!$J$3=0,COUNTIF(Lists!$D:$D,RepP!$J$3)=0),Lists!$D$9,IF(RepP!$J$3=Lists!$D$9,Lists!$D$9,IF(RepP!$J$3=$E887,RepP!$J$3,"")))</f>
        <v>Все проекты</v>
      </c>
      <c r="AD887" s="31">
        <f>IF(OR(U887="",U887=0),0,MAX(AD$2:AD886)+1)</f>
        <v>0</v>
      </c>
    </row>
    <row r="888" spans="1:30" x14ac:dyDescent="0.3">
      <c r="A888" s="41">
        <f>ROW()</f>
        <v>888</v>
      </c>
      <c r="B888" s="26">
        <f>IF(AND(O888=0,P888=0,Q888=0,Y888=0),0,IF(OR(COUNTIFS(Items!$E:$E,O888,Items!$F:$F,P888,Items!$G:$G,Q888)=1,COUNTIFS(Items!$M:$M,O888,Items!$N:$N,P888,Items!$O:$O,Q888)=1,COUNTIFS(Items!$U:$U,O888,Items!$V:$V,P888,Items!$W:$W,Q888)=1),0,1))</f>
        <v>0</v>
      </c>
      <c r="AC888" s="31" t="str">
        <f>IF(OR(RepP!$J$3="",RepP!$J$3=0,COUNTIF(Lists!$D:$D,RepP!$J$3)=0),Lists!$D$9,IF(RepP!$J$3=Lists!$D$9,Lists!$D$9,IF(RepP!$J$3=$E888,RepP!$J$3,"")))</f>
        <v>Все проекты</v>
      </c>
      <c r="AD888" s="31">
        <f>IF(OR(U888="",U888=0),0,MAX(AD$2:AD887)+1)</f>
        <v>0</v>
      </c>
    </row>
    <row r="889" spans="1:30" x14ac:dyDescent="0.3">
      <c r="A889" s="41">
        <f>ROW()</f>
        <v>889</v>
      </c>
      <c r="B889" s="26">
        <f>IF(AND(O889=0,P889=0,Q889=0,Y889=0),0,IF(OR(COUNTIFS(Items!$E:$E,O889,Items!$F:$F,P889,Items!$G:$G,Q889)=1,COUNTIFS(Items!$M:$M,O889,Items!$N:$N,P889,Items!$O:$O,Q889)=1,COUNTIFS(Items!$U:$U,O889,Items!$V:$V,P889,Items!$W:$W,Q889)=1),0,1))</f>
        <v>0</v>
      </c>
      <c r="AC889" s="31" t="str">
        <f>IF(OR(RepP!$J$3="",RepP!$J$3=0,COUNTIF(Lists!$D:$D,RepP!$J$3)=0),Lists!$D$9,IF(RepP!$J$3=Lists!$D$9,Lists!$D$9,IF(RepP!$J$3=$E889,RepP!$J$3,"")))</f>
        <v>Все проекты</v>
      </c>
      <c r="AD889" s="31">
        <f>IF(OR(U889="",U889=0),0,MAX(AD$2:AD888)+1)</f>
        <v>0</v>
      </c>
    </row>
    <row r="890" spans="1:30" x14ac:dyDescent="0.3">
      <c r="A890" s="41">
        <f>ROW()</f>
        <v>890</v>
      </c>
      <c r="B890" s="26">
        <f>IF(AND(O890=0,P890=0,Q890=0,Y890=0),0,IF(OR(COUNTIFS(Items!$E:$E,O890,Items!$F:$F,P890,Items!$G:$G,Q890)=1,COUNTIFS(Items!$M:$M,O890,Items!$N:$N,P890,Items!$O:$O,Q890)=1,COUNTIFS(Items!$U:$U,O890,Items!$V:$V,P890,Items!$W:$W,Q890)=1),0,1))</f>
        <v>0</v>
      </c>
      <c r="AC890" s="31" t="str">
        <f>IF(OR(RepP!$J$3="",RepP!$J$3=0,COUNTIF(Lists!$D:$D,RepP!$J$3)=0),Lists!$D$9,IF(RepP!$J$3=Lists!$D$9,Lists!$D$9,IF(RepP!$J$3=$E890,RepP!$J$3,"")))</f>
        <v>Все проекты</v>
      </c>
      <c r="AD890" s="31">
        <f>IF(OR(U890="",U890=0),0,MAX(AD$2:AD889)+1)</f>
        <v>0</v>
      </c>
    </row>
    <row r="891" spans="1:30" x14ac:dyDescent="0.3">
      <c r="A891" s="41">
        <f>ROW()</f>
        <v>891</v>
      </c>
      <c r="B891" s="26">
        <f>IF(AND(O891=0,P891=0,Q891=0,Y891=0),0,IF(OR(COUNTIFS(Items!$E:$E,O891,Items!$F:$F,P891,Items!$G:$G,Q891)=1,COUNTIFS(Items!$M:$M,O891,Items!$N:$N,P891,Items!$O:$O,Q891)=1,COUNTIFS(Items!$U:$U,O891,Items!$V:$V,P891,Items!$W:$W,Q891)=1),0,1))</f>
        <v>0</v>
      </c>
      <c r="AC891" s="31" t="str">
        <f>IF(OR(RepP!$J$3="",RepP!$J$3=0,COUNTIF(Lists!$D:$D,RepP!$J$3)=0),Lists!$D$9,IF(RepP!$J$3=Lists!$D$9,Lists!$D$9,IF(RepP!$J$3=$E891,RepP!$J$3,"")))</f>
        <v>Все проекты</v>
      </c>
      <c r="AD891" s="31">
        <f>IF(OR(U891="",U891=0),0,MAX(AD$2:AD890)+1)</f>
        <v>0</v>
      </c>
    </row>
    <row r="892" spans="1:30" x14ac:dyDescent="0.3">
      <c r="A892" s="41">
        <f>ROW()</f>
        <v>892</v>
      </c>
      <c r="B892" s="26">
        <f>IF(AND(O892=0,P892=0,Q892=0,Y892=0),0,IF(OR(COUNTIFS(Items!$E:$E,O892,Items!$F:$F,P892,Items!$G:$G,Q892)=1,COUNTIFS(Items!$M:$M,O892,Items!$N:$N,P892,Items!$O:$O,Q892)=1,COUNTIFS(Items!$U:$U,O892,Items!$V:$V,P892,Items!$W:$W,Q892)=1),0,1))</f>
        <v>0</v>
      </c>
      <c r="AC892" s="31" t="str">
        <f>IF(OR(RepP!$J$3="",RepP!$J$3=0,COUNTIF(Lists!$D:$D,RepP!$J$3)=0),Lists!$D$9,IF(RepP!$J$3=Lists!$D$9,Lists!$D$9,IF(RepP!$J$3=$E892,RepP!$J$3,"")))</f>
        <v>Все проекты</v>
      </c>
      <c r="AD892" s="31">
        <f>IF(OR(U892="",U892=0),0,MAX(AD$2:AD891)+1)</f>
        <v>0</v>
      </c>
    </row>
    <row r="893" spans="1:30" x14ac:dyDescent="0.3">
      <c r="A893" s="41">
        <f>ROW()</f>
        <v>893</v>
      </c>
      <c r="B893" s="26">
        <f>IF(AND(O893=0,P893=0,Q893=0,Y893=0),0,IF(OR(COUNTIFS(Items!$E:$E,O893,Items!$F:$F,P893,Items!$G:$G,Q893)=1,COUNTIFS(Items!$M:$M,O893,Items!$N:$N,P893,Items!$O:$O,Q893)=1,COUNTIFS(Items!$U:$U,O893,Items!$V:$V,P893,Items!$W:$W,Q893)=1),0,1))</f>
        <v>0</v>
      </c>
      <c r="AC893" s="31" t="str">
        <f>IF(OR(RepP!$J$3="",RepP!$J$3=0,COUNTIF(Lists!$D:$D,RepP!$J$3)=0),Lists!$D$9,IF(RepP!$J$3=Lists!$D$9,Lists!$D$9,IF(RepP!$J$3=$E893,RepP!$J$3,"")))</f>
        <v>Все проекты</v>
      </c>
      <c r="AD893" s="31">
        <f>IF(OR(U893="",U893=0),0,MAX(AD$2:AD892)+1)</f>
        <v>0</v>
      </c>
    </row>
    <row r="894" spans="1:30" x14ac:dyDescent="0.3">
      <c r="A894" s="41">
        <f>ROW()</f>
        <v>894</v>
      </c>
      <c r="B894" s="26">
        <f>IF(AND(O894=0,P894=0,Q894=0,Y894=0),0,IF(OR(COUNTIFS(Items!$E:$E,O894,Items!$F:$F,P894,Items!$G:$G,Q894)=1,COUNTIFS(Items!$M:$M,O894,Items!$N:$N,P894,Items!$O:$O,Q894)=1,COUNTIFS(Items!$U:$U,O894,Items!$V:$V,P894,Items!$W:$W,Q894)=1),0,1))</f>
        <v>0</v>
      </c>
      <c r="AC894" s="31" t="str">
        <f>IF(OR(RepP!$J$3="",RepP!$J$3=0,COUNTIF(Lists!$D:$D,RepP!$J$3)=0),Lists!$D$9,IF(RepP!$J$3=Lists!$D$9,Lists!$D$9,IF(RepP!$J$3=$E894,RepP!$J$3,"")))</f>
        <v>Все проекты</v>
      </c>
      <c r="AD894" s="31">
        <f>IF(OR(U894="",U894=0),0,MAX(AD$2:AD893)+1)</f>
        <v>0</v>
      </c>
    </row>
    <row r="895" spans="1:30" x14ac:dyDescent="0.3">
      <c r="A895" s="41">
        <f>ROW()</f>
        <v>895</v>
      </c>
      <c r="B895" s="26">
        <f>IF(AND(O895=0,P895=0,Q895=0,Y895=0),0,IF(OR(COUNTIFS(Items!$E:$E,O895,Items!$F:$F,P895,Items!$G:$G,Q895)=1,COUNTIFS(Items!$M:$M,O895,Items!$N:$N,P895,Items!$O:$O,Q895)=1,COUNTIFS(Items!$U:$U,O895,Items!$V:$V,P895,Items!$W:$W,Q895)=1),0,1))</f>
        <v>0</v>
      </c>
      <c r="AC895" s="31" t="str">
        <f>IF(OR(RepP!$J$3="",RepP!$J$3=0,COUNTIF(Lists!$D:$D,RepP!$J$3)=0),Lists!$D$9,IF(RepP!$J$3=Lists!$D$9,Lists!$D$9,IF(RepP!$J$3=$E895,RepP!$J$3,"")))</f>
        <v>Все проекты</v>
      </c>
      <c r="AD895" s="31">
        <f>IF(OR(U895="",U895=0),0,MAX(AD$2:AD894)+1)</f>
        <v>0</v>
      </c>
    </row>
    <row r="896" spans="1:30" x14ac:dyDescent="0.3">
      <c r="A896" s="41">
        <f>ROW()</f>
        <v>896</v>
      </c>
      <c r="B896" s="26">
        <f>IF(AND(O896=0,P896=0,Q896=0,Y896=0),0,IF(OR(COUNTIFS(Items!$E:$E,O896,Items!$F:$F,P896,Items!$G:$G,Q896)=1,COUNTIFS(Items!$M:$M,O896,Items!$N:$N,P896,Items!$O:$O,Q896)=1,COUNTIFS(Items!$U:$U,O896,Items!$V:$V,P896,Items!$W:$W,Q896)=1),0,1))</f>
        <v>0</v>
      </c>
      <c r="AC896" s="31" t="str">
        <f>IF(OR(RepP!$J$3="",RepP!$J$3=0,COUNTIF(Lists!$D:$D,RepP!$J$3)=0),Lists!$D$9,IF(RepP!$J$3=Lists!$D$9,Lists!$D$9,IF(RepP!$J$3=$E896,RepP!$J$3,"")))</f>
        <v>Все проекты</v>
      </c>
      <c r="AD896" s="31">
        <f>IF(OR(U896="",U896=0),0,MAX(AD$2:AD895)+1)</f>
        <v>0</v>
      </c>
    </row>
    <row r="897" spans="1:30" x14ac:dyDescent="0.3">
      <c r="A897" s="41">
        <f>ROW()</f>
        <v>897</v>
      </c>
      <c r="B897" s="26">
        <f>IF(AND(O897=0,P897=0,Q897=0,Y897=0),0,IF(OR(COUNTIFS(Items!$E:$E,O897,Items!$F:$F,P897,Items!$G:$G,Q897)=1,COUNTIFS(Items!$M:$M,O897,Items!$N:$N,P897,Items!$O:$O,Q897)=1,COUNTIFS(Items!$U:$U,O897,Items!$V:$V,P897,Items!$W:$W,Q897)=1),0,1))</f>
        <v>0</v>
      </c>
      <c r="AC897" s="31" t="str">
        <f>IF(OR(RepP!$J$3="",RepP!$J$3=0,COUNTIF(Lists!$D:$D,RepP!$J$3)=0),Lists!$D$9,IF(RepP!$J$3=Lists!$D$9,Lists!$D$9,IF(RepP!$J$3=$E897,RepP!$J$3,"")))</f>
        <v>Все проекты</v>
      </c>
      <c r="AD897" s="31">
        <f>IF(OR(U897="",U897=0),0,MAX(AD$2:AD896)+1)</f>
        <v>0</v>
      </c>
    </row>
    <row r="898" spans="1:30" x14ac:dyDescent="0.3">
      <c r="A898" s="41">
        <f>ROW()</f>
        <v>898</v>
      </c>
      <c r="B898" s="26">
        <f>IF(AND(O898=0,P898=0,Q898=0,Y898=0),0,IF(OR(COUNTIFS(Items!$E:$E,O898,Items!$F:$F,P898,Items!$G:$G,Q898)=1,COUNTIFS(Items!$M:$M,O898,Items!$N:$N,P898,Items!$O:$O,Q898)=1,COUNTIFS(Items!$U:$U,O898,Items!$V:$V,P898,Items!$W:$W,Q898)=1),0,1))</f>
        <v>0</v>
      </c>
      <c r="AC898" s="31" t="str">
        <f>IF(OR(RepP!$J$3="",RepP!$J$3=0,COUNTIF(Lists!$D:$D,RepP!$J$3)=0),Lists!$D$9,IF(RepP!$J$3=Lists!$D$9,Lists!$D$9,IF(RepP!$J$3=$E898,RepP!$J$3,"")))</f>
        <v>Все проекты</v>
      </c>
      <c r="AD898" s="31">
        <f>IF(OR(U898="",U898=0),0,MAX(AD$2:AD897)+1)</f>
        <v>0</v>
      </c>
    </row>
    <row r="899" spans="1:30" x14ac:dyDescent="0.3">
      <c r="A899" s="41">
        <f>ROW()</f>
        <v>899</v>
      </c>
      <c r="B899" s="26">
        <f>IF(AND(O899=0,P899=0,Q899=0,Y899=0),0,IF(OR(COUNTIFS(Items!$E:$E,O899,Items!$F:$F,P899,Items!$G:$G,Q899)=1,COUNTIFS(Items!$M:$M,O899,Items!$N:$N,P899,Items!$O:$O,Q899)=1,COUNTIFS(Items!$U:$U,O899,Items!$V:$V,P899,Items!$W:$W,Q899)=1),0,1))</f>
        <v>0</v>
      </c>
      <c r="AC899" s="31" t="str">
        <f>IF(OR(RepP!$J$3="",RepP!$J$3=0,COUNTIF(Lists!$D:$D,RepP!$J$3)=0),Lists!$D$9,IF(RepP!$J$3=Lists!$D$9,Lists!$D$9,IF(RepP!$J$3=$E899,RepP!$J$3,"")))</f>
        <v>Все проекты</v>
      </c>
      <c r="AD899" s="31">
        <f>IF(OR(U899="",U899=0),0,MAX(AD$2:AD898)+1)</f>
        <v>0</v>
      </c>
    </row>
    <row r="900" spans="1:30" x14ac:dyDescent="0.3">
      <c r="A900" s="41">
        <f>ROW()</f>
        <v>900</v>
      </c>
      <c r="B900" s="26">
        <f>IF(AND(O900=0,P900=0,Q900=0,Y900=0),0,IF(OR(COUNTIFS(Items!$E:$E,O900,Items!$F:$F,P900,Items!$G:$G,Q900)=1,COUNTIFS(Items!$M:$M,O900,Items!$N:$N,P900,Items!$O:$O,Q900)=1,COUNTIFS(Items!$U:$U,O900,Items!$V:$V,P900,Items!$W:$W,Q900)=1),0,1))</f>
        <v>0</v>
      </c>
      <c r="AC900" s="31" t="str">
        <f>IF(OR(RepP!$J$3="",RepP!$J$3=0,COUNTIF(Lists!$D:$D,RepP!$J$3)=0),Lists!$D$9,IF(RepP!$J$3=Lists!$D$9,Lists!$D$9,IF(RepP!$J$3=$E900,RepP!$J$3,"")))</f>
        <v>Все проекты</v>
      </c>
      <c r="AD900" s="31">
        <f>IF(OR(U900="",U900=0),0,MAX(AD$2:AD899)+1)</f>
        <v>0</v>
      </c>
    </row>
    <row r="901" spans="1:30" x14ac:dyDescent="0.3">
      <c r="A901" s="41">
        <f>ROW()</f>
        <v>901</v>
      </c>
      <c r="B901" s="26">
        <f>IF(AND(O901=0,P901=0,Q901=0,Y901=0),0,IF(OR(COUNTIFS(Items!$E:$E,O901,Items!$F:$F,P901,Items!$G:$G,Q901)=1,COUNTIFS(Items!$M:$M,O901,Items!$N:$N,P901,Items!$O:$O,Q901)=1,COUNTIFS(Items!$U:$U,O901,Items!$V:$V,P901,Items!$W:$W,Q901)=1),0,1))</f>
        <v>0</v>
      </c>
      <c r="AC901" s="31" t="str">
        <f>IF(OR(RepP!$J$3="",RepP!$J$3=0,COUNTIF(Lists!$D:$D,RepP!$J$3)=0),Lists!$D$9,IF(RepP!$J$3=Lists!$D$9,Lists!$D$9,IF(RepP!$J$3=$E901,RepP!$J$3,"")))</f>
        <v>Все проекты</v>
      </c>
      <c r="AD901" s="31">
        <f>IF(OR(U901="",U901=0),0,MAX(AD$2:AD900)+1)</f>
        <v>0</v>
      </c>
    </row>
    <row r="902" spans="1:30" x14ac:dyDescent="0.3">
      <c r="A902" s="41">
        <f>ROW()</f>
        <v>902</v>
      </c>
      <c r="B902" s="26">
        <f>IF(AND(O902=0,P902=0,Q902=0,Y902=0),0,IF(OR(COUNTIFS(Items!$E:$E,O902,Items!$F:$F,P902,Items!$G:$G,Q902)=1,COUNTIFS(Items!$M:$M,O902,Items!$N:$N,P902,Items!$O:$O,Q902)=1,COUNTIFS(Items!$U:$U,O902,Items!$V:$V,P902,Items!$W:$W,Q902)=1),0,1))</f>
        <v>0</v>
      </c>
      <c r="AC902" s="31" t="str">
        <f>IF(OR(RepP!$J$3="",RepP!$J$3=0,COUNTIF(Lists!$D:$D,RepP!$J$3)=0),Lists!$D$9,IF(RepP!$J$3=Lists!$D$9,Lists!$D$9,IF(RepP!$J$3=$E902,RepP!$J$3,"")))</f>
        <v>Все проекты</v>
      </c>
      <c r="AD902" s="31">
        <f>IF(OR(U902="",U902=0),0,MAX(AD$2:AD901)+1)</f>
        <v>0</v>
      </c>
    </row>
    <row r="903" spans="1:30" x14ac:dyDescent="0.3">
      <c r="A903" s="41">
        <f>ROW()</f>
        <v>903</v>
      </c>
      <c r="B903" s="26">
        <f>IF(AND(O903=0,P903=0,Q903=0,Y903=0),0,IF(OR(COUNTIFS(Items!$E:$E,O903,Items!$F:$F,P903,Items!$G:$G,Q903)=1,COUNTIFS(Items!$M:$M,O903,Items!$N:$N,P903,Items!$O:$O,Q903)=1,COUNTIFS(Items!$U:$U,O903,Items!$V:$V,P903,Items!$W:$W,Q903)=1),0,1))</f>
        <v>0</v>
      </c>
      <c r="AC903" s="31" t="str">
        <f>IF(OR(RepP!$J$3="",RepP!$J$3=0,COUNTIF(Lists!$D:$D,RepP!$J$3)=0),Lists!$D$9,IF(RepP!$J$3=Lists!$D$9,Lists!$D$9,IF(RepP!$J$3=$E903,RepP!$J$3,"")))</f>
        <v>Все проекты</v>
      </c>
      <c r="AD903" s="31">
        <f>IF(OR(U903="",U903=0),0,MAX(AD$2:AD902)+1)</f>
        <v>0</v>
      </c>
    </row>
    <row r="904" spans="1:30" x14ac:dyDescent="0.3">
      <c r="A904" s="41">
        <f>ROW()</f>
        <v>904</v>
      </c>
      <c r="B904" s="26">
        <f>IF(AND(O904=0,P904=0,Q904=0,Y904=0),0,IF(OR(COUNTIFS(Items!$E:$E,O904,Items!$F:$F,P904,Items!$G:$G,Q904)=1,COUNTIFS(Items!$M:$M,O904,Items!$N:$N,P904,Items!$O:$O,Q904)=1,COUNTIFS(Items!$U:$U,O904,Items!$V:$V,P904,Items!$W:$W,Q904)=1),0,1))</f>
        <v>0</v>
      </c>
      <c r="AC904" s="31" t="str">
        <f>IF(OR(RepP!$J$3="",RepP!$J$3=0,COUNTIF(Lists!$D:$D,RepP!$J$3)=0),Lists!$D$9,IF(RepP!$J$3=Lists!$D$9,Lists!$D$9,IF(RepP!$J$3=$E904,RepP!$J$3,"")))</f>
        <v>Все проекты</v>
      </c>
      <c r="AD904" s="31">
        <f>IF(OR(U904="",U904=0),0,MAX(AD$2:AD903)+1)</f>
        <v>0</v>
      </c>
    </row>
    <row r="905" spans="1:30" x14ac:dyDescent="0.3">
      <c r="A905" s="41">
        <f>ROW()</f>
        <v>905</v>
      </c>
      <c r="B905" s="26">
        <f>IF(AND(O905=0,P905=0,Q905=0,Y905=0),0,IF(OR(COUNTIFS(Items!$E:$E,O905,Items!$F:$F,P905,Items!$G:$G,Q905)=1,COUNTIFS(Items!$M:$M,O905,Items!$N:$N,P905,Items!$O:$O,Q905)=1,COUNTIFS(Items!$U:$U,O905,Items!$V:$V,P905,Items!$W:$W,Q905)=1),0,1))</f>
        <v>0</v>
      </c>
      <c r="AC905" s="31" t="str">
        <f>IF(OR(RepP!$J$3="",RepP!$J$3=0,COUNTIF(Lists!$D:$D,RepP!$J$3)=0),Lists!$D$9,IF(RepP!$J$3=Lists!$D$9,Lists!$D$9,IF(RepP!$J$3=$E905,RepP!$J$3,"")))</f>
        <v>Все проекты</v>
      </c>
      <c r="AD905" s="31">
        <f>IF(OR(U905="",U905=0),0,MAX(AD$2:AD904)+1)</f>
        <v>0</v>
      </c>
    </row>
    <row r="906" spans="1:30" x14ac:dyDescent="0.3">
      <c r="A906" s="41">
        <f>ROW()</f>
        <v>906</v>
      </c>
      <c r="B906" s="26">
        <f>IF(AND(O906=0,P906=0,Q906=0,Y906=0),0,IF(OR(COUNTIFS(Items!$E:$E,O906,Items!$F:$F,P906,Items!$G:$G,Q906)=1,COUNTIFS(Items!$M:$M,O906,Items!$N:$N,P906,Items!$O:$O,Q906)=1,COUNTIFS(Items!$U:$U,O906,Items!$V:$V,P906,Items!$W:$W,Q906)=1),0,1))</f>
        <v>0</v>
      </c>
      <c r="AC906" s="31" t="str">
        <f>IF(OR(RepP!$J$3="",RepP!$J$3=0,COUNTIF(Lists!$D:$D,RepP!$J$3)=0),Lists!$D$9,IF(RepP!$J$3=Lists!$D$9,Lists!$D$9,IF(RepP!$J$3=$E906,RepP!$J$3,"")))</f>
        <v>Все проекты</v>
      </c>
      <c r="AD906" s="31">
        <f>IF(OR(U906="",U906=0),0,MAX(AD$2:AD905)+1)</f>
        <v>0</v>
      </c>
    </row>
    <row r="907" spans="1:30" x14ac:dyDescent="0.3">
      <c r="A907" s="41">
        <f>ROW()</f>
        <v>907</v>
      </c>
      <c r="B907" s="26">
        <f>IF(AND(O907=0,P907=0,Q907=0,Y907=0),0,IF(OR(COUNTIFS(Items!$E:$E,O907,Items!$F:$F,P907,Items!$G:$G,Q907)=1,COUNTIFS(Items!$M:$M,O907,Items!$N:$N,P907,Items!$O:$O,Q907)=1,COUNTIFS(Items!$U:$U,O907,Items!$V:$V,P907,Items!$W:$W,Q907)=1),0,1))</f>
        <v>0</v>
      </c>
      <c r="AC907" s="31" t="str">
        <f>IF(OR(RepP!$J$3="",RepP!$J$3=0,COUNTIF(Lists!$D:$D,RepP!$J$3)=0),Lists!$D$9,IF(RepP!$J$3=Lists!$D$9,Lists!$D$9,IF(RepP!$J$3=$E907,RepP!$J$3,"")))</f>
        <v>Все проекты</v>
      </c>
      <c r="AD907" s="31">
        <f>IF(OR(U907="",U907=0),0,MAX(AD$2:AD906)+1)</f>
        <v>0</v>
      </c>
    </row>
    <row r="908" spans="1:30" x14ac:dyDescent="0.3">
      <c r="A908" s="41">
        <f>ROW()</f>
        <v>908</v>
      </c>
      <c r="B908" s="26">
        <f>IF(AND(O908=0,P908=0,Q908=0,Y908=0),0,IF(OR(COUNTIFS(Items!$E:$E,O908,Items!$F:$F,P908,Items!$G:$G,Q908)=1,COUNTIFS(Items!$M:$M,O908,Items!$N:$N,P908,Items!$O:$O,Q908)=1,COUNTIFS(Items!$U:$U,O908,Items!$V:$V,P908,Items!$W:$W,Q908)=1),0,1))</f>
        <v>0</v>
      </c>
      <c r="AC908" s="31" t="str">
        <f>IF(OR(RepP!$J$3="",RepP!$J$3=0,COUNTIF(Lists!$D:$D,RepP!$J$3)=0),Lists!$D$9,IF(RepP!$J$3=Lists!$D$9,Lists!$D$9,IF(RepP!$J$3=$E908,RepP!$J$3,"")))</f>
        <v>Все проекты</v>
      </c>
      <c r="AD908" s="31">
        <f>IF(OR(U908="",U908=0),0,MAX(AD$2:AD907)+1)</f>
        <v>0</v>
      </c>
    </row>
    <row r="909" spans="1:30" x14ac:dyDescent="0.3">
      <c r="A909" s="41">
        <f>ROW()</f>
        <v>909</v>
      </c>
      <c r="B909" s="26">
        <f>IF(AND(O909=0,P909=0,Q909=0,Y909=0),0,IF(OR(COUNTIFS(Items!$E:$E,O909,Items!$F:$F,P909,Items!$G:$G,Q909)=1,COUNTIFS(Items!$M:$M,O909,Items!$N:$N,P909,Items!$O:$O,Q909)=1,COUNTIFS(Items!$U:$U,O909,Items!$V:$V,P909,Items!$W:$W,Q909)=1),0,1))</f>
        <v>0</v>
      </c>
      <c r="AC909" s="31" t="str">
        <f>IF(OR(RepP!$J$3="",RepP!$J$3=0,COUNTIF(Lists!$D:$D,RepP!$J$3)=0),Lists!$D$9,IF(RepP!$J$3=Lists!$D$9,Lists!$D$9,IF(RepP!$J$3=$E909,RepP!$J$3,"")))</f>
        <v>Все проекты</v>
      </c>
      <c r="AD909" s="31">
        <f>IF(OR(U909="",U909=0),0,MAX(AD$2:AD908)+1)</f>
        <v>0</v>
      </c>
    </row>
    <row r="910" spans="1:30" x14ac:dyDescent="0.3">
      <c r="A910" s="41">
        <f>ROW()</f>
        <v>910</v>
      </c>
      <c r="B910" s="26">
        <f>IF(AND(O910=0,P910=0,Q910=0,Y910=0),0,IF(OR(COUNTIFS(Items!$E:$E,O910,Items!$F:$F,P910,Items!$G:$G,Q910)=1,COUNTIFS(Items!$M:$M,O910,Items!$N:$N,P910,Items!$O:$O,Q910)=1,COUNTIFS(Items!$U:$U,O910,Items!$V:$V,P910,Items!$W:$W,Q910)=1),0,1))</f>
        <v>0</v>
      </c>
      <c r="AC910" s="31" t="str">
        <f>IF(OR(RepP!$J$3="",RepP!$J$3=0,COUNTIF(Lists!$D:$D,RepP!$J$3)=0),Lists!$D$9,IF(RepP!$J$3=Lists!$D$9,Lists!$D$9,IF(RepP!$J$3=$E910,RepP!$J$3,"")))</f>
        <v>Все проекты</v>
      </c>
      <c r="AD910" s="31">
        <f>IF(OR(U910="",U910=0),0,MAX(AD$2:AD909)+1)</f>
        <v>0</v>
      </c>
    </row>
    <row r="911" spans="1:30" x14ac:dyDescent="0.3">
      <c r="A911" s="41">
        <f>ROW()</f>
        <v>911</v>
      </c>
      <c r="B911" s="26">
        <f>IF(AND(O911=0,P911=0,Q911=0,Y911=0),0,IF(OR(COUNTIFS(Items!$E:$E,O911,Items!$F:$F,P911,Items!$G:$G,Q911)=1,COUNTIFS(Items!$M:$M,O911,Items!$N:$N,P911,Items!$O:$O,Q911)=1,COUNTIFS(Items!$U:$U,O911,Items!$V:$V,P911,Items!$W:$W,Q911)=1),0,1))</f>
        <v>0</v>
      </c>
      <c r="AC911" s="31" t="str">
        <f>IF(OR(RepP!$J$3="",RepP!$J$3=0,COUNTIF(Lists!$D:$D,RepP!$J$3)=0),Lists!$D$9,IF(RepP!$J$3=Lists!$D$9,Lists!$D$9,IF(RepP!$J$3=$E911,RepP!$J$3,"")))</f>
        <v>Все проекты</v>
      </c>
      <c r="AD911" s="31">
        <f>IF(OR(U911="",U911=0),0,MAX(AD$2:AD910)+1)</f>
        <v>0</v>
      </c>
    </row>
    <row r="912" spans="1:30" x14ac:dyDescent="0.3">
      <c r="A912" s="41">
        <f>ROW()</f>
        <v>912</v>
      </c>
      <c r="B912" s="26">
        <f>IF(AND(O912=0,P912=0,Q912=0,Y912=0),0,IF(OR(COUNTIFS(Items!$E:$E,O912,Items!$F:$F,P912,Items!$G:$G,Q912)=1,COUNTIFS(Items!$M:$M,O912,Items!$N:$N,P912,Items!$O:$O,Q912)=1,COUNTIFS(Items!$U:$U,O912,Items!$V:$V,P912,Items!$W:$W,Q912)=1),0,1))</f>
        <v>0</v>
      </c>
      <c r="AC912" s="31" t="str">
        <f>IF(OR(RepP!$J$3="",RepP!$J$3=0,COUNTIF(Lists!$D:$D,RepP!$J$3)=0),Lists!$D$9,IF(RepP!$J$3=Lists!$D$9,Lists!$D$9,IF(RepP!$J$3=$E912,RepP!$J$3,"")))</f>
        <v>Все проекты</v>
      </c>
      <c r="AD912" s="31">
        <f>IF(OR(U912="",U912=0),0,MAX(AD$2:AD911)+1)</f>
        <v>0</v>
      </c>
    </row>
    <row r="913" spans="1:30" x14ac:dyDescent="0.3">
      <c r="A913" s="41">
        <f>ROW()</f>
        <v>913</v>
      </c>
      <c r="B913" s="26">
        <f>IF(AND(O913=0,P913=0,Q913=0,Y913=0),0,IF(OR(COUNTIFS(Items!$E:$E,O913,Items!$F:$F,P913,Items!$G:$G,Q913)=1,COUNTIFS(Items!$M:$M,O913,Items!$N:$N,P913,Items!$O:$O,Q913)=1,COUNTIFS(Items!$U:$U,O913,Items!$V:$V,P913,Items!$W:$W,Q913)=1),0,1))</f>
        <v>0</v>
      </c>
      <c r="AC913" s="31" t="str">
        <f>IF(OR(RepP!$J$3="",RepP!$J$3=0,COUNTIF(Lists!$D:$D,RepP!$J$3)=0),Lists!$D$9,IF(RepP!$J$3=Lists!$D$9,Lists!$D$9,IF(RepP!$J$3=$E913,RepP!$J$3,"")))</f>
        <v>Все проекты</v>
      </c>
      <c r="AD913" s="31">
        <f>IF(OR(U913="",U913=0),0,MAX(AD$2:AD912)+1)</f>
        <v>0</v>
      </c>
    </row>
    <row r="914" spans="1:30" x14ac:dyDescent="0.3">
      <c r="A914" s="41">
        <f>ROW()</f>
        <v>914</v>
      </c>
      <c r="B914" s="26">
        <f>IF(AND(O914=0,P914=0,Q914=0,Y914=0),0,IF(OR(COUNTIFS(Items!$E:$E,O914,Items!$F:$F,P914,Items!$G:$G,Q914)=1,COUNTIFS(Items!$M:$M,O914,Items!$N:$N,P914,Items!$O:$O,Q914)=1,COUNTIFS(Items!$U:$U,O914,Items!$V:$V,P914,Items!$W:$W,Q914)=1),0,1))</f>
        <v>0</v>
      </c>
      <c r="AC914" s="31" t="str">
        <f>IF(OR(RepP!$J$3="",RepP!$J$3=0,COUNTIF(Lists!$D:$D,RepP!$J$3)=0),Lists!$D$9,IF(RepP!$J$3=Lists!$D$9,Lists!$D$9,IF(RepP!$J$3=$E914,RepP!$J$3,"")))</f>
        <v>Все проекты</v>
      </c>
      <c r="AD914" s="31">
        <f>IF(OR(U914="",U914=0),0,MAX(AD$2:AD913)+1)</f>
        <v>0</v>
      </c>
    </row>
    <row r="915" spans="1:30" x14ac:dyDescent="0.3">
      <c r="A915" s="41">
        <f>ROW()</f>
        <v>915</v>
      </c>
      <c r="B915" s="26">
        <f>IF(AND(O915=0,P915=0,Q915=0,Y915=0),0,IF(OR(COUNTIFS(Items!$E:$E,O915,Items!$F:$F,P915,Items!$G:$G,Q915)=1,COUNTIFS(Items!$M:$M,O915,Items!$N:$N,P915,Items!$O:$O,Q915)=1,COUNTIFS(Items!$U:$U,O915,Items!$V:$V,P915,Items!$W:$W,Q915)=1),0,1))</f>
        <v>0</v>
      </c>
      <c r="AC915" s="31" t="str">
        <f>IF(OR(RepP!$J$3="",RepP!$J$3=0,COUNTIF(Lists!$D:$D,RepP!$J$3)=0),Lists!$D$9,IF(RepP!$J$3=Lists!$D$9,Lists!$D$9,IF(RepP!$J$3=$E915,RepP!$J$3,"")))</f>
        <v>Все проекты</v>
      </c>
      <c r="AD915" s="31">
        <f>IF(OR(U915="",U915=0),0,MAX(AD$2:AD914)+1)</f>
        <v>0</v>
      </c>
    </row>
    <row r="916" spans="1:30" x14ac:dyDescent="0.3">
      <c r="A916" s="41">
        <f>ROW()</f>
        <v>916</v>
      </c>
      <c r="B916" s="26">
        <f>IF(AND(O916=0,P916=0,Q916=0,Y916=0),0,IF(OR(COUNTIFS(Items!$E:$E,O916,Items!$F:$F,P916,Items!$G:$G,Q916)=1,COUNTIFS(Items!$M:$M,O916,Items!$N:$N,P916,Items!$O:$O,Q916)=1,COUNTIFS(Items!$U:$U,O916,Items!$V:$V,P916,Items!$W:$W,Q916)=1),0,1))</f>
        <v>0</v>
      </c>
      <c r="AC916" s="31" t="str">
        <f>IF(OR(RepP!$J$3="",RepP!$J$3=0,COUNTIF(Lists!$D:$D,RepP!$J$3)=0),Lists!$D$9,IF(RepP!$J$3=Lists!$D$9,Lists!$D$9,IF(RepP!$J$3=$E916,RepP!$J$3,"")))</f>
        <v>Все проекты</v>
      </c>
      <c r="AD916" s="31">
        <f>IF(OR(U916="",U916=0),0,MAX(AD$2:AD915)+1)</f>
        <v>0</v>
      </c>
    </row>
    <row r="917" spans="1:30" x14ac:dyDescent="0.3">
      <c r="A917" s="41">
        <f>ROW()</f>
        <v>917</v>
      </c>
      <c r="B917" s="26">
        <f>IF(AND(O917=0,P917=0,Q917=0,Y917=0),0,IF(OR(COUNTIFS(Items!$E:$E,O917,Items!$F:$F,P917,Items!$G:$G,Q917)=1,COUNTIFS(Items!$M:$M,O917,Items!$N:$N,P917,Items!$O:$O,Q917)=1,COUNTIFS(Items!$U:$U,O917,Items!$V:$V,P917,Items!$W:$W,Q917)=1),0,1))</f>
        <v>0</v>
      </c>
      <c r="AC917" s="31" t="str">
        <f>IF(OR(RepP!$J$3="",RepP!$J$3=0,COUNTIF(Lists!$D:$D,RepP!$J$3)=0),Lists!$D$9,IF(RepP!$J$3=Lists!$D$9,Lists!$D$9,IF(RepP!$J$3=$E917,RepP!$J$3,"")))</f>
        <v>Все проекты</v>
      </c>
      <c r="AD917" s="31">
        <f>IF(OR(U917="",U917=0),0,MAX(AD$2:AD916)+1)</f>
        <v>0</v>
      </c>
    </row>
    <row r="918" spans="1:30" x14ac:dyDescent="0.3">
      <c r="A918" s="41">
        <f>ROW()</f>
        <v>918</v>
      </c>
      <c r="B918" s="26">
        <f>IF(AND(O918=0,P918=0,Q918=0,Y918=0),0,IF(OR(COUNTIFS(Items!$E:$E,O918,Items!$F:$F,P918,Items!$G:$G,Q918)=1,COUNTIFS(Items!$M:$M,O918,Items!$N:$N,P918,Items!$O:$O,Q918)=1,COUNTIFS(Items!$U:$U,O918,Items!$V:$V,P918,Items!$W:$W,Q918)=1),0,1))</f>
        <v>0</v>
      </c>
      <c r="AC918" s="31" t="str">
        <f>IF(OR(RepP!$J$3="",RepP!$J$3=0,COUNTIF(Lists!$D:$D,RepP!$J$3)=0),Lists!$D$9,IF(RepP!$J$3=Lists!$D$9,Lists!$D$9,IF(RepP!$J$3=$E918,RepP!$J$3,"")))</f>
        <v>Все проекты</v>
      </c>
      <c r="AD918" s="31">
        <f>IF(OR(U918="",U918=0),0,MAX(AD$2:AD917)+1)</f>
        <v>0</v>
      </c>
    </row>
    <row r="919" spans="1:30" x14ac:dyDescent="0.3">
      <c r="A919" s="41">
        <f>ROW()</f>
        <v>919</v>
      </c>
      <c r="B919" s="26">
        <f>IF(AND(O919=0,P919=0,Q919=0,Y919=0),0,IF(OR(COUNTIFS(Items!$E:$E,O919,Items!$F:$F,P919,Items!$G:$G,Q919)=1,COUNTIFS(Items!$M:$M,O919,Items!$N:$N,P919,Items!$O:$O,Q919)=1,COUNTIFS(Items!$U:$U,O919,Items!$V:$V,P919,Items!$W:$W,Q919)=1),0,1))</f>
        <v>0</v>
      </c>
      <c r="AC919" s="31" t="str">
        <f>IF(OR(RepP!$J$3="",RepP!$J$3=0,COUNTIF(Lists!$D:$D,RepP!$J$3)=0),Lists!$D$9,IF(RepP!$J$3=Lists!$D$9,Lists!$D$9,IF(RepP!$J$3=$E919,RepP!$J$3,"")))</f>
        <v>Все проекты</v>
      </c>
      <c r="AD919" s="31">
        <f>IF(OR(U919="",U919=0),0,MAX(AD$2:AD918)+1)</f>
        <v>0</v>
      </c>
    </row>
    <row r="920" spans="1:30" x14ac:dyDescent="0.3">
      <c r="A920" s="41">
        <f>ROW()</f>
        <v>920</v>
      </c>
      <c r="B920" s="26">
        <f>IF(AND(O920=0,P920=0,Q920=0,Y920=0),0,IF(OR(COUNTIFS(Items!$E:$E,O920,Items!$F:$F,P920,Items!$G:$G,Q920)=1,COUNTIFS(Items!$M:$M,O920,Items!$N:$N,P920,Items!$O:$O,Q920)=1,COUNTIFS(Items!$U:$U,O920,Items!$V:$V,P920,Items!$W:$W,Q920)=1),0,1))</f>
        <v>0</v>
      </c>
      <c r="AC920" s="31" t="str">
        <f>IF(OR(RepP!$J$3="",RepP!$J$3=0,COUNTIF(Lists!$D:$D,RepP!$J$3)=0),Lists!$D$9,IF(RepP!$J$3=Lists!$D$9,Lists!$D$9,IF(RepP!$J$3=$E920,RepP!$J$3,"")))</f>
        <v>Все проекты</v>
      </c>
      <c r="AD920" s="31">
        <f>IF(OR(U920="",U920=0),0,MAX(AD$2:AD919)+1)</f>
        <v>0</v>
      </c>
    </row>
    <row r="921" spans="1:30" x14ac:dyDescent="0.3">
      <c r="A921" s="41">
        <f>ROW()</f>
        <v>921</v>
      </c>
      <c r="B921" s="26">
        <f>IF(AND(O921=0,P921=0,Q921=0,Y921=0),0,IF(OR(COUNTIFS(Items!$E:$E,O921,Items!$F:$F,P921,Items!$G:$G,Q921)=1,COUNTIFS(Items!$M:$M,O921,Items!$N:$N,P921,Items!$O:$O,Q921)=1,COUNTIFS(Items!$U:$U,O921,Items!$V:$V,P921,Items!$W:$W,Q921)=1),0,1))</f>
        <v>0</v>
      </c>
      <c r="AC921" s="31" t="str">
        <f>IF(OR(RepP!$J$3="",RepP!$J$3=0,COUNTIF(Lists!$D:$D,RepP!$J$3)=0),Lists!$D$9,IF(RepP!$J$3=Lists!$D$9,Lists!$D$9,IF(RepP!$J$3=$E921,RepP!$J$3,"")))</f>
        <v>Все проекты</v>
      </c>
      <c r="AD921" s="31">
        <f>IF(OR(U921="",U921=0),0,MAX(AD$2:AD920)+1)</f>
        <v>0</v>
      </c>
    </row>
    <row r="922" spans="1:30" x14ac:dyDescent="0.3">
      <c r="A922" s="41">
        <f>ROW()</f>
        <v>922</v>
      </c>
      <c r="B922" s="26">
        <f>IF(AND(O922=0,P922=0,Q922=0,Y922=0),0,IF(OR(COUNTIFS(Items!$E:$E,O922,Items!$F:$F,P922,Items!$G:$G,Q922)=1,COUNTIFS(Items!$M:$M,O922,Items!$N:$N,P922,Items!$O:$O,Q922)=1,COUNTIFS(Items!$U:$U,O922,Items!$V:$V,P922,Items!$W:$W,Q922)=1),0,1))</f>
        <v>0</v>
      </c>
      <c r="AC922" s="31" t="str">
        <f>IF(OR(RepP!$J$3="",RepP!$J$3=0,COUNTIF(Lists!$D:$D,RepP!$J$3)=0),Lists!$D$9,IF(RepP!$J$3=Lists!$D$9,Lists!$D$9,IF(RepP!$J$3=$E922,RepP!$J$3,"")))</f>
        <v>Все проекты</v>
      </c>
      <c r="AD922" s="31">
        <f>IF(OR(U922="",U922=0),0,MAX(AD$2:AD921)+1)</f>
        <v>0</v>
      </c>
    </row>
    <row r="923" spans="1:30" x14ac:dyDescent="0.3">
      <c r="A923" s="41">
        <f>ROW()</f>
        <v>923</v>
      </c>
      <c r="B923" s="26">
        <f>IF(AND(O923=0,P923=0,Q923=0,Y923=0),0,IF(OR(COUNTIFS(Items!$E:$E,O923,Items!$F:$F,P923,Items!$G:$G,Q923)=1,COUNTIFS(Items!$M:$M,O923,Items!$N:$N,P923,Items!$O:$O,Q923)=1,COUNTIFS(Items!$U:$U,O923,Items!$V:$V,P923,Items!$W:$W,Q923)=1),0,1))</f>
        <v>0</v>
      </c>
      <c r="AC923" s="31" t="str">
        <f>IF(OR(RepP!$J$3="",RepP!$J$3=0,COUNTIF(Lists!$D:$D,RepP!$J$3)=0),Lists!$D$9,IF(RepP!$J$3=Lists!$D$9,Lists!$D$9,IF(RepP!$J$3=$E923,RepP!$J$3,"")))</f>
        <v>Все проекты</v>
      </c>
      <c r="AD923" s="31">
        <f>IF(OR(U923="",U923=0),0,MAX(AD$2:AD922)+1)</f>
        <v>0</v>
      </c>
    </row>
    <row r="924" spans="1:30" x14ac:dyDescent="0.3">
      <c r="A924" s="41">
        <f>ROW()</f>
        <v>924</v>
      </c>
      <c r="B924" s="26">
        <f>IF(AND(O924=0,P924=0,Q924=0,Y924=0),0,IF(OR(COUNTIFS(Items!$E:$E,O924,Items!$F:$F,P924,Items!$G:$G,Q924)=1,COUNTIFS(Items!$M:$M,O924,Items!$N:$N,P924,Items!$O:$O,Q924)=1,COUNTIFS(Items!$U:$U,O924,Items!$V:$V,P924,Items!$W:$W,Q924)=1),0,1))</f>
        <v>0</v>
      </c>
      <c r="AC924" s="31" t="str">
        <f>IF(OR(RepP!$J$3="",RepP!$J$3=0,COUNTIF(Lists!$D:$D,RepP!$J$3)=0),Lists!$D$9,IF(RepP!$J$3=Lists!$D$9,Lists!$D$9,IF(RepP!$J$3=$E924,RepP!$J$3,"")))</f>
        <v>Все проекты</v>
      </c>
      <c r="AD924" s="31">
        <f>IF(OR(U924="",U924=0),0,MAX(AD$2:AD923)+1)</f>
        <v>0</v>
      </c>
    </row>
    <row r="925" spans="1:30" x14ac:dyDescent="0.3">
      <c r="A925" s="41">
        <f>ROW()</f>
        <v>925</v>
      </c>
      <c r="B925" s="26">
        <f>IF(AND(O925=0,P925=0,Q925=0,Y925=0),0,IF(OR(COUNTIFS(Items!$E:$E,O925,Items!$F:$F,P925,Items!$G:$G,Q925)=1,COUNTIFS(Items!$M:$M,O925,Items!$N:$N,P925,Items!$O:$O,Q925)=1,COUNTIFS(Items!$U:$U,O925,Items!$V:$V,P925,Items!$W:$W,Q925)=1),0,1))</f>
        <v>0</v>
      </c>
      <c r="AC925" s="31" t="str">
        <f>IF(OR(RepP!$J$3="",RepP!$J$3=0,COUNTIF(Lists!$D:$D,RepP!$J$3)=0),Lists!$D$9,IF(RepP!$J$3=Lists!$D$9,Lists!$D$9,IF(RepP!$J$3=$E925,RepP!$J$3,"")))</f>
        <v>Все проекты</v>
      </c>
      <c r="AD925" s="31">
        <f>IF(OR(U925="",U925=0),0,MAX(AD$2:AD924)+1)</f>
        <v>0</v>
      </c>
    </row>
    <row r="926" spans="1:30" x14ac:dyDescent="0.3">
      <c r="A926" s="41">
        <f>ROW()</f>
        <v>926</v>
      </c>
      <c r="B926" s="26">
        <f>IF(AND(O926=0,P926=0,Q926=0,Y926=0),0,IF(OR(COUNTIFS(Items!$E:$E,O926,Items!$F:$F,P926,Items!$G:$G,Q926)=1,COUNTIFS(Items!$M:$M,O926,Items!$N:$N,P926,Items!$O:$O,Q926)=1,COUNTIFS(Items!$U:$U,O926,Items!$V:$V,P926,Items!$W:$W,Q926)=1),0,1))</f>
        <v>0</v>
      </c>
      <c r="AC926" s="31" t="str">
        <f>IF(OR(RepP!$J$3="",RepP!$J$3=0,COUNTIF(Lists!$D:$D,RepP!$J$3)=0),Lists!$D$9,IF(RepP!$J$3=Lists!$D$9,Lists!$D$9,IF(RepP!$J$3=$E926,RepP!$J$3,"")))</f>
        <v>Все проекты</v>
      </c>
      <c r="AD926" s="31">
        <f>IF(OR(U926="",U926=0),0,MAX(AD$2:AD925)+1)</f>
        <v>0</v>
      </c>
    </row>
    <row r="927" spans="1:30" x14ac:dyDescent="0.3">
      <c r="A927" s="41">
        <f>ROW()</f>
        <v>927</v>
      </c>
      <c r="B927" s="26">
        <f>IF(AND(O927=0,P927=0,Q927=0,Y927=0),0,IF(OR(COUNTIFS(Items!$E:$E,O927,Items!$F:$F,P927,Items!$G:$G,Q927)=1,COUNTIFS(Items!$M:$M,O927,Items!$N:$N,P927,Items!$O:$O,Q927)=1,COUNTIFS(Items!$U:$U,O927,Items!$V:$V,P927,Items!$W:$W,Q927)=1),0,1))</f>
        <v>0</v>
      </c>
      <c r="AC927" s="31" t="str">
        <f>IF(OR(RepP!$J$3="",RepP!$J$3=0,COUNTIF(Lists!$D:$D,RepP!$J$3)=0),Lists!$D$9,IF(RepP!$J$3=Lists!$D$9,Lists!$D$9,IF(RepP!$J$3=$E927,RepP!$J$3,"")))</f>
        <v>Все проекты</v>
      </c>
      <c r="AD927" s="31">
        <f>IF(OR(U927="",U927=0),0,MAX(AD$2:AD926)+1)</f>
        <v>0</v>
      </c>
    </row>
    <row r="928" spans="1:30" x14ac:dyDescent="0.3">
      <c r="A928" s="41">
        <f>ROW()</f>
        <v>928</v>
      </c>
      <c r="B928" s="26">
        <f>IF(AND(O928=0,P928=0,Q928=0,Y928=0),0,IF(OR(COUNTIFS(Items!$E:$E,O928,Items!$F:$F,P928,Items!$G:$G,Q928)=1,COUNTIFS(Items!$M:$M,O928,Items!$N:$N,P928,Items!$O:$O,Q928)=1,COUNTIFS(Items!$U:$U,O928,Items!$V:$V,P928,Items!$W:$W,Q928)=1),0,1))</f>
        <v>0</v>
      </c>
      <c r="AC928" s="31" t="str">
        <f>IF(OR(RepP!$J$3="",RepP!$J$3=0,COUNTIF(Lists!$D:$D,RepP!$J$3)=0),Lists!$D$9,IF(RepP!$J$3=Lists!$D$9,Lists!$D$9,IF(RepP!$J$3=$E928,RepP!$J$3,"")))</f>
        <v>Все проекты</v>
      </c>
      <c r="AD928" s="31">
        <f>IF(OR(U928="",U928=0),0,MAX(AD$2:AD927)+1)</f>
        <v>0</v>
      </c>
    </row>
    <row r="929" spans="1:30" x14ac:dyDescent="0.3">
      <c r="A929" s="41">
        <f>ROW()</f>
        <v>929</v>
      </c>
      <c r="B929" s="26">
        <f>IF(AND(O929=0,P929=0,Q929=0,Y929=0),0,IF(OR(COUNTIFS(Items!$E:$E,O929,Items!$F:$F,P929,Items!$G:$G,Q929)=1,COUNTIFS(Items!$M:$M,O929,Items!$N:$N,P929,Items!$O:$O,Q929)=1,COUNTIFS(Items!$U:$U,O929,Items!$V:$V,P929,Items!$W:$W,Q929)=1),0,1))</f>
        <v>0</v>
      </c>
      <c r="AC929" s="31" t="str">
        <f>IF(OR(RepP!$J$3="",RepP!$J$3=0,COUNTIF(Lists!$D:$D,RepP!$J$3)=0),Lists!$D$9,IF(RepP!$J$3=Lists!$D$9,Lists!$D$9,IF(RepP!$J$3=$E929,RepP!$J$3,"")))</f>
        <v>Все проекты</v>
      </c>
      <c r="AD929" s="31">
        <f>IF(OR(U929="",U929=0),0,MAX(AD$2:AD928)+1)</f>
        <v>0</v>
      </c>
    </row>
    <row r="930" spans="1:30" x14ac:dyDescent="0.3">
      <c r="A930" s="41">
        <f>ROW()</f>
        <v>930</v>
      </c>
      <c r="B930" s="26">
        <f>IF(AND(O930=0,P930=0,Q930=0,Y930=0),0,IF(OR(COUNTIFS(Items!$E:$E,O930,Items!$F:$F,P930,Items!$G:$G,Q930)=1,COUNTIFS(Items!$M:$M,O930,Items!$N:$N,P930,Items!$O:$O,Q930)=1,COUNTIFS(Items!$U:$U,O930,Items!$V:$V,P930,Items!$W:$W,Q930)=1),0,1))</f>
        <v>0</v>
      </c>
      <c r="AC930" s="31" t="str">
        <f>IF(OR(RepP!$J$3="",RepP!$J$3=0,COUNTIF(Lists!$D:$D,RepP!$J$3)=0),Lists!$D$9,IF(RepP!$J$3=Lists!$D$9,Lists!$D$9,IF(RepP!$J$3=$E930,RepP!$J$3,"")))</f>
        <v>Все проекты</v>
      </c>
      <c r="AD930" s="31">
        <f>IF(OR(U930="",U930=0),0,MAX(AD$2:AD929)+1)</f>
        <v>0</v>
      </c>
    </row>
    <row r="931" spans="1:30" x14ac:dyDescent="0.3">
      <c r="A931" s="41">
        <f>ROW()</f>
        <v>931</v>
      </c>
      <c r="B931" s="26">
        <f>IF(AND(O931=0,P931=0,Q931=0,Y931=0),0,IF(OR(COUNTIFS(Items!$E:$E,O931,Items!$F:$F,P931,Items!$G:$G,Q931)=1,COUNTIFS(Items!$M:$M,O931,Items!$N:$N,P931,Items!$O:$O,Q931)=1,COUNTIFS(Items!$U:$U,O931,Items!$V:$V,P931,Items!$W:$W,Q931)=1),0,1))</f>
        <v>0</v>
      </c>
      <c r="AC931" s="31" t="str">
        <f>IF(OR(RepP!$J$3="",RepP!$J$3=0,COUNTIF(Lists!$D:$D,RepP!$J$3)=0),Lists!$D$9,IF(RepP!$J$3=Lists!$D$9,Lists!$D$9,IF(RepP!$J$3=$E931,RepP!$J$3,"")))</f>
        <v>Все проекты</v>
      </c>
      <c r="AD931" s="31">
        <f>IF(OR(U931="",U931=0),0,MAX(AD$2:AD930)+1)</f>
        <v>0</v>
      </c>
    </row>
    <row r="932" spans="1:30" x14ac:dyDescent="0.3">
      <c r="A932" s="41">
        <f>ROW()</f>
        <v>932</v>
      </c>
      <c r="B932" s="26">
        <f>IF(AND(O932=0,P932=0,Q932=0,Y932=0),0,IF(OR(COUNTIFS(Items!$E:$E,O932,Items!$F:$F,P932,Items!$G:$G,Q932)=1,COUNTIFS(Items!$M:$M,O932,Items!$N:$N,P932,Items!$O:$O,Q932)=1,COUNTIFS(Items!$U:$U,O932,Items!$V:$V,P932,Items!$W:$W,Q932)=1),0,1))</f>
        <v>0</v>
      </c>
      <c r="AC932" s="31" t="str">
        <f>IF(OR(RepP!$J$3="",RepP!$J$3=0,COUNTIF(Lists!$D:$D,RepP!$J$3)=0),Lists!$D$9,IF(RepP!$J$3=Lists!$D$9,Lists!$D$9,IF(RepP!$J$3=$E932,RepP!$J$3,"")))</f>
        <v>Все проекты</v>
      </c>
      <c r="AD932" s="31">
        <f>IF(OR(U932="",U932=0),0,MAX(AD$2:AD931)+1)</f>
        <v>0</v>
      </c>
    </row>
    <row r="933" spans="1:30" x14ac:dyDescent="0.3">
      <c r="A933" s="41">
        <f>ROW()</f>
        <v>933</v>
      </c>
      <c r="B933" s="26">
        <f>IF(AND(O933=0,P933=0,Q933=0,Y933=0),0,IF(OR(COUNTIFS(Items!$E:$E,O933,Items!$F:$F,P933,Items!$G:$G,Q933)=1,COUNTIFS(Items!$M:$M,O933,Items!$N:$N,P933,Items!$O:$O,Q933)=1,COUNTIFS(Items!$U:$U,O933,Items!$V:$V,P933,Items!$W:$W,Q933)=1),0,1))</f>
        <v>0</v>
      </c>
      <c r="AC933" s="31" t="str">
        <f>IF(OR(RepP!$J$3="",RepP!$J$3=0,COUNTIF(Lists!$D:$D,RepP!$J$3)=0),Lists!$D$9,IF(RepP!$J$3=Lists!$D$9,Lists!$D$9,IF(RepP!$J$3=$E933,RepP!$J$3,"")))</f>
        <v>Все проекты</v>
      </c>
      <c r="AD933" s="31">
        <f>IF(OR(U933="",U933=0),0,MAX(AD$2:AD932)+1)</f>
        <v>0</v>
      </c>
    </row>
    <row r="934" spans="1:30" x14ac:dyDescent="0.3">
      <c r="A934" s="41">
        <f>ROW()</f>
        <v>934</v>
      </c>
      <c r="B934" s="26">
        <f>IF(AND(O934=0,P934=0,Q934=0,Y934=0),0,IF(OR(COUNTIFS(Items!$E:$E,O934,Items!$F:$F,P934,Items!$G:$G,Q934)=1,COUNTIFS(Items!$M:$M,O934,Items!$N:$N,P934,Items!$O:$O,Q934)=1,COUNTIFS(Items!$U:$U,O934,Items!$V:$V,P934,Items!$W:$W,Q934)=1),0,1))</f>
        <v>0</v>
      </c>
      <c r="AC934" s="31" t="str">
        <f>IF(OR(RepP!$J$3="",RepP!$J$3=0,COUNTIF(Lists!$D:$D,RepP!$J$3)=0),Lists!$D$9,IF(RepP!$J$3=Lists!$D$9,Lists!$D$9,IF(RepP!$J$3=$E934,RepP!$J$3,"")))</f>
        <v>Все проекты</v>
      </c>
      <c r="AD934" s="31">
        <f>IF(OR(U934="",U934=0),0,MAX(AD$2:AD933)+1)</f>
        <v>0</v>
      </c>
    </row>
    <row r="935" spans="1:30" x14ac:dyDescent="0.3">
      <c r="A935" s="41">
        <f>ROW()</f>
        <v>935</v>
      </c>
      <c r="B935" s="26">
        <f>IF(AND(O935=0,P935=0,Q935=0,Y935=0),0,IF(OR(COUNTIFS(Items!$E:$E,O935,Items!$F:$F,P935,Items!$G:$G,Q935)=1,COUNTIFS(Items!$M:$M,O935,Items!$N:$N,P935,Items!$O:$O,Q935)=1,COUNTIFS(Items!$U:$U,O935,Items!$V:$V,P935,Items!$W:$W,Q935)=1),0,1))</f>
        <v>0</v>
      </c>
      <c r="AC935" s="31" t="str">
        <f>IF(OR(RepP!$J$3="",RepP!$J$3=0,COUNTIF(Lists!$D:$D,RepP!$J$3)=0),Lists!$D$9,IF(RepP!$J$3=Lists!$D$9,Lists!$D$9,IF(RepP!$J$3=$E935,RepP!$J$3,"")))</f>
        <v>Все проекты</v>
      </c>
      <c r="AD935" s="31">
        <f>IF(OR(U935="",U935=0),0,MAX(AD$2:AD934)+1)</f>
        <v>0</v>
      </c>
    </row>
    <row r="936" spans="1:30" x14ac:dyDescent="0.3">
      <c r="A936" s="41">
        <f>ROW()</f>
        <v>936</v>
      </c>
      <c r="B936" s="26">
        <f>IF(AND(O936=0,P936=0,Q936=0,Y936=0),0,IF(OR(COUNTIFS(Items!$E:$E,O936,Items!$F:$F,P936,Items!$G:$G,Q936)=1,COUNTIFS(Items!$M:$M,O936,Items!$N:$N,P936,Items!$O:$O,Q936)=1,COUNTIFS(Items!$U:$U,O936,Items!$V:$V,P936,Items!$W:$W,Q936)=1),0,1))</f>
        <v>0</v>
      </c>
      <c r="AC936" s="31" t="str">
        <f>IF(OR(RepP!$J$3="",RepP!$J$3=0,COUNTIF(Lists!$D:$D,RepP!$J$3)=0),Lists!$D$9,IF(RepP!$J$3=Lists!$D$9,Lists!$D$9,IF(RepP!$J$3=$E936,RepP!$J$3,"")))</f>
        <v>Все проекты</v>
      </c>
      <c r="AD936" s="31">
        <f>IF(OR(U936="",U936=0),0,MAX(AD$2:AD935)+1)</f>
        <v>0</v>
      </c>
    </row>
    <row r="937" spans="1:30" x14ac:dyDescent="0.3">
      <c r="A937" s="41">
        <f>ROW()</f>
        <v>937</v>
      </c>
      <c r="B937" s="26">
        <f>IF(AND(O937=0,P937=0,Q937=0,Y937=0),0,IF(OR(COUNTIFS(Items!$E:$E,O937,Items!$F:$F,P937,Items!$G:$G,Q937)=1,COUNTIFS(Items!$M:$M,O937,Items!$N:$N,P937,Items!$O:$O,Q937)=1,COUNTIFS(Items!$U:$U,O937,Items!$V:$V,P937,Items!$W:$W,Q937)=1),0,1))</f>
        <v>0</v>
      </c>
      <c r="AC937" s="31" t="str">
        <f>IF(OR(RepP!$J$3="",RepP!$J$3=0,COUNTIF(Lists!$D:$D,RepP!$J$3)=0),Lists!$D$9,IF(RepP!$J$3=Lists!$D$9,Lists!$D$9,IF(RepP!$J$3=$E937,RepP!$J$3,"")))</f>
        <v>Все проекты</v>
      </c>
      <c r="AD937" s="31">
        <f>IF(OR(U937="",U937=0),0,MAX(AD$2:AD936)+1)</f>
        <v>0</v>
      </c>
    </row>
    <row r="938" spans="1:30" x14ac:dyDescent="0.3">
      <c r="A938" s="41">
        <f>ROW()</f>
        <v>938</v>
      </c>
      <c r="B938" s="26">
        <f>IF(AND(O938=0,P938=0,Q938=0,Y938=0),0,IF(OR(COUNTIFS(Items!$E:$E,O938,Items!$F:$F,P938,Items!$G:$G,Q938)=1,COUNTIFS(Items!$M:$M,O938,Items!$N:$N,P938,Items!$O:$O,Q938)=1,COUNTIFS(Items!$U:$U,O938,Items!$V:$V,P938,Items!$W:$W,Q938)=1),0,1))</f>
        <v>0</v>
      </c>
      <c r="AC938" s="31" t="str">
        <f>IF(OR(RepP!$J$3="",RepP!$J$3=0,COUNTIF(Lists!$D:$D,RepP!$J$3)=0),Lists!$D$9,IF(RepP!$J$3=Lists!$D$9,Lists!$D$9,IF(RepP!$J$3=$E938,RepP!$J$3,"")))</f>
        <v>Все проекты</v>
      </c>
      <c r="AD938" s="31">
        <f>IF(OR(U938="",U938=0),0,MAX(AD$2:AD937)+1)</f>
        <v>0</v>
      </c>
    </row>
    <row r="939" spans="1:30" x14ac:dyDescent="0.3">
      <c r="A939" s="41">
        <f>ROW()</f>
        <v>939</v>
      </c>
      <c r="B939" s="26">
        <f>IF(AND(O939=0,P939=0,Q939=0,Y939=0),0,IF(OR(COUNTIFS(Items!$E:$E,O939,Items!$F:$F,P939,Items!$G:$G,Q939)=1,COUNTIFS(Items!$M:$M,O939,Items!$N:$N,P939,Items!$O:$O,Q939)=1,COUNTIFS(Items!$U:$U,O939,Items!$V:$V,P939,Items!$W:$W,Q939)=1),0,1))</f>
        <v>0</v>
      </c>
      <c r="AC939" s="31" t="str">
        <f>IF(OR(RepP!$J$3="",RepP!$J$3=0,COUNTIF(Lists!$D:$D,RepP!$J$3)=0),Lists!$D$9,IF(RepP!$J$3=Lists!$D$9,Lists!$D$9,IF(RepP!$J$3=$E939,RepP!$J$3,"")))</f>
        <v>Все проекты</v>
      </c>
      <c r="AD939" s="31">
        <f>IF(OR(U939="",U939=0),0,MAX(AD$2:AD938)+1)</f>
        <v>0</v>
      </c>
    </row>
    <row r="940" spans="1:30" x14ac:dyDescent="0.3">
      <c r="A940" s="41">
        <f>ROW()</f>
        <v>940</v>
      </c>
      <c r="B940" s="26">
        <f>IF(AND(O940=0,P940=0,Q940=0,Y940=0),0,IF(OR(COUNTIFS(Items!$E:$E,O940,Items!$F:$F,P940,Items!$G:$G,Q940)=1,COUNTIFS(Items!$M:$M,O940,Items!$N:$N,P940,Items!$O:$O,Q940)=1,COUNTIFS(Items!$U:$U,O940,Items!$V:$V,P940,Items!$W:$W,Q940)=1),0,1))</f>
        <v>0</v>
      </c>
      <c r="AC940" s="31" t="str">
        <f>IF(OR(RepP!$J$3="",RepP!$J$3=0,COUNTIF(Lists!$D:$D,RepP!$J$3)=0),Lists!$D$9,IF(RepP!$J$3=Lists!$D$9,Lists!$D$9,IF(RepP!$J$3=$E940,RepP!$J$3,"")))</f>
        <v>Все проекты</v>
      </c>
      <c r="AD940" s="31">
        <f>IF(OR(U940="",U940=0),0,MAX(AD$2:AD939)+1)</f>
        <v>0</v>
      </c>
    </row>
    <row r="941" spans="1:30" x14ac:dyDescent="0.3">
      <c r="A941" s="41">
        <f>ROW()</f>
        <v>941</v>
      </c>
      <c r="B941" s="26">
        <f>IF(AND(O941=0,P941=0,Q941=0,Y941=0),0,IF(OR(COUNTIFS(Items!$E:$E,O941,Items!$F:$F,P941,Items!$G:$G,Q941)=1,COUNTIFS(Items!$M:$M,O941,Items!$N:$N,P941,Items!$O:$O,Q941)=1,COUNTIFS(Items!$U:$U,O941,Items!$V:$V,P941,Items!$W:$W,Q941)=1),0,1))</f>
        <v>0</v>
      </c>
      <c r="AC941" s="31" t="str">
        <f>IF(OR(RepP!$J$3="",RepP!$J$3=0,COUNTIF(Lists!$D:$D,RepP!$J$3)=0),Lists!$D$9,IF(RepP!$J$3=Lists!$D$9,Lists!$D$9,IF(RepP!$J$3=$E941,RepP!$J$3,"")))</f>
        <v>Все проекты</v>
      </c>
      <c r="AD941" s="31">
        <f>IF(OR(U941="",U941=0),0,MAX(AD$2:AD940)+1)</f>
        <v>0</v>
      </c>
    </row>
    <row r="942" spans="1:30" x14ac:dyDescent="0.3">
      <c r="A942" s="41">
        <f>ROW()</f>
        <v>942</v>
      </c>
      <c r="B942" s="26">
        <f>IF(AND(O942=0,P942=0,Q942=0,Y942=0),0,IF(OR(COUNTIFS(Items!$E:$E,O942,Items!$F:$F,P942,Items!$G:$G,Q942)=1,COUNTIFS(Items!$M:$M,O942,Items!$N:$N,P942,Items!$O:$O,Q942)=1,COUNTIFS(Items!$U:$U,O942,Items!$V:$V,P942,Items!$W:$W,Q942)=1),0,1))</f>
        <v>0</v>
      </c>
      <c r="AC942" s="31" t="str">
        <f>IF(OR(RepP!$J$3="",RepP!$J$3=0,COUNTIF(Lists!$D:$D,RepP!$J$3)=0),Lists!$D$9,IF(RepP!$J$3=Lists!$D$9,Lists!$D$9,IF(RepP!$J$3=$E942,RepP!$J$3,"")))</f>
        <v>Все проекты</v>
      </c>
      <c r="AD942" s="31">
        <f>IF(OR(U942="",U942=0),0,MAX(AD$2:AD941)+1)</f>
        <v>0</v>
      </c>
    </row>
    <row r="943" spans="1:30" x14ac:dyDescent="0.3">
      <c r="A943" s="41">
        <f>ROW()</f>
        <v>943</v>
      </c>
      <c r="B943" s="26">
        <f>IF(AND(O943=0,P943=0,Q943=0,Y943=0),0,IF(OR(COUNTIFS(Items!$E:$E,O943,Items!$F:$F,P943,Items!$G:$G,Q943)=1,COUNTIFS(Items!$M:$M,O943,Items!$N:$N,P943,Items!$O:$O,Q943)=1,COUNTIFS(Items!$U:$U,O943,Items!$V:$V,P943,Items!$W:$W,Q943)=1),0,1))</f>
        <v>0</v>
      </c>
      <c r="AC943" s="31" t="str">
        <f>IF(OR(RepP!$J$3="",RepP!$J$3=0,COUNTIF(Lists!$D:$D,RepP!$J$3)=0),Lists!$D$9,IF(RepP!$J$3=Lists!$D$9,Lists!$D$9,IF(RepP!$J$3=$E943,RepP!$J$3,"")))</f>
        <v>Все проекты</v>
      </c>
      <c r="AD943" s="31">
        <f>IF(OR(U943="",U943=0),0,MAX(AD$2:AD942)+1)</f>
        <v>0</v>
      </c>
    </row>
    <row r="944" spans="1:30" x14ac:dyDescent="0.3">
      <c r="A944" s="41">
        <f>ROW()</f>
        <v>944</v>
      </c>
      <c r="B944" s="26">
        <f>IF(AND(O944=0,P944=0,Q944=0,Y944=0),0,IF(OR(COUNTIFS(Items!$E:$E,O944,Items!$F:$F,P944,Items!$G:$G,Q944)=1,COUNTIFS(Items!$M:$M,O944,Items!$N:$N,P944,Items!$O:$O,Q944)=1,COUNTIFS(Items!$U:$U,O944,Items!$V:$V,P944,Items!$W:$W,Q944)=1),0,1))</f>
        <v>0</v>
      </c>
      <c r="AC944" s="31" t="str">
        <f>IF(OR(RepP!$J$3="",RepP!$J$3=0,COUNTIF(Lists!$D:$D,RepP!$J$3)=0),Lists!$D$9,IF(RepP!$J$3=Lists!$D$9,Lists!$D$9,IF(RepP!$J$3=$E944,RepP!$J$3,"")))</f>
        <v>Все проекты</v>
      </c>
      <c r="AD944" s="31">
        <f>IF(OR(U944="",U944=0),0,MAX(AD$2:AD943)+1)</f>
        <v>0</v>
      </c>
    </row>
    <row r="945" spans="1:30" x14ac:dyDescent="0.3">
      <c r="A945" s="41">
        <f>ROW()</f>
        <v>945</v>
      </c>
      <c r="B945" s="26">
        <f>IF(AND(O945=0,P945=0,Q945=0,Y945=0),0,IF(OR(COUNTIFS(Items!$E:$E,O945,Items!$F:$F,P945,Items!$G:$G,Q945)=1,COUNTIFS(Items!$M:$M,O945,Items!$N:$N,P945,Items!$O:$O,Q945)=1,COUNTIFS(Items!$U:$U,O945,Items!$V:$V,P945,Items!$W:$W,Q945)=1),0,1))</f>
        <v>0</v>
      </c>
      <c r="AC945" s="31" t="str">
        <f>IF(OR(RepP!$J$3="",RepP!$J$3=0,COUNTIF(Lists!$D:$D,RepP!$J$3)=0),Lists!$D$9,IF(RepP!$J$3=Lists!$D$9,Lists!$D$9,IF(RepP!$J$3=$E945,RepP!$J$3,"")))</f>
        <v>Все проекты</v>
      </c>
      <c r="AD945" s="31">
        <f>IF(OR(U945="",U945=0),0,MAX(AD$2:AD944)+1)</f>
        <v>0</v>
      </c>
    </row>
    <row r="946" spans="1:30" x14ac:dyDescent="0.3">
      <c r="A946" s="41">
        <f>ROW()</f>
        <v>946</v>
      </c>
      <c r="B946" s="26">
        <f>IF(AND(O946=0,P946=0,Q946=0,Y946=0),0,IF(OR(COUNTIFS(Items!$E:$E,O946,Items!$F:$F,P946,Items!$G:$G,Q946)=1,COUNTIFS(Items!$M:$M,O946,Items!$N:$N,P946,Items!$O:$O,Q946)=1,COUNTIFS(Items!$U:$U,O946,Items!$V:$V,P946,Items!$W:$W,Q946)=1),0,1))</f>
        <v>0</v>
      </c>
      <c r="AC946" s="31" t="str">
        <f>IF(OR(RepP!$J$3="",RepP!$J$3=0,COUNTIF(Lists!$D:$D,RepP!$J$3)=0),Lists!$D$9,IF(RepP!$J$3=Lists!$D$9,Lists!$D$9,IF(RepP!$J$3=$E946,RepP!$J$3,"")))</f>
        <v>Все проекты</v>
      </c>
      <c r="AD946" s="31">
        <f>IF(OR(U946="",U946=0),0,MAX(AD$2:AD945)+1)</f>
        <v>0</v>
      </c>
    </row>
    <row r="947" spans="1:30" x14ac:dyDescent="0.3">
      <c r="A947" s="41">
        <f>ROW()</f>
        <v>947</v>
      </c>
      <c r="B947" s="26">
        <f>IF(AND(O947=0,P947=0,Q947=0,Y947=0),0,IF(OR(COUNTIFS(Items!$E:$E,O947,Items!$F:$F,P947,Items!$G:$G,Q947)=1,COUNTIFS(Items!$M:$M,O947,Items!$N:$N,P947,Items!$O:$O,Q947)=1,COUNTIFS(Items!$U:$U,O947,Items!$V:$V,P947,Items!$W:$W,Q947)=1),0,1))</f>
        <v>0</v>
      </c>
      <c r="AC947" s="31" t="str">
        <f>IF(OR(RepP!$J$3="",RepP!$J$3=0,COUNTIF(Lists!$D:$D,RepP!$J$3)=0),Lists!$D$9,IF(RepP!$J$3=Lists!$D$9,Lists!$D$9,IF(RepP!$J$3=$E947,RepP!$J$3,"")))</f>
        <v>Все проекты</v>
      </c>
      <c r="AD947" s="31">
        <f>IF(OR(U947="",U947=0),0,MAX(AD$2:AD946)+1)</f>
        <v>0</v>
      </c>
    </row>
    <row r="948" spans="1:30" x14ac:dyDescent="0.3">
      <c r="A948" s="41">
        <f>ROW()</f>
        <v>948</v>
      </c>
      <c r="B948" s="26">
        <f>IF(AND(O948=0,P948=0,Q948=0,Y948=0),0,IF(OR(COUNTIFS(Items!$E:$E,O948,Items!$F:$F,P948,Items!$G:$G,Q948)=1,COUNTIFS(Items!$M:$M,O948,Items!$N:$N,P948,Items!$O:$O,Q948)=1,COUNTIFS(Items!$U:$U,O948,Items!$V:$V,P948,Items!$W:$W,Q948)=1),0,1))</f>
        <v>0</v>
      </c>
      <c r="AC948" s="31" t="str">
        <f>IF(OR(RepP!$J$3="",RepP!$J$3=0,COUNTIF(Lists!$D:$D,RepP!$J$3)=0),Lists!$D$9,IF(RepP!$J$3=Lists!$D$9,Lists!$D$9,IF(RepP!$J$3=$E948,RepP!$J$3,"")))</f>
        <v>Все проекты</v>
      </c>
      <c r="AD948" s="31">
        <f>IF(OR(U948="",U948=0),0,MAX(AD$2:AD947)+1)</f>
        <v>0</v>
      </c>
    </row>
    <row r="949" spans="1:30" x14ac:dyDescent="0.3">
      <c r="A949" s="41">
        <f>ROW()</f>
        <v>949</v>
      </c>
      <c r="B949" s="26">
        <f>IF(AND(O949=0,P949=0,Q949=0,Y949=0),0,IF(OR(COUNTIFS(Items!$E:$E,O949,Items!$F:$F,P949,Items!$G:$G,Q949)=1,COUNTIFS(Items!$M:$M,O949,Items!$N:$N,P949,Items!$O:$O,Q949)=1,COUNTIFS(Items!$U:$U,O949,Items!$V:$V,P949,Items!$W:$W,Q949)=1),0,1))</f>
        <v>0</v>
      </c>
      <c r="AC949" s="31" t="str">
        <f>IF(OR(RepP!$J$3="",RepP!$J$3=0,COUNTIF(Lists!$D:$D,RepP!$J$3)=0),Lists!$D$9,IF(RepP!$J$3=Lists!$D$9,Lists!$D$9,IF(RepP!$J$3=$E949,RepP!$J$3,"")))</f>
        <v>Все проекты</v>
      </c>
      <c r="AD949" s="31">
        <f>IF(OR(U949="",U949=0),0,MAX(AD$2:AD948)+1)</f>
        <v>0</v>
      </c>
    </row>
    <row r="950" spans="1:30" x14ac:dyDescent="0.3">
      <c r="A950" s="41">
        <f>ROW()</f>
        <v>950</v>
      </c>
      <c r="B950" s="26">
        <f>IF(AND(O950=0,P950=0,Q950=0,Y950=0),0,IF(OR(COUNTIFS(Items!$E:$E,O950,Items!$F:$F,P950,Items!$G:$G,Q950)=1,COUNTIFS(Items!$M:$M,O950,Items!$N:$N,P950,Items!$O:$O,Q950)=1,COUNTIFS(Items!$U:$U,O950,Items!$V:$V,P950,Items!$W:$W,Q950)=1),0,1))</f>
        <v>0</v>
      </c>
      <c r="AC950" s="31" t="str">
        <f>IF(OR(RepP!$J$3="",RepP!$J$3=0,COUNTIF(Lists!$D:$D,RepP!$J$3)=0),Lists!$D$9,IF(RepP!$J$3=Lists!$D$9,Lists!$D$9,IF(RepP!$J$3=$E950,RepP!$J$3,"")))</f>
        <v>Все проекты</v>
      </c>
      <c r="AD950" s="31">
        <f>IF(OR(U950="",U950=0),0,MAX(AD$2:AD949)+1)</f>
        <v>0</v>
      </c>
    </row>
    <row r="951" spans="1:30" x14ac:dyDescent="0.3">
      <c r="A951" s="41">
        <f>ROW()</f>
        <v>951</v>
      </c>
      <c r="B951" s="26">
        <f>IF(AND(O951=0,P951=0,Q951=0,Y951=0),0,IF(OR(COUNTIFS(Items!$E:$E,O951,Items!$F:$F,P951,Items!$G:$G,Q951)=1,COUNTIFS(Items!$M:$M,O951,Items!$N:$N,P951,Items!$O:$O,Q951)=1,COUNTIFS(Items!$U:$U,O951,Items!$V:$V,P951,Items!$W:$W,Q951)=1),0,1))</f>
        <v>0</v>
      </c>
      <c r="AC951" s="31" t="str">
        <f>IF(OR(RepP!$J$3="",RepP!$J$3=0,COUNTIF(Lists!$D:$D,RepP!$J$3)=0),Lists!$D$9,IF(RepP!$J$3=Lists!$D$9,Lists!$D$9,IF(RepP!$J$3=$E951,RepP!$J$3,"")))</f>
        <v>Все проекты</v>
      </c>
      <c r="AD951" s="31">
        <f>IF(OR(U951="",U951=0),0,MAX(AD$2:AD950)+1)</f>
        <v>0</v>
      </c>
    </row>
    <row r="952" spans="1:30" x14ac:dyDescent="0.3">
      <c r="A952" s="41">
        <f>ROW()</f>
        <v>952</v>
      </c>
      <c r="B952" s="26">
        <f>IF(AND(O952=0,P952=0,Q952=0,Y952=0),0,IF(OR(COUNTIFS(Items!$E:$E,O952,Items!$F:$F,P952,Items!$G:$G,Q952)=1,COUNTIFS(Items!$M:$M,O952,Items!$N:$N,P952,Items!$O:$O,Q952)=1,COUNTIFS(Items!$U:$U,O952,Items!$V:$V,P952,Items!$W:$W,Q952)=1),0,1))</f>
        <v>0</v>
      </c>
      <c r="AC952" s="31" t="str">
        <f>IF(OR(RepP!$J$3="",RepP!$J$3=0,COUNTIF(Lists!$D:$D,RepP!$J$3)=0),Lists!$D$9,IF(RepP!$J$3=Lists!$D$9,Lists!$D$9,IF(RepP!$J$3=$E952,RepP!$J$3,"")))</f>
        <v>Все проекты</v>
      </c>
      <c r="AD952" s="31">
        <f>IF(OR(U952="",U952=0),0,MAX(AD$2:AD951)+1)</f>
        <v>0</v>
      </c>
    </row>
    <row r="953" spans="1:30" x14ac:dyDescent="0.3">
      <c r="A953" s="41">
        <f>ROW()</f>
        <v>953</v>
      </c>
      <c r="B953" s="26">
        <f>IF(AND(O953=0,P953=0,Q953=0,Y953=0),0,IF(OR(COUNTIFS(Items!$E:$E,O953,Items!$F:$F,P953,Items!$G:$G,Q953)=1,COUNTIFS(Items!$M:$M,O953,Items!$N:$N,P953,Items!$O:$O,Q953)=1,COUNTIFS(Items!$U:$U,O953,Items!$V:$V,P953,Items!$W:$W,Q953)=1),0,1))</f>
        <v>0</v>
      </c>
      <c r="AC953" s="31" t="str">
        <f>IF(OR(RepP!$J$3="",RepP!$J$3=0,COUNTIF(Lists!$D:$D,RepP!$J$3)=0),Lists!$D$9,IF(RepP!$J$3=Lists!$D$9,Lists!$D$9,IF(RepP!$J$3=$E953,RepP!$J$3,"")))</f>
        <v>Все проекты</v>
      </c>
      <c r="AD953" s="31">
        <f>IF(OR(U953="",U953=0),0,MAX(AD$2:AD952)+1)</f>
        <v>0</v>
      </c>
    </row>
    <row r="954" spans="1:30" x14ac:dyDescent="0.3">
      <c r="A954" s="41">
        <f>ROW()</f>
        <v>954</v>
      </c>
      <c r="B954" s="26">
        <f>IF(AND(O954=0,P954=0,Q954=0,Y954=0),0,IF(OR(COUNTIFS(Items!$E:$E,O954,Items!$F:$F,P954,Items!$G:$G,Q954)=1,COUNTIFS(Items!$M:$M,O954,Items!$N:$N,P954,Items!$O:$O,Q954)=1,COUNTIFS(Items!$U:$U,O954,Items!$V:$V,P954,Items!$W:$W,Q954)=1),0,1))</f>
        <v>0</v>
      </c>
      <c r="AC954" s="31" t="str">
        <f>IF(OR(RepP!$J$3="",RepP!$J$3=0,COUNTIF(Lists!$D:$D,RepP!$J$3)=0),Lists!$D$9,IF(RepP!$J$3=Lists!$D$9,Lists!$D$9,IF(RepP!$J$3=$E954,RepP!$J$3,"")))</f>
        <v>Все проекты</v>
      </c>
      <c r="AD954" s="31">
        <f>IF(OR(U954="",U954=0),0,MAX(AD$2:AD953)+1)</f>
        <v>0</v>
      </c>
    </row>
    <row r="955" spans="1:30" x14ac:dyDescent="0.3">
      <c r="A955" s="41">
        <f>ROW()</f>
        <v>955</v>
      </c>
      <c r="B955" s="26">
        <f>IF(AND(O955=0,P955=0,Q955=0,Y955=0),0,IF(OR(COUNTIFS(Items!$E:$E,O955,Items!$F:$F,P955,Items!$G:$G,Q955)=1,COUNTIFS(Items!$M:$M,O955,Items!$N:$N,P955,Items!$O:$O,Q955)=1,COUNTIFS(Items!$U:$U,O955,Items!$V:$V,P955,Items!$W:$W,Q955)=1),0,1))</f>
        <v>0</v>
      </c>
      <c r="AC955" s="31" t="str">
        <f>IF(OR(RepP!$J$3="",RepP!$J$3=0,COUNTIF(Lists!$D:$D,RepP!$J$3)=0),Lists!$D$9,IF(RepP!$J$3=Lists!$D$9,Lists!$D$9,IF(RepP!$J$3=$E955,RepP!$J$3,"")))</f>
        <v>Все проекты</v>
      </c>
      <c r="AD955" s="31">
        <f>IF(OR(U955="",U955=0),0,MAX(AD$2:AD954)+1)</f>
        <v>0</v>
      </c>
    </row>
    <row r="956" spans="1:30" x14ac:dyDescent="0.3">
      <c r="A956" s="41">
        <f>ROW()</f>
        <v>956</v>
      </c>
      <c r="B956" s="26">
        <f>IF(AND(O956=0,P956=0,Q956=0,Y956=0),0,IF(OR(COUNTIFS(Items!$E:$E,O956,Items!$F:$F,P956,Items!$G:$G,Q956)=1,COUNTIFS(Items!$M:$M,O956,Items!$N:$N,P956,Items!$O:$O,Q956)=1,COUNTIFS(Items!$U:$U,O956,Items!$V:$V,P956,Items!$W:$W,Q956)=1),0,1))</f>
        <v>0</v>
      </c>
      <c r="AC956" s="31" t="str">
        <f>IF(OR(RepP!$J$3="",RepP!$J$3=0,COUNTIF(Lists!$D:$D,RepP!$J$3)=0),Lists!$D$9,IF(RepP!$J$3=Lists!$D$9,Lists!$D$9,IF(RepP!$J$3=$E956,RepP!$J$3,"")))</f>
        <v>Все проекты</v>
      </c>
      <c r="AD956" s="31">
        <f>IF(OR(U956="",U956=0),0,MAX(AD$2:AD955)+1)</f>
        <v>0</v>
      </c>
    </row>
    <row r="957" spans="1:30" x14ac:dyDescent="0.3">
      <c r="A957" s="41">
        <f>ROW()</f>
        <v>957</v>
      </c>
      <c r="B957" s="26">
        <f>IF(AND(O957=0,P957=0,Q957=0,Y957=0),0,IF(OR(COUNTIFS(Items!$E:$E,O957,Items!$F:$F,P957,Items!$G:$G,Q957)=1,COUNTIFS(Items!$M:$M,O957,Items!$N:$N,P957,Items!$O:$O,Q957)=1,COUNTIFS(Items!$U:$U,O957,Items!$V:$V,P957,Items!$W:$W,Q957)=1),0,1))</f>
        <v>0</v>
      </c>
      <c r="AC957" s="31" t="str">
        <f>IF(OR(RepP!$J$3="",RepP!$J$3=0,COUNTIF(Lists!$D:$D,RepP!$J$3)=0),Lists!$D$9,IF(RepP!$J$3=Lists!$D$9,Lists!$D$9,IF(RepP!$J$3=$E957,RepP!$J$3,"")))</f>
        <v>Все проекты</v>
      </c>
      <c r="AD957" s="31">
        <f>IF(OR(U957="",U957=0),0,MAX(AD$2:AD956)+1)</f>
        <v>0</v>
      </c>
    </row>
    <row r="958" spans="1:30" x14ac:dyDescent="0.3">
      <c r="A958" s="41">
        <f>ROW()</f>
        <v>958</v>
      </c>
      <c r="B958" s="26">
        <f>IF(AND(O958=0,P958=0,Q958=0,Y958=0),0,IF(OR(COUNTIFS(Items!$E:$E,O958,Items!$F:$F,P958,Items!$G:$G,Q958)=1,COUNTIFS(Items!$M:$M,O958,Items!$N:$N,P958,Items!$O:$O,Q958)=1,COUNTIFS(Items!$U:$U,O958,Items!$V:$V,P958,Items!$W:$W,Q958)=1),0,1))</f>
        <v>0</v>
      </c>
      <c r="AC958" s="31" t="str">
        <f>IF(OR(RepP!$J$3="",RepP!$J$3=0,COUNTIF(Lists!$D:$D,RepP!$J$3)=0),Lists!$D$9,IF(RepP!$J$3=Lists!$D$9,Lists!$D$9,IF(RepP!$J$3=$E958,RepP!$J$3,"")))</f>
        <v>Все проекты</v>
      </c>
      <c r="AD958" s="31">
        <f>IF(OR(U958="",U958=0),0,MAX(AD$2:AD957)+1)</f>
        <v>0</v>
      </c>
    </row>
    <row r="959" spans="1:30" x14ac:dyDescent="0.3">
      <c r="A959" s="41">
        <f>ROW()</f>
        <v>959</v>
      </c>
      <c r="B959" s="26">
        <f>IF(AND(O959=0,P959=0,Q959=0,Y959=0),0,IF(OR(COUNTIFS(Items!$E:$E,O959,Items!$F:$F,P959,Items!$G:$G,Q959)=1,COUNTIFS(Items!$M:$M,O959,Items!$N:$N,P959,Items!$O:$O,Q959)=1,COUNTIFS(Items!$U:$U,O959,Items!$V:$V,P959,Items!$W:$W,Q959)=1),0,1))</f>
        <v>0</v>
      </c>
      <c r="AC959" s="31" t="str">
        <f>IF(OR(RepP!$J$3="",RepP!$J$3=0,COUNTIF(Lists!$D:$D,RepP!$J$3)=0),Lists!$D$9,IF(RepP!$J$3=Lists!$D$9,Lists!$D$9,IF(RepP!$J$3=$E959,RepP!$J$3,"")))</f>
        <v>Все проекты</v>
      </c>
      <c r="AD959" s="31">
        <f>IF(OR(U959="",U959=0),0,MAX(AD$2:AD958)+1)</f>
        <v>0</v>
      </c>
    </row>
    <row r="960" spans="1:30" x14ac:dyDescent="0.3">
      <c r="A960" s="41">
        <f>ROW()</f>
        <v>960</v>
      </c>
      <c r="B960" s="26">
        <f>IF(AND(O960=0,P960=0,Q960=0,Y960=0),0,IF(OR(COUNTIFS(Items!$E:$E,O960,Items!$F:$F,P960,Items!$G:$G,Q960)=1,COUNTIFS(Items!$M:$M,O960,Items!$N:$N,P960,Items!$O:$O,Q960)=1,COUNTIFS(Items!$U:$U,O960,Items!$V:$V,P960,Items!$W:$W,Q960)=1),0,1))</f>
        <v>0</v>
      </c>
      <c r="AC960" s="31" t="str">
        <f>IF(OR(RepP!$J$3="",RepP!$J$3=0,COUNTIF(Lists!$D:$D,RepP!$J$3)=0),Lists!$D$9,IF(RepP!$J$3=Lists!$D$9,Lists!$D$9,IF(RepP!$J$3=$E960,RepP!$J$3,"")))</f>
        <v>Все проекты</v>
      </c>
      <c r="AD960" s="31">
        <f>IF(OR(U960="",U960=0),0,MAX(AD$2:AD959)+1)</f>
        <v>0</v>
      </c>
    </row>
    <row r="961" spans="1:30" x14ac:dyDescent="0.3">
      <c r="A961" s="41">
        <f>ROW()</f>
        <v>961</v>
      </c>
      <c r="B961" s="26">
        <f>IF(AND(O961=0,P961=0,Q961=0,Y961=0),0,IF(OR(COUNTIFS(Items!$E:$E,O961,Items!$F:$F,P961,Items!$G:$G,Q961)=1,COUNTIFS(Items!$M:$M,O961,Items!$N:$N,P961,Items!$O:$O,Q961)=1,COUNTIFS(Items!$U:$U,O961,Items!$V:$V,P961,Items!$W:$W,Q961)=1),0,1))</f>
        <v>0</v>
      </c>
      <c r="AC961" s="31" t="str">
        <f>IF(OR(RepP!$J$3="",RepP!$J$3=0,COUNTIF(Lists!$D:$D,RepP!$J$3)=0),Lists!$D$9,IF(RepP!$J$3=Lists!$D$9,Lists!$D$9,IF(RepP!$J$3=$E961,RepP!$J$3,"")))</f>
        <v>Все проекты</v>
      </c>
      <c r="AD961" s="31">
        <f>IF(OR(U961="",U961=0),0,MAX(AD$2:AD960)+1)</f>
        <v>0</v>
      </c>
    </row>
    <row r="962" spans="1:30" x14ac:dyDescent="0.3">
      <c r="A962" s="41">
        <f>ROW()</f>
        <v>962</v>
      </c>
      <c r="B962" s="26">
        <f>IF(AND(O962=0,P962=0,Q962=0,Y962=0),0,IF(OR(COUNTIFS(Items!$E:$E,O962,Items!$F:$F,P962,Items!$G:$G,Q962)=1,COUNTIFS(Items!$M:$M,O962,Items!$N:$N,P962,Items!$O:$O,Q962)=1,COUNTIFS(Items!$U:$U,O962,Items!$V:$V,P962,Items!$W:$W,Q962)=1),0,1))</f>
        <v>0</v>
      </c>
      <c r="AC962" s="31" t="str">
        <f>IF(OR(RepP!$J$3="",RepP!$J$3=0,COUNTIF(Lists!$D:$D,RepP!$J$3)=0),Lists!$D$9,IF(RepP!$J$3=Lists!$D$9,Lists!$D$9,IF(RepP!$J$3=$E962,RepP!$J$3,"")))</f>
        <v>Все проекты</v>
      </c>
      <c r="AD962" s="31">
        <f>IF(OR(U962="",U962=0),0,MAX(AD$2:AD961)+1)</f>
        <v>0</v>
      </c>
    </row>
    <row r="963" spans="1:30" x14ac:dyDescent="0.3">
      <c r="A963" s="41">
        <f>ROW()</f>
        <v>963</v>
      </c>
      <c r="B963" s="26">
        <f>IF(AND(O963=0,P963=0,Q963=0,Y963=0),0,IF(OR(COUNTIFS(Items!$E:$E,O963,Items!$F:$F,P963,Items!$G:$G,Q963)=1,COUNTIFS(Items!$M:$M,O963,Items!$N:$N,P963,Items!$O:$O,Q963)=1,COUNTIFS(Items!$U:$U,O963,Items!$V:$V,P963,Items!$W:$W,Q963)=1),0,1))</f>
        <v>0</v>
      </c>
      <c r="AC963" s="31" t="str">
        <f>IF(OR(RepP!$J$3="",RepP!$J$3=0,COUNTIF(Lists!$D:$D,RepP!$J$3)=0),Lists!$D$9,IF(RepP!$J$3=Lists!$D$9,Lists!$D$9,IF(RepP!$J$3=$E963,RepP!$J$3,"")))</f>
        <v>Все проекты</v>
      </c>
      <c r="AD963" s="31">
        <f>IF(OR(U963="",U963=0),0,MAX(AD$2:AD962)+1)</f>
        <v>0</v>
      </c>
    </row>
    <row r="964" spans="1:30" x14ac:dyDescent="0.3">
      <c r="A964" s="41">
        <f>ROW()</f>
        <v>964</v>
      </c>
      <c r="B964" s="26">
        <f>IF(AND(O964=0,P964=0,Q964=0,Y964=0),0,IF(OR(COUNTIFS(Items!$E:$E,O964,Items!$F:$F,P964,Items!$G:$G,Q964)=1,COUNTIFS(Items!$M:$M,O964,Items!$N:$N,P964,Items!$O:$O,Q964)=1,COUNTIFS(Items!$U:$U,O964,Items!$V:$V,P964,Items!$W:$W,Q964)=1),0,1))</f>
        <v>0</v>
      </c>
      <c r="AC964" s="31" t="str">
        <f>IF(OR(RepP!$J$3="",RepP!$J$3=0,COUNTIF(Lists!$D:$D,RepP!$J$3)=0),Lists!$D$9,IF(RepP!$J$3=Lists!$D$9,Lists!$D$9,IF(RepP!$J$3=$E964,RepP!$J$3,"")))</f>
        <v>Все проекты</v>
      </c>
      <c r="AD964" s="31">
        <f>IF(OR(U964="",U964=0),0,MAX(AD$2:AD963)+1)</f>
        <v>0</v>
      </c>
    </row>
    <row r="965" spans="1:30" x14ac:dyDescent="0.3">
      <c r="A965" s="41">
        <f>ROW()</f>
        <v>965</v>
      </c>
      <c r="B965" s="26">
        <f>IF(AND(O965=0,P965=0,Q965=0,Y965=0),0,IF(OR(COUNTIFS(Items!$E:$E,O965,Items!$F:$F,P965,Items!$G:$G,Q965)=1,COUNTIFS(Items!$M:$M,O965,Items!$N:$N,P965,Items!$O:$O,Q965)=1,COUNTIFS(Items!$U:$U,O965,Items!$V:$V,P965,Items!$W:$W,Q965)=1),0,1))</f>
        <v>0</v>
      </c>
      <c r="AC965" s="31" t="str">
        <f>IF(OR(RepP!$J$3="",RepP!$J$3=0,COUNTIF(Lists!$D:$D,RepP!$J$3)=0),Lists!$D$9,IF(RepP!$J$3=Lists!$D$9,Lists!$D$9,IF(RepP!$J$3=$E965,RepP!$J$3,"")))</f>
        <v>Все проекты</v>
      </c>
      <c r="AD965" s="31">
        <f>IF(OR(U965="",U965=0),0,MAX(AD$2:AD964)+1)</f>
        <v>0</v>
      </c>
    </row>
    <row r="966" spans="1:30" x14ac:dyDescent="0.3">
      <c r="A966" s="41">
        <f>ROW()</f>
        <v>966</v>
      </c>
      <c r="B966" s="26">
        <f>IF(AND(O966=0,P966=0,Q966=0,Y966=0),0,IF(OR(COUNTIFS(Items!$E:$E,O966,Items!$F:$F,P966,Items!$G:$G,Q966)=1,COUNTIFS(Items!$M:$M,O966,Items!$N:$N,P966,Items!$O:$O,Q966)=1,COUNTIFS(Items!$U:$U,O966,Items!$V:$V,P966,Items!$W:$W,Q966)=1),0,1))</f>
        <v>0</v>
      </c>
      <c r="AC966" s="31" t="str">
        <f>IF(OR(RepP!$J$3="",RepP!$J$3=0,COUNTIF(Lists!$D:$D,RepP!$J$3)=0),Lists!$D$9,IF(RepP!$J$3=Lists!$D$9,Lists!$D$9,IF(RepP!$J$3=$E966,RepP!$J$3,"")))</f>
        <v>Все проекты</v>
      </c>
      <c r="AD966" s="31">
        <f>IF(OR(U966="",U966=0),0,MAX(AD$2:AD965)+1)</f>
        <v>0</v>
      </c>
    </row>
    <row r="967" spans="1:30" x14ac:dyDescent="0.3">
      <c r="A967" s="41">
        <f>ROW()</f>
        <v>967</v>
      </c>
      <c r="B967" s="26">
        <f>IF(AND(O967=0,P967=0,Q967=0,Y967=0),0,IF(OR(COUNTIFS(Items!$E:$E,O967,Items!$F:$F,P967,Items!$G:$G,Q967)=1,COUNTIFS(Items!$M:$M,O967,Items!$N:$N,P967,Items!$O:$O,Q967)=1,COUNTIFS(Items!$U:$U,O967,Items!$V:$V,P967,Items!$W:$W,Q967)=1),0,1))</f>
        <v>0</v>
      </c>
      <c r="AC967" s="31" t="str">
        <f>IF(OR(RepP!$J$3="",RepP!$J$3=0,COUNTIF(Lists!$D:$D,RepP!$J$3)=0),Lists!$D$9,IF(RepP!$J$3=Lists!$D$9,Lists!$D$9,IF(RepP!$J$3=$E967,RepP!$J$3,"")))</f>
        <v>Все проекты</v>
      </c>
      <c r="AD967" s="31">
        <f>IF(OR(U967="",U967=0),0,MAX(AD$2:AD966)+1)</f>
        <v>0</v>
      </c>
    </row>
    <row r="968" spans="1:30" x14ac:dyDescent="0.3">
      <c r="A968" s="41">
        <f>ROW()</f>
        <v>968</v>
      </c>
      <c r="B968" s="26">
        <f>IF(AND(O968=0,P968=0,Q968=0,Y968=0),0,IF(OR(COUNTIFS(Items!$E:$E,O968,Items!$F:$F,P968,Items!$G:$G,Q968)=1,COUNTIFS(Items!$M:$M,O968,Items!$N:$N,P968,Items!$O:$O,Q968)=1,COUNTIFS(Items!$U:$U,O968,Items!$V:$V,P968,Items!$W:$W,Q968)=1),0,1))</f>
        <v>0</v>
      </c>
      <c r="AC968" s="31" t="str">
        <f>IF(OR(RepP!$J$3="",RepP!$J$3=0,COUNTIF(Lists!$D:$D,RepP!$J$3)=0),Lists!$D$9,IF(RepP!$J$3=Lists!$D$9,Lists!$D$9,IF(RepP!$J$3=$E968,RepP!$J$3,"")))</f>
        <v>Все проекты</v>
      </c>
      <c r="AD968" s="31">
        <f>IF(OR(U968="",U968=0),0,MAX(AD$2:AD967)+1)</f>
        <v>0</v>
      </c>
    </row>
    <row r="969" spans="1:30" x14ac:dyDescent="0.3">
      <c r="A969" s="41">
        <f>ROW()</f>
        <v>969</v>
      </c>
      <c r="B969" s="26">
        <f>IF(AND(O969=0,P969=0,Q969=0,Y969=0),0,IF(OR(COUNTIFS(Items!$E:$E,O969,Items!$F:$F,P969,Items!$G:$G,Q969)=1,COUNTIFS(Items!$M:$M,O969,Items!$N:$N,P969,Items!$O:$O,Q969)=1,COUNTIFS(Items!$U:$U,O969,Items!$V:$V,P969,Items!$W:$W,Q969)=1),0,1))</f>
        <v>0</v>
      </c>
      <c r="AC969" s="31" t="str">
        <f>IF(OR(RepP!$J$3="",RepP!$J$3=0,COUNTIF(Lists!$D:$D,RepP!$J$3)=0),Lists!$D$9,IF(RepP!$J$3=Lists!$D$9,Lists!$D$9,IF(RepP!$J$3=$E969,RepP!$J$3,"")))</f>
        <v>Все проекты</v>
      </c>
      <c r="AD969" s="31">
        <f>IF(OR(U969="",U969=0),0,MAX(AD$2:AD968)+1)</f>
        <v>0</v>
      </c>
    </row>
    <row r="970" spans="1:30" x14ac:dyDescent="0.3">
      <c r="A970" s="41">
        <f>ROW()</f>
        <v>970</v>
      </c>
      <c r="B970" s="26">
        <f>IF(AND(O970=0,P970=0,Q970=0,Y970=0),0,IF(OR(COUNTIFS(Items!$E:$E,O970,Items!$F:$F,P970,Items!$G:$G,Q970)=1,COUNTIFS(Items!$M:$M,O970,Items!$N:$N,P970,Items!$O:$O,Q970)=1,COUNTIFS(Items!$U:$U,O970,Items!$V:$V,P970,Items!$W:$W,Q970)=1),0,1))</f>
        <v>0</v>
      </c>
      <c r="AC970" s="31" t="str">
        <f>IF(OR(RepP!$J$3="",RepP!$J$3=0,COUNTIF(Lists!$D:$D,RepP!$J$3)=0),Lists!$D$9,IF(RepP!$J$3=Lists!$D$9,Lists!$D$9,IF(RepP!$J$3=$E970,RepP!$J$3,"")))</f>
        <v>Все проекты</v>
      </c>
      <c r="AD970" s="31">
        <f>IF(OR(U970="",U970=0),0,MAX(AD$2:AD969)+1)</f>
        <v>0</v>
      </c>
    </row>
    <row r="971" spans="1:30" x14ac:dyDescent="0.3">
      <c r="A971" s="41">
        <f>ROW()</f>
        <v>971</v>
      </c>
      <c r="B971" s="26">
        <f>IF(AND(O971=0,P971=0,Q971=0,Y971=0),0,IF(OR(COUNTIFS(Items!$E:$E,O971,Items!$F:$F,P971,Items!$G:$G,Q971)=1,COUNTIFS(Items!$M:$M,O971,Items!$N:$N,P971,Items!$O:$O,Q971)=1,COUNTIFS(Items!$U:$U,O971,Items!$V:$V,P971,Items!$W:$W,Q971)=1),0,1))</f>
        <v>0</v>
      </c>
      <c r="AC971" s="31" t="str">
        <f>IF(OR(RepP!$J$3="",RepP!$J$3=0,COUNTIF(Lists!$D:$D,RepP!$J$3)=0),Lists!$D$9,IF(RepP!$J$3=Lists!$D$9,Lists!$D$9,IF(RepP!$J$3=$E971,RepP!$J$3,"")))</f>
        <v>Все проекты</v>
      </c>
      <c r="AD971" s="31">
        <f>IF(OR(U971="",U971=0),0,MAX(AD$2:AD970)+1)</f>
        <v>0</v>
      </c>
    </row>
    <row r="972" spans="1:30" x14ac:dyDescent="0.3">
      <c r="A972" s="41">
        <f>ROW()</f>
        <v>972</v>
      </c>
      <c r="B972" s="26">
        <f>IF(AND(O972=0,P972=0,Q972=0,Y972=0),0,IF(OR(COUNTIFS(Items!$E:$E,O972,Items!$F:$F,P972,Items!$G:$G,Q972)=1,COUNTIFS(Items!$M:$M,O972,Items!$N:$N,P972,Items!$O:$O,Q972)=1,COUNTIFS(Items!$U:$U,O972,Items!$V:$V,P972,Items!$W:$W,Q972)=1),0,1))</f>
        <v>0</v>
      </c>
      <c r="AC972" s="31" t="str">
        <f>IF(OR(RepP!$J$3="",RepP!$J$3=0,COUNTIF(Lists!$D:$D,RepP!$J$3)=0),Lists!$D$9,IF(RepP!$J$3=Lists!$D$9,Lists!$D$9,IF(RepP!$J$3=$E972,RepP!$J$3,"")))</f>
        <v>Все проекты</v>
      </c>
      <c r="AD972" s="31">
        <f>IF(OR(U972="",U972=0),0,MAX(AD$2:AD971)+1)</f>
        <v>0</v>
      </c>
    </row>
    <row r="973" spans="1:30" x14ac:dyDescent="0.3">
      <c r="A973" s="41">
        <f>ROW()</f>
        <v>973</v>
      </c>
      <c r="B973" s="26">
        <f>IF(AND(O973=0,P973=0,Q973=0,Y973=0),0,IF(OR(COUNTIFS(Items!$E:$E,O973,Items!$F:$F,P973,Items!$G:$G,Q973)=1,COUNTIFS(Items!$M:$M,O973,Items!$N:$N,P973,Items!$O:$O,Q973)=1,COUNTIFS(Items!$U:$U,O973,Items!$V:$V,P973,Items!$W:$W,Q973)=1),0,1))</f>
        <v>0</v>
      </c>
      <c r="AC973" s="31" t="str">
        <f>IF(OR(RepP!$J$3="",RepP!$J$3=0,COUNTIF(Lists!$D:$D,RepP!$J$3)=0),Lists!$D$9,IF(RepP!$J$3=Lists!$D$9,Lists!$D$9,IF(RepP!$J$3=$E973,RepP!$J$3,"")))</f>
        <v>Все проекты</v>
      </c>
      <c r="AD973" s="31">
        <f>IF(OR(U973="",U973=0),0,MAX(AD$2:AD972)+1)</f>
        <v>0</v>
      </c>
    </row>
    <row r="974" spans="1:30" x14ac:dyDescent="0.3">
      <c r="A974" s="41">
        <f>ROW()</f>
        <v>974</v>
      </c>
      <c r="B974" s="26">
        <f>IF(AND(O974=0,P974=0,Q974=0,Y974=0),0,IF(OR(COUNTIFS(Items!$E:$E,O974,Items!$F:$F,P974,Items!$G:$G,Q974)=1,COUNTIFS(Items!$M:$M,O974,Items!$N:$N,P974,Items!$O:$O,Q974)=1,COUNTIFS(Items!$U:$U,O974,Items!$V:$V,P974,Items!$W:$W,Q974)=1),0,1))</f>
        <v>0</v>
      </c>
      <c r="AC974" s="31" t="str">
        <f>IF(OR(RepP!$J$3="",RepP!$J$3=0,COUNTIF(Lists!$D:$D,RepP!$J$3)=0),Lists!$D$9,IF(RepP!$J$3=Lists!$D$9,Lists!$D$9,IF(RepP!$J$3=$E974,RepP!$J$3,"")))</f>
        <v>Все проекты</v>
      </c>
      <c r="AD974" s="31">
        <f>IF(OR(U974="",U974=0),0,MAX(AD$2:AD973)+1)</f>
        <v>0</v>
      </c>
    </row>
    <row r="975" spans="1:30" x14ac:dyDescent="0.3">
      <c r="A975" s="41">
        <f>ROW()</f>
        <v>975</v>
      </c>
      <c r="B975" s="26">
        <f>IF(AND(O975=0,P975=0,Q975=0,Y975=0),0,IF(OR(COUNTIFS(Items!$E:$E,O975,Items!$F:$F,P975,Items!$G:$G,Q975)=1,COUNTIFS(Items!$M:$M,O975,Items!$N:$N,P975,Items!$O:$O,Q975)=1,COUNTIFS(Items!$U:$U,O975,Items!$V:$V,P975,Items!$W:$W,Q975)=1),0,1))</f>
        <v>0</v>
      </c>
      <c r="AC975" s="31" t="str">
        <f>IF(OR(RepP!$J$3="",RepP!$J$3=0,COUNTIF(Lists!$D:$D,RepP!$J$3)=0),Lists!$D$9,IF(RepP!$J$3=Lists!$D$9,Lists!$D$9,IF(RepP!$J$3=$E975,RepP!$J$3,"")))</f>
        <v>Все проекты</v>
      </c>
      <c r="AD975" s="31">
        <f>IF(OR(U975="",U975=0),0,MAX(AD$2:AD974)+1)</f>
        <v>0</v>
      </c>
    </row>
    <row r="976" spans="1:30" x14ac:dyDescent="0.3">
      <c r="A976" s="41">
        <f>ROW()</f>
        <v>976</v>
      </c>
      <c r="B976" s="26">
        <f>IF(AND(O976=0,P976=0,Q976=0,Y976=0),0,IF(OR(COUNTIFS(Items!$E:$E,O976,Items!$F:$F,P976,Items!$G:$G,Q976)=1,COUNTIFS(Items!$M:$M,O976,Items!$N:$N,P976,Items!$O:$O,Q976)=1,COUNTIFS(Items!$U:$U,O976,Items!$V:$V,P976,Items!$W:$W,Q976)=1),0,1))</f>
        <v>0</v>
      </c>
      <c r="AC976" s="31" t="str">
        <f>IF(OR(RepP!$J$3="",RepP!$J$3=0,COUNTIF(Lists!$D:$D,RepP!$J$3)=0),Lists!$D$9,IF(RepP!$J$3=Lists!$D$9,Lists!$D$9,IF(RepP!$J$3=$E976,RepP!$J$3,"")))</f>
        <v>Все проекты</v>
      </c>
      <c r="AD976" s="31">
        <f>IF(OR(U976="",U976=0),0,MAX(AD$2:AD975)+1)</f>
        <v>0</v>
      </c>
    </row>
    <row r="977" spans="1:30" x14ac:dyDescent="0.3">
      <c r="A977" s="41">
        <f>ROW()</f>
        <v>977</v>
      </c>
      <c r="B977" s="26">
        <f>IF(AND(O977=0,P977=0,Q977=0,Y977=0),0,IF(OR(COUNTIFS(Items!$E:$E,O977,Items!$F:$F,P977,Items!$G:$G,Q977)=1,COUNTIFS(Items!$M:$M,O977,Items!$N:$N,P977,Items!$O:$O,Q977)=1,COUNTIFS(Items!$U:$U,O977,Items!$V:$V,P977,Items!$W:$W,Q977)=1),0,1))</f>
        <v>0</v>
      </c>
      <c r="AC977" s="31" t="str">
        <f>IF(OR(RepP!$J$3="",RepP!$J$3=0,COUNTIF(Lists!$D:$D,RepP!$J$3)=0),Lists!$D$9,IF(RepP!$J$3=Lists!$D$9,Lists!$D$9,IF(RepP!$J$3=$E977,RepP!$J$3,"")))</f>
        <v>Все проекты</v>
      </c>
      <c r="AD977" s="31">
        <f>IF(OR(U977="",U977=0),0,MAX(AD$2:AD976)+1)</f>
        <v>0</v>
      </c>
    </row>
  </sheetData>
  <autoFilter ref="A1:AE977"/>
  <conditionalFormatting sqref="B2:B360 B788:B840 B847:B1048576">
    <cfRule type="cellIs" dxfId="978" priority="5" operator="notEqual">
      <formula>0</formula>
    </cfRule>
  </conditionalFormatting>
  <conditionalFormatting sqref="B361:B739">
    <cfRule type="cellIs" dxfId="977" priority="4" operator="notEqual">
      <formula>0</formula>
    </cfRule>
  </conditionalFormatting>
  <conditionalFormatting sqref="B740:B763">
    <cfRule type="cellIs" dxfId="976" priority="3" operator="notEqual">
      <formula>0</formula>
    </cfRule>
  </conditionalFormatting>
  <conditionalFormatting sqref="B764:B787">
    <cfRule type="cellIs" dxfId="975" priority="2" operator="notEqual">
      <formula>0</formula>
    </cfRule>
  </conditionalFormatting>
  <conditionalFormatting sqref="B841:B846">
    <cfRule type="cellIs" dxfId="974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977"/>
  <sheetViews>
    <sheetView showGridLines="0" workbookViewId="0">
      <pane xSplit="3" ySplit="2" topLeftCell="K3" activePane="bottomRight" state="frozen"/>
      <selection pane="topRight" activeCell="D1" sqref="D1"/>
      <selection pane="bottomLeft" activeCell="A3" sqref="A3"/>
      <selection pane="bottomRight" activeCell="AB1" sqref="AB1:AB1048576"/>
    </sheetView>
  </sheetViews>
  <sheetFormatPr defaultRowHeight="13.8" x14ac:dyDescent="0.3"/>
  <cols>
    <col min="1" max="1" width="2.77734375" style="4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7.554687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5" width="20" style="1" bestFit="1" customWidth="1"/>
    <col min="16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5" width="8.88671875" style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A1" s="41" t="s">
        <v>389</v>
      </c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1" t="str">
        <f>dbP!$O$1</f>
        <v>статья-1</v>
      </c>
      <c r="P1" s="1" t="str">
        <f>dbP!$P$1</f>
        <v>статья-2</v>
      </c>
      <c r="Q1" s="1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1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1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2">
      <c r="A2" s="41">
        <f>ROW()</f>
        <v>2</v>
      </c>
      <c r="B2" s="26">
        <f>SUM(B3:B399641)</f>
        <v>0</v>
      </c>
      <c r="C2" s="20">
        <f>IF(COLUMN()=COLUMN(dbP!C2),0,1)</f>
        <v>0</v>
      </c>
      <c r="D2" s="20">
        <f>IF(COLUMN()=COLUMN(dbP!D2),0,1)</f>
        <v>0</v>
      </c>
      <c r="E2" s="20">
        <f>IF(COLUMN()=COLUMN(dbP!E2),0,1)</f>
        <v>0</v>
      </c>
      <c r="F2" s="20">
        <f>IF(COLUMN()=COLUMN(dbP!F2),0,1)</f>
        <v>0</v>
      </c>
      <c r="G2" s="20">
        <f>IF(COLUMN()=COLUMN(dbP!G2),0,1)</f>
        <v>0</v>
      </c>
      <c r="H2" s="20">
        <f>IF(COLUMN()=COLUMN(dbP!H2),0,1)</f>
        <v>0</v>
      </c>
      <c r="I2" s="20">
        <f>IF(COLUMN()=COLUMN(dbP!I2),0,1)</f>
        <v>0</v>
      </c>
      <c r="J2" s="20">
        <f>IF(COLUMN()=COLUMN(dbP!J2),0,1)</f>
        <v>0</v>
      </c>
      <c r="K2" s="20">
        <f>IF(COLUMN()=COLUMN(dbP!K2),0,1)</f>
        <v>0</v>
      </c>
      <c r="L2" s="20">
        <f>IF(COLUMN()=COLUMN(dbP!L2),0,1)</f>
        <v>0</v>
      </c>
      <c r="M2" s="20">
        <f>IF(COLUMN()=COLUMN(dbP!M2),0,1)</f>
        <v>0</v>
      </c>
      <c r="N2" s="20">
        <f>IF(COLUMN()=COLUMN(dbP!N2),0,1)</f>
        <v>0</v>
      </c>
      <c r="O2" s="20">
        <f>IF(COLUMN()=COLUMN(dbP!O2),0,1)</f>
        <v>0</v>
      </c>
      <c r="P2" s="20">
        <f>IF(COLUMN()=COLUMN(dbP!P2),0,1)</f>
        <v>0</v>
      </c>
      <c r="Q2" s="20">
        <f>IF(COLUMN()=COLUMN(dbP!Q2),0,1)</f>
        <v>0</v>
      </c>
      <c r="R2" s="20">
        <f>IF(COLUMN()=COLUMN(dbP!R2),0,1)</f>
        <v>0</v>
      </c>
      <c r="S2" s="20">
        <f>IF(COLUMN()=COLUMN(dbP!S2),0,1)</f>
        <v>0</v>
      </c>
      <c r="T2" s="20">
        <f>IF(COLUMN()=COLUMN(dbP!T2),0,1)</f>
        <v>0</v>
      </c>
      <c r="U2" s="20">
        <f>IF(COLUMN()=COLUMN(dbP!U2),0,1)</f>
        <v>0</v>
      </c>
      <c r="V2" s="20">
        <f>IF(COLUMN()=COLUMN(dbP!V2),0,1)</f>
        <v>0</v>
      </c>
      <c r="W2" s="20">
        <f>IF(COLUMN()=COLUMN(dbP!W2),0,1)</f>
        <v>0</v>
      </c>
      <c r="X2" s="20">
        <f>IF(COLUMN()=COLUMN(dbP!X2),0,1)</f>
        <v>0</v>
      </c>
      <c r="Y2" s="20">
        <f>IF(COLUMN()=COLUMN(dbP!Y2),0,1)</f>
        <v>0</v>
      </c>
      <c r="Z2" s="20">
        <f>IF(COLUMN()=COLUMN(dbP!Z2),0,1)</f>
        <v>0</v>
      </c>
      <c r="AA2" s="20">
        <f>IF(COLUMN()=COLUMN(dbP!AA2),0,1)</f>
        <v>0</v>
      </c>
      <c r="AB2" s="20">
        <f>IF(COLUMN()=COLUMN(dbP!AB2),0,1)</f>
        <v>0</v>
      </c>
      <c r="AC2" s="30" t="str">
        <f t="shared" ref="AC2:AD2" si="0">LEFT(ADDRESS(1,COLUMN(AC1),4),LEN(ADDRESS(1,COLUMN(AC1),4))-1)</f>
        <v>AC</v>
      </c>
      <c r="AD2" s="30" t="str">
        <f t="shared" si="0"/>
        <v>AD</v>
      </c>
      <c r="AE2" s="30">
        <v>0</v>
      </c>
    </row>
    <row r="3" spans="1:31" x14ac:dyDescent="0.3">
      <c r="A3" s="41">
        <f>ROW()</f>
        <v>3</v>
      </c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I3" s="1" t="str">
        <f>IF(OR(U3=0,SUMIFS(Lists!$A:$A,Lists!$I:$I,$U3)=0),0,INDEX(Lists!$H:$H,SUMIFS(Lists!$A:$A,Lists!$I:$I,$U3)))</f>
        <v>Продукт-1</v>
      </c>
      <c r="O3" s="1" t="str">
        <f>IF(OR($AE3=0,SUMIFS(Items!$A:$A,Items!$AC:$AC,$AE3)=0),0,INDEX(Items!U:U,SUMIFS(Items!$A:$A,Items!$AC:$AC,$AE3)))</f>
        <v>Себестоимость продаж</v>
      </c>
      <c r="P3" s="1" t="str">
        <f>IF(OR($AE3=0,SUMIFS(Items!$A:$A,Items!$AC:$AC,$AE3)=0),0,INDEX(Items!V:V,SUMIFS(Items!$A:$A,Items!$AC:$AC,$AE3)))</f>
        <v>Затраты этапа-1 бизнес-процесса</v>
      </c>
      <c r="Q3" s="1" t="str">
        <f>IF(OR($AE3=0,SUMIFS(Items!$A:$A,Items!$AC:$AC,$AE3)=0),0,INDEX(Items!W:W,SUMIFS(Items!$A:$A,Items!$AC:$AC,$AE3)))</f>
        <v>Сырье и материалы-1</v>
      </c>
      <c r="U3" s="1">
        <f>IF(AE3=1,U2+1,U2)</f>
        <v>1</v>
      </c>
      <c r="X3" s="3">
        <v>1</v>
      </c>
      <c r="AA3" s="1">
        <f>$X3*IF(SUMIFS(dbP!$X:$X,dbP!$Q:$Q,$Q3,dbP!$O:$O,Items!$E$17)=0,0,SUMIFS(dbP!$Y:$Y,dbP!$Q:$Q,$Q3,dbP!$O:$O,Items!$E$17)/SUMIFS(dbP!$X:$X,dbP!$Q:$Q,$Q3,dbP!$O:$O,Items!$E$17))</f>
        <v>1010.10101010101</v>
      </c>
      <c r="AB3" s="1">
        <f>$X3*IF(SUMIFS(dbP!$X:$X,dbP!$Q:$Q,$Q3,dbP!$O:$O,Items!$E$17)=0,0,SUMIFS(dbP!$Z:$Z,dbP!$Q:$Q,$Q3,dbP!$O:$O,Items!$E$17)/SUMIFS(dbP!$X:$X,dbP!$Q:$Q,$Q3,dbP!$O:$O,Items!$E$17))</f>
        <v>168.35016835016836</v>
      </c>
      <c r="AE3" s="31">
        <f>IF(OR(AE2=0,AE2=MAX(Items!$AC:$AC)),1,AE2+1)</f>
        <v>1</v>
      </c>
    </row>
    <row r="4" spans="1:31" x14ac:dyDescent="0.3">
      <c r="A4" s="41">
        <f>ROW()</f>
        <v>4</v>
      </c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I4" s="1" t="str">
        <f>IF(OR(U4=0,SUMIFS(Lists!$A:$A,Lists!$I:$I,$U4)=0),0,INDEX(Lists!$H:$H,SUMIFS(Lists!$A:$A,Lists!$I:$I,$U4)))</f>
        <v>Продукт-1</v>
      </c>
      <c r="O4" s="1" t="str">
        <f>IF(OR($AE4=0,SUMIFS(Items!$A:$A,Items!$AC:$AC,$AE4)=0),0,INDEX(Items!U:U,SUMIFS(Items!$A:$A,Items!$AC:$AC,$AE4)))</f>
        <v>Себестоимость продаж</v>
      </c>
      <c r="P4" s="1" t="str">
        <f>IF(OR($AE4=0,SUMIFS(Items!$A:$A,Items!$AC:$AC,$AE4)=0),0,INDEX(Items!V:V,SUMIFS(Items!$A:$A,Items!$AC:$AC,$AE4)))</f>
        <v>Затраты этапа-1 бизнес-процесса</v>
      </c>
      <c r="Q4" s="1" t="str">
        <f>IF(OR($AE4=0,SUMIFS(Items!$A:$A,Items!$AC:$AC,$AE4)=0),0,INDEX(Items!W:W,SUMIFS(Items!$A:$A,Items!$AC:$AC,$AE4)))</f>
        <v>Сырье и материалы-2</v>
      </c>
      <c r="U4" s="1">
        <f t="shared" ref="U4:U67" si="1">IF(AE4=1,U3+1,U3)</f>
        <v>1</v>
      </c>
      <c r="X4" s="3">
        <v>6</v>
      </c>
      <c r="AA4" s="1">
        <f>$X4*IF(SUMIFS(dbP!$X:$X,dbP!$Q:$Q,$Q4,dbP!$O:$O,Items!$E$17)=0,0,SUMIFS(dbP!$Y:$Y,dbP!$Q:$Q,$Q4,dbP!$O:$O,Items!$E$17)/SUMIFS(dbP!$X:$X,dbP!$Q:$Q,$Q4,dbP!$O:$O,Items!$E$17))</f>
        <v>5289.0995260663512</v>
      </c>
      <c r="AB4" s="1">
        <f>$X4*IF(SUMIFS(dbP!$X:$X,dbP!$Q:$Q,$Q4,dbP!$O:$O,Items!$E$17)=0,0,SUMIFS(dbP!$Z:$Z,dbP!$Q:$Q,$Q4,dbP!$O:$O,Items!$E$17)/SUMIFS(dbP!$X:$X,dbP!$Q:$Q,$Q4,dbP!$O:$O,Items!$E$17))</f>
        <v>881.51658767772506</v>
      </c>
      <c r="AE4" s="31">
        <f>IF(OR(AE3=0,AE3=MAX(Items!$AC:$AC)),1,AE3+1)</f>
        <v>2</v>
      </c>
    </row>
    <row r="5" spans="1:31" x14ac:dyDescent="0.3">
      <c r="A5" s="41">
        <f>ROW()</f>
        <v>5</v>
      </c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I5" s="1" t="str">
        <f>IF(OR(U5=0,SUMIFS(Lists!$A:$A,Lists!$I:$I,$U5)=0),0,INDEX(Lists!$H:$H,SUMIFS(Lists!$A:$A,Lists!$I:$I,$U5)))</f>
        <v>Продукт-1</v>
      </c>
      <c r="O5" s="1" t="str">
        <f>IF(OR($AE5=0,SUMIFS(Items!$A:$A,Items!$AC:$AC,$AE5)=0),0,INDEX(Items!U:U,SUMIFS(Items!$A:$A,Items!$AC:$AC,$AE5)))</f>
        <v>Себестоимость продаж</v>
      </c>
      <c r="P5" s="1" t="str">
        <f>IF(OR($AE5=0,SUMIFS(Items!$A:$A,Items!$AC:$AC,$AE5)=0),0,INDEX(Items!V:V,SUMIFS(Items!$A:$A,Items!$AC:$AC,$AE5)))</f>
        <v>Затраты этапа-1 бизнес-процесса</v>
      </c>
      <c r="Q5" s="1" t="str">
        <f>IF(OR($AE5=0,SUMIFS(Items!$A:$A,Items!$AC:$AC,$AE5)=0),0,INDEX(Items!W:W,SUMIFS(Items!$A:$A,Items!$AC:$AC,$AE5)))</f>
        <v>Сырье и материалы-3</v>
      </c>
      <c r="U5" s="1">
        <f t="shared" si="1"/>
        <v>1</v>
      </c>
      <c r="X5" s="3">
        <v>2</v>
      </c>
      <c r="AA5" s="1">
        <f>$X5*IF(SUMIFS(dbP!$X:$X,dbP!$Q:$Q,$Q5,dbP!$O:$O,Items!$E$17)=0,0,SUMIFS(dbP!$Y:$Y,dbP!$Q:$Q,$Q5,dbP!$O:$O,Items!$E$17)/SUMIFS(dbP!$X:$X,dbP!$Q:$Q,$Q5,dbP!$O:$O,Items!$E$17))</f>
        <v>7925.9259259259261</v>
      </c>
      <c r="AB5" s="1">
        <f>$X5*IF(SUMIFS(dbP!$X:$X,dbP!$Q:$Q,$Q5,dbP!$O:$O,Items!$E$17)=0,0,SUMIFS(dbP!$Z:$Z,dbP!$Q:$Q,$Q5,dbP!$O:$O,Items!$E$17)/SUMIFS(dbP!$X:$X,dbP!$Q:$Q,$Q5,dbP!$O:$O,Items!$E$17))</f>
        <v>1320.9876543209875</v>
      </c>
      <c r="AE5" s="31">
        <f>IF(OR(AE4=0,AE4=MAX(Items!$AC:$AC)),1,AE4+1)</f>
        <v>3</v>
      </c>
    </row>
    <row r="6" spans="1:31" x14ac:dyDescent="0.3">
      <c r="A6" s="41">
        <f>ROW()</f>
        <v>6</v>
      </c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I6" s="1" t="str">
        <f>IF(OR(U6=0,SUMIFS(Lists!$A:$A,Lists!$I:$I,$U6)=0),0,INDEX(Lists!$H:$H,SUMIFS(Lists!$A:$A,Lists!$I:$I,$U6)))</f>
        <v>Продукт-1</v>
      </c>
      <c r="O6" s="1" t="str">
        <f>IF(OR($AE6=0,SUMIFS(Items!$A:$A,Items!$AC:$AC,$AE6)=0),0,INDEX(Items!U:U,SUMIFS(Items!$A:$A,Items!$AC:$AC,$AE6)))</f>
        <v>Себестоимость продаж</v>
      </c>
      <c r="P6" s="1" t="str">
        <f>IF(OR($AE6=0,SUMIFS(Items!$A:$A,Items!$AC:$AC,$AE6)=0),0,INDEX(Items!V:V,SUMIFS(Items!$A:$A,Items!$AC:$AC,$AE6)))</f>
        <v>Затраты этапа-1 бизнес-процесса</v>
      </c>
      <c r="Q6" s="1" t="str">
        <f>IF(OR($AE6=0,SUMIFS(Items!$A:$A,Items!$AC:$AC,$AE6)=0),0,INDEX(Items!W:W,SUMIFS(Items!$A:$A,Items!$AC:$AC,$AE6)))</f>
        <v>Сырье и материалы-4</v>
      </c>
      <c r="U6" s="1">
        <f t="shared" si="1"/>
        <v>1</v>
      </c>
      <c r="X6" s="3">
        <v>88</v>
      </c>
      <c r="AA6" s="1">
        <f>$X6*IF(SUMIFS(dbP!$X:$X,dbP!$Q:$Q,$Q6,dbP!$O:$O,Items!$E$17)=0,0,SUMIFS(dbP!$Y:$Y,dbP!$Q:$Q,$Q6,dbP!$O:$O,Items!$E$17)/SUMIFS(dbP!$X:$X,dbP!$Q:$Q,$Q6,dbP!$O:$O,Items!$E$17))</f>
        <v>144741.81818181818</v>
      </c>
      <c r="AB6" s="1">
        <f>$X6*IF(SUMIFS(dbP!$X:$X,dbP!$Q:$Q,$Q6,dbP!$O:$O,Items!$E$17)=0,0,SUMIFS(dbP!$Z:$Z,dbP!$Q:$Q,$Q6,dbP!$O:$O,Items!$E$17)/SUMIFS(dbP!$X:$X,dbP!$Q:$Q,$Q6,dbP!$O:$O,Items!$E$17))</f>
        <v>24123.636363636368</v>
      </c>
      <c r="AE6" s="31">
        <f>IF(OR(AE5=0,AE5=MAX(Items!$AC:$AC)),1,AE5+1)</f>
        <v>4</v>
      </c>
    </row>
    <row r="7" spans="1:31" x14ac:dyDescent="0.3">
      <c r="A7" s="41">
        <f>ROW()</f>
        <v>7</v>
      </c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I7" s="1" t="str">
        <f>IF(OR(U7=0,SUMIFS(Lists!$A:$A,Lists!$I:$I,$U7)=0),0,INDEX(Lists!$H:$H,SUMIFS(Lists!$A:$A,Lists!$I:$I,$U7)))</f>
        <v>Продукт-1</v>
      </c>
      <c r="O7" s="1" t="str">
        <f>IF(OR($AE7=0,SUMIFS(Items!$A:$A,Items!$AC:$AC,$AE7)=0),0,INDEX(Items!U:U,SUMIFS(Items!$A:$A,Items!$AC:$AC,$AE7)))</f>
        <v>Себестоимость продаж</v>
      </c>
      <c r="P7" s="1" t="str">
        <f>IF(OR($AE7=0,SUMIFS(Items!$A:$A,Items!$AC:$AC,$AE7)=0),0,INDEX(Items!V:V,SUMIFS(Items!$A:$A,Items!$AC:$AC,$AE7)))</f>
        <v>Затраты этапа-1 бизнес-процесса</v>
      </c>
      <c r="Q7" s="1" t="str">
        <f>IF(OR($AE7=0,SUMIFS(Items!$A:$A,Items!$AC:$AC,$AE7)=0),0,INDEX(Items!W:W,SUMIFS(Items!$A:$A,Items!$AC:$AC,$AE7)))</f>
        <v>Сырье и материалы-5</v>
      </c>
      <c r="U7" s="1">
        <f t="shared" si="1"/>
        <v>1</v>
      </c>
      <c r="X7" s="3">
        <v>3</v>
      </c>
      <c r="AA7" s="1">
        <f>$X7*IF(SUMIFS(dbP!$X:$X,dbP!$Q:$Q,$Q7,dbP!$O:$O,Items!$E$17)=0,0,SUMIFS(dbP!$Y:$Y,dbP!$Q:$Q,$Q7,dbP!$O:$O,Items!$E$17)/SUMIFS(dbP!$X:$X,dbP!$Q:$Q,$Q7,dbP!$O:$O,Items!$E$17))</f>
        <v>3469.393939393939</v>
      </c>
      <c r="AB7" s="1">
        <f>$X7*IF(SUMIFS(dbP!$X:$X,dbP!$Q:$Q,$Q7,dbP!$O:$O,Items!$E$17)=0,0,SUMIFS(dbP!$Z:$Z,dbP!$Q:$Q,$Q7,dbP!$O:$O,Items!$E$17)/SUMIFS(dbP!$X:$X,dbP!$Q:$Q,$Q7,dbP!$O:$O,Items!$E$17))</f>
        <v>578.23232323232332</v>
      </c>
      <c r="AE7" s="31">
        <f>IF(OR(AE6=0,AE6=MAX(Items!$AC:$AC)),1,AE6+1)</f>
        <v>5</v>
      </c>
    </row>
    <row r="8" spans="1:31" x14ac:dyDescent="0.3">
      <c r="A8" s="41">
        <f>ROW()</f>
        <v>8</v>
      </c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I8" s="1" t="str">
        <f>IF(OR(U8=0,SUMIFS(Lists!$A:$A,Lists!$I:$I,$U8)=0),0,INDEX(Lists!$H:$H,SUMIFS(Lists!$A:$A,Lists!$I:$I,$U8)))</f>
        <v>Продукт-1</v>
      </c>
      <c r="O8" s="1" t="str">
        <f>IF(OR($AE8=0,SUMIFS(Items!$A:$A,Items!$AC:$AC,$AE8)=0),0,INDEX(Items!U:U,SUMIFS(Items!$A:$A,Items!$AC:$AC,$AE8)))</f>
        <v>Себестоимость продаж</v>
      </c>
      <c r="P8" s="1" t="str">
        <f>IF(OR($AE8=0,SUMIFS(Items!$A:$A,Items!$AC:$AC,$AE8)=0),0,INDEX(Items!V:V,SUMIFS(Items!$A:$A,Items!$AC:$AC,$AE8)))</f>
        <v>Затраты этапа-1 бизнес-процесса</v>
      </c>
      <c r="Q8" s="1" t="str">
        <f>IF(OR($AE8=0,SUMIFS(Items!$A:$A,Items!$AC:$AC,$AE8)=0),0,INDEX(Items!W:W,SUMIFS(Items!$A:$A,Items!$AC:$AC,$AE8)))</f>
        <v>Сырье и материалы-6</v>
      </c>
      <c r="U8" s="1">
        <f t="shared" si="1"/>
        <v>1</v>
      </c>
      <c r="X8" s="3">
        <v>5</v>
      </c>
      <c r="AA8" s="1">
        <f>$X8*IF(SUMIFS(dbP!$X:$X,dbP!$Q:$Q,$Q8,dbP!$O:$O,Items!$E$17)=0,0,SUMIFS(dbP!$Y:$Y,dbP!$Q:$Q,$Q8,dbP!$O:$O,Items!$E$17)/SUMIFS(dbP!$X:$X,dbP!$Q:$Q,$Q8,dbP!$O:$O,Items!$E$17))</f>
        <v>23146.891304347828</v>
      </c>
      <c r="AB8" s="1">
        <f>$X8*IF(SUMIFS(dbP!$X:$X,dbP!$Q:$Q,$Q8,dbP!$O:$O,Items!$E$17)=0,0,SUMIFS(dbP!$Z:$Z,dbP!$Q:$Q,$Q8,dbP!$O:$O,Items!$E$17)/SUMIFS(dbP!$X:$X,dbP!$Q:$Q,$Q8,dbP!$O:$O,Items!$E$17))</f>
        <v>3857.815217391304</v>
      </c>
      <c r="AE8" s="31">
        <f>IF(OR(AE7=0,AE7=MAX(Items!$AC:$AC)),1,AE7+1)</f>
        <v>6</v>
      </c>
    </row>
    <row r="9" spans="1:31" x14ac:dyDescent="0.3">
      <c r="A9" s="41">
        <f>ROW()</f>
        <v>9</v>
      </c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I9" s="1" t="str">
        <f>IF(OR(U9=0,SUMIFS(Lists!$A:$A,Lists!$I:$I,$U9)=0),0,INDEX(Lists!$H:$H,SUMIFS(Lists!$A:$A,Lists!$I:$I,$U9)))</f>
        <v>Продукт-1</v>
      </c>
      <c r="O9" s="1" t="str">
        <f>IF(OR($AE9=0,SUMIFS(Items!$A:$A,Items!$AC:$AC,$AE9)=0),0,INDEX(Items!U:U,SUMIFS(Items!$A:$A,Items!$AC:$AC,$AE9)))</f>
        <v>Себестоимость продаж</v>
      </c>
      <c r="P9" s="1" t="str">
        <f>IF(OR($AE9=0,SUMIFS(Items!$A:$A,Items!$AC:$AC,$AE9)=0),0,INDEX(Items!V:V,SUMIFS(Items!$A:$A,Items!$AC:$AC,$AE9)))</f>
        <v>Затраты этапа-1 бизнес-процесса</v>
      </c>
      <c r="Q9" s="1" t="str">
        <f>IF(OR($AE9=0,SUMIFS(Items!$A:$A,Items!$AC:$AC,$AE9)=0),0,INDEX(Items!W:W,SUMIFS(Items!$A:$A,Items!$AC:$AC,$AE9)))</f>
        <v>Сырье и материалы-7</v>
      </c>
      <c r="U9" s="1">
        <f t="shared" si="1"/>
        <v>1</v>
      </c>
      <c r="X9" s="3">
        <v>2</v>
      </c>
      <c r="AA9" s="1">
        <f>$X9*IF(SUMIFS(dbP!$X:$X,dbP!$Q:$Q,$Q9,dbP!$O:$O,Items!$E$17)=0,0,SUMIFS(dbP!$Y:$Y,dbP!$Q:$Q,$Q9,dbP!$O:$O,Items!$E$17)/SUMIFS(dbP!$X:$X,dbP!$Q:$Q,$Q9,dbP!$O:$O,Items!$E$17))</f>
        <v>9423.4076923076918</v>
      </c>
      <c r="AB9" s="1">
        <f>$X9*IF(SUMIFS(dbP!$X:$X,dbP!$Q:$Q,$Q9,dbP!$O:$O,Items!$E$17)=0,0,SUMIFS(dbP!$Z:$Z,dbP!$Q:$Q,$Q9,dbP!$O:$O,Items!$E$17)/SUMIFS(dbP!$X:$X,dbP!$Q:$Q,$Q9,dbP!$O:$O,Items!$E$17))</f>
        <v>1570.5679487179489</v>
      </c>
      <c r="AE9" s="31">
        <f>IF(OR(AE8=0,AE8=MAX(Items!$AC:$AC)),1,AE8+1)</f>
        <v>7</v>
      </c>
    </row>
    <row r="10" spans="1:31" x14ac:dyDescent="0.3">
      <c r="A10" s="41">
        <f>ROW()</f>
        <v>10</v>
      </c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I10" s="1" t="str">
        <f>IF(OR(U10=0,SUMIFS(Lists!$A:$A,Lists!$I:$I,$U10)=0),0,INDEX(Lists!$H:$H,SUMIFS(Lists!$A:$A,Lists!$I:$I,$U10)))</f>
        <v>Продукт-1</v>
      </c>
      <c r="O10" s="1" t="str">
        <f>IF(OR($AE10=0,SUMIFS(Items!$A:$A,Items!$AC:$AC,$AE10)=0),0,INDEX(Items!U:U,SUMIFS(Items!$A:$A,Items!$AC:$AC,$AE10)))</f>
        <v>Себестоимость продаж</v>
      </c>
      <c r="P10" s="1" t="str">
        <f>IF(OR($AE10=0,SUMIFS(Items!$A:$A,Items!$AC:$AC,$AE10)=0),0,INDEX(Items!V:V,SUMIFS(Items!$A:$A,Items!$AC:$AC,$AE10)))</f>
        <v>Затраты этапа-1 бизнес-процесса</v>
      </c>
      <c r="Q10" s="1" t="str">
        <f>IF(OR($AE10=0,SUMIFS(Items!$A:$A,Items!$AC:$AC,$AE10)=0),0,INDEX(Items!W:W,SUMIFS(Items!$A:$A,Items!$AC:$AC,$AE10)))</f>
        <v>Сырье и материалы-8</v>
      </c>
      <c r="U10" s="1">
        <f t="shared" si="1"/>
        <v>1</v>
      </c>
      <c r="X10" s="3">
        <v>0</v>
      </c>
      <c r="AA10" s="1">
        <f>$X10*IF(SUMIFS(dbP!$X:$X,dbP!$Q:$Q,$Q10,dbP!$O:$O,Items!$E$17)=0,0,SUMIFS(dbP!$Y:$Y,dbP!$Q:$Q,$Q10,dbP!$O:$O,Items!$E$17)/SUMIFS(dbP!$X:$X,dbP!$Q:$Q,$Q10,dbP!$O:$O,Items!$E$17))</f>
        <v>0</v>
      </c>
      <c r="AB10" s="1">
        <f>$X10*IF(SUMIFS(dbP!$X:$X,dbP!$Q:$Q,$Q10,dbP!$O:$O,Items!$E$17)=0,0,SUMIFS(dbP!$Z:$Z,dbP!$Q:$Q,$Q10,dbP!$O:$O,Items!$E$17)/SUMIFS(dbP!$X:$X,dbP!$Q:$Q,$Q10,dbP!$O:$O,Items!$E$17))</f>
        <v>0</v>
      </c>
      <c r="AE10" s="31">
        <f>IF(OR(AE9=0,AE9=MAX(Items!$AC:$AC)),1,AE9+1)</f>
        <v>8</v>
      </c>
    </row>
    <row r="11" spans="1:31" x14ac:dyDescent="0.3">
      <c r="A11" s="41">
        <f>ROW()</f>
        <v>11</v>
      </c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I11" s="1" t="str">
        <f>IF(OR(U11=0,SUMIFS(Lists!$A:$A,Lists!$I:$I,$U11)=0),0,INDEX(Lists!$H:$H,SUMIFS(Lists!$A:$A,Lists!$I:$I,$U11)))</f>
        <v>Продукт-1</v>
      </c>
      <c r="O11" s="1" t="str">
        <f>IF(OR($AE11=0,SUMIFS(Items!$A:$A,Items!$AC:$AC,$AE11)=0),0,INDEX(Items!U:U,SUMIFS(Items!$A:$A,Items!$AC:$AC,$AE11)))</f>
        <v>Себестоимость продаж</v>
      </c>
      <c r="P11" s="1" t="str">
        <f>IF(OR($AE11=0,SUMIFS(Items!$A:$A,Items!$AC:$AC,$AE11)=0),0,INDEX(Items!V:V,SUMIFS(Items!$A:$A,Items!$AC:$AC,$AE11)))</f>
        <v>Затраты этапа-1 бизнес-процесса</v>
      </c>
      <c r="Q11" s="1" t="str">
        <f>IF(OR($AE11=0,SUMIFS(Items!$A:$A,Items!$AC:$AC,$AE11)=0),0,INDEX(Items!W:W,SUMIFS(Items!$A:$A,Items!$AC:$AC,$AE11)))</f>
        <v>Сырье и материалы-9</v>
      </c>
      <c r="U11" s="1">
        <f t="shared" si="1"/>
        <v>1</v>
      </c>
      <c r="X11" s="3">
        <v>4</v>
      </c>
      <c r="AA11" s="1">
        <f>$X11*IF(SUMIFS(dbP!$X:$X,dbP!$Q:$Q,$Q11,dbP!$O:$O,Items!$E$17)=0,0,SUMIFS(dbP!$Y:$Y,dbP!$Q:$Q,$Q11,dbP!$O:$O,Items!$E$17)/SUMIFS(dbP!$X:$X,dbP!$Q:$Q,$Q11,dbP!$O:$O,Items!$E$17))</f>
        <v>5140.3765098039212</v>
      </c>
      <c r="AB11" s="1">
        <f>$X11*IF(SUMIFS(dbP!$X:$X,dbP!$Q:$Q,$Q11,dbP!$O:$O,Items!$E$17)=0,0,SUMIFS(dbP!$Z:$Z,dbP!$Q:$Q,$Q11,dbP!$O:$O,Items!$E$17)/SUMIFS(dbP!$X:$X,dbP!$Q:$Q,$Q11,dbP!$O:$O,Items!$E$17))</f>
        <v>856.72941830065361</v>
      </c>
      <c r="AE11" s="31">
        <f>IF(OR(AE10=0,AE10=MAX(Items!$AC:$AC)),1,AE10+1)</f>
        <v>9</v>
      </c>
    </row>
    <row r="12" spans="1:31" x14ac:dyDescent="0.3">
      <c r="A12" s="41">
        <f>ROW()</f>
        <v>12</v>
      </c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I12" s="1" t="str">
        <f>IF(OR(U12=0,SUMIFS(Lists!$A:$A,Lists!$I:$I,$U12)=0),0,INDEX(Lists!$H:$H,SUMIFS(Lists!$A:$A,Lists!$I:$I,$U12)))</f>
        <v>Продукт-1</v>
      </c>
      <c r="O12" s="1" t="str">
        <f>IF(OR($AE12=0,SUMIFS(Items!$A:$A,Items!$AC:$AC,$AE12)=0),0,INDEX(Items!U:U,SUMIFS(Items!$A:$A,Items!$AC:$AC,$AE12)))</f>
        <v>Себестоимость продаж</v>
      </c>
      <c r="P12" s="1" t="str">
        <f>IF(OR($AE12=0,SUMIFS(Items!$A:$A,Items!$AC:$AC,$AE12)=0),0,INDEX(Items!V:V,SUMIFS(Items!$A:$A,Items!$AC:$AC,$AE12)))</f>
        <v>Затраты этапа-1 бизнес-процесса</v>
      </c>
      <c r="Q12" s="1" t="str">
        <f>IF(OR($AE12=0,SUMIFS(Items!$A:$A,Items!$AC:$AC,$AE12)=0),0,INDEX(Items!W:W,SUMIFS(Items!$A:$A,Items!$AC:$AC,$AE12)))</f>
        <v>Сырье и материалы-10</v>
      </c>
      <c r="U12" s="1">
        <f t="shared" si="1"/>
        <v>1</v>
      </c>
      <c r="X12" s="3">
        <v>2</v>
      </c>
      <c r="AA12" s="1">
        <f>$X12*IF(SUMIFS(dbP!$X:$X,dbP!$Q:$Q,$Q12,dbP!$O:$O,Items!$E$17)=0,0,SUMIFS(dbP!$Y:$Y,dbP!$Q:$Q,$Q12,dbP!$O:$O,Items!$E$17)/SUMIFS(dbP!$X:$X,dbP!$Q:$Q,$Q12,dbP!$O:$O,Items!$E$17))</f>
        <v>9200.3040701886803</v>
      </c>
      <c r="AB12" s="1">
        <f>$X12*IF(SUMIFS(dbP!$X:$X,dbP!$Q:$Q,$Q12,dbP!$O:$O,Items!$E$17)=0,0,SUMIFS(dbP!$Z:$Z,dbP!$Q:$Q,$Q12,dbP!$O:$O,Items!$E$17)/SUMIFS(dbP!$X:$X,dbP!$Q:$Q,$Q12,dbP!$O:$O,Items!$E$17))</f>
        <v>1533.3840116981135</v>
      </c>
      <c r="AE12" s="31">
        <f>IF(OR(AE11=0,AE11=MAX(Items!$AC:$AC)),1,AE11+1)</f>
        <v>10</v>
      </c>
    </row>
    <row r="13" spans="1:31" x14ac:dyDescent="0.3">
      <c r="A13" s="41">
        <f>ROW()</f>
        <v>13</v>
      </c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I13" s="1" t="str">
        <f>IF(OR(U13=0,SUMIFS(Lists!$A:$A,Lists!$I:$I,$U13)=0),0,INDEX(Lists!$H:$H,SUMIFS(Lists!$A:$A,Lists!$I:$I,$U13)))</f>
        <v>Продукт-1</v>
      </c>
      <c r="O13" s="1" t="str">
        <f>IF(OR($AE13=0,SUMIFS(Items!$A:$A,Items!$AC:$AC,$AE13)=0),0,INDEX(Items!U:U,SUMIFS(Items!$A:$A,Items!$AC:$AC,$AE13)))</f>
        <v>Себестоимость продаж</v>
      </c>
      <c r="P13" s="1" t="str">
        <f>IF(OR($AE13=0,SUMIFS(Items!$A:$A,Items!$AC:$AC,$AE13)=0),0,INDEX(Items!V:V,SUMIFS(Items!$A:$A,Items!$AC:$AC,$AE13)))</f>
        <v>Затраты этапа-1 бизнес-процесса</v>
      </c>
      <c r="Q13" s="1" t="str">
        <f>IF(OR($AE13=0,SUMIFS(Items!$A:$A,Items!$AC:$AC,$AE13)=0),0,INDEX(Items!W:W,SUMIFS(Items!$A:$A,Items!$AC:$AC,$AE13)))</f>
        <v>Сырье и материалы-11</v>
      </c>
      <c r="U13" s="1">
        <f t="shared" si="1"/>
        <v>1</v>
      </c>
      <c r="X13" s="3">
        <v>0</v>
      </c>
      <c r="AA13" s="1">
        <f>$X13*IF(SUMIFS(dbP!$X:$X,dbP!$Q:$Q,$Q13,dbP!$O:$O,Items!$E$17)=0,0,SUMIFS(dbP!$Y:$Y,dbP!$Q:$Q,$Q13,dbP!$O:$O,Items!$E$17)/SUMIFS(dbP!$X:$X,dbP!$Q:$Q,$Q13,dbP!$O:$O,Items!$E$17))</f>
        <v>0</v>
      </c>
      <c r="AB13" s="1">
        <f>$X13*IF(SUMIFS(dbP!$X:$X,dbP!$Q:$Q,$Q13,dbP!$O:$O,Items!$E$17)=0,0,SUMIFS(dbP!$Z:$Z,dbP!$Q:$Q,$Q13,dbP!$O:$O,Items!$E$17)/SUMIFS(dbP!$X:$X,dbP!$Q:$Q,$Q13,dbP!$O:$O,Items!$E$17))</f>
        <v>0</v>
      </c>
      <c r="AE13" s="31">
        <f>IF(OR(AE12=0,AE12=MAX(Items!$AC:$AC)),1,AE12+1)</f>
        <v>11</v>
      </c>
    </row>
    <row r="14" spans="1:31" x14ac:dyDescent="0.3">
      <c r="A14" s="41">
        <f>ROW()</f>
        <v>14</v>
      </c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I14" s="1" t="str">
        <f>IF(OR(U14=0,SUMIFS(Lists!$A:$A,Lists!$I:$I,$U14)=0),0,INDEX(Lists!$H:$H,SUMIFS(Lists!$A:$A,Lists!$I:$I,$U14)))</f>
        <v>Продукт-1</v>
      </c>
      <c r="O14" s="1" t="str">
        <f>IF(OR($AE14=0,SUMIFS(Items!$A:$A,Items!$AC:$AC,$AE14)=0),0,INDEX(Items!U:U,SUMIFS(Items!$A:$A,Items!$AC:$AC,$AE14)))</f>
        <v>Себестоимость продаж</v>
      </c>
      <c r="P14" s="1" t="str">
        <f>IF(OR($AE14=0,SUMIFS(Items!$A:$A,Items!$AC:$AC,$AE14)=0),0,INDEX(Items!V:V,SUMIFS(Items!$A:$A,Items!$AC:$AC,$AE14)))</f>
        <v>Затраты этапа-2 бизнес-процесса</v>
      </c>
      <c r="Q14" s="1" t="str">
        <f>IF(OR($AE14=0,SUMIFS(Items!$A:$A,Items!$AC:$AC,$AE14)=0),0,INDEX(Items!W:W,SUMIFS(Items!$A:$A,Items!$AC:$AC,$AE14)))</f>
        <v>Производственные затраты-1</v>
      </c>
      <c r="U14" s="1">
        <f t="shared" si="1"/>
        <v>1</v>
      </c>
      <c r="X14" s="3">
        <f>X3+2</f>
        <v>3</v>
      </c>
      <c r="AA14" s="1">
        <f>$X14*IF(SUMIFS(dbP!$X:$X,dbP!$Q:$Q,$Q14,dbP!$O:$O,Items!$E$17)=0,0,SUMIFS(dbP!$Y:$Y,dbP!$Q:$Q,$Q14,dbP!$O:$O,Items!$E$17)/SUMIFS(dbP!$X:$X,dbP!$Q:$Q,$Q14,dbP!$O:$O,Items!$E$17))</f>
        <v>2686.5671641791046</v>
      </c>
      <c r="AB14" s="1">
        <f>$X14*IF(SUMIFS(dbP!$X:$X,dbP!$Q:$Q,$Q14,dbP!$O:$O,Items!$E$17)=0,0,SUMIFS(dbP!$Z:$Z,dbP!$Q:$Q,$Q14,dbP!$O:$O,Items!$E$17)/SUMIFS(dbP!$X:$X,dbP!$Q:$Q,$Q14,dbP!$O:$O,Items!$E$17))</f>
        <v>447.7611940298508</v>
      </c>
      <c r="AE14" s="31">
        <f>IF(OR(AE13=0,AE13=MAX(Items!$AC:$AC)),1,AE13+1)</f>
        <v>12</v>
      </c>
    </row>
    <row r="15" spans="1:31" x14ac:dyDescent="0.3">
      <c r="A15" s="41">
        <f>ROW()</f>
        <v>15</v>
      </c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I15" s="1" t="str">
        <f>IF(OR(U15=0,SUMIFS(Lists!$A:$A,Lists!$I:$I,$U15)=0),0,INDEX(Lists!$H:$H,SUMIFS(Lists!$A:$A,Lists!$I:$I,$U15)))</f>
        <v>Продукт-1</v>
      </c>
      <c r="O15" s="1" t="str">
        <f>IF(OR($AE15=0,SUMIFS(Items!$A:$A,Items!$AC:$AC,$AE15)=0),0,INDEX(Items!U:U,SUMIFS(Items!$A:$A,Items!$AC:$AC,$AE15)))</f>
        <v>Себестоимость продаж</v>
      </c>
      <c r="P15" s="1" t="str">
        <f>IF(OR($AE15=0,SUMIFS(Items!$A:$A,Items!$AC:$AC,$AE15)=0),0,INDEX(Items!V:V,SUMIFS(Items!$A:$A,Items!$AC:$AC,$AE15)))</f>
        <v>Затраты этапа-2 бизнес-процесса</v>
      </c>
      <c r="Q15" s="1" t="str">
        <f>IF(OR($AE15=0,SUMIFS(Items!$A:$A,Items!$AC:$AC,$AE15)=0),0,INDEX(Items!W:W,SUMIFS(Items!$A:$A,Items!$AC:$AC,$AE15)))</f>
        <v>Производственные затраты-2</v>
      </c>
      <c r="U15" s="1">
        <f t="shared" si="1"/>
        <v>1</v>
      </c>
      <c r="X15" s="3">
        <f t="shared" ref="X15:X29" si="2">X4+2</f>
        <v>8</v>
      </c>
      <c r="AA15" s="1">
        <f>$X15*IF(SUMIFS(dbP!$X:$X,dbP!$Q:$Q,$Q15,dbP!$O:$O,Items!$E$17)=0,0,SUMIFS(dbP!$Y:$Y,dbP!$Q:$Q,$Q15,dbP!$O:$O,Items!$E$17)/SUMIFS(dbP!$X:$X,dbP!$Q:$Q,$Q15,dbP!$O:$O,Items!$E$17))</f>
        <v>6518.5185185185182</v>
      </c>
      <c r="AB15" s="1">
        <f>$X15*IF(SUMIFS(dbP!$X:$X,dbP!$Q:$Q,$Q15,dbP!$O:$O,Items!$E$17)=0,0,SUMIFS(dbP!$Z:$Z,dbP!$Q:$Q,$Q15,dbP!$O:$O,Items!$E$17)/SUMIFS(dbP!$X:$X,dbP!$Q:$Q,$Q15,dbP!$O:$O,Items!$E$17))</f>
        <v>1086.4197530864196</v>
      </c>
      <c r="AE15" s="31">
        <f>IF(OR(AE14=0,AE14=MAX(Items!$AC:$AC)),1,AE14+1)</f>
        <v>13</v>
      </c>
    </row>
    <row r="16" spans="1:31" x14ac:dyDescent="0.3">
      <c r="A16" s="41">
        <f>ROW()</f>
        <v>16</v>
      </c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I16" s="1" t="str">
        <f>IF(OR(U16=0,SUMIFS(Lists!$A:$A,Lists!$I:$I,$U16)=0),0,INDEX(Lists!$H:$H,SUMIFS(Lists!$A:$A,Lists!$I:$I,$U16)))</f>
        <v>Продукт-1</v>
      </c>
      <c r="O16" s="1" t="str">
        <f>IF(OR($AE16=0,SUMIFS(Items!$A:$A,Items!$AC:$AC,$AE16)=0),0,INDEX(Items!U:U,SUMIFS(Items!$A:$A,Items!$AC:$AC,$AE16)))</f>
        <v>Себестоимость продаж</v>
      </c>
      <c r="P16" s="1" t="str">
        <f>IF(OR($AE16=0,SUMIFS(Items!$A:$A,Items!$AC:$AC,$AE16)=0),0,INDEX(Items!V:V,SUMIFS(Items!$A:$A,Items!$AC:$AC,$AE16)))</f>
        <v>Затраты этапа-2 бизнес-процесса</v>
      </c>
      <c r="Q16" s="1" t="str">
        <f>IF(OR($AE16=0,SUMIFS(Items!$A:$A,Items!$AC:$AC,$AE16)=0),0,INDEX(Items!W:W,SUMIFS(Items!$A:$A,Items!$AC:$AC,$AE16)))</f>
        <v>Производственные затраты-3</v>
      </c>
      <c r="U16" s="1">
        <f t="shared" si="1"/>
        <v>1</v>
      </c>
      <c r="X16" s="3">
        <f t="shared" si="2"/>
        <v>4</v>
      </c>
      <c r="AA16" s="1">
        <f>$X16*IF(SUMIFS(dbP!$X:$X,dbP!$Q:$Q,$Q16,dbP!$O:$O,Items!$E$17)=0,0,SUMIFS(dbP!$Y:$Y,dbP!$Q:$Q,$Q16,dbP!$O:$O,Items!$E$17)/SUMIFS(dbP!$X:$X,dbP!$Q:$Q,$Q16,dbP!$O:$O,Items!$E$17))</f>
        <v>12597.735849056604</v>
      </c>
      <c r="AB16" s="1">
        <f>$X16*IF(SUMIFS(dbP!$X:$X,dbP!$Q:$Q,$Q16,dbP!$O:$O,Items!$E$17)=0,0,SUMIFS(dbP!$Z:$Z,dbP!$Q:$Q,$Q16,dbP!$O:$O,Items!$E$17)/SUMIFS(dbP!$X:$X,dbP!$Q:$Q,$Q16,dbP!$O:$O,Items!$E$17))</f>
        <v>2099.6226415094338</v>
      </c>
      <c r="AE16" s="31">
        <f>IF(OR(AE15=0,AE15=MAX(Items!$AC:$AC)),1,AE15+1)</f>
        <v>14</v>
      </c>
    </row>
    <row r="17" spans="1:31" x14ac:dyDescent="0.3">
      <c r="A17" s="41">
        <f>ROW()</f>
        <v>17</v>
      </c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I17" s="1" t="str">
        <f>IF(OR(U17=0,SUMIFS(Lists!$A:$A,Lists!$I:$I,$U17)=0),0,INDEX(Lists!$H:$H,SUMIFS(Lists!$A:$A,Lists!$I:$I,$U17)))</f>
        <v>Продукт-1</v>
      </c>
      <c r="O17" s="1" t="str">
        <f>IF(OR($AE17=0,SUMIFS(Items!$A:$A,Items!$AC:$AC,$AE17)=0),0,INDEX(Items!U:U,SUMIFS(Items!$A:$A,Items!$AC:$AC,$AE17)))</f>
        <v>Себестоимость продаж</v>
      </c>
      <c r="P17" s="1" t="str">
        <f>IF(OR($AE17=0,SUMIFS(Items!$A:$A,Items!$AC:$AC,$AE17)=0),0,INDEX(Items!V:V,SUMIFS(Items!$A:$A,Items!$AC:$AC,$AE17)))</f>
        <v>Затраты этапа-2 бизнес-процесса</v>
      </c>
      <c r="Q17" s="1" t="str">
        <f>IF(OR($AE17=0,SUMIFS(Items!$A:$A,Items!$AC:$AC,$AE17)=0),0,INDEX(Items!W:W,SUMIFS(Items!$A:$A,Items!$AC:$AC,$AE17)))</f>
        <v>Производственные затраты-4</v>
      </c>
      <c r="U17" s="1">
        <f t="shared" si="1"/>
        <v>1</v>
      </c>
      <c r="X17" s="3">
        <f t="shared" si="2"/>
        <v>90</v>
      </c>
      <c r="AA17" s="1">
        <f>$X17*IF(SUMIFS(dbP!$X:$X,dbP!$Q:$Q,$Q17,dbP!$O:$O,Items!$E$17)=0,0,SUMIFS(dbP!$Y:$Y,dbP!$Q:$Q,$Q17,dbP!$O:$O,Items!$E$17)/SUMIFS(dbP!$X:$X,dbP!$Q:$Q,$Q17,dbP!$O:$O,Items!$E$17))</f>
        <v>183595.94999999998</v>
      </c>
      <c r="AB17" s="1">
        <f>$X17*IF(SUMIFS(dbP!$X:$X,dbP!$Q:$Q,$Q17,dbP!$O:$O,Items!$E$17)=0,0,SUMIFS(dbP!$Z:$Z,dbP!$Q:$Q,$Q17,dbP!$O:$O,Items!$E$17)/SUMIFS(dbP!$X:$X,dbP!$Q:$Q,$Q17,dbP!$O:$O,Items!$E$17))</f>
        <v>30599.325000000001</v>
      </c>
      <c r="AE17" s="31">
        <f>IF(OR(AE16=0,AE16=MAX(Items!$AC:$AC)),1,AE16+1)</f>
        <v>15</v>
      </c>
    </row>
    <row r="18" spans="1:31" x14ac:dyDescent="0.3">
      <c r="A18" s="41">
        <f>ROW()</f>
        <v>18</v>
      </c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I18" s="1" t="str">
        <f>IF(OR(U18=0,SUMIFS(Lists!$A:$A,Lists!$I:$I,$U18)=0),0,INDEX(Lists!$H:$H,SUMIFS(Lists!$A:$A,Lists!$I:$I,$U18)))</f>
        <v>Продукт-1</v>
      </c>
      <c r="O18" s="1" t="str">
        <f>IF(OR($AE18=0,SUMIFS(Items!$A:$A,Items!$AC:$AC,$AE18)=0),0,INDEX(Items!U:U,SUMIFS(Items!$A:$A,Items!$AC:$AC,$AE18)))</f>
        <v>Себестоимость продаж</v>
      </c>
      <c r="P18" s="1" t="str">
        <f>IF(OR($AE18=0,SUMIFS(Items!$A:$A,Items!$AC:$AC,$AE18)=0),0,INDEX(Items!V:V,SUMIFS(Items!$A:$A,Items!$AC:$AC,$AE18)))</f>
        <v>Затраты этапа-2 бизнес-процесса</v>
      </c>
      <c r="Q18" s="1" t="str">
        <f>IF(OR($AE18=0,SUMIFS(Items!$A:$A,Items!$AC:$AC,$AE18)=0),0,INDEX(Items!W:W,SUMIFS(Items!$A:$A,Items!$AC:$AC,$AE18)))</f>
        <v>Производственные затраты-5</v>
      </c>
      <c r="U18" s="1">
        <f t="shared" si="1"/>
        <v>1</v>
      </c>
      <c r="X18" s="3">
        <f t="shared" si="2"/>
        <v>5</v>
      </c>
      <c r="AA18" s="1">
        <f>$X18*IF(SUMIFS(dbP!$X:$X,dbP!$Q:$Q,$Q18,dbP!$O:$O,Items!$E$17)=0,0,SUMIFS(dbP!$Y:$Y,dbP!$Q:$Q,$Q18,dbP!$O:$O,Items!$E$17)/SUMIFS(dbP!$X:$X,dbP!$Q:$Q,$Q18,dbP!$O:$O,Items!$E$17))</f>
        <v>5198.5074626865671</v>
      </c>
      <c r="AB18" s="1">
        <f>$X18*IF(SUMIFS(dbP!$X:$X,dbP!$Q:$Q,$Q18,dbP!$O:$O,Items!$E$17)=0,0,SUMIFS(dbP!$Z:$Z,dbP!$Q:$Q,$Q18,dbP!$O:$O,Items!$E$17)/SUMIFS(dbP!$X:$X,dbP!$Q:$Q,$Q18,dbP!$O:$O,Items!$E$17))</f>
        <v>866.41791044776119</v>
      </c>
      <c r="AE18" s="31">
        <f>IF(OR(AE17=0,AE17=MAX(Items!$AC:$AC)),1,AE17+1)</f>
        <v>16</v>
      </c>
    </row>
    <row r="19" spans="1:31" x14ac:dyDescent="0.3">
      <c r="A19" s="41">
        <f>ROW()</f>
        <v>19</v>
      </c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I19" s="1" t="str">
        <f>IF(OR(U19=0,SUMIFS(Lists!$A:$A,Lists!$I:$I,$U19)=0),0,INDEX(Lists!$H:$H,SUMIFS(Lists!$A:$A,Lists!$I:$I,$U19)))</f>
        <v>Продукт-1</v>
      </c>
      <c r="O19" s="1" t="str">
        <f>IF(OR($AE19=0,SUMIFS(Items!$A:$A,Items!$AC:$AC,$AE19)=0),0,INDEX(Items!U:U,SUMIFS(Items!$A:$A,Items!$AC:$AC,$AE19)))</f>
        <v>Себестоимость продаж</v>
      </c>
      <c r="P19" s="1" t="str">
        <f>IF(OR($AE19=0,SUMIFS(Items!$A:$A,Items!$AC:$AC,$AE19)=0),0,INDEX(Items!V:V,SUMIFS(Items!$A:$A,Items!$AC:$AC,$AE19)))</f>
        <v>Затраты этапа-2 бизнес-процесса</v>
      </c>
      <c r="Q19" s="1" t="str">
        <f>IF(OR($AE19=0,SUMIFS(Items!$A:$A,Items!$AC:$AC,$AE19)=0),0,INDEX(Items!W:W,SUMIFS(Items!$A:$A,Items!$AC:$AC,$AE19)))</f>
        <v>Производственные затраты-6</v>
      </c>
      <c r="U19" s="1">
        <f t="shared" si="1"/>
        <v>1</v>
      </c>
      <c r="X19" s="3">
        <f t="shared" si="2"/>
        <v>7</v>
      </c>
      <c r="AA19" s="1">
        <f>$X19*IF(SUMIFS(dbP!$X:$X,dbP!$Q:$Q,$Q19,dbP!$O:$O,Items!$E$17)=0,0,SUMIFS(dbP!$Y:$Y,dbP!$Q:$Q,$Q19,dbP!$O:$O,Items!$E$17)/SUMIFS(dbP!$X:$X,dbP!$Q:$Q,$Q19,dbP!$O:$O,Items!$E$17))</f>
        <v>27856.074509803922</v>
      </c>
      <c r="AB19" s="1">
        <f>$X19*IF(SUMIFS(dbP!$X:$X,dbP!$Q:$Q,$Q19,dbP!$O:$O,Items!$E$17)=0,0,SUMIFS(dbP!$Z:$Z,dbP!$Q:$Q,$Q19,dbP!$O:$O,Items!$E$17)/SUMIFS(dbP!$X:$X,dbP!$Q:$Q,$Q19,dbP!$O:$O,Items!$E$17))</f>
        <v>4642.6790849673198</v>
      </c>
      <c r="AE19" s="31">
        <f>IF(OR(AE18=0,AE18=MAX(Items!$AC:$AC)),1,AE18+1)</f>
        <v>17</v>
      </c>
    </row>
    <row r="20" spans="1:31" x14ac:dyDescent="0.3">
      <c r="A20" s="41">
        <f>ROW()</f>
        <v>20</v>
      </c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I20" s="1" t="str">
        <f>IF(OR(U20=0,SUMIFS(Lists!$A:$A,Lists!$I:$I,$U20)=0),0,INDEX(Lists!$H:$H,SUMIFS(Lists!$A:$A,Lists!$I:$I,$U20)))</f>
        <v>Продукт-1</v>
      </c>
      <c r="O20" s="1" t="str">
        <f>IF(OR($AE20=0,SUMIFS(Items!$A:$A,Items!$AC:$AC,$AE20)=0),0,INDEX(Items!U:U,SUMIFS(Items!$A:$A,Items!$AC:$AC,$AE20)))</f>
        <v>Себестоимость продаж</v>
      </c>
      <c r="P20" s="1" t="str">
        <f>IF(OR($AE20=0,SUMIFS(Items!$A:$A,Items!$AC:$AC,$AE20)=0),0,INDEX(Items!V:V,SUMIFS(Items!$A:$A,Items!$AC:$AC,$AE20)))</f>
        <v>Затраты этапа-2 бизнес-процесса</v>
      </c>
      <c r="Q20" s="1" t="str">
        <f>IF(OR($AE20=0,SUMIFS(Items!$A:$A,Items!$AC:$AC,$AE20)=0),0,INDEX(Items!W:W,SUMIFS(Items!$A:$A,Items!$AC:$AC,$AE20)))</f>
        <v>Производственные затраты-7</v>
      </c>
      <c r="U20" s="1">
        <f t="shared" si="1"/>
        <v>1</v>
      </c>
      <c r="X20" s="3">
        <f t="shared" si="2"/>
        <v>4</v>
      </c>
      <c r="AA20" s="1">
        <f>$X20*IF(SUMIFS(dbP!$X:$X,dbP!$Q:$Q,$Q20,dbP!$O:$O,Items!$E$17)=0,0,SUMIFS(dbP!$Y:$Y,dbP!$Q:$Q,$Q20,dbP!$O:$O,Items!$E$17)/SUMIFS(dbP!$X:$X,dbP!$Q:$Q,$Q20,dbP!$O:$O,Items!$E$17))</f>
        <v>14988.761411764706</v>
      </c>
      <c r="AB20" s="1">
        <f>$X20*IF(SUMIFS(dbP!$X:$X,dbP!$Q:$Q,$Q20,dbP!$O:$O,Items!$E$17)=0,0,SUMIFS(dbP!$Z:$Z,dbP!$Q:$Q,$Q20,dbP!$O:$O,Items!$E$17)/SUMIFS(dbP!$X:$X,dbP!$Q:$Q,$Q20,dbP!$O:$O,Items!$E$17))</f>
        <v>2498.1269019607848</v>
      </c>
      <c r="AE20" s="31">
        <f>IF(OR(AE19=0,AE19=MAX(Items!$AC:$AC)),1,AE19+1)</f>
        <v>18</v>
      </c>
    </row>
    <row r="21" spans="1:31" x14ac:dyDescent="0.3">
      <c r="A21" s="41">
        <f>ROW()</f>
        <v>21</v>
      </c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I21" s="1" t="str">
        <f>IF(OR(U21=0,SUMIFS(Lists!$A:$A,Lists!$I:$I,$U21)=0),0,INDEX(Lists!$H:$H,SUMIFS(Lists!$A:$A,Lists!$I:$I,$U21)))</f>
        <v>Продукт-1</v>
      </c>
      <c r="O21" s="1" t="str">
        <f>IF(OR($AE21=0,SUMIFS(Items!$A:$A,Items!$AC:$AC,$AE21)=0),0,INDEX(Items!U:U,SUMIFS(Items!$A:$A,Items!$AC:$AC,$AE21)))</f>
        <v>Себестоимость продаж</v>
      </c>
      <c r="P21" s="1" t="str">
        <f>IF(OR($AE21=0,SUMIFS(Items!$A:$A,Items!$AC:$AC,$AE21)=0),0,INDEX(Items!V:V,SUMIFS(Items!$A:$A,Items!$AC:$AC,$AE21)))</f>
        <v>Затраты этапа-2 бизнес-процесса</v>
      </c>
      <c r="Q21" s="1" t="str">
        <f>IF(OR($AE21=0,SUMIFS(Items!$A:$A,Items!$AC:$AC,$AE21)=0),0,INDEX(Items!W:W,SUMIFS(Items!$A:$A,Items!$AC:$AC,$AE21)))</f>
        <v>Производственные затраты-8</v>
      </c>
      <c r="U21" s="1">
        <f t="shared" si="1"/>
        <v>1</v>
      </c>
      <c r="X21" s="3">
        <f t="shared" si="2"/>
        <v>2</v>
      </c>
      <c r="AA21" s="1">
        <f>$X21*IF(SUMIFS(dbP!$X:$X,dbP!$Q:$Q,$Q21,dbP!$O:$O,Items!$E$17)=0,0,SUMIFS(dbP!$Y:$Y,dbP!$Q:$Q,$Q21,dbP!$O:$O,Items!$E$17)/SUMIFS(dbP!$X:$X,dbP!$Q:$Q,$Q21,dbP!$O:$O,Items!$E$17))</f>
        <v>2788.7098262686563</v>
      </c>
      <c r="AB21" s="1">
        <f>$X21*IF(SUMIFS(dbP!$X:$X,dbP!$Q:$Q,$Q21,dbP!$O:$O,Items!$E$17)=0,0,SUMIFS(dbP!$Z:$Z,dbP!$Q:$Q,$Q21,dbP!$O:$O,Items!$E$17)/SUMIFS(dbP!$X:$X,dbP!$Q:$Q,$Q21,dbP!$O:$O,Items!$E$17))</f>
        <v>464.78497104477611</v>
      </c>
      <c r="AE21" s="31">
        <f>IF(OR(AE20=0,AE20=MAX(Items!$AC:$AC)),1,AE20+1)</f>
        <v>19</v>
      </c>
    </row>
    <row r="22" spans="1:31" x14ac:dyDescent="0.3">
      <c r="A22" s="41">
        <f>ROW()</f>
        <v>22</v>
      </c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I22" s="1" t="str">
        <f>IF(OR(U22=0,SUMIFS(Lists!$A:$A,Lists!$I:$I,$U22)=0),0,INDEX(Lists!$H:$H,SUMIFS(Lists!$A:$A,Lists!$I:$I,$U22)))</f>
        <v>Продукт-1</v>
      </c>
      <c r="O22" s="1" t="str">
        <f>IF(OR($AE22=0,SUMIFS(Items!$A:$A,Items!$AC:$AC,$AE22)=0),0,INDEX(Items!U:U,SUMIFS(Items!$A:$A,Items!$AC:$AC,$AE22)))</f>
        <v>Себестоимость продаж</v>
      </c>
      <c r="P22" s="1" t="str">
        <f>IF(OR($AE22=0,SUMIFS(Items!$A:$A,Items!$AC:$AC,$AE22)=0),0,INDEX(Items!V:V,SUMIFS(Items!$A:$A,Items!$AC:$AC,$AE22)))</f>
        <v>Затраты этапа-2 бизнес-процесса</v>
      </c>
      <c r="Q22" s="1" t="str">
        <f>IF(OR($AE22=0,SUMIFS(Items!$A:$A,Items!$AC:$AC,$AE22)=0),0,INDEX(Items!W:W,SUMIFS(Items!$A:$A,Items!$AC:$AC,$AE22)))</f>
        <v>Производственные затраты-9</v>
      </c>
      <c r="U22" s="1">
        <f t="shared" si="1"/>
        <v>1</v>
      </c>
      <c r="X22" s="3">
        <f t="shared" si="2"/>
        <v>6</v>
      </c>
      <c r="AA22" s="1">
        <f>$X22*IF(SUMIFS(dbP!$X:$X,dbP!$Q:$Q,$Q22,dbP!$O:$O,Items!$E$17)=0,0,SUMIFS(dbP!$Y:$Y,dbP!$Q:$Q,$Q22,dbP!$O:$O,Items!$E$17)/SUMIFS(dbP!$X:$X,dbP!$Q:$Q,$Q22,dbP!$O:$O,Items!$E$17))</f>
        <v>7019.1073043478264</v>
      </c>
      <c r="AB22" s="1">
        <f>$X22*IF(SUMIFS(dbP!$X:$X,dbP!$Q:$Q,$Q22,dbP!$O:$O,Items!$E$17)=0,0,SUMIFS(dbP!$Z:$Z,dbP!$Q:$Q,$Q22,dbP!$O:$O,Items!$E$17)/SUMIFS(dbP!$X:$X,dbP!$Q:$Q,$Q22,dbP!$O:$O,Items!$E$17))</f>
        <v>1169.8512173913043</v>
      </c>
      <c r="AE22" s="31">
        <f>IF(OR(AE21=0,AE21=MAX(Items!$AC:$AC)),1,AE21+1)</f>
        <v>20</v>
      </c>
    </row>
    <row r="23" spans="1:31" x14ac:dyDescent="0.3">
      <c r="A23" s="41">
        <f>ROW()</f>
        <v>23</v>
      </c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I23" s="1" t="str">
        <f>IF(OR(U23=0,SUMIFS(Lists!$A:$A,Lists!$I:$I,$U23)=0),0,INDEX(Lists!$H:$H,SUMIFS(Lists!$A:$A,Lists!$I:$I,$U23)))</f>
        <v>Продукт-1</v>
      </c>
      <c r="O23" s="1" t="str">
        <f>IF(OR($AE23=0,SUMIFS(Items!$A:$A,Items!$AC:$AC,$AE23)=0),0,INDEX(Items!U:U,SUMIFS(Items!$A:$A,Items!$AC:$AC,$AE23)))</f>
        <v>Себестоимость продаж</v>
      </c>
      <c r="P23" s="1" t="str">
        <f>IF(OR($AE23=0,SUMIFS(Items!$A:$A,Items!$AC:$AC,$AE23)=0),0,INDEX(Items!V:V,SUMIFS(Items!$A:$A,Items!$AC:$AC,$AE23)))</f>
        <v>Затраты этапа-2 бизнес-процесса</v>
      </c>
      <c r="Q23" s="1" t="str">
        <f>IF(OR($AE23=0,SUMIFS(Items!$A:$A,Items!$AC:$AC,$AE23)=0),0,INDEX(Items!W:W,SUMIFS(Items!$A:$A,Items!$AC:$AC,$AE23)))</f>
        <v>Производственные затраты-10</v>
      </c>
      <c r="U23" s="1">
        <f t="shared" si="1"/>
        <v>1</v>
      </c>
      <c r="X23" s="3">
        <f t="shared" si="2"/>
        <v>4</v>
      </c>
      <c r="AA23" s="1">
        <f>$X23*IF(SUMIFS(dbP!$X:$X,dbP!$Q:$Q,$Q23,dbP!$O:$O,Items!$E$17)=0,0,SUMIFS(dbP!$Y:$Y,dbP!$Q:$Q,$Q23,dbP!$O:$O,Items!$E$17)/SUMIFS(dbP!$X:$X,dbP!$Q:$Q,$Q23,dbP!$O:$O,Items!$E$17))</f>
        <v>16407.583007719299</v>
      </c>
      <c r="AB23" s="1">
        <f>$X23*IF(SUMIFS(dbP!$X:$X,dbP!$Q:$Q,$Q23,dbP!$O:$O,Items!$E$17)=0,0,SUMIFS(dbP!$Z:$Z,dbP!$Q:$Q,$Q23,dbP!$O:$O,Items!$E$17)/SUMIFS(dbP!$X:$X,dbP!$Q:$Q,$Q23,dbP!$O:$O,Items!$E$17))</f>
        <v>2734.5971679532167</v>
      </c>
      <c r="AE23" s="31">
        <f>IF(OR(AE22=0,AE22=MAX(Items!$AC:$AC)),1,AE22+1)</f>
        <v>21</v>
      </c>
    </row>
    <row r="24" spans="1:31" x14ac:dyDescent="0.3">
      <c r="A24" s="41">
        <f>ROW()</f>
        <v>24</v>
      </c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I24" s="1" t="str">
        <f>IF(OR(U24=0,SUMIFS(Lists!$A:$A,Lists!$I:$I,$U24)=0),0,INDEX(Lists!$H:$H,SUMIFS(Lists!$A:$A,Lists!$I:$I,$U24)))</f>
        <v>Продукт-1</v>
      </c>
      <c r="O24" s="1" t="str">
        <f>IF(OR($AE24=0,SUMIFS(Items!$A:$A,Items!$AC:$AC,$AE24)=0),0,INDEX(Items!U:U,SUMIFS(Items!$A:$A,Items!$AC:$AC,$AE24)))</f>
        <v>Себестоимость продаж</v>
      </c>
      <c r="P24" s="1" t="str">
        <f>IF(OR($AE24=0,SUMIFS(Items!$A:$A,Items!$AC:$AC,$AE24)=0),0,INDEX(Items!V:V,SUMIFS(Items!$A:$A,Items!$AC:$AC,$AE24)))</f>
        <v>Затраты этапа-3 бизнес-процесса</v>
      </c>
      <c r="Q24" s="1" t="str">
        <f>IF(OR($AE24=0,SUMIFS(Items!$A:$A,Items!$AC:$AC,$AE24)=0),0,INDEX(Items!W:W,SUMIFS(Items!$A:$A,Items!$AC:$AC,$AE24)))</f>
        <v>Производственные затраты-11</v>
      </c>
      <c r="U24" s="1">
        <f t="shared" si="1"/>
        <v>1</v>
      </c>
      <c r="X24" s="3">
        <f t="shared" si="2"/>
        <v>2</v>
      </c>
      <c r="AA24" s="1">
        <f>$X24*IF(SUMIFS(dbP!$X:$X,dbP!$Q:$Q,$Q24,dbP!$O:$O,Items!$E$17)=0,0,SUMIFS(dbP!$Y:$Y,dbP!$Q:$Q,$Q24,dbP!$O:$O,Items!$E$17)/SUMIFS(dbP!$X:$X,dbP!$Q:$Q,$Q24,dbP!$O:$O,Items!$E$17))</f>
        <v>10176.654418102327</v>
      </c>
      <c r="AB24" s="1">
        <f>$X24*IF(SUMIFS(dbP!$X:$X,dbP!$Q:$Q,$Q24,dbP!$O:$O,Items!$E$17)=0,0,SUMIFS(dbP!$Z:$Z,dbP!$Q:$Q,$Q24,dbP!$O:$O,Items!$E$17)/SUMIFS(dbP!$X:$X,dbP!$Q:$Q,$Q24,dbP!$O:$O,Items!$E$17))</f>
        <v>1696.1090696837211</v>
      </c>
      <c r="AE24" s="31">
        <f>IF(OR(AE23=0,AE23=MAX(Items!$AC:$AC)),1,AE23+1)</f>
        <v>22</v>
      </c>
    </row>
    <row r="25" spans="1:31" x14ac:dyDescent="0.3">
      <c r="A25" s="41">
        <f>ROW()</f>
        <v>25</v>
      </c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I25" s="1" t="str">
        <f>IF(OR(U25=0,SUMIFS(Lists!$A:$A,Lists!$I:$I,$U25)=0),0,INDEX(Lists!$H:$H,SUMIFS(Lists!$A:$A,Lists!$I:$I,$U25)))</f>
        <v>Продукт-1</v>
      </c>
      <c r="O25" s="1" t="str">
        <f>IF(OR($AE25=0,SUMIFS(Items!$A:$A,Items!$AC:$AC,$AE25)=0),0,INDEX(Items!U:U,SUMIFS(Items!$A:$A,Items!$AC:$AC,$AE25)))</f>
        <v>Себестоимость продаж</v>
      </c>
      <c r="P25" s="1" t="str">
        <f>IF(OR($AE25=0,SUMIFS(Items!$A:$A,Items!$AC:$AC,$AE25)=0),0,INDEX(Items!V:V,SUMIFS(Items!$A:$A,Items!$AC:$AC,$AE25)))</f>
        <v>Затраты этапа-3 бизнес-процесса</v>
      </c>
      <c r="Q25" s="1" t="str">
        <f>IF(OR($AE25=0,SUMIFS(Items!$A:$A,Items!$AC:$AC,$AE25)=0),0,INDEX(Items!W:W,SUMIFS(Items!$A:$A,Items!$AC:$AC,$AE25)))</f>
        <v>Производственные затраты-12</v>
      </c>
      <c r="U25" s="1">
        <f t="shared" si="1"/>
        <v>1</v>
      </c>
      <c r="X25" s="3">
        <f t="shared" si="2"/>
        <v>5</v>
      </c>
      <c r="AA25" s="1">
        <f>$X25*IF(SUMIFS(dbP!$X:$X,dbP!$Q:$Q,$Q25,dbP!$O:$O,Items!$E$17)=0,0,SUMIFS(dbP!$Y:$Y,dbP!$Q:$Q,$Q25,dbP!$O:$O,Items!$E$17)/SUMIFS(dbP!$X:$X,dbP!$Q:$Q,$Q25,dbP!$O:$O,Items!$E$17))</f>
        <v>5507.4626865671644</v>
      </c>
      <c r="AB25" s="1">
        <f>$X25*IF(SUMIFS(dbP!$X:$X,dbP!$Q:$Q,$Q25,dbP!$O:$O,Items!$E$17)=0,0,SUMIFS(dbP!$Z:$Z,dbP!$Q:$Q,$Q25,dbP!$O:$O,Items!$E$17)/SUMIFS(dbP!$X:$X,dbP!$Q:$Q,$Q25,dbP!$O:$O,Items!$E$17))</f>
        <v>917.91044776119406</v>
      </c>
      <c r="AE25" s="31">
        <f>IF(OR(AE24=0,AE24=MAX(Items!$AC:$AC)),1,AE24+1)</f>
        <v>23</v>
      </c>
    </row>
    <row r="26" spans="1:31" x14ac:dyDescent="0.3">
      <c r="A26" s="41">
        <f>ROW()</f>
        <v>26</v>
      </c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I26" s="1" t="str">
        <f>IF(OR(U26=0,SUMIFS(Lists!$A:$A,Lists!$I:$I,$U26)=0),0,INDEX(Lists!$H:$H,SUMIFS(Lists!$A:$A,Lists!$I:$I,$U26)))</f>
        <v>Продукт-1</v>
      </c>
      <c r="O26" s="1" t="str">
        <f>IF(OR($AE26=0,SUMIFS(Items!$A:$A,Items!$AC:$AC,$AE26)=0),0,INDEX(Items!U:U,SUMIFS(Items!$A:$A,Items!$AC:$AC,$AE26)))</f>
        <v>Себестоимость продаж</v>
      </c>
      <c r="P26" s="1" t="str">
        <f>IF(OR($AE26=0,SUMIFS(Items!$A:$A,Items!$AC:$AC,$AE26)=0),0,INDEX(Items!V:V,SUMIFS(Items!$A:$A,Items!$AC:$AC,$AE26)))</f>
        <v>Затраты этапа-3 бизнес-процесса</v>
      </c>
      <c r="Q26" s="1" t="str">
        <f>IF(OR($AE26=0,SUMIFS(Items!$A:$A,Items!$AC:$AC,$AE26)=0),0,INDEX(Items!W:W,SUMIFS(Items!$A:$A,Items!$AC:$AC,$AE26)))</f>
        <v>Производственные затраты-13</v>
      </c>
      <c r="U26" s="1">
        <f t="shared" si="1"/>
        <v>1</v>
      </c>
      <c r="X26" s="3">
        <f t="shared" si="2"/>
        <v>10</v>
      </c>
      <c r="AA26" s="1">
        <f>$X26*IF(SUMIFS(dbP!$X:$X,dbP!$Q:$Q,$Q26,dbP!$O:$O,Items!$E$17)=0,0,SUMIFS(dbP!$Y:$Y,dbP!$Q:$Q,$Q26,dbP!$O:$O,Items!$E$17)/SUMIFS(dbP!$X:$X,dbP!$Q:$Q,$Q26,dbP!$O:$O,Items!$E$17))</f>
        <v>11729.323308270677</v>
      </c>
      <c r="AB26" s="1">
        <f>$X26*IF(SUMIFS(dbP!$X:$X,dbP!$Q:$Q,$Q26,dbP!$O:$O,Items!$E$17)=0,0,SUMIFS(dbP!$Z:$Z,dbP!$Q:$Q,$Q26,dbP!$O:$O,Items!$E$17)/SUMIFS(dbP!$X:$X,dbP!$Q:$Q,$Q26,dbP!$O:$O,Items!$E$17))</f>
        <v>1954.8872180451126</v>
      </c>
      <c r="AE26" s="31">
        <f>IF(OR(AE25=0,AE25=MAX(Items!$AC:$AC)),1,AE25+1)</f>
        <v>24</v>
      </c>
    </row>
    <row r="27" spans="1:31" x14ac:dyDescent="0.3">
      <c r="A27" s="41">
        <f>ROW()</f>
        <v>27</v>
      </c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I27" s="1" t="str">
        <f>IF(OR(U27=0,SUMIFS(Lists!$A:$A,Lists!$I:$I,$U27)=0),0,INDEX(Lists!$H:$H,SUMIFS(Lists!$A:$A,Lists!$I:$I,$U27)))</f>
        <v>Продукт-1</v>
      </c>
      <c r="O27" s="1" t="str">
        <f>IF(OR($AE27=0,SUMIFS(Items!$A:$A,Items!$AC:$AC,$AE27)=0),0,INDEX(Items!U:U,SUMIFS(Items!$A:$A,Items!$AC:$AC,$AE27)))</f>
        <v>Себестоимость продаж</v>
      </c>
      <c r="P27" s="1" t="str">
        <f>IF(OR($AE27=0,SUMIFS(Items!$A:$A,Items!$AC:$AC,$AE27)=0),0,INDEX(Items!V:V,SUMIFS(Items!$A:$A,Items!$AC:$AC,$AE27)))</f>
        <v>Затраты этапа-3 бизнес-процесса</v>
      </c>
      <c r="Q27" s="1" t="str">
        <f>IF(OR($AE27=0,SUMIFS(Items!$A:$A,Items!$AC:$AC,$AE27)=0),0,INDEX(Items!W:W,SUMIFS(Items!$A:$A,Items!$AC:$AC,$AE27)))</f>
        <v>Производственные затраты-14</v>
      </c>
      <c r="U27" s="1">
        <f t="shared" si="1"/>
        <v>1</v>
      </c>
      <c r="X27" s="3">
        <f t="shared" si="2"/>
        <v>6</v>
      </c>
      <c r="AA27" s="1">
        <f>$X27*IF(SUMIFS(dbP!$X:$X,dbP!$Q:$Q,$Q27,dbP!$O:$O,Items!$E$17)=0,0,SUMIFS(dbP!$Y:$Y,dbP!$Q:$Q,$Q27,dbP!$O:$O,Items!$E$17)/SUMIFS(dbP!$X:$X,dbP!$Q:$Q,$Q27,dbP!$O:$O,Items!$E$17))</f>
        <v>16517.894736842103</v>
      </c>
      <c r="AB27" s="1">
        <f>$X27*IF(SUMIFS(dbP!$X:$X,dbP!$Q:$Q,$Q27,dbP!$O:$O,Items!$E$17)=0,0,SUMIFS(dbP!$Z:$Z,dbP!$Q:$Q,$Q27,dbP!$O:$O,Items!$E$17)/SUMIFS(dbP!$X:$X,dbP!$Q:$Q,$Q27,dbP!$O:$O,Items!$E$17))</f>
        <v>2752.9824561403507</v>
      </c>
      <c r="AE27" s="31">
        <f>IF(OR(AE26=0,AE26=MAX(Items!$AC:$AC)),1,AE26+1)</f>
        <v>25</v>
      </c>
    </row>
    <row r="28" spans="1:31" x14ac:dyDescent="0.3">
      <c r="A28" s="41">
        <f>ROW()</f>
        <v>28</v>
      </c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I28" s="1" t="str">
        <f>IF(OR(U28=0,SUMIFS(Lists!$A:$A,Lists!$I:$I,$U28)=0),0,INDEX(Lists!$H:$H,SUMIFS(Lists!$A:$A,Lists!$I:$I,$U28)))</f>
        <v>Продукт-1</v>
      </c>
      <c r="O28" s="1" t="str">
        <f>IF(OR($AE28=0,SUMIFS(Items!$A:$A,Items!$AC:$AC,$AE28)=0),0,INDEX(Items!U:U,SUMIFS(Items!$A:$A,Items!$AC:$AC,$AE28)))</f>
        <v>Себестоимость продаж</v>
      </c>
      <c r="P28" s="1" t="str">
        <f>IF(OR($AE28=0,SUMIFS(Items!$A:$A,Items!$AC:$AC,$AE28)=0),0,INDEX(Items!V:V,SUMIFS(Items!$A:$A,Items!$AC:$AC,$AE28)))</f>
        <v>Затраты этапа-3 бизнес-процесса</v>
      </c>
      <c r="Q28" s="1" t="str">
        <f>IF(OR($AE28=0,SUMIFS(Items!$A:$A,Items!$AC:$AC,$AE28)=0),0,INDEX(Items!W:W,SUMIFS(Items!$A:$A,Items!$AC:$AC,$AE28)))</f>
        <v>Производственные затраты-15</v>
      </c>
      <c r="U28" s="1">
        <f t="shared" si="1"/>
        <v>1</v>
      </c>
      <c r="X28" s="3">
        <f t="shared" si="2"/>
        <v>92</v>
      </c>
      <c r="AA28" s="1">
        <f>$X28*IF(SUMIFS(dbP!$X:$X,dbP!$Q:$Q,$Q28,dbP!$O:$O,Items!$E$17)=0,0,SUMIFS(dbP!$Y:$Y,dbP!$Q:$Q,$Q28,dbP!$O:$O,Items!$E$17)/SUMIFS(dbP!$X:$X,dbP!$Q:$Q,$Q28,dbP!$O:$O,Items!$E$17))</f>
        <v>84454.137000000002</v>
      </c>
      <c r="AB28" s="1">
        <f>$X28*IF(SUMIFS(dbP!$X:$X,dbP!$Q:$Q,$Q28,dbP!$O:$O,Items!$E$17)=0,0,SUMIFS(dbP!$Z:$Z,dbP!$Q:$Q,$Q28,dbP!$O:$O,Items!$E$17)/SUMIFS(dbP!$X:$X,dbP!$Q:$Q,$Q28,dbP!$O:$O,Items!$E$17))</f>
        <v>14075.689500000002</v>
      </c>
      <c r="AE28" s="31">
        <f>IF(OR(AE27=0,AE27=MAX(Items!$AC:$AC)),1,AE27+1)</f>
        <v>26</v>
      </c>
    </row>
    <row r="29" spans="1:31" x14ac:dyDescent="0.3">
      <c r="A29" s="41">
        <f>ROW()</f>
        <v>29</v>
      </c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I29" s="1" t="str">
        <f>IF(OR(U29=0,SUMIFS(Lists!$A:$A,Lists!$I:$I,$U29)=0),0,INDEX(Lists!$H:$H,SUMIFS(Lists!$A:$A,Lists!$I:$I,$U29)))</f>
        <v>Продукт-1</v>
      </c>
      <c r="O29" s="1" t="str">
        <f>IF(OR($AE29=0,SUMIFS(Items!$A:$A,Items!$AC:$AC,$AE29)=0),0,INDEX(Items!U:U,SUMIFS(Items!$A:$A,Items!$AC:$AC,$AE29)))</f>
        <v>Себестоимость продаж</v>
      </c>
      <c r="P29" s="1" t="str">
        <f>IF(OR($AE29=0,SUMIFS(Items!$A:$A,Items!$AC:$AC,$AE29)=0),0,INDEX(Items!V:V,SUMIFS(Items!$A:$A,Items!$AC:$AC,$AE29)))</f>
        <v>Затраты этапа-3 бизнес-процесса</v>
      </c>
      <c r="Q29" s="1" t="str">
        <f>IF(OR($AE29=0,SUMIFS(Items!$A:$A,Items!$AC:$AC,$AE29)=0),0,INDEX(Items!W:W,SUMIFS(Items!$A:$A,Items!$AC:$AC,$AE29)))</f>
        <v>Производственные затраты-16</v>
      </c>
      <c r="U29" s="1">
        <f t="shared" si="1"/>
        <v>1</v>
      </c>
      <c r="X29" s="3">
        <f t="shared" si="2"/>
        <v>7</v>
      </c>
      <c r="AA29" s="1">
        <f>$X29*IF(SUMIFS(dbP!$X:$X,dbP!$Q:$Q,$Q29,dbP!$O:$O,Items!$E$17)=0,0,SUMIFS(dbP!$Y:$Y,dbP!$Q:$Q,$Q29,dbP!$O:$O,Items!$E$17)/SUMIFS(dbP!$X:$X,dbP!$Q:$Q,$Q29,dbP!$O:$O,Items!$E$17))</f>
        <v>8863.6344827586217</v>
      </c>
      <c r="AB29" s="1">
        <f>$X29*IF(SUMIFS(dbP!$X:$X,dbP!$Q:$Q,$Q29,dbP!$O:$O,Items!$E$17)=0,0,SUMIFS(dbP!$Z:$Z,dbP!$Q:$Q,$Q29,dbP!$O:$O,Items!$E$17)/SUMIFS(dbP!$X:$X,dbP!$Q:$Q,$Q29,dbP!$O:$O,Items!$E$17))</f>
        <v>1477.2724137931036</v>
      </c>
      <c r="AE29" s="31">
        <f>IF(OR(AE28=0,AE28=MAX(Items!$AC:$AC)),1,AE28+1)</f>
        <v>27</v>
      </c>
    </row>
    <row r="30" spans="1:31" x14ac:dyDescent="0.3">
      <c r="A30" s="41">
        <f>ROW()</f>
        <v>30</v>
      </c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I30" s="1" t="str">
        <f>IF(OR(U30=0,SUMIFS(Lists!$A:$A,Lists!$I:$I,$U30)=0),0,INDEX(Lists!$H:$H,SUMIFS(Lists!$A:$A,Lists!$I:$I,$U30)))</f>
        <v>Продукт-1</v>
      </c>
      <c r="O30" s="1" t="str">
        <f>IF(OR($AE30=0,SUMIFS(Items!$A:$A,Items!$AC:$AC,$AE30)=0),0,INDEX(Items!U:U,SUMIFS(Items!$A:$A,Items!$AC:$AC,$AE30)))</f>
        <v>Себестоимость продаж</v>
      </c>
      <c r="P30" s="1" t="str">
        <f>IF(OR($AE30=0,SUMIFS(Items!$A:$A,Items!$AC:$AC,$AE30)=0),0,INDEX(Items!V:V,SUMIFS(Items!$A:$A,Items!$AC:$AC,$AE30)))</f>
        <v>Затраты этапа-3 бизнес-процесса</v>
      </c>
      <c r="Q30" s="1" t="str">
        <f>IF(OR($AE30=0,SUMIFS(Items!$A:$A,Items!$AC:$AC,$AE30)=0),0,INDEX(Items!W:W,SUMIFS(Items!$A:$A,Items!$AC:$AC,$AE30)))</f>
        <v>Производственные затраты-17</v>
      </c>
      <c r="U30" s="1">
        <f t="shared" si="1"/>
        <v>1</v>
      </c>
      <c r="X30" s="3">
        <f>X19-1</f>
        <v>6</v>
      </c>
      <c r="AA30" s="1">
        <f>$X30*IF(SUMIFS(dbP!$X:$X,dbP!$Q:$Q,$Q30,dbP!$O:$O,Items!$E$17)=0,0,SUMIFS(dbP!$Y:$Y,dbP!$Q:$Q,$Q30,dbP!$O:$O,Items!$E$17)/SUMIFS(dbP!$X:$X,dbP!$Q:$Q,$Q30,dbP!$O:$O,Items!$E$17))</f>
        <v>21109.776923076923</v>
      </c>
      <c r="AB30" s="1">
        <f>$X30*IF(SUMIFS(dbP!$X:$X,dbP!$Q:$Q,$Q30,dbP!$O:$O,Items!$E$17)=0,0,SUMIFS(dbP!$Z:$Z,dbP!$Q:$Q,$Q30,dbP!$O:$O,Items!$E$17)/SUMIFS(dbP!$X:$X,dbP!$Q:$Q,$Q30,dbP!$O:$O,Items!$E$17))</f>
        <v>3518.2961538461541</v>
      </c>
      <c r="AE30" s="31">
        <f>IF(OR(AE29=0,AE29=MAX(Items!$AC:$AC)),1,AE29+1)</f>
        <v>28</v>
      </c>
    </row>
    <row r="31" spans="1:31" x14ac:dyDescent="0.3">
      <c r="A31" s="41">
        <f>ROW()</f>
        <v>31</v>
      </c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I31" s="1" t="str">
        <f>IF(OR(U31=0,SUMIFS(Lists!$A:$A,Lists!$I:$I,$U31)=0),0,INDEX(Lists!$H:$H,SUMIFS(Lists!$A:$A,Lists!$I:$I,$U31)))</f>
        <v>Продукт-1</v>
      </c>
      <c r="O31" s="1" t="str">
        <f>IF(OR($AE31=0,SUMIFS(Items!$A:$A,Items!$AC:$AC,$AE31)=0),0,INDEX(Items!U:U,SUMIFS(Items!$A:$A,Items!$AC:$AC,$AE31)))</f>
        <v>Себестоимость продаж</v>
      </c>
      <c r="P31" s="1" t="str">
        <f>IF(OR($AE31=0,SUMIFS(Items!$A:$A,Items!$AC:$AC,$AE31)=0),0,INDEX(Items!V:V,SUMIFS(Items!$A:$A,Items!$AC:$AC,$AE31)))</f>
        <v>Затраты этапа-3 бизнес-процесса</v>
      </c>
      <c r="Q31" s="1" t="str">
        <f>IF(OR($AE31=0,SUMIFS(Items!$A:$A,Items!$AC:$AC,$AE31)=0),0,INDEX(Items!W:W,SUMIFS(Items!$A:$A,Items!$AC:$AC,$AE31)))</f>
        <v>Производственные затраты-18</v>
      </c>
      <c r="U31" s="1">
        <f t="shared" si="1"/>
        <v>1</v>
      </c>
      <c r="X31" s="3">
        <f t="shared" ref="X31:X42" si="3">X20-1</f>
        <v>3</v>
      </c>
      <c r="AA31" s="1">
        <f>$X31*IF(SUMIFS(dbP!$X:$X,dbP!$Q:$Q,$Q31,dbP!$O:$O,Items!$E$17)=0,0,SUMIFS(dbP!$Y:$Y,dbP!$Q:$Q,$Q31,dbP!$O:$O,Items!$E$17)/SUMIFS(dbP!$X:$X,dbP!$Q:$Q,$Q31,dbP!$O:$O,Items!$E$17))</f>
        <v>10653.335764705884</v>
      </c>
      <c r="AB31" s="1">
        <f>$X31*IF(SUMIFS(dbP!$X:$X,dbP!$Q:$Q,$Q31,dbP!$O:$O,Items!$E$17)=0,0,SUMIFS(dbP!$Z:$Z,dbP!$Q:$Q,$Q31,dbP!$O:$O,Items!$E$17)/SUMIFS(dbP!$X:$X,dbP!$Q:$Q,$Q31,dbP!$O:$O,Items!$E$17))</f>
        <v>1775.555960784314</v>
      </c>
      <c r="AE31" s="31">
        <f>IF(OR(AE30=0,AE30=MAX(Items!$AC:$AC)),1,AE30+1)</f>
        <v>29</v>
      </c>
    </row>
    <row r="32" spans="1:31" x14ac:dyDescent="0.3">
      <c r="A32" s="41">
        <f>ROW()</f>
        <v>32</v>
      </c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I32" s="1" t="str">
        <f>IF(OR(U32=0,SUMIFS(Lists!$A:$A,Lists!$I:$I,$U32)=0),0,INDEX(Lists!$H:$H,SUMIFS(Lists!$A:$A,Lists!$I:$I,$U32)))</f>
        <v>Продукт-1</v>
      </c>
      <c r="O32" s="1" t="str">
        <f>IF(OR($AE32=0,SUMIFS(Items!$A:$A,Items!$AC:$AC,$AE32)=0),0,INDEX(Items!U:U,SUMIFS(Items!$A:$A,Items!$AC:$AC,$AE32)))</f>
        <v>Себестоимость продаж</v>
      </c>
      <c r="P32" s="1" t="str">
        <f>IF(OR($AE32=0,SUMIFS(Items!$A:$A,Items!$AC:$AC,$AE32)=0),0,INDEX(Items!V:V,SUMIFS(Items!$A:$A,Items!$AC:$AC,$AE32)))</f>
        <v>Затраты этапа-3 бизнес-процесса</v>
      </c>
      <c r="Q32" s="1" t="str">
        <f>IF(OR($AE32=0,SUMIFS(Items!$A:$A,Items!$AC:$AC,$AE32)=0),0,INDEX(Items!W:W,SUMIFS(Items!$A:$A,Items!$AC:$AC,$AE32)))</f>
        <v>Производственные затраты-19</v>
      </c>
      <c r="U32" s="1">
        <f t="shared" si="1"/>
        <v>1</v>
      </c>
      <c r="X32" s="3">
        <f t="shared" si="3"/>
        <v>1</v>
      </c>
      <c r="AA32" s="1">
        <f>$X32*IF(SUMIFS(dbP!$X:$X,dbP!$Q:$Q,$Q32,dbP!$O:$O,Items!$E$17)=0,0,SUMIFS(dbP!$Y:$Y,dbP!$Q:$Q,$Q32,dbP!$O:$O,Items!$E$17)/SUMIFS(dbP!$X:$X,dbP!$Q:$Q,$Q32,dbP!$O:$O,Items!$E$17))</f>
        <v>1087.5968322447761</v>
      </c>
      <c r="AB32" s="1">
        <f>$X32*IF(SUMIFS(dbP!$X:$X,dbP!$Q:$Q,$Q32,dbP!$O:$O,Items!$E$17)=0,0,SUMIFS(dbP!$Z:$Z,dbP!$Q:$Q,$Q32,dbP!$O:$O,Items!$E$17)/SUMIFS(dbP!$X:$X,dbP!$Q:$Q,$Q32,dbP!$O:$O,Items!$E$17))</f>
        <v>181.26613870746266</v>
      </c>
      <c r="AE32" s="31">
        <f>IF(OR(AE31=0,AE31=MAX(Items!$AC:$AC)),1,AE31+1)</f>
        <v>30</v>
      </c>
    </row>
    <row r="33" spans="1:31" x14ac:dyDescent="0.3">
      <c r="A33" s="41">
        <f>ROW()</f>
        <v>33</v>
      </c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I33" s="1" t="str">
        <f>IF(OR(U33=0,SUMIFS(Lists!$A:$A,Lists!$I:$I,$U33)=0),0,INDEX(Lists!$H:$H,SUMIFS(Lists!$A:$A,Lists!$I:$I,$U33)))</f>
        <v>Продукт-1</v>
      </c>
      <c r="O33" s="1" t="str">
        <f>IF(OR($AE33=0,SUMIFS(Items!$A:$A,Items!$AC:$AC,$AE33)=0),0,INDEX(Items!U:U,SUMIFS(Items!$A:$A,Items!$AC:$AC,$AE33)))</f>
        <v>Себестоимость продаж</v>
      </c>
      <c r="P33" s="1" t="str">
        <f>IF(OR($AE33=0,SUMIFS(Items!$A:$A,Items!$AC:$AC,$AE33)=0),0,INDEX(Items!V:V,SUMIFS(Items!$A:$A,Items!$AC:$AC,$AE33)))</f>
        <v>Затраты этапа-3 бизнес-процесса</v>
      </c>
      <c r="Q33" s="1" t="str">
        <f>IF(OR($AE33=0,SUMIFS(Items!$A:$A,Items!$AC:$AC,$AE33)=0),0,INDEX(Items!W:W,SUMIFS(Items!$A:$A,Items!$AC:$AC,$AE33)))</f>
        <v>Производственные затраты-20</v>
      </c>
      <c r="U33" s="1">
        <f t="shared" si="1"/>
        <v>1</v>
      </c>
      <c r="X33" s="3">
        <f t="shared" si="3"/>
        <v>5</v>
      </c>
      <c r="AA33" s="1">
        <f>$X33*IF(SUMIFS(dbP!$X:$X,dbP!$Q:$Q,$Q33,dbP!$O:$O,Items!$E$17)=0,0,SUMIFS(dbP!$Y:$Y,dbP!$Q:$Q,$Q33,dbP!$O:$O,Items!$E$17)/SUMIFS(dbP!$X:$X,dbP!$Q:$Q,$Q33,dbP!$O:$O,Items!$E$17))</f>
        <v>7125.7372837320563</v>
      </c>
      <c r="AB33" s="1">
        <f>$X33*IF(SUMIFS(dbP!$X:$X,dbP!$Q:$Q,$Q33,dbP!$O:$O,Items!$E$17)=0,0,SUMIFS(dbP!$Z:$Z,dbP!$Q:$Q,$Q33,dbP!$O:$O,Items!$E$17)/SUMIFS(dbP!$X:$X,dbP!$Q:$Q,$Q33,dbP!$O:$O,Items!$E$17))</f>
        <v>1187.6228806220095</v>
      </c>
      <c r="AE33" s="31">
        <f>IF(OR(AE32=0,AE32=MAX(Items!$AC:$AC)),1,AE32+1)</f>
        <v>31</v>
      </c>
    </row>
    <row r="34" spans="1:31" x14ac:dyDescent="0.3">
      <c r="A34" s="41">
        <f>ROW()</f>
        <v>34</v>
      </c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I34" s="1" t="str">
        <f>IF(OR(U34=0,SUMIFS(Lists!$A:$A,Lists!$I:$I,$U34)=0),0,INDEX(Lists!$H:$H,SUMIFS(Lists!$A:$A,Lists!$I:$I,$U34)))</f>
        <v>Продукт-1</v>
      </c>
      <c r="O34" s="1" t="str">
        <f>IF(OR($AE34=0,SUMIFS(Items!$A:$A,Items!$AC:$AC,$AE34)=0),0,INDEX(Items!U:U,SUMIFS(Items!$A:$A,Items!$AC:$AC,$AE34)))</f>
        <v>Себестоимость продаж</v>
      </c>
      <c r="P34" s="1" t="str">
        <f>IF(OR($AE34=0,SUMIFS(Items!$A:$A,Items!$AC:$AC,$AE34)=0),0,INDEX(Items!V:V,SUMIFS(Items!$A:$A,Items!$AC:$AC,$AE34)))</f>
        <v>Затраты этапа-3 бизнес-процесса</v>
      </c>
      <c r="Q34" s="1" t="str">
        <f>IF(OR($AE34=0,SUMIFS(Items!$A:$A,Items!$AC:$AC,$AE34)=0),0,INDEX(Items!W:W,SUMIFS(Items!$A:$A,Items!$AC:$AC,$AE34)))</f>
        <v>Производственные затраты-21</v>
      </c>
      <c r="U34" s="1">
        <f t="shared" si="1"/>
        <v>1</v>
      </c>
      <c r="X34" s="3">
        <f t="shared" si="3"/>
        <v>3</v>
      </c>
      <c r="AA34" s="1">
        <f>$X34*IF(SUMIFS(dbP!$X:$X,dbP!$Q:$Q,$Q34,dbP!$O:$O,Items!$E$17)=0,0,SUMIFS(dbP!$Y:$Y,dbP!$Q:$Q,$Q34,dbP!$O:$O,Items!$E$17)/SUMIFS(dbP!$X:$X,dbP!$Q:$Q,$Q34,dbP!$O:$O,Items!$E$17))</f>
        <v>12102.342897735849</v>
      </c>
      <c r="AB34" s="1">
        <f>$X34*IF(SUMIFS(dbP!$X:$X,dbP!$Q:$Q,$Q34,dbP!$O:$O,Items!$E$17)=0,0,SUMIFS(dbP!$Z:$Z,dbP!$Q:$Q,$Q34,dbP!$O:$O,Items!$E$17)/SUMIFS(dbP!$X:$X,dbP!$Q:$Q,$Q34,dbP!$O:$O,Items!$E$17))</f>
        <v>2017.0571496226419</v>
      </c>
      <c r="AE34" s="31">
        <f>IF(OR(AE33=0,AE33=MAX(Items!$AC:$AC)),1,AE33+1)</f>
        <v>32</v>
      </c>
    </row>
    <row r="35" spans="1:31" x14ac:dyDescent="0.3">
      <c r="A35" s="41">
        <f>ROW()</f>
        <v>35</v>
      </c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I35" s="1" t="str">
        <f>IF(OR(U35=0,SUMIFS(Lists!$A:$A,Lists!$I:$I,$U35)=0),0,INDEX(Lists!$H:$H,SUMIFS(Lists!$A:$A,Lists!$I:$I,$U35)))</f>
        <v>Продукт-1</v>
      </c>
      <c r="O35" s="1" t="str">
        <f>IF(OR($AE35=0,SUMIFS(Items!$A:$A,Items!$AC:$AC,$AE35)=0),0,INDEX(Items!U:U,SUMIFS(Items!$A:$A,Items!$AC:$AC,$AE35)))</f>
        <v>Себестоимость продаж</v>
      </c>
      <c r="P35" s="1" t="str">
        <f>IF(OR($AE35=0,SUMIFS(Items!$A:$A,Items!$AC:$AC,$AE35)=0),0,INDEX(Items!V:V,SUMIFS(Items!$A:$A,Items!$AC:$AC,$AE35)))</f>
        <v>Затраты этапа-3 бизнес-процесса</v>
      </c>
      <c r="Q35" s="1" t="str">
        <f>IF(OR($AE35=0,SUMIFS(Items!$A:$A,Items!$AC:$AC,$AE35)=0),0,INDEX(Items!W:W,SUMIFS(Items!$A:$A,Items!$AC:$AC,$AE35)))</f>
        <v>Производственные затраты-22</v>
      </c>
      <c r="U35" s="1">
        <f t="shared" si="1"/>
        <v>1</v>
      </c>
      <c r="X35" s="3">
        <f t="shared" si="3"/>
        <v>1</v>
      </c>
      <c r="AA35" s="1">
        <f>$X35*IF(SUMIFS(dbP!$X:$X,dbP!$Q:$Q,$Q35,dbP!$O:$O,Items!$E$17)=0,0,SUMIFS(dbP!$Y:$Y,dbP!$Q:$Q,$Q35,dbP!$O:$O,Items!$E$17)/SUMIFS(dbP!$X:$X,dbP!$Q:$Q,$Q35,dbP!$O:$O,Items!$E$17))</f>
        <v>5353.7966663897441</v>
      </c>
      <c r="AB35" s="1">
        <f>$X35*IF(SUMIFS(dbP!$X:$X,dbP!$Q:$Q,$Q35,dbP!$O:$O,Items!$E$17)=0,0,SUMIFS(dbP!$Z:$Z,dbP!$Q:$Q,$Q35,dbP!$O:$O,Items!$E$17)/SUMIFS(dbP!$X:$X,dbP!$Q:$Q,$Q35,dbP!$O:$O,Items!$E$17))</f>
        <v>892.29944439829069</v>
      </c>
      <c r="AE35" s="31">
        <f>IF(OR(AE34=0,AE34=MAX(Items!$AC:$AC)),1,AE34+1)</f>
        <v>33</v>
      </c>
    </row>
    <row r="36" spans="1:31" x14ac:dyDescent="0.3">
      <c r="A36" s="41">
        <f>ROW()</f>
        <v>36</v>
      </c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I36" s="1" t="str">
        <f>IF(OR(U36=0,SUMIFS(Lists!$A:$A,Lists!$I:$I,$U36)=0),0,INDEX(Lists!$H:$H,SUMIFS(Lists!$A:$A,Lists!$I:$I,$U36)))</f>
        <v>Продукт-1</v>
      </c>
      <c r="O36" s="1" t="str">
        <f>IF(OR($AE36=0,SUMIFS(Items!$A:$A,Items!$AC:$AC,$AE36)=0),0,INDEX(Items!U:U,SUMIFS(Items!$A:$A,Items!$AC:$AC,$AE36)))</f>
        <v>Себестоимость продаж</v>
      </c>
      <c r="P36" s="1" t="str">
        <f>IF(OR($AE36=0,SUMIFS(Items!$A:$A,Items!$AC:$AC,$AE36)=0),0,INDEX(Items!V:V,SUMIFS(Items!$A:$A,Items!$AC:$AC,$AE36)))</f>
        <v>Затраты этапа-3 бизнес-процесса</v>
      </c>
      <c r="Q36" s="1" t="str">
        <f>IF(OR($AE36=0,SUMIFS(Items!$A:$A,Items!$AC:$AC,$AE36)=0),0,INDEX(Items!W:W,SUMIFS(Items!$A:$A,Items!$AC:$AC,$AE36)))</f>
        <v>Производственные затраты-23</v>
      </c>
      <c r="U36" s="1">
        <f t="shared" si="1"/>
        <v>1</v>
      </c>
      <c r="X36" s="3">
        <f t="shared" si="3"/>
        <v>4</v>
      </c>
      <c r="AA36" s="1">
        <f>$X36*IF(SUMIFS(dbP!$X:$X,dbP!$Q:$Q,$Q36,dbP!$O:$O,Items!$E$17)=0,0,SUMIFS(dbP!$Y:$Y,dbP!$Q:$Q,$Q36,dbP!$O:$O,Items!$E$17)/SUMIFS(dbP!$X:$X,dbP!$Q:$Q,$Q36,dbP!$O:$O,Items!$E$17))</f>
        <v>3436.6567164179105</v>
      </c>
      <c r="AB36" s="1">
        <f>$X36*IF(SUMIFS(dbP!$X:$X,dbP!$Q:$Q,$Q36,dbP!$O:$O,Items!$E$17)=0,0,SUMIFS(dbP!$Z:$Z,dbP!$Q:$Q,$Q36,dbP!$O:$O,Items!$E$17)/SUMIFS(dbP!$X:$X,dbP!$Q:$Q,$Q36,dbP!$O:$O,Items!$E$17))</f>
        <v>572.77611940298505</v>
      </c>
      <c r="AE36" s="31">
        <f>IF(OR(AE35=0,AE35=MAX(Items!$AC:$AC)),1,AE35+1)</f>
        <v>34</v>
      </c>
    </row>
    <row r="37" spans="1:31" x14ac:dyDescent="0.3">
      <c r="A37" s="41">
        <f>ROW()</f>
        <v>37</v>
      </c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I37" s="1" t="str">
        <f>IF(OR(U37=0,SUMIFS(Lists!$A:$A,Lists!$I:$I,$U37)=0),0,INDEX(Lists!$H:$H,SUMIFS(Lists!$A:$A,Lists!$I:$I,$U37)))</f>
        <v>Продукт-1</v>
      </c>
      <c r="O37" s="1" t="str">
        <f>IF(OR($AE37=0,SUMIFS(Items!$A:$A,Items!$AC:$AC,$AE37)=0),0,INDEX(Items!U:U,SUMIFS(Items!$A:$A,Items!$AC:$AC,$AE37)))</f>
        <v>Себестоимость продаж</v>
      </c>
      <c r="P37" s="1" t="str">
        <f>IF(OR($AE37=0,SUMIFS(Items!$A:$A,Items!$AC:$AC,$AE37)=0),0,INDEX(Items!V:V,SUMIFS(Items!$A:$A,Items!$AC:$AC,$AE37)))</f>
        <v>Затраты этапа-3 бизнес-процесса</v>
      </c>
      <c r="Q37" s="1" t="str">
        <f>IF(OR($AE37=0,SUMIFS(Items!$A:$A,Items!$AC:$AC,$AE37)=0),0,INDEX(Items!W:W,SUMIFS(Items!$A:$A,Items!$AC:$AC,$AE37)))</f>
        <v>Производственные затраты-24</v>
      </c>
      <c r="U37" s="1">
        <f t="shared" si="1"/>
        <v>1</v>
      </c>
      <c r="X37" s="3">
        <f t="shared" si="3"/>
        <v>9</v>
      </c>
      <c r="AA37" s="1">
        <f>$X37*IF(SUMIFS(dbP!$X:$X,dbP!$Q:$Q,$Q37,dbP!$O:$O,Items!$E$17)=0,0,SUMIFS(dbP!$Y:$Y,dbP!$Q:$Q,$Q37,dbP!$O:$O,Items!$E$17)/SUMIFS(dbP!$X:$X,dbP!$Q:$Q,$Q37,dbP!$O:$O,Items!$E$17))</f>
        <v>12792</v>
      </c>
      <c r="AB37" s="1">
        <f>$X37*IF(SUMIFS(dbP!$X:$X,dbP!$Q:$Q,$Q37,dbP!$O:$O,Items!$E$17)=0,0,SUMIFS(dbP!$Z:$Z,dbP!$Q:$Q,$Q37,dbP!$O:$O,Items!$E$17)/SUMIFS(dbP!$X:$X,dbP!$Q:$Q,$Q37,dbP!$O:$O,Items!$E$17))</f>
        <v>2132</v>
      </c>
      <c r="AE37" s="31">
        <f>IF(OR(AE36=0,AE36=MAX(Items!$AC:$AC)),1,AE36+1)</f>
        <v>35</v>
      </c>
    </row>
    <row r="38" spans="1:31" x14ac:dyDescent="0.3">
      <c r="A38" s="41">
        <f>ROW()</f>
        <v>38</v>
      </c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I38" s="1" t="str">
        <f>IF(OR(U38=0,SUMIFS(Lists!$A:$A,Lists!$I:$I,$U38)=0),0,INDEX(Lists!$H:$H,SUMIFS(Lists!$A:$A,Lists!$I:$I,$U38)))</f>
        <v>Продукт-1</v>
      </c>
      <c r="O38" s="1" t="str">
        <f>IF(OR($AE38=0,SUMIFS(Items!$A:$A,Items!$AC:$AC,$AE38)=0),0,INDEX(Items!U:U,SUMIFS(Items!$A:$A,Items!$AC:$AC,$AE38)))</f>
        <v>Себестоимость продаж</v>
      </c>
      <c r="P38" s="1" t="str">
        <f>IF(OR($AE38=0,SUMIFS(Items!$A:$A,Items!$AC:$AC,$AE38)=0),0,INDEX(Items!V:V,SUMIFS(Items!$A:$A,Items!$AC:$AC,$AE38)))</f>
        <v>Затраты этапа-3 бизнес-процесса</v>
      </c>
      <c r="Q38" s="1" t="str">
        <f>IF(OR($AE38=0,SUMIFS(Items!$A:$A,Items!$AC:$AC,$AE38)=0),0,INDEX(Items!W:W,SUMIFS(Items!$A:$A,Items!$AC:$AC,$AE38)))</f>
        <v>Производственные затраты-25</v>
      </c>
      <c r="U38" s="1">
        <f t="shared" si="1"/>
        <v>1</v>
      </c>
      <c r="X38" s="3">
        <f t="shared" si="3"/>
        <v>5</v>
      </c>
      <c r="AA38" s="1">
        <f>$X38*IF(SUMIFS(dbP!$X:$X,dbP!$Q:$Q,$Q38,dbP!$O:$O,Items!$E$17)=0,0,SUMIFS(dbP!$Y:$Y,dbP!$Q:$Q,$Q38,dbP!$O:$O,Items!$E$17)/SUMIFS(dbP!$X:$X,dbP!$Q:$Q,$Q38,dbP!$O:$O,Items!$E$17))</f>
        <v>12916.981132075471</v>
      </c>
      <c r="AB38" s="1">
        <f>$X38*IF(SUMIFS(dbP!$X:$X,dbP!$Q:$Q,$Q38,dbP!$O:$O,Items!$E$17)=0,0,SUMIFS(dbP!$Z:$Z,dbP!$Q:$Q,$Q38,dbP!$O:$O,Items!$E$17)/SUMIFS(dbP!$X:$X,dbP!$Q:$Q,$Q38,dbP!$O:$O,Items!$E$17))</f>
        <v>2152.8301886792456</v>
      </c>
      <c r="AE38" s="31">
        <f>IF(OR(AE37=0,AE37=MAX(Items!$AC:$AC)),1,AE37+1)</f>
        <v>36</v>
      </c>
    </row>
    <row r="39" spans="1:31" x14ac:dyDescent="0.3">
      <c r="A39" s="41">
        <f>ROW()</f>
        <v>39</v>
      </c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I39" s="1" t="str">
        <f>IF(OR(U39=0,SUMIFS(Lists!$A:$A,Lists!$I:$I,$U39)=0),0,INDEX(Lists!$H:$H,SUMIFS(Lists!$A:$A,Lists!$I:$I,$U39)))</f>
        <v>Продукт-1</v>
      </c>
      <c r="O39" s="1" t="str">
        <f>IF(OR($AE39=0,SUMIFS(Items!$A:$A,Items!$AC:$AC,$AE39)=0),0,INDEX(Items!U:U,SUMIFS(Items!$A:$A,Items!$AC:$AC,$AE39)))</f>
        <v>Себестоимость продаж</v>
      </c>
      <c r="P39" s="1" t="str">
        <f>IF(OR($AE39=0,SUMIFS(Items!$A:$A,Items!$AC:$AC,$AE39)=0),0,INDEX(Items!V:V,SUMIFS(Items!$A:$A,Items!$AC:$AC,$AE39)))</f>
        <v>Затраты этапа-3 бизнес-процесса</v>
      </c>
      <c r="Q39" s="1" t="str">
        <f>IF(OR($AE39=0,SUMIFS(Items!$A:$A,Items!$AC:$AC,$AE39)=0),0,INDEX(Items!W:W,SUMIFS(Items!$A:$A,Items!$AC:$AC,$AE39)))</f>
        <v>Производственные затраты-26</v>
      </c>
      <c r="U39" s="1">
        <f t="shared" si="1"/>
        <v>1</v>
      </c>
      <c r="X39" s="3">
        <f t="shared" si="3"/>
        <v>91</v>
      </c>
      <c r="AA39" s="1">
        <f>$X39*IF(SUMIFS(dbP!$X:$X,dbP!$Q:$Q,$Q39,dbP!$O:$O,Items!$E$17)=0,0,SUMIFS(dbP!$Y:$Y,dbP!$Q:$Q,$Q39,dbP!$O:$O,Items!$E$17)/SUMIFS(dbP!$X:$X,dbP!$Q:$Q,$Q39,dbP!$O:$O,Items!$E$17))</f>
        <v>80713.336803921571</v>
      </c>
      <c r="AB39" s="1">
        <f>$X39*IF(SUMIFS(dbP!$X:$X,dbP!$Q:$Q,$Q39,dbP!$O:$O,Items!$E$17)=0,0,SUMIFS(dbP!$Z:$Z,dbP!$Q:$Q,$Q39,dbP!$O:$O,Items!$E$17)/SUMIFS(dbP!$X:$X,dbP!$Q:$Q,$Q39,dbP!$O:$O,Items!$E$17))</f>
        <v>13452.222800653595</v>
      </c>
      <c r="AE39" s="31">
        <f>IF(OR(AE38=0,AE38=MAX(Items!$AC:$AC)),1,AE38+1)</f>
        <v>37</v>
      </c>
    </row>
    <row r="40" spans="1:31" x14ac:dyDescent="0.3">
      <c r="A40" s="41">
        <f>ROW()</f>
        <v>40</v>
      </c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I40" s="1" t="str">
        <f>IF(OR(U40=0,SUMIFS(Lists!$A:$A,Lists!$I:$I,$U40)=0),0,INDEX(Lists!$H:$H,SUMIFS(Lists!$A:$A,Lists!$I:$I,$U40)))</f>
        <v>Продукт-1</v>
      </c>
      <c r="O40" s="1" t="str">
        <f>IF(OR($AE40=0,SUMIFS(Items!$A:$A,Items!$AC:$AC,$AE40)=0),0,INDEX(Items!U:U,SUMIFS(Items!$A:$A,Items!$AC:$AC,$AE40)))</f>
        <v>Себестоимость продаж</v>
      </c>
      <c r="P40" s="1" t="str">
        <f>IF(OR($AE40=0,SUMIFS(Items!$A:$A,Items!$AC:$AC,$AE40)=0),0,INDEX(Items!V:V,SUMIFS(Items!$A:$A,Items!$AC:$AC,$AE40)))</f>
        <v>Затраты этапа-3 бизнес-процесса</v>
      </c>
      <c r="Q40" s="1" t="str">
        <f>IF(OR($AE40=0,SUMIFS(Items!$A:$A,Items!$AC:$AC,$AE40)=0),0,INDEX(Items!W:W,SUMIFS(Items!$A:$A,Items!$AC:$AC,$AE40)))</f>
        <v>Производственные затраты-27</v>
      </c>
      <c r="U40" s="1">
        <f t="shared" si="1"/>
        <v>1</v>
      </c>
      <c r="X40" s="3">
        <f t="shared" si="3"/>
        <v>6</v>
      </c>
      <c r="AA40" s="1">
        <f>$X40*IF(SUMIFS(dbP!$X:$X,dbP!$Q:$Q,$Q40,dbP!$O:$O,Items!$E$17)=0,0,SUMIFS(dbP!$Y:$Y,dbP!$Q:$Q,$Q40,dbP!$O:$O,Items!$E$17)/SUMIFS(dbP!$X:$X,dbP!$Q:$Q,$Q40,dbP!$O:$O,Items!$E$17))</f>
        <v>5925.9727684729069</v>
      </c>
      <c r="AB40" s="1">
        <f>$X40*IF(SUMIFS(dbP!$X:$X,dbP!$Q:$Q,$Q40,dbP!$O:$O,Items!$E$17)=0,0,SUMIFS(dbP!$Z:$Z,dbP!$Q:$Q,$Q40,dbP!$O:$O,Items!$E$17)/SUMIFS(dbP!$X:$X,dbP!$Q:$Q,$Q40,dbP!$O:$O,Items!$E$17))</f>
        <v>987.66212807881766</v>
      </c>
      <c r="AE40" s="31">
        <f>IF(OR(AE39=0,AE39=MAX(Items!$AC:$AC)),1,AE39+1)</f>
        <v>38</v>
      </c>
    </row>
    <row r="41" spans="1:31" x14ac:dyDescent="0.3">
      <c r="A41" s="41">
        <f>ROW()</f>
        <v>41</v>
      </c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I41" s="1" t="str">
        <f>IF(OR(U41=0,SUMIFS(Lists!$A:$A,Lists!$I:$I,$U41)=0),0,INDEX(Lists!$H:$H,SUMIFS(Lists!$A:$A,Lists!$I:$I,$U41)))</f>
        <v>Продукт-1</v>
      </c>
      <c r="O41" s="1" t="str">
        <f>IF(OR($AE41=0,SUMIFS(Items!$A:$A,Items!$AC:$AC,$AE41)=0),0,INDEX(Items!U:U,SUMIFS(Items!$A:$A,Items!$AC:$AC,$AE41)))</f>
        <v>Себестоимость продаж</v>
      </c>
      <c r="P41" s="1" t="str">
        <f>IF(OR($AE41=0,SUMIFS(Items!$A:$A,Items!$AC:$AC,$AE41)=0),0,INDEX(Items!V:V,SUMIFS(Items!$A:$A,Items!$AC:$AC,$AE41)))</f>
        <v>Затраты этапа-4 бизнес-процесса</v>
      </c>
      <c r="Q41" s="1" t="str">
        <f>IF(OR($AE41=0,SUMIFS(Items!$A:$A,Items!$AC:$AC,$AE41)=0),0,INDEX(Items!W:W,SUMIFS(Items!$A:$A,Items!$AC:$AC,$AE41)))</f>
        <v>Производственные затраты-28</v>
      </c>
      <c r="U41" s="1">
        <f t="shared" si="1"/>
        <v>1</v>
      </c>
      <c r="X41" s="3">
        <f t="shared" si="3"/>
        <v>5</v>
      </c>
      <c r="AA41" s="1">
        <f>$X41*IF(SUMIFS(dbP!$X:$X,dbP!$Q:$Q,$Q41,dbP!$O:$O,Items!$E$17)=0,0,SUMIFS(dbP!$Y:$Y,dbP!$Q:$Q,$Q41,dbP!$O:$O,Items!$E$17)/SUMIFS(dbP!$X:$X,dbP!$Q:$Q,$Q41,dbP!$O:$O,Items!$E$17))</f>
        <v>19399.157068965513</v>
      </c>
      <c r="AB41" s="1">
        <f>$X41*IF(SUMIFS(dbP!$X:$X,dbP!$Q:$Q,$Q41,dbP!$O:$O,Items!$E$17)=0,0,SUMIFS(dbP!$Z:$Z,dbP!$Q:$Q,$Q41,dbP!$O:$O,Items!$E$17)/SUMIFS(dbP!$X:$X,dbP!$Q:$Q,$Q41,dbP!$O:$O,Items!$E$17))</f>
        <v>3233.1928448275862</v>
      </c>
      <c r="AE41" s="31">
        <f>IF(OR(AE40=0,AE40=MAX(Items!$AC:$AC)),1,AE40+1)</f>
        <v>39</v>
      </c>
    </row>
    <row r="42" spans="1:31" x14ac:dyDescent="0.3">
      <c r="A42" s="41">
        <f>ROW()</f>
        <v>42</v>
      </c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I42" s="1" t="str">
        <f>IF(OR(U42=0,SUMIFS(Lists!$A:$A,Lists!$I:$I,$U42)=0),0,INDEX(Lists!$H:$H,SUMIFS(Lists!$A:$A,Lists!$I:$I,$U42)))</f>
        <v>Продукт-1</v>
      </c>
      <c r="O42" s="1" t="str">
        <f>IF(OR($AE42=0,SUMIFS(Items!$A:$A,Items!$AC:$AC,$AE42)=0),0,INDEX(Items!U:U,SUMIFS(Items!$A:$A,Items!$AC:$AC,$AE42)))</f>
        <v>Себестоимость продаж</v>
      </c>
      <c r="P42" s="1" t="str">
        <f>IF(OR($AE42=0,SUMIFS(Items!$A:$A,Items!$AC:$AC,$AE42)=0),0,INDEX(Items!V:V,SUMIFS(Items!$A:$A,Items!$AC:$AC,$AE42)))</f>
        <v>Затраты этапа-4 бизнес-процесса</v>
      </c>
      <c r="Q42" s="1" t="str">
        <f>IF(OR($AE42=0,SUMIFS(Items!$A:$A,Items!$AC:$AC,$AE42)=0),0,INDEX(Items!W:W,SUMIFS(Items!$A:$A,Items!$AC:$AC,$AE42)))</f>
        <v>Производственные затраты-29</v>
      </c>
      <c r="U42" s="1">
        <f t="shared" si="1"/>
        <v>1</v>
      </c>
      <c r="X42" s="3">
        <f t="shared" si="3"/>
        <v>2</v>
      </c>
      <c r="AA42" s="1">
        <f>$X42*IF(SUMIFS(dbP!$X:$X,dbP!$Q:$Q,$Q42,dbP!$O:$O,Items!$E$17)=0,0,SUMIFS(dbP!$Y:$Y,dbP!$Q:$Q,$Q42,dbP!$O:$O,Items!$E$17)/SUMIFS(dbP!$X:$X,dbP!$Q:$Q,$Q42,dbP!$O:$O,Items!$E$17))</f>
        <v>7323.0321818181819</v>
      </c>
      <c r="AB42" s="1">
        <f>$X42*IF(SUMIFS(dbP!$X:$X,dbP!$Q:$Q,$Q42,dbP!$O:$O,Items!$E$17)=0,0,SUMIFS(dbP!$Z:$Z,dbP!$Q:$Q,$Q42,dbP!$O:$O,Items!$E$17)/SUMIFS(dbP!$X:$X,dbP!$Q:$Q,$Q42,dbP!$O:$O,Items!$E$17))</f>
        <v>1220.5053636363639</v>
      </c>
      <c r="AE42" s="31">
        <f>IF(OR(AE41=0,AE41=MAX(Items!$AC:$AC)),1,AE41+1)</f>
        <v>40</v>
      </c>
    </row>
    <row r="43" spans="1:31" x14ac:dyDescent="0.3">
      <c r="A43" s="41">
        <f>ROW()</f>
        <v>43</v>
      </c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I43" s="1" t="str">
        <f>IF(OR(U43=0,SUMIFS(Lists!$A:$A,Lists!$I:$I,$U43)=0),0,INDEX(Lists!$H:$H,SUMIFS(Lists!$A:$A,Lists!$I:$I,$U43)))</f>
        <v>Продукт-1</v>
      </c>
      <c r="O43" s="1" t="str">
        <f>IF(OR($AE43=0,SUMIFS(Items!$A:$A,Items!$AC:$AC,$AE43)=0),0,INDEX(Items!U:U,SUMIFS(Items!$A:$A,Items!$AC:$AC,$AE43)))</f>
        <v>Себестоимость продаж</v>
      </c>
      <c r="P43" s="1" t="str">
        <f>IF(OR($AE43=0,SUMIFS(Items!$A:$A,Items!$AC:$AC,$AE43)=0),0,INDEX(Items!V:V,SUMIFS(Items!$A:$A,Items!$AC:$AC,$AE43)))</f>
        <v>Затраты этапа-4 бизнес-процесса</v>
      </c>
      <c r="Q43" s="1" t="str">
        <f>IF(OR($AE43=0,SUMIFS(Items!$A:$A,Items!$AC:$AC,$AE43)=0),0,INDEX(Items!W:W,SUMIFS(Items!$A:$A,Items!$AC:$AC,$AE43)))</f>
        <v>Производственные затраты-30</v>
      </c>
      <c r="U43" s="1">
        <f t="shared" si="1"/>
        <v>1</v>
      </c>
      <c r="X43" s="3">
        <v>1</v>
      </c>
      <c r="AA43" s="1">
        <f>$X43*IF(SUMIFS(dbP!$X:$X,dbP!$Q:$Q,$Q43,dbP!$O:$O,Items!$E$17)=0,0,SUMIFS(dbP!$Y:$Y,dbP!$Q:$Q,$Q43,dbP!$O:$O,Items!$E$17)/SUMIFS(dbP!$X:$X,dbP!$Q:$Q,$Q43,dbP!$O:$O,Items!$E$17))</f>
        <v>1058.9185953360407</v>
      </c>
      <c r="AB43" s="1">
        <f>$X43*IF(SUMIFS(dbP!$X:$X,dbP!$Q:$Q,$Q43,dbP!$O:$O,Items!$E$17)=0,0,SUMIFS(dbP!$Z:$Z,dbP!$Q:$Q,$Q43,dbP!$O:$O,Items!$E$17)/SUMIFS(dbP!$X:$X,dbP!$Q:$Q,$Q43,dbP!$O:$O,Items!$E$17))</f>
        <v>176.48643255600678</v>
      </c>
      <c r="AE43" s="31">
        <f>IF(OR(AE42=0,AE42=MAX(Items!$AC:$AC)),1,AE42+1)</f>
        <v>41</v>
      </c>
    </row>
    <row r="44" spans="1:31" x14ac:dyDescent="0.3">
      <c r="A44" s="41">
        <f>ROW()</f>
        <v>44</v>
      </c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I44" s="1" t="str">
        <f>IF(OR(U44=0,SUMIFS(Lists!$A:$A,Lists!$I:$I,$U44)=0),0,INDEX(Lists!$H:$H,SUMIFS(Lists!$A:$A,Lists!$I:$I,$U44)))</f>
        <v>Продукт-1</v>
      </c>
      <c r="O44" s="1" t="str">
        <f>IF(OR($AE44=0,SUMIFS(Items!$A:$A,Items!$AC:$AC,$AE44)=0),0,INDEX(Items!U:U,SUMIFS(Items!$A:$A,Items!$AC:$AC,$AE44)))</f>
        <v>Себестоимость продаж</v>
      </c>
      <c r="P44" s="1" t="str">
        <f>IF(OR($AE44=0,SUMIFS(Items!$A:$A,Items!$AC:$AC,$AE44)=0),0,INDEX(Items!V:V,SUMIFS(Items!$A:$A,Items!$AC:$AC,$AE44)))</f>
        <v>Затраты этапа-4 бизнес-процесса</v>
      </c>
      <c r="Q44" s="1" t="str">
        <f>IF(OR($AE44=0,SUMIFS(Items!$A:$A,Items!$AC:$AC,$AE44)=0),0,INDEX(Items!W:W,SUMIFS(Items!$A:$A,Items!$AC:$AC,$AE44)))</f>
        <v>Производственные затраты-31</v>
      </c>
      <c r="U44" s="1">
        <f t="shared" si="1"/>
        <v>1</v>
      </c>
      <c r="X44" s="3">
        <v>6</v>
      </c>
      <c r="AA44" s="1">
        <f>$X44*IF(SUMIFS(dbP!$X:$X,dbP!$Q:$Q,$Q44,dbP!$O:$O,Items!$E$17)=0,0,SUMIFS(dbP!$Y:$Y,dbP!$Q:$Q,$Q44,dbP!$O:$O,Items!$E$17)/SUMIFS(dbP!$X:$X,dbP!$Q:$Q,$Q44,dbP!$O:$O,Items!$E$17))</f>
        <v>10976.10417632126</v>
      </c>
      <c r="AB44" s="1">
        <f>$X44*IF(SUMIFS(dbP!$X:$X,dbP!$Q:$Q,$Q44,dbP!$O:$O,Items!$E$17)=0,0,SUMIFS(dbP!$Z:$Z,dbP!$Q:$Q,$Q44,dbP!$O:$O,Items!$E$17)/SUMIFS(dbP!$X:$X,dbP!$Q:$Q,$Q44,dbP!$O:$O,Items!$E$17))</f>
        <v>1829.3506960535433</v>
      </c>
      <c r="AE44" s="31">
        <f>IF(OR(AE43=0,AE43=MAX(Items!$AC:$AC)),1,AE43+1)</f>
        <v>42</v>
      </c>
    </row>
    <row r="45" spans="1:31" x14ac:dyDescent="0.3">
      <c r="A45" s="41">
        <f>ROW()</f>
        <v>45</v>
      </c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I45" s="1" t="str">
        <f>IF(OR(U45=0,SUMIFS(Lists!$A:$A,Lists!$I:$I,$U45)=0),0,INDEX(Lists!$H:$H,SUMIFS(Lists!$A:$A,Lists!$I:$I,$U45)))</f>
        <v>Продукт-1</v>
      </c>
      <c r="O45" s="1" t="str">
        <f>IF(OR($AE45=0,SUMIFS(Items!$A:$A,Items!$AC:$AC,$AE45)=0),0,INDEX(Items!U:U,SUMIFS(Items!$A:$A,Items!$AC:$AC,$AE45)))</f>
        <v>Себестоимость продаж</v>
      </c>
      <c r="P45" s="1" t="str">
        <f>IF(OR($AE45=0,SUMIFS(Items!$A:$A,Items!$AC:$AC,$AE45)=0),0,INDEX(Items!V:V,SUMIFS(Items!$A:$A,Items!$AC:$AC,$AE45)))</f>
        <v>Затраты этапа-4 бизнес-процесса</v>
      </c>
      <c r="Q45" s="1" t="str">
        <f>IF(OR($AE45=0,SUMIFS(Items!$A:$A,Items!$AC:$AC,$AE45)=0),0,INDEX(Items!W:W,SUMIFS(Items!$A:$A,Items!$AC:$AC,$AE45)))</f>
        <v>Производственные затраты-32</v>
      </c>
      <c r="U45" s="1">
        <f t="shared" si="1"/>
        <v>1</v>
      </c>
      <c r="X45" s="3">
        <v>2</v>
      </c>
      <c r="AA45" s="1">
        <f>$X45*IF(SUMIFS(dbP!$X:$X,dbP!$Q:$Q,$Q45,dbP!$O:$O,Items!$E$17)=0,0,SUMIFS(dbP!$Y:$Y,dbP!$Q:$Q,$Q45,dbP!$O:$O,Items!$E$17)/SUMIFS(dbP!$X:$X,dbP!$Q:$Q,$Q45,dbP!$O:$O,Items!$E$17))</f>
        <v>8766.1303722600005</v>
      </c>
      <c r="AB45" s="1">
        <f>$X45*IF(SUMIFS(dbP!$X:$X,dbP!$Q:$Q,$Q45,dbP!$O:$O,Items!$E$17)=0,0,SUMIFS(dbP!$Z:$Z,dbP!$Q:$Q,$Q45,dbP!$O:$O,Items!$E$17)/SUMIFS(dbP!$X:$X,dbP!$Q:$Q,$Q45,dbP!$O:$O,Items!$E$17))</f>
        <v>1461.0217287099999</v>
      </c>
      <c r="AE45" s="31">
        <f>IF(OR(AE44=0,AE44=MAX(Items!$AC:$AC)),1,AE44+1)</f>
        <v>43</v>
      </c>
    </row>
    <row r="46" spans="1:31" x14ac:dyDescent="0.3">
      <c r="A46" s="41">
        <f>ROW()</f>
        <v>46</v>
      </c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I46" s="1" t="str">
        <f>IF(OR(U46=0,SUMIFS(Lists!$A:$A,Lists!$I:$I,$U46)=0),0,INDEX(Lists!$H:$H,SUMIFS(Lists!$A:$A,Lists!$I:$I,$U46)))</f>
        <v>Продукт-1</v>
      </c>
      <c r="O46" s="1" t="str">
        <f>IF(OR($AE46=0,SUMIFS(Items!$A:$A,Items!$AC:$AC,$AE46)=0),0,INDEX(Items!U:U,SUMIFS(Items!$A:$A,Items!$AC:$AC,$AE46)))</f>
        <v>Себестоимость продаж</v>
      </c>
      <c r="P46" s="1" t="str">
        <f>IF(OR($AE46=0,SUMIFS(Items!$A:$A,Items!$AC:$AC,$AE46)=0),0,INDEX(Items!V:V,SUMIFS(Items!$A:$A,Items!$AC:$AC,$AE46)))</f>
        <v>Затраты этапа-4 бизнес-процесса</v>
      </c>
      <c r="Q46" s="1" t="str">
        <f>IF(OR($AE46=0,SUMIFS(Items!$A:$A,Items!$AC:$AC,$AE46)=0),0,INDEX(Items!W:W,SUMIFS(Items!$A:$A,Items!$AC:$AC,$AE46)))</f>
        <v>Производственные затраты-33</v>
      </c>
      <c r="U46" s="1">
        <f t="shared" si="1"/>
        <v>1</v>
      </c>
      <c r="X46" s="3">
        <v>88</v>
      </c>
      <c r="AA46" s="1">
        <f>$X46*IF(SUMIFS(dbP!$X:$X,dbP!$Q:$Q,$Q46,dbP!$O:$O,Items!$E$17)=0,0,SUMIFS(dbP!$Y:$Y,dbP!$Q:$Q,$Q46,dbP!$O:$O,Items!$E$17)/SUMIFS(dbP!$X:$X,dbP!$Q:$Q,$Q46,dbP!$O:$O,Items!$E$17))</f>
        <v>137307.68726487274</v>
      </c>
      <c r="AB46" s="1">
        <f>$X46*IF(SUMIFS(dbP!$X:$X,dbP!$Q:$Q,$Q46,dbP!$O:$O,Items!$E$17)=0,0,SUMIFS(dbP!$Z:$Z,dbP!$Q:$Q,$Q46,dbP!$O:$O,Items!$E$17)/SUMIFS(dbP!$X:$X,dbP!$Q:$Q,$Q46,dbP!$O:$O,Items!$E$17))</f>
        <v>22884.614544145457</v>
      </c>
      <c r="AE46" s="31">
        <f>IF(OR(AE45=0,AE45=MAX(Items!$AC:$AC)),1,AE45+1)</f>
        <v>44</v>
      </c>
    </row>
    <row r="47" spans="1:31" x14ac:dyDescent="0.3">
      <c r="A47" s="41">
        <f>ROW()</f>
        <v>47</v>
      </c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I47" s="1" t="str">
        <f>IF(OR(U47=0,SUMIFS(Lists!$A:$A,Lists!$I:$I,$U47)=0),0,INDEX(Lists!$H:$H,SUMIFS(Lists!$A:$A,Lists!$I:$I,$U47)))</f>
        <v>Продукт-1</v>
      </c>
      <c r="O47" s="1" t="str">
        <f>IF(OR($AE47=0,SUMIFS(Items!$A:$A,Items!$AC:$AC,$AE47)=0),0,INDEX(Items!U:U,SUMIFS(Items!$A:$A,Items!$AC:$AC,$AE47)))</f>
        <v>Себестоимость продаж</v>
      </c>
      <c r="P47" s="1" t="str">
        <f>IF(OR($AE47=0,SUMIFS(Items!$A:$A,Items!$AC:$AC,$AE47)=0),0,INDEX(Items!V:V,SUMIFS(Items!$A:$A,Items!$AC:$AC,$AE47)))</f>
        <v>Затраты этапа-4 бизнес-процесса</v>
      </c>
      <c r="Q47" s="1" t="str">
        <f>IF(OR($AE47=0,SUMIFS(Items!$A:$A,Items!$AC:$AC,$AE47)=0),0,INDEX(Items!W:W,SUMIFS(Items!$A:$A,Items!$AC:$AC,$AE47)))</f>
        <v>Производственные затраты-34</v>
      </c>
      <c r="U47" s="1">
        <f t="shared" si="1"/>
        <v>1</v>
      </c>
      <c r="X47" s="3">
        <v>3</v>
      </c>
      <c r="AA47" s="1">
        <f>$X47*IF(SUMIFS(dbP!$X:$X,dbP!$Q:$Q,$Q47,dbP!$O:$O,Items!$E$17)=0,0,SUMIFS(dbP!$Y:$Y,dbP!$Q:$Q,$Q47,dbP!$O:$O,Items!$E$17)/SUMIFS(dbP!$X:$X,dbP!$Q:$Q,$Q47,dbP!$O:$O,Items!$E$17))</f>
        <v>1700.6132404181185</v>
      </c>
      <c r="AB47" s="1">
        <f>$X47*IF(SUMIFS(dbP!$X:$X,dbP!$Q:$Q,$Q47,dbP!$O:$O,Items!$E$17)=0,0,SUMIFS(dbP!$Z:$Z,dbP!$Q:$Q,$Q47,dbP!$O:$O,Items!$E$17)/SUMIFS(dbP!$X:$X,dbP!$Q:$Q,$Q47,dbP!$O:$O,Items!$E$17))</f>
        <v>283.4355400696864</v>
      </c>
      <c r="AE47" s="31">
        <f>IF(OR(AE46=0,AE46=MAX(Items!$AC:$AC)),1,AE46+1)</f>
        <v>45</v>
      </c>
    </row>
    <row r="48" spans="1:31" x14ac:dyDescent="0.3">
      <c r="A48" s="41">
        <f>ROW()</f>
        <v>48</v>
      </c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I48" s="1" t="str">
        <f>IF(OR(U48=0,SUMIFS(Lists!$A:$A,Lists!$I:$I,$U48)=0),0,INDEX(Lists!$H:$H,SUMIFS(Lists!$A:$A,Lists!$I:$I,$U48)))</f>
        <v>Продукт-1</v>
      </c>
      <c r="O48" s="1" t="str">
        <f>IF(OR($AE48=0,SUMIFS(Items!$A:$A,Items!$AC:$AC,$AE48)=0),0,INDEX(Items!U:U,SUMIFS(Items!$A:$A,Items!$AC:$AC,$AE48)))</f>
        <v>Себестоимость продаж</v>
      </c>
      <c r="P48" s="1" t="str">
        <f>IF(OR($AE48=0,SUMIFS(Items!$A:$A,Items!$AC:$AC,$AE48)=0),0,INDEX(Items!V:V,SUMIFS(Items!$A:$A,Items!$AC:$AC,$AE48)))</f>
        <v>Затраты этапа-4 бизнес-процесса</v>
      </c>
      <c r="Q48" s="1" t="str">
        <f>IF(OR($AE48=0,SUMIFS(Items!$A:$A,Items!$AC:$AC,$AE48)=0),0,INDEX(Items!W:W,SUMIFS(Items!$A:$A,Items!$AC:$AC,$AE48)))</f>
        <v>Производственные затраты-35</v>
      </c>
      <c r="U48" s="1">
        <f t="shared" si="1"/>
        <v>1</v>
      </c>
      <c r="X48" s="3">
        <v>5</v>
      </c>
      <c r="AA48" s="1">
        <f>$X48*IF(SUMIFS(dbP!$X:$X,dbP!$Q:$Q,$Q48,dbP!$O:$O,Items!$E$17)=0,0,SUMIFS(dbP!$Y:$Y,dbP!$Q:$Q,$Q48,dbP!$O:$O,Items!$E$17)/SUMIFS(dbP!$X:$X,dbP!$Q:$Q,$Q48,dbP!$O:$O,Items!$E$17))</f>
        <v>14391</v>
      </c>
      <c r="AB48" s="1">
        <f>$X48*IF(SUMIFS(dbP!$X:$X,dbP!$Q:$Q,$Q48,dbP!$O:$O,Items!$E$17)=0,0,SUMIFS(dbP!$Z:$Z,dbP!$Q:$Q,$Q48,dbP!$O:$O,Items!$E$17)/SUMIFS(dbP!$X:$X,dbP!$Q:$Q,$Q48,dbP!$O:$O,Items!$E$17))</f>
        <v>2398.5</v>
      </c>
      <c r="AE48" s="31">
        <f>IF(OR(AE47=0,AE47=MAX(Items!$AC:$AC)),1,AE47+1)</f>
        <v>46</v>
      </c>
    </row>
    <row r="49" spans="1:31" x14ac:dyDescent="0.3">
      <c r="A49" s="41">
        <f>ROW()</f>
        <v>49</v>
      </c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I49" s="1" t="str">
        <f>IF(OR(U49=0,SUMIFS(Lists!$A:$A,Lists!$I:$I,$U49)=0),0,INDEX(Lists!$H:$H,SUMIFS(Lists!$A:$A,Lists!$I:$I,$U49)))</f>
        <v>Продукт-1</v>
      </c>
      <c r="O49" s="1" t="str">
        <f>IF(OR($AE49=0,SUMIFS(Items!$A:$A,Items!$AC:$AC,$AE49)=0),0,INDEX(Items!U:U,SUMIFS(Items!$A:$A,Items!$AC:$AC,$AE49)))</f>
        <v>Себестоимость продаж</v>
      </c>
      <c r="P49" s="1" t="str">
        <f>IF(OR($AE49=0,SUMIFS(Items!$A:$A,Items!$AC:$AC,$AE49)=0),0,INDEX(Items!V:V,SUMIFS(Items!$A:$A,Items!$AC:$AC,$AE49)))</f>
        <v>Затраты этапа-4 бизнес-процесса</v>
      </c>
      <c r="Q49" s="1" t="str">
        <f>IF(OR($AE49=0,SUMIFS(Items!$A:$A,Items!$AC:$AC,$AE49)=0),0,INDEX(Items!W:W,SUMIFS(Items!$A:$A,Items!$AC:$AC,$AE49)))</f>
        <v>Производственные затраты-36</v>
      </c>
      <c r="U49" s="1">
        <f t="shared" si="1"/>
        <v>1</v>
      </c>
      <c r="X49" s="3">
        <v>2</v>
      </c>
      <c r="AA49" s="1">
        <f>$X49*IF(SUMIFS(dbP!$X:$X,dbP!$Q:$Q,$Q49,dbP!$O:$O,Items!$E$17)=0,0,SUMIFS(dbP!$Y:$Y,dbP!$Q:$Q,$Q49,dbP!$O:$O,Items!$E$17)/SUMIFS(dbP!$X:$X,dbP!$Q:$Q,$Q49,dbP!$O:$O,Items!$E$17))</f>
        <v>6355.154716981132</v>
      </c>
      <c r="AB49" s="1">
        <f>$X49*IF(SUMIFS(dbP!$X:$X,dbP!$Q:$Q,$Q49,dbP!$O:$O,Items!$E$17)=0,0,SUMIFS(dbP!$Z:$Z,dbP!$Q:$Q,$Q49,dbP!$O:$O,Items!$E$17)/SUMIFS(dbP!$X:$X,dbP!$Q:$Q,$Q49,dbP!$O:$O,Items!$E$17))</f>
        <v>1059.1924528301886</v>
      </c>
      <c r="AE49" s="31">
        <f>IF(OR(AE48=0,AE48=MAX(Items!$AC:$AC)),1,AE48+1)</f>
        <v>47</v>
      </c>
    </row>
    <row r="50" spans="1:31" x14ac:dyDescent="0.3">
      <c r="A50" s="41">
        <f>ROW()</f>
        <v>50</v>
      </c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I50" s="1" t="str">
        <f>IF(OR(U50=0,SUMIFS(Lists!$A:$A,Lists!$I:$I,$U50)=0),0,INDEX(Lists!$H:$H,SUMIFS(Lists!$A:$A,Lists!$I:$I,$U50)))</f>
        <v>Продукт-1</v>
      </c>
      <c r="O50" s="1" t="str">
        <f>IF(OR($AE50=0,SUMIFS(Items!$A:$A,Items!$AC:$AC,$AE50)=0),0,INDEX(Items!U:U,SUMIFS(Items!$A:$A,Items!$AC:$AC,$AE50)))</f>
        <v>Себестоимость продаж</v>
      </c>
      <c r="P50" s="1" t="str">
        <f>IF(OR($AE50=0,SUMIFS(Items!$A:$A,Items!$AC:$AC,$AE50)=0),0,INDEX(Items!V:V,SUMIFS(Items!$A:$A,Items!$AC:$AC,$AE50)))</f>
        <v>Затраты этапа-4 бизнес-процесса</v>
      </c>
      <c r="Q50" s="1" t="str">
        <f>IF(OR($AE50=0,SUMIFS(Items!$A:$A,Items!$AC:$AC,$AE50)=0),0,INDEX(Items!W:W,SUMIFS(Items!$A:$A,Items!$AC:$AC,$AE50)))</f>
        <v>Производственные затраты-37</v>
      </c>
      <c r="U50" s="1">
        <f t="shared" si="1"/>
        <v>1</v>
      </c>
      <c r="X50" s="3">
        <v>0</v>
      </c>
      <c r="AA50" s="1">
        <f>$X50*IF(SUMIFS(dbP!$X:$X,dbP!$Q:$Q,$Q50,dbP!$O:$O,Items!$E$17)=0,0,SUMIFS(dbP!$Y:$Y,dbP!$Q:$Q,$Q50,dbP!$O:$O,Items!$E$17)/SUMIFS(dbP!$X:$X,dbP!$Q:$Q,$Q50,dbP!$O:$O,Items!$E$17))</f>
        <v>0</v>
      </c>
      <c r="AB50" s="1">
        <f>$X50*IF(SUMIFS(dbP!$X:$X,dbP!$Q:$Q,$Q50,dbP!$O:$O,Items!$E$17)=0,0,SUMIFS(dbP!$Z:$Z,dbP!$Q:$Q,$Q50,dbP!$O:$O,Items!$E$17)/SUMIFS(dbP!$X:$X,dbP!$Q:$Q,$Q50,dbP!$O:$O,Items!$E$17))</f>
        <v>0</v>
      </c>
      <c r="AE50" s="31">
        <f>IF(OR(AE49=0,AE49=MAX(Items!$AC:$AC)),1,AE49+1)</f>
        <v>48</v>
      </c>
    </row>
    <row r="51" spans="1:31" x14ac:dyDescent="0.3">
      <c r="A51" s="41">
        <f>ROW()</f>
        <v>51</v>
      </c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I51" s="1" t="str">
        <f>IF(OR(U51=0,SUMIFS(Lists!$A:$A,Lists!$I:$I,$U51)=0),0,INDEX(Lists!$H:$H,SUMIFS(Lists!$A:$A,Lists!$I:$I,$U51)))</f>
        <v>Продукт-1</v>
      </c>
      <c r="O51" s="1" t="str">
        <f>IF(OR($AE51=0,SUMIFS(Items!$A:$A,Items!$AC:$AC,$AE51)=0),0,INDEX(Items!U:U,SUMIFS(Items!$A:$A,Items!$AC:$AC,$AE51)))</f>
        <v>Себестоимость продаж</v>
      </c>
      <c r="P51" s="1" t="str">
        <f>IF(OR($AE51=0,SUMIFS(Items!$A:$A,Items!$AC:$AC,$AE51)=0),0,INDEX(Items!V:V,SUMIFS(Items!$A:$A,Items!$AC:$AC,$AE51)))</f>
        <v>Затраты этапа-5 бизнес-процесса</v>
      </c>
      <c r="Q51" s="1" t="str">
        <f>IF(OR($AE51=0,SUMIFS(Items!$A:$A,Items!$AC:$AC,$AE51)=0),0,INDEX(Items!W:W,SUMIFS(Items!$A:$A,Items!$AC:$AC,$AE51)))</f>
        <v>Затраты на доставку и продажу-1</v>
      </c>
      <c r="U51" s="1">
        <f t="shared" si="1"/>
        <v>1</v>
      </c>
      <c r="X51" s="3">
        <v>4</v>
      </c>
      <c r="AA51" s="1">
        <f>$X51*IF(SUMIFS(dbP!$X:$X,dbP!$Q:$Q,$Q51,dbP!$O:$O,Items!$E$17)=0,0,SUMIFS(dbP!$Y:$Y,dbP!$Q:$Q,$Q51,dbP!$O:$O,Items!$E$17)/SUMIFS(dbP!$X:$X,dbP!$Q:$Q,$Q51,dbP!$O:$O,Items!$E$17))</f>
        <v>3681.0707632850244</v>
      </c>
      <c r="AB51" s="1">
        <f>$X51*IF(SUMIFS(dbP!$X:$X,dbP!$Q:$Q,$Q51,dbP!$O:$O,Items!$E$17)=0,0,SUMIFS(dbP!$Z:$Z,dbP!$Q:$Q,$Q51,dbP!$O:$O,Items!$E$17)/SUMIFS(dbP!$X:$X,dbP!$Q:$Q,$Q51,dbP!$O:$O,Items!$E$17))</f>
        <v>613.51179388083733</v>
      </c>
      <c r="AE51" s="31">
        <f>IF(OR(AE50=0,AE50=MAX(Items!$AC:$AC)),1,AE50+1)</f>
        <v>49</v>
      </c>
    </row>
    <row r="52" spans="1:31" x14ac:dyDescent="0.3">
      <c r="A52" s="41">
        <f>ROW()</f>
        <v>52</v>
      </c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I52" s="1" t="str">
        <f>IF(OR(U52=0,SUMIFS(Lists!$A:$A,Lists!$I:$I,$U52)=0),0,INDEX(Lists!$H:$H,SUMIFS(Lists!$A:$A,Lists!$I:$I,$U52)))</f>
        <v>Продукт-1</v>
      </c>
      <c r="O52" s="1" t="str">
        <f>IF(OR($AE52=0,SUMIFS(Items!$A:$A,Items!$AC:$AC,$AE52)=0),0,INDEX(Items!U:U,SUMIFS(Items!$A:$A,Items!$AC:$AC,$AE52)))</f>
        <v>Себестоимость продаж</v>
      </c>
      <c r="P52" s="1" t="str">
        <f>IF(OR($AE52=0,SUMIFS(Items!$A:$A,Items!$AC:$AC,$AE52)=0),0,INDEX(Items!V:V,SUMIFS(Items!$A:$A,Items!$AC:$AC,$AE52)))</f>
        <v>Затраты этапа-5 бизнес-процесса</v>
      </c>
      <c r="Q52" s="1" t="str">
        <f>IF(OR($AE52=0,SUMIFS(Items!$A:$A,Items!$AC:$AC,$AE52)=0),0,INDEX(Items!W:W,SUMIFS(Items!$A:$A,Items!$AC:$AC,$AE52)))</f>
        <v>Затраты на доставку и продажу-2</v>
      </c>
      <c r="U52" s="1">
        <f t="shared" si="1"/>
        <v>1</v>
      </c>
      <c r="X52" s="3">
        <v>2</v>
      </c>
      <c r="AA52" s="1">
        <f>$X52*IF(SUMIFS(dbP!$X:$X,dbP!$Q:$Q,$Q52,dbP!$O:$O,Items!$E$17)=0,0,SUMIFS(dbP!$Y:$Y,dbP!$Q:$Q,$Q52,dbP!$O:$O,Items!$E$17)/SUMIFS(dbP!$X:$X,dbP!$Q:$Q,$Q52,dbP!$O:$O,Items!$E$17))</f>
        <v>6158.7218652631573</v>
      </c>
      <c r="AB52" s="1">
        <f>$X52*IF(SUMIFS(dbP!$X:$X,dbP!$Q:$Q,$Q52,dbP!$O:$O,Items!$E$17)=0,0,SUMIFS(dbP!$Z:$Z,dbP!$Q:$Q,$Q52,dbP!$O:$O,Items!$E$17)/SUMIFS(dbP!$X:$X,dbP!$Q:$Q,$Q52,dbP!$O:$O,Items!$E$17))</f>
        <v>1026.4536442105261</v>
      </c>
      <c r="AE52" s="31">
        <f>IF(OR(AE51=0,AE51=MAX(Items!$AC:$AC)),1,AE51+1)</f>
        <v>50</v>
      </c>
    </row>
    <row r="53" spans="1:31" x14ac:dyDescent="0.3">
      <c r="A53" s="41">
        <f>ROW()</f>
        <v>53</v>
      </c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I53" s="1" t="str">
        <f>IF(OR(U53=0,SUMIFS(Lists!$A:$A,Lists!$I:$I,$U53)=0),0,INDEX(Lists!$H:$H,SUMIFS(Lists!$A:$A,Lists!$I:$I,$U53)))</f>
        <v>Продукт-1</v>
      </c>
      <c r="O53" s="1" t="str">
        <f>IF(OR($AE53=0,SUMIFS(Items!$A:$A,Items!$AC:$AC,$AE53)=0),0,INDEX(Items!U:U,SUMIFS(Items!$A:$A,Items!$AC:$AC,$AE53)))</f>
        <v>Себестоимость продаж</v>
      </c>
      <c r="P53" s="1" t="str">
        <f>IF(OR($AE53=0,SUMIFS(Items!$A:$A,Items!$AC:$AC,$AE53)=0),0,INDEX(Items!V:V,SUMIFS(Items!$A:$A,Items!$AC:$AC,$AE53)))</f>
        <v>Затраты этапа-5 бизнес-процесса</v>
      </c>
      <c r="Q53" s="1" t="str">
        <f>IF(OR($AE53=0,SUMIFS(Items!$A:$A,Items!$AC:$AC,$AE53)=0),0,INDEX(Items!W:W,SUMIFS(Items!$A:$A,Items!$AC:$AC,$AE53)))</f>
        <v>Затраты на доставку и продажу-3</v>
      </c>
      <c r="U53" s="1">
        <f t="shared" si="1"/>
        <v>1</v>
      </c>
      <c r="X53" s="3">
        <v>0</v>
      </c>
      <c r="AA53" s="1">
        <f>$X53*IF(SUMIFS(dbP!$X:$X,dbP!$Q:$Q,$Q53,dbP!$O:$O,Items!$E$17)=0,0,SUMIFS(dbP!$Y:$Y,dbP!$Q:$Q,$Q53,dbP!$O:$O,Items!$E$17)/SUMIFS(dbP!$X:$X,dbP!$Q:$Q,$Q53,dbP!$O:$O,Items!$E$17))</f>
        <v>0</v>
      </c>
      <c r="AB53" s="1">
        <f>$X53*IF(SUMIFS(dbP!$X:$X,dbP!$Q:$Q,$Q53,dbP!$O:$O,Items!$E$17)=0,0,SUMIFS(dbP!$Z:$Z,dbP!$Q:$Q,$Q53,dbP!$O:$O,Items!$E$17)/SUMIFS(dbP!$X:$X,dbP!$Q:$Q,$Q53,dbP!$O:$O,Items!$E$17))</f>
        <v>0</v>
      </c>
      <c r="AE53" s="31">
        <f>IF(OR(AE52=0,AE52=MAX(Items!$AC:$AC)),1,AE52+1)</f>
        <v>51</v>
      </c>
    </row>
    <row r="54" spans="1:31" x14ac:dyDescent="0.3">
      <c r="A54" s="41">
        <f>ROW()</f>
        <v>54</v>
      </c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I54" s="1" t="str">
        <f>IF(OR(U54=0,SUMIFS(Lists!$A:$A,Lists!$I:$I,$U54)=0),0,INDEX(Lists!$H:$H,SUMIFS(Lists!$A:$A,Lists!$I:$I,$U54)))</f>
        <v>Продукт-1</v>
      </c>
      <c r="O54" s="1" t="str">
        <f>IF(OR($AE54=0,SUMIFS(Items!$A:$A,Items!$AC:$AC,$AE54)=0),0,INDEX(Items!U:U,SUMIFS(Items!$A:$A,Items!$AC:$AC,$AE54)))</f>
        <v>Себестоимость продаж</v>
      </c>
      <c r="P54" s="1" t="str">
        <f>IF(OR($AE54=0,SUMIFS(Items!$A:$A,Items!$AC:$AC,$AE54)=0),0,INDEX(Items!V:V,SUMIFS(Items!$A:$A,Items!$AC:$AC,$AE54)))</f>
        <v>Затраты этапа-5 бизнес-процесса</v>
      </c>
      <c r="Q54" s="1" t="str">
        <f>IF(OR($AE54=0,SUMIFS(Items!$A:$A,Items!$AC:$AC,$AE54)=0),0,INDEX(Items!W:W,SUMIFS(Items!$A:$A,Items!$AC:$AC,$AE54)))</f>
        <v>Затраты на доставку и продажу-4</v>
      </c>
      <c r="U54" s="1">
        <f t="shared" si="1"/>
        <v>1</v>
      </c>
      <c r="X54" s="3">
        <f t="shared" ref="X54:X109" si="4">X43+2</f>
        <v>3</v>
      </c>
      <c r="AA54" s="1">
        <f>$X54*IF(SUMIFS(dbP!$X:$X,dbP!$Q:$Q,$Q54,dbP!$O:$O,Items!$E$17)=0,0,SUMIFS(dbP!$Y:$Y,dbP!$Q:$Q,$Q54,dbP!$O:$O,Items!$E$17)/SUMIFS(dbP!$X:$X,dbP!$Q:$Q,$Q54,dbP!$O:$O,Items!$E$17))</f>
        <v>2829.1044492179999</v>
      </c>
      <c r="AB54" s="1">
        <f>$X54*IF(SUMIFS(dbP!$X:$X,dbP!$Q:$Q,$Q54,dbP!$O:$O,Items!$E$17)=0,0,SUMIFS(dbP!$Z:$Z,dbP!$Q:$Q,$Q54,dbP!$O:$O,Items!$E$17)/SUMIFS(dbP!$X:$X,dbP!$Q:$Q,$Q54,dbP!$O:$O,Items!$E$17))</f>
        <v>471.517408203</v>
      </c>
      <c r="AE54" s="31">
        <f>IF(OR(AE53=0,AE53=MAX(Items!$AC:$AC)),1,AE53+1)</f>
        <v>52</v>
      </c>
    </row>
    <row r="55" spans="1:31" x14ac:dyDescent="0.3">
      <c r="A55" s="41">
        <f>ROW()</f>
        <v>55</v>
      </c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I55" s="1" t="str">
        <f>IF(OR(U55=0,SUMIFS(Lists!$A:$A,Lists!$I:$I,$U55)=0),0,INDEX(Lists!$H:$H,SUMIFS(Lists!$A:$A,Lists!$I:$I,$U55)))</f>
        <v>Продукт-1</v>
      </c>
      <c r="O55" s="1" t="str">
        <f>IF(OR($AE55=0,SUMIFS(Items!$A:$A,Items!$AC:$AC,$AE55)=0),0,INDEX(Items!U:U,SUMIFS(Items!$A:$A,Items!$AC:$AC,$AE55)))</f>
        <v>Себестоимость продаж</v>
      </c>
      <c r="P55" s="1" t="str">
        <f>IF(OR($AE55=0,SUMIFS(Items!$A:$A,Items!$AC:$AC,$AE55)=0),0,INDEX(Items!V:V,SUMIFS(Items!$A:$A,Items!$AC:$AC,$AE55)))</f>
        <v>Затраты этапа-5 бизнес-процесса</v>
      </c>
      <c r="Q55" s="1" t="str">
        <f>IF(OR($AE55=0,SUMIFS(Items!$A:$A,Items!$AC:$AC,$AE55)=0),0,INDEX(Items!W:W,SUMIFS(Items!$A:$A,Items!$AC:$AC,$AE55)))</f>
        <v>Затраты на доставку и продажу-5</v>
      </c>
      <c r="U55" s="1">
        <f t="shared" si="1"/>
        <v>1</v>
      </c>
      <c r="X55" s="3">
        <f t="shared" si="4"/>
        <v>8</v>
      </c>
      <c r="AA55" s="1">
        <f>$X55*IF(SUMIFS(dbP!$X:$X,dbP!$Q:$Q,$Q55,dbP!$O:$O,Items!$E$17)=0,0,SUMIFS(dbP!$Y:$Y,dbP!$Q:$Q,$Q55,dbP!$O:$O,Items!$E$17)/SUMIFS(dbP!$X:$X,dbP!$Q:$Q,$Q55,dbP!$O:$O,Items!$E$17))</f>
        <v>13474.39626659394</v>
      </c>
      <c r="AB55" s="1">
        <f>$X55*IF(SUMIFS(dbP!$X:$X,dbP!$Q:$Q,$Q55,dbP!$O:$O,Items!$E$17)=0,0,SUMIFS(dbP!$Z:$Z,dbP!$Q:$Q,$Q55,dbP!$O:$O,Items!$E$17)/SUMIFS(dbP!$X:$X,dbP!$Q:$Q,$Q55,dbP!$O:$O,Items!$E$17))</f>
        <v>2245.73271109899</v>
      </c>
      <c r="AE55" s="31">
        <f>IF(OR(AE54=0,AE54=MAX(Items!$AC:$AC)),1,AE54+1)</f>
        <v>53</v>
      </c>
    </row>
    <row r="56" spans="1:31" x14ac:dyDescent="0.3">
      <c r="A56" s="41">
        <f>ROW()</f>
        <v>56</v>
      </c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I56" s="1" t="str">
        <f>IF(OR(U56=0,SUMIFS(Lists!$A:$A,Lists!$I:$I,$U56)=0),0,INDEX(Lists!$H:$H,SUMIFS(Lists!$A:$A,Lists!$I:$I,$U56)))</f>
        <v>Продукт-1</v>
      </c>
      <c r="O56" s="1" t="str">
        <f>IF(OR($AE56=0,SUMIFS(Items!$A:$A,Items!$AC:$AC,$AE56)=0),0,INDEX(Items!U:U,SUMIFS(Items!$A:$A,Items!$AC:$AC,$AE56)))</f>
        <v>Себестоимость продаж</v>
      </c>
      <c r="P56" s="1" t="str">
        <f>IF(OR($AE56=0,SUMIFS(Items!$A:$A,Items!$AC:$AC,$AE56)=0),0,INDEX(Items!V:V,SUMIFS(Items!$A:$A,Items!$AC:$AC,$AE56)))</f>
        <v>Затраты этапа-5 бизнес-процесса</v>
      </c>
      <c r="Q56" s="1" t="str">
        <f>IF(OR($AE56=0,SUMIFS(Items!$A:$A,Items!$AC:$AC,$AE56)=0),0,INDEX(Items!W:W,SUMIFS(Items!$A:$A,Items!$AC:$AC,$AE56)))</f>
        <v>Затраты на доставку и продажу-6</v>
      </c>
      <c r="U56" s="1">
        <f t="shared" si="1"/>
        <v>1</v>
      </c>
      <c r="X56" s="3">
        <f t="shared" si="4"/>
        <v>4</v>
      </c>
      <c r="AA56" s="1">
        <f>$X56*IF(SUMIFS(dbP!$X:$X,dbP!$Q:$Q,$Q56,dbP!$O:$O,Items!$E$17)=0,0,SUMIFS(dbP!$Y:$Y,dbP!$Q:$Q,$Q56,dbP!$O:$O,Items!$E$17)/SUMIFS(dbP!$X:$X,dbP!$Q:$Q,$Q56,dbP!$O:$O,Items!$E$17))</f>
        <v>13906.945810907391</v>
      </c>
      <c r="AB56" s="1">
        <f>$X56*IF(SUMIFS(dbP!$X:$X,dbP!$Q:$Q,$Q56,dbP!$O:$O,Items!$E$17)=0,0,SUMIFS(dbP!$Z:$Z,dbP!$Q:$Q,$Q56,dbP!$O:$O,Items!$E$17)/SUMIFS(dbP!$X:$X,dbP!$Q:$Q,$Q56,dbP!$O:$O,Items!$E$17))</f>
        <v>2317.8243018178982</v>
      </c>
      <c r="AE56" s="31">
        <f>IF(OR(AE55=0,AE55=MAX(Items!$AC:$AC)),1,AE55+1)</f>
        <v>54</v>
      </c>
    </row>
    <row r="57" spans="1:31" x14ac:dyDescent="0.3">
      <c r="A57" s="41">
        <f>ROW()</f>
        <v>57</v>
      </c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I57" s="1" t="str">
        <f>IF(OR(U57=0,SUMIFS(Lists!$A:$A,Lists!$I:$I,$U57)=0),0,INDEX(Lists!$H:$H,SUMIFS(Lists!$A:$A,Lists!$I:$I,$U57)))</f>
        <v>Продукт-1</v>
      </c>
      <c r="O57" s="1" t="str">
        <f>IF(OR($AE57=0,SUMIFS(Items!$A:$A,Items!$AC:$AC,$AE57)=0),0,INDEX(Items!U:U,SUMIFS(Items!$A:$A,Items!$AC:$AC,$AE57)))</f>
        <v>Себестоимость продаж</v>
      </c>
      <c r="P57" s="1" t="str">
        <f>IF(OR($AE57=0,SUMIFS(Items!$A:$A,Items!$AC:$AC,$AE57)=0),0,INDEX(Items!V:V,SUMIFS(Items!$A:$A,Items!$AC:$AC,$AE57)))</f>
        <v>Затраты этапа-5 бизнес-процесса</v>
      </c>
      <c r="Q57" s="1" t="str">
        <f>IF(OR($AE57=0,SUMIFS(Items!$A:$A,Items!$AC:$AC,$AE57)=0),0,INDEX(Items!W:W,SUMIFS(Items!$A:$A,Items!$AC:$AC,$AE57)))</f>
        <v>Затраты на доставку и продажу-7</v>
      </c>
      <c r="U57" s="1">
        <f t="shared" si="1"/>
        <v>1</v>
      </c>
      <c r="X57" s="3">
        <f t="shared" si="4"/>
        <v>90</v>
      </c>
      <c r="AA57" s="1">
        <f>$X57*IF(SUMIFS(dbP!$X:$X,dbP!$Q:$Q,$Q57,dbP!$O:$O,Items!$E$17)=0,0,SUMIFS(dbP!$Y:$Y,dbP!$Q:$Q,$Q57,dbP!$O:$O,Items!$E$17)/SUMIFS(dbP!$X:$X,dbP!$Q:$Q,$Q57,dbP!$O:$O,Items!$E$17))</f>
        <v>174166.21956503703</v>
      </c>
      <c r="AB57" s="1">
        <f>$X57*IF(SUMIFS(dbP!$X:$X,dbP!$Q:$Q,$Q57,dbP!$O:$O,Items!$E$17)=0,0,SUMIFS(dbP!$Z:$Z,dbP!$Q:$Q,$Q57,dbP!$O:$O,Items!$E$17)/SUMIFS(dbP!$X:$X,dbP!$Q:$Q,$Q57,dbP!$O:$O,Items!$E$17))</f>
        <v>29027.703260839502</v>
      </c>
      <c r="AE57" s="31">
        <f>IF(OR(AE56=0,AE56=MAX(Items!$AC:$AC)),1,AE56+1)</f>
        <v>55</v>
      </c>
    </row>
    <row r="58" spans="1:31" x14ac:dyDescent="0.3">
      <c r="A58" s="41">
        <f>ROW()</f>
        <v>58</v>
      </c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I58" s="1" t="str">
        <f>IF(OR(U58=0,SUMIFS(Lists!$A:$A,Lists!$I:$I,$U58)=0),0,INDEX(Lists!$H:$H,SUMIFS(Lists!$A:$A,Lists!$I:$I,$U58)))</f>
        <v>Продукт-1</v>
      </c>
      <c r="O58" s="1" t="str">
        <f>IF(OR($AE58=0,SUMIFS(Items!$A:$A,Items!$AC:$AC,$AE58)=0),0,INDEX(Items!U:U,SUMIFS(Items!$A:$A,Items!$AC:$AC,$AE58)))</f>
        <v>Себестоимость продаж</v>
      </c>
      <c r="P58" s="1" t="str">
        <f>IF(OR($AE58=0,SUMIFS(Items!$A:$A,Items!$AC:$AC,$AE58)=0),0,INDEX(Items!V:V,SUMIFS(Items!$A:$A,Items!$AC:$AC,$AE58)))</f>
        <v>Затраты этапа-5 бизнес-процесса</v>
      </c>
      <c r="Q58" s="1" t="str">
        <f>IF(OR($AE58=0,SUMIFS(Items!$A:$A,Items!$AC:$AC,$AE58)=0),0,INDEX(Items!W:W,SUMIFS(Items!$A:$A,Items!$AC:$AC,$AE58)))</f>
        <v>Затраты на доставку и продажу-8</v>
      </c>
      <c r="U58" s="1">
        <f t="shared" si="1"/>
        <v>1</v>
      </c>
      <c r="X58" s="3">
        <f t="shared" si="4"/>
        <v>5</v>
      </c>
      <c r="AA58" s="1">
        <f>$X58*IF(SUMIFS(dbP!$X:$X,dbP!$Q:$Q,$Q58,dbP!$O:$O,Items!$E$17)=0,0,SUMIFS(dbP!$Y:$Y,dbP!$Q:$Q,$Q58,dbP!$O:$O,Items!$E$17)/SUMIFS(dbP!$X:$X,dbP!$Q:$Q,$Q58,dbP!$O:$O,Items!$E$17))</f>
        <v>2460.2068965517242</v>
      </c>
      <c r="AB58" s="1">
        <f>$X58*IF(SUMIFS(dbP!$X:$X,dbP!$Q:$Q,$Q58,dbP!$O:$O,Items!$E$17)=0,0,SUMIFS(dbP!$Z:$Z,dbP!$Q:$Q,$Q58,dbP!$O:$O,Items!$E$17)/SUMIFS(dbP!$X:$X,dbP!$Q:$Q,$Q58,dbP!$O:$O,Items!$E$17))</f>
        <v>410.0344827586207</v>
      </c>
      <c r="AE58" s="31">
        <f>IF(OR(AE57=0,AE57=MAX(Items!$AC:$AC)),1,AE57+1)</f>
        <v>56</v>
      </c>
    </row>
    <row r="59" spans="1:31" x14ac:dyDescent="0.3">
      <c r="A59" s="41">
        <f>ROW()</f>
        <v>59</v>
      </c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I59" s="1" t="str">
        <f>IF(OR(U59=0,SUMIFS(Lists!$A:$A,Lists!$I:$I,$U59)=0),0,INDEX(Lists!$H:$H,SUMIFS(Lists!$A:$A,Lists!$I:$I,$U59)))</f>
        <v>Продукт-1</v>
      </c>
      <c r="O59" s="1" t="str">
        <f>IF(OR($AE59=0,SUMIFS(Items!$A:$A,Items!$AC:$AC,$AE59)=0),0,INDEX(Items!U:U,SUMIFS(Items!$A:$A,Items!$AC:$AC,$AE59)))</f>
        <v>Себестоимость продаж</v>
      </c>
      <c r="P59" s="1" t="str">
        <f>IF(OR($AE59=0,SUMIFS(Items!$A:$A,Items!$AC:$AC,$AE59)=0),0,INDEX(Items!V:V,SUMIFS(Items!$A:$A,Items!$AC:$AC,$AE59)))</f>
        <v>Затраты этапа-5 бизнес-процесса</v>
      </c>
      <c r="Q59" s="1" t="str">
        <f>IF(OR($AE59=0,SUMIFS(Items!$A:$A,Items!$AC:$AC,$AE59)=0),0,INDEX(Items!W:W,SUMIFS(Items!$A:$A,Items!$AC:$AC,$AE59)))</f>
        <v>Затраты на доставку и продажу-9</v>
      </c>
      <c r="U59" s="1">
        <f t="shared" si="1"/>
        <v>1</v>
      </c>
      <c r="X59" s="3">
        <f t="shared" si="4"/>
        <v>7</v>
      </c>
      <c r="AA59" s="1">
        <f>$X59*IF(SUMIFS(dbP!$X:$X,dbP!$Q:$Q,$Q59,dbP!$O:$O,Items!$E$17)=0,0,SUMIFS(dbP!$Y:$Y,dbP!$Q:$Q,$Q59,dbP!$O:$O,Items!$E$17)/SUMIFS(dbP!$X:$X,dbP!$Q:$Q,$Q59,dbP!$O:$O,Items!$E$17))</f>
        <v>17152.014035087719</v>
      </c>
      <c r="AB59" s="1">
        <f>$X59*IF(SUMIFS(dbP!$X:$X,dbP!$Q:$Q,$Q59,dbP!$O:$O,Items!$E$17)=0,0,SUMIFS(dbP!$Z:$Z,dbP!$Q:$Q,$Q59,dbP!$O:$O,Items!$E$17)/SUMIFS(dbP!$X:$X,dbP!$Q:$Q,$Q59,dbP!$O:$O,Items!$E$17))</f>
        <v>2858.6690058479535</v>
      </c>
      <c r="AE59" s="31">
        <f>IF(OR(AE58=0,AE58=MAX(Items!$AC:$AC)),1,AE58+1)</f>
        <v>57</v>
      </c>
    </row>
    <row r="60" spans="1:31" x14ac:dyDescent="0.3">
      <c r="A60" s="41">
        <f>ROW()</f>
        <v>60</v>
      </c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I60" s="1" t="str">
        <f>IF(OR(U60=0,SUMIFS(Lists!$A:$A,Lists!$I:$I,$U60)=0),0,INDEX(Lists!$H:$H,SUMIFS(Lists!$A:$A,Lists!$I:$I,$U60)))</f>
        <v>Продукт-1</v>
      </c>
      <c r="O60" s="1" t="str">
        <f>IF(OR($AE60=0,SUMIFS(Items!$A:$A,Items!$AC:$AC,$AE60)=0),0,INDEX(Items!U:U,SUMIFS(Items!$A:$A,Items!$AC:$AC,$AE60)))</f>
        <v>Себестоимость продаж</v>
      </c>
      <c r="P60" s="1" t="str">
        <f>IF(OR($AE60=0,SUMIFS(Items!$A:$A,Items!$AC:$AC,$AE60)=0),0,INDEX(Items!V:V,SUMIFS(Items!$A:$A,Items!$AC:$AC,$AE60)))</f>
        <v>Затраты этапа-5 бизнес-процесса</v>
      </c>
      <c r="Q60" s="1" t="str">
        <f>IF(OR($AE60=0,SUMIFS(Items!$A:$A,Items!$AC:$AC,$AE60)=0),0,INDEX(Items!W:W,SUMIFS(Items!$A:$A,Items!$AC:$AC,$AE60)))</f>
        <v>Затраты на доставку и продажу-10</v>
      </c>
      <c r="U60" s="1">
        <f t="shared" si="1"/>
        <v>1</v>
      </c>
      <c r="X60" s="3">
        <f t="shared" si="4"/>
        <v>4</v>
      </c>
      <c r="AA60" s="1">
        <f>$X60*IF(SUMIFS(dbP!$X:$X,dbP!$Q:$Q,$Q60,dbP!$O:$O,Items!$E$17)=0,0,SUMIFS(dbP!$Y:$Y,dbP!$Q:$Q,$Q60,dbP!$O:$O,Items!$E$17)/SUMIFS(dbP!$X:$X,dbP!$Q:$Q,$Q60,dbP!$O:$O,Items!$E$17))</f>
        <v>10104.696</v>
      </c>
      <c r="AB60" s="1">
        <f>$X60*IF(SUMIFS(dbP!$X:$X,dbP!$Q:$Q,$Q60,dbP!$O:$O,Items!$E$17)=0,0,SUMIFS(dbP!$Z:$Z,dbP!$Q:$Q,$Q60,dbP!$O:$O,Items!$E$17)/SUMIFS(dbP!$X:$X,dbP!$Q:$Q,$Q60,dbP!$O:$O,Items!$E$17))</f>
        <v>1684.116</v>
      </c>
      <c r="AE60" s="31">
        <f>IF(OR(AE59=0,AE59=MAX(Items!$AC:$AC)),1,AE59+1)</f>
        <v>58</v>
      </c>
    </row>
    <row r="61" spans="1:31" x14ac:dyDescent="0.3">
      <c r="A61" s="41">
        <f>ROW()</f>
        <v>61</v>
      </c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I61" s="1" t="str">
        <f>IF(OR(U61=0,SUMIFS(Lists!$A:$A,Lists!$I:$I,$U61)=0),0,INDEX(Lists!$H:$H,SUMIFS(Lists!$A:$A,Lists!$I:$I,$U61)))</f>
        <v>Продукт-2</v>
      </c>
      <c r="O61" s="1" t="str">
        <f>IF(OR($AE61=0,SUMIFS(Items!$A:$A,Items!$AC:$AC,$AE61)=0),0,INDEX(Items!U:U,SUMIFS(Items!$A:$A,Items!$AC:$AC,$AE61)))</f>
        <v>Себестоимость продаж</v>
      </c>
      <c r="P61" s="1" t="str">
        <f>IF(OR($AE61=0,SUMIFS(Items!$A:$A,Items!$AC:$AC,$AE61)=0),0,INDEX(Items!V:V,SUMIFS(Items!$A:$A,Items!$AC:$AC,$AE61)))</f>
        <v>Затраты этапа-1 бизнес-процесса</v>
      </c>
      <c r="Q61" s="1" t="str">
        <f>IF(OR($AE61=0,SUMIFS(Items!$A:$A,Items!$AC:$AC,$AE61)=0),0,INDEX(Items!W:W,SUMIFS(Items!$A:$A,Items!$AC:$AC,$AE61)))</f>
        <v>Сырье и материалы-1</v>
      </c>
      <c r="U61" s="1">
        <f t="shared" si="1"/>
        <v>2</v>
      </c>
      <c r="X61" s="3">
        <f t="shared" si="4"/>
        <v>2</v>
      </c>
      <c r="AA61" s="1">
        <f>$X61*IF(SUMIFS(dbP!$X:$X,dbP!$Q:$Q,$Q61,dbP!$O:$O,Items!$E$17)=0,0,SUMIFS(dbP!$Y:$Y,dbP!$Q:$Q,$Q61,dbP!$O:$O,Items!$E$17)/SUMIFS(dbP!$X:$X,dbP!$Q:$Q,$Q61,dbP!$O:$O,Items!$E$17))</f>
        <v>2020.2020202020201</v>
      </c>
      <c r="AB61" s="1">
        <f>$X61*IF(SUMIFS(dbP!$X:$X,dbP!$Q:$Q,$Q61,dbP!$O:$O,Items!$E$17)=0,0,SUMIFS(dbP!$Z:$Z,dbP!$Q:$Q,$Q61,dbP!$O:$O,Items!$E$17)/SUMIFS(dbP!$X:$X,dbP!$Q:$Q,$Q61,dbP!$O:$O,Items!$E$17))</f>
        <v>336.70033670033672</v>
      </c>
      <c r="AE61" s="31">
        <f>IF(OR(AE60=0,AE60=MAX(Items!$AC:$AC)),1,AE60+1)</f>
        <v>1</v>
      </c>
    </row>
    <row r="62" spans="1:31" x14ac:dyDescent="0.3">
      <c r="A62" s="41">
        <f>ROW()</f>
        <v>62</v>
      </c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I62" s="1" t="str">
        <f>IF(OR(U62=0,SUMIFS(Lists!$A:$A,Lists!$I:$I,$U62)=0),0,INDEX(Lists!$H:$H,SUMIFS(Lists!$A:$A,Lists!$I:$I,$U62)))</f>
        <v>Продукт-2</v>
      </c>
      <c r="O62" s="1" t="str">
        <f>IF(OR($AE62=0,SUMIFS(Items!$A:$A,Items!$AC:$AC,$AE62)=0),0,INDEX(Items!U:U,SUMIFS(Items!$A:$A,Items!$AC:$AC,$AE62)))</f>
        <v>Себестоимость продаж</v>
      </c>
      <c r="P62" s="1" t="str">
        <f>IF(OR($AE62=0,SUMIFS(Items!$A:$A,Items!$AC:$AC,$AE62)=0),0,INDEX(Items!V:V,SUMIFS(Items!$A:$A,Items!$AC:$AC,$AE62)))</f>
        <v>Затраты этапа-1 бизнес-процесса</v>
      </c>
      <c r="Q62" s="1" t="str">
        <f>IF(OR($AE62=0,SUMIFS(Items!$A:$A,Items!$AC:$AC,$AE62)=0),0,INDEX(Items!W:W,SUMIFS(Items!$A:$A,Items!$AC:$AC,$AE62)))</f>
        <v>Сырье и материалы-2</v>
      </c>
      <c r="U62" s="1">
        <f t="shared" si="1"/>
        <v>2</v>
      </c>
      <c r="X62" s="3">
        <f t="shared" si="4"/>
        <v>6</v>
      </c>
      <c r="AA62" s="1">
        <f>$X62*IF(SUMIFS(dbP!$X:$X,dbP!$Q:$Q,$Q62,dbP!$O:$O,Items!$E$17)=0,0,SUMIFS(dbP!$Y:$Y,dbP!$Q:$Q,$Q62,dbP!$O:$O,Items!$E$17)/SUMIFS(dbP!$X:$X,dbP!$Q:$Q,$Q62,dbP!$O:$O,Items!$E$17))</f>
        <v>5289.0995260663512</v>
      </c>
      <c r="AB62" s="1">
        <f>$X62*IF(SUMIFS(dbP!$X:$X,dbP!$Q:$Q,$Q62,dbP!$O:$O,Items!$E$17)=0,0,SUMIFS(dbP!$Z:$Z,dbP!$Q:$Q,$Q62,dbP!$O:$O,Items!$E$17)/SUMIFS(dbP!$X:$X,dbP!$Q:$Q,$Q62,dbP!$O:$O,Items!$E$17))</f>
        <v>881.51658767772506</v>
      </c>
      <c r="AE62" s="31">
        <f>IF(OR(AE61=0,AE61=MAX(Items!$AC:$AC)),1,AE61+1)</f>
        <v>2</v>
      </c>
    </row>
    <row r="63" spans="1:31" x14ac:dyDescent="0.3">
      <c r="A63" s="41">
        <f>ROW()</f>
        <v>63</v>
      </c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I63" s="1" t="str">
        <f>IF(OR(U63=0,SUMIFS(Lists!$A:$A,Lists!$I:$I,$U63)=0),0,INDEX(Lists!$H:$H,SUMIFS(Lists!$A:$A,Lists!$I:$I,$U63)))</f>
        <v>Продукт-2</v>
      </c>
      <c r="O63" s="1" t="str">
        <f>IF(OR($AE63=0,SUMIFS(Items!$A:$A,Items!$AC:$AC,$AE63)=0),0,INDEX(Items!U:U,SUMIFS(Items!$A:$A,Items!$AC:$AC,$AE63)))</f>
        <v>Себестоимость продаж</v>
      </c>
      <c r="P63" s="1" t="str">
        <f>IF(OR($AE63=0,SUMIFS(Items!$A:$A,Items!$AC:$AC,$AE63)=0),0,INDEX(Items!V:V,SUMIFS(Items!$A:$A,Items!$AC:$AC,$AE63)))</f>
        <v>Затраты этапа-1 бизнес-процесса</v>
      </c>
      <c r="Q63" s="1" t="str">
        <f>IF(OR($AE63=0,SUMIFS(Items!$A:$A,Items!$AC:$AC,$AE63)=0),0,INDEX(Items!W:W,SUMIFS(Items!$A:$A,Items!$AC:$AC,$AE63)))</f>
        <v>Сырье и материалы-3</v>
      </c>
      <c r="U63" s="1">
        <f t="shared" si="1"/>
        <v>2</v>
      </c>
      <c r="X63" s="3">
        <f t="shared" si="4"/>
        <v>4</v>
      </c>
      <c r="AA63" s="1">
        <f>$X63*IF(SUMIFS(dbP!$X:$X,dbP!$Q:$Q,$Q63,dbP!$O:$O,Items!$E$17)=0,0,SUMIFS(dbP!$Y:$Y,dbP!$Q:$Q,$Q63,dbP!$O:$O,Items!$E$17)/SUMIFS(dbP!$X:$X,dbP!$Q:$Q,$Q63,dbP!$O:$O,Items!$E$17))</f>
        <v>15851.851851851852</v>
      </c>
      <c r="AB63" s="1">
        <f>$X63*IF(SUMIFS(dbP!$X:$X,dbP!$Q:$Q,$Q63,dbP!$O:$O,Items!$E$17)=0,0,SUMIFS(dbP!$Z:$Z,dbP!$Q:$Q,$Q63,dbP!$O:$O,Items!$E$17)/SUMIFS(dbP!$X:$X,dbP!$Q:$Q,$Q63,dbP!$O:$O,Items!$E$17))</f>
        <v>2641.9753086419751</v>
      </c>
      <c r="AE63" s="31">
        <f>IF(OR(AE62=0,AE62=MAX(Items!$AC:$AC)),1,AE62+1)</f>
        <v>3</v>
      </c>
    </row>
    <row r="64" spans="1:31" x14ac:dyDescent="0.3">
      <c r="A64" s="41">
        <f>ROW()</f>
        <v>64</v>
      </c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I64" s="1" t="str">
        <f>IF(OR(U64=0,SUMIFS(Lists!$A:$A,Lists!$I:$I,$U64)=0),0,INDEX(Lists!$H:$H,SUMIFS(Lists!$A:$A,Lists!$I:$I,$U64)))</f>
        <v>Продукт-2</v>
      </c>
      <c r="O64" s="1" t="str">
        <f>IF(OR($AE64=0,SUMIFS(Items!$A:$A,Items!$AC:$AC,$AE64)=0),0,INDEX(Items!U:U,SUMIFS(Items!$A:$A,Items!$AC:$AC,$AE64)))</f>
        <v>Себестоимость продаж</v>
      </c>
      <c r="P64" s="1" t="str">
        <f>IF(OR($AE64=0,SUMIFS(Items!$A:$A,Items!$AC:$AC,$AE64)=0),0,INDEX(Items!V:V,SUMIFS(Items!$A:$A,Items!$AC:$AC,$AE64)))</f>
        <v>Затраты этапа-1 бизнес-процесса</v>
      </c>
      <c r="Q64" s="1" t="str">
        <f>IF(OR($AE64=0,SUMIFS(Items!$A:$A,Items!$AC:$AC,$AE64)=0),0,INDEX(Items!W:W,SUMIFS(Items!$A:$A,Items!$AC:$AC,$AE64)))</f>
        <v>Сырье и материалы-4</v>
      </c>
      <c r="U64" s="1">
        <f t="shared" si="1"/>
        <v>2</v>
      </c>
      <c r="X64" s="3">
        <f t="shared" si="4"/>
        <v>2</v>
      </c>
      <c r="AA64" s="1">
        <f>$X64*IF(SUMIFS(dbP!$X:$X,dbP!$Q:$Q,$Q64,dbP!$O:$O,Items!$E$17)=0,0,SUMIFS(dbP!$Y:$Y,dbP!$Q:$Q,$Q64,dbP!$O:$O,Items!$E$17)/SUMIFS(dbP!$X:$X,dbP!$Q:$Q,$Q64,dbP!$O:$O,Items!$E$17))</f>
        <v>3289.586776859504</v>
      </c>
      <c r="AB64" s="1">
        <f>$X64*IF(SUMIFS(dbP!$X:$X,dbP!$Q:$Q,$Q64,dbP!$O:$O,Items!$E$17)=0,0,SUMIFS(dbP!$Z:$Z,dbP!$Q:$Q,$Q64,dbP!$O:$O,Items!$E$17)/SUMIFS(dbP!$X:$X,dbP!$Q:$Q,$Q64,dbP!$O:$O,Items!$E$17))</f>
        <v>548.2644628099174</v>
      </c>
      <c r="AE64" s="31">
        <f>IF(OR(AE63=0,AE63=MAX(Items!$AC:$AC)),1,AE63+1)</f>
        <v>4</v>
      </c>
    </row>
    <row r="65" spans="1:31" x14ac:dyDescent="0.3">
      <c r="A65" s="41">
        <f>ROW()</f>
        <v>65</v>
      </c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I65" s="1" t="str">
        <f>IF(OR(U65=0,SUMIFS(Lists!$A:$A,Lists!$I:$I,$U65)=0),0,INDEX(Lists!$H:$H,SUMIFS(Lists!$A:$A,Lists!$I:$I,$U65)))</f>
        <v>Продукт-2</v>
      </c>
      <c r="O65" s="1" t="str">
        <f>IF(OR($AE65=0,SUMIFS(Items!$A:$A,Items!$AC:$AC,$AE65)=0),0,INDEX(Items!U:U,SUMIFS(Items!$A:$A,Items!$AC:$AC,$AE65)))</f>
        <v>Себестоимость продаж</v>
      </c>
      <c r="P65" s="1" t="str">
        <f>IF(OR($AE65=0,SUMIFS(Items!$A:$A,Items!$AC:$AC,$AE65)=0),0,INDEX(Items!V:V,SUMIFS(Items!$A:$A,Items!$AC:$AC,$AE65)))</f>
        <v>Затраты этапа-1 бизнес-процесса</v>
      </c>
      <c r="Q65" s="1" t="str">
        <f>IF(OR($AE65=0,SUMIFS(Items!$A:$A,Items!$AC:$AC,$AE65)=0),0,INDEX(Items!W:W,SUMIFS(Items!$A:$A,Items!$AC:$AC,$AE65)))</f>
        <v>Сырье и материалы-5</v>
      </c>
      <c r="U65" s="1">
        <f t="shared" si="1"/>
        <v>2</v>
      </c>
      <c r="X65" s="3">
        <f t="shared" si="4"/>
        <v>5</v>
      </c>
      <c r="AA65" s="1">
        <f>$X65*IF(SUMIFS(dbP!$X:$X,dbP!$Q:$Q,$Q65,dbP!$O:$O,Items!$E$17)=0,0,SUMIFS(dbP!$Y:$Y,dbP!$Q:$Q,$Q65,dbP!$O:$O,Items!$E$17)/SUMIFS(dbP!$X:$X,dbP!$Q:$Q,$Q65,dbP!$O:$O,Items!$E$17))</f>
        <v>5782.3232323232323</v>
      </c>
      <c r="AB65" s="1">
        <f>$X65*IF(SUMIFS(dbP!$X:$X,dbP!$Q:$Q,$Q65,dbP!$O:$O,Items!$E$17)=0,0,SUMIFS(dbP!$Z:$Z,dbP!$Q:$Q,$Q65,dbP!$O:$O,Items!$E$17)/SUMIFS(dbP!$X:$X,dbP!$Q:$Q,$Q65,dbP!$O:$O,Items!$E$17))</f>
        <v>963.7205387205388</v>
      </c>
      <c r="AE65" s="31">
        <f>IF(OR(AE64=0,AE64=MAX(Items!$AC:$AC)),1,AE64+1)</f>
        <v>5</v>
      </c>
    </row>
    <row r="66" spans="1:31" x14ac:dyDescent="0.3">
      <c r="A66" s="41">
        <f>ROW()</f>
        <v>66</v>
      </c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I66" s="1" t="str">
        <f>IF(OR(U66=0,SUMIFS(Lists!$A:$A,Lists!$I:$I,$U66)=0),0,INDEX(Lists!$H:$H,SUMIFS(Lists!$A:$A,Lists!$I:$I,$U66)))</f>
        <v>Продукт-2</v>
      </c>
      <c r="O66" s="1" t="str">
        <f>IF(OR($AE66=0,SUMIFS(Items!$A:$A,Items!$AC:$AC,$AE66)=0),0,INDEX(Items!U:U,SUMIFS(Items!$A:$A,Items!$AC:$AC,$AE66)))</f>
        <v>Себестоимость продаж</v>
      </c>
      <c r="P66" s="1" t="str">
        <f>IF(OR($AE66=0,SUMIFS(Items!$A:$A,Items!$AC:$AC,$AE66)=0),0,INDEX(Items!V:V,SUMIFS(Items!$A:$A,Items!$AC:$AC,$AE66)))</f>
        <v>Затраты этапа-1 бизнес-процесса</v>
      </c>
      <c r="Q66" s="1" t="str">
        <f>IF(OR($AE66=0,SUMIFS(Items!$A:$A,Items!$AC:$AC,$AE66)=0),0,INDEX(Items!W:W,SUMIFS(Items!$A:$A,Items!$AC:$AC,$AE66)))</f>
        <v>Сырье и материалы-6</v>
      </c>
      <c r="U66" s="1">
        <f t="shared" si="1"/>
        <v>2</v>
      </c>
      <c r="X66" s="3">
        <f t="shared" si="4"/>
        <v>10</v>
      </c>
      <c r="AA66" s="1">
        <f>$X66*IF(SUMIFS(dbP!$X:$X,dbP!$Q:$Q,$Q66,dbP!$O:$O,Items!$E$17)=0,0,SUMIFS(dbP!$Y:$Y,dbP!$Q:$Q,$Q66,dbP!$O:$O,Items!$E$17)/SUMIFS(dbP!$X:$X,dbP!$Q:$Q,$Q66,dbP!$O:$O,Items!$E$17))</f>
        <v>46293.782608695656</v>
      </c>
      <c r="AB66" s="1">
        <f>$X66*IF(SUMIFS(dbP!$X:$X,dbP!$Q:$Q,$Q66,dbP!$O:$O,Items!$E$17)=0,0,SUMIFS(dbP!$Z:$Z,dbP!$Q:$Q,$Q66,dbP!$O:$O,Items!$E$17)/SUMIFS(dbP!$X:$X,dbP!$Q:$Q,$Q66,dbP!$O:$O,Items!$E$17))</f>
        <v>7715.6304347826081</v>
      </c>
      <c r="AE66" s="31">
        <f>IF(OR(AE65=0,AE65=MAX(Items!$AC:$AC)),1,AE65+1)</f>
        <v>6</v>
      </c>
    </row>
    <row r="67" spans="1:31" x14ac:dyDescent="0.3">
      <c r="A67" s="41">
        <f>ROW()</f>
        <v>67</v>
      </c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I67" s="1" t="str">
        <f>IF(OR(U67=0,SUMIFS(Lists!$A:$A,Lists!$I:$I,$U67)=0),0,INDEX(Lists!$H:$H,SUMIFS(Lists!$A:$A,Lists!$I:$I,$U67)))</f>
        <v>Продукт-2</v>
      </c>
      <c r="O67" s="1" t="str">
        <f>IF(OR($AE67=0,SUMIFS(Items!$A:$A,Items!$AC:$AC,$AE67)=0),0,INDEX(Items!U:U,SUMIFS(Items!$A:$A,Items!$AC:$AC,$AE67)))</f>
        <v>Себестоимость продаж</v>
      </c>
      <c r="P67" s="1" t="str">
        <f>IF(OR($AE67=0,SUMIFS(Items!$A:$A,Items!$AC:$AC,$AE67)=0),0,INDEX(Items!V:V,SUMIFS(Items!$A:$A,Items!$AC:$AC,$AE67)))</f>
        <v>Затраты этапа-1 бизнес-процесса</v>
      </c>
      <c r="Q67" s="1" t="str">
        <f>IF(OR($AE67=0,SUMIFS(Items!$A:$A,Items!$AC:$AC,$AE67)=0),0,INDEX(Items!W:W,SUMIFS(Items!$A:$A,Items!$AC:$AC,$AE67)))</f>
        <v>Сырье и материалы-7</v>
      </c>
      <c r="U67" s="1">
        <f t="shared" si="1"/>
        <v>2</v>
      </c>
      <c r="X67" s="3">
        <f t="shared" si="4"/>
        <v>6</v>
      </c>
      <c r="AA67" s="1">
        <f>$X67*IF(SUMIFS(dbP!$X:$X,dbP!$Q:$Q,$Q67,dbP!$O:$O,Items!$E$17)=0,0,SUMIFS(dbP!$Y:$Y,dbP!$Q:$Q,$Q67,dbP!$O:$O,Items!$E$17)/SUMIFS(dbP!$X:$X,dbP!$Q:$Q,$Q67,dbP!$O:$O,Items!$E$17))</f>
        <v>28270.223076923074</v>
      </c>
      <c r="AB67" s="1">
        <f>$X67*IF(SUMIFS(dbP!$X:$X,dbP!$Q:$Q,$Q67,dbP!$O:$O,Items!$E$17)=0,0,SUMIFS(dbP!$Z:$Z,dbP!$Q:$Q,$Q67,dbP!$O:$O,Items!$E$17)/SUMIFS(dbP!$X:$X,dbP!$Q:$Q,$Q67,dbP!$O:$O,Items!$E$17))</f>
        <v>4711.7038461538468</v>
      </c>
      <c r="AE67" s="31">
        <f>IF(OR(AE66=0,AE66=MAX(Items!$AC:$AC)),1,AE66+1)</f>
        <v>7</v>
      </c>
    </row>
    <row r="68" spans="1:31" x14ac:dyDescent="0.3">
      <c r="A68" s="41">
        <f>ROW()</f>
        <v>68</v>
      </c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I68" s="1" t="str">
        <f>IF(OR(U68=0,SUMIFS(Lists!$A:$A,Lists!$I:$I,$U68)=0),0,INDEX(Lists!$H:$H,SUMIFS(Lists!$A:$A,Lists!$I:$I,$U68)))</f>
        <v>Продукт-2</v>
      </c>
      <c r="O68" s="1" t="str">
        <f>IF(OR($AE68=0,SUMIFS(Items!$A:$A,Items!$AC:$AC,$AE68)=0),0,INDEX(Items!U:U,SUMIFS(Items!$A:$A,Items!$AC:$AC,$AE68)))</f>
        <v>Себестоимость продаж</v>
      </c>
      <c r="P68" s="1" t="str">
        <f>IF(OR($AE68=0,SUMIFS(Items!$A:$A,Items!$AC:$AC,$AE68)=0),0,INDEX(Items!V:V,SUMIFS(Items!$A:$A,Items!$AC:$AC,$AE68)))</f>
        <v>Затраты этапа-1 бизнес-процесса</v>
      </c>
      <c r="Q68" s="1" t="str">
        <f>IF(OR($AE68=0,SUMIFS(Items!$A:$A,Items!$AC:$AC,$AE68)=0),0,INDEX(Items!W:W,SUMIFS(Items!$A:$A,Items!$AC:$AC,$AE68)))</f>
        <v>Сырье и материалы-8</v>
      </c>
      <c r="U68" s="1">
        <f t="shared" ref="U68:U131" si="5">IF(AE68=1,U67+1,U67)</f>
        <v>2</v>
      </c>
      <c r="X68" s="3">
        <f t="shared" si="4"/>
        <v>92</v>
      </c>
      <c r="AA68" s="1">
        <f>$X68*IF(SUMIFS(dbP!$X:$X,dbP!$Q:$Q,$Q68,dbP!$O:$O,Items!$E$17)=0,0,SUMIFS(dbP!$Y:$Y,dbP!$Q:$Q,$Q68,dbP!$O:$O,Items!$E$17)/SUMIFS(dbP!$X:$X,dbP!$Q:$Q,$Q68,dbP!$O:$O,Items!$E$17))</f>
        <v>103776.909980198</v>
      </c>
      <c r="AB68" s="1">
        <f>$X68*IF(SUMIFS(dbP!$X:$X,dbP!$Q:$Q,$Q68,dbP!$O:$O,Items!$E$17)=0,0,SUMIFS(dbP!$Z:$Z,dbP!$Q:$Q,$Q68,dbP!$O:$O,Items!$E$17)/SUMIFS(dbP!$X:$X,dbP!$Q:$Q,$Q68,dbP!$O:$O,Items!$E$17))</f>
        <v>17296.151663366334</v>
      </c>
      <c r="AE68" s="31">
        <f>IF(OR(AE67=0,AE67=MAX(Items!$AC:$AC)),1,AE67+1)</f>
        <v>8</v>
      </c>
    </row>
    <row r="69" spans="1:31" x14ac:dyDescent="0.3">
      <c r="A69" s="41">
        <f>ROW()</f>
        <v>69</v>
      </c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I69" s="1" t="str">
        <f>IF(OR(U69=0,SUMIFS(Lists!$A:$A,Lists!$I:$I,$U69)=0),0,INDEX(Lists!$H:$H,SUMIFS(Lists!$A:$A,Lists!$I:$I,$U69)))</f>
        <v>Продукт-2</v>
      </c>
      <c r="O69" s="1" t="str">
        <f>IF(OR($AE69=0,SUMIFS(Items!$A:$A,Items!$AC:$AC,$AE69)=0),0,INDEX(Items!U:U,SUMIFS(Items!$A:$A,Items!$AC:$AC,$AE69)))</f>
        <v>Себестоимость продаж</v>
      </c>
      <c r="P69" s="1" t="str">
        <f>IF(OR($AE69=0,SUMIFS(Items!$A:$A,Items!$AC:$AC,$AE69)=0),0,INDEX(Items!V:V,SUMIFS(Items!$A:$A,Items!$AC:$AC,$AE69)))</f>
        <v>Затраты этапа-1 бизнес-процесса</v>
      </c>
      <c r="Q69" s="1" t="str">
        <f>IF(OR($AE69=0,SUMIFS(Items!$A:$A,Items!$AC:$AC,$AE69)=0),0,INDEX(Items!W:W,SUMIFS(Items!$A:$A,Items!$AC:$AC,$AE69)))</f>
        <v>Сырье и материалы-9</v>
      </c>
      <c r="U69" s="1">
        <f t="shared" si="5"/>
        <v>2</v>
      </c>
      <c r="X69" s="3">
        <f t="shared" si="4"/>
        <v>7</v>
      </c>
      <c r="AA69" s="1">
        <f>$X69*IF(SUMIFS(dbP!$X:$X,dbP!$Q:$Q,$Q69,dbP!$O:$O,Items!$E$17)=0,0,SUMIFS(dbP!$Y:$Y,dbP!$Q:$Q,$Q69,dbP!$O:$O,Items!$E$17)/SUMIFS(dbP!$X:$X,dbP!$Q:$Q,$Q69,dbP!$O:$O,Items!$E$17))</f>
        <v>8995.6588921568618</v>
      </c>
      <c r="AB69" s="1">
        <f>$X69*IF(SUMIFS(dbP!$X:$X,dbP!$Q:$Q,$Q69,dbP!$O:$O,Items!$E$17)=0,0,SUMIFS(dbP!$Z:$Z,dbP!$Q:$Q,$Q69,dbP!$O:$O,Items!$E$17)/SUMIFS(dbP!$X:$X,dbP!$Q:$Q,$Q69,dbP!$O:$O,Items!$E$17))</f>
        <v>1499.2764820261439</v>
      </c>
      <c r="AE69" s="31">
        <f>IF(OR(AE68=0,AE68=MAX(Items!$AC:$AC)),1,AE68+1)</f>
        <v>9</v>
      </c>
    </row>
    <row r="70" spans="1:31" x14ac:dyDescent="0.3">
      <c r="A70" s="41">
        <f>ROW()</f>
        <v>70</v>
      </c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I70" s="1" t="str">
        <f>IF(OR(U70=0,SUMIFS(Lists!$A:$A,Lists!$I:$I,$U70)=0),0,INDEX(Lists!$H:$H,SUMIFS(Lists!$A:$A,Lists!$I:$I,$U70)))</f>
        <v>Продукт-2</v>
      </c>
      <c r="O70" s="1" t="str">
        <f>IF(OR($AE70=0,SUMIFS(Items!$A:$A,Items!$AC:$AC,$AE70)=0),0,INDEX(Items!U:U,SUMIFS(Items!$A:$A,Items!$AC:$AC,$AE70)))</f>
        <v>Себестоимость продаж</v>
      </c>
      <c r="P70" s="1" t="str">
        <f>IF(OR($AE70=0,SUMIFS(Items!$A:$A,Items!$AC:$AC,$AE70)=0),0,INDEX(Items!V:V,SUMIFS(Items!$A:$A,Items!$AC:$AC,$AE70)))</f>
        <v>Затраты этапа-1 бизнес-процесса</v>
      </c>
      <c r="Q70" s="1" t="str">
        <f>IF(OR($AE70=0,SUMIFS(Items!$A:$A,Items!$AC:$AC,$AE70)=0),0,INDEX(Items!W:W,SUMIFS(Items!$A:$A,Items!$AC:$AC,$AE70)))</f>
        <v>Сырье и материалы-10</v>
      </c>
      <c r="U70" s="1">
        <f t="shared" si="5"/>
        <v>2</v>
      </c>
      <c r="X70" s="3">
        <f t="shared" ref="X70:X122" si="6">X59-1</f>
        <v>6</v>
      </c>
      <c r="AA70" s="1">
        <f>$X70*IF(SUMIFS(dbP!$X:$X,dbP!$Q:$Q,$Q70,dbP!$O:$O,Items!$E$17)=0,0,SUMIFS(dbP!$Y:$Y,dbP!$Q:$Q,$Q70,dbP!$O:$O,Items!$E$17)/SUMIFS(dbP!$X:$X,dbP!$Q:$Q,$Q70,dbP!$O:$O,Items!$E$17))</f>
        <v>27600.912210566043</v>
      </c>
      <c r="AB70" s="1">
        <f>$X70*IF(SUMIFS(dbP!$X:$X,dbP!$Q:$Q,$Q70,dbP!$O:$O,Items!$E$17)=0,0,SUMIFS(dbP!$Z:$Z,dbP!$Q:$Q,$Q70,dbP!$O:$O,Items!$E$17)/SUMIFS(dbP!$X:$X,dbP!$Q:$Q,$Q70,dbP!$O:$O,Items!$E$17))</f>
        <v>4600.1520350943401</v>
      </c>
      <c r="AE70" s="31">
        <f>IF(OR(AE69=0,AE69=MAX(Items!$AC:$AC)),1,AE69+1)</f>
        <v>10</v>
      </c>
    </row>
    <row r="71" spans="1:31" x14ac:dyDescent="0.3">
      <c r="A71" s="41">
        <f>ROW()</f>
        <v>71</v>
      </c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I71" s="1" t="str">
        <f>IF(OR(U71=0,SUMIFS(Lists!$A:$A,Lists!$I:$I,$U71)=0),0,INDEX(Lists!$H:$H,SUMIFS(Lists!$A:$A,Lists!$I:$I,$U71)))</f>
        <v>Продукт-2</v>
      </c>
      <c r="O71" s="1" t="str">
        <f>IF(OR($AE71=0,SUMIFS(Items!$A:$A,Items!$AC:$AC,$AE71)=0),0,INDEX(Items!U:U,SUMIFS(Items!$A:$A,Items!$AC:$AC,$AE71)))</f>
        <v>Себестоимость продаж</v>
      </c>
      <c r="P71" s="1" t="str">
        <f>IF(OR($AE71=0,SUMIFS(Items!$A:$A,Items!$AC:$AC,$AE71)=0),0,INDEX(Items!V:V,SUMIFS(Items!$A:$A,Items!$AC:$AC,$AE71)))</f>
        <v>Затраты этапа-1 бизнес-процесса</v>
      </c>
      <c r="Q71" s="1" t="str">
        <f>IF(OR($AE71=0,SUMIFS(Items!$A:$A,Items!$AC:$AC,$AE71)=0),0,INDEX(Items!W:W,SUMIFS(Items!$A:$A,Items!$AC:$AC,$AE71)))</f>
        <v>Сырье и материалы-11</v>
      </c>
      <c r="U71" s="1">
        <f t="shared" si="5"/>
        <v>2</v>
      </c>
      <c r="X71" s="3">
        <f t="shared" si="6"/>
        <v>3</v>
      </c>
      <c r="AA71" s="1">
        <f>$X71*IF(SUMIFS(dbP!$X:$X,dbP!$Q:$Q,$Q71,dbP!$O:$O,Items!$E$17)=0,0,SUMIFS(dbP!$Y:$Y,dbP!$Q:$Q,$Q71,dbP!$O:$O,Items!$E$17)/SUMIFS(dbP!$X:$X,dbP!$Q:$Q,$Q71,dbP!$O:$O,Items!$E$17))</f>
        <v>18294.153009130438</v>
      </c>
      <c r="AB71" s="1">
        <f>$X71*IF(SUMIFS(dbP!$X:$X,dbP!$Q:$Q,$Q71,dbP!$O:$O,Items!$E$17)=0,0,SUMIFS(dbP!$Z:$Z,dbP!$Q:$Q,$Q71,dbP!$O:$O,Items!$E$17)/SUMIFS(dbP!$X:$X,dbP!$Q:$Q,$Q71,dbP!$O:$O,Items!$E$17))</f>
        <v>3049.0255015217394</v>
      </c>
      <c r="AE71" s="31">
        <f>IF(OR(AE70=0,AE70=MAX(Items!$AC:$AC)),1,AE70+1)</f>
        <v>11</v>
      </c>
    </row>
    <row r="72" spans="1:31" x14ac:dyDescent="0.3">
      <c r="A72" s="41">
        <f>ROW()</f>
        <v>72</v>
      </c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I72" s="1" t="str">
        <f>IF(OR(U72=0,SUMIFS(Lists!$A:$A,Lists!$I:$I,$U72)=0),0,INDEX(Lists!$H:$H,SUMIFS(Lists!$A:$A,Lists!$I:$I,$U72)))</f>
        <v>Продукт-2</v>
      </c>
      <c r="O72" s="1" t="str">
        <f>IF(OR($AE72=0,SUMIFS(Items!$A:$A,Items!$AC:$AC,$AE72)=0),0,INDEX(Items!U:U,SUMIFS(Items!$A:$A,Items!$AC:$AC,$AE72)))</f>
        <v>Себестоимость продаж</v>
      </c>
      <c r="P72" s="1" t="str">
        <f>IF(OR($AE72=0,SUMIFS(Items!$A:$A,Items!$AC:$AC,$AE72)=0),0,INDEX(Items!V:V,SUMIFS(Items!$A:$A,Items!$AC:$AC,$AE72)))</f>
        <v>Затраты этапа-2 бизнес-процесса</v>
      </c>
      <c r="Q72" s="1" t="str">
        <f>IF(OR($AE72=0,SUMIFS(Items!$A:$A,Items!$AC:$AC,$AE72)=0),0,INDEX(Items!W:W,SUMIFS(Items!$A:$A,Items!$AC:$AC,$AE72)))</f>
        <v>Производственные затраты-1</v>
      </c>
      <c r="U72" s="1">
        <f t="shared" si="5"/>
        <v>2</v>
      </c>
      <c r="X72" s="3">
        <f t="shared" si="6"/>
        <v>1</v>
      </c>
      <c r="AA72" s="1">
        <f>$X72*IF(SUMIFS(dbP!$X:$X,dbP!$Q:$Q,$Q72,dbP!$O:$O,Items!$E$17)=0,0,SUMIFS(dbP!$Y:$Y,dbP!$Q:$Q,$Q72,dbP!$O:$O,Items!$E$17)/SUMIFS(dbP!$X:$X,dbP!$Q:$Q,$Q72,dbP!$O:$O,Items!$E$17))</f>
        <v>895.52238805970148</v>
      </c>
      <c r="AB72" s="1">
        <f>$X72*IF(SUMIFS(dbP!$X:$X,dbP!$Q:$Q,$Q72,dbP!$O:$O,Items!$E$17)=0,0,SUMIFS(dbP!$Z:$Z,dbP!$Q:$Q,$Q72,dbP!$O:$O,Items!$E$17)/SUMIFS(dbP!$X:$X,dbP!$Q:$Q,$Q72,dbP!$O:$O,Items!$E$17))</f>
        <v>149.25373134328359</v>
      </c>
      <c r="AE72" s="31">
        <f>IF(OR(AE71=0,AE71=MAX(Items!$AC:$AC)),1,AE71+1)</f>
        <v>12</v>
      </c>
    </row>
    <row r="73" spans="1:31" x14ac:dyDescent="0.3">
      <c r="A73" s="41">
        <f>ROW()</f>
        <v>73</v>
      </c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I73" s="1" t="str">
        <f>IF(OR(U73=0,SUMIFS(Lists!$A:$A,Lists!$I:$I,$U73)=0),0,INDEX(Lists!$H:$H,SUMIFS(Lists!$A:$A,Lists!$I:$I,$U73)))</f>
        <v>Продукт-2</v>
      </c>
      <c r="O73" s="1" t="str">
        <f>IF(OR($AE73=0,SUMIFS(Items!$A:$A,Items!$AC:$AC,$AE73)=0),0,INDEX(Items!U:U,SUMIFS(Items!$A:$A,Items!$AC:$AC,$AE73)))</f>
        <v>Себестоимость продаж</v>
      </c>
      <c r="P73" s="1" t="str">
        <f>IF(OR($AE73=0,SUMIFS(Items!$A:$A,Items!$AC:$AC,$AE73)=0),0,INDEX(Items!V:V,SUMIFS(Items!$A:$A,Items!$AC:$AC,$AE73)))</f>
        <v>Затраты этапа-2 бизнес-процесса</v>
      </c>
      <c r="Q73" s="1" t="str">
        <f>IF(OR($AE73=0,SUMIFS(Items!$A:$A,Items!$AC:$AC,$AE73)=0),0,INDEX(Items!W:W,SUMIFS(Items!$A:$A,Items!$AC:$AC,$AE73)))</f>
        <v>Производственные затраты-2</v>
      </c>
      <c r="U73" s="1">
        <f t="shared" si="5"/>
        <v>2</v>
      </c>
      <c r="X73" s="3">
        <f t="shared" si="6"/>
        <v>5</v>
      </c>
      <c r="AA73" s="1">
        <f>$X73*IF(SUMIFS(dbP!$X:$X,dbP!$Q:$Q,$Q73,dbP!$O:$O,Items!$E$17)=0,0,SUMIFS(dbP!$Y:$Y,dbP!$Q:$Q,$Q73,dbP!$O:$O,Items!$E$17)/SUMIFS(dbP!$X:$X,dbP!$Q:$Q,$Q73,dbP!$O:$O,Items!$E$17))</f>
        <v>4074.0740740740739</v>
      </c>
      <c r="AB73" s="1">
        <f>$X73*IF(SUMIFS(dbP!$X:$X,dbP!$Q:$Q,$Q73,dbP!$O:$O,Items!$E$17)=0,0,SUMIFS(dbP!$Z:$Z,dbP!$Q:$Q,$Q73,dbP!$O:$O,Items!$E$17)/SUMIFS(dbP!$X:$X,dbP!$Q:$Q,$Q73,dbP!$O:$O,Items!$E$17))</f>
        <v>679.01234567901224</v>
      </c>
      <c r="AE73" s="31">
        <f>IF(OR(AE72=0,AE72=MAX(Items!$AC:$AC)),1,AE72+1)</f>
        <v>13</v>
      </c>
    </row>
    <row r="74" spans="1:31" x14ac:dyDescent="0.3">
      <c r="A74" s="41">
        <f>ROW()</f>
        <v>74</v>
      </c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I74" s="1" t="str">
        <f>IF(OR(U74=0,SUMIFS(Lists!$A:$A,Lists!$I:$I,$U74)=0),0,INDEX(Lists!$H:$H,SUMIFS(Lists!$A:$A,Lists!$I:$I,$U74)))</f>
        <v>Продукт-2</v>
      </c>
      <c r="O74" s="1" t="str">
        <f>IF(OR($AE74=0,SUMIFS(Items!$A:$A,Items!$AC:$AC,$AE74)=0),0,INDEX(Items!U:U,SUMIFS(Items!$A:$A,Items!$AC:$AC,$AE74)))</f>
        <v>Себестоимость продаж</v>
      </c>
      <c r="P74" s="1" t="str">
        <f>IF(OR($AE74=0,SUMIFS(Items!$A:$A,Items!$AC:$AC,$AE74)=0),0,INDEX(Items!V:V,SUMIFS(Items!$A:$A,Items!$AC:$AC,$AE74)))</f>
        <v>Затраты этапа-2 бизнес-процесса</v>
      </c>
      <c r="Q74" s="1" t="str">
        <f>IF(OR($AE74=0,SUMIFS(Items!$A:$A,Items!$AC:$AC,$AE74)=0),0,INDEX(Items!W:W,SUMIFS(Items!$A:$A,Items!$AC:$AC,$AE74)))</f>
        <v>Производственные затраты-3</v>
      </c>
      <c r="U74" s="1">
        <f t="shared" si="5"/>
        <v>2</v>
      </c>
      <c r="X74" s="3">
        <f t="shared" si="6"/>
        <v>3</v>
      </c>
      <c r="AA74" s="1">
        <f>$X74*IF(SUMIFS(dbP!$X:$X,dbP!$Q:$Q,$Q74,dbP!$O:$O,Items!$E$17)=0,0,SUMIFS(dbP!$Y:$Y,dbP!$Q:$Q,$Q74,dbP!$O:$O,Items!$E$17)/SUMIFS(dbP!$X:$X,dbP!$Q:$Q,$Q74,dbP!$O:$O,Items!$E$17))</f>
        <v>9448.3018867924529</v>
      </c>
      <c r="AB74" s="1">
        <f>$X74*IF(SUMIFS(dbP!$X:$X,dbP!$Q:$Q,$Q74,dbP!$O:$O,Items!$E$17)=0,0,SUMIFS(dbP!$Z:$Z,dbP!$Q:$Q,$Q74,dbP!$O:$O,Items!$E$17)/SUMIFS(dbP!$X:$X,dbP!$Q:$Q,$Q74,dbP!$O:$O,Items!$E$17))</f>
        <v>1574.7169811320755</v>
      </c>
      <c r="AE74" s="31">
        <f>IF(OR(AE73=0,AE73=MAX(Items!$AC:$AC)),1,AE73+1)</f>
        <v>14</v>
      </c>
    </row>
    <row r="75" spans="1:31" x14ac:dyDescent="0.3">
      <c r="A75" s="41">
        <f>ROW()</f>
        <v>75</v>
      </c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I75" s="1" t="str">
        <f>IF(OR(U75=0,SUMIFS(Lists!$A:$A,Lists!$I:$I,$U75)=0),0,INDEX(Lists!$H:$H,SUMIFS(Lists!$A:$A,Lists!$I:$I,$U75)))</f>
        <v>Продукт-2</v>
      </c>
      <c r="O75" s="1" t="str">
        <f>IF(OR($AE75=0,SUMIFS(Items!$A:$A,Items!$AC:$AC,$AE75)=0),0,INDEX(Items!U:U,SUMIFS(Items!$A:$A,Items!$AC:$AC,$AE75)))</f>
        <v>Себестоимость продаж</v>
      </c>
      <c r="P75" s="1" t="str">
        <f>IF(OR($AE75=0,SUMIFS(Items!$A:$A,Items!$AC:$AC,$AE75)=0),0,INDEX(Items!V:V,SUMIFS(Items!$A:$A,Items!$AC:$AC,$AE75)))</f>
        <v>Затраты этапа-2 бизнес-процесса</v>
      </c>
      <c r="Q75" s="1" t="str">
        <f>IF(OR($AE75=0,SUMIFS(Items!$A:$A,Items!$AC:$AC,$AE75)=0),0,INDEX(Items!W:W,SUMIFS(Items!$A:$A,Items!$AC:$AC,$AE75)))</f>
        <v>Производственные затраты-4</v>
      </c>
      <c r="U75" s="1">
        <f t="shared" si="5"/>
        <v>2</v>
      </c>
      <c r="X75" s="3">
        <f t="shared" si="6"/>
        <v>1</v>
      </c>
      <c r="AA75" s="1">
        <f>$X75*IF(SUMIFS(dbP!$X:$X,dbP!$Q:$Q,$Q75,dbP!$O:$O,Items!$E$17)=0,0,SUMIFS(dbP!$Y:$Y,dbP!$Q:$Q,$Q75,dbP!$O:$O,Items!$E$17)/SUMIFS(dbP!$X:$X,dbP!$Q:$Q,$Q75,dbP!$O:$O,Items!$E$17))</f>
        <v>2039.9549999999999</v>
      </c>
      <c r="AB75" s="1">
        <f>$X75*IF(SUMIFS(dbP!$X:$X,dbP!$Q:$Q,$Q75,dbP!$O:$O,Items!$E$17)=0,0,SUMIFS(dbP!$Z:$Z,dbP!$Q:$Q,$Q75,dbP!$O:$O,Items!$E$17)/SUMIFS(dbP!$X:$X,dbP!$Q:$Q,$Q75,dbP!$O:$O,Items!$E$17))</f>
        <v>339.99250000000001</v>
      </c>
      <c r="AE75" s="31">
        <f>IF(OR(AE74=0,AE74=MAX(Items!$AC:$AC)),1,AE74+1)</f>
        <v>15</v>
      </c>
    </row>
    <row r="76" spans="1:31" x14ac:dyDescent="0.3">
      <c r="A76" s="41">
        <f>ROW()</f>
        <v>76</v>
      </c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I76" s="1" t="str">
        <f>IF(OR(U76=0,SUMIFS(Lists!$A:$A,Lists!$I:$I,$U76)=0),0,INDEX(Lists!$H:$H,SUMIFS(Lists!$A:$A,Lists!$I:$I,$U76)))</f>
        <v>Продукт-2</v>
      </c>
      <c r="O76" s="1" t="str">
        <f>IF(OR($AE76=0,SUMIFS(Items!$A:$A,Items!$AC:$AC,$AE76)=0),0,INDEX(Items!U:U,SUMIFS(Items!$A:$A,Items!$AC:$AC,$AE76)))</f>
        <v>Себестоимость продаж</v>
      </c>
      <c r="P76" s="1" t="str">
        <f>IF(OR($AE76=0,SUMIFS(Items!$A:$A,Items!$AC:$AC,$AE76)=0),0,INDEX(Items!V:V,SUMIFS(Items!$A:$A,Items!$AC:$AC,$AE76)))</f>
        <v>Затраты этапа-2 бизнес-процесса</v>
      </c>
      <c r="Q76" s="1" t="str">
        <f>IF(OR($AE76=0,SUMIFS(Items!$A:$A,Items!$AC:$AC,$AE76)=0),0,INDEX(Items!W:W,SUMIFS(Items!$A:$A,Items!$AC:$AC,$AE76)))</f>
        <v>Производственные затраты-5</v>
      </c>
      <c r="U76" s="1">
        <f t="shared" si="5"/>
        <v>2</v>
      </c>
      <c r="X76" s="3">
        <f t="shared" si="6"/>
        <v>4</v>
      </c>
      <c r="AA76" s="1">
        <f>$X76*IF(SUMIFS(dbP!$X:$X,dbP!$Q:$Q,$Q76,dbP!$O:$O,Items!$E$17)=0,0,SUMIFS(dbP!$Y:$Y,dbP!$Q:$Q,$Q76,dbP!$O:$O,Items!$E$17)/SUMIFS(dbP!$X:$X,dbP!$Q:$Q,$Q76,dbP!$O:$O,Items!$E$17))</f>
        <v>4158.8059701492539</v>
      </c>
      <c r="AB76" s="1">
        <f>$X76*IF(SUMIFS(dbP!$X:$X,dbP!$Q:$Q,$Q76,dbP!$O:$O,Items!$E$17)=0,0,SUMIFS(dbP!$Z:$Z,dbP!$Q:$Q,$Q76,dbP!$O:$O,Items!$E$17)/SUMIFS(dbP!$X:$X,dbP!$Q:$Q,$Q76,dbP!$O:$O,Items!$E$17))</f>
        <v>693.1343283582089</v>
      </c>
      <c r="AE76" s="31">
        <f>IF(OR(AE75=0,AE75=MAX(Items!$AC:$AC)),1,AE75+1)</f>
        <v>16</v>
      </c>
    </row>
    <row r="77" spans="1:31" x14ac:dyDescent="0.3">
      <c r="A77" s="41">
        <f>ROW()</f>
        <v>77</v>
      </c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I77" s="1" t="str">
        <f>IF(OR(U77=0,SUMIFS(Lists!$A:$A,Lists!$I:$I,$U77)=0),0,INDEX(Lists!$H:$H,SUMIFS(Lists!$A:$A,Lists!$I:$I,$U77)))</f>
        <v>Продукт-2</v>
      </c>
      <c r="O77" s="1" t="str">
        <f>IF(OR($AE77=0,SUMIFS(Items!$A:$A,Items!$AC:$AC,$AE77)=0),0,INDEX(Items!U:U,SUMIFS(Items!$A:$A,Items!$AC:$AC,$AE77)))</f>
        <v>Себестоимость продаж</v>
      </c>
      <c r="P77" s="1" t="str">
        <f>IF(OR($AE77=0,SUMIFS(Items!$A:$A,Items!$AC:$AC,$AE77)=0),0,INDEX(Items!V:V,SUMIFS(Items!$A:$A,Items!$AC:$AC,$AE77)))</f>
        <v>Затраты этапа-2 бизнес-процесса</v>
      </c>
      <c r="Q77" s="1" t="str">
        <f>IF(OR($AE77=0,SUMIFS(Items!$A:$A,Items!$AC:$AC,$AE77)=0),0,INDEX(Items!W:W,SUMIFS(Items!$A:$A,Items!$AC:$AC,$AE77)))</f>
        <v>Производственные затраты-6</v>
      </c>
      <c r="U77" s="1">
        <f t="shared" si="5"/>
        <v>2</v>
      </c>
      <c r="X77" s="3">
        <f t="shared" si="6"/>
        <v>9</v>
      </c>
      <c r="AA77" s="1">
        <f>$X77*IF(SUMIFS(dbP!$X:$X,dbP!$Q:$Q,$Q77,dbP!$O:$O,Items!$E$17)=0,0,SUMIFS(dbP!$Y:$Y,dbP!$Q:$Q,$Q77,dbP!$O:$O,Items!$E$17)/SUMIFS(dbP!$X:$X,dbP!$Q:$Q,$Q77,dbP!$O:$O,Items!$E$17))</f>
        <v>35814.952941176474</v>
      </c>
      <c r="AB77" s="1">
        <f>$X77*IF(SUMIFS(dbP!$X:$X,dbP!$Q:$Q,$Q77,dbP!$O:$O,Items!$E$17)=0,0,SUMIFS(dbP!$Z:$Z,dbP!$Q:$Q,$Q77,dbP!$O:$O,Items!$E$17)/SUMIFS(dbP!$X:$X,dbP!$Q:$Q,$Q77,dbP!$O:$O,Items!$E$17))</f>
        <v>5969.1588235294112</v>
      </c>
      <c r="AE77" s="31">
        <f>IF(OR(AE76=0,AE76=MAX(Items!$AC:$AC)),1,AE76+1)</f>
        <v>17</v>
      </c>
    </row>
    <row r="78" spans="1:31" x14ac:dyDescent="0.3">
      <c r="A78" s="41">
        <f>ROW()</f>
        <v>78</v>
      </c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I78" s="1" t="str">
        <f>IF(OR(U78=0,SUMIFS(Lists!$A:$A,Lists!$I:$I,$U78)=0),0,INDEX(Lists!$H:$H,SUMIFS(Lists!$A:$A,Lists!$I:$I,$U78)))</f>
        <v>Продукт-2</v>
      </c>
      <c r="O78" s="1" t="str">
        <f>IF(OR($AE78=0,SUMIFS(Items!$A:$A,Items!$AC:$AC,$AE78)=0),0,INDEX(Items!U:U,SUMIFS(Items!$A:$A,Items!$AC:$AC,$AE78)))</f>
        <v>Себестоимость продаж</v>
      </c>
      <c r="P78" s="1" t="str">
        <f>IF(OR($AE78=0,SUMIFS(Items!$A:$A,Items!$AC:$AC,$AE78)=0),0,INDEX(Items!V:V,SUMIFS(Items!$A:$A,Items!$AC:$AC,$AE78)))</f>
        <v>Затраты этапа-2 бизнес-процесса</v>
      </c>
      <c r="Q78" s="1" t="str">
        <f>IF(OR($AE78=0,SUMIFS(Items!$A:$A,Items!$AC:$AC,$AE78)=0),0,INDEX(Items!W:W,SUMIFS(Items!$A:$A,Items!$AC:$AC,$AE78)))</f>
        <v>Производственные затраты-7</v>
      </c>
      <c r="U78" s="1">
        <f t="shared" si="5"/>
        <v>2</v>
      </c>
      <c r="X78" s="3">
        <f t="shared" si="6"/>
        <v>5</v>
      </c>
      <c r="AA78" s="1">
        <f>$X78*IF(SUMIFS(dbP!$X:$X,dbP!$Q:$Q,$Q78,dbP!$O:$O,Items!$E$17)=0,0,SUMIFS(dbP!$Y:$Y,dbP!$Q:$Q,$Q78,dbP!$O:$O,Items!$E$17)/SUMIFS(dbP!$X:$X,dbP!$Q:$Q,$Q78,dbP!$O:$O,Items!$E$17))</f>
        <v>18735.951764705882</v>
      </c>
      <c r="AB78" s="1">
        <f>$X78*IF(SUMIFS(dbP!$X:$X,dbP!$Q:$Q,$Q78,dbP!$O:$O,Items!$E$17)=0,0,SUMIFS(dbP!$Z:$Z,dbP!$Q:$Q,$Q78,dbP!$O:$O,Items!$E$17)/SUMIFS(dbP!$X:$X,dbP!$Q:$Q,$Q78,dbP!$O:$O,Items!$E$17))</f>
        <v>3122.6586274509809</v>
      </c>
      <c r="AE78" s="31">
        <f>IF(OR(AE77=0,AE77=MAX(Items!$AC:$AC)),1,AE77+1)</f>
        <v>18</v>
      </c>
    </row>
    <row r="79" spans="1:31" x14ac:dyDescent="0.3">
      <c r="A79" s="41">
        <f>ROW()</f>
        <v>79</v>
      </c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I79" s="1" t="str">
        <f>IF(OR(U79=0,SUMIFS(Lists!$A:$A,Lists!$I:$I,$U79)=0),0,INDEX(Lists!$H:$H,SUMIFS(Lists!$A:$A,Lists!$I:$I,$U79)))</f>
        <v>Продукт-2</v>
      </c>
      <c r="O79" s="1" t="str">
        <f>IF(OR($AE79=0,SUMIFS(Items!$A:$A,Items!$AC:$AC,$AE79)=0),0,INDEX(Items!U:U,SUMIFS(Items!$A:$A,Items!$AC:$AC,$AE79)))</f>
        <v>Себестоимость продаж</v>
      </c>
      <c r="P79" s="1" t="str">
        <f>IF(OR($AE79=0,SUMIFS(Items!$A:$A,Items!$AC:$AC,$AE79)=0),0,INDEX(Items!V:V,SUMIFS(Items!$A:$A,Items!$AC:$AC,$AE79)))</f>
        <v>Затраты этапа-2 бизнес-процесса</v>
      </c>
      <c r="Q79" s="1" t="str">
        <f>IF(OR($AE79=0,SUMIFS(Items!$A:$A,Items!$AC:$AC,$AE79)=0),0,INDEX(Items!W:W,SUMIFS(Items!$A:$A,Items!$AC:$AC,$AE79)))</f>
        <v>Производственные затраты-8</v>
      </c>
      <c r="U79" s="1">
        <f t="shared" si="5"/>
        <v>2</v>
      </c>
      <c r="X79" s="3">
        <f t="shared" si="6"/>
        <v>91</v>
      </c>
      <c r="AA79" s="1">
        <f>$X79*IF(SUMIFS(dbP!$X:$X,dbP!$Q:$Q,$Q79,dbP!$O:$O,Items!$E$17)=0,0,SUMIFS(dbP!$Y:$Y,dbP!$Q:$Q,$Q79,dbP!$O:$O,Items!$E$17)/SUMIFS(dbP!$X:$X,dbP!$Q:$Q,$Q79,dbP!$O:$O,Items!$E$17))</f>
        <v>126886.29709522387</v>
      </c>
      <c r="AB79" s="1">
        <f>$X79*IF(SUMIFS(dbP!$X:$X,dbP!$Q:$Q,$Q79,dbP!$O:$O,Items!$E$17)=0,0,SUMIFS(dbP!$Z:$Z,dbP!$Q:$Q,$Q79,dbP!$O:$O,Items!$E$17)/SUMIFS(dbP!$X:$X,dbP!$Q:$Q,$Q79,dbP!$O:$O,Items!$E$17))</f>
        <v>21147.716182537311</v>
      </c>
      <c r="AE79" s="31">
        <f>IF(OR(AE78=0,AE78=MAX(Items!$AC:$AC)),1,AE78+1)</f>
        <v>19</v>
      </c>
    </row>
    <row r="80" spans="1:31" x14ac:dyDescent="0.3">
      <c r="A80" s="41">
        <f>ROW()</f>
        <v>80</v>
      </c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I80" s="1" t="str">
        <f>IF(OR(U80=0,SUMIFS(Lists!$A:$A,Lists!$I:$I,$U80)=0),0,INDEX(Lists!$H:$H,SUMIFS(Lists!$A:$A,Lists!$I:$I,$U80)))</f>
        <v>Продукт-2</v>
      </c>
      <c r="O80" s="1" t="str">
        <f>IF(OR($AE80=0,SUMIFS(Items!$A:$A,Items!$AC:$AC,$AE80)=0),0,INDEX(Items!U:U,SUMIFS(Items!$A:$A,Items!$AC:$AC,$AE80)))</f>
        <v>Себестоимость продаж</v>
      </c>
      <c r="P80" s="1" t="str">
        <f>IF(OR($AE80=0,SUMIFS(Items!$A:$A,Items!$AC:$AC,$AE80)=0),0,INDEX(Items!V:V,SUMIFS(Items!$A:$A,Items!$AC:$AC,$AE80)))</f>
        <v>Затраты этапа-2 бизнес-процесса</v>
      </c>
      <c r="Q80" s="1" t="str">
        <f>IF(OR($AE80=0,SUMIFS(Items!$A:$A,Items!$AC:$AC,$AE80)=0),0,INDEX(Items!W:W,SUMIFS(Items!$A:$A,Items!$AC:$AC,$AE80)))</f>
        <v>Производственные затраты-9</v>
      </c>
      <c r="U80" s="1">
        <f t="shared" si="5"/>
        <v>2</v>
      </c>
      <c r="X80" s="3">
        <f t="shared" si="6"/>
        <v>6</v>
      </c>
      <c r="AA80" s="1">
        <f>$X80*IF(SUMIFS(dbP!$X:$X,dbP!$Q:$Q,$Q80,dbP!$O:$O,Items!$E$17)=0,0,SUMIFS(dbP!$Y:$Y,dbP!$Q:$Q,$Q80,dbP!$O:$O,Items!$E$17)/SUMIFS(dbP!$X:$X,dbP!$Q:$Q,$Q80,dbP!$O:$O,Items!$E$17))</f>
        <v>7019.1073043478264</v>
      </c>
      <c r="AB80" s="1">
        <f>$X80*IF(SUMIFS(dbP!$X:$X,dbP!$Q:$Q,$Q80,dbP!$O:$O,Items!$E$17)=0,0,SUMIFS(dbP!$Z:$Z,dbP!$Q:$Q,$Q80,dbP!$O:$O,Items!$E$17)/SUMIFS(dbP!$X:$X,dbP!$Q:$Q,$Q80,dbP!$O:$O,Items!$E$17))</f>
        <v>1169.8512173913043</v>
      </c>
      <c r="AE80" s="31">
        <f>IF(OR(AE79=0,AE79=MAX(Items!$AC:$AC)),1,AE79+1)</f>
        <v>20</v>
      </c>
    </row>
    <row r="81" spans="1:31" x14ac:dyDescent="0.3">
      <c r="A81" s="41">
        <f>ROW()</f>
        <v>81</v>
      </c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I81" s="1" t="str">
        <f>IF(OR(U81=0,SUMIFS(Lists!$A:$A,Lists!$I:$I,$U81)=0),0,INDEX(Lists!$H:$H,SUMIFS(Lists!$A:$A,Lists!$I:$I,$U81)))</f>
        <v>Продукт-2</v>
      </c>
      <c r="O81" s="1" t="str">
        <f>IF(OR($AE81=0,SUMIFS(Items!$A:$A,Items!$AC:$AC,$AE81)=0),0,INDEX(Items!U:U,SUMIFS(Items!$A:$A,Items!$AC:$AC,$AE81)))</f>
        <v>Себестоимость продаж</v>
      </c>
      <c r="P81" s="1" t="str">
        <f>IF(OR($AE81=0,SUMIFS(Items!$A:$A,Items!$AC:$AC,$AE81)=0),0,INDEX(Items!V:V,SUMIFS(Items!$A:$A,Items!$AC:$AC,$AE81)))</f>
        <v>Затраты этапа-2 бизнес-процесса</v>
      </c>
      <c r="Q81" s="1" t="str">
        <f>IF(OR($AE81=0,SUMIFS(Items!$A:$A,Items!$AC:$AC,$AE81)=0),0,INDEX(Items!W:W,SUMIFS(Items!$A:$A,Items!$AC:$AC,$AE81)))</f>
        <v>Производственные затраты-10</v>
      </c>
      <c r="U81" s="1">
        <f t="shared" si="5"/>
        <v>2</v>
      </c>
      <c r="X81" s="3">
        <f t="shared" si="6"/>
        <v>5</v>
      </c>
      <c r="AA81" s="1">
        <f>$X81*IF(SUMIFS(dbP!$X:$X,dbP!$Q:$Q,$Q81,dbP!$O:$O,Items!$E$17)=0,0,SUMIFS(dbP!$Y:$Y,dbP!$Q:$Q,$Q81,dbP!$O:$O,Items!$E$17)/SUMIFS(dbP!$X:$X,dbP!$Q:$Q,$Q81,dbP!$O:$O,Items!$E$17))</f>
        <v>20509.478759649122</v>
      </c>
      <c r="AB81" s="1">
        <f>$X81*IF(SUMIFS(dbP!$X:$X,dbP!$Q:$Q,$Q81,dbP!$O:$O,Items!$E$17)=0,0,SUMIFS(dbP!$Z:$Z,dbP!$Q:$Q,$Q81,dbP!$O:$O,Items!$E$17)/SUMIFS(dbP!$X:$X,dbP!$Q:$Q,$Q81,dbP!$O:$O,Items!$E$17))</f>
        <v>3418.2464599415207</v>
      </c>
      <c r="AE81" s="31">
        <f>IF(OR(AE80=0,AE80=MAX(Items!$AC:$AC)),1,AE80+1)</f>
        <v>21</v>
      </c>
    </row>
    <row r="82" spans="1:31" x14ac:dyDescent="0.3">
      <c r="A82" s="41">
        <f>ROW()</f>
        <v>82</v>
      </c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I82" s="1" t="str">
        <f>IF(OR(U82=0,SUMIFS(Lists!$A:$A,Lists!$I:$I,$U82)=0),0,INDEX(Lists!$H:$H,SUMIFS(Lists!$A:$A,Lists!$I:$I,$U82)))</f>
        <v>Продукт-2</v>
      </c>
      <c r="O82" s="1" t="str">
        <f>IF(OR($AE82=0,SUMIFS(Items!$A:$A,Items!$AC:$AC,$AE82)=0),0,INDEX(Items!U:U,SUMIFS(Items!$A:$A,Items!$AC:$AC,$AE82)))</f>
        <v>Себестоимость продаж</v>
      </c>
      <c r="P82" s="1" t="str">
        <f>IF(OR($AE82=0,SUMIFS(Items!$A:$A,Items!$AC:$AC,$AE82)=0),0,INDEX(Items!V:V,SUMIFS(Items!$A:$A,Items!$AC:$AC,$AE82)))</f>
        <v>Затраты этапа-3 бизнес-процесса</v>
      </c>
      <c r="Q82" s="1" t="str">
        <f>IF(OR($AE82=0,SUMIFS(Items!$A:$A,Items!$AC:$AC,$AE82)=0),0,INDEX(Items!W:W,SUMIFS(Items!$A:$A,Items!$AC:$AC,$AE82)))</f>
        <v>Производственные затраты-11</v>
      </c>
      <c r="U82" s="1">
        <f t="shared" si="5"/>
        <v>2</v>
      </c>
      <c r="X82" s="3">
        <f t="shared" si="6"/>
        <v>2</v>
      </c>
      <c r="AA82" s="1">
        <f>$X82*IF(SUMIFS(dbP!$X:$X,dbP!$Q:$Q,$Q82,dbP!$O:$O,Items!$E$17)=0,0,SUMIFS(dbP!$Y:$Y,dbP!$Q:$Q,$Q82,dbP!$O:$O,Items!$E$17)/SUMIFS(dbP!$X:$X,dbP!$Q:$Q,$Q82,dbP!$O:$O,Items!$E$17))</f>
        <v>10176.654418102327</v>
      </c>
      <c r="AB82" s="1">
        <f>$X82*IF(SUMIFS(dbP!$X:$X,dbP!$Q:$Q,$Q82,dbP!$O:$O,Items!$E$17)=0,0,SUMIFS(dbP!$Z:$Z,dbP!$Q:$Q,$Q82,dbP!$O:$O,Items!$E$17)/SUMIFS(dbP!$X:$X,dbP!$Q:$Q,$Q82,dbP!$O:$O,Items!$E$17))</f>
        <v>1696.1090696837211</v>
      </c>
      <c r="AE82" s="31">
        <f>IF(OR(AE81=0,AE81=MAX(Items!$AC:$AC)),1,AE81+1)</f>
        <v>22</v>
      </c>
    </row>
    <row r="83" spans="1:31" x14ac:dyDescent="0.3">
      <c r="A83" s="41">
        <f>ROW()</f>
        <v>83</v>
      </c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I83" s="1" t="str">
        <f>IF(OR(U83=0,SUMIFS(Lists!$A:$A,Lists!$I:$I,$U83)=0),0,INDEX(Lists!$H:$H,SUMIFS(Lists!$A:$A,Lists!$I:$I,$U83)))</f>
        <v>Продукт-2</v>
      </c>
      <c r="O83" s="1" t="str">
        <f>IF(OR($AE83=0,SUMIFS(Items!$A:$A,Items!$AC:$AC,$AE83)=0),0,INDEX(Items!U:U,SUMIFS(Items!$A:$A,Items!$AC:$AC,$AE83)))</f>
        <v>Себестоимость продаж</v>
      </c>
      <c r="P83" s="1" t="str">
        <f>IF(OR($AE83=0,SUMIFS(Items!$A:$A,Items!$AC:$AC,$AE83)=0),0,INDEX(Items!V:V,SUMIFS(Items!$A:$A,Items!$AC:$AC,$AE83)))</f>
        <v>Затраты этапа-3 бизнес-процесса</v>
      </c>
      <c r="Q83" s="1" t="str">
        <f>IF(OR($AE83=0,SUMIFS(Items!$A:$A,Items!$AC:$AC,$AE83)=0),0,INDEX(Items!W:W,SUMIFS(Items!$A:$A,Items!$AC:$AC,$AE83)))</f>
        <v>Производственные затраты-12</v>
      </c>
      <c r="U83" s="1">
        <f t="shared" si="5"/>
        <v>2</v>
      </c>
      <c r="X83" s="3">
        <v>1</v>
      </c>
      <c r="AA83" s="1">
        <f>$X83*IF(SUMIFS(dbP!$X:$X,dbP!$Q:$Q,$Q83,dbP!$O:$O,Items!$E$17)=0,0,SUMIFS(dbP!$Y:$Y,dbP!$Q:$Q,$Q83,dbP!$O:$O,Items!$E$17)/SUMIFS(dbP!$X:$X,dbP!$Q:$Q,$Q83,dbP!$O:$O,Items!$E$17))</f>
        <v>1101.4925373134329</v>
      </c>
      <c r="AB83" s="1">
        <f>$X83*IF(SUMIFS(dbP!$X:$X,dbP!$Q:$Q,$Q83,dbP!$O:$O,Items!$E$17)=0,0,SUMIFS(dbP!$Z:$Z,dbP!$Q:$Q,$Q83,dbP!$O:$O,Items!$E$17)/SUMIFS(dbP!$X:$X,dbP!$Q:$Q,$Q83,dbP!$O:$O,Items!$E$17))</f>
        <v>183.58208955223881</v>
      </c>
      <c r="AE83" s="31">
        <f>IF(OR(AE82=0,AE82=MAX(Items!$AC:$AC)),1,AE82+1)</f>
        <v>23</v>
      </c>
    </row>
    <row r="84" spans="1:31" x14ac:dyDescent="0.3">
      <c r="A84" s="41">
        <f>ROW()</f>
        <v>84</v>
      </c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I84" s="1" t="str">
        <f>IF(OR(U84=0,SUMIFS(Lists!$A:$A,Lists!$I:$I,$U84)=0),0,INDEX(Lists!$H:$H,SUMIFS(Lists!$A:$A,Lists!$I:$I,$U84)))</f>
        <v>Продукт-2</v>
      </c>
      <c r="O84" s="1" t="str">
        <f>IF(OR($AE84=0,SUMIFS(Items!$A:$A,Items!$AC:$AC,$AE84)=0),0,INDEX(Items!U:U,SUMIFS(Items!$A:$A,Items!$AC:$AC,$AE84)))</f>
        <v>Себестоимость продаж</v>
      </c>
      <c r="P84" s="1" t="str">
        <f>IF(OR($AE84=0,SUMIFS(Items!$A:$A,Items!$AC:$AC,$AE84)=0),0,INDEX(Items!V:V,SUMIFS(Items!$A:$A,Items!$AC:$AC,$AE84)))</f>
        <v>Затраты этапа-3 бизнес-процесса</v>
      </c>
      <c r="Q84" s="1" t="str">
        <f>IF(OR($AE84=0,SUMIFS(Items!$A:$A,Items!$AC:$AC,$AE84)=0),0,INDEX(Items!W:W,SUMIFS(Items!$A:$A,Items!$AC:$AC,$AE84)))</f>
        <v>Производственные затраты-13</v>
      </c>
      <c r="U84" s="1">
        <f t="shared" si="5"/>
        <v>2</v>
      </c>
      <c r="X84" s="3">
        <v>6</v>
      </c>
      <c r="AA84" s="1">
        <f>$X84*IF(SUMIFS(dbP!$X:$X,dbP!$Q:$Q,$Q84,dbP!$O:$O,Items!$E$17)=0,0,SUMIFS(dbP!$Y:$Y,dbP!$Q:$Q,$Q84,dbP!$O:$O,Items!$E$17)/SUMIFS(dbP!$X:$X,dbP!$Q:$Q,$Q84,dbP!$O:$O,Items!$E$17))</f>
        <v>7037.5939849624065</v>
      </c>
      <c r="AB84" s="1">
        <f>$X84*IF(SUMIFS(dbP!$X:$X,dbP!$Q:$Q,$Q84,dbP!$O:$O,Items!$E$17)=0,0,SUMIFS(dbP!$Z:$Z,dbP!$Q:$Q,$Q84,dbP!$O:$O,Items!$E$17)/SUMIFS(dbP!$X:$X,dbP!$Q:$Q,$Q84,dbP!$O:$O,Items!$E$17))</f>
        <v>1172.9323308270677</v>
      </c>
      <c r="AE84" s="31">
        <f>IF(OR(AE83=0,AE83=MAX(Items!$AC:$AC)),1,AE83+1)</f>
        <v>24</v>
      </c>
    </row>
    <row r="85" spans="1:31" x14ac:dyDescent="0.3">
      <c r="A85" s="41">
        <f>ROW()</f>
        <v>85</v>
      </c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I85" s="1" t="str">
        <f>IF(OR(U85=0,SUMIFS(Lists!$A:$A,Lists!$I:$I,$U85)=0),0,INDEX(Lists!$H:$H,SUMIFS(Lists!$A:$A,Lists!$I:$I,$U85)))</f>
        <v>Продукт-2</v>
      </c>
      <c r="O85" s="1" t="str">
        <f>IF(OR($AE85=0,SUMIFS(Items!$A:$A,Items!$AC:$AC,$AE85)=0),0,INDEX(Items!U:U,SUMIFS(Items!$A:$A,Items!$AC:$AC,$AE85)))</f>
        <v>Себестоимость продаж</v>
      </c>
      <c r="P85" s="1" t="str">
        <f>IF(OR($AE85=0,SUMIFS(Items!$A:$A,Items!$AC:$AC,$AE85)=0),0,INDEX(Items!V:V,SUMIFS(Items!$A:$A,Items!$AC:$AC,$AE85)))</f>
        <v>Затраты этапа-3 бизнес-процесса</v>
      </c>
      <c r="Q85" s="1" t="str">
        <f>IF(OR($AE85=0,SUMIFS(Items!$A:$A,Items!$AC:$AC,$AE85)=0),0,INDEX(Items!W:W,SUMIFS(Items!$A:$A,Items!$AC:$AC,$AE85)))</f>
        <v>Производственные затраты-14</v>
      </c>
      <c r="U85" s="1">
        <f t="shared" si="5"/>
        <v>2</v>
      </c>
      <c r="X85" s="3">
        <v>2</v>
      </c>
      <c r="AA85" s="1">
        <f>$X85*IF(SUMIFS(dbP!$X:$X,dbP!$Q:$Q,$Q85,dbP!$O:$O,Items!$E$17)=0,0,SUMIFS(dbP!$Y:$Y,dbP!$Q:$Q,$Q85,dbP!$O:$O,Items!$E$17)/SUMIFS(dbP!$X:$X,dbP!$Q:$Q,$Q85,dbP!$O:$O,Items!$E$17))</f>
        <v>5505.9649122807014</v>
      </c>
      <c r="AB85" s="1">
        <f>$X85*IF(SUMIFS(dbP!$X:$X,dbP!$Q:$Q,$Q85,dbP!$O:$O,Items!$E$17)=0,0,SUMIFS(dbP!$Z:$Z,dbP!$Q:$Q,$Q85,dbP!$O:$O,Items!$E$17)/SUMIFS(dbP!$X:$X,dbP!$Q:$Q,$Q85,dbP!$O:$O,Items!$E$17))</f>
        <v>917.66081871345023</v>
      </c>
      <c r="AE85" s="31">
        <f>IF(OR(AE84=0,AE84=MAX(Items!$AC:$AC)),1,AE84+1)</f>
        <v>25</v>
      </c>
    </row>
    <row r="86" spans="1:31" x14ac:dyDescent="0.3">
      <c r="A86" s="41">
        <f>ROW()</f>
        <v>86</v>
      </c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I86" s="1" t="str">
        <f>IF(OR(U86=0,SUMIFS(Lists!$A:$A,Lists!$I:$I,$U86)=0),0,INDEX(Lists!$H:$H,SUMIFS(Lists!$A:$A,Lists!$I:$I,$U86)))</f>
        <v>Продукт-2</v>
      </c>
      <c r="O86" s="1" t="str">
        <f>IF(OR($AE86=0,SUMIFS(Items!$A:$A,Items!$AC:$AC,$AE86)=0),0,INDEX(Items!U:U,SUMIFS(Items!$A:$A,Items!$AC:$AC,$AE86)))</f>
        <v>Себестоимость продаж</v>
      </c>
      <c r="P86" s="1" t="str">
        <f>IF(OR($AE86=0,SUMIFS(Items!$A:$A,Items!$AC:$AC,$AE86)=0),0,INDEX(Items!V:V,SUMIFS(Items!$A:$A,Items!$AC:$AC,$AE86)))</f>
        <v>Затраты этапа-3 бизнес-процесса</v>
      </c>
      <c r="Q86" s="1" t="str">
        <f>IF(OR($AE86=0,SUMIFS(Items!$A:$A,Items!$AC:$AC,$AE86)=0),0,INDEX(Items!W:W,SUMIFS(Items!$A:$A,Items!$AC:$AC,$AE86)))</f>
        <v>Производственные затраты-15</v>
      </c>
      <c r="U86" s="1">
        <f t="shared" si="5"/>
        <v>2</v>
      </c>
      <c r="X86" s="3">
        <v>88</v>
      </c>
      <c r="AA86" s="1">
        <f>$X86*IF(SUMIFS(dbP!$X:$X,dbP!$Q:$Q,$Q86,dbP!$O:$O,Items!$E$17)=0,0,SUMIFS(dbP!$Y:$Y,dbP!$Q:$Q,$Q86,dbP!$O:$O,Items!$E$17)/SUMIFS(dbP!$X:$X,dbP!$Q:$Q,$Q86,dbP!$O:$O,Items!$E$17))</f>
        <v>80782.218000000008</v>
      </c>
      <c r="AB86" s="1">
        <f>$X86*IF(SUMIFS(dbP!$X:$X,dbP!$Q:$Q,$Q86,dbP!$O:$O,Items!$E$17)=0,0,SUMIFS(dbP!$Z:$Z,dbP!$Q:$Q,$Q86,dbP!$O:$O,Items!$E$17)/SUMIFS(dbP!$X:$X,dbP!$Q:$Q,$Q86,dbP!$O:$O,Items!$E$17))</f>
        <v>13463.703000000001</v>
      </c>
      <c r="AE86" s="31">
        <f>IF(OR(AE85=0,AE85=MAX(Items!$AC:$AC)),1,AE85+1)</f>
        <v>26</v>
      </c>
    </row>
    <row r="87" spans="1:31" x14ac:dyDescent="0.3">
      <c r="A87" s="41">
        <f>ROW()</f>
        <v>87</v>
      </c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I87" s="1" t="str">
        <f>IF(OR(U87=0,SUMIFS(Lists!$A:$A,Lists!$I:$I,$U87)=0),0,INDEX(Lists!$H:$H,SUMIFS(Lists!$A:$A,Lists!$I:$I,$U87)))</f>
        <v>Продукт-2</v>
      </c>
      <c r="O87" s="1" t="str">
        <f>IF(OR($AE87=0,SUMIFS(Items!$A:$A,Items!$AC:$AC,$AE87)=0),0,INDEX(Items!U:U,SUMIFS(Items!$A:$A,Items!$AC:$AC,$AE87)))</f>
        <v>Себестоимость продаж</v>
      </c>
      <c r="P87" s="1" t="str">
        <f>IF(OR($AE87=0,SUMIFS(Items!$A:$A,Items!$AC:$AC,$AE87)=0),0,INDEX(Items!V:V,SUMIFS(Items!$A:$A,Items!$AC:$AC,$AE87)))</f>
        <v>Затраты этапа-3 бизнес-процесса</v>
      </c>
      <c r="Q87" s="1" t="str">
        <f>IF(OR($AE87=0,SUMIFS(Items!$A:$A,Items!$AC:$AC,$AE87)=0),0,INDEX(Items!W:W,SUMIFS(Items!$A:$A,Items!$AC:$AC,$AE87)))</f>
        <v>Производственные затраты-16</v>
      </c>
      <c r="U87" s="1">
        <f t="shared" si="5"/>
        <v>2</v>
      </c>
      <c r="X87" s="3">
        <v>3</v>
      </c>
      <c r="AA87" s="1">
        <f>$X87*IF(SUMIFS(dbP!$X:$X,dbP!$Q:$Q,$Q87,dbP!$O:$O,Items!$E$17)=0,0,SUMIFS(dbP!$Y:$Y,dbP!$Q:$Q,$Q87,dbP!$O:$O,Items!$E$17)/SUMIFS(dbP!$X:$X,dbP!$Q:$Q,$Q87,dbP!$O:$O,Items!$E$17))</f>
        <v>3798.7004926108375</v>
      </c>
      <c r="AB87" s="1">
        <f>$X87*IF(SUMIFS(dbP!$X:$X,dbP!$Q:$Q,$Q87,dbP!$O:$O,Items!$E$17)=0,0,SUMIFS(dbP!$Z:$Z,dbP!$Q:$Q,$Q87,dbP!$O:$O,Items!$E$17)/SUMIFS(dbP!$X:$X,dbP!$Q:$Q,$Q87,dbP!$O:$O,Items!$E$17))</f>
        <v>633.11674876847292</v>
      </c>
      <c r="AE87" s="31">
        <f>IF(OR(AE86=0,AE86=MAX(Items!$AC:$AC)),1,AE86+1)</f>
        <v>27</v>
      </c>
    </row>
    <row r="88" spans="1:31" x14ac:dyDescent="0.3">
      <c r="A88" s="41">
        <f>ROW()</f>
        <v>88</v>
      </c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I88" s="1" t="str">
        <f>IF(OR(U88=0,SUMIFS(Lists!$A:$A,Lists!$I:$I,$U88)=0),0,INDEX(Lists!$H:$H,SUMIFS(Lists!$A:$A,Lists!$I:$I,$U88)))</f>
        <v>Продукт-2</v>
      </c>
      <c r="O88" s="1" t="str">
        <f>IF(OR($AE88=0,SUMIFS(Items!$A:$A,Items!$AC:$AC,$AE88)=0),0,INDEX(Items!U:U,SUMIFS(Items!$A:$A,Items!$AC:$AC,$AE88)))</f>
        <v>Себестоимость продаж</v>
      </c>
      <c r="P88" s="1" t="str">
        <f>IF(OR($AE88=0,SUMIFS(Items!$A:$A,Items!$AC:$AC,$AE88)=0),0,INDEX(Items!V:V,SUMIFS(Items!$A:$A,Items!$AC:$AC,$AE88)))</f>
        <v>Затраты этапа-3 бизнес-процесса</v>
      </c>
      <c r="Q88" s="1" t="str">
        <f>IF(OR($AE88=0,SUMIFS(Items!$A:$A,Items!$AC:$AC,$AE88)=0),0,INDEX(Items!W:W,SUMIFS(Items!$A:$A,Items!$AC:$AC,$AE88)))</f>
        <v>Производственные затраты-17</v>
      </c>
      <c r="U88" s="1">
        <f t="shared" si="5"/>
        <v>2</v>
      </c>
      <c r="X88" s="3">
        <v>5</v>
      </c>
      <c r="AA88" s="1">
        <f>$X88*IF(SUMIFS(dbP!$X:$X,dbP!$Q:$Q,$Q88,dbP!$O:$O,Items!$E$17)=0,0,SUMIFS(dbP!$Y:$Y,dbP!$Q:$Q,$Q88,dbP!$O:$O,Items!$E$17)/SUMIFS(dbP!$X:$X,dbP!$Q:$Q,$Q88,dbP!$O:$O,Items!$E$17))</f>
        <v>17591.48076923077</v>
      </c>
      <c r="AB88" s="1">
        <f>$X88*IF(SUMIFS(dbP!$X:$X,dbP!$Q:$Q,$Q88,dbP!$O:$O,Items!$E$17)=0,0,SUMIFS(dbP!$Z:$Z,dbP!$Q:$Q,$Q88,dbP!$O:$O,Items!$E$17)/SUMIFS(dbP!$X:$X,dbP!$Q:$Q,$Q88,dbP!$O:$O,Items!$E$17))</f>
        <v>2931.9134615384614</v>
      </c>
      <c r="AE88" s="31">
        <f>IF(OR(AE87=0,AE87=MAX(Items!$AC:$AC)),1,AE87+1)</f>
        <v>28</v>
      </c>
    </row>
    <row r="89" spans="1:31" x14ac:dyDescent="0.3">
      <c r="A89" s="41">
        <f>ROW()</f>
        <v>89</v>
      </c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I89" s="1" t="str">
        <f>IF(OR(U89=0,SUMIFS(Lists!$A:$A,Lists!$I:$I,$U89)=0),0,INDEX(Lists!$H:$H,SUMIFS(Lists!$A:$A,Lists!$I:$I,$U89)))</f>
        <v>Продукт-2</v>
      </c>
      <c r="O89" s="1" t="str">
        <f>IF(OR($AE89=0,SUMIFS(Items!$A:$A,Items!$AC:$AC,$AE89)=0),0,INDEX(Items!U:U,SUMIFS(Items!$A:$A,Items!$AC:$AC,$AE89)))</f>
        <v>Себестоимость продаж</v>
      </c>
      <c r="P89" s="1" t="str">
        <f>IF(OR($AE89=0,SUMIFS(Items!$A:$A,Items!$AC:$AC,$AE89)=0),0,INDEX(Items!V:V,SUMIFS(Items!$A:$A,Items!$AC:$AC,$AE89)))</f>
        <v>Затраты этапа-3 бизнес-процесса</v>
      </c>
      <c r="Q89" s="1" t="str">
        <f>IF(OR($AE89=0,SUMIFS(Items!$A:$A,Items!$AC:$AC,$AE89)=0),0,INDEX(Items!W:W,SUMIFS(Items!$A:$A,Items!$AC:$AC,$AE89)))</f>
        <v>Производственные затраты-18</v>
      </c>
      <c r="U89" s="1">
        <f t="shared" si="5"/>
        <v>2</v>
      </c>
      <c r="X89" s="3">
        <v>2</v>
      </c>
      <c r="AA89" s="1">
        <f>$X89*IF(SUMIFS(dbP!$X:$X,dbP!$Q:$Q,$Q89,dbP!$O:$O,Items!$E$17)=0,0,SUMIFS(dbP!$Y:$Y,dbP!$Q:$Q,$Q89,dbP!$O:$O,Items!$E$17)/SUMIFS(dbP!$X:$X,dbP!$Q:$Q,$Q89,dbP!$O:$O,Items!$E$17))</f>
        <v>7102.2238431372552</v>
      </c>
      <c r="AB89" s="1">
        <f>$X89*IF(SUMIFS(dbP!$X:$X,dbP!$Q:$Q,$Q89,dbP!$O:$O,Items!$E$17)=0,0,SUMIFS(dbP!$Z:$Z,dbP!$Q:$Q,$Q89,dbP!$O:$O,Items!$E$17)/SUMIFS(dbP!$X:$X,dbP!$Q:$Q,$Q89,dbP!$O:$O,Items!$E$17))</f>
        <v>1183.7039738562094</v>
      </c>
      <c r="AE89" s="31">
        <f>IF(OR(AE88=0,AE88=MAX(Items!$AC:$AC)),1,AE88+1)</f>
        <v>29</v>
      </c>
    </row>
    <row r="90" spans="1:31" x14ac:dyDescent="0.3">
      <c r="A90" s="41">
        <f>ROW()</f>
        <v>90</v>
      </c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I90" s="1" t="str">
        <f>IF(OR(U90=0,SUMIFS(Lists!$A:$A,Lists!$I:$I,$U90)=0),0,INDEX(Lists!$H:$H,SUMIFS(Lists!$A:$A,Lists!$I:$I,$U90)))</f>
        <v>Продукт-2</v>
      </c>
      <c r="O90" s="1" t="str">
        <f>IF(OR($AE90=0,SUMIFS(Items!$A:$A,Items!$AC:$AC,$AE90)=0),0,INDEX(Items!U:U,SUMIFS(Items!$A:$A,Items!$AC:$AC,$AE90)))</f>
        <v>Себестоимость продаж</v>
      </c>
      <c r="P90" s="1" t="str">
        <f>IF(OR($AE90=0,SUMIFS(Items!$A:$A,Items!$AC:$AC,$AE90)=0),0,INDEX(Items!V:V,SUMIFS(Items!$A:$A,Items!$AC:$AC,$AE90)))</f>
        <v>Затраты этапа-3 бизнес-процесса</v>
      </c>
      <c r="Q90" s="1" t="str">
        <f>IF(OR($AE90=0,SUMIFS(Items!$A:$A,Items!$AC:$AC,$AE90)=0),0,INDEX(Items!W:W,SUMIFS(Items!$A:$A,Items!$AC:$AC,$AE90)))</f>
        <v>Производственные затраты-19</v>
      </c>
      <c r="U90" s="1">
        <f t="shared" si="5"/>
        <v>2</v>
      </c>
      <c r="X90" s="3">
        <v>0</v>
      </c>
      <c r="AA90" s="1">
        <f>$X90*IF(SUMIFS(dbP!$X:$X,dbP!$Q:$Q,$Q90,dbP!$O:$O,Items!$E$17)=0,0,SUMIFS(dbP!$Y:$Y,dbP!$Q:$Q,$Q90,dbP!$O:$O,Items!$E$17)/SUMIFS(dbP!$X:$X,dbP!$Q:$Q,$Q90,dbP!$O:$O,Items!$E$17))</f>
        <v>0</v>
      </c>
      <c r="AB90" s="1">
        <f>$X90*IF(SUMIFS(dbP!$X:$X,dbP!$Q:$Q,$Q90,dbP!$O:$O,Items!$E$17)=0,0,SUMIFS(dbP!$Z:$Z,dbP!$Q:$Q,$Q90,dbP!$O:$O,Items!$E$17)/SUMIFS(dbP!$X:$X,dbP!$Q:$Q,$Q90,dbP!$O:$O,Items!$E$17))</f>
        <v>0</v>
      </c>
      <c r="AE90" s="31">
        <f>IF(OR(AE89=0,AE89=MAX(Items!$AC:$AC)),1,AE89+1)</f>
        <v>30</v>
      </c>
    </row>
    <row r="91" spans="1:31" x14ac:dyDescent="0.3">
      <c r="A91" s="41">
        <f>ROW()</f>
        <v>91</v>
      </c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I91" s="1" t="str">
        <f>IF(OR(U91=0,SUMIFS(Lists!$A:$A,Lists!$I:$I,$U91)=0),0,INDEX(Lists!$H:$H,SUMIFS(Lists!$A:$A,Lists!$I:$I,$U91)))</f>
        <v>Продукт-2</v>
      </c>
      <c r="O91" s="1" t="str">
        <f>IF(OR($AE91=0,SUMIFS(Items!$A:$A,Items!$AC:$AC,$AE91)=0),0,INDEX(Items!U:U,SUMIFS(Items!$A:$A,Items!$AC:$AC,$AE91)))</f>
        <v>Себестоимость продаж</v>
      </c>
      <c r="P91" s="1" t="str">
        <f>IF(OR($AE91=0,SUMIFS(Items!$A:$A,Items!$AC:$AC,$AE91)=0),0,INDEX(Items!V:V,SUMIFS(Items!$A:$A,Items!$AC:$AC,$AE91)))</f>
        <v>Затраты этапа-3 бизнес-процесса</v>
      </c>
      <c r="Q91" s="1" t="str">
        <f>IF(OR($AE91=0,SUMIFS(Items!$A:$A,Items!$AC:$AC,$AE91)=0),0,INDEX(Items!W:W,SUMIFS(Items!$A:$A,Items!$AC:$AC,$AE91)))</f>
        <v>Производственные затраты-20</v>
      </c>
      <c r="U91" s="1">
        <f t="shared" si="5"/>
        <v>2</v>
      </c>
      <c r="X91" s="3">
        <v>4</v>
      </c>
      <c r="AA91" s="1">
        <f>$X91*IF(SUMIFS(dbP!$X:$X,dbP!$Q:$Q,$Q91,dbP!$O:$O,Items!$E$17)=0,0,SUMIFS(dbP!$Y:$Y,dbP!$Q:$Q,$Q91,dbP!$O:$O,Items!$E$17)/SUMIFS(dbP!$X:$X,dbP!$Q:$Q,$Q91,dbP!$O:$O,Items!$E$17))</f>
        <v>5700.5898269856452</v>
      </c>
      <c r="AB91" s="1">
        <f>$X91*IF(SUMIFS(dbP!$X:$X,dbP!$Q:$Q,$Q91,dbP!$O:$O,Items!$E$17)=0,0,SUMIFS(dbP!$Z:$Z,dbP!$Q:$Q,$Q91,dbP!$O:$O,Items!$E$17)/SUMIFS(dbP!$X:$X,dbP!$Q:$Q,$Q91,dbP!$O:$O,Items!$E$17))</f>
        <v>950.09830449760761</v>
      </c>
      <c r="AE91" s="31">
        <f>IF(OR(AE90=0,AE90=MAX(Items!$AC:$AC)),1,AE90+1)</f>
        <v>31</v>
      </c>
    </row>
    <row r="92" spans="1:31" x14ac:dyDescent="0.3">
      <c r="A92" s="41">
        <f>ROW()</f>
        <v>92</v>
      </c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I92" s="1" t="str">
        <f>IF(OR(U92=0,SUMIFS(Lists!$A:$A,Lists!$I:$I,$U92)=0),0,INDEX(Lists!$H:$H,SUMIFS(Lists!$A:$A,Lists!$I:$I,$U92)))</f>
        <v>Продукт-2</v>
      </c>
      <c r="O92" s="1" t="str">
        <f>IF(OR($AE92=0,SUMIFS(Items!$A:$A,Items!$AC:$AC,$AE92)=0),0,INDEX(Items!U:U,SUMIFS(Items!$A:$A,Items!$AC:$AC,$AE92)))</f>
        <v>Себестоимость продаж</v>
      </c>
      <c r="P92" s="1" t="str">
        <f>IF(OR($AE92=0,SUMIFS(Items!$A:$A,Items!$AC:$AC,$AE92)=0),0,INDEX(Items!V:V,SUMIFS(Items!$A:$A,Items!$AC:$AC,$AE92)))</f>
        <v>Затраты этапа-3 бизнес-процесса</v>
      </c>
      <c r="Q92" s="1" t="str">
        <f>IF(OR($AE92=0,SUMIFS(Items!$A:$A,Items!$AC:$AC,$AE92)=0),0,INDEX(Items!W:W,SUMIFS(Items!$A:$A,Items!$AC:$AC,$AE92)))</f>
        <v>Производственные затраты-21</v>
      </c>
      <c r="U92" s="1">
        <f t="shared" si="5"/>
        <v>2</v>
      </c>
      <c r="X92" s="3">
        <v>2</v>
      </c>
      <c r="AA92" s="1">
        <f>$X92*IF(SUMIFS(dbP!$X:$X,dbP!$Q:$Q,$Q92,dbP!$O:$O,Items!$E$17)=0,0,SUMIFS(dbP!$Y:$Y,dbP!$Q:$Q,$Q92,dbP!$O:$O,Items!$E$17)/SUMIFS(dbP!$X:$X,dbP!$Q:$Q,$Q92,dbP!$O:$O,Items!$E$17))</f>
        <v>8068.2285984905666</v>
      </c>
      <c r="AB92" s="1">
        <f>$X92*IF(SUMIFS(dbP!$X:$X,dbP!$Q:$Q,$Q92,dbP!$O:$O,Items!$E$17)=0,0,SUMIFS(dbP!$Z:$Z,dbP!$Q:$Q,$Q92,dbP!$O:$O,Items!$E$17)/SUMIFS(dbP!$X:$X,dbP!$Q:$Q,$Q92,dbP!$O:$O,Items!$E$17))</f>
        <v>1344.7047664150946</v>
      </c>
      <c r="AE92" s="31">
        <f>IF(OR(AE91=0,AE91=MAX(Items!$AC:$AC)),1,AE91+1)</f>
        <v>32</v>
      </c>
    </row>
    <row r="93" spans="1:31" x14ac:dyDescent="0.3">
      <c r="A93" s="41">
        <f>ROW()</f>
        <v>93</v>
      </c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I93" s="1" t="str">
        <f>IF(OR(U93=0,SUMIFS(Lists!$A:$A,Lists!$I:$I,$U93)=0),0,INDEX(Lists!$H:$H,SUMIFS(Lists!$A:$A,Lists!$I:$I,$U93)))</f>
        <v>Продукт-2</v>
      </c>
      <c r="O93" s="1" t="str">
        <f>IF(OR($AE93=0,SUMIFS(Items!$A:$A,Items!$AC:$AC,$AE93)=0),0,INDEX(Items!U:U,SUMIFS(Items!$A:$A,Items!$AC:$AC,$AE93)))</f>
        <v>Себестоимость продаж</v>
      </c>
      <c r="P93" s="1" t="str">
        <f>IF(OR($AE93=0,SUMIFS(Items!$A:$A,Items!$AC:$AC,$AE93)=0),0,INDEX(Items!V:V,SUMIFS(Items!$A:$A,Items!$AC:$AC,$AE93)))</f>
        <v>Затраты этапа-3 бизнес-процесса</v>
      </c>
      <c r="Q93" s="1" t="str">
        <f>IF(OR($AE93=0,SUMIFS(Items!$A:$A,Items!$AC:$AC,$AE93)=0),0,INDEX(Items!W:W,SUMIFS(Items!$A:$A,Items!$AC:$AC,$AE93)))</f>
        <v>Производственные затраты-22</v>
      </c>
      <c r="U93" s="1">
        <f t="shared" si="5"/>
        <v>2</v>
      </c>
      <c r="X93" s="3">
        <v>0</v>
      </c>
      <c r="AA93" s="1">
        <f>$X93*IF(SUMIFS(dbP!$X:$X,dbP!$Q:$Q,$Q93,dbP!$O:$O,Items!$E$17)=0,0,SUMIFS(dbP!$Y:$Y,dbP!$Q:$Q,$Q93,dbP!$O:$O,Items!$E$17)/SUMIFS(dbP!$X:$X,dbP!$Q:$Q,$Q93,dbP!$O:$O,Items!$E$17))</f>
        <v>0</v>
      </c>
      <c r="AB93" s="1">
        <f>$X93*IF(SUMIFS(dbP!$X:$X,dbP!$Q:$Q,$Q93,dbP!$O:$O,Items!$E$17)=0,0,SUMIFS(dbP!$Z:$Z,dbP!$Q:$Q,$Q93,dbP!$O:$O,Items!$E$17)/SUMIFS(dbP!$X:$X,dbP!$Q:$Q,$Q93,dbP!$O:$O,Items!$E$17))</f>
        <v>0</v>
      </c>
      <c r="AE93" s="31">
        <f>IF(OR(AE92=0,AE92=MAX(Items!$AC:$AC)),1,AE92+1)</f>
        <v>33</v>
      </c>
    </row>
    <row r="94" spans="1:31" x14ac:dyDescent="0.3">
      <c r="A94" s="41">
        <f>ROW()</f>
        <v>94</v>
      </c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I94" s="1" t="str">
        <f>IF(OR(U94=0,SUMIFS(Lists!$A:$A,Lists!$I:$I,$U94)=0),0,INDEX(Lists!$H:$H,SUMIFS(Lists!$A:$A,Lists!$I:$I,$U94)))</f>
        <v>Продукт-2</v>
      </c>
      <c r="O94" s="1" t="str">
        <f>IF(OR($AE94=0,SUMIFS(Items!$A:$A,Items!$AC:$AC,$AE94)=0),0,INDEX(Items!U:U,SUMIFS(Items!$A:$A,Items!$AC:$AC,$AE94)))</f>
        <v>Себестоимость продаж</v>
      </c>
      <c r="P94" s="1" t="str">
        <f>IF(OR($AE94=0,SUMIFS(Items!$A:$A,Items!$AC:$AC,$AE94)=0),0,INDEX(Items!V:V,SUMIFS(Items!$A:$A,Items!$AC:$AC,$AE94)))</f>
        <v>Затраты этапа-3 бизнес-процесса</v>
      </c>
      <c r="Q94" s="1" t="str">
        <f>IF(OR($AE94=0,SUMIFS(Items!$A:$A,Items!$AC:$AC,$AE94)=0),0,INDEX(Items!W:W,SUMIFS(Items!$A:$A,Items!$AC:$AC,$AE94)))</f>
        <v>Производственные затраты-23</v>
      </c>
      <c r="U94" s="1">
        <f t="shared" si="5"/>
        <v>2</v>
      </c>
      <c r="X94" s="3">
        <f t="shared" ref="X94" si="7">X83+2</f>
        <v>3</v>
      </c>
      <c r="AA94" s="1">
        <f>$X94*IF(SUMIFS(dbP!$X:$X,dbP!$Q:$Q,$Q94,dbP!$O:$O,Items!$E$17)=0,0,SUMIFS(dbP!$Y:$Y,dbP!$Q:$Q,$Q94,dbP!$O:$O,Items!$E$17)/SUMIFS(dbP!$X:$X,dbP!$Q:$Q,$Q94,dbP!$O:$O,Items!$E$17))</f>
        <v>2577.4925373134329</v>
      </c>
      <c r="AB94" s="1">
        <f>$X94*IF(SUMIFS(dbP!$X:$X,dbP!$Q:$Q,$Q94,dbP!$O:$O,Items!$E$17)=0,0,SUMIFS(dbP!$Z:$Z,dbP!$Q:$Q,$Q94,dbP!$O:$O,Items!$E$17)/SUMIFS(dbP!$X:$X,dbP!$Q:$Q,$Q94,dbP!$O:$O,Items!$E$17))</f>
        <v>429.58208955223881</v>
      </c>
      <c r="AE94" s="31">
        <f>IF(OR(AE93=0,AE93=MAX(Items!$AC:$AC)),1,AE93+1)</f>
        <v>34</v>
      </c>
    </row>
    <row r="95" spans="1:31" x14ac:dyDescent="0.3">
      <c r="A95" s="41">
        <f>ROW()</f>
        <v>95</v>
      </c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I95" s="1" t="str">
        <f>IF(OR(U95=0,SUMIFS(Lists!$A:$A,Lists!$I:$I,$U95)=0),0,INDEX(Lists!$H:$H,SUMIFS(Lists!$A:$A,Lists!$I:$I,$U95)))</f>
        <v>Продукт-2</v>
      </c>
      <c r="O95" s="1" t="str">
        <f>IF(OR($AE95=0,SUMIFS(Items!$A:$A,Items!$AC:$AC,$AE95)=0),0,INDEX(Items!U:U,SUMIFS(Items!$A:$A,Items!$AC:$AC,$AE95)))</f>
        <v>Себестоимость продаж</v>
      </c>
      <c r="P95" s="1" t="str">
        <f>IF(OR($AE95=0,SUMIFS(Items!$A:$A,Items!$AC:$AC,$AE95)=0),0,INDEX(Items!V:V,SUMIFS(Items!$A:$A,Items!$AC:$AC,$AE95)))</f>
        <v>Затраты этапа-3 бизнес-процесса</v>
      </c>
      <c r="Q95" s="1" t="str">
        <f>IF(OR($AE95=0,SUMIFS(Items!$A:$A,Items!$AC:$AC,$AE95)=0),0,INDEX(Items!W:W,SUMIFS(Items!$A:$A,Items!$AC:$AC,$AE95)))</f>
        <v>Производственные затраты-24</v>
      </c>
      <c r="U95" s="1">
        <f t="shared" si="5"/>
        <v>2</v>
      </c>
      <c r="X95" s="3">
        <f t="shared" si="4"/>
        <v>8</v>
      </c>
      <c r="AA95" s="1">
        <f>$X95*IF(SUMIFS(dbP!$X:$X,dbP!$Q:$Q,$Q95,dbP!$O:$O,Items!$E$17)=0,0,SUMIFS(dbP!$Y:$Y,dbP!$Q:$Q,$Q95,dbP!$O:$O,Items!$E$17)/SUMIFS(dbP!$X:$X,dbP!$Q:$Q,$Q95,dbP!$O:$O,Items!$E$17))</f>
        <v>11370.666666666666</v>
      </c>
      <c r="AB95" s="1">
        <f>$X95*IF(SUMIFS(dbP!$X:$X,dbP!$Q:$Q,$Q95,dbP!$O:$O,Items!$E$17)=0,0,SUMIFS(dbP!$Z:$Z,dbP!$Q:$Q,$Q95,dbP!$O:$O,Items!$E$17)/SUMIFS(dbP!$X:$X,dbP!$Q:$Q,$Q95,dbP!$O:$O,Items!$E$17))</f>
        <v>1895.1111111111111</v>
      </c>
      <c r="AE95" s="31">
        <f>IF(OR(AE94=0,AE94=MAX(Items!$AC:$AC)),1,AE94+1)</f>
        <v>35</v>
      </c>
    </row>
    <row r="96" spans="1:31" x14ac:dyDescent="0.3">
      <c r="A96" s="41">
        <f>ROW()</f>
        <v>96</v>
      </c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I96" s="1" t="str">
        <f>IF(OR(U96=0,SUMIFS(Lists!$A:$A,Lists!$I:$I,$U96)=0),0,INDEX(Lists!$H:$H,SUMIFS(Lists!$A:$A,Lists!$I:$I,$U96)))</f>
        <v>Продукт-2</v>
      </c>
      <c r="O96" s="1" t="str">
        <f>IF(OR($AE96=0,SUMIFS(Items!$A:$A,Items!$AC:$AC,$AE96)=0),0,INDEX(Items!U:U,SUMIFS(Items!$A:$A,Items!$AC:$AC,$AE96)))</f>
        <v>Себестоимость продаж</v>
      </c>
      <c r="P96" s="1" t="str">
        <f>IF(OR($AE96=0,SUMIFS(Items!$A:$A,Items!$AC:$AC,$AE96)=0),0,INDEX(Items!V:V,SUMIFS(Items!$A:$A,Items!$AC:$AC,$AE96)))</f>
        <v>Затраты этапа-3 бизнес-процесса</v>
      </c>
      <c r="Q96" s="1" t="str">
        <f>IF(OR($AE96=0,SUMIFS(Items!$A:$A,Items!$AC:$AC,$AE96)=0),0,INDEX(Items!W:W,SUMIFS(Items!$A:$A,Items!$AC:$AC,$AE96)))</f>
        <v>Производственные затраты-25</v>
      </c>
      <c r="U96" s="1">
        <f t="shared" si="5"/>
        <v>2</v>
      </c>
      <c r="X96" s="3">
        <f t="shared" si="4"/>
        <v>4</v>
      </c>
      <c r="AA96" s="1">
        <f>$X96*IF(SUMIFS(dbP!$X:$X,dbP!$Q:$Q,$Q96,dbP!$O:$O,Items!$E$17)=0,0,SUMIFS(dbP!$Y:$Y,dbP!$Q:$Q,$Q96,dbP!$O:$O,Items!$E$17)/SUMIFS(dbP!$X:$X,dbP!$Q:$Q,$Q96,dbP!$O:$O,Items!$E$17))</f>
        <v>10333.584905660377</v>
      </c>
      <c r="AB96" s="1">
        <f>$X96*IF(SUMIFS(dbP!$X:$X,dbP!$Q:$Q,$Q96,dbP!$O:$O,Items!$E$17)=0,0,SUMIFS(dbP!$Z:$Z,dbP!$Q:$Q,$Q96,dbP!$O:$O,Items!$E$17)/SUMIFS(dbP!$X:$X,dbP!$Q:$Q,$Q96,dbP!$O:$O,Items!$E$17))</f>
        <v>1722.2641509433963</v>
      </c>
      <c r="AE96" s="31">
        <f>IF(OR(AE95=0,AE95=MAX(Items!$AC:$AC)),1,AE95+1)</f>
        <v>36</v>
      </c>
    </row>
    <row r="97" spans="1:31" x14ac:dyDescent="0.3">
      <c r="A97" s="41">
        <f>ROW()</f>
        <v>97</v>
      </c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I97" s="1" t="str">
        <f>IF(OR(U97=0,SUMIFS(Lists!$A:$A,Lists!$I:$I,$U97)=0),0,INDEX(Lists!$H:$H,SUMIFS(Lists!$A:$A,Lists!$I:$I,$U97)))</f>
        <v>Продукт-2</v>
      </c>
      <c r="O97" s="1" t="str">
        <f>IF(OR($AE97=0,SUMIFS(Items!$A:$A,Items!$AC:$AC,$AE97)=0),0,INDEX(Items!U:U,SUMIFS(Items!$A:$A,Items!$AC:$AC,$AE97)))</f>
        <v>Себестоимость продаж</v>
      </c>
      <c r="P97" s="1" t="str">
        <f>IF(OR($AE97=0,SUMIFS(Items!$A:$A,Items!$AC:$AC,$AE97)=0),0,INDEX(Items!V:V,SUMIFS(Items!$A:$A,Items!$AC:$AC,$AE97)))</f>
        <v>Затраты этапа-3 бизнес-процесса</v>
      </c>
      <c r="Q97" s="1" t="str">
        <f>IF(OR($AE97=0,SUMIFS(Items!$A:$A,Items!$AC:$AC,$AE97)=0),0,INDEX(Items!W:W,SUMIFS(Items!$A:$A,Items!$AC:$AC,$AE97)))</f>
        <v>Производственные затраты-26</v>
      </c>
      <c r="U97" s="1">
        <f t="shared" si="5"/>
        <v>2</v>
      </c>
      <c r="X97" s="3">
        <f t="shared" si="4"/>
        <v>90</v>
      </c>
      <c r="AA97" s="1">
        <f>$X97*IF(SUMIFS(dbP!$X:$X,dbP!$Q:$Q,$Q97,dbP!$O:$O,Items!$E$17)=0,0,SUMIFS(dbP!$Y:$Y,dbP!$Q:$Q,$Q97,dbP!$O:$O,Items!$E$17)/SUMIFS(dbP!$X:$X,dbP!$Q:$Q,$Q97,dbP!$O:$O,Items!$E$17))</f>
        <v>79826.377058823535</v>
      </c>
      <c r="AB97" s="1">
        <f>$X97*IF(SUMIFS(dbP!$X:$X,dbP!$Q:$Q,$Q97,dbP!$O:$O,Items!$E$17)=0,0,SUMIFS(dbP!$Z:$Z,dbP!$Q:$Q,$Q97,dbP!$O:$O,Items!$E$17)/SUMIFS(dbP!$X:$X,dbP!$Q:$Q,$Q97,dbP!$O:$O,Items!$E$17))</f>
        <v>13304.396176470589</v>
      </c>
      <c r="AE97" s="31">
        <f>IF(OR(AE96=0,AE96=MAX(Items!$AC:$AC)),1,AE96+1)</f>
        <v>37</v>
      </c>
    </row>
    <row r="98" spans="1:31" x14ac:dyDescent="0.3">
      <c r="A98" s="41">
        <f>ROW()</f>
        <v>98</v>
      </c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I98" s="1" t="str">
        <f>IF(OR(U98=0,SUMIFS(Lists!$A:$A,Lists!$I:$I,$U98)=0),0,INDEX(Lists!$H:$H,SUMIFS(Lists!$A:$A,Lists!$I:$I,$U98)))</f>
        <v>Продукт-2</v>
      </c>
      <c r="O98" s="1" t="str">
        <f>IF(OR($AE98=0,SUMIFS(Items!$A:$A,Items!$AC:$AC,$AE98)=0),0,INDEX(Items!U:U,SUMIFS(Items!$A:$A,Items!$AC:$AC,$AE98)))</f>
        <v>Себестоимость продаж</v>
      </c>
      <c r="P98" s="1" t="str">
        <f>IF(OR($AE98=0,SUMIFS(Items!$A:$A,Items!$AC:$AC,$AE98)=0),0,INDEX(Items!V:V,SUMIFS(Items!$A:$A,Items!$AC:$AC,$AE98)))</f>
        <v>Затраты этапа-3 бизнес-процесса</v>
      </c>
      <c r="Q98" s="1" t="str">
        <f>IF(OR($AE98=0,SUMIFS(Items!$A:$A,Items!$AC:$AC,$AE98)=0),0,INDEX(Items!W:W,SUMIFS(Items!$A:$A,Items!$AC:$AC,$AE98)))</f>
        <v>Производственные затраты-27</v>
      </c>
      <c r="U98" s="1">
        <f t="shared" si="5"/>
        <v>2</v>
      </c>
      <c r="X98" s="3">
        <f t="shared" si="4"/>
        <v>5</v>
      </c>
      <c r="AA98" s="1">
        <f>$X98*IF(SUMIFS(dbP!$X:$X,dbP!$Q:$Q,$Q98,dbP!$O:$O,Items!$E$17)=0,0,SUMIFS(dbP!$Y:$Y,dbP!$Q:$Q,$Q98,dbP!$O:$O,Items!$E$17)/SUMIFS(dbP!$X:$X,dbP!$Q:$Q,$Q98,dbP!$O:$O,Items!$E$17))</f>
        <v>4938.3106403940892</v>
      </c>
      <c r="AB98" s="1">
        <f>$X98*IF(SUMIFS(dbP!$X:$X,dbP!$Q:$Q,$Q98,dbP!$O:$O,Items!$E$17)=0,0,SUMIFS(dbP!$Z:$Z,dbP!$Q:$Q,$Q98,dbP!$O:$O,Items!$E$17)/SUMIFS(dbP!$X:$X,dbP!$Q:$Q,$Q98,dbP!$O:$O,Items!$E$17))</f>
        <v>823.05177339901479</v>
      </c>
      <c r="AE98" s="31">
        <f>IF(OR(AE97=0,AE97=MAX(Items!$AC:$AC)),1,AE97+1)</f>
        <v>38</v>
      </c>
    </row>
    <row r="99" spans="1:31" x14ac:dyDescent="0.3">
      <c r="A99" s="41">
        <f>ROW()</f>
        <v>99</v>
      </c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I99" s="1" t="str">
        <f>IF(OR(U99=0,SUMIFS(Lists!$A:$A,Lists!$I:$I,$U99)=0),0,INDEX(Lists!$H:$H,SUMIFS(Lists!$A:$A,Lists!$I:$I,$U99)))</f>
        <v>Продукт-2</v>
      </c>
      <c r="O99" s="1" t="str">
        <f>IF(OR($AE99=0,SUMIFS(Items!$A:$A,Items!$AC:$AC,$AE99)=0),0,INDEX(Items!U:U,SUMIFS(Items!$A:$A,Items!$AC:$AC,$AE99)))</f>
        <v>Себестоимость продаж</v>
      </c>
      <c r="P99" s="1" t="str">
        <f>IF(OR($AE99=0,SUMIFS(Items!$A:$A,Items!$AC:$AC,$AE99)=0),0,INDEX(Items!V:V,SUMIFS(Items!$A:$A,Items!$AC:$AC,$AE99)))</f>
        <v>Затраты этапа-4 бизнес-процесса</v>
      </c>
      <c r="Q99" s="1" t="str">
        <f>IF(OR($AE99=0,SUMIFS(Items!$A:$A,Items!$AC:$AC,$AE99)=0),0,INDEX(Items!W:W,SUMIFS(Items!$A:$A,Items!$AC:$AC,$AE99)))</f>
        <v>Производственные затраты-28</v>
      </c>
      <c r="U99" s="1">
        <f t="shared" si="5"/>
        <v>2</v>
      </c>
      <c r="X99" s="3">
        <f t="shared" si="4"/>
        <v>7</v>
      </c>
      <c r="AA99" s="1">
        <f>$X99*IF(SUMIFS(dbP!$X:$X,dbP!$Q:$Q,$Q99,dbP!$O:$O,Items!$E$17)=0,0,SUMIFS(dbP!$Y:$Y,dbP!$Q:$Q,$Q99,dbP!$O:$O,Items!$E$17)/SUMIFS(dbP!$X:$X,dbP!$Q:$Q,$Q99,dbP!$O:$O,Items!$E$17))</f>
        <v>27158.819896551722</v>
      </c>
      <c r="AB99" s="1">
        <f>$X99*IF(SUMIFS(dbP!$X:$X,dbP!$Q:$Q,$Q99,dbP!$O:$O,Items!$E$17)=0,0,SUMIFS(dbP!$Z:$Z,dbP!$Q:$Q,$Q99,dbP!$O:$O,Items!$E$17)/SUMIFS(dbP!$X:$X,dbP!$Q:$Q,$Q99,dbP!$O:$O,Items!$E$17))</f>
        <v>4526.469982758621</v>
      </c>
      <c r="AE99" s="31">
        <f>IF(OR(AE98=0,AE98=MAX(Items!$AC:$AC)),1,AE98+1)</f>
        <v>39</v>
      </c>
    </row>
    <row r="100" spans="1:31" x14ac:dyDescent="0.3">
      <c r="A100" s="41">
        <f>ROW()</f>
        <v>100</v>
      </c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I100" s="1" t="str">
        <f>IF(OR(U100=0,SUMIFS(Lists!$A:$A,Lists!$I:$I,$U100)=0),0,INDEX(Lists!$H:$H,SUMIFS(Lists!$A:$A,Lists!$I:$I,$U100)))</f>
        <v>Продукт-2</v>
      </c>
      <c r="O100" s="1" t="str">
        <f>IF(OR($AE100=0,SUMIFS(Items!$A:$A,Items!$AC:$AC,$AE100)=0),0,INDEX(Items!U:U,SUMIFS(Items!$A:$A,Items!$AC:$AC,$AE100)))</f>
        <v>Себестоимость продаж</v>
      </c>
      <c r="P100" s="1" t="str">
        <f>IF(OR($AE100=0,SUMIFS(Items!$A:$A,Items!$AC:$AC,$AE100)=0),0,INDEX(Items!V:V,SUMIFS(Items!$A:$A,Items!$AC:$AC,$AE100)))</f>
        <v>Затраты этапа-4 бизнес-процесса</v>
      </c>
      <c r="Q100" s="1" t="str">
        <f>IF(OR($AE100=0,SUMIFS(Items!$A:$A,Items!$AC:$AC,$AE100)=0),0,INDEX(Items!W:W,SUMIFS(Items!$A:$A,Items!$AC:$AC,$AE100)))</f>
        <v>Производственные затраты-29</v>
      </c>
      <c r="U100" s="1">
        <f t="shared" si="5"/>
        <v>2</v>
      </c>
      <c r="X100" s="3">
        <f t="shared" si="4"/>
        <v>4</v>
      </c>
      <c r="AA100" s="1">
        <f>$X100*IF(SUMIFS(dbP!$X:$X,dbP!$Q:$Q,$Q100,dbP!$O:$O,Items!$E$17)=0,0,SUMIFS(dbP!$Y:$Y,dbP!$Q:$Q,$Q100,dbP!$O:$O,Items!$E$17)/SUMIFS(dbP!$X:$X,dbP!$Q:$Q,$Q100,dbP!$O:$O,Items!$E$17))</f>
        <v>14646.064363636364</v>
      </c>
      <c r="AB100" s="1">
        <f>$X100*IF(SUMIFS(dbP!$X:$X,dbP!$Q:$Q,$Q100,dbP!$O:$O,Items!$E$17)=0,0,SUMIFS(dbP!$Z:$Z,dbP!$Q:$Q,$Q100,dbP!$O:$O,Items!$E$17)/SUMIFS(dbP!$X:$X,dbP!$Q:$Q,$Q100,dbP!$O:$O,Items!$E$17))</f>
        <v>2441.0107272727278</v>
      </c>
      <c r="AE100" s="31">
        <f>IF(OR(AE99=0,AE99=MAX(Items!$AC:$AC)),1,AE99+1)</f>
        <v>40</v>
      </c>
    </row>
    <row r="101" spans="1:31" x14ac:dyDescent="0.3">
      <c r="A101" s="41">
        <f>ROW()</f>
        <v>101</v>
      </c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I101" s="1" t="str">
        <f>IF(OR(U101=0,SUMIFS(Lists!$A:$A,Lists!$I:$I,$U101)=0),0,INDEX(Lists!$H:$H,SUMIFS(Lists!$A:$A,Lists!$I:$I,$U101)))</f>
        <v>Продукт-2</v>
      </c>
      <c r="O101" s="1" t="str">
        <f>IF(OR($AE101=0,SUMIFS(Items!$A:$A,Items!$AC:$AC,$AE101)=0),0,INDEX(Items!U:U,SUMIFS(Items!$A:$A,Items!$AC:$AC,$AE101)))</f>
        <v>Себестоимость продаж</v>
      </c>
      <c r="P101" s="1" t="str">
        <f>IF(OR($AE101=0,SUMIFS(Items!$A:$A,Items!$AC:$AC,$AE101)=0),0,INDEX(Items!V:V,SUMIFS(Items!$A:$A,Items!$AC:$AC,$AE101)))</f>
        <v>Затраты этапа-4 бизнес-процесса</v>
      </c>
      <c r="Q101" s="1" t="str">
        <f>IF(OR($AE101=0,SUMIFS(Items!$A:$A,Items!$AC:$AC,$AE101)=0),0,INDEX(Items!W:W,SUMIFS(Items!$A:$A,Items!$AC:$AC,$AE101)))</f>
        <v>Производственные затраты-30</v>
      </c>
      <c r="U101" s="1">
        <f t="shared" si="5"/>
        <v>2</v>
      </c>
      <c r="X101" s="3">
        <f t="shared" si="4"/>
        <v>2</v>
      </c>
      <c r="AA101" s="1">
        <f>$X101*IF(SUMIFS(dbP!$X:$X,dbP!$Q:$Q,$Q101,dbP!$O:$O,Items!$E$17)=0,0,SUMIFS(dbP!$Y:$Y,dbP!$Q:$Q,$Q101,dbP!$O:$O,Items!$E$17)/SUMIFS(dbP!$X:$X,dbP!$Q:$Q,$Q101,dbP!$O:$O,Items!$E$17))</f>
        <v>2117.8371906720813</v>
      </c>
      <c r="AB101" s="1">
        <f>$X101*IF(SUMIFS(dbP!$X:$X,dbP!$Q:$Q,$Q101,dbP!$O:$O,Items!$E$17)=0,0,SUMIFS(dbP!$Z:$Z,dbP!$Q:$Q,$Q101,dbP!$O:$O,Items!$E$17)/SUMIFS(dbP!$X:$X,dbP!$Q:$Q,$Q101,dbP!$O:$O,Items!$E$17))</f>
        <v>352.97286511201355</v>
      </c>
      <c r="AE101" s="31">
        <f>IF(OR(AE100=0,AE100=MAX(Items!$AC:$AC)),1,AE100+1)</f>
        <v>41</v>
      </c>
    </row>
    <row r="102" spans="1:31" x14ac:dyDescent="0.3">
      <c r="A102" s="41">
        <f>ROW()</f>
        <v>102</v>
      </c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I102" s="1" t="str">
        <f>IF(OR(U102=0,SUMIFS(Lists!$A:$A,Lists!$I:$I,$U102)=0),0,INDEX(Lists!$H:$H,SUMIFS(Lists!$A:$A,Lists!$I:$I,$U102)))</f>
        <v>Продукт-2</v>
      </c>
      <c r="O102" s="1" t="str">
        <f>IF(OR($AE102=0,SUMIFS(Items!$A:$A,Items!$AC:$AC,$AE102)=0),0,INDEX(Items!U:U,SUMIFS(Items!$A:$A,Items!$AC:$AC,$AE102)))</f>
        <v>Себестоимость продаж</v>
      </c>
      <c r="P102" s="1" t="str">
        <f>IF(OR($AE102=0,SUMIFS(Items!$A:$A,Items!$AC:$AC,$AE102)=0),0,INDEX(Items!V:V,SUMIFS(Items!$A:$A,Items!$AC:$AC,$AE102)))</f>
        <v>Затраты этапа-4 бизнес-процесса</v>
      </c>
      <c r="Q102" s="1" t="str">
        <f>IF(OR($AE102=0,SUMIFS(Items!$A:$A,Items!$AC:$AC,$AE102)=0),0,INDEX(Items!W:W,SUMIFS(Items!$A:$A,Items!$AC:$AC,$AE102)))</f>
        <v>Производственные затраты-31</v>
      </c>
      <c r="U102" s="1">
        <f t="shared" si="5"/>
        <v>2</v>
      </c>
      <c r="X102" s="3">
        <f t="shared" si="4"/>
        <v>6</v>
      </c>
      <c r="AA102" s="1">
        <f>$X102*IF(SUMIFS(dbP!$X:$X,dbP!$Q:$Q,$Q102,dbP!$O:$O,Items!$E$17)=0,0,SUMIFS(dbP!$Y:$Y,dbP!$Q:$Q,$Q102,dbP!$O:$O,Items!$E$17)/SUMIFS(dbP!$X:$X,dbP!$Q:$Q,$Q102,dbP!$O:$O,Items!$E$17))</f>
        <v>10976.10417632126</v>
      </c>
      <c r="AB102" s="1">
        <f>$X102*IF(SUMIFS(dbP!$X:$X,dbP!$Q:$Q,$Q102,dbP!$O:$O,Items!$E$17)=0,0,SUMIFS(dbP!$Z:$Z,dbP!$Q:$Q,$Q102,dbP!$O:$O,Items!$E$17)/SUMIFS(dbP!$X:$X,dbP!$Q:$Q,$Q102,dbP!$O:$O,Items!$E$17))</f>
        <v>1829.3506960535433</v>
      </c>
      <c r="AE102" s="31">
        <f>IF(OR(AE101=0,AE101=MAX(Items!$AC:$AC)),1,AE101+1)</f>
        <v>42</v>
      </c>
    </row>
    <row r="103" spans="1:31" x14ac:dyDescent="0.3">
      <c r="A103" s="41">
        <f>ROW()</f>
        <v>103</v>
      </c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I103" s="1" t="str">
        <f>IF(OR(U103=0,SUMIFS(Lists!$A:$A,Lists!$I:$I,$U103)=0),0,INDEX(Lists!$H:$H,SUMIFS(Lists!$A:$A,Lists!$I:$I,$U103)))</f>
        <v>Продукт-2</v>
      </c>
      <c r="O103" s="1" t="str">
        <f>IF(OR($AE103=0,SUMIFS(Items!$A:$A,Items!$AC:$AC,$AE103)=0),0,INDEX(Items!U:U,SUMIFS(Items!$A:$A,Items!$AC:$AC,$AE103)))</f>
        <v>Себестоимость продаж</v>
      </c>
      <c r="P103" s="1" t="str">
        <f>IF(OR($AE103=0,SUMIFS(Items!$A:$A,Items!$AC:$AC,$AE103)=0),0,INDEX(Items!V:V,SUMIFS(Items!$A:$A,Items!$AC:$AC,$AE103)))</f>
        <v>Затраты этапа-4 бизнес-процесса</v>
      </c>
      <c r="Q103" s="1" t="str">
        <f>IF(OR($AE103=0,SUMIFS(Items!$A:$A,Items!$AC:$AC,$AE103)=0),0,INDEX(Items!W:W,SUMIFS(Items!$A:$A,Items!$AC:$AC,$AE103)))</f>
        <v>Производственные затраты-32</v>
      </c>
      <c r="U103" s="1">
        <f t="shared" si="5"/>
        <v>2</v>
      </c>
      <c r="X103" s="3">
        <f t="shared" si="4"/>
        <v>4</v>
      </c>
      <c r="AA103" s="1">
        <f>$X103*IF(SUMIFS(dbP!$X:$X,dbP!$Q:$Q,$Q103,dbP!$O:$O,Items!$E$17)=0,0,SUMIFS(dbP!$Y:$Y,dbP!$Q:$Q,$Q103,dbP!$O:$O,Items!$E$17)/SUMIFS(dbP!$X:$X,dbP!$Q:$Q,$Q103,dbP!$O:$O,Items!$E$17))</f>
        <v>17532.260744520001</v>
      </c>
      <c r="AB103" s="1">
        <f>$X103*IF(SUMIFS(dbP!$X:$X,dbP!$Q:$Q,$Q103,dbP!$O:$O,Items!$E$17)=0,0,SUMIFS(dbP!$Z:$Z,dbP!$Q:$Q,$Q103,dbP!$O:$O,Items!$E$17)/SUMIFS(dbP!$X:$X,dbP!$Q:$Q,$Q103,dbP!$O:$O,Items!$E$17))</f>
        <v>2922.0434574199999</v>
      </c>
      <c r="AE103" s="31">
        <f>IF(OR(AE102=0,AE102=MAX(Items!$AC:$AC)),1,AE102+1)</f>
        <v>43</v>
      </c>
    </row>
    <row r="104" spans="1:31" x14ac:dyDescent="0.3">
      <c r="A104" s="41">
        <f>ROW()</f>
        <v>104</v>
      </c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I104" s="1" t="str">
        <f>IF(OR(U104=0,SUMIFS(Lists!$A:$A,Lists!$I:$I,$U104)=0),0,INDEX(Lists!$H:$H,SUMIFS(Lists!$A:$A,Lists!$I:$I,$U104)))</f>
        <v>Продукт-2</v>
      </c>
      <c r="O104" s="1" t="str">
        <f>IF(OR($AE104=0,SUMIFS(Items!$A:$A,Items!$AC:$AC,$AE104)=0),0,INDEX(Items!U:U,SUMIFS(Items!$A:$A,Items!$AC:$AC,$AE104)))</f>
        <v>Себестоимость продаж</v>
      </c>
      <c r="P104" s="1" t="str">
        <f>IF(OR($AE104=0,SUMIFS(Items!$A:$A,Items!$AC:$AC,$AE104)=0),0,INDEX(Items!V:V,SUMIFS(Items!$A:$A,Items!$AC:$AC,$AE104)))</f>
        <v>Затраты этапа-4 бизнес-процесса</v>
      </c>
      <c r="Q104" s="1" t="str">
        <f>IF(OR($AE104=0,SUMIFS(Items!$A:$A,Items!$AC:$AC,$AE104)=0),0,INDEX(Items!W:W,SUMIFS(Items!$A:$A,Items!$AC:$AC,$AE104)))</f>
        <v>Производственные затраты-33</v>
      </c>
      <c r="U104" s="1">
        <f t="shared" si="5"/>
        <v>2</v>
      </c>
      <c r="X104" s="3">
        <f t="shared" si="4"/>
        <v>2</v>
      </c>
      <c r="AA104" s="1">
        <f>$X104*IF(SUMIFS(dbP!$X:$X,dbP!$Q:$Q,$Q104,dbP!$O:$O,Items!$E$17)=0,0,SUMIFS(dbP!$Y:$Y,dbP!$Q:$Q,$Q104,dbP!$O:$O,Items!$E$17)/SUMIFS(dbP!$X:$X,dbP!$Q:$Q,$Q104,dbP!$O:$O,Items!$E$17))</f>
        <v>3120.6292560198353</v>
      </c>
      <c r="AB104" s="1">
        <f>$X104*IF(SUMIFS(dbP!$X:$X,dbP!$Q:$Q,$Q104,dbP!$O:$O,Items!$E$17)=0,0,SUMIFS(dbP!$Z:$Z,dbP!$Q:$Q,$Q104,dbP!$O:$O,Items!$E$17)/SUMIFS(dbP!$X:$X,dbP!$Q:$Q,$Q104,dbP!$O:$O,Items!$E$17))</f>
        <v>520.10487600330589</v>
      </c>
      <c r="AE104" s="31">
        <f>IF(OR(AE103=0,AE103=MAX(Items!$AC:$AC)),1,AE103+1)</f>
        <v>44</v>
      </c>
    </row>
    <row r="105" spans="1:31" x14ac:dyDescent="0.3">
      <c r="A105" s="41">
        <f>ROW()</f>
        <v>105</v>
      </c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I105" s="1" t="str">
        <f>IF(OR(U105=0,SUMIFS(Lists!$A:$A,Lists!$I:$I,$U105)=0),0,INDEX(Lists!$H:$H,SUMIFS(Lists!$A:$A,Lists!$I:$I,$U105)))</f>
        <v>Продукт-2</v>
      </c>
      <c r="O105" s="1" t="str">
        <f>IF(OR($AE105=0,SUMIFS(Items!$A:$A,Items!$AC:$AC,$AE105)=0),0,INDEX(Items!U:U,SUMIFS(Items!$A:$A,Items!$AC:$AC,$AE105)))</f>
        <v>Себестоимость продаж</v>
      </c>
      <c r="P105" s="1" t="str">
        <f>IF(OR($AE105=0,SUMIFS(Items!$A:$A,Items!$AC:$AC,$AE105)=0),0,INDEX(Items!V:V,SUMIFS(Items!$A:$A,Items!$AC:$AC,$AE105)))</f>
        <v>Затраты этапа-4 бизнес-процесса</v>
      </c>
      <c r="Q105" s="1" t="str">
        <f>IF(OR($AE105=0,SUMIFS(Items!$A:$A,Items!$AC:$AC,$AE105)=0),0,INDEX(Items!W:W,SUMIFS(Items!$A:$A,Items!$AC:$AC,$AE105)))</f>
        <v>Производственные затраты-34</v>
      </c>
      <c r="U105" s="1">
        <f t="shared" si="5"/>
        <v>2</v>
      </c>
      <c r="X105" s="3">
        <f t="shared" si="4"/>
        <v>5</v>
      </c>
      <c r="AA105" s="1">
        <f>$X105*IF(SUMIFS(dbP!$X:$X,dbP!$Q:$Q,$Q105,dbP!$O:$O,Items!$E$17)=0,0,SUMIFS(dbP!$Y:$Y,dbP!$Q:$Q,$Q105,dbP!$O:$O,Items!$E$17)/SUMIFS(dbP!$X:$X,dbP!$Q:$Q,$Q105,dbP!$O:$O,Items!$E$17))</f>
        <v>2834.3554006968639</v>
      </c>
      <c r="AB105" s="1">
        <f>$X105*IF(SUMIFS(dbP!$X:$X,dbP!$Q:$Q,$Q105,dbP!$O:$O,Items!$E$17)=0,0,SUMIFS(dbP!$Z:$Z,dbP!$Q:$Q,$Q105,dbP!$O:$O,Items!$E$17)/SUMIFS(dbP!$X:$X,dbP!$Q:$Q,$Q105,dbP!$O:$O,Items!$E$17))</f>
        <v>472.39256678281066</v>
      </c>
      <c r="AE105" s="31">
        <f>IF(OR(AE104=0,AE104=MAX(Items!$AC:$AC)),1,AE104+1)</f>
        <v>45</v>
      </c>
    </row>
    <row r="106" spans="1:31" x14ac:dyDescent="0.3">
      <c r="A106" s="41">
        <f>ROW()</f>
        <v>106</v>
      </c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I106" s="1" t="str">
        <f>IF(OR(U106=0,SUMIFS(Lists!$A:$A,Lists!$I:$I,$U106)=0),0,INDEX(Lists!$H:$H,SUMIFS(Lists!$A:$A,Lists!$I:$I,$U106)))</f>
        <v>Продукт-2</v>
      </c>
      <c r="O106" s="1" t="str">
        <f>IF(OR($AE106=0,SUMIFS(Items!$A:$A,Items!$AC:$AC,$AE106)=0),0,INDEX(Items!U:U,SUMIFS(Items!$A:$A,Items!$AC:$AC,$AE106)))</f>
        <v>Себестоимость продаж</v>
      </c>
      <c r="P106" s="1" t="str">
        <f>IF(OR($AE106=0,SUMIFS(Items!$A:$A,Items!$AC:$AC,$AE106)=0),0,INDEX(Items!V:V,SUMIFS(Items!$A:$A,Items!$AC:$AC,$AE106)))</f>
        <v>Затраты этапа-4 бизнес-процесса</v>
      </c>
      <c r="Q106" s="1" t="str">
        <f>IF(OR($AE106=0,SUMIFS(Items!$A:$A,Items!$AC:$AC,$AE106)=0),0,INDEX(Items!W:W,SUMIFS(Items!$A:$A,Items!$AC:$AC,$AE106)))</f>
        <v>Производственные затраты-35</v>
      </c>
      <c r="U106" s="1">
        <f t="shared" si="5"/>
        <v>2</v>
      </c>
      <c r="X106" s="3">
        <f t="shared" si="4"/>
        <v>10</v>
      </c>
      <c r="AA106" s="1">
        <f>$X106*IF(SUMIFS(dbP!$X:$X,dbP!$Q:$Q,$Q106,dbP!$O:$O,Items!$E$17)=0,0,SUMIFS(dbP!$Y:$Y,dbP!$Q:$Q,$Q106,dbP!$O:$O,Items!$E$17)/SUMIFS(dbP!$X:$X,dbP!$Q:$Q,$Q106,dbP!$O:$O,Items!$E$17))</f>
        <v>28782</v>
      </c>
      <c r="AB106" s="1">
        <f>$X106*IF(SUMIFS(dbP!$X:$X,dbP!$Q:$Q,$Q106,dbP!$O:$O,Items!$E$17)=0,0,SUMIFS(dbP!$Z:$Z,dbP!$Q:$Q,$Q106,dbP!$O:$O,Items!$E$17)/SUMIFS(dbP!$X:$X,dbP!$Q:$Q,$Q106,dbP!$O:$O,Items!$E$17))</f>
        <v>4797</v>
      </c>
      <c r="AE106" s="31">
        <f>IF(OR(AE105=0,AE105=MAX(Items!$AC:$AC)),1,AE105+1)</f>
        <v>46</v>
      </c>
    </row>
    <row r="107" spans="1:31" x14ac:dyDescent="0.3">
      <c r="A107" s="41">
        <f>ROW()</f>
        <v>107</v>
      </c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I107" s="1" t="str">
        <f>IF(OR(U107=0,SUMIFS(Lists!$A:$A,Lists!$I:$I,$U107)=0),0,INDEX(Lists!$H:$H,SUMIFS(Lists!$A:$A,Lists!$I:$I,$U107)))</f>
        <v>Продукт-2</v>
      </c>
      <c r="O107" s="1" t="str">
        <f>IF(OR($AE107=0,SUMIFS(Items!$A:$A,Items!$AC:$AC,$AE107)=0),0,INDEX(Items!U:U,SUMIFS(Items!$A:$A,Items!$AC:$AC,$AE107)))</f>
        <v>Себестоимость продаж</v>
      </c>
      <c r="P107" s="1" t="str">
        <f>IF(OR($AE107=0,SUMIFS(Items!$A:$A,Items!$AC:$AC,$AE107)=0),0,INDEX(Items!V:V,SUMIFS(Items!$A:$A,Items!$AC:$AC,$AE107)))</f>
        <v>Затраты этапа-4 бизнес-процесса</v>
      </c>
      <c r="Q107" s="1" t="str">
        <f>IF(OR($AE107=0,SUMIFS(Items!$A:$A,Items!$AC:$AC,$AE107)=0),0,INDEX(Items!W:W,SUMIFS(Items!$A:$A,Items!$AC:$AC,$AE107)))</f>
        <v>Производственные затраты-36</v>
      </c>
      <c r="U107" s="1">
        <f t="shared" si="5"/>
        <v>2</v>
      </c>
      <c r="X107" s="3">
        <f t="shared" si="4"/>
        <v>6</v>
      </c>
      <c r="AA107" s="1">
        <f>$X107*IF(SUMIFS(dbP!$X:$X,dbP!$Q:$Q,$Q107,dbP!$O:$O,Items!$E$17)=0,0,SUMIFS(dbP!$Y:$Y,dbP!$Q:$Q,$Q107,dbP!$O:$O,Items!$E$17)/SUMIFS(dbP!$X:$X,dbP!$Q:$Q,$Q107,dbP!$O:$O,Items!$E$17))</f>
        <v>19065.464150943397</v>
      </c>
      <c r="AB107" s="1">
        <f>$X107*IF(SUMIFS(dbP!$X:$X,dbP!$Q:$Q,$Q107,dbP!$O:$O,Items!$E$17)=0,0,SUMIFS(dbP!$Z:$Z,dbP!$Q:$Q,$Q107,dbP!$O:$O,Items!$E$17)/SUMIFS(dbP!$X:$X,dbP!$Q:$Q,$Q107,dbP!$O:$O,Items!$E$17))</f>
        <v>3177.5773584905655</v>
      </c>
      <c r="AE107" s="31">
        <f>IF(OR(AE106=0,AE106=MAX(Items!$AC:$AC)),1,AE106+1)</f>
        <v>47</v>
      </c>
    </row>
    <row r="108" spans="1:31" x14ac:dyDescent="0.3">
      <c r="A108" s="41">
        <f>ROW()</f>
        <v>108</v>
      </c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I108" s="1" t="str">
        <f>IF(OR(U108=0,SUMIFS(Lists!$A:$A,Lists!$I:$I,$U108)=0),0,INDEX(Lists!$H:$H,SUMIFS(Lists!$A:$A,Lists!$I:$I,$U108)))</f>
        <v>Продукт-2</v>
      </c>
      <c r="O108" s="1" t="str">
        <f>IF(OR($AE108=0,SUMIFS(Items!$A:$A,Items!$AC:$AC,$AE108)=0),0,INDEX(Items!U:U,SUMIFS(Items!$A:$A,Items!$AC:$AC,$AE108)))</f>
        <v>Себестоимость продаж</v>
      </c>
      <c r="P108" s="1" t="str">
        <f>IF(OR($AE108=0,SUMIFS(Items!$A:$A,Items!$AC:$AC,$AE108)=0),0,INDEX(Items!V:V,SUMIFS(Items!$A:$A,Items!$AC:$AC,$AE108)))</f>
        <v>Затраты этапа-4 бизнес-процесса</v>
      </c>
      <c r="Q108" s="1" t="str">
        <f>IF(OR($AE108=0,SUMIFS(Items!$A:$A,Items!$AC:$AC,$AE108)=0),0,INDEX(Items!W:W,SUMIFS(Items!$A:$A,Items!$AC:$AC,$AE108)))</f>
        <v>Производственные затраты-37</v>
      </c>
      <c r="U108" s="1">
        <f t="shared" si="5"/>
        <v>2</v>
      </c>
      <c r="X108" s="3">
        <f t="shared" si="4"/>
        <v>92</v>
      </c>
      <c r="AA108" s="1">
        <f>$X108*IF(SUMIFS(dbP!$X:$X,dbP!$Q:$Q,$Q108,dbP!$O:$O,Items!$E$17)=0,0,SUMIFS(dbP!$Y:$Y,dbP!$Q:$Q,$Q108,dbP!$O:$O,Items!$E$17)/SUMIFS(dbP!$X:$X,dbP!$Q:$Q,$Q108,dbP!$O:$O,Items!$E$17))</f>
        <v>72226.636565853667</v>
      </c>
      <c r="AB108" s="1">
        <f>$X108*IF(SUMIFS(dbP!$X:$X,dbP!$Q:$Q,$Q108,dbP!$O:$O,Items!$E$17)=0,0,SUMIFS(dbP!$Z:$Z,dbP!$Q:$Q,$Q108,dbP!$O:$O,Items!$E$17)/SUMIFS(dbP!$X:$X,dbP!$Q:$Q,$Q108,dbP!$O:$O,Items!$E$17))</f>
        <v>12037.772760975611</v>
      </c>
      <c r="AE108" s="31">
        <f>IF(OR(AE107=0,AE107=MAX(Items!$AC:$AC)),1,AE107+1)</f>
        <v>48</v>
      </c>
    </row>
    <row r="109" spans="1:31" x14ac:dyDescent="0.3">
      <c r="A109" s="41">
        <f>ROW()</f>
        <v>109</v>
      </c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I109" s="1" t="str">
        <f>IF(OR(U109=0,SUMIFS(Lists!$A:$A,Lists!$I:$I,$U109)=0),0,INDEX(Lists!$H:$H,SUMIFS(Lists!$A:$A,Lists!$I:$I,$U109)))</f>
        <v>Продукт-2</v>
      </c>
      <c r="O109" s="1" t="str">
        <f>IF(OR($AE109=0,SUMIFS(Items!$A:$A,Items!$AC:$AC,$AE109)=0),0,INDEX(Items!U:U,SUMIFS(Items!$A:$A,Items!$AC:$AC,$AE109)))</f>
        <v>Себестоимость продаж</v>
      </c>
      <c r="P109" s="1" t="str">
        <f>IF(OR($AE109=0,SUMIFS(Items!$A:$A,Items!$AC:$AC,$AE109)=0),0,INDEX(Items!V:V,SUMIFS(Items!$A:$A,Items!$AC:$AC,$AE109)))</f>
        <v>Затраты этапа-5 бизнес-процесса</v>
      </c>
      <c r="Q109" s="1" t="str">
        <f>IF(OR($AE109=0,SUMIFS(Items!$A:$A,Items!$AC:$AC,$AE109)=0),0,INDEX(Items!W:W,SUMIFS(Items!$A:$A,Items!$AC:$AC,$AE109)))</f>
        <v>Затраты на доставку и продажу-1</v>
      </c>
      <c r="U109" s="1">
        <f t="shared" si="5"/>
        <v>2</v>
      </c>
      <c r="X109" s="3">
        <f t="shared" si="4"/>
        <v>7</v>
      </c>
      <c r="AA109" s="1">
        <f>$X109*IF(SUMIFS(dbP!$X:$X,dbP!$Q:$Q,$Q109,dbP!$O:$O,Items!$E$17)=0,0,SUMIFS(dbP!$Y:$Y,dbP!$Q:$Q,$Q109,dbP!$O:$O,Items!$E$17)/SUMIFS(dbP!$X:$X,dbP!$Q:$Q,$Q109,dbP!$O:$O,Items!$E$17))</f>
        <v>6441.8738357487928</v>
      </c>
      <c r="AB109" s="1">
        <f>$X109*IF(SUMIFS(dbP!$X:$X,dbP!$Q:$Q,$Q109,dbP!$O:$O,Items!$E$17)=0,0,SUMIFS(dbP!$Z:$Z,dbP!$Q:$Q,$Q109,dbP!$O:$O,Items!$E$17)/SUMIFS(dbP!$X:$X,dbP!$Q:$Q,$Q109,dbP!$O:$O,Items!$E$17))</f>
        <v>1073.6456392914654</v>
      </c>
      <c r="AE109" s="31">
        <f>IF(OR(AE108=0,AE108=MAX(Items!$AC:$AC)),1,AE108+1)</f>
        <v>49</v>
      </c>
    </row>
    <row r="110" spans="1:31" x14ac:dyDescent="0.3">
      <c r="A110" s="41">
        <f>ROW()</f>
        <v>110</v>
      </c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I110" s="1" t="str">
        <f>IF(OR(U110=0,SUMIFS(Lists!$A:$A,Lists!$I:$I,$U110)=0),0,INDEX(Lists!$H:$H,SUMIFS(Lists!$A:$A,Lists!$I:$I,$U110)))</f>
        <v>Продукт-2</v>
      </c>
      <c r="O110" s="1" t="str">
        <f>IF(OR($AE110=0,SUMIFS(Items!$A:$A,Items!$AC:$AC,$AE110)=0),0,INDEX(Items!U:U,SUMIFS(Items!$A:$A,Items!$AC:$AC,$AE110)))</f>
        <v>Себестоимость продаж</v>
      </c>
      <c r="P110" s="1" t="str">
        <f>IF(OR($AE110=0,SUMIFS(Items!$A:$A,Items!$AC:$AC,$AE110)=0),0,INDEX(Items!V:V,SUMIFS(Items!$A:$A,Items!$AC:$AC,$AE110)))</f>
        <v>Затраты этапа-5 бизнес-процесса</v>
      </c>
      <c r="Q110" s="1" t="str">
        <f>IF(OR($AE110=0,SUMIFS(Items!$A:$A,Items!$AC:$AC,$AE110)=0),0,INDEX(Items!W:W,SUMIFS(Items!$A:$A,Items!$AC:$AC,$AE110)))</f>
        <v>Затраты на доставку и продажу-2</v>
      </c>
      <c r="U110" s="1">
        <f t="shared" si="5"/>
        <v>2</v>
      </c>
      <c r="X110" s="3">
        <f t="shared" ref="X110" si="8">X99-1</f>
        <v>6</v>
      </c>
      <c r="AA110" s="1">
        <f>$X110*IF(SUMIFS(dbP!$X:$X,dbP!$Q:$Q,$Q110,dbP!$O:$O,Items!$E$17)=0,0,SUMIFS(dbP!$Y:$Y,dbP!$Q:$Q,$Q110,dbP!$O:$O,Items!$E$17)/SUMIFS(dbP!$X:$X,dbP!$Q:$Q,$Q110,dbP!$O:$O,Items!$E$17))</f>
        <v>18476.165595789473</v>
      </c>
      <c r="AB110" s="1">
        <f>$X110*IF(SUMIFS(dbP!$X:$X,dbP!$Q:$Q,$Q110,dbP!$O:$O,Items!$E$17)=0,0,SUMIFS(dbP!$Z:$Z,dbP!$Q:$Q,$Q110,dbP!$O:$O,Items!$E$17)/SUMIFS(dbP!$X:$X,dbP!$Q:$Q,$Q110,dbP!$O:$O,Items!$E$17))</f>
        <v>3079.3609326315782</v>
      </c>
      <c r="AE110" s="31">
        <f>IF(OR(AE109=0,AE109=MAX(Items!$AC:$AC)),1,AE109+1)</f>
        <v>50</v>
      </c>
    </row>
    <row r="111" spans="1:31" x14ac:dyDescent="0.3">
      <c r="A111" s="41">
        <f>ROW()</f>
        <v>111</v>
      </c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I111" s="1" t="str">
        <f>IF(OR(U111=0,SUMIFS(Lists!$A:$A,Lists!$I:$I,$U111)=0),0,INDEX(Lists!$H:$H,SUMIFS(Lists!$A:$A,Lists!$I:$I,$U111)))</f>
        <v>Продукт-2</v>
      </c>
      <c r="O111" s="1" t="str">
        <f>IF(OR($AE111=0,SUMIFS(Items!$A:$A,Items!$AC:$AC,$AE111)=0),0,INDEX(Items!U:U,SUMIFS(Items!$A:$A,Items!$AC:$AC,$AE111)))</f>
        <v>Себестоимость продаж</v>
      </c>
      <c r="P111" s="1" t="str">
        <f>IF(OR($AE111=0,SUMIFS(Items!$A:$A,Items!$AC:$AC,$AE111)=0),0,INDEX(Items!V:V,SUMIFS(Items!$A:$A,Items!$AC:$AC,$AE111)))</f>
        <v>Затраты этапа-5 бизнес-процесса</v>
      </c>
      <c r="Q111" s="1" t="str">
        <f>IF(OR($AE111=0,SUMIFS(Items!$A:$A,Items!$AC:$AC,$AE111)=0),0,INDEX(Items!W:W,SUMIFS(Items!$A:$A,Items!$AC:$AC,$AE111)))</f>
        <v>Затраты на доставку и продажу-3</v>
      </c>
      <c r="U111" s="1">
        <f t="shared" si="5"/>
        <v>2</v>
      </c>
      <c r="X111" s="3">
        <f t="shared" si="6"/>
        <v>3</v>
      </c>
      <c r="AA111" s="1">
        <f>$X111*IF(SUMIFS(dbP!$X:$X,dbP!$Q:$Q,$Q111,dbP!$O:$O,Items!$E$17)=0,0,SUMIFS(dbP!$Y:$Y,dbP!$Q:$Q,$Q111,dbP!$O:$O,Items!$E$17)/SUMIFS(dbP!$X:$X,dbP!$Q:$Q,$Q111,dbP!$O:$O,Items!$E$17))</f>
        <v>13825.203546976743</v>
      </c>
      <c r="AB111" s="1">
        <f>$X111*IF(SUMIFS(dbP!$X:$X,dbP!$Q:$Q,$Q111,dbP!$O:$O,Items!$E$17)=0,0,SUMIFS(dbP!$Z:$Z,dbP!$Q:$Q,$Q111,dbP!$O:$O,Items!$E$17)/SUMIFS(dbP!$X:$X,dbP!$Q:$Q,$Q111,dbP!$O:$O,Items!$E$17))</f>
        <v>2304.2005911627912</v>
      </c>
      <c r="AE111" s="31">
        <f>IF(OR(AE110=0,AE110=MAX(Items!$AC:$AC)),1,AE110+1)</f>
        <v>51</v>
      </c>
    </row>
    <row r="112" spans="1:31" x14ac:dyDescent="0.3">
      <c r="A112" s="41">
        <f>ROW()</f>
        <v>112</v>
      </c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I112" s="1" t="str">
        <f>IF(OR(U112=0,SUMIFS(Lists!$A:$A,Lists!$I:$I,$U112)=0),0,INDEX(Lists!$H:$H,SUMIFS(Lists!$A:$A,Lists!$I:$I,$U112)))</f>
        <v>Продукт-2</v>
      </c>
      <c r="O112" s="1" t="str">
        <f>IF(OR($AE112=0,SUMIFS(Items!$A:$A,Items!$AC:$AC,$AE112)=0),0,INDEX(Items!U:U,SUMIFS(Items!$A:$A,Items!$AC:$AC,$AE112)))</f>
        <v>Себестоимость продаж</v>
      </c>
      <c r="P112" s="1" t="str">
        <f>IF(OR($AE112=0,SUMIFS(Items!$A:$A,Items!$AC:$AC,$AE112)=0),0,INDEX(Items!V:V,SUMIFS(Items!$A:$A,Items!$AC:$AC,$AE112)))</f>
        <v>Затраты этапа-5 бизнес-процесса</v>
      </c>
      <c r="Q112" s="1" t="str">
        <f>IF(OR($AE112=0,SUMIFS(Items!$A:$A,Items!$AC:$AC,$AE112)=0),0,INDEX(Items!W:W,SUMIFS(Items!$A:$A,Items!$AC:$AC,$AE112)))</f>
        <v>Затраты на доставку и продажу-4</v>
      </c>
      <c r="U112" s="1">
        <f t="shared" si="5"/>
        <v>2</v>
      </c>
      <c r="X112" s="3">
        <f t="shared" si="6"/>
        <v>1</v>
      </c>
      <c r="AA112" s="1">
        <f>$X112*IF(SUMIFS(dbP!$X:$X,dbP!$Q:$Q,$Q112,dbP!$O:$O,Items!$E$17)=0,0,SUMIFS(dbP!$Y:$Y,dbP!$Q:$Q,$Q112,dbP!$O:$O,Items!$E$17)/SUMIFS(dbP!$X:$X,dbP!$Q:$Q,$Q112,dbP!$O:$O,Items!$E$17))</f>
        <v>943.03481640599989</v>
      </c>
      <c r="AB112" s="1">
        <f>$X112*IF(SUMIFS(dbP!$X:$X,dbP!$Q:$Q,$Q112,dbP!$O:$O,Items!$E$17)=0,0,SUMIFS(dbP!$Z:$Z,dbP!$Q:$Q,$Q112,dbP!$O:$O,Items!$E$17)/SUMIFS(dbP!$X:$X,dbP!$Q:$Q,$Q112,dbP!$O:$O,Items!$E$17))</f>
        <v>157.172469401</v>
      </c>
      <c r="AE112" s="31">
        <f>IF(OR(AE111=0,AE111=MAX(Items!$AC:$AC)),1,AE111+1)</f>
        <v>52</v>
      </c>
    </row>
    <row r="113" spans="1:31" x14ac:dyDescent="0.3">
      <c r="A113" s="41">
        <f>ROW()</f>
        <v>113</v>
      </c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I113" s="1" t="str">
        <f>IF(OR(U113=0,SUMIFS(Lists!$A:$A,Lists!$I:$I,$U113)=0),0,INDEX(Lists!$H:$H,SUMIFS(Lists!$A:$A,Lists!$I:$I,$U113)))</f>
        <v>Продукт-2</v>
      </c>
      <c r="O113" s="1" t="str">
        <f>IF(OR($AE113=0,SUMIFS(Items!$A:$A,Items!$AC:$AC,$AE113)=0),0,INDEX(Items!U:U,SUMIFS(Items!$A:$A,Items!$AC:$AC,$AE113)))</f>
        <v>Себестоимость продаж</v>
      </c>
      <c r="P113" s="1" t="str">
        <f>IF(OR($AE113=0,SUMIFS(Items!$A:$A,Items!$AC:$AC,$AE113)=0),0,INDEX(Items!V:V,SUMIFS(Items!$A:$A,Items!$AC:$AC,$AE113)))</f>
        <v>Затраты этапа-5 бизнес-процесса</v>
      </c>
      <c r="Q113" s="1" t="str">
        <f>IF(OR($AE113=0,SUMIFS(Items!$A:$A,Items!$AC:$AC,$AE113)=0),0,INDEX(Items!W:W,SUMIFS(Items!$A:$A,Items!$AC:$AC,$AE113)))</f>
        <v>Затраты на доставку и продажу-5</v>
      </c>
      <c r="U113" s="1">
        <f t="shared" si="5"/>
        <v>2</v>
      </c>
      <c r="X113" s="3">
        <f t="shared" si="6"/>
        <v>5</v>
      </c>
      <c r="AA113" s="1">
        <f>$X113*IF(SUMIFS(dbP!$X:$X,dbP!$Q:$Q,$Q113,dbP!$O:$O,Items!$E$17)=0,0,SUMIFS(dbP!$Y:$Y,dbP!$Q:$Q,$Q113,dbP!$O:$O,Items!$E$17)/SUMIFS(dbP!$X:$X,dbP!$Q:$Q,$Q113,dbP!$O:$O,Items!$E$17))</f>
        <v>8421.4976666212133</v>
      </c>
      <c r="AB113" s="1">
        <f>$X113*IF(SUMIFS(dbP!$X:$X,dbP!$Q:$Q,$Q113,dbP!$O:$O,Items!$E$17)=0,0,SUMIFS(dbP!$Z:$Z,dbP!$Q:$Q,$Q113,dbP!$O:$O,Items!$E$17)/SUMIFS(dbP!$X:$X,dbP!$Q:$Q,$Q113,dbP!$O:$O,Items!$E$17))</f>
        <v>1403.5829444368687</v>
      </c>
      <c r="AE113" s="31">
        <f>IF(OR(AE112=0,AE112=MAX(Items!$AC:$AC)),1,AE112+1)</f>
        <v>53</v>
      </c>
    </row>
    <row r="114" spans="1:31" x14ac:dyDescent="0.3">
      <c r="A114" s="41">
        <f>ROW()</f>
        <v>114</v>
      </c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I114" s="1" t="str">
        <f>IF(OR(U114=0,SUMIFS(Lists!$A:$A,Lists!$I:$I,$U114)=0),0,INDEX(Lists!$H:$H,SUMIFS(Lists!$A:$A,Lists!$I:$I,$U114)))</f>
        <v>Продукт-2</v>
      </c>
      <c r="O114" s="1" t="str">
        <f>IF(OR($AE114=0,SUMIFS(Items!$A:$A,Items!$AC:$AC,$AE114)=0),0,INDEX(Items!U:U,SUMIFS(Items!$A:$A,Items!$AC:$AC,$AE114)))</f>
        <v>Себестоимость продаж</v>
      </c>
      <c r="P114" s="1" t="str">
        <f>IF(OR($AE114=0,SUMIFS(Items!$A:$A,Items!$AC:$AC,$AE114)=0),0,INDEX(Items!V:V,SUMIFS(Items!$A:$A,Items!$AC:$AC,$AE114)))</f>
        <v>Затраты этапа-5 бизнес-процесса</v>
      </c>
      <c r="Q114" s="1" t="str">
        <f>IF(OR($AE114=0,SUMIFS(Items!$A:$A,Items!$AC:$AC,$AE114)=0),0,INDEX(Items!W:W,SUMIFS(Items!$A:$A,Items!$AC:$AC,$AE114)))</f>
        <v>Затраты на доставку и продажу-6</v>
      </c>
      <c r="U114" s="1">
        <f t="shared" si="5"/>
        <v>2</v>
      </c>
      <c r="X114" s="3">
        <f t="shared" si="6"/>
        <v>3</v>
      </c>
      <c r="AA114" s="1">
        <f>$X114*IF(SUMIFS(dbP!$X:$X,dbP!$Q:$Q,$Q114,dbP!$O:$O,Items!$E$17)=0,0,SUMIFS(dbP!$Y:$Y,dbP!$Q:$Q,$Q114,dbP!$O:$O,Items!$E$17)/SUMIFS(dbP!$X:$X,dbP!$Q:$Q,$Q114,dbP!$O:$O,Items!$E$17))</f>
        <v>10430.209358180544</v>
      </c>
      <c r="AB114" s="1">
        <f>$X114*IF(SUMIFS(dbP!$X:$X,dbP!$Q:$Q,$Q114,dbP!$O:$O,Items!$E$17)=0,0,SUMIFS(dbP!$Z:$Z,dbP!$Q:$Q,$Q114,dbP!$O:$O,Items!$E$17)/SUMIFS(dbP!$X:$X,dbP!$Q:$Q,$Q114,dbP!$O:$O,Items!$E$17))</f>
        <v>1738.3682263634237</v>
      </c>
      <c r="AE114" s="31">
        <f>IF(OR(AE113=0,AE113=MAX(Items!$AC:$AC)),1,AE113+1)</f>
        <v>54</v>
      </c>
    </row>
    <row r="115" spans="1:31" x14ac:dyDescent="0.3">
      <c r="A115" s="41">
        <f>ROW()</f>
        <v>115</v>
      </c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I115" s="1" t="str">
        <f>IF(OR(U115=0,SUMIFS(Lists!$A:$A,Lists!$I:$I,$U115)=0),0,INDEX(Lists!$H:$H,SUMIFS(Lists!$A:$A,Lists!$I:$I,$U115)))</f>
        <v>Продукт-2</v>
      </c>
      <c r="O115" s="1" t="str">
        <f>IF(OR($AE115=0,SUMIFS(Items!$A:$A,Items!$AC:$AC,$AE115)=0),0,INDEX(Items!U:U,SUMIFS(Items!$A:$A,Items!$AC:$AC,$AE115)))</f>
        <v>Себестоимость продаж</v>
      </c>
      <c r="P115" s="1" t="str">
        <f>IF(OR($AE115=0,SUMIFS(Items!$A:$A,Items!$AC:$AC,$AE115)=0),0,INDEX(Items!V:V,SUMIFS(Items!$A:$A,Items!$AC:$AC,$AE115)))</f>
        <v>Затраты этапа-5 бизнес-процесса</v>
      </c>
      <c r="Q115" s="1" t="str">
        <f>IF(OR($AE115=0,SUMIFS(Items!$A:$A,Items!$AC:$AC,$AE115)=0),0,INDEX(Items!W:W,SUMIFS(Items!$A:$A,Items!$AC:$AC,$AE115)))</f>
        <v>Затраты на доставку и продажу-7</v>
      </c>
      <c r="U115" s="1">
        <f t="shared" si="5"/>
        <v>2</v>
      </c>
      <c r="X115" s="3">
        <f t="shared" si="6"/>
        <v>1</v>
      </c>
      <c r="AA115" s="1">
        <f>$X115*IF(SUMIFS(dbP!$X:$X,dbP!$Q:$Q,$Q115,dbP!$O:$O,Items!$E$17)=0,0,SUMIFS(dbP!$Y:$Y,dbP!$Q:$Q,$Q115,dbP!$O:$O,Items!$E$17)/SUMIFS(dbP!$X:$X,dbP!$Q:$Q,$Q115,dbP!$O:$O,Items!$E$17))</f>
        <v>1935.1802173893002</v>
      </c>
      <c r="AB115" s="1">
        <f>$X115*IF(SUMIFS(dbP!$X:$X,dbP!$Q:$Q,$Q115,dbP!$O:$O,Items!$E$17)=0,0,SUMIFS(dbP!$Z:$Z,dbP!$Q:$Q,$Q115,dbP!$O:$O,Items!$E$17)/SUMIFS(dbP!$X:$X,dbP!$Q:$Q,$Q115,dbP!$O:$O,Items!$E$17))</f>
        <v>322.53003623155001</v>
      </c>
      <c r="AE115" s="31">
        <f>IF(OR(AE114=0,AE114=MAX(Items!$AC:$AC)),1,AE114+1)</f>
        <v>55</v>
      </c>
    </row>
    <row r="116" spans="1:31" x14ac:dyDescent="0.3">
      <c r="A116" s="41">
        <f>ROW()</f>
        <v>116</v>
      </c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I116" s="1" t="str">
        <f>IF(OR(U116=0,SUMIFS(Lists!$A:$A,Lists!$I:$I,$U116)=0),0,INDEX(Lists!$H:$H,SUMIFS(Lists!$A:$A,Lists!$I:$I,$U116)))</f>
        <v>Продукт-2</v>
      </c>
      <c r="O116" s="1" t="str">
        <f>IF(OR($AE116=0,SUMIFS(Items!$A:$A,Items!$AC:$AC,$AE116)=0),0,INDEX(Items!U:U,SUMIFS(Items!$A:$A,Items!$AC:$AC,$AE116)))</f>
        <v>Себестоимость продаж</v>
      </c>
      <c r="P116" s="1" t="str">
        <f>IF(OR($AE116=0,SUMIFS(Items!$A:$A,Items!$AC:$AC,$AE116)=0),0,INDEX(Items!V:V,SUMIFS(Items!$A:$A,Items!$AC:$AC,$AE116)))</f>
        <v>Затраты этапа-5 бизнес-процесса</v>
      </c>
      <c r="Q116" s="1" t="str">
        <f>IF(OR($AE116=0,SUMIFS(Items!$A:$A,Items!$AC:$AC,$AE116)=0),0,INDEX(Items!W:W,SUMIFS(Items!$A:$A,Items!$AC:$AC,$AE116)))</f>
        <v>Затраты на доставку и продажу-8</v>
      </c>
      <c r="U116" s="1">
        <f t="shared" si="5"/>
        <v>2</v>
      </c>
      <c r="X116" s="3">
        <f t="shared" si="6"/>
        <v>4</v>
      </c>
      <c r="AA116" s="1">
        <f>$X116*IF(SUMIFS(dbP!$X:$X,dbP!$Q:$Q,$Q116,dbP!$O:$O,Items!$E$17)=0,0,SUMIFS(dbP!$Y:$Y,dbP!$Q:$Q,$Q116,dbP!$O:$O,Items!$E$17)/SUMIFS(dbP!$X:$X,dbP!$Q:$Q,$Q116,dbP!$O:$O,Items!$E$17))</f>
        <v>1968.1655172413793</v>
      </c>
      <c r="AB116" s="1">
        <f>$X116*IF(SUMIFS(dbP!$X:$X,dbP!$Q:$Q,$Q116,dbP!$O:$O,Items!$E$17)=0,0,SUMIFS(dbP!$Z:$Z,dbP!$Q:$Q,$Q116,dbP!$O:$O,Items!$E$17)/SUMIFS(dbP!$X:$X,dbP!$Q:$Q,$Q116,dbP!$O:$O,Items!$E$17))</f>
        <v>328.02758620689656</v>
      </c>
      <c r="AE116" s="31">
        <f>IF(OR(AE115=0,AE115=MAX(Items!$AC:$AC)),1,AE115+1)</f>
        <v>56</v>
      </c>
    </row>
    <row r="117" spans="1:31" x14ac:dyDescent="0.3">
      <c r="A117" s="41">
        <f>ROW()</f>
        <v>117</v>
      </c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I117" s="1" t="str">
        <f>IF(OR(U117=0,SUMIFS(Lists!$A:$A,Lists!$I:$I,$U117)=0),0,INDEX(Lists!$H:$H,SUMIFS(Lists!$A:$A,Lists!$I:$I,$U117)))</f>
        <v>Продукт-2</v>
      </c>
      <c r="O117" s="1" t="str">
        <f>IF(OR($AE117=0,SUMIFS(Items!$A:$A,Items!$AC:$AC,$AE117)=0),0,INDEX(Items!U:U,SUMIFS(Items!$A:$A,Items!$AC:$AC,$AE117)))</f>
        <v>Себестоимость продаж</v>
      </c>
      <c r="P117" s="1" t="str">
        <f>IF(OR($AE117=0,SUMIFS(Items!$A:$A,Items!$AC:$AC,$AE117)=0),0,INDEX(Items!V:V,SUMIFS(Items!$A:$A,Items!$AC:$AC,$AE117)))</f>
        <v>Затраты этапа-5 бизнес-процесса</v>
      </c>
      <c r="Q117" s="1" t="str">
        <f>IF(OR($AE117=0,SUMIFS(Items!$A:$A,Items!$AC:$AC,$AE117)=0),0,INDEX(Items!W:W,SUMIFS(Items!$A:$A,Items!$AC:$AC,$AE117)))</f>
        <v>Затраты на доставку и продажу-9</v>
      </c>
      <c r="U117" s="1">
        <f t="shared" si="5"/>
        <v>2</v>
      </c>
      <c r="X117" s="3">
        <f t="shared" si="6"/>
        <v>9</v>
      </c>
      <c r="AA117" s="1">
        <f>$X117*IF(SUMIFS(dbP!$X:$X,dbP!$Q:$Q,$Q117,dbP!$O:$O,Items!$E$17)=0,0,SUMIFS(dbP!$Y:$Y,dbP!$Q:$Q,$Q117,dbP!$O:$O,Items!$E$17)/SUMIFS(dbP!$X:$X,dbP!$Q:$Q,$Q117,dbP!$O:$O,Items!$E$17))</f>
        <v>22052.589473684209</v>
      </c>
      <c r="AB117" s="1">
        <f>$X117*IF(SUMIFS(dbP!$X:$X,dbP!$Q:$Q,$Q117,dbP!$O:$O,Items!$E$17)=0,0,SUMIFS(dbP!$Z:$Z,dbP!$Q:$Q,$Q117,dbP!$O:$O,Items!$E$17)/SUMIFS(dbP!$X:$X,dbP!$Q:$Q,$Q117,dbP!$O:$O,Items!$E$17))</f>
        <v>3675.4315789473685</v>
      </c>
      <c r="AE117" s="31">
        <f>IF(OR(AE116=0,AE116=MAX(Items!$AC:$AC)),1,AE116+1)</f>
        <v>57</v>
      </c>
    </row>
    <row r="118" spans="1:31" x14ac:dyDescent="0.3">
      <c r="A118" s="41">
        <f>ROW()</f>
        <v>118</v>
      </c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I118" s="1" t="str">
        <f>IF(OR(U118=0,SUMIFS(Lists!$A:$A,Lists!$I:$I,$U118)=0),0,INDEX(Lists!$H:$H,SUMIFS(Lists!$A:$A,Lists!$I:$I,$U118)))</f>
        <v>Продукт-2</v>
      </c>
      <c r="O118" s="1" t="str">
        <f>IF(OR($AE118=0,SUMIFS(Items!$A:$A,Items!$AC:$AC,$AE118)=0),0,INDEX(Items!U:U,SUMIFS(Items!$A:$A,Items!$AC:$AC,$AE118)))</f>
        <v>Себестоимость продаж</v>
      </c>
      <c r="P118" s="1" t="str">
        <f>IF(OR($AE118=0,SUMIFS(Items!$A:$A,Items!$AC:$AC,$AE118)=0),0,INDEX(Items!V:V,SUMIFS(Items!$A:$A,Items!$AC:$AC,$AE118)))</f>
        <v>Затраты этапа-5 бизнес-процесса</v>
      </c>
      <c r="Q118" s="1" t="str">
        <f>IF(OR($AE118=0,SUMIFS(Items!$A:$A,Items!$AC:$AC,$AE118)=0),0,INDEX(Items!W:W,SUMIFS(Items!$A:$A,Items!$AC:$AC,$AE118)))</f>
        <v>Затраты на доставку и продажу-10</v>
      </c>
      <c r="U118" s="1">
        <f t="shared" si="5"/>
        <v>2</v>
      </c>
      <c r="X118" s="3">
        <f t="shared" si="6"/>
        <v>5</v>
      </c>
      <c r="AA118" s="1">
        <f>$X118*IF(SUMIFS(dbP!$X:$X,dbP!$Q:$Q,$Q118,dbP!$O:$O,Items!$E$17)=0,0,SUMIFS(dbP!$Y:$Y,dbP!$Q:$Q,$Q118,dbP!$O:$O,Items!$E$17)/SUMIFS(dbP!$X:$X,dbP!$Q:$Q,$Q118,dbP!$O:$O,Items!$E$17))</f>
        <v>12630.869999999999</v>
      </c>
      <c r="AB118" s="1">
        <f>$X118*IF(SUMIFS(dbP!$X:$X,dbP!$Q:$Q,$Q118,dbP!$O:$O,Items!$E$17)=0,0,SUMIFS(dbP!$Z:$Z,dbP!$Q:$Q,$Q118,dbP!$O:$O,Items!$E$17)/SUMIFS(dbP!$X:$X,dbP!$Q:$Q,$Q118,dbP!$O:$O,Items!$E$17))</f>
        <v>2105.145</v>
      </c>
      <c r="AE118" s="31">
        <f>IF(OR(AE117=0,AE117=MAX(Items!$AC:$AC)),1,AE117+1)</f>
        <v>58</v>
      </c>
    </row>
    <row r="119" spans="1:31" x14ac:dyDescent="0.3">
      <c r="A119" s="41">
        <f>ROW()</f>
        <v>119</v>
      </c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I119" s="1" t="str">
        <f>IF(OR(U119=0,SUMIFS(Lists!$A:$A,Lists!$I:$I,$U119)=0),0,INDEX(Lists!$H:$H,SUMIFS(Lists!$A:$A,Lists!$I:$I,$U119)))</f>
        <v>Продукт-3</v>
      </c>
      <c r="O119" s="1" t="str">
        <f>IF(OR($AE119=0,SUMIFS(Items!$A:$A,Items!$AC:$AC,$AE119)=0),0,INDEX(Items!U:U,SUMIFS(Items!$A:$A,Items!$AC:$AC,$AE119)))</f>
        <v>Себестоимость продаж</v>
      </c>
      <c r="P119" s="1" t="str">
        <f>IF(OR($AE119=0,SUMIFS(Items!$A:$A,Items!$AC:$AC,$AE119)=0),0,INDEX(Items!V:V,SUMIFS(Items!$A:$A,Items!$AC:$AC,$AE119)))</f>
        <v>Затраты этапа-1 бизнес-процесса</v>
      </c>
      <c r="Q119" s="1" t="str">
        <f>IF(OR($AE119=0,SUMIFS(Items!$A:$A,Items!$AC:$AC,$AE119)=0),0,INDEX(Items!W:W,SUMIFS(Items!$A:$A,Items!$AC:$AC,$AE119)))</f>
        <v>Сырье и материалы-1</v>
      </c>
      <c r="U119" s="1">
        <f t="shared" si="5"/>
        <v>3</v>
      </c>
      <c r="X119" s="3">
        <f t="shared" si="6"/>
        <v>91</v>
      </c>
      <c r="AA119" s="1">
        <f>$X119*IF(SUMIFS(dbP!$X:$X,dbP!$Q:$Q,$Q119,dbP!$O:$O,Items!$E$17)=0,0,SUMIFS(dbP!$Y:$Y,dbP!$Q:$Q,$Q119,dbP!$O:$O,Items!$E$17)/SUMIFS(dbP!$X:$X,dbP!$Q:$Q,$Q119,dbP!$O:$O,Items!$E$17))</f>
        <v>91919.191919191915</v>
      </c>
      <c r="AB119" s="1">
        <f>$X119*IF(SUMIFS(dbP!$X:$X,dbP!$Q:$Q,$Q119,dbP!$O:$O,Items!$E$17)=0,0,SUMIFS(dbP!$Z:$Z,dbP!$Q:$Q,$Q119,dbP!$O:$O,Items!$E$17)/SUMIFS(dbP!$X:$X,dbP!$Q:$Q,$Q119,dbP!$O:$O,Items!$E$17))</f>
        <v>15319.865319865321</v>
      </c>
      <c r="AE119" s="31">
        <f>IF(OR(AE118=0,AE118=MAX(Items!$AC:$AC)),1,AE118+1)</f>
        <v>1</v>
      </c>
    </row>
    <row r="120" spans="1:31" x14ac:dyDescent="0.3">
      <c r="A120" s="41">
        <f>ROW()</f>
        <v>120</v>
      </c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I120" s="1" t="str">
        <f>IF(OR(U120=0,SUMIFS(Lists!$A:$A,Lists!$I:$I,$U120)=0),0,INDEX(Lists!$H:$H,SUMIFS(Lists!$A:$A,Lists!$I:$I,$U120)))</f>
        <v>Продукт-3</v>
      </c>
      <c r="O120" s="1" t="str">
        <f>IF(OR($AE120=0,SUMIFS(Items!$A:$A,Items!$AC:$AC,$AE120)=0),0,INDEX(Items!U:U,SUMIFS(Items!$A:$A,Items!$AC:$AC,$AE120)))</f>
        <v>Себестоимость продаж</v>
      </c>
      <c r="P120" s="1" t="str">
        <f>IF(OR($AE120=0,SUMIFS(Items!$A:$A,Items!$AC:$AC,$AE120)=0),0,INDEX(Items!V:V,SUMIFS(Items!$A:$A,Items!$AC:$AC,$AE120)))</f>
        <v>Затраты этапа-1 бизнес-процесса</v>
      </c>
      <c r="Q120" s="1" t="str">
        <f>IF(OR($AE120=0,SUMIFS(Items!$A:$A,Items!$AC:$AC,$AE120)=0),0,INDEX(Items!W:W,SUMIFS(Items!$A:$A,Items!$AC:$AC,$AE120)))</f>
        <v>Сырье и материалы-2</v>
      </c>
      <c r="U120" s="1">
        <f t="shared" si="5"/>
        <v>3</v>
      </c>
      <c r="X120" s="3">
        <f t="shared" si="6"/>
        <v>6</v>
      </c>
      <c r="AA120" s="1">
        <f>$X120*IF(SUMIFS(dbP!$X:$X,dbP!$Q:$Q,$Q120,dbP!$O:$O,Items!$E$17)=0,0,SUMIFS(dbP!$Y:$Y,dbP!$Q:$Q,$Q120,dbP!$O:$O,Items!$E$17)/SUMIFS(dbP!$X:$X,dbP!$Q:$Q,$Q120,dbP!$O:$O,Items!$E$17))</f>
        <v>5289.0995260663512</v>
      </c>
      <c r="AB120" s="1">
        <f>$X120*IF(SUMIFS(dbP!$X:$X,dbP!$Q:$Q,$Q120,dbP!$O:$O,Items!$E$17)=0,0,SUMIFS(dbP!$Z:$Z,dbP!$Q:$Q,$Q120,dbP!$O:$O,Items!$E$17)/SUMIFS(dbP!$X:$X,dbP!$Q:$Q,$Q120,dbP!$O:$O,Items!$E$17))</f>
        <v>881.51658767772506</v>
      </c>
      <c r="AE120" s="31">
        <f>IF(OR(AE119=0,AE119=MAX(Items!$AC:$AC)),1,AE119+1)</f>
        <v>2</v>
      </c>
    </row>
    <row r="121" spans="1:31" x14ac:dyDescent="0.3">
      <c r="A121" s="41">
        <f>ROW()</f>
        <v>121</v>
      </c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I121" s="1" t="str">
        <f>IF(OR(U121=0,SUMIFS(Lists!$A:$A,Lists!$I:$I,$U121)=0),0,INDEX(Lists!$H:$H,SUMIFS(Lists!$A:$A,Lists!$I:$I,$U121)))</f>
        <v>Продукт-3</v>
      </c>
      <c r="O121" s="1" t="str">
        <f>IF(OR($AE121=0,SUMIFS(Items!$A:$A,Items!$AC:$AC,$AE121)=0),0,INDEX(Items!U:U,SUMIFS(Items!$A:$A,Items!$AC:$AC,$AE121)))</f>
        <v>Себестоимость продаж</v>
      </c>
      <c r="P121" s="1" t="str">
        <f>IF(OR($AE121=0,SUMIFS(Items!$A:$A,Items!$AC:$AC,$AE121)=0),0,INDEX(Items!V:V,SUMIFS(Items!$A:$A,Items!$AC:$AC,$AE121)))</f>
        <v>Затраты этапа-1 бизнес-процесса</v>
      </c>
      <c r="Q121" s="1" t="str">
        <f>IF(OR($AE121=0,SUMIFS(Items!$A:$A,Items!$AC:$AC,$AE121)=0),0,INDEX(Items!W:W,SUMIFS(Items!$A:$A,Items!$AC:$AC,$AE121)))</f>
        <v>Сырье и материалы-3</v>
      </c>
      <c r="U121" s="1">
        <f t="shared" si="5"/>
        <v>3</v>
      </c>
      <c r="X121" s="3">
        <f t="shared" si="6"/>
        <v>5</v>
      </c>
      <c r="AA121" s="1">
        <f>$X121*IF(SUMIFS(dbP!$X:$X,dbP!$Q:$Q,$Q121,dbP!$O:$O,Items!$E$17)=0,0,SUMIFS(dbP!$Y:$Y,dbP!$Q:$Q,$Q121,dbP!$O:$O,Items!$E$17)/SUMIFS(dbP!$X:$X,dbP!$Q:$Q,$Q121,dbP!$O:$O,Items!$E$17))</f>
        <v>19814.814814814814</v>
      </c>
      <c r="AB121" s="1">
        <f>$X121*IF(SUMIFS(dbP!$X:$X,dbP!$Q:$Q,$Q121,dbP!$O:$O,Items!$E$17)=0,0,SUMIFS(dbP!$Z:$Z,dbP!$Q:$Q,$Q121,dbP!$O:$O,Items!$E$17)/SUMIFS(dbP!$X:$X,dbP!$Q:$Q,$Q121,dbP!$O:$O,Items!$E$17))</f>
        <v>3302.4691358024688</v>
      </c>
      <c r="AE121" s="31">
        <f>IF(OR(AE120=0,AE120=MAX(Items!$AC:$AC)),1,AE120+1)</f>
        <v>3</v>
      </c>
    </row>
    <row r="122" spans="1:31" x14ac:dyDescent="0.3">
      <c r="A122" s="41">
        <f>ROW()</f>
        <v>122</v>
      </c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I122" s="1" t="str">
        <f>IF(OR(U122=0,SUMIFS(Lists!$A:$A,Lists!$I:$I,$U122)=0),0,INDEX(Lists!$H:$H,SUMIFS(Lists!$A:$A,Lists!$I:$I,$U122)))</f>
        <v>Продукт-3</v>
      </c>
      <c r="O122" s="1" t="str">
        <f>IF(OR($AE122=0,SUMIFS(Items!$A:$A,Items!$AC:$AC,$AE122)=0),0,INDEX(Items!U:U,SUMIFS(Items!$A:$A,Items!$AC:$AC,$AE122)))</f>
        <v>Себестоимость продаж</v>
      </c>
      <c r="P122" s="1" t="str">
        <f>IF(OR($AE122=0,SUMIFS(Items!$A:$A,Items!$AC:$AC,$AE122)=0),0,INDEX(Items!V:V,SUMIFS(Items!$A:$A,Items!$AC:$AC,$AE122)))</f>
        <v>Затраты этапа-1 бизнес-процесса</v>
      </c>
      <c r="Q122" s="1" t="str">
        <f>IF(OR($AE122=0,SUMIFS(Items!$A:$A,Items!$AC:$AC,$AE122)=0),0,INDEX(Items!W:W,SUMIFS(Items!$A:$A,Items!$AC:$AC,$AE122)))</f>
        <v>Сырье и материалы-4</v>
      </c>
      <c r="U122" s="1">
        <f t="shared" si="5"/>
        <v>3</v>
      </c>
      <c r="X122" s="3">
        <f t="shared" si="6"/>
        <v>2</v>
      </c>
      <c r="AA122" s="1">
        <f>$X122*IF(SUMIFS(dbP!$X:$X,dbP!$Q:$Q,$Q122,dbP!$O:$O,Items!$E$17)=0,0,SUMIFS(dbP!$Y:$Y,dbP!$Q:$Q,$Q122,dbP!$O:$O,Items!$E$17)/SUMIFS(dbP!$X:$X,dbP!$Q:$Q,$Q122,dbP!$O:$O,Items!$E$17))</f>
        <v>3289.586776859504</v>
      </c>
      <c r="AB122" s="1">
        <f>$X122*IF(SUMIFS(dbP!$X:$X,dbP!$Q:$Q,$Q122,dbP!$O:$O,Items!$E$17)=0,0,SUMIFS(dbP!$Z:$Z,dbP!$Q:$Q,$Q122,dbP!$O:$O,Items!$E$17)/SUMIFS(dbP!$X:$X,dbP!$Q:$Q,$Q122,dbP!$O:$O,Items!$E$17))</f>
        <v>548.2644628099174</v>
      </c>
      <c r="AE122" s="31">
        <f>IF(OR(AE121=0,AE121=MAX(Items!$AC:$AC)),1,AE121+1)</f>
        <v>4</v>
      </c>
    </row>
    <row r="123" spans="1:31" x14ac:dyDescent="0.3">
      <c r="A123" s="41">
        <f>ROW()</f>
        <v>123</v>
      </c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I123" s="1" t="str">
        <f>IF(OR(U123=0,SUMIFS(Lists!$A:$A,Lists!$I:$I,$U123)=0),0,INDEX(Lists!$H:$H,SUMIFS(Lists!$A:$A,Lists!$I:$I,$U123)))</f>
        <v>Продукт-3</v>
      </c>
      <c r="O123" s="1" t="str">
        <f>IF(OR($AE123=0,SUMIFS(Items!$A:$A,Items!$AC:$AC,$AE123)=0),0,INDEX(Items!U:U,SUMIFS(Items!$A:$A,Items!$AC:$AC,$AE123)))</f>
        <v>Себестоимость продаж</v>
      </c>
      <c r="P123" s="1" t="str">
        <f>IF(OR($AE123=0,SUMIFS(Items!$A:$A,Items!$AC:$AC,$AE123)=0),0,INDEX(Items!V:V,SUMIFS(Items!$A:$A,Items!$AC:$AC,$AE123)))</f>
        <v>Затраты этапа-1 бизнес-процесса</v>
      </c>
      <c r="Q123" s="1" t="str">
        <f>IF(OR($AE123=0,SUMIFS(Items!$A:$A,Items!$AC:$AC,$AE123)=0),0,INDEX(Items!W:W,SUMIFS(Items!$A:$A,Items!$AC:$AC,$AE123)))</f>
        <v>Сырье и материалы-5</v>
      </c>
      <c r="U123" s="1">
        <f t="shared" si="5"/>
        <v>3</v>
      </c>
      <c r="X123" s="3">
        <v>1</v>
      </c>
      <c r="AA123" s="1">
        <f>$X123*IF(SUMIFS(dbP!$X:$X,dbP!$Q:$Q,$Q123,dbP!$O:$O,Items!$E$17)=0,0,SUMIFS(dbP!$Y:$Y,dbP!$Q:$Q,$Q123,dbP!$O:$O,Items!$E$17)/SUMIFS(dbP!$X:$X,dbP!$Q:$Q,$Q123,dbP!$O:$O,Items!$E$17))</f>
        <v>1156.4646464646464</v>
      </c>
      <c r="AB123" s="1">
        <f>$X123*IF(SUMIFS(dbP!$X:$X,dbP!$Q:$Q,$Q123,dbP!$O:$O,Items!$E$17)=0,0,SUMIFS(dbP!$Z:$Z,dbP!$Q:$Q,$Q123,dbP!$O:$O,Items!$E$17)/SUMIFS(dbP!$X:$X,dbP!$Q:$Q,$Q123,dbP!$O:$O,Items!$E$17))</f>
        <v>192.74410774410777</v>
      </c>
      <c r="AE123" s="31">
        <f>IF(OR(AE122=0,AE122=MAX(Items!$AC:$AC)),1,AE122+1)</f>
        <v>5</v>
      </c>
    </row>
    <row r="124" spans="1:31" x14ac:dyDescent="0.3">
      <c r="A124" s="41">
        <f>ROW()</f>
        <v>124</v>
      </c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I124" s="1" t="str">
        <f>IF(OR(U124=0,SUMIFS(Lists!$A:$A,Lists!$I:$I,$U124)=0),0,INDEX(Lists!$H:$H,SUMIFS(Lists!$A:$A,Lists!$I:$I,$U124)))</f>
        <v>Продукт-3</v>
      </c>
      <c r="O124" s="1" t="str">
        <f>IF(OR($AE124=0,SUMIFS(Items!$A:$A,Items!$AC:$AC,$AE124)=0),0,INDEX(Items!U:U,SUMIFS(Items!$A:$A,Items!$AC:$AC,$AE124)))</f>
        <v>Себестоимость продаж</v>
      </c>
      <c r="P124" s="1" t="str">
        <f>IF(OR($AE124=0,SUMIFS(Items!$A:$A,Items!$AC:$AC,$AE124)=0),0,INDEX(Items!V:V,SUMIFS(Items!$A:$A,Items!$AC:$AC,$AE124)))</f>
        <v>Затраты этапа-1 бизнес-процесса</v>
      </c>
      <c r="Q124" s="1" t="str">
        <f>IF(OR($AE124=0,SUMIFS(Items!$A:$A,Items!$AC:$AC,$AE124)=0),0,INDEX(Items!W:W,SUMIFS(Items!$A:$A,Items!$AC:$AC,$AE124)))</f>
        <v>Сырье и материалы-6</v>
      </c>
      <c r="U124" s="1">
        <f t="shared" si="5"/>
        <v>3</v>
      </c>
      <c r="X124" s="3">
        <v>6</v>
      </c>
      <c r="AA124" s="1">
        <f>$X124*IF(SUMIFS(dbP!$X:$X,dbP!$Q:$Q,$Q124,dbP!$O:$O,Items!$E$17)=0,0,SUMIFS(dbP!$Y:$Y,dbP!$Q:$Q,$Q124,dbP!$O:$O,Items!$E$17)/SUMIFS(dbP!$X:$X,dbP!$Q:$Q,$Q124,dbP!$O:$O,Items!$E$17))</f>
        <v>27776.269565217393</v>
      </c>
      <c r="AB124" s="1">
        <f>$X124*IF(SUMIFS(dbP!$X:$X,dbP!$Q:$Q,$Q124,dbP!$O:$O,Items!$E$17)=0,0,SUMIFS(dbP!$Z:$Z,dbP!$Q:$Q,$Q124,dbP!$O:$O,Items!$E$17)/SUMIFS(dbP!$X:$X,dbP!$Q:$Q,$Q124,dbP!$O:$O,Items!$E$17))</f>
        <v>4629.3782608695656</v>
      </c>
      <c r="AE124" s="31">
        <f>IF(OR(AE123=0,AE123=MAX(Items!$AC:$AC)),1,AE123+1)</f>
        <v>6</v>
      </c>
    </row>
    <row r="125" spans="1:31" x14ac:dyDescent="0.3">
      <c r="A125" s="41">
        <f>ROW()</f>
        <v>125</v>
      </c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I125" s="1" t="str">
        <f>IF(OR(U125=0,SUMIFS(Lists!$A:$A,Lists!$I:$I,$U125)=0),0,INDEX(Lists!$H:$H,SUMIFS(Lists!$A:$A,Lists!$I:$I,$U125)))</f>
        <v>Продукт-3</v>
      </c>
      <c r="O125" s="1" t="str">
        <f>IF(OR($AE125=0,SUMIFS(Items!$A:$A,Items!$AC:$AC,$AE125)=0),0,INDEX(Items!U:U,SUMIFS(Items!$A:$A,Items!$AC:$AC,$AE125)))</f>
        <v>Себестоимость продаж</v>
      </c>
      <c r="P125" s="1" t="str">
        <f>IF(OR($AE125=0,SUMIFS(Items!$A:$A,Items!$AC:$AC,$AE125)=0),0,INDEX(Items!V:V,SUMIFS(Items!$A:$A,Items!$AC:$AC,$AE125)))</f>
        <v>Затраты этапа-1 бизнес-процесса</v>
      </c>
      <c r="Q125" s="1" t="str">
        <f>IF(OR($AE125=0,SUMIFS(Items!$A:$A,Items!$AC:$AC,$AE125)=0),0,INDEX(Items!W:W,SUMIFS(Items!$A:$A,Items!$AC:$AC,$AE125)))</f>
        <v>Сырье и материалы-7</v>
      </c>
      <c r="U125" s="1">
        <f t="shared" si="5"/>
        <v>3</v>
      </c>
      <c r="X125" s="3">
        <v>2</v>
      </c>
      <c r="AA125" s="1">
        <f>$X125*IF(SUMIFS(dbP!$X:$X,dbP!$Q:$Q,$Q125,dbP!$O:$O,Items!$E$17)=0,0,SUMIFS(dbP!$Y:$Y,dbP!$Q:$Q,$Q125,dbP!$O:$O,Items!$E$17)/SUMIFS(dbP!$X:$X,dbP!$Q:$Q,$Q125,dbP!$O:$O,Items!$E$17))</f>
        <v>9423.4076923076918</v>
      </c>
      <c r="AB125" s="1">
        <f>$X125*IF(SUMIFS(dbP!$X:$X,dbP!$Q:$Q,$Q125,dbP!$O:$O,Items!$E$17)=0,0,SUMIFS(dbP!$Z:$Z,dbP!$Q:$Q,$Q125,dbP!$O:$O,Items!$E$17)/SUMIFS(dbP!$X:$X,dbP!$Q:$Q,$Q125,dbP!$O:$O,Items!$E$17))</f>
        <v>1570.5679487179489</v>
      </c>
      <c r="AE125" s="31">
        <f>IF(OR(AE124=0,AE124=MAX(Items!$AC:$AC)),1,AE124+1)</f>
        <v>7</v>
      </c>
    </row>
    <row r="126" spans="1:31" x14ac:dyDescent="0.3">
      <c r="A126" s="41">
        <f>ROW()</f>
        <v>126</v>
      </c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I126" s="1" t="str">
        <f>IF(OR(U126=0,SUMIFS(Lists!$A:$A,Lists!$I:$I,$U126)=0),0,INDEX(Lists!$H:$H,SUMIFS(Lists!$A:$A,Lists!$I:$I,$U126)))</f>
        <v>Продукт-3</v>
      </c>
      <c r="O126" s="1" t="str">
        <f>IF(OR($AE126=0,SUMIFS(Items!$A:$A,Items!$AC:$AC,$AE126)=0),0,INDEX(Items!U:U,SUMIFS(Items!$A:$A,Items!$AC:$AC,$AE126)))</f>
        <v>Себестоимость продаж</v>
      </c>
      <c r="P126" s="1" t="str">
        <f>IF(OR($AE126=0,SUMIFS(Items!$A:$A,Items!$AC:$AC,$AE126)=0),0,INDEX(Items!V:V,SUMIFS(Items!$A:$A,Items!$AC:$AC,$AE126)))</f>
        <v>Затраты этапа-1 бизнес-процесса</v>
      </c>
      <c r="Q126" s="1" t="str">
        <f>IF(OR($AE126=0,SUMIFS(Items!$A:$A,Items!$AC:$AC,$AE126)=0),0,INDEX(Items!W:W,SUMIFS(Items!$A:$A,Items!$AC:$AC,$AE126)))</f>
        <v>Сырье и материалы-8</v>
      </c>
      <c r="U126" s="1">
        <f t="shared" si="5"/>
        <v>3</v>
      </c>
      <c r="X126" s="3">
        <v>88</v>
      </c>
      <c r="AA126" s="1">
        <f>$X126*IF(SUMIFS(dbP!$X:$X,dbP!$Q:$Q,$Q126,dbP!$O:$O,Items!$E$17)=0,0,SUMIFS(dbP!$Y:$Y,dbP!$Q:$Q,$Q126,dbP!$O:$O,Items!$E$17)/SUMIFS(dbP!$X:$X,dbP!$Q:$Q,$Q126,dbP!$O:$O,Items!$E$17))</f>
        <v>99264.870415841579</v>
      </c>
      <c r="AB126" s="1">
        <f>$X126*IF(SUMIFS(dbP!$X:$X,dbP!$Q:$Q,$Q126,dbP!$O:$O,Items!$E$17)=0,0,SUMIFS(dbP!$Z:$Z,dbP!$Q:$Q,$Q126,dbP!$O:$O,Items!$E$17)/SUMIFS(dbP!$X:$X,dbP!$Q:$Q,$Q126,dbP!$O:$O,Items!$E$17))</f>
        <v>16544.145069306927</v>
      </c>
      <c r="AE126" s="31">
        <f>IF(OR(AE125=0,AE125=MAX(Items!$AC:$AC)),1,AE125+1)</f>
        <v>8</v>
      </c>
    </row>
    <row r="127" spans="1:31" x14ac:dyDescent="0.3">
      <c r="A127" s="41">
        <f>ROW()</f>
        <v>127</v>
      </c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I127" s="1" t="str">
        <f>IF(OR(U127=0,SUMIFS(Lists!$A:$A,Lists!$I:$I,$U127)=0),0,INDEX(Lists!$H:$H,SUMIFS(Lists!$A:$A,Lists!$I:$I,$U127)))</f>
        <v>Продукт-3</v>
      </c>
      <c r="O127" s="1" t="str">
        <f>IF(OR($AE127=0,SUMIFS(Items!$A:$A,Items!$AC:$AC,$AE127)=0),0,INDEX(Items!U:U,SUMIFS(Items!$A:$A,Items!$AC:$AC,$AE127)))</f>
        <v>Себестоимость продаж</v>
      </c>
      <c r="P127" s="1" t="str">
        <f>IF(OR($AE127=0,SUMIFS(Items!$A:$A,Items!$AC:$AC,$AE127)=0),0,INDEX(Items!V:V,SUMIFS(Items!$A:$A,Items!$AC:$AC,$AE127)))</f>
        <v>Затраты этапа-1 бизнес-процесса</v>
      </c>
      <c r="Q127" s="1" t="str">
        <f>IF(OR($AE127=0,SUMIFS(Items!$A:$A,Items!$AC:$AC,$AE127)=0),0,INDEX(Items!W:W,SUMIFS(Items!$A:$A,Items!$AC:$AC,$AE127)))</f>
        <v>Сырье и материалы-9</v>
      </c>
      <c r="U127" s="1">
        <f t="shared" si="5"/>
        <v>3</v>
      </c>
      <c r="X127" s="3">
        <v>3</v>
      </c>
      <c r="AA127" s="1">
        <f>$X127*IF(SUMIFS(dbP!$X:$X,dbP!$Q:$Q,$Q127,dbP!$O:$O,Items!$E$17)=0,0,SUMIFS(dbP!$Y:$Y,dbP!$Q:$Q,$Q127,dbP!$O:$O,Items!$E$17)/SUMIFS(dbP!$X:$X,dbP!$Q:$Q,$Q127,dbP!$O:$O,Items!$E$17))</f>
        <v>3855.2823823529407</v>
      </c>
      <c r="AB127" s="1">
        <f>$X127*IF(SUMIFS(dbP!$X:$X,dbP!$Q:$Q,$Q127,dbP!$O:$O,Items!$E$17)=0,0,SUMIFS(dbP!$Z:$Z,dbP!$Q:$Q,$Q127,dbP!$O:$O,Items!$E$17)/SUMIFS(dbP!$X:$X,dbP!$Q:$Q,$Q127,dbP!$O:$O,Items!$E$17))</f>
        <v>642.54706372549026</v>
      </c>
      <c r="AE127" s="31">
        <f>IF(OR(AE126=0,AE126=MAX(Items!$AC:$AC)),1,AE126+1)</f>
        <v>9</v>
      </c>
    </row>
    <row r="128" spans="1:31" x14ac:dyDescent="0.3">
      <c r="A128" s="41">
        <f>ROW()</f>
        <v>128</v>
      </c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I128" s="1" t="str">
        <f>IF(OR(U128=0,SUMIFS(Lists!$A:$A,Lists!$I:$I,$U128)=0),0,INDEX(Lists!$H:$H,SUMIFS(Lists!$A:$A,Lists!$I:$I,$U128)))</f>
        <v>Продукт-3</v>
      </c>
      <c r="O128" s="1" t="str">
        <f>IF(OR($AE128=0,SUMIFS(Items!$A:$A,Items!$AC:$AC,$AE128)=0),0,INDEX(Items!U:U,SUMIFS(Items!$A:$A,Items!$AC:$AC,$AE128)))</f>
        <v>Себестоимость продаж</v>
      </c>
      <c r="P128" s="1" t="str">
        <f>IF(OR($AE128=0,SUMIFS(Items!$A:$A,Items!$AC:$AC,$AE128)=0),0,INDEX(Items!V:V,SUMIFS(Items!$A:$A,Items!$AC:$AC,$AE128)))</f>
        <v>Затраты этапа-1 бизнес-процесса</v>
      </c>
      <c r="Q128" s="1" t="str">
        <f>IF(OR($AE128=0,SUMIFS(Items!$A:$A,Items!$AC:$AC,$AE128)=0),0,INDEX(Items!W:W,SUMIFS(Items!$A:$A,Items!$AC:$AC,$AE128)))</f>
        <v>Сырье и материалы-10</v>
      </c>
      <c r="U128" s="1">
        <f t="shared" si="5"/>
        <v>3</v>
      </c>
      <c r="X128" s="3">
        <v>5</v>
      </c>
      <c r="AA128" s="1">
        <f>$X128*IF(SUMIFS(dbP!$X:$X,dbP!$Q:$Q,$Q128,dbP!$O:$O,Items!$E$17)=0,0,SUMIFS(dbP!$Y:$Y,dbP!$Q:$Q,$Q128,dbP!$O:$O,Items!$E$17)/SUMIFS(dbP!$X:$X,dbP!$Q:$Q,$Q128,dbP!$O:$O,Items!$E$17))</f>
        <v>23000.7601754717</v>
      </c>
      <c r="AB128" s="1">
        <f>$X128*IF(SUMIFS(dbP!$X:$X,dbP!$Q:$Q,$Q128,dbP!$O:$O,Items!$E$17)=0,0,SUMIFS(dbP!$Z:$Z,dbP!$Q:$Q,$Q128,dbP!$O:$O,Items!$E$17)/SUMIFS(dbP!$X:$X,dbP!$Q:$Q,$Q128,dbP!$O:$O,Items!$E$17))</f>
        <v>3833.4600292452837</v>
      </c>
      <c r="AE128" s="31">
        <f>IF(OR(AE127=0,AE127=MAX(Items!$AC:$AC)),1,AE127+1)</f>
        <v>10</v>
      </c>
    </row>
    <row r="129" spans="1:31" x14ac:dyDescent="0.3">
      <c r="A129" s="41">
        <f>ROW()</f>
        <v>129</v>
      </c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I129" s="1" t="str">
        <f>IF(OR(U129=0,SUMIFS(Lists!$A:$A,Lists!$I:$I,$U129)=0),0,INDEX(Lists!$H:$H,SUMIFS(Lists!$A:$A,Lists!$I:$I,$U129)))</f>
        <v>Продукт-3</v>
      </c>
      <c r="O129" s="1" t="str">
        <f>IF(OR($AE129=0,SUMIFS(Items!$A:$A,Items!$AC:$AC,$AE129)=0),0,INDEX(Items!U:U,SUMIFS(Items!$A:$A,Items!$AC:$AC,$AE129)))</f>
        <v>Себестоимость продаж</v>
      </c>
      <c r="P129" s="1" t="str">
        <f>IF(OR($AE129=0,SUMIFS(Items!$A:$A,Items!$AC:$AC,$AE129)=0),0,INDEX(Items!V:V,SUMIFS(Items!$A:$A,Items!$AC:$AC,$AE129)))</f>
        <v>Затраты этапа-1 бизнес-процесса</v>
      </c>
      <c r="Q129" s="1" t="str">
        <f>IF(OR($AE129=0,SUMIFS(Items!$A:$A,Items!$AC:$AC,$AE129)=0),0,INDEX(Items!W:W,SUMIFS(Items!$A:$A,Items!$AC:$AC,$AE129)))</f>
        <v>Сырье и материалы-11</v>
      </c>
      <c r="U129" s="1">
        <f t="shared" si="5"/>
        <v>3</v>
      </c>
      <c r="X129" s="3">
        <v>2</v>
      </c>
      <c r="AA129" s="1">
        <f>$X129*IF(SUMIFS(dbP!$X:$X,dbP!$Q:$Q,$Q129,dbP!$O:$O,Items!$E$17)=0,0,SUMIFS(dbP!$Y:$Y,dbP!$Q:$Q,$Q129,dbP!$O:$O,Items!$E$17)/SUMIFS(dbP!$X:$X,dbP!$Q:$Q,$Q129,dbP!$O:$O,Items!$E$17))</f>
        <v>12196.102006086958</v>
      </c>
      <c r="AB129" s="1">
        <f>$X129*IF(SUMIFS(dbP!$X:$X,dbP!$Q:$Q,$Q129,dbP!$O:$O,Items!$E$17)=0,0,SUMIFS(dbP!$Z:$Z,dbP!$Q:$Q,$Q129,dbP!$O:$O,Items!$E$17)/SUMIFS(dbP!$X:$X,dbP!$Q:$Q,$Q129,dbP!$O:$O,Items!$E$17))</f>
        <v>2032.6836676811597</v>
      </c>
      <c r="AE129" s="31">
        <f>IF(OR(AE128=0,AE128=MAX(Items!$AC:$AC)),1,AE128+1)</f>
        <v>11</v>
      </c>
    </row>
    <row r="130" spans="1:31" x14ac:dyDescent="0.3">
      <c r="A130" s="41">
        <f>ROW()</f>
        <v>130</v>
      </c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I130" s="1" t="str">
        <f>IF(OR(U130=0,SUMIFS(Lists!$A:$A,Lists!$I:$I,$U130)=0),0,INDEX(Lists!$H:$H,SUMIFS(Lists!$A:$A,Lists!$I:$I,$U130)))</f>
        <v>Продукт-3</v>
      </c>
      <c r="O130" s="1" t="str">
        <f>IF(OR($AE130=0,SUMIFS(Items!$A:$A,Items!$AC:$AC,$AE130)=0),0,INDEX(Items!U:U,SUMIFS(Items!$A:$A,Items!$AC:$AC,$AE130)))</f>
        <v>Себестоимость продаж</v>
      </c>
      <c r="P130" s="1" t="str">
        <f>IF(OR($AE130=0,SUMIFS(Items!$A:$A,Items!$AC:$AC,$AE130)=0),0,INDEX(Items!V:V,SUMIFS(Items!$A:$A,Items!$AC:$AC,$AE130)))</f>
        <v>Затраты этапа-2 бизнес-процесса</v>
      </c>
      <c r="Q130" s="1" t="str">
        <f>IF(OR($AE130=0,SUMIFS(Items!$A:$A,Items!$AC:$AC,$AE130)=0),0,INDEX(Items!W:W,SUMIFS(Items!$A:$A,Items!$AC:$AC,$AE130)))</f>
        <v>Производственные затраты-1</v>
      </c>
      <c r="U130" s="1">
        <f t="shared" si="5"/>
        <v>3</v>
      </c>
      <c r="X130" s="3">
        <v>0</v>
      </c>
      <c r="AA130" s="1">
        <f>$X130*IF(SUMIFS(dbP!$X:$X,dbP!$Q:$Q,$Q130,dbP!$O:$O,Items!$E$17)=0,0,SUMIFS(dbP!$Y:$Y,dbP!$Q:$Q,$Q130,dbP!$O:$O,Items!$E$17)/SUMIFS(dbP!$X:$X,dbP!$Q:$Q,$Q130,dbP!$O:$O,Items!$E$17))</f>
        <v>0</v>
      </c>
      <c r="AB130" s="1">
        <f>$X130*IF(SUMIFS(dbP!$X:$X,dbP!$Q:$Q,$Q130,dbP!$O:$O,Items!$E$17)=0,0,SUMIFS(dbP!$Z:$Z,dbP!$Q:$Q,$Q130,dbP!$O:$O,Items!$E$17)/SUMIFS(dbP!$X:$X,dbP!$Q:$Q,$Q130,dbP!$O:$O,Items!$E$17))</f>
        <v>0</v>
      </c>
      <c r="AE130" s="31">
        <f>IF(OR(AE129=0,AE129=MAX(Items!$AC:$AC)),1,AE129+1)</f>
        <v>12</v>
      </c>
    </row>
    <row r="131" spans="1:31" x14ac:dyDescent="0.3">
      <c r="A131" s="41">
        <f>ROW()</f>
        <v>131</v>
      </c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I131" s="1" t="str">
        <f>IF(OR(U131=0,SUMIFS(Lists!$A:$A,Lists!$I:$I,$U131)=0),0,INDEX(Lists!$H:$H,SUMIFS(Lists!$A:$A,Lists!$I:$I,$U131)))</f>
        <v>Продукт-3</v>
      </c>
      <c r="O131" s="1" t="str">
        <f>IF(OR($AE131=0,SUMIFS(Items!$A:$A,Items!$AC:$AC,$AE131)=0),0,INDEX(Items!U:U,SUMIFS(Items!$A:$A,Items!$AC:$AC,$AE131)))</f>
        <v>Себестоимость продаж</v>
      </c>
      <c r="P131" s="1" t="str">
        <f>IF(OR($AE131=0,SUMIFS(Items!$A:$A,Items!$AC:$AC,$AE131)=0),0,INDEX(Items!V:V,SUMIFS(Items!$A:$A,Items!$AC:$AC,$AE131)))</f>
        <v>Затраты этапа-2 бизнес-процесса</v>
      </c>
      <c r="Q131" s="1" t="str">
        <f>IF(OR($AE131=0,SUMIFS(Items!$A:$A,Items!$AC:$AC,$AE131)=0),0,INDEX(Items!W:W,SUMIFS(Items!$A:$A,Items!$AC:$AC,$AE131)))</f>
        <v>Производственные затраты-2</v>
      </c>
      <c r="U131" s="1">
        <f t="shared" si="5"/>
        <v>3</v>
      </c>
      <c r="X131" s="3">
        <v>4</v>
      </c>
      <c r="AA131" s="1">
        <f>$X131*IF(SUMIFS(dbP!$X:$X,dbP!$Q:$Q,$Q131,dbP!$O:$O,Items!$E$17)=0,0,SUMIFS(dbP!$Y:$Y,dbP!$Q:$Q,$Q131,dbP!$O:$O,Items!$E$17)/SUMIFS(dbP!$X:$X,dbP!$Q:$Q,$Q131,dbP!$O:$O,Items!$E$17))</f>
        <v>3259.2592592592591</v>
      </c>
      <c r="AB131" s="1">
        <f>$X131*IF(SUMIFS(dbP!$X:$X,dbP!$Q:$Q,$Q131,dbP!$O:$O,Items!$E$17)=0,0,SUMIFS(dbP!$Z:$Z,dbP!$Q:$Q,$Q131,dbP!$O:$O,Items!$E$17)/SUMIFS(dbP!$X:$X,dbP!$Q:$Q,$Q131,dbP!$O:$O,Items!$E$17))</f>
        <v>543.20987654320982</v>
      </c>
      <c r="AE131" s="31">
        <f>IF(OR(AE130=0,AE130=MAX(Items!$AC:$AC)),1,AE130+1)</f>
        <v>13</v>
      </c>
    </row>
    <row r="132" spans="1:31" x14ac:dyDescent="0.3">
      <c r="A132" s="41">
        <f>ROW()</f>
        <v>132</v>
      </c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I132" s="1" t="str">
        <f>IF(OR(U132=0,SUMIFS(Lists!$A:$A,Lists!$I:$I,$U132)=0),0,INDEX(Lists!$H:$H,SUMIFS(Lists!$A:$A,Lists!$I:$I,$U132)))</f>
        <v>Продукт-3</v>
      </c>
      <c r="O132" s="1" t="str">
        <f>IF(OR($AE132=0,SUMIFS(Items!$A:$A,Items!$AC:$AC,$AE132)=0),0,INDEX(Items!U:U,SUMIFS(Items!$A:$A,Items!$AC:$AC,$AE132)))</f>
        <v>Себестоимость продаж</v>
      </c>
      <c r="P132" s="1" t="str">
        <f>IF(OR($AE132=0,SUMIFS(Items!$A:$A,Items!$AC:$AC,$AE132)=0),0,INDEX(Items!V:V,SUMIFS(Items!$A:$A,Items!$AC:$AC,$AE132)))</f>
        <v>Затраты этапа-2 бизнес-процесса</v>
      </c>
      <c r="Q132" s="1" t="str">
        <f>IF(OR($AE132=0,SUMIFS(Items!$A:$A,Items!$AC:$AC,$AE132)=0),0,INDEX(Items!W:W,SUMIFS(Items!$A:$A,Items!$AC:$AC,$AE132)))</f>
        <v>Производственные затраты-3</v>
      </c>
      <c r="U132" s="1">
        <f t="shared" ref="U132:U195" si="9">IF(AE132=1,U131+1,U131)</f>
        <v>3</v>
      </c>
      <c r="X132" s="3">
        <v>2</v>
      </c>
      <c r="AA132" s="1">
        <f>$X132*IF(SUMIFS(dbP!$X:$X,dbP!$Q:$Q,$Q132,dbP!$O:$O,Items!$E$17)=0,0,SUMIFS(dbP!$Y:$Y,dbP!$Q:$Q,$Q132,dbP!$O:$O,Items!$E$17)/SUMIFS(dbP!$X:$X,dbP!$Q:$Q,$Q132,dbP!$O:$O,Items!$E$17))</f>
        <v>6298.867924528302</v>
      </c>
      <c r="AB132" s="1">
        <f>$X132*IF(SUMIFS(dbP!$X:$X,dbP!$Q:$Q,$Q132,dbP!$O:$O,Items!$E$17)=0,0,SUMIFS(dbP!$Z:$Z,dbP!$Q:$Q,$Q132,dbP!$O:$O,Items!$E$17)/SUMIFS(dbP!$X:$X,dbP!$Q:$Q,$Q132,dbP!$O:$O,Items!$E$17))</f>
        <v>1049.8113207547169</v>
      </c>
      <c r="AE132" s="31">
        <f>IF(OR(AE131=0,AE131=MAX(Items!$AC:$AC)),1,AE131+1)</f>
        <v>14</v>
      </c>
    </row>
    <row r="133" spans="1:31" x14ac:dyDescent="0.3">
      <c r="A133" s="41">
        <f>ROW()</f>
        <v>133</v>
      </c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I133" s="1" t="str">
        <f>IF(OR(U133=0,SUMIFS(Lists!$A:$A,Lists!$I:$I,$U133)=0),0,INDEX(Lists!$H:$H,SUMIFS(Lists!$A:$A,Lists!$I:$I,$U133)))</f>
        <v>Продукт-3</v>
      </c>
      <c r="O133" s="1" t="str">
        <f>IF(OR($AE133=0,SUMIFS(Items!$A:$A,Items!$AC:$AC,$AE133)=0),0,INDEX(Items!U:U,SUMIFS(Items!$A:$A,Items!$AC:$AC,$AE133)))</f>
        <v>Себестоимость продаж</v>
      </c>
      <c r="P133" s="1" t="str">
        <f>IF(OR($AE133=0,SUMIFS(Items!$A:$A,Items!$AC:$AC,$AE133)=0),0,INDEX(Items!V:V,SUMIFS(Items!$A:$A,Items!$AC:$AC,$AE133)))</f>
        <v>Затраты этапа-2 бизнес-процесса</v>
      </c>
      <c r="Q133" s="1" t="str">
        <f>IF(OR($AE133=0,SUMIFS(Items!$A:$A,Items!$AC:$AC,$AE133)=0),0,INDEX(Items!W:W,SUMIFS(Items!$A:$A,Items!$AC:$AC,$AE133)))</f>
        <v>Производственные затраты-4</v>
      </c>
      <c r="U133" s="1">
        <f t="shared" si="9"/>
        <v>3</v>
      </c>
      <c r="X133" s="3">
        <v>0</v>
      </c>
      <c r="AA133" s="1">
        <f>$X133*IF(SUMIFS(dbP!$X:$X,dbP!$Q:$Q,$Q133,dbP!$O:$O,Items!$E$17)=0,0,SUMIFS(dbP!$Y:$Y,dbP!$Q:$Q,$Q133,dbP!$O:$O,Items!$E$17)/SUMIFS(dbP!$X:$X,dbP!$Q:$Q,$Q133,dbP!$O:$O,Items!$E$17))</f>
        <v>0</v>
      </c>
      <c r="AB133" s="1">
        <f>$X133*IF(SUMIFS(dbP!$X:$X,dbP!$Q:$Q,$Q133,dbP!$O:$O,Items!$E$17)=0,0,SUMIFS(dbP!$Z:$Z,dbP!$Q:$Q,$Q133,dbP!$O:$O,Items!$E$17)/SUMIFS(dbP!$X:$X,dbP!$Q:$Q,$Q133,dbP!$O:$O,Items!$E$17))</f>
        <v>0</v>
      </c>
      <c r="AE133" s="31">
        <f>IF(OR(AE132=0,AE132=MAX(Items!$AC:$AC)),1,AE132+1)</f>
        <v>15</v>
      </c>
    </row>
    <row r="134" spans="1:31" x14ac:dyDescent="0.3">
      <c r="A134" s="41">
        <f>ROW()</f>
        <v>134</v>
      </c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I134" s="1" t="str">
        <f>IF(OR(U134=0,SUMIFS(Lists!$A:$A,Lists!$I:$I,$U134)=0),0,INDEX(Lists!$H:$H,SUMIFS(Lists!$A:$A,Lists!$I:$I,$U134)))</f>
        <v>Продукт-3</v>
      </c>
      <c r="O134" s="1" t="str">
        <f>IF(OR($AE134=0,SUMIFS(Items!$A:$A,Items!$AC:$AC,$AE134)=0),0,INDEX(Items!U:U,SUMIFS(Items!$A:$A,Items!$AC:$AC,$AE134)))</f>
        <v>Себестоимость продаж</v>
      </c>
      <c r="P134" s="1" t="str">
        <f>IF(OR($AE134=0,SUMIFS(Items!$A:$A,Items!$AC:$AC,$AE134)=0),0,INDEX(Items!V:V,SUMIFS(Items!$A:$A,Items!$AC:$AC,$AE134)))</f>
        <v>Затраты этапа-2 бизнес-процесса</v>
      </c>
      <c r="Q134" s="1" t="str">
        <f>IF(OR($AE134=0,SUMIFS(Items!$A:$A,Items!$AC:$AC,$AE134)=0),0,INDEX(Items!W:W,SUMIFS(Items!$A:$A,Items!$AC:$AC,$AE134)))</f>
        <v>Производственные затраты-5</v>
      </c>
      <c r="U134" s="1">
        <f t="shared" si="9"/>
        <v>3</v>
      </c>
      <c r="X134" s="3">
        <f t="shared" ref="X134:X189" si="10">X123+2</f>
        <v>3</v>
      </c>
      <c r="AA134" s="1">
        <f>$X134*IF(SUMIFS(dbP!$X:$X,dbP!$Q:$Q,$Q134,dbP!$O:$O,Items!$E$17)=0,0,SUMIFS(dbP!$Y:$Y,dbP!$Q:$Q,$Q134,dbP!$O:$O,Items!$E$17)/SUMIFS(dbP!$X:$X,dbP!$Q:$Q,$Q134,dbP!$O:$O,Items!$E$17))</f>
        <v>3119.1044776119406</v>
      </c>
      <c r="AB134" s="1">
        <f>$X134*IF(SUMIFS(dbP!$X:$X,dbP!$Q:$Q,$Q134,dbP!$O:$O,Items!$E$17)=0,0,SUMIFS(dbP!$Z:$Z,dbP!$Q:$Q,$Q134,dbP!$O:$O,Items!$E$17)/SUMIFS(dbP!$X:$X,dbP!$Q:$Q,$Q134,dbP!$O:$O,Items!$E$17))</f>
        <v>519.85074626865662</v>
      </c>
      <c r="AE134" s="31">
        <f>IF(OR(AE133=0,AE133=MAX(Items!$AC:$AC)),1,AE133+1)</f>
        <v>16</v>
      </c>
    </row>
    <row r="135" spans="1:31" x14ac:dyDescent="0.3">
      <c r="A135" s="41">
        <f>ROW()</f>
        <v>135</v>
      </c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I135" s="1" t="str">
        <f>IF(OR(U135=0,SUMIFS(Lists!$A:$A,Lists!$I:$I,$U135)=0),0,INDEX(Lists!$H:$H,SUMIFS(Lists!$A:$A,Lists!$I:$I,$U135)))</f>
        <v>Продукт-3</v>
      </c>
      <c r="O135" s="1" t="str">
        <f>IF(OR($AE135=0,SUMIFS(Items!$A:$A,Items!$AC:$AC,$AE135)=0),0,INDEX(Items!U:U,SUMIFS(Items!$A:$A,Items!$AC:$AC,$AE135)))</f>
        <v>Себестоимость продаж</v>
      </c>
      <c r="P135" s="1" t="str">
        <f>IF(OR($AE135=0,SUMIFS(Items!$A:$A,Items!$AC:$AC,$AE135)=0),0,INDEX(Items!V:V,SUMIFS(Items!$A:$A,Items!$AC:$AC,$AE135)))</f>
        <v>Затраты этапа-2 бизнес-процесса</v>
      </c>
      <c r="Q135" s="1" t="str">
        <f>IF(OR($AE135=0,SUMIFS(Items!$A:$A,Items!$AC:$AC,$AE135)=0),0,INDEX(Items!W:W,SUMIFS(Items!$A:$A,Items!$AC:$AC,$AE135)))</f>
        <v>Производственные затраты-6</v>
      </c>
      <c r="U135" s="1">
        <f t="shared" si="9"/>
        <v>3</v>
      </c>
      <c r="X135" s="3">
        <f t="shared" si="10"/>
        <v>8</v>
      </c>
      <c r="AA135" s="1">
        <f>$X135*IF(SUMIFS(dbP!$X:$X,dbP!$Q:$Q,$Q135,dbP!$O:$O,Items!$E$17)=0,0,SUMIFS(dbP!$Y:$Y,dbP!$Q:$Q,$Q135,dbP!$O:$O,Items!$E$17)/SUMIFS(dbP!$X:$X,dbP!$Q:$Q,$Q135,dbP!$O:$O,Items!$E$17))</f>
        <v>31835.513725490197</v>
      </c>
      <c r="AB135" s="1">
        <f>$X135*IF(SUMIFS(dbP!$X:$X,dbP!$Q:$Q,$Q135,dbP!$O:$O,Items!$E$17)=0,0,SUMIFS(dbP!$Z:$Z,dbP!$Q:$Q,$Q135,dbP!$O:$O,Items!$E$17)/SUMIFS(dbP!$X:$X,dbP!$Q:$Q,$Q135,dbP!$O:$O,Items!$E$17))</f>
        <v>5305.9189542483655</v>
      </c>
      <c r="AE135" s="31">
        <f>IF(OR(AE134=0,AE134=MAX(Items!$AC:$AC)),1,AE134+1)</f>
        <v>17</v>
      </c>
    </row>
    <row r="136" spans="1:31" x14ac:dyDescent="0.3">
      <c r="A136" s="41">
        <f>ROW()</f>
        <v>136</v>
      </c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I136" s="1" t="str">
        <f>IF(OR(U136=0,SUMIFS(Lists!$A:$A,Lists!$I:$I,$U136)=0),0,INDEX(Lists!$H:$H,SUMIFS(Lists!$A:$A,Lists!$I:$I,$U136)))</f>
        <v>Продукт-3</v>
      </c>
      <c r="O136" s="1" t="str">
        <f>IF(OR($AE136=0,SUMIFS(Items!$A:$A,Items!$AC:$AC,$AE136)=0),0,INDEX(Items!U:U,SUMIFS(Items!$A:$A,Items!$AC:$AC,$AE136)))</f>
        <v>Себестоимость продаж</v>
      </c>
      <c r="P136" s="1" t="str">
        <f>IF(OR($AE136=0,SUMIFS(Items!$A:$A,Items!$AC:$AC,$AE136)=0),0,INDEX(Items!V:V,SUMIFS(Items!$A:$A,Items!$AC:$AC,$AE136)))</f>
        <v>Затраты этапа-2 бизнес-процесса</v>
      </c>
      <c r="Q136" s="1" t="str">
        <f>IF(OR($AE136=0,SUMIFS(Items!$A:$A,Items!$AC:$AC,$AE136)=0),0,INDEX(Items!W:W,SUMIFS(Items!$A:$A,Items!$AC:$AC,$AE136)))</f>
        <v>Производственные затраты-7</v>
      </c>
      <c r="U136" s="1">
        <f t="shared" si="9"/>
        <v>3</v>
      </c>
      <c r="X136" s="3">
        <f t="shared" si="10"/>
        <v>4</v>
      </c>
      <c r="AA136" s="1">
        <f>$X136*IF(SUMIFS(dbP!$X:$X,dbP!$Q:$Q,$Q136,dbP!$O:$O,Items!$E$17)=0,0,SUMIFS(dbP!$Y:$Y,dbP!$Q:$Q,$Q136,dbP!$O:$O,Items!$E$17)/SUMIFS(dbP!$X:$X,dbP!$Q:$Q,$Q136,dbP!$O:$O,Items!$E$17))</f>
        <v>14988.761411764706</v>
      </c>
      <c r="AB136" s="1">
        <f>$X136*IF(SUMIFS(dbP!$X:$X,dbP!$Q:$Q,$Q136,dbP!$O:$O,Items!$E$17)=0,0,SUMIFS(dbP!$Z:$Z,dbP!$Q:$Q,$Q136,dbP!$O:$O,Items!$E$17)/SUMIFS(dbP!$X:$X,dbP!$Q:$Q,$Q136,dbP!$O:$O,Items!$E$17))</f>
        <v>2498.1269019607848</v>
      </c>
      <c r="AE136" s="31">
        <f>IF(OR(AE135=0,AE135=MAX(Items!$AC:$AC)),1,AE135+1)</f>
        <v>18</v>
      </c>
    </row>
    <row r="137" spans="1:31" x14ac:dyDescent="0.3">
      <c r="A137" s="41">
        <f>ROW()</f>
        <v>137</v>
      </c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I137" s="1" t="str">
        <f>IF(OR(U137=0,SUMIFS(Lists!$A:$A,Lists!$I:$I,$U137)=0),0,INDEX(Lists!$H:$H,SUMIFS(Lists!$A:$A,Lists!$I:$I,$U137)))</f>
        <v>Продукт-3</v>
      </c>
      <c r="O137" s="1" t="str">
        <f>IF(OR($AE137=0,SUMIFS(Items!$A:$A,Items!$AC:$AC,$AE137)=0),0,INDEX(Items!U:U,SUMIFS(Items!$A:$A,Items!$AC:$AC,$AE137)))</f>
        <v>Себестоимость продаж</v>
      </c>
      <c r="P137" s="1" t="str">
        <f>IF(OR($AE137=0,SUMIFS(Items!$A:$A,Items!$AC:$AC,$AE137)=0),0,INDEX(Items!V:V,SUMIFS(Items!$A:$A,Items!$AC:$AC,$AE137)))</f>
        <v>Затраты этапа-2 бизнес-процесса</v>
      </c>
      <c r="Q137" s="1" t="str">
        <f>IF(OR($AE137=0,SUMIFS(Items!$A:$A,Items!$AC:$AC,$AE137)=0),0,INDEX(Items!W:W,SUMIFS(Items!$A:$A,Items!$AC:$AC,$AE137)))</f>
        <v>Производственные затраты-8</v>
      </c>
      <c r="U137" s="1">
        <f t="shared" si="9"/>
        <v>3</v>
      </c>
      <c r="X137" s="3">
        <f t="shared" si="10"/>
        <v>90</v>
      </c>
      <c r="AA137" s="1">
        <f>$X137*IF(SUMIFS(dbP!$X:$X,dbP!$Q:$Q,$Q137,dbP!$O:$O,Items!$E$17)=0,0,SUMIFS(dbP!$Y:$Y,dbP!$Q:$Q,$Q137,dbP!$O:$O,Items!$E$17)/SUMIFS(dbP!$X:$X,dbP!$Q:$Q,$Q137,dbP!$O:$O,Items!$E$17))</f>
        <v>125491.94218208954</v>
      </c>
      <c r="AB137" s="1">
        <f>$X137*IF(SUMIFS(dbP!$X:$X,dbP!$Q:$Q,$Q137,dbP!$O:$O,Items!$E$17)=0,0,SUMIFS(dbP!$Z:$Z,dbP!$Q:$Q,$Q137,dbP!$O:$O,Items!$E$17)/SUMIFS(dbP!$X:$X,dbP!$Q:$Q,$Q137,dbP!$O:$O,Items!$E$17))</f>
        <v>20915.323697014926</v>
      </c>
      <c r="AE137" s="31">
        <f>IF(OR(AE136=0,AE136=MAX(Items!$AC:$AC)),1,AE136+1)</f>
        <v>19</v>
      </c>
    </row>
    <row r="138" spans="1:31" x14ac:dyDescent="0.3">
      <c r="A138" s="41">
        <f>ROW()</f>
        <v>138</v>
      </c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I138" s="1" t="str">
        <f>IF(OR(U138=0,SUMIFS(Lists!$A:$A,Lists!$I:$I,$U138)=0),0,INDEX(Lists!$H:$H,SUMIFS(Lists!$A:$A,Lists!$I:$I,$U138)))</f>
        <v>Продукт-3</v>
      </c>
      <c r="O138" s="1" t="str">
        <f>IF(OR($AE138=0,SUMIFS(Items!$A:$A,Items!$AC:$AC,$AE138)=0),0,INDEX(Items!U:U,SUMIFS(Items!$A:$A,Items!$AC:$AC,$AE138)))</f>
        <v>Себестоимость продаж</v>
      </c>
      <c r="P138" s="1" t="str">
        <f>IF(OR($AE138=0,SUMIFS(Items!$A:$A,Items!$AC:$AC,$AE138)=0),0,INDEX(Items!V:V,SUMIFS(Items!$A:$A,Items!$AC:$AC,$AE138)))</f>
        <v>Затраты этапа-2 бизнес-процесса</v>
      </c>
      <c r="Q138" s="1" t="str">
        <f>IF(OR($AE138=0,SUMIFS(Items!$A:$A,Items!$AC:$AC,$AE138)=0),0,INDEX(Items!W:W,SUMIFS(Items!$A:$A,Items!$AC:$AC,$AE138)))</f>
        <v>Производственные затраты-9</v>
      </c>
      <c r="U138" s="1">
        <f t="shared" si="9"/>
        <v>3</v>
      </c>
      <c r="X138" s="3">
        <f t="shared" si="10"/>
        <v>5</v>
      </c>
      <c r="AA138" s="1">
        <f>$X138*IF(SUMIFS(dbP!$X:$X,dbP!$Q:$Q,$Q138,dbP!$O:$O,Items!$E$17)=0,0,SUMIFS(dbP!$Y:$Y,dbP!$Q:$Q,$Q138,dbP!$O:$O,Items!$E$17)/SUMIFS(dbP!$X:$X,dbP!$Q:$Q,$Q138,dbP!$O:$O,Items!$E$17))</f>
        <v>5849.2560869565214</v>
      </c>
      <c r="AB138" s="1">
        <f>$X138*IF(SUMIFS(dbP!$X:$X,dbP!$Q:$Q,$Q138,dbP!$O:$O,Items!$E$17)=0,0,SUMIFS(dbP!$Z:$Z,dbP!$Q:$Q,$Q138,dbP!$O:$O,Items!$E$17)/SUMIFS(dbP!$X:$X,dbP!$Q:$Q,$Q138,dbP!$O:$O,Items!$E$17))</f>
        <v>974.8760144927536</v>
      </c>
      <c r="AE138" s="31">
        <f>IF(OR(AE137=0,AE137=MAX(Items!$AC:$AC)),1,AE137+1)</f>
        <v>20</v>
      </c>
    </row>
    <row r="139" spans="1:31" x14ac:dyDescent="0.3">
      <c r="A139" s="41">
        <f>ROW()</f>
        <v>139</v>
      </c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I139" s="1" t="str">
        <f>IF(OR(U139=0,SUMIFS(Lists!$A:$A,Lists!$I:$I,$U139)=0),0,INDEX(Lists!$H:$H,SUMIFS(Lists!$A:$A,Lists!$I:$I,$U139)))</f>
        <v>Продукт-3</v>
      </c>
      <c r="O139" s="1" t="str">
        <f>IF(OR($AE139=0,SUMIFS(Items!$A:$A,Items!$AC:$AC,$AE139)=0),0,INDEX(Items!U:U,SUMIFS(Items!$A:$A,Items!$AC:$AC,$AE139)))</f>
        <v>Себестоимость продаж</v>
      </c>
      <c r="P139" s="1" t="str">
        <f>IF(OR($AE139=0,SUMIFS(Items!$A:$A,Items!$AC:$AC,$AE139)=0),0,INDEX(Items!V:V,SUMIFS(Items!$A:$A,Items!$AC:$AC,$AE139)))</f>
        <v>Затраты этапа-2 бизнес-процесса</v>
      </c>
      <c r="Q139" s="1" t="str">
        <f>IF(OR($AE139=0,SUMIFS(Items!$A:$A,Items!$AC:$AC,$AE139)=0),0,INDEX(Items!W:W,SUMIFS(Items!$A:$A,Items!$AC:$AC,$AE139)))</f>
        <v>Производственные затраты-10</v>
      </c>
      <c r="U139" s="1">
        <f t="shared" si="9"/>
        <v>3</v>
      </c>
      <c r="X139" s="3">
        <f t="shared" si="10"/>
        <v>7</v>
      </c>
      <c r="AA139" s="1">
        <f>$X139*IF(SUMIFS(dbP!$X:$X,dbP!$Q:$Q,$Q139,dbP!$O:$O,Items!$E$17)=0,0,SUMIFS(dbP!$Y:$Y,dbP!$Q:$Q,$Q139,dbP!$O:$O,Items!$E$17)/SUMIFS(dbP!$X:$X,dbP!$Q:$Q,$Q139,dbP!$O:$O,Items!$E$17))</f>
        <v>28713.270263508773</v>
      </c>
      <c r="AB139" s="1">
        <f>$X139*IF(SUMIFS(dbP!$X:$X,dbP!$Q:$Q,$Q139,dbP!$O:$O,Items!$E$17)=0,0,SUMIFS(dbP!$Z:$Z,dbP!$Q:$Q,$Q139,dbP!$O:$O,Items!$E$17)/SUMIFS(dbP!$X:$X,dbP!$Q:$Q,$Q139,dbP!$O:$O,Items!$E$17))</f>
        <v>4785.5450439181295</v>
      </c>
      <c r="AE139" s="31">
        <f>IF(OR(AE138=0,AE138=MAX(Items!$AC:$AC)),1,AE138+1)</f>
        <v>21</v>
      </c>
    </row>
    <row r="140" spans="1:31" x14ac:dyDescent="0.3">
      <c r="A140" s="41">
        <f>ROW()</f>
        <v>140</v>
      </c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I140" s="1" t="str">
        <f>IF(OR(U140=0,SUMIFS(Lists!$A:$A,Lists!$I:$I,$U140)=0),0,INDEX(Lists!$H:$H,SUMIFS(Lists!$A:$A,Lists!$I:$I,$U140)))</f>
        <v>Продукт-3</v>
      </c>
      <c r="O140" s="1" t="str">
        <f>IF(OR($AE140=0,SUMIFS(Items!$A:$A,Items!$AC:$AC,$AE140)=0),0,INDEX(Items!U:U,SUMIFS(Items!$A:$A,Items!$AC:$AC,$AE140)))</f>
        <v>Себестоимость продаж</v>
      </c>
      <c r="P140" s="1" t="str">
        <f>IF(OR($AE140=0,SUMIFS(Items!$A:$A,Items!$AC:$AC,$AE140)=0),0,INDEX(Items!V:V,SUMIFS(Items!$A:$A,Items!$AC:$AC,$AE140)))</f>
        <v>Затраты этапа-3 бизнес-процесса</v>
      </c>
      <c r="Q140" s="1" t="str">
        <f>IF(OR($AE140=0,SUMIFS(Items!$A:$A,Items!$AC:$AC,$AE140)=0),0,INDEX(Items!W:W,SUMIFS(Items!$A:$A,Items!$AC:$AC,$AE140)))</f>
        <v>Производственные затраты-11</v>
      </c>
      <c r="U140" s="1">
        <f t="shared" si="9"/>
        <v>3</v>
      </c>
      <c r="X140" s="3">
        <f t="shared" si="10"/>
        <v>4</v>
      </c>
      <c r="AA140" s="1">
        <f>$X140*IF(SUMIFS(dbP!$X:$X,dbP!$Q:$Q,$Q140,dbP!$O:$O,Items!$E$17)=0,0,SUMIFS(dbP!$Y:$Y,dbP!$Q:$Q,$Q140,dbP!$O:$O,Items!$E$17)/SUMIFS(dbP!$X:$X,dbP!$Q:$Q,$Q140,dbP!$O:$O,Items!$E$17))</f>
        <v>20353.308836204655</v>
      </c>
      <c r="AB140" s="1">
        <f>$X140*IF(SUMIFS(dbP!$X:$X,dbP!$Q:$Q,$Q140,dbP!$O:$O,Items!$E$17)=0,0,SUMIFS(dbP!$Z:$Z,dbP!$Q:$Q,$Q140,dbP!$O:$O,Items!$E$17)/SUMIFS(dbP!$X:$X,dbP!$Q:$Q,$Q140,dbP!$O:$O,Items!$E$17))</f>
        <v>3392.2181393674423</v>
      </c>
      <c r="AE140" s="31">
        <f>IF(OR(AE139=0,AE139=MAX(Items!$AC:$AC)),1,AE139+1)</f>
        <v>22</v>
      </c>
    </row>
    <row r="141" spans="1:31" x14ac:dyDescent="0.3">
      <c r="A141" s="41">
        <f>ROW()</f>
        <v>141</v>
      </c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I141" s="1" t="str">
        <f>IF(OR(U141=0,SUMIFS(Lists!$A:$A,Lists!$I:$I,$U141)=0),0,INDEX(Lists!$H:$H,SUMIFS(Lists!$A:$A,Lists!$I:$I,$U141)))</f>
        <v>Продукт-3</v>
      </c>
      <c r="O141" s="1" t="str">
        <f>IF(OR($AE141=0,SUMIFS(Items!$A:$A,Items!$AC:$AC,$AE141)=0),0,INDEX(Items!U:U,SUMIFS(Items!$A:$A,Items!$AC:$AC,$AE141)))</f>
        <v>Себестоимость продаж</v>
      </c>
      <c r="P141" s="1" t="str">
        <f>IF(OR($AE141=0,SUMIFS(Items!$A:$A,Items!$AC:$AC,$AE141)=0),0,INDEX(Items!V:V,SUMIFS(Items!$A:$A,Items!$AC:$AC,$AE141)))</f>
        <v>Затраты этапа-3 бизнес-процесса</v>
      </c>
      <c r="Q141" s="1" t="str">
        <f>IF(OR($AE141=0,SUMIFS(Items!$A:$A,Items!$AC:$AC,$AE141)=0),0,INDEX(Items!W:W,SUMIFS(Items!$A:$A,Items!$AC:$AC,$AE141)))</f>
        <v>Производственные затраты-12</v>
      </c>
      <c r="U141" s="1">
        <f t="shared" si="9"/>
        <v>3</v>
      </c>
      <c r="X141" s="3">
        <f t="shared" si="10"/>
        <v>2</v>
      </c>
      <c r="AA141" s="1">
        <f>$X141*IF(SUMIFS(dbP!$X:$X,dbP!$Q:$Q,$Q141,dbP!$O:$O,Items!$E$17)=0,0,SUMIFS(dbP!$Y:$Y,dbP!$Q:$Q,$Q141,dbP!$O:$O,Items!$E$17)/SUMIFS(dbP!$X:$X,dbP!$Q:$Q,$Q141,dbP!$O:$O,Items!$E$17))</f>
        <v>2202.9850746268658</v>
      </c>
      <c r="AB141" s="1">
        <f>$X141*IF(SUMIFS(dbP!$X:$X,dbP!$Q:$Q,$Q141,dbP!$O:$O,Items!$E$17)=0,0,SUMIFS(dbP!$Z:$Z,dbP!$Q:$Q,$Q141,dbP!$O:$O,Items!$E$17)/SUMIFS(dbP!$X:$X,dbP!$Q:$Q,$Q141,dbP!$O:$O,Items!$E$17))</f>
        <v>367.16417910447763</v>
      </c>
      <c r="AE141" s="31">
        <f>IF(OR(AE140=0,AE140=MAX(Items!$AC:$AC)),1,AE140+1)</f>
        <v>23</v>
      </c>
    </row>
    <row r="142" spans="1:31" x14ac:dyDescent="0.3">
      <c r="A142" s="41">
        <f>ROW()</f>
        <v>142</v>
      </c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I142" s="1" t="str">
        <f>IF(OR(U142=0,SUMIFS(Lists!$A:$A,Lists!$I:$I,$U142)=0),0,INDEX(Lists!$H:$H,SUMIFS(Lists!$A:$A,Lists!$I:$I,$U142)))</f>
        <v>Продукт-3</v>
      </c>
      <c r="O142" s="1" t="str">
        <f>IF(OR($AE142=0,SUMIFS(Items!$A:$A,Items!$AC:$AC,$AE142)=0),0,INDEX(Items!U:U,SUMIFS(Items!$A:$A,Items!$AC:$AC,$AE142)))</f>
        <v>Себестоимость продаж</v>
      </c>
      <c r="P142" s="1" t="str">
        <f>IF(OR($AE142=0,SUMIFS(Items!$A:$A,Items!$AC:$AC,$AE142)=0),0,INDEX(Items!V:V,SUMIFS(Items!$A:$A,Items!$AC:$AC,$AE142)))</f>
        <v>Затраты этапа-3 бизнес-процесса</v>
      </c>
      <c r="Q142" s="1" t="str">
        <f>IF(OR($AE142=0,SUMIFS(Items!$A:$A,Items!$AC:$AC,$AE142)=0),0,INDEX(Items!W:W,SUMIFS(Items!$A:$A,Items!$AC:$AC,$AE142)))</f>
        <v>Производственные затраты-13</v>
      </c>
      <c r="U142" s="1">
        <f t="shared" si="9"/>
        <v>3</v>
      </c>
      <c r="X142" s="3">
        <f t="shared" si="10"/>
        <v>6</v>
      </c>
      <c r="AA142" s="1">
        <f>$X142*IF(SUMIFS(dbP!$X:$X,dbP!$Q:$Q,$Q142,dbP!$O:$O,Items!$E$17)=0,0,SUMIFS(dbP!$Y:$Y,dbP!$Q:$Q,$Q142,dbP!$O:$O,Items!$E$17)/SUMIFS(dbP!$X:$X,dbP!$Q:$Q,$Q142,dbP!$O:$O,Items!$E$17))</f>
        <v>7037.5939849624065</v>
      </c>
      <c r="AB142" s="1">
        <f>$X142*IF(SUMIFS(dbP!$X:$X,dbP!$Q:$Q,$Q142,dbP!$O:$O,Items!$E$17)=0,0,SUMIFS(dbP!$Z:$Z,dbP!$Q:$Q,$Q142,dbP!$O:$O,Items!$E$17)/SUMIFS(dbP!$X:$X,dbP!$Q:$Q,$Q142,dbP!$O:$O,Items!$E$17))</f>
        <v>1172.9323308270677</v>
      </c>
      <c r="AE142" s="31">
        <f>IF(OR(AE141=0,AE141=MAX(Items!$AC:$AC)),1,AE141+1)</f>
        <v>24</v>
      </c>
    </row>
    <row r="143" spans="1:31" x14ac:dyDescent="0.3">
      <c r="A143" s="41">
        <f>ROW()</f>
        <v>143</v>
      </c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I143" s="1" t="str">
        <f>IF(OR(U143=0,SUMIFS(Lists!$A:$A,Lists!$I:$I,$U143)=0),0,INDEX(Lists!$H:$H,SUMIFS(Lists!$A:$A,Lists!$I:$I,$U143)))</f>
        <v>Продукт-3</v>
      </c>
      <c r="O143" s="1" t="str">
        <f>IF(OR($AE143=0,SUMIFS(Items!$A:$A,Items!$AC:$AC,$AE143)=0),0,INDEX(Items!U:U,SUMIFS(Items!$A:$A,Items!$AC:$AC,$AE143)))</f>
        <v>Себестоимость продаж</v>
      </c>
      <c r="P143" s="1" t="str">
        <f>IF(OR($AE143=0,SUMIFS(Items!$A:$A,Items!$AC:$AC,$AE143)=0),0,INDEX(Items!V:V,SUMIFS(Items!$A:$A,Items!$AC:$AC,$AE143)))</f>
        <v>Затраты этапа-3 бизнес-процесса</v>
      </c>
      <c r="Q143" s="1" t="str">
        <f>IF(OR($AE143=0,SUMIFS(Items!$A:$A,Items!$AC:$AC,$AE143)=0),0,INDEX(Items!W:W,SUMIFS(Items!$A:$A,Items!$AC:$AC,$AE143)))</f>
        <v>Производственные затраты-14</v>
      </c>
      <c r="U143" s="1">
        <f t="shared" si="9"/>
        <v>3</v>
      </c>
      <c r="X143" s="3">
        <f t="shared" si="10"/>
        <v>4</v>
      </c>
      <c r="AA143" s="1">
        <f>$X143*IF(SUMIFS(dbP!$X:$X,dbP!$Q:$Q,$Q143,dbP!$O:$O,Items!$E$17)=0,0,SUMIFS(dbP!$Y:$Y,dbP!$Q:$Q,$Q143,dbP!$O:$O,Items!$E$17)/SUMIFS(dbP!$X:$X,dbP!$Q:$Q,$Q143,dbP!$O:$O,Items!$E$17))</f>
        <v>11011.929824561403</v>
      </c>
      <c r="AB143" s="1">
        <f>$X143*IF(SUMIFS(dbP!$X:$X,dbP!$Q:$Q,$Q143,dbP!$O:$O,Items!$E$17)=0,0,SUMIFS(dbP!$Z:$Z,dbP!$Q:$Q,$Q143,dbP!$O:$O,Items!$E$17)/SUMIFS(dbP!$X:$X,dbP!$Q:$Q,$Q143,dbP!$O:$O,Items!$E$17))</f>
        <v>1835.3216374269005</v>
      </c>
      <c r="AE143" s="31">
        <f>IF(OR(AE142=0,AE142=MAX(Items!$AC:$AC)),1,AE142+1)</f>
        <v>25</v>
      </c>
    </row>
    <row r="144" spans="1:31" x14ac:dyDescent="0.3">
      <c r="A144" s="41">
        <f>ROW()</f>
        <v>144</v>
      </c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I144" s="1" t="str">
        <f>IF(OR(U144=0,SUMIFS(Lists!$A:$A,Lists!$I:$I,$U144)=0),0,INDEX(Lists!$H:$H,SUMIFS(Lists!$A:$A,Lists!$I:$I,$U144)))</f>
        <v>Продукт-3</v>
      </c>
      <c r="O144" s="1" t="str">
        <f>IF(OR($AE144=0,SUMIFS(Items!$A:$A,Items!$AC:$AC,$AE144)=0),0,INDEX(Items!U:U,SUMIFS(Items!$A:$A,Items!$AC:$AC,$AE144)))</f>
        <v>Себестоимость продаж</v>
      </c>
      <c r="P144" s="1" t="str">
        <f>IF(OR($AE144=0,SUMIFS(Items!$A:$A,Items!$AC:$AC,$AE144)=0),0,INDEX(Items!V:V,SUMIFS(Items!$A:$A,Items!$AC:$AC,$AE144)))</f>
        <v>Затраты этапа-3 бизнес-процесса</v>
      </c>
      <c r="Q144" s="1" t="str">
        <f>IF(OR($AE144=0,SUMIFS(Items!$A:$A,Items!$AC:$AC,$AE144)=0),0,INDEX(Items!W:W,SUMIFS(Items!$A:$A,Items!$AC:$AC,$AE144)))</f>
        <v>Производственные затраты-15</v>
      </c>
      <c r="U144" s="1">
        <f t="shared" si="9"/>
        <v>3</v>
      </c>
      <c r="X144" s="3">
        <f t="shared" si="10"/>
        <v>2</v>
      </c>
      <c r="AA144" s="1">
        <f>$X144*IF(SUMIFS(dbP!$X:$X,dbP!$Q:$Q,$Q144,dbP!$O:$O,Items!$E$17)=0,0,SUMIFS(dbP!$Y:$Y,dbP!$Q:$Q,$Q144,dbP!$O:$O,Items!$E$17)/SUMIFS(dbP!$X:$X,dbP!$Q:$Q,$Q144,dbP!$O:$O,Items!$E$17))</f>
        <v>1835.9595000000002</v>
      </c>
      <c r="AB144" s="1">
        <f>$X144*IF(SUMIFS(dbP!$X:$X,dbP!$Q:$Q,$Q144,dbP!$O:$O,Items!$E$17)=0,0,SUMIFS(dbP!$Z:$Z,dbP!$Q:$Q,$Q144,dbP!$O:$O,Items!$E$17)/SUMIFS(dbP!$X:$X,dbP!$Q:$Q,$Q144,dbP!$O:$O,Items!$E$17))</f>
        <v>305.99325000000005</v>
      </c>
      <c r="AE144" s="31">
        <f>IF(OR(AE143=0,AE143=MAX(Items!$AC:$AC)),1,AE143+1)</f>
        <v>26</v>
      </c>
    </row>
    <row r="145" spans="1:31" x14ac:dyDescent="0.3">
      <c r="A145" s="41">
        <f>ROW()</f>
        <v>145</v>
      </c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I145" s="1" t="str">
        <f>IF(OR(U145=0,SUMIFS(Lists!$A:$A,Lists!$I:$I,$U145)=0),0,INDEX(Lists!$H:$H,SUMIFS(Lists!$A:$A,Lists!$I:$I,$U145)))</f>
        <v>Продукт-3</v>
      </c>
      <c r="O145" s="1" t="str">
        <f>IF(OR($AE145=0,SUMIFS(Items!$A:$A,Items!$AC:$AC,$AE145)=0),0,INDEX(Items!U:U,SUMIFS(Items!$A:$A,Items!$AC:$AC,$AE145)))</f>
        <v>Себестоимость продаж</v>
      </c>
      <c r="P145" s="1" t="str">
        <f>IF(OR($AE145=0,SUMIFS(Items!$A:$A,Items!$AC:$AC,$AE145)=0),0,INDEX(Items!V:V,SUMIFS(Items!$A:$A,Items!$AC:$AC,$AE145)))</f>
        <v>Затраты этапа-3 бизнес-процесса</v>
      </c>
      <c r="Q145" s="1" t="str">
        <f>IF(OR($AE145=0,SUMIFS(Items!$A:$A,Items!$AC:$AC,$AE145)=0),0,INDEX(Items!W:W,SUMIFS(Items!$A:$A,Items!$AC:$AC,$AE145)))</f>
        <v>Производственные затраты-16</v>
      </c>
      <c r="U145" s="1">
        <f t="shared" si="9"/>
        <v>3</v>
      </c>
      <c r="X145" s="3">
        <f t="shared" si="10"/>
        <v>5</v>
      </c>
      <c r="AA145" s="1">
        <f>$X145*IF(SUMIFS(dbP!$X:$X,dbP!$Q:$Q,$Q145,dbP!$O:$O,Items!$E$17)=0,0,SUMIFS(dbP!$Y:$Y,dbP!$Q:$Q,$Q145,dbP!$O:$O,Items!$E$17)/SUMIFS(dbP!$X:$X,dbP!$Q:$Q,$Q145,dbP!$O:$O,Items!$E$17))</f>
        <v>6331.1674876847292</v>
      </c>
      <c r="AB145" s="1">
        <f>$X145*IF(SUMIFS(dbP!$X:$X,dbP!$Q:$Q,$Q145,dbP!$O:$O,Items!$E$17)=0,0,SUMIFS(dbP!$Z:$Z,dbP!$Q:$Q,$Q145,dbP!$O:$O,Items!$E$17)/SUMIFS(dbP!$X:$X,dbP!$Q:$Q,$Q145,dbP!$O:$O,Items!$E$17))</f>
        <v>1055.1945812807883</v>
      </c>
      <c r="AE145" s="31">
        <f>IF(OR(AE144=0,AE144=MAX(Items!$AC:$AC)),1,AE144+1)</f>
        <v>27</v>
      </c>
    </row>
    <row r="146" spans="1:31" x14ac:dyDescent="0.3">
      <c r="A146" s="41">
        <f>ROW()</f>
        <v>146</v>
      </c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I146" s="1" t="str">
        <f>IF(OR(U146=0,SUMIFS(Lists!$A:$A,Lists!$I:$I,$U146)=0),0,INDEX(Lists!$H:$H,SUMIFS(Lists!$A:$A,Lists!$I:$I,$U146)))</f>
        <v>Продукт-3</v>
      </c>
      <c r="O146" s="1" t="str">
        <f>IF(OR($AE146=0,SUMIFS(Items!$A:$A,Items!$AC:$AC,$AE146)=0),0,INDEX(Items!U:U,SUMIFS(Items!$A:$A,Items!$AC:$AC,$AE146)))</f>
        <v>Себестоимость продаж</v>
      </c>
      <c r="P146" s="1" t="str">
        <f>IF(OR($AE146=0,SUMIFS(Items!$A:$A,Items!$AC:$AC,$AE146)=0),0,INDEX(Items!V:V,SUMIFS(Items!$A:$A,Items!$AC:$AC,$AE146)))</f>
        <v>Затраты этапа-3 бизнес-процесса</v>
      </c>
      <c r="Q146" s="1" t="str">
        <f>IF(OR($AE146=0,SUMIFS(Items!$A:$A,Items!$AC:$AC,$AE146)=0),0,INDEX(Items!W:W,SUMIFS(Items!$A:$A,Items!$AC:$AC,$AE146)))</f>
        <v>Производственные затраты-17</v>
      </c>
      <c r="U146" s="1">
        <f t="shared" si="9"/>
        <v>3</v>
      </c>
      <c r="X146" s="3">
        <f t="shared" si="10"/>
        <v>10</v>
      </c>
      <c r="AA146" s="1">
        <f>$X146*IF(SUMIFS(dbP!$X:$X,dbP!$Q:$Q,$Q146,dbP!$O:$O,Items!$E$17)=0,0,SUMIFS(dbP!$Y:$Y,dbP!$Q:$Q,$Q146,dbP!$O:$O,Items!$E$17)/SUMIFS(dbP!$X:$X,dbP!$Q:$Q,$Q146,dbP!$O:$O,Items!$E$17))</f>
        <v>35182.961538461539</v>
      </c>
      <c r="AB146" s="1">
        <f>$X146*IF(SUMIFS(dbP!$X:$X,dbP!$Q:$Q,$Q146,dbP!$O:$O,Items!$E$17)=0,0,SUMIFS(dbP!$Z:$Z,dbP!$Q:$Q,$Q146,dbP!$O:$O,Items!$E$17)/SUMIFS(dbP!$X:$X,dbP!$Q:$Q,$Q146,dbP!$O:$O,Items!$E$17))</f>
        <v>5863.8269230769229</v>
      </c>
      <c r="AE146" s="31">
        <f>IF(OR(AE145=0,AE145=MAX(Items!$AC:$AC)),1,AE145+1)</f>
        <v>28</v>
      </c>
    </row>
    <row r="147" spans="1:31" x14ac:dyDescent="0.3">
      <c r="A147" s="41">
        <f>ROW()</f>
        <v>147</v>
      </c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I147" s="1" t="str">
        <f>IF(OR(U147=0,SUMIFS(Lists!$A:$A,Lists!$I:$I,$U147)=0),0,INDEX(Lists!$H:$H,SUMIFS(Lists!$A:$A,Lists!$I:$I,$U147)))</f>
        <v>Продукт-3</v>
      </c>
      <c r="O147" s="1" t="str">
        <f>IF(OR($AE147=0,SUMIFS(Items!$A:$A,Items!$AC:$AC,$AE147)=0),0,INDEX(Items!U:U,SUMIFS(Items!$A:$A,Items!$AC:$AC,$AE147)))</f>
        <v>Себестоимость продаж</v>
      </c>
      <c r="P147" s="1" t="str">
        <f>IF(OR($AE147=0,SUMIFS(Items!$A:$A,Items!$AC:$AC,$AE147)=0),0,INDEX(Items!V:V,SUMIFS(Items!$A:$A,Items!$AC:$AC,$AE147)))</f>
        <v>Затраты этапа-3 бизнес-процесса</v>
      </c>
      <c r="Q147" s="1" t="str">
        <f>IF(OR($AE147=0,SUMIFS(Items!$A:$A,Items!$AC:$AC,$AE147)=0),0,INDEX(Items!W:W,SUMIFS(Items!$A:$A,Items!$AC:$AC,$AE147)))</f>
        <v>Производственные затраты-18</v>
      </c>
      <c r="U147" s="1">
        <f t="shared" si="9"/>
        <v>3</v>
      </c>
      <c r="X147" s="3">
        <f t="shared" si="10"/>
        <v>6</v>
      </c>
      <c r="AA147" s="1">
        <f>$X147*IF(SUMIFS(dbP!$X:$X,dbP!$Q:$Q,$Q147,dbP!$O:$O,Items!$E$17)=0,0,SUMIFS(dbP!$Y:$Y,dbP!$Q:$Q,$Q147,dbP!$O:$O,Items!$E$17)/SUMIFS(dbP!$X:$X,dbP!$Q:$Q,$Q147,dbP!$O:$O,Items!$E$17))</f>
        <v>21306.671529411768</v>
      </c>
      <c r="AB147" s="1">
        <f>$X147*IF(SUMIFS(dbP!$X:$X,dbP!$Q:$Q,$Q147,dbP!$O:$O,Items!$E$17)=0,0,SUMIFS(dbP!$Z:$Z,dbP!$Q:$Q,$Q147,dbP!$O:$O,Items!$E$17)/SUMIFS(dbP!$X:$X,dbP!$Q:$Q,$Q147,dbP!$O:$O,Items!$E$17))</f>
        <v>3551.1119215686281</v>
      </c>
      <c r="AE147" s="31">
        <f>IF(OR(AE146=0,AE146=MAX(Items!$AC:$AC)),1,AE146+1)</f>
        <v>29</v>
      </c>
    </row>
    <row r="148" spans="1:31" x14ac:dyDescent="0.3">
      <c r="A148" s="41">
        <f>ROW()</f>
        <v>148</v>
      </c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I148" s="1" t="str">
        <f>IF(OR(U148=0,SUMIFS(Lists!$A:$A,Lists!$I:$I,$U148)=0),0,INDEX(Lists!$H:$H,SUMIFS(Lists!$A:$A,Lists!$I:$I,$U148)))</f>
        <v>Продукт-3</v>
      </c>
      <c r="O148" s="1" t="str">
        <f>IF(OR($AE148=0,SUMIFS(Items!$A:$A,Items!$AC:$AC,$AE148)=0),0,INDEX(Items!U:U,SUMIFS(Items!$A:$A,Items!$AC:$AC,$AE148)))</f>
        <v>Себестоимость продаж</v>
      </c>
      <c r="P148" s="1" t="str">
        <f>IF(OR($AE148=0,SUMIFS(Items!$A:$A,Items!$AC:$AC,$AE148)=0),0,INDEX(Items!V:V,SUMIFS(Items!$A:$A,Items!$AC:$AC,$AE148)))</f>
        <v>Затраты этапа-3 бизнес-процесса</v>
      </c>
      <c r="Q148" s="1" t="str">
        <f>IF(OR($AE148=0,SUMIFS(Items!$A:$A,Items!$AC:$AC,$AE148)=0),0,INDEX(Items!W:W,SUMIFS(Items!$A:$A,Items!$AC:$AC,$AE148)))</f>
        <v>Производственные затраты-19</v>
      </c>
      <c r="U148" s="1">
        <f t="shared" si="9"/>
        <v>3</v>
      </c>
      <c r="X148" s="3">
        <f t="shared" si="10"/>
        <v>92</v>
      </c>
      <c r="AA148" s="1">
        <f>$X148*IF(SUMIFS(dbP!$X:$X,dbP!$Q:$Q,$Q148,dbP!$O:$O,Items!$E$17)=0,0,SUMIFS(dbP!$Y:$Y,dbP!$Q:$Q,$Q148,dbP!$O:$O,Items!$E$17)/SUMIFS(dbP!$X:$X,dbP!$Q:$Q,$Q148,dbP!$O:$O,Items!$E$17))</f>
        <v>100058.9085665194</v>
      </c>
      <c r="AB148" s="1">
        <f>$X148*IF(SUMIFS(dbP!$X:$X,dbP!$Q:$Q,$Q148,dbP!$O:$O,Items!$E$17)=0,0,SUMIFS(dbP!$Z:$Z,dbP!$Q:$Q,$Q148,dbP!$O:$O,Items!$E$17)/SUMIFS(dbP!$X:$X,dbP!$Q:$Q,$Q148,dbP!$O:$O,Items!$E$17))</f>
        <v>16676.484761086565</v>
      </c>
      <c r="AE148" s="31">
        <f>IF(OR(AE147=0,AE147=MAX(Items!$AC:$AC)),1,AE147+1)</f>
        <v>30</v>
      </c>
    </row>
    <row r="149" spans="1:31" x14ac:dyDescent="0.3">
      <c r="A149" s="41">
        <f>ROW()</f>
        <v>149</v>
      </c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I149" s="1" t="str">
        <f>IF(OR(U149=0,SUMIFS(Lists!$A:$A,Lists!$I:$I,$U149)=0),0,INDEX(Lists!$H:$H,SUMIFS(Lists!$A:$A,Lists!$I:$I,$U149)))</f>
        <v>Продукт-3</v>
      </c>
      <c r="O149" s="1" t="str">
        <f>IF(OR($AE149=0,SUMIFS(Items!$A:$A,Items!$AC:$AC,$AE149)=0),0,INDEX(Items!U:U,SUMIFS(Items!$A:$A,Items!$AC:$AC,$AE149)))</f>
        <v>Себестоимость продаж</v>
      </c>
      <c r="P149" s="1" t="str">
        <f>IF(OR($AE149=0,SUMIFS(Items!$A:$A,Items!$AC:$AC,$AE149)=0),0,INDEX(Items!V:V,SUMIFS(Items!$A:$A,Items!$AC:$AC,$AE149)))</f>
        <v>Затраты этапа-3 бизнес-процесса</v>
      </c>
      <c r="Q149" s="1" t="str">
        <f>IF(OR($AE149=0,SUMIFS(Items!$A:$A,Items!$AC:$AC,$AE149)=0),0,INDEX(Items!W:W,SUMIFS(Items!$A:$A,Items!$AC:$AC,$AE149)))</f>
        <v>Производственные затраты-20</v>
      </c>
      <c r="U149" s="1">
        <f t="shared" si="9"/>
        <v>3</v>
      </c>
      <c r="X149" s="3">
        <f t="shared" si="10"/>
        <v>7</v>
      </c>
      <c r="AA149" s="1">
        <f>$X149*IF(SUMIFS(dbP!$X:$X,dbP!$Q:$Q,$Q149,dbP!$O:$O,Items!$E$17)=0,0,SUMIFS(dbP!$Y:$Y,dbP!$Q:$Q,$Q149,dbP!$O:$O,Items!$E$17)/SUMIFS(dbP!$X:$X,dbP!$Q:$Q,$Q149,dbP!$O:$O,Items!$E$17))</f>
        <v>9976.0321972248785</v>
      </c>
      <c r="AB149" s="1">
        <f>$X149*IF(SUMIFS(dbP!$X:$X,dbP!$Q:$Q,$Q149,dbP!$O:$O,Items!$E$17)=0,0,SUMIFS(dbP!$Z:$Z,dbP!$Q:$Q,$Q149,dbP!$O:$O,Items!$E$17)/SUMIFS(dbP!$X:$X,dbP!$Q:$Q,$Q149,dbP!$O:$O,Items!$E$17))</f>
        <v>1662.6720328708134</v>
      </c>
      <c r="AE149" s="31">
        <f>IF(OR(AE148=0,AE148=MAX(Items!$AC:$AC)),1,AE148+1)</f>
        <v>31</v>
      </c>
    </row>
    <row r="150" spans="1:31" x14ac:dyDescent="0.3">
      <c r="A150" s="41">
        <f>ROW()</f>
        <v>150</v>
      </c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I150" s="1" t="str">
        <f>IF(OR(U150=0,SUMIFS(Lists!$A:$A,Lists!$I:$I,$U150)=0),0,INDEX(Lists!$H:$H,SUMIFS(Lists!$A:$A,Lists!$I:$I,$U150)))</f>
        <v>Продукт-3</v>
      </c>
      <c r="O150" s="1" t="str">
        <f>IF(OR($AE150=0,SUMIFS(Items!$A:$A,Items!$AC:$AC,$AE150)=0),0,INDEX(Items!U:U,SUMIFS(Items!$A:$A,Items!$AC:$AC,$AE150)))</f>
        <v>Себестоимость продаж</v>
      </c>
      <c r="P150" s="1" t="str">
        <f>IF(OR($AE150=0,SUMIFS(Items!$A:$A,Items!$AC:$AC,$AE150)=0),0,INDEX(Items!V:V,SUMIFS(Items!$A:$A,Items!$AC:$AC,$AE150)))</f>
        <v>Затраты этапа-3 бизнес-процесса</v>
      </c>
      <c r="Q150" s="1" t="str">
        <f>IF(OR($AE150=0,SUMIFS(Items!$A:$A,Items!$AC:$AC,$AE150)=0),0,INDEX(Items!W:W,SUMIFS(Items!$A:$A,Items!$AC:$AC,$AE150)))</f>
        <v>Производственные затраты-21</v>
      </c>
      <c r="U150" s="1">
        <f t="shared" si="9"/>
        <v>3</v>
      </c>
      <c r="X150" s="3">
        <f t="shared" ref="X150:X202" si="11">X139-1</f>
        <v>6</v>
      </c>
      <c r="AA150" s="1">
        <f>$X150*IF(SUMIFS(dbP!$X:$X,dbP!$Q:$Q,$Q150,dbP!$O:$O,Items!$E$17)=0,0,SUMIFS(dbP!$Y:$Y,dbP!$Q:$Q,$Q150,dbP!$O:$O,Items!$E$17)/SUMIFS(dbP!$X:$X,dbP!$Q:$Q,$Q150,dbP!$O:$O,Items!$E$17))</f>
        <v>24204.685795471698</v>
      </c>
      <c r="AB150" s="1">
        <f>$X150*IF(SUMIFS(dbP!$X:$X,dbP!$Q:$Q,$Q150,dbP!$O:$O,Items!$E$17)=0,0,SUMIFS(dbP!$Z:$Z,dbP!$Q:$Q,$Q150,dbP!$O:$O,Items!$E$17)/SUMIFS(dbP!$X:$X,dbP!$Q:$Q,$Q150,dbP!$O:$O,Items!$E$17))</f>
        <v>4034.1142992452837</v>
      </c>
      <c r="AE150" s="31">
        <f>IF(OR(AE149=0,AE149=MAX(Items!$AC:$AC)),1,AE149+1)</f>
        <v>32</v>
      </c>
    </row>
    <row r="151" spans="1:31" x14ac:dyDescent="0.3">
      <c r="A151" s="41">
        <f>ROW()</f>
        <v>151</v>
      </c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I151" s="1" t="str">
        <f>IF(OR(U151=0,SUMIFS(Lists!$A:$A,Lists!$I:$I,$U151)=0),0,INDEX(Lists!$H:$H,SUMIFS(Lists!$A:$A,Lists!$I:$I,$U151)))</f>
        <v>Продукт-3</v>
      </c>
      <c r="O151" s="1" t="str">
        <f>IF(OR($AE151=0,SUMIFS(Items!$A:$A,Items!$AC:$AC,$AE151)=0),0,INDEX(Items!U:U,SUMIFS(Items!$A:$A,Items!$AC:$AC,$AE151)))</f>
        <v>Себестоимость продаж</v>
      </c>
      <c r="P151" s="1" t="str">
        <f>IF(OR($AE151=0,SUMIFS(Items!$A:$A,Items!$AC:$AC,$AE151)=0),0,INDEX(Items!V:V,SUMIFS(Items!$A:$A,Items!$AC:$AC,$AE151)))</f>
        <v>Затраты этапа-3 бизнес-процесса</v>
      </c>
      <c r="Q151" s="1" t="str">
        <f>IF(OR($AE151=0,SUMIFS(Items!$A:$A,Items!$AC:$AC,$AE151)=0),0,INDEX(Items!W:W,SUMIFS(Items!$A:$A,Items!$AC:$AC,$AE151)))</f>
        <v>Производственные затраты-22</v>
      </c>
      <c r="U151" s="1">
        <f t="shared" si="9"/>
        <v>3</v>
      </c>
      <c r="X151" s="3">
        <f t="shared" si="11"/>
        <v>3</v>
      </c>
      <c r="AA151" s="1">
        <f>$X151*IF(SUMIFS(dbP!$X:$X,dbP!$Q:$Q,$Q151,dbP!$O:$O,Items!$E$17)=0,0,SUMIFS(dbP!$Y:$Y,dbP!$Q:$Q,$Q151,dbP!$O:$O,Items!$E$17)/SUMIFS(dbP!$X:$X,dbP!$Q:$Q,$Q151,dbP!$O:$O,Items!$E$17))</f>
        <v>16061.389999169232</v>
      </c>
      <c r="AB151" s="1">
        <f>$X151*IF(SUMIFS(dbP!$X:$X,dbP!$Q:$Q,$Q151,dbP!$O:$O,Items!$E$17)=0,0,SUMIFS(dbP!$Z:$Z,dbP!$Q:$Q,$Q151,dbP!$O:$O,Items!$E$17)/SUMIFS(dbP!$X:$X,dbP!$Q:$Q,$Q151,dbP!$O:$O,Items!$E$17))</f>
        <v>2676.8983331948721</v>
      </c>
      <c r="AE151" s="31">
        <f>IF(OR(AE150=0,AE150=MAX(Items!$AC:$AC)),1,AE150+1)</f>
        <v>33</v>
      </c>
    </row>
    <row r="152" spans="1:31" x14ac:dyDescent="0.3">
      <c r="A152" s="41">
        <f>ROW()</f>
        <v>152</v>
      </c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I152" s="1" t="str">
        <f>IF(OR(U152=0,SUMIFS(Lists!$A:$A,Lists!$I:$I,$U152)=0),0,INDEX(Lists!$H:$H,SUMIFS(Lists!$A:$A,Lists!$I:$I,$U152)))</f>
        <v>Продукт-3</v>
      </c>
      <c r="O152" s="1" t="str">
        <f>IF(OR($AE152=0,SUMIFS(Items!$A:$A,Items!$AC:$AC,$AE152)=0),0,INDEX(Items!U:U,SUMIFS(Items!$A:$A,Items!$AC:$AC,$AE152)))</f>
        <v>Себестоимость продаж</v>
      </c>
      <c r="P152" s="1" t="str">
        <f>IF(OR($AE152=0,SUMIFS(Items!$A:$A,Items!$AC:$AC,$AE152)=0),0,INDEX(Items!V:V,SUMIFS(Items!$A:$A,Items!$AC:$AC,$AE152)))</f>
        <v>Затраты этапа-3 бизнес-процесса</v>
      </c>
      <c r="Q152" s="1" t="str">
        <f>IF(OR($AE152=0,SUMIFS(Items!$A:$A,Items!$AC:$AC,$AE152)=0),0,INDEX(Items!W:W,SUMIFS(Items!$A:$A,Items!$AC:$AC,$AE152)))</f>
        <v>Производственные затраты-23</v>
      </c>
      <c r="U152" s="1">
        <f t="shared" si="9"/>
        <v>3</v>
      </c>
      <c r="X152" s="3">
        <f t="shared" si="11"/>
        <v>1</v>
      </c>
      <c r="AA152" s="1">
        <f>$X152*IF(SUMIFS(dbP!$X:$X,dbP!$Q:$Q,$Q152,dbP!$O:$O,Items!$E$17)=0,0,SUMIFS(dbP!$Y:$Y,dbP!$Q:$Q,$Q152,dbP!$O:$O,Items!$E$17)/SUMIFS(dbP!$X:$X,dbP!$Q:$Q,$Q152,dbP!$O:$O,Items!$E$17))</f>
        <v>859.16417910447763</v>
      </c>
      <c r="AB152" s="1">
        <f>$X152*IF(SUMIFS(dbP!$X:$X,dbP!$Q:$Q,$Q152,dbP!$O:$O,Items!$E$17)=0,0,SUMIFS(dbP!$Z:$Z,dbP!$Q:$Q,$Q152,dbP!$O:$O,Items!$E$17)/SUMIFS(dbP!$X:$X,dbP!$Q:$Q,$Q152,dbP!$O:$O,Items!$E$17))</f>
        <v>143.19402985074626</v>
      </c>
      <c r="AE152" s="31">
        <f>IF(OR(AE151=0,AE151=MAX(Items!$AC:$AC)),1,AE151+1)</f>
        <v>34</v>
      </c>
    </row>
    <row r="153" spans="1:31" x14ac:dyDescent="0.3">
      <c r="A153" s="41">
        <f>ROW()</f>
        <v>153</v>
      </c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I153" s="1" t="str">
        <f>IF(OR(U153=0,SUMIFS(Lists!$A:$A,Lists!$I:$I,$U153)=0),0,INDEX(Lists!$H:$H,SUMIFS(Lists!$A:$A,Lists!$I:$I,$U153)))</f>
        <v>Продукт-3</v>
      </c>
      <c r="O153" s="1" t="str">
        <f>IF(OR($AE153=0,SUMIFS(Items!$A:$A,Items!$AC:$AC,$AE153)=0),0,INDEX(Items!U:U,SUMIFS(Items!$A:$A,Items!$AC:$AC,$AE153)))</f>
        <v>Себестоимость продаж</v>
      </c>
      <c r="P153" s="1" t="str">
        <f>IF(OR($AE153=0,SUMIFS(Items!$A:$A,Items!$AC:$AC,$AE153)=0),0,INDEX(Items!V:V,SUMIFS(Items!$A:$A,Items!$AC:$AC,$AE153)))</f>
        <v>Затраты этапа-3 бизнес-процесса</v>
      </c>
      <c r="Q153" s="1" t="str">
        <f>IF(OR($AE153=0,SUMIFS(Items!$A:$A,Items!$AC:$AC,$AE153)=0),0,INDEX(Items!W:W,SUMIFS(Items!$A:$A,Items!$AC:$AC,$AE153)))</f>
        <v>Производственные затраты-24</v>
      </c>
      <c r="U153" s="1">
        <f t="shared" si="9"/>
        <v>3</v>
      </c>
      <c r="X153" s="3">
        <f t="shared" si="11"/>
        <v>5</v>
      </c>
      <c r="AA153" s="1">
        <f>$X153*IF(SUMIFS(dbP!$X:$X,dbP!$Q:$Q,$Q153,dbP!$O:$O,Items!$E$17)=0,0,SUMIFS(dbP!$Y:$Y,dbP!$Q:$Q,$Q153,dbP!$O:$O,Items!$E$17)/SUMIFS(dbP!$X:$X,dbP!$Q:$Q,$Q153,dbP!$O:$O,Items!$E$17))</f>
        <v>7106.6666666666661</v>
      </c>
      <c r="AB153" s="1">
        <f>$X153*IF(SUMIFS(dbP!$X:$X,dbP!$Q:$Q,$Q153,dbP!$O:$O,Items!$E$17)=0,0,SUMIFS(dbP!$Z:$Z,dbP!$Q:$Q,$Q153,dbP!$O:$O,Items!$E$17)/SUMIFS(dbP!$X:$X,dbP!$Q:$Q,$Q153,dbP!$O:$O,Items!$E$17))</f>
        <v>1184.4444444444443</v>
      </c>
      <c r="AE153" s="31">
        <f>IF(OR(AE152=0,AE152=MAX(Items!$AC:$AC)),1,AE152+1)</f>
        <v>35</v>
      </c>
    </row>
    <row r="154" spans="1:31" x14ac:dyDescent="0.3">
      <c r="A154" s="41">
        <f>ROW()</f>
        <v>154</v>
      </c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I154" s="1" t="str">
        <f>IF(OR(U154=0,SUMIFS(Lists!$A:$A,Lists!$I:$I,$U154)=0),0,INDEX(Lists!$H:$H,SUMIFS(Lists!$A:$A,Lists!$I:$I,$U154)))</f>
        <v>Продукт-3</v>
      </c>
      <c r="O154" s="1" t="str">
        <f>IF(OR($AE154=0,SUMIFS(Items!$A:$A,Items!$AC:$AC,$AE154)=0),0,INDEX(Items!U:U,SUMIFS(Items!$A:$A,Items!$AC:$AC,$AE154)))</f>
        <v>Себестоимость продаж</v>
      </c>
      <c r="P154" s="1" t="str">
        <f>IF(OR($AE154=0,SUMIFS(Items!$A:$A,Items!$AC:$AC,$AE154)=0),0,INDEX(Items!V:V,SUMIFS(Items!$A:$A,Items!$AC:$AC,$AE154)))</f>
        <v>Затраты этапа-3 бизнес-процесса</v>
      </c>
      <c r="Q154" s="1" t="str">
        <f>IF(OR($AE154=0,SUMIFS(Items!$A:$A,Items!$AC:$AC,$AE154)=0),0,INDEX(Items!W:W,SUMIFS(Items!$A:$A,Items!$AC:$AC,$AE154)))</f>
        <v>Производственные затраты-25</v>
      </c>
      <c r="U154" s="1">
        <f t="shared" si="9"/>
        <v>3</v>
      </c>
      <c r="X154" s="3">
        <f t="shared" si="11"/>
        <v>3</v>
      </c>
      <c r="AA154" s="1">
        <f>$X154*IF(SUMIFS(dbP!$X:$X,dbP!$Q:$Q,$Q154,dbP!$O:$O,Items!$E$17)=0,0,SUMIFS(dbP!$Y:$Y,dbP!$Q:$Q,$Q154,dbP!$O:$O,Items!$E$17)/SUMIFS(dbP!$X:$X,dbP!$Q:$Q,$Q154,dbP!$O:$O,Items!$E$17))</f>
        <v>7750.1886792452824</v>
      </c>
      <c r="AB154" s="1">
        <f>$X154*IF(SUMIFS(dbP!$X:$X,dbP!$Q:$Q,$Q154,dbP!$O:$O,Items!$E$17)=0,0,SUMIFS(dbP!$Z:$Z,dbP!$Q:$Q,$Q154,dbP!$O:$O,Items!$E$17)/SUMIFS(dbP!$X:$X,dbP!$Q:$Q,$Q154,dbP!$O:$O,Items!$E$17))</f>
        <v>1291.6981132075473</v>
      </c>
      <c r="AE154" s="31">
        <f>IF(OR(AE153=0,AE153=MAX(Items!$AC:$AC)),1,AE153+1)</f>
        <v>36</v>
      </c>
    </row>
    <row r="155" spans="1:31" x14ac:dyDescent="0.3">
      <c r="A155" s="41">
        <f>ROW()</f>
        <v>155</v>
      </c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I155" s="1" t="str">
        <f>IF(OR(U155=0,SUMIFS(Lists!$A:$A,Lists!$I:$I,$U155)=0),0,INDEX(Lists!$H:$H,SUMIFS(Lists!$A:$A,Lists!$I:$I,$U155)))</f>
        <v>Продукт-3</v>
      </c>
      <c r="O155" s="1" t="str">
        <f>IF(OR($AE155=0,SUMIFS(Items!$A:$A,Items!$AC:$AC,$AE155)=0),0,INDEX(Items!U:U,SUMIFS(Items!$A:$A,Items!$AC:$AC,$AE155)))</f>
        <v>Себестоимость продаж</v>
      </c>
      <c r="P155" s="1" t="str">
        <f>IF(OR($AE155=0,SUMIFS(Items!$A:$A,Items!$AC:$AC,$AE155)=0),0,INDEX(Items!V:V,SUMIFS(Items!$A:$A,Items!$AC:$AC,$AE155)))</f>
        <v>Затраты этапа-3 бизнес-процесса</v>
      </c>
      <c r="Q155" s="1" t="str">
        <f>IF(OR($AE155=0,SUMIFS(Items!$A:$A,Items!$AC:$AC,$AE155)=0),0,INDEX(Items!W:W,SUMIFS(Items!$A:$A,Items!$AC:$AC,$AE155)))</f>
        <v>Производственные затраты-26</v>
      </c>
      <c r="U155" s="1">
        <f t="shared" si="9"/>
        <v>3</v>
      </c>
      <c r="X155" s="3">
        <f t="shared" si="11"/>
        <v>1</v>
      </c>
      <c r="AA155" s="1">
        <f>$X155*IF(SUMIFS(dbP!$X:$X,dbP!$Q:$Q,$Q155,dbP!$O:$O,Items!$E$17)=0,0,SUMIFS(dbP!$Y:$Y,dbP!$Q:$Q,$Q155,dbP!$O:$O,Items!$E$17)/SUMIFS(dbP!$X:$X,dbP!$Q:$Q,$Q155,dbP!$O:$O,Items!$E$17))</f>
        <v>886.95974509803932</v>
      </c>
      <c r="AB155" s="1">
        <f>$X155*IF(SUMIFS(dbP!$X:$X,dbP!$Q:$Q,$Q155,dbP!$O:$O,Items!$E$17)=0,0,SUMIFS(dbP!$Z:$Z,dbP!$Q:$Q,$Q155,dbP!$O:$O,Items!$E$17)/SUMIFS(dbP!$X:$X,dbP!$Q:$Q,$Q155,dbP!$O:$O,Items!$E$17))</f>
        <v>147.82662418300654</v>
      </c>
      <c r="AE155" s="31">
        <f>IF(OR(AE154=0,AE154=MAX(Items!$AC:$AC)),1,AE154+1)</f>
        <v>37</v>
      </c>
    </row>
    <row r="156" spans="1:31" x14ac:dyDescent="0.3">
      <c r="A156" s="41">
        <f>ROW()</f>
        <v>156</v>
      </c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I156" s="1" t="str">
        <f>IF(OR(U156=0,SUMIFS(Lists!$A:$A,Lists!$I:$I,$U156)=0),0,INDEX(Lists!$H:$H,SUMIFS(Lists!$A:$A,Lists!$I:$I,$U156)))</f>
        <v>Продукт-3</v>
      </c>
      <c r="O156" s="1" t="str">
        <f>IF(OR($AE156=0,SUMIFS(Items!$A:$A,Items!$AC:$AC,$AE156)=0),0,INDEX(Items!U:U,SUMIFS(Items!$A:$A,Items!$AC:$AC,$AE156)))</f>
        <v>Себестоимость продаж</v>
      </c>
      <c r="P156" s="1" t="str">
        <f>IF(OR($AE156=0,SUMIFS(Items!$A:$A,Items!$AC:$AC,$AE156)=0),0,INDEX(Items!V:V,SUMIFS(Items!$A:$A,Items!$AC:$AC,$AE156)))</f>
        <v>Затраты этапа-3 бизнес-процесса</v>
      </c>
      <c r="Q156" s="1" t="str">
        <f>IF(OR($AE156=0,SUMIFS(Items!$A:$A,Items!$AC:$AC,$AE156)=0),0,INDEX(Items!W:W,SUMIFS(Items!$A:$A,Items!$AC:$AC,$AE156)))</f>
        <v>Производственные затраты-27</v>
      </c>
      <c r="U156" s="1">
        <f t="shared" si="9"/>
        <v>3</v>
      </c>
      <c r="X156" s="3">
        <f t="shared" si="11"/>
        <v>4</v>
      </c>
      <c r="AA156" s="1">
        <f>$X156*IF(SUMIFS(dbP!$X:$X,dbP!$Q:$Q,$Q156,dbP!$O:$O,Items!$E$17)=0,0,SUMIFS(dbP!$Y:$Y,dbP!$Q:$Q,$Q156,dbP!$O:$O,Items!$E$17)/SUMIFS(dbP!$X:$X,dbP!$Q:$Q,$Q156,dbP!$O:$O,Items!$E$17))</f>
        <v>3950.6485123152711</v>
      </c>
      <c r="AB156" s="1">
        <f>$X156*IF(SUMIFS(dbP!$X:$X,dbP!$Q:$Q,$Q156,dbP!$O:$O,Items!$E$17)=0,0,SUMIFS(dbP!$Z:$Z,dbP!$Q:$Q,$Q156,dbP!$O:$O,Items!$E$17)/SUMIFS(dbP!$X:$X,dbP!$Q:$Q,$Q156,dbP!$O:$O,Items!$E$17))</f>
        <v>658.44141871921181</v>
      </c>
      <c r="AE156" s="31">
        <f>IF(OR(AE155=0,AE155=MAX(Items!$AC:$AC)),1,AE155+1)</f>
        <v>38</v>
      </c>
    </row>
    <row r="157" spans="1:31" x14ac:dyDescent="0.3">
      <c r="A157" s="41">
        <f>ROW()</f>
        <v>157</v>
      </c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I157" s="1" t="str">
        <f>IF(OR(U157=0,SUMIFS(Lists!$A:$A,Lists!$I:$I,$U157)=0),0,INDEX(Lists!$H:$H,SUMIFS(Lists!$A:$A,Lists!$I:$I,$U157)))</f>
        <v>Продукт-3</v>
      </c>
      <c r="O157" s="1" t="str">
        <f>IF(OR($AE157=0,SUMIFS(Items!$A:$A,Items!$AC:$AC,$AE157)=0),0,INDEX(Items!U:U,SUMIFS(Items!$A:$A,Items!$AC:$AC,$AE157)))</f>
        <v>Себестоимость продаж</v>
      </c>
      <c r="P157" s="1" t="str">
        <f>IF(OR($AE157=0,SUMIFS(Items!$A:$A,Items!$AC:$AC,$AE157)=0),0,INDEX(Items!V:V,SUMIFS(Items!$A:$A,Items!$AC:$AC,$AE157)))</f>
        <v>Затраты этапа-4 бизнес-процесса</v>
      </c>
      <c r="Q157" s="1" t="str">
        <f>IF(OR($AE157=0,SUMIFS(Items!$A:$A,Items!$AC:$AC,$AE157)=0),0,INDEX(Items!W:W,SUMIFS(Items!$A:$A,Items!$AC:$AC,$AE157)))</f>
        <v>Производственные затраты-28</v>
      </c>
      <c r="U157" s="1">
        <f t="shared" si="9"/>
        <v>3</v>
      </c>
      <c r="X157" s="3">
        <f t="shared" si="11"/>
        <v>9</v>
      </c>
      <c r="AA157" s="1">
        <f>$X157*IF(SUMIFS(dbP!$X:$X,dbP!$Q:$Q,$Q157,dbP!$O:$O,Items!$E$17)=0,0,SUMIFS(dbP!$Y:$Y,dbP!$Q:$Q,$Q157,dbP!$O:$O,Items!$E$17)/SUMIFS(dbP!$X:$X,dbP!$Q:$Q,$Q157,dbP!$O:$O,Items!$E$17))</f>
        <v>34918.482724137924</v>
      </c>
      <c r="AB157" s="1">
        <f>$X157*IF(SUMIFS(dbP!$X:$X,dbP!$Q:$Q,$Q157,dbP!$O:$O,Items!$E$17)=0,0,SUMIFS(dbP!$Z:$Z,dbP!$Q:$Q,$Q157,dbP!$O:$O,Items!$E$17)/SUMIFS(dbP!$X:$X,dbP!$Q:$Q,$Q157,dbP!$O:$O,Items!$E$17))</f>
        <v>5819.7471206896553</v>
      </c>
      <c r="AE157" s="31">
        <f>IF(OR(AE156=0,AE156=MAX(Items!$AC:$AC)),1,AE156+1)</f>
        <v>39</v>
      </c>
    </row>
    <row r="158" spans="1:31" x14ac:dyDescent="0.3">
      <c r="A158" s="41">
        <f>ROW()</f>
        <v>158</v>
      </c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I158" s="1" t="str">
        <f>IF(OR(U158=0,SUMIFS(Lists!$A:$A,Lists!$I:$I,$U158)=0),0,INDEX(Lists!$H:$H,SUMIFS(Lists!$A:$A,Lists!$I:$I,$U158)))</f>
        <v>Продукт-3</v>
      </c>
      <c r="O158" s="1" t="str">
        <f>IF(OR($AE158=0,SUMIFS(Items!$A:$A,Items!$AC:$AC,$AE158)=0),0,INDEX(Items!U:U,SUMIFS(Items!$A:$A,Items!$AC:$AC,$AE158)))</f>
        <v>Себестоимость продаж</v>
      </c>
      <c r="P158" s="1" t="str">
        <f>IF(OR($AE158=0,SUMIFS(Items!$A:$A,Items!$AC:$AC,$AE158)=0),0,INDEX(Items!V:V,SUMIFS(Items!$A:$A,Items!$AC:$AC,$AE158)))</f>
        <v>Затраты этапа-4 бизнес-процесса</v>
      </c>
      <c r="Q158" s="1" t="str">
        <f>IF(OR($AE158=0,SUMIFS(Items!$A:$A,Items!$AC:$AC,$AE158)=0),0,INDEX(Items!W:W,SUMIFS(Items!$A:$A,Items!$AC:$AC,$AE158)))</f>
        <v>Производственные затраты-29</v>
      </c>
      <c r="U158" s="1">
        <f t="shared" si="9"/>
        <v>3</v>
      </c>
      <c r="X158" s="3">
        <f t="shared" si="11"/>
        <v>5</v>
      </c>
      <c r="AA158" s="1">
        <f>$X158*IF(SUMIFS(dbP!$X:$X,dbP!$Q:$Q,$Q158,dbP!$O:$O,Items!$E$17)=0,0,SUMIFS(dbP!$Y:$Y,dbP!$Q:$Q,$Q158,dbP!$O:$O,Items!$E$17)/SUMIFS(dbP!$X:$X,dbP!$Q:$Q,$Q158,dbP!$O:$O,Items!$E$17))</f>
        <v>18307.580454545456</v>
      </c>
      <c r="AB158" s="1">
        <f>$X158*IF(SUMIFS(dbP!$X:$X,dbP!$Q:$Q,$Q158,dbP!$O:$O,Items!$E$17)=0,0,SUMIFS(dbP!$Z:$Z,dbP!$Q:$Q,$Q158,dbP!$O:$O,Items!$E$17)/SUMIFS(dbP!$X:$X,dbP!$Q:$Q,$Q158,dbP!$O:$O,Items!$E$17))</f>
        <v>3051.2634090909096</v>
      </c>
      <c r="AE158" s="31">
        <f>IF(OR(AE157=0,AE157=MAX(Items!$AC:$AC)),1,AE157+1)</f>
        <v>40</v>
      </c>
    </row>
    <row r="159" spans="1:31" x14ac:dyDescent="0.3">
      <c r="A159" s="41">
        <f>ROW()</f>
        <v>159</v>
      </c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I159" s="1" t="str">
        <f>IF(OR(U159=0,SUMIFS(Lists!$A:$A,Lists!$I:$I,$U159)=0),0,INDEX(Lists!$H:$H,SUMIFS(Lists!$A:$A,Lists!$I:$I,$U159)))</f>
        <v>Продукт-3</v>
      </c>
      <c r="O159" s="1" t="str">
        <f>IF(OR($AE159=0,SUMIFS(Items!$A:$A,Items!$AC:$AC,$AE159)=0),0,INDEX(Items!U:U,SUMIFS(Items!$A:$A,Items!$AC:$AC,$AE159)))</f>
        <v>Себестоимость продаж</v>
      </c>
      <c r="P159" s="1" t="str">
        <f>IF(OR($AE159=0,SUMIFS(Items!$A:$A,Items!$AC:$AC,$AE159)=0),0,INDEX(Items!V:V,SUMIFS(Items!$A:$A,Items!$AC:$AC,$AE159)))</f>
        <v>Затраты этапа-4 бизнес-процесса</v>
      </c>
      <c r="Q159" s="1" t="str">
        <f>IF(OR($AE159=0,SUMIFS(Items!$A:$A,Items!$AC:$AC,$AE159)=0),0,INDEX(Items!W:W,SUMIFS(Items!$A:$A,Items!$AC:$AC,$AE159)))</f>
        <v>Производственные затраты-30</v>
      </c>
      <c r="U159" s="1">
        <f t="shared" si="9"/>
        <v>3</v>
      </c>
      <c r="X159" s="3">
        <f t="shared" si="11"/>
        <v>91</v>
      </c>
      <c r="AA159" s="1">
        <f>$X159*IF(SUMIFS(dbP!$X:$X,dbP!$Q:$Q,$Q159,dbP!$O:$O,Items!$E$17)=0,0,SUMIFS(dbP!$Y:$Y,dbP!$Q:$Q,$Q159,dbP!$O:$O,Items!$E$17)/SUMIFS(dbP!$X:$X,dbP!$Q:$Q,$Q159,dbP!$O:$O,Items!$E$17))</f>
        <v>96361.592175579703</v>
      </c>
      <c r="AB159" s="1">
        <f>$X159*IF(SUMIFS(dbP!$X:$X,dbP!$Q:$Q,$Q159,dbP!$O:$O,Items!$E$17)=0,0,SUMIFS(dbP!$Z:$Z,dbP!$Q:$Q,$Q159,dbP!$O:$O,Items!$E$17)/SUMIFS(dbP!$X:$X,dbP!$Q:$Q,$Q159,dbP!$O:$O,Items!$E$17))</f>
        <v>16060.265362596616</v>
      </c>
      <c r="AE159" s="31">
        <f>IF(OR(AE158=0,AE158=MAX(Items!$AC:$AC)),1,AE158+1)</f>
        <v>41</v>
      </c>
    </row>
    <row r="160" spans="1:31" x14ac:dyDescent="0.3">
      <c r="A160" s="41">
        <f>ROW()</f>
        <v>160</v>
      </c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I160" s="1" t="str">
        <f>IF(OR(U160=0,SUMIFS(Lists!$A:$A,Lists!$I:$I,$U160)=0),0,INDEX(Lists!$H:$H,SUMIFS(Lists!$A:$A,Lists!$I:$I,$U160)))</f>
        <v>Продукт-3</v>
      </c>
      <c r="O160" s="1" t="str">
        <f>IF(OR($AE160=0,SUMIFS(Items!$A:$A,Items!$AC:$AC,$AE160)=0),0,INDEX(Items!U:U,SUMIFS(Items!$A:$A,Items!$AC:$AC,$AE160)))</f>
        <v>Себестоимость продаж</v>
      </c>
      <c r="P160" s="1" t="str">
        <f>IF(OR($AE160=0,SUMIFS(Items!$A:$A,Items!$AC:$AC,$AE160)=0),0,INDEX(Items!V:V,SUMIFS(Items!$A:$A,Items!$AC:$AC,$AE160)))</f>
        <v>Затраты этапа-4 бизнес-процесса</v>
      </c>
      <c r="Q160" s="1" t="str">
        <f>IF(OR($AE160=0,SUMIFS(Items!$A:$A,Items!$AC:$AC,$AE160)=0),0,INDEX(Items!W:W,SUMIFS(Items!$A:$A,Items!$AC:$AC,$AE160)))</f>
        <v>Производственные затраты-31</v>
      </c>
      <c r="U160" s="1">
        <f t="shared" si="9"/>
        <v>3</v>
      </c>
      <c r="X160" s="3">
        <f t="shared" si="11"/>
        <v>6</v>
      </c>
      <c r="AA160" s="1">
        <f>$X160*IF(SUMIFS(dbP!$X:$X,dbP!$Q:$Q,$Q160,dbP!$O:$O,Items!$E$17)=0,0,SUMIFS(dbP!$Y:$Y,dbP!$Q:$Q,$Q160,dbP!$O:$O,Items!$E$17)/SUMIFS(dbP!$X:$X,dbP!$Q:$Q,$Q160,dbP!$O:$O,Items!$E$17))</f>
        <v>10976.10417632126</v>
      </c>
      <c r="AB160" s="1">
        <f>$X160*IF(SUMIFS(dbP!$X:$X,dbP!$Q:$Q,$Q160,dbP!$O:$O,Items!$E$17)=0,0,SUMIFS(dbP!$Z:$Z,dbP!$Q:$Q,$Q160,dbP!$O:$O,Items!$E$17)/SUMIFS(dbP!$X:$X,dbP!$Q:$Q,$Q160,dbP!$O:$O,Items!$E$17))</f>
        <v>1829.3506960535433</v>
      </c>
      <c r="AE160" s="31">
        <f>IF(OR(AE159=0,AE159=MAX(Items!$AC:$AC)),1,AE159+1)</f>
        <v>42</v>
      </c>
    </row>
    <row r="161" spans="1:31" x14ac:dyDescent="0.3">
      <c r="A161" s="41">
        <f>ROW()</f>
        <v>161</v>
      </c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I161" s="1" t="str">
        <f>IF(OR(U161=0,SUMIFS(Lists!$A:$A,Lists!$I:$I,$U161)=0),0,INDEX(Lists!$H:$H,SUMIFS(Lists!$A:$A,Lists!$I:$I,$U161)))</f>
        <v>Продукт-3</v>
      </c>
      <c r="O161" s="1" t="str">
        <f>IF(OR($AE161=0,SUMIFS(Items!$A:$A,Items!$AC:$AC,$AE161)=0),0,INDEX(Items!U:U,SUMIFS(Items!$A:$A,Items!$AC:$AC,$AE161)))</f>
        <v>Себестоимость продаж</v>
      </c>
      <c r="P161" s="1" t="str">
        <f>IF(OR($AE161=0,SUMIFS(Items!$A:$A,Items!$AC:$AC,$AE161)=0),0,INDEX(Items!V:V,SUMIFS(Items!$A:$A,Items!$AC:$AC,$AE161)))</f>
        <v>Затраты этапа-4 бизнес-процесса</v>
      </c>
      <c r="Q161" s="1" t="str">
        <f>IF(OR($AE161=0,SUMIFS(Items!$A:$A,Items!$AC:$AC,$AE161)=0),0,INDEX(Items!W:W,SUMIFS(Items!$A:$A,Items!$AC:$AC,$AE161)))</f>
        <v>Производственные затраты-32</v>
      </c>
      <c r="U161" s="1">
        <f t="shared" si="9"/>
        <v>3</v>
      </c>
      <c r="X161" s="3">
        <f t="shared" si="11"/>
        <v>5</v>
      </c>
      <c r="AA161" s="1">
        <f>$X161*IF(SUMIFS(dbP!$X:$X,dbP!$Q:$Q,$Q161,dbP!$O:$O,Items!$E$17)=0,0,SUMIFS(dbP!$Y:$Y,dbP!$Q:$Q,$Q161,dbP!$O:$O,Items!$E$17)/SUMIFS(dbP!$X:$X,dbP!$Q:$Q,$Q161,dbP!$O:$O,Items!$E$17))</f>
        <v>21915.32593065</v>
      </c>
      <c r="AB161" s="1">
        <f>$X161*IF(SUMIFS(dbP!$X:$X,dbP!$Q:$Q,$Q161,dbP!$O:$O,Items!$E$17)=0,0,SUMIFS(dbP!$Z:$Z,dbP!$Q:$Q,$Q161,dbP!$O:$O,Items!$E$17)/SUMIFS(dbP!$X:$X,dbP!$Q:$Q,$Q161,dbP!$O:$O,Items!$E$17))</f>
        <v>3652.5543217750001</v>
      </c>
      <c r="AE161" s="31">
        <f>IF(OR(AE160=0,AE160=MAX(Items!$AC:$AC)),1,AE160+1)</f>
        <v>43</v>
      </c>
    </row>
    <row r="162" spans="1:31" x14ac:dyDescent="0.3">
      <c r="A162" s="41">
        <f>ROW()</f>
        <v>162</v>
      </c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I162" s="1" t="str">
        <f>IF(OR(U162=0,SUMIFS(Lists!$A:$A,Lists!$I:$I,$U162)=0),0,INDEX(Lists!$H:$H,SUMIFS(Lists!$A:$A,Lists!$I:$I,$U162)))</f>
        <v>Продукт-3</v>
      </c>
      <c r="O162" s="1" t="str">
        <f>IF(OR($AE162=0,SUMIFS(Items!$A:$A,Items!$AC:$AC,$AE162)=0),0,INDEX(Items!U:U,SUMIFS(Items!$A:$A,Items!$AC:$AC,$AE162)))</f>
        <v>Себестоимость продаж</v>
      </c>
      <c r="P162" s="1" t="str">
        <f>IF(OR($AE162=0,SUMIFS(Items!$A:$A,Items!$AC:$AC,$AE162)=0),0,INDEX(Items!V:V,SUMIFS(Items!$A:$A,Items!$AC:$AC,$AE162)))</f>
        <v>Затраты этапа-4 бизнес-процесса</v>
      </c>
      <c r="Q162" s="1" t="str">
        <f>IF(OR($AE162=0,SUMIFS(Items!$A:$A,Items!$AC:$AC,$AE162)=0),0,INDEX(Items!W:W,SUMIFS(Items!$A:$A,Items!$AC:$AC,$AE162)))</f>
        <v>Производственные затраты-33</v>
      </c>
      <c r="U162" s="1">
        <f t="shared" si="9"/>
        <v>3</v>
      </c>
      <c r="X162" s="3">
        <f t="shared" si="11"/>
        <v>2</v>
      </c>
      <c r="AA162" s="1">
        <f>$X162*IF(SUMIFS(dbP!$X:$X,dbP!$Q:$Q,$Q162,dbP!$O:$O,Items!$E$17)=0,0,SUMIFS(dbP!$Y:$Y,dbP!$Q:$Q,$Q162,dbP!$O:$O,Items!$E$17)/SUMIFS(dbP!$X:$X,dbP!$Q:$Q,$Q162,dbP!$O:$O,Items!$E$17))</f>
        <v>3120.6292560198353</v>
      </c>
      <c r="AB162" s="1">
        <f>$X162*IF(SUMIFS(dbP!$X:$X,dbP!$Q:$Q,$Q162,dbP!$O:$O,Items!$E$17)=0,0,SUMIFS(dbP!$Z:$Z,dbP!$Q:$Q,$Q162,dbP!$O:$O,Items!$E$17)/SUMIFS(dbP!$X:$X,dbP!$Q:$Q,$Q162,dbP!$O:$O,Items!$E$17))</f>
        <v>520.10487600330589</v>
      </c>
      <c r="AE162" s="31">
        <f>IF(OR(AE161=0,AE161=MAX(Items!$AC:$AC)),1,AE161+1)</f>
        <v>44</v>
      </c>
    </row>
    <row r="163" spans="1:31" x14ac:dyDescent="0.3">
      <c r="A163" s="41">
        <f>ROW()</f>
        <v>163</v>
      </c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I163" s="1" t="str">
        <f>IF(OR(U163=0,SUMIFS(Lists!$A:$A,Lists!$I:$I,$U163)=0),0,INDEX(Lists!$H:$H,SUMIFS(Lists!$A:$A,Lists!$I:$I,$U163)))</f>
        <v>Продукт-3</v>
      </c>
      <c r="O163" s="1" t="str">
        <f>IF(OR($AE163=0,SUMIFS(Items!$A:$A,Items!$AC:$AC,$AE163)=0),0,INDEX(Items!U:U,SUMIFS(Items!$A:$A,Items!$AC:$AC,$AE163)))</f>
        <v>Себестоимость продаж</v>
      </c>
      <c r="P163" s="1" t="str">
        <f>IF(OR($AE163=0,SUMIFS(Items!$A:$A,Items!$AC:$AC,$AE163)=0),0,INDEX(Items!V:V,SUMIFS(Items!$A:$A,Items!$AC:$AC,$AE163)))</f>
        <v>Затраты этапа-4 бизнес-процесса</v>
      </c>
      <c r="Q163" s="1" t="str">
        <f>IF(OR($AE163=0,SUMIFS(Items!$A:$A,Items!$AC:$AC,$AE163)=0),0,INDEX(Items!W:W,SUMIFS(Items!$A:$A,Items!$AC:$AC,$AE163)))</f>
        <v>Производственные затраты-34</v>
      </c>
      <c r="U163" s="1">
        <f t="shared" si="9"/>
        <v>3</v>
      </c>
      <c r="X163" s="3">
        <v>1</v>
      </c>
      <c r="AA163" s="1">
        <f>$X163*IF(SUMIFS(dbP!$X:$X,dbP!$Q:$Q,$Q163,dbP!$O:$O,Items!$E$17)=0,0,SUMIFS(dbP!$Y:$Y,dbP!$Q:$Q,$Q163,dbP!$O:$O,Items!$E$17)/SUMIFS(dbP!$X:$X,dbP!$Q:$Q,$Q163,dbP!$O:$O,Items!$E$17))</f>
        <v>566.87108013937279</v>
      </c>
      <c r="AB163" s="1">
        <f>$X163*IF(SUMIFS(dbP!$X:$X,dbP!$Q:$Q,$Q163,dbP!$O:$O,Items!$E$17)=0,0,SUMIFS(dbP!$Z:$Z,dbP!$Q:$Q,$Q163,dbP!$O:$O,Items!$E$17)/SUMIFS(dbP!$X:$X,dbP!$Q:$Q,$Q163,dbP!$O:$O,Items!$E$17))</f>
        <v>94.478513356562132</v>
      </c>
      <c r="AE163" s="31">
        <f>IF(OR(AE162=0,AE162=MAX(Items!$AC:$AC)),1,AE162+1)</f>
        <v>45</v>
      </c>
    </row>
    <row r="164" spans="1:31" x14ac:dyDescent="0.3">
      <c r="A164" s="41">
        <f>ROW()</f>
        <v>164</v>
      </c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I164" s="1" t="str">
        <f>IF(OR(U164=0,SUMIFS(Lists!$A:$A,Lists!$I:$I,$U164)=0),0,INDEX(Lists!$H:$H,SUMIFS(Lists!$A:$A,Lists!$I:$I,$U164)))</f>
        <v>Продукт-3</v>
      </c>
      <c r="O164" s="1" t="str">
        <f>IF(OR($AE164=0,SUMIFS(Items!$A:$A,Items!$AC:$AC,$AE164)=0),0,INDEX(Items!U:U,SUMIFS(Items!$A:$A,Items!$AC:$AC,$AE164)))</f>
        <v>Себестоимость продаж</v>
      </c>
      <c r="P164" s="1" t="str">
        <f>IF(OR($AE164=0,SUMIFS(Items!$A:$A,Items!$AC:$AC,$AE164)=0),0,INDEX(Items!V:V,SUMIFS(Items!$A:$A,Items!$AC:$AC,$AE164)))</f>
        <v>Затраты этапа-4 бизнес-процесса</v>
      </c>
      <c r="Q164" s="1" t="str">
        <f>IF(OR($AE164=0,SUMIFS(Items!$A:$A,Items!$AC:$AC,$AE164)=0),0,INDEX(Items!W:W,SUMIFS(Items!$A:$A,Items!$AC:$AC,$AE164)))</f>
        <v>Производственные затраты-35</v>
      </c>
      <c r="U164" s="1">
        <f t="shared" si="9"/>
        <v>3</v>
      </c>
      <c r="X164" s="3">
        <v>6</v>
      </c>
      <c r="AA164" s="1">
        <f>$X164*IF(SUMIFS(dbP!$X:$X,dbP!$Q:$Q,$Q164,dbP!$O:$O,Items!$E$17)=0,0,SUMIFS(dbP!$Y:$Y,dbP!$Q:$Q,$Q164,dbP!$O:$O,Items!$E$17)/SUMIFS(dbP!$X:$X,dbP!$Q:$Q,$Q164,dbP!$O:$O,Items!$E$17))</f>
        <v>17269.199999999997</v>
      </c>
      <c r="AB164" s="1">
        <f>$X164*IF(SUMIFS(dbP!$X:$X,dbP!$Q:$Q,$Q164,dbP!$O:$O,Items!$E$17)=0,0,SUMIFS(dbP!$Z:$Z,dbP!$Q:$Q,$Q164,dbP!$O:$O,Items!$E$17)/SUMIFS(dbP!$X:$X,dbP!$Q:$Q,$Q164,dbP!$O:$O,Items!$E$17))</f>
        <v>2878.2</v>
      </c>
      <c r="AE164" s="31">
        <f>IF(OR(AE163=0,AE163=MAX(Items!$AC:$AC)),1,AE163+1)</f>
        <v>46</v>
      </c>
    </row>
    <row r="165" spans="1:31" x14ac:dyDescent="0.3">
      <c r="A165" s="41">
        <f>ROW()</f>
        <v>165</v>
      </c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I165" s="1" t="str">
        <f>IF(OR(U165=0,SUMIFS(Lists!$A:$A,Lists!$I:$I,$U165)=0),0,INDEX(Lists!$H:$H,SUMIFS(Lists!$A:$A,Lists!$I:$I,$U165)))</f>
        <v>Продукт-3</v>
      </c>
      <c r="O165" s="1" t="str">
        <f>IF(OR($AE165=0,SUMIFS(Items!$A:$A,Items!$AC:$AC,$AE165)=0),0,INDEX(Items!U:U,SUMIFS(Items!$A:$A,Items!$AC:$AC,$AE165)))</f>
        <v>Себестоимость продаж</v>
      </c>
      <c r="P165" s="1" t="str">
        <f>IF(OR($AE165=0,SUMIFS(Items!$A:$A,Items!$AC:$AC,$AE165)=0),0,INDEX(Items!V:V,SUMIFS(Items!$A:$A,Items!$AC:$AC,$AE165)))</f>
        <v>Затраты этапа-4 бизнес-процесса</v>
      </c>
      <c r="Q165" s="1" t="str">
        <f>IF(OR($AE165=0,SUMIFS(Items!$A:$A,Items!$AC:$AC,$AE165)=0),0,INDEX(Items!W:W,SUMIFS(Items!$A:$A,Items!$AC:$AC,$AE165)))</f>
        <v>Производственные затраты-36</v>
      </c>
      <c r="U165" s="1">
        <f t="shared" si="9"/>
        <v>3</v>
      </c>
      <c r="X165" s="3">
        <v>2</v>
      </c>
      <c r="AA165" s="1">
        <f>$X165*IF(SUMIFS(dbP!$X:$X,dbP!$Q:$Q,$Q165,dbP!$O:$O,Items!$E$17)=0,0,SUMIFS(dbP!$Y:$Y,dbP!$Q:$Q,$Q165,dbP!$O:$O,Items!$E$17)/SUMIFS(dbP!$X:$X,dbP!$Q:$Q,$Q165,dbP!$O:$O,Items!$E$17))</f>
        <v>6355.154716981132</v>
      </c>
      <c r="AB165" s="1">
        <f>$X165*IF(SUMIFS(dbP!$X:$X,dbP!$Q:$Q,$Q165,dbP!$O:$O,Items!$E$17)=0,0,SUMIFS(dbP!$Z:$Z,dbP!$Q:$Q,$Q165,dbP!$O:$O,Items!$E$17)/SUMIFS(dbP!$X:$X,dbP!$Q:$Q,$Q165,dbP!$O:$O,Items!$E$17))</f>
        <v>1059.1924528301886</v>
      </c>
      <c r="AE165" s="31">
        <f>IF(OR(AE164=0,AE164=MAX(Items!$AC:$AC)),1,AE164+1)</f>
        <v>47</v>
      </c>
    </row>
    <row r="166" spans="1:31" x14ac:dyDescent="0.3">
      <c r="A166" s="41">
        <f>ROW()</f>
        <v>166</v>
      </c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I166" s="1" t="str">
        <f>IF(OR(U166=0,SUMIFS(Lists!$A:$A,Lists!$I:$I,$U166)=0),0,INDEX(Lists!$H:$H,SUMIFS(Lists!$A:$A,Lists!$I:$I,$U166)))</f>
        <v>Продукт-3</v>
      </c>
      <c r="O166" s="1" t="str">
        <f>IF(OR($AE166=0,SUMIFS(Items!$A:$A,Items!$AC:$AC,$AE166)=0),0,INDEX(Items!U:U,SUMIFS(Items!$A:$A,Items!$AC:$AC,$AE166)))</f>
        <v>Себестоимость продаж</v>
      </c>
      <c r="P166" s="1" t="str">
        <f>IF(OR($AE166=0,SUMIFS(Items!$A:$A,Items!$AC:$AC,$AE166)=0),0,INDEX(Items!V:V,SUMIFS(Items!$A:$A,Items!$AC:$AC,$AE166)))</f>
        <v>Затраты этапа-4 бизнес-процесса</v>
      </c>
      <c r="Q166" s="1" t="str">
        <f>IF(OR($AE166=0,SUMIFS(Items!$A:$A,Items!$AC:$AC,$AE166)=0),0,INDEX(Items!W:W,SUMIFS(Items!$A:$A,Items!$AC:$AC,$AE166)))</f>
        <v>Производственные затраты-37</v>
      </c>
      <c r="U166" s="1">
        <f t="shared" si="9"/>
        <v>3</v>
      </c>
      <c r="X166" s="3">
        <v>88</v>
      </c>
      <c r="AA166" s="1">
        <f>$X166*IF(SUMIFS(dbP!$X:$X,dbP!$Q:$Q,$Q166,dbP!$O:$O,Items!$E$17)=0,0,SUMIFS(dbP!$Y:$Y,dbP!$Q:$Q,$Q166,dbP!$O:$O,Items!$E$17)/SUMIFS(dbP!$X:$X,dbP!$Q:$Q,$Q166,dbP!$O:$O,Items!$E$17))</f>
        <v>69086.348019512196</v>
      </c>
      <c r="AB166" s="1">
        <f>$X166*IF(SUMIFS(dbP!$X:$X,dbP!$Q:$Q,$Q166,dbP!$O:$O,Items!$E$17)=0,0,SUMIFS(dbP!$Z:$Z,dbP!$Q:$Q,$Q166,dbP!$O:$O,Items!$E$17)/SUMIFS(dbP!$X:$X,dbP!$Q:$Q,$Q166,dbP!$O:$O,Items!$E$17))</f>
        <v>11514.391336585368</v>
      </c>
      <c r="AE166" s="31">
        <f>IF(OR(AE165=0,AE165=MAX(Items!$AC:$AC)),1,AE165+1)</f>
        <v>48</v>
      </c>
    </row>
    <row r="167" spans="1:31" x14ac:dyDescent="0.3">
      <c r="A167" s="41">
        <f>ROW()</f>
        <v>167</v>
      </c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I167" s="1" t="str">
        <f>IF(OR(U167=0,SUMIFS(Lists!$A:$A,Lists!$I:$I,$U167)=0),0,INDEX(Lists!$H:$H,SUMIFS(Lists!$A:$A,Lists!$I:$I,$U167)))</f>
        <v>Продукт-3</v>
      </c>
      <c r="O167" s="1" t="str">
        <f>IF(OR($AE167=0,SUMIFS(Items!$A:$A,Items!$AC:$AC,$AE167)=0),0,INDEX(Items!U:U,SUMIFS(Items!$A:$A,Items!$AC:$AC,$AE167)))</f>
        <v>Себестоимость продаж</v>
      </c>
      <c r="P167" s="1" t="str">
        <f>IF(OR($AE167=0,SUMIFS(Items!$A:$A,Items!$AC:$AC,$AE167)=0),0,INDEX(Items!V:V,SUMIFS(Items!$A:$A,Items!$AC:$AC,$AE167)))</f>
        <v>Затраты этапа-5 бизнес-процесса</v>
      </c>
      <c r="Q167" s="1" t="str">
        <f>IF(OR($AE167=0,SUMIFS(Items!$A:$A,Items!$AC:$AC,$AE167)=0),0,INDEX(Items!W:W,SUMIFS(Items!$A:$A,Items!$AC:$AC,$AE167)))</f>
        <v>Затраты на доставку и продажу-1</v>
      </c>
      <c r="U167" s="1">
        <f t="shared" si="9"/>
        <v>3</v>
      </c>
      <c r="X167" s="3">
        <v>3</v>
      </c>
      <c r="AA167" s="1">
        <f>$X167*IF(SUMIFS(dbP!$X:$X,dbP!$Q:$Q,$Q167,dbP!$O:$O,Items!$E$17)=0,0,SUMIFS(dbP!$Y:$Y,dbP!$Q:$Q,$Q167,dbP!$O:$O,Items!$E$17)/SUMIFS(dbP!$X:$X,dbP!$Q:$Q,$Q167,dbP!$O:$O,Items!$E$17))</f>
        <v>2760.8030724637683</v>
      </c>
      <c r="AB167" s="1">
        <f>$X167*IF(SUMIFS(dbP!$X:$X,dbP!$Q:$Q,$Q167,dbP!$O:$O,Items!$E$17)=0,0,SUMIFS(dbP!$Z:$Z,dbP!$Q:$Q,$Q167,dbP!$O:$O,Items!$E$17)/SUMIFS(dbP!$X:$X,dbP!$Q:$Q,$Q167,dbP!$O:$O,Items!$E$17))</f>
        <v>460.133845410628</v>
      </c>
      <c r="AE167" s="31">
        <f>IF(OR(AE166=0,AE166=MAX(Items!$AC:$AC)),1,AE166+1)</f>
        <v>49</v>
      </c>
    </row>
    <row r="168" spans="1:31" x14ac:dyDescent="0.3">
      <c r="A168" s="41">
        <f>ROW()</f>
        <v>168</v>
      </c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I168" s="1" t="str">
        <f>IF(OR(U168=0,SUMIFS(Lists!$A:$A,Lists!$I:$I,$U168)=0),0,INDEX(Lists!$H:$H,SUMIFS(Lists!$A:$A,Lists!$I:$I,$U168)))</f>
        <v>Продукт-3</v>
      </c>
      <c r="O168" s="1" t="str">
        <f>IF(OR($AE168=0,SUMIFS(Items!$A:$A,Items!$AC:$AC,$AE168)=0),0,INDEX(Items!U:U,SUMIFS(Items!$A:$A,Items!$AC:$AC,$AE168)))</f>
        <v>Себестоимость продаж</v>
      </c>
      <c r="P168" s="1" t="str">
        <f>IF(OR($AE168=0,SUMIFS(Items!$A:$A,Items!$AC:$AC,$AE168)=0),0,INDEX(Items!V:V,SUMIFS(Items!$A:$A,Items!$AC:$AC,$AE168)))</f>
        <v>Затраты этапа-5 бизнес-процесса</v>
      </c>
      <c r="Q168" s="1" t="str">
        <f>IF(OR($AE168=0,SUMIFS(Items!$A:$A,Items!$AC:$AC,$AE168)=0),0,INDEX(Items!W:W,SUMIFS(Items!$A:$A,Items!$AC:$AC,$AE168)))</f>
        <v>Затраты на доставку и продажу-2</v>
      </c>
      <c r="U168" s="1">
        <f t="shared" si="9"/>
        <v>3</v>
      </c>
      <c r="X168" s="3">
        <v>5</v>
      </c>
      <c r="AA168" s="1">
        <f>$X168*IF(SUMIFS(dbP!$X:$X,dbP!$Q:$Q,$Q168,dbP!$O:$O,Items!$E$17)=0,0,SUMIFS(dbP!$Y:$Y,dbP!$Q:$Q,$Q168,dbP!$O:$O,Items!$E$17)/SUMIFS(dbP!$X:$X,dbP!$Q:$Q,$Q168,dbP!$O:$O,Items!$E$17))</f>
        <v>15396.804663157893</v>
      </c>
      <c r="AB168" s="1">
        <f>$X168*IF(SUMIFS(dbP!$X:$X,dbP!$Q:$Q,$Q168,dbP!$O:$O,Items!$E$17)=0,0,SUMIFS(dbP!$Z:$Z,dbP!$Q:$Q,$Q168,dbP!$O:$O,Items!$E$17)/SUMIFS(dbP!$X:$X,dbP!$Q:$Q,$Q168,dbP!$O:$O,Items!$E$17))</f>
        <v>2566.1341105263155</v>
      </c>
      <c r="AE168" s="31">
        <f>IF(OR(AE167=0,AE167=MAX(Items!$AC:$AC)),1,AE167+1)</f>
        <v>50</v>
      </c>
    </row>
    <row r="169" spans="1:31" x14ac:dyDescent="0.3">
      <c r="A169" s="41">
        <f>ROW()</f>
        <v>169</v>
      </c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I169" s="1" t="str">
        <f>IF(OR(U169=0,SUMIFS(Lists!$A:$A,Lists!$I:$I,$U169)=0),0,INDEX(Lists!$H:$H,SUMIFS(Lists!$A:$A,Lists!$I:$I,$U169)))</f>
        <v>Продукт-3</v>
      </c>
      <c r="O169" s="1" t="str">
        <f>IF(OR($AE169=0,SUMIFS(Items!$A:$A,Items!$AC:$AC,$AE169)=0),0,INDEX(Items!U:U,SUMIFS(Items!$A:$A,Items!$AC:$AC,$AE169)))</f>
        <v>Себестоимость продаж</v>
      </c>
      <c r="P169" s="1" t="str">
        <f>IF(OR($AE169=0,SUMIFS(Items!$A:$A,Items!$AC:$AC,$AE169)=0),0,INDEX(Items!V:V,SUMIFS(Items!$A:$A,Items!$AC:$AC,$AE169)))</f>
        <v>Затраты этапа-5 бизнес-процесса</v>
      </c>
      <c r="Q169" s="1" t="str">
        <f>IF(OR($AE169=0,SUMIFS(Items!$A:$A,Items!$AC:$AC,$AE169)=0),0,INDEX(Items!W:W,SUMIFS(Items!$A:$A,Items!$AC:$AC,$AE169)))</f>
        <v>Затраты на доставку и продажу-3</v>
      </c>
      <c r="U169" s="1">
        <f t="shared" si="9"/>
        <v>3</v>
      </c>
      <c r="X169" s="3">
        <v>2</v>
      </c>
      <c r="AA169" s="1">
        <f>$X169*IF(SUMIFS(dbP!$X:$X,dbP!$Q:$Q,$Q169,dbP!$O:$O,Items!$E$17)=0,0,SUMIFS(dbP!$Y:$Y,dbP!$Q:$Q,$Q169,dbP!$O:$O,Items!$E$17)/SUMIFS(dbP!$X:$X,dbP!$Q:$Q,$Q169,dbP!$O:$O,Items!$E$17))</f>
        <v>9216.8023646511629</v>
      </c>
      <c r="AB169" s="1">
        <f>$X169*IF(SUMIFS(dbP!$X:$X,dbP!$Q:$Q,$Q169,dbP!$O:$O,Items!$E$17)=0,0,SUMIFS(dbP!$Z:$Z,dbP!$Q:$Q,$Q169,dbP!$O:$O,Items!$E$17)/SUMIFS(dbP!$X:$X,dbP!$Q:$Q,$Q169,dbP!$O:$O,Items!$E$17))</f>
        <v>1536.1337274418609</v>
      </c>
      <c r="AE169" s="31">
        <f>IF(OR(AE168=0,AE168=MAX(Items!$AC:$AC)),1,AE168+1)</f>
        <v>51</v>
      </c>
    </row>
    <row r="170" spans="1:31" x14ac:dyDescent="0.3">
      <c r="A170" s="41">
        <f>ROW()</f>
        <v>170</v>
      </c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I170" s="1" t="str">
        <f>IF(OR(U170=0,SUMIFS(Lists!$A:$A,Lists!$I:$I,$U170)=0),0,INDEX(Lists!$H:$H,SUMIFS(Lists!$A:$A,Lists!$I:$I,$U170)))</f>
        <v>Продукт-3</v>
      </c>
      <c r="O170" s="1" t="str">
        <f>IF(OR($AE170=0,SUMIFS(Items!$A:$A,Items!$AC:$AC,$AE170)=0),0,INDEX(Items!U:U,SUMIFS(Items!$A:$A,Items!$AC:$AC,$AE170)))</f>
        <v>Себестоимость продаж</v>
      </c>
      <c r="P170" s="1" t="str">
        <f>IF(OR($AE170=0,SUMIFS(Items!$A:$A,Items!$AC:$AC,$AE170)=0),0,INDEX(Items!V:V,SUMIFS(Items!$A:$A,Items!$AC:$AC,$AE170)))</f>
        <v>Затраты этапа-5 бизнес-процесса</v>
      </c>
      <c r="Q170" s="1" t="str">
        <f>IF(OR($AE170=0,SUMIFS(Items!$A:$A,Items!$AC:$AC,$AE170)=0),0,INDEX(Items!W:W,SUMIFS(Items!$A:$A,Items!$AC:$AC,$AE170)))</f>
        <v>Затраты на доставку и продажу-4</v>
      </c>
      <c r="U170" s="1">
        <f t="shared" si="9"/>
        <v>3</v>
      </c>
      <c r="X170" s="3">
        <v>0</v>
      </c>
      <c r="AA170" s="1">
        <f>$X170*IF(SUMIFS(dbP!$X:$X,dbP!$Q:$Q,$Q170,dbP!$O:$O,Items!$E$17)=0,0,SUMIFS(dbP!$Y:$Y,dbP!$Q:$Q,$Q170,dbP!$O:$O,Items!$E$17)/SUMIFS(dbP!$X:$X,dbP!$Q:$Q,$Q170,dbP!$O:$O,Items!$E$17))</f>
        <v>0</v>
      </c>
      <c r="AB170" s="1">
        <f>$X170*IF(SUMIFS(dbP!$X:$X,dbP!$Q:$Q,$Q170,dbP!$O:$O,Items!$E$17)=0,0,SUMIFS(dbP!$Z:$Z,dbP!$Q:$Q,$Q170,dbP!$O:$O,Items!$E$17)/SUMIFS(dbP!$X:$X,dbP!$Q:$Q,$Q170,dbP!$O:$O,Items!$E$17))</f>
        <v>0</v>
      </c>
      <c r="AE170" s="31">
        <f>IF(OR(AE169=0,AE169=MAX(Items!$AC:$AC)),1,AE169+1)</f>
        <v>52</v>
      </c>
    </row>
    <row r="171" spans="1:31" x14ac:dyDescent="0.3">
      <c r="A171" s="41">
        <f>ROW()</f>
        <v>171</v>
      </c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I171" s="1" t="str">
        <f>IF(OR(U171=0,SUMIFS(Lists!$A:$A,Lists!$I:$I,$U171)=0),0,INDEX(Lists!$H:$H,SUMIFS(Lists!$A:$A,Lists!$I:$I,$U171)))</f>
        <v>Продукт-3</v>
      </c>
      <c r="O171" s="1" t="str">
        <f>IF(OR($AE171=0,SUMIFS(Items!$A:$A,Items!$AC:$AC,$AE171)=0),0,INDEX(Items!U:U,SUMIFS(Items!$A:$A,Items!$AC:$AC,$AE171)))</f>
        <v>Себестоимость продаж</v>
      </c>
      <c r="P171" s="1" t="str">
        <f>IF(OR($AE171=0,SUMIFS(Items!$A:$A,Items!$AC:$AC,$AE171)=0),0,INDEX(Items!V:V,SUMIFS(Items!$A:$A,Items!$AC:$AC,$AE171)))</f>
        <v>Затраты этапа-5 бизнес-процесса</v>
      </c>
      <c r="Q171" s="1" t="str">
        <f>IF(OR($AE171=0,SUMIFS(Items!$A:$A,Items!$AC:$AC,$AE171)=0),0,INDEX(Items!W:W,SUMIFS(Items!$A:$A,Items!$AC:$AC,$AE171)))</f>
        <v>Затраты на доставку и продажу-5</v>
      </c>
      <c r="U171" s="1">
        <f t="shared" si="9"/>
        <v>3</v>
      </c>
      <c r="X171" s="3">
        <v>4</v>
      </c>
      <c r="AA171" s="1">
        <f>$X171*IF(SUMIFS(dbP!$X:$X,dbP!$Q:$Q,$Q171,dbP!$O:$O,Items!$E$17)=0,0,SUMIFS(dbP!$Y:$Y,dbP!$Q:$Q,$Q171,dbP!$O:$O,Items!$E$17)/SUMIFS(dbP!$X:$X,dbP!$Q:$Q,$Q171,dbP!$O:$O,Items!$E$17))</f>
        <v>6737.1981332969699</v>
      </c>
      <c r="AB171" s="1">
        <f>$X171*IF(SUMIFS(dbP!$X:$X,dbP!$Q:$Q,$Q171,dbP!$O:$O,Items!$E$17)=0,0,SUMIFS(dbP!$Z:$Z,dbP!$Q:$Q,$Q171,dbP!$O:$O,Items!$E$17)/SUMIFS(dbP!$X:$X,dbP!$Q:$Q,$Q171,dbP!$O:$O,Items!$E$17))</f>
        <v>1122.866355549495</v>
      </c>
      <c r="AE171" s="31">
        <f>IF(OR(AE170=0,AE170=MAX(Items!$AC:$AC)),1,AE170+1)</f>
        <v>53</v>
      </c>
    </row>
    <row r="172" spans="1:31" x14ac:dyDescent="0.3">
      <c r="A172" s="41">
        <f>ROW()</f>
        <v>172</v>
      </c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I172" s="1" t="str">
        <f>IF(OR(U172=0,SUMIFS(Lists!$A:$A,Lists!$I:$I,$U172)=0),0,INDEX(Lists!$H:$H,SUMIFS(Lists!$A:$A,Lists!$I:$I,$U172)))</f>
        <v>Продукт-3</v>
      </c>
      <c r="O172" s="1" t="str">
        <f>IF(OR($AE172=0,SUMIFS(Items!$A:$A,Items!$AC:$AC,$AE172)=0),0,INDEX(Items!U:U,SUMIFS(Items!$A:$A,Items!$AC:$AC,$AE172)))</f>
        <v>Себестоимость продаж</v>
      </c>
      <c r="P172" s="1" t="str">
        <f>IF(OR($AE172=0,SUMIFS(Items!$A:$A,Items!$AC:$AC,$AE172)=0),0,INDEX(Items!V:V,SUMIFS(Items!$A:$A,Items!$AC:$AC,$AE172)))</f>
        <v>Затраты этапа-5 бизнес-процесса</v>
      </c>
      <c r="Q172" s="1" t="str">
        <f>IF(OR($AE172=0,SUMIFS(Items!$A:$A,Items!$AC:$AC,$AE172)=0),0,INDEX(Items!W:W,SUMIFS(Items!$A:$A,Items!$AC:$AC,$AE172)))</f>
        <v>Затраты на доставку и продажу-6</v>
      </c>
      <c r="U172" s="1">
        <f t="shared" si="9"/>
        <v>3</v>
      </c>
      <c r="X172" s="3">
        <v>2</v>
      </c>
      <c r="AA172" s="1">
        <f>$X172*IF(SUMIFS(dbP!$X:$X,dbP!$Q:$Q,$Q172,dbP!$O:$O,Items!$E$17)=0,0,SUMIFS(dbP!$Y:$Y,dbP!$Q:$Q,$Q172,dbP!$O:$O,Items!$E$17)/SUMIFS(dbP!$X:$X,dbP!$Q:$Q,$Q172,dbP!$O:$O,Items!$E$17))</f>
        <v>6953.4729054536956</v>
      </c>
      <c r="AB172" s="1">
        <f>$X172*IF(SUMIFS(dbP!$X:$X,dbP!$Q:$Q,$Q172,dbP!$O:$O,Items!$E$17)=0,0,SUMIFS(dbP!$Z:$Z,dbP!$Q:$Q,$Q172,dbP!$O:$O,Items!$E$17)/SUMIFS(dbP!$X:$X,dbP!$Q:$Q,$Q172,dbP!$O:$O,Items!$E$17))</f>
        <v>1158.9121509089491</v>
      </c>
      <c r="AE172" s="31">
        <f>IF(OR(AE171=0,AE171=MAX(Items!$AC:$AC)),1,AE171+1)</f>
        <v>54</v>
      </c>
    </row>
    <row r="173" spans="1:31" x14ac:dyDescent="0.3">
      <c r="A173" s="41">
        <f>ROW()</f>
        <v>173</v>
      </c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I173" s="1" t="str">
        <f>IF(OR(U173=0,SUMIFS(Lists!$A:$A,Lists!$I:$I,$U173)=0),0,INDEX(Lists!$H:$H,SUMIFS(Lists!$A:$A,Lists!$I:$I,$U173)))</f>
        <v>Продукт-3</v>
      </c>
      <c r="O173" s="1" t="str">
        <f>IF(OR($AE173=0,SUMIFS(Items!$A:$A,Items!$AC:$AC,$AE173)=0),0,INDEX(Items!U:U,SUMIFS(Items!$A:$A,Items!$AC:$AC,$AE173)))</f>
        <v>Себестоимость продаж</v>
      </c>
      <c r="P173" s="1" t="str">
        <f>IF(OR($AE173=0,SUMIFS(Items!$A:$A,Items!$AC:$AC,$AE173)=0),0,INDEX(Items!V:V,SUMIFS(Items!$A:$A,Items!$AC:$AC,$AE173)))</f>
        <v>Затраты этапа-5 бизнес-процесса</v>
      </c>
      <c r="Q173" s="1" t="str">
        <f>IF(OR($AE173=0,SUMIFS(Items!$A:$A,Items!$AC:$AC,$AE173)=0),0,INDEX(Items!W:W,SUMIFS(Items!$A:$A,Items!$AC:$AC,$AE173)))</f>
        <v>Затраты на доставку и продажу-7</v>
      </c>
      <c r="U173" s="1">
        <f t="shared" si="9"/>
        <v>3</v>
      </c>
      <c r="X173" s="3">
        <v>0</v>
      </c>
      <c r="AA173" s="1">
        <f>$X173*IF(SUMIFS(dbP!$X:$X,dbP!$Q:$Q,$Q173,dbP!$O:$O,Items!$E$17)=0,0,SUMIFS(dbP!$Y:$Y,dbP!$Q:$Q,$Q173,dbP!$O:$O,Items!$E$17)/SUMIFS(dbP!$X:$X,dbP!$Q:$Q,$Q173,dbP!$O:$O,Items!$E$17))</f>
        <v>0</v>
      </c>
      <c r="AB173" s="1">
        <f>$X173*IF(SUMIFS(dbP!$X:$X,dbP!$Q:$Q,$Q173,dbP!$O:$O,Items!$E$17)=0,0,SUMIFS(dbP!$Z:$Z,dbP!$Q:$Q,$Q173,dbP!$O:$O,Items!$E$17)/SUMIFS(dbP!$X:$X,dbP!$Q:$Q,$Q173,dbP!$O:$O,Items!$E$17))</f>
        <v>0</v>
      </c>
      <c r="AE173" s="31">
        <f>IF(OR(AE172=0,AE172=MAX(Items!$AC:$AC)),1,AE172+1)</f>
        <v>55</v>
      </c>
    </row>
    <row r="174" spans="1:31" x14ac:dyDescent="0.3">
      <c r="A174" s="41">
        <f>ROW()</f>
        <v>174</v>
      </c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I174" s="1" t="str">
        <f>IF(OR(U174=0,SUMIFS(Lists!$A:$A,Lists!$I:$I,$U174)=0),0,INDEX(Lists!$H:$H,SUMIFS(Lists!$A:$A,Lists!$I:$I,$U174)))</f>
        <v>Продукт-3</v>
      </c>
      <c r="O174" s="1" t="str">
        <f>IF(OR($AE174=0,SUMIFS(Items!$A:$A,Items!$AC:$AC,$AE174)=0),0,INDEX(Items!U:U,SUMIFS(Items!$A:$A,Items!$AC:$AC,$AE174)))</f>
        <v>Себестоимость продаж</v>
      </c>
      <c r="P174" s="1" t="str">
        <f>IF(OR($AE174=0,SUMIFS(Items!$A:$A,Items!$AC:$AC,$AE174)=0),0,INDEX(Items!V:V,SUMIFS(Items!$A:$A,Items!$AC:$AC,$AE174)))</f>
        <v>Затраты этапа-5 бизнес-процесса</v>
      </c>
      <c r="Q174" s="1" t="str">
        <f>IF(OR($AE174=0,SUMIFS(Items!$A:$A,Items!$AC:$AC,$AE174)=0),0,INDEX(Items!W:W,SUMIFS(Items!$A:$A,Items!$AC:$AC,$AE174)))</f>
        <v>Затраты на доставку и продажу-8</v>
      </c>
      <c r="U174" s="1">
        <f t="shared" si="9"/>
        <v>3</v>
      </c>
      <c r="X174" s="3">
        <f t="shared" ref="X174" si="12">X163+2</f>
        <v>3</v>
      </c>
      <c r="AA174" s="1">
        <f>$X174*IF(SUMIFS(dbP!$X:$X,dbP!$Q:$Q,$Q174,dbP!$O:$O,Items!$E$17)=0,0,SUMIFS(dbP!$Y:$Y,dbP!$Q:$Q,$Q174,dbP!$O:$O,Items!$E$17)/SUMIFS(dbP!$X:$X,dbP!$Q:$Q,$Q174,dbP!$O:$O,Items!$E$17))</f>
        <v>1476.1241379310345</v>
      </c>
      <c r="AB174" s="1">
        <f>$X174*IF(SUMIFS(dbP!$X:$X,dbP!$Q:$Q,$Q174,dbP!$O:$O,Items!$E$17)=0,0,SUMIFS(dbP!$Z:$Z,dbP!$Q:$Q,$Q174,dbP!$O:$O,Items!$E$17)/SUMIFS(dbP!$X:$X,dbP!$Q:$Q,$Q174,dbP!$O:$O,Items!$E$17))</f>
        <v>246.02068965517242</v>
      </c>
      <c r="AE174" s="31">
        <f>IF(OR(AE173=0,AE173=MAX(Items!$AC:$AC)),1,AE173+1)</f>
        <v>56</v>
      </c>
    </row>
    <row r="175" spans="1:31" x14ac:dyDescent="0.3">
      <c r="A175" s="41">
        <f>ROW()</f>
        <v>175</v>
      </c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I175" s="1" t="str">
        <f>IF(OR(U175=0,SUMIFS(Lists!$A:$A,Lists!$I:$I,$U175)=0),0,INDEX(Lists!$H:$H,SUMIFS(Lists!$A:$A,Lists!$I:$I,$U175)))</f>
        <v>Продукт-3</v>
      </c>
      <c r="O175" s="1" t="str">
        <f>IF(OR($AE175=0,SUMIFS(Items!$A:$A,Items!$AC:$AC,$AE175)=0),0,INDEX(Items!U:U,SUMIFS(Items!$A:$A,Items!$AC:$AC,$AE175)))</f>
        <v>Себестоимость продаж</v>
      </c>
      <c r="P175" s="1" t="str">
        <f>IF(OR($AE175=0,SUMIFS(Items!$A:$A,Items!$AC:$AC,$AE175)=0),0,INDEX(Items!V:V,SUMIFS(Items!$A:$A,Items!$AC:$AC,$AE175)))</f>
        <v>Затраты этапа-5 бизнес-процесса</v>
      </c>
      <c r="Q175" s="1" t="str">
        <f>IF(OR($AE175=0,SUMIFS(Items!$A:$A,Items!$AC:$AC,$AE175)=0),0,INDEX(Items!W:W,SUMIFS(Items!$A:$A,Items!$AC:$AC,$AE175)))</f>
        <v>Затраты на доставку и продажу-9</v>
      </c>
      <c r="U175" s="1">
        <f t="shared" si="9"/>
        <v>3</v>
      </c>
      <c r="X175" s="3">
        <f t="shared" si="10"/>
        <v>8</v>
      </c>
      <c r="AA175" s="1">
        <f>$X175*IF(SUMIFS(dbP!$X:$X,dbP!$Q:$Q,$Q175,dbP!$O:$O,Items!$E$17)=0,0,SUMIFS(dbP!$Y:$Y,dbP!$Q:$Q,$Q175,dbP!$O:$O,Items!$E$17)/SUMIFS(dbP!$X:$X,dbP!$Q:$Q,$Q175,dbP!$O:$O,Items!$E$17))</f>
        <v>19602.301754385964</v>
      </c>
      <c r="AB175" s="1">
        <f>$X175*IF(SUMIFS(dbP!$X:$X,dbP!$Q:$Q,$Q175,dbP!$O:$O,Items!$E$17)=0,0,SUMIFS(dbP!$Z:$Z,dbP!$Q:$Q,$Q175,dbP!$O:$O,Items!$E$17)/SUMIFS(dbP!$X:$X,dbP!$Q:$Q,$Q175,dbP!$O:$O,Items!$E$17))</f>
        <v>3267.050292397661</v>
      </c>
      <c r="AE175" s="31">
        <f>IF(OR(AE174=0,AE174=MAX(Items!$AC:$AC)),1,AE174+1)</f>
        <v>57</v>
      </c>
    </row>
    <row r="176" spans="1:31" x14ac:dyDescent="0.3">
      <c r="A176" s="41">
        <f>ROW()</f>
        <v>176</v>
      </c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I176" s="1" t="str">
        <f>IF(OR(U176=0,SUMIFS(Lists!$A:$A,Lists!$I:$I,$U176)=0),0,INDEX(Lists!$H:$H,SUMIFS(Lists!$A:$A,Lists!$I:$I,$U176)))</f>
        <v>Продукт-3</v>
      </c>
      <c r="O176" s="1" t="str">
        <f>IF(OR($AE176=0,SUMIFS(Items!$A:$A,Items!$AC:$AC,$AE176)=0),0,INDEX(Items!U:U,SUMIFS(Items!$A:$A,Items!$AC:$AC,$AE176)))</f>
        <v>Себестоимость продаж</v>
      </c>
      <c r="P176" s="1" t="str">
        <f>IF(OR($AE176=0,SUMIFS(Items!$A:$A,Items!$AC:$AC,$AE176)=0),0,INDEX(Items!V:V,SUMIFS(Items!$A:$A,Items!$AC:$AC,$AE176)))</f>
        <v>Затраты этапа-5 бизнес-процесса</v>
      </c>
      <c r="Q176" s="1" t="str">
        <f>IF(OR($AE176=0,SUMIFS(Items!$A:$A,Items!$AC:$AC,$AE176)=0),0,INDEX(Items!W:W,SUMIFS(Items!$A:$A,Items!$AC:$AC,$AE176)))</f>
        <v>Затраты на доставку и продажу-10</v>
      </c>
      <c r="U176" s="1">
        <f t="shared" si="9"/>
        <v>3</v>
      </c>
      <c r="X176" s="3">
        <f t="shared" si="10"/>
        <v>4</v>
      </c>
      <c r="AA176" s="1">
        <f>$X176*IF(SUMIFS(dbP!$X:$X,dbP!$Q:$Q,$Q176,dbP!$O:$O,Items!$E$17)=0,0,SUMIFS(dbP!$Y:$Y,dbP!$Q:$Q,$Q176,dbP!$O:$O,Items!$E$17)/SUMIFS(dbP!$X:$X,dbP!$Q:$Q,$Q176,dbP!$O:$O,Items!$E$17))</f>
        <v>10104.696</v>
      </c>
      <c r="AB176" s="1">
        <f>$X176*IF(SUMIFS(dbP!$X:$X,dbP!$Q:$Q,$Q176,dbP!$O:$O,Items!$E$17)=0,0,SUMIFS(dbP!$Z:$Z,dbP!$Q:$Q,$Q176,dbP!$O:$O,Items!$E$17)/SUMIFS(dbP!$X:$X,dbP!$Q:$Q,$Q176,dbP!$O:$O,Items!$E$17))</f>
        <v>1684.116</v>
      </c>
      <c r="AE176" s="31">
        <f>IF(OR(AE175=0,AE175=MAX(Items!$AC:$AC)),1,AE175+1)</f>
        <v>58</v>
      </c>
    </row>
    <row r="177" spans="1:31" x14ac:dyDescent="0.3">
      <c r="A177" s="41">
        <f>ROW()</f>
        <v>177</v>
      </c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I177" s="1" t="str">
        <f>IF(OR(U177=0,SUMIFS(Lists!$A:$A,Lists!$I:$I,$U177)=0),0,INDEX(Lists!$H:$H,SUMIFS(Lists!$A:$A,Lists!$I:$I,$U177)))</f>
        <v>Продукт-4</v>
      </c>
      <c r="O177" s="1" t="str">
        <f>IF(OR($AE177=0,SUMIFS(Items!$A:$A,Items!$AC:$AC,$AE177)=0),0,INDEX(Items!U:U,SUMIFS(Items!$A:$A,Items!$AC:$AC,$AE177)))</f>
        <v>Себестоимость продаж</v>
      </c>
      <c r="P177" s="1" t="str">
        <f>IF(OR($AE177=0,SUMIFS(Items!$A:$A,Items!$AC:$AC,$AE177)=0),0,INDEX(Items!V:V,SUMIFS(Items!$A:$A,Items!$AC:$AC,$AE177)))</f>
        <v>Затраты этапа-1 бизнес-процесса</v>
      </c>
      <c r="Q177" s="1" t="str">
        <f>IF(OR($AE177=0,SUMIFS(Items!$A:$A,Items!$AC:$AC,$AE177)=0),0,INDEX(Items!W:W,SUMIFS(Items!$A:$A,Items!$AC:$AC,$AE177)))</f>
        <v>Сырье и материалы-1</v>
      </c>
      <c r="U177" s="1">
        <f t="shared" si="9"/>
        <v>4</v>
      </c>
      <c r="X177" s="3">
        <f t="shared" si="10"/>
        <v>90</v>
      </c>
      <c r="AA177" s="1">
        <f>$X177*IF(SUMIFS(dbP!$X:$X,dbP!$Q:$Q,$Q177,dbP!$O:$O,Items!$E$17)=0,0,SUMIFS(dbP!$Y:$Y,dbP!$Q:$Q,$Q177,dbP!$O:$O,Items!$E$17)/SUMIFS(dbP!$X:$X,dbP!$Q:$Q,$Q177,dbP!$O:$O,Items!$E$17))</f>
        <v>90909.090909090897</v>
      </c>
      <c r="AB177" s="1">
        <f>$X177*IF(SUMIFS(dbP!$X:$X,dbP!$Q:$Q,$Q177,dbP!$O:$O,Items!$E$17)=0,0,SUMIFS(dbP!$Z:$Z,dbP!$Q:$Q,$Q177,dbP!$O:$O,Items!$E$17)/SUMIFS(dbP!$X:$X,dbP!$Q:$Q,$Q177,dbP!$O:$O,Items!$E$17))</f>
        <v>15151.515151515152</v>
      </c>
      <c r="AE177" s="31">
        <f>IF(OR(AE176=0,AE176=MAX(Items!$AC:$AC)),1,AE176+1)</f>
        <v>1</v>
      </c>
    </row>
    <row r="178" spans="1:31" x14ac:dyDescent="0.3">
      <c r="A178" s="41">
        <f>ROW()</f>
        <v>178</v>
      </c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I178" s="1" t="str">
        <f>IF(OR(U178=0,SUMIFS(Lists!$A:$A,Lists!$I:$I,$U178)=0),0,INDEX(Lists!$H:$H,SUMIFS(Lists!$A:$A,Lists!$I:$I,$U178)))</f>
        <v>Продукт-4</v>
      </c>
      <c r="O178" s="1" t="str">
        <f>IF(OR($AE178=0,SUMIFS(Items!$A:$A,Items!$AC:$AC,$AE178)=0),0,INDEX(Items!U:U,SUMIFS(Items!$A:$A,Items!$AC:$AC,$AE178)))</f>
        <v>Себестоимость продаж</v>
      </c>
      <c r="P178" s="1" t="str">
        <f>IF(OR($AE178=0,SUMIFS(Items!$A:$A,Items!$AC:$AC,$AE178)=0),0,INDEX(Items!V:V,SUMIFS(Items!$A:$A,Items!$AC:$AC,$AE178)))</f>
        <v>Затраты этапа-1 бизнес-процесса</v>
      </c>
      <c r="Q178" s="1" t="str">
        <f>IF(OR($AE178=0,SUMIFS(Items!$A:$A,Items!$AC:$AC,$AE178)=0),0,INDEX(Items!W:W,SUMIFS(Items!$A:$A,Items!$AC:$AC,$AE178)))</f>
        <v>Сырье и материалы-2</v>
      </c>
      <c r="U178" s="1">
        <f t="shared" si="9"/>
        <v>4</v>
      </c>
      <c r="X178" s="3">
        <f t="shared" si="10"/>
        <v>5</v>
      </c>
      <c r="AA178" s="1">
        <f>$X178*IF(SUMIFS(dbP!$X:$X,dbP!$Q:$Q,$Q178,dbP!$O:$O,Items!$E$17)=0,0,SUMIFS(dbP!$Y:$Y,dbP!$Q:$Q,$Q178,dbP!$O:$O,Items!$E$17)/SUMIFS(dbP!$X:$X,dbP!$Q:$Q,$Q178,dbP!$O:$O,Items!$E$17))</f>
        <v>4407.5829383886257</v>
      </c>
      <c r="AB178" s="1">
        <f>$X178*IF(SUMIFS(dbP!$X:$X,dbP!$Q:$Q,$Q178,dbP!$O:$O,Items!$E$17)=0,0,SUMIFS(dbP!$Z:$Z,dbP!$Q:$Q,$Q178,dbP!$O:$O,Items!$E$17)/SUMIFS(dbP!$X:$X,dbP!$Q:$Q,$Q178,dbP!$O:$O,Items!$E$17))</f>
        <v>734.59715639810429</v>
      </c>
      <c r="AE178" s="31">
        <f>IF(OR(AE177=0,AE177=MAX(Items!$AC:$AC)),1,AE177+1)</f>
        <v>2</v>
      </c>
    </row>
    <row r="179" spans="1:31" x14ac:dyDescent="0.3">
      <c r="A179" s="41">
        <f>ROW()</f>
        <v>179</v>
      </c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I179" s="1" t="str">
        <f>IF(OR(U179=0,SUMIFS(Lists!$A:$A,Lists!$I:$I,$U179)=0),0,INDEX(Lists!$H:$H,SUMIFS(Lists!$A:$A,Lists!$I:$I,$U179)))</f>
        <v>Продукт-4</v>
      </c>
      <c r="O179" s="1" t="str">
        <f>IF(OR($AE179=0,SUMIFS(Items!$A:$A,Items!$AC:$AC,$AE179)=0),0,INDEX(Items!U:U,SUMIFS(Items!$A:$A,Items!$AC:$AC,$AE179)))</f>
        <v>Себестоимость продаж</v>
      </c>
      <c r="P179" s="1" t="str">
        <f>IF(OR($AE179=0,SUMIFS(Items!$A:$A,Items!$AC:$AC,$AE179)=0),0,INDEX(Items!V:V,SUMIFS(Items!$A:$A,Items!$AC:$AC,$AE179)))</f>
        <v>Затраты этапа-1 бизнес-процесса</v>
      </c>
      <c r="Q179" s="1" t="str">
        <f>IF(OR($AE179=0,SUMIFS(Items!$A:$A,Items!$AC:$AC,$AE179)=0),0,INDEX(Items!W:W,SUMIFS(Items!$A:$A,Items!$AC:$AC,$AE179)))</f>
        <v>Сырье и материалы-3</v>
      </c>
      <c r="U179" s="1">
        <f t="shared" si="9"/>
        <v>4</v>
      </c>
      <c r="X179" s="3">
        <f t="shared" si="10"/>
        <v>7</v>
      </c>
      <c r="AA179" s="1">
        <f>$X179*IF(SUMIFS(dbP!$X:$X,dbP!$Q:$Q,$Q179,dbP!$O:$O,Items!$E$17)=0,0,SUMIFS(dbP!$Y:$Y,dbP!$Q:$Q,$Q179,dbP!$O:$O,Items!$E$17)/SUMIFS(dbP!$X:$X,dbP!$Q:$Q,$Q179,dbP!$O:$O,Items!$E$17))</f>
        <v>27740.740740740741</v>
      </c>
      <c r="AB179" s="1">
        <f>$X179*IF(SUMIFS(dbP!$X:$X,dbP!$Q:$Q,$Q179,dbP!$O:$O,Items!$E$17)=0,0,SUMIFS(dbP!$Z:$Z,dbP!$Q:$Q,$Q179,dbP!$O:$O,Items!$E$17)/SUMIFS(dbP!$X:$X,dbP!$Q:$Q,$Q179,dbP!$O:$O,Items!$E$17))</f>
        <v>4623.4567901234568</v>
      </c>
      <c r="AE179" s="31">
        <f>IF(OR(AE178=0,AE178=MAX(Items!$AC:$AC)),1,AE178+1)</f>
        <v>3</v>
      </c>
    </row>
    <row r="180" spans="1:31" x14ac:dyDescent="0.3">
      <c r="A180" s="41">
        <f>ROW()</f>
        <v>180</v>
      </c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I180" s="1" t="str">
        <f>IF(OR(U180=0,SUMIFS(Lists!$A:$A,Lists!$I:$I,$U180)=0),0,INDEX(Lists!$H:$H,SUMIFS(Lists!$A:$A,Lists!$I:$I,$U180)))</f>
        <v>Продукт-4</v>
      </c>
      <c r="O180" s="1" t="str">
        <f>IF(OR($AE180=0,SUMIFS(Items!$A:$A,Items!$AC:$AC,$AE180)=0),0,INDEX(Items!U:U,SUMIFS(Items!$A:$A,Items!$AC:$AC,$AE180)))</f>
        <v>Себестоимость продаж</v>
      </c>
      <c r="P180" s="1" t="str">
        <f>IF(OR($AE180=0,SUMIFS(Items!$A:$A,Items!$AC:$AC,$AE180)=0),0,INDEX(Items!V:V,SUMIFS(Items!$A:$A,Items!$AC:$AC,$AE180)))</f>
        <v>Затраты этапа-1 бизнес-процесса</v>
      </c>
      <c r="Q180" s="1" t="str">
        <f>IF(OR($AE180=0,SUMIFS(Items!$A:$A,Items!$AC:$AC,$AE180)=0),0,INDEX(Items!W:W,SUMIFS(Items!$A:$A,Items!$AC:$AC,$AE180)))</f>
        <v>Сырье и материалы-4</v>
      </c>
      <c r="U180" s="1">
        <f t="shared" si="9"/>
        <v>4</v>
      </c>
      <c r="X180" s="3">
        <f t="shared" si="10"/>
        <v>4</v>
      </c>
      <c r="AA180" s="1">
        <f>$X180*IF(SUMIFS(dbP!$X:$X,dbP!$Q:$Q,$Q180,dbP!$O:$O,Items!$E$17)=0,0,SUMIFS(dbP!$Y:$Y,dbP!$Q:$Q,$Q180,dbP!$O:$O,Items!$E$17)/SUMIFS(dbP!$X:$X,dbP!$Q:$Q,$Q180,dbP!$O:$O,Items!$E$17))</f>
        <v>6579.1735537190079</v>
      </c>
      <c r="AB180" s="1">
        <f>$X180*IF(SUMIFS(dbP!$X:$X,dbP!$Q:$Q,$Q180,dbP!$O:$O,Items!$E$17)=0,0,SUMIFS(dbP!$Z:$Z,dbP!$Q:$Q,$Q180,dbP!$O:$O,Items!$E$17)/SUMIFS(dbP!$X:$X,dbP!$Q:$Q,$Q180,dbP!$O:$O,Items!$E$17))</f>
        <v>1096.5289256198348</v>
      </c>
      <c r="AE180" s="31">
        <f>IF(OR(AE179=0,AE179=MAX(Items!$AC:$AC)),1,AE179+1)</f>
        <v>4</v>
      </c>
    </row>
    <row r="181" spans="1:31" x14ac:dyDescent="0.3">
      <c r="A181" s="41">
        <f>ROW()</f>
        <v>181</v>
      </c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I181" s="1" t="str">
        <f>IF(OR(U181=0,SUMIFS(Lists!$A:$A,Lists!$I:$I,$U181)=0),0,INDEX(Lists!$H:$H,SUMIFS(Lists!$A:$A,Lists!$I:$I,$U181)))</f>
        <v>Продукт-4</v>
      </c>
      <c r="O181" s="1" t="str">
        <f>IF(OR($AE181=0,SUMIFS(Items!$A:$A,Items!$AC:$AC,$AE181)=0),0,INDEX(Items!U:U,SUMIFS(Items!$A:$A,Items!$AC:$AC,$AE181)))</f>
        <v>Себестоимость продаж</v>
      </c>
      <c r="P181" s="1" t="str">
        <f>IF(OR($AE181=0,SUMIFS(Items!$A:$A,Items!$AC:$AC,$AE181)=0),0,INDEX(Items!V:V,SUMIFS(Items!$A:$A,Items!$AC:$AC,$AE181)))</f>
        <v>Затраты этапа-1 бизнес-процесса</v>
      </c>
      <c r="Q181" s="1" t="str">
        <f>IF(OR($AE181=0,SUMIFS(Items!$A:$A,Items!$AC:$AC,$AE181)=0),0,INDEX(Items!W:W,SUMIFS(Items!$A:$A,Items!$AC:$AC,$AE181)))</f>
        <v>Сырье и материалы-5</v>
      </c>
      <c r="U181" s="1">
        <f t="shared" si="9"/>
        <v>4</v>
      </c>
      <c r="X181" s="3">
        <f t="shared" si="10"/>
        <v>2</v>
      </c>
      <c r="AA181" s="1">
        <f>$X181*IF(SUMIFS(dbP!$X:$X,dbP!$Q:$Q,$Q181,dbP!$O:$O,Items!$E$17)=0,0,SUMIFS(dbP!$Y:$Y,dbP!$Q:$Q,$Q181,dbP!$O:$O,Items!$E$17)/SUMIFS(dbP!$X:$X,dbP!$Q:$Q,$Q181,dbP!$O:$O,Items!$E$17))</f>
        <v>2312.9292929292928</v>
      </c>
      <c r="AB181" s="1">
        <f>$X181*IF(SUMIFS(dbP!$X:$X,dbP!$Q:$Q,$Q181,dbP!$O:$O,Items!$E$17)=0,0,SUMIFS(dbP!$Z:$Z,dbP!$Q:$Q,$Q181,dbP!$O:$O,Items!$E$17)/SUMIFS(dbP!$X:$X,dbP!$Q:$Q,$Q181,dbP!$O:$O,Items!$E$17))</f>
        <v>385.48821548821553</v>
      </c>
      <c r="AE181" s="31">
        <f>IF(OR(AE180=0,AE180=MAX(Items!$AC:$AC)),1,AE180+1)</f>
        <v>5</v>
      </c>
    </row>
    <row r="182" spans="1:31" x14ac:dyDescent="0.3">
      <c r="A182" s="41">
        <f>ROW()</f>
        <v>182</v>
      </c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I182" s="1" t="str">
        <f>IF(OR(U182=0,SUMIFS(Lists!$A:$A,Lists!$I:$I,$U182)=0),0,INDEX(Lists!$H:$H,SUMIFS(Lists!$A:$A,Lists!$I:$I,$U182)))</f>
        <v>Продукт-4</v>
      </c>
      <c r="O182" s="1" t="str">
        <f>IF(OR($AE182=0,SUMIFS(Items!$A:$A,Items!$AC:$AC,$AE182)=0),0,INDEX(Items!U:U,SUMIFS(Items!$A:$A,Items!$AC:$AC,$AE182)))</f>
        <v>Себестоимость продаж</v>
      </c>
      <c r="P182" s="1" t="str">
        <f>IF(OR($AE182=0,SUMIFS(Items!$A:$A,Items!$AC:$AC,$AE182)=0),0,INDEX(Items!V:V,SUMIFS(Items!$A:$A,Items!$AC:$AC,$AE182)))</f>
        <v>Затраты этапа-1 бизнес-процесса</v>
      </c>
      <c r="Q182" s="1" t="str">
        <f>IF(OR($AE182=0,SUMIFS(Items!$A:$A,Items!$AC:$AC,$AE182)=0),0,INDEX(Items!W:W,SUMIFS(Items!$A:$A,Items!$AC:$AC,$AE182)))</f>
        <v>Сырье и материалы-6</v>
      </c>
      <c r="U182" s="1">
        <f t="shared" si="9"/>
        <v>4</v>
      </c>
      <c r="X182" s="3">
        <f t="shared" si="10"/>
        <v>6</v>
      </c>
      <c r="AA182" s="1">
        <f>$X182*IF(SUMIFS(dbP!$X:$X,dbP!$Q:$Q,$Q182,dbP!$O:$O,Items!$E$17)=0,0,SUMIFS(dbP!$Y:$Y,dbP!$Q:$Q,$Q182,dbP!$O:$O,Items!$E$17)/SUMIFS(dbP!$X:$X,dbP!$Q:$Q,$Q182,dbP!$O:$O,Items!$E$17))</f>
        <v>27776.269565217393</v>
      </c>
      <c r="AB182" s="1">
        <f>$X182*IF(SUMIFS(dbP!$X:$X,dbP!$Q:$Q,$Q182,dbP!$O:$O,Items!$E$17)=0,0,SUMIFS(dbP!$Z:$Z,dbP!$Q:$Q,$Q182,dbP!$O:$O,Items!$E$17)/SUMIFS(dbP!$X:$X,dbP!$Q:$Q,$Q182,dbP!$O:$O,Items!$E$17))</f>
        <v>4629.3782608695656</v>
      </c>
      <c r="AE182" s="31">
        <f>IF(OR(AE181=0,AE181=MAX(Items!$AC:$AC)),1,AE181+1)</f>
        <v>6</v>
      </c>
    </row>
    <row r="183" spans="1:31" x14ac:dyDescent="0.3">
      <c r="A183" s="41">
        <f>ROW()</f>
        <v>183</v>
      </c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I183" s="1" t="str">
        <f>IF(OR(U183=0,SUMIFS(Lists!$A:$A,Lists!$I:$I,$U183)=0),0,INDEX(Lists!$H:$H,SUMIFS(Lists!$A:$A,Lists!$I:$I,$U183)))</f>
        <v>Продукт-4</v>
      </c>
      <c r="O183" s="1" t="str">
        <f>IF(OR($AE183=0,SUMIFS(Items!$A:$A,Items!$AC:$AC,$AE183)=0),0,INDEX(Items!U:U,SUMIFS(Items!$A:$A,Items!$AC:$AC,$AE183)))</f>
        <v>Себестоимость продаж</v>
      </c>
      <c r="P183" s="1" t="str">
        <f>IF(OR($AE183=0,SUMIFS(Items!$A:$A,Items!$AC:$AC,$AE183)=0),0,INDEX(Items!V:V,SUMIFS(Items!$A:$A,Items!$AC:$AC,$AE183)))</f>
        <v>Затраты этапа-1 бизнес-процесса</v>
      </c>
      <c r="Q183" s="1" t="str">
        <f>IF(OR($AE183=0,SUMIFS(Items!$A:$A,Items!$AC:$AC,$AE183)=0),0,INDEX(Items!W:W,SUMIFS(Items!$A:$A,Items!$AC:$AC,$AE183)))</f>
        <v>Сырье и материалы-7</v>
      </c>
      <c r="U183" s="1">
        <f t="shared" si="9"/>
        <v>4</v>
      </c>
      <c r="X183" s="3">
        <f t="shared" si="10"/>
        <v>4</v>
      </c>
      <c r="AA183" s="1">
        <f>$X183*IF(SUMIFS(dbP!$X:$X,dbP!$Q:$Q,$Q183,dbP!$O:$O,Items!$E$17)=0,0,SUMIFS(dbP!$Y:$Y,dbP!$Q:$Q,$Q183,dbP!$O:$O,Items!$E$17)/SUMIFS(dbP!$X:$X,dbP!$Q:$Q,$Q183,dbP!$O:$O,Items!$E$17))</f>
        <v>18846.815384615384</v>
      </c>
      <c r="AB183" s="1">
        <f>$X183*IF(SUMIFS(dbP!$X:$X,dbP!$Q:$Q,$Q183,dbP!$O:$O,Items!$E$17)=0,0,SUMIFS(dbP!$Z:$Z,dbP!$Q:$Q,$Q183,dbP!$O:$O,Items!$E$17)/SUMIFS(dbP!$X:$X,dbP!$Q:$Q,$Q183,dbP!$O:$O,Items!$E$17))</f>
        <v>3141.1358974358977</v>
      </c>
      <c r="AE183" s="31">
        <f>IF(OR(AE182=0,AE182=MAX(Items!$AC:$AC)),1,AE182+1)</f>
        <v>7</v>
      </c>
    </row>
    <row r="184" spans="1:31" x14ac:dyDescent="0.3">
      <c r="A184" s="41">
        <f>ROW()</f>
        <v>184</v>
      </c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I184" s="1" t="str">
        <f>IF(OR(U184=0,SUMIFS(Lists!$A:$A,Lists!$I:$I,$U184)=0),0,INDEX(Lists!$H:$H,SUMIFS(Lists!$A:$A,Lists!$I:$I,$U184)))</f>
        <v>Продукт-4</v>
      </c>
      <c r="O184" s="1" t="str">
        <f>IF(OR($AE184=0,SUMIFS(Items!$A:$A,Items!$AC:$AC,$AE184)=0),0,INDEX(Items!U:U,SUMIFS(Items!$A:$A,Items!$AC:$AC,$AE184)))</f>
        <v>Себестоимость продаж</v>
      </c>
      <c r="P184" s="1" t="str">
        <f>IF(OR($AE184=0,SUMIFS(Items!$A:$A,Items!$AC:$AC,$AE184)=0),0,INDEX(Items!V:V,SUMIFS(Items!$A:$A,Items!$AC:$AC,$AE184)))</f>
        <v>Затраты этапа-1 бизнес-процесса</v>
      </c>
      <c r="Q184" s="1" t="str">
        <f>IF(OR($AE184=0,SUMIFS(Items!$A:$A,Items!$AC:$AC,$AE184)=0),0,INDEX(Items!W:W,SUMIFS(Items!$A:$A,Items!$AC:$AC,$AE184)))</f>
        <v>Сырье и материалы-8</v>
      </c>
      <c r="U184" s="1">
        <f t="shared" si="9"/>
        <v>4</v>
      </c>
      <c r="X184" s="3">
        <f t="shared" si="10"/>
        <v>2</v>
      </c>
      <c r="AA184" s="1">
        <f>$X184*IF(SUMIFS(dbP!$X:$X,dbP!$Q:$Q,$Q184,dbP!$O:$O,Items!$E$17)=0,0,SUMIFS(dbP!$Y:$Y,dbP!$Q:$Q,$Q184,dbP!$O:$O,Items!$E$17)/SUMIFS(dbP!$X:$X,dbP!$Q:$Q,$Q184,dbP!$O:$O,Items!$E$17))</f>
        <v>2256.0197821782176</v>
      </c>
      <c r="AB184" s="1">
        <f>$X184*IF(SUMIFS(dbP!$X:$X,dbP!$Q:$Q,$Q184,dbP!$O:$O,Items!$E$17)=0,0,SUMIFS(dbP!$Z:$Z,dbP!$Q:$Q,$Q184,dbP!$O:$O,Items!$E$17)/SUMIFS(dbP!$X:$X,dbP!$Q:$Q,$Q184,dbP!$O:$O,Items!$E$17))</f>
        <v>376.00329702970294</v>
      </c>
      <c r="AE184" s="31">
        <f>IF(OR(AE183=0,AE183=MAX(Items!$AC:$AC)),1,AE183+1)</f>
        <v>8</v>
      </c>
    </row>
    <row r="185" spans="1:31" x14ac:dyDescent="0.3">
      <c r="A185" s="41">
        <f>ROW()</f>
        <v>185</v>
      </c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I185" s="1" t="str">
        <f>IF(OR(U185=0,SUMIFS(Lists!$A:$A,Lists!$I:$I,$U185)=0),0,INDEX(Lists!$H:$H,SUMIFS(Lists!$A:$A,Lists!$I:$I,$U185)))</f>
        <v>Продукт-4</v>
      </c>
      <c r="O185" s="1" t="str">
        <f>IF(OR($AE185=0,SUMIFS(Items!$A:$A,Items!$AC:$AC,$AE185)=0),0,INDEX(Items!U:U,SUMIFS(Items!$A:$A,Items!$AC:$AC,$AE185)))</f>
        <v>Себестоимость продаж</v>
      </c>
      <c r="P185" s="1" t="str">
        <f>IF(OR($AE185=0,SUMIFS(Items!$A:$A,Items!$AC:$AC,$AE185)=0),0,INDEX(Items!V:V,SUMIFS(Items!$A:$A,Items!$AC:$AC,$AE185)))</f>
        <v>Затраты этапа-1 бизнес-процесса</v>
      </c>
      <c r="Q185" s="1" t="str">
        <f>IF(OR($AE185=0,SUMIFS(Items!$A:$A,Items!$AC:$AC,$AE185)=0),0,INDEX(Items!W:W,SUMIFS(Items!$A:$A,Items!$AC:$AC,$AE185)))</f>
        <v>Сырье и материалы-9</v>
      </c>
      <c r="U185" s="1">
        <f t="shared" si="9"/>
        <v>4</v>
      </c>
      <c r="X185" s="3">
        <f t="shared" si="10"/>
        <v>5</v>
      </c>
      <c r="AA185" s="1">
        <f>$X185*IF(SUMIFS(dbP!$X:$X,dbP!$Q:$Q,$Q185,dbP!$O:$O,Items!$E$17)=0,0,SUMIFS(dbP!$Y:$Y,dbP!$Q:$Q,$Q185,dbP!$O:$O,Items!$E$17)/SUMIFS(dbP!$X:$X,dbP!$Q:$Q,$Q185,dbP!$O:$O,Items!$E$17))</f>
        <v>6425.4706372549017</v>
      </c>
      <c r="AB185" s="1">
        <f>$X185*IF(SUMIFS(dbP!$X:$X,dbP!$Q:$Q,$Q185,dbP!$O:$O,Items!$E$17)=0,0,SUMIFS(dbP!$Z:$Z,dbP!$Q:$Q,$Q185,dbP!$O:$O,Items!$E$17)/SUMIFS(dbP!$X:$X,dbP!$Q:$Q,$Q185,dbP!$O:$O,Items!$E$17))</f>
        <v>1070.911772875817</v>
      </c>
      <c r="AE185" s="31">
        <f>IF(OR(AE184=0,AE184=MAX(Items!$AC:$AC)),1,AE184+1)</f>
        <v>9</v>
      </c>
    </row>
    <row r="186" spans="1:31" x14ac:dyDescent="0.3">
      <c r="A186" s="41">
        <f>ROW()</f>
        <v>186</v>
      </c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I186" s="1" t="str">
        <f>IF(OR(U186=0,SUMIFS(Lists!$A:$A,Lists!$I:$I,$U186)=0),0,INDEX(Lists!$H:$H,SUMIFS(Lists!$A:$A,Lists!$I:$I,$U186)))</f>
        <v>Продукт-4</v>
      </c>
      <c r="O186" s="1" t="str">
        <f>IF(OR($AE186=0,SUMIFS(Items!$A:$A,Items!$AC:$AC,$AE186)=0),0,INDEX(Items!U:U,SUMIFS(Items!$A:$A,Items!$AC:$AC,$AE186)))</f>
        <v>Себестоимость продаж</v>
      </c>
      <c r="P186" s="1" t="str">
        <f>IF(OR($AE186=0,SUMIFS(Items!$A:$A,Items!$AC:$AC,$AE186)=0),0,INDEX(Items!V:V,SUMIFS(Items!$A:$A,Items!$AC:$AC,$AE186)))</f>
        <v>Затраты этапа-1 бизнес-процесса</v>
      </c>
      <c r="Q186" s="1" t="str">
        <f>IF(OR($AE186=0,SUMIFS(Items!$A:$A,Items!$AC:$AC,$AE186)=0),0,INDEX(Items!W:W,SUMIFS(Items!$A:$A,Items!$AC:$AC,$AE186)))</f>
        <v>Сырье и материалы-10</v>
      </c>
      <c r="U186" s="1">
        <f t="shared" si="9"/>
        <v>4</v>
      </c>
      <c r="X186" s="3">
        <f t="shared" si="10"/>
        <v>10</v>
      </c>
      <c r="AA186" s="1">
        <f>$X186*IF(SUMIFS(dbP!$X:$X,dbP!$Q:$Q,$Q186,dbP!$O:$O,Items!$E$17)=0,0,SUMIFS(dbP!$Y:$Y,dbP!$Q:$Q,$Q186,dbP!$O:$O,Items!$E$17)/SUMIFS(dbP!$X:$X,dbP!$Q:$Q,$Q186,dbP!$O:$O,Items!$E$17))</f>
        <v>46001.5203509434</v>
      </c>
      <c r="AB186" s="1">
        <f>$X186*IF(SUMIFS(dbP!$X:$X,dbP!$Q:$Q,$Q186,dbP!$O:$O,Items!$E$17)=0,0,SUMIFS(dbP!$Z:$Z,dbP!$Q:$Q,$Q186,dbP!$O:$O,Items!$E$17)/SUMIFS(dbP!$X:$X,dbP!$Q:$Q,$Q186,dbP!$O:$O,Items!$E$17))</f>
        <v>7666.9200584905675</v>
      </c>
      <c r="AE186" s="31">
        <f>IF(OR(AE185=0,AE185=MAX(Items!$AC:$AC)),1,AE185+1)</f>
        <v>10</v>
      </c>
    </row>
    <row r="187" spans="1:31" x14ac:dyDescent="0.3">
      <c r="A187" s="41">
        <f>ROW()</f>
        <v>187</v>
      </c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I187" s="1" t="str">
        <f>IF(OR(U187=0,SUMIFS(Lists!$A:$A,Lists!$I:$I,$U187)=0),0,INDEX(Lists!$H:$H,SUMIFS(Lists!$A:$A,Lists!$I:$I,$U187)))</f>
        <v>Продукт-4</v>
      </c>
      <c r="O187" s="1" t="str">
        <f>IF(OR($AE187=0,SUMIFS(Items!$A:$A,Items!$AC:$AC,$AE187)=0),0,INDEX(Items!U:U,SUMIFS(Items!$A:$A,Items!$AC:$AC,$AE187)))</f>
        <v>Себестоимость продаж</v>
      </c>
      <c r="P187" s="1" t="str">
        <f>IF(OR($AE187=0,SUMIFS(Items!$A:$A,Items!$AC:$AC,$AE187)=0),0,INDEX(Items!V:V,SUMIFS(Items!$A:$A,Items!$AC:$AC,$AE187)))</f>
        <v>Затраты этапа-1 бизнес-процесса</v>
      </c>
      <c r="Q187" s="1" t="str">
        <f>IF(OR($AE187=0,SUMIFS(Items!$A:$A,Items!$AC:$AC,$AE187)=0),0,INDEX(Items!W:W,SUMIFS(Items!$A:$A,Items!$AC:$AC,$AE187)))</f>
        <v>Сырье и материалы-11</v>
      </c>
      <c r="U187" s="1">
        <f t="shared" si="9"/>
        <v>4</v>
      </c>
      <c r="X187" s="3">
        <f t="shared" si="10"/>
        <v>6</v>
      </c>
      <c r="AA187" s="1">
        <f>$X187*IF(SUMIFS(dbP!$X:$X,dbP!$Q:$Q,$Q187,dbP!$O:$O,Items!$E$17)=0,0,SUMIFS(dbP!$Y:$Y,dbP!$Q:$Q,$Q187,dbP!$O:$O,Items!$E$17)/SUMIFS(dbP!$X:$X,dbP!$Q:$Q,$Q187,dbP!$O:$O,Items!$E$17))</f>
        <v>36588.306018260875</v>
      </c>
      <c r="AB187" s="1">
        <f>$X187*IF(SUMIFS(dbP!$X:$X,dbP!$Q:$Q,$Q187,dbP!$O:$O,Items!$E$17)=0,0,SUMIFS(dbP!$Z:$Z,dbP!$Q:$Q,$Q187,dbP!$O:$O,Items!$E$17)/SUMIFS(dbP!$X:$X,dbP!$Q:$Q,$Q187,dbP!$O:$O,Items!$E$17))</f>
        <v>6098.0510030434789</v>
      </c>
      <c r="AE187" s="31">
        <f>IF(OR(AE186=0,AE186=MAX(Items!$AC:$AC)),1,AE186+1)</f>
        <v>11</v>
      </c>
    </row>
    <row r="188" spans="1:31" x14ac:dyDescent="0.3">
      <c r="A188" s="41">
        <f>ROW()</f>
        <v>188</v>
      </c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I188" s="1" t="str">
        <f>IF(OR(U188=0,SUMIFS(Lists!$A:$A,Lists!$I:$I,$U188)=0),0,INDEX(Lists!$H:$H,SUMIFS(Lists!$A:$A,Lists!$I:$I,$U188)))</f>
        <v>Продукт-4</v>
      </c>
      <c r="O188" s="1" t="str">
        <f>IF(OR($AE188=0,SUMIFS(Items!$A:$A,Items!$AC:$AC,$AE188)=0),0,INDEX(Items!U:U,SUMIFS(Items!$A:$A,Items!$AC:$AC,$AE188)))</f>
        <v>Себестоимость продаж</v>
      </c>
      <c r="P188" s="1" t="str">
        <f>IF(OR($AE188=0,SUMIFS(Items!$A:$A,Items!$AC:$AC,$AE188)=0),0,INDEX(Items!V:V,SUMIFS(Items!$A:$A,Items!$AC:$AC,$AE188)))</f>
        <v>Затраты этапа-2 бизнес-процесса</v>
      </c>
      <c r="Q188" s="1" t="str">
        <f>IF(OR($AE188=0,SUMIFS(Items!$A:$A,Items!$AC:$AC,$AE188)=0),0,INDEX(Items!W:W,SUMIFS(Items!$A:$A,Items!$AC:$AC,$AE188)))</f>
        <v>Производственные затраты-1</v>
      </c>
      <c r="U188" s="1">
        <f t="shared" si="9"/>
        <v>4</v>
      </c>
      <c r="X188" s="3">
        <f t="shared" si="10"/>
        <v>92</v>
      </c>
      <c r="AA188" s="1">
        <f>$X188*IF(SUMIFS(dbP!$X:$X,dbP!$Q:$Q,$Q188,dbP!$O:$O,Items!$E$17)=0,0,SUMIFS(dbP!$Y:$Y,dbP!$Q:$Q,$Q188,dbP!$O:$O,Items!$E$17)/SUMIFS(dbP!$X:$X,dbP!$Q:$Q,$Q188,dbP!$O:$O,Items!$E$17))</f>
        <v>82388.05970149253</v>
      </c>
      <c r="AB188" s="1">
        <f>$X188*IF(SUMIFS(dbP!$X:$X,dbP!$Q:$Q,$Q188,dbP!$O:$O,Items!$E$17)=0,0,SUMIFS(dbP!$Z:$Z,dbP!$Q:$Q,$Q188,dbP!$O:$O,Items!$E$17)/SUMIFS(dbP!$X:$X,dbP!$Q:$Q,$Q188,dbP!$O:$O,Items!$E$17))</f>
        <v>13731.343283582089</v>
      </c>
      <c r="AE188" s="31">
        <f>IF(OR(AE187=0,AE187=MAX(Items!$AC:$AC)),1,AE187+1)</f>
        <v>12</v>
      </c>
    </row>
    <row r="189" spans="1:31" x14ac:dyDescent="0.3">
      <c r="A189" s="41">
        <f>ROW()</f>
        <v>189</v>
      </c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I189" s="1" t="str">
        <f>IF(OR(U189=0,SUMIFS(Lists!$A:$A,Lists!$I:$I,$U189)=0),0,INDEX(Lists!$H:$H,SUMIFS(Lists!$A:$A,Lists!$I:$I,$U189)))</f>
        <v>Продукт-4</v>
      </c>
      <c r="O189" s="1" t="str">
        <f>IF(OR($AE189=0,SUMIFS(Items!$A:$A,Items!$AC:$AC,$AE189)=0),0,INDEX(Items!U:U,SUMIFS(Items!$A:$A,Items!$AC:$AC,$AE189)))</f>
        <v>Себестоимость продаж</v>
      </c>
      <c r="P189" s="1" t="str">
        <f>IF(OR($AE189=0,SUMIFS(Items!$A:$A,Items!$AC:$AC,$AE189)=0),0,INDEX(Items!V:V,SUMIFS(Items!$A:$A,Items!$AC:$AC,$AE189)))</f>
        <v>Затраты этапа-2 бизнес-процесса</v>
      </c>
      <c r="Q189" s="1" t="str">
        <f>IF(OR($AE189=0,SUMIFS(Items!$A:$A,Items!$AC:$AC,$AE189)=0),0,INDEX(Items!W:W,SUMIFS(Items!$A:$A,Items!$AC:$AC,$AE189)))</f>
        <v>Производственные затраты-2</v>
      </c>
      <c r="U189" s="1">
        <f t="shared" si="9"/>
        <v>4</v>
      </c>
      <c r="X189" s="3">
        <f t="shared" si="10"/>
        <v>7</v>
      </c>
      <c r="AA189" s="1">
        <f>$X189*IF(SUMIFS(dbP!$X:$X,dbP!$Q:$Q,$Q189,dbP!$O:$O,Items!$E$17)=0,0,SUMIFS(dbP!$Y:$Y,dbP!$Q:$Q,$Q189,dbP!$O:$O,Items!$E$17)/SUMIFS(dbP!$X:$X,dbP!$Q:$Q,$Q189,dbP!$O:$O,Items!$E$17))</f>
        <v>5703.7037037037035</v>
      </c>
      <c r="AB189" s="1">
        <f>$X189*IF(SUMIFS(dbP!$X:$X,dbP!$Q:$Q,$Q189,dbP!$O:$O,Items!$E$17)=0,0,SUMIFS(dbP!$Z:$Z,dbP!$Q:$Q,$Q189,dbP!$O:$O,Items!$E$17)/SUMIFS(dbP!$X:$X,dbP!$Q:$Q,$Q189,dbP!$O:$O,Items!$E$17))</f>
        <v>950.61728395061721</v>
      </c>
      <c r="AE189" s="31">
        <f>IF(OR(AE188=0,AE188=MAX(Items!$AC:$AC)),1,AE188+1)</f>
        <v>13</v>
      </c>
    </row>
    <row r="190" spans="1:31" x14ac:dyDescent="0.3">
      <c r="A190" s="41">
        <f>ROW()</f>
        <v>190</v>
      </c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I190" s="1" t="str">
        <f>IF(OR(U190=0,SUMIFS(Lists!$A:$A,Lists!$I:$I,$U190)=0),0,INDEX(Lists!$H:$H,SUMIFS(Lists!$A:$A,Lists!$I:$I,$U190)))</f>
        <v>Продукт-4</v>
      </c>
      <c r="O190" s="1" t="str">
        <f>IF(OR($AE190=0,SUMIFS(Items!$A:$A,Items!$AC:$AC,$AE190)=0),0,INDEX(Items!U:U,SUMIFS(Items!$A:$A,Items!$AC:$AC,$AE190)))</f>
        <v>Себестоимость продаж</v>
      </c>
      <c r="P190" s="1" t="str">
        <f>IF(OR($AE190=0,SUMIFS(Items!$A:$A,Items!$AC:$AC,$AE190)=0),0,INDEX(Items!V:V,SUMIFS(Items!$A:$A,Items!$AC:$AC,$AE190)))</f>
        <v>Затраты этапа-2 бизнес-процесса</v>
      </c>
      <c r="Q190" s="1" t="str">
        <f>IF(OR($AE190=0,SUMIFS(Items!$A:$A,Items!$AC:$AC,$AE190)=0),0,INDEX(Items!W:W,SUMIFS(Items!$A:$A,Items!$AC:$AC,$AE190)))</f>
        <v>Производственные затраты-3</v>
      </c>
      <c r="U190" s="1">
        <f t="shared" si="9"/>
        <v>4</v>
      </c>
      <c r="X190" s="3">
        <f t="shared" ref="X190" si="13">X179-1</f>
        <v>6</v>
      </c>
      <c r="AA190" s="1">
        <f>$X190*IF(SUMIFS(dbP!$X:$X,dbP!$Q:$Q,$Q190,dbP!$O:$O,Items!$E$17)=0,0,SUMIFS(dbP!$Y:$Y,dbP!$Q:$Q,$Q190,dbP!$O:$O,Items!$E$17)/SUMIFS(dbP!$X:$X,dbP!$Q:$Q,$Q190,dbP!$O:$O,Items!$E$17))</f>
        <v>18896.603773584906</v>
      </c>
      <c r="AB190" s="1">
        <f>$X190*IF(SUMIFS(dbP!$X:$X,dbP!$Q:$Q,$Q190,dbP!$O:$O,Items!$E$17)=0,0,SUMIFS(dbP!$Z:$Z,dbP!$Q:$Q,$Q190,dbP!$O:$O,Items!$E$17)/SUMIFS(dbP!$X:$X,dbP!$Q:$Q,$Q190,dbP!$O:$O,Items!$E$17))</f>
        <v>3149.433962264151</v>
      </c>
      <c r="AE190" s="31">
        <f>IF(OR(AE189=0,AE189=MAX(Items!$AC:$AC)),1,AE189+1)</f>
        <v>14</v>
      </c>
    </row>
    <row r="191" spans="1:31" x14ac:dyDescent="0.3">
      <c r="A191" s="41">
        <f>ROW()</f>
        <v>191</v>
      </c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I191" s="1" t="str">
        <f>IF(OR(U191=0,SUMIFS(Lists!$A:$A,Lists!$I:$I,$U191)=0),0,INDEX(Lists!$H:$H,SUMIFS(Lists!$A:$A,Lists!$I:$I,$U191)))</f>
        <v>Продукт-4</v>
      </c>
      <c r="O191" s="1" t="str">
        <f>IF(OR($AE191=0,SUMIFS(Items!$A:$A,Items!$AC:$AC,$AE191)=0),0,INDEX(Items!U:U,SUMIFS(Items!$A:$A,Items!$AC:$AC,$AE191)))</f>
        <v>Себестоимость продаж</v>
      </c>
      <c r="P191" s="1" t="str">
        <f>IF(OR($AE191=0,SUMIFS(Items!$A:$A,Items!$AC:$AC,$AE191)=0),0,INDEX(Items!V:V,SUMIFS(Items!$A:$A,Items!$AC:$AC,$AE191)))</f>
        <v>Затраты этапа-2 бизнес-процесса</v>
      </c>
      <c r="Q191" s="1" t="str">
        <f>IF(OR($AE191=0,SUMIFS(Items!$A:$A,Items!$AC:$AC,$AE191)=0),0,INDEX(Items!W:W,SUMIFS(Items!$A:$A,Items!$AC:$AC,$AE191)))</f>
        <v>Производственные затраты-4</v>
      </c>
      <c r="U191" s="1">
        <f t="shared" si="9"/>
        <v>4</v>
      </c>
      <c r="X191" s="3">
        <f t="shared" si="11"/>
        <v>3</v>
      </c>
      <c r="AA191" s="1">
        <f>$X191*IF(SUMIFS(dbP!$X:$X,dbP!$Q:$Q,$Q191,dbP!$O:$O,Items!$E$17)=0,0,SUMIFS(dbP!$Y:$Y,dbP!$Q:$Q,$Q191,dbP!$O:$O,Items!$E$17)/SUMIFS(dbP!$X:$X,dbP!$Q:$Q,$Q191,dbP!$O:$O,Items!$E$17))</f>
        <v>6119.8649999999998</v>
      </c>
      <c r="AB191" s="1">
        <f>$X191*IF(SUMIFS(dbP!$X:$X,dbP!$Q:$Q,$Q191,dbP!$O:$O,Items!$E$17)=0,0,SUMIFS(dbP!$Z:$Z,dbP!$Q:$Q,$Q191,dbP!$O:$O,Items!$E$17)/SUMIFS(dbP!$X:$X,dbP!$Q:$Q,$Q191,dbP!$O:$O,Items!$E$17))</f>
        <v>1019.9775</v>
      </c>
      <c r="AE191" s="31">
        <f>IF(OR(AE190=0,AE190=MAX(Items!$AC:$AC)),1,AE190+1)</f>
        <v>15</v>
      </c>
    </row>
    <row r="192" spans="1:31" x14ac:dyDescent="0.3">
      <c r="A192" s="41">
        <f>ROW()</f>
        <v>192</v>
      </c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I192" s="1" t="str">
        <f>IF(OR(U192=0,SUMIFS(Lists!$A:$A,Lists!$I:$I,$U192)=0),0,INDEX(Lists!$H:$H,SUMIFS(Lists!$A:$A,Lists!$I:$I,$U192)))</f>
        <v>Продукт-4</v>
      </c>
      <c r="O192" s="1" t="str">
        <f>IF(OR($AE192=0,SUMIFS(Items!$A:$A,Items!$AC:$AC,$AE192)=0),0,INDEX(Items!U:U,SUMIFS(Items!$A:$A,Items!$AC:$AC,$AE192)))</f>
        <v>Себестоимость продаж</v>
      </c>
      <c r="P192" s="1" t="str">
        <f>IF(OR($AE192=0,SUMIFS(Items!$A:$A,Items!$AC:$AC,$AE192)=0),0,INDEX(Items!V:V,SUMIFS(Items!$A:$A,Items!$AC:$AC,$AE192)))</f>
        <v>Затраты этапа-2 бизнес-процесса</v>
      </c>
      <c r="Q192" s="1" t="str">
        <f>IF(OR($AE192=0,SUMIFS(Items!$A:$A,Items!$AC:$AC,$AE192)=0),0,INDEX(Items!W:W,SUMIFS(Items!$A:$A,Items!$AC:$AC,$AE192)))</f>
        <v>Производственные затраты-5</v>
      </c>
      <c r="U192" s="1">
        <f t="shared" si="9"/>
        <v>4</v>
      </c>
      <c r="X192" s="3">
        <f t="shared" si="11"/>
        <v>1</v>
      </c>
      <c r="AA192" s="1">
        <f>$X192*IF(SUMIFS(dbP!$X:$X,dbP!$Q:$Q,$Q192,dbP!$O:$O,Items!$E$17)=0,0,SUMIFS(dbP!$Y:$Y,dbP!$Q:$Q,$Q192,dbP!$O:$O,Items!$E$17)/SUMIFS(dbP!$X:$X,dbP!$Q:$Q,$Q192,dbP!$O:$O,Items!$E$17))</f>
        <v>1039.7014925373135</v>
      </c>
      <c r="AB192" s="1">
        <f>$X192*IF(SUMIFS(dbP!$X:$X,dbP!$Q:$Q,$Q192,dbP!$O:$O,Items!$E$17)=0,0,SUMIFS(dbP!$Z:$Z,dbP!$Q:$Q,$Q192,dbP!$O:$O,Items!$E$17)/SUMIFS(dbP!$X:$X,dbP!$Q:$Q,$Q192,dbP!$O:$O,Items!$E$17))</f>
        <v>173.28358208955223</v>
      </c>
      <c r="AE192" s="31">
        <f>IF(OR(AE191=0,AE191=MAX(Items!$AC:$AC)),1,AE191+1)</f>
        <v>16</v>
      </c>
    </row>
    <row r="193" spans="1:31" x14ac:dyDescent="0.3">
      <c r="A193" s="41">
        <f>ROW()</f>
        <v>193</v>
      </c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I193" s="1" t="str">
        <f>IF(OR(U193=0,SUMIFS(Lists!$A:$A,Lists!$I:$I,$U193)=0),0,INDEX(Lists!$H:$H,SUMIFS(Lists!$A:$A,Lists!$I:$I,$U193)))</f>
        <v>Продукт-4</v>
      </c>
      <c r="O193" s="1" t="str">
        <f>IF(OR($AE193=0,SUMIFS(Items!$A:$A,Items!$AC:$AC,$AE193)=0),0,INDEX(Items!U:U,SUMIFS(Items!$A:$A,Items!$AC:$AC,$AE193)))</f>
        <v>Себестоимость продаж</v>
      </c>
      <c r="P193" s="1" t="str">
        <f>IF(OR($AE193=0,SUMIFS(Items!$A:$A,Items!$AC:$AC,$AE193)=0),0,INDEX(Items!V:V,SUMIFS(Items!$A:$A,Items!$AC:$AC,$AE193)))</f>
        <v>Затраты этапа-2 бизнес-процесса</v>
      </c>
      <c r="Q193" s="1" t="str">
        <f>IF(OR($AE193=0,SUMIFS(Items!$A:$A,Items!$AC:$AC,$AE193)=0),0,INDEX(Items!W:W,SUMIFS(Items!$A:$A,Items!$AC:$AC,$AE193)))</f>
        <v>Производственные затраты-6</v>
      </c>
      <c r="U193" s="1">
        <f t="shared" si="9"/>
        <v>4</v>
      </c>
      <c r="X193" s="3">
        <f t="shared" si="11"/>
        <v>5</v>
      </c>
      <c r="AA193" s="1">
        <f>$X193*IF(SUMIFS(dbP!$X:$X,dbP!$Q:$Q,$Q193,dbP!$O:$O,Items!$E$17)=0,0,SUMIFS(dbP!$Y:$Y,dbP!$Q:$Q,$Q193,dbP!$O:$O,Items!$E$17)/SUMIFS(dbP!$X:$X,dbP!$Q:$Q,$Q193,dbP!$O:$O,Items!$E$17))</f>
        <v>19897.196078431374</v>
      </c>
      <c r="AB193" s="1">
        <f>$X193*IF(SUMIFS(dbP!$X:$X,dbP!$Q:$Q,$Q193,dbP!$O:$O,Items!$E$17)=0,0,SUMIFS(dbP!$Z:$Z,dbP!$Q:$Q,$Q193,dbP!$O:$O,Items!$E$17)/SUMIFS(dbP!$X:$X,dbP!$Q:$Q,$Q193,dbP!$O:$O,Items!$E$17))</f>
        <v>3316.1993464052284</v>
      </c>
      <c r="AE193" s="31">
        <f>IF(OR(AE192=0,AE192=MAX(Items!$AC:$AC)),1,AE192+1)</f>
        <v>17</v>
      </c>
    </row>
    <row r="194" spans="1:31" x14ac:dyDescent="0.3">
      <c r="A194" s="41">
        <f>ROW()</f>
        <v>194</v>
      </c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I194" s="1" t="str">
        <f>IF(OR(U194=0,SUMIFS(Lists!$A:$A,Lists!$I:$I,$U194)=0),0,INDEX(Lists!$H:$H,SUMIFS(Lists!$A:$A,Lists!$I:$I,$U194)))</f>
        <v>Продукт-4</v>
      </c>
      <c r="O194" s="1" t="str">
        <f>IF(OR($AE194=0,SUMIFS(Items!$A:$A,Items!$AC:$AC,$AE194)=0),0,INDEX(Items!U:U,SUMIFS(Items!$A:$A,Items!$AC:$AC,$AE194)))</f>
        <v>Себестоимость продаж</v>
      </c>
      <c r="P194" s="1" t="str">
        <f>IF(OR($AE194=0,SUMIFS(Items!$A:$A,Items!$AC:$AC,$AE194)=0),0,INDEX(Items!V:V,SUMIFS(Items!$A:$A,Items!$AC:$AC,$AE194)))</f>
        <v>Затраты этапа-2 бизнес-процесса</v>
      </c>
      <c r="Q194" s="1" t="str">
        <f>IF(OR($AE194=0,SUMIFS(Items!$A:$A,Items!$AC:$AC,$AE194)=0),0,INDEX(Items!W:W,SUMIFS(Items!$A:$A,Items!$AC:$AC,$AE194)))</f>
        <v>Производственные затраты-7</v>
      </c>
      <c r="U194" s="1">
        <f t="shared" si="9"/>
        <v>4</v>
      </c>
      <c r="X194" s="3">
        <f t="shared" si="11"/>
        <v>3</v>
      </c>
      <c r="AA194" s="1">
        <f>$X194*IF(SUMIFS(dbP!$X:$X,dbP!$Q:$Q,$Q194,dbP!$O:$O,Items!$E$17)=0,0,SUMIFS(dbP!$Y:$Y,dbP!$Q:$Q,$Q194,dbP!$O:$O,Items!$E$17)/SUMIFS(dbP!$X:$X,dbP!$Q:$Q,$Q194,dbP!$O:$O,Items!$E$17))</f>
        <v>11241.571058823531</v>
      </c>
      <c r="AB194" s="1">
        <f>$X194*IF(SUMIFS(dbP!$X:$X,dbP!$Q:$Q,$Q194,dbP!$O:$O,Items!$E$17)=0,0,SUMIFS(dbP!$Z:$Z,dbP!$Q:$Q,$Q194,dbP!$O:$O,Items!$E$17)/SUMIFS(dbP!$X:$X,dbP!$Q:$Q,$Q194,dbP!$O:$O,Items!$E$17))</f>
        <v>1873.5951764705887</v>
      </c>
      <c r="AE194" s="31">
        <f>IF(OR(AE193=0,AE193=MAX(Items!$AC:$AC)),1,AE193+1)</f>
        <v>18</v>
      </c>
    </row>
    <row r="195" spans="1:31" x14ac:dyDescent="0.3">
      <c r="A195" s="41">
        <f>ROW()</f>
        <v>195</v>
      </c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I195" s="1" t="str">
        <f>IF(OR(U195=0,SUMIFS(Lists!$A:$A,Lists!$I:$I,$U195)=0),0,INDEX(Lists!$H:$H,SUMIFS(Lists!$A:$A,Lists!$I:$I,$U195)))</f>
        <v>Продукт-4</v>
      </c>
      <c r="O195" s="1" t="str">
        <f>IF(OR($AE195=0,SUMIFS(Items!$A:$A,Items!$AC:$AC,$AE195)=0),0,INDEX(Items!U:U,SUMIFS(Items!$A:$A,Items!$AC:$AC,$AE195)))</f>
        <v>Себестоимость продаж</v>
      </c>
      <c r="P195" s="1" t="str">
        <f>IF(OR($AE195=0,SUMIFS(Items!$A:$A,Items!$AC:$AC,$AE195)=0),0,INDEX(Items!V:V,SUMIFS(Items!$A:$A,Items!$AC:$AC,$AE195)))</f>
        <v>Затраты этапа-2 бизнес-процесса</v>
      </c>
      <c r="Q195" s="1" t="str">
        <f>IF(OR($AE195=0,SUMIFS(Items!$A:$A,Items!$AC:$AC,$AE195)=0),0,INDEX(Items!W:W,SUMIFS(Items!$A:$A,Items!$AC:$AC,$AE195)))</f>
        <v>Производственные затраты-8</v>
      </c>
      <c r="U195" s="1">
        <f t="shared" si="9"/>
        <v>4</v>
      </c>
      <c r="X195" s="3">
        <f t="shared" si="11"/>
        <v>1</v>
      </c>
      <c r="AA195" s="1">
        <f>$X195*IF(SUMIFS(dbP!$X:$X,dbP!$Q:$Q,$Q195,dbP!$O:$O,Items!$E$17)=0,0,SUMIFS(dbP!$Y:$Y,dbP!$Q:$Q,$Q195,dbP!$O:$O,Items!$E$17)/SUMIFS(dbP!$X:$X,dbP!$Q:$Q,$Q195,dbP!$O:$O,Items!$E$17))</f>
        <v>1394.3549131343282</v>
      </c>
      <c r="AB195" s="1">
        <f>$X195*IF(SUMIFS(dbP!$X:$X,dbP!$Q:$Q,$Q195,dbP!$O:$O,Items!$E$17)=0,0,SUMIFS(dbP!$Z:$Z,dbP!$Q:$Q,$Q195,dbP!$O:$O,Items!$E$17)/SUMIFS(dbP!$X:$X,dbP!$Q:$Q,$Q195,dbP!$O:$O,Items!$E$17))</f>
        <v>232.39248552238806</v>
      </c>
      <c r="AE195" s="31">
        <f>IF(OR(AE194=0,AE194=MAX(Items!$AC:$AC)),1,AE194+1)</f>
        <v>19</v>
      </c>
    </row>
    <row r="196" spans="1:31" x14ac:dyDescent="0.3">
      <c r="A196" s="41">
        <f>ROW()</f>
        <v>196</v>
      </c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I196" s="1" t="str">
        <f>IF(OR(U196=0,SUMIFS(Lists!$A:$A,Lists!$I:$I,$U196)=0),0,INDEX(Lists!$H:$H,SUMIFS(Lists!$A:$A,Lists!$I:$I,$U196)))</f>
        <v>Продукт-4</v>
      </c>
      <c r="O196" s="1" t="str">
        <f>IF(OR($AE196=0,SUMIFS(Items!$A:$A,Items!$AC:$AC,$AE196)=0),0,INDEX(Items!U:U,SUMIFS(Items!$A:$A,Items!$AC:$AC,$AE196)))</f>
        <v>Себестоимость продаж</v>
      </c>
      <c r="P196" s="1" t="str">
        <f>IF(OR($AE196=0,SUMIFS(Items!$A:$A,Items!$AC:$AC,$AE196)=0),0,INDEX(Items!V:V,SUMIFS(Items!$A:$A,Items!$AC:$AC,$AE196)))</f>
        <v>Затраты этапа-2 бизнес-процесса</v>
      </c>
      <c r="Q196" s="1" t="str">
        <f>IF(OR($AE196=0,SUMIFS(Items!$A:$A,Items!$AC:$AC,$AE196)=0),0,INDEX(Items!W:W,SUMIFS(Items!$A:$A,Items!$AC:$AC,$AE196)))</f>
        <v>Производственные затраты-9</v>
      </c>
      <c r="U196" s="1">
        <f t="shared" ref="U196:U259" si="14">IF(AE196=1,U195+1,U195)</f>
        <v>4</v>
      </c>
      <c r="X196" s="3">
        <f t="shared" si="11"/>
        <v>4</v>
      </c>
      <c r="AA196" s="1">
        <f>$X196*IF(SUMIFS(dbP!$X:$X,dbP!$Q:$Q,$Q196,dbP!$O:$O,Items!$E$17)=0,0,SUMIFS(dbP!$Y:$Y,dbP!$Q:$Q,$Q196,dbP!$O:$O,Items!$E$17)/SUMIFS(dbP!$X:$X,dbP!$Q:$Q,$Q196,dbP!$O:$O,Items!$E$17))</f>
        <v>4679.4048695652173</v>
      </c>
      <c r="AB196" s="1">
        <f>$X196*IF(SUMIFS(dbP!$X:$X,dbP!$Q:$Q,$Q196,dbP!$O:$O,Items!$E$17)=0,0,SUMIFS(dbP!$Z:$Z,dbP!$Q:$Q,$Q196,dbP!$O:$O,Items!$E$17)/SUMIFS(dbP!$X:$X,dbP!$Q:$Q,$Q196,dbP!$O:$O,Items!$E$17))</f>
        <v>779.90081159420288</v>
      </c>
      <c r="AE196" s="31">
        <f>IF(OR(AE195=0,AE195=MAX(Items!$AC:$AC)),1,AE195+1)</f>
        <v>20</v>
      </c>
    </row>
    <row r="197" spans="1:31" x14ac:dyDescent="0.3">
      <c r="A197" s="41">
        <f>ROW()</f>
        <v>197</v>
      </c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I197" s="1" t="str">
        <f>IF(OR(U197=0,SUMIFS(Lists!$A:$A,Lists!$I:$I,$U197)=0),0,INDEX(Lists!$H:$H,SUMIFS(Lists!$A:$A,Lists!$I:$I,$U197)))</f>
        <v>Продукт-4</v>
      </c>
      <c r="O197" s="1" t="str">
        <f>IF(OR($AE197=0,SUMIFS(Items!$A:$A,Items!$AC:$AC,$AE197)=0),0,INDEX(Items!U:U,SUMIFS(Items!$A:$A,Items!$AC:$AC,$AE197)))</f>
        <v>Себестоимость продаж</v>
      </c>
      <c r="P197" s="1" t="str">
        <f>IF(OR($AE197=0,SUMIFS(Items!$A:$A,Items!$AC:$AC,$AE197)=0),0,INDEX(Items!V:V,SUMIFS(Items!$A:$A,Items!$AC:$AC,$AE197)))</f>
        <v>Затраты этапа-2 бизнес-процесса</v>
      </c>
      <c r="Q197" s="1" t="str">
        <f>IF(OR($AE197=0,SUMIFS(Items!$A:$A,Items!$AC:$AC,$AE197)=0),0,INDEX(Items!W:W,SUMIFS(Items!$A:$A,Items!$AC:$AC,$AE197)))</f>
        <v>Производственные затраты-10</v>
      </c>
      <c r="U197" s="1">
        <f t="shared" si="14"/>
        <v>4</v>
      </c>
      <c r="X197" s="3">
        <f t="shared" si="11"/>
        <v>9</v>
      </c>
      <c r="AA197" s="1">
        <f>$X197*IF(SUMIFS(dbP!$X:$X,dbP!$Q:$Q,$Q197,dbP!$O:$O,Items!$E$17)=0,0,SUMIFS(dbP!$Y:$Y,dbP!$Q:$Q,$Q197,dbP!$O:$O,Items!$E$17)/SUMIFS(dbP!$X:$X,dbP!$Q:$Q,$Q197,dbP!$O:$O,Items!$E$17))</f>
        <v>36917.061767368425</v>
      </c>
      <c r="AB197" s="1">
        <f>$X197*IF(SUMIFS(dbP!$X:$X,dbP!$Q:$Q,$Q197,dbP!$O:$O,Items!$E$17)=0,0,SUMIFS(dbP!$Z:$Z,dbP!$Q:$Q,$Q197,dbP!$O:$O,Items!$E$17)/SUMIFS(dbP!$X:$X,dbP!$Q:$Q,$Q197,dbP!$O:$O,Items!$E$17))</f>
        <v>6152.8436278947374</v>
      </c>
      <c r="AE197" s="31">
        <f>IF(OR(AE196=0,AE196=MAX(Items!$AC:$AC)),1,AE196+1)</f>
        <v>21</v>
      </c>
    </row>
    <row r="198" spans="1:31" x14ac:dyDescent="0.3">
      <c r="A198" s="41">
        <f>ROW()</f>
        <v>198</v>
      </c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I198" s="1" t="str">
        <f>IF(OR(U198=0,SUMIFS(Lists!$A:$A,Lists!$I:$I,$U198)=0),0,INDEX(Lists!$H:$H,SUMIFS(Lists!$A:$A,Lists!$I:$I,$U198)))</f>
        <v>Продукт-4</v>
      </c>
      <c r="O198" s="1" t="str">
        <f>IF(OR($AE198=0,SUMIFS(Items!$A:$A,Items!$AC:$AC,$AE198)=0),0,INDEX(Items!U:U,SUMIFS(Items!$A:$A,Items!$AC:$AC,$AE198)))</f>
        <v>Себестоимость продаж</v>
      </c>
      <c r="P198" s="1" t="str">
        <f>IF(OR($AE198=0,SUMIFS(Items!$A:$A,Items!$AC:$AC,$AE198)=0),0,INDEX(Items!V:V,SUMIFS(Items!$A:$A,Items!$AC:$AC,$AE198)))</f>
        <v>Затраты этапа-3 бизнес-процесса</v>
      </c>
      <c r="Q198" s="1" t="str">
        <f>IF(OR($AE198=0,SUMIFS(Items!$A:$A,Items!$AC:$AC,$AE198)=0),0,INDEX(Items!W:W,SUMIFS(Items!$A:$A,Items!$AC:$AC,$AE198)))</f>
        <v>Производственные затраты-11</v>
      </c>
      <c r="U198" s="1">
        <f t="shared" si="14"/>
        <v>4</v>
      </c>
      <c r="X198" s="3">
        <f t="shared" si="11"/>
        <v>5</v>
      </c>
      <c r="AA198" s="1">
        <f>$X198*IF(SUMIFS(dbP!$X:$X,dbP!$Q:$Q,$Q198,dbP!$O:$O,Items!$E$17)=0,0,SUMIFS(dbP!$Y:$Y,dbP!$Q:$Q,$Q198,dbP!$O:$O,Items!$E$17)/SUMIFS(dbP!$X:$X,dbP!$Q:$Q,$Q198,dbP!$O:$O,Items!$E$17))</f>
        <v>25441.636045255818</v>
      </c>
      <c r="AB198" s="1">
        <f>$X198*IF(SUMIFS(dbP!$X:$X,dbP!$Q:$Q,$Q198,dbP!$O:$O,Items!$E$17)=0,0,SUMIFS(dbP!$Z:$Z,dbP!$Q:$Q,$Q198,dbP!$O:$O,Items!$E$17)/SUMIFS(dbP!$X:$X,dbP!$Q:$Q,$Q198,dbP!$O:$O,Items!$E$17))</f>
        <v>4240.2726742093027</v>
      </c>
      <c r="AE198" s="31">
        <f>IF(OR(AE197=0,AE197=MAX(Items!$AC:$AC)),1,AE197+1)</f>
        <v>22</v>
      </c>
    </row>
    <row r="199" spans="1:31" x14ac:dyDescent="0.3">
      <c r="A199" s="41">
        <f>ROW()</f>
        <v>199</v>
      </c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I199" s="1" t="str">
        <f>IF(OR(U199=0,SUMIFS(Lists!$A:$A,Lists!$I:$I,$U199)=0),0,INDEX(Lists!$H:$H,SUMIFS(Lists!$A:$A,Lists!$I:$I,$U199)))</f>
        <v>Продукт-4</v>
      </c>
      <c r="O199" s="1" t="str">
        <f>IF(OR($AE199=0,SUMIFS(Items!$A:$A,Items!$AC:$AC,$AE199)=0),0,INDEX(Items!U:U,SUMIFS(Items!$A:$A,Items!$AC:$AC,$AE199)))</f>
        <v>Себестоимость продаж</v>
      </c>
      <c r="P199" s="1" t="str">
        <f>IF(OR($AE199=0,SUMIFS(Items!$A:$A,Items!$AC:$AC,$AE199)=0),0,INDEX(Items!V:V,SUMIFS(Items!$A:$A,Items!$AC:$AC,$AE199)))</f>
        <v>Затраты этапа-3 бизнес-процесса</v>
      </c>
      <c r="Q199" s="1" t="str">
        <f>IF(OR($AE199=0,SUMIFS(Items!$A:$A,Items!$AC:$AC,$AE199)=0),0,INDEX(Items!W:W,SUMIFS(Items!$A:$A,Items!$AC:$AC,$AE199)))</f>
        <v>Производственные затраты-12</v>
      </c>
      <c r="U199" s="1">
        <f t="shared" si="14"/>
        <v>4</v>
      </c>
      <c r="X199" s="3">
        <f t="shared" si="11"/>
        <v>91</v>
      </c>
      <c r="AA199" s="1">
        <f>$X199*IF(SUMIFS(dbP!$X:$X,dbP!$Q:$Q,$Q199,dbP!$O:$O,Items!$E$17)=0,0,SUMIFS(dbP!$Y:$Y,dbP!$Q:$Q,$Q199,dbP!$O:$O,Items!$E$17)/SUMIFS(dbP!$X:$X,dbP!$Q:$Q,$Q199,dbP!$O:$O,Items!$E$17))</f>
        <v>100235.8208955224</v>
      </c>
      <c r="AB199" s="1">
        <f>$X199*IF(SUMIFS(dbP!$X:$X,dbP!$Q:$Q,$Q199,dbP!$O:$O,Items!$E$17)=0,0,SUMIFS(dbP!$Z:$Z,dbP!$Q:$Q,$Q199,dbP!$O:$O,Items!$E$17)/SUMIFS(dbP!$X:$X,dbP!$Q:$Q,$Q199,dbP!$O:$O,Items!$E$17))</f>
        <v>16705.970149253732</v>
      </c>
      <c r="AE199" s="31">
        <f>IF(OR(AE198=0,AE198=MAX(Items!$AC:$AC)),1,AE198+1)</f>
        <v>23</v>
      </c>
    </row>
    <row r="200" spans="1:31" x14ac:dyDescent="0.3">
      <c r="A200" s="41">
        <f>ROW()</f>
        <v>200</v>
      </c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I200" s="1" t="str">
        <f>IF(OR(U200=0,SUMIFS(Lists!$A:$A,Lists!$I:$I,$U200)=0),0,INDEX(Lists!$H:$H,SUMIFS(Lists!$A:$A,Lists!$I:$I,$U200)))</f>
        <v>Продукт-4</v>
      </c>
      <c r="O200" s="1" t="str">
        <f>IF(OR($AE200=0,SUMIFS(Items!$A:$A,Items!$AC:$AC,$AE200)=0),0,INDEX(Items!U:U,SUMIFS(Items!$A:$A,Items!$AC:$AC,$AE200)))</f>
        <v>Себестоимость продаж</v>
      </c>
      <c r="P200" s="1" t="str">
        <f>IF(OR($AE200=0,SUMIFS(Items!$A:$A,Items!$AC:$AC,$AE200)=0),0,INDEX(Items!V:V,SUMIFS(Items!$A:$A,Items!$AC:$AC,$AE200)))</f>
        <v>Затраты этапа-3 бизнес-процесса</v>
      </c>
      <c r="Q200" s="1" t="str">
        <f>IF(OR($AE200=0,SUMIFS(Items!$A:$A,Items!$AC:$AC,$AE200)=0),0,INDEX(Items!W:W,SUMIFS(Items!$A:$A,Items!$AC:$AC,$AE200)))</f>
        <v>Производственные затраты-13</v>
      </c>
      <c r="U200" s="1">
        <f t="shared" si="14"/>
        <v>4</v>
      </c>
      <c r="X200" s="3">
        <f t="shared" si="11"/>
        <v>6</v>
      </c>
      <c r="AA200" s="1">
        <f>$X200*IF(SUMIFS(dbP!$X:$X,dbP!$Q:$Q,$Q200,dbP!$O:$O,Items!$E$17)=0,0,SUMIFS(dbP!$Y:$Y,dbP!$Q:$Q,$Q200,dbP!$O:$O,Items!$E$17)/SUMIFS(dbP!$X:$X,dbP!$Q:$Q,$Q200,dbP!$O:$O,Items!$E$17))</f>
        <v>7037.5939849624065</v>
      </c>
      <c r="AB200" s="1">
        <f>$X200*IF(SUMIFS(dbP!$X:$X,dbP!$Q:$Q,$Q200,dbP!$O:$O,Items!$E$17)=0,0,SUMIFS(dbP!$Z:$Z,dbP!$Q:$Q,$Q200,dbP!$O:$O,Items!$E$17)/SUMIFS(dbP!$X:$X,dbP!$Q:$Q,$Q200,dbP!$O:$O,Items!$E$17))</f>
        <v>1172.9323308270677</v>
      </c>
      <c r="AE200" s="31">
        <f>IF(OR(AE199=0,AE199=MAX(Items!$AC:$AC)),1,AE199+1)</f>
        <v>24</v>
      </c>
    </row>
    <row r="201" spans="1:31" x14ac:dyDescent="0.3">
      <c r="A201" s="41">
        <f>ROW()</f>
        <v>201</v>
      </c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I201" s="1" t="str">
        <f>IF(OR(U201=0,SUMIFS(Lists!$A:$A,Lists!$I:$I,$U201)=0),0,INDEX(Lists!$H:$H,SUMIFS(Lists!$A:$A,Lists!$I:$I,$U201)))</f>
        <v>Продукт-4</v>
      </c>
      <c r="O201" s="1" t="str">
        <f>IF(OR($AE201=0,SUMIFS(Items!$A:$A,Items!$AC:$AC,$AE201)=0),0,INDEX(Items!U:U,SUMIFS(Items!$A:$A,Items!$AC:$AC,$AE201)))</f>
        <v>Себестоимость продаж</v>
      </c>
      <c r="P201" s="1" t="str">
        <f>IF(OR($AE201=0,SUMIFS(Items!$A:$A,Items!$AC:$AC,$AE201)=0),0,INDEX(Items!V:V,SUMIFS(Items!$A:$A,Items!$AC:$AC,$AE201)))</f>
        <v>Затраты этапа-3 бизнес-процесса</v>
      </c>
      <c r="Q201" s="1" t="str">
        <f>IF(OR($AE201=0,SUMIFS(Items!$A:$A,Items!$AC:$AC,$AE201)=0),0,INDEX(Items!W:W,SUMIFS(Items!$A:$A,Items!$AC:$AC,$AE201)))</f>
        <v>Производственные затраты-14</v>
      </c>
      <c r="U201" s="1">
        <f t="shared" si="14"/>
        <v>4</v>
      </c>
      <c r="X201" s="3">
        <f t="shared" si="11"/>
        <v>5</v>
      </c>
      <c r="AA201" s="1">
        <f>$X201*IF(SUMIFS(dbP!$X:$X,dbP!$Q:$Q,$Q201,dbP!$O:$O,Items!$E$17)=0,0,SUMIFS(dbP!$Y:$Y,dbP!$Q:$Q,$Q201,dbP!$O:$O,Items!$E$17)/SUMIFS(dbP!$X:$X,dbP!$Q:$Q,$Q201,dbP!$O:$O,Items!$E$17))</f>
        <v>13764.912280701754</v>
      </c>
      <c r="AB201" s="1">
        <f>$X201*IF(SUMIFS(dbP!$X:$X,dbP!$Q:$Q,$Q201,dbP!$O:$O,Items!$E$17)=0,0,SUMIFS(dbP!$Z:$Z,dbP!$Q:$Q,$Q201,dbP!$O:$O,Items!$E$17)/SUMIFS(dbP!$X:$X,dbP!$Q:$Q,$Q201,dbP!$O:$O,Items!$E$17))</f>
        <v>2294.1520467836253</v>
      </c>
      <c r="AE201" s="31">
        <f>IF(OR(AE200=0,AE200=MAX(Items!$AC:$AC)),1,AE200+1)</f>
        <v>25</v>
      </c>
    </row>
    <row r="202" spans="1:31" x14ac:dyDescent="0.3">
      <c r="A202" s="41">
        <f>ROW()</f>
        <v>202</v>
      </c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I202" s="1" t="str">
        <f>IF(OR(U202=0,SUMIFS(Lists!$A:$A,Lists!$I:$I,$U202)=0),0,INDEX(Lists!$H:$H,SUMIFS(Lists!$A:$A,Lists!$I:$I,$U202)))</f>
        <v>Продукт-4</v>
      </c>
      <c r="O202" s="1" t="str">
        <f>IF(OR($AE202=0,SUMIFS(Items!$A:$A,Items!$AC:$AC,$AE202)=0),0,INDEX(Items!U:U,SUMIFS(Items!$A:$A,Items!$AC:$AC,$AE202)))</f>
        <v>Себестоимость продаж</v>
      </c>
      <c r="P202" s="1" t="str">
        <f>IF(OR($AE202=0,SUMIFS(Items!$A:$A,Items!$AC:$AC,$AE202)=0),0,INDEX(Items!V:V,SUMIFS(Items!$A:$A,Items!$AC:$AC,$AE202)))</f>
        <v>Затраты этапа-3 бизнес-процесса</v>
      </c>
      <c r="Q202" s="1" t="str">
        <f>IF(OR($AE202=0,SUMIFS(Items!$A:$A,Items!$AC:$AC,$AE202)=0),0,INDEX(Items!W:W,SUMIFS(Items!$A:$A,Items!$AC:$AC,$AE202)))</f>
        <v>Производственные затраты-15</v>
      </c>
      <c r="U202" s="1">
        <f t="shared" si="14"/>
        <v>4</v>
      </c>
      <c r="X202" s="3">
        <f t="shared" si="11"/>
        <v>2</v>
      </c>
      <c r="AA202" s="1">
        <f>$X202*IF(SUMIFS(dbP!$X:$X,dbP!$Q:$Q,$Q202,dbP!$O:$O,Items!$E$17)=0,0,SUMIFS(dbP!$Y:$Y,dbP!$Q:$Q,$Q202,dbP!$O:$O,Items!$E$17)/SUMIFS(dbP!$X:$X,dbP!$Q:$Q,$Q202,dbP!$O:$O,Items!$E$17))</f>
        <v>1835.9595000000002</v>
      </c>
      <c r="AB202" s="1">
        <f>$X202*IF(SUMIFS(dbP!$X:$X,dbP!$Q:$Q,$Q202,dbP!$O:$O,Items!$E$17)=0,0,SUMIFS(dbP!$Z:$Z,dbP!$Q:$Q,$Q202,dbP!$O:$O,Items!$E$17)/SUMIFS(dbP!$X:$X,dbP!$Q:$Q,$Q202,dbP!$O:$O,Items!$E$17))</f>
        <v>305.99325000000005</v>
      </c>
      <c r="AE202" s="31">
        <f>IF(OR(AE201=0,AE201=MAX(Items!$AC:$AC)),1,AE201+1)</f>
        <v>26</v>
      </c>
    </row>
    <row r="203" spans="1:31" x14ac:dyDescent="0.3">
      <c r="A203" s="41">
        <f>ROW()</f>
        <v>203</v>
      </c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I203" s="1" t="str">
        <f>IF(OR(U203=0,SUMIFS(Lists!$A:$A,Lists!$I:$I,$U203)=0),0,INDEX(Lists!$H:$H,SUMIFS(Lists!$A:$A,Lists!$I:$I,$U203)))</f>
        <v>Продукт-4</v>
      </c>
      <c r="O203" s="1" t="str">
        <f>IF(OR($AE203=0,SUMIFS(Items!$A:$A,Items!$AC:$AC,$AE203)=0),0,INDEX(Items!U:U,SUMIFS(Items!$A:$A,Items!$AC:$AC,$AE203)))</f>
        <v>Себестоимость продаж</v>
      </c>
      <c r="P203" s="1" t="str">
        <f>IF(OR($AE203=0,SUMIFS(Items!$A:$A,Items!$AC:$AC,$AE203)=0),0,INDEX(Items!V:V,SUMIFS(Items!$A:$A,Items!$AC:$AC,$AE203)))</f>
        <v>Затраты этапа-3 бизнес-процесса</v>
      </c>
      <c r="Q203" s="1" t="str">
        <f>IF(OR($AE203=0,SUMIFS(Items!$A:$A,Items!$AC:$AC,$AE203)=0),0,INDEX(Items!W:W,SUMIFS(Items!$A:$A,Items!$AC:$AC,$AE203)))</f>
        <v>Производственные затраты-16</v>
      </c>
      <c r="U203" s="1">
        <f t="shared" si="14"/>
        <v>4</v>
      </c>
      <c r="X203" s="3">
        <v>1</v>
      </c>
      <c r="AA203" s="1">
        <f>$X203*IF(SUMIFS(dbP!$X:$X,dbP!$Q:$Q,$Q203,dbP!$O:$O,Items!$E$17)=0,0,SUMIFS(dbP!$Y:$Y,dbP!$Q:$Q,$Q203,dbP!$O:$O,Items!$E$17)/SUMIFS(dbP!$X:$X,dbP!$Q:$Q,$Q203,dbP!$O:$O,Items!$E$17))</f>
        <v>1266.2334975369458</v>
      </c>
      <c r="AB203" s="1">
        <f>$X203*IF(SUMIFS(dbP!$X:$X,dbP!$Q:$Q,$Q203,dbP!$O:$O,Items!$E$17)=0,0,SUMIFS(dbP!$Z:$Z,dbP!$Q:$Q,$Q203,dbP!$O:$O,Items!$E$17)/SUMIFS(dbP!$X:$X,dbP!$Q:$Q,$Q203,dbP!$O:$O,Items!$E$17))</f>
        <v>211.03891625615765</v>
      </c>
      <c r="AE203" s="31">
        <f>IF(OR(AE202=0,AE202=MAX(Items!$AC:$AC)),1,AE202+1)</f>
        <v>27</v>
      </c>
    </row>
    <row r="204" spans="1:31" x14ac:dyDescent="0.3">
      <c r="A204" s="41">
        <f>ROW()</f>
        <v>204</v>
      </c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I204" s="1" t="str">
        <f>IF(OR(U204=0,SUMIFS(Lists!$A:$A,Lists!$I:$I,$U204)=0),0,INDEX(Lists!$H:$H,SUMIFS(Lists!$A:$A,Lists!$I:$I,$U204)))</f>
        <v>Продукт-4</v>
      </c>
      <c r="O204" s="1" t="str">
        <f>IF(OR($AE204=0,SUMIFS(Items!$A:$A,Items!$AC:$AC,$AE204)=0),0,INDEX(Items!U:U,SUMIFS(Items!$A:$A,Items!$AC:$AC,$AE204)))</f>
        <v>Себестоимость продаж</v>
      </c>
      <c r="P204" s="1" t="str">
        <f>IF(OR($AE204=0,SUMIFS(Items!$A:$A,Items!$AC:$AC,$AE204)=0),0,INDEX(Items!V:V,SUMIFS(Items!$A:$A,Items!$AC:$AC,$AE204)))</f>
        <v>Затраты этапа-3 бизнес-процесса</v>
      </c>
      <c r="Q204" s="1" t="str">
        <f>IF(OR($AE204=0,SUMIFS(Items!$A:$A,Items!$AC:$AC,$AE204)=0),0,INDEX(Items!W:W,SUMIFS(Items!$A:$A,Items!$AC:$AC,$AE204)))</f>
        <v>Производственные затраты-17</v>
      </c>
      <c r="U204" s="1">
        <f t="shared" si="14"/>
        <v>4</v>
      </c>
      <c r="X204" s="3">
        <v>6</v>
      </c>
      <c r="AA204" s="1">
        <f>$X204*IF(SUMIFS(dbP!$X:$X,dbP!$Q:$Q,$Q204,dbP!$O:$O,Items!$E$17)=0,0,SUMIFS(dbP!$Y:$Y,dbP!$Q:$Q,$Q204,dbP!$O:$O,Items!$E$17)/SUMIFS(dbP!$X:$X,dbP!$Q:$Q,$Q204,dbP!$O:$O,Items!$E$17))</f>
        <v>21109.776923076923</v>
      </c>
      <c r="AB204" s="1">
        <f>$X204*IF(SUMIFS(dbP!$X:$X,dbP!$Q:$Q,$Q204,dbP!$O:$O,Items!$E$17)=0,0,SUMIFS(dbP!$Z:$Z,dbP!$Q:$Q,$Q204,dbP!$O:$O,Items!$E$17)/SUMIFS(dbP!$X:$X,dbP!$Q:$Q,$Q204,dbP!$O:$O,Items!$E$17))</f>
        <v>3518.2961538461541</v>
      </c>
      <c r="AE204" s="31">
        <f>IF(OR(AE203=0,AE203=MAX(Items!$AC:$AC)),1,AE203+1)</f>
        <v>28</v>
      </c>
    </row>
    <row r="205" spans="1:31" x14ac:dyDescent="0.3">
      <c r="A205" s="41">
        <f>ROW()</f>
        <v>205</v>
      </c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I205" s="1" t="str">
        <f>IF(OR(U205=0,SUMIFS(Lists!$A:$A,Lists!$I:$I,$U205)=0),0,INDEX(Lists!$H:$H,SUMIFS(Lists!$A:$A,Lists!$I:$I,$U205)))</f>
        <v>Продукт-4</v>
      </c>
      <c r="O205" s="1" t="str">
        <f>IF(OR($AE205=0,SUMIFS(Items!$A:$A,Items!$AC:$AC,$AE205)=0),0,INDEX(Items!U:U,SUMIFS(Items!$A:$A,Items!$AC:$AC,$AE205)))</f>
        <v>Себестоимость продаж</v>
      </c>
      <c r="P205" s="1" t="str">
        <f>IF(OR($AE205=0,SUMIFS(Items!$A:$A,Items!$AC:$AC,$AE205)=0),0,INDEX(Items!V:V,SUMIFS(Items!$A:$A,Items!$AC:$AC,$AE205)))</f>
        <v>Затраты этапа-3 бизнес-процесса</v>
      </c>
      <c r="Q205" s="1" t="str">
        <f>IF(OR($AE205=0,SUMIFS(Items!$A:$A,Items!$AC:$AC,$AE205)=0),0,INDEX(Items!W:W,SUMIFS(Items!$A:$A,Items!$AC:$AC,$AE205)))</f>
        <v>Производственные затраты-18</v>
      </c>
      <c r="U205" s="1">
        <f t="shared" si="14"/>
        <v>4</v>
      </c>
      <c r="X205" s="3">
        <v>2</v>
      </c>
      <c r="AA205" s="1">
        <f>$X205*IF(SUMIFS(dbP!$X:$X,dbP!$Q:$Q,$Q205,dbP!$O:$O,Items!$E$17)=0,0,SUMIFS(dbP!$Y:$Y,dbP!$Q:$Q,$Q205,dbP!$O:$O,Items!$E$17)/SUMIFS(dbP!$X:$X,dbP!$Q:$Q,$Q205,dbP!$O:$O,Items!$E$17))</f>
        <v>7102.2238431372552</v>
      </c>
      <c r="AB205" s="1">
        <f>$X205*IF(SUMIFS(dbP!$X:$X,dbP!$Q:$Q,$Q205,dbP!$O:$O,Items!$E$17)=0,0,SUMIFS(dbP!$Z:$Z,dbP!$Q:$Q,$Q205,dbP!$O:$O,Items!$E$17)/SUMIFS(dbP!$X:$X,dbP!$Q:$Q,$Q205,dbP!$O:$O,Items!$E$17))</f>
        <v>1183.7039738562094</v>
      </c>
      <c r="AE205" s="31">
        <f>IF(OR(AE204=0,AE204=MAX(Items!$AC:$AC)),1,AE204+1)</f>
        <v>29</v>
      </c>
    </row>
    <row r="206" spans="1:31" x14ac:dyDescent="0.3">
      <c r="A206" s="41">
        <f>ROW()</f>
        <v>206</v>
      </c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I206" s="1" t="str">
        <f>IF(OR(U206=0,SUMIFS(Lists!$A:$A,Lists!$I:$I,$U206)=0),0,INDEX(Lists!$H:$H,SUMIFS(Lists!$A:$A,Lists!$I:$I,$U206)))</f>
        <v>Продукт-4</v>
      </c>
      <c r="O206" s="1" t="str">
        <f>IF(OR($AE206=0,SUMIFS(Items!$A:$A,Items!$AC:$AC,$AE206)=0),0,INDEX(Items!U:U,SUMIFS(Items!$A:$A,Items!$AC:$AC,$AE206)))</f>
        <v>Себестоимость продаж</v>
      </c>
      <c r="P206" s="1" t="str">
        <f>IF(OR($AE206=0,SUMIFS(Items!$A:$A,Items!$AC:$AC,$AE206)=0),0,INDEX(Items!V:V,SUMIFS(Items!$A:$A,Items!$AC:$AC,$AE206)))</f>
        <v>Затраты этапа-3 бизнес-процесса</v>
      </c>
      <c r="Q206" s="1" t="str">
        <f>IF(OR($AE206=0,SUMIFS(Items!$A:$A,Items!$AC:$AC,$AE206)=0),0,INDEX(Items!W:W,SUMIFS(Items!$A:$A,Items!$AC:$AC,$AE206)))</f>
        <v>Производственные затраты-19</v>
      </c>
      <c r="U206" s="1">
        <f t="shared" si="14"/>
        <v>4</v>
      </c>
      <c r="X206" s="3">
        <v>88</v>
      </c>
      <c r="AA206" s="1">
        <f>$X206*IF(SUMIFS(dbP!$X:$X,dbP!$Q:$Q,$Q206,dbP!$O:$O,Items!$E$17)=0,0,SUMIFS(dbP!$Y:$Y,dbP!$Q:$Q,$Q206,dbP!$O:$O,Items!$E$17)/SUMIFS(dbP!$X:$X,dbP!$Q:$Q,$Q206,dbP!$O:$O,Items!$E$17))</f>
        <v>95708.521237540292</v>
      </c>
      <c r="AB206" s="1">
        <f>$X206*IF(SUMIFS(dbP!$X:$X,dbP!$Q:$Q,$Q206,dbP!$O:$O,Items!$E$17)=0,0,SUMIFS(dbP!$Z:$Z,dbP!$Q:$Q,$Q206,dbP!$O:$O,Items!$E$17)/SUMIFS(dbP!$X:$X,dbP!$Q:$Q,$Q206,dbP!$O:$O,Items!$E$17))</f>
        <v>15951.420206256715</v>
      </c>
      <c r="AE206" s="31">
        <f>IF(OR(AE205=0,AE205=MAX(Items!$AC:$AC)),1,AE205+1)</f>
        <v>30</v>
      </c>
    </row>
    <row r="207" spans="1:31" x14ac:dyDescent="0.3">
      <c r="A207" s="41">
        <f>ROW()</f>
        <v>207</v>
      </c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I207" s="1" t="str">
        <f>IF(OR(U207=0,SUMIFS(Lists!$A:$A,Lists!$I:$I,$U207)=0),0,INDEX(Lists!$H:$H,SUMIFS(Lists!$A:$A,Lists!$I:$I,$U207)))</f>
        <v>Продукт-4</v>
      </c>
      <c r="O207" s="1" t="str">
        <f>IF(OR($AE207=0,SUMIFS(Items!$A:$A,Items!$AC:$AC,$AE207)=0),0,INDEX(Items!U:U,SUMIFS(Items!$A:$A,Items!$AC:$AC,$AE207)))</f>
        <v>Себестоимость продаж</v>
      </c>
      <c r="P207" s="1" t="str">
        <f>IF(OR($AE207=0,SUMIFS(Items!$A:$A,Items!$AC:$AC,$AE207)=0),0,INDEX(Items!V:V,SUMIFS(Items!$A:$A,Items!$AC:$AC,$AE207)))</f>
        <v>Затраты этапа-3 бизнес-процесса</v>
      </c>
      <c r="Q207" s="1" t="str">
        <f>IF(OR($AE207=0,SUMIFS(Items!$A:$A,Items!$AC:$AC,$AE207)=0),0,INDEX(Items!W:W,SUMIFS(Items!$A:$A,Items!$AC:$AC,$AE207)))</f>
        <v>Производственные затраты-20</v>
      </c>
      <c r="U207" s="1">
        <f t="shared" si="14"/>
        <v>4</v>
      </c>
      <c r="X207" s="3">
        <v>3</v>
      </c>
      <c r="AA207" s="1">
        <f>$X207*IF(SUMIFS(dbP!$X:$X,dbP!$Q:$Q,$Q207,dbP!$O:$O,Items!$E$17)=0,0,SUMIFS(dbP!$Y:$Y,dbP!$Q:$Q,$Q207,dbP!$O:$O,Items!$E$17)/SUMIFS(dbP!$X:$X,dbP!$Q:$Q,$Q207,dbP!$O:$O,Items!$E$17))</f>
        <v>4275.4423702392342</v>
      </c>
      <c r="AB207" s="1">
        <f>$X207*IF(SUMIFS(dbP!$X:$X,dbP!$Q:$Q,$Q207,dbP!$O:$O,Items!$E$17)=0,0,SUMIFS(dbP!$Z:$Z,dbP!$Q:$Q,$Q207,dbP!$O:$O,Items!$E$17)/SUMIFS(dbP!$X:$X,dbP!$Q:$Q,$Q207,dbP!$O:$O,Items!$E$17))</f>
        <v>712.57372837320577</v>
      </c>
      <c r="AE207" s="31">
        <f>IF(OR(AE206=0,AE206=MAX(Items!$AC:$AC)),1,AE206+1)</f>
        <v>31</v>
      </c>
    </row>
    <row r="208" spans="1:31" x14ac:dyDescent="0.3">
      <c r="A208" s="41">
        <f>ROW()</f>
        <v>208</v>
      </c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I208" s="1" t="str">
        <f>IF(OR(U208=0,SUMIFS(Lists!$A:$A,Lists!$I:$I,$U208)=0),0,INDEX(Lists!$H:$H,SUMIFS(Lists!$A:$A,Lists!$I:$I,$U208)))</f>
        <v>Продукт-4</v>
      </c>
      <c r="O208" s="1" t="str">
        <f>IF(OR($AE208=0,SUMIFS(Items!$A:$A,Items!$AC:$AC,$AE208)=0),0,INDEX(Items!U:U,SUMIFS(Items!$A:$A,Items!$AC:$AC,$AE208)))</f>
        <v>Себестоимость продаж</v>
      </c>
      <c r="P208" s="1" t="str">
        <f>IF(OR($AE208=0,SUMIFS(Items!$A:$A,Items!$AC:$AC,$AE208)=0),0,INDEX(Items!V:V,SUMIFS(Items!$A:$A,Items!$AC:$AC,$AE208)))</f>
        <v>Затраты этапа-3 бизнес-процесса</v>
      </c>
      <c r="Q208" s="1" t="str">
        <f>IF(OR($AE208=0,SUMIFS(Items!$A:$A,Items!$AC:$AC,$AE208)=0),0,INDEX(Items!W:W,SUMIFS(Items!$A:$A,Items!$AC:$AC,$AE208)))</f>
        <v>Производственные затраты-21</v>
      </c>
      <c r="U208" s="1">
        <f t="shared" si="14"/>
        <v>4</v>
      </c>
      <c r="X208" s="3">
        <v>5</v>
      </c>
      <c r="AA208" s="1">
        <f>$X208*IF(SUMIFS(dbP!$X:$X,dbP!$Q:$Q,$Q208,dbP!$O:$O,Items!$E$17)=0,0,SUMIFS(dbP!$Y:$Y,dbP!$Q:$Q,$Q208,dbP!$O:$O,Items!$E$17)/SUMIFS(dbP!$X:$X,dbP!$Q:$Q,$Q208,dbP!$O:$O,Items!$E$17))</f>
        <v>20170.571496226417</v>
      </c>
      <c r="AB208" s="1">
        <f>$X208*IF(SUMIFS(dbP!$X:$X,dbP!$Q:$Q,$Q208,dbP!$O:$O,Items!$E$17)=0,0,SUMIFS(dbP!$Z:$Z,dbP!$Q:$Q,$Q208,dbP!$O:$O,Items!$E$17)/SUMIFS(dbP!$X:$X,dbP!$Q:$Q,$Q208,dbP!$O:$O,Items!$E$17))</f>
        <v>3361.7619160377362</v>
      </c>
      <c r="AE208" s="31">
        <f>IF(OR(AE207=0,AE207=MAX(Items!$AC:$AC)),1,AE207+1)</f>
        <v>32</v>
      </c>
    </row>
    <row r="209" spans="1:31" x14ac:dyDescent="0.3">
      <c r="A209" s="41">
        <f>ROW()</f>
        <v>209</v>
      </c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I209" s="1" t="str">
        <f>IF(OR(U209=0,SUMIFS(Lists!$A:$A,Lists!$I:$I,$U209)=0),0,INDEX(Lists!$H:$H,SUMIFS(Lists!$A:$A,Lists!$I:$I,$U209)))</f>
        <v>Продукт-4</v>
      </c>
      <c r="O209" s="1" t="str">
        <f>IF(OR($AE209=0,SUMIFS(Items!$A:$A,Items!$AC:$AC,$AE209)=0),0,INDEX(Items!U:U,SUMIFS(Items!$A:$A,Items!$AC:$AC,$AE209)))</f>
        <v>Себестоимость продаж</v>
      </c>
      <c r="P209" s="1" t="str">
        <f>IF(OR($AE209=0,SUMIFS(Items!$A:$A,Items!$AC:$AC,$AE209)=0),0,INDEX(Items!V:V,SUMIFS(Items!$A:$A,Items!$AC:$AC,$AE209)))</f>
        <v>Затраты этапа-3 бизнес-процесса</v>
      </c>
      <c r="Q209" s="1" t="str">
        <f>IF(OR($AE209=0,SUMIFS(Items!$A:$A,Items!$AC:$AC,$AE209)=0),0,INDEX(Items!W:W,SUMIFS(Items!$A:$A,Items!$AC:$AC,$AE209)))</f>
        <v>Производственные затраты-22</v>
      </c>
      <c r="U209" s="1">
        <f t="shared" si="14"/>
        <v>4</v>
      </c>
      <c r="X209" s="3">
        <v>2</v>
      </c>
      <c r="AA209" s="1">
        <f>$X209*IF(SUMIFS(dbP!$X:$X,dbP!$Q:$Q,$Q209,dbP!$O:$O,Items!$E$17)=0,0,SUMIFS(dbP!$Y:$Y,dbP!$Q:$Q,$Q209,dbP!$O:$O,Items!$E$17)/SUMIFS(dbP!$X:$X,dbP!$Q:$Q,$Q209,dbP!$O:$O,Items!$E$17))</f>
        <v>10707.593332779488</v>
      </c>
      <c r="AB209" s="1">
        <f>$X209*IF(SUMIFS(dbP!$X:$X,dbP!$Q:$Q,$Q209,dbP!$O:$O,Items!$E$17)=0,0,SUMIFS(dbP!$Z:$Z,dbP!$Q:$Q,$Q209,dbP!$O:$O,Items!$E$17)/SUMIFS(dbP!$X:$X,dbP!$Q:$Q,$Q209,dbP!$O:$O,Items!$E$17))</f>
        <v>1784.5988887965814</v>
      </c>
      <c r="AE209" s="31">
        <f>IF(OR(AE208=0,AE208=MAX(Items!$AC:$AC)),1,AE208+1)</f>
        <v>33</v>
      </c>
    </row>
    <row r="210" spans="1:31" x14ac:dyDescent="0.3">
      <c r="A210" s="41">
        <f>ROW()</f>
        <v>210</v>
      </c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I210" s="1" t="str">
        <f>IF(OR(U210=0,SUMIFS(Lists!$A:$A,Lists!$I:$I,$U210)=0),0,INDEX(Lists!$H:$H,SUMIFS(Lists!$A:$A,Lists!$I:$I,$U210)))</f>
        <v>Продукт-4</v>
      </c>
      <c r="O210" s="1" t="str">
        <f>IF(OR($AE210=0,SUMIFS(Items!$A:$A,Items!$AC:$AC,$AE210)=0),0,INDEX(Items!U:U,SUMIFS(Items!$A:$A,Items!$AC:$AC,$AE210)))</f>
        <v>Себестоимость продаж</v>
      </c>
      <c r="P210" s="1" t="str">
        <f>IF(OR($AE210=0,SUMIFS(Items!$A:$A,Items!$AC:$AC,$AE210)=0),0,INDEX(Items!V:V,SUMIFS(Items!$A:$A,Items!$AC:$AC,$AE210)))</f>
        <v>Затраты этапа-3 бизнес-процесса</v>
      </c>
      <c r="Q210" s="1" t="str">
        <f>IF(OR($AE210=0,SUMIFS(Items!$A:$A,Items!$AC:$AC,$AE210)=0),0,INDEX(Items!W:W,SUMIFS(Items!$A:$A,Items!$AC:$AC,$AE210)))</f>
        <v>Производственные затраты-23</v>
      </c>
      <c r="U210" s="1">
        <f t="shared" si="14"/>
        <v>4</v>
      </c>
      <c r="X210" s="3">
        <v>0</v>
      </c>
      <c r="AA210" s="1">
        <f>$X210*IF(SUMIFS(dbP!$X:$X,dbP!$Q:$Q,$Q210,dbP!$O:$O,Items!$E$17)=0,0,SUMIFS(dbP!$Y:$Y,dbP!$Q:$Q,$Q210,dbP!$O:$O,Items!$E$17)/SUMIFS(dbP!$X:$X,dbP!$Q:$Q,$Q210,dbP!$O:$O,Items!$E$17))</f>
        <v>0</v>
      </c>
      <c r="AB210" s="1">
        <f>$X210*IF(SUMIFS(dbP!$X:$X,dbP!$Q:$Q,$Q210,dbP!$O:$O,Items!$E$17)=0,0,SUMIFS(dbP!$Z:$Z,dbP!$Q:$Q,$Q210,dbP!$O:$O,Items!$E$17)/SUMIFS(dbP!$X:$X,dbP!$Q:$Q,$Q210,dbP!$O:$O,Items!$E$17))</f>
        <v>0</v>
      </c>
      <c r="AE210" s="31">
        <f>IF(OR(AE209=0,AE209=MAX(Items!$AC:$AC)),1,AE209+1)</f>
        <v>34</v>
      </c>
    </row>
    <row r="211" spans="1:31" x14ac:dyDescent="0.3">
      <c r="A211" s="41">
        <f>ROW()</f>
        <v>211</v>
      </c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I211" s="1" t="str">
        <f>IF(OR(U211=0,SUMIFS(Lists!$A:$A,Lists!$I:$I,$U211)=0),0,INDEX(Lists!$H:$H,SUMIFS(Lists!$A:$A,Lists!$I:$I,$U211)))</f>
        <v>Продукт-4</v>
      </c>
      <c r="O211" s="1" t="str">
        <f>IF(OR($AE211=0,SUMIFS(Items!$A:$A,Items!$AC:$AC,$AE211)=0),0,INDEX(Items!U:U,SUMIFS(Items!$A:$A,Items!$AC:$AC,$AE211)))</f>
        <v>Себестоимость продаж</v>
      </c>
      <c r="P211" s="1" t="str">
        <f>IF(OR($AE211=0,SUMIFS(Items!$A:$A,Items!$AC:$AC,$AE211)=0),0,INDEX(Items!V:V,SUMIFS(Items!$A:$A,Items!$AC:$AC,$AE211)))</f>
        <v>Затраты этапа-3 бизнес-процесса</v>
      </c>
      <c r="Q211" s="1" t="str">
        <f>IF(OR($AE211=0,SUMIFS(Items!$A:$A,Items!$AC:$AC,$AE211)=0),0,INDEX(Items!W:W,SUMIFS(Items!$A:$A,Items!$AC:$AC,$AE211)))</f>
        <v>Производственные затраты-24</v>
      </c>
      <c r="U211" s="1">
        <f t="shared" si="14"/>
        <v>4</v>
      </c>
      <c r="X211" s="3">
        <v>4</v>
      </c>
      <c r="AA211" s="1">
        <f>$X211*IF(SUMIFS(dbP!$X:$X,dbP!$Q:$Q,$Q211,dbP!$O:$O,Items!$E$17)=0,0,SUMIFS(dbP!$Y:$Y,dbP!$Q:$Q,$Q211,dbP!$O:$O,Items!$E$17)/SUMIFS(dbP!$X:$X,dbP!$Q:$Q,$Q211,dbP!$O:$O,Items!$E$17))</f>
        <v>5685.333333333333</v>
      </c>
      <c r="AB211" s="1">
        <f>$X211*IF(SUMIFS(dbP!$X:$X,dbP!$Q:$Q,$Q211,dbP!$O:$O,Items!$E$17)=0,0,SUMIFS(dbP!$Z:$Z,dbP!$Q:$Q,$Q211,dbP!$O:$O,Items!$E$17)/SUMIFS(dbP!$X:$X,dbP!$Q:$Q,$Q211,dbP!$O:$O,Items!$E$17))</f>
        <v>947.55555555555554</v>
      </c>
      <c r="AE211" s="31">
        <f>IF(OR(AE210=0,AE210=MAX(Items!$AC:$AC)),1,AE210+1)</f>
        <v>35</v>
      </c>
    </row>
    <row r="212" spans="1:31" x14ac:dyDescent="0.3">
      <c r="A212" s="41">
        <f>ROW()</f>
        <v>212</v>
      </c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I212" s="1" t="str">
        <f>IF(OR(U212=0,SUMIFS(Lists!$A:$A,Lists!$I:$I,$U212)=0),0,INDEX(Lists!$H:$H,SUMIFS(Lists!$A:$A,Lists!$I:$I,$U212)))</f>
        <v>Продукт-4</v>
      </c>
      <c r="O212" s="1" t="str">
        <f>IF(OR($AE212=0,SUMIFS(Items!$A:$A,Items!$AC:$AC,$AE212)=0),0,INDEX(Items!U:U,SUMIFS(Items!$A:$A,Items!$AC:$AC,$AE212)))</f>
        <v>Себестоимость продаж</v>
      </c>
      <c r="P212" s="1" t="str">
        <f>IF(OR($AE212=0,SUMIFS(Items!$A:$A,Items!$AC:$AC,$AE212)=0),0,INDEX(Items!V:V,SUMIFS(Items!$A:$A,Items!$AC:$AC,$AE212)))</f>
        <v>Затраты этапа-3 бизнес-процесса</v>
      </c>
      <c r="Q212" s="1" t="str">
        <f>IF(OR($AE212=0,SUMIFS(Items!$A:$A,Items!$AC:$AC,$AE212)=0),0,INDEX(Items!W:W,SUMIFS(Items!$A:$A,Items!$AC:$AC,$AE212)))</f>
        <v>Производственные затраты-25</v>
      </c>
      <c r="U212" s="1">
        <f t="shared" si="14"/>
        <v>4</v>
      </c>
      <c r="X212" s="3">
        <v>2</v>
      </c>
      <c r="AA212" s="1">
        <f>$X212*IF(SUMIFS(dbP!$X:$X,dbP!$Q:$Q,$Q212,dbP!$O:$O,Items!$E$17)=0,0,SUMIFS(dbP!$Y:$Y,dbP!$Q:$Q,$Q212,dbP!$O:$O,Items!$E$17)/SUMIFS(dbP!$X:$X,dbP!$Q:$Q,$Q212,dbP!$O:$O,Items!$E$17))</f>
        <v>5166.7924528301883</v>
      </c>
      <c r="AB212" s="1">
        <f>$X212*IF(SUMIFS(dbP!$X:$X,dbP!$Q:$Q,$Q212,dbP!$O:$O,Items!$E$17)=0,0,SUMIFS(dbP!$Z:$Z,dbP!$Q:$Q,$Q212,dbP!$O:$O,Items!$E$17)/SUMIFS(dbP!$X:$X,dbP!$Q:$Q,$Q212,dbP!$O:$O,Items!$E$17))</f>
        <v>861.13207547169816</v>
      </c>
      <c r="AE212" s="31">
        <f>IF(OR(AE211=0,AE211=MAX(Items!$AC:$AC)),1,AE211+1)</f>
        <v>36</v>
      </c>
    </row>
    <row r="213" spans="1:31" x14ac:dyDescent="0.3">
      <c r="A213" s="41">
        <f>ROW()</f>
        <v>213</v>
      </c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I213" s="1" t="str">
        <f>IF(OR(U213=0,SUMIFS(Lists!$A:$A,Lists!$I:$I,$U213)=0),0,INDEX(Lists!$H:$H,SUMIFS(Lists!$A:$A,Lists!$I:$I,$U213)))</f>
        <v>Продукт-4</v>
      </c>
      <c r="O213" s="1" t="str">
        <f>IF(OR($AE213=0,SUMIFS(Items!$A:$A,Items!$AC:$AC,$AE213)=0),0,INDEX(Items!U:U,SUMIFS(Items!$A:$A,Items!$AC:$AC,$AE213)))</f>
        <v>Себестоимость продаж</v>
      </c>
      <c r="P213" s="1" t="str">
        <f>IF(OR($AE213=0,SUMIFS(Items!$A:$A,Items!$AC:$AC,$AE213)=0),0,INDEX(Items!V:V,SUMIFS(Items!$A:$A,Items!$AC:$AC,$AE213)))</f>
        <v>Затраты этапа-3 бизнес-процесса</v>
      </c>
      <c r="Q213" s="1" t="str">
        <f>IF(OR($AE213=0,SUMIFS(Items!$A:$A,Items!$AC:$AC,$AE213)=0),0,INDEX(Items!W:W,SUMIFS(Items!$A:$A,Items!$AC:$AC,$AE213)))</f>
        <v>Производственные затраты-26</v>
      </c>
      <c r="U213" s="1">
        <f t="shared" si="14"/>
        <v>4</v>
      </c>
      <c r="X213" s="3">
        <v>0</v>
      </c>
      <c r="AA213" s="1">
        <f>$X213*IF(SUMIFS(dbP!$X:$X,dbP!$Q:$Q,$Q213,dbP!$O:$O,Items!$E$17)=0,0,SUMIFS(dbP!$Y:$Y,dbP!$Q:$Q,$Q213,dbP!$O:$O,Items!$E$17)/SUMIFS(dbP!$X:$X,dbP!$Q:$Q,$Q213,dbP!$O:$O,Items!$E$17))</f>
        <v>0</v>
      </c>
      <c r="AB213" s="1">
        <f>$X213*IF(SUMIFS(dbP!$X:$X,dbP!$Q:$Q,$Q213,dbP!$O:$O,Items!$E$17)=0,0,SUMIFS(dbP!$Z:$Z,dbP!$Q:$Q,$Q213,dbP!$O:$O,Items!$E$17)/SUMIFS(dbP!$X:$X,dbP!$Q:$Q,$Q213,dbP!$O:$O,Items!$E$17))</f>
        <v>0</v>
      </c>
      <c r="AE213" s="31">
        <f>IF(OR(AE212=0,AE212=MAX(Items!$AC:$AC)),1,AE212+1)</f>
        <v>37</v>
      </c>
    </row>
    <row r="214" spans="1:31" x14ac:dyDescent="0.3">
      <c r="A214" s="41">
        <f>ROW()</f>
        <v>214</v>
      </c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I214" s="1" t="str">
        <f>IF(OR(U214=0,SUMIFS(Lists!$A:$A,Lists!$I:$I,$U214)=0),0,INDEX(Lists!$H:$H,SUMIFS(Lists!$A:$A,Lists!$I:$I,$U214)))</f>
        <v>Продукт-4</v>
      </c>
      <c r="O214" s="1" t="str">
        <f>IF(OR($AE214=0,SUMIFS(Items!$A:$A,Items!$AC:$AC,$AE214)=0),0,INDEX(Items!U:U,SUMIFS(Items!$A:$A,Items!$AC:$AC,$AE214)))</f>
        <v>Себестоимость продаж</v>
      </c>
      <c r="P214" s="1" t="str">
        <f>IF(OR($AE214=0,SUMIFS(Items!$A:$A,Items!$AC:$AC,$AE214)=0),0,INDEX(Items!V:V,SUMIFS(Items!$A:$A,Items!$AC:$AC,$AE214)))</f>
        <v>Затраты этапа-3 бизнес-процесса</v>
      </c>
      <c r="Q214" s="1" t="str">
        <f>IF(OR($AE214=0,SUMIFS(Items!$A:$A,Items!$AC:$AC,$AE214)=0),0,INDEX(Items!W:W,SUMIFS(Items!$A:$A,Items!$AC:$AC,$AE214)))</f>
        <v>Производственные затраты-27</v>
      </c>
      <c r="U214" s="1">
        <f t="shared" si="14"/>
        <v>4</v>
      </c>
      <c r="X214" s="3">
        <f t="shared" ref="X214:X269" si="15">X203+2</f>
        <v>3</v>
      </c>
      <c r="AA214" s="1">
        <f>$X214*IF(SUMIFS(dbP!$X:$X,dbP!$Q:$Q,$Q214,dbP!$O:$O,Items!$E$17)=0,0,SUMIFS(dbP!$Y:$Y,dbP!$Q:$Q,$Q214,dbP!$O:$O,Items!$E$17)/SUMIFS(dbP!$X:$X,dbP!$Q:$Q,$Q214,dbP!$O:$O,Items!$E$17))</f>
        <v>2962.9863842364534</v>
      </c>
      <c r="AB214" s="1">
        <f>$X214*IF(SUMIFS(dbP!$X:$X,dbP!$Q:$Q,$Q214,dbP!$O:$O,Items!$E$17)=0,0,SUMIFS(dbP!$Z:$Z,dbP!$Q:$Q,$Q214,dbP!$O:$O,Items!$E$17)/SUMIFS(dbP!$X:$X,dbP!$Q:$Q,$Q214,dbP!$O:$O,Items!$E$17))</f>
        <v>493.83106403940883</v>
      </c>
      <c r="AE214" s="31">
        <f>IF(OR(AE213=0,AE213=MAX(Items!$AC:$AC)),1,AE213+1)</f>
        <v>38</v>
      </c>
    </row>
    <row r="215" spans="1:31" x14ac:dyDescent="0.3">
      <c r="A215" s="41">
        <f>ROW()</f>
        <v>215</v>
      </c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I215" s="1" t="str">
        <f>IF(OR(U215=0,SUMIFS(Lists!$A:$A,Lists!$I:$I,$U215)=0),0,INDEX(Lists!$H:$H,SUMIFS(Lists!$A:$A,Lists!$I:$I,$U215)))</f>
        <v>Продукт-4</v>
      </c>
      <c r="O215" s="1" t="str">
        <f>IF(OR($AE215=0,SUMIFS(Items!$A:$A,Items!$AC:$AC,$AE215)=0),0,INDEX(Items!U:U,SUMIFS(Items!$A:$A,Items!$AC:$AC,$AE215)))</f>
        <v>Себестоимость продаж</v>
      </c>
      <c r="P215" s="1" t="str">
        <f>IF(OR($AE215=0,SUMIFS(Items!$A:$A,Items!$AC:$AC,$AE215)=0),0,INDEX(Items!V:V,SUMIFS(Items!$A:$A,Items!$AC:$AC,$AE215)))</f>
        <v>Затраты этапа-4 бизнес-процесса</v>
      </c>
      <c r="Q215" s="1" t="str">
        <f>IF(OR($AE215=0,SUMIFS(Items!$A:$A,Items!$AC:$AC,$AE215)=0),0,INDEX(Items!W:W,SUMIFS(Items!$A:$A,Items!$AC:$AC,$AE215)))</f>
        <v>Производственные затраты-28</v>
      </c>
      <c r="U215" s="1">
        <f t="shared" si="14"/>
        <v>4</v>
      </c>
      <c r="X215" s="3">
        <f t="shared" si="15"/>
        <v>8</v>
      </c>
      <c r="AA215" s="1">
        <f>$X215*IF(SUMIFS(dbP!$X:$X,dbP!$Q:$Q,$Q215,dbP!$O:$O,Items!$E$17)=0,0,SUMIFS(dbP!$Y:$Y,dbP!$Q:$Q,$Q215,dbP!$O:$O,Items!$E$17)/SUMIFS(dbP!$X:$X,dbP!$Q:$Q,$Q215,dbP!$O:$O,Items!$E$17))</f>
        <v>31038.651310344823</v>
      </c>
      <c r="AB215" s="1">
        <f>$X215*IF(SUMIFS(dbP!$X:$X,dbP!$Q:$Q,$Q215,dbP!$O:$O,Items!$E$17)=0,0,SUMIFS(dbP!$Z:$Z,dbP!$Q:$Q,$Q215,dbP!$O:$O,Items!$E$17)/SUMIFS(dbP!$X:$X,dbP!$Q:$Q,$Q215,dbP!$O:$O,Items!$E$17))</f>
        <v>5173.1085517241381</v>
      </c>
      <c r="AE215" s="31">
        <f>IF(OR(AE214=0,AE214=MAX(Items!$AC:$AC)),1,AE214+1)</f>
        <v>39</v>
      </c>
    </row>
    <row r="216" spans="1:31" x14ac:dyDescent="0.3">
      <c r="A216" s="41">
        <f>ROW()</f>
        <v>216</v>
      </c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I216" s="1" t="str">
        <f>IF(OR(U216=0,SUMIFS(Lists!$A:$A,Lists!$I:$I,$U216)=0),0,INDEX(Lists!$H:$H,SUMIFS(Lists!$A:$A,Lists!$I:$I,$U216)))</f>
        <v>Продукт-4</v>
      </c>
      <c r="O216" s="1" t="str">
        <f>IF(OR($AE216=0,SUMIFS(Items!$A:$A,Items!$AC:$AC,$AE216)=0),0,INDEX(Items!U:U,SUMIFS(Items!$A:$A,Items!$AC:$AC,$AE216)))</f>
        <v>Себестоимость продаж</v>
      </c>
      <c r="P216" s="1" t="str">
        <f>IF(OR($AE216=0,SUMIFS(Items!$A:$A,Items!$AC:$AC,$AE216)=0),0,INDEX(Items!V:V,SUMIFS(Items!$A:$A,Items!$AC:$AC,$AE216)))</f>
        <v>Затраты этапа-4 бизнес-процесса</v>
      </c>
      <c r="Q216" s="1" t="str">
        <f>IF(OR($AE216=0,SUMIFS(Items!$A:$A,Items!$AC:$AC,$AE216)=0),0,INDEX(Items!W:W,SUMIFS(Items!$A:$A,Items!$AC:$AC,$AE216)))</f>
        <v>Производственные затраты-29</v>
      </c>
      <c r="U216" s="1">
        <f t="shared" si="14"/>
        <v>4</v>
      </c>
      <c r="X216" s="3">
        <f t="shared" si="15"/>
        <v>4</v>
      </c>
      <c r="AA216" s="1">
        <f>$X216*IF(SUMIFS(dbP!$X:$X,dbP!$Q:$Q,$Q216,dbP!$O:$O,Items!$E$17)=0,0,SUMIFS(dbP!$Y:$Y,dbP!$Q:$Q,$Q216,dbP!$O:$O,Items!$E$17)/SUMIFS(dbP!$X:$X,dbP!$Q:$Q,$Q216,dbP!$O:$O,Items!$E$17))</f>
        <v>14646.064363636364</v>
      </c>
      <c r="AB216" s="1">
        <f>$X216*IF(SUMIFS(dbP!$X:$X,dbP!$Q:$Q,$Q216,dbP!$O:$O,Items!$E$17)=0,0,SUMIFS(dbP!$Z:$Z,dbP!$Q:$Q,$Q216,dbP!$O:$O,Items!$E$17)/SUMIFS(dbP!$X:$X,dbP!$Q:$Q,$Q216,dbP!$O:$O,Items!$E$17))</f>
        <v>2441.0107272727278</v>
      </c>
      <c r="AE216" s="31">
        <f>IF(OR(AE215=0,AE215=MAX(Items!$AC:$AC)),1,AE215+1)</f>
        <v>40</v>
      </c>
    </row>
    <row r="217" spans="1:31" x14ac:dyDescent="0.3">
      <c r="A217" s="41">
        <f>ROW()</f>
        <v>217</v>
      </c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I217" s="1" t="str">
        <f>IF(OR(U217=0,SUMIFS(Lists!$A:$A,Lists!$I:$I,$U217)=0),0,INDEX(Lists!$H:$H,SUMIFS(Lists!$A:$A,Lists!$I:$I,$U217)))</f>
        <v>Продукт-4</v>
      </c>
      <c r="O217" s="1" t="str">
        <f>IF(OR($AE217=0,SUMIFS(Items!$A:$A,Items!$AC:$AC,$AE217)=0),0,INDEX(Items!U:U,SUMIFS(Items!$A:$A,Items!$AC:$AC,$AE217)))</f>
        <v>Себестоимость продаж</v>
      </c>
      <c r="P217" s="1" t="str">
        <f>IF(OR($AE217=0,SUMIFS(Items!$A:$A,Items!$AC:$AC,$AE217)=0),0,INDEX(Items!V:V,SUMIFS(Items!$A:$A,Items!$AC:$AC,$AE217)))</f>
        <v>Затраты этапа-4 бизнес-процесса</v>
      </c>
      <c r="Q217" s="1" t="str">
        <f>IF(OR($AE217=0,SUMIFS(Items!$A:$A,Items!$AC:$AC,$AE217)=0),0,INDEX(Items!W:W,SUMIFS(Items!$A:$A,Items!$AC:$AC,$AE217)))</f>
        <v>Производственные затраты-30</v>
      </c>
      <c r="U217" s="1">
        <f t="shared" si="14"/>
        <v>4</v>
      </c>
      <c r="X217" s="3">
        <f t="shared" si="15"/>
        <v>90</v>
      </c>
      <c r="AA217" s="1">
        <f>$X217*IF(SUMIFS(dbP!$X:$X,dbP!$Q:$Q,$Q217,dbP!$O:$O,Items!$E$17)=0,0,SUMIFS(dbP!$Y:$Y,dbP!$Q:$Q,$Q217,dbP!$O:$O,Items!$E$17)/SUMIFS(dbP!$X:$X,dbP!$Q:$Q,$Q217,dbP!$O:$O,Items!$E$17))</f>
        <v>95302.67358024366</v>
      </c>
      <c r="AB217" s="1">
        <f>$X217*IF(SUMIFS(dbP!$X:$X,dbP!$Q:$Q,$Q217,dbP!$O:$O,Items!$E$17)=0,0,SUMIFS(dbP!$Z:$Z,dbP!$Q:$Q,$Q217,dbP!$O:$O,Items!$E$17)/SUMIFS(dbP!$X:$X,dbP!$Q:$Q,$Q217,dbP!$O:$O,Items!$E$17))</f>
        <v>15883.778930040609</v>
      </c>
      <c r="AE217" s="31">
        <f>IF(OR(AE216=0,AE216=MAX(Items!$AC:$AC)),1,AE216+1)</f>
        <v>41</v>
      </c>
    </row>
    <row r="218" spans="1:31" x14ac:dyDescent="0.3">
      <c r="A218" s="41">
        <f>ROW()</f>
        <v>218</v>
      </c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I218" s="1" t="str">
        <f>IF(OR(U218=0,SUMIFS(Lists!$A:$A,Lists!$I:$I,$U218)=0),0,INDEX(Lists!$H:$H,SUMIFS(Lists!$A:$A,Lists!$I:$I,$U218)))</f>
        <v>Продукт-4</v>
      </c>
      <c r="O218" s="1" t="str">
        <f>IF(OR($AE218=0,SUMIFS(Items!$A:$A,Items!$AC:$AC,$AE218)=0),0,INDEX(Items!U:U,SUMIFS(Items!$A:$A,Items!$AC:$AC,$AE218)))</f>
        <v>Себестоимость продаж</v>
      </c>
      <c r="P218" s="1" t="str">
        <f>IF(OR($AE218=0,SUMIFS(Items!$A:$A,Items!$AC:$AC,$AE218)=0),0,INDEX(Items!V:V,SUMIFS(Items!$A:$A,Items!$AC:$AC,$AE218)))</f>
        <v>Затраты этапа-4 бизнес-процесса</v>
      </c>
      <c r="Q218" s="1" t="str">
        <f>IF(OR($AE218=0,SUMIFS(Items!$A:$A,Items!$AC:$AC,$AE218)=0),0,INDEX(Items!W:W,SUMIFS(Items!$A:$A,Items!$AC:$AC,$AE218)))</f>
        <v>Производственные затраты-31</v>
      </c>
      <c r="U218" s="1">
        <f t="shared" si="14"/>
        <v>4</v>
      </c>
      <c r="X218" s="3">
        <f t="shared" si="15"/>
        <v>5</v>
      </c>
      <c r="AA218" s="1">
        <f>$X218*IF(SUMIFS(dbP!$X:$X,dbP!$Q:$Q,$Q218,dbP!$O:$O,Items!$E$17)=0,0,SUMIFS(dbP!$Y:$Y,dbP!$Q:$Q,$Q218,dbP!$O:$O,Items!$E$17)/SUMIFS(dbP!$X:$X,dbP!$Q:$Q,$Q218,dbP!$O:$O,Items!$E$17))</f>
        <v>9146.7534802677164</v>
      </c>
      <c r="AB218" s="1">
        <f>$X218*IF(SUMIFS(dbP!$X:$X,dbP!$Q:$Q,$Q218,dbP!$O:$O,Items!$E$17)=0,0,SUMIFS(dbP!$Z:$Z,dbP!$Q:$Q,$Q218,dbP!$O:$O,Items!$E$17)/SUMIFS(dbP!$X:$X,dbP!$Q:$Q,$Q218,dbP!$O:$O,Items!$E$17))</f>
        <v>1524.4589133779527</v>
      </c>
      <c r="AE218" s="31">
        <f>IF(OR(AE217=0,AE217=MAX(Items!$AC:$AC)),1,AE217+1)</f>
        <v>42</v>
      </c>
    </row>
    <row r="219" spans="1:31" x14ac:dyDescent="0.3">
      <c r="A219" s="41">
        <f>ROW()</f>
        <v>219</v>
      </c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I219" s="1" t="str">
        <f>IF(OR(U219=0,SUMIFS(Lists!$A:$A,Lists!$I:$I,$U219)=0),0,INDEX(Lists!$H:$H,SUMIFS(Lists!$A:$A,Lists!$I:$I,$U219)))</f>
        <v>Продукт-4</v>
      </c>
      <c r="O219" s="1" t="str">
        <f>IF(OR($AE219=0,SUMIFS(Items!$A:$A,Items!$AC:$AC,$AE219)=0),0,INDEX(Items!U:U,SUMIFS(Items!$A:$A,Items!$AC:$AC,$AE219)))</f>
        <v>Себестоимость продаж</v>
      </c>
      <c r="P219" s="1" t="str">
        <f>IF(OR($AE219=0,SUMIFS(Items!$A:$A,Items!$AC:$AC,$AE219)=0),0,INDEX(Items!V:V,SUMIFS(Items!$A:$A,Items!$AC:$AC,$AE219)))</f>
        <v>Затраты этапа-4 бизнес-процесса</v>
      </c>
      <c r="Q219" s="1" t="str">
        <f>IF(OR($AE219=0,SUMIFS(Items!$A:$A,Items!$AC:$AC,$AE219)=0),0,INDEX(Items!W:W,SUMIFS(Items!$A:$A,Items!$AC:$AC,$AE219)))</f>
        <v>Производственные затраты-32</v>
      </c>
      <c r="U219" s="1">
        <f t="shared" si="14"/>
        <v>4</v>
      </c>
      <c r="X219" s="3">
        <f t="shared" si="15"/>
        <v>7</v>
      </c>
      <c r="AA219" s="1">
        <f>$X219*IF(SUMIFS(dbP!$X:$X,dbP!$Q:$Q,$Q219,dbP!$O:$O,Items!$E$17)=0,0,SUMIFS(dbP!$Y:$Y,dbP!$Q:$Q,$Q219,dbP!$O:$O,Items!$E$17)/SUMIFS(dbP!$X:$X,dbP!$Q:$Q,$Q219,dbP!$O:$O,Items!$E$17))</f>
        <v>30681.456302910003</v>
      </c>
      <c r="AB219" s="1">
        <f>$X219*IF(SUMIFS(dbP!$X:$X,dbP!$Q:$Q,$Q219,dbP!$O:$O,Items!$E$17)=0,0,SUMIFS(dbP!$Z:$Z,dbP!$Q:$Q,$Q219,dbP!$O:$O,Items!$E$17)/SUMIFS(dbP!$X:$X,dbP!$Q:$Q,$Q219,dbP!$O:$O,Items!$E$17))</f>
        <v>5113.5760504849995</v>
      </c>
      <c r="AE219" s="31">
        <f>IF(OR(AE218=0,AE218=MAX(Items!$AC:$AC)),1,AE218+1)</f>
        <v>43</v>
      </c>
    </row>
    <row r="220" spans="1:31" x14ac:dyDescent="0.3">
      <c r="A220" s="41">
        <f>ROW()</f>
        <v>220</v>
      </c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I220" s="1" t="str">
        <f>IF(OR(U220=0,SUMIFS(Lists!$A:$A,Lists!$I:$I,$U220)=0),0,INDEX(Lists!$H:$H,SUMIFS(Lists!$A:$A,Lists!$I:$I,$U220)))</f>
        <v>Продукт-4</v>
      </c>
      <c r="O220" s="1" t="str">
        <f>IF(OR($AE220=0,SUMIFS(Items!$A:$A,Items!$AC:$AC,$AE220)=0),0,INDEX(Items!U:U,SUMIFS(Items!$A:$A,Items!$AC:$AC,$AE220)))</f>
        <v>Себестоимость продаж</v>
      </c>
      <c r="P220" s="1" t="str">
        <f>IF(OR($AE220=0,SUMIFS(Items!$A:$A,Items!$AC:$AC,$AE220)=0),0,INDEX(Items!V:V,SUMIFS(Items!$A:$A,Items!$AC:$AC,$AE220)))</f>
        <v>Затраты этапа-4 бизнес-процесса</v>
      </c>
      <c r="Q220" s="1" t="str">
        <f>IF(OR($AE220=0,SUMIFS(Items!$A:$A,Items!$AC:$AC,$AE220)=0),0,INDEX(Items!W:W,SUMIFS(Items!$A:$A,Items!$AC:$AC,$AE220)))</f>
        <v>Производственные затраты-33</v>
      </c>
      <c r="U220" s="1">
        <f t="shared" si="14"/>
        <v>4</v>
      </c>
      <c r="X220" s="3">
        <f t="shared" si="15"/>
        <v>4</v>
      </c>
      <c r="AA220" s="1">
        <f>$X220*IF(SUMIFS(dbP!$X:$X,dbP!$Q:$Q,$Q220,dbP!$O:$O,Items!$E$17)=0,0,SUMIFS(dbP!$Y:$Y,dbP!$Q:$Q,$Q220,dbP!$O:$O,Items!$E$17)/SUMIFS(dbP!$X:$X,dbP!$Q:$Q,$Q220,dbP!$O:$O,Items!$E$17))</f>
        <v>6241.2585120396707</v>
      </c>
      <c r="AB220" s="1">
        <f>$X220*IF(SUMIFS(dbP!$X:$X,dbP!$Q:$Q,$Q220,dbP!$O:$O,Items!$E$17)=0,0,SUMIFS(dbP!$Z:$Z,dbP!$Q:$Q,$Q220,dbP!$O:$O,Items!$E$17)/SUMIFS(dbP!$X:$X,dbP!$Q:$Q,$Q220,dbP!$O:$O,Items!$E$17))</f>
        <v>1040.2097520066118</v>
      </c>
      <c r="AE220" s="31">
        <f>IF(OR(AE219=0,AE219=MAX(Items!$AC:$AC)),1,AE219+1)</f>
        <v>44</v>
      </c>
    </row>
    <row r="221" spans="1:31" x14ac:dyDescent="0.3">
      <c r="A221" s="41">
        <f>ROW()</f>
        <v>221</v>
      </c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I221" s="1" t="str">
        <f>IF(OR(U221=0,SUMIFS(Lists!$A:$A,Lists!$I:$I,$U221)=0),0,INDEX(Lists!$H:$H,SUMIFS(Lists!$A:$A,Lists!$I:$I,$U221)))</f>
        <v>Продукт-4</v>
      </c>
      <c r="O221" s="1" t="str">
        <f>IF(OR($AE221=0,SUMIFS(Items!$A:$A,Items!$AC:$AC,$AE221)=0),0,INDEX(Items!U:U,SUMIFS(Items!$A:$A,Items!$AC:$AC,$AE221)))</f>
        <v>Себестоимость продаж</v>
      </c>
      <c r="P221" s="1" t="str">
        <f>IF(OR($AE221=0,SUMIFS(Items!$A:$A,Items!$AC:$AC,$AE221)=0),0,INDEX(Items!V:V,SUMIFS(Items!$A:$A,Items!$AC:$AC,$AE221)))</f>
        <v>Затраты этапа-4 бизнес-процесса</v>
      </c>
      <c r="Q221" s="1" t="str">
        <f>IF(OR($AE221=0,SUMIFS(Items!$A:$A,Items!$AC:$AC,$AE221)=0),0,INDEX(Items!W:W,SUMIFS(Items!$A:$A,Items!$AC:$AC,$AE221)))</f>
        <v>Производственные затраты-34</v>
      </c>
      <c r="U221" s="1">
        <f t="shared" si="14"/>
        <v>4</v>
      </c>
      <c r="X221" s="3">
        <f t="shared" si="15"/>
        <v>2</v>
      </c>
      <c r="AA221" s="1">
        <f>$X221*IF(SUMIFS(dbP!$X:$X,dbP!$Q:$Q,$Q221,dbP!$O:$O,Items!$E$17)=0,0,SUMIFS(dbP!$Y:$Y,dbP!$Q:$Q,$Q221,dbP!$O:$O,Items!$E$17)/SUMIFS(dbP!$X:$X,dbP!$Q:$Q,$Q221,dbP!$O:$O,Items!$E$17))</f>
        <v>1133.7421602787456</v>
      </c>
      <c r="AB221" s="1">
        <f>$X221*IF(SUMIFS(dbP!$X:$X,dbP!$Q:$Q,$Q221,dbP!$O:$O,Items!$E$17)=0,0,SUMIFS(dbP!$Z:$Z,dbP!$Q:$Q,$Q221,dbP!$O:$O,Items!$E$17)/SUMIFS(dbP!$X:$X,dbP!$Q:$Q,$Q221,dbP!$O:$O,Items!$E$17))</f>
        <v>188.95702671312426</v>
      </c>
      <c r="AE221" s="31">
        <f>IF(OR(AE220=0,AE220=MAX(Items!$AC:$AC)),1,AE220+1)</f>
        <v>45</v>
      </c>
    </row>
    <row r="222" spans="1:31" x14ac:dyDescent="0.3">
      <c r="A222" s="41">
        <f>ROW()</f>
        <v>222</v>
      </c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I222" s="1" t="str">
        <f>IF(OR(U222=0,SUMIFS(Lists!$A:$A,Lists!$I:$I,$U222)=0),0,INDEX(Lists!$H:$H,SUMIFS(Lists!$A:$A,Lists!$I:$I,$U222)))</f>
        <v>Продукт-4</v>
      </c>
      <c r="O222" s="1" t="str">
        <f>IF(OR($AE222=0,SUMIFS(Items!$A:$A,Items!$AC:$AC,$AE222)=0),0,INDEX(Items!U:U,SUMIFS(Items!$A:$A,Items!$AC:$AC,$AE222)))</f>
        <v>Себестоимость продаж</v>
      </c>
      <c r="P222" s="1" t="str">
        <f>IF(OR($AE222=0,SUMIFS(Items!$A:$A,Items!$AC:$AC,$AE222)=0),0,INDEX(Items!V:V,SUMIFS(Items!$A:$A,Items!$AC:$AC,$AE222)))</f>
        <v>Затраты этапа-4 бизнес-процесса</v>
      </c>
      <c r="Q222" s="1" t="str">
        <f>IF(OR($AE222=0,SUMIFS(Items!$A:$A,Items!$AC:$AC,$AE222)=0),0,INDEX(Items!W:W,SUMIFS(Items!$A:$A,Items!$AC:$AC,$AE222)))</f>
        <v>Производственные затраты-35</v>
      </c>
      <c r="U222" s="1">
        <f t="shared" si="14"/>
        <v>4</v>
      </c>
      <c r="X222" s="3">
        <f t="shared" si="15"/>
        <v>6</v>
      </c>
      <c r="AA222" s="1">
        <f>$X222*IF(SUMIFS(dbP!$X:$X,dbP!$Q:$Q,$Q222,dbP!$O:$O,Items!$E$17)=0,0,SUMIFS(dbP!$Y:$Y,dbP!$Q:$Q,$Q222,dbP!$O:$O,Items!$E$17)/SUMIFS(dbP!$X:$X,dbP!$Q:$Q,$Q222,dbP!$O:$O,Items!$E$17))</f>
        <v>17269.199999999997</v>
      </c>
      <c r="AB222" s="1">
        <f>$X222*IF(SUMIFS(dbP!$X:$X,dbP!$Q:$Q,$Q222,dbP!$O:$O,Items!$E$17)=0,0,SUMIFS(dbP!$Z:$Z,dbP!$Q:$Q,$Q222,dbP!$O:$O,Items!$E$17)/SUMIFS(dbP!$X:$X,dbP!$Q:$Q,$Q222,dbP!$O:$O,Items!$E$17))</f>
        <v>2878.2</v>
      </c>
      <c r="AE222" s="31">
        <f>IF(OR(AE221=0,AE221=MAX(Items!$AC:$AC)),1,AE221+1)</f>
        <v>46</v>
      </c>
    </row>
    <row r="223" spans="1:31" x14ac:dyDescent="0.3">
      <c r="A223" s="41">
        <f>ROW()</f>
        <v>223</v>
      </c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I223" s="1" t="str">
        <f>IF(OR(U223=0,SUMIFS(Lists!$A:$A,Lists!$I:$I,$U223)=0),0,INDEX(Lists!$H:$H,SUMIFS(Lists!$A:$A,Lists!$I:$I,$U223)))</f>
        <v>Продукт-4</v>
      </c>
      <c r="O223" s="1" t="str">
        <f>IF(OR($AE223=0,SUMIFS(Items!$A:$A,Items!$AC:$AC,$AE223)=0),0,INDEX(Items!U:U,SUMIFS(Items!$A:$A,Items!$AC:$AC,$AE223)))</f>
        <v>Себестоимость продаж</v>
      </c>
      <c r="P223" s="1" t="str">
        <f>IF(OR($AE223=0,SUMIFS(Items!$A:$A,Items!$AC:$AC,$AE223)=0),0,INDEX(Items!V:V,SUMIFS(Items!$A:$A,Items!$AC:$AC,$AE223)))</f>
        <v>Затраты этапа-4 бизнес-процесса</v>
      </c>
      <c r="Q223" s="1" t="str">
        <f>IF(OR($AE223=0,SUMIFS(Items!$A:$A,Items!$AC:$AC,$AE223)=0),0,INDEX(Items!W:W,SUMIFS(Items!$A:$A,Items!$AC:$AC,$AE223)))</f>
        <v>Производственные затраты-36</v>
      </c>
      <c r="U223" s="1">
        <f t="shared" si="14"/>
        <v>4</v>
      </c>
      <c r="X223" s="3">
        <f t="shared" si="15"/>
        <v>4</v>
      </c>
      <c r="AA223" s="1">
        <f>$X223*IF(SUMIFS(dbP!$X:$X,dbP!$Q:$Q,$Q223,dbP!$O:$O,Items!$E$17)=0,0,SUMIFS(dbP!$Y:$Y,dbP!$Q:$Q,$Q223,dbP!$O:$O,Items!$E$17)/SUMIFS(dbP!$X:$X,dbP!$Q:$Q,$Q223,dbP!$O:$O,Items!$E$17))</f>
        <v>12710.309433962264</v>
      </c>
      <c r="AB223" s="1">
        <f>$X223*IF(SUMIFS(dbP!$X:$X,dbP!$Q:$Q,$Q223,dbP!$O:$O,Items!$E$17)=0,0,SUMIFS(dbP!$Z:$Z,dbP!$Q:$Q,$Q223,dbP!$O:$O,Items!$E$17)/SUMIFS(dbP!$X:$X,dbP!$Q:$Q,$Q223,dbP!$O:$O,Items!$E$17))</f>
        <v>2118.3849056603772</v>
      </c>
      <c r="AE223" s="31">
        <f>IF(OR(AE222=0,AE222=MAX(Items!$AC:$AC)),1,AE222+1)</f>
        <v>47</v>
      </c>
    </row>
    <row r="224" spans="1:31" x14ac:dyDescent="0.3">
      <c r="A224" s="41">
        <f>ROW()</f>
        <v>224</v>
      </c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I224" s="1" t="str">
        <f>IF(OR(U224=0,SUMIFS(Lists!$A:$A,Lists!$I:$I,$U224)=0),0,INDEX(Lists!$H:$H,SUMIFS(Lists!$A:$A,Lists!$I:$I,$U224)))</f>
        <v>Продукт-4</v>
      </c>
      <c r="O224" s="1" t="str">
        <f>IF(OR($AE224=0,SUMIFS(Items!$A:$A,Items!$AC:$AC,$AE224)=0),0,INDEX(Items!U:U,SUMIFS(Items!$A:$A,Items!$AC:$AC,$AE224)))</f>
        <v>Себестоимость продаж</v>
      </c>
      <c r="P224" s="1" t="str">
        <f>IF(OR($AE224=0,SUMIFS(Items!$A:$A,Items!$AC:$AC,$AE224)=0),0,INDEX(Items!V:V,SUMIFS(Items!$A:$A,Items!$AC:$AC,$AE224)))</f>
        <v>Затраты этапа-4 бизнес-процесса</v>
      </c>
      <c r="Q224" s="1" t="str">
        <f>IF(OR($AE224=0,SUMIFS(Items!$A:$A,Items!$AC:$AC,$AE224)=0),0,INDEX(Items!W:W,SUMIFS(Items!$A:$A,Items!$AC:$AC,$AE224)))</f>
        <v>Производственные затраты-37</v>
      </c>
      <c r="U224" s="1">
        <f t="shared" si="14"/>
        <v>4</v>
      </c>
      <c r="X224" s="3">
        <f t="shared" si="15"/>
        <v>2</v>
      </c>
      <c r="AA224" s="1">
        <f>$X224*IF(SUMIFS(dbP!$X:$X,dbP!$Q:$Q,$Q224,dbP!$O:$O,Items!$E$17)=0,0,SUMIFS(dbP!$Y:$Y,dbP!$Q:$Q,$Q224,dbP!$O:$O,Items!$E$17)/SUMIFS(dbP!$X:$X,dbP!$Q:$Q,$Q224,dbP!$O:$O,Items!$E$17))</f>
        <v>1570.1442731707318</v>
      </c>
      <c r="AB224" s="1">
        <f>$X224*IF(SUMIFS(dbP!$X:$X,dbP!$Q:$Q,$Q224,dbP!$O:$O,Items!$E$17)=0,0,SUMIFS(dbP!$Z:$Z,dbP!$Q:$Q,$Q224,dbP!$O:$O,Items!$E$17)/SUMIFS(dbP!$X:$X,dbP!$Q:$Q,$Q224,dbP!$O:$O,Items!$E$17))</f>
        <v>261.69071219512199</v>
      </c>
      <c r="AE224" s="31">
        <f>IF(OR(AE223=0,AE223=MAX(Items!$AC:$AC)),1,AE223+1)</f>
        <v>48</v>
      </c>
    </row>
    <row r="225" spans="1:31" x14ac:dyDescent="0.3">
      <c r="A225" s="41">
        <f>ROW()</f>
        <v>225</v>
      </c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I225" s="1" t="str">
        <f>IF(OR(U225=0,SUMIFS(Lists!$A:$A,Lists!$I:$I,$U225)=0),0,INDEX(Lists!$H:$H,SUMIFS(Lists!$A:$A,Lists!$I:$I,$U225)))</f>
        <v>Продукт-4</v>
      </c>
      <c r="O225" s="1" t="str">
        <f>IF(OR($AE225=0,SUMIFS(Items!$A:$A,Items!$AC:$AC,$AE225)=0),0,INDEX(Items!U:U,SUMIFS(Items!$A:$A,Items!$AC:$AC,$AE225)))</f>
        <v>Себестоимость продаж</v>
      </c>
      <c r="P225" s="1" t="str">
        <f>IF(OR($AE225=0,SUMIFS(Items!$A:$A,Items!$AC:$AC,$AE225)=0),0,INDEX(Items!V:V,SUMIFS(Items!$A:$A,Items!$AC:$AC,$AE225)))</f>
        <v>Затраты этапа-5 бизнес-процесса</v>
      </c>
      <c r="Q225" s="1" t="str">
        <f>IF(OR($AE225=0,SUMIFS(Items!$A:$A,Items!$AC:$AC,$AE225)=0),0,INDEX(Items!W:W,SUMIFS(Items!$A:$A,Items!$AC:$AC,$AE225)))</f>
        <v>Затраты на доставку и продажу-1</v>
      </c>
      <c r="U225" s="1">
        <f t="shared" si="14"/>
        <v>4</v>
      </c>
      <c r="X225" s="3">
        <f t="shared" si="15"/>
        <v>5</v>
      </c>
      <c r="AA225" s="1">
        <f>$X225*IF(SUMIFS(dbP!$X:$X,dbP!$Q:$Q,$Q225,dbP!$O:$O,Items!$E$17)=0,0,SUMIFS(dbP!$Y:$Y,dbP!$Q:$Q,$Q225,dbP!$O:$O,Items!$E$17)/SUMIFS(dbP!$X:$X,dbP!$Q:$Q,$Q225,dbP!$O:$O,Items!$E$17))</f>
        <v>4601.3384541062806</v>
      </c>
      <c r="AB225" s="1">
        <f>$X225*IF(SUMIFS(dbP!$X:$X,dbP!$Q:$Q,$Q225,dbP!$O:$O,Items!$E$17)=0,0,SUMIFS(dbP!$Z:$Z,dbP!$Q:$Q,$Q225,dbP!$O:$O,Items!$E$17)/SUMIFS(dbP!$X:$X,dbP!$Q:$Q,$Q225,dbP!$O:$O,Items!$E$17))</f>
        <v>766.88974235104661</v>
      </c>
      <c r="AE225" s="31">
        <f>IF(OR(AE224=0,AE224=MAX(Items!$AC:$AC)),1,AE224+1)</f>
        <v>49</v>
      </c>
    </row>
    <row r="226" spans="1:31" x14ac:dyDescent="0.3">
      <c r="A226" s="41">
        <f>ROW()</f>
        <v>226</v>
      </c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I226" s="1" t="str">
        <f>IF(OR(U226=0,SUMIFS(Lists!$A:$A,Lists!$I:$I,$U226)=0),0,INDEX(Lists!$H:$H,SUMIFS(Lists!$A:$A,Lists!$I:$I,$U226)))</f>
        <v>Продукт-4</v>
      </c>
      <c r="O226" s="1" t="str">
        <f>IF(OR($AE226=0,SUMIFS(Items!$A:$A,Items!$AC:$AC,$AE226)=0),0,INDEX(Items!U:U,SUMIFS(Items!$A:$A,Items!$AC:$AC,$AE226)))</f>
        <v>Себестоимость продаж</v>
      </c>
      <c r="P226" s="1" t="str">
        <f>IF(OR($AE226=0,SUMIFS(Items!$A:$A,Items!$AC:$AC,$AE226)=0),0,INDEX(Items!V:V,SUMIFS(Items!$A:$A,Items!$AC:$AC,$AE226)))</f>
        <v>Затраты этапа-5 бизнес-процесса</v>
      </c>
      <c r="Q226" s="1" t="str">
        <f>IF(OR($AE226=0,SUMIFS(Items!$A:$A,Items!$AC:$AC,$AE226)=0),0,INDEX(Items!W:W,SUMIFS(Items!$A:$A,Items!$AC:$AC,$AE226)))</f>
        <v>Затраты на доставку и продажу-2</v>
      </c>
      <c r="U226" s="1">
        <f t="shared" si="14"/>
        <v>4</v>
      </c>
      <c r="X226" s="3">
        <f t="shared" si="15"/>
        <v>10</v>
      </c>
      <c r="AA226" s="1">
        <f>$X226*IF(SUMIFS(dbP!$X:$X,dbP!$Q:$Q,$Q226,dbP!$O:$O,Items!$E$17)=0,0,SUMIFS(dbP!$Y:$Y,dbP!$Q:$Q,$Q226,dbP!$O:$O,Items!$E$17)/SUMIFS(dbP!$X:$X,dbP!$Q:$Q,$Q226,dbP!$O:$O,Items!$E$17))</f>
        <v>30793.609326315785</v>
      </c>
      <c r="AB226" s="1">
        <f>$X226*IF(SUMIFS(dbP!$X:$X,dbP!$Q:$Q,$Q226,dbP!$O:$O,Items!$E$17)=0,0,SUMIFS(dbP!$Z:$Z,dbP!$Q:$Q,$Q226,dbP!$O:$O,Items!$E$17)/SUMIFS(dbP!$X:$X,dbP!$Q:$Q,$Q226,dbP!$O:$O,Items!$E$17))</f>
        <v>5132.2682210526309</v>
      </c>
      <c r="AE226" s="31">
        <f>IF(OR(AE225=0,AE225=MAX(Items!$AC:$AC)),1,AE225+1)</f>
        <v>50</v>
      </c>
    </row>
    <row r="227" spans="1:31" x14ac:dyDescent="0.3">
      <c r="A227" s="41">
        <f>ROW()</f>
        <v>227</v>
      </c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I227" s="1" t="str">
        <f>IF(OR(U227=0,SUMIFS(Lists!$A:$A,Lists!$I:$I,$U227)=0),0,INDEX(Lists!$H:$H,SUMIFS(Lists!$A:$A,Lists!$I:$I,$U227)))</f>
        <v>Продукт-4</v>
      </c>
      <c r="O227" s="1" t="str">
        <f>IF(OR($AE227=0,SUMIFS(Items!$A:$A,Items!$AC:$AC,$AE227)=0),0,INDEX(Items!U:U,SUMIFS(Items!$A:$A,Items!$AC:$AC,$AE227)))</f>
        <v>Себестоимость продаж</v>
      </c>
      <c r="P227" s="1" t="str">
        <f>IF(OR($AE227=0,SUMIFS(Items!$A:$A,Items!$AC:$AC,$AE227)=0),0,INDEX(Items!V:V,SUMIFS(Items!$A:$A,Items!$AC:$AC,$AE227)))</f>
        <v>Затраты этапа-5 бизнес-процесса</v>
      </c>
      <c r="Q227" s="1" t="str">
        <f>IF(OR($AE227=0,SUMIFS(Items!$A:$A,Items!$AC:$AC,$AE227)=0),0,INDEX(Items!W:W,SUMIFS(Items!$A:$A,Items!$AC:$AC,$AE227)))</f>
        <v>Затраты на доставку и продажу-3</v>
      </c>
      <c r="U227" s="1">
        <f t="shared" si="14"/>
        <v>4</v>
      </c>
      <c r="X227" s="3">
        <f t="shared" si="15"/>
        <v>6</v>
      </c>
      <c r="AA227" s="1">
        <f>$X227*IF(SUMIFS(dbP!$X:$X,dbP!$Q:$Q,$Q227,dbP!$O:$O,Items!$E$17)=0,0,SUMIFS(dbP!$Y:$Y,dbP!$Q:$Q,$Q227,dbP!$O:$O,Items!$E$17)/SUMIFS(dbP!$X:$X,dbP!$Q:$Q,$Q227,dbP!$O:$O,Items!$E$17))</f>
        <v>27650.407093953487</v>
      </c>
      <c r="AB227" s="1">
        <f>$X227*IF(SUMIFS(dbP!$X:$X,dbP!$Q:$Q,$Q227,dbP!$O:$O,Items!$E$17)=0,0,SUMIFS(dbP!$Z:$Z,dbP!$Q:$Q,$Q227,dbP!$O:$O,Items!$E$17)/SUMIFS(dbP!$X:$X,dbP!$Q:$Q,$Q227,dbP!$O:$O,Items!$E$17))</f>
        <v>4608.4011823255823</v>
      </c>
      <c r="AE227" s="31">
        <f>IF(OR(AE226=0,AE226=MAX(Items!$AC:$AC)),1,AE226+1)</f>
        <v>51</v>
      </c>
    </row>
    <row r="228" spans="1:31" x14ac:dyDescent="0.3">
      <c r="A228" s="41">
        <f>ROW()</f>
        <v>228</v>
      </c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I228" s="1" t="str">
        <f>IF(OR(U228=0,SUMIFS(Lists!$A:$A,Lists!$I:$I,$U228)=0),0,INDEX(Lists!$H:$H,SUMIFS(Lists!$A:$A,Lists!$I:$I,$U228)))</f>
        <v>Продукт-4</v>
      </c>
      <c r="O228" s="1" t="str">
        <f>IF(OR($AE228=0,SUMIFS(Items!$A:$A,Items!$AC:$AC,$AE228)=0),0,INDEX(Items!U:U,SUMIFS(Items!$A:$A,Items!$AC:$AC,$AE228)))</f>
        <v>Себестоимость продаж</v>
      </c>
      <c r="P228" s="1" t="str">
        <f>IF(OR($AE228=0,SUMIFS(Items!$A:$A,Items!$AC:$AC,$AE228)=0),0,INDEX(Items!V:V,SUMIFS(Items!$A:$A,Items!$AC:$AC,$AE228)))</f>
        <v>Затраты этапа-5 бизнес-процесса</v>
      </c>
      <c r="Q228" s="1" t="str">
        <f>IF(OR($AE228=0,SUMIFS(Items!$A:$A,Items!$AC:$AC,$AE228)=0),0,INDEX(Items!W:W,SUMIFS(Items!$A:$A,Items!$AC:$AC,$AE228)))</f>
        <v>Затраты на доставку и продажу-4</v>
      </c>
      <c r="U228" s="1">
        <f t="shared" si="14"/>
        <v>4</v>
      </c>
      <c r="X228" s="3">
        <f t="shared" si="15"/>
        <v>92</v>
      </c>
      <c r="AA228" s="1">
        <f>$X228*IF(SUMIFS(dbP!$X:$X,dbP!$Q:$Q,$Q228,dbP!$O:$O,Items!$E$17)=0,0,SUMIFS(dbP!$Y:$Y,dbP!$Q:$Q,$Q228,dbP!$O:$O,Items!$E$17)/SUMIFS(dbP!$X:$X,dbP!$Q:$Q,$Q228,dbP!$O:$O,Items!$E$17))</f>
        <v>86759.203109351991</v>
      </c>
      <c r="AB228" s="1">
        <f>$X228*IF(SUMIFS(dbP!$X:$X,dbP!$Q:$Q,$Q228,dbP!$O:$O,Items!$E$17)=0,0,SUMIFS(dbP!$Z:$Z,dbP!$Q:$Q,$Q228,dbP!$O:$O,Items!$E$17)/SUMIFS(dbP!$X:$X,dbP!$Q:$Q,$Q228,dbP!$O:$O,Items!$E$17))</f>
        <v>14459.867184892</v>
      </c>
      <c r="AE228" s="31">
        <f>IF(OR(AE227=0,AE227=MAX(Items!$AC:$AC)),1,AE227+1)</f>
        <v>52</v>
      </c>
    </row>
    <row r="229" spans="1:31" x14ac:dyDescent="0.3">
      <c r="A229" s="41">
        <f>ROW()</f>
        <v>229</v>
      </c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I229" s="1" t="str">
        <f>IF(OR(U229=0,SUMIFS(Lists!$A:$A,Lists!$I:$I,$U229)=0),0,INDEX(Lists!$H:$H,SUMIFS(Lists!$A:$A,Lists!$I:$I,$U229)))</f>
        <v>Продукт-4</v>
      </c>
      <c r="O229" s="1" t="str">
        <f>IF(OR($AE229=0,SUMIFS(Items!$A:$A,Items!$AC:$AC,$AE229)=0),0,INDEX(Items!U:U,SUMIFS(Items!$A:$A,Items!$AC:$AC,$AE229)))</f>
        <v>Себестоимость продаж</v>
      </c>
      <c r="P229" s="1" t="str">
        <f>IF(OR($AE229=0,SUMIFS(Items!$A:$A,Items!$AC:$AC,$AE229)=0),0,INDEX(Items!V:V,SUMIFS(Items!$A:$A,Items!$AC:$AC,$AE229)))</f>
        <v>Затраты этапа-5 бизнес-процесса</v>
      </c>
      <c r="Q229" s="1" t="str">
        <f>IF(OR($AE229=0,SUMIFS(Items!$A:$A,Items!$AC:$AC,$AE229)=0),0,INDEX(Items!W:W,SUMIFS(Items!$A:$A,Items!$AC:$AC,$AE229)))</f>
        <v>Затраты на доставку и продажу-5</v>
      </c>
      <c r="U229" s="1">
        <f t="shared" si="14"/>
        <v>4</v>
      </c>
      <c r="X229" s="3">
        <f t="shared" si="15"/>
        <v>7</v>
      </c>
      <c r="AA229" s="1">
        <f>$X229*IF(SUMIFS(dbP!$X:$X,dbP!$Q:$Q,$Q229,dbP!$O:$O,Items!$E$17)=0,0,SUMIFS(dbP!$Y:$Y,dbP!$Q:$Q,$Q229,dbP!$O:$O,Items!$E$17)/SUMIFS(dbP!$X:$X,dbP!$Q:$Q,$Q229,dbP!$O:$O,Items!$E$17))</f>
        <v>11790.096733269696</v>
      </c>
      <c r="AB229" s="1">
        <f>$X229*IF(SUMIFS(dbP!$X:$X,dbP!$Q:$Q,$Q229,dbP!$O:$O,Items!$E$17)=0,0,SUMIFS(dbP!$Z:$Z,dbP!$Q:$Q,$Q229,dbP!$O:$O,Items!$E$17)/SUMIFS(dbP!$X:$X,dbP!$Q:$Q,$Q229,dbP!$O:$O,Items!$E$17))</f>
        <v>1965.0161222116162</v>
      </c>
      <c r="AE229" s="31">
        <f>IF(OR(AE228=0,AE228=MAX(Items!$AC:$AC)),1,AE228+1)</f>
        <v>53</v>
      </c>
    </row>
    <row r="230" spans="1:31" x14ac:dyDescent="0.3">
      <c r="A230" s="41">
        <f>ROW()</f>
        <v>230</v>
      </c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I230" s="1" t="str">
        <f>IF(OR(U230=0,SUMIFS(Lists!$A:$A,Lists!$I:$I,$U230)=0),0,INDEX(Lists!$H:$H,SUMIFS(Lists!$A:$A,Lists!$I:$I,$U230)))</f>
        <v>Продукт-4</v>
      </c>
      <c r="O230" s="1" t="str">
        <f>IF(OR($AE230=0,SUMIFS(Items!$A:$A,Items!$AC:$AC,$AE230)=0),0,INDEX(Items!U:U,SUMIFS(Items!$A:$A,Items!$AC:$AC,$AE230)))</f>
        <v>Себестоимость продаж</v>
      </c>
      <c r="P230" s="1" t="str">
        <f>IF(OR($AE230=0,SUMIFS(Items!$A:$A,Items!$AC:$AC,$AE230)=0),0,INDEX(Items!V:V,SUMIFS(Items!$A:$A,Items!$AC:$AC,$AE230)))</f>
        <v>Затраты этапа-5 бизнес-процесса</v>
      </c>
      <c r="Q230" s="1" t="str">
        <f>IF(OR($AE230=0,SUMIFS(Items!$A:$A,Items!$AC:$AC,$AE230)=0),0,INDEX(Items!W:W,SUMIFS(Items!$A:$A,Items!$AC:$AC,$AE230)))</f>
        <v>Затраты на доставку и продажу-6</v>
      </c>
      <c r="U230" s="1">
        <f t="shared" si="14"/>
        <v>4</v>
      </c>
      <c r="X230" s="3">
        <f t="shared" ref="X230:X282" si="16">X219-1</f>
        <v>6</v>
      </c>
      <c r="AA230" s="1">
        <f>$X230*IF(SUMIFS(dbP!$X:$X,dbP!$Q:$Q,$Q230,dbP!$O:$O,Items!$E$17)=0,0,SUMIFS(dbP!$Y:$Y,dbP!$Q:$Q,$Q230,dbP!$O:$O,Items!$E$17)/SUMIFS(dbP!$X:$X,dbP!$Q:$Q,$Q230,dbP!$O:$O,Items!$E$17))</f>
        <v>20860.418716361088</v>
      </c>
      <c r="AB230" s="1">
        <f>$X230*IF(SUMIFS(dbP!$X:$X,dbP!$Q:$Q,$Q230,dbP!$O:$O,Items!$E$17)=0,0,SUMIFS(dbP!$Z:$Z,dbP!$Q:$Q,$Q230,dbP!$O:$O,Items!$E$17)/SUMIFS(dbP!$X:$X,dbP!$Q:$Q,$Q230,dbP!$O:$O,Items!$E$17))</f>
        <v>3476.7364527268473</v>
      </c>
      <c r="AE230" s="31">
        <f>IF(OR(AE229=0,AE229=MAX(Items!$AC:$AC)),1,AE229+1)</f>
        <v>54</v>
      </c>
    </row>
    <row r="231" spans="1:31" x14ac:dyDescent="0.3">
      <c r="A231" s="41">
        <f>ROW()</f>
        <v>231</v>
      </c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I231" s="1" t="str">
        <f>IF(OR(U231=0,SUMIFS(Lists!$A:$A,Lists!$I:$I,$U231)=0),0,INDEX(Lists!$H:$H,SUMIFS(Lists!$A:$A,Lists!$I:$I,$U231)))</f>
        <v>Продукт-4</v>
      </c>
      <c r="O231" s="1" t="str">
        <f>IF(OR($AE231=0,SUMIFS(Items!$A:$A,Items!$AC:$AC,$AE231)=0),0,INDEX(Items!U:U,SUMIFS(Items!$A:$A,Items!$AC:$AC,$AE231)))</f>
        <v>Себестоимость продаж</v>
      </c>
      <c r="P231" s="1" t="str">
        <f>IF(OR($AE231=0,SUMIFS(Items!$A:$A,Items!$AC:$AC,$AE231)=0),0,INDEX(Items!V:V,SUMIFS(Items!$A:$A,Items!$AC:$AC,$AE231)))</f>
        <v>Затраты этапа-5 бизнес-процесса</v>
      </c>
      <c r="Q231" s="1" t="str">
        <f>IF(OR($AE231=0,SUMIFS(Items!$A:$A,Items!$AC:$AC,$AE231)=0),0,INDEX(Items!W:W,SUMIFS(Items!$A:$A,Items!$AC:$AC,$AE231)))</f>
        <v>Затраты на доставку и продажу-7</v>
      </c>
      <c r="U231" s="1">
        <f t="shared" si="14"/>
        <v>4</v>
      </c>
      <c r="X231" s="3">
        <f t="shared" si="16"/>
        <v>3</v>
      </c>
      <c r="AA231" s="1">
        <f>$X231*IF(SUMIFS(dbP!$X:$X,dbP!$Q:$Q,$Q231,dbP!$O:$O,Items!$E$17)=0,0,SUMIFS(dbP!$Y:$Y,dbP!$Q:$Q,$Q231,dbP!$O:$O,Items!$E$17)/SUMIFS(dbP!$X:$X,dbP!$Q:$Q,$Q231,dbP!$O:$O,Items!$E$17))</f>
        <v>5805.5406521679006</v>
      </c>
      <c r="AB231" s="1">
        <f>$X231*IF(SUMIFS(dbP!$X:$X,dbP!$Q:$Q,$Q231,dbP!$O:$O,Items!$E$17)=0,0,SUMIFS(dbP!$Z:$Z,dbP!$Q:$Q,$Q231,dbP!$O:$O,Items!$E$17)/SUMIFS(dbP!$X:$X,dbP!$Q:$Q,$Q231,dbP!$O:$O,Items!$E$17))</f>
        <v>967.5901086946501</v>
      </c>
      <c r="AE231" s="31">
        <f>IF(OR(AE230=0,AE230=MAX(Items!$AC:$AC)),1,AE230+1)</f>
        <v>55</v>
      </c>
    </row>
    <row r="232" spans="1:31" x14ac:dyDescent="0.3">
      <c r="A232" s="41">
        <f>ROW()</f>
        <v>232</v>
      </c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I232" s="1" t="str">
        <f>IF(OR(U232=0,SUMIFS(Lists!$A:$A,Lists!$I:$I,$U232)=0),0,INDEX(Lists!$H:$H,SUMIFS(Lists!$A:$A,Lists!$I:$I,$U232)))</f>
        <v>Продукт-4</v>
      </c>
      <c r="O232" s="1" t="str">
        <f>IF(OR($AE232=0,SUMIFS(Items!$A:$A,Items!$AC:$AC,$AE232)=0),0,INDEX(Items!U:U,SUMIFS(Items!$A:$A,Items!$AC:$AC,$AE232)))</f>
        <v>Себестоимость продаж</v>
      </c>
      <c r="P232" s="1" t="str">
        <f>IF(OR($AE232=0,SUMIFS(Items!$A:$A,Items!$AC:$AC,$AE232)=0),0,INDEX(Items!V:V,SUMIFS(Items!$A:$A,Items!$AC:$AC,$AE232)))</f>
        <v>Затраты этапа-5 бизнес-процесса</v>
      </c>
      <c r="Q232" s="1" t="str">
        <f>IF(OR($AE232=0,SUMIFS(Items!$A:$A,Items!$AC:$AC,$AE232)=0),0,INDEX(Items!W:W,SUMIFS(Items!$A:$A,Items!$AC:$AC,$AE232)))</f>
        <v>Затраты на доставку и продажу-8</v>
      </c>
      <c r="U232" s="1">
        <f t="shared" si="14"/>
        <v>4</v>
      </c>
      <c r="X232" s="3">
        <f t="shared" si="16"/>
        <v>1</v>
      </c>
      <c r="AA232" s="1">
        <f>$X232*IF(SUMIFS(dbP!$X:$X,dbP!$Q:$Q,$Q232,dbP!$O:$O,Items!$E$17)=0,0,SUMIFS(dbP!$Y:$Y,dbP!$Q:$Q,$Q232,dbP!$O:$O,Items!$E$17)/SUMIFS(dbP!$X:$X,dbP!$Q:$Q,$Q232,dbP!$O:$O,Items!$E$17))</f>
        <v>492.04137931034484</v>
      </c>
      <c r="AB232" s="1">
        <f>$X232*IF(SUMIFS(dbP!$X:$X,dbP!$Q:$Q,$Q232,dbP!$O:$O,Items!$E$17)=0,0,SUMIFS(dbP!$Z:$Z,dbP!$Q:$Q,$Q232,dbP!$O:$O,Items!$E$17)/SUMIFS(dbP!$X:$X,dbP!$Q:$Q,$Q232,dbP!$O:$O,Items!$E$17))</f>
        <v>82.006896551724139</v>
      </c>
      <c r="AE232" s="31">
        <f>IF(OR(AE231=0,AE231=MAX(Items!$AC:$AC)),1,AE231+1)</f>
        <v>56</v>
      </c>
    </row>
    <row r="233" spans="1:31" x14ac:dyDescent="0.3">
      <c r="A233" s="41">
        <f>ROW()</f>
        <v>233</v>
      </c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I233" s="1" t="str">
        <f>IF(OR(U233=0,SUMIFS(Lists!$A:$A,Lists!$I:$I,$U233)=0),0,INDEX(Lists!$H:$H,SUMIFS(Lists!$A:$A,Lists!$I:$I,$U233)))</f>
        <v>Продукт-4</v>
      </c>
      <c r="O233" s="1" t="str">
        <f>IF(OR($AE233=0,SUMIFS(Items!$A:$A,Items!$AC:$AC,$AE233)=0),0,INDEX(Items!U:U,SUMIFS(Items!$A:$A,Items!$AC:$AC,$AE233)))</f>
        <v>Себестоимость продаж</v>
      </c>
      <c r="P233" s="1" t="str">
        <f>IF(OR($AE233=0,SUMIFS(Items!$A:$A,Items!$AC:$AC,$AE233)=0),0,INDEX(Items!V:V,SUMIFS(Items!$A:$A,Items!$AC:$AC,$AE233)))</f>
        <v>Затраты этапа-5 бизнес-процесса</v>
      </c>
      <c r="Q233" s="1" t="str">
        <f>IF(OR($AE233=0,SUMIFS(Items!$A:$A,Items!$AC:$AC,$AE233)=0),0,INDEX(Items!W:W,SUMIFS(Items!$A:$A,Items!$AC:$AC,$AE233)))</f>
        <v>Затраты на доставку и продажу-9</v>
      </c>
      <c r="U233" s="1">
        <f t="shared" si="14"/>
        <v>4</v>
      </c>
      <c r="X233" s="3">
        <f t="shared" si="16"/>
        <v>5</v>
      </c>
      <c r="AA233" s="1">
        <f>$X233*IF(SUMIFS(dbP!$X:$X,dbP!$Q:$Q,$Q233,dbP!$O:$O,Items!$E$17)=0,0,SUMIFS(dbP!$Y:$Y,dbP!$Q:$Q,$Q233,dbP!$O:$O,Items!$E$17)/SUMIFS(dbP!$X:$X,dbP!$Q:$Q,$Q233,dbP!$O:$O,Items!$E$17))</f>
        <v>12251.438596491227</v>
      </c>
      <c r="AB233" s="1">
        <f>$X233*IF(SUMIFS(dbP!$X:$X,dbP!$Q:$Q,$Q233,dbP!$O:$O,Items!$E$17)=0,0,SUMIFS(dbP!$Z:$Z,dbP!$Q:$Q,$Q233,dbP!$O:$O,Items!$E$17)/SUMIFS(dbP!$X:$X,dbP!$Q:$Q,$Q233,dbP!$O:$O,Items!$E$17))</f>
        <v>2041.906432748538</v>
      </c>
      <c r="AE233" s="31">
        <f>IF(OR(AE232=0,AE232=MAX(Items!$AC:$AC)),1,AE232+1)</f>
        <v>57</v>
      </c>
    </row>
    <row r="234" spans="1:31" x14ac:dyDescent="0.3">
      <c r="A234" s="41">
        <f>ROW()</f>
        <v>234</v>
      </c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I234" s="1" t="str">
        <f>IF(OR(U234=0,SUMIFS(Lists!$A:$A,Lists!$I:$I,$U234)=0),0,INDEX(Lists!$H:$H,SUMIFS(Lists!$A:$A,Lists!$I:$I,$U234)))</f>
        <v>Продукт-4</v>
      </c>
      <c r="O234" s="1" t="str">
        <f>IF(OR($AE234=0,SUMIFS(Items!$A:$A,Items!$AC:$AC,$AE234)=0),0,INDEX(Items!U:U,SUMIFS(Items!$A:$A,Items!$AC:$AC,$AE234)))</f>
        <v>Себестоимость продаж</v>
      </c>
      <c r="P234" s="1" t="str">
        <f>IF(OR($AE234=0,SUMIFS(Items!$A:$A,Items!$AC:$AC,$AE234)=0),0,INDEX(Items!V:V,SUMIFS(Items!$A:$A,Items!$AC:$AC,$AE234)))</f>
        <v>Затраты этапа-5 бизнес-процесса</v>
      </c>
      <c r="Q234" s="1" t="str">
        <f>IF(OR($AE234=0,SUMIFS(Items!$A:$A,Items!$AC:$AC,$AE234)=0),0,INDEX(Items!W:W,SUMIFS(Items!$A:$A,Items!$AC:$AC,$AE234)))</f>
        <v>Затраты на доставку и продажу-10</v>
      </c>
      <c r="U234" s="1">
        <f t="shared" si="14"/>
        <v>4</v>
      </c>
      <c r="X234" s="3">
        <f t="shared" si="16"/>
        <v>3</v>
      </c>
      <c r="AA234" s="1">
        <f>$X234*IF(SUMIFS(dbP!$X:$X,dbP!$Q:$Q,$Q234,dbP!$O:$O,Items!$E$17)=0,0,SUMIFS(dbP!$Y:$Y,dbP!$Q:$Q,$Q234,dbP!$O:$O,Items!$E$17)/SUMIFS(dbP!$X:$X,dbP!$Q:$Q,$Q234,dbP!$O:$O,Items!$E$17))</f>
        <v>7578.5219999999999</v>
      </c>
      <c r="AB234" s="1">
        <f>$X234*IF(SUMIFS(dbP!$X:$X,dbP!$Q:$Q,$Q234,dbP!$O:$O,Items!$E$17)=0,0,SUMIFS(dbP!$Z:$Z,dbP!$Q:$Q,$Q234,dbP!$O:$O,Items!$E$17)/SUMIFS(dbP!$X:$X,dbP!$Q:$Q,$Q234,dbP!$O:$O,Items!$E$17))</f>
        <v>1263.087</v>
      </c>
      <c r="AE234" s="31">
        <f>IF(OR(AE233=0,AE233=MAX(Items!$AC:$AC)),1,AE233+1)</f>
        <v>58</v>
      </c>
    </row>
    <row r="235" spans="1:31" x14ac:dyDescent="0.3">
      <c r="A235" s="41">
        <f>ROW()</f>
        <v>235</v>
      </c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I235" s="1" t="str">
        <f>IF(OR(U235=0,SUMIFS(Lists!$A:$A,Lists!$I:$I,$U235)=0),0,INDEX(Lists!$H:$H,SUMIFS(Lists!$A:$A,Lists!$I:$I,$U235)))</f>
        <v>Продукт-5</v>
      </c>
      <c r="O235" s="1" t="str">
        <f>IF(OR($AE235=0,SUMIFS(Items!$A:$A,Items!$AC:$AC,$AE235)=0),0,INDEX(Items!U:U,SUMIFS(Items!$A:$A,Items!$AC:$AC,$AE235)))</f>
        <v>Себестоимость продаж</v>
      </c>
      <c r="P235" s="1" t="str">
        <f>IF(OR($AE235=0,SUMIFS(Items!$A:$A,Items!$AC:$AC,$AE235)=0),0,INDEX(Items!V:V,SUMIFS(Items!$A:$A,Items!$AC:$AC,$AE235)))</f>
        <v>Затраты этапа-1 бизнес-процесса</v>
      </c>
      <c r="Q235" s="1" t="str">
        <f>IF(OR($AE235=0,SUMIFS(Items!$A:$A,Items!$AC:$AC,$AE235)=0),0,INDEX(Items!W:W,SUMIFS(Items!$A:$A,Items!$AC:$AC,$AE235)))</f>
        <v>Сырье и материалы-1</v>
      </c>
      <c r="U235" s="1">
        <f t="shared" si="14"/>
        <v>5</v>
      </c>
      <c r="X235" s="3">
        <f t="shared" si="16"/>
        <v>1</v>
      </c>
      <c r="AA235" s="1">
        <f>$X235*IF(SUMIFS(dbP!$X:$X,dbP!$Q:$Q,$Q235,dbP!$O:$O,Items!$E$17)=0,0,SUMIFS(dbP!$Y:$Y,dbP!$Q:$Q,$Q235,dbP!$O:$O,Items!$E$17)/SUMIFS(dbP!$X:$X,dbP!$Q:$Q,$Q235,dbP!$O:$O,Items!$E$17))</f>
        <v>1010.10101010101</v>
      </c>
      <c r="AB235" s="1">
        <f>$X235*IF(SUMIFS(dbP!$X:$X,dbP!$Q:$Q,$Q235,dbP!$O:$O,Items!$E$17)=0,0,SUMIFS(dbP!$Z:$Z,dbP!$Q:$Q,$Q235,dbP!$O:$O,Items!$E$17)/SUMIFS(dbP!$X:$X,dbP!$Q:$Q,$Q235,dbP!$O:$O,Items!$E$17))</f>
        <v>168.35016835016836</v>
      </c>
      <c r="AE235" s="31">
        <f>IF(OR(AE234=0,AE234=MAX(Items!$AC:$AC)),1,AE234+1)</f>
        <v>1</v>
      </c>
    </row>
    <row r="236" spans="1:31" x14ac:dyDescent="0.3">
      <c r="A236" s="41">
        <f>ROW()</f>
        <v>236</v>
      </c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I236" s="1" t="str">
        <f>IF(OR(U236=0,SUMIFS(Lists!$A:$A,Lists!$I:$I,$U236)=0),0,INDEX(Lists!$H:$H,SUMIFS(Lists!$A:$A,Lists!$I:$I,$U236)))</f>
        <v>Продукт-5</v>
      </c>
      <c r="O236" s="1" t="str">
        <f>IF(OR($AE236=0,SUMIFS(Items!$A:$A,Items!$AC:$AC,$AE236)=0),0,INDEX(Items!U:U,SUMIFS(Items!$A:$A,Items!$AC:$AC,$AE236)))</f>
        <v>Себестоимость продаж</v>
      </c>
      <c r="P236" s="1" t="str">
        <f>IF(OR($AE236=0,SUMIFS(Items!$A:$A,Items!$AC:$AC,$AE236)=0),0,INDEX(Items!V:V,SUMIFS(Items!$A:$A,Items!$AC:$AC,$AE236)))</f>
        <v>Затраты этапа-1 бизнес-процесса</v>
      </c>
      <c r="Q236" s="1" t="str">
        <f>IF(OR($AE236=0,SUMIFS(Items!$A:$A,Items!$AC:$AC,$AE236)=0),0,INDEX(Items!W:W,SUMIFS(Items!$A:$A,Items!$AC:$AC,$AE236)))</f>
        <v>Сырье и материалы-2</v>
      </c>
      <c r="U236" s="1">
        <f t="shared" si="14"/>
        <v>5</v>
      </c>
      <c r="X236" s="3">
        <f t="shared" si="16"/>
        <v>4</v>
      </c>
      <c r="AA236" s="1">
        <f>$X236*IF(SUMIFS(dbP!$X:$X,dbP!$Q:$Q,$Q236,dbP!$O:$O,Items!$E$17)=0,0,SUMIFS(dbP!$Y:$Y,dbP!$Q:$Q,$Q236,dbP!$O:$O,Items!$E$17)/SUMIFS(dbP!$X:$X,dbP!$Q:$Q,$Q236,dbP!$O:$O,Items!$E$17))</f>
        <v>3526.0663507109007</v>
      </c>
      <c r="AB236" s="1">
        <f>$X236*IF(SUMIFS(dbP!$X:$X,dbP!$Q:$Q,$Q236,dbP!$O:$O,Items!$E$17)=0,0,SUMIFS(dbP!$Z:$Z,dbP!$Q:$Q,$Q236,dbP!$O:$O,Items!$E$17)/SUMIFS(dbP!$X:$X,dbP!$Q:$Q,$Q236,dbP!$O:$O,Items!$E$17))</f>
        <v>587.67772511848341</v>
      </c>
      <c r="AE236" s="31">
        <f>IF(OR(AE235=0,AE235=MAX(Items!$AC:$AC)),1,AE235+1)</f>
        <v>2</v>
      </c>
    </row>
    <row r="237" spans="1:31" x14ac:dyDescent="0.3">
      <c r="A237" s="41">
        <f>ROW()</f>
        <v>237</v>
      </c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I237" s="1" t="str">
        <f>IF(OR(U237=0,SUMIFS(Lists!$A:$A,Lists!$I:$I,$U237)=0),0,INDEX(Lists!$H:$H,SUMIFS(Lists!$A:$A,Lists!$I:$I,$U237)))</f>
        <v>Продукт-5</v>
      </c>
      <c r="O237" s="1" t="str">
        <f>IF(OR($AE237=0,SUMIFS(Items!$A:$A,Items!$AC:$AC,$AE237)=0),0,INDEX(Items!U:U,SUMIFS(Items!$A:$A,Items!$AC:$AC,$AE237)))</f>
        <v>Себестоимость продаж</v>
      </c>
      <c r="P237" s="1" t="str">
        <f>IF(OR($AE237=0,SUMIFS(Items!$A:$A,Items!$AC:$AC,$AE237)=0),0,INDEX(Items!V:V,SUMIFS(Items!$A:$A,Items!$AC:$AC,$AE237)))</f>
        <v>Затраты этапа-1 бизнес-процесса</v>
      </c>
      <c r="Q237" s="1" t="str">
        <f>IF(OR($AE237=0,SUMIFS(Items!$A:$A,Items!$AC:$AC,$AE237)=0),0,INDEX(Items!W:W,SUMIFS(Items!$A:$A,Items!$AC:$AC,$AE237)))</f>
        <v>Сырье и материалы-3</v>
      </c>
      <c r="U237" s="1">
        <f t="shared" si="14"/>
        <v>5</v>
      </c>
      <c r="X237" s="3">
        <f t="shared" si="16"/>
        <v>9</v>
      </c>
      <c r="AA237" s="1">
        <f>$X237*IF(SUMIFS(dbP!$X:$X,dbP!$Q:$Q,$Q237,dbP!$O:$O,Items!$E$17)=0,0,SUMIFS(dbP!$Y:$Y,dbP!$Q:$Q,$Q237,dbP!$O:$O,Items!$E$17)/SUMIFS(dbP!$X:$X,dbP!$Q:$Q,$Q237,dbP!$O:$O,Items!$E$17))</f>
        <v>35666.666666666664</v>
      </c>
      <c r="AB237" s="1">
        <f>$X237*IF(SUMIFS(dbP!$X:$X,dbP!$Q:$Q,$Q237,dbP!$O:$O,Items!$E$17)=0,0,SUMIFS(dbP!$Z:$Z,dbP!$Q:$Q,$Q237,dbP!$O:$O,Items!$E$17)/SUMIFS(dbP!$X:$X,dbP!$Q:$Q,$Q237,dbP!$O:$O,Items!$E$17))</f>
        <v>5944.4444444444434</v>
      </c>
      <c r="AE237" s="31">
        <f>IF(OR(AE236=0,AE236=MAX(Items!$AC:$AC)),1,AE236+1)</f>
        <v>3</v>
      </c>
    </row>
    <row r="238" spans="1:31" x14ac:dyDescent="0.3">
      <c r="A238" s="41">
        <f>ROW()</f>
        <v>238</v>
      </c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I238" s="1" t="str">
        <f>IF(OR(U238=0,SUMIFS(Lists!$A:$A,Lists!$I:$I,$U238)=0),0,INDEX(Lists!$H:$H,SUMIFS(Lists!$A:$A,Lists!$I:$I,$U238)))</f>
        <v>Продукт-5</v>
      </c>
      <c r="O238" s="1" t="str">
        <f>IF(OR($AE238=0,SUMIFS(Items!$A:$A,Items!$AC:$AC,$AE238)=0),0,INDEX(Items!U:U,SUMIFS(Items!$A:$A,Items!$AC:$AC,$AE238)))</f>
        <v>Себестоимость продаж</v>
      </c>
      <c r="P238" s="1" t="str">
        <f>IF(OR($AE238=0,SUMIFS(Items!$A:$A,Items!$AC:$AC,$AE238)=0),0,INDEX(Items!V:V,SUMIFS(Items!$A:$A,Items!$AC:$AC,$AE238)))</f>
        <v>Затраты этапа-1 бизнес-процесса</v>
      </c>
      <c r="Q238" s="1" t="str">
        <f>IF(OR($AE238=0,SUMIFS(Items!$A:$A,Items!$AC:$AC,$AE238)=0),0,INDEX(Items!W:W,SUMIFS(Items!$A:$A,Items!$AC:$AC,$AE238)))</f>
        <v>Сырье и материалы-4</v>
      </c>
      <c r="U238" s="1">
        <f t="shared" si="14"/>
        <v>5</v>
      </c>
      <c r="X238" s="3">
        <f t="shared" si="16"/>
        <v>5</v>
      </c>
      <c r="AA238" s="1">
        <f>$X238*IF(SUMIFS(dbP!$X:$X,dbP!$Q:$Q,$Q238,dbP!$O:$O,Items!$E$17)=0,0,SUMIFS(dbP!$Y:$Y,dbP!$Q:$Q,$Q238,dbP!$O:$O,Items!$E$17)/SUMIFS(dbP!$X:$X,dbP!$Q:$Q,$Q238,dbP!$O:$O,Items!$E$17))</f>
        <v>8223.9669421487597</v>
      </c>
      <c r="AB238" s="1">
        <f>$X238*IF(SUMIFS(dbP!$X:$X,dbP!$Q:$Q,$Q238,dbP!$O:$O,Items!$E$17)=0,0,SUMIFS(dbP!$Z:$Z,dbP!$Q:$Q,$Q238,dbP!$O:$O,Items!$E$17)/SUMIFS(dbP!$X:$X,dbP!$Q:$Q,$Q238,dbP!$O:$O,Items!$E$17))</f>
        <v>1370.6611570247935</v>
      </c>
      <c r="AE238" s="31">
        <f>IF(OR(AE237=0,AE237=MAX(Items!$AC:$AC)),1,AE237+1)</f>
        <v>4</v>
      </c>
    </row>
    <row r="239" spans="1:31" x14ac:dyDescent="0.3">
      <c r="A239" s="41">
        <f>ROW()</f>
        <v>239</v>
      </c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I239" s="1" t="str">
        <f>IF(OR(U239=0,SUMIFS(Lists!$A:$A,Lists!$I:$I,$U239)=0),0,INDEX(Lists!$H:$H,SUMIFS(Lists!$A:$A,Lists!$I:$I,$U239)))</f>
        <v>Продукт-5</v>
      </c>
      <c r="O239" s="1" t="str">
        <f>IF(OR($AE239=0,SUMIFS(Items!$A:$A,Items!$AC:$AC,$AE239)=0),0,INDEX(Items!U:U,SUMIFS(Items!$A:$A,Items!$AC:$AC,$AE239)))</f>
        <v>Себестоимость продаж</v>
      </c>
      <c r="P239" s="1" t="str">
        <f>IF(OR($AE239=0,SUMIFS(Items!$A:$A,Items!$AC:$AC,$AE239)=0),0,INDEX(Items!V:V,SUMIFS(Items!$A:$A,Items!$AC:$AC,$AE239)))</f>
        <v>Затраты этапа-1 бизнес-процесса</v>
      </c>
      <c r="Q239" s="1" t="str">
        <f>IF(OR($AE239=0,SUMIFS(Items!$A:$A,Items!$AC:$AC,$AE239)=0),0,INDEX(Items!W:W,SUMIFS(Items!$A:$A,Items!$AC:$AC,$AE239)))</f>
        <v>Сырье и материалы-5</v>
      </c>
      <c r="U239" s="1">
        <f t="shared" si="14"/>
        <v>5</v>
      </c>
      <c r="X239" s="3">
        <f t="shared" si="16"/>
        <v>91</v>
      </c>
      <c r="AA239" s="1">
        <f>$X239*IF(SUMIFS(dbP!$X:$X,dbP!$Q:$Q,$Q239,dbP!$O:$O,Items!$E$17)=0,0,SUMIFS(dbP!$Y:$Y,dbP!$Q:$Q,$Q239,dbP!$O:$O,Items!$E$17)/SUMIFS(dbP!$X:$X,dbP!$Q:$Q,$Q239,dbP!$O:$O,Items!$E$17))</f>
        <v>105238.28282828283</v>
      </c>
      <c r="AB239" s="1">
        <f>$X239*IF(SUMIFS(dbP!$X:$X,dbP!$Q:$Q,$Q239,dbP!$O:$O,Items!$E$17)=0,0,SUMIFS(dbP!$Z:$Z,dbP!$Q:$Q,$Q239,dbP!$O:$O,Items!$E$17)/SUMIFS(dbP!$X:$X,dbP!$Q:$Q,$Q239,dbP!$O:$O,Items!$E$17))</f>
        <v>17539.713804713807</v>
      </c>
      <c r="AE239" s="31">
        <f>IF(OR(AE238=0,AE238=MAX(Items!$AC:$AC)),1,AE238+1)</f>
        <v>5</v>
      </c>
    </row>
    <row r="240" spans="1:31" x14ac:dyDescent="0.3">
      <c r="A240" s="41">
        <f>ROW()</f>
        <v>240</v>
      </c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I240" s="1" t="str">
        <f>IF(OR(U240=0,SUMIFS(Lists!$A:$A,Lists!$I:$I,$U240)=0),0,INDEX(Lists!$H:$H,SUMIFS(Lists!$A:$A,Lists!$I:$I,$U240)))</f>
        <v>Продукт-5</v>
      </c>
      <c r="O240" s="1" t="str">
        <f>IF(OR($AE240=0,SUMIFS(Items!$A:$A,Items!$AC:$AC,$AE240)=0),0,INDEX(Items!U:U,SUMIFS(Items!$A:$A,Items!$AC:$AC,$AE240)))</f>
        <v>Себестоимость продаж</v>
      </c>
      <c r="P240" s="1" t="str">
        <f>IF(OR($AE240=0,SUMIFS(Items!$A:$A,Items!$AC:$AC,$AE240)=0),0,INDEX(Items!V:V,SUMIFS(Items!$A:$A,Items!$AC:$AC,$AE240)))</f>
        <v>Затраты этапа-1 бизнес-процесса</v>
      </c>
      <c r="Q240" s="1" t="str">
        <f>IF(OR($AE240=0,SUMIFS(Items!$A:$A,Items!$AC:$AC,$AE240)=0),0,INDEX(Items!W:W,SUMIFS(Items!$A:$A,Items!$AC:$AC,$AE240)))</f>
        <v>Сырье и материалы-6</v>
      </c>
      <c r="U240" s="1">
        <f t="shared" si="14"/>
        <v>5</v>
      </c>
      <c r="X240" s="3">
        <f t="shared" si="16"/>
        <v>6</v>
      </c>
      <c r="AA240" s="1">
        <f>$X240*IF(SUMIFS(dbP!$X:$X,dbP!$Q:$Q,$Q240,dbP!$O:$O,Items!$E$17)=0,0,SUMIFS(dbP!$Y:$Y,dbP!$Q:$Q,$Q240,dbP!$O:$O,Items!$E$17)/SUMIFS(dbP!$X:$X,dbP!$Q:$Q,$Q240,dbP!$O:$O,Items!$E$17))</f>
        <v>27776.269565217393</v>
      </c>
      <c r="AB240" s="1">
        <f>$X240*IF(SUMIFS(dbP!$X:$X,dbP!$Q:$Q,$Q240,dbP!$O:$O,Items!$E$17)=0,0,SUMIFS(dbP!$Z:$Z,dbP!$Q:$Q,$Q240,dbP!$O:$O,Items!$E$17)/SUMIFS(dbP!$X:$X,dbP!$Q:$Q,$Q240,dbP!$O:$O,Items!$E$17))</f>
        <v>4629.3782608695656</v>
      </c>
      <c r="AE240" s="31">
        <f>IF(OR(AE239=0,AE239=MAX(Items!$AC:$AC)),1,AE239+1)</f>
        <v>6</v>
      </c>
    </row>
    <row r="241" spans="1:31" x14ac:dyDescent="0.3">
      <c r="A241" s="41">
        <f>ROW()</f>
        <v>241</v>
      </c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I241" s="1" t="str">
        <f>IF(OR(U241=0,SUMIFS(Lists!$A:$A,Lists!$I:$I,$U241)=0),0,INDEX(Lists!$H:$H,SUMIFS(Lists!$A:$A,Lists!$I:$I,$U241)))</f>
        <v>Продукт-5</v>
      </c>
      <c r="O241" s="1" t="str">
        <f>IF(OR($AE241=0,SUMIFS(Items!$A:$A,Items!$AC:$AC,$AE241)=0),0,INDEX(Items!U:U,SUMIFS(Items!$A:$A,Items!$AC:$AC,$AE241)))</f>
        <v>Себестоимость продаж</v>
      </c>
      <c r="P241" s="1" t="str">
        <f>IF(OR($AE241=0,SUMIFS(Items!$A:$A,Items!$AC:$AC,$AE241)=0),0,INDEX(Items!V:V,SUMIFS(Items!$A:$A,Items!$AC:$AC,$AE241)))</f>
        <v>Затраты этапа-1 бизнес-процесса</v>
      </c>
      <c r="Q241" s="1" t="str">
        <f>IF(OR($AE241=0,SUMIFS(Items!$A:$A,Items!$AC:$AC,$AE241)=0),0,INDEX(Items!W:W,SUMIFS(Items!$A:$A,Items!$AC:$AC,$AE241)))</f>
        <v>Сырье и материалы-7</v>
      </c>
      <c r="U241" s="1">
        <f t="shared" si="14"/>
        <v>5</v>
      </c>
      <c r="X241" s="3">
        <f t="shared" si="16"/>
        <v>5</v>
      </c>
      <c r="AA241" s="1">
        <f>$X241*IF(SUMIFS(dbP!$X:$X,dbP!$Q:$Q,$Q241,dbP!$O:$O,Items!$E$17)=0,0,SUMIFS(dbP!$Y:$Y,dbP!$Q:$Q,$Q241,dbP!$O:$O,Items!$E$17)/SUMIFS(dbP!$X:$X,dbP!$Q:$Q,$Q241,dbP!$O:$O,Items!$E$17))</f>
        <v>23558.51923076923</v>
      </c>
      <c r="AB241" s="1">
        <f>$X241*IF(SUMIFS(dbP!$X:$X,dbP!$Q:$Q,$Q241,dbP!$O:$O,Items!$E$17)=0,0,SUMIFS(dbP!$Z:$Z,dbP!$Q:$Q,$Q241,dbP!$O:$O,Items!$E$17)/SUMIFS(dbP!$X:$X,dbP!$Q:$Q,$Q241,dbP!$O:$O,Items!$E$17))</f>
        <v>3926.4198717948721</v>
      </c>
      <c r="AE241" s="31">
        <f>IF(OR(AE240=0,AE240=MAX(Items!$AC:$AC)),1,AE240+1)</f>
        <v>7</v>
      </c>
    </row>
    <row r="242" spans="1:31" x14ac:dyDescent="0.3">
      <c r="A242" s="41">
        <f>ROW()</f>
        <v>242</v>
      </c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I242" s="1" t="str">
        <f>IF(OR(U242=0,SUMIFS(Lists!$A:$A,Lists!$I:$I,$U242)=0),0,INDEX(Lists!$H:$H,SUMIFS(Lists!$A:$A,Lists!$I:$I,$U242)))</f>
        <v>Продукт-5</v>
      </c>
      <c r="O242" s="1" t="str">
        <f>IF(OR($AE242=0,SUMIFS(Items!$A:$A,Items!$AC:$AC,$AE242)=0),0,INDEX(Items!U:U,SUMIFS(Items!$A:$A,Items!$AC:$AC,$AE242)))</f>
        <v>Себестоимость продаж</v>
      </c>
      <c r="P242" s="1" t="str">
        <f>IF(OR($AE242=0,SUMIFS(Items!$A:$A,Items!$AC:$AC,$AE242)=0),0,INDEX(Items!V:V,SUMIFS(Items!$A:$A,Items!$AC:$AC,$AE242)))</f>
        <v>Затраты этапа-1 бизнес-процесса</v>
      </c>
      <c r="Q242" s="1" t="str">
        <f>IF(OR($AE242=0,SUMIFS(Items!$A:$A,Items!$AC:$AC,$AE242)=0),0,INDEX(Items!W:W,SUMIFS(Items!$A:$A,Items!$AC:$AC,$AE242)))</f>
        <v>Сырье и материалы-8</v>
      </c>
      <c r="U242" s="1">
        <f t="shared" si="14"/>
        <v>5</v>
      </c>
      <c r="X242" s="3">
        <f t="shared" si="16"/>
        <v>2</v>
      </c>
      <c r="AA242" s="1">
        <f>$X242*IF(SUMIFS(dbP!$X:$X,dbP!$Q:$Q,$Q242,dbP!$O:$O,Items!$E$17)=0,0,SUMIFS(dbP!$Y:$Y,dbP!$Q:$Q,$Q242,dbP!$O:$O,Items!$E$17)/SUMIFS(dbP!$X:$X,dbP!$Q:$Q,$Q242,dbP!$O:$O,Items!$E$17))</f>
        <v>2256.0197821782176</v>
      </c>
      <c r="AB242" s="1">
        <f>$X242*IF(SUMIFS(dbP!$X:$X,dbP!$Q:$Q,$Q242,dbP!$O:$O,Items!$E$17)=0,0,SUMIFS(dbP!$Z:$Z,dbP!$Q:$Q,$Q242,dbP!$O:$O,Items!$E$17)/SUMIFS(dbP!$X:$X,dbP!$Q:$Q,$Q242,dbP!$O:$O,Items!$E$17))</f>
        <v>376.00329702970294</v>
      </c>
      <c r="AE242" s="31">
        <f>IF(OR(AE241=0,AE241=MAX(Items!$AC:$AC)),1,AE241+1)</f>
        <v>8</v>
      </c>
    </row>
    <row r="243" spans="1:31" x14ac:dyDescent="0.3">
      <c r="A243" s="41">
        <f>ROW()</f>
        <v>243</v>
      </c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I243" s="1" t="str">
        <f>IF(OR(U243=0,SUMIFS(Lists!$A:$A,Lists!$I:$I,$U243)=0),0,INDEX(Lists!$H:$H,SUMIFS(Lists!$A:$A,Lists!$I:$I,$U243)))</f>
        <v>Продукт-5</v>
      </c>
      <c r="O243" s="1" t="str">
        <f>IF(OR($AE243=0,SUMIFS(Items!$A:$A,Items!$AC:$AC,$AE243)=0),0,INDEX(Items!U:U,SUMIFS(Items!$A:$A,Items!$AC:$AC,$AE243)))</f>
        <v>Себестоимость продаж</v>
      </c>
      <c r="P243" s="1" t="str">
        <f>IF(OR($AE243=0,SUMIFS(Items!$A:$A,Items!$AC:$AC,$AE243)=0),0,INDEX(Items!V:V,SUMIFS(Items!$A:$A,Items!$AC:$AC,$AE243)))</f>
        <v>Затраты этапа-1 бизнес-процесса</v>
      </c>
      <c r="Q243" s="1" t="str">
        <f>IF(OR($AE243=0,SUMIFS(Items!$A:$A,Items!$AC:$AC,$AE243)=0),0,INDEX(Items!W:W,SUMIFS(Items!$A:$A,Items!$AC:$AC,$AE243)))</f>
        <v>Сырье и материалы-9</v>
      </c>
      <c r="U243" s="1">
        <f t="shared" si="14"/>
        <v>5</v>
      </c>
      <c r="X243" s="3">
        <v>1</v>
      </c>
      <c r="AA243" s="1">
        <f>$X243*IF(SUMIFS(dbP!$X:$X,dbP!$Q:$Q,$Q243,dbP!$O:$O,Items!$E$17)=0,0,SUMIFS(dbP!$Y:$Y,dbP!$Q:$Q,$Q243,dbP!$O:$O,Items!$E$17)/SUMIFS(dbP!$X:$X,dbP!$Q:$Q,$Q243,dbP!$O:$O,Items!$E$17))</f>
        <v>1285.0941274509803</v>
      </c>
      <c r="AB243" s="1">
        <f>$X243*IF(SUMIFS(dbP!$X:$X,dbP!$Q:$Q,$Q243,dbP!$O:$O,Items!$E$17)=0,0,SUMIFS(dbP!$Z:$Z,dbP!$Q:$Q,$Q243,dbP!$O:$O,Items!$E$17)/SUMIFS(dbP!$X:$X,dbP!$Q:$Q,$Q243,dbP!$O:$O,Items!$E$17))</f>
        <v>214.1823545751634</v>
      </c>
      <c r="AE243" s="31">
        <f>IF(OR(AE242=0,AE242=MAX(Items!$AC:$AC)),1,AE242+1)</f>
        <v>9</v>
      </c>
    </row>
    <row r="244" spans="1:31" x14ac:dyDescent="0.3">
      <c r="A244" s="41">
        <f>ROW()</f>
        <v>244</v>
      </c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I244" s="1" t="str">
        <f>IF(OR(U244=0,SUMIFS(Lists!$A:$A,Lists!$I:$I,$U244)=0),0,INDEX(Lists!$H:$H,SUMIFS(Lists!$A:$A,Lists!$I:$I,$U244)))</f>
        <v>Продукт-5</v>
      </c>
      <c r="O244" s="1" t="str">
        <f>IF(OR($AE244=0,SUMIFS(Items!$A:$A,Items!$AC:$AC,$AE244)=0),0,INDEX(Items!U:U,SUMIFS(Items!$A:$A,Items!$AC:$AC,$AE244)))</f>
        <v>Себестоимость продаж</v>
      </c>
      <c r="P244" s="1" t="str">
        <f>IF(OR($AE244=0,SUMIFS(Items!$A:$A,Items!$AC:$AC,$AE244)=0),0,INDEX(Items!V:V,SUMIFS(Items!$A:$A,Items!$AC:$AC,$AE244)))</f>
        <v>Затраты этапа-1 бизнес-процесса</v>
      </c>
      <c r="Q244" s="1" t="str">
        <f>IF(OR($AE244=0,SUMIFS(Items!$A:$A,Items!$AC:$AC,$AE244)=0),0,INDEX(Items!W:W,SUMIFS(Items!$A:$A,Items!$AC:$AC,$AE244)))</f>
        <v>Сырье и материалы-10</v>
      </c>
      <c r="U244" s="1">
        <f t="shared" si="14"/>
        <v>5</v>
      </c>
      <c r="X244" s="3">
        <v>6</v>
      </c>
      <c r="AA244" s="1">
        <f>$X244*IF(SUMIFS(dbP!$X:$X,dbP!$Q:$Q,$Q244,dbP!$O:$O,Items!$E$17)=0,0,SUMIFS(dbP!$Y:$Y,dbP!$Q:$Q,$Q244,dbP!$O:$O,Items!$E$17)/SUMIFS(dbP!$X:$X,dbP!$Q:$Q,$Q244,dbP!$O:$O,Items!$E$17))</f>
        <v>27600.912210566043</v>
      </c>
      <c r="AB244" s="1">
        <f>$X244*IF(SUMIFS(dbP!$X:$X,dbP!$Q:$Q,$Q244,dbP!$O:$O,Items!$E$17)=0,0,SUMIFS(dbP!$Z:$Z,dbP!$Q:$Q,$Q244,dbP!$O:$O,Items!$E$17)/SUMIFS(dbP!$X:$X,dbP!$Q:$Q,$Q244,dbP!$O:$O,Items!$E$17))</f>
        <v>4600.1520350943401</v>
      </c>
      <c r="AE244" s="31">
        <f>IF(OR(AE243=0,AE243=MAX(Items!$AC:$AC)),1,AE243+1)</f>
        <v>10</v>
      </c>
    </row>
    <row r="245" spans="1:31" x14ac:dyDescent="0.3">
      <c r="A245" s="41">
        <f>ROW()</f>
        <v>245</v>
      </c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I245" s="1" t="str">
        <f>IF(OR(U245=0,SUMIFS(Lists!$A:$A,Lists!$I:$I,$U245)=0),0,INDEX(Lists!$H:$H,SUMIFS(Lists!$A:$A,Lists!$I:$I,$U245)))</f>
        <v>Продукт-5</v>
      </c>
      <c r="O245" s="1" t="str">
        <f>IF(OR($AE245=0,SUMIFS(Items!$A:$A,Items!$AC:$AC,$AE245)=0),0,INDEX(Items!U:U,SUMIFS(Items!$A:$A,Items!$AC:$AC,$AE245)))</f>
        <v>Себестоимость продаж</v>
      </c>
      <c r="P245" s="1" t="str">
        <f>IF(OR($AE245=0,SUMIFS(Items!$A:$A,Items!$AC:$AC,$AE245)=0),0,INDEX(Items!V:V,SUMIFS(Items!$A:$A,Items!$AC:$AC,$AE245)))</f>
        <v>Затраты этапа-1 бизнес-процесса</v>
      </c>
      <c r="Q245" s="1" t="str">
        <f>IF(OR($AE245=0,SUMIFS(Items!$A:$A,Items!$AC:$AC,$AE245)=0),0,INDEX(Items!W:W,SUMIFS(Items!$A:$A,Items!$AC:$AC,$AE245)))</f>
        <v>Сырье и материалы-11</v>
      </c>
      <c r="U245" s="1">
        <f t="shared" si="14"/>
        <v>5</v>
      </c>
      <c r="X245" s="3">
        <v>2</v>
      </c>
      <c r="AA245" s="1">
        <f>$X245*IF(SUMIFS(dbP!$X:$X,dbP!$Q:$Q,$Q245,dbP!$O:$O,Items!$E$17)=0,0,SUMIFS(dbP!$Y:$Y,dbP!$Q:$Q,$Q245,dbP!$O:$O,Items!$E$17)/SUMIFS(dbP!$X:$X,dbP!$Q:$Q,$Q245,dbP!$O:$O,Items!$E$17))</f>
        <v>12196.102006086958</v>
      </c>
      <c r="AB245" s="1">
        <f>$X245*IF(SUMIFS(dbP!$X:$X,dbP!$Q:$Q,$Q245,dbP!$O:$O,Items!$E$17)=0,0,SUMIFS(dbP!$Z:$Z,dbP!$Q:$Q,$Q245,dbP!$O:$O,Items!$E$17)/SUMIFS(dbP!$X:$X,dbP!$Q:$Q,$Q245,dbP!$O:$O,Items!$E$17))</f>
        <v>2032.6836676811597</v>
      </c>
      <c r="AE245" s="31">
        <f>IF(OR(AE244=0,AE244=MAX(Items!$AC:$AC)),1,AE244+1)</f>
        <v>11</v>
      </c>
    </row>
    <row r="246" spans="1:31" x14ac:dyDescent="0.3">
      <c r="A246" s="41">
        <f>ROW()</f>
        <v>246</v>
      </c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I246" s="1" t="str">
        <f>IF(OR(U246=0,SUMIFS(Lists!$A:$A,Lists!$I:$I,$U246)=0),0,INDEX(Lists!$H:$H,SUMIFS(Lists!$A:$A,Lists!$I:$I,$U246)))</f>
        <v>Продукт-5</v>
      </c>
      <c r="O246" s="1" t="str">
        <f>IF(OR($AE246=0,SUMIFS(Items!$A:$A,Items!$AC:$AC,$AE246)=0),0,INDEX(Items!U:U,SUMIFS(Items!$A:$A,Items!$AC:$AC,$AE246)))</f>
        <v>Себестоимость продаж</v>
      </c>
      <c r="P246" s="1" t="str">
        <f>IF(OR($AE246=0,SUMIFS(Items!$A:$A,Items!$AC:$AC,$AE246)=0),0,INDEX(Items!V:V,SUMIFS(Items!$A:$A,Items!$AC:$AC,$AE246)))</f>
        <v>Затраты этапа-2 бизнес-процесса</v>
      </c>
      <c r="Q246" s="1" t="str">
        <f>IF(OR($AE246=0,SUMIFS(Items!$A:$A,Items!$AC:$AC,$AE246)=0),0,INDEX(Items!W:W,SUMIFS(Items!$A:$A,Items!$AC:$AC,$AE246)))</f>
        <v>Производственные затраты-1</v>
      </c>
      <c r="U246" s="1">
        <f t="shared" si="14"/>
        <v>5</v>
      </c>
      <c r="X246" s="3">
        <v>88</v>
      </c>
      <c r="AA246" s="1">
        <f>$X246*IF(SUMIFS(dbP!$X:$X,dbP!$Q:$Q,$Q246,dbP!$O:$O,Items!$E$17)=0,0,SUMIFS(dbP!$Y:$Y,dbP!$Q:$Q,$Q246,dbP!$O:$O,Items!$E$17)/SUMIFS(dbP!$X:$X,dbP!$Q:$Q,$Q246,dbP!$O:$O,Items!$E$17))</f>
        <v>78805.970149253728</v>
      </c>
      <c r="AB246" s="1">
        <f>$X246*IF(SUMIFS(dbP!$X:$X,dbP!$Q:$Q,$Q246,dbP!$O:$O,Items!$E$17)=0,0,SUMIFS(dbP!$Z:$Z,dbP!$Q:$Q,$Q246,dbP!$O:$O,Items!$E$17)/SUMIFS(dbP!$X:$X,dbP!$Q:$Q,$Q246,dbP!$O:$O,Items!$E$17))</f>
        <v>13134.328358208955</v>
      </c>
      <c r="AE246" s="31">
        <f>IF(OR(AE245=0,AE245=MAX(Items!$AC:$AC)),1,AE245+1)</f>
        <v>12</v>
      </c>
    </row>
    <row r="247" spans="1:31" x14ac:dyDescent="0.3">
      <c r="A247" s="41">
        <f>ROW()</f>
        <v>247</v>
      </c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I247" s="1" t="str">
        <f>IF(OR(U247=0,SUMIFS(Lists!$A:$A,Lists!$I:$I,$U247)=0),0,INDEX(Lists!$H:$H,SUMIFS(Lists!$A:$A,Lists!$I:$I,$U247)))</f>
        <v>Продукт-5</v>
      </c>
      <c r="O247" s="1" t="str">
        <f>IF(OR($AE247=0,SUMIFS(Items!$A:$A,Items!$AC:$AC,$AE247)=0),0,INDEX(Items!U:U,SUMIFS(Items!$A:$A,Items!$AC:$AC,$AE247)))</f>
        <v>Себестоимость продаж</v>
      </c>
      <c r="P247" s="1" t="str">
        <f>IF(OR($AE247=0,SUMIFS(Items!$A:$A,Items!$AC:$AC,$AE247)=0),0,INDEX(Items!V:V,SUMIFS(Items!$A:$A,Items!$AC:$AC,$AE247)))</f>
        <v>Затраты этапа-2 бизнес-процесса</v>
      </c>
      <c r="Q247" s="1" t="str">
        <f>IF(OR($AE247=0,SUMIFS(Items!$A:$A,Items!$AC:$AC,$AE247)=0),0,INDEX(Items!W:W,SUMIFS(Items!$A:$A,Items!$AC:$AC,$AE247)))</f>
        <v>Производственные затраты-2</v>
      </c>
      <c r="U247" s="1">
        <f t="shared" si="14"/>
        <v>5</v>
      </c>
      <c r="X247" s="3">
        <v>3</v>
      </c>
      <c r="AA247" s="1">
        <f>$X247*IF(SUMIFS(dbP!$X:$X,dbP!$Q:$Q,$Q247,dbP!$O:$O,Items!$E$17)=0,0,SUMIFS(dbP!$Y:$Y,dbP!$Q:$Q,$Q247,dbP!$O:$O,Items!$E$17)/SUMIFS(dbP!$X:$X,dbP!$Q:$Q,$Q247,dbP!$O:$O,Items!$E$17))</f>
        <v>2444.4444444444443</v>
      </c>
      <c r="AB247" s="1">
        <f>$X247*IF(SUMIFS(dbP!$X:$X,dbP!$Q:$Q,$Q247,dbP!$O:$O,Items!$E$17)=0,0,SUMIFS(dbP!$Z:$Z,dbP!$Q:$Q,$Q247,dbP!$O:$O,Items!$E$17)/SUMIFS(dbP!$X:$X,dbP!$Q:$Q,$Q247,dbP!$O:$O,Items!$E$17))</f>
        <v>407.40740740740739</v>
      </c>
      <c r="AE247" s="31">
        <f>IF(OR(AE246=0,AE246=MAX(Items!$AC:$AC)),1,AE246+1)</f>
        <v>13</v>
      </c>
    </row>
    <row r="248" spans="1:31" x14ac:dyDescent="0.3">
      <c r="A248" s="41">
        <f>ROW()</f>
        <v>248</v>
      </c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I248" s="1" t="str">
        <f>IF(OR(U248=0,SUMIFS(Lists!$A:$A,Lists!$I:$I,$U248)=0),0,INDEX(Lists!$H:$H,SUMIFS(Lists!$A:$A,Lists!$I:$I,$U248)))</f>
        <v>Продукт-5</v>
      </c>
      <c r="O248" s="1" t="str">
        <f>IF(OR($AE248=0,SUMIFS(Items!$A:$A,Items!$AC:$AC,$AE248)=0),0,INDEX(Items!U:U,SUMIFS(Items!$A:$A,Items!$AC:$AC,$AE248)))</f>
        <v>Себестоимость продаж</v>
      </c>
      <c r="P248" s="1" t="str">
        <f>IF(OR($AE248=0,SUMIFS(Items!$A:$A,Items!$AC:$AC,$AE248)=0),0,INDEX(Items!V:V,SUMIFS(Items!$A:$A,Items!$AC:$AC,$AE248)))</f>
        <v>Затраты этапа-2 бизнес-процесса</v>
      </c>
      <c r="Q248" s="1" t="str">
        <f>IF(OR($AE248=0,SUMIFS(Items!$A:$A,Items!$AC:$AC,$AE248)=0),0,INDEX(Items!W:W,SUMIFS(Items!$A:$A,Items!$AC:$AC,$AE248)))</f>
        <v>Производственные затраты-3</v>
      </c>
      <c r="U248" s="1">
        <f t="shared" si="14"/>
        <v>5</v>
      </c>
      <c r="X248" s="3">
        <v>5</v>
      </c>
      <c r="AA248" s="1">
        <f>$X248*IF(SUMIFS(dbP!$X:$X,dbP!$Q:$Q,$Q248,dbP!$O:$O,Items!$E$17)=0,0,SUMIFS(dbP!$Y:$Y,dbP!$Q:$Q,$Q248,dbP!$O:$O,Items!$E$17)/SUMIFS(dbP!$X:$X,dbP!$Q:$Q,$Q248,dbP!$O:$O,Items!$E$17))</f>
        <v>15747.169811320755</v>
      </c>
      <c r="AB248" s="1">
        <f>$X248*IF(SUMIFS(dbP!$X:$X,dbP!$Q:$Q,$Q248,dbP!$O:$O,Items!$E$17)=0,0,SUMIFS(dbP!$Z:$Z,dbP!$Q:$Q,$Q248,dbP!$O:$O,Items!$E$17)/SUMIFS(dbP!$X:$X,dbP!$Q:$Q,$Q248,dbP!$O:$O,Items!$E$17))</f>
        <v>2624.5283018867922</v>
      </c>
      <c r="AE248" s="31">
        <f>IF(OR(AE247=0,AE247=MAX(Items!$AC:$AC)),1,AE247+1)</f>
        <v>14</v>
      </c>
    </row>
    <row r="249" spans="1:31" x14ac:dyDescent="0.3">
      <c r="A249" s="41">
        <f>ROW()</f>
        <v>249</v>
      </c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I249" s="1" t="str">
        <f>IF(OR(U249=0,SUMIFS(Lists!$A:$A,Lists!$I:$I,$U249)=0),0,INDEX(Lists!$H:$H,SUMIFS(Lists!$A:$A,Lists!$I:$I,$U249)))</f>
        <v>Продукт-5</v>
      </c>
      <c r="O249" s="1" t="str">
        <f>IF(OR($AE249=0,SUMIFS(Items!$A:$A,Items!$AC:$AC,$AE249)=0),0,INDEX(Items!U:U,SUMIFS(Items!$A:$A,Items!$AC:$AC,$AE249)))</f>
        <v>Себестоимость продаж</v>
      </c>
      <c r="P249" s="1" t="str">
        <f>IF(OR($AE249=0,SUMIFS(Items!$A:$A,Items!$AC:$AC,$AE249)=0),0,INDEX(Items!V:V,SUMIFS(Items!$A:$A,Items!$AC:$AC,$AE249)))</f>
        <v>Затраты этапа-2 бизнес-процесса</v>
      </c>
      <c r="Q249" s="1" t="str">
        <f>IF(OR($AE249=0,SUMIFS(Items!$A:$A,Items!$AC:$AC,$AE249)=0),0,INDEX(Items!W:W,SUMIFS(Items!$A:$A,Items!$AC:$AC,$AE249)))</f>
        <v>Производственные затраты-4</v>
      </c>
      <c r="U249" s="1">
        <f t="shared" si="14"/>
        <v>5</v>
      </c>
      <c r="X249" s="3">
        <v>2</v>
      </c>
      <c r="AA249" s="1">
        <f>$X249*IF(SUMIFS(dbP!$X:$X,dbP!$Q:$Q,$Q249,dbP!$O:$O,Items!$E$17)=0,0,SUMIFS(dbP!$Y:$Y,dbP!$Q:$Q,$Q249,dbP!$O:$O,Items!$E$17)/SUMIFS(dbP!$X:$X,dbP!$Q:$Q,$Q249,dbP!$O:$O,Items!$E$17))</f>
        <v>4079.91</v>
      </c>
      <c r="AB249" s="1">
        <f>$X249*IF(SUMIFS(dbP!$X:$X,dbP!$Q:$Q,$Q249,dbP!$O:$O,Items!$E$17)=0,0,SUMIFS(dbP!$Z:$Z,dbP!$Q:$Q,$Q249,dbP!$O:$O,Items!$E$17)/SUMIFS(dbP!$X:$X,dbP!$Q:$Q,$Q249,dbP!$O:$O,Items!$E$17))</f>
        <v>679.98500000000001</v>
      </c>
      <c r="AE249" s="31">
        <f>IF(OR(AE248=0,AE248=MAX(Items!$AC:$AC)),1,AE248+1)</f>
        <v>15</v>
      </c>
    </row>
    <row r="250" spans="1:31" x14ac:dyDescent="0.3">
      <c r="A250" s="41">
        <f>ROW()</f>
        <v>250</v>
      </c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I250" s="1" t="str">
        <f>IF(OR(U250=0,SUMIFS(Lists!$A:$A,Lists!$I:$I,$U250)=0),0,INDEX(Lists!$H:$H,SUMIFS(Lists!$A:$A,Lists!$I:$I,$U250)))</f>
        <v>Продукт-5</v>
      </c>
      <c r="O250" s="1" t="str">
        <f>IF(OR($AE250=0,SUMIFS(Items!$A:$A,Items!$AC:$AC,$AE250)=0),0,INDEX(Items!U:U,SUMIFS(Items!$A:$A,Items!$AC:$AC,$AE250)))</f>
        <v>Себестоимость продаж</v>
      </c>
      <c r="P250" s="1" t="str">
        <f>IF(OR($AE250=0,SUMIFS(Items!$A:$A,Items!$AC:$AC,$AE250)=0),0,INDEX(Items!V:V,SUMIFS(Items!$A:$A,Items!$AC:$AC,$AE250)))</f>
        <v>Затраты этапа-2 бизнес-процесса</v>
      </c>
      <c r="Q250" s="1" t="str">
        <f>IF(OR($AE250=0,SUMIFS(Items!$A:$A,Items!$AC:$AC,$AE250)=0),0,INDEX(Items!W:W,SUMIFS(Items!$A:$A,Items!$AC:$AC,$AE250)))</f>
        <v>Производственные затраты-5</v>
      </c>
      <c r="U250" s="1">
        <f t="shared" si="14"/>
        <v>5</v>
      </c>
      <c r="X250" s="3">
        <v>0</v>
      </c>
      <c r="AA250" s="1">
        <f>$X250*IF(SUMIFS(dbP!$X:$X,dbP!$Q:$Q,$Q250,dbP!$O:$O,Items!$E$17)=0,0,SUMIFS(dbP!$Y:$Y,dbP!$Q:$Q,$Q250,dbP!$O:$O,Items!$E$17)/SUMIFS(dbP!$X:$X,dbP!$Q:$Q,$Q250,dbP!$O:$O,Items!$E$17))</f>
        <v>0</v>
      </c>
      <c r="AB250" s="1">
        <f>$X250*IF(SUMIFS(dbP!$X:$X,dbP!$Q:$Q,$Q250,dbP!$O:$O,Items!$E$17)=0,0,SUMIFS(dbP!$Z:$Z,dbP!$Q:$Q,$Q250,dbP!$O:$O,Items!$E$17)/SUMIFS(dbP!$X:$X,dbP!$Q:$Q,$Q250,dbP!$O:$O,Items!$E$17))</f>
        <v>0</v>
      </c>
      <c r="AE250" s="31">
        <f>IF(OR(AE249=0,AE249=MAX(Items!$AC:$AC)),1,AE249+1)</f>
        <v>16</v>
      </c>
    </row>
    <row r="251" spans="1:31" x14ac:dyDescent="0.3">
      <c r="A251" s="41">
        <f>ROW()</f>
        <v>251</v>
      </c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I251" s="1" t="str">
        <f>IF(OR(U251=0,SUMIFS(Lists!$A:$A,Lists!$I:$I,$U251)=0),0,INDEX(Lists!$H:$H,SUMIFS(Lists!$A:$A,Lists!$I:$I,$U251)))</f>
        <v>Продукт-5</v>
      </c>
      <c r="O251" s="1" t="str">
        <f>IF(OR($AE251=0,SUMIFS(Items!$A:$A,Items!$AC:$AC,$AE251)=0),0,INDEX(Items!U:U,SUMIFS(Items!$A:$A,Items!$AC:$AC,$AE251)))</f>
        <v>Себестоимость продаж</v>
      </c>
      <c r="P251" s="1" t="str">
        <f>IF(OR($AE251=0,SUMIFS(Items!$A:$A,Items!$AC:$AC,$AE251)=0),0,INDEX(Items!V:V,SUMIFS(Items!$A:$A,Items!$AC:$AC,$AE251)))</f>
        <v>Затраты этапа-2 бизнес-процесса</v>
      </c>
      <c r="Q251" s="1" t="str">
        <f>IF(OR($AE251=0,SUMIFS(Items!$A:$A,Items!$AC:$AC,$AE251)=0),0,INDEX(Items!W:W,SUMIFS(Items!$A:$A,Items!$AC:$AC,$AE251)))</f>
        <v>Производственные затраты-6</v>
      </c>
      <c r="U251" s="1">
        <f t="shared" si="14"/>
        <v>5</v>
      </c>
      <c r="X251" s="3">
        <v>4</v>
      </c>
      <c r="AA251" s="1">
        <f>$X251*IF(SUMIFS(dbP!$X:$X,dbP!$Q:$Q,$Q251,dbP!$O:$O,Items!$E$17)=0,0,SUMIFS(dbP!$Y:$Y,dbP!$Q:$Q,$Q251,dbP!$O:$O,Items!$E$17)/SUMIFS(dbP!$X:$X,dbP!$Q:$Q,$Q251,dbP!$O:$O,Items!$E$17))</f>
        <v>15917.756862745098</v>
      </c>
      <c r="AB251" s="1">
        <f>$X251*IF(SUMIFS(dbP!$X:$X,dbP!$Q:$Q,$Q251,dbP!$O:$O,Items!$E$17)=0,0,SUMIFS(dbP!$Z:$Z,dbP!$Q:$Q,$Q251,dbP!$O:$O,Items!$E$17)/SUMIFS(dbP!$X:$X,dbP!$Q:$Q,$Q251,dbP!$O:$O,Items!$E$17))</f>
        <v>2652.9594771241827</v>
      </c>
      <c r="AE251" s="31">
        <f>IF(OR(AE250=0,AE250=MAX(Items!$AC:$AC)),1,AE250+1)</f>
        <v>17</v>
      </c>
    </row>
    <row r="252" spans="1:31" x14ac:dyDescent="0.3">
      <c r="A252" s="41">
        <f>ROW()</f>
        <v>252</v>
      </c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I252" s="1" t="str">
        <f>IF(OR(U252=0,SUMIFS(Lists!$A:$A,Lists!$I:$I,$U252)=0),0,INDEX(Lists!$H:$H,SUMIFS(Lists!$A:$A,Lists!$I:$I,$U252)))</f>
        <v>Продукт-5</v>
      </c>
      <c r="O252" s="1" t="str">
        <f>IF(OR($AE252=0,SUMIFS(Items!$A:$A,Items!$AC:$AC,$AE252)=0),0,INDEX(Items!U:U,SUMIFS(Items!$A:$A,Items!$AC:$AC,$AE252)))</f>
        <v>Себестоимость продаж</v>
      </c>
      <c r="P252" s="1" t="str">
        <f>IF(OR($AE252=0,SUMIFS(Items!$A:$A,Items!$AC:$AC,$AE252)=0),0,INDEX(Items!V:V,SUMIFS(Items!$A:$A,Items!$AC:$AC,$AE252)))</f>
        <v>Затраты этапа-2 бизнес-процесса</v>
      </c>
      <c r="Q252" s="1" t="str">
        <f>IF(OR($AE252=0,SUMIFS(Items!$A:$A,Items!$AC:$AC,$AE252)=0),0,INDEX(Items!W:W,SUMIFS(Items!$A:$A,Items!$AC:$AC,$AE252)))</f>
        <v>Производственные затраты-7</v>
      </c>
      <c r="U252" s="1">
        <f t="shared" si="14"/>
        <v>5</v>
      </c>
      <c r="X252" s="3">
        <v>2</v>
      </c>
      <c r="AA252" s="1">
        <f>$X252*IF(SUMIFS(dbP!$X:$X,dbP!$Q:$Q,$Q252,dbP!$O:$O,Items!$E$17)=0,0,SUMIFS(dbP!$Y:$Y,dbP!$Q:$Q,$Q252,dbP!$O:$O,Items!$E$17)/SUMIFS(dbP!$X:$X,dbP!$Q:$Q,$Q252,dbP!$O:$O,Items!$E$17))</f>
        <v>7494.3807058823531</v>
      </c>
      <c r="AB252" s="1">
        <f>$X252*IF(SUMIFS(dbP!$X:$X,dbP!$Q:$Q,$Q252,dbP!$O:$O,Items!$E$17)=0,0,SUMIFS(dbP!$Z:$Z,dbP!$Q:$Q,$Q252,dbP!$O:$O,Items!$E$17)/SUMIFS(dbP!$X:$X,dbP!$Q:$Q,$Q252,dbP!$O:$O,Items!$E$17))</f>
        <v>1249.0634509803924</v>
      </c>
      <c r="AE252" s="31">
        <f>IF(OR(AE251=0,AE251=MAX(Items!$AC:$AC)),1,AE251+1)</f>
        <v>18</v>
      </c>
    </row>
    <row r="253" spans="1:31" x14ac:dyDescent="0.3">
      <c r="A253" s="41">
        <f>ROW()</f>
        <v>253</v>
      </c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I253" s="1" t="str">
        <f>IF(OR(U253=0,SUMIFS(Lists!$A:$A,Lists!$I:$I,$U253)=0),0,INDEX(Lists!$H:$H,SUMIFS(Lists!$A:$A,Lists!$I:$I,$U253)))</f>
        <v>Продукт-5</v>
      </c>
      <c r="O253" s="1" t="str">
        <f>IF(OR($AE253=0,SUMIFS(Items!$A:$A,Items!$AC:$AC,$AE253)=0),0,INDEX(Items!U:U,SUMIFS(Items!$A:$A,Items!$AC:$AC,$AE253)))</f>
        <v>Себестоимость продаж</v>
      </c>
      <c r="P253" s="1" t="str">
        <f>IF(OR($AE253=0,SUMIFS(Items!$A:$A,Items!$AC:$AC,$AE253)=0),0,INDEX(Items!V:V,SUMIFS(Items!$A:$A,Items!$AC:$AC,$AE253)))</f>
        <v>Затраты этапа-2 бизнес-процесса</v>
      </c>
      <c r="Q253" s="1" t="str">
        <f>IF(OR($AE253=0,SUMIFS(Items!$A:$A,Items!$AC:$AC,$AE253)=0),0,INDEX(Items!W:W,SUMIFS(Items!$A:$A,Items!$AC:$AC,$AE253)))</f>
        <v>Производственные затраты-8</v>
      </c>
      <c r="U253" s="1">
        <f t="shared" si="14"/>
        <v>5</v>
      </c>
      <c r="X253" s="3">
        <v>0</v>
      </c>
      <c r="AA253" s="1">
        <f>$X253*IF(SUMIFS(dbP!$X:$X,dbP!$Q:$Q,$Q253,dbP!$O:$O,Items!$E$17)=0,0,SUMIFS(dbP!$Y:$Y,dbP!$Q:$Q,$Q253,dbP!$O:$O,Items!$E$17)/SUMIFS(dbP!$X:$X,dbP!$Q:$Q,$Q253,dbP!$O:$O,Items!$E$17))</f>
        <v>0</v>
      </c>
      <c r="AB253" s="1">
        <f>$X253*IF(SUMIFS(dbP!$X:$X,dbP!$Q:$Q,$Q253,dbP!$O:$O,Items!$E$17)=0,0,SUMIFS(dbP!$Z:$Z,dbP!$Q:$Q,$Q253,dbP!$O:$O,Items!$E$17)/SUMIFS(dbP!$X:$X,dbP!$Q:$Q,$Q253,dbP!$O:$O,Items!$E$17))</f>
        <v>0</v>
      </c>
      <c r="AE253" s="31">
        <f>IF(OR(AE252=0,AE252=MAX(Items!$AC:$AC)),1,AE252+1)</f>
        <v>19</v>
      </c>
    </row>
    <row r="254" spans="1:31" x14ac:dyDescent="0.3">
      <c r="A254" s="41">
        <f>ROW()</f>
        <v>254</v>
      </c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I254" s="1" t="str">
        <f>IF(OR(U254=0,SUMIFS(Lists!$A:$A,Lists!$I:$I,$U254)=0),0,INDEX(Lists!$H:$H,SUMIFS(Lists!$A:$A,Lists!$I:$I,$U254)))</f>
        <v>Продукт-5</v>
      </c>
      <c r="O254" s="1" t="str">
        <f>IF(OR($AE254=0,SUMIFS(Items!$A:$A,Items!$AC:$AC,$AE254)=0),0,INDEX(Items!U:U,SUMIFS(Items!$A:$A,Items!$AC:$AC,$AE254)))</f>
        <v>Себестоимость продаж</v>
      </c>
      <c r="P254" s="1" t="str">
        <f>IF(OR($AE254=0,SUMIFS(Items!$A:$A,Items!$AC:$AC,$AE254)=0),0,INDEX(Items!V:V,SUMIFS(Items!$A:$A,Items!$AC:$AC,$AE254)))</f>
        <v>Затраты этапа-2 бизнес-процесса</v>
      </c>
      <c r="Q254" s="1" t="str">
        <f>IF(OR($AE254=0,SUMIFS(Items!$A:$A,Items!$AC:$AC,$AE254)=0),0,INDEX(Items!W:W,SUMIFS(Items!$A:$A,Items!$AC:$AC,$AE254)))</f>
        <v>Производственные затраты-9</v>
      </c>
      <c r="U254" s="1">
        <f t="shared" si="14"/>
        <v>5</v>
      </c>
      <c r="X254" s="3">
        <f t="shared" ref="X254" si="17">X243+2</f>
        <v>3</v>
      </c>
      <c r="AA254" s="1">
        <f>$X254*IF(SUMIFS(dbP!$X:$X,dbP!$Q:$Q,$Q254,dbP!$O:$O,Items!$E$17)=0,0,SUMIFS(dbP!$Y:$Y,dbP!$Q:$Q,$Q254,dbP!$O:$O,Items!$E$17)/SUMIFS(dbP!$X:$X,dbP!$Q:$Q,$Q254,dbP!$O:$O,Items!$E$17))</f>
        <v>3509.5536521739132</v>
      </c>
      <c r="AB254" s="1">
        <f>$X254*IF(SUMIFS(dbP!$X:$X,dbP!$Q:$Q,$Q254,dbP!$O:$O,Items!$E$17)=0,0,SUMIFS(dbP!$Z:$Z,dbP!$Q:$Q,$Q254,dbP!$O:$O,Items!$E$17)/SUMIFS(dbP!$X:$X,dbP!$Q:$Q,$Q254,dbP!$O:$O,Items!$E$17))</f>
        <v>584.92560869565216</v>
      </c>
      <c r="AE254" s="31">
        <f>IF(OR(AE253=0,AE253=MAX(Items!$AC:$AC)),1,AE253+1)</f>
        <v>20</v>
      </c>
    </row>
    <row r="255" spans="1:31" x14ac:dyDescent="0.3">
      <c r="A255" s="41">
        <f>ROW()</f>
        <v>255</v>
      </c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I255" s="1" t="str">
        <f>IF(OR(U255=0,SUMIFS(Lists!$A:$A,Lists!$I:$I,$U255)=0),0,INDEX(Lists!$H:$H,SUMIFS(Lists!$A:$A,Lists!$I:$I,$U255)))</f>
        <v>Продукт-5</v>
      </c>
      <c r="O255" s="1" t="str">
        <f>IF(OR($AE255=0,SUMIFS(Items!$A:$A,Items!$AC:$AC,$AE255)=0),0,INDEX(Items!U:U,SUMIFS(Items!$A:$A,Items!$AC:$AC,$AE255)))</f>
        <v>Себестоимость продаж</v>
      </c>
      <c r="P255" s="1" t="str">
        <f>IF(OR($AE255=0,SUMIFS(Items!$A:$A,Items!$AC:$AC,$AE255)=0),0,INDEX(Items!V:V,SUMIFS(Items!$A:$A,Items!$AC:$AC,$AE255)))</f>
        <v>Затраты этапа-2 бизнес-процесса</v>
      </c>
      <c r="Q255" s="1" t="str">
        <f>IF(OR($AE255=0,SUMIFS(Items!$A:$A,Items!$AC:$AC,$AE255)=0),0,INDEX(Items!W:W,SUMIFS(Items!$A:$A,Items!$AC:$AC,$AE255)))</f>
        <v>Производственные затраты-10</v>
      </c>
      <c r="U255" s="1">
        <f t="shared" si="14"/>
        <v>5</v>
      </c>
      <c r="X255" s="3">
        <f t="shared" si="15"/>
        <v>8</v>
      </c>
      <c r="AA255" s="1">
        <f>$X255*IF(SUMIFS(dbP!$X:$X,dbP!$Q:$Q,$Q255,dbP!$O:$O,Items!$E$17)=0,0,SUMIFS(dbP!$Y:$Y,dbP!$Q:$Q,$Q255,dbP!$O:$O,Items!$E$17)/SUMIFS(dbP!$X:$X,dbP!$Q:$Q,$Q255,dbP!$O:$O,Items!$E$17))</f>
        <v>32815.166015438597</v>
      </c>
      <c r="AB255" s="1">
        <f>$X255*IF(SUMIFS(dbP!$X:$X,dbP!$Q:$Q,$Q255,dbP!$O:$O,Items!$E$17)=0,0,SUMIFS(dbP!$Z:$Z,dbP!$Q:$Q,$Q255,dbP!$O:$O,Items!$E$17)/SUMIFS(dbP!$X:$X,dbP!$Q:$Q,$Q255,dbP!$O:$O,Items!$E$17))</f>
        <v>5469.1943359064335</v>
      </c>
      <c r="AE255" s="31">
        <f>IF(OR(AE254=0,AE254=MAX(Items!$AC:$AC)),1,AE254+1)</f>
        <v>21</v>
      </c>
    </row>
    <row r="256" spans="1:31" x14ac:dyDescent="0.3">
      <c r="A256" s="41">
        <f>ROW()</f>
        <v>256</v>
      </c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I256" s="1" t="str">
        <f>IF(OR(U256=0,SUMIFS(Lists!$A:$A,Lists!$I:$I,$U256)=0),0,INDEX(Lists!$H:$H,SUMIFS(Lists!$A:$A,Lists!$I:$I,$U256)))</f>
        <v>Продукт-5</v>
      </c>
      <c r="O256" s="1" t="str">
        <f>IF(OR($AE256=0,SUMIFS(Items!$A:$A,Items!$AC:$AC,$AE256)=0),0,INDEX(Items!U:U,SUMIFS(Items!$A:$A,Items!$AC:$AC,$AE256)))</f>
        <v>Себестоимость продаж</v>
      </c>
      <c r="P256" s="1" t="str">
        <f>IF(OR($AE256=0,SUMIFS(Items!$A:$A,Items!$AC:$AC,$AE256)=0),0,INDEX(Items!V:V,SUMIFS(Items!$A:$A,Items!$AC:$AC,$AE256)))</f>
        <v>Затраты этапа-3 бизнес-процесса</v>
      </c>
      <c r="Q256" s="1" t="str">
        <f>IF(OR($AE256=0,SUMIFS(Items!$A:$A,Items!$AC:$AC,$AE256)=0),0,INDEX(Items!W:W,SUMIFS(Items!$A:$A,Items!$AC:$AC,$AE256)))</f>
        <v>Производственные затраты-11</v>
      </c>
      <c r="U256" s="1">
        <f t="shared" si="14"/>
        <v>5</v>
      </c>
      <c r="X256" s="3">
        <f t="shared" si="15"/>
        <v>4</v>
      </c>
      <c r="AA256" s="1">
        <f>$X256*IF(SUMIFS(dbP!$X:$X,dbP!$Q:$Q,$Q256,dbP!$O:$O,Items!$E$17)=0,0,SUMIFS(dbP!$Y:$Y,dbP!$Q:$Q,$Q256,dbP!$O:$O,Items!$E$17)/SUMIFS(dbP!$X:$X,dbP!$Q:$Q,$Q256,dbP!$O:$O,Items!$E$17))</f>
        <v>20353.308836204655</v>
      </c>
      <c r="AB256" s="1">
        <f>$X256*IF(SUMIFS(dbP!$X:$X,dbP!$Q:$Q,$Q256,dbP!$O:$O,Items!$E$17)=0,0,SUMIFS(dbP!$Z:$Z,dbP!$Q:$Q,$Q256,dbP!$O:$O,Items!$E$17)/SUMIFS(dbP!$X:$X,dbP!$Q:$Q,$Q256,dbP!$O:$O,Items!$E$17))</f>
        <v>3392.2181393674423</v>
      </c>
      <c r="AE256" s="31">
        <f>IF(OR(AE255=0,AE255=MAX(Items!$AC:$AC)),1,AE255+1)</f>
        <v>22</v>
      </c>
    </row>
    <row r="257" spans="1:31" x14ac:dyDescent="0.3">
      <c r="A257" s="41">
        <f>ROW()</f>
        <v>257</v>
      </c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I257" s="1" t="str">
        <f>IF(OR(U257=0,SUMIFS(Lists!$A:$A,Lists!$I:$I,$U257)=0),0,INDEX(Lists!$H:$H,SUMIFS(Lists!$A:$A,Lists!$I:$I,$U257)))</f>
        <v>Продукт-5</v>
      </c>
      <c r="O257" s="1" t="str">
        <f>IF(OR($AE257=0,SUMIFS(Items!$A:$A,Items!$AC:$AC,$AE257)=0),0,INDEX(Items!U:U,SUMIFS(Items!$A:$A,Items!$AC:$AC,$AE257)))</f>
        <v>Себестоимость продаж</v>
      </c>
      <c r="P257" s="1" t="str">
        <f>IF(OR($AE257=0,SUMIFS(Items!$A:$A,Items!$AC:$AC,$AE257)=0),0,INDEX(Items!V:V,SUMIFS(Items!$A:$A,Items!$AC:$AC,$AE257)))</f>
        <v>Затраты этапа-3 бизнес-процесса</v>
      </c>
      <c r="Q257" s="1" t="str">
        <f>IF(OR($AE257=0,SUMIFS(Items!$A:$A,Items!$AC:$AC,$AE257)=0),0,INDEX(Items!W:W,SUMIFS(Items!$A:$A,Items!$AC:$AC,$AE257)))</f>
        <v>Производственные затраты-12</v>
      </c>
      <c r="U257" s="1">
        <f t="shared" si="14"/>
        <v>5</v>
      </c>
      <c r="X257" s="3">
        <f t="shared" si="15"/>
        <v>90</v>
      </c>
      <c r="AA257" s="1">
        <f>$X257*IF(SUMIFS(dbP!$X:$X,dbP!$Q:$Q,$Q257,dbP!$O:$O,Items!$E$17)=0,0,SUMIFS(dbP!$Y:$Y,dbP!$Q:$Q,$Q257,dbP!$O:$O,Items!$E$17)/SUMIFS(dbP!$X:$X,dbP!$Q:$Q,$Q257,dbP!$O:$O,Items!$E$17))</f>
        <v>99134.328358208964</v>
      </c>
      <c r="AB257" s="1">
        <f>$X257*IF(SUMIFS(dbP!$X:$X,dbP!$Q:$Q,$Q257,dbP!$O:$O,Items!$E$17)=0,0,SUMIFS(dbP!$Z:$Z,dbP!$Q:$Q,$Q257,dbP!$O:$O,Items!$E$17)/SUMIFS(dbP!$X:$X,dbP!$Q:$Q,$Q257,dbP!$O:$O,Items!$E$17))</f>
        <v>16522.388059701494</v>
      </c>
      <c r="AE257" s="31">
        <f>IF(OR(AE256=0,AE256=MAX(Items!$AC:$AC)),1,AE256+1)</f>
        <v>23</v>
      </c>
    </row>
    <row r="258" spans="1:31" x14ac:dyDescent="0.3">
      <c r="A258" s="41">
        <f>ROW()</f>
        <v>258</v>
      </c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I258" s="1" t="str">
        <f>IF(OR(U258=0,SUMIFS(Lists!$A:$A,Lists!$I:$I,$U258)=0),0,INDEX(Lists!$H:$H,SUMIFS(Lists!$A:$A,Lists!$I:$I,$U258)))</f>
        <v>Продукт-5</v>
      </c>
      <c r="O258" s="1" t="str">
        <f>IF(OR($AE258=0,SUMIFS(Items!$A:$A,Items!$AC:$AC,$AE258)=0),0,INDEX(Items!U:U,SUMIFS(Items!$A:$A,Items!$AC:$AC,$AE258)))</f>
        <v>Себестоимость продаж</v>
      </c>
      <c r="P258" s="1" t="str">
        <f>IF(OR($AE258=0,SUMIFS(Items!$A:$A,Items!$AC:$AC,$AE258)=0),0,INDEX(Items!V:V,SUMIFS(Items!$A:$A,Items!$AC:$AC,$AE258)))</f>
        <v>Затраты этапа-3 бизнес-процесса</v>
      </c>
      <c r="Q258" s="1" t="str">
        <f>IF(OR($AE258=0,SUMIFS(Items!$A:$A,Items!$AC:$AC,$AE258)=0),0,INDEX(Items!W:W,SUMIFS(Items!$A:$A,Items!$AC:$AC,$AE258)))</f>
        <v>Производственные затраты-13</v>
      </c>
      <c r="U258" s="1">
        <f t="shared" si="14"/>
        <v>5</v>
      </c>
      <c r="X258" s="3">
        <f t="shared" si="15"/>
        <v>5</v>
      </c>
      <c r="AA258" s="1">
        <f>$X258*IF(SUMIFS(dbP!$X:$X,dbP!$Q:$Q,$Q258,dbP!$O:$O,Items!$E$17)=0,0,SUMIFS(dbP!$Y:$Y,dbP!$Q:$Q,$Q258,dbP!$O:$O,Items!$E$17)/SUMIFS(dbP!$X:$X,dbP!$Q:$Q,$Q258,dbP!$O:$O,Items!$E$17))</f>
        <v>5864.6616541353387</v>
      </c>
      <c r="AB258" s="1">
        <f>$X258*IF(SUMIFS(dbP!$X:$X,dbP!$Q:$Q,$Q258,dbP!$O:$O,Items!$E$17)=0,0,SUMIFS(dbP!$Z:$Z,dbP!$Q:$Q,$Q258,dbP!$O:$O,Items!$E$17)/SUMIFS(dbP!$X:$X,dbP!$Q:$Q,$Q258,dbP!$O:$O,Items!$E$17))</f>
        <v>977.4436090225563</v>
      </c>
      <c r="AE258" s="31">
        <f>IF(OR(AE257=0,AE257=MAX(Items!$AC:$AC)),1,AE257+1)</f>
        <v>24</v>
      </c>
    </row>
    <row r="259" spans="1:31" x14ac:dyDescent="0.3">
      <c r="A259" s="41">
        <f>ROW()</f>
        <v>259</v>
      </c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I259" s="1" t="str">
        <f>IF(OR(U259=0,SUMIFS(Lists!$A:$A,Lists!$I:$I,$U259)=0),0,INDEX(Lists!$H:$H,SUMIFS(Lists!$A:$A,Lists!$I:$I,$U259)))</f>
        <v>Продукт-5</v>
      </c>
      <c r="O259" s="1" t="str">
        <f>IF(OR($AE259=0,SUMIFS(Items!$A:$A,Items!$AC:$AC,$AE259)=0),0,INDEX(Items!U:U,SUMIFS(Items!$A:$A,Items!$AC:$AC,$AE259)))</f>
        <v>Себестоимость продаж</v>
      </c>
      <c r="P259" s="1" t="str">
        <f>IF(OR($AE259=0,SUMIFS(Items!$A:$A,Items!$AC:$AC,$AE259)=0),0,INDEX(Items!V:V,SUMIFS(Items!$A:$A,Items!$AC:$AC,$AE259)))</f>
        <v>Затраты этапа-3 бизнес-процесса</v>
      </c>
      <c r="Q259" s="1" t="str">
        <f>IF(OR($AE259=0,SUMIFS(Items!$A:$A,Items!$AC:$AC,$AE259)=0),0,INDEX(Items!W:W,SUMIFS(Items!$A:$A,Items!$AC:$AC,$AE259)))</f>
        <v>Производственные затраты-14</v>
      </c>
      <c r="U259" s="1">
        <f t="shared" si="14"/>
        <v>5</v>
      </c>
      <c r="X259" s="3">
        <f t="shared" si="15"/>
        <v>7</v>
      </c>
      <c r="AA259" s="1">
        <f>$X259*IF(SUMIFS(dbP!$X:$X,dbP!$Q:$Q,$Q259,dbP!$O:$O,Items!$E$17)=0,0,SUMIFS(dbP!$Y:$Y,dbP!$Q:$Q,$Q259,dbP!$O:$O,Items!$E$17)/SUMIFS(dbP!$X:$X,dbP!$Q:$Q,$Q259,dbP!$O:$O,Items!$E$17))</f>
        <v>19270.877192982454</v>
      </c>
      <c r="AB259" s="1">
        <f>$X259*IF(SUMIFS(dbP!$X:$X,dbP!$Q:$Q,$Q259,dbP!$O:$O,Items!$E$17)=0,0,SUMIFS(dbP!$Z:$Z,dbP!$Q:$Q,$Q259,dbP!$O:$O,Items!$E$17)/SUMIFS(dbP!$X:$X,dbP!$Q:$Q,$Q259,dbP!$O:$O,Items!$E$17))</f>
        <v>3211.812865497076</v>
      </c>
      <c r="AE259" s="31">
        <f>IF(OR(AE258=0,AE258=MAX(Items!$AC:$AC)),1,AE258+1)</f>
        <v>25</v>
      </c>
    </row>
    <row r="260" spans="1:31" x14ac:dyDescent="0.3">
      <c r="A260" s="41">
        <f>ROW()</f>
        <v>260</v>
      </c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I260" s="1" t="str">
        <f>IF(OR(U260=0,SUMIFS(Lists!$A:$A,Lists!$I:$I,$U260)=0),0,INDEX(Lists!$H:$H,SUMIFS(Lists!$A:$A,Lists!$I:$I,$U260)))</f>
        <v>Продукт-5</v>
      </c>
      <c r="O260" s="1" t="str">
        <f>IF(OR($AE260=0,SUMIFS(Items!$A:$A,Items!$AC:$AC,$AE260)=0),0,INDEX(Items!U:U,SUMIFS(Items!$A:$A,Items!$AC:$AC,$AE260)))</f>
        <v>Себестоимость продаж</v>
      </c>
      <c r="P260" s="1" t="str">
        <f>IF(OR($AE260=0,SUMIFS(Items!$A:$A,Items!$AC:$AC,$AE260)=0),0,INDEX(Items!V:V,SUMIFS(Items!$A:$A,Items!$AC:$AC,$AE260)))</f>
        <v>Затраты этапа-3 бизнес-процесса</v>
      </c>
      <c r="Q260" s="1" t="str">
        <f>IF(OR($AE260=0,SUMIFS(Items!$A:$A,Items!$AC:$AC,$AE260)=0),0,INDEX(Items!W:W,SUMIFS(Items!$A:$A,Items!$AC:$AC,$AE260)))</f>
        <v>Производственные затраты-15</v>
      </c>
      <c r="U260" s="1">
        <f t="shared" ref="U260:U323" si="18">IF(AE260=1,U259+1,U259)</f>
        <v>5</v>
      </c>
      <c r="X260" s="3">
        <f t="shared" si="15"/>
        <v>4</v>
      </c>
      <c r="AA260" s="1">
        <f>$X260*IF(SUMIFS(dbP!$X:$X,dbP!$Q:$Q,$Q260,dbP!$O:$O,Items!$E$17)=0,0,SUMIFS(dbP!$Y:$Y,dbP!$Q:$Q,$Q260,dbP!$O:$O,Items!$E$17)/SUMIFS(dbP!$X:$X,dbP!$Q:$Q,$Q260,dbP!$O:$O,Items!$E$17))</f>
        <v>3671.9190000000003</v>
      </c>
      <c r="AB260" s="1">
        <f>$X260*IF(SUMIFS(dbP!$X:$X,dbP!$Q:$Q,$Q260,dbP!$O:$O,Items!$E$17)=0,0,SUMIFS(dbP!$Z:$Z,dbP!$Q:$Q,$Q260,dbP!$O:$O,Items!$E$17)/SUMIFS(dbP!$X:$X,dbP!$Q:$Q,$Q260,dbP!$O:$O,Items!$E$17))</f>
        <v>611.98650000000009</v>
      </c>
      <c r="AE260" s="31">
        <f>IF(OR(AE259=0,AE259=MAX(Items!$AC:$AC)),1,AE259+1)</f>
        <v>26</v>
      </c>
    </row>
    <row r="261" spans="1:31" x14ac:dyDescent="0.3">
      <c r="A261" s="41">
        <f>ROW()</f>
        <v>261</v>
      </c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I261" s="1" t="str">
        <f>IF(OR(U261=0,SUMIFS(Lists!$A:$A,Lists!$I:$I,$U261)=0),0,INDEX(Lists!$H:$H,SUMIFS(Lists!$A:$A,Lists!$I:$I,$U261)))</f>
        <v>Продукт-5</v>
      </c>
      <c r="O261" s="1" t="str">
        <f>IF(OR($AE261=0,SUMIFS(Items!$A:$A,Items!$AC:$AC,$AE261)=0),0,INDEX(Items!U:U,SUMIFS(Items!$A:$A,Items!$AC:$AC,$AE261)))</f>
        <v>Себестоимость продаж</v>
      </c>
      <c r="P261" s="1" t="str">
        <f>IF(OR($AE261=0,SUMIFS(Items!$A:$A,Items!$AC:$AC,$AE261)=0),0,INDEX(Items!V:V,SUMIFS(Items!$A:$A,Items!$AC:$AC,$AE261)))</f>
        <v>Затраты этапа-3 бизнес-процесса</v>
      </c>
      <c r="Q261" s="1" t="str">
        <f>IF(OR($AE261=0,SUMIFS(Items!$A:$A,Items!$AC:$AC,$AE261)=0),0,INDEX(Items!W:W,SUMIFS(Items!$A:$A,Items!$AC:$AC,$AE261)))</f>
        <v>Производственные затраты-16</v>
      </c>
      <c r="U261" s="1">
        <f t="shared" si="18"/>
        <v>5</v>
      </c>
      <c r="X261" s="3">
        <f t="shared" si="15"/>
        <v>2</v>
      </c>
      <c r="AA261" s="1">
        <f>$X261*IF(SUMIFS(dbP!$X:$X,dbP!$Q:$Q,$Q261,dbP!$O:$O,Items!$E$17)=0,0,SUMIFS(dbP!$Y:$Y,dbP!$Q:$Q,$Q261,dbP!$O:$O,Items!$E$17)/SUMIFS(dbP!$X:$X,dbP!$Q:$Q,$Q261,dbP!$O:$O,Items!$E$17))</f>
        <v>2532.4669950738917</v>
      </c>
      <c r="AB261" s="1">
        <f>$X261*IF(SUMIFS(dbP!$X:$X,dbP!$Q:$Q,$Q261,dbP!$O:$O,Items!$E$17)=0,0,SUMIFS(dbP!$Z:$Z,dbP!$Q:$Q,$Q261,dbP!$O:$O,Items!$E$17)/SUMIFS(dbP!$X:$X,dbP!$Q:$Q,$Q261,dbP!$O:$O,Items!$E$17))</f>
        <v>422.0778325123153</v>
      </c>
      <c r="AE261" s="31">
        <f>IF(OR(AE260=0,AE260=MAX(Items!$AC:$AC)),1,AE260+1)</f>
        <v>27</v>
      </c>
    </row>
    <row r="262" spans="1:31" x14ac:dyDescent="0.3">
      <c r="A262" s="41">
        <f>ROW()</f>
        <v>262</v>
      </c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I262" s="1" t="str">
        <f>IF(OR(U262=0,SUMIFS(Lists!$A:$A,Lists!$I:$I,$U262)=0),0,INDEX(Lists!$H:$H,SUMIFS(Lists!$A:$A,Lists!$I:$I,$U262)))</f>
        <v>Продукт-5</v>
      </c>
      <c r="O262" s="1" t="str">
        <f>IF(OR($AE262=0,SUMIFS(Items!$A:$A,Items!$AC:$AC,$AE262)=0),0,INDEX(Items!U:U,SUMIFS(Items!$A:$A,Items!$AC:$AC,$AE262)))</f>
        <v>Себестоимость продаж</v>
      </c>
      <c r="P262" s="1" t="str">
        <f>IF(OR($AE262=0,SUMIFS(Items!$A:$A,Items!$AC:$AC,$AE262)=0),0,INDEX(Items!V:V,SUMIFS(Items!$A:$A,Items!$AC:$AC,$AE262)))</f>
        <v>Затраты этапа-3 бизнес-процесса</v>
      </c>
      <c r="Q262" s="1" t="str">
        <f>IF(OR($AE262=0,SUMIFS(Items!$A:$A,Items!$AC:$AC,$AE262)=0),0,INDEX(Items!W:W,SUMIFS(Items!$A:$A,Items!$AC:$AC,$AE262)))</f>
        <v>Производственные затраты-17</v>
      </c>
      <c r="U262" s="1">
        <f t="shared" si="18"/>
        <v>5</v>
      </c>
      <c r="X262" s="3">
        <f t="shared" si="15"/>
        <v>6</v>
      </c>
      <c r="AA262" s="1">
        <f>$X262*IF(SUMIFS(dbP!$X:$X,dbP!$Q:$Q,$Q262,dbP!$O:$O,Items!$E$17)=0,0,SUMIFS(dbP!$Y:$Y,dbP!$Q:$Q,$Q262,dbP!$O:$O,Items!$E$17)/SUMIFS(dbP!$X:$X,dbP!$Q:$Q,$Q262,dbP!$O:$O,Items!$E$17))</f>
        <v>21109.776923076923</v>
      </c>
      <c r="AB262" s="1">
        <f>$X262*IF(SUMIFS(dbP!$X:$X,dbP!$Q:$Q,$Q262,dbP!$O:$O,Items!$E$17)=0,0,SUMIFS(dbP!$Z:$Z,dbP!$Q:$Q,$Q262,dbP!$O:$O,Items!$E$17)/SUMIFS(dbP!$X:$X,dbP!$Q:$Q,$Q262,dbP!$O:$O,Items!$E$17))</f>
        <v>3518.2961538461541</v>
      </c>
      <c r="AE262" s="31">
        <f>IF(OR(AE261=0,AE261=MAX(Items!$AC:$AC)),1,AE261+1)</f>
        <v>28</v>
      </c>
    </row>
    <row r="263" spans="1:31" x14ac:dyDescent="0.3">
      <c r="A263" s="41">
        <f>ROW()</f>
        <v>263</v>
      </c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I263" s="1" t="str">
        <f>IF(OR(U263=0,SUMIFS(Lists!$A:$A,Lists!$I:$I,$U263)=0),0,INDEX(Lists!$H:$H,SUMIFS(Lists!$A:$A,Lists!$I:$I,$U263)))</f>
        <v>Продукт-5</v>
      </c>
      <c r="O263" s="1" t="str">
        <f>IF(OR($AE263=0,SUMIFS(Items!$A:$A,Items!$AC:$AC,$AE263)=0),0,INDEX(Items!U:U,SUMIFS(Items!$A:$A,Items!$AC:$AC,$AE263)))</f>
        <v>Себестоимость продаж</v>
      </c>
      <c r="P263" s="1" t="str">
        <f>IF(OR($AE263=0,SUMIFS(Items!$A:$A,Items!$AC:$AC,$AE263)=0),0,INDEX(Items!V:V,SUMIFS(Items!$A:$A,Items!$AC:$AC,$AE263)))</f>
        <v>Затраты этапа-3 бизнес-процесса</v>
      </c>
      <c r="Q263" s="1" t="str">
        <f>IF(OR($AE263=0,SUMIFS(Items!$A:$A,Items!$AC:$AC,$AE263)=0),0,INDEX(Items!W:W,SUMIFS(Items!$A:$A,Items!$AC:$AC,$AE263)))</f>
        <v>Производственные затраты-18</v>
      </c>
      <c r="U263" s="1">
        <f t="shared" si="18"/>
        <v>5</v>
      </c>
      <c r="X263" s="3">
        <f t="shared" si="15"/>
        <v>4</v>
      </c>
      <c r="AA263" s="1">
        <f>$X263*IF(SUMIFS(dbP!$X:$X,dbP!$Q:$Q,$Q263,dbP!$O:$O,Items!$E$17)=0,0,SUMIFS(dbP!$Y:$Y,dbP!$Q:$Q,$Q263,dbP!$O:$O,Items!$E$17)/SUMIFS(dbP!$X:$X,dbP!$Q:$Q,$Q263,dbP!$O:$O,Items!$E$17))</f>
        <v>14204.44768627451</v>
      </c>
      <c r="AB263" s="1">
        <f>$X263*IF(SUMIFS(dbP!$X:$X,dbP!$Q:$Q,$Q263,dbP!$O:$O,Items!$E$17)=0,0,SUMIFS(dbP!$Z:$Z,dbP!$Q:$Q,$Q263,dbP!$O:$O,Items!$E$17)/SUMIFS(dbP!$X:$X,dbP!$Q:$Q,$Q263,dbP!$O:$O,Items!$E$17))</f>
        <v>2367.4079477124187</v>
      </c>
      <c r="AE263" s="31">
        <f>IF(OR(AE262=0,AE262=MAX(Items!$AC:$AC)),1,AE262+1)</f>
        <v>29</v>
      </c>
    </row>
    <row r="264" spans="1:31" x14ac:dyDescent="0.3">
      <c r="A264" s="41">
        <f>ROW()</f>
        <v>264</v>
      </c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I264" s="1" t="str">
        <f>IF(OR(U264=0,SUMIFS(Lists!$A:$A,Lists!$I:$I,$U264)=0),0,INDEX(Lists!$H:$H,SUMIFS(Lists!$A:$A,Lists!$I:$I,$U264)))</f>
        <v>Продукт-5</v>
      </c>
      <c r="O264" s="1" t="str">
        <f>IF(OR($AE264=0,SUMIFS(Items!$A:$A,Items!$AC:$AC,$AE264)=0),0,INDEX(Items!U:U,SUMIFS(Items!$A:$A,Items!$AC:$AC,$AE264)))</f>
        <v>Себестоимость продаж</v>
      </c>
      <c r="P264" s="1" t="str">
        <f>IF(OR($AE264=0,SUMIFS(Items!$A:$A,Items!$AC:$AC,$AE264)=0),0,INDEX(Items!V:V,SUMIFS(Items!$A:$A,Items!$AC:$AC,$AE264)))</f>
        <v>Затраты этапа-3 бизнес-процесса</v>
      </c>
      <c r="Q264" s="1" t="str">
        <f>IF(OR($AE264=0,SUMIFS(Items!$A:$A,Items!$AC:$AC,$AE264)=0),0,INDEX(Items!W:W,SUMIFS(Items!$A:$A,Items!$AC:$AC,$AE264)))</f>
        <v>Производственные затраты-19</v>
      </c>
      <c r="U264" s="1">
        <f t="shared" si="18"/>
        <v>5</v>
      </c>
      <c r="X264" s="3">
        <f t="shared" si="15"/>
        <v>2</v>
      </c>
      <c r="AA264" s="1">
        <f>$X264*IF(SUMIFS(dbP!$X:$X,dbP!$Q:$Q,$Q264,dbP!$O:$O,Items!$E$17)=0,0,SUMIFS(dbP!$Y:$Y,dbP!$Q:$Q,$Q264,dbP!$O:$O,Items!$E$17)/SUMIFS(dbP!$X:$X,dbP!$Q:$Q,$Q264,dbP!$O:$O,Items!$E$17))</f>
        <v>2175.1936644895522</v>
      </c>
      <c r="AB264" s="1">
        <f>$X264*IF(SUMIFS(dbP!$X:$X,dbP!$Q:$Q,$Q264,dbP!$O:$O,Items!$E$17)=0,0,SUMIFS(dbP!$Z:$Z,dbP!$Q:$Q,$Q264,dbP!$O:$O,Items!$E$17)/SUMIFS(dbP!$X:$X,dbP!$Q:$Q,$Q264,dbP!$O:$O,Items!$E$17))</f>
        <v>362.53227741492532</v>
      </c>
      <c r="AE264" s="31">
        <f>IF(OR(AE263=0,AE263=MAX(Items!$AC:$AC)),1,AE263+1)</f>
        <v>30</v>
      </c>
    </row>
    <row r="265" spans="1:31" x14ac:dyDescent="0.3">
      <c r="A265" s="41">
        <f>ROW()</f>
        <v>265</v>
      </c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I265" s="1" t="str">
        <f>IF(OR(U265=0,SUMIFS(Lists!$A:$A,Lists!$I:$I,$U265)=0),0,INDEX(Lists!$H:$H,SUMIFS(Lists!$A:$A,Lists!$I:$I,$U265)))</f>
        <v>Продукт-5</v>
      </c>
      <c r="O265" s="1" t="str">
        <f>IF(OR($AE265=0,SUMIFS(Items!$A:$A,Items!$AC:$AC,$AE265)=0),0,INDEX(Items!U:U,SUMIFS(Items!$A:$A,Items!$AC:$AC,$AE265)))</f>
        <v>Себестоимость продаж</v>
      </c>
      <c r="P265" s="1" t="str">
        <f>IF(OR($AE265=0,SUMIFS(Items!$A:$A,Items!$AC:$AC,$AE265)=0),0,INDEX(Items!V:V,SUMIFS(Items!$A:$A,Items!$AC:$AC,$AE265)))</f>
        <v>Затраты этапа-3 бизнес-процесса</v>
      </c>
      <c r="Q265" s="1" t="str">
        <f>IF(OR($AE265=0,SUMIFS(Items!$A:$A,Items!$AC:$AC,$AE265)=0),0,INDEX(Items!W:W,SUMIFS(Items!$A:$A,Items!$AC:$AC,$AE265)))</f>
        <v>Производственные затраты-20</v>
      </c>
      <c r="U265" s="1">
        <f t="shared" si="18"/>
        <v>5</v>
      </c>
      <c r="X265" s="3">
        <f t="shared" si="15"/>
        <v>5</v>
      </c>
      <c r="AA265" s="1">
        <f>$X265*IF(SUMIFS(dbP!$X:$X,dbP!$Q:$Q,$Q265,dbP!$O:$O,Items!$E$17)=0,0,SUMIFS(dbP!$Y:$Y,dbP!$Q:$Q,$Q265,dbP!$O:$O,Items!$E$17)/SUMIFS(dbP!$X:$X,dbP!$Q:$Q,$Q265,dbP!$O:$O,Items!$E$17))</f>
        <v>7125.7372837320563</v>
      </c>
      <c r="AB265" s="1">
        <f>$X265*IF(SUMIFS(dbP!$X:$X,dbP!$Q:$Q,$Q265,dbP!$O:$O,Items!$E$17)=0,0,SUMIFS(dbP!$Z:$Z,dbP!$Q:$Q,$Q265,dbP!$O:$O,Items!$E$17)/SUMIFS(dbP!$X:$X,dbP!$Q:$Q,$Q265,dbP!$O:$O,Items!$E$17))</f>
        <v>1187.6228806220095</v>
      </c>
      <c r="AE265" s="31">
        <f>IF(OR(AE264=0,AE264=MAX(Items!$AC:$AC)),1,AE264+1)</f>
        <v>31</v>
      </c>
    </row>
    <row r="266" spans="1:31" x14ac:dyDescent="0.3">
      <c r="A266" s="41">
        <f>ROW()</f>
        <v>266</v>
      </c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I266" s="1" t="str">
        <f>IF(OR(U266=0,SUMIFS(Lists!$A:$A,Lists!$I:$I,$U266)=0),0,INDEX(Lists!$H:$H,SUMIFS(Lists!$A:$A,Lists!$I:$I,$U266)))</f>
        <v>Продукт-5</v>
      </c>
      <c r="O266" s="1" t="str">
        <f>IF(OR($AE266=0,SUMIFS(Items!$A:$A,Items!$AC:$AC,$AE266)=0),0,INDEX(Items!U:U,SUMIFS(Items!$A:$A,Items!$AC:$AC,$AE266)))</f>
        <v>Себестоимость продаж</v>
      </c>
      <c r="P266" s="1" t="str">
        <f>IF(OR($AE266=0,SUMIFS(Items!$A:$A,Items!$AC:$AC,$AE266)=0),0,INDEX(Items!V:V,SUMIFS(Items!$A:$A,Items!$AC:$AC,$AE266)))</f>
        <v>Затраты этапа-3 бизнес-процесса</v>
      </c>
      <c r="Q266" s="1" t="str">
        <f>IF(OR($AE266=0,SUMIFS(Items!$A:$A,Items!$AC:$AC,$AE266)=0),0,INDEX(Items!W:W,SUMIFS(Items!$A:$A,Items!$AC:$AC,$AE266)))</f>
        <v>Производственные затраты-21</v>
      </c>
      <c r="U266" s="1">
        <f t="shared" si="18"/>
        <v>5</v>
      </c>
      <c r="X266" s="3">
        <f t="shared" si="15"/>
        <v>10</v>
      </c>
      <c r="AA266" s="1">
        <f>$X266*IF(SUMIFS(dbP!$X:$X,dbP!$Q:$Q,$Q266,dbP!$O:$O,Items!$E$17)=0,0,SUMIFS(dbP!$Y:$Y,dbP!$Q:$Q,$Q266,dbP!$O:$O,Items!$E$17)/SUMIFS(dbP!$X:$X,dbP!$Q:$Q,$Q266,dbP!$O:$O,Items!$E$17))</f>
        <v>40341.142992452835</v>
      </c>
      <c r="AB266" s="1">
        <f>$X266*IF(SUMIFS(dbP!$X:$X,dbP!$Q:$Q,$Q266,dbP!$O:$O,Items!$E$17)=0,0,SUMIFS(dbP!$Z:$Z,dbP!$Q:$Q,$Q266,dbP!$O:$O,Items!$E$17)/SUMIFS(dbP!$X:$X,dbP!$Q:$Q,$Q266,dbP!$O:$O,Items!$E$17))</f>
        <v>6723.5238320754725</v>
      </c>
      <c r="AE266" s="31">
        <f>IF(OR(AE265=0,AE265=MAX(Items!$AC:$AC)),1,AE265+1)</f>
        <v>32</v>
      </c>
    </row>
    <row r="267" spans="1:31" x14ac:dyDescent="0.3">
      <c r="A267" s="41">
        <f>ROW()</f>
        <v>267</v>
      </c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I267" s="1" t="str">
        <f>IF(OR(U267=0,SUMIFS(Lists!$A:$A,Lists!$I:$I,$U267)=0),0,INDEX(Lists!$H:$H,SUMIFS(Lists!$A:$A,Lists!$I:$I,$U267)))</f>
        <v>Продукт-5</v>
      </c>
      <c r="O267" s="1" t="str">
        <f>IF(OR($AE267=0,SUMIFS(Items!$A:$A,Items!$AC:$AC,$AE267)=0),0,INDEX(Items!U:U,SUMIFS(Items!$A:$A,Items!$AC:$AC,$AE267)))</f>
        <v>Себестоимость продаж</v>
      </c>
      <c r="P267" s="1" t="str">
        <f>IF(OR($AE267=0,SUMIFS(Items!$A:$A,Items!$AC:$AC,$AE267)=0),0,INDEX(Items!V:V,SUMIFS(Items!$A:$A,Items!$AC:$AC,$AE267)))</f>
        <v>Затраты этапа-3 бизнес-процесса</v>
      </c>
      <c r="Q267" s="1" t="str">
        <f>IF(OR($AE267=0,SUMIFS(Items!$A:$A,Items!$AC:$AC,$AE267)=0),0,INDEX(Items!W:W,SUMIFS(Items!$A:$A,Items!$AC:$AC,$AE267)))</f>
        <v>Производственные затраты-22</v>
      </c>
      <c r="U267" s="1">
        <f t="shared" si="18"/>
        <v>5</v>
      </c>
      <c r="X267" s="3">
        <f t="shared" si="15"/>
        <v>6</v>
      </c>
      <c r="AA267" s="1">
        <f>$X267*IF(SUMIFS(dbP!$X:$X,dbP!$Q:$Q,$Q267,dbP!$O:$O,Items!$E$17)=0,0,SUMIFS(dbP!$Y:$Y,dbP!$Q:$Q,$Q267,dbP!$O:$O,Items!$E$17)/SUMIFS(dbP!$X:$X,dbP!$Q:$Q,$Q267,dbP!$O:$O,Items!$E$17))</f>
        <v>32122.779998338465</v>
      </c>
      <c r="AB267" s="1">
        <f>$X267*IF(SUMIFS(dbP!$X:$X,dbP!$Q:$Q,$Q267,dbP!$O:$O,Items!$E$17)=0,0,SUMIFS(dbP!$Z:$Z,dbP!$Q:$Q,$Q267,dbP!$O:$O,Items!$E$17)/SUMIFS(dbP!$X:$X,dbP!$Q:$Q,$Q267,dbP!$O:$O,Items!$E$17))</f>
        <v>5353.7966663897441</v>
      </c>
      <c r="AE267" s="31">
        <f>IF(OR(AE266=0,AE266=MAX(Items!$AC:$AC)),1,AE266+1)</f>
        <v>33</v>
      </c>
    </row>
    <row r="268" spans="1:31" x14ac:dyDescent="0.3">
      <c r="A268" s="41">
        <f>ROW()</f>
        <v>268</v>
      </c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I268" s="1" t="str">
        <f>IF(OR(U268=0,SUMIFS(Lists!$A:$A,Lists!$I:$I,$U268)=0),0,INDEX(Lists!$H:$H,SUMIFS(Lists!$A:$A,Lists!$I:$I,$U268)))</f>
        <v>Продукт-5</v>
      </c>
      <c r="O268" s="1" t="str">
        <f>IF(OR($AE268=0,SUMIFS(Items!$A:$A,Items!$AC:$AC,$AE268)=0),0,INDEX(Items!U:U,SUMIFS(Items!$A:$A,Items!$AC:$AC,$AE268)))</f>
        <v>Себестоимость продаж</v>
      </c>
      <c r="P268" s="1" t="str">
        <f>IF(OR($AE268=0,SUMIFS(Items!$A:$A,Items!$AC:$AC,$AE268)=0),0,INDEX(Items!V:V,SUMIFS(Items!$A:$A,Items!$AC:$AC,$AE268)))</f>
        <v>Затраты этапа-3 бизнес-процесса</v>
      </c>
      <c r="Q268" s="1" t="str">
        <f>IF(OR($AE268=0,SUMIFS(Items!$A:$A,Items!$AC:$AC,$AE268)=0),0,INDEX(Items!W:W,SUMIFS(Items!$A:$A,Items!$AC:$AC,$AE268)))</f>
        <v>Производственные затраты-23</v>
      </c>
      <c r="U268" s="1">
        <f t="shared" si="18"/>
        <v>5</v>
      </c>
      <c r="X268" s="3">
        <f t="shared" si="15"/>
        <v>92</v>
      </c>
      <c r="AA268" s="1">
        <f>$X268*IF(SUMIFS(dbP!$X:$X,dbP!$Q:$Q,$Q268,dbP!$O:$O,Items!$E$17)=0,0,SUMIFS(dbP!$Y:$Y,dbP!$Q:$Q,$Q268,dbP!$O:$O,Items!$E$17)/SUMIFS(dbP!$X:$X,dbP!$Q:$Q,$Q268,dbP!$O:$O,Items!$E$17))</f>
        <v>79043.104477611938</v>
      </c>
      <c r="AB268" s="1">
        <f>$X268*IF(SUMIFS(dbP!$X:$X,dbP!$Q:$Q,$Q268,dbP!$O:$O,Items!$E$17)=0,0,SUMIFS(dbP!$Z:$Z,dbP!$Q:$Q,$Q268,dbP!$O:$O,Items!$E$17)/SUMIFS(dbP!$X:$X,dbP!$Q:$Q,$Q268,dbP!$O:$O,Items!$E$17))</f>
        <v>13173.850746268656</v>
      </c>
      <c r="AE268" s="31">
        <f>IF(OR(AE267=0,AE267=MAX(Items!$AC:$AC)),1,AE267+1)</f>
        <v>34</v>
      </c>
    </row>
    <row r="269" spans="1:31" x14ac:dyDescent="0.3">
      <c r="A269" s="41">
        <f>ROW()</f>
        <v>269</v>
      </c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I269" s="1" t="str">
        <f>IF(OR(U269=0,SUMIFS(Lists!$A:$A,Lists!$I:$I,$U269)=0),0,INDEX(Lists!$H:$H,SUMIFS(Lists!$A:$A,Lists!$I:$I,$U269)))</f>
        <v>Продукт-5</v>
      </c>
      <c r="O269" s="1" t="str">
        <f>IF(OR($AE269=0,SUMIFS(Items!$A:$A,Items!$AC:$AC,$AE269)=0),0,INDEX(Items!U:U,SUMIFS(Items!$A:$A,Items!$AC:$AC,$AE269)))</f>
        <v>Себестоимость продаж</v>
      </c>
      <c r="P269" s="1" t="str">
        <f>IF(OR($AE269=0,SUMIFS(Items!$A:$A,Items!$AC:$AC,$AE269)=0),0,INDEX(Items!V:V,SUMIFS(Items!$A:$A,Items!$AC:$AC,$AE269)))</f>
        <v>Затраты этапа-3 бизнес-процесса</v>
      </c>
      <c r="Q269" s="1" t="str">
        <f>IF(OR($AE269=0,SUMIFS(Items!$A:$A,Items!$AC:$AC,$AE269)=0),0,INDEX(Items!W:W,SUMIFS(Items!$A:$A,Items!$AC:$AC,$AE269)))</f>
        <v>Производственные затраты-24</v>
      </c>
      <c r="U269" s="1">
        <f t="shared" si="18"/>
        <v>5</v>
      </c>
      <c r="X269" s="3">
        <f t="shared" si="15"/>
        <v>7</v>
      </c>
      <c r="AA269" s="1">
        <f>$X269*IF(SUMIFS(dbP!$X:$X,dbP!$Q:$Q,$Q269,dbP!$O:$O,Items!$E$17)=0,0,SUMIFS(dbP!$Y:$Y,dbP!$Q:$Q,$Q269,dbP!$O:$O,Items!$E$17)/SUMIFS(dbP!$X:$X,dbP!$Q:$Q,$Q269,dbP!$O:$O,Items!$E$17))</f>
        <v>9949.3333333333321</v>
      </c>
      <c r="AB269" s="1">
        <f>$X269*IF(SUMIFS(dbP!$X:$X,dbP!$Q:$Q,$Q269,dbP!$O:$O,Items!$E$17)=0,0,SUMIFS(dbP!$Z:$Z,dbP!$Q:$Q,$Q269,dbP!$O:$O,Items!$E$17)/SUMIFS(dbP!$X:$X,dbP!$Q:$Q,$Q269,dbP!$O:$O,Items!$E$17))</f>
        <v>1658.2222222222222</v>
      </c>
      <c r="AE269" s="31">
        <f>IF(OR(AE268=0,AE268=MAX(Items!$AC:$AC)),1,AE268+1)</f>
        <v>35</v>
      </c>
    </row>
    <row r="270" spans="1:31" x14ac:dyDescent="0.3">
      <c r="A270" s="41">
        <f>ROW()</f>
        <v>270</v>
      </c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I270" s="1" t="str">
        <f>IF(OR(U270=0,SUMIFS(Lists!$A:$A,Lists!$I:$I,$U270)=0),0,INDEX(Lists!$H:$H,SUMIFS(Lists!$A:$A,Lists!$I:$I,$U270)))</f>
        <v>Продукт-5</v>
      </c>
      <c r="O270" s="1" t="str">
        <f>IF(OR($AE270=0,SUMIFS(Items!$A:$A,Items!$AC:$AC,$AE270)=0),0,INDEX(Items!U:U,SUMIFS(Items!$A:$A,Items!$AC:$AC,$AE270)))</f>
        <v>Себестоимость продаж</v>
      </c>
      <c r="P270" s="1" t="str">
        <f>IF(OR($AE270=0,SUMIFS(Items!$A:$A,Items!$AC:$AC,$AE270)=0),0,INDEX(Items!V:V,SUMIFS(Items!$A:$A,Items!$AC:$AC,$AE270)))</f>
        <v>Затраты этапа-3 бизнес-процесса</v>
      </c>
      <c r="Q270" s="1" t="str">
        <f>IF(OR($AE270=0,SUMIFS(Items!$A:$A,Items!$AC:$AC,$AE270)=0),0,INDEX(Items!W:W,SUMIFS(Items!$A:$A,Items!$AC:$AC,$AE270)))</f>
        <v>Производственные затраты-25</v>
      </c>
      <c r="U270" s="1">
        <f t="shared" si="18"/>
        <v>5</v>
      </c>
      <c r="X270" s="3">
        <f t="shared" ref="X270" si="19">X259-1</f>
        <v>6</v>
      </c>
      <c r="AA270" s="1">
        <f>$X270*IF(SUMIFS(dbP!$X:$X,dbP!$Q:$Q,$Q270,dbP!$O:$O,Items!$E$17)=0,0,SUMIFS(dbP!$Y:$Y,dbP!$Q:$Q,$Q270,dbP!$O:$O,Items!$E$17)/SUMIFS(dbP!$X:$X,dbP!$Q:$Q,$Q270,dbP!$O:$O,Items!$E$17))</f>
        <v>15500.377358490565</v>
      </c>
      <c r="AB270" s="1">
        <f>$X270*IF(SUMIFS(dbP!$X:$X,dbP!$Q:$Q,$Q270,dbP!$O:$O,Items!$E$17)=0,0,SUMIFS(dbP!$Z:$Z,dbP!$Q:$Q,$Q270,dbP!$O:$O,Items!$E$17)/SUMIFS(dbP!$X:$X,dbP!$Q:$Q,$Q270,dbP!$O:$O,Items!$E$17))</f>
        <v>2583.3962264150946</v>
      </c>
      <c r="AE270" s="31">
        <f>IF(OR(AE269=0,AE269=MAX(Items!$AC:$AC)),1,AE269+1)</f>
        <v>36</v>
      </c>
    </row>
    <row r="271" spans="1:31" x14ac:dyDescent="0.3">
      <c r="A271" s="41">
        <f>ROW()</f>
        <v>271</v>
      </c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I271" s="1" t="str">
        <f>IF(OR(U271=0,SUMIFS(Lists!$A:$A,Lists!$I:$I,$U271)=0),0,INDEX(Lists!$H:$H,SUMIFS(Lists!$A:$A,Lists!$I:$I,$U271)))</f>
        <v>Продукт-5</v>
      </c>
      <c r="O271" s="1" t="str">
        <f>IF(OR($AE271=0,SUMIFS(Items!$A:$A,Items!$AC:$AC,$AE271)=0),0,INDEX(Items!U:U,SUMIFS(Items!$A:$A,Items!$AC:$AC,$AE271)))</f>
        <v>Себестоимость продаж</v>
      </c>
      <c r="P271" s="1" t="str">
        <f>IF(OR($AE271=0,SUMIFS(Items!$A:$A,Items!$AC:$AC,$AE271)=0),0,INDEX(Items!V:V,SUMIFS(Items!$A:$A,Items!$AC:$AC,$AE271)))</f>
        <v>Затраты этапа-3 бизнес-процесса</v>
      </c>
      <c r="Q271" s="1" t="str">
        <f>IF(OR($AE271=0,SUMIFS(Items!$A:$A,Items!$AC:$AC,$AE271)=0),0,INDEX(Items!W:W,SUMIFS(Items!$A:$A,Items!$AC:$AC,$AE271)))</f>
        <v>Производственные затраты-26</v>
      </c>
      <c r="U271" s="1">
        <f t="shared" si="18"/>
        <v>5</v>
      </c>
      <c r="X271" s="3">
        <f t="shared" si="16"/>
        <v>3</v>
      </c>
      <c r="AA271" s="1">
        <f>$X271*IF(SUMIFS(dbP!$X:$X,dbP!$Q:$Q,$Q271,dbP!$O:$O,Items!$E$17)=0,0,SUMIFS(dbP!$Y:$Y,dbP!$Q:$Q,$Q271,dbP!$O:$O,Items!$E$17)/SUMIFS(dbP!$X:$X,dbP!$Q:$Q,$Q271,dbP!$O:$O,Items!$E$17))</f>
        <v>2660.8792352941182</v>
      </c>
      <c r="AB271" s="1">
        <f>$X271*IF(SUMIFS(dbP!$X:$X,dbP!$Q:$Q,$Q271,dbP!$O:$O,Items!$E$17)=0,0,SUMIFS(dbP!$Z:$Z,dbP!$Q:$Q,$Q271,dbP!$O:$O,Items!$E$17)/SUMIFS(dbP!$X:$X,dbP!$Q:$Q,$Q271,dbP!$O:$O,Items!$E$17))</f>
        <v>443.47987254901966</v>
      </c>
      <c r="AE271" s="31">
        <f>IF(OR(AE270=0,AE270=MAX(Items!$AC:$AC)),1,AE270+1)</f>
        <v>37</v>
      </c>
    </row>
    <row r="272" spans="1:31" x14ac:dyDescent="0.3">
      <c r="A272" s="41">
        <f>ROW()</f>
        <v>272</v>
      </c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I272" s="1" t="str">
        <f>IF(OR(U272=0,SUMIFS(Lists!$A:$A,Lists!$I:$I,$U272)=0),0,INDEX(Lists!$H:$H,SUMIFS(Lists!$A:$A,Lists!$I:$I,$U272)))</f>
        <v>Продукт-5</v>
      </c>
      <c r="O272" s="1" t="str">
        <f>IF(OR($AE272=0,SUMIFS(Items!$A:$A,Items!$AC:$AC,$AE272)=0),0,INDEX(Items!U:U,SUMIFS(Items!$A:$A,Items!$AC:$AC,$AE272)))</f>
        <v>Себестоимость продаж</v>
      </c>
      <c r="P272" s="1" t="str">
        <f>IF(OR($AE272=0,SUMIFS(Items!$A:$A,Items!$AC:$AC,$AE272)=0),0,INDEX(Items!V:V,SUMIFS(Items!$A:$A,Items!$AC:$AC,$AE272)))</f>
        <v>Затраты этапа-3 бизнес-процесса</v>
      </c>
      <c r="Q272" s="1" t="str">
        <f>IF(OR($AE272=0,SUMIFS(Items!$A:$A,Items!$AC:$AC,$AE272)=0),0,INDEX(Items!W:W,SUMIFS(Items!$A:$A,Items!$AC:$AC,$AE272)))</f>
        <v>Производственные затраты-27</v>
      </c>
      <c r="U272" s="1">
        <f t="shared" si="18"/>
        <v>5</v>
      </c>
      <c r="X272" s="3">
        <f t="shared" si="16"/>
        <v>1</v>
      </c>
      <c r="AA272" s="1">
        <f>$X272*IF(SUMIFS(dbP!$X:$X,dbP!$Q:$Q,$Q272,dbP!$O:$O,Items!$E$17)=0,0,SUMIFS(dbP!$Y:$Y,dbP!$Q:$Q,$Q272,dbP!$O:$O,Items!$E$17)/SUMIFS(dbP!$X:$X,dbP!$Q:$Q,$Q272,dbP!$O:$O,Items!$E$17))</f>
        <v>987.66212807881777</v>
      </c>
      <c r="AB272" s="1">
        <f>$X272*IF(SUMIFS(dbP!$X:$X,dbP!$Q:$Q,$Q272,dbP!$O:$O,Items!$E$17)=0,0,SUMIFS(dbP!$Z:$Z,dbP!$Q:$Q,$Q272,dbP!$O:$O,Items!$E$17)/SUMIFS(dbP!$X:$X,dbP!$Q:$Q,$Q272,dbP!$O:$O,Items!$E$17))</f>
        <v>164.61035467980295</v>
      </c>
      <c r="AE272" s="31">
        <f>IF(OR(AE271=0,AE271=MAX(Items!$AC:$AC)),1,AE271+1)</f>
        <v>38</v>
      </c>
    </row>
    <row r="273" spans="1:31" x14ac:dyDescent="0.3">
      <c r="A273" s="41">
        <f>ROW()</f>
        <v>273</v>
      </c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I273" s="1" t="str">
        <f>IF(OR(U273=0,SUMIFS(Lists!$A:$A,Lists!$I:$I,$U273)=0),0,INDEX(Lists!$H:$H,SUMIFS(Lists!$A:$A,Lists!$I:$I,$U273)))</f>
        <v>Продукт-5</v>
      </c>
      <c r="O273" s="1" t="str">
        <f>IF(OR($AE273=0,SUMIFS(Items!$A:$A,Items!$AC:$AC,$AE273)=0),0,INDEX(Items!U:U,SUMIFS(Items!$A:$A,Items!$AC:$AC,$AE273)))</f>
        <v>Себестоимость продаж</v>
      </c>
      <c r="P273" s="1" t="str">
        <f>IF(OR($AE273=0,SUMIFS(Items!$A:$A,Items!$AC:$AC,$AE273)=0),0,INDEX(Items!V:V,SUMIFS(Items!$A:$A,Items!$AC:$AC,$AE273)))</f>
        <v>Затраты этапа-4 бизнес-процесса</v>
      </c>
      <c r="Q273" s="1" t="str">
        <f>IF(OR($AE273=0,SUMIFS(Items!$A:$A,Items!$AC:$AC,$AE273)=0),0,INDEX(Items!W:W,SUMIFS(Items!$A:$A,Items!$AC:$AC,$AE273)))</f>
        <v>Производственные затраты-28</v>
      </c>
      <c r="U273" s="1">
        <f t="shared" si="18"/>
        <v>5</v>
      </c>
      <c r="X273" s="3">
        <f t="shared" si="16"/>
        <v>5</v>
      </c>
      <c r="AA273" s="1">
        <f>$X273*IF(SUMIFS(dbP!$X:$X,dbP!$Q:$Q,$Q273,dbP!$O:$O,Items!$E$17)=0,0,SUMIFS(dbP!$Y:$Y,dbP!$Q:$Q,$Q273,dbP!$O:$O,Items!$E$17)/SUMIFS(dbP!$X:$X,dbP!$Q:$Q,$Q273,dbP!$O:$O,Items!$E$17))</f>
        <v>19399.157068965513</v>
      </c>
      <c r="AB273" s="1">
        <f>$X273*IF(SUMIFS(dbP!$X:$X,dbP!$Q:$Q,$Q273,dbP!$O:$O,Items!$E$17)=0,0,SUMIFS(dbP!$Z:$Z,dbP!$Q:$Q,$Q273,dbP!$O:$O,Items!$E$17)/SUMIFS(dbP!$X:$X,dbP!$Q:$Q,$Q273,dbP!$O:$O,Items!$E$17))</f>
        <v>3233.1928448275862</v>
      </c>
      <c r="AE273" s="31">
        <f>IF(OR(AE272=0,AE272=MAX(Items!$AC:$AC)),1,AE272+1)</f>
        <v>39</v>
      </c>
    </row>
    <row r="274" spans="1:31" x14ac:dyDescent="0.3">
      <c r="A274" s="41">
        <f>ROW()</f>
        <v>274</v>
      </c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I274" s="1" t="str">
        <f>IF(OR(U274=0,SUMIFS(Lists!$A:$A,Lists!$I:$I,$U274)=0),0,INDEX(Lists!$H:$H,SUMIFS(Lists!$A:$A,Lists!$I:$I,$U274)))</f>
        <v>Продукт-5</v>
      </c>
      <c r="O274" s="1" t="str">
        <f>IF(OR($AE274=0,SUMIFS(Items!$A:$A,Items!$AC:$AC,$AE274)=0),0,INDEX(Items!U:U,SUMIFS(Items!$A:$A,Items!$AC:$AC,$AE274)))</f>
        <v>Себестоимость продаж</v>
      </c>
      <c r="P274" s="1" t="str">
        <f>IF(OR($AE274=0,SUMIFS(Items!$A:$A,Items!$AC:$AC,$AE274)=0),0,INDEX(Items!V:V,SUMIFS(Items!$A:$A,Items!$AC:$AC,$AE274)))</f>
        <v>Затраты этапа-4 бизнес-процесса</v>
      </c>
      <c r="Q274" s="1" t="str">
        <f>IF(OR($AE274=0,SUMIFS(Items!$A:$A,Items!$AC:$AC,$AE274)=0),0,INDEX(Items!W:W,SUMIFS(Items!$A:$A,Items!$AC:$AC,$AE274)))</f>
        <v>Производственные затраты-29</v>
      </c>
      <c r="U274" s="1">
        <f t="shared" si="18"/>
        <v>5</v>
      </c>
      <c r="X274" s="3">
        <f t="shared" si="16"/>
        <v>3</v>
      </c>
      <c r="AA274" s="1">
        <f>$X274*IF(SUMIFS(dbP!$X:$X,dbP!$Q:$Q,$Q274,dbP!$O:$O,Items!$E$17)=0,0,SUMIFS(dbP!$Y:$Y,dbP!$Q:$Q,$Q274,dbP!$O:$O,Items!$E$17)/SUMIFS(dbP!$X:$X,dbP!$Q:$Q,$Q274,dbP!$O:$O,Items!$E$17))</f>
        <v>10984.548272727272</v>
      </c>
      <c r="AB274" s="1">
        <f>$X274*IF(SUMIFS(dbP!$X:$X,dbP!$Q:$Q,$Q274,dbP!$O:$O,Items!$E$17)=0,0,SUMIFS(dbP!$Z:$Z,dbP!$Q:$Q,$Q274,dbP!$O:$O,Items!$E$17)/SUMIFS(dbP!$X:$X,dbP!$Q:$Q,$Q274,dbP!$O:$O,Items!$E$17))</f>
        <v>1830.7580454545459</v>
      </c>
      <c r="AE274" s="31">
        <f>IF(OR(AE273=0,AE273=MAX(Items!$AC:$AC)),1,AE273+1)</f>
        <v>40</v>
      </c>
    </row>
    <row r="275" spans="1:31" x14ac:dyDescent="0.3">
      <c r="A275" s="41">
        <f>ROW()</f>
        <v>275</v>
      </c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I275" s="1" t="str">
        <f>IF(OR(U275=0,SUMIFS(Lists!$A:$A,Lists!$I:$I,$U275)=0),0,INDEX(Lists!$H:$H,SUMIFS(Lists!$A:$A,Lists!$I:$I,$U275)))</f>
        <v>Продукт-5</v>
      </c>
      <c r="O275" s="1" t="str">
        <f>IF(OR($AE275=0,SUMIFS(Items!$A:$A,Items!$AC:$AC,$AE275)=0),0,INDEX(Items!U:U,SUMIFS(Items!$A:$A,Items!$AC:$AC,$AE275)))</f>
        <v>Себестоимость продаж</v>
      </c>
      <c r="P275" s="1" t="str">
        <f>IF(OR($AE275=0,SUMIFS(Items!$A:$A,Items!$AC:$AC,$AE275)=0),0,INDEX(Items!V:V,SUMIFS(Items!$A:$A,Items!$AC:$AC,$AE275)))</f>
        <v>Затраты этапа-4 бизнес-процесса</v>
      </c>
      <c r="Q275" s="1" t="str">
        <f>IF(OR($AE275=0,SUMIFS(Items!$A:$A,Items!$AC:$AC,$AE275)=0),0,INDEX(Items!W:W,SUMIFS(Items!$A:$A,Items!$AC:$AC,$AE275)))</f>
        <v>Производственные затраты-30</v>
      </c>
      <c r="U275" s="1">
        <f t="shared" si="18"/>
        <v>5</v>
      </c>
      <c r="X275" s="3">
        <f t="shared" si="16"/>
        <v>1</v>
      </c>
      <c r="AA275" s="1">
        <f>$X275*IF(SUMIFS(dbP!$X:$X,dbP!$Q:$Q,$Q275,dbP!$O:$O,Items!$E$17)=0,0,SUMIFS(dbP!$Y:$Y,dbP!$Q:$Q,$Q275,dbP!$O:$O,Items!$E$17)/SUMIFS(dbP!$X:$X,dbP!$Q:$Q,$Q275,dbP!$O:$O,Items!$E$17))</f>
        <v>1058.9185953360407</v>
      </c>
      <c r="AB275" s="1">
        <f>$X275*IF(SUMIFS(dbP!$X:$X,dbP!$Q:$Q,$Q275,dbP!$O:$O,Items!$E$17)=0,0,SUMIFS(dbP!$Z:$Z,dbP!$Q:$Q,$Q275,dbP!$O:$O,Items!$E$17)/SUMIFS(dbP!$X:$X,dbP!$Q:$Q,$Q275,dbP!$O:$O,Items!$E$17))</f>
        <v>176.48643255600678</v>
      </c>
      <c r="AE275" s="31">
        <f>IF(OR(AE274=0,AE274=MAX(Items!$AC:$AC)),1,AE274+1)</f>
        <v>41</v>
      </c>
    </row>
    <row r="276" spans="1:31" x14ac:dyDescent="0.3">
      <c r="A276" s="41">
        <f>ROW()</f>
        <v>276</v>
      </c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I276" s="1" t="str">
        <f>IF(OR(U276=0,SUMIFS(Lists!$A:$A,Lists!$I:$I,$U276)=0),0,INDEX(Lists!$H:$H,SUMIFS(Lists!$A:$A,Lists!$I:$I,$U276)))</f>
        <v>Продукт-5</v>
      </c>
      <c r="O276" s="1" t="str">
        <f>IF(OR($AE276=0,SUMIFS(Items!$A:$A,Items!$AC:$AC,$AE276)=0),0,INDEX(Items!U:U,SUMIFS(Items!$A:$A,Items!$AC:$AC,$AE276)))</f>
        <v>Себестоимость продаж</v>
      </c>
      <c r="P276" s="1" t="str">
        <f>IF(OR($AE276=0,SUMIFS(Items!$A:$A,Items!$AC:$AC,$AE276)=0),0,INDEX(Items!V:V,SUMIFS(Items!$A:$A,Items!$AC:$AC,$AE276)))</f>
        <v>Затраты этапа-4 бизнес-процесса</v>
      </c>
      <c r="Q276" s="1" t="str">
        <f>IF(OR($AE276=0,SUMIFS(Items!$A:$A,Items!$AC:$AC,$AE276)=0),0,INDEX(Items!W:W,SUMIFS(Items!$A:$A,Items!$AC:$AC,$AE276)))</f>
        <v>Производственные затраты-31</v>
      </c>
      <c r="U276" s="1">
        <f t="shared" si="18"/>
        <v>5</v>
      </c>
      <c r="X276" s="3">
        <f t="shared" si="16"/>
        <v>4</v>
      </c>
      <c r="AA276" s="1">
        <f>$X276*IF(SUMIFS(dbP!$X:$X,dbP!$Q:$Q,$Q276,dbP!$O:$O,Items!$E$17)=0,0,SUMIFS(dbP!$Y:$Y,dbP!$Q:$Q,$Q276,dbP!$O:$O,Items!$E$17)/SUMIFS(dbP!$X:$X,dbP!$Q:$Q,$Q276,dbP!$O:$O,Items!$E$17))</f>
        <v>7317.4027842141732</v>
      </c>
      <c r="AB276" s="1">
        <f>$X276*IF(SUMIFS(dbP!$X:$X,dbP!$Q:$Q,$Q276,dbP!$O:$O,Items!$E$17)=0,0,SUMIFS(dbP!$Z:$Z,dbP!$Q:$Q,$Q276,dbP!$O:$O,Items!$E$17)/SUMIFS(dbP!$X:$X,dbP!$Q:$Q,$Q276,dbP!$O:$O,Items!$E$17))</f>
        <v>1219.5671307023622</v>
      </c>
      <c r="AE276" s="31">
        <f>IF(OR(AE275=0,AE275=MAX(Items!$AC:$AC)),1,AE275+1)</f>
        <v>42</v>
      </c>
    </row>
    <row r="277" spans="1:31" x14ac:dyDescent="0.3">
      <c r="A277" s="41">
        <f>ROW()</f>
        <v>277</v>
      </c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I277" s="1" t="str">
        <f>IF(OR(U277=0,SUMIFS(Lists!$A:$A,Lists!$I:$I,$U277)=0),0,INDEX(Lists!$H:$H,SUMIFS(Lists!$A:$A,Lists!$I:$I,$U277)))</f>
        <v>Продукт-5</v>
      </c>
      <c r="O277" s="1" t="str">
        <f>IF(OR($AE277=0,SUMIFS(Items!$A:$A,Items!$AC:$AC,$AE277)=0),0,INDEX(Items!U:U,SUMIFS(Items!$A:$A,Items!$AC:$AC,$AE277)))</f>
        <v>Себестоимость продаж</v>
      </c>
      <c r="P277" s="1" t="str">
        <f>IF(OR($AE277=0,SUMIFS(Items!$A:$A,Items!$AC:$AC,$AE277)=0),0,INDEX(Items!V:V,SUMIFS(Items!$A:$A,Items!$AC:$AC,$AE277)))</f>
        <v>Затраты этапа-4 бизнес-процесса</v>
      </c>
      <c r="Q277" s="1" t="str">
        <f>IF(OR($AE277=0,SUMIFS(Items!$A:$A,Items!$AC:$AC,$AE277)=0),0,INDEX(Items!W:W,SUMIFS(Items!$A:$A,Items!$AC:$AC,$AE277)))</f>
        <v>Производственные затраты-32</v>
      </c>
      <c r="U277" s="1">
        <f t="shared" si="18"/>
        <v>5</v>
      </c>
      <c r="X277" s="3">
        <f t="shared" si="16"/>
        <v>9</v>
      </c>
      <c r="AA277" s="1">
        <f>$X277*IF(SUMIFS(dbP!$X:$X,dbP!$Q:$Q,$Q277,dbP!$O:$O,Items!$E$17)=0,0,SUMIFS(dbP!$Y:$Y,dbP!$Q:$Q,$Q277,dbP!$O:$O,Items!$E$17)/SUMIFS(dbP!$X:$X,dbP!$Q:$Q,$Q277,dbP!$O:$O,Items!$E$17))</f>
        <v>39447.586675170001</v>
      </c>
      <c r="AB277" s="1">
        <f>$X277*IF(SUMIFS(dbP!$X:$X,dbP!$Q:$Q,$Q277,dbP!$O:$O,Items!$E$17)=0,0,SUMIFS(dbP!$Z:$Z,dbP!$Q:$Q,$Q277,dbP!$O:$O,Items!$E$17)/SUMIFS(dbP!$X:$X,dbP!$Q:$Q,$Q277,dbP!$O:$O,Items!$E$17))</f>
        <v>6574.5977791949999</v>
      </c>
      <c r="AE277" s="31">
        <f>IF(OR(AE276=0,AE276=MAX(Items!$AC:$AC)),1,AE276+1)</f>
        <v>43</v>
      </c>
    </row>
    <row r="278" spans="1:31" x14ac:dyDescent="0.3">
      <c r="A278" s="41">
        <f>ROW()</f>
        <v>278</v>
      </c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I278" s="1" t="str">
        <f>IF(OR(U278=0,SUMIFS(Lists!$A:$A,Lists!$I:$I,$U278)=0),0,INDEX(Lists!$H:$H,SUMIFS(Lists!$A:$A,Lists!$I:$I,$U278)))</f>
        <v>Продукт-5</v>
      </c>
      <c r="O278" s="1" t="str">
        <f>IF(OR($AE278=0,SUMIFS(Items!$A:$A,Items!$AC:$AC,$AE278)=0),0,INDEX(Items!U:U,SUMIFS(Items!$A:$A,Items!$AC:$AC,$AE278)))</f>
        <v>Себестоимость продаж</v>
      </c>
      <c r="P278" s="1" t="str">
        <f>IF(OR($AE278=0,SUMIFS(Items!$A:$A,Items!$AC:$AC,$AE278)=0),0,INDEX(Items!V:V,SUMIFS(Items!$A:$A,Items!$AC:$AC,$AE278)))</f>
        <v>Затраты этапа-4 бизнес-процесса</v>
      </c>
      <c r="Q278" s="1" t="str">
        <f>IF(OR($AE278=0,SUMIFS(Items!$A:$A,Items!$AC:$AC,$AE278)=0),0,INDEX(Items!W:W,SUMIFS(Items!$A:$A,Items!$AC:$AC,$AE278)))</f>
        <v>Производственные затраты-33</v>
      </c>
      <c r="U278" s="1">
        <f t="shared" si="18"/>
        <v>5</v>
      </c>
      <c r="X278" s="3">
        <f t="shared" si="16"/>
        <v>5</v>
      </c>
      <c r="AA278" s="1">
        <f>$X278*IF(SUMIFS(dbP!$X:$X,dbP!$Q:$Q,$Q278,dbP!$O:$O,Items!$E$17)=0,0,SUMIFS(dbP!$Y:$Y,dbP!$Q:$Q,$Q278,dbP!$O:$O,Items!$E$17)/SUMIFS(dbP!$X:$X,dbP!$Q:$Q,$Q278,dbP!$O:$O,Items!$E$17))</f>
        <v>7801.5731400495879</v>
      </c>
      <c r="AB278" s="1">
        <f>$X278*IF(SUMIFS(dbP!$X:$X,dbP!$Q:$Q,$Q278,dbP!$O:$O,Items!$E$17)=0,0,SUMIFS(dbP!$Z:$Z,dbP!$Q:$Q,$Q278,dbP!$O:$O,Items!$E$17)/SUMIFS(dbP!$X:$X,dbP!$Q:$Q,$Q278,dbP!$O:$O,Items!$E$17))</f>
        <v>1300.2621900082647</v>
      </c>
      <c r="AE278" s="31">
        <f>IF(OR(AE277=0,AE277=MAX(Items!$AC:$AC)),1,AE277+1)</f>
        <v>44</v>
      </c>
    </row>
    <row r="279" spans="1:31" x14ac:dyDescent="0.3">
      <c r="A279" s="41">
        <f>ROW()</f>
        <v>279</v>
      </c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I279" s="1" t="str">
        <f>IF(OR(U279=0,SUMIFS(Lists!$A:$A,Lists!$I:$I,$U279)=0),0,INDEX(Lists!$H:$H,SUMIFS(Lists!$A:$A,Lists!$I:$I,$U279)))</f>
        <v>Продукт-5</v>
      </c>
      <c r="O279" s="1" t="str">
        <f>IF(OR($AE279=0,SUMIFS(Items!$A:$A,Items!$AC:$AC,$AE279)=0),0,INDEX(Items!U:U,SUMIFS(Items!$A:$A,Items!$AC:$AC,$AE279)))</f>
        <v>Себестоимость продаж</v>
      </c>
      <c r="P279" s="1" t="str">
        <f>IF(OR($AE279=0,SUMIFS(Items!$A:$A,Items!$AC:$AC,$AE279)=0),0,INDEX(Items!V:V,SUMIFS(Items!$A:$A,Items!$AC:$AC,$AE279)))</f>
        <v>Затраты этапа-4 бизнес-процесса</v>
      </c>
      <c r="Q279" s="1" t="str">
        <f>IF(OR($AE279=0,SUMIFS(Items!$A:$A,Items!$AC:$AC,$AE279)=0),0,INDEX(Items!W:W,SUMIFS(Items!$A:$A,Items!$AC:$AC,$AE279)))</f>
        <v>Производственные затраты-34</v>
      </c>
      <c r="U279" s="1">
        <f t="shared" si="18"/>
        <v>5</v>
      </c>
      <c r="X279" s="3">
        <f t="shared" si="16"/>
        <v>91</v>
      </c>
      <c r="AA279" s="1">
        <f>$X279*IF(SUMIFS(dbP!$X:$X,dbP!$Q:$Q,$Q279,dbP!$O:$O,Items!$E$17)=0,0,SUMIFS(dbP!$Y:$Y,dbP!$Q:$Q,$Q279,dbP!$O:$O,Items!$E$17)/SUMIFS(dbP!$X:$X,dbP!$Q:$Q,$Q279,dbP!$O:$O,Items!$E$17))</f>
        <v>51585.268292682922</v>
      </c>
      <c r="AB279" s="1">
        <f>$X279*IF(SUMIFS(dbP!$X:$X,dbP!$Q:$Q,$Q279,dbP!$O:$O,Items!$E$17)=0,0,SUMIFS(dbP!$Z:$Z,dbP!$Q:$Q,$Q279,dbP!$O:$O,Items!$E$17)/SUMIFS(dbP!$X:$X,dbP!$Q:$Q,$Q279,dbP!$O:$O,Items!$E$17))</f>
        <v>8597.5447154471549</v>
      </c>
      <c r="AE279" s="31">
        <f>IF(OR(AE278=0,AE278=MAX(Items!$AC:$AC)),1,AE278+1)</f>
        <v>45</v>
      </c>
    </row>
    <row r="280" spans="1:31" x14ac:dyDescent="0.3">
      <c r="A280" s="41">
        <f>ROW()</f>
        <v>280</v>
      </c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I280" s="1" t="str">
        <f>IF(OR(U280=0,SUMIFS(Lists!$A:$A,Lists!$I:$I,$U280)=0),0,INDEX(Lists!$H:$H,SUMIFS(Lists!$A:$A,Lists!$I:$I,$U280)))</f>
        <v>Продукт-5</v>
      </c>
      <c r="O280" s="1" t="str">
        <f>IF(OR($AE280=0,SUMIFS(Items!$A:$A,Items!$AC:$AC,$AE280)=0),0,INDEX(Items!U:U,SUMIFS(Items!$A:$A,Items!$AC:$AC,$AE280)))</f>
        <v>Себестоимость продаж</v>
      </c>
      <c r="P280" s="1" t="str">
        <f>IF(OR($AE280=0,SUMIFS(Items!$A:$A,Items!$AC:$AC,$AE280)=0),0,INDEX(Items!V:V,SUMIFS(Items!$A:$A,Items!$AC:$AC,$AE280)))</f>
        <v>Затраты этапа-4 бизнес-процесса</v>
      </c>
      <c r="Q280" s="1" t="str">
        <f>IF(OR($AE280=0,SUMIFS(Items!$A:$A,Items!$AC:$AC,$AE280)=0),0,INDEX(Items!W:W,SUMIFS(Items!$A:$A,Items!$AC:$AC,$AE280)))</f>
        <v>Производственные затраты-35</v>
      </c>
      <c r="U280" s="1">
        <f t="shared" si="18"/>
        <v>5</v>
      </c>
      <c r="X280" s="3">
        <f t="shared" si="16"/>
        <v>6</v>
      </c>
      <c r="AA280" s="1">
        <f>$X280*IF(SUMIFS(dbP!$X:$X,dbP!$Q:$Q,$Q280,dbP!$O:$O,Items!$E$17)=0,0,SUMIFS(dbP!$Y:$Y,dbP!$Q:$Q,$Q280,dbP!$O:$O,Items!$E$17)/SUMIFS(dbP!$X:$X,dbP!$Q:$Q,$Q280,dbP!$O:$O,Items!$E$17))</f>
        <v>17269.199999999997</v>
      </c>
      <c r="AB280" s="1">
        <f>$X280*IF(SUMIFS(dbP!$X:$X,dbP!$Q:$Q,$Q280,dbP!$O:$O,Items!$E$17)=0,0,SUMIFS(dbP!$Z:$Z,dbP!$Q:$Q,$Q280,dbP!$O:$O,Items!$E$17)/SUMIFS(dbP!$X:$X,dbP!$Q:$Q,$Q280,dbP!$O:$O,Items!$E$17))</f>
        <v>2878.2</v>
      </c>
      <c r="AE280" s="31">
        <f>IF(OR(AE279=0,AE279=MAX(Items!$AC:$AC)),1,AE279+1)</f>
        <v>46</v>
      </c>
    </row>
    <row r="281" spans="1:31" x14ac:dyDescent="0.3">
      <c r="A281" s="41">
        <f>ROW()</f>
        <v>281</v>
      </c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I281" s="1" t="str">
        <f>IF(OR(U281=0,SUMIFS(Lists!$A:$A,Lists!$I:$I,$U281)=0),0,INDEX(Lists!$H:$H,SUMIFS(Lists!$A:$A,Lists!$I:$I,$U281)))</f>
        <v>Продукт-5</v>
      </c>
      <c r="O281" s="1" t="str">
        <f>IF(OR($AE281=0,SUMIFS(Items!$A:$A,Items!$AC:$AC,$AE281)=0),0,INDEX(Items!U:U,SUMIFS(Items!$A:$A,Items!$AC:$AC,$AE281)))</f>
        <v>Себестоимость продаж</v>
      </c>
      <c r="P281" s="1" t="str">
        <f>IF(OR($AE281=0,SUMIFS(Items!$A:$A,Items!$AC:$AC,$AE281)=0),0,INDEX(Items!V:V,SUMIFS(Items!$A:$A,Items!$AC:$AC,$AE281)))</f>
        <v>Затраты этапа-4 бизнес-процесса</v>
      </c>
      <c r="Q281" s="1" t="str">
        <f>IF(OR($AE281=0,SUMIFS(Items!$A:$A,Items!$AC:$AC,$AE281)=0),0,INDEX(Items!W:W,SUMIFS(Items!$A:$A,Items!$AC:$AC,$AE281)))</f>
        <v>Производственные затраты-36</v>
      </c>
      <c r="U281" s="1">
        <f t="shared" si="18"/>
        <v>5</v>
      </c>
      <c r="X281" s="3">
        <f t="shared" si="16"/>
        <v>5</v>
      </c>
      <c r="AA281" s="1">
        <f>$X281*IF(SUMIFS(dbP!$X:$X,dbP!$Q:$Q,$Q281,dbP!$O:$O,Items!$E$17)=0,0,SUMIFS(dbP!$Y:$Y,dbP!$Q:$Q,$Q281,dbP!$O:$O,Items!$E$17)/SUMIFS(dbP!$X:$X,dbP!$Q:$Q,$Q281,dbP!$O:$O,Items!$E$17))</f>
        <v>15887.886792452829</v>
      </c>
      <c r="AB281" s="1">
        <f>$X281*IF(SUMIFS(dbP!$X:$X,dbP!$Q:$Q,$Q281,dbP!$O:$O,Items!$E$17)=0,0,SUMIFS(dbP!$Z:$Z,dbP!$Q:$Q,$Q281,dbP!$O:$O,Items!$E$17)/SUMIFS(dbP!$X:$X,dbP!$Q:$Q,$Q281,dbP!$O:$O,Items!$E$17))</f>
        <v>2647.9811320754716</v>
      </c>
      <c r="AE281" s="31">
        <f>IF(OR(AE280=0,AE280=MAX(Items!$AC:$AC)),1,AE280+1)</f>
        <v>47</v>
      </c>
    </row>
    <row r="282" spans="1:31" x14ac:dyDescent="0.3">
      <c r="A282" s="41">
        <f>ROW()</f>
        <v>282</v>
      </c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I282" s="1" t="str">
        <f>IF(OR(U282=0,SUMIFS(Lists!$A:$A,Lists!$I:$I,$U282)=0),0,INDEX(Lists!$H:$H,SUMIFS(Lists!$A:$A,Lists!$I:$I,$U282)))</f>
        <v>Продукт-5</v>
      </c>
      <c r="O282" s="1" t="str">
        <f>IF(OR($AE282=0,SUMIFS(Items!$A:$A,Items!$AC:$AC,$AE282)=0),0,INDEX(Items!U:U,SUMIFS(Items!$A:$A,Items!$AC:$AC,$AE282)))</f>
        <v>Себестоимость продаж</v>
      </c>
      <c r="P282" s="1" t="str">
        <f>IF(OR($AE282=0,SUMIFS(Items!$A:$A,Items!$AC:$AC,$AE282)=0),0,INDEX(Items!V:V,SUMIFS(Items!$A:$A,Items!$AC:$AC,$AE282)))</f>
        <v>Затраты этапа-4 бизнес-процесса</v>
      </c>
      <c r="Q282" s="1" t="str">
        <f>IF(OR($AE282=0,SUMIFS(Items!$A:$A,Items!$AC:$AC,$AE282)=0),0,INDEX(Items!W:W,SUMIFS(Items!$A:$A,Items!$AC:$AC,$AE282)))</f>
        <v>Производственные затраты-37</v>
      </c>
      <c r="U282" s="1">
        <f t="shared" si="18"/>
        <v>5</v>
      </c>
      <c r="X282" s="3">
        <f t="shared" si="16"/>
        <v>2</v>
      </c>
      <c r="AA282" s="1">
        <f>$X282*IF(SUMIFS(dbP!$X:$X,dbP!$Q:$Q,$Q282,dbP!$O:$O,Items!$E$17)=0,0,SUMIFS(dbP!$Y:$Y,dbP!$Q:$Q,$Q282,dbP!$O:$O,Items!$E$17)/SUMIFS(dbP!$X:$X,dbP!$Q:$Q,$Q282,dbP!$O:$O,Items!$E$17))</f>
        <v>1570.1442731707318</v>
      </c>
      <c r="AB282" s="1">
        <f>$X282*IF(SUMIFS(dbP!$X:$X,dbP!$Q:$Q,$Q282,dbP!$O:$O,Items!$E$17)=0,0,SUMIFS(dbP!$Z:$Z,dbP!$Q:$Q,$Q282,dbP!$O:$O,Items!$E$17)/SUMIFS(dbP!$X:$X,dbP!$Q:$Q,$Q282,dbP!$O:$O,Items!$E$17))</f>
        <v>261.69071219512199</v>
      </c>
      <c r="AE282" s="31">
        <f>IF(OR(AE281=0,AE281=MAX(Items!$AC:$AC)),1,AE281+1)</f>
        <v>48</v>
      </c>
    </row>
    <row r="283" spans="1:31" x14ac:dyDescent="0.3">
      <c r="A283" s="41">
        <f>ROW()</f>
        <v>283</v>
      </c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I283" s="1" t="str">
        <f>IF(OR(U283=0,SUMIFS(Lists!$A:$A,Lists!$I:$I,$U283)=0),0,INDEX(Lists!$H:$H,SUMIFS(Lists!$A:$A,Lists!$I:$I,$U283)))</f>
        <v>Продукт-5</v>
      </c>
      <c r="O283" s="1" t="str">
        <f>IF(OR($AE283=0,SUMIFS(Items!$A:$A,Items!$AC:$AC,$AE283)=0),0,INDEX(Items!U:U,SUMIFS(Items!$A:$A,Items!$AC:$AC,$AE283)))</f>
        <v>Себестоимость продаж</v>
      </c>
      <c r="P283" s="1" t="str">
        <f>IF(OR($AE283=0,SUMIFS(Items!$A:$A,Items!$AC:$AC,$AE283)=0),0,INDEX(Items!V:V,SUMIFS(Items!$A:$A,Items!$AC:$AC,$AE283)))</f>
        <v>Затраты этапа-5 бизнес-процесса</v>
      </c>
      <c r="Q283" s="1" t="str">
        <f>IF(OR($AE283=0,SUMIFS(Items!$A:$A,Items!$AC:$AC,$AE283)=0),0,INDEX(Items!W:W,SUMIFS(Items!$A:$A,Items!$AC:$AC,$AE283)))</f>
        <v>Затраты на доставку и продажу-1</v>
      </c>
      <c r="U283" s="1">
        <f t="shared" si="18"/>
        <v>5</v>
      </c>
      <c r="X283" s="3">
        <v>1</v>
      </c>
      <c r="AA283" s="1">
        <f>$X283*IF(SUMIFS(dbP!$X:$X,dbP!$Q:$Q,$Q283,dbP!$O:$O,Items!$E$17)=0,0,SUMIFS(dbP!$Y:$Y,dbP!$Q:$Q,$Q283,dbP!$O:$O,Items!$E$17)/SUMIFS(dbP!$X:$X,dbP!$Q:$Q,$Q283,dbP!$O:$O,Items!$E$17))</f>
        <v>920.26769082125611</v>
      </c>
      <c r="AB283" s="1">
        <f>$X283*IF(SUMIFS(dbP!$X:$X,dbP!$Q:$Q,$Q283,dbP!$O:$O,Items!$E$17)=0,0,SUMIFS(dbP!$Z:$Z,dbP!$Q:$Q,$Q283,dbP!$O:$O,Items!$E$17)/SUMIFS(dbP!$X:$X,dbP!$Q:$Q,$Q283,dbP!$O:$O,Items!$E$17))</f>
        <v>153.37794847020933</v>
      </c>
      <c r="AE283" s="31">
        <f>IF(OR(AE282=0,AE282=MAX(Items!$AC:$AC)),1,AE282+1)</f>
        <v>49</v>
      </c>
    </row>
    <row r="284" spans="1:31" x14ac:dyDescent="0.3">
      <c r="A284" s="41">
        <f>ROW()</f>
        <v>284</v>
      </c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I284" s="1" t="str">
        <f>IF(OR(U284=0,SUMIFS(Lists!$A:$A,Lists!$I:$I,$U284)=0),0,INDEX(Lists!$H:$H,SUMIFS(Lists!$A:$A,Lists!$I:$I,$U284)))</f>
        <v>Продукт-5</v>
      </c>
      <c r="O284" s="1" t="str">
        <f>IF(OR($AE284=0,SUMIFS(Items!$A:$A,Items!$AC:$AC,$AE284)=0),0,INDEX(Items!U:U,SUMIFS(Items!$A:$A,Items!$AC:$AC,$AE284)))</f>
        <v>Себестоимость продаж</v>
      </c>
      <c r="P284" s="1" t="str">
        <f>IF(OR($AE284=0,SUMIFS(Items!$A:$A,Items!$AC:$AC,$AE284)=0),0,INDEX(Items!V:V,SUMIFS(Items!$A:$A,Items!$AC:$AC,$AE284)))</f>
        <v>Затраты этапа-5 бизнес-процесса</v>
      </c>
      <c r="Q284" s="1" t="str">
        <f>IF(OR($AE284=0,SUMIFS(Items!$A:$A,Items!$AC:$AC,$AE284)=0),0,INDEX(Items!W:W,SUMIFS(Items!$A:$A,Items!$AC:$AC,$AE284)))</f>
        <v>Затраты на доставку и продажу-2</v>
      </c>
      <c r="U284" s="1">
        <f t="shared" si="18"/>
        <v>5</v>
      </c>
      <c r="X284" s="3">
        <v>6</v>
      </c>
      <c r="AA284" s="1">
        <f>$X284*IF(SUMIFS(dbP!$X:$X,dbP!$Q:$Q,$Q284,dbP!$O:$O,Items!$E$17)=0,0,SUMIFS(dbP!$Y:$Y,dbP!$Q:$Q,$Q284,dbP!$O:$O,Items!$E$17)/SUMIFS(dbP!$X:$X,dbP!$Q:$Q,$Q284,dbP!$O:$O,Items!$E$17))</f>
        <v>18476.165595789473</v>
      </c>
      <c r="AB284" s="1">
        <f>$X284*IF(SUMIFS(dbP!$X:$X,dbP!$Q:$Q,$Q284,dbP!$O:$O,Items!$E$17)=0,0,SUMIFS(dbP!$Z:$Z,dbP!$Q:$Q,$Q284,dbP!$O:$O,Items!$E$17)/SUMIFS(dbP!$X:$X,dbP!$Q:$Q,$Q284,dbP!$O:$O,Items!$E$17))</f>
        <v>3079.3609326315782</v>
      </c>
      <c r="AE284" s="31">
        <f>IF(OR(AE283=0,AE283=MAX(Items!$AC:$AC)),1,AE283+1)</f>
        <v>50</v>
      </c>
    </row>
    <row r="285" spans="1:31" x14ac:dyDescent="0.3">
      <c r="A285" s="41">
        <f>ROW()</f>
        <v>285</v>
      </c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I285" s="1" t="str">
        <f>IF(OR(U285=0,SUMIFS(Lists!$A:$A,Lists!$I:$I,$U285)=0),0,INDEX(Lists!$H:$H,SUMIFS(Lists!$A:$A,Lists!$I:$I,$U285)))</f>
        <v>Продукт-5</v>
      </c>
      <c r="O285" s="1" t="str">
        <f>IF(OR($AE285=0,SUMIFS(Items!$A:$A,Items!$AC:$AC,$AE285)=0),0,INDEX(Items!U:U,SUMIFS(Items!$A:$A,Items!$AC:$AC,$AE285)))</f>
        <v>Себестоимость продаж</v>
      </c>
      <c r="P285" s="1" t="str">
        <f>IF(OR($AE285=0,SUMIFS(Items!$A:$A,Items!$AC:$AC,$AE285)=0),0,INDEX(Items!V:V,SUMIFS(Items!$A:$A,Items!$AC:$AC,$AE285)))</f>
        <v>Затраты этапа-5 бизнес-процесса</v>
      </c>
      <c r="Q285" s="1" t="str">
        <f>IF(OR($AE285=0,SUMIFS(Items!$A:$A,Items!$AC:$AC,$AE285)=0),0,INDEX(Items!W:W,SUMIFS(Items!$A:$A,Items!$AC:$AC,$AE285)))</f>
        <v>Затраты на доставку и продажу-3</v>
      </c>
      <c r="U285" s="1">
        <f t="shared" si="18"/>
        <v>5</v>
      </c>
      <c r="X285" s="3">
        <v>2</v>
      </c>
      <c r="AA285" s="1">
        <f>$X285*IF(SUMIFS(dbP!$X:$X,dbP!$Q:$Q,$Q285,dbP!$O:$O,Items!$E$17)=0,0,SUMIFS(dbP!$Y:$Y,dbP!$Q:$Q,$Q285,dbP!$O:$O,Items!$E$17)/SUMIFS(dbP!$X:$X,dbP!$Q:$Q,$Q285,dbP!$O:$O,Items!$E$17))</f>
        <v>9216.8023646511629</v>
      </c>
      <c r="AB285" s="1">
        <f>$X285*IF(SUMIFS(dbP!$X:$X,dbP!$Q:$Q,$Q285,dbP!$O:$O,Items!$E$17)=0,0,SUMIFS(dbP!$Z:$Z,dbP!$Q:$Q,$Q285,dbP!$O:$O,Items!$E$17)/SUMIFS(dbP!$X:$X,dbP!$Q:$Q,$Q285,dbP!$O:$O,Items!$E$17))</f>
        <v>1536.1337274418609</v>
      </c>
      <c r="AE285" s="31">
        <f>IF(OR(AE284=0,AE284=MAX(Items!$AC:$AC)),1,AE284+1)</f>
        <v>51</v>
      </c>
    </row>
    <row r="286" spans="1:31" x14ac:dyDescent="0.3">
      <c r="A286" s="41">
        <f>ROW()</f>
        <v>286</v>
      </c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I286" s="1" t="str">
        <f>IF(OR(U286=0,SUMIFS(Lists!$A:$A,Lists!$I:$I,$U286)=0),0,INDEX(Lists!$H:$H,SUMIFS(Lists!$A:$A,Lists!$I:$I,$U286)))</f>
        <v>Продукт-5</v>
      </c>
      <c r="O286" s="1" t="str">
        <f>IF(OR($AE286=0,SUMIFS(Items!$A:$A,Items!$AC:$AC,$AE286)=0),0,INDEX(Items!U:U,SUMIFS(Items!$A:$A,Items!$AC:$AC,$AE286)))</f>
        <v>Себестоимость продаж</v>
      </c>
      <c r="P286" s="1" t="str">
        <f>IF(OR($AE286=0,SUMIFS(Items!$A:$A,Items!$AC:$AC,$AE286)=0),0,INDEX(Items!V:V,SUMIFS(Items!$A:$A,Items!$AC:$AC,$AE286)))</f>
        <v>Затраты этапа-5 бизнес-процесса</v>
      </c>
      <c r="Q286" s="1" t="str">
        <f>IF(OR($AE286=0,SUMIFS(Items!$A:$A,Items!$AC:$AC,$AE286)=0),0,INDEX(Items!W:W,SUMIFS(Items!$A:$A,Items!$AC:$AC,$AE286)))</f>
        <v>Затраты на доставку и продажу-4</v>
      </c>
      <c r="U286" s="1">
        <f t="shared" si="18"/>
        <v>5</v>
      </c>
      <c r="X286" s="3">
        <v>88</v>
      </c>
      <c r="AA286" s="1">
        <f>$X286*IF(SUMIFS(dbP!$X:$X,dbP!$Q:$Q,$Q286,dbP!$O:$O,Items!$E$17)=0,0,SUMIFS(dbP!$Y:$Y,dbP!$Q:$Q,$Q286,dbP!$O:$O,Items!$E$17)/SUMIFS(dbP!$X:$X,dbP!$Q:$Q,$Q286,dbP!$O:$O,Items!$E$17))</f>
        <v>82987.063843727985</v>
      </c>
      <c r="AB286" s="1">
        <f>$X286*IF(SUMIFS(dbP!$X:$X,dbP!$Q:$Q,$Q286,dbP!$O:$O,Items!$E$17)=0,0,SUMIFS(dbP!$Z:$Z,dbP!$Q:$Q,$Q286,dbP!$O:$O,Items!$E$17)/SUMIFS(dbP!$X:$X,dbP!$Q:$Q,$Q286,dbP!$O:$O,Items!$E$17))</f>
        <v>13831.177307288001</v>
      </c>
      <c r="AE286" s="31">
        <f>IF(OR(AE285=0,AE285=MAX(Items!$AC:$AC)),1,AE285+1)</f>
        <v>52</v>
      </c>
    </row>
    <row r="287" spans="1:31" x14ac:dyDescent="0.3">
      <c r="A287" s="41">
        <f>ROW()</f>
        <v>287</v>
      </c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I287" s="1" t="str">
        <f>IF(OR(U287=0,SUMIFS(Lists!$A:$A,Lists!$I:$I,$U287)=0),0,INDEX(Lists!$H:$H,SUMIFS(Lists!$A:$A,Lists!$I:$I,$U287)))</f>
        <v>Продукт-5</v>
      </c>
      <c r="O287" s="1" t="str">
        <f>IF(OR($AE287=0,SUMIFS(Items!$A:$A,Items!$AC:$AC,$AE287)=0),0,INDEX(Items!U:U,SUMIFS(Items!$A:$A,Items!$AC:$AC,$AE287)))</f>
        <v>Себестоимость продаж</v>
      </c>
      <c r="P287" s="1" t="str">
        <f>IF(OR($AE287=0,SUMIFS(Items!$A:$A,Items!$AC:$AC,$AE287)=0),0,INDEX(Items!V:V,SUMIFS(Items!$A:$A,Items!$AC:$AC,$AE287)))</f>
        <v>Затраты этапа-5 бизнес-процесса</v>
      </c>
      <c r="Q287" s="1" t="str">
        <f>IF(OR($AE287=0,SUMIFS(Items!$A:$A,Items!$AC:$AC,$AE287)=0),0,INDEX(Items!W:W,SUMIFS(Items!$A:$A,Items!$AC:$AC,$AE287)))</f>
        <v>Затраты на доставку и продажу-5</v>
      </c>
      <c r="U287" s="1">
        <f t="shared" si="18"/>
        <v>5</v>
      </c>
      <c r="X287" s="3">
        <v>3</v>
      </c>
      <c r="AA287" s="1">
        <f>$X287*IF(SUMIFS(dbP!$X:$X,dbP!$Q:$Q,$Q287,dbP!$O:$O,Items!$E$17)=0,0,SUMIFS(dbP!$Y:$Y,dbP!$Q:$Q,$Q287,dbP!$O:$O,Items!$E$17)/SUMIFS(dbP!$X:$X,dbP!$Q:$Q,$Q287,dbP!$O:$O,Items!$E$17))</f>
        <v>5052.8985999727274</v>
      </c>
      <c r="AB287" s="1">
        <f>$X287*IF(SUMIFS(dbP!$X:$X,dbP!$Q:$Q,$Q287,dbP!$O:$O,Items!$E$17)=0,0,SUMIFS(dbP!$Z:$Z,dbP!$Q:$Q,$Q287,dbP!$O:$O,Items!$E$17)/SUMIFS(dbP!$X:$X,dbP!$Q:$Q,$Q287,dbP!$O:$O,Items!$E$17))</f>
        <v>842.14976666212124</v>
      </c>
      <c r="AE287" s="31">
        <f>IF(OR(AE286=0,AE286=MAX(Items!$AC:$AC)),1,AE286+1)</f>
        <v>53</v>
      </c>
    </row>
    <row r="288" spans="1:31" x14ac:dyDescent="0.3">
      <c r="A288" s="41">
        <f>ROW()</f>
        <v>288</v>
      </c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I288" s="1" t="str">
        <f>IF(OR(U288=0,SUMIFS(Lists!$A:$A,Lists!$I:$I,$U288)=0),0,INDEX(Lists!$H:$H,SUMIFS(Lists!$A:$A,Lists!$I:$I,$U288)))</f>
        <v>Продукт-5</v>
      </c>
      <c r="O288" s="1" t="str">
        <f>IF(OR($AE288=0,SUMIFS(Items!$A:$A,Items!$AC:$AC,$AE288)=0),0,INDEX(Items!U:U,SUMIFS(Items!$A:$A,Items!$AC:$AC,$AE288)))</f>
        <v>Себестоимость продаж</v>
      </c>
      <c r="P288" s="1" t="str">
        <f>IF(OR($AE288=0,SUMIFS(Items!$A:$A,Items!$AC:$AC,$AE288)=0),0,INDEX(Items!V:V,SUMIFS(Items!$A:$A,Items!$AC:$AC,$AE288)))</f>
        <v>Затраты этапа-5 бизнес-процесса</v>
      </c>
      <c r="Q288" s="1" t="str">
        <f>IF(OR($AE288=0,SUMIFS(Items!$A:$A,Items!$AC:$AC,$AE288)=0),0,INDEX(Items!W:W,SUMIFS(Items!$A:$A,Items!$AC:$AC,$AE288)))</f>
        <v>Затраты на доставку и продажу-6</v>
      </c>
      <c r="U288" s="1">
        <f t="shared" si="18"/>
        <v>5</v>
      </c>
      <c r="X288" s="3">
        <v>5</v>
      </c>
      <c r="AA288" s="1">
        <f>$X288*IF(SUMIFS(dbP!$X:$X,dbP!$Q:$Q,$Q288,dbP!$O:$O,Items!$E$17)=0,0,SUMIFS(dbP!$Y:$Y,dbP!$Q:$Q,$Q288,dbP!$O:$O,Items!$E$17)/SUMIFS(dbP!$X:$X,dbP!$Q:$Q,$Q288,dbP!$O:$O,Items!$E$17))</f>
        <v>17383.68226363424</v>
      </c>
      <c r="AB288" s="1">
        <f>$X288*IF(SUMIFS(dbP!$X:$X,dbP!$Q:$Q,$Q288,dbP!$O:$O,Items!$E$17)=0,0,SUMIFS(dbP!$Z:$Z,dbP!$Q:$Q,$Q288,dbP!$O:$O,Items!$E$17)/SUMIFS(dbP!$X:$X,dbP!$Q:$Q,$Q288,dbP!$O:$O,Items!$E$17))</f>
        <v>2897.2803772723728</v>
      </c>
      <c r="AE288" s="31">
        <f>IF(OR(AE287=0,AE287=MAX(Items!$AC:$AC)),1,AE287+1)</f>
        <v>54</v>
      </c>
    </row>
    <row r="289" spans="1:31" x14ac:dyDescent="0.3">
      <c r="A289" s="41">
        <f>ROW()</f>
        <v>289</v>
      </c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I289" s="1" t="str">
        <f>IF(OR(U289=0,SUMIFS(Lists!$A:$A,Lists!$I:$I,$U289)=0),0,INDEX(Lists!$H:$H,SUMIFS(Lists!$A:$A,Lists!$I:$I,$U289)))</f>
        <v>Продукт-5</v>
      </c>
      <c r="O289" s="1" t="str">
        <f>IF(OR($AE289=0,SUMIFS(Items!$A:$A,Items!$AC:$AC,$AE289)=0),0,INDEX(Items!U:U,SUMIFS(Items!$A:$A,Items!$AC:$AC,$AE289)))</f>
        <v>Себестоимость продаж</v>
      </c>
      <c r="P289" s="1" t="str">
        <f>IF(OR($AE289=0,SUMIFS(Items!$A:$A,Items!$AC:$AC,$AE289)=0),0,INDEX(Items!V:V,SUMIFS(Items!$A:$A,Items!$AC:$AC,$AE289)))</f>
        <v>Затраты этапа-5 бизнес-процесса</v>
      </c>
      <c r="Q289" s="1" t="str">
        <f>IF(OR($AE289=0,SUMIFS(Items!$A:$A,Items!$AC:$AC,$AE289)=0),0,INDEX(Items!W:W,SUMIFS(Items!$A:$A,Items!$AC:$AC,$AE289)))</f>
        <v>Затраты на доставку и продажу-7</v>
      </c>
      <c r="U289" s="1">
        <f t="shared" si="18"/>
        <v>5</v>
      </c>
      <c r="X289" s="3">
        <v>2</v>
      </c>
      <c r="AA289" s="1">
        <f>$X289*IF(SUMIFS(dbP!$X:$X,dbP!$Q:$Q,$Q289,dbP!$O:$O,Items!$E$17)=0,0,SUMIFS(dbP!$Y:$Y,dbP!$Q:$Q,$Q289,dbP!$O:$O,Items!$E$17)/SUMIFS(dbP!$X:$X,dbP!$Q:$Q,$Q289,dbP!$O:$O,Items!$E$17))</f>
        <v>3870.3604347786004</v>
      </c>
      <c r="AB289" s="1">
        <f>$X289*IF(SUMIFS(dbP!$X:$X,dbP!$Q:$Q,$Q289,dbP!$O:$O,Items!$E$17)=0,0,SUMIFS(dbP!$Z:$Z,dbP!$Q:$Q,$Q289,dbP!$O:$O,Items!$E$17)/SUMIFS(dbP!$X:$X,dbP!$Q:$Q,$Q289,dbP!$O:$O,Items!$E$17))</f>
        <v>645.06007246310003</v>
      </c>
      <c r="AE289" s="31">
        <f>IF(OR(AE288=0,AE288=MAX(Items!$AC:$AC)),1,AE288+1)</f>
        <v>55</v>
      </c>
    </row>
    <row r="290" spans="1:31" x14ac:dyDescent="0.3">
      <c r="A290" s="41">
        <f>ROW()</f>
        <v>290</v>
      </c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I290" s="1" t="str">
        <f>IF(OR(U290=0,SUMIFS(Lists!$A:$A,Lists!$I:$I,$U290)=0),0,INDEX(Lists!$H:$H,SUMIFS(Lists!$A:$A,Lists!$I:$I,$U290)))</f>
        <v>Продукт-5</v>
      </c>
      <c r="O290" s="1" t="str">
        <f>IF(OR($AE290=0,SUMIFS(Items!$A:$A,Items!$AC:$AC,$AE290)=0),0,INDEX(Items!U:U,SUMIFS(Items!$A:$A,Items!$AC:$AC,$AE290)))</f>
        <v>Себестоимость продаж</v>
      </c>
      <c r="P290" s="1" t="str">
        <f>IF(OR($AE290=0,SUMIFS(Items!$A:$A,Items!$AC:$AC,$AE290)=0),0,INDEX(Items!V:V,SUMIFS(Items!$A:$A,Items!$AC:$AC,$AE290)))</f>
        <v>Затраты этапа-5 бизнес-процесса</v>
      </c>
      <c r="Q290" s="1" t="str">
        <f>IF(OR($AE290=0,SUMIFS(Items!$A:$A,Items!$AC:$AC,$AE290)=0),0,INDEX(Items!W:W,SUMIFS(Items!$A:$A,Items!$AC:$AC,$AE290)))</f>
        <v>Затраты на доставку и продажу-8</v>
      </c>
      <c r="U290" s="1">
        <f t="shared" si="18"/>
        <v>5</v>
      </c>
      <c r="X290" s="3">
        <v>0</v>
      </c>
      <c r="AA290" s="1">
        <f>$X290*IF(SUMIFS(dbP!$X:$X,dbP!$Q:$Q,$Q290,dbP!$O:$O,Items!$E$17)=0,0,SUMIFS(dbP!$Y:$Y,dbP!$Q:$Q,$Q290,dbP!$O:$O,Items!$E$17)/SUMIFS(dbP!$X:$X,dbP!$Q:$Q,$Q290,dbP!$O:$O,Items!$E$17))</f>
        <v>0</v>
      </c>
      <c r="AB290" s="1">
        <f>$X290*IF(SUMIFS(dbP!$X:$X,dbP!$Q:$Q,$Q290,dbP!$O:$O,Items!$E$17)=0,0,SUMIFS(dbP!$Z:$Z,dbP!$Q:$Q,$Q290,dbP!$O:$O,Items!$E$17)/SUMIFS(dbP!$X:$X,dbP!$Q:$Q,$Q290,dbP!$O:$O,Items!$E$17))</f>
        <v>0</v>
      </c>
      <c r="AE290" s="31">
        <f>IF(OR(AE289=0,AE289=MAX(Items!$AC:$AC)),1,AE289+1)</f>
        <v>56</v>
      </c>
    </row>
    <row r="291" spans="1:31" x14ac:dyDescent="0.3">
      <c r="A291" s="41">
        <f>ROW()</f>
        <v>291</v>
      </c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I291" s="1" t="str">
        <f>IF(OR(U291=0,SUMIFS(Lists!$A:$A,Lists!$I:$I,$U291)=0),0,INDEX(Lists!$H:$H,SUMIFS(Lists!$A:$A,Lists!$I:$I,$U291)))</f>
        <v>Продукт-5</v>
      </c>
      <c r="O291" s="1" t="str">
        <f>IF(OR($AE291=0,SUMIFS(Items!$A:$A,Items!$AC:$AC,$AE291)=0),0,INDEX(Items!U:U,SUMIFS(Items!$A:$A,Items!$AC:$AC,$AE291)))</f>
        <v>Себестоимость продаж</v>
      </c>
      <c r="P291" s="1" t="str">
        <f>IF(OR($AE291=0,SUMIFS(Items!$A:$A,Items!$AC:$AC,$AE291)=0),0,INDEX(Items!V:V,SUMIFS(Items!$A:$A,Items!$AC:$AC,$AE291)))</f>
        <v>Затраты этапа-5 бизнес-процесса</v>
      </c>
      <c r="Q291" s="1" t="str">
        <f>IF(OR($AE291=0,SUMIFS(Items!$A:$A,Items!$AC:$AC,$AE291)=0),0,INDEX(Items!W:W,SUMIFS(Items!$A:$A,Items!$AC:$AC,$AE291)))</f>
        <v>Затраты на доставку и продажу-9</v>
      </c>
      <c r="U291" s="1">
        <f t="shared" si="18"/>
        <v>5</v>
      </c>
      <c r="X291" s="3">
        <v>4</v>
      </c>
      <c r="AA291" s="1">
        <f>$X291*IF(SUMIFS(dbP!$X:$X,dbP!$Q:$Q,$Q291,dbP!$O:$O,Items!$E$17)=0,0,SUMIFS(dbP!$Y:$Y,dbP!$Q:$Q,$Q291,dbP!$O:$O,Items!$E$17)/SUMIFS(dbP!$X:$X,dbP!$Q:$Q,$Q291,dbP!$O:$O,Items!$E$17))</f>
        <v>9801.1508771929821</v>
      </c>
      <c r="AB291" s="1">
        <f>$X291*IF(SUMIFS(dbP!$X:$X,dbP!$Q:$Q,$Q291,dbP!$O:$O,Items!$E$17)=0,0,SUMIFS(dbP!$Z:$Z,dbP!$Q:$Q,$Q291,dbP!$O:$O,Items!$E$17)/SUMIFS(dbP!$X:$X,dbP!$Q:$Q,$Q291,dbP!$O:$O,Items!$E$17))</f>
        <v>1633.5251461988305</v>
      </c>
      <c r="AE291" s="31">
        <f>IF(OR(AE290=0,AE290=MAX(Items!$AC:$AC)),1,AE290+1)</f>
        <v>57</v>
      </c>
    </row>
    <row r="292" spans="1:31" x14ac:dyDescent="0.3">
      <c r="A292" s="41">
        <f>ROW()</f>
        <v>292</v>
      </c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I292" s="1" t="str">
        <f>IF(OR(U292=0,SUMIFS(Lists!$A:$A,Lists!$I:$I,$U292)=0),0,INDEX(Lists!$H:$H,SUMIFS(Lists!$A:$A,Lists!$I:$I,$U292)))</f>
        <v>Продукт-5</v>
      </c>
      <c r="O292" s="1" t="str">
        <f>IF(OR($AE292=0,SUMIFS(Items!$A:$A,Items!$AC:$AC,$AE292)=0),0,INDEX(Items!U:U,SUMIFS(Items!$A:$A,Items!$AC:$AC,$AE292)))</f>
        <v>Себестоимость продаж</v>
      </c>
      <c r="P292" s="1" t="str">
        <f>IF(OR($AE292=0,SUMIFS(Items!$A:$A,Items!$AC:$AC,$AE292)=0),0,INDEX(Items!V:V,SUMIFS(Items!$A:$A,Items!$AC:$AC,$AE292)))</f>
        <v>Затраты этапа-5 бизнес-процесса</v>
      </c>
      <c r="Q292" s="1" t="str">
        <f>IF(OR($AE292=0,SUMIFS(Items!$A:$A,Items!$AC:$AC,$AE292)=0),0,INDEX(Items!W:W,SUMIFS(Items!$A:$A,Items!$AC:$AC,$AE292)))</f>
        <v>Затраты на доставку и продажу-10</v>
      </c>
      <c r="U292" s="1">
        <f t="shared" si="18"/>
        <v>5</v>
      </c>
      <c r="X292" s="3">
        <v>2</v>
      </c>
      <c r="AA292" s="1">
        <f>$X292*IF(SUMIFS(dbP!$X:$X,dbP!$Q:$Q,$Q292,dbP!$O:$O,Items!$E$17)=0,0,SUMIFS(dbP!$Y:$Y,dbP!$Q:$Q,$Q292,dbP!$O:$O,Items!$E$17)/SUMIFS(dbP!$X:$X,dbP!$Q:$Q,$Q292,dbP!$O:$O,Items!$E$17))</f>
        <v>5052.348</v>
      </c>
      <c r="AB292" s="1">
        <f>$X292*IF(SUMIFS(dbP!$X:$X,dbP!$Q:$Q,$Q292,dbP!$O:$O,Items!$E$17)=0,0,SUMIFS(dbP!$Z:$Z,dbP!$Q:$Q,$Q292,dbP!$O:$O,Items!$E$17)/SUMIFS(dbP!$X:$X,dbP!$Q:$Q,$Q292,dbP!$O:$O,Items!$E$17))</f>
        <v>842.05799999999999</v>
      </c>
      <c r="AE292" s="31">
        <f>IF(OR(AE291=0,AE291=MAX(Items!$AC:$AC)),1,AE291+1)</f>
        <v>58</v>
      </c>
    </row>
    <row r="293" spans="1:31" x14ac:dyDescent="0.3">
      <c r="A293" s="41">
        <f>ROW()</f>
        <v>293</v>
      </c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I293" s="1" t="str">
        <f>IF(OR(U293=0,SUMIFS(Lists!$A:$A,Lists!$I:$I,$U293)=0),0,INDEX(Lists!$H:$H,SUMIFS(Lists!$A:$A,Lists!$I:$I,$U293)))</f>
        <v>Продукт-6</v>
      </c>
      <c r="O293" s="1" t="str">
        <f>IF(OR($AE293=0,SUMIFS(Items!$A:$A,Items!$AC:$AC,$AE293)=0),0,INDEX(Items!U:U,SUMIFS(Items!$A:$A,Items!$AC:$AC,$AE293)))</f>
        <v>Себестоимость продаж</v>
      </c>
      <c r="P293" s="1" t="str">
        <f>IF(OR($AE293=0,SUMIFS(Items!$A:$A,Items!$AC:$AC,$AE293)=0),0,INDEX(Items!V:V,SUMIFS(Items!$A:$A,Items!$AC:$AC,$AE293)))</f>
        <v>Затраты этапа-1 бизнес-процесса</v>
      </c>
      <c r="Q293" s="1" t="str">
        <f>IF(OR($AE293=0,SUMIFS(Items!$A:$A,Items!$AC:$AC,$AE293)=0),0,INDEX(Items!W:W,SUMIFS(Items!$A:$A,Items!$AC:$AC,$AE293)))</f>
        <v>Сырье и материалы-1</v>
      </c>
      <c r="U293" s="1">
        <f t="shared" si="18"/>
        <v>6</v>
      </c>
      <c r="X293" s="3">
        <v>0</v>
      </c>
      <c r="AA293" s="1">
        <f>$X293*IF(SUMIFS(dbP!$X:$X,dbP!$Q:$Q,$Q293,dbP!$O:$O,Items!$E$17)=0,0,SUMIFS(dbP!$Y:$Y,dbP!$Q:$Q,$Q293,dbP!$O:$O,Items!$E$17)/SUMIFS(dbP!$X:$X,dbP!$Q:$Q,$Q293,dbP!$O:$O,Items!$E$17))</f>
        <v>0</v>
      </c>
      <c r="AB293" s="1">
        <f>$X293*IF(SUMIFS(dbP!$X:$X,dbP!$Q:$Q,$Q293,dbP!$O:$O,Items!$E$17)=0,0,SUMIFS(dbP!$Z:$Z,dbP!$Q:$Q,$Q293,dbP!$O:$O,Items!$E$17)/SUMIFS(dbP!$X:$X,dbP!$Q:$Q,$Q293,dbP!$O:$O,Items!$E$17))</f>
        <v>0</v>
      </c>
      <c r="AE293" s="31">
        <f>IF(OR(AE292=0,AE292=MAX(Items!$AC:$AC)),1,AE292+1)</f>
        <v>1</v>
      </c>
    </row>
    <row r="294" spans="1:31" x14ac:dyDescent="0.3">
      <c r="A294" s="41">
        <f>ROW()</f>
        <v>294</v>
      </c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I294" s="1" t="str">
        <f>IF(OR(U294=0,SUMIFS(Lists!$A:$A,Lists!$I:$I,$U294)=0),0,INDEX(Lists!$H:$H,SUMIFS(Lists!$A:$A,Lists!$I:$I,$U294)))</f>
        <v>Продукт-6</v>
      </c>
      <c r="O294" s="1" t="str">
        <f>IF(OR($AE294=0,SUMIFS(Items!$A:$A,Items!$AC:$AC,$AE294)=0),0,INDEX(Items!U:U,SUMIFS(Items!$A:$A,Items!$AC:$AC,$AE294)))</f>
        <v>Себестоимость продаж</v>
      </c>
      <c r="P294" s="1" t="str">
        <f>IF(OR($AE294=0,SUMIFS(Items!$A:$A,Items!$AC:$AC,$AE294)=0),0,INDEX(Items!V:V,SUMIFS(Items!$A:$A,Items!$AC:$AC,$AE294)))</f>
        <v>Затраты этапа-1 бизнес-процесса</v>
      </c>
      <c r="Q294" s="1" t="str">
        <f>IF(OR($AE294=0,SUMIFS(Items!$A:$A,Items!$AC:$AC,$AE294)=0),0,INDEX(Items!W:W,SUMIFS(Items!$A:$A,Items!$AC:$AC,$AE294)))</f>
        <v>Сырье и материалы-2</v>
      </c>
      <c r="U294" s="1">
        <f t="shared" si="18"/>
        <v>6</v>
      </c>
      <c r="X294" s="3">
        <f t="shared" ref="X294:X349" si="20">X283+2</f>
        <v>3</v>
      </c>
      <c r="AA294" s="1">
        <f>$X294*IF(SUMIFS(dbP!$X:$X,dbP!$Q:$Q,$Q294,dbP!$O:$O,Items!$E$17)=0,0,SUMIFS(dbP!$Y:$Y,dbP!$Q:$Q,$Q294,dbP!$O:$O,Items!$E$17)/SUMIFS(dbP!$X:$X,dbP!$Q:$Q,$Q294,dbP!$O:$O,Items!$E$17))</f>
        <v>2644.5497630331756</v>
      </c>
      <c r="AB294" s="1">
        <f>$X294*IF(SUMIFS(dbP!$X:$X,dbP!$Q:$Q,$Q294,dbP!$O:$O,Items!$E$17)=0,0,SUMIFS(dbP!$Z:$Z,dbP!$Q:$Q,$Q294,dbP!$O:$O,Items!$E$17)/SUMIFS(dbP!$X:$X,dbP!$Q:$Q,$Q294,dbP!$O:$O,Items!$E$17))</f>
        <v>440.75829383886253</v>
      </c>
      <c r="AE294" s="31">
        <f>IF(OR(AE293=0,AE293=MAX(Items!$AC:$AC)),1,AE293+1)</f>
        <v>2</v>
      </c>
    </row>
    <row r="295" spans="1:31" x14ac:dyDescent="0.3">
      <c r="A295" s="41">
        <f>ROW()</f>
        <v>295</v>
      </c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I295" s="1" t="str">
        <f>IF(OR(U295=0,SUMIFS(Lists!$A:$A,Lists!$I:$I,$U295)=0),0,INDEX(Lists!$H:$H,SUMIFS(Lists!$A:$A,Lists!$I:$I,$U295)))</f>
        <v>Продукт-6</v>
      </c>
      <c r="O295" s="1" t="str">
        <f>IF(OR($AE295=0,SUMIFS(Items!$A:$A,Items!$AC:$AC,$AE295)=0),0,INDEX(Items!U:U,SUMIFS(Items!$A:$A,Items!$AC:$AC,$AE295)))</f>
        <v>Себестоимость продаж</v>
      </c>
      <c r="P295" s="1" t="str">
        <f>IF(OR($AE295=0,SUMIFS(Items!$A:$A,Items!$AC:$AC,$AE295)=0),0,INDEX(Items!V:V,SUMIFS(Items!$A:$A,Items!$AC:$AC,$AE295)))</f>
        <v>Затраты этапа-1 бизнес-процесса</v>
      </c>
      <c r="Q295" s="1" t="str">
        <f>IF(OR($AE295=0,SUMIFS(Items!$A:$A,Items!$AC:$AC,$AE295)=0),0,INDEX(Items!W:W,SUMIFS(Items!$A:$A,Items!$AC:$AC,$AE295)))</f>
        <v>Сырье и материалы-3</v>
      </c>
      <c r="U295" s="1">
        <f t="shared" si="18"/>
        <v>6</v>
      </c>
      <c r="X295" s="3">
        <f t="shared" si="20"/>
        <v>8</v>
      </c>
      <c r="AA295" s="1">
        <f>$X295*IF(SUMIFS(dbP!$X:$X,dbP!$Q:$Q,$Q295,dbP!$O:$O,Items!$E$17)=0,0,SUMIFS(dbP!$Y:$Y,dbP!$Q:$Q,$Q295,dbP!$O:$O,Items!$E$17)/SUMIFS(dbP!$X:$X,dbP!$Q:$Q,$Q295,dbP!$O:$O,Items!$E$17))</f>
        <v>31703.703703703704</v>
      </c>
      <c r="AB295" s="1">
        <f>$X295*IF(SUMIFS(dbP!$X:$X,dbP!$Q:$Q,$Q295,dbP!$O:$O,Items!$E$17)=0,0,SUMIFS(dbP!$Z:$Z,dbP!$Q:$Q,$Q295,dbP!$O:$O,Items!$E$17)/SUMIFS(dbP!$X:$X,dbP!$Q:$Q,$Q295,dbP!$O:$O,Items!$E$17))</f>
        <v>5283.9506172839501</v>
      </c>
      <c r="AE295" s="31">
        <f>IF(OR(AE294=0,AE294=MAX(Items!$AC:$AC)),1,AE294+1)</f>
        <v>3</v>
      </c>
    </row>
    <row r="296" spans="1:31" x14ac:dyDescent="0.3">
      <c r="A296" s="41">
        <f>ROW()</f>
        <v>296</v>
      </c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I296" s="1" t="str">
        <f>IF(OR(U296=0,SUMIFS(Lists!$A:$A,Lists!$I:$I,$U296)=0),0,INDEX(Lists!$H:$H,SUMIFS(Lists!$A:$A,Lists!$I:$I,$U296)))</f>
        <v>Продукт-6</v>
      </c>
      <c r="O296" s="1" t="str">
        <f>IF(OR($AE296=0,SUMIFS(Items!$A:$A,Items!$AC:$AC,$AE296)=0),0,INDEX(Items!U:U,SUMIFS(Items!$A:$A,Items!$AC:$AC,$AE296)))</f>
        <v>Себестоимость продаж</v>
      </c>
      <c r="P296" s="1" t="str">
        <f>IF(OR($AE296=0,SUMIFS(Items!$A:$A,Items!$AC:$AC,$AE296)=0),0,INDEX(Items!V:V,SUMIFS(Items!$A:$A,Items!$AC:$AC,$AE296)))</f>
        <v>Затраты этапа-1 бизнес-процесса</v>
      </c>
      <c r="Q296" s="1" t="str">
        <f>IF(OR($AE296=0,SUMIFS(Items!$A:$A,Items!$AC:$AC,$AE296)=0),0,INDEX(Items!W:W,SUMIFS(Items!$A:$A,Items!$AC:$AC,$AE296)))</f>
        <v>Сырье и материалы-4</v>
      </c>
      <c r="U296" s="1">
        <f t="shared" si="18"/>
        <v>6</v>
      </c>
      <c r="X296" s="3">
        <f t="shared" si="20"/>
        <v>4</v>
      </c>
      <c r="AA296" s="1">
        <f>$X296*IF(SUMIFS(dbP!$X:$X,dbP!$Q:$Q,$Q296,dbP!$O:$O,Items!$E$17)=0,0,SUMIFS(dbP!$Y:$Y,dbP!$Q:$Q,$Q296,dbP!$O:$O,Items!$E$17)/SUMIFS(dbP!$X:$X,dbP!$Q:$Q,$Q296,dbP!$O:$O,Items!$E$17))</f>
        <v>6579.1735537190079</v>
      </c>
      <c r="AB296" s="1">
        <f>$X296*IF(SUMIFS(dbP!$X:$X,dbP!$Q:$Q,$Q296,dbP!$O:$O,Items!$E$17)=0,0,SUMIFS(dbP!$Z:$Z,dbP!$Q:$Q,$Q296,dbP!$O:$O,Items!$E$17)/SUMIFS(dbP!$X:$X,dbP!$Q:$Q,$Q296,dbP!$O:$O,Items!$E$17))</f>
        <v>1096.5289256198348</v>
      </c>
      <c r="AE296" s="31">
        <f>IF(OR(AE295=0,AE295=MAX(Items!$AC:$AC)),1,AE295+1)</f>
        <v>4</v>
      </c>
    </row>
    <row r="297" spans="1:31" x14ac:dyDescent="0.3">
      <c r="A297" s="41">
        <f>ROW()</f>
        <v>297</v>
      </c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I297" s="1" t="str">
        <f>IF(OR(U297=0,SUMIFS(Lists!$A:$A,Lists!$I:$I,$U297)=0),0,INDEX(Lists!$H:$H,SUMIFS(Lists!$A:$A,Lists!$I:$I,$U297)))</f>
        <v>Продукт-6</v>
      </c>
      <c r="O297" s="1" t="str">
        <f>IF(OR($AE297=0,SUMIFS(Items!$A:$A,Items!$AC:$AC,$AE297)=0),0,INDEX(Items!U:U,SUMIFS(Items!$A:$A,Items!$AC:$AC,$AE297)))</f>
        <v>Себестоимость продаж</v>
      </c>
      <c r="P297" s="1" t="str">
        <f>IF(OR($AE297=0,SUMIFS(Items!$A:$A,Items!$AC:$AC,$AE297)=0),0,INDEX(Items!V:V,SUMIFS(Items!$A:$A,Items!$AC:$AC,$AE297)))</f>
        <v>Затраты этапа-1 бизнес-процесса</v>
      </c>
      <c r="Q297" s="1" t="str">
        <f>IF(OR($AE297=0,SUMIFS(Items!$A:$A,Items!$AC:$AC,$AE297)=0),0,INDEX(Items!W:W,SUMIFS(Items!$A:$A,Items!$AC:$AC,$AE297)))</f>
        <v>Сырье и материалы-5</v>
      </c>
      <c r="U297" s="1">
        <f t="shared" si="18"/>
        <v>6</v>
      </c>
      <c r="X297" s="3">
        <f t="shared" si="20"/>
        <v>90</v>
      </c>
      <c r="AA297" s="1">
        <f>$X297*IF(SUMIFS(dbP!$X:$X,dbP!$Q:$Q,$Q297,dbP!$O:$O,Items!$E$17)=0,0,SUMIFS(dbP!$Y:$Y,dbP!$Q:$Q,$Q297,dbP!$O:$O,Items!$E$17)/SUMIFS(dbP!$X:$X,dbP!$Q:$Q,$Q297,dbP!$O:$O,Items!$E$17))</f>
        <v>104081.81818181818</v>
      </c>
      <c r="AB297" s="1">
        <f>$X297*IF(SUMIFS(dbP!$X:$X,dbP!$Q:$Q,$Q297,dbP!$O:$O,Items!$E$17)=0,0,SUMIFS(dbP!$Z:$Z,dbP!$Q:$Q,$Q297,dbP!$O:$O,Items!$E$17)/SUMIFS(dbP!$X:$X,dbP!$Q:$Q,$Q297,dbP!$O:$O,Items!$E$17))</f>
        <v>17346.9696969697</v>
      </c>
      <c r="AE297" s="31">
        <f>IF(OR(AE296=0,AE296=MAX(Items!$AC:$AC)),1,AE296+1)</f>
        <v>5</v>
      </c>
    </row>
    <row r="298" spans="1:31" x14ac:dyDescent="0.3">
      <c r="A298" s="41">
        <f>ROW()</f>
        <v>298</v>
      </c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I298" s="1" t="str">
        <f>IF(OR(U298=0,SUMIFS(Lists!$A:$A,Lists!$I:$I,$U298)=0),0,INDEX(Lists!$H:$H,SUMIFS(Lists!$A:$A,Lists!$I:$I,$U298)))</f>
        <v>Продукт-6</v>
      </c>
      <c r="O298" s="1" t="str">
        <f>IF(OR($AE298=0,SUMIFS(Items!$A:$A,Items!$AC:$AC,$AE298)=0),0,INDEX(Items!U:U,SUMIFS(Items!$A:$A,Items!$AC:$AC,$AE298)))</f>
        <v>Себестоимость продаж</v>
      </c>
      <c r="P298" s="1" t="str">
        <f>IF(OR($AE298=0,SUMIFS(Items!$A:$A,Items!$AC:$AC,$AE298)=0),0,INDEX(Items!V:V,SUMIFS(Items!$A:$A,Items!$AC:$AC,$AE298)))</f>
        <v>Затраты этапа-1 бизнес-процесса</v>
      </c>
      <c r="Q298" s="1" t="str">
        <f>IF(OR($AE298=0,SUMIFS(Items!$A:$A,Items!$AC:$AC,$AE298)=0),0,INDEX(Items!W:W,SUMIFS(Items!$A:$A,Items!$AC:$AC,$AE298)))</f>
        <v>Сырье и материалы-6</v>
      </c>
      <c r="U298" s="1">
        <f t="shared" si="18"/>
        <v>6</v>
      </c>
      <c r="X298" s="3">
        <f t="shared" si="20"/>
        <v>5</v>
      </c>
      <c r="AA298" s="1">
        <f>$X298*IF(SUMIFS(dbP!$X:$X,dbP!$Q:$Q,$Q298,dbP!$O:$O,Items!$E$17)=0,0,SUMIFS(dbP!$Y:$Y,dbP!$Q:$Q,$Q298,dbP!$O:$O,Items!$E$17)/SUMIFS(dbP!$X:$X,dbP!$Q:$Q,$Q298,dbP!$O:$O,Items!$E$17))</f>
        <v>23146.891304347828</v>
      </c>
      <c r="AB298" s="1">
        <f>$X298*IF(SUMIFS(dbP!$X:$X,dbP!$Q:$Q,$Q298,dbP!$O:$O,Items!$E$17)=0,0,SUMIFS(dbP!$Z:$Z,dbP!$Q:$Q,$Q298,dbP!$O:$O,Items!$E$17)/SUMIFS(dbP!$X:$X,dbP!$Q:$Q,$Q298,dbP!$O:$O,Items!$E$17))</f>
        <v>3857.815217391304</v>
      </c>
      <c r="AE298" s="31">
        <f>IF(OR(AE297=0,AE297=MAX(Items!$AC:$AC)),1,AE297+1)</f>
        <v>6</v>
      </c>
    </row>
    <row r="299" spans="1:31" x14ac:dyDescent="0.3">
      <c r="A299" s="41">
        <f>ROW()</f>
        <v>299</v>
      </c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I299" s="1" t="str">
        <f>IF(OR(U299=0,SUMIFS(Lists!$A:$A,Lists!$I:$I,$U299)=0),0,INDEX(Lists!$H:$H,SUMIFS(Lists!$A:$A,Lists!$I:$I,$U299)))</f>
        <v>Продукт-6</v>
      </c>
      <c r="O299" s="1" t="str">
        <f>IF(OR($AE299=0,SUMIFS(Items!$A:$A,Items!$AC:$AC,$AE299)=0),0,INDEX(Items!U:U,SUMIFS(Items!$A:$A,Items!$AC:$AC,$AE299)))</f>
        <v>Себестоимость продаж</v>
      </c>
      <c r="P299" s="1" t="str">
        <f>IF(OR($AE299=0,SUMIFS(Items!$A:$A,Items!$AC:$AC,$AE299)=0),0,INDEX(Items!V:V,SUMIFS(Items!$A:$A,Items!$AC:$AC,$AE299)))</f>
        <v>Затраты этапа-1 бизнес-процесса</v>
      </c>
      <c r="Q299" s="1" t="str">
        <f>IF(OR($AE299=0,SUMIFS(Items!$A:$A,Items!$AC:$AC,$AE299)=0),0,INDEX(Items!W:W,SUMIFS(Items!$A:$A,Items!$AC:$AC,$AE299)))</f>
        <v>Сырье и материалы-7</v>
      </c>
      <c r="U299" s="1">
        <f t="shared" si="18"/>
        <v>6</v>
      </c>
      <c r="X299" s="3">
        <f t="shared" si="20"/>
        <v>7</v>
      </c>
      <c r="AA299" s="1">
        <f>$X299*IF(SUMIFS(dbP!$X:$X,dbP!$Q:$Q,$Q299,dbP!$O:$O,Items!$E$17)=0,0,SUMIFS(dbP!$Y:$Y,dbP!$Q:$Q,$Q299,dbP!$O:$O,Items!$E$17)/SUMIFS(dbP!$X:$X,dbP!$Q:$Q,$Q299,dbP!$O:$O,Items!$E$17))</f>
        <v>32981.926923076921</v>
      </c>
      <c r="AB299" s="1">
        <f>$X299*IF(SUMIFS(dbP!$X:$X,dbP!$Q:$Q,$Q299,dbP!$O:$O,Items!$E$17)=0,0,SUMIFS(dbP!$Z:$Z,dbP!$Q:$Q,$Q299,dbP!$O:$O,Items!$E$17)/SUMIFS(dbP!$X:$X,dbP!$Q:$Q,$Q299,dbP!$O:$O,Items!$E$17))</f>
        <v>5496.9878205128207</v>
      </c>
      <c r="AE299" s="31">
        <f>IF(OR(AE298=0,AE298=MAX(Items!$AC:$AC)),1,AE298+1)</f>
        <v>7</v>
      </c>
    </row>
    <row r="300" spans="1:31" x14ac:dyDescent="0.3">
      <c r="A300" s="41">
        <f>ROW()</f>
        <v>300</v>
      </c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I300" s="1" t="str">
        <f>IF(OR(U300=0,SUMIFS(Lists!$A:$A,Lists!$I:$I,$U300)=0),0,INDEX(Lists!$H:$H,SUMIFS(Lists!$A:$A,Lists!$I:$I,$U300)))</f>
        <v>Продукт-6</v>
      </c>
      <c r="O300" s="1" t="str">
        <f>IF(OR($AE300=0,SUMIFS(Items!$A:$A,Items!$AC:$AC,$AE300)=0),0,INDEX(Items!U:U,SUMIFS(Items!$A:$A,Items!$AC:$AC,$AE300)))</f>
        <v>Себестоимость продаж</v>
      </c>
      <c r="P300" s="1" t="str">
        <f>IF(OR($AE300=0,SUMIFS(Items!$A:$A,Items!$AC:$AC,$AE300)=0),0,INDEX(Items!V:V,SUMIFS(Items!$A:$A,Items!$AC:$AC,$AE300)))</f>
        <v>Затраты этапа-1 бизнес-процесса</v>
      </c>
      <c r="Q300" s="1" t="str">
        <f>IF(OR($AE300=0,SUMIFS(Items!$A:$A,Items!$AC:$AC,$AE300)=0),0,INDEX(Items!W:W,SUMIFS(Items!$A:$A,Items!$AC:$AC,$AE300)))</f>
        <v>Сырье и материалы-8</v>
      </c>
      <c r="U300" s="1">
        <f t="shared" si="18"/>
        <v>6</v>
      </c>
      <c r="X300" s="3">
        <f t="shared" si="20"/>
        <v>4</v>
      </c>
      <c r="AA300" s="1">
        <f>$X300*IF(SUMIFS(dbP!$X:$X,dbP!$Q:$Q,$Q300,dbP!$O:$O,Items!$E$17)=0,0,SUMIFS(dbP!$Y:$Y,dbP!$Q:$Q,$Q300,dbP!$O:$O,Items!$E$17)/SUMIFS(dbP!$X:$X,dbP!$Q:$Q,$Q300,dbP!$O:$O,Items!$E$17))</f>
        <v>4512.0395643564352</v>
      </c>
      <c r="AB300" s="1">
        <f>$X300*IF(SUMIFS(dbP!$X:$X,dbP!$Q:$Q,$Q300,dbP!$O:$O,Items!$E$17)=0,0,SUMIFS(dbP!$Z:$Z,dbP!$Q:$Q,$Q300,dbP!$O:$O,Items!$E$17)/SUMIFS(dbP!$X:$X,dbP!$Q:$Q,$Q300,dbP!$O:$O,Items!$E$17))</f>
        <v>752.00659405940587</v>
      </c>
      <c r="AE300" s="31">
        <f>IF(OR(AE299=0,AE299=MAX(Items!$AC:$AC)),1,AE299+1)</f>
        <v>8</v>
      </c>
    </row>
    <row r="301" spans="1:31" x14ac:dyDescent="0.3">
      <c r="A301" s="41">
        <f>ROW()</f>
        <v>301</v>
      </c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I301" s="1" t="str">
        <f>IF(OR(U301=0,SUMIFS(Lists!$A:$A,Lists!$I:$I,$U301)=0),0,INDEX(Lists!$H:$H,SUMIFS(Lists!$A:$A,Lists!$I:$I,$U301)))</f>
        <v>Продукт-6</v>
      </c>
      <c r="O301" s="1" t="str">
        <f>IF(OR($AE301=0,SUMIFS(Items!$A:$A,Items!$AC:$AC,$AE301)=0),0,INDEX(Items!U:U,SUMIFS(Items!$A:$A,Items!$AC:$AC,$AE301)))</f>
        <v>Себестоимость продаж</v>
      </c>
      <c r="P301" s="1" t="str">
        <f>IF(OR($AE301=0,SUMIFS(Items!$A:$A,Items!$AC:$AC,$AE301)=0),0,INDEX(Items!V:V,SUMIFS(Items!$A:$A,Items!$AC:$AC,$AE301)))</f>
        <v>Затраты этапа-1 бизнес-процесса</v>
      </c>
      <c r="Q301" s="1" t="str">
        <f>IF(OR($AE301=0,SUMIFS(Items!$A:$A,Items!$AC:$AC,$AE301)=0),0,INDEX(Items!W:W,SUMIFS(Items!$A:$A,Items!$AC:$AC,$AE301)))</f>
        <v>Сырье и материалы-9</v>
      </c>
      <c r="U301" s="1">
        <f t="shared" si="18"/>
        <v>6</v>
      </c>
      <c r="X301" s="3">
        <f t="shared" si="20"/>
        <v>2</v>
      </c>
      <c r="AA301" s="1">
        <f>$X301*IF(SUMIFS(dbP!$X:$X,dbP!$Q:$Q,$Q301,dbP!$O:$O,Items!$E$17)=0,0,SUMIFS(dbP!$Y:$Y,dbP!$Q:$Q,$Q301,dbP!$O:$O,Items!$E$17)/SUMIFS(dbP!$X:$X,dbP!$Q:$Q,$Q301,dbP!$O:$O,Items!$E$17))</f>
        <v>2570.1882549019606</v>
      </c>
      <c r="AB301" s="1">
        <f>$X301*IF(SUMIFS(dbP!$X:$X,dbP!$Q:$Q,$Q301,dbP!$O:$O,Items!$E$17)=0,0,SUMIFS(dbP!$Z:$Z,dbP!$Q:$Q,$Q301,dbP!$O:$O,Items!$E$17)/SUMIFS(dbP!$X:$X,dbP!$Q:$Q,$Q301,dbP!$O:$O,Items!$E$17))</f>
        <v>428.3647091503268</v>
      </c>
      <c r="AE301" s="31">
        <f>IF(OR(AE300=0,AE300=MAX(Items!$AC:$AC)),1,AE300+1)</f>
        <v>9</v>
      </c>
    </row>
    <row r="302" spans="1:31" x14ac:dyDescent="0.3">
      <c r="A302" s="41">
        <f>ROW()</f>
        <v>302</v>
      </c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I302" s="1" t="str">
        <f>IF(OR(U302=0,SUMIFS(Lists!$A:$A,Lists!$I:$I,$U302)=0),0,INDEX(Lists!$H:$H,SUMIFS(Lists!$A:$A,Lists!$I:$I,$U302)))</f>
        <v>Продукт-6</v>
      </c>
      <c r="O302" s="1" t="str">
        <f>IF(OR($AE302=0,SUMIFS(Items!$A:$A,Items!$AC:$AC,$AE302)=0),0,INDEX(Items!U:U,SUMIFS(Items!$A:$A,Items!$AC:$AC,$AE302)))</f>
        <v>Себестоимость продаж</v>
      </c>
      <c r="P302" s="1" t="str">
        <f>IF(OR($AE302=0,SUMIFS(Items!$A:$A,Items!$AC:$AC,$AE302)=0),0,INDEX(Items!V:V,SUMIFS(Items!$A:$A,Items!$AC:$AC,$AE302)))</f>
        <v>Затраты этапа-1 бизнес-процесса</v>
      </c>
      <c r="Q302" s="1" t="str">
        <f>IF(OR($AE302=0,SUMIFS(Items!$A:$A,Items!$AC:$AC,$AE302)=0),0,INDEX(Items!W:W,SUMIFS(Items!$A:$A,Items!$AC:$AC,$AE302)))</f>
        <v>Сырье и материалы-10</v>
      </c>
      <c r="U302" s="1">
        <f t="shared" si="18"/>
        <v>6</v>
      </c>
      <c r="X302" s="3">
        <f t="shared" si="20"/>
        <v>6</v>
      </c>
      <c r="AA302" s="1">
        <f>$X302*IF(SUMIFS(dbP!$X:$X,dbP!$Q:$Q,$Q302,dbP!$O:$O,Items!$E$17)=0,0,SUMIFS(dbP!$Y:$Y,dbP!$Q:$Q,$Q302,dbP!$O:$O,Items!$E$17)/SUMIFS(dbP!$X:$X,dbP!$Q:$Q,$Q302,dbP!$O:$O,Items!$E$17))</f>
        <v>27600.912210566043</v>
      </c>
      <c r="AB302" s="1">
        <f>$X302*IF(SUMIFS(dbP!$X:$X,dbP!$Q:$Q,$Q302,dbP!$O:$O,Items!$E$17)=0,0,SUMIFS(dbP!$Z:$Z,dbP!$Q:$Q,$Q302,dbP!$O:$O,Items!$E$17)/SUMIFS(dbP!$X:$X,dbP!$Q:$Q,$Q302,dbP!$O:$O,Items!$E$17))</f>
        <v>4600.1520350943401</v>
      </c>
      <c r="AE302" s="31">
        <f>IF(OR(AE301=0,AE301=MAX(Items!$AC:$AC)),1,AE301+1)</f>
        <v>10</v>
      </c>
    </row>
    <row r="303" spans="1:31" x14ac:dyDescent="0.3">
      <c r="A303" s="41">
        <f>ROW()</f>
        <v>303</v>
      </c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I303" s="1" t="str">
        <f>IF(OR(U303=0,SUMIFS(Lists!$A:$A,Lists!$I:$I,$U303)=0),0,INDEX(Lists!$H:$H,SUMIFS(Lists!$A:$A,Lists!$I:$I,$U303)))</f>
        <v>Продукт-6</v>
      </c>
      <c r="O303" s="1" t="str">
        <f>IF(OR($AE303=0,SUMIFS(Items!$A:$A,Items!$AC:$AC,$AE303)=0),0,INDEX(Items!U:U,SUMIFS(Items!$A:$A,Items!$AC:$AC,$AE303)))</f>
        <v>Себестоимость продаж</v>
      </c>
      <c r="P303" s="1" t="str">
        <f>IF(OR($AE303=0,SUMIFS(Items!$A:$A,Items!$AC:$AC,$AE303)=0),0,INDEX(Items!V:V,SUMIFS(Items!$A:$A,Items!$AC:$AC,$AE303)))</f>
        <v>Затраты этапа-1 бизнес-процесса</v>
      </c>
      <c r="Q303" s="1" t="str">
        <f>IF(OR($AE303=0,SUMIFS(Items!$A:$A,Items!$AC:$AC,$AE303)=0),0,INDEX(Items!W:W,SUMIFS(Items!$A:$A,Items!$AC:$AC,$AE303)))</f>
        <v>Сырье и материалы-11</v>
      </c>
      <c r="U303" s="1">
        <f t="shared" si="18"/>
        <v>6</v>
      </c>
      <c r="X303" s="3">
        <f t="shared" si="20"/>
        <v>4</v>
      </c>
      <c r="AA303" s="1">
        <f>$X303*IF(SUMIFS(dbP!$X:$X,dbP!$Q:$Q,$Q303,dbP!$O:$O,Items!$E$17)=0,0,SUMIFS(dbP!$Y:$Y,dbP!$Q:$Q,$Q303,dbP!$O:$O,Items!$E$17)/SUMIFS(dbP!$X:$X,dbP!$Q:$Q,$Q303,dbP!$O:$O,Items!$E$17))</f>
        <v>24392.204012173916</v>
      </c>
      <c r="AB303" s="1">
        <f>$X303*IF(SUMIFS(dbP!$X:$X,dbP!$Q:$Q,$Q303,dbP!$O:$O,Items!$E$17)=0,0,SUMIFS(dbP!$Z:$Z,dbP!$Q:$Q,$Q303,dbP!$O:$O,Items!$E$17)/SUMIFS(dbP!$X:$X,dbP!$Q:$Q,$Q303,dbP!$O:$O,Items!$E$17))</f>
        <v>4065.3673353623194</v>
      </c>
      <c r="AE303" s="31">
        <f>IF(OR(AE302=0,AE302=MAX(Items!$AC:$AC)),1,AE302+1)</f>
        <v>11</v>
      </c>
    </row>
    <row r="304" spans="1:31" x14ac:dyDescent="0.3">
      <c r="A304" s="41">
        <f>ROW()</f>
        <v>304</v>
      </c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I304" s="1" t="str">
        <f>IF(OR(U304=0,SUMIFS(Lists!$A:$A,Lists!$I:$I,$U304)=0),0,INDEX(Lists!$H:$H,SUMIFS(Lists!$A:$A,Lists!$I:$I,$U304)))</f>
        <v>Продукт-6</v>
      </c>
      <c r="O304" s="1" t="str">
        <f>IF(OR($AE304=0,SUMIFS(Items!$A:$A,Items!$AC:$AC,$AE304)=0),0,INDEX(Items!U:U,SUMIFS(Items!$A:$A,Items!$AC:$AC,$AE304)))</f>
        <v>Себестоимость продаж</v>
      </c>
      <c r="P304" s="1" t="str">
        <f>IF(OR($AE304=0,SUMIFS(Items!$A:$A,Items!$AC:$AC,$AE304)=0),0,INDEX(Items!V:V,SUMIFS(Items!$A:$A,Items!$AC:$AC,$AE304)))</f>
        <v>Затраты этапа-2 бизнес-процесса</v>
      </c>
      <c r="Q304" s="1" t="str">
        <f>IF(OR($AE304=0,SUMIFS(Items!$A:$A,Items!$AC:$AC,$AE304)=0),0,INDEX(Items!W:W,SUMIFS(Items!$A:$A,Items!$AC:$AC,$AE304)))</f>
        <v>Производственные затраты-1</v>
      </c>
      <c r="U304" s="1">
        <f t="shared" si="18"/>
        <v>6</v>
      </c>
      <c r="X304" s="3">
        <f t="shared" si="20"/>
        <v>2</v>
      </c>
      <c r="AA304" s="1">
        <f>$X304*IF(SUMIFS(dbP!$X:$X,dbP!$Q:$Q,$Q304,dbP!$O:$O,Items!$E$17)=0,0,SUMIFS(dbP!$Y:$Y,dbP!$Q:$Q,$Q304,dbP!$O:$O,Items!$E$17)/SUMIFS(dbP!$X:$X,dbP!$Q:$Q,$Q304,dbP!$O:$O,Items!$E$17))</f>
        <v>1791.044776119403</v>
      </c>
      <c r="AB304" s="1">
        <f>$X304*IF(SUMIFS(dbP!$X:$X,dbP!$Q:$Q,$Q304,dbP!$O:$O,Items!$E$17)=0,0,SUMIFS(dbP!$Z:$Z,dbP!$Q:$Q,$Q304,dbP!$O:$O,Items!$E$17)/SUMIFS(dbP!$X:$X,dbP!$Q:$Q,$Q304,dbP!$O:$O,Items!$E$17))</f>
        <v>298.50746268656718</v>
      </c>
      <c r="AE304" s="31">
        <f>IF(OR(AE303=0,AE303=MAX(Items!$AC:$AC)),1,AE303+1)</f>
        <v>12</v>
      </c>
    </row>
    <row r="305" spans="1:31" x14ac:dyDescent="0.3">
      <c r="A305" s="41">
        <f>ROW()</f>
        <v>305</v>
      </c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I305" s="1" t="str">
        <f>IF(OR(U305=0,SUMIFS(Lists!$A:$A,Lists!$I:$I,$U305)=0),0,INDEX(Lists!$H:$H,SUMIFS(Lists!$A:$A,Lists!$I:$I,$U305)))</f>
        <v>Продукт-6</v>
      </c>
      <c r="O305" s="1" t="str">
        <f>IF(OR($AE305=0,SUMIFS(Items!$A:$A,Items!$AC:$AC,$AE305)=0),0,INDEX(Items!U:U,SUMIFS(Items!$A:$A,Items!$AC:$AC,$AE305)))</f>
        <v>Себестоимость продаж</v>
      </c>
      <c r="P305" s="1" t="str">
        <f>IF(OR($AE305=0,SUMIFS(Items!$A:$A,Items!$AC:$AC,$AE305)=0),0,INDEX(Items!V:V,SUMIFS(Items!$A:$A,Items!$AC:$AC,$AE305)))</f>
        <v>Затраты этапа-2 бизнес-процесса</v>
      </c>
      <c r="Q305" s="1" t="str">
        <f>IF(OR($AE305=0,SUMIFS(Items!$A:$A,Items!$AC:$AC,$AE305)=0),0,INDEX(Items!W:W,SUMIFS(Items!$A:$A,Items!$AC:$AC,$AE305)))</f>
        <v>Производственные затраты-2</v>
      </c>
      <c r="U305" s="1">
        <f t="shared" si="18"/>
        <v>6</v>
      </c>
      <c r="X305" s="3">
        <f t="shared" si="20"/>
        <v>5</v>
      </c>
      <c r="AA305" s="1">
        <f>$X305*IF(SUMIFS(dbP!$X:$X,dbP!$Q:$Q,$Q305,dbP!$O:$O,Items!$E$17)=0,0,SUMIFS(dbP!$Y:$Y,dbP!$Q:$Q,$Q305,dbP!$O:$O,Items!$E$17)/SUMIFS(dbP!$X:$X,dbP!$Q:$Q,$Q305,dbP!$O:$O,Items!$E$17))</f>
        <v>4074.0740740740739</v>
      </c>
      <c r="AB305" s="1">
        <f>$X305*IF(SUMIFS(dbP!$X:$X,dbP!$Q:$Q,$Q305,dbP!$O:$O,Items!$E$17)=0,0,SUMIFS(dbP!$Z:$Z,dbP!$Q:$Q,$Q305,dbP!$O:$O,Items!$E$17)/SUMIFS(dbP!$X:$X,dbP!$Q:$Q,$Q305,dbP!$O:$O,Items!$E$17))</f>
        <v>679.01234567901224</v>
      </c>
      <c r="AE305" s="31">
        <f>IF(OR(AE304=0,AE304=MAX(Items!$AC:$AC)),1,AE304+1)</f>
        <v>13</v>
      </c>
    </row>
    <row r="306" spans="1:31" x14ac:dyDescent="0.3">
      <c r="A306" s="41">
        <f>ROW()</f>
        <v>306</v>
      </c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I306" s="1" t="str">
        <f>IF(OR(U306=0,SUMIFS(Lists!$A:$A,Lists!$I:$I,$U306)=0),0,INDEX(Lists!$H:$H,SUMIFS(Lists!$A:$A,Lists!$I:$I,$U306)))</f>
        <v>Продукт-6</v>
      </c>
      <c r="O306" s="1" t="str">
        <f>IF(OR($AE306=0,SUMIFS(Items!$A:$A,Items!$AC:$AC,$AE306)=0),0,INDEX(Items!U:U,SUMIFS(Items!$A:$A,Items!$AC:$AC,$AE306)))</f>
        <v>Себестоимость продаж</v>
      </c>
      <c r="P306" s="1" t="str">
        <f>IF(OR($AE306=0,SUMIFS(Items!$A:$A,Items!$AC:$AC,$AE306)=0),0,INDEX(Items!V:V,SUMIFS(Items!$A:$A,Items!$AC:$AC,$AE306)))</f>
        <v>Затраты этапа-2 бизнес-процесса</v>
      </c>
      <c r="Q306" s="1" t="str">
        <f>IF(OR($AE306=0,SUMIFS(Items!$A:$A,Items!$AC:$AC,$AE306)=0),0,INDEX(Items!W:W,SUMIFS(Items!$A:$A,Items!$AC:$AC,$AE306)))</f>
        <v>Производственные затраты-3</v>
      </c>
      <c r="U306" s="1">
        <f t="shared" si="18"/>
        <v>6</v>
      </c>
      <c r="X306" s="3">
        <f t="shared" si="20"/>
        <v>10</v>
      </c>
      <c r="AA306" s="1">
        <f>$X306*IF(SUMIFS(dbP!$X:$X,dbP!$Q:$Q,$Q306,dbP!$O:$O,Items!$E$17)=0,0,SUMIFS(dbP!$Y:$Y,dbP!$Q:$Q,$Q306,dbP!$O:$O,Items!$E$17)/SUMIFS(dbP!$X:$X,dbP!$Q:$Q,$Q306,dbP!$O:$O,Items!$E$17))</f>
        <v>31494.33962264151</v>
      </c>
      <c r="AB306" s="1">
        <f>$X306*IF(SUMIFS(dbP!$X:$X,dbP!$Q:$Q,$Q306,dbP!$O:$O,Items!$E$17)=0,0,SUMIFS(dbP!$Z:$Z,dbP!$Q:$Q,$Q306,dbP!$O:$O,Items!$E$17)/SUMIFS(dbP!$X:$X,dbP!$Q:$Q,$Q306,dbP!$O:$O,Items!$E$17))</f>
        <v>5249.0566037735844</v>
      </c>
      <c r="AE306" s="31">
        <f>IF(OR(AE305=0,AE305=MAX(Items!$AC:$AC)),1,AE305+1)</f>
        <v>14</v>
      </c>
    </row>
    <row r="307" spans="1:31" x14ac:dyDescent="0.3">
      <c r="A307" s="41">
        <f>ROW()</f>
        <v>307</v>
      </c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I307" s="1" t="str">
        <f>IF(OR(U307=0,SUMIFS(Lists!$A:$A,Lists!$I:$I,$U307)=0),0,INDEX(Lists!$H:$H,SUMIFS(Lists!$A:$A,Lists!$I:$I,$U307)))</f>
        <v>Продукт-6</v>
      </c>
      <c r="O307" s="1" t="str">
        <f>IF(OR($AE307=0,SUMIFS(Items!$A:$A,Items!$AC:$AC,$AE307)=0),0,INDEX(Items!U:U,SUMIFS(Items!$A:$A,Items!$AC:$AC,$AE307)))</f>
        <v>Себестоимость продаж</v>
      </c>
      <c r="P307" s="1" t="str">
        <f>IF(OR($AE307=0,SUMIFS(Items!$A:$A,Items!$AC:$AC,$AE307)=0),0,INDEX(Items!V:V,SUMIFS(Items!$A:$A,Items!$AC:$AC,$AE307)))</f>
        <v>Затраты этапа-2 бизнес-процесса</v>
      </c>
      <c r="Q307" s="1" t="str">
        <f>IF(OR($AE307=0,SUMIFS(Items!$A:$A,Items!$AC:$AC,$AE307)=0),0,INDEX(Items!W:W,SUMIFS(Items!$A:$A,Items!$AC:$AC,$AE307)))</f>
        <v>Производственные затраты-4</v>
      </c>
      <c r="U307" s="1">
        <f t="shared" si="18"/>
        <v>6</v>
      </c>
      <c r="X307" s="3">
        <f t="shared" si="20"/>
        <v>6</v>
      </c>
      <c r="AA307" s="1">
        <f>$X307*IF(SUMIFS(dbP!$X:$X,dbP!$Q:$Q,$Q307,dbP!$O:$O,Items!$E$17)=0,0,SUMIFS(dbP!$Y:$Y,dbP!$Q:$Q,$Q307,dbP!$O:$O,Items!$E$17)/SUMIFS(dbP!$X:$X,dbP!$Q:$Q,$Q307,dbP!$O:$O,Items!$E$17))</f>
        <v>12239.73</v>
      </c>
      <c r="AB307" s="1">
        <f>$X307*IF(SUMIFS(dbP!$X:$X,dbP!$Q:$Q,$Q307,dbP!$O:$O,Items!$E$17)=0,0,SUMIFS(dbP!$Z:$Z,dbP!$Q:$Q,$Q307,dbP!$O:$O,Items!$E$17)/SUMIFS(dbP!$X:$X,dbP!$Q:$Q,$Q307,dbP!$O:$O,Items!$E$17))</f>
        <v>2039.9549999999999</v>
      </c>
      <c r="AE307" s="31">
        <f>IF(OR(AE306=0,AE306=MAX(Items!$AC:$AC)),1,AE306+1)</f>
        <v>15</v>
      </c>
    </row>
    <row r="308" spans="1:31" x14ac:dyDescent="0.3">
      <c r="A308" s="41">
        <f>ROW()</f>
        <v>308</v>
      </c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I308" s="1" t="str">
        <f>IF(OR(U308=0,SUMIFS(Lists!$A:$A,Lists!$I:$I,$U308)=0),0,INDEX(Lists!$H:$H,SUMIFS(Lists!$A:$A,Lists!$I:$I,$U308)))</f>
        <v>Продукт-6</v>
      </c>
      <c r="O308" s="1" t="str">
        <f>IF(OR($AE308=0,SUMIFS(Items!$A:$A,Items!$AC:$AC,$AE308)=0),0,INDEX(Items!U:U,SUMIFS(Items!$A:$A,Items!$AC:$AC,$AE308)))</f>
        <v>Себестоимость продаж</v>
      </c>
      <c r="P308" s="1" t="str">
        <f>IF(OR($AE308=0,SUMIFS(Items!$A:$A,Items!$AC:$AC,$AE308)=0),0,INDEX(Items!V:V,SUMIFS(Items!$A:$A,Items!$AC:$AC,$AE308)))</f>
        <v>Затраты этапа-2 бизнес-процесса</v>
      </c>
      <c r="Q308" s="1" t="str">
        <f>IF(OR($AE308=0,SUMIFS(Items!$A:$A,Items!$AC:$AC,$AE308)=0),0,INDEX(Items!W:W,SUMIFS(Items!$A:$A,Items!$AC:$AC,$AE308)))</f>
        <v>Производственные затраты-5</v>
      </c>
      <c r="U308" s="1">
        <f t="shared" si="18"/>
        <v>6</v>
      </c>
      <c r="X308" s="3">
        <f t="shared" si="20"/>
        <v>92</v>
      </c>
      <c r="AA308" s="1">
        <f>$X308*IF(SUMIFS(dbP!$X:$X,dbP!$Q:$Q,$Q308,dbP!$O:$O,Items!$E$17)=0,0,SUMIFS(dbP!$Y:$Y,dbP!$Q:$Q,$Q308,dbP!$O:$O,Items!$E$17)/SUMIFS(dbP!$X:$X,dbP!$Q:$Q,$Q308,dbP!$O:$O,Items!$E$17))</f>
        <v>95652.53731343284</v>
      </c>
      <c r="AB308" s="1">
        <f>$X308*IF(SUMIFS(dbP!$X:$X,dbP!$Q:$Q,$Q308,dbP!$O:$O,Items!$E$17)=0,0,SUMIFS(dbP!$Z:$Z,dbP!$Q:$Q,$Q308,dbP!$O:$O,Items!$E$17)/SUMIFS(dbP!$X:$X,dbP!$Q:$Q,$Q308,dbP!$O:$O,Items!$E$17))</f>
        <v>15942.089552238805</v>
      </c>
      <c r="AE308" s="31">
        <f>IF(OR(AE307=0,AE307=MAX(Items!$AC:$AC)),1,AE307+1)</f>
        <v>16</v>
      </c>
    </row>
    <row r="309" spans="1:31" x14ac:dyDescent="0.3">
      <c r="A309" s="41">
        <f>ROW()</f>
        <v>309</v>
      </c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I309" s="1" t="str">
        <f>IF(OR(U309=0,SUMIFS(Lists!$A:$A,Lists!$I:$I,$U309)=0),0,INDEX(Lists!$H:$H,SUMIFS(Lists!$A:$A,Lists!$I:$I,$U309)))</f>
        <v>Продукт-6</v>
      </c>
      <c r="O309" s="1" t="str">
        <f>IF(OR($AE309=0,SUMIFS(Items!$A:$A,Items!$AC:$AC,$AE309)=0),0,INDEX(Items!U:U,SUMIFS(Items!$A:$A,Items!$AC:$AC,$AE309)))</f>
        <v>Себестоимость продаж</v>
      </c>
      <c r="P309" s="1" t="str">
        <f>IF(OR($AE309=0,SUMIFS(Items!$A:$A,Items!$AC:$AC,$AE309)=0),0,INDEX(Items!V:V,SUMIFS(Items!$A:$A,Items!$AC:$AC,$AE309)))</f>
        <v>Затраты этапа-2 бизнес-процесса</v>
      </c>
      <c r="Q309" s="1" t="str">
        <f>IF(OR($AE309=0,SUMIFS(Items!$A:$A,Items!$AC:$AC,$AE309)=0),0,INDEX(Items!W:W,SUMIFS(Items!$A:$A,Items!$AC:$AC,$AE309)))</f>
        <v>Производственные затраты-6</v>
      </c>
      <c r="U309" s="1">
        <f t="shared" si="18"/>
        <v>6</v>
      </c>
      <c r="X309" s="3">
        <f t="shared" si="20"/>
        <v>7</v>
      </c>
      <c r="AA309" s="1">
        <f>$X309*IF(SUMIFS(dbP!$X:$X,dbP!$Q:$Q,$Q309,dbP!$O:$O,Items!$E$17)=0,0,SUMIFS(dbP!$Y:$Y,dbP!$Q:$Q,$Q309,dbP!$O:$O,Items!$E$17)/SUMIFS(dbP!$X:$X,dbP!$Q:$Q,$Q309,dbP!$O:$O,Items!$E$17))</f>
        <v>27856.074509803922</v>
      </c>
      <c r="AB309" s="1">
        <f>$X309*IF(SUMIFS(dbP!$X:$X,dbP!$Q:$Q,$Q309,dbP!$O:$O,Items!$E$17)=0,0,SUMIFS(dbP!$Z:$Z,dbP!$Q:$Q,$Q309,dbP!$O:$O,Items!$E$17)/SUMIFS(dbP!$X:$X,dbP!$Q:$Q,$Q309,dbP!$O:$O,Items!$E$17))</f>
        <v>4642.6790849673198</v>
      </c>
      <c r="AE309" s="31">
        <f>IF(OR(AE308=0,AE308=MAX(Items!$AC:$AC)),1,AE308+1)</f>
        <v>17</v>
      </c>
    </row>
    <row r="310" spans="1:31" x14ac:dyDescent="0.3">
      <c r="A310" s="41">
        <f>ROW()</f>
        <v>310</v>
      </c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I310" s="1" t="str">
        <f>IF(OR(U310=0,SUMIFS(Lists!$A:$A,Lists!$I:$I,$U310)=0),0,INDEX(Lists!$H:$H,SUMIFS(Lists!$A:$A,Lists!$I:$I,$U310)))</f>
        <v>Продукт-6</v>
      </c>
      <c r="O310" s="1" t="str">
        <f>IF(OR($AE310=0,SUMIFS(Items!$A:$A,Items!$AC:$AC,$AE310)=0),0,INDEX(Items!U:U,SUMIFS(Items!$A:$A,Items!$AC:$AC,$AE310)))</f>
        <v>Себестоимость продаж</v>
      </c>
      <c r="P310" s="1" t="str">
        <f>IF(OR($AE310=0,SUMIFS(Items!$A:$A,Items!$AC:$AC,$AE310)=0),0,INDEX(Items!V:V,SUMIFS(Items!$A:$A,Items!$AC:$AC,$AE310)))</f>
        <v>Затраты этапа-2 бизнес-процесса</v>
      </c>
      <c r="Q310" s="1" t="str">
        <f>IF(OR($AE310=0,SUMIFS(Items!$A:$A,Items!$AC:$AC,$AE310)=0),0,INDEX(Items!W:W,SUMIFS(Items!$A:$A,Items!$AC:$AC,$AE310)))</f>
        <v>Производственные затраты-7</v>
      </c>
      <c r="U310" s="1">
        <f t="shared" si="18"/>
        <v>6</v>
      </c>
      <c r="X310" s="3">
        <f t="shared" ref="X310:X362" si="21">X299-1</f>
        <v>6</v>
      </c>
      <c r="AA310" s="1">
        <f>$X310*IF(SUMIFS(dbP!$X:$X,dbP!$Q:$Q,$Q310,dbP!$O:$O,Items!$E$17)=0,0,SUMIFS(dbP!$Y:$Y,dbP!$Q:$Q,$Q310,dbP!$O:$O,Items!$E$17)/SUMIFS(dbP!$X:$X,dbP!$Q:$Q,$Q310,dbP!$O:$O,Items!$E$17))</f>
        <v>22483.142117647061</v>
      </c>
      <c r="AB310" s="1">
        <f>$X310*IF(SUMIFS(dbP!$X:$X,dbP!$Q:$Q,$Q310,dbP!$O:$O,Items!$E$17)=0,0,SUMIFS(dbP!$Z:$Z,dbP!$Q:$Q,$Q310,dbP!$O:$O,Items!$E$17)/SUMIFS(dbP!$X:$X,dbP!$Q:$Q,$Q310,dbP!$O:$O,Items!$E$17))</f>
        <v>3747.1903529411775</v>
      </c>
      <c r="AE310" s="31">
        <f>IF(OR(AE309=0,AE309=MAX(Items!$AC:$AC)),1,AE309+1)</f>
        <v>18</v>
      </c>
    </row>
    <row r="311" spans="1:31" x14ac:dyDescent="0.3">
      <c r="A311" s="41">
        <f>ROW()</f>
        <v>311</v>
      </c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I311" s="1" t="str">
        <f>IF(OR(U311=0,SUMIFS(Lists!$A:$A,Lists!$I:$I,$U311)=0),0,INDEX(Lists!$H:$H,SUMIFS(Lists!$A:$A,Lists!$I:$I,$U311)))</f>
        <v>Продукт-6</v>
      </c>
      <c r="O311" s="1" t="str">
        <f>IF(OR($AE311=0,SUMIFS(Items!$A:$A,Items!$AC:$AC,$AE311)=0),0,INDEX(Items!U:U,SUMIFS(Items!$A:$A,Items!$AC:$AC,$AE311)))</f>
        <v>Себестоимость продаж</v>
      </c>
      <c r="P311" s="1" t="str">
        <f>IF(OR($AE311=0,SUMIFS(Items!$A:$A,Items!$AC:$AC,$AE311)=0),0,INDEX(Items!V:V,SUMIFS(Items!$A:$A,Items!$AC:$AC,$AE311)))</f>
        <v>Затраты этапа-2 бизнес-процесса</v>
      </c>
      <c r="Q311" s="1" t="str">
        <f>IF(OR($AE311=0,SUMIFS(Items!$A:$A,Items!$AC:$AC,$AE311)=0),0,INDEX(Items!W:W,SUMIFS(Items!$A:$A,Items!$AC:$AC,$AE311)))</f>
        <v>Производственные затраты-8</v>
      </c>
      <c r="U311" s="1">
        <f t="shared" si="18"/>
        <v>6</v>
      </c>
      <c r="X311" s="3">
        <f t="shared" si="21"/>
        <v>3</v>
      </c>
      <c r="AA311" s="1">
        <f>$X311*IF(SUMIFS(dbP!$X:$X,dbP!$Q:$Q,$Q311,dbP!$O:$O,Items!$E$17)=0,0,SUMIFS(dbP!$Y:$Y,dbP!$Q:$Q,$Q311,dbP!$O:$O,Items!$E$17)/SUMIFS(dbP!$X:$X,dbP!$Q:$Q,$Q311,dbP!$O:$O,Items!$E$17))</f>
        <v>4183.0647394029847</v>
      </c>
      <c r="AB311" s="1">
        <f>$X311*IF(SUMIFS(dbP!$X:$X,dbP!$Q:$Q,$Q311,dbP!$O:$O,Items!$E$17)=0,0,SUMIFS(dbP!$Z:$Z,dbP!$Q:$Q,$Q311,dbP!$O:$O,Items!$E$17)/SUMIFS(dbP!$X:$X,dbP!$Q:$Q,$Q311,dbP!$O:$O,Items!$E$17))</f>
        <v>697.1774565671642</v>
      </c>
      <c r="AE311" s="31">
        <f>IF(OR(AE310=0,AE310=MAX(Items!$AC:$AC)),1,AE310+1)</f>
        <v>19</v>
      </c>
    </row>
    <row r="312" spans="1:31" x14ac:dyDescent="0.3">
      <c r="A312" s="41">
        <f>ROW()</f>
        <v>312</v>
      </c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I312" s="1" t="str">
        <f>IF(OR(U312=0,SUMIFS(Lists!$A:$A,Lists!$I:$I,$U312)=0),0,INDEX(Lists!$H:$H,SUMIFS(Lists!$A:$A,Lists!$I:$I,$U312)))</f>
        <v>Продукт-6</v>
      </c>
      <c r="O312" s="1" t="str">
        <f>IF(OR($AE312=0,SUMIFS(Items!$A:$A,Items!$AC:$AC,$AE312)=0),0,INDEX(Items!U:U,SUMIFS(Items!$A:$A,Items!$AC:$AC,$AE312)))</f>
        <v>Себестоимость продаж</v>
      </c>
      <c r="P312" s="1" t="str">
        <f>IF(OR($AE312=0,SUMIFS(Items!$A:$A,Items!$AC:$AC,$AE312)=0),0,INDEX(Items!V:V,SUMIFS(Items!$A:$A,Items!$AC:$AC,$AE312)))</f>
        <v>Затраты этапа-2 бизнес-процесса</v>
      </c>
      <c r="Q312" s="1" t="str">
        <f>IF(OR($AE312=0,SUMIFS(Items!$A:$A,Items!$AC:$AC,$AE312)=0),0,INDEX(Items!W:W,SUMIFS(Items!$A:$A,Items!$AC:$AC,$AE312)))</f>
        <v>Производственные затраты-9</v>
      </c>
      <c r="U312" s="1">
        <f t="shared" si="18"/>
        <v>6</v>
      </c>
      <c r="X312" s="3">
        <f t="shared" si="21"/>
        <v>1</v>
      </c>
      <c r="AA312" s="1">
        <f>$X312*IF(SUMIFS(dbP!$X:$X,dbP!$Q:$Q,$Q312,dbP!$O:$O,Items!$E$17)=0,0,SUMIFS(dbP!$Y:$Y,dbP!$Q:$Q,$Q312,dbP!$O:$O,Items!$E$17)/SUMIFS(dbP!$X:$X,dbP!$Q:$Q,$Q312,dbP!$O:$O,Items!$E$17))</f>
        <v>1169.8512173913043</v>
      </c>
      <c r="AB312" s="1">
        <f>$X312*IF(SUMIFS(dbP!$X:$X,dbP!$Q:$Q,$Q312,dbP!$O:$O,Items!$E$17)=0,0,SUMIFS(dbP!$Z:$Z,dbP!$Q:$Q,$Q312,dbP!$O:$O,Items!$E$17)/SUMIFS(dbP!$X:$X,dbP!$Q:$Q,$Q312,dbP!$O:$O,Items!$E$17))</f>
        <v>194.97520289855072</v>
      </c>
      <c r="AE312" s="31">
        <f>IF(OR(AE311=0,AE311=MAX(Items!$AC:$AC)),1,AE311+1)</f>
        <v>20</v>
      </c>
    </row>
    <row r="313" spans="1:31" x14ac:dyDescent="0.3">
      <c r="A313" s="41">
        <f>ROW()</f>
        <v>313</v>
      </c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I313" s="1" t="str">
        <f>IF(OR(U313=0,SUMIFS(Lists!$A:$A,Lists!$I:$I,$U313)=0),0,INDEX(Lists!$H:$H,SUMIFS(Lists!$A:$A,Lists!$I:$I,$U313)))</f>
        <v>Продукт-6</v>
      </c>
      <c r="O313" s="1" t="str">
        <f>IF(OR($AE313=0,SUMIFS(Items!$A:$A,Items!$AC:$AC,$AE313)=0),0,INDEX(Items!U:U,SUMIFS(Items!$A:$A,Items!$AC:$AC,$AE313)))</f>
        <v>Себестоимость продаж</v>
      </c>
      <c r="P313" s="1" t="str">
        <f>IF(OR($AE313=0,SUMIFS(Items!$A:$A,Items!$AC:$AC,$AE313)=0),0,INDEX(Items!V:V,SUMIFS(Items!$A:$A,Items!$AC:$AC,$AE313)))</f>
        <v>Затраты этапа-2 бизнес-процесса</v>
      </c>
      <c r="Q313" s="1" t="str">
        <f>IF(OR($AE313=0,SUMIFS(Items!$A:$A,Items!$AC:$AC,$AE313)=0),0,INDEX(Items!W:W,SUMIFS(Items!$A:$A,Items!$AC:$AC,$AE313)))</f>
        <v>Производственные затраты-10</v>
      </c>
      <c r="U313" s="1">
        <f t="shared" si="18"/>
        <v>6</v>
      </c>
      <c r="X313" s="3">
        <f t="shared" si="21"/>
        <v>5</v>
      </c>
      <c r="AA313" s="1">
        <f>$X313*IF(SUMIFS(dbP!$X:$X,dbP!$Q:$Q,$Q313,dbP!$O:$O,Items!$E$17)=0,0,SUMIFS(dbP!$Y:$Y,dbP!$Q:$Q,$Q313,dbP!$O:$O,Items!$E$17)/SUMIFS(dbP!$X:$X,dbP!$Q:$Q,$Q313,dbP!$O:$O,Items!$E$17))</f>
        <v>20509.478759649122</v>
      </c>
      <c r="AB313" s="1">
        <f>$X313*IF(SUMIFS(dbP!$X:$X,dbP!$Q:$Q,$Q313,dbP!$O:$O,Items!$E$17)=0,0,SUMIFS(dbP!$Z:$Z,dbP!$Q:$Q,$Q313,dbP!$O:$O,Items!$E$17)/SUMIFS(dbP!$X:$X,dbP!$Q:$Q,$Q313,dbP!$O:$O,Items!$E$17))</f>
        <v>3418.2464599415207</v>
      </c>
      <c r="AE313" s="31">
        <f>IF(OR(AE312=0,AE312=MAX(Items!$AC:$AC)),1,AE312+1)</f>
        <v>21</v>
      </c>
    </row>
    <row r="314" spans="1:31" x14ac:dyDescent="0.3">
      <c r="A314" s="41">
        <f>ROW()</f>
        <v>314</v>
      </c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I314" s="1" t="str">
        <f>IF(OR(U314=0,SUMIFS(Lists!$A:$A,Lists!$I:$I,$U314)=0),0,INDEX(Lists!$H:$H,SUMIFS(Lists!$A:$A,Lists!$I:$I,$U314)))</f>
        <v>Продукт-6</v>
      </c>
      <c r="O314" s="1" t="str">
        <f>IF(OR($AE314=0,SUMIFS(Items!$A:$A,Items!$AC:$AC,$AE314)=0),0,INDEX(Items!U:U,SUMIFS(Items!$A:$A,Items!$AC:$AC,$AE314)))</f>
        <v>Себестоимость продаж</v>
      </c>
      <c r="P314" s="1" t="str">
        <f>IF(OR($AE314=0,SUMIFS(Items!$A:$A,Items!$AC:$AC,$AE314)=0),0,INDEX(Items!V:V,SUMIFS(Items!$A:$A,Items!$AC:$AC,$AE314)))</f>
        <v>Затраты этапа-3 бизнес-процесса</v>
      </c>
      <c r="Q314" s="1" t="str">
        <f>IF(OR($AE314=0,SUMIFS(Items!$A:$A,Items!$AC:$AC,$AE314)=0),0,INDEX(Items!W:W,SUMIFS(Items!$A:$A,Items!$AC:$AC,$AE314)))</f>
        <v>Производственные затраты-11</v>
      </c>
      <c r="U314" s="1">
        <f t="shared" si="18"/>
        <v>6</v>
      </c>
      <c r="X314" s="3">
        <f t="shared" si="21"/>
        <v>3</v>
      </c>
      <c r="AA314" s="1">
        <f>$X314*IF(SUMIFS(dbP!$X:$X,dbP!$Q:$Q,$Q314,dbP!$O:$O,Items!$E$17)=0,0,SUMIFS(dbP!$Y:$Y,dbP!$Q:$Q,$Q314,dbP!$O:$O,Items!$E$17)/SUMIFS(dbP!$X:$X,dbP!$Q:$Q,$Q314,dbP!$O:$O,Items!$E$17))</f>
        <v>15264.981627153491</v>
      </c>
      <c r="AB314" s="1">
        <f>$X314*IF(SUMIFS(dbP!$X:$X,dbP!$Q:$Q,$Q314,dbP!$O:$O,Items!$E$17)=0,0,SUMIFS(dbP!$Z:$Z,dbP!$Q:$Q,$Q314,dbP!$O:$O,Items!$E$17)/SUMIFS(dbP!$X:$X,dbP!$Q:$Q,$Q314,dbP!$O:$O,Items!$E$17))</f>
        <v>2544.1636045255818</v>
      </c>
      <c r="AE314" s="31">
        <f>IF(OR(AE313=0,AE313=MAX(Items!$AC:$AC)),1,AE313+1)</f>
        <v>22</v>
      </c>
    </row>
    <row r="315" spans="1:31" x14ac:dyDescent="0.3">
      <c r="A315" s="41">
        <f>ROW()</f>
        <v>315</v>
      </c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I315" s="1" t="str">
        <f>IF(OR(U315=0,SUMIFS(Lists!$A:$A,Lists!$I:$I,$U315)=0),0,INDEX(Lists!$H:$H,SUMIFS(Lists!$A:$A,Lists!$I:$I,$U315)))</f>
        <v>Продукт-6</v>
      </c>
      <c r="O315" s="1" t="str">
        <f>IF(OR($AE315=0,SUMIFS(Items!$A:$A,Items!$AC:$AC,$AE315)=0),0,INDEX(Items!U:U,SUMIFS(Items!$A:$A,Items!$AC:$AC,$AE315)))</f>
        <v>Себестоимость продаж</v>
      </c>
      <c r="P315" s="1" t="str">
        <f>IF(OR($AE315=0,SUMIFS(Items!$A:$A,Items!$AC:$AC,$AE315)=0),0,INDEX(Items!V:V,SUMIFS(Items!$A:$A,Items!$AC:$AC,$AE315)))</f>
        <v>Затраты этапа-3 бизнес-процесса</v>
      </c>
      <c r="Q315" s="1" t="str">
        <f>IF(OR($AE315=0,SUMIFS(Items!$A:$A,Items!$AC:$AC,$AE315)=0),0,INDEX(Items!W:W,SUMIFS(Items!$A:$A,Items!$AC:$AC,$AE315)))</f>
        <v>Производственные затраты-12</v>
      </c>
      <c r="U315" s="1">
        <f t="shared" si="18"/>
        <v>6</v>
      </c>
      <c r="X315" s="3">
        <f t="shared" si="21"/>
        <v>1</v>
      </c>
      <c r="AA315" s="1">
        <f>$X315*IF(SUMIFS(dbP!$X:$X,dbP!$Q:$Q,$Q315,dbP!$O:$O,Items!$E$17)=0,0,SUMIFS(dbP!$Y:$Y,dbP!$Q:$Q,$Q315,dbP!$O:$O,Items!$E$17)/SUMIFS(dbP!$X:$X,dbP!$Q:$Q,$Q315,dbP!$O:$O,Items!$E$17))</f>
        <v>1101.4925373134329</v>
      </c>
      <c r="AB315" s="1">
        <f>$X315*IF(SUMIFS(dbP!$X:$X,dbP!$Q:$Q,$Q315,dbP!$O:$O,Items!$E$17)=0,0,SUMIFS(dbP!$Z:$Z,dbP!$Q:$Q,$Q315,dbP!$O:$O,Items!$E$17)/SUMIFS(dbP!$X:$X,dbP!$Q:$Q,$Q315,dbP!$O:$O,Items!$E$17))</f>
        <v>183.58208955223881</v>
      </c>
      <c r="AE315" s="31">
        <f>IF(OR(AE314=0,AE314=MAX(Items!$AC:$AC)),1,AE314+1)</f>
        <v>23</v>
      </c>
    </row>
    <row r="316" spans="1:31" x14ac:dyDescent="0.3">
      <c r="A316" s="41">
        <f>ROW()</f>
        <v>316</v>
      </c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I316" s="1" t="str">
        <f>IF(OR(U316=0,SUMIFS(Lists!$A:$A,Lists!$I:$I,$U316)=0),0,INDEX(Lists!$H:$H,SUMIFS(Lists!$A:$A,Lists!$I:$I,$U316)))</f>
        <v>Продукт-6</v>
      </c>
      <c r="O316" s="1" t="str">
        <f>IF(OR($AE316=0,SUMIFS(Items!$A:$A,Items!$AC:$AC,$AE316)=0),0,INDEX(Items!U:U,SUMIFS(Items!$A:$A,Items!$AC:$AC,$AE316)))</f>
        <v>Себестоимость продаж</v>
      </c>
      <c r="P316" s="1" t="str">
        <f>IF(OR($AE316=0,SUMIFS(Items!$A:$A,Items!$AC:$AC,$AE316)=0),0,INDEX(Items!V:V,SUMIFS(Items!$A:$A,Items!$AC:$AC,$AE316)))</f>
        <v>Затраты этапа-3 бизнес-процесса</v>
      </c>
      <c r="Q316" s="1" t="str">
        <f>IF(OR($AE316=0,SUMIFS(Items!$A:$A,Items!$AC:$AC,$AE316)=0),0,INDEX(Items!W:W,SUMIFS(Items!$A:$A,Items!$AC:$AC,$AE316)))</f>
        <v>Производственные затраты-13</v>
      </c>
      <c r="U316" s="1">
        <f t="shared" si="18"/>
        <v>6</v>
      </c>
      <c r="X316" s="3">
        <f t="shared" si="21"/>
        <v>4</v>
      </c>
      <c r="AA316" s="1">
        <f>$X316*IF(SUMIFS(dbP!$X:$X,dbP!$Q:$Q,$Q316,dbP!$O:$O,Items!$E$17)=0,0,SUMIFS(dbP!$Y:$Y,dbP!$Q:$Q,$Q316,dbP!$O:$O,Items!$E$17)/SUMIFS(dbP!$X:$X,dbP!$Q:$Q,$Q316,dbP!$O:$O,Items!$E$17))</f>
        <v>4691.729323308271</v>
      </c>
      <c r="AB316" s="1">
        <f>$X316*IF(SUMIFS(dbP!$X:$X,dbP!$Q:$Q,$Q316,dbP!$O:$O,Items!$E$17)=0,0,SUMIFS(dbP!$Z:$Z,dbP!$Q:$Q,$Q316,dbP!$O:$O,Items!$E$17)/SUMIFS(dbP!$X:$X,dbP!$Q:$Q,$Q316,dbP!$O:$O,Items!$E$17))</f>
        <v>781.95488721804509</v>
      </c>
      <c r="AE316" s="31">
        <f>IF(OR(AE315=0,AE315=MAX(Items!$AC:$AC)),1,AE315+1)</f>
        <v>24</v>
      </c>
    </row>
    <row r="317" spans="1:31" x14ac:dyDescent="0.3">
      <c r="A317" s="41">
        <f>ROW()</f>
        <v>317</v>
      </c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I317" s="1" t="str">
        <f>IF(OR(U317=0,SUMIFS(Lists!$A:$A,Lists!$I:$I,$U317)=0),0,INDEX(Lists!$H:$H,SUMIFS(Lists!$A:$A,Lists!$I:$I,$U317)))</f>
        <v>Продукт-6</v>
      </c>
      <c r="O317" s="1" t="str">
        <f>IF(OR($AE317=0,SUMIFS(Items!$A:$A,Items!$AC:$AC,$AE317)=0),0,INDEX(Items!U:U,SUMIFS(Items!$A:$A,Items!$AC:$AC,$AE317)))</f>
        <v>Себестоимость продаж</v>
      </c>
      <c r="P317" s="1" t="str">
        <f>IF(OR($AE317=0,SUMIFS(Items!$A:$A,Items!$AC:$AC,$AE317)=0),0,INDEX(Items!V:V,SUMIFS(Items!$A:$A,Items!$AC:$AC,$AE317)))</f>
        <v>Затраты этапа-3 бизнес-процесса</v>
      </c>
      <c r="Q317" s="1" t="str">
        <f>IF(OR($AE317=0,SUMIFS(Items!$A:$A,Items!$AC:$AC,$AE317)=0),0,INDEX(Items!W:W,SUMIFS(Items!$A:$A,Items!$AC:$AC,$AE317)))</f>
        <v>Производственные затраты-14</v>
      </c>
      <c r="U317" s="1">
        <f t="shared" si="18"/>
        <v>6</v>
      </c>
      <c r="X317" s="3">
        <f t="shared" si="21"/>
        <v>9</v>
      </c>
      <c r="AA317" s="1">
        <f>$X317*IF(SUMIFS(dbP!$X:$X,dbP!$Q:$Q,$Q317,dbP!$O:$O,Items!$E$17)=0,0,SUMIFS(dbP!$Y:$Y,dbP!$Q:$Q,$Q317,dbP!$O:$O,Items!$E$17)/SUMIFS(dbP!$X:$X,dbP!$Q:$Q,$Q317,dbP!$O:$O,Items!$E$17))</f>
        <v>24776.842105263157</v>
      </c>
      <c r="AB317" s="1">
        <f>$X317*IF(SUMIFS(dbP!$X:$X,dbP!$Q:$Q,$Q317,dbP!$O:$O,Items!$E$17)=0,0,SUMIFS(dbP!$Z:$Z,dbP!$Q:$Q,$Q317,dbP!$O:$O,Items!$E$17)/SUMIFS(dbP!$X:$X,dbP!$Q:$Q,$Q317,dbP!$O:$O,Items!$E$17))</f>
        <v>4129.4736842105258</v>
      </c>
      <c r="AE317" s="31">
        <f>IF(OR(AE316=0,AE316=MAX(Items!$AC:$AC)),1,AE316+1)</f>
        <v>25</v>
      </c>
    </row>
    <row r="318" spans="1:31" x14ac:dyDescent="0.3">
      <c r="A318" s="41">
        <f>ROW()</f>
        <v>318</v>
      </c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I318" s="1" t="str">
        <f>IF(OR(U318=0,SUMIFS(Lists!$A:$A,Lists!$I:$I,$U318)=0),0,INDEX(Lists!$H:$H,SUMIFS(Lists!$A:$A,Lists!$I:$I,$U318)))</f>
        <v>Продукт-6</v>
      </c>
      <c r="O318" s="1" t="str">
        <f>IF(OR($AE318=0,SUMIFS(Items!$A:$A,Items!$AC:$AC,$AE318)=0),0,INDEX(Items!U:U,SUMIFS(Items!$A:$A,Items!$AC:$AC,$AE318)))</f>
        <v>Себестоимость продаж</v>
      </c>
      <c r="P318" s="1" t="str">
        <f>IF(OR($AE318=0,SUMIFS(Items!$A:$A,Items!$AC:$AC,$AE318)=0),0,INDEX(Items!V:V,SUMIFS(Items!$A:$A,Items!$AC:$AC,$AE318)))</f>
        <v>Затраты этапа-3 бизнес-процесса</v>
      </c>
      <c r="Q318" s="1" t="str">
        <f>IF(OR($AE318=0,SUMIFS(Items!$A:$A,Items!$AC:$AC,$AE318)=0),0,INDEX(Items!W:W,SUMIFS(Items!$A:$A,Items!$AC:$AC,$AE318)))</f>
        <v>Производственные затраты-15</v>
      </c>
      <c r="U318" s="1">
        <f t="shared" si="18"/>
        <v>6</v>
      </c>
      <c r="X318" s="3">
        <f t="shared" si="21"/>
        <v>5</v>
      </c>
      <c r="AA318" s="1">
        <f>$X318*IF(SUMIFS(dbP!$X:$X,dbP!$Q:$Q,$Q318,dbP!$O:$O,Items!$E$17)=0,0,SUMIFS(dbP!$Y:$Y,dbP!$Q:$Q,$Q318,dbP!$O:$O,Items!$E$17)/SUMIFS(dbP!$X:$X,dbP!$Q:$Q,$Q318,dbP!$O:$O,Items!$E$17))</f>
        <v>4589.8987500000003</v>
      </c>
      <c r="AB318" s="1">
        <f>$X318*IF(SUMIFS(dbP!$X:$X,dbP!$Q:$Q,$Q318,dbP!$O:$O,Items!$E$17)=0,0,SUMIFS(dbP!$Z:$Z,dbP!$Q:$Q,$Q318,dbP!$O:$O,Items!$E$17)/SUMIFS(dbP!$X:$X,dbP!$Q:$Q,$Q318,dbP!$O:$O,Items!$E$17))</f>
        <v>764.98312500000009</v>
      </c>
      <c r="AE318" s="31">
        <f>IF(OR(AE317=0,AE317=MAX(Items!$AC:$AC)),1,AE317+1)</f>
        <v>26</v>
      </c>
    </row>
    <row r="319" spans="1:31" x14ac:dyDescent="0.3">
      <c r="A319" s="41">
        <f>ROW()</f>
        <v>319</v>
      </c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I319" s="1" t="str">
        <f>IF(OR(U319=0,SUMIFS(Lists!$A:$A,Lists!$I:$I,$U319)=0),0,INDEX(Lists!$H:$H,SUMIFS(Lists!$A:$A,Lists!$I:$I,$U319)))</f>
        <v>Продукт-6</v>
      </c>
      <c r="O319" s="1" t="str">
        <f>IF(OR($AE319=0,SUMIFS(Items!$A:$A,Items!$AC:$AC,$AE319)=0),0,INDEX(Items!U:U,SUMIFS(Items!$A:$A,Items!$AC:$AC,$AE319)))</f>
        <v>Себестоимость продаж</v>
      </c>
      <c r="P319" s="1" t="str">
        <f>IF(OR($AE319=0,SUMIFS(Items!$A:$A,Items!$AC:$AC,$AE319)=0),0,INDEX(Items!V:V,SUMIFS(Items!$A:$A,Items!$AC:$AC,$AE319)))</f>
        <v>Затраты этапа-3 бизнес-процесса</v>
      </c>
      <c r="Q319" s="1" t="str">
        <f>IF(OR($AE319=0,SUMIFS(Items!$A:$A,Items!$AC:$AC,$AE319)=0),0,INDEX(Items!W:W,SUMIFS(Items!$A:$A,Items!$AC:$AC,$AE319)))</f>
        <v>Производственные затраты-16</v>
      </c>
      <c r="U319" s="1">
        <f t="shared" si="18"/>
        <v>6</v>
      </c>
      <c r="X319" s="3">
        <f t="shared" si="21"/>
        <v>91</v>
      </c>
      <c r="AA319" s="1">
        <f>$X319*IF(SUMIFS(dbP!$X:$X,dbP!$Q:$Q,$Q319,dbP!$O:$O,Items!$E$17)=0,0,SUMIFS(dbP!$Y:$Y,dbP!$Q:$Q,$Q319,dbP!$O:$O,Items!$E$17)/SUMIFS(dbP!$X:$X,dbP!$Q:$Q,$Q319,dbP!$O:$O,Items!$E$17))</f>
        <v>115227.24827586208</v>
      </c>
      <c r="AB319" s="1">
        <f>$X319*IF(SUMIFS(dbP!$X:$X,dbP!$Q:$Q,$Q319,dbP!$O:$O,Items!$E$17)=0,0,SUMIFS(dbP!$Z:$Z,dbP!$Q:$Q,$Q319,dbP!$O:$O,Items!$E$17)/SUMIFS(dbP!$X:$X,dbP!$Q:$Q,$Q319,dbP!$O:$O,Items!$E$17))</f>
        <v>19204.541379310347</v>
      </c>
      <c r="AE319" s="31">
        <f>IF(OR(AE318=0,AE318=MAX(Items!$AC:$AC)),1,AE318+1)</f>
        <v>27</v>
      </c>
    </row>
    <row r="320" spans="1:31" x14ac:dyDescent="0.3">
      <c r="A320" s="41">
        <f>ROW()</f>
        <v>320</v>
      </c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I320" s="1" t="str">
        <f>IF(OR(U320=0,SUMIFS(Lists!$A:$A,Lists!$I:$I,$U320)=0),0,INDEX(Lists!$H:$H,SUMIFS(Lists!$A:$A,Lists!$I:$I,$U320)))</f>
        <v>Продукт-6</v>
      </c>
      <c r="O320" s="1" t="str">
        <f>IF(OR($AE320=0,SUMIFS(Items!$A:$A,Items!$AC:$AC,$AE320)=0),0,INDEX(Items!U:U,SUMIFS(Items!$A:$A,Items!$AC:$AC,$AE320)))</f>
        <v>Себестоимость продаж</v>
      </c>
      <c r="P320" s="1" t="str">
        <f>IF(OR($AE320=0,SUMIFS(Items!$A:$A,Items!$AC:$AC,$AE320)=0),0,INDEX(Items!V:V,SUMIFS(Items!$A:$A,Items!$AC:$AC,$AE320)))</f>
        <v>Затраты этапа-3 бизнес-процесса</v>
      </c>
      <c r="Q320" s="1" t="str">
        <f>IF(OR($AE320=0,SUMIFS(Items!$A:$A,Items!$AC:$AC,$AE320)=0),0,INDEX(Items!W:W,SUMIFS(Items!$A:$A,Items!$AC:$AC,$AE320)))</f>
        <v>Производственные затраты-17</v>
      </c>
      <c r="U320" s="1">
        <f t="shared" si="18"/>
        <v>6</v>
      </c>
      <c r="X320" s="3">
        <f t="shared" si="21"/>
        <v>6</v>
      </c>
      <c r="AA320" s="1">
        <f>$X320*IF(SUMIFS(dbP!$X:$X,dbP!$Q:$Q,$Q320,dbP!$O:$O,Items!$E$17)=0,0,SUMIFS(dbP!$Y:$Y,dbP!$Q:$Q,$Q320,dbP!$O:$O,Items!$E$17)/SUMIFS(dbP!$X:$X,dbP!$Q:$Q,$Q320,dbP!$O:$O,Items!$E$17))</f>
        <v>21109.776923076923</v>
      </c>
      <c r="AB320" s="1">
        <f>$X320*IF(SUMIFS(dbP!$X:$X,dbP!$Q:$Q,$Q320,dbP!$O:$O,Items!$E$17)=0,0,SUMIFS(dbP!$Z:$Z,dbP!$Q:$Q,$Q320,dbP!$O:$O,Items!$E$17)/SUMIFS(dbP!$X:$X,dbP!$Q:$Q,$Q320,dbP!$O:$O,Items!$E$17))</f>
        <v>3518.2961538461541</v>
      </c>
      <c r="AE320" s="31">
        <f>IF(OR(AE319=0,AE319=MAX(Items!$AC:$AC)),1,AE319+1)</f>
        <v>28</v>
      </c>
    </row>
    <row r="321" spans="1:31" x14ac:dyDescent="0.3">
      <c r="A321" s="41">
        <f>ROW()</f>
        <v>321</v>
      </c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I321" s="1" t="str">
        <f>IF(OR(U321=0,SUMIFS(Lists!$A:$A,Lists!$I:$I,$U321)=0),0,INDEX(Lists!$H:$H,SUMIFS(Lists!$A:$A,Lists!$I:$I,$U321)))</f>
        <v>Продукт-6</v>
      </c>
      <c r="O321" s="1" t="str">
        <f>IF(OR($AE321=0,SUMIFS(Items!$A:$A,Items!$AC:$AC,$AE321)=0),0,INDEX(Items!U:U,SUMIFS(Items!$A:$A,Items!$AC:$AC,$AE321)))</f>
        <v>Себестоимость продаж</v>
      </c>
      <c r="P321" s="1" t="str">
        <f>IF(OR($AE321=0,SUMIFS(Items!$A:$A,Items!$AC:$AC,$AE321)=0),0,INDEX(Items!V:V,SUMIFS(Items!$A:$A,Items!$AC:$AC,$AE321)))</f>
        <v>Затраты этапа-3 бизнес-процесса</v>
      </c>
      <c r="Q321" s="1" t="str">
        <f>IF(OR($AE321=0,SUMIFS(Items!$A:$A,Items!$AC:$AC,$AE321)=0),0,INDEX(Items!W:W,SUMIFS(Items!$A:$A,Items!$AC:$AC,$AE321)))</f>
        <v>Производственные затраты-18</v>
      </c>
      <c r="U321" s="1">
        <f t="shared" si="18"/>
        <v>6</v>
      </c>
      <c r="X321" s="3">
        <f t="shared" si="21"/>
        <v>5</v>
      </c>
      <c r="AA321" s="1">
        <f>$X321*IF(SUMIFS(dbP!$X:$X,dbP!$Q:$Q,$Q321,dbP!$O:$O,Items!$E$17)=0,0,SUMIFS(dbP!$Y:$Y,dbP!$Q:$Q,$Q321,dbP!$O:$O,Items!$E$17)/SUMIFS(dbP!$X:$X,dbP!$Q:$Q,$Q321,dbP!$O:$O,Items!$E$17))</f>
        <v>17755.559607843137</v>
      </c>
      <c r="AB321" s="1">
        <f>$X321*IF(SUMIFS(dbP!$X:$X,dbP!$Q:$Q,$Q321,dbP!$O:$O,Items!$E$17)=0,0,SUMIFS(dbP!$Z:$Z,dbP!$Q:$Q,$Q321,dbP!$O:$O,Items!$E$17)/SUMIFS(dbP!$X:$X,dbP!$Q:$Q,$Q321,dbP!$O:$O,Items!$E$17))</f>
        <v>2959.2599346405232</v>
      </c>
      <c r="AE321" s="31">
        <f>IF(OR(AE320=0,AE320=MAX(Items!$AC:$AC)),1,AE320+1)</f>
        <v>29</v>
      </c>
    </row>
    <row r="322" spans="1:31" x14ac:dyDescent="0.3">
      <c r="A322" s="41">
        <f>ROW()</f>
        <v>322</v>
      </c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I322" s="1" t="str">
        <f>IF(OR(U322=0,SUMIFS(Lists!$A:$A,Lists!$I:$I,$U322)=0),0,INDEX(Lists!$H:$H,SUMIFS(Lists!$A:$A,Lists!$I:$I,$U322)))</f>
        <v>Продукт-6</v>
      </c>
      <c r="O322" s="1" t="str">
        <f>IF(OR($AE322=0,SUMIFS(Items!$A:$A,Items!$AC:$AC,$AE322)=0),0,INDEX(Items!U:U,SUMIFS(Items!$A:$A,Items!$AC:$AC,$AE322)))</f>
        <v>Себестоимость продаж</v>
      </c>
      <c r="P322" s="1" t="str">
        <f>IF(OR($AE322=0,SUMIFS(Items!$A:$A,Items!$AC:$AC,$AE322)=0),0,INDEX(Items!V:V,SUMIFS(Items!$A:$A,Items!$AC:$AC,$AE322)))</f>
        <v>Затраты этапа-3 бизнес-процесса</v>
      </c>
      <c r="Q322" s="1" t="str">
        <f>IF(OR($AE322=0,SUMIFS(Items!$A:$A,Items!$AC:$AC,$AE322)=0),0,INDEX(Items!W:W,SUMIFS(Items!$A:$A,Items!$AC:$AC,$AE322)))</f>
        <v>Производственные затраты-19</v>
      </c>
      <c r="U322" s="1">
        <f t="shared" si="18"/>
        <v>6</v>
      </c>
      <c r="X322" s="3">
        <f t="shared" si="21"/>
        <v>2</v>
      </c>
      <c r="AA322" s="1">
        <f>$X322*IF(SUMIFS(dbP!$X:$X,dbP!$Q:$Q,$Q322,dbP!$O:$O,Items!$E$17)=0,0,SUMIFS(dbP!$Y:$Y,dbP!$Q:$Q,$Q322,dbP!$O:$O,Items!$E$17)/SUMIFS(dbP!$X:$X,dbP!$Q:$Q,$Q322,dbP!$O:$O,Items!$E$17))</f>
        <v>2175.1936644895522</v>
      </c>
      <c r="AB322" s="1">
        <f>$X322*IF(SUMIFS(dbP!$X:$X,dbP!$Q:$Q,$Q322,dbP!$O:$O,Items!$E$17)=0,0,SUMIFS(dbP!$Z:$Z,dbP!$Q:$Q,$Q322,dbP!$O:$O,Items!$E$17)/SUMIFS(dbP!$X:$X,dbP!$Q:$Q,$Q322,dbP!$O:$O,Items!$E$17))</f>
        <v>362.53227741492532</v>
      </c>
      <c r="AE322" s="31">
        <f>IF(OR(AE321=0,AE321=MAX(Items!$AC:$AC)),1,AE321+1)</f>
        <v>30</v>
      </c>
    </row>
    <row r="323" spans="1:31" x14ac:dyDescent="0.3">
      <c r="A323" s="41">
        <f>ROW()</f>
        <v>323</v>
      </c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I323" s="1" t="str">
        <f>IF(OR(U323=0,SUMIFS(Lists!$A:$A,Lists!$I:$I,$U323)=0),0,INDEX(Lists!$H:$H,SUMIFS(Lists!$A:$A,Lists!$I:$I,$U323)))</f>
        <v>Продукт-6</v>
      </c>
      <c r="O323" s="1" t="str">
        <f>IF(OR($AE323=0,SUMIFS(Items!$A:$A,Items!$AC:$AC,$AE323)=0),0,INDEX(Items!U:U,SUMIFS(Items!$A:$A,Items!$AC:$AC,$AE323)))</f>
        <v>Себестоимость продаж</v>
      </c>
      <c r="P323" s="1" t="str">
        <f>IF(OR($AE323=0,SUMIFS(Items!$A:$A,Items!$AC:$AC,$AE323)=0),0,INDEX(Items!V:V,SUMIFS(Items!$A:$A,Items!$AC:$AC,$AE323)))</f>
        <v>Затраты этапа-3 бизнес-процесса</v>
      </c>
      <c r="Q323" s="1" t="str">
        <f>IF(OR($AE323=0,SUMIFS(Items!$A:$A,Items!$AC:$AC,$AE323)=0),0,INDEX(Items!W:W,SUMIFS(Items!$A:$A,Items!$AC:$AC,$AE323)))</f>
        <v>Производственные затраты-20</v>
      </c>
      <c r="U323" s="1">
        <f t="shared" si="18"/>
        <v>6</v>
      </c>
      <c r="X323" s="3">
        <v>1</v>
      </c>
      <c r="AA323" s="1">
        <f>$X323*IF(SUMIFS(dbP!$X:$X,dbP!$Q:$Q,$Q323,dbP!$O:$O,Items!$E$17)=0,0,SUMIFS(dbP!$Y:$Y,dbP!$Q:$Q,$Q323,dbP!$O:$O,Items!$E$17)/SUMIFS(dbP!$X:$X,dbP!$Q:$Q,$Q323,dbP!$O:$O,Items!$E$17))</f>
        <v>1425.1474567464113</v>
      </c>
      <c r="AB323" s="1">
        <f>$X323*IF(SUMIFS(dbP!$X:$X,dbP!$Q:$Q,$Q323,dbP!$O:$O,Items!$E$17)=0,0,SUMIFS(dbP!$Z:$Z,dbP!$Q:$Q,$Q323,dbP!$O:$O,Items!$E$17)/SUMIFS(dbP!$X:$X,dbP!$Q:$Q,$Q323,dbP!$O:$O,Items!$E$17))</f>
        <v>237.5245761244019</v>
      </c>
      <c r="AE323" s="31">
        <f>IF(OR(AE322=0,AE322=MAX(Items!$AC:$AC)),1,AE322+1)</f>
        <v>31</v>
      </c>
    </row>
    <row r="324" spans="1:31" x14ac:dyDescent="0.3">
      <c r="A324" s="41">
        <f>ROW()</f>
        <v>324</v>
      </c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I324" s="1" t="str">
        <f>IF(OR(U324=0,SUMIFS(Lists!$A:$A,Lists!$I:$I,$U324)=0),0,INDEX(Lists!$H:$H,SUMIFS(Lists!$A:$A,Lists!$I:$I,$U324)))</f>
        <v>Продукт-6</v>
      </c>
      <c r="O324" s="1" t="str">
        <f>IF(OR($AE324=0,SUMIFS(Items!$A:$A,Items!$AC:$AC,$AE324)=0),0,INDEX(Items!U:U,SUMIFS(Items!$A:$A,Items!$AC:$AC,$AE324)))</f>
        <v>Себестоимость продаж</v>
      </c>
      <c r="P324" s="1" t="str">
        <f>IF(OR($AE324=0,SUMIFS(Items!$A:$A,Items!$AC:$AC,$AE324)=0),0,INDEX(Items!V:V,SUMIFS(Items!$A:$A,Items!$AC:$AC,$AE324)))</f>
        <v>Затраты этапа-3 бизнес-процесса</v>
      </c>
      <c r="Q324" s="1" t="str">
        <f>IF(OR($AE324=0,SUMIFS(Items!$A:$A,Items!$AC:$AC,$AE324)=0),0,INDEX(Items!W:W,SUMIFS(Items!$A:$A,Items!$AC:$AC,$AE324)))</f>
        <v>Производственные затраты-21</v>
      </c>
      <c r="U324" s="1">
        <f t="shared" ref="U324:U387" si="22">IF(AE324=1,U323+1,U323)</f>
        <v>6</v>
      </c>
      <c r="X324" s="3">
        <v>6</v>
      </c>
      <c r="AA324" s="1">
        <f>$X324*IF(SUMIFS(dbP!$X:$X,dbP!$Q:$Q,$Q324,dbP!$O:$O,Items!$E$17)=0,0,SUMIFS(dbP!$Y:$Y,dbP!$Q:$Q,$Q324,dbP!$O:$O,Items!$E$17)/SUMIFS(dbP!$X:$X,dbP!$Q:$Q,$Q324,dbP!$O:$O,Items!$E$17))</f>
        <v>24204.685795471698</v>
      </c>
      <c r="AB324" s="1">
        <f>$X324*IF(SUMIFS(dbP!$X:$X,dbP!$Q:$Q,$Q324,dbP!$O:$O,Items!$E$17)=0,0,SUMIFS(dbP!$Z:$Z,dbP!$Q:$Q,$Q324,dbP!$O:$O,Items!$E$17)/SUMIFS(dbP!$X:$X,dbP!$Q:$Q,$Q324,dbP!$O:$O,Items!$E$17))</f>
        <v>4034.1142992452837</v>
      </c>
      <c r="AE324" s="31">
        <f>IF(OR(AE323=0,AE323=MAX(Items!$AC:$AC)),1,AE323+1)</f>
        <v>32</v>
      </c>
    </row>
    <row r="325" spans="1:31" x14ac:dyDescent="0.3">
      <c r="A325" s="41">
        <f>ROW()</f>
        <v>325</v>
      </c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I325" s="1" t="str">
        <f>IF(OR(U325=0,SUMIFS(Lists!$A:$A,Lists!$I:$I,$U325)=0),0,INDEX(Lists!$H:$H,SUMIFS(Lists!$A:$A,Lists!$I:$I,$U325)))</f>
        <v>Продукт-6</v>
      </c>
      <c r="O325" s="1" t="str">
        <f>IF(OR($AE325=0,SUMIFS(Items!$A:$A,Items!$AC:$AC,$AE325)=0),0,INDEX(Items!U:U,SUMIFS(Items!$A:$A,Items!$AC:$AC,$AE325)))</f>
        <v>Себестоимость продаж</v>
      </c>
      <c r="P325" s="1" t="str">
        <f>IF(OR($AE325=0,SUMIFS(Items!$A:$A,Items!$AC:$AC,$AE325)=0),0,INDEX(Items!V:V,SUMIFS(Items!$A:$A,Items!$AC:$AC,$AE325)))</f>
        <v>Затраты этапа-3 бизнес-процесса</v>
      </c>
      <c r="Q325" s="1" t="str">
        <f>IF(OR($AE325=0,SUMIFS(Items!$A:$A,Items!$AC:$AC,$AE325)=0),0,INDEX(Items!W:W,SUMIFS(Items!$A:$A,Items!$AC:$AC,$AE325)))</f>
        <v>Производственные затраты-22</v>
      </c>
      <c r="U325" s="1">
        <f t="shared" si="22"/>
        <v>6</v>
      </c>
      <c r="X325" s="3">
        <v>2</v>
      </c>
      <c r="AA325" s="1">
        <f>$X325*IF(SUMIFS(dbP!$X:$X,dbP!$Q:$Q,$Q325,dbP!$O:$O,Items!$E$17)=0,0,SUMIFS(dbP!$Y:$Y,dbP!$Q:$Q,$Q325,dbP!$O:$O,Items!$E$17)/SUMIFS(dbP!$X:$X,dbP!$Q:$Q,$Q325,dbP!$O:$O,Items!$E$17))</f>
        <v>10707.593332779488</v>
      </c>
      <c r="AB325" s="1">
        <f>$X325*IF(SUMIFS(dbP!$X:$X,dbP!$Q:$Q,$Q325,dbP!$O:$O,Items!$E$17)=0,0,SUMIFS(dbP!$Z:$Z,dbP!$Q:$Q,$Q325,dbP!$O:$O,Items!$E$17)/SUMIFS(dbP!$X:$X,dbP!$Q:$Q,$Q325,dbP!$O:$O,Items!$E$17))</f>
        <v>1784.5988887965814</v>
      </c>
      <c r="AE325" s="31">
        <f>IF(OR(AE324=0,AE324=MAX(Items!$AC:$AC)),1,AE324+1)</f>
        <v>33</v>
      </c>
    </row>
    <row r="326" spans="1:31" x14ac:dyDescent="0.3">
      <c r="A326" s="41">
        <f>ROW()</f>
        <v>326</v>
      </c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I326" s="1" t="str">
        <f>IF(OR(U326=0,SUMIFS(Lists!$A:$A,Lists!$I:$I,$U326)=0),0,INDEX(Lists!$H:$H,SUMIFS(Lists!$A:$A,Lists!$I:$I,$U326)))</f>
        <v>Продукт-6</v>
      </c>
      <c r="O326" s="1" t="str">
        <f>IF(OR($AE326=0,SUMIFS(Items!$A:$A,Items!$AC:$AC,$AE326)=0),0,INDEX(Items!U:U,SUMIFS(Items!$A:$A,Items!$AC:$AC,$AE326)))</f>
        <v>Себестоимость продаж</v>
      </c>
      <c r="P326" s="1" t="str">
        <f>IF(OR($AE326=0,SUMIFS(Items!$A:$A,Items!$AC:$AC,$AE326)=0),0,INDEX(Items!V:V,SUMIFS(Items!$A:$A,Items!$AC:$AC,$AE326)))</f>
        <v>Затраты этапа-3 бизнес-процесса</v>
      </c>
      <c r="Q326" s="1" t="str">
        <f>IF(OR($AE326=0,SUMIFS(Items!$A:$A,Items!$AC:$AC,$AE326)=0),0,INDEX(Items!W:W,SUMIFS(Items!$A:$A,Items!$AC:$AC,$AE326)))</f>
        <v>Производственные затраты-23</v>
      </c>
      <c r="U326" s="1">
        <f t="shared" si="22"/>
        <v>6</v>
      </c>
      <c r="X326" s="3">
        <v>88</v>
      </c>
      <c r="AA326" s="1">
        <f>$X326*IF(SUMIFS(dbP!$X:$X,dbP!$Q:$Q,$Q326,dbP!$O:$O,Items!$E$17)=0,0,SUMIFS(dbP!$Y:$Y,dbP!$Q:$Q,$Q326,dbP!$O:$O,Items!$E$17)/SUMIFS(dbP!$X:$X,dbP!$Q:$Q,$Q326,dbP!$O:$O,Items!$E$17))</f>
        <v>75606.447761194024</v>
      </c>
      <c r="AB326" s="1">
        <f>$X326*IF(SUMIFS(dbP!$X:$X,dbP!$Q:$Q,$Q326,dbP!$O:$O,Items!$E$17)=0,0,SUMIFS(dbP!$Z:$Z,dbP!$Q:$Q,$Q326,dbP!$O:$O,Items!$E$17)/SUMIFS(dbP!$X:$X,dbP!$Q:$Q,$Q326,dbP!$O:$O,Items!$E$17))</f>
        <v>12601.074626865671</v>
      </c>
      <c r="AE326" s="31">
        <f>IF(OR(AE325=0,AE325=MAX(Items!$AC:$AC)),1,AE325+1)</f>
        <v>34</v>
      </c>
    </row>
    <row r="327" spans="1:31" x14ac:dyDescent="0.3">
      <c r="A327" s="41">
        <f>ROW()</f>
        <v>327</v>
      </c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I327" s="1" t="str">
        <f>IF(OR(U327=0,SUMIFS(Lists!$A:$A,Lists!$I:$I,$U327)=0),0,INDEX(Lists!$H:$H,SUMIFS(Lists!$A:$A,Lists!$I:$I,$U327)))</f>
        <v>Продукт-6</v>
      </c>
      <c r="O327" s="1" t="str">
        <f>IF(OR($AE327=0,SUMIFS(Items!$A:$A,Items!$AC:$AC,$AE327)=0),0,INDEX(Items!U:U,SUMIFS(Items!$A:$A,Items!$AC:$AC,$AE327)))</f>
        <v>Себестоимость продаж</v>
      </c>
      <c r="P327" s="1" t="str">
        <f>IF(OR($AE327=0,SUMIFS(Items!$A:$A,Items!$AC:$AC,$AE327)=0),0,INDEX(Items!V:V,SUMIFS(Items!$A:$A,Items!$AC:$AC,$AE327)))</f>
        <v>Затраты этапа-3 бизнес-процесса</v>
      </c>
      <c r="Q327" s="1" t="str">
        <f>IF(OR($AE327=0,SUMIFS(Items!$A:$A,Items!$AC:$AC,$AE327)=0),0,INDEX(Items!W:W,SUMIFS(Items!$A:$A,Items!$AC:$AC,$AE327)))</f>
        <v>Производственные затраты-24</v>
      </c>
      <c r="U327" s="1">
        <f t="shared" si="22"/>
        <v>6</v>
      </c>
      <c r="X327" s="3">
        <v>3</v>
      </c>
      <c r="AA327" s="1">
        <f>$X327*IF(SUMIFS(dbP!$X:$X,dbP!$Q:$Q,$Q327,dbP!$O:$O,Items!$E$17)=0,0,SUMIFS(dbP!$Y:$Y,dbP!$Q:$Q,$Q327,dbP!$O:$O,Items!$E$17)/SUMIFS(dbP!$X:$X,dbP!$Q:$Q,$Q327,dbP!$O:$O,Items!$E$17))</f>
        <v>4264</v>
      </c>
      <c r="AB327" s="1">
        <f>$X327*IF(SUMIFS(dbP!$X:$X,dbP!$Q:$Q,$Q327,dbP!$O:$O,Items!$E$17)=0,0,SUMIFS(dbP!$Z:$Z,dbP!$Q:$Q,$Q327,dbP!$O:$O,Items!$E$17)/SUMIFS(dbP!$X:$X,dbP!$Q:$Q,$Q327,dbP!$O:$O,Items!$E$17))</f>
        <v>710.66666666666663</v>
      </c>
      <c r="AE327" s="31">
        <f>IF(OR(AE326=0,AE326=MAX(Items!$AC:$AC)),1,AE326+1)</f>
        <v>35</v>
      </c>
    </row>
    <row r="328" spans="1:31" x14ac:dyDescent="0.3">
      <c r="A328" s="41">
        <f>ROW()</f>
        <v>328</v>
      </c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I328" s="1" t="str">
        <f>IF(OR(U328=0,SUMIFS(Lists!$A:$A,Lists!$I:$I,$U328)=0),0,INDEX(Lists!$H:$H,SUMIFS(Lists!$A:$A,Lists!$I:$I,$U328)))</f>
        <v>Продукт-6</v>
      </c>
      <c r="O328" s="1" t="str">
        <f>IF(OR($AE328=0,SUMIFS(Items!$A:$A,Items!$AC:$AC,$AE328)=0),0,INDEX(Items!U:U,SUMIFS(Items!$A:$A,Items!$AC:$AC,$AE328)))</f>
        <v>Себестоимость продаж</v>
      </c>
      <c r="P328" s="1" t="str">
        <f>IF(OR($AE328=0,SUMIFS(Items!$A:$A,Items!$AC:$AC,$AE328)=0),0,INDEX(Items!V:V,SUMIFS(Items!$A:$A,Items!$AC:$AC,$AE328)))</f>
        <v>Затраты этапа-3 бизнес-процесса</v>
      </c>
      <c r="Q328" s="1" t="str">
        <f>IF(OR($AE328=0,SUMIFS(Items!$A:$A,Items!$AC:$AC,$AE328)=0),0,INDEX(Items!W:W,SUMIFS(Items!$A:$A,Items!$AC:$AC,$AE328)))</f>
        <v>Производственные затраты-25</v>
      </c>
      <c r="U328" s="1">
        <f t="shared" si="22"/>
        <v>6</v>
      </c>
      <c r="X328" s="3">
        <v>5</v>
      </c>
      <c r="AA328" s="1">
        <f>$X328*IF(SUMIFS(dbP!$X:$X,dbP!$Q:$Q,$Q328,dbP!$O:$O,Items!$E$17)=0,0,SUMIFS(dbP!$Y:$Y,dbP!$Q:$Q,$Q328,dbP!$O:$O,Items!$E$17)/SUMIFS(dbP!$X:$X,dbP!$Q:$Q,$Q328,dbP!$O:$O,Items!$E$17))</f>
        <v>12916.981132075471</v>
      </c>
      <c r="AB328" s="1">
        <f>$X328*IF(SUMIFS(dbP!$X:$X,dbP!$Q:$Q,$Q328,dbP!$O:$O,Items!$E$17)=0,0,SUMIFS(dbP!$Z:$Z,dbP!$Q:$Q,$Q328,dbP!$O:$O,Items!$E$17)/SUMIFS(dbP!$X:$X,dbP!$Q:$Q,$Q328,dbP!$O:$O,Items!$E$17))</f>
        <v>2152.8301886792456</v>
      </c>
      <c r="AE328" s="31">
        <f>IF(OR(AE327=0,AE327=MAX(Items!$AC:$AC)),1,AE327+1)</f>
        <v>36</v>
      </c>
    </row>
    <row r="329" spans="1:31" x14ac:dyDescent="0.3">
      <c r="A329" s="41">
        <f>ROW()</f>
        <v>329</v>
      </c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I329" s="1" t="str">
        <f>IF(OR(U329=0,SUMIFS(Lists!$A:$A,Lists!$I:$I,$U329)=0),0,INDEX(Lists!$H:$H,SUMIFS(Lists!$A:$A,Lists!$I:$I,$U329)))</f>
        <v>Продукт-6</v>
      </c>
      <c r="O329" s="1" t="str">
        <f>IF(OR($AE329=0,SUMIFS(Items!$A:$A,Items!$AC:$AC,$AE329)=0),0,INDEX(Items!U:U,SUMIFS(Items!$A:$A,Items!$AC:$AC,$AE329)))</f>
        <v>Себестоимость продаж</v>
      </c>
      <c r="P329" s="1" t="str">
        <f>IF(OR($AE329=0,SUMIFS(Items!$A:$A,Items!$AC:$AC,$AE329)=0),0,INDEX(Items!V:V,SUMIFS(Items!$A:$A,Items!$AC:$AC,$AE329)))</f>
        <v>Затраты этапа-3 бизнес-процесса</v>
      </c>
      <c r="Q329" s="1" t="str">
        <f>IF(OR($AE329=0,SUMIFS(Items!$A:$A,Items!$AC:$AC,$AE329)=0),0,INDEX(Items!W:W,SUMIFS(Items!$A:$A,Items!$AC:$AC,$AE329)))</f>
        <v>Производственные затраты-26</v>
      </c>
      <c r="U329" s="1">
        <f t="shared" si="22"/>
        <v>6</v>
      </c>
      <c r="X329" s="3">
        <v>2</v>
      </c>
      <c r="AA329" s="1">
        <f>$X329*IF(SUMIFS(dbP!$X:$X,dbP!$Q:$Q,$Q329,dbP!$O:$O,Items!$E$17)=0,0,SUMIFS(dbP!$Y:$Y,dbP!$Q:$Q,$Q329,dbP!$O:$O,Items!$E$17)/SUMIFS(dbP!$X:$X,dbP!$Q:$Q,$Q329,dbP!$O:$O,Items!$E$17))</f>
        <v>1773.9194901960786</v>
      </c>
      <c r="AB329" s="1">
        <f>$X329*IF(SUMIFS(dbP!$X:$X,dbP!$Q:$Q,$Q329,dbP!$O:$O,Items!$E$17)=0,0,SUMIFS(dbP!$Z:$Z,dbP!$Q:$Q,$Q329,dbP!$O:$O,Items!$E$17)/SUMIFS(dbP!$X:$X,dbP!$Q:$Q,$Q329,dbP!$O:$O,Items!$E$17))</f>
        <v>295.65324836601309</v>
      </c>
      <c r="AE329" s="31">
        <f>IF(OR(AE328=0,AE328=MAX(Items!$AC:$AC)),1,AE328+1)</f>
        <v>37</v>
      </c>
    </row>
    <row r="330" spans="1:31" x14ac:dyDescent="0.3">
      <c r="A330" s="41">
        <f>ROW()</f>
        <v>330</v>
      </c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I330" s="1" t="str">
        <f>IF(OR(U330=0,SUMIFS(Lists!$A:$A,Lists!$I:$I,$U330)=0),0,INDEX(Lists!$H:$H,SUMIFS(Lists!$A:$A,Lists!$I:$I,$U330)))</f>
        <v>Продукт-6</v>
      </c>
      <c r="O330" s="1" t="str">
        <f>IF(OR($AE330=0,SUMIFS(Items!$A:$A,Items!$AC:$AC,$AE330)=0),0,INDEX(Items!U:U,SUMIFS(Items!$A:$A,Items!$AC:$AC,$AE330)))</f>
        <v>Себестоимость продаж</v>
      </c>
      <c r="P330" s="1" t="str">
        <f>IF(OR($AE330=0,SUMIFS(Items!$A:$A,Items!$AC:$AC,$AE330)=0),0,INDEX(Items!V:V,SUMIFS(Items!$A:$A,Items!$AC:$AC,$AE330)))</f>
        <v>Затраты этапа-3 бизнес-процесса</v>
      </c>
      <c r="Q330" s="1" t="str">
        <f>IF(OR($AE330=0,SUMIFS(Items!$A:$A,Items!$AC:$AC,$AE330)=0),0,INDEX(Items!W:W,SUMIFS(Items!$A:$A,Items!$AC:$AC,$AE330)))</f>
        <v>Производственные затраты-27</v>
      </c>
      <c r="U330" s="1">
        <f t="shared" si="22"/>
        <v>6</v>
      </c>
      <c r="X330" s="3">
        <v>0</v>
      </c>
      <c r="AA330" s="1">
        <f>$X330*IF(SUMIFS(dbP!$X:$X,dbP!$Q:$Q,$Q330,dbP!$O:$O,Items!$E$17)=0,0,SUMIFS(dbP!$Y:$Y,dbP!$Q:$Q,$Q330,dbP!$O:$O,Items!$E$17)/SUMIFS(dbP!$X:$X,dbP!$Q:$Q,$Q330,dbP!$O:$O,Items!$E$17))</f>
        <v>0</v>
      </c>
      <c r="AB330" s="1">
        <f>$X330*IF(SUMIFS(dbP!$X:$X,dbP!$Q:$Q,$Q330,dbP!$O:$O,Items!$E$17)=0,0,SUMIFS(dbP!$Z:$Z,dbP!$Q:$Q,$Q330,dbP!$O:$O,Items!$E$17)/SUMIFS(dbP!$X:$X,dbP!$Q:$Q,$Q330,dbP!$O:$O,Items!$E$17))</f>
        <v>0</v>
      </c>
      <c r="AE330" s="31">
        <f>IF(OR(AE329=0,AE329=MAX(Items!$AC:$AC)),1,AE329+1)</f>
        <v>38</v>
      </c>
    </row>
    <row r="331" spans="1:31" x14ac:dyDescent="0.3">
      <c r="A331" s="41">
        <f>ROW()</f>
        <v>331</v>
      </c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I331" s="1" t="str">
        <f>IF(OR(U331=0,SUMIFS(Lists!$A:$A,Lists!$I:$I,$U331)=0),0,INDEX(Lists!$H:$H,SUMIFS(Lists!$A:$A,Lists!$I:$I,$U331)))</f>
        <v>Продукт-6</v>
      </c>
      <c r="O331" s="1" t="str">
        <f>IF(OR($AE331=0,SUMIFS(Items!$A:$A,Items!$AC:$AC,$AE331)=0),0,INDEX(Items!U:U,SUMIFS(Items!$A:$A,Items!$AC:$AC,$AE331)))</f>
        <v>Себестоимость продаж</v>
      </c>
      <c r="P331" s="1" t="str">
        <f>IF(OR($AE331=0,SUMIFS(Items!$A:$A,Items!$AC:$AC,$AE331)=0),0,INDEX(Items!V:V,SUMIFS(Items!$A:$A,Items!$AC:$AC,$AE331)))</f>
        <v>Затраты этапа-4 бизнес-процесса</v>
      </c>
      <c r="Q331" s="1" t="str">
        <f>IF(OR($AE331=0,SUMIFS(Items!$A:$A,Items!$AC:$AC,$AE331)=0),0,INDEX(Items!W:W,SUMIFS(Items!$A:$A,Items!$AC:$AC,$AE331)))</f>
        <v>Производственные затраты-28</v>
      </c>
      <c r="U331" s="1">
        <f t="shared" si="22"/>
        <v>6</v>
      </c>
      <c r="X331" s="3">
        <v>4</v>
      </c>
      <c r="AA331" s="1">
        <f>$X331*IF(SUMIFS(dbP!$X:$X,dbP!$Q:$Q,$Q331,dbP!$O:$O,Items!$E$17)=0,0,SUMIFS(dbP!$Y:$Y,dbP!$Q:$Q,$Q331,dbP!$O:$O,Items!$E$17)/SUMIFS(dbP!$X:$X,dbP!$Q:$Q,$Q331,dbP!$O:$O,Items!$E$17))</f>
        <v>15519.325655172412</v>
      </c>
      <c r="AB331" s="1">
        <f>$X331*IF(SUMIFS(dbP!$X:$X,dbP!$Q:$Q,$Q331,dbP!$O:$O,Items!$E$17)=0,0,SUMIFS(dbP!$Z:$Z,dbP!$Q:$Q,$Q331,dbP!$O:$O,Items!$E$17)/SUMIFS(dbP!$X:$X,dbP!$Q:$Q,$Q331,dbP!$O:$O,Items!$E$17))</f>
        <v>2586.5542758620691</v>
      </c>
      <c r="AE331" s="31">
        <f>IF(OR(AE330=0,AE330=MAX(Items!$AC:$AC)),1,AE330+1)</f>
        <v>39</v>
      </c>
    </row>
    <row r="332" spans="1:31" x14ac:dyDescent="0.3">
      <c r="A332" s="41">
        <f>ROW()</f>
        <v>332</v>
      </c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I332" s="1" t="str">
        <f>IF(OR(U332=0,SUMIFS(Lists!$A:$A,Lists!$I:$I,$U332)=0),0,INDEX(Lists!$H:$H,SUMIFS(Lists!$A:$A,Lists!$I:$I,$U332)))</f>
        <v>Продукт-6</v>
      </c>
      <c r="O332" s="1" t="str">
        <f>IF(OR($AE332=0,SUMIFS(Items!$A:$A,Items!$AC:$AC,$AE332)=0),0,INDEX(Items!U:U,SUMIFS(Items!$A:$A,Items!$AC:$AC,$AE332)))</f>
        <v>Себестоимость продаж</v>
      </c>
      <c r="P332" s="1" t="str">
        <f>IF(OR($AE332=0,SUMIFS(Items!$A:$A,Items!$AC:$AC,$AE332)=0),0,INDEX(Items!V:V,SUMIFS(Items!$A:$A,Items!$AC:$AC,$AE332)))</f>
        <v>Затраты этапа-4 бизнес-процесса</v>
      </c>
      <c r="Q332" s="1" t="str">
        <f>IF(OR($AE332=0,SUMIFS(Items!$A:$A,Items!$AC:$AC,$AE332)=0),0,INDEX(Items!W:W,SUMIFS(Items!$A:$A,Items!$AC:$AC,$AE332)))</f>
        <v>Производственные затраты-29</v>
      </c>
      <c r="U332" s="1">
        <f t="shared" si="22"/>
        <v>6</v>
      </c>
      <c r="X332" s="3">
        <v>2</v>
      </c>
      <c r="AA332" s="1">
        <f>$X332*IF(SUMIFS(dbP!$X:$X,dbP!$Q:$Q,$Q332,dbP!$O:$O,Items!$E$17)=0,0,SUMIFS(dbP!$Y:$Y,dbP!$Q:$Q,$Q332,dbP!$O:$O,Items!$E$17)/SUMIFS(dbP!$X:$X,dbP!$Q:$Q,$Q332,dbP!$O:$O,Items!$E$17))</f>
        <v>7323.0321818181819</v>
      </c>
      <c r="AB332" s="1">
        <f>$X332*IF(SUMIFS(dbP!$X:$X,dbP!$Q:$Q,$Q332,dbP!$O:$O,Items!$E$17)=0,0,SUMIFS(dbP!$Z:$Z,dbP!$Q:$Q,$Q332,dbP!$O:$O,Items!$E$17)/SUMIFS(dbP!$X:$X,dbP!$Q:$Q,$Q332,dbP!$O:$O,Items!$E$17))</f>
        <v>1220.5053636363639</v>
      </c>
      <c r="AE332" s="31">
        <f>IF(OR(AE331=0,AE331=MAX(Items!$AC:$AC)),1,AE331+1)</f>
        <v>40</v>
      </c>
    </row>
    <row r="333" spans="1:31" x14ac:dyDescent="0.3">
      <c r="A333" s="41">
        <f>ROW()</f>
        <v>333</v>
      </c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I333" s="1" t="str">
        <f>IF(OR(U333=0,SUMIFS(Lists!$A:$A,Lists!$I:$I,$U333)=0),0,INDEX(Lists!$H:$H,SUMIFS(Lists!$A:$A,Lists!$I:$I,$U333)))</f>
        <v>Продукт-6</v>
      </c>
      <c r="O333" s="1" t="str">
        <f>IF(OR($AE333=0,SUMIFS(Items!$A:$A,Items!$AC:$AC,$AE333)=0),0,INDEX(Items!U:U,SUMIFS(Items!$A:$A,Items!$AC:$AC,$AE333)))</f>
        <v>Себестоимость продаж</v>
      </c>
      <c r="P333" s="1" t="str">
        <f>IF(OR($AE333=0,SUMIFS(Items!$A:$A,Items!$AC:$AC,$AE333)=0),0,INDEX(Items!V:V,SUMIFS(Items!$A:$A,Items!$AC:$AC,$AE333)))</f>
        <v>Затраты этапа-4 бизнес-процесса</v>
      </c>
      <c r="Q333" s="1" t="str">
        <f>IF(OR($AE333=0,SUMIFS(Items!$A:$A,Items!$AC:$AC,$AE333)=0),0,INDEX(Items!W:W,SUMIFS(Items!$A:$A,Items!$AC:$AC,$AE333)))</f>
        <v>Производственные затраты-30</v>
      </c>
      <c r="U333" s="1">
        <f t="shared" si="22"/>
        <v>6</v>
      </c>
      <c r="X333" s="3">
        <v>0</v>
      </c>
      <c r="AA333" s="1">
        <f>$X333*IF(SUMIFS(dbP!$X:$X,dbP!$Q:$Q,$Q333,dbP!$O:$O,Items!$E$17)=0,0,SUMIFS(dbP!$Y:$Y,dbP!$Q:$Q,$Q333,dbP!$O:$O,Items!$E$17)/SUMIFS(dbP!$X:$X,dbP!$Q:$Q,$Q333,dbP!$O:$O,Items!$E$17))</f>
        <v>0</v>
      </c>
      <c r="AB333" s="1">
        <f>$X333*IF(SUMIFS(dbP!$X:$X,dbP!$Q:$Q,$Q333,dbP!$O:$O,Items!$E$17)=0,0,SUMIFS(dbP!$Z:$Z,dbP!$Q:$Q,$Q333,dbP!$O:$O,Items!$E$17)/SUMIFS(dbP!$X:$X,dbP!$Q:$Q,$Q333,dbP!$O:$O,Items!$E$17))</f>
        <v>0</v>
      </c>
      <c r="AE333" s="31">
        <f>IF(OR(AE332=0,AE332=MAX(Items!$AC:$AC)),1,AE332+1)</f>
        <v>41</v>
      </c>
    </row>
    <row r="334" spans="1:31" x14ac:dyDescent="0.3">
      <c r="A334" s="41">
        <f>ROW()</f>
        <v>334</v>
      </c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I334" s="1" t="str">
        <f>IF(OR(U334=0,SUMIFS(Lists!$A:$A,Lists!$I:$I,$U334)=0),0,INDEX(Lists!$H:$H,SUMIFS(Lists!$A:$A,Lists!$I:$I,$U334)))</f>
        <v>Продукт-6</v>
      </c>
      <c r="O334" s="1" t="str">
        <f>IF(OR($AE334=0,SUMIFS(Items!$A:$A,Items!$AC:$AC,$AE334)=0),0,INDEX(Items!U:U,SUMIFS(Items!$A:$A,Items!$AC:$AC,$AE334)))</f>
        <v>Себестоимость продаж</v>
      </c>
      <c r="P334" s="1" t="str">
        <f>IF(OR($AE334=0,SUMIFS(Items!$A:$A,Items!$AC:$AC,$AE334)=0),0,INDEX(Items!V:V,SUMIFS(Items!$A:$A,Items!$AC:$AC,$AE334)))</f>
        <v>Затраты этапа-4 бизнес-процесса</v>
      </c>
      <c r="Q334" s="1" t="str">
        <f>IF(OR($AE334=0,SUMIFS(Items!$A:$A,Items!$AC:$AC,$AE334)=0),0,INDEX(Items!W:W,SUMIFS(Items!$A:$A,Items!$AC:$AC,$AE334)))</f>
        <v>Производственные затраты-31</v>
      </c>
      <c r="U334" s="1">
        <f t="shared" si="22"/>
        <v>6</v>
      </c>
      <c r="X334" s="3">
        <f t="shared" ref="X334" si="23">X323+2</f>
        <v>3</v>
      </c>
      <c r="AA334" s="1">
        <f>$X334*IF(SUMIFS(dbP!$X:$X,dbP!$Q:$Q,$Q334,dbP!$O:$O,Items!$E$17)=0,0,SUMIFS(dbP!$Y:$Y,dbP!$Q:$Q,$Q334,dbP!$O:$O,Items!$E$17)/SUMIFS(dbP!$X:$X,dbP!$Q:$Q,$Q334,dbP!$O:$O,Items!$E$17))</f>
        <v>5488.0520881606299</v>
      </c>
      <c r="AB334" s="1">
        <f>$X334*IF(SUMIFS(dbP!$X:$X,dbP!$Q:$Q,$Q334,dbP!$O:$O,Items!$E$17)=0,0,SUMIFS(dbP!$Z:$Z,dbP!$Q:$Q,$Q334,dbP!$O:$O,Items!$E$17)/SUMIFS(dbP!$X:$X,dbP!$Q:$Q,$Q334,dbP!$O:$O,Items!$E$17))</f>
        <v>914.67534802677164</v>
      </c>
      <c r="AE334" s="31">
        <f>IF(OR(AE333=0,AE333=MAX(Items!$AC:$AC)),1,AE333+1)</f>
        <v>42</v>
      </c>
    </row>
    <row r="335" spans="1:31" x14ac:dyDescent="0.3">
      <c r="A335" s="41">
        <f>ROW()</f>
        <v>335</v>
      </c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I335" s="1" t="str">
        <f>IF(OR(U335=0,SUMIFS(Lists!$A:$A,Lists!$I:$I,$U335)=0),0,INDEX(Lists!$H:$H,SUMIFS(Lists!$A:$A,Lists!$I:$I,$U335)))</f>
        <v>Продукт-6</v>
      </c>
      <c r="O335" s="1" t="str">
        <f>IF(OR($AE335=0,SUMIFS(Items!$A:$A,Items!$AC:$AC,$AE335)=0),0,INDEX(Items!U:U,SUMIFS(Items!$A:$A,Items!$AC:$AC,$AE335)))</f>
        <v>Себестоимость продаж</v>
      </c>
      <c r="P335" s="1" t="str">
        <f>IF(OR($AE335=0,SUMIFS(Items!$A:$A,Items!$AC:$AC,$AE335)=0),0,INDEX(Items!V:V,SUMIFS(Items!$A:$A,Items!$AC:$AC,$AE335)))</f>
        <v>Затраты этапа-4 бизнес-процесса</v>
      </c>
      <c r="Q335" s="1" t="str">
        <f>IF(OR($AE335=0,SUMIFS(Items!$A:$A,Items!$AC:$AC,$AE335)=0),0,INDEX(Items!W:W,SUMIFS(Items!$A:$A,Items!$AC:$AC,$AE335)))</f>
        <v>Производственные затраты-32</v>
      </c>
      <c r="U335" s="1">
        <f t="shared" si="22"/>
        <v>6</v>
      </c>
      <c r="X335" s="3">
        <f t="shared" si="20"/>
        <v>8</v>
      </c>
      <c r="AA335" s="1">
        <f>$X335*IF(SUMIFS(dbP!$X:$X,dbP!$Q:$Q,$Q335,dbP!$O:$O,Items!$E$17)=0,0,SUMIFS(dbP!$Y:$Y,dbP!$Q:$Q,$Q335,dbP!$O:$O,Items!$E$17)/SUMIFS(dbP!$X:$X,dbP!$Q:$Q,$Q335,dbP!$O:$O,Items!$E$17))</f>
        <v>35064.521489040002</v>
      </c>
      <c r="AB335" s="1">
        <f>$X335*IF(SUMIFS(dbP!$X:$X,dbP!$Q:$Q,$Q335,dbP!$O:$O,Items!$E$17)=0,0,SUMIFS(dbP!$Z:$Z,dbP!$Q:$Q,$Q335,dbP!$O:$O,Items!$E$17)/SUMIFS(dbP!$X:$X,dbP!$Q:$Q,$Q335,dbP!$O:$O,Items!$E$17))</f>
        <v>5844.0869148399997</v>
      </c>
      <c r="AE335" s="31">
        <f>IF(OR(AE334=0,AE334=MAX(Items!$AC:$AC)),1,AE334+1)</f>
        <v>43</v>
      </c>
    </row>
    <row r="336" spans="1:31" x14ac:dyDescent="0.3">
      <c r="A336" s="41">
        <f>ROW()</f>
        <v>336</v>
      </c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I336" s="1" t="str">
        <f>IF(OR(U336=0,SUMIFS(Lists!$A:$A,Lists!$I:$I,$U336)=0),0,INDEX(Lists!$H:$H,SUMIFS(Lists!$A:$A,Lists!$I:$I,$U336)))</f>
        <v>Продукт-6</v>
      </c>
      <c r="O336" s="1" t="str">
        <f>IF(OR($AE336=0,SUMIFS(Items!$A:$A,Items!$AC:$AC,$AE336)=0),0,INDEX(Items!U:U,SUMIFS(Items!$A:$A,Items!$AC:$AC,$AE336)))</f>
        <v>Себестоимость продаж</v>
      </c>
      <c r="P336" s="1" t="str">
        <f>IF(OR($AE336=0,SUMIFS(Items!$A:$A,Items!$AC:$AC,$AE336)=0),0,INDEX(Items!V:V,SUMIFS(Items!$A:$A,Items!$AC:$AC,$AE336)))</f>
        <v>Затраты этапа-4 бизнес-процесса</v>
      </c>
      <c r="Q336" s="1" t="str">
        <f>IF(OR($AE336=0,SUMIFS(Items!$A:$A,Items!$AC:$AC,$AE336)=0),0,INDEX(Items!W:W,SUMIFS(Items!$A:$A,Items!$AC:$AC,$AE336)))</f>
        <v>Производственные затраты-33</v>
      </c>
      <c r="U336" s="1">
        <f t="shared" si="22"/>
        <v>6</v>
      </c>
      <c r="X336" s="3">
        <f t="shared" si="20"/>
        <v>4</v>
      </c>
      <c r="AA336" s="1">
        <f>$X336*IF(SUMIFS(dbP!$X:$X,dbP!$Q:$Q,$Q336,dbP!$O:$O,Items!$E$17)=0,0,SUMIFS(dbP!$Y:$Y,dbP!$Q:$Q,$Q336,dbP!$O:$O,Items!$E$17)/SUMIFS(dbP!$X:$X,dbP!$Q:$Q,$Q336,dbP!$O:$O,Items!$E$17))</f>
        <v>6241.2585120396707</v>
      </c>
      <c r="AB336" s="1">
        <f>$X336*IF(SUMIFS(dbP!$X:$X,dbP!$Q:$Q,$Q336,dbP!$O:$O,Items!$E$17)=0,0,SUMIFS(dbP!$Z:$Z,dbP!$Q:$Q,$Q336,dbP!$O:$O,Items!$E$17)/SUMIFS(dbP!$X:$X,dbP!$Q:$Q,$Q336,dbP!$O:$O,Items!$E$17))</f>
        <v>1040.2097520066118</v>
      </c>
      <c r="AE336" s="31">
        <f>IF(OR(AE335=0,AE335=MAX(Items!$AC:$AC)),1,AE335+1)</f>
        <v>44</v>
      </c>
    </row>
    <row r="337" spans="1:31" x14ac:dyDescent="0.3">
      <c r="A337" s="41">
        <f>ROW()</f>
        <v>337</v>
      </c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I337" s="1" t="str">
        <f>IF(OR(U337=0,SUMIFS(Lists!$A:$A,Lists!$I:$I,$U337)=0),0,INDEX(Lists!$H:$H,SUMIFS(Lists!$A:$A,Lists!$I:$I,$U337)))</f>
        <v>Продукт-6</v>
      </c>
      <c r="O337" s="1" t="str">
        <f>IF(OR($AE337=0,SUMIFS(Items!$A:$A,Items!$AC:$AC,$AE337)=0),0,INDEX(Items!U:U,SUMIFS(Items!$A:$A,Items!$AC:$AC,$AE337)))</f>
        <v>Себестоимость продаж</v>
      </c>
      <c r="P337" s="1" t="str">
        <f>IF(OR($AE337=0,SUMIFS(Items!$A:$A,Items!$AC:$AC,$AE337)=0),0,INDEX(Items!V:V,SUMIFS(Items!$A:$A,Items!$AC:$AC,$AE337)))</f>
        <v>Затраты этапа-4 бизнес-процесса</v>
      </c>
      <c r="Q337" s="1" t="str">
        <f>IF(OR($AE337=0,SUMIFS(Items!$A:$A,Items!$AC:$AC,$AE337)=0),0,INDEX(Items!W:W,SUMIFS(Items!$A:$A,Items!$AC:$AC,$AE337)))</f>
        <v>Производственные затраты-34</v>
      </c>
      <c r="U337" s="1">
        <f t="shared" si="22"/>
        <v>6</v>
      </c>
      <c r="X337" s="3">
        <f t="shared" si="20"/>
        <v>90</v>
      </c>
      <c r="AA337" s="1">
        <f>$X337*IF(SUMIFS(dbP!$X:$X,dbP!$Q:$Q,$Q337,dbP!$O:$O,Items!$E$17)=0,0,SUMIFS(dbP!$Y:$Y,dbP!$Q:$Q,$Q337,dbP!$O:$O,Items!$E$17)/SUMIFS(dbP!$X:$X,dbP!$Q:$Q,$Q337,dbP!$O:$O,Items!$E$17))</f>
        <v>51018.397212543554</v>
      </c>
      <c r="AB337" s="1">
        <f>$X337*IF(SUMIFS(dbP!$X:$X,dbP!$Q:$Q,$Q337,dbP!$O:$O,Items!$E$17)=0,0,SUMIFS(dbP!$Z:$Z,dbP!$Q:$Q,$Q337,dbP!$O:$O,Items!$E$17)/SUMIFS(dbP!$X:$X,dbP!$Q:$Q,$Q337,dbP!$O:$O,Items!$E$17))</f>
        <v>8503.0662020905911</v>
      </c>
      <c r="AE337" s="31">
        <f>IF(OR(AE336=0,AE336=MAX(Items!$AC:$AC)),1,AE336+1)</f>
        <v>45</v>
      </c>
    </row>
    <row r="338" spans="1:31" x14ac:dyDescent="0.3">
      <c r="A338" s="41">
        <f>ROW()</f>
        <v>338</v>
      </c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I338" s="1" t="str">
        <f>IF(OR(U338=0,SUMIFS(Lists!$A:$A,Lists!$I:$I,$U338)=0),0,INDEX(Lists!$H:$H,SUMIFS(Lists!$A:$A,Lists!$I:$I,$U338)))</f>
        <v>Продукт-6</v>
      </c>
      <c r="O338" s="1" t="str">
        <f>IF(OR($AE338=0,SUMIFS(Items!$A:$A,Items!$AC:$AC,$AE338)=0),0,INDEX(Items!U:U,SUMIFS(Items!$A:$A,Items!$AC:$AC,$AE338)))</f>
        <v>Себестоимость продаж</v>
      </c>
      <c r="P338" s="1" t="str">
        <f>IF(OR($AE338=0,SUMIFS(Items!$A:$A,Items!$AC:$AC,$AE338)=0),0,INDEX(Items!V:V,SUMIFS(Items!$A:$A,Items!$AC:$AC,$AE338)))</f>
        <v>Затраты этапа-4 бизнес-процесса</v>
      </c>
      <c r="Q338" s="1" t="str">
        <f>IF(OR($AE338=0,SUMIFS(Items!$A:$A,Items!$AC:$AC,$AE338)=0),0,INDEX(Items!W:W,SUMIFS(Items!$A:$A,Items!$AC:$AC,$AE338)))</f>
        <v>Производственные затраты-35</v>
      </c>
      <c r="U338" s="1">
        <f t="shared" si="22"/>
        <v>6</v>
      </c>
      <c r="X338" s="3">
        <f t="shared" si="20"/>
        <v>5</v>
      </c>
      <c r="AA338" s="1">
        <f>$X338*IF(SUMIFS(dbP!$X:$X,dbP!$Q:$Q,$Q338,dbP!$O:$O,Items!$E$17)=0,0,SUMIFS(dbP!$Y:$Y,dbP!$Q:$Q,$Q338,dbP!$O:$O,Items!$E$17)/SUMIFS(dbP!$X:$X,dbP!$Q:$Q,$Q338,dbP!$O:$O,Items!$E$17))</f>
        <v>14391</v>
      </c>
      <c r="AB338" s="1">
        <f>$X338*IF(SUMIFS(dbP!$X:$X,dbP!$Q:$Q,$Q338,dbP!$O:$O,Items!$E$17)=0,0,SUMIFS(dbP!$Z:$Z,dbP!$Q:$Q,$Q338,dbP!$O:$O,Items!$E$17)/SUMIFS(dbP!$X:$X,dbP!$Q:$Q,$Q338,dbP!$O:$O,Items!$E$17))</f>
        <v>2398.5</v>
      </c>
      <c r="AE338" s="31">
        <f>IF(OR(AE337=0,AE337=MAX(Items!$AC:$AC)),1,AE337+1)</f>
        <v>46</v>
      </c>
    </row>
    <row r="339" spans="1:31" x14ac:dyDescent="0.3">
      <c r="A339" s="41">
        <f>ROW()</f>
        <v>339</v>
      </c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I339" s="1" t="str">
        <f>IF(OR(U339=0,SUMIFS(Lists!$A:$A,Lists!$I:$I,$U339)=0),0,INDEX(Lists!$H:$H,SUMIFS(Lists!$A:$A,Lists!$I:$I,$U339)))</f>
        <v>Продукт-6</v>
      </c>
      <c r="O339" s="1" t="str">
        <f>IF(OR($AE339=0,SUMIFS(Items!$A:$A,Items!$AC:$AC,$AE339)=0),0,INDEX(Items!U:U,SUMIFS(Items!$A:$A,Items!$AC:$AC,$AE339)))</f>
        <v>Себестоимость продаж</v>
      </c>
      <c r="P339" s="1" t="str">
        <f>IF(OR($AE339=0,SUMIFS(Items!$A:$A,Items!$AC:$AC,$AE339)=0),0,INDEX(Items!V:V,SUMIFS(Items!$A:$A,Items!$AC:$AC,$AE339)))</f>
        <v>Затраты этапа-4 бизнес-процесса</v>
      </c>
      <c r="Q339" s="1" t="str">
        <f>IF(OR($AE339=0,SUMIFS(Items!$A:$A,Items!$AC:$AC,$AE339)=0),0,INDEX(Items!W:W,SUMIFS(Items!$A:$A,Items!$AC:$AC,$AE339)))</f>
        <v>Производственные затраты-36</v>
      </c>
      <c r="U339" s="1">
        <f t="shared" si="22"/>
        <v>6</v>
      </c>
      <c r="X339" s="3">
        <f t="shared" si="20"/>
        <v>7</v>
      </c>
      <c r="AA339" s="1">
        <f>$X339*IF(SUMIFS(dbP!$X:$X,dbP!$Q:$Q,$Q339,dbP!$O:$O,Items!$E$17)=0,0,SUMIFS(dbP!$Y:$Y,dbP!$Q:$Q,$Q339,dbP!$O:$O,Items!$E$17)/SUMIFS(dbP!$X:$X,dbP!$Q:$Q,$Q339,dbP!$O:$O,Items!$E$17))</f>
        <v>22243.041509433962</v>
      </c>
      <c r="AB339" s="1">
        <f>$X339*IF(SUMIFS(dbP!$X:$X,dbP!$Q:$Q,$Q339,dbP!$O:$O,Items!$E$17)=0,0,SUMIFS(dbP!$Z:$Z,dbP!$Q:$Q,$Q339,dbP!$O:$O,Items!$E$17)/SUMIFS(dbP!$X:$X,dbP!$Q:$Q,$Q339,dbP!$O:$O,Items!$E$17))</f>
        <v>3707.1735849056599</v>
      </c>
      <c r="AE339" s="31">
        <f>IF(OR(AE338=0,AE338=MAX(Items!$AC:$AC)),1,AE338+1)</f>
        <v>47</v>
      </c>
    </row>
    <row r="340" spans="1:31" x14ac:dyDescent="0.3">
      <c r="A340" s="41">
        <f>ROW()</f>
        <v>340</v>
      </c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I340" s="1" t="str">
        <f>IF(OR(U340=0,SUMIFS(Lists!$A:$A,Lists!$I:$I,$U340)=0),0,INDEX(Lists!$H:$H,SUMIFS(Lists!$A:$A,Lists!$I:$I,$U340)))</f>
        <v>Продукт-6</v>
      </c>
      <c r="O340" s="1" t="str">
        <f>IF(OR($AE340=0,SUMIFS(Items!$A:$A,Items!$AC:$AC,$AE340)=0),0,INDEX(Items!U:U,SUMIFS(Items!$A:$A,Items!$AC:$AC,$AE340)))</f>
        <v>Себестоимость продаж</v>
      </c>
      <c r="P340" s="1" t="str">
        <f>IF(OR($AE340=0,SUMIFS(Items!$A:$A,Items!$AC:$AC,$AE340)=0),0,INDEX(Items!V:V,SUMIFS(Items!$A:$A,Items!$AC:$AC,$AE340)))</f>
        <v>Затраты этапа-4 бизнес-процесса</v>
      </c>
      <c r="Q340" s="1" t="str">
        <f>IF(OR($AE340=0,SUMIFS(Items!$A:$A,Items!$AC:$AC,$AE340)=0),0,INDEX(Items!W:W,SUMIFS(Items!$A:$A,Items!$AC:$AC,$AE340)))</f>
        <v>Производственные затраты-37</v>
      </c>
      <c r="U340" s="1">
        <f t="shared" si="22"/>
        <v>6</v>
      </c>
      <c r="X340" s="3">
        <f t="shared" si="20"/>
        <v>4</v>
      </c>
      <c r="AA340" s="1">
        <f>$X340*IF(SUMIFS(dbP!$X:$X,dbP!$Q:$Q,$Q340,dbP!$O:$O,Items!$E$17)=0,0,SUMIFS(dbP!$Y:$Y,dbP!$Q:$Q,$Q340,dbP!$O:$O,Items!$E$17)/SUMIFS(dbP!$X:$X,dbP!$Q:$Q,$Q340,dbP!$O:$O,Items!$E$17))</f>
        <v>3140.2885463414636</v>
      </c>
      <c r="AB340" s="1">
        <f>$X340*IF(SUMIFS(dbP!$X:$X,dbP!$Q:$Q,$Q340,dbP!$O:$O,Items!$E$17)=0,0,SUMIFS(dbP!$Z:$Z,dbP!$Q:$Q,$Q340,dbP!$O:$O,Items!$E$17)/SUMIFS(dbP!$X:$X,dbP!$Q:$Q,$Q340,dbP!$O:$O,Items!$E$17))</f>
        <v>523.38142439024398</v>
      </c>
      <c r="AE340" s="31">
        <f>IF(OR(AE339=0,AE339=MAX(Items!$AC:$AC)),1,AE339+1)</f>
        <v>48</v>
      </c>
    </row>
    <row r="341" spans="1:31" x14ac:dyDescent="0.3">
      <c r="A341" s="41">
        <f>ROW()</f>
        <v>341</v>
      </c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I341" s="1" t="str">
        <f>IF(OR(U341=0,SUMIFS(Lists!$A:$A,Lists!$I:$I,$U341)=0),0,INDEX(Lists!$H:$H,SUMIFS(Lists!$A:$A,Lists!$I:$I,$U341)))</f>
        <v>Продукт-6</v>
      </c>
      <c r="O341" s="1" t="str">
        <f>IF(OR($AE341=0,SUMIFS(Items!$A:$A,Items!$AC:$AC,$AE341)=0),0,INDEX(Items!U:U,SUMIFS(Items!$A:$A,Items!$AC:$AC,$AE341)))</f>
        <v>Себестоимость продаж</v>
      </c>
      <c r="P341" s="1" t="str">
        <f>IF(OR($AE341=0,SUMIFS(Items!$A:$A,Items!$AC:$AC,$AE341)=0),0,INDEX(Items!V:V,SUMIFS(Items!$A:$A,Items!$AC:$AC,$AE341)))</f>
        <v>Затраты этапа-5 бизнес-процесса</v>
      </c>
      <c r="Q341" s="1" t="str">
        <f>IF(OR($AE341=0,SUMIFS(Items!$A:$A,Items!$AC:$AC,$AE341)=0),0,INDEX(Items!W:W,SUMIFS(Items!$A:$A,Items!$AC:$AC,$AE341)))</f>
        <v>Затраты на доставку и продажу-1</v>
      </c>
      <c r="U341" s="1">
        <f t="shared" si="22"/>
        <v>6</v>
      </c>
      <c r="X341" s="3">
        <f t="shared" si="20"/>
        <v>2</v>
      </c>
      <c r="AA341" s="1">
        <f>$X341*IF(SUMIFS(dbP!$X:$X,dbP!$Q:$Q,$Q341,dbP!$O:$O,Items!$E$17)=0,0,SUMIFS(dbP!$Y:$Y,dbP!$Q:$Q,$Q341,dbP!$O:$O,Items!$E$17)/SUMIFS(dbP!$X:$X,dbP!$Q:$Q,$Q341,dbP!$O:$O,Items!$E$17))</f>
        <v>1840.5353816425122</v>
      </c>
      <c r="AB341" s="1">
        <f>$X341*IF(SUMIFS(dbP!$X:$X,dbP!$Q:$Q,$Q341,dbP!$O:$O,Items!$E$17)=0,0,SUMIFS(dbP!$Z:$Z,dbP!$Q:$Q,$Q341,dbP!$O:$O,Items!$E$17)/SUMIFS(dbP!$X:$X,dbP!$Q:$Q,$Q341,dbP!$O:$O,Items!$E$17))</f>
        <v>306.75589694041867</v>
      </c>
      <c r="AE341" s="31">
        <f>IF(OR(AE340=0,AE340=MAX(Items!$AC:$AC)),1,AE340+1)</f>
        <v>49</v>
      </c>
    </row>
    <row r="342" spans="1:31" x14ac:dyDescent="0.3">
      <c r="A342" s="41">
        <f>ROW()</f>
        <v>342</v>
      </c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I342" s="1" t="str">
        <f>IF(OR(U342=0,SUMIFS(Lists!$A:$A,Lists!$I:$I,$U342)=0),0,INDEX(Lists!$H:$H,SUMIFS(Lists!$A:$A,Lists!$I:$I,$U342)))</f>
        <v>Продукт-6</v>
      </c>
      <c r="O342" s="1" t="str">
        <f>IF(OR($AE342=0,SUMIFS(Items!$A:$A,Items!$AC:$AC,$AE342)=0),0,INDEX(Items!U:U,SUMIFS(Items!$A:$A,Items!$AC:$AC,$AE342)))</f>
        <v>Себестоимость продаж</v>
      </c>
      <c r="P342" s="1" t="str">
        <f>IF(OR($AE342=0,SUMIFS(Items!$A:$A,Items!$AC:$AC,$AE342)=0),0,INDEX(Items!V:V,SUMIFS(Items!$A:$A,Items!$AC:$AC,$AE342)))</f>
        <v>Затраты этапа-5 бизнес-процесса</v>
      </c>
      <c r="Q342" s="1" t="str">
        <f>IF(OR($AE342=0,SUMIFS(Items!$A:$A,Items!$AC:$AC,$AE342)=0),0,INDEX(Items!W:W,SUMIFS(Items!$A:$A,Items!$AC:$AC,$AE342)))</f>
        <v>Затраты на доставку и продажу-2</v>
      </c>
      <c r="U342" s="1">
        <f t="shared" si="22"/>
        <v>6</v>
      </c>
      <c r="X342" s="3">
        <f t="shared" si="20"/>
        <v>6</v>
      </c>
      <c r="AA342" s="1">
        <f>$X342*IF(SUMIFS(dbP!$X:$X,dbP!$Q:$Q,$Q342,dbP!$O:$O,Items!$E$17)=0,0,SUMIFS(dbP!$Y:$Y,dbP!$Q:$Q,$Q342,dbP!$O:$O,Items!$E$17)/SUMIFS(dbP!$X:$X,dbP!$Q:$Q,$Q342,dbP!$O:$O,Items!$E$17))</f>
        <v>18476.165595789473</v>
      </c>
      <c r="AB342" s="1">
        <f>$X342*IF(SUMIFS(dbP!$X:$X,dbP!$Q:$Q,$Q342,dbP!$O:$O,Items!$E$17)=0,0,SUMIFS(dbP!$Z:$Z,dbP!$Q:$Q,$Q342,dbP!$O:$O,Items!$E$17)/SUMIFS(dbP!$X:$X,dbP!$Q:$Q,$Q342,dbP!$O:$O,Items!$E$17))</f>
        <v>3079.3609326315782</v>
      </c>
      <c r="AE342" s="31">
        <f>IF(OR(AE341=0,AE341=MAX(Items!$AC:$AC)),1,AE341+1)</f>
        <v>50</v>
      </c>
    </row>
    <row r="343" spans="1:31" x14ac:dyDescent="0.3">
      <c r="A343" s="41">
        <f>ROW()</f>
        <v>343</v>
      </c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I343" s="1" t="str">
        <f>IF(OR(U343=0,SUMIFS(Lists!$A:$A,Lists!$I:$I,$U343)=0),0,INDEX(Lists!$H:$H,SUMIFS(Lists!$A:$A,Lists!$I:$I,$U343)))</f>
        <v>Продукт-6</v>
      </c>
      <c r="O343" s="1" t="str">
        <f>IF(OR($AE343=0,SUMIFS(Items!$A:$A,Items!$AC:$AC,$AE343)=0),0,INDEX(Items!U:U,SUMIFS(Items!$A:$A,Items!$AC:$AC,$AE343)))</f>
        <v>Себестоимость продаж</v>
      </c>
      <c r="P343" s="1" t="str">
        <f>IF(OR($AE343=0,SUMIFS(Items!$A:$A,Items!$AC:$AC,$AE343)=0),0,INDEX(Items!V:V,SUMIFS(Items!$A:$A,Items!$AC:$AC,$AE343)))</f>
        <v>Затраты этапа-5 бизнес-процесса</v>
      </c>
      <c r="Q343" s="1" t="str">
        <f>IF(OR($AE343=0,SUMIFS(Items!$A:$A,Items!$AC:$AC,$AE343)=0),0,INDEX(Items!W:W,SUMIFS(Items!$A:$A,Items!$AC:$AC,$AE343)))</f>
        <v>Затраты на доставку и продажу-3</v>
      </c>
      <c r="U343" s="1">
        <f t="shared" si="22"/>
        <v>6</v>
      </c>
      <c r="X343" s="3">
        <f t="shared" si="20"/>
        <v>4</v>
      </c>
      <c r="AA343" s="1">
        <f>$X343*IF(SUMIFS(dbP!$X:$X,dbP!$Q:$Q,$Q343,dbP!$O:$O,Items!$E$17)=0,0,SUMIFS(dbP!$Y:$Y,dbP!$Q:$Q,$Q343,dbP!$O:$O,Items!$E$17)/SUMIFS(dbP!$X:$X,dbP!$Q:$Q,$Q343,dbP!$O:$O,Items!$E$17))</f>
        <v>18433.604729302326</v>
      </c>
      <c r="AB343" s="1">
        <f>$X343*IF(SUMIFS(dbP!$X:$X,dbP!$Q:$Q,$Q343,dbP!$O:$O,Items!$E$17)=0,0,SUMIFS(dbP!$Z:$Z,dbP!$Q:$Q,$Q343,dbP!$O:$O,Items!$E$17)/SUMIFS(dbP!$X:$X,dbP!$Q:$Q,$Q343,dbP!$O:$O,Items!$E$17))</f>
        <v>3072.2674548837217</v>
      </c>
      <c r="AE343" s="31">
        <f>IF(OR(AE342=0,AE342=MAX(Items!$AC:$AC)),1,AE342+1)</f>
        <v>51</v>
      </c>
    </row>
    <row r="344" spans="1:31" x14ac:dyDescent="0.3">
      <c r="A344" s="41">
        <f>ROW()</f>
        <v>344</v>
      </c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I344" s="1" t="str">
        <f>IF(OR(U344=0,SUMIFS(Lists!$A:$A,Lists!$I:$I,$U344)=0),0,INDEX(Lists!$H:$H,SUMIFS(Lists!$A:$A,Lists!$I:$I,$U344)))</f>
        <v>Продукт-6</v>
      </c>
      <c r="O344" s="1" t="str">
        <f>IF(OR($AE344=0,SUMIFS(Items!$A:$A,Items!$AC:$AC,$AE344)=0),0,INDEX(Items!U:U,SUMIFS(Items!$A:$A,Items!$AC:$AC,$AE344)))</f>
        <v>Себестоимость продаж</v>
      </c>
      <c r="P344" s="1" t="str">
        <f>IF(OR($AE344=0,SUMIFS(Items!$A:$A,Items!$AC:$AC,$AE344)=0),0,INDEX(Items!V:V,SUMIFS(Items!$A:$A,Items!$AC:$AC,$AE344)))</f>
        <v>Затраты этапа-5 бизнес-процесса</v>
      </c>
      <c r="Q344" s="1" t="str">
        <f>IF(OR($AE344=0,SUMIFS(Items!$A:$A,Items!$AC:$AC,$AE344)=0),0,INDEX(Items!W:W,SUMIFS(Items!$A:$A,Items!$AC:$AC,$AE344)))</f>
        <v>Затраты на доставку и продажу-4</v>
      </c>
      <c r="U344" s="1">
        <f t="shared" si="22"/>
        <v>6</v>
      </c>
      <c r="X344" s="3">
        <f t="shared" si="20"/>
        <v>2</v>
      </c>
      <c r="AA344" s="1">
        <f>$X344*IF(SUMIFS(dbP!$X:$X,dbP!$Q:$Q,$Q344,dbP!$O:$O,Items!$E$17)=0,0,SUMIFS(dbP!$Y:$Y,dbP!$Q:$Q,$Q344,dbP!$O:$O,Items!$E$17)/SUMIFS(dbP!$X:$X,dbP!$Q:$Q,$Q344,dbP!$O:$O,Items!$E$17))</f>
        <v>1886.0696328119998</v>
      </c>
      <c r="AB344" s="1">
        <f>$X344*IF(SUMIFS(dbP!$X:$X,dbP!$Q:$Q,$Q344,dbP!$O:$O,Items!$E$17)=0,0,SUMIFS(dbP!$Z:$Z,dbP!$Q:$Q,$Q344,dbP!$O:$O,Items!$E$17)/SUMIFS(dbP!$X:$X,dbP!$Q:$Q,$Q344,dbP!$O:$O,Items!$E$17))</f>
        <v>314.344938802</v>
      </c>
      <c r="AE344" s="31">
        <f>IF(OR(AE343=0,AE343=MAX(Items!$AC:$AC)),1,AE343+1)</f>
        <v>52</v>
      </c>
    </row>
    <row r="345" spans="1:31" x14ac:dyDescent="0.3">
      <c r="A345" s="41">
        <f>ROW()</f>
        <v>345</v>
      </c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I345" s="1" t="str">
        <f>IF(OR(U345=0,SUMIFS(Lists!$A:$A,Lists!$I:$I,$U345)=0),0,INDEX(Lists!$H:$H,SUMIFS(Lists!$A:$A,Lists!$I:$I,$U345)))</f>
        <v>Продукт-6</v>
      </c>
      <c r="O345" s="1" t="str">
        <f>IF(OR($AE345=0,SUMIFS(Items!$A:$A,Items!$AC:$AC,$AE345)=0),0,INDEX(Items!U:U,SUMIFS(Items!$A:$A,Items!$AC:$AC,$AE345)))</f>
        <v>Себестоимость продаж</v>
      </c>
      <c r="P345" s="1" t="str">
        <f>IF(OR($AE345=0,SUMIFS(Items!$A:$A,Items!$AC:$AC,$AE345)=0),0,INDEX(Items!V:V,SUMIFS(Items!$A:$A,Items!$AC:$AC,$AE345)))</f>
        <v>Затраты этапа-5 бизнес-процесса</v>
      </c>
      <c r="Q345" s="1" t="str">
        <f>IF(OR($AE345=0,SUMIFS(Items!$A:$A,Items!$AC:$AC,$AE345)=0),0,INDEX(Items!W:W,SUMIFS(Items!$A:$A,Items!$AC:$AC,$AE345)))</f>
        <v>Затраты на доставку и продажу-5</v>
      </c>
      <c r="U345" s="1">
        <f t="shared" si="22"/>
        <v>6</v>
      </c>
      <c r="X345" s="3">
        <f t="shared" si="20"/>
        <v>5</v>
      </c>
      <c r="AA345" s="1">
        <f>$X345*IF(SUMIFS(dbP!$X:$X,dbP!$Q:$Q,$Q345,dbP!$O:$O,Items!$E$17)=0,0,SUMIFS(dbP!$Y:$Y,dbP!$Q:$Q,$Q345,dbP!$O:$O,Items!$E$17)/SUMIFS(dbP!$X:$X,dbP!$Q:$Q,$Q345,dbP!$O:$O,Items!$E$17))</f>
        <v>8421.4976666212133</v>
      </c>
      <c r="AB345" s="1">
        <f>$X345*IF(SUMIFS(dbP!$X:$X,dbP!$Q:$Q,$Q345,dbP!$O:$O,Items!$E$17)=0,0,SUMIFS(dbP!$Z:$Z,dbP!$Q:$Q,$Q345,dbP!$O:$O,Items!$E$17)/SUMIFS(dbP!$X:$X,dbP!$Q:$Q,$Q345,dbP!$O:$O,Items!$E$17))</f>
        <v>1403.5829444368687</v>
      </c>
      <c r="AE345" s="31">
        <f>IF(OR(AE344=0,AE344=MAX(Items!$AC:$AC)),1,AE344+1)</f>
        <v>53</v>
      </c>
    </row>
    <row r="346" spans="1:31" x14ac:dyDescent="0.3">
      <c r="A346" s="41">
        <f>ROW()</f>
        <v>346</v>
      </c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I346" s="1" t="str">
        <f>IF(OR(U346=0,SUMIFS(Lists!$A:$A,Lists!$I:$I,$U346)=0),0,INDEX(Lists!$H:$H,SUMIFS(Lists!$A:$A,Lists!$I:$I,$U346)))</f>
        <v>Продукт-6</v>
      </c>
      <c r="O346" s="1" t="str">
        <f>IF(OR($AE346=0,SUMIFS(Items!$A:$A,Items!$AC:$AC,$AE346)=0),0,INDEX(Items!U:U,SUMIFS(Items!$A:$A,Items!$AC:$AC,$AE346)))</f>
        <v>Себестоимость продаж</v>
      </c>
      <c r="P346" s="1" t="str">
        <f>IF(OR($AE346=0,SUMIFS(Items!$A:$A,Items!$AC:$AC,$AE346)=0),0,INDEX(Items!V:V,SUMIFS(Items!$A:$A,Items!$AC:$AC,$AE346)))</f>
        <v>Затраты этапа-5 бизнес-процесса</v>
      </c>
      <c r="Q346" s="1" t="str">
        <f>IF(OR($AE346=0,SUMIFS(Items!$A:$A,Items!$AC:$AC,$AE346)=0),0,INDEX(Items!W:W,SUMIFS(Items!$A:$A,Items!$AC:$AC,$AE346)))</f>
        <v>Затраты на доставку и продажу-6</v>
      </c>
      <c r="U346" s="1">
        <f t="shared" si="22"/>
        <v>6</v>
      </c>
      <c r="X346" s="3">
        <f t="shared" si="20"/>
        <v>10</v>
      </c>
      <c r="AA346" s="1">
        <f>$X346*IF(SUMIFS(dbP!$X:$X,dbP!$Q:$Q,$Q346,dbP!$O:$O,Items!$E$17)=0,0,SUMIFS(dbP!$Y:$Y,dbP!$Q:$Q,$Q346,dbP!$O:$O,Items!$E$17)/SUMIFS(dbP!$X:$X,dbP!$Q:$Q,$Q346,dbP!$O:$O,Items!$E$17))</f>
        <v>34767.364527268481</v>
      </c>
      <c r="AB346" s="1">
        <f>$X346*IF(SUMIFS(dbP!$X:$X,dbP!$Q:$Q,$Q346,dbP!$O:$O,Items!$E$17)=0,0,SUMIFS(dbP!$Z:$Z,dbP!$Q:$Q,$Q346,dbP!$O:$O,Items!$E$17)/SUMIFS(dbP!$X:$X,dbP!$Q:$Q,$Q346,dbP!$O:$O,Items!$E$17))</f>
        <v>5794.5607545447456</v>
      </c>
      <c r="AE346" s="31">
        <f>IF(OR(AE345=0,AE345=MAX(Items!$AC:$AC)),1,AE345+1)</f>
        <v>54</v>
      </c>
    </row>
    <row r="347" spans="1:31" x14ac:dyDescent="0.3">
      <c r="A347" s="41">
        <f>ROW()</f>
        <v>347</v>
      </c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I347" s="1" t="str">
        <f>IF(OR(U347=0,SUMIFS(Lists!$A:$A,Lists!$I:$I,$U347)=0),0,INDEX(Lists!$H:$H,SUMIFS(Lists!$A:$A,Lists!$I:$I,$U347)))</f>
        <v>Продукт-6</v>
      </c>
      <c r="O347" s="1" t="str">
        <f>IF(OR($AE347=0,SUMIFS(Items!$A:$A,Items!$AC:$AC,$AE347)=0),0,INDEX(Items!U:U,SUMIFS(Items!$A:$A,Items!$AC:$AC,$AE347)))</f>
        <v>Себестоимость продаж</v>
      </c>
      <c r="P347" s="1" t="str">
        <f>IF(OR($AE347=0,SUMIFS(Items!$A:$A,Items!$AC:$AC,$AE347)=0),0,INDEX(Items!V:V,SUMIFS(Items!$A:$A,Items!$AC:$AC,$AE347)))</f>
        <v>Затраты этапа-5 бизнес-процесса</v>
      </c>
      <c r="Q347" s="1" t="str">
        <f>IF(OR($AE347=0,SUMIFS(Items!$A:$A,Items!$AC:$AC,$AE347)=0),0,INDEX(Items!W:W,SUMIFS(Items!$A:$A,Items!$AC:$AC,$AE347)))</f>
        <v>Затраты на доставку и продажу-7</v>
      </c>
      <c r="U347" s="1">
        <f t="shared" si="22"/>
        <v>6</v>
      </c>
      <c r="X347" s="3">
        <f t="shared" si="20"/>
        <v>6</v>
      </c>
      <c r="AA347" s="1">
        <f>$X347*IF(SUMIFS(dbP!$X:$X,dbP!$Q:$Q,$Q347,dbP!$O:$O,Items!$E$17)=0,0,SUMIFS(dbP!$Y:$Y,dbP!$Q:$Q,$Q347,dbP!$O:$O,Items!$E$17)/SUMIFS(dbP!$X:$X,dbP!$Q:$Q,$Q347,dbP!$O:$O,Items!$E$17))</f>
        <v>11611.081304335801</v>
      </c>
      <c r="AB347" s="1">
        <f>$X347*IF(SUMIFS(dbP!$X:$X,dbP!$Q:$Q,$Q347,dbP!$O:$O,Items!$E$17)=0,0,SUMIFS(dbP!$Z:$Z,dbP!$Q:$Q,$Q347,dbP!$O:$O,Items!$E$17)/SUMIFS(dbP!$X:$X,dbP!$Q:$Q,$Q347,dbP!$O:$O,Items!$E$17))</f>
        <v>1935.1802173893002</v>
      </c>
      <c r="AE347" s="31">
        <f>IF(OR(AE346=0,AE346=MAX(Items!$AC:$AC)),1,AE346+1)</f>
        <v>55</v>
      </c>
    </row>
    <row r="348" spans="1:31" x14ac:dyDescent="0.3">
      <c r="A348" s="41">
        <f>ROW()</f>
        <v>348</v>
      </c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I348" s="1" t="str">
        <f>IF(OR(U348=0,SUMIFS(Lists!$A:$A,Lists!$I:$I,$U348)=0),0,INDEX(Lists!$H:$H,SUMIFS(Lists!$A:$A,Lists!$I:$I,$U348)))</f>
        <v>Продукт-6</v>
      </c>
      <c r="O348" s="1" t="str">
        <f>IF(OR($AE348=0,SUMIFS(Items!$A:$A,Items!$AC:$AC,$AE348)=0),0,INDEX(Items!U:U,SUMIFS(Items!$A:$A,Items!$AC:$AC,$AE348)))</f>
        <v>Себестоимость продаж</v>
      </c>
      <c r="P348" s="1" t="str">
        <f>IF(OR($AE348=0,SUMIFS(Items!$A:$A,Items!$AC:$AC,$AE348)=0),0,INDEX(Items!V:V,SUMIFS(Items!$A:$A,Items!$AC:$AC,$AE348)))</f>
        <v>Затраты этапа-5 бизнес-процесса</v>
      </c>
      <c r="Q348" s="1" t="str">
        <f>IF(OR($AE348=0,SUMIFS(Items!$A:$A,Items!$AC:$AC,$AE348)=0),0,INDEX(Items!W:W,SUMIFS(Items!$A:$A,Items!$AC:$AC,$AE348)))</f>
        <v>Затраты на доставку и продажу-8</v>
      </c>
      <c r="U348" s="1">
        <f t="shared" si="22"/>
        <v>6</v>
      </c>
      <c r="X348" s="3">
        <f t="shared" si="20"/>
        <v>92</v>
      </c>
      <c r="AA348" s="1">
        <f>$X348*IF(SUMIFS(dbP!$X:$X,dbP!$Q:$Q,$Q348,dbP!$O:$O,Items!$E$17)=0,0,SUMIFS(dbP!$Y:$Y,dbP!$Q:$Q,$Q348,dbP!$O:$O,Items!$E$17)/SUMIFS(dbP!$X:$X,dbP!$Q:$Q,$Q348,dbP!$O:$O,Items!$E$17))</f>
        <v>45267.806896551723</v>
      </c>
      <c r="AB348" s="1">
        <f>$X348*IF(SUMIFS(dbP!$X:$X,dbP!$Q:$Q,$Q348,dbP!$O:$O,Items!$E$17)=0,0,SUMIFS(dbP!$Z:$Z,dbP!$Q:$Q,$Q348,dbP!$O:$O,Items!$E$17)/SUMIFS(dbP!$X:$X,dbP!$Q:$Q,$Q348,dbP!$O:$O,Items!$E$17))</f>
        <v>7544.6344827586208</v>
      </c>
      <c r="AE348" s="31">
        <f>IF(OR(AE347=0,AE347=MAX(Items!$AC:$AC)),1,AE347+1)</f>
        <v>56</v>
      </c>
    </row>
    <row r="349" spans="1:31" x14ac:dyDescent="0.3">
      <c r="A349" s="41">
        <f>ROW()</f>
        <v>349</v>
      </c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I349" s="1" t="str">
        <f>IF(OR(U349=0,SUMIFS(Lists!$A:$A,Lists!$I:$I,$U349)=0),0,INDEX(Lists!$H:$H,SUMIFS(Lists!$A:$A,Lists!$I:$I,$U349)))</f>
        <v>Продукт-6</v>
      </c>
      <c r="O349" s="1" t="str">
        <f>IF(OR($AE349=0,SUMIFS(Items!$A:$A,Items!$AC:$AC,$AE349)=0),0,INDEX(Items!U:U,SUMIFS(Items!$A:$A,Items!$AC:$AC,$AE349)))</f>
        <v>Себестоимость продаж</v>
      </c>
      <c r="P349" s="1" t="str">
        <f>IF(OR($AE349=0,SUMIFS(Items!$A:$A,Items!$AC:$AC,$AE349)=0),0,INDEX(Items!V:V,SUMIFS(Items!$A:$A,Items!$AC:$AC,$AE349)))</f>
        <v>Затраты этапа-5 бизнес-процесса</v>
      </c>
      <c r="Q349" s="1" t="str">
        <f>IF(OR($AE349=0,SUMIFS(Items!$A:$A,Items!$AC:$AC,$AE349)=0),0,INDEX(Items!W:W,SUMIFS(Items!$A:$A,Items!$AC:$AC,$AE349)))</f>
        <v>Затраты на доставку и продажу-9</v>
      </c>
      <c r="U349" s="1">
        <f t="shared" si="22"/>
        <v>6</v>
      </c>
      <c r="X349" s="3">
        <f t="shared" si="20"/>
        <v>7</v>
      </c>
      <c r="AA349" s="1">
        <f>$X349*IF(SUMIFS(dbP!$X:$X,dbP!$Q:$Q,$Q349,dbP!$O:$O,Items!$E$17)=0,0,SUMIFS(dbP!$Y:$Y,dbP!$Q:$Q,$Q349,dbP!$O:$O,Items!$E$17)/SUMIFS(dbP!$X:$X,dbP!$Q:$Q,$Q349,dbP!$O:$O,Items!$E$17))</f>
        <v>17152.014035087719</v>
      </c>
      <c r="AB349" s="1">
        <f>$X349*IF(SUMIFS(dbP!$X:$X,dbP!$Q:$Q,$Q349,dbP!$O:$O,Items!$E$17)=0,0,SUMIFS(dbP!$Z:$Z,dbP!$Q:$Q,$Q349,dbP!$O:$O,Items!$E$17)/SUMIFS(dbP!$X:$X,dbP!$Q:$Q,$Q349,dbP!$O:$O,Items!$E$17))</f>
        <v>2858.6690058479535</v>
      </c>
      <c r="AE349" s="31">
        <f>IF(OR(AE348=0,AE348=MAX(Items!$AC:$AC)),1,AE348+1)</f>
        <v>57</v>
      </c>
    </row>
    <row r="350" spans="1:31" x14ac:dyDescent="0.3">
      <c r="A350" s="41">
        <f>ROW()</f>
        <v>350</v>
      </c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I350" s="1" t="str">
        <f>IF(OR(U350=0,SUMIFS(Lists!$A:$A,Lists!$I:$I,$U350)=0),0,INDEX(Lists!$H:$H,SUMIFS(Lists!$A:$A,Lists!$I:$I,$U350)))</f>
        <v>Продукт-6</v>
      </c>
      <c r="O350" s="1" t="str">
        <f>IF(OR($AE350=0,SUMIFS(Items!$A:$A,Items!$AC:$AC,$AE350)=0),0,INDEX(Items!U:U,SUMIFS(Items!$A:$A,Items!$AC:$AC,$AE350)))</f>
        <v>Себестоимость продаж</v>
      </c>
      <c r="P350" s="1" t="str">
        <f>IF(OR($AE350=0,SUMIFS(Items!$A:$A,Items!$AC:$AC,$AE350)=0),0,INDEX(Items!V:V,SUMIFS(Items!$A:$A,Items!$AC:$AC,$AE350)))</f>
        <v>Затраты этапа-5 бизнес-процесса</v>
      </c>
      <c r="Q350" s="1" t="str">
        <f>IF(OR($AE350=0,SUMIFS(Items!$A:$A,Items!$AC:$AC,$AE350)=0),0,INDEX(Items!W:W,SUMIFS(Items!$A:$A,Items!$AC:$AC,$AE350)))</f>
        <v>Затраты на доставку и продажу-10</v>
      </c>
      <c r="U350" s="1">
        <f t="shared" si="22"/>
        <v>6</v>
      </c>
      <c r="X350" s="3">
        <f t="shared" ref="X350" si="24">X339-1</f>
        <v>6</v>
      </c>
      <c r="AA350" s="1">
        <f>$X350*IF(SUMIFS(dbP!$X:$X,dbP!$Q:$Q,$Q350,dbP!$O:$O,Items!$E$17)=0,0,SUMIFS(dbP!$Y:$Y,dbP!$Q:$Q,$Q350,dbP!$O:$O,Items!$E$17)/SUMIFS(dbP!$X:$X,dbP!$Q:$Q,$Q350,dbP!$O:$O,Items!$E$17))</f>
        <v>15157.044</v>
      </c>
      <c r="AB350" s="1">
        <f>$X350*IF(SUMIFS(dbP!$X:$X,dbP!$Q:$Q,$Q350,dbP!$O:$O,Items!$E$17)=0,0,SUMIFS(dbP!$Z:$Z,dbP!$Q:$Q,$Q350,dbP!$O:$O,Items!$E$17)/SUMIFS(dbP!$X:$X,dbP!$Q:$Q,$Q350,dbP!$O:$O,Items!$E$17))</f>
        <v>2526.174</v>
      </c>
      <c r="AE350" s="31">
        <f>IF(OR(AE349=0,AE349=MAX(Items!$AC:$AC)),1,AE349+1)</f>
        <v>58</v>
      </c>
    </row>
    <row r="351" spans="1:31" x14ac:dyDescent="0.3">
      <c r="A351" s="41">
        <f>ROW()</f>
        <v>351</v>
      </c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I351" s="1" t="str">
        <f>IF(OR(U351=0,SUMIFS(Lists!$A:$A,Lists!$I:$I,$U351)=0),0,INDEX(Lists!$H:$H,SUMIFS(Lists!$A:$A,Lists!$I:$I,$U351)))</f>
        <v>Продукт-7</v>
      </c>
      <c r="O351" s="1" t="str">
        <f>IF(OR($AE351=0,SUMIFS(Items!$A:$A,Items!$AC:$AC,$AE351)=0),0,INDEX(Items!U:U,SUMIFS(Items!$A:$A,Items!$AC:$AC,$AE351)))</f>
        <v>Себестоимость продаж</v>
      </c>
      <c r="P351" s="1" t="str">
        <f>IF(OR($AE351=0,SUMIFS(Items!$A:$A,Items!$AC:$AC,$AE351)=0),0,INDEX(Items!V:V,SUMIFS(Items!$A:$A,Items!$AC:$AC,$AE351)))</f>
        <v>Затраты этапа-1 бизнес-процесса</v>
      </c>
      <c r="Q351" s="1" t="str">
        <f>IF(OR($AE351=0,SUMIFS(Items!$A:$A,Items!$AC:$AC,$AE351)=0),0,INDEX(Items!W:W,SUMIFS(Items!$A:$A,Items!$AC:$AC,$AE351)))</f>
        <v>Сырье и материалы-1</v>
      </c>
      <c r="U351" s="1">
        <f t="shared" si="22"/>
        <v>7</v>
      </c>
      <c r="X351" s="3">
        <f t="shared" si="21"/>
        <v>3</v>
      </c>
      <c r="AA351" s="1">
        <f>$X351*IF(SUMIFS(dbP!$X:$X,dbP!$Q:$Q,$Q351,dbP!$O:$O,Items!$E$17)=0,0,SUMIFS(dbP!$Y:$Y,dbP!$Q:$Q,$Q351,dbP!$O:$O,Items!$E$17)/SUMIFS(dbP!$X:$X,dbP!$Q:$Q,$Q351,dbP!$O:$O,Items!$E$17))</f>
        <v>3030.30303030303</v>
      </c>
      <c r="AB351" s="1">
        <f>$X351*IF(SUMIFS(dbP!$X:$X,dbP!$Q:$Q,$Q351,dbP!$O:$O,Items!$E$17)=0,0,SUMIFS(dbP!$Z:$Z,dbP!$Q:$Q,$Q351,dbP!$O:$O,Items!$E$17)/SUMIFS(dbP!$X:$X,dbP!$Q:$Q,$Q351,dbP!$O:$O,Items!$E$17))</f>
        <v>505.05050505050508</v>
      </c>
      <c r="AE351" s="31">
        <f>IF(OR(AE350=0,AE350=MAX(Items!$AC:$AC)),1,AE350+1)</f>
        <v>1</v>
      </c>
    </row>
    <row r="352" spans="1:31" x14ac:dyDescent="0.3">
      <c r="A352" s="41">
        <f>ROW()</f>
        <v>352</v>
      </c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I352" s="1" t="str">
        <f>IF(OR(U352=0,SUMIFS(Lists!$A:$A,Lists!$I:$I,$U352)=0),0,INDEX(Lists!$H:$H,SUMIFS(Lists!$A:$A,Lists!$I:$I,$U352)))</f>
        <v>Продукт-7</v>
      </c>
      <c r="O352" s="1" t="str">
        <f>IF(OR($AE352=0,SUMIFS(Items!$A:$A,Items!$AC:$AC,$AE352)=0),0,INDEX(Items!U:U,SUMIFS(Items!$A:$A,Items!$AC:$AC,$AE352)))</f>
        <v>Себестоимость продаж</v>
      </c>
      <c r="P352" s="1" t="str">
        <f>IF(OR($AE352=0,SUMIFS(Items!$A:$A,Items!$AC:$AC,$AE352)=0),0,INDEX(Items!V:V,SUMIFS(Items!$A:$A,Items!$AC:$AC,$AE352)))</f>
        <v>Затраты этапа-1 бизнес-процесса</v>
      </c>
      <c r="Q352" s="1" t="str">
        <f>IF(OR($AE352=0,SUMIFS(Items!$A:$A,Items!$AC:$AC,$AE352)=0),0,INDEX(Items!W:W,SUMIFS(Items!$A:$A,Items!$AC:$AC,$AE352)))</f>
        <v>Сырье и материалы-2</v>
      </c>
      <c r="U352" s="1">
        <f t="shared" si="22"/>
        <v>7</v>
      </c>
      <c r="X352" s="3">
        <f t="shared" si="21"/>
        <v>1</v>
      </c>
      <c r="AA352" s="1">
        <f>$X352*IF(SUMIFS(dbP!$X:$X,dbP!$Q:$Q,$Q352,dbP!$O:$O,Items!$E$17)=0,0,SUMIFS(dbP!$Y:$Y,dbP!$Q:$Q,$Q352,dbP!$O:$O,Items!$E$17)/SUMIFS(dbP!$X:$X,dbP!$Q:$Q,$Q352,dbP!$O:$O,Items!$E$17))</f>
        <v>881.51658767772517</v>
      </c>
      <c r="AB352" s="1">
        <f>$X352*IF(SUMIFS(dbP!$X:$X,dbP!$Q:$Q,$Q352,dbP!$O:$O,Items!$E$17)=0,0,SUMIFS(dbP!$Z:$Z,dbP!$Q:$Q,$Q352,dbP!$O:$O,Items!$E$17)/SUMIFS(dbP!$X:$X,dbP!$Q:$Q,$Q352,dbP!$O:$O,Items!$E$17))</f>
        <v>146.91943127962085</v>
      </c>
      <c r="AE352" s="31">
        <f>IF(OR(AE351=0,AE351=MAX(Items!$AC:$AC)),1,AE351+1)</f>
        <v>2</v>
      </c>
    </row>
    <row r="353" spans="1:31" x14ac:dyDescent="0.3">
      <c r="A353" s="41">
        <f>ROW()</f>
        <v>353</v>
      </c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I353" s="1" t="str">
        <f>IF(OR(U353=0,SUMIFS(Lists!$A:$A,Lists!$I:$I,$U353)=0),0,INDEX(Lists!$H:$H,SUMIFS(Lists!$A:$A,Lists!$I:$I,$U353)))</f>
        <v>Продукт-7</v>
      </c>
      <c r="O353" s="1" t="str">
        <f>IF(OR($AE353=0,SUMIFS(Items!$A:$A,Items!$AC:$AC,$AE353)=0),0,INDEX(Items!U:U,SUMIFS(Items!$A:$A,Items!$AC:$AC,$AE353)))</f>
        <v>Себестоимость продаж</v>
      </c>
      <c r="P353" s="1" t="str">
        <f>IF(OR($AE353=0,SUMIFS(Items!$A:$A,Items!$AC:$AC,$AE353)=0),0,INDEX(Items!V:V,SUMIFS(Items!$A:$A,Items!$AC:$AC,$AE353)))</f>
        <v>Затраты этапа-1 бизнес-процесса</v>
      </c>
      <c r="Q353" s="1" t="str">
        <f>IF(OR($AE353=0,SUMIFS(Items!$A:$A,Items!$AC:$AC,$AE353)=0),0,INDEX(Items!W:W,SUMIFS(Items!$A:$A,Items!$AC:$AC,$AE353)))</f>
        <v>Сырье и материалы-3</v>
      </c>
      <c r="U353" s="1">
        <f t="shared" si="22"/>
        <v>7</v>
      </c>
      <c r="X353" s="3">
        <f t="shared" si="21"/>
        <v>5</v>
      </c>
      <c r="AA353" s="1">
        <f>$X353*IF(SUMIFS(dbP!$X:$X,dbP!$Q:$Q,$Q353,dbP!$O:$O,Items!$E$17)=0,0,SUMIFS(dbP!$Y:$Y,dbP!$Q:$Q,$Q353,dbP!$O:$O,Items!$E$17)/SUMIFS(dbP!$X:$X,dbP!$Q:$Q,$Q353,dbP!$O:$O,Items!$E$17))</f>
        <v>19814.814814814814</v>
      </c>
      <c r="AB353" s="1">
        <f>$X353*IF(SUMIFS(dbP!$X:$X,dbP!$Q:$Q,$Q353,dbP!$O:$O,Items!$E$17)=0,0,SUMIFS(dbP!$Z:$Z,dbP!$Q:$Q,$Q353,dbP!$O:$O,Items!$E$17)/SUMIFS(dbP!$X:$X,dbP!$Q:$Q,$Q353,dbP!$O:$O,Items!$E$17))</f>
        <v>3302.4691358024688</v>
      </c>
      <c r="AE353" s="31">
        <f>IF(OR(AE352=0,AE352=MAX(Items!$AC:$AC)),1,AE352+1)</f>
        <v>3</v>
      </c>
    </row>
    <row r="354" spans="1:31" x14ac:dyDescent="0.3">
      <c r="A354" s="41">
        <f>ROW()</f>
        <v>354</v>
      </c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I354" s="1" t="str">
        <f>IF(OR(U354=0,SUMIFS(Lists!$A:$A,Lists!$I:$I,$U354)=0),0,INDEX(Lists!$H:$H,SUMIFS(Lists!$A:$A,Lists!$I:$I,$U354)))</f>
        <v>Продукт-7</v>
      </c>
      <c r="O354" s="1" t="str">
        <f>IF(OR($AE354=0,SUMIFS(Items!$A:$A,Items!$AC:$AC,$AE354)=0),0,INDEX(Items!U:U,SUMIFS(Items!$A:$A,Items!$AC:$AC,$AE354)))</f>
        <v>Себестоимость продаж</v>
      </c>
      <c r="P354" s="1" t="str">
        <f>IF(OR($AE354=0,SUMIFS(Items!$A:$A,Items!$AC:$AC,$AE354)=0),0,INDEX(Items!V:V,SUMIFS(Items!$A:$A,Items!$AC:$AC,$AE354)))</f>
        <v>Затраты этапа-1 бизнес-процесса</v>
      </c>
      <c r="Q354" s="1" t="str">
        <f>IF(OR($AE354=0,SUMIFS(Items!$A:$A,Items!$AC:$AC,$AE354)=0),0,INDEX(Items!W:W,SUMIFS(Items!$A:$A,Items!$AC:$AC,$AE354)))</f>
        <v>Сырье и материалы-4</v>
      </c>
      <c r="U354" s="1">
        <f t="shared" si="22"/>
        <v>7</v>
      </c>
      <c r="X354" s="3">
        <f t="shared" si="21"/>
        <v>3</v>
      </c>
      <c r="AA354" s="1">
        <f>$X354*IF(SUMIFS(dbP!$X:$X,dbP!$Q:$Q,$Q354,dbP!$O:$O,Items!$E$17)=0,0,SUMIFS(dbP!$Y:$Y,dbP!$Q:$Q,$Q354,dbP!$O:$O,Items!$E$17)/SUMIFS(dbP!$X:$X,dbP!$Q:$Q,$Q354,dbP!$O:$O,Items!$E$17))</f>
        <v>4934.3801652892562</v>
      </c>
      <c r="AB354" s="1">
        <f>$X354*IF(SUMIFS(dbP!$X:$X,dbP!$Q:$Q,$Q354,dbP!$O:$O,Items!$E$17)=0,0,SUMIFS(dbP!$Z:$Z,dbP!$Q:$Q,$Q354,dbP!$O:$O,Items!$E$17)/SUMIFS(dbP!$X:$X,dbP!$Q:$Q,$Q354,dbP!$O:$O,Items!$E$17))</f>
        <v>822.39669421487611</v>
      </c>
      <c r="AE354" s="31">
        <f>IF(OR(AE353=0,AE353=MAX(Items!$AC:$AC)),1,AE353+1)</f>
        <v>4</v>
      </c>
    </row>
    <row r="355" spans="1:31" x14ac:dyDescent="0.3">
      <c r="A355" s="41">
        <f>ROW()</f>
        <v>355</v>
      </c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I355" s="1" t="str">
        <f>IF(OR(U355=0,SUMIFS(Lists!$A:$A,Lists!$I:$I,$U355)=0),0,INDEX(Lists!$H:$H,SUMIFS(Lists!$A:$A,Lists!$I:$I,$U355)))</f>
        <v>Продукт-7</v>
      </c>
      <c r="O355" s="1" t="str">
        <f>IF(OR($AE355=0,SUMIFS(Items!$A:$A,Items!$AC:$AC,$AE355)=0),0,INDEX(Items!U:U,SUMIFS(Items!$A:$A,Items!$AC:$AC,$AE355)))</f>
        <v>Себестоимость продаж</v>
      </c>
      <c r="P355" s="1" t="str">
        <f>IF(OR($AE355=0,SUMIFS(Items!$A:$A,Items!$AC:$AC,$AE355)=0),0,INDEX(Items!V:V,SUMIFS(Items!$A:$A,Items!$AC:$AC,$AE355)))</f>
        <v>Затраты этапа-1 бизнес-процесса</v>
      </c>
      <c r="Q355" s="1" t="str">
        <f>IF(OR($AE355=0,SUMIFS(Items!$A:$A,Items!$AC:$AC,$AE355)=0),0,INDEX(Items!W:W,SUMIFS(Items!$A:$A,Items!$AC:$AC,$AE355)))</f>
        <v>Сырье и материалы-5</v>
      </c>
      <c r="U355" s="1">
        <f t="shared" si="22"/>
        <v>7</v>
      </c>
      <c r="X355" s="3">
        <f t="shared" si="21"/>
        <v>1</v>
      </c>
      <c r="AA355" s="1">
        <f>$X355*IF(SUMIFS(dbP!$X:$X,dbP!$Q:$Q,$Q355,dbP!$O:$O,Items!$E$17)=0,0,SUMIFS(dbP!$Y:$Y,dbP!$Q:$Q,$Q355,dbP!$O:$O,Items!$E$17)/SUMIFS(dbP!$X:$X,dbP!$Q:$Q,$Q355,dbP!$O:$O,Items!$E$17))</f>
        <v>1156.4646464646464</v>
      </c>
      <c r="AB355" s="1">
        <f>$X355*IF(SUMIFS(dbP!$X:$X,dbP!$Q:$Q,$Q355,dbP!$O:$O,Items!$E$17)=0,0,SUMIFS(dbP!$Z:$Z,dbP!$Q:$Q,$Q355,dbP!$O:$O,Items!$E$17)/SUMIFS(dbP!$X:$X,dbP!$Q:$Q,$Q355,dbP!$O:$O,Items!$E$17))</f>
        <v>192.74410774410777</v>
      </c>
      <c r="AE355" s="31">
        <f>IF(OR(AE354=0,AE354=MAX(Items!$AC:$AC)),1,AE354+1)</f>
        <v>5</v>
      </c>
    </row>
    <row r="356" spans="1:31" x14ac:dyDescent="0.3">
      <c r="A356" s="41">
        <f>ROW()</f>
        <v>356</v>
      </c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I356" s="1" t="str">
        <f>IF(OR(U356=0,SUMIFS(Lists!$A:$A,Lists!$I:$I,$U356)=0),0,INDEX(Lists!$H:$H,SUMIFS(Lists!$A:$A,Lists!$I:$I,$U356)))</f>
        <v>Продукт-7</v>
      </c>
      <c r="O356" s="1" t="str">
        <f>IF(OR($AE356=0,SUMIFS(Items!$A:$A,Items!$AC:$AC,$AE356)=0),0,INDEX(Items!U:U,SUMIFS(Items!$A:$A,Items!$AC:$AC,$AE356)))</f>
        <v>Себестоимость продаж</v>
      </c>
      <c r="P356" s="1" t="str">
        <f>IF(OR($AE356=0,SUMIFS(Items!$A:$A,Items!$AC:$AC,$AE356)=0),0,INDEX(Items!V:V,SUMIFS(Items!$A:$A,Items!$AC:$AC,$AE356)))</f>
        <v>Затраты этапа-1 бизнес-процесса</v>
      </c>
      <c r="Q356" s="1" t="str">
        <f>IF(OR($AE356=0,SUMIFS(Items!$A:$A,Items!$AC:$AC,$AE356)=0),0,INDEX(Items!W:W,SUMIFS(Items!$A:$A,Items!$AC:$AC,$AE356)))</f>
        <v>Сырье и материалы-6</v>
      </c>
      <c r="U356" s="1">
        <f t="shared" si="22"/>
        <v>7</v>
      </c>
      <c r="X356" s="3">
        <f t="shared" si="21"/>
        <v>4</v>
      </c>
      <c r="AA356" s="1">
        <f>$X356*IF(SUMIFS(dbP!$X:$X,dbP!$Q:$Q,$Q356,dbP!$O:$O,Items!$E$17)=0,0,SUMIFS(dbP!$Y:$Y,dbP!$Q:$Q,$Q356,dbP!$O:$O,Items!$E$17)/SUMIFS(dbP!$X:$X,dbP!$Q:$Q,$Q356,dbP!$O:$O,Items!$E$17))</f>
        <v>18517.513043478262</v>
      </c>
      <c r="AB356" s="1">
        <f>$X356*IF(SUMIFS(dbP!$X:$X,dbP!$Q:$Q,$Q356,dbP!$O:$O,Items!$E$17)=0,0,SUMIFS(dbP!$Z:$Z,dbP!$Q:$Q,$Q356,dbP!$O:$O,Items!$E$17)/SUMIFS(dbP!$X:$X,dbP!$Q:$Q,$Q356,dbP!$O:$O,Items!$E$17))</f>
        <v>3086.2521739130434</v>
      </c>
      <c r="AE356" s="31">
        <f>IF(OR(AE355=0,AE355=MAX(Items!$AC:$AC)),1,AE355+1)</f>
        <v>6</v>
      </c>
    </row>
    <row r="357" spans="1:31" x14ac:dyDescent="0.3">
      <c r="A357" s="41">
        <f>ROW()</f>
        <v>357</v>
      </c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I357" s="1" t="str">
        <f>IF(OR(U357=0,SUMIFS(Lists!$A:$A,Lists!$I:$I,$U357)=0),0,INDEX(Lists!$H:$H,SUMIFS(Lists!$A:$A,Lists!$I:$I,$U357)))</f>
        <v>Продукт-7</v>
      </c>
      <c r="O357" s="1" t="str">
        <f>IF(OR($AE357=0,SUMIFS(Items!$A:$A,Items!$AC:$AC,$AE357)=0),0,INDEX(Items!U:U,SUMIFS(Items!$A:$A,Items!$AC:$AC,$AE357)))</f>
        <v>Себестоимость продаж</v>
      </c>
      <c r="P357" s="1" t="str">
        <f>IF(OR($AE357=0,SUMIFS(Items!$A:$A,Items!$AC:$AC,$AE357)=0),0,INDEX(Items!V:V,SUMIFS(Items!$A:$A,Items!$AC:$AC,$AE357)))</f>
        <v>Затраты этапа-1 бизнес-процесса</v>
      </c>
      <c r="Q357" s="1" t="str">
        <f>IF(OR($AE357=0,SUMIFS(Items!$A:$A,Items!$AC:$AC,$AE357)=0),0,INDEX(Items!W:W,SUMIFS(Items!$A:$A,Items!$AC:$AC,$AE357)))</f>
        <v>Сырье и материалы-7</v>
      </c>
      <c r="U357" s="1">
        <f t="shared" si="22"/>
        <v>7</v>
      </c>
      <c r="X357" s="3">
        <f t="shared" si="21"/>
        <v>9</v>
      </c>
      <c r="AA357" s="1">
        <f>$X357*IF(SUMIFS(dbP!$X:$X,dbP!$Q:$Q,$Q357,dbP!$O:$O,Items!$E$17)=0,0,SUMIFS(dbP!$Y:$Y,dbP!$Q:$Q,$Q357,dbP!$O:$O,Items!$E$17)/SUMIFS(dbP!$X:$X,dbP!$Q:$Q,$Q357,dbP!$O:$O,Items!$E$17))</f>
        <v>42405.334615384614</v>
      </c>
      <c r="AB357" s="1">
        <f>$X357*IF(SUMIFS(dbP!$X:$X,dbP!$Q:$Q,$Q357,dbP!$O:$O,Items!$E$17)=0,0,SUMIFS(dbP!$Z:$Z,dbP!$Q:$Q,$Q357,dbP!$O:$O,Items!$E$17)/SUMIFS(dbP!$X:$X,dbP!$Q:$Q,$Q357,dbP!$O:$O,Items!$E$17))</f>
        <v>7067.5557692307702</v>
      </c>
      <c r="AE357" s="31">
        <f>IF(OR(AE356=0,AE356=MAX(Items!$AC:$AC)),1,AE356+1)</f>
        <v>7</v>
      </c>
    </row>
    <row r="358" spans="1:31" x14ac:dyDescent="0.3">
      <c r="A358" s="41">
        <f>ROW()</f>
        <v>358</v>
      </c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I358" s="1" t="str">
        <f>IF(OR(U358=0,SUMIFS(Lists!$A:$A,Lists!$I:$I,$U358)=0),0,INDEX(Lists!$H:$H,SUMIFS(Lists!$A:$A,Lists!$I:$I,$U358)))</f>
        <v>Продукт-7</v>
      </c>
      <c r="O358" s="1" t="str">
        <f>IF(OR($AE358=0,SUMIFS(Items!$A:$A,Items!$AC:$AC,$AE358)=0),0,INDEX(Items!U:U,SUMIFS(Items!$A:$A,Items!$AC:$AC,$AE358)))</f>
        <v>Себестоимость продаж</v>
      </c>
      <c r="P358" s="1" t="str">
        <f>IF(OR($AE358=0,SUMIFS(Items!$A:$A,Items!$AC:$AC,$AE358)=0),0,INDEX(Items!V:V,SUMIFS(Items!$A:$A,Items!$AC:$AC,$AE358)))</f>
        <v>Затраты этапа-1 бизнес-процесса</v>
      </c>
      <c r="Q358" s="1" t="str">
        <f>IF(OR($AE358=0,SUMIFS(Items!$A:$A,Items!$AC:$AC,$AE358)=0),0,INDEX(Items!W:W,SUMIFS(Items!$A:$A,Items!$AC:$AC,$AE358)))</f>
        <v>Сырье и материалы-8</v>
      </c>
      <c r="U358" s="1">
        <f t="shared" si="22"/>
        <v>7</v>
      </c>
      <c r="X358" s="3">
        <f t="shared" si="21"/>
        <v>5</v>
      </c>
      <c r="AA358" s="1">
        <f>$X358*IF(SUMIFS(dbP!$X:$X,dbP!$Q:$Q,$Q358,dbP!$O:$O,Items!$E$17)=0,0,SUMIFS(dbP!$Y:$Y,dbP!$Q:$Q,$Q358,dbP!$O:$O,Items!$E$17)/SUMIFS(dbP!$X:$X,dbP!$Q:$Q,$Q358,dbP!$O:$O,Items!$E$17))</f>
        <v>5640.0494554455436</v>
      </c>
      <c r="AB358" s="1">
        <f>$X358*IF(SUMIFS(dbP!$X:$X,dbP!$Q:$Q,$Q358,dbP!$O:$O,Items!$E$17)=0,0,SUMIFS(dbP!$Z:$Z,dbP!$Q:$Q,$Q358,dbP!$O:$O,Items!$E$17)/SUMIFS(dbP!$X:$X,dbP!$Q:$Q,$Q358,dbP!$O:$O,Items!$E$17))</f>
        <v>940.00824257425734</v>
      </c>
      <c r="AE358" s="31">
        <f>IF(OR(AE357=0,AE357=MAX(Items!$AC:$AC)),1,AE357+1)</f>
        <v>8</v>
      </c>
    </row>
    <row r="359" spans="1:31" x14ac:dyDescent="0.3">
      <c r="A359" s="41">
        <f>ROW()</f>
        <v>359</v>
      </c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I359" s="1" t="str">
        <f>IF(OR(U359=0,SUMIFS(Lists!$A:$A,Lists!$I:$I,$U359)=0),0,INDEX(Lists!$H:$H,SUMIFS(Lists!$A:$A,Lists!$I:$I,$U359)))</f>
        <v>Продукт-7</v>
      </c>
      <c r="O359" s="1" t="str">
        <f>IF(OR($AE359=0,SUMIFS(Items!$A:$A,Items!$AC:$AC,$AE359)=0),0,INDEX(Items!U:U,SUMIFS(Items!$A:$A,Items!$AC:$AC,$AE359)))</f>
        <v>Себестоимость продаж</v>
      </c>
      <c r="P359" s="1" t="str">
        <f>IF(OR($AE359=0,SUMIFS(Items!$A:$A,Items!$AC:$AC,$AE359)=0),0,INDEX(Items!V:V,SUMIFS(Items!$A:$A,Items!$AC:$AC,$AE359)))</f>
        <v>Затраты этапа-1 бизнес-процесса</v>
      </c>
      <c r="Q359" s="1" t="str">
        <f>IF(OR($AE359=0,SUMIFS(Items!$A:$A,Items!$AC:$AC,$AE359)=0),0,INDEX(Items!W:W,SUMIFS(Items!$A:$A,Items!$AC:$AC,$AE359)))</f>
        <v>Сырье и материалы-9</v>
      </c>
      <c r="U359" s="1">
        <f t="shared" si="22"/>
        <v>7</v>
      </c>
      <c r="X359" s="3">
        <f t="shared" si="21"/>
        <v>91</v>
      </c>
      <c r="AA359" s="1">
        <f>$X359*IF(SUMIFS(dbP!$X:$X,dbP!$Q:$Q,$Q359,dbP!$O:$O,Items!$E$17)=0,0,SUMIFS(dbP!$Y:$Y,dbP!$Q:$Q,$Q359,dbP!$O:$O,Items!$E$17)/SUMIFS(dbP!$X:$X,dbP!$Q:$Q,$Q359,dbP!$O:$O,Items!$E$17))</f>
        <v>116943.5655980392</v>
      </c>
      <c r="AB359" s="1">
        <f>$X359*IF(SUMIFS(dbP!$X:$X,dbP!$Q:$Q,$Q359,dbP!$O:$O,Items!$E$17)=0,0,SUMIFS(dbP!$Z:$Z,dbP!$Q:$Q,$Q359,dbP!$O:$O,Items!$E$17)/SUMIFS(dbP!$X:$X,dbP!$Q:$Q,$Q359,dbP!$O:$O,Items!$E$17))</f>
        <v>19490.594266339871</v>
      </c>
      <c r="AE359" s="31">
        <f>IF(OR(AE358=0,AE358=MAX(Items!$AC:$AC)),1,AE358+1)</f>
        <v>9</v>
      </c>
    </row>
    <row r="360" spans="1:31" x14ac:dyDescent="0.3">
      <c r="A360" s="41">
        <f>ROW()</f>
        <v>360</v>
      </c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I360" s="1" t="str">
        <f>IF(OR(U360=0,SUMIFS(Lists!$A:$A,Lists!$I:$I,$U360)=0),0,INDEX(Lists!$H:$H,SUMIFS(Lists!$A:$A,Lists!$I:$I,$U360)))</f>
        <v>Продукт-7</v>
      </c>
      <c r="O360" s="1" t="str">
        <f>IF(OR($AE360=0,SUMIFS(Items!$A:$A,Items!$AC:$AC,$AE360)=0),0,INDEX(Items!U:U,SUMIFS(Items!$A:$A,Items!$AC:$AC,$AE360)))</f>
        <v>Себестоимость продаж</v>
      </c>
      <c r="P360" s="1" t="str">
        <f>IF(OR($AE360=0,SUMIFS(Items!$A:$A,Items!$AC:$AC,$AE360)=0),0,INDEX(Items!V:V,SUMIFS(Items!$A:$A,Items!$AC:$AC,$AE360)))</f>
        <v>Затраты этапа-1 бизнес-процесса</v>
      </c>
      <c r="Q360" s="1" t="str">
        <f>IF(OR($AE360=0,SUMIFS(Items!$A:$A,Items!$AC:$AC,$AE360)=0),0,INDEX(Items!W:W,SUMIFS(Items!$A:$A,Items!$AC:$AC,$AE360)))</f>
        <v>Сырье и материалы-10</v>
      </c>
      <c r="U360" s="1">
        <f t="shared" si="22"/>
        <v>7</v>
      </c>
      <c r="X360" s="3">
        <f t="shared" si="21"/>
        <v>6</v>
      </c>
      <c r="AA360" s="1">
        <f>$X360*IF(SUMIFS(dbP!$X:$X,dbP!$Q:$Q,$Q360,dbP!$O:$O,Items!$E$17)=0,0,SUMIFS(dbP!$Y:$Y,dbP!$Q:$Q,$Q360,dbP!$O:$O,Items!$E$17)/SUMIFS(dbP!$X:$X,dbP!$Q:$Q,$Q360,dbP!$O:$O,Items!$E$17))</f>
        <v>27600.912210566043</v>
      </c>
      <c r="AB360" s="1">
        <f>$X360*IF(SUMIFS(dbP!$X:$X,dbP!$Q:$Q,$Q360,dbP!$O:$O,Items!$E$17)=0,0,SUMIFS(dbP!$Z:$Z,dbP!$Q:$Q,$Q360,dbP!$O:$O,Items!$E$17)/SUMIFS(dbP!$X:$X,dbP!$Q:$Q,$Q360,dbP!$O:$O,Items!$E$17))</f>
        <v>4600.1520350943401</v>
      </c>
      <c r="AE360" s="31">
        <f>IF(OR(AE359=0,AE359=MAX(Items!$AC:$AC)),1,AE359+1)</f>
        <v>10</v>
      </c>
    </row>
    <row r="361" spans="1:31" x14ac:dyDescent="0.3">
      <c r="A361" s="41">
        <f>ROW()</f>
        <v>361</v>
      </c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I361" s="1" t="str">
        <f>IF(OR(U361=0,SUMIFS(Lists!$A:$A,Lists!$I:$I,$U361)=0),0,INDEX(Lists!$H:$H,SUMIFS(Lists!$A:$A,Lists!$I:$I,$U361)))</f>
        <v>Продукт-7</v>
      </c>
      <c r="O361" s="1" t="str">
        <f>IF(OR($AE361=0,SUMIFS(Items!$A:$A,Items!$AC:$AC,$AE361)=0),0,INDEX(Items!U:U,SUMIFS(Items!$A:$A,Items!$AC:$AC,$AE361)))</f>
        <v>Себестоимость продаж</v>
      </c>
      <c r="P361" s="1" t="str">
        <f>IF(OR($AE361=0,SUMIFS(Items!$A:$A,Items!$AC:$AC,$AE361)=0),0,INDEX(Items!V:V,SUMIFS(Items!$A:$A,Items!$AC:$AC,$AE361)))</f>
        <v>Затраты этапа-1 бизнес-процесса</v>
      </c>
      <c r="Q361" s="1" t="str">
        <f>IF(OR($AE361=0,SUMIFS(Items!$A:$A,Items!$AC:$AC,$AE361)=0),0,INDEX(Items!W:W,SUMIFS(Items!$A:$A,Items!$AC:$AC,$AE361)))</f>
        <v>Сырье и материалы-11</v>
      </c>
      <c r="U361" s="1">
        <f t="shared" si="22"/>
        <v>7</v>
      </c>
      <c r="X361" s="3">
        <f t="shared" si="21"/>
        <v>5</v>
      </c>
      <c r="AA361" s="1">
        <f>$X361*IF(SUMIFS(dbP!$X:$X,dbP!$Q:$Q,$Q361,dbP!$O:$O,Items!$E$17)=0,0,SUMIFS(dbP!$Y:$Y,dbP!$Q:$Q,$Q361,dbP!$O:$O,Items!$E$17)/SUMIFS(dbP!$X:$X,dbP!$Q:$Q,$Q361,dbP!$O:$O,Items!$E$17))</f>
        <v>30490.255015217394</v>
      </c>
      <c r="AB361" s="1">
        <f>$X361*IF(SUMIFS(dbP!$X:$X,dbP!$Q:$Q,$Q361,dbP!$O:$O,Items!$E$17)=0,0,SUMIFS(dbP!$Z:$Z,dbP!$Q:$Q,$Q361,dbP!$O:$O,Items!$E$17)/SUMIFS(dbP!$X:$X,dbP!$Q:$Q,$Q361,dbP!$O:$O,Items!$E$17))</f>
        <v>5081.7091692028989</v>
      </c>
      <c r="AE361" s="31">
        <f>IF(OR(AE360=0,AE360=MAX(Items!$AC:$AC)),1,AE360+1)</f>
        <v>11</v>
      </c>
    </row>
    <row r="362" spans="1:31" x14ac:dyDescent="0.3">
      <c r="A362" s="41">
        <f>ROW()</f>
        <v>362</v>
      </c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I362" s="1" t="str">
        <f>IF(OR(U362=0,SUMIFS(Lists!$A:$A,Lists!$I:$I,$U362)=0),0,INDEX(Lists!$H:$H,SUMIFS(Lists!$A:$A,Lists!$I:$I,$U362)))</f>
        <v>Продукт-7</v>
      </c>
      <c r="O362" s="1" t="str">
        <f>IF(OR($AE362=0,SUMIFS(Items!$A:$A,Items!$AC:$AC,$AE362)=0),0,INDEX(Items!U:U,SUMIFS(Items!$A:$A,Items!$AC:$AC,$AE362)))</f>
        <v>Себестоимость продаж</v>
      </c>
      <c r="P362" s="1" t="str">
        <f>IF(OR($AE362=0,SUMIFS(Items!$A:$A,Items!$AC:$AC,$AE362)=0),0,INDEX(Items!V:V,SUMIFS(Items!$A:$A,Items!$AC:$AC,$AE362)))</f>
        <v>Затраты этапа-2 бизнес-процесса</v>
      </c>
      <c r="Q362" s="1" t="str">
        <f>IF(OR($AE362=0,SUMIFS(Items!$A:$A,Items!$AC:$AC,$AE362)=0),0,INDEX(Items!W:W,SUMIFS(Items!$A:$A,Items!$AC:$AC,$AE362)))</f>
        <v>Производственные затраты-1</v>
      </c>
      <c r="U362" s="1">
        <f t="shared" si="22"/>
        <v>7</v>
      </c>
      <c r="X362" s="3">
        <f t="shared" si="21"/>
        <v>2</v>
      </c>
      <c r="AA362" s="1">
        <f>$X362*IF(SUMIFS(dbP!$X:$X,dbP!$Q:$Q,$Q362,dbP!$O:$O,Items!$E$17)=0,0,SUMIFS(dbP!$Y:$Y,dbP!$Q:$Q,$Q362,dbP!$O:$O,Items!$E$17)/SUMIFS(dbP!$X:$X,dbP!$Q:$Q,$Q362,dbP!$O:$O,Items!$E$17))</f>
        <v>1791.044776119403</v>
      </c>
      <c r="AB362" s="1">
        <f>$X362*IF(SUMIFS(dbP!$X:$X,dbP!$Q:$Q,$Q362,dbP!$O:$O,Items!$E$17)=0,0,SUMIFS(dbP!$Z:$Z,dbP!$Q:$Q,$Q362,dbP!$O:$O,Items!$E$17)/SUMIFS(dbP!$X:$X,dbP!$Q:$Q,$Q362,dbP!$O:$O,Items!$E$17))</f>
        <v>298.50746268656718</v>
      </c>
      <c r="AE362" s="31">
        <f>IF(OR(AE361=0,AE361=MAX(Items!$AC:$AC)),1,AE361+1)</f>
        <v>12</v>
      </c>
    </row>
    <row r="363" spans="1:31" x14ac:dyDescent="0.3">
      <c r="A363" s="41">
        <f>ROW()</f>
        <v>363</v>
      </c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I363" s="1" t="str">
        <f>IF(OR(U363=0,SUMIFS(Lists!$A:$A,Lists!$I:$I,$U363)=0),0,INDEX(Lists!$H:$H,SUMIFS(Lists!$A:$A,Lists!$I:$I,$U363)))</f>
        <v>Продукт-7</v>
      </c>
      <c r="O363" s="1" t="str">
        <f>IF(OR($AE363=0,SUMIFS(Items!$A:$A,Items!$AC:$AC,$AE363)=0),0,INDEX(Items!U:U,SUMIFS(Items!$A:$A,Items!$AC:$AC,$AE363)))</f>
        <v>Себестоимость продаж</v>
      </c>
      <c r="P363" s="1" t="str">
        <f>IF(OR($AE363=0,SUMIFS(Items!$A:$A,Items!$AC:$AC,$AE363)=0),0,INDEX(Items!V:V,SUMIFS(Items!$A:$A,Items!$AC:$AC,$AE363)))</f>
        <v>Затраты этапа-2 бизнес-процесса</v>
      </c>
      <c r="Q363" s="1" t="str">
        <f>IF(OR($AE363=0,SUMIFS(Items!$A:$A,Items!$AC:$AC,$AE363)=0),0,INDEX(Items!W:W,SUMIFS(Items!$A:$A,Items!$AC:$AC,$AE363)))</f>
        <v>Производственные затраты-2</v>
      </c>
      <c r="U363" s="1">
        <f t="shared" si="22"/>
        <v>7</v>
      </c>
      <c r="X363" s="3">
        <v>1</v>
      </c>
      <c r="AA363" s="1">
        <f>$X363*IF(SUMIFS(dbP!$X:$X,dbP!$Q:$Q,$Q363,dbP!$O:$O,Items!$E$17)=0,0,SUMIFS(dbP!$Y:$Y,dbP!$Q:$Q,$Q363,dbP!$O:$O,Items!$E$17)/SUMIFS(dbP!$X:$X,dbP!$Q:$Q,$Q363,dbP!$O:$O,Items!$E$17))</f>
        <v>814.81481481481478</v>
      </c>
      <c r="AB363" s="1">
        <f>$X363*IF(SUMIFS(dbP!$X:$X,dbP!$Q:$Q,$Q363,dbP!$O:$O,Items!$E$17)=0,0,SUMIFS(dbP!$Z:$Z,dbP!$Q:$Q,$Q363,dbP!$O:$O,Items!$E$17)/SUMIFS(dbP!$X:$X,dbP!$Q:$Q,$Q363,dbP!$O:$O,Items!$E$17))</f>
        <v>135.80246913580245</v>
      </c>
      <c r="AE363" s="31">
        <f>IF(OR(AE362=0,AE362=MAX(Items!$AC:$AC)),1,AE362+1)</f>
        <v>13</v>
      </c>
    </row>
    <row r="364" spans="1:31" x14ac:dyDescent="0.3">
      <c r="A364" s="41">
        <f>ROW()</f>
        <v>364</v>
      </c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I364" s="1" t="str">
        <f>IF(OR(U364=0,SUMIFS(Lists!$A:$A,Lists!$I:$I,$U364)=0),0,INDEX(Lists!$H:$H,SUMIFS(Lists!$A:$A,Lists!$I:$I,$U364)))</f>
        <v>Продукт-7</v>
      </c>
      <c r="O364" s="1" t="str">
        <f>IF(OR($AE364=0,SUMIFS(Items!$A:$A,Items!$AC:$AC,$AE364)=0),0,INDEX(Items!U:U,SUMIFS(Items!$A:$A,Items!$AC:$AC,$AE364)))</f>
        <v>Себестоимость продаж</v>
      </c>
      <c r="P364" s="1" t="str">
        <f>IF(OR($AE364=0,SUMIFS(Items!$A:$A,Items!$AC:$AC,$AE364)=0),0,INDEX(Items!V:V,SUMIFS(Items!$A:$A,Items!$AC:$AC,$AE364)))</f>
        <v>Затраты этапа-2 бизнес-процесса</v>
      </c>
      <c r="Q364" s="1" t="str">
        <f>IF(OR($AE364=0,SUMIFS(Items!$A:$A,Items!$AC:$AC,$AE364)=0),0,INDEX(Items!W:W,SUMIFS(Items!$A:$A,Items!$AC:$AC,$AE364)))</f>
        <v>Производственные затраты-3</v>
      </c>
      <c r="U364" s="1">
        <f t="shared" si="22"/>
        <v>7</v>
      </c>
      <c r="X364" s="3">
        <v>6</v>
      </c>
      <c r="AA364" s="1">
        <f>$X364*IF(SUMIFS(dbP!$X:$X,dbP!$Q:$Q,$Q364,dbP!$O:$O,Items!$E$17)=0,0,SUMIFS(dbP!$Y:$Y,dbP!$Q:$Q,$Q364,dbP!$O:$O,Items!$E$17)/SUMIFS(dbP!$X:$X,dbP!$Q:$Q,$Q364,dbP!$O:$O,Items!$E$17))</f>
        <v>18896.603773584906</v>
      </c>
      <c r="AB364" s="1">
        <f>$X364*IF(SUMIFS(dbP!$X:$X,dbP!$Q:$Q,$Q364,dbP!$O:$O,Items!$E$17)=0,0,SUMIFS(dbP!$Z:$Z,dbP!$Q:$Q,$Q364,dbP!$O:$O,Items!$E$17)/SUMIFS(dbP!$X:$X,dbP!$Q:$Q,$Q364,dbP!$O:$O,Items!$E$17))</f>
        <v>3149.433962264151</v>
      </c>
      <c r="AE364" s="31">
        <f>IF(OR(AE363=0,AE363=MAX(Items!$AC:$AC)),1,AE363+1)</f>
        <v>14</v>
      </c>
    </row>
    <row r="365" spans="1:31" x14ac:dyDescent="0.3">
      <c r="A365" s="41">
        <f>ROW()</f>
        <v>365</v>
      </c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I365" s="1" t="str">
        <f>IF(OR(U365=0,SUMIFS(Lists!$A:$A,Lists!$I:$I,$U365)=0),0,INDEX(Lists!$H:$H,SUMIFS(Lists!$A:$A,Lists!$I:$I,$U365)))</f>
        <v>Продукт-7</v>
      </c>
      <c r="O365" s="1" t="str">
        <f>IF(OR($AE365=0,SUMIFS(Items!$A:$A,Items!$AC:$AC,$AE365)=0),0,INDEX(Items!U:U,SUMIFS(Items!$A:$A,Items!$AC:$AC,$AE365)))</f>
        <v>Себестоимость продаж</v>
      </c>
      <c r="P365" s="1" t="str">
        <f>IF(OR($AE365=0,SUMIFS(Items!$A:$A,Items!$AC:$AC,$AE365)=0),0,INDEX(Items!V:V,SUMIFS(Items!$A:$A,Items!$AC:$AC,$AE365)))</f>
        <v>Затраты этапа-2 бизнес-процесса</v>
      </c>
      <c r="Q365" s="1" t="str">
        <f>IF(OR($AE365=0,SUMIFS(Items!$A:$A,Items!$AC:$AC,$AE365)=0),0,INDEX(Items!W:W,SUMIFS(Items!$A:$A,Items!$AC:$AC,$AE365)))</f>
        <v>Производственные затраты-4</v>
      </c>
      <c r="U365" s="1">
        <f t="shared" si="22"/>
        <v>7</v>
      </c>
      <c r="X365" s="3">
        <v>2</v>
      </c>
      <c r="AA365" s="1">
        <f>$X365*IF(SUMIFS(dbP!$X:$X,dbP!$Q:$Q,$Q365,dbP!$O:$O,Items!$E$17)=0,0,SUMIFS(dbP!$Y:$Y,dbP!$Q:$Q,$Q365,dbP!$O:$O,Items!$E$17)/SUMIFS(dbP!$X:$X,dbP!$Q:$Q,$Q365,dbP!$O:$O,Items!$E$17))</f>
        <v>4079.91</v>
      </c>
      <c r="AB365" s="1">
        <f>$X365*IF(SUMIFS(dbP!$X:$X,dbP!$Q:$Q,$Q365,dbP!$O:$O,Items!$E$17)=0,0,SUMIFS(dbP!$Z:$Z,dbP!$Q:$Q,$Q365,dbP!$O:$O,Items!$E$17)/SUMIFS(dbP!$X:$X,dbP!$Q:$Q,$Q365,dbP!$O:$O,Items!$E$17))</f>
        <v>679.98500000000001</v>
      </c>
      <c r="AE365" s="31">
        <f>IF(OR(AE364=0,AE364=MAX(Items!$AC:$AC)),1,AE364+1)</f>
        <v>15</v>
      </c>
    </row>
    <row r="366" spans="1:31" x14ac:dyDescent="0.3">
      <c r="A366" s="41">
        <f>ROW()</f>
        <v>366</v>
      </c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I366" s="1" t="str">
        <f>IF(OR(U366=0,SUMIFS(Lists!$A:$A,Lists!$I:$I,$U366)=0),0,INDEX(Lists!$H:$H,SUMIFS(Lists!$A:$A,Lists!$I:$I,$U366)))</f>
        <v>Продукт-7</v>
      </c>
      <c r="O366" s="1" t="str">
        <f>IF(OR($AE366=0,SUMIFS(Items!$A:$A,Items!$AC:$AC,$AE366)=0),0,INDEX(Items!U:U,SUMIFS(Items!$A:$A,Items!$AC:$AC,$AE366)))</f>
        <v>Себестоимость продаж</v>
      </c>
      <c r="P366" s="1" t="str">
        <f>IF(OR($AE366=0,SUMIFS(Items!$A:$A,Items!$AC:$AC,$AE366)=0),0,INDEX(Items!V:V,SUMIFS(Items!$A:$A,Items!$AC:$AC,$AE366)))</f>
        <v>Затраты этапа-2 бизнес-процесса</v>
      </c>
      <c r="Q366" s="1" t="str">
        <f>IF(OR($AE366=0,SUMIFS(Items!$A:$A,Items!$AC:$AC,$AE366)=0),0,INDEX(Items!W:W,SUMIFS(Items!$A:$A,Items!$AC:$AC,$AE366)))</f>
        <v>Производственные затраты-5</v>
      </c>
      <c r="U366" s="1">
        <f t="shared" si="22"/>
        <v>7</v>
      </c>
      <c r="X366" s="3">
        <v>88</v>
      </c>
      <c r="AA366" s="1">
        <f>$X366*IF(SUMIFS(dbP!$X:$X,dbP!$Q:$Q,$Q366,dbP!$O:$O,Items!$E$17)=0,0,SUMIFS(dbP!$Y:$Y,dbP!$Q:$Q,$Q366,dbP!$O:$O,Items!$E$17)/SUMIFS(dbP!$X:$X,dbP!$Q:$Q,$Q366,dbP!$O:$O,Items!$E$17))</f>
        <v>91493.73134328358</v>
      </c>
      <c r="AB366" s="1">
        <f>$X366*IF(SUMIFS(dbP!$X:$X,dbP!$Q:$Q,$Q366,dbP!$O:$O,Items!$E$17)=0,0,SUMIFS(dbP!$Z:$Z,dbP!$Q:$Q,$Q366,dbP!$O:$O,Items!$E$17)/SUMIFS(dbP!$X:$X,dbP!$Q:$Q,$Q366,dbP!$O:$O,Items!$E$17))</f>
        <v>15248.955223880595</v>
      </c>
      <c r="AE366" s="31">
        <f>IF(OR(AE365=0,AE365=MAX(Items!$AC:$AC)),1,AE365+1)</f>
        <v>16</v>
      </c>
    </row>
    <row r="367" spans="1:31" x14ac:dyDescent="0.3">
      <c r="A367" s="41">
        <f>ROW()</f>
        <v>367</v>
      </c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I367" s="1" t="str">
        <f>IF(OR(U367=0,SUMIFS(Lists!$A:$A,Lists!$I:$I,$U367)=0),0,INDEX(Lists!$H:$H,SUMIFS(Lists!$A:$A,Lists!$I:$I,$U367)))</f>
        <v>Продукт-7</v>
      </c>
      <c r="O367" s="1" t="str">
        <f>IF(OR($AE367=0,SUMIFS(Items!$A:$A,Items!$AC:$AC,$AE367)=0),0,INDEX(Items!U:U,SUMIFS(Items!$A:$A,Items!$AC:$AC,$AE367)))</f>
        <v>Себестоимость продаж</v>
      </c>
      <c r="P367" s="1" t="str">
        <f>IF(OR($AE367=0,SUMIFS(Items!$A:$A,Items!$AC:$AC,$AE367)=0),0,INDEX(Items!V:V,SUMIFS(Items!$A:$A,Items!$AC:$AC,$AE367)))</f>
        <v>Затраты этапа-2 бизнес-процесса</v>
      </c>
      <c r="Q367" s="1" t="str">
        <f>IF(OR($AE367=0,SUMIFS(Items!$A:$A,Items!$AC:$AC,$AE367)=0),0,INDEX(Items!W:W,SUMIFS(Items!$A:$A,Items!$AC:$AC,$AE367)))</f>
        <v>Производственные затраты-6</v>
      </c>
      <c r="U367" s="1">
        <f t="shared" si="22"/>
        <v>7</v>
      </c>
      <c r="X367" s="3">
        <v>3</v>
      </c>
      <c r="AA367" s="1">
        <f>$X367*IF(SUMIFS(dbP!$X:$X,dbP!$Q:$Q,$Q367,dbP!$O:$O,Items!$E$17)=0,0,SUMIFS(dbP!$Y:$Y,dbP!$Q:$Q,$Q367,dbP!$O:$O,Items!$E$17)/SUMIFS(dbP!$X:$X,dbP!$Q:$Q,$Q367,dbP!$O:$O,Items!$E$17))</f>
        <v>11938.317647058824</v>
      </c>
      <c r="AB367" s="1">
        <f>$X367*IF(SUMIFS(dbP!$X:$X,dbP!$Q:$Q,$Q367,dbP!$O:$O,Items!$E$17)=0,0,SUMIFS(dbP!$Z:$Z,dbP!$Q:$Q,$Q367,dbP!$O:$O,Items!$E$17)/SUMIFS(dbP!$X:$X,dbP!$Q:$Q,$Q367,dbP!$O:$O,Items!$E$17))</f>
        <v>1989.7196078431371</v>
      </c>
      <c r="AE367" s="31">
        <f>IF(OR(AE366=0,AE366=MAX(Items!$AC:$AC)),1,AE366+1)</f>
        <v>17</v>
      </c>
    </row>
    <row r="368" spans="1:31" x14ac:dyDescent="0.3">
      <c r="A368" s="41">
        <f>ROW()</f>
        <v>368</v>
      </c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I368" s="1" t="str">
        <f>IF(OR(U368=0,SUMIFS(Lists!$A:$A,Lists!$I:$I,$U368)=0),0,INDEX(Lists!$H:$H,SUMIFS(Lists!$A:$A,Lists!$I:$I,$U368)))</f>
        <v>Продукт-7</v>
      </c>
      <c r="O368" s="1" t="str">
        <f>IF(OR($AE368=0,SUMIFS(Items!$A:$A,Items!$AC:$AC,$AE368)=0),0,INDEX(Items!U:U,SUMIFS(Items!$A:$A,Items!$AC:$AC,$AE368)))</f>
        <v>Себестоимость продаж</v>
      </c>
      <c r="P368" s="1" t="str">
        <f>IF(OR($AE368=0,SUMIFS(Items!$A:$A,Items!$AC:$AC,$AE368)=0),0,INDEX(Items!V:V,SUMIFS(Items!$A:$A,Items!$AC:$AC,$AE368)))</f>
        <v>Затраты этапа-2 бизнес-процесса</v>
      </c>
      <c r="Q368" s="1" t="str">
        <f>IF(OR($AE368=0,SUMIFS(Items!$A:$A,Items!$AC:$AC,$AE368)=0),0,INDEX(Items!W:W,SUMIFS(Items!$A:$A,Items!$AC:$AC,$AE368)))</f>
        <v>Производственные затраты-7</v>
      </c>
      <c r="U368" s="1">
        <f t="shared" si="22"/>
        <v>7</v>
      </c>
      <c r="X368" s="3">
        <v>5</v>
      </c>
      <c r="AA368" s="1">
        <f>$X368*IF(SUMIFS(dbP!$X:$X,dbP!$Q:$Q,$Q368,dbP!$O:$O,Items!$E$17)=0,0,SUMIFS(dbP!$Y:$Y,dbP!$Q:$Q,$Q368,dbP!$O:$O,Items!$E$17)/SUMIFS(dbP!$X:$X,dbP!$Q:$Q,$Q368,dbP!$O:$O,Items!$E$17))</f>
        <v>18735.951764705882</v>
      </c>
      <c r="AB368" s="1">
        <f>$X368*IF(SUMIFS(dbP!$X:$X,dbP!$Q:$Q,$Q368,dbP!$O:$O,Items!$E$17)=0,0,SUMIFS(dbP!$Z:$Z,dbP!$Q:$Q,$Q368,dbP!$O:$O,Items!$E$17)/SUMIFS(dbP!$X:$X,dbP!$Q:$Q,$Q368,dbP!$O:$O,Items!$E$17))</f>
        <v>3122.6586274509809</v>
      </c>
      <c r="AE368" s="31">
        <f>IF(OR(AE367=0,AE367=MAX(Items!$AC:$AC)),1,AE367+1)</f>
        <v>18</v>
      </c>
    </row>
    <row r="369" spans="1:31" x14ac:dyDescent="0.3">
      <c r="A369" s="41">
        <f>ROW()</f>
        <v>369</v>
      </c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I369" s="1" t="str">
        <f>IF(OR(U369=0,SUMIFS(Lists!$A:$A,Lists!$I:$I,$U369)=0),0,INDEX(Lists!$H:$H,SUMIFS(Lists!$A:$A,Lists!$I:$I,$U369)))</f>
        <v>Продукт-7</v>
      </c>
      <c r="O369" s="1" t="str">
        <f>IF(OR($AE369=0,SUMIFS(Items!$A:$A,Items!$AC:$AC,$AE369)=0),0,INDEX(Items!U:U,SUMIFS(Items!$A:$A,Items!$AC:$AC,$AE369)))</f>
        <v>Себестоимость продаж</v>
      </c>
      <c r="P369" s="1" t="str">
        <f>IF(OR($AE369=0,SUMIFS(Items!$A:$A,Items!$AC:$AC,$AE369)=0),0,INDEX(Items!V:V,SUMIFS(Items!$A:$A,Items!$AC:$AC,$AE369)))</f>
        <v>Затраты этапа-2 бизнес-процесса</v>
      </c>
      <c r="Q369" s="1" t="str">
        <f>IF(OR($AE369=0,SUMIFS(Items!$A:$A,Items!$AC:$AC,$AE369)=0),0,INDEX(Items!W:W,SUMIFS(Items!$A:$A,Items!$AC:$AC,$AE369)))</f>
        <v>Производственные затраты-8</v>
      </c>
      <c r="U369" s="1">
        <f t="shared" si="22"/>
        <v>7</v>
      </c>
      <c r="X369" s="3">
        <v>2</v>
      </c>
      <c r="AA369" s="1">
        <f>$X369*IF(SUMIFS(dbP!$X:$X,dbP!$Q:$Q,$Q369,dbP!$O:$O,Items!$E$17)=0,0,SUMIFS(dbP!$Y:$Y,dbP!$Q:$Q,$Q369,dbP!$O:$O,Items!$E$17)/SUMIFS(dbP!$X:$X,dbP!$Q:$Q,$Q369,dbP!$O:$O,Items!$E$17))</f>
        <v>2788.7098262686563</v>
      </c>
      <c r="AB369" s="1">
        <f>$X369*IF(SUMIFS(dbP!$X:$X,dbP!$Q:$Q,$Q369,dbP!$O:$O,Items!$E$17)=0,0,SUMIFS(dbP!$Z:$Z,dbP!$Q:$Q,$Q369,dbP!$O:$O,Items!$E$17)/SUMIFS(dbP!$X:$X,dbP!$Q:$Q,$Q369,dbP!$O:$O,Items!$E$17))</f>
        <v>464.78497104477611</v>
      </c>
      <c r="AE369" s="31">
        <f>IF(OR(AE368=0,AE368=MAX(Items!$AC:$AC)),1,AE368+1)</f>
        <v>19</v>
      </c>
    </row>
    <row r="370" spans="1:31" x14ac:dyDescent="0.3">
      <c r="A370" s="41">
        <f>ROW()</f>
        <v>370</v>
      </c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I370" s="1" t="str">
        <f>IF(OR(U370=0,SUMIFS(Lists!$A:$A,Lists!$I:$I,$U370)=0),0,INDEX(Lists!$H:$H,SUMIFS(Lists!$A:$A,Lists!$I:$I,$U370)))</f>
        <v>Продукт-7</v>
      </c>
      <c r="O370" s="1" t="str">
        <f>IF(OR($AE370=0,SUMIFS(Items!$A:$A,Items!$AC:$AC,$AE370)=0),0,INDEX(Items!U:U,SUMIFS(Items!$A:$A,Items!$AC:$AC,$AE370)))</f>
        <v>Себестоимость продаж</v>
      </c>
      <c r="P370" s="1" t="str">
        <f>IF(OR($AE370=0,SUMIFS(Items!$A:$A,Items!$AC:$AC,$AE370)=0),0,INDEX(Items!V:V,SUMIFS(Items!$A:$A,Items!$AC:$AC,$AE370)))</f>
        <v>Затраты этапа-2 бизнес-процесса</v>
      </c>
      <c r="Q370" s="1" t="str">
        <f>IF(OR($AE370=0,SUMIFS(Items!$A:$A,Items!$AC:$AC,$AE370)=0),0,INDEX(Items!W:W,SUMIFS(Items!$A:$A,Items!$AC:$AC,$AE370)))</f>
        <v>Производственные затраты-9</v>
      </c>
      <c r="U370" s="1">
        <f t="shared" si="22"/>
        <v>7</v>
      </c>
      <c r="X370" s="3">
        <v>0</v>
      </c>
      <c r="AA370" s="1">
        <f>$X370*IF(SUMIFS(dbP!$X:$X,dbP!$Q:$Q,$Q370,dbP!$O:$O,Items!$E$17)=0,0,SUMIFS(dbP!$Y:$Y,dbP!$Q:$Q,$Q370,dbP!$O:$O,Items!$E$17)/SUMIFS(dbP!$X:$X,dbP!$Q:$Q,$Q370,dbP!$O:$O,Items!$E$17))</f>
        <v>0</v>
      </c>
      <c r="AB370" s="1">
        <f>$X370*IF(SUMIFS(dbP!$X:$X,dbP!$Q:$Q,$Q370,dbP!$O:$O,Items!$E$17)=0,0,SUMIFS(dbP!$Z:$Z,dbP!$Q:$Q,$Q370,dbP!$O:$O,Items!$E$17)/SUMIFS(dbP!$X:$X,dbP!$Q:$Q,$Q370,dbP!$O:$O,Items!$E$17))</f>
        <v>0</v>
      </c>
      <c r="AE370" s="31">
        <f>IF(OR(AE369=0,AE369=MAX(Items!$AC:$AC)),1,AE369+1)</f>
        <v>20</v>
      </c>
    </row>
    <row r="371" spans="1:31" x14ac:dyDescent="0.3">
      <c r="A371" s="41">
        <f>ROW()</f>
        <v>371</v>
      </c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I371" s="1" t="str">
        <f>IF(OR(U371=0,SUMIFS(Lists!$A:$A,Lists!$I:$I,$U371)=0),0,INDEX(Lists!$H:$H,SUMIFS(Lists!$A:$A,Lists!$I:$I,$U371)))</f>
        <v>Продукт-7</v>
      </c>
      <c r="O371" s="1" t="str">
        <f>IF(OR($AE371=0,SUMIFS(Items!$A:$A,Items!$AC:$AC,$AE371)=0),0,INDEX(Items!U:U,SUMIFS(Items!$A:$A,Items!$AC:$AC,$AE371)))</f>
        <v>Себестоимость продаж</v>
      </c>
      <c r="P371" s="1" t="str">
        <f>IF(OR($AE371=0,SUMIFS(Items!$A:$A,Items!$AC:$AC,$AE371)=0),0,INDEX(Items!V:V,SUMIFS(Items!$A:$A,Items!$AC:$AC,$AE371)))</f>
        <v>Затраты этапа-2 бизнес-процесса</v>
      </c>
      <c r="Q371" s="1" t="str">
        <f>IF(OR($AE371=0,SUMIFS(Items!$A:$A,Items!$AC:$AC,$AE371)=0),0,INDEX(Items!W:W,SUMIFS(Items!$A:$A,Items!$AC:$AC,$AE371)))</f>
        <v>Производственные затраты-10</v>
      </c>
      <c r="U371" s="1">
        <f t="shared" si="22"/>
        <v>7</v>
      </c>
      <c r="X371" s="3">
        <v>4</v>
      </c>
      <c r="AA371" s="1">
        <f>$X371*IF(SUMIFS(dbP!$X:$X,dbP!$Q:$Q,$Q371,dbP!$O:$O,Items!$E$17)=0,0,SUMIFS(dbP!$Y:$Y,dbP!$Q:$Q,$Q371,dbP!$O:$O,Items!$E$17)/SUMIFS(dbP!$X:$X,dbP!$Q:$Q,$Q371,dbP!$O:$O,Items!$E$17))</f>
        <v>16407.583007719299</v>
      </c>
      <c r="AB371" s="1">
        <f>$X371*IF(SUMIFS(dbP!$X:$X,dbP!$Q:$Q,$Q371,dbP!$O:$O,Items!$E$17)=0,0,SUMIFS(dbP!$Z:$Z,dbP!$Q:$Q,$Q371,dbP!$O:$O,Items!$E$17)/SUMIFS(dbP!$X:$X,dbP!$Q:$Q,$Q371,dbP!$O:$O,Items!$E$17))</f>
        <v>2734.5971679532167</v>
      </c>
      <c r="AE371" s="31">
        <f>IF(OR(AE370=0,AE370=MAX(Items!$AC:$AC)),1,AE370+1)</f>
        <v>21</v>
      </c>
    </row>
    <row r="372" spans="1:31" x14ac:dyDescent="0.3">
      <c r="A372" s="41">
        <f>ROW()</f>
        <v>372</v>
      </c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I372" s="1" t="str">
        <f>IF(OR(U372=0,SUMIFS(Lists!$A:$A,Lists!$I:$I,$U372)=0),0,INDEX(Lists!$H:$H,SUMIFS(Lists!$A:$A,Lists!$I:$I,$U372)))</f>
        <v>Продукт-7</v>
      </c>
      <c r="O372" s="1" t="str">
        <f>IF(OR($AE372=0,SUMIFS(Items!$A:$A,Items!$AC:$AC,$AE372)=0),0,INDEX(Items!U:U,SUMIFS(Items!$A:$A,Items!$AC:$AC,$AE372)))</f>
        <v>Себестоимость продаж</v>
      </c>
      <c r="P372" s="1" t="str">
        <f>IF(OR($AE372=0,SUMIFS(Items!$A:$A,Items!$AC:$AC,$AE372)=0),0,INDEX(Items!V:V,SUMIFS(Items!$A:$A,Items!$AC:$AC,$AE372)))</f>
        <v>Затраты этапа-3 бизнес-процесса</v>
      </c>
      <c r="Q372" s="1" t="str">
        <f>IF(OR($AE372=0,SUMIFS(Items!$A:$A,Items!$AC:$AC,$AE372)=0),0,INDEX(Items!W:W,SUMIFS(Items!$A:$A,Items!$AC:$AC,$AE372)))</f>
        <v>Производственные затраты-11</v>
      </c>
      <c r="U372" s="1">
        <f t="shared" si="22"/>
        <v>7</v>
      </c>
      <c r="X372" s="3">
        <v>2</v>
      </c>
      <c r="AA372" s="1">
        <f>$X372*IF(SUMIFS(dbP!$X:$X,dbP!$Q:$Q,$Q372,dbP!$O:$O,Items!$E$17)=0,0,SUMIFS(dbP!$Y:$Y,dbP!$Q:$Q,$Q372,dbP!$O:$O,Items!$E$17)/SUMIFS(dbP!$X:$X,dbP!$Q:$Q,$Q372,dbP!$O:$O,Items!$E$17))</f>
        <v>10176.654418102327</v>
      </c>
      <c r="AB372" s="1">
        <f>$X372*IF(SUMIFS(dbP!$X:$X,dbP!$Q:$Q,$Q372,dbP!$O:$O,Items!$E$17)=0,0,SUMIFS(dbP!$Z:$Z,dbP!$Q:$Q,$Q372,dbP!$O:$O,Items!$E$17)/SUMIFS(dbP!$X:$X,dbP!$Q:$Q,$Q372,dbP!$O:$O,Items!$E$17))</f>
        <v>1696.1090696837211</v>
      </c>
      <c r="AE372" s="31">
        <f>IF(OR(AE371=0,AE371=MAX(Items!$AC:$AC)),1,AE371+1)</f>
        <v>22</v>
      </c>
    </row>
    <row r="373" spans="1:31" x14ac:dyDescent="0.3">
      <c r="A373" s="41">
        <f>ROW()</f>
        <v>373</v>
      </c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I373" s="1" t="str">
        <f>IF(OR(U373=0,SUMIFS(Lists!$A:$A,Lists!$I:$I,$U373)=0),0,INDEX(Lists!$H:$H,SUMIFS(Lists!$A:$A,Lists!$I:$I,$U373)))</f>
        <v>Продукт-7</v>
      </c>
      <c r="O373" s="1" t="str">
        <f>IF(OR($AE373=0,SUMIFS(Items!$A:$A,Items!$AC:$AC,$AE373)=0),0,INDEX(Items!U:U,SUMIFS(Items!$A:$A,Items!$AC:$AC,$AE373)))</f>
        <v>Себестоимость продаж</v>
      </c>
      <c r="P373" s="1" t="str">
        <f>IF(OR($AE373=0,SUMIFS(Items!$A:$A,Items!$AC:$AC,$AE373)=0),0,INDEX(Items!V:V,SUMIFS(Items!$A:$A,Items!$AC:$AC,$AE373)))</f>
        <v>Затраты этапа-3 бизнес-процесса</v>
      </c>
      <c r="Q373" s="1" t="str">
        <f>IF(OR($AE373=0,SUMIFS(Items!$A:$A,Items!$AC:$AC,$AE373)=0),0,INDEX(Items!W:W,SUMIFS(Items!$A:$A,Items!$AC:$AC,$AE373)))</f>
        <v>Производственные затраты-12</v>
      </c>
      <c r="U373" s="1">
        <f t="shared" si="22"/>
        <v>7</v>
      </c>
      <c r="X373" s="3">
        <v>0</v>
      </c>
      <c r="AA373" s="1">
        <f>$X373*IF(SUMIFS(dbP!$X:$X,dbP!$Q:$Q,$Q373,dbP!$O:$O,Items!$E$17)=0,0,SUMIFS(dbP!$Y:$Y,dbP!$Q:$Q,$Q373,dbP!$O:$O,Items!$E$17)/SUMIFS(dbP!$X:$X,dbP!$Q:$Q,$Q373,dbP!$O:$O,Items!$E$17))</f>
        <v>0</v>
      </c>
      <c r="AB373" s="1">
        <f>$X373*IF(SUMIFS(dbP!$X:$X,dbP!$Q:$Q,$Q373,dbP!$O:$O,Items!$E$17)=0,0,SUMIFS(dbP!$Z:$Z,dbP!$Q:$Q,$Q373,dbP!$O:$O,Items!$E$17)/SUMIFS(dbP!$X:$X,dbP!$Q:$Q,$Q373,dbP!$O:$O,Items!$E$17))</f>
        <v>0</v>
      </c>
      <c r="AE373" s="31">
        <f>IF(OR(AE372=0,AE372=MAX(Items!$AC:$AC)),1,AE372+1)</f>
        <v>23</v>
      </c>
    </row>
    <row r="374" spans="1:31" x14ac:dyDescent="0.3">
      <c r="A374" s="41">
        <f>ROW()</f>
        <v>374</v>
      </c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I374" s="1" t="str">
        <f>IF(OR(U374=0,SUMIFS(Lists!$A:$A,Lists!$I:$I,$U374)=0),0,INDEX(Lists!$H:$H,SUMIFS(Lists!$A:$A,Lists!$I:$I,$U374)))</f>
        <v>Продукт-7</v>
      </c>
      <c r="O374" s="1" t="str">
        <f>IF(OR($AE374=0,SUMIFS(Items!$A:$A,Items!$AC:$AC,$AE374)=0),0,INDEX(Items!U:U,SUMIFS(Items!$A:$A,Items!$AC:$AC,$AE374)))</f>
        <v>Себестоимость продаж</v>
      </c>
      <c r="P374" s="1" t="str">
        <f>IF(OR($AE374=0,SUMIFS(Items!$A:$A,Items!$AC:$AC,$AE374)=0),0,INDEX(Items!V:V,SUMIFS(Items!$A:$A,Items!$AC:$AC,$AE374)))</f>
        <v>Затраты этапа-3 бизнес-процесса</v>
      </c>
      <c r="Q374" s="1" t="str">
        <f>IF(OR($AE374=0,SUMIFS(Items!$A:$A,Items!$AC:$AC,$AE374)=0),0,INDEX(Items!W:W,SUMIFS(Items!$A:$A,Items!$AC:$AC,$AE374)))</f>
        <v>Производственные затраты-13</v>
      </c>
      <c r="U374" s="1">
        <f t="shared" si="22"/>
        <v>7</v>
      </c>
      <c r="X374" s="3">
        <f t="shared" ref="X374:X429" si="25">X363+2</f>
        <v>3</v>
      </c>
      <c r="AA374" s="1">
        <f>$X374*IF(SUMIFS(dbP!$X:$X,dbP!$Q:$Q,$Q374,dbP!$O:$O,Items!$E$17)=0,0,SUMIFS(dbP!$Y:$Y,dbP!$Q:$Q,$Q374,dbP!$O:$O,Items!$E$17)/SUMIFS(dbP!$X:$X,dbP!$Q:$Q,$Q374,dbP!$O:$O,Items!$E$17))</f>
        <v>3518.7969924812032</v>
      </c>
      <c r="AB374" s="1">
        <f>$X374*IF(SUMIFS(dbP!$X:$X,dbP!$Q:$Q,$Q374,dbP!$O:$O,Items!$E$17)=0,0,SUMIFS(dbP!$Z:$Z,dbP!$Q:$Q,$Q374,dbP!$O:$O,Items!$E$17)/SUMIFS(dbP!$X:$X,dbP!$Q:$Q,$Q374,dbP!$O:$O,Items!$E$17))</f>
        <v>586.46616541353387</v>
      </c>
      <c r="AE374" s="31">
        <f>IF(OR(AE373=0,AE373=MAX(Items!$AC:$AC)),1,AE373+1)</f>
        <v>24</v>
      </c>
    </row>
    <row r="375" spans="1:31" x14ac:dyDescent="0.3">
      <c r="A375" s="41">
        <f>ROW()</f>
        <v>375</v>
      </c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I375" s="1" t="str">
        <f>IF(OR(U375=0,SUMIFS(Lists!$A:$A,Lists!$I:$I,$U375)=0),0,INDEX(Lists!$H:$H,SUMIFS(Lists!$A:$A,Lists!$I:$I,$U375)))</f>
        <v>Продукт-7</v>
      </c>
      <c r="O375" s="1" t="str">
        <f>IF(OR($AE375=0,SUMIFS(Items!$A:$A,Items!$AC:$AC,$AE375)=0),0,INDEX(Items!U:U,SUMIFS(Items!$A:$A,Items!$AC:$AC,$AE375)))</f>
        <v>Себестоимость продаж</v>
      </c>
      <c r="P375" s="1" t="str">
        <f>IF(OR($AE375=0,SUMIFS(Items!$A:$A,Items!$AC:$AC,$AE375)=0),0,INDEX(Items!V:V,SUMIFS(Items!$A:$A,Items!$AC:$AC,$AE375)))</f>
        <v>Затраты этапа-3 бизнес-процесса</v>
      </c>
      <c r="Q375" s="1" t="str">
        <f>IF(OR($AE375=0,SUMIFS(Items!$A:$A,Items!$AC:$AC,$AE375)=0),0,INDEX(Items!W:W,SUMIFS(Items!$A:$A,Items!$AC:$AC,$AE375)))</f>
        <v>Производственные затраты-14</v>
      </c>
      <c r="U375" s="1">
        <f t="shared" si="22"/>
        <v>7</v>
      </c>
      <c r="X375" s="3">
        <f t="shared" si="25"/>
        <v>8</v>
      </c>
      <c r="AA375" s="1">
        <f>$X375*IF(SUMIFS(dbP!$X:$X,dbP!$Q:$Q,$Q375,dbP!$O:$O,Items!$E$17)=0,0,SUMIFS(dbP!$Y:$Y,dbP!$Q:$Q,$Q375,dbP!$O:$O,Items!$E$17)/SUMIFS(dbP!$X:$X,dbP!$Q:$Q,$Q375,dbP!$O:$O,Items!$E$17))</f>
        <v>22023.859649122805</v>
      </c>
      <c r="AB375" s="1">
        <f>$X375*IF(SUMIFS(dbP!$X:$X,dbP!$Q:$Q,$Q375,dbP!$O:$O,Items!$E$17)=0,0,SUMIFS(dbP!$Z:$Z,dbP!$Q:$Q,$Q375,dbP!$O:$O,Items!$E$17)/SUMIFS(dbP!$X:$X,dbP!$Q:$Q,$Q375,dbP!$O:$O,Items!$E$17))</f>
        <v>3670.6432748538009</v>
      </c>
      <c r="AE375" s="31">
        <f>IF(OR(AE374=0,AE374=MAX(Items!$AC:$AC)),1,AE374+1)</f>
        <v>25</v>
      </c>
    </row>
    <row r="376" spans="1:31" x14ac:dyDescent="0.3">
      <c r="A376" s="41">
        <f>ROW()</f>
        <v>376</v>
      </c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I376" s="1" t="str">
        <f>IF(OR(U376=0,SUMIFS(Lists!$A:$A,Lists!$I:$I,$U376)=0),0,INDEX(Lists!$H:$H,SUMIFS(Lists!$A:$A,Lists!$I:$I,$U376)))</f>
        <v>Продукт-7</v>
      </c>
      <c r="O376" s="1" t="str">
        <f>IF(OR($AE376=0,SUMIFS(Items!$A:$A,Items!$AC:$AC,$AE376)=0),0,INDEX(Items!U:U,SUMIFS(Items!$A:$A,Items!$AC:$AC,$AE376)))</f>
        <v>Себестоимость продаж</v>
      </c>
      <c r="P376" s="1" t="str">
        <f>IF(OR($AE376=0,SUMIFS(Items!$A:$A,Items!$AC:$AC,$AE376)=0),0,INDEX(Items!V:V,SUMIFS(Items!$A:$A,Items!$AC:$AC,$AE376)))</f>
        <v>Затраты этапа-3 бизнес-процесса</v>
      </c>
      <c r="Q376" s="1" t="str">
        <f>IF(OR($AE376=0,SUMIFS(Items!$A:$A,Items!$AC:$AC,$AE376)=0),0,INDEX(Items!W:W,SUMIFS(Items!$A:$A,Items!$AC:$AC,$AE376)))</f>
        <v>Производственные затраты-15</v>
      </c>
      <c r="U376" s="1">
        <f t="shared" si="22"/>
        <v>7</v>
      </c>
      <c r="X376" s="3">
        <f t="shared" si="25"/>
        <v>4</v>
      </c>
      <c r="AA376" s="1">
        <f>$X376*IF(SUMIFS(dbP!$X:$X,dbP!$Q:$Q,$Q376,dbP!$O:$O,Items!$E$17)=0,0,SUMIFS(dbP!$Y:$Y,dbP!$Q:$Q,$Q376,dbP!$O:$O,Items!$E$17)/SUMIFS(dbP!$X:$X,dbP!$Q:$Q,$Q376,dbP!$O:$O,Items!$E$17))</f>
        <v>3671.9190000000003</v>
      </c>
      <c r="AB376" s="1">
        <f>$X376*IF(SUMIFS(dbP!$X:$X,dbP!$Q:$Q,$Q376,dbP!$O:$O,Items!$E$17)=0,0,SUMIFS(dbP!$Z:$Z,dbP!$Q:$Q,$Q376,dbP!$O:$O,Items!$E$17)/SUMIFS(dbP!$X:$X,dbP!$Q:$Q,$Q376,dbP!$O:$O,Items!$E$17))</f>
        <v>611.98650000000009</v>
      </c>
      <c r="AE376" s="31">
        <f>IF(OR(AE375=0,AE375=MAX(Items!$AC:$AC)),1,AE375+1)</f>
        <v>26</v>
      </c>
    </row>
    <row r="377" spans="1:31" x14ac:dyDescent="0.3">
      <c r="A377" s="41">
        <f>ROW()</f>
        <v>377</v>
      </c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I377" s="1" t="str">
        <f>IF(OR(U377=0,SUMIFS(Lists!$A:$A,Lists!$I:$I,$U377)=0),0,INDEX(Lists!$H:$H,SUMIFS(Lists!$A:$A,Lists!$I:$I,$U377)))</f>
        <v>Продукт-7</v>
      </c>
      <c r="O377" s="1" t="str">
        <f>IF(OR($AE377=0,SUMIFS(Items!$A:$A,Items!$AC:$AC,$AE377)=0),0,INDEX(Items!U:U,SUMIFS(Items!$A:$A,Items!$AC:$AC,$AE377)))</f>
        <v>Себестоимость продаж</v>
      </c>
      <c r="P377" s="1" t="str">
        <f>IF(OR($AE377=0,SUMIFS(Items!$A:$A,Items!$AC:$AC,$AE377)=0),0,INDEX(Items!V:V,SUMIFS(Items!$A:$A,Items!$AC:$AC,$AE377)))</f>
        <v>Затраты этапа-3 бизнес-процесса</v>
      </c>
      <c r="Q377" s="1" t="str">
        <f>IF(OR($AE377=0,SUMIFS(Items!$A:$A,Items!$AC:$AC,$AE377)=0),0,INDEX(Items!W:W,SUMIFS(Items!$A:$A,Items!$AC:$AC,$AE377)))</f>
        <v>Производственные затраты-16</v>
      </c>
      <c r="U377" s="1">
        <f t="shared" si="22"/>
        <v>7</v>
      </c>
      <c r="X377" s="3">
        <f t="shared" si="25"/>
        <v>90</v>
      </c>
      <c r="AA377" s="1">
        <f>$X377*IF(SUMIFS(dbP!$X:$X,dbP!$Q:$Q,$Q377,dbP!$O:$O,Items!$E$17)=0,0,SUMIFS(dbP!$Y:$Y,dbP!$Q:$Q,$Q377,dbP!$O:$O,Items!$E$17)/SUMIFS(dbP!$X:$X,dbP!$Q:$Q,$Q377,dbP!$O:$O,Items!$E$17))</f>
        <v>113961.01477832513</v>
      </c>
      <c r="AB377" s="1">
        <f>$X377*IF(SUMIFS(dbP!$X:$X,dbP!$Q:$Q,$Q377,dbP!$O:$O,Items!$E$17)=0,0,SUMIFS(dbP!$Z:$Z,dbP!$Q:$Q,$Q377,dbP!$O:$O,Items!$E$17)/SUMIFS(dbP!$X:$X,dbP!$Q:$Q,$Q377,dbP!$O:$O,Items!$E$17))</f>
        <v>18993.502463054188</v>
      </c>
      <c r="AE377" s="31">
        <f>IF(OR(AE376=0,AE376=MAX(Items!$AC:$AC)),1,AE376+1)</f>
        <v>27</v>
      </c>
    </row>
    <row r="378" spans="1:31" x14ac:dyDescent="0.3">
      <c r="A378" s="41">
        <f>ROW()</f>
        <v>378</v>
      </c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I378" s="1" t="str">
        <f>IF(OR(U378=0,SUMIFS(Lists!$A:$A,Lists!$I:$I,$U378)=0),0,INDEX(Lists!$H:$H,SUMIFS(Lists!$A:$A,Lists!$I:$I,$U378)))</f>
        <v>Продукт-7</v>
      </c>
      <c r="O378" s="1" t="str">
        <f>IF(OR($AE378=0,SUMIFS(Items!$A:$A,Items!$AC:$AC,$AE378)=0),0,INDEX(Items!U:U,SUMIFS(Items!$A:$A,Items!$AC:$AC,$AE378)))</f>
        <v>Себестоимость продаж</v>
      </c>
      <c r="P378" s="1" t="str">
        <f>IF(OR($AE378=0,SUMIFS(Items!$A:$A,Items!$AC:$AC,$AE378)=0),0,INDEX(Items!V:V,SUMIFS(Items!$A:$A,Items!$AC:$AC,$AE378)))</f>
        <v>Затраты этапа-3 бизнес-процесса</v>
      </c>
      <c r="Q378" s="1" t="str">
        <f>IF(OR($AE378=0,SUMIFS(Items!$A:$A,Items!$AC:$AC,$AE378)=0),0,INDEX(Items!W:W,SUMIFS(Items!$A:$A,Items!$AC:$AC,$AE378)))</f>
        <v>Производственные затраты-17</v>
      </c>
      <c r="U378" s="1">
        <f t="shared" si="22"/>
        <v>7</v>
      </c>
      <c r="X378" s="3">
        <f t="shared" si="25"/>
        <v>5</v>
      </c>
      <c r="AA378" s="1">
        <f>$X378*IF(SUMIFS(dbP!$X:$X,dbP!$Q:$Q,$Q378,dbP!$O:$O,Items!$E$17)=0,0,SUMIFS(dbP!$Y:$Y,dbP!$Q:$Q,$Q378,dbP!$O:$O,Items!$E$17)/SUMIFS(dbP!$X:$X,dbP!$Q:$Q,$Q378,dbP!$O:$O,Items!$E$17))</f>
        <v>17591.48076923077</v>
      </c>
      <c r="AB378" s="1">
        <f>$X378*IF(SUMIFS(dbP!$X:$X,dbP!$Q:$Q,$Q378,dbP!$O:$O,Items!$E$17)=0,0,SUMIFS(dbP!$Z:$Z,dbP!$Q:$Q,$Q378,dbP!$O:$O,Items!$E$17)/SUMIFS(dbP!$X:$X,dbP!$Q:$Q,$Q378,dbP!$O:$O,Items!$E$17))</f>
        <v>2931.9134615384614</v>
      </c>
      <c r="AE378" s="31">
        <f>IF(OR(AE377=0,AE377=MAX(Items!$AC:$AC)),1,AE377+1)</f>
        <v>28</v>
      </c>
    </row>
    <row r="379" spans="1:31" x14ac:dyDescent="0.3">
      <c r="A379" s="41">
        <f>ROW()</f>
        <v>379</v>
      </c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I379" s="1" t="str">
        <f>IF(OR(U379=0,SUMIFS(Lists!$A:$A,Lists!$I:$I,$U379)=0),0,INDEX(Lists!$H:$H,SUMIFS(Lists!$A:$A,Lists!$I:$I,$U379)))</f>
        <v>Продукт-7</v>
      </c>
      <c r="O379" s="1" t="str">
        <f>IF(OR($AE379=0,SUMIFS(Items!$A:$A,Items!$AC:$AC,$AE379)=0),0,INDEX(Items!U:U,SUMIFS(Items!$A:$A,Items!$AC:$AC,$AE379)))</f>
        <v>Себестоимость продаж</v>
      </c>
      <c r="P379" s="1" t="str">
        <f>IF(OR($AE379=0,SUMIFS(Items!$A:$A,Items!$AC:$AC,$AE379)=0),0,INDEX(Items!V:V,SUMIFS(Items!$A:$A,Items!$AC:$AC,$AE379)))</f>
        <v>Затраты этапа-3 бизнес-процесса</v>
      </c>
      <c r="Q379" s="1" t="str">
        <f>IF(OR($AE379=0,SUMIFS(Items!$A:$A,Items!$AC:$AC,$AE379)=0),0,INDEX(Items!W:W,SUMIFS(Items!$A:$A,Items!$AC:$AC,$AE379)))</f>
        <v>Производственные затраты-18</v>
      </c>
      <c r="U379" s="1">
        <f t="shared" si="22"/>
        <v>7</v>
      </c>
      <c r="X379" s="3">
        <f t="shared" si="25"/>
        <v>7</v>
      </c>
      <c r="AA379" s="1">
        <f>$X379*IF(SUMIFS(dbP!$X:$X,dbP!$Q:$Q,$Q379,dbP!$O:$O,Items!$E$17)=0,0,SUMIFS(dbP!$Y:$Y,dbP!$Q:$Q,$Q379,dbP!$O:$O,Items!$E$17)/SUMIFS(dbP!$X:$X,dbP!$Q:$Q,$Q379,dbP!$O:$O,Items!$E$17))</f>
        <v>24857.783450980394</v>
      </c>
      <c r="AB379" s="1">
        <f>$X379*IF(SUMIFS(dbP!$X:$X,dbP!$Q:$Q,$Q379,dbP!$O:$O,Items!$E$17)=0,0,SUMIFS(dbP!$Z:$Z,dbP!$Q:$Q,$Q379,dbP!$O:$O,Items!$E$17)/SUMIFS(dbP!$X:$X,dbP!$Q:$Q,$Q379,dbP!$O:$O,Items!$E$17))</f>
        <v>4142.963908496733</v>
      </c>
      <c r="AE379" s="31">
        <f>IF(OR(AE378=0,AE378=MAX(Items!$AC:$AC)),1,AE378+1)</f>
        <v>29</v>
      </c>
    </row>
    <row r="380" spans="1:31" x14ac:dyDescent="0.3">
      <c r="A380" s="41">
        <f>ROW()</f>
        <v>380</v>
      </c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I380" s="1" t="str">
        <f>IF(OR(U380=0,SUMIFS(Lists!$A:$A,Lists!$I:$I,$U380)=0),0,INDEX(Lists!$H:$H,SUMIFS(Lists!$A:$A,Lists!$I:$I,$U380)))</f>
        <v>Продукт-7</v>
      </c>
      <c r="O380" s="1" t="str">
        <f>IF(OR($AE380=0,SUMIFS(Items!$A:$A,Items!$AC:$AC,$AE380)=0),0,INDEX(Items!U:U,SUMIFS(Items!$A:$A,Items!$AC:$AC,$AE380)))</f>
        <v>Себестоимость продаж</v>
      </c>
      <c r="P380" s="1" t="str">
        <f>IF(OR($AE380=0,SUMIFS(Items!$A:$A,Items!$AC:$AC,$AE380)=0),0,INDEX(Items!V:V,SUMIFS(Items!$A:$A,Items!$AC:$AC,$AE380)))</f>
        <v>Затраты этапа-3 бизнес-процесса</v>
      </c>
      <c r="Q380" s="1" t="str">
        <f>IF(OR($AE380=0,SUMIFS(Items!$A:$A,Items!$AC:$AC,$AE380)=0),0,INDEX(Items!W:W,SUMIFS(Items!$A:$A,Items!$AC:$AC,$AE380)))</f>
        <v>Производственные затраты-19</v>
      </c>
      <c r="U380" s="1">
        <f t="shared" si="22"/>
        <v>7</v>
      </c>
      <c r="X380" s="3">
        <f t="shared" si="25"/>
        <v>4</v>
      </c>
      <c r="AA380" s="1">
        <f>$X380*IF(SUMIFS(dbP!$X:$X,dbP!$Q:$Q,$Q380,dbP!$O:$O,Items!$E$17)=0,0,SUMIFS(dbP!$Y:$Y,dbP!$Q:$Q,$Q380,dbP!$O:$O,Items!$E$17)/SUMIFS(dbP!$X:$X,dbP!$Q:$Q,$Q380,dbP!$O:$O,Items!$E$17))</f>
        <v>4350.3873289791045</v>
      </c>
      <c r="AB380" s="1">
        <f>$X380*IF(SUMIFS(dbP!$X:$X,dbP!$Q:$Q,$Q380,dbP!$O:$O,Items!$E$17)=0,0,SUMIFS(dbP!$Z:$Z,dbP!$Q:$Q,$Q380,dbP!$O:$O,Items!$E$17)/SUMIFS(dbP!$X:$X,dbP!$Q:$Q,$Q380,dbP!$O:$O,Items!$E$17))</f>
        <v>725.06455482985064</v>
      </c>
      <c r="AE380" s="31">
        <f>IF(OR(AE379=0,AE379=MAX(Items!$AC:$AC)),1,AE379+1)</f>
        <v>30</v>
      </c>
    </row>
    <row r="381" spans="1:31" x14ac:dyDescent="0.3">
      <c r="A381" s="41">
        <f>ROW()</f>
        <v>381</v>
      </c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I381" s="1" t="str">
        <f>IF(OR(U381=0,SUMIFS(Lists!$A:$A,Lists!$I:$I,$U381)=0),0,INDEX(Lists!$H:$H,SUMIFS(Lists!$A:$A,Lists!$I:$I,$U381)))</f>
        <v>Продукт-7</v>
      </c>
      <c r="O381" s="1" t="str">
        <f>IF(OR($AE381=0,SUMIFS(Items!$A:$A,Items!$AC:$AC,$AE381)=0),0,INDEX(Items!U:U,SUMIFS(Items!$A:$A,Items!$AC:$AC,$AE381)))</f>
        <v>Себестоимость продаж</v>
      </c>
      <c r="P381" s="1" t="str">
        <f>IF(OR($AE381=0,SUMIFS(Items!$A:$A,Items!$AC:$AC,$AE381)=0),0,INDEX(Items!V:V,SUMIFS(Items!$A:$A,Items!$AC:$AC,$AE381)))</f>
        <v>Затраты этапа-3 бизнес-процесса</v>
      </c>
      <c r="Q381" s="1" t="str">
        <f>IF(OR($AE381=0,SUMIFS(Items!$A:$A,Items!$AC:$AC,$AE381)=0),0,INDEX(Items!W:W,SUMIFS(Items!$A:$A,Items!$AC:$AC,$AE381)))</f>
        <v>Производственные затраты-20</v>
      </c>
      <c r="U381" s="1">
        <f t="shared" si="22"/>
        <v>7</v>
      </c>
      <c r="X381" s="3">
        <f t="shared" si="25"/>
        <v>2</v>
      </c>
      <c r="AA381" s="1">
        <f>$X381*IF(SUMIFS(dbP!$X:$X,dbP!$Q:$Q,$Q381,dbP!$O:$O,Items!$E$17)=0,0,SUMIFS(dbP!$Y:$Y,dbP!$Q:$Q,$Q381,dbP!$O:$O,Items!$E$17)/SUMIFS(dbP!$X:$X,dbP!$Q:$Q,$Q381,dbP!$O:$O,Items!$E$17))</f>
        <v>2850.2949134928226</v>
      </c>
      <c r="AB381" s="1">
        <f>$X381*IF(SUMIFS(dbP!$X:$X,dbP!$Q:$Q,$Q381,dbP!$O:$O,Items!$E$17)=0,0,SUMIFS(dbP!$Z:$Z,dbP!$Q:$Q,$Q381,dbP!$O:$O,Items!$E$17)/SUMIFS(dbP!$X:$X,dbP!$Q:$Q,$Q381,dbP!$O:$O,Items!$E$17))</f>
        <v>475.04915224880381</v>
      </c>
      <c r="AE381" s="31">
        <f>IF(OR(AE380=0,AE380=MAX(Items!$AC:$AC)),1,AE380+1)</f>
        <v>31</v>
      </c>
    </row>
    <row r="382" spans="1:31" x14ac:dyDescent="0.3">
      <c r="A382" s="41">
        <f>ROW()</f>
        <v>382</v>
      </c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I382" s="1" t="str">
        <f>IF(OR(U382=0,SUMIFS(Lists!$A:$A,Lists!$I:$I,$U382)=0),0,INDEX(Lists!$H:$H,SUMIFS(Lists!$A:$A,Lists!$I:$I,$U382)))</f>
        <v>Продукт-7</v>
      </c>
      <c r="O382" s="1" t="str">
        <f>IF(OR($AE382=0,SUMIFS(Items!$A:$A,Items!$AC:$AC,$AE382)=0),0,INDEX(Items!U:U,SUMIFS(Items!$A:$A,Items!$AC:$AC,$AE382)))</f>
        <v>Себестоимость продаж</v>
      </c>
      <c r="P382" s="1" t="str">
        <f>IF(OR($AE382=0,SUMIFS(Items!$A:$A,Items!$AC:$AC,$AE382)=0),0,INDEX(Items!V:V,SUMIFS(Items!$A:$A,Items!$AC:$AC,$AE382)))</f>
        <v>Затраты этапа-3 бизнес-процесса</v>
      </c>
      <c r="Q382" s="1" t="str">
        <f>IF(OR($AE382=0,SUMIFS(Items!$A:$A,Items!$AC:$AC,$AE382)=0),0,INDEX(Items!W:W,SUMIFS(Items!$A:$A,Items!$AC:$AC,$AE382)))</f>
        <v>Производственные затраты-21</v>
      </c>
      <c r="U382" s="1">
        <f t="shared" si="22"/>
        <v>7</v>
      </c>
      <c r="X382" s="3">
        <f t="shared" si="25"/>
        <v>6</v>
      </c>
      <c r="AA382" s="1">
        <f>$X382*IF(SUMIFS(dbP!$X:$X,dbP!$Q:$Q,$Q382,dbP!$O:$O,Items!$E$17)=0,0,SUMIFS(dbP!$Y:$Y,dbP!$Q:$Q,$Q382,dbP!$O:$O,Items!$E$17)/SUMIFS(dbP!$X:$X,dbP!$Q:$Q,$Q382,dbP!$O:$O,Items!$E$17))</f>
        <v>24204.685795471698</v>
      </c>
      <c r="AB382" s="1">
        <f>$X382*IF(SUMIFS(dbP!$X:$X,dbP!$Q:$Q,$Q382,dbP!$O:$O,Items!$E$17)=0,0,SUMIFS(dbP!$Z:$Z,dbP!$Q:$Q,$Q382,dbP!$O:$O,Items!$E$17)/SUMIFS(dbP!$X:$X,dbP!$Q:$Q,$Q382,dbP!$O:$O,Items!$E$17))</f>
        <v>4034.1142992452837</v>
      </c>
      <c r="AE382" s="31">
        <f>IF(OR(AE381=0,AE381=MAX(Items!$AC:$AC)),1,AE381+1)</f>
        <v>32</v>
      </c>
    </row>
    <row r="383" spans="1:31" x14ac:dyDescent="0.3">
      <c r="A383" s="41">
        <f>ROW()</f>
        <v>383</v>
      </c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I383" s="1" t="str">
        <f>IF(OR(U383=0,SUMIFS(Lists!$A:$A,Lists!$I:$I,$U383)=0),0,INDEX(Lists!$H:$H,SUMIFS(Lists!$A:$A,Lists!$I:$I,$U383)))</f>
        <v>Продукт-7</v>
      </c>
      <c r="O383" s="1" t="str">
        <f>IF(OR($AE383=0,SUMIFS(Items!$A:$A,Items!$AC:$AC,$AE383)=0),0,INDEX(Items!U:U,SUMIFS(Items!$A:$A,Items!$AC:$AC,$AE383)))</f>
        <v>Себестоимость продаж</v>
      </c>
      <c r="P383" s="1" t="str">
        <f>IF(OR($AE383=0,SUMIFS(Items!$A:$A,Items!$AC:$AC,$AE383)=0),0,INDEX(Items!V:V,SUMIFS(Items!$A:$A,Items!$AC:$AC,$AE383)))</f>
        <v>Затраты этапа-3 бизнес-процесса</v>
      </c>
      <c r="Q383" s="1" t="str">
        <f>IF(OR($AE383=0,SUMIFS(Items!$A:$A,Items!$AC:$AC,$AE383)=0),0,INDEX(Items!W:W,SUMIFS(Items!$A:$A,Items!$AC:$AC,$AE383)))</f>
        <v>Производственные затраты-22</v>
      </c>
      <c r="U383" s="1">
        <f t="shared" si="22"/>
        <v>7</v>
      </c>
      <c r="X383" s="3">
        <f t="shared" si="25"/>
        <v>4</v>
      </c>
      <c r="AA383" s="1">
        <f>$X383*IF(SUMIFS(dbP!$X:$X,dbP!$Q:$Q,$Q383,dbP!$O:$O,Items!$E$17)=0,0,SUMIFS(dbP!$Y:$Y,dbP!$Q:$Q,$Q383,dbP!$O:$O,Items!$E$17)/SUMIFS(dbP!$X:$X,dbP!$Q:$Q,$Q383,dbP!$O:$O,Items!$E$17))</f>
        <v>21415.186665558977</v>
      </c>
      <c r="AB383" s="1">
        <f>$X383*IF(SUMIFS(dbP!$X:$X,dbP!$Q:$Q,$Q383,dbP!$O:$O,Items!$E$17)=0,0,SUMIFS(dbP!$Z:$Z,dbP!$Q:$Q,$Q383,dbP!$O:$O,Items!$E$17)/SUMIFS(dbP!$X:$X,dbP!$Q:$Q,$Q383,dbP!$O:$O,Items!$E$17))</f>
        <v>3569.1977775931628</v>
      </c>
      <c r="AE383" s="31">
        <f>IF(OR(AE382=0,AE382=MAX(Items!$AC:$AC)),1,AE382+1)</f>
        <v>33</v>
      </c>
    </row>
    <row r="384" spans="1:31" x14ac:dyDescent="0.3">
      <c r="A384" s="41">
        <f>ROW()</f>
        <v>384</v>
      </c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I384" s="1" t="str">
        <f>IF(OR(U384=0,SUMIFS(Lists!$A:$A,Lists!$I:$I,$U384)=0),0,INDEX(Lists!$H:$H,SUMIFS(Lists!$A:$A,Lists!$I:$I,$U384)))</f>
        <v>Продукт-7</v>
      </c>
      <c r="O384" s="1" t="str">
        <f>IF(OR($AE384=0,SUMIFS(Items!$A:$A,Items!$AC:$AC,$AE384)=0),0,INDEX(Items!U:U,SUMIFS(Items!$A:$A,Items!$AC:$AC,$AE384)))</f>
        <v>Себестоимость продаж</v>
      </c>
      <c r="P384" s="1" t="str">
        <f>IF(OR($AE384=0,SUMIFS(Items!$A:$A,Items!$AC:$AC,$AE384)=0),0,INDEX(Items!V:V,SUMIFS(Items!$A:$A,Items!$AC:$AC,$AE384)))</f>
        <v>Затраты этапа-3 бизнес-процесса</v>
      </c>
      <c r="Q384" s="1" t="str">
        <f>IF(OR($AE384=0,SUMIFS(Items!$A:$A,Items!$AC:$AC,$AE384)=0),0,INDEX(Items!W:W,SUMIFS(Items!$A:$A,Items!$AC:$AC,$AE384)))</f>
        <v>Производственные затраты-23</v>
      </c>
      <c r="U384" s="1">
        <f t="shared" si="22"/>
        <v>7</v>
      </c>
      <c r="X384" s="3">
        <f t="shared" si="25"/>
        <v>2</v>
      </c>
      <c r="AA384" s="1">
        <f>$X384*IF(SUMIFS(dbP!$X:$X,dbP!$Q:$Q,$Q384,dbP!$O:$O,Items!$E$17)=0,0,SUMIFS(dbP!$Y:$Y,dbP!$Q:$Q,$Q384,dbP!$O:$O,Items!$E$17)/SUMIFS(dbP!$X:$X,dbP!$Q:$Q,$Q384,dbP!$O:$O,Items!$E$17))</f>
        <v>1718.3283582089553</v>
      </c>
      <c r="AB384" s="1">
        <f>$X384*IF(SUMIFS(dbP!$X:$X,dbP!$Q:$Q,$Q384,dbP!$O:$O,Items!$E$17)=0,0,SUMIFS(dbP!$Z:$Z,dbP!$Q:$Q,$Q384,dbP!$O:$O,Items!$E$17)/SUMIFS(dbP!$X:$X,dbP!$Q:$Q,$Q384,dbP!$O:$O,Items!$E$17))</f>
        <v>286.38805970149252</v>
      </c>
      <c r="AE384" s="31">
        <f>IF(OR(AE383=0,AE383=MAX(Items!$AC:$AC)),1,AE383+1)</f>
        <v>34</v>
      </c>
    </row>
    <row r="385" spans="1:31" x14ac:dyDescent="0.3">
      <c r="A385" s="41">
        <f>ROW()</f>
        <v>385</v>
      </c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I385" s="1" t="str">
        <f>IF(OR(U385=0,SUMIFS(Lists!$A:$A,Lists!$I:$I,$U385)=0),0,INDEX(Lists!$H:$H,SUMIFS(Lists!$A:$A,Lists!$I:$I,$U385)))</f>
        <v>Продукт-7</v>
      </c>
      <c r="O385" s="1" t="str">
        <f>IF(OR($AE385=0,SUMIFS(Items!$A:$A,Items!$AC:$AC,$AE385)=0),0,INDEX(Items!U:U,SUMIFS(Items!$A:$A,Items!$AC:$AC,$AE385)))</f>
        <v>Себестоимость продаж</v>
      </c>
      <c r="P385" s="1" t="str">
        <f>IF(OR($AE385=0,SUMIFS(Items!$A:$A,Items!$AC:$AC,$AE385)=0),0,INDEX(Items!V:V,SUMIFS(Items!$A:$A,Items!$AC:$AC,$AE385)))</f>
        <v>Затраты этапа-3 бизнес-процесса</v>
      </c>
      <c r="Q385" s="1" t="str">
        <f>IF(OR($AE385=0,SUMIFS(Items!$A:$A,Items!$AC:$AC,$AE385)=0),0,INDEX(Items!W:W,SUMIFS(Items!$A:$A,Items!$AC:$AC,$AE385)))</f>
        <v>Производственные затраты-24</v>
      </c>
      <c r="U385" s="1">
        <f t="shared" si="22"/>
        <v>7</v>
      </c>
      <c r="X385" s="3">
        <f t="shared" si="25"/>
        <v>5</v>
      </c>
      <c r="AA385" s="1">
        <f>$X385*IF(SUMIFS(dbP!$X:$X,dbP!$Q:$Q,$Q385,dbP!$O:$O,Items!$E$17)=0,0,SUMIFS(dbP!$Y:$Y,dbP!$Q:$Q,$Q385,dbP!$O:$O,Items!$E$17)/SUMIFS(dbP!$X:$X,dbP!$Q:$Q,$Q385,dbP!$O:$O,Items!$E$17))</f>
        <v>7106.6666666666661</v>
      </c>
      <c r="AB385" s="1">
        <f>$X385*IF(SUMIFS(dbP!$X:$X,dbP!$Q:$Q,$Q385,dbP!$O:$O,Items!$E$17)=0,0,SUMIFS(dbP!$Z:$Z,dbP!$Q:$Q,$Q385,dbP!$O:$O,Items!$E$17)/SUMIFS(dbP!$X:$X,dbP!$Q:$Q,$Q385,dbP!$O:$O,Items!$E$17))</f>
        <v>1184.4444444444443</v>
      </c>
      <c r="AE385" s="31">
        <f>IF(OR(AE384=0,AE384=MAX(Items!$AC:$AC)),1,AE384+1)</f>
        <v>35</v>
      </c>
    </row>
    <row r="386" spans="1:31" x14ac:dyDescent="0.3">
      <c r="A386" s="41">
        <f>ROW()</f>
        <v>386</v>
      </c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I386" s="1" t="str">
        <f>IF(OR(U386=0,SUMIFS(Lists!$A:$A,Lists!$I:$I,$U386)=0),0,INDEX(Lists!$H:$H,SUMIFS(Lists!$A:$A,Lists!$I:$I,$U386)))</f>
        <v>Продукт-7</v>
      </c>
      <c r="O386" s="1" t="str">
        <f>IF(OR($AE386=0,SUMIFS(Items!$A:$A,Items!$AC:$AC,$AE386)=0),0,INDEX(Items!U:U,SUMIFS(Items!$A:$A,Items!$AC:$AC,$AE386)))</f>
        <v>Себестоимость продаж</v>
      </c>
      <c r="P386" s="1" t="str">
        <f>IF(OR($AE386=0,SUMIFS(Items!$A:$A,Items!$AC:$AC,$AE386)=0),0,INDEX(Items!V:V,SUMIFS(Items!$A:$A,Items!$AC:$AC,$AE386)))</f>
        <v>Затраты этапа-3 бизнес-процесса</v>
      </c>
      <c r="Q386" s="1" t="str">
        <f>IF(OR($AE386=0,SUMIFS(Items!$A:$A,Items!$AC:$AC,$AE386)=0),0,INDEX(Items!W:W,SUMIFS(Items!$A:$A,Items!$AC:$AC,$AE386)))</f>
        <v>Производственные затраты-25</v>
      </c>
      <c r="U386" s="1">
        <f t="shared" si="22"/>
        <v>7</v>
      </c>
      <c r="X386" s="3">
        <f t="shared" si="25"/>
        <v>10</v>
      </c>
      <c r="AA386" s="1">
        <f>$X386*IF(SUMIFS(dbP!$X:$X,dbP!$Q:$Q,$Q386,dbP!$O:$O,Items!$E$17)=0,0,SUMIFS(dbP!$Y:$Y,dbP!$Q:$Q,$Q386,dbP!$O:$O,Items!$E$17)/SUMIFS(dbP!$X:$X,dbP!$Q:$Q,$Q386,dbP!$O:$O,Items!$E$17))</f>
        <v>25833.962264150941</v>
      </c>
      <c r="AB386" s="1">
        <f>$X386*IF(SUMIFS(dbP!$X:$X,dbP!$Q:$Q,$Q386,dbP!$O:$O,Items!$E$17)=0,0,SUMIFS(dbP!$Z:$Z,dbP!$Q:$Q,$Q386,dbP!$O:$O,Items!$E$17)/SUMIFS(dbP!$X:$X,dbP!$Q:$Q,$Q386,dbP!$O:$O,Items!$E$17))</f>
        <v>4305.6603773584911</v>
      </c>
      <c r="AE386" s="31">
        <f>IF(OR(AE385=0,AE385=MAX(Items!$AC:$AC)),1,AE385+1)</f>
        <v>36</v>
      </c>
    </row>
    <row r="387" spans="1:31" x14ac:dyDescent="0.3">
      <c r="A387" s="41">
        <f>ROW()</f>
        <v>387</v>
      </c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I387" s="1" t="str">
        <f>IF(OR(U387=0,SUMIFS(Lists!$A:$A,Lists!$I:$I,$U387)=0),0,INDEX(Lists!$H:$H,SUMIFS(Lists!$A:$A,Lists!$I:$I,$U387)))</f>
        <v>Продукт-7</v>
      </c>
      <c r="O387" s="1" t="str">
        <f>IF(OR($AE387=0,SUMIFS(Items!$A:$A,Items!$AC:$AC,$AE387)=0),0,INDEX(Items!U:U,SUMIFS(Items!$A:$A,Items!$AC:$AC,$AE387)))</f>
        <v>Себестоимость продаж</v>
      </c>
      <c r="P387" s="1" t="str">
        <f>IF(OR($AE387=0,SUMIFS(Items!$A:$A,Items!$AC:$AC,$AE387)=0),0,INDEX(Items!V:V,SUMIFS(Items!$A:$A,Items!$AC:$AC,$AE387)))</f>
        <v>Затраты этапа-3 бизнес-процесса</v>
      </c>
      <c r="Q387" s="1" t="str">
        <f>IF(OR($AE387=0,SUMIFS(Items!$A:$A,Items!$AC:$AC,$AE387)=0),0,INDEX(Items!W:W,SUMIFS(Items!$A:$A,Items!$AC:$AC,$AE387)))</f>
        <v>Производственные затраты-26</v>
      </c>
      <c r="U387" s="1">
        <f t="shared" si="22"/>
        <v>7</v>
      </c>
      <c r="X387" s="3">
        <f t="shared" si="25"/>
        <v>6</v>
      </c>
      <c r="AA387" s="1">
        <f>$X387*IF(SUMIFS(dbP!$X:$X,dbP!$Q:$Q,$Q387,dbP!$O:$O,Items!$E$17)=0,0,SUMIFS(dbP!$Y:$Y,dbP!$Q:$Q,$Q387,dbP!$O:$O,Items!$E$17)/SUMIFS(dbP!$X:$X,dbP!$Q:$Q,$Q387,dbP!$O:$O,Items!$E$17))</f>
        <v>5321.7584705882364</v>
      </c>
      <c r="AB387" s="1">
        <f>$X387*IF(SUMIFS(dbP!$X:$X,dbP!$Q:$Q,$Q387,dbP!$O:$O,Items!$E$17)=0,0,SUMIFS(dbP!$Z:$Z,dbP!$Q:$Q,$Q387,dbP!$O:$O,Items!$E$17)/SUMIFS(dbP!$X:$X,dbP!$Q:$Q,$Q387,dbP!$O:$O,Items!$E$17))</f>
        <v>886.95974509803932</v>
      </c>
      <c r="AE387" s="31">
        <f>IF(OR(AE386=0,AE386=MAX(Items!$AC:$AC)),1,AE386+1)</f>
        <v>37</v>
      </c>
    </row>
    <row r="388" spans="1:31" x14ac:dyDescent="0.3">
      <c r="A388" s="41">
        <f>ROW()</f>
        <v>388</v>
      </c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I388" s="1" t="str">
        <f>IF(OR(U388=0,SUMIFS(Lists!$A:$A,Lists!$I:$I,$U388)=0),0,INDEX(Lists!$H:$H,SUMIFS(Lists!$A:$A,Lists!$I:$I,$U388)))</f>
        <v>Продукт-7</v>
      </c>
      <c r="O388" s="1" t="str">
        <f>IF(OR($AE388=0,SUMIFS(Items!$A:$A,Items!$AC:$AC,$AE388)=0),0,INDEX(Items!U:U,SUMIFS(Items!$A:$A,Items!$AC:$AC,$AE388)))</f>
        <v>Себестоимость продаж</v>
      </c>
      <c r="P388" s="1" t="str">
        <f>IF(OR($AE388=0,SUMIFS(Items!$A:$A,Items!$AC:$AC,$AE388)=0),0,INDEX(Items!V:V,SUMIFS(Items!$A:$A,Items!$AC:$AC,$AE388)))</f>
        <v>Затраты этапа-3 бизнес-процесса</v>
      </c>
      <c r="Q388" s="1" t="str">
        <f>IF(OR($AE388=0,SUMIFS(Items!$A:$A,Items!$AC:$AC,$AE388)=0),0,INDEX(Items!W:W,SUMIFS(Items!$A:$A,Items!$AC:$AC,$AE388)))</f>
        <v>Производственные затраты-27</v>
      </c>
      <c r="U388" s="1">
        <f t="shared" ref="U388:U451" si="26">IF(AE388=1,U387+1,U387)</f>
        <v>7</v>
      </c>
      <c r="X388" s="3">
        <f t="shared" si="25"/>
        <v>92</v>
      </c>
      <c r="AA388" s="1">
        <f>$X388*IF(SUMIFS(dbP!$X:$X,dbP!$Q:$Q,$Q388,dbP!$O:$O,Items!$E$17)=0,0,SUMIFS(dbP!$Y:$Y,dbP!$Q:$Q,$Q388,dbP!$O:$O,Items!$E$17)/SUMIFS(dbP!$X:$X,dbP!$Q:$Q,$Q388,dbP!$O:$O,Items!$E$17))</f>
        <v>90864.915783251228</v>
      </c>
      <c r="AB388" s="1">
        <f>$X388*IF(SUMIFS(dbP!$X:$X,dbP!$Q:$Q,$Q388,dbP!$O:$O,Items!$E$17)=0,0,SUMIFS(dbP!$Z:$Z,dbP!$Q:$Q,$Q388,dbP!$O:$O,Items!$E$17)/SUMIFS(dbP!$X:$X,dbP!$Q:$Q,$Q388,dbP!$O:$O,Items!$E$17))</f>
        <v>15144.152630541872</v>
      </c>
      <c r="AE388" s="31">
        <f>IF(OR(AE387=0,AE387=MAX(Items!$AC:$AC)),1,AE387+1)</f>
        <v>38</v>
      </c>
    </row>
    <row r="389" spans="1:31" x14ac:dyDescent="0.3">
      <c r="A389" s="41">
        <f>ROW()</f>
        <v>389</v>
      </c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I389" s="1" t="str">
        <f>IF(OR(U389=0,SUMIFS(Lists!$A:$A,Lists!$I:$I,$U389)=0),0,INDEX(Lists!$H:$H,SUMIFS(Lists!$A:$A,Lists!$I:$I,$U389)))</f>
        <v>Продукт-7</v>
      </c>
      <c r="O389" s="1" t="str">
        <f>IF(OR($AE389=0,SUMIFS(Items!$A:$A,Items!$AC:$AC,$AE389)=0),0,INDEX(Items!U:U,SUMIFS(Items!$A:$A,Items!$AC:$AC,$AE389)))</f>
        <v>Себестоимость продаж</v>
      </c>
      <c r="P389" s="1" t="str">
        <f>IF(OR($AE389=0,SUMIFS(Items!$A:$A,Items!$AC:$AC,$AE389)=0),0,INDEX(Items!V:V,SUMIFS(Items!$A:$A,Items!$AC:$AC,$AE389)))</f>
        <v>Затраты этапа-4 бизнес-процесса</v>
      </c>
      <c r="Q389" s="1" t="str">
        <f>IF(OR($AE389=0,SUMIFS(Items!$A:$A,Items!$AC:$AC,$AE389)=0),0,INDEX(Items!W:W,SUMIFS(Items!$A:$A,Items!$AC:$AC,$AE389)))</f>
        <v>Производственные затраты-28</v>
      </c>
      <c r="U389" s="1">
        <f t="shared" si="26"/>
        <v>7</v>
      </c>
      <c r="X389" s="3">
        <f t="shared" si="25"/>
        <v>7</v>
      </c>
      <c r="AA389" s="1">
        <f>$X389*IF(SUMIFS(dbP!$X:$X,dbP!$Q:$Q,$Q389,dbP!$O:$O,Items!$E$17)=0,0,SUMIFS(dbP!$Y:$Y,dbP!$Q:$Q,$Q389,dbP!$O:$O,Items!$E$17)/SUMIFS(dbP!$X:$X,dbP!$Q:$Q,$Q389,dbP!$O:$O,Items!$E$17))</f>
        <v>27158.819896551722</v>
      </c>
      <c r="AB389" s="1">
        <f>$X389*IF(SUMIFS(dbP!$X:$X,dbP!$Q:$Q,$Q389,dbP!$O:$O,Items!$E$17)=0,0,SUMIFS(dbP!$Z:$Z,dbP!$Q:$Q,$Q389,dbP!$O:$O,Items!$E$17)/SUMIFS(dbP!$X:$X,dbP!$Q:$Q,$Q389,dbP!$O:$O,Items!$E$17))</f>
        <v>4526.469982758621</v>
      </c>
      <c r="AE389" s="31">
        <f>IF(OR(AE388=0,AE388=MAX(Items!$AC:$AC)),1,AE388+1)</f>
        <v>39</v>
      </c>
    </row>
    <row r="390" spans="1:31" x14ac:dyDescent="0.3">
      <c r="A390" s="41">
        <f>ROW()</f>
        <v>390</v>
      </c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I390" s="1" t="str">
        <f>IF(OR(U390=0,SUMIFS(Lists!$A:$A,Lists!$I:$I,$U390)=0),0,INDEX(Lists!$H:$H,SUMIFS(Lists!$A:$A,Lists!$I:$I,$U390)))</f>
        <v>Продукт-7</v>
      </c>
      <c r="O390" s="1" t="str">
        <f>IF(OR($AE390=0,SUMIFS(Items!$A:$A,Items!$AC:$AC,$AE390)=0),0,INDEX(Items!U:U,SUMIFS(Items!$A:$A,Items!$AC:$AC,$AE390)))</f>
        <v>Себестоимость продаж</v>
      </c>
      <c r="P390" s="1" t="str">
        <f>IF(OR($AE390=0,SUMIFS(Items!$A:$A,Items!$AC:$AC,$AE390)=0),0,INDEX(Items!V:V,SUMIFS(Items!$A:$A,Items!$AC:$AC,$AE390)))</f>
        <v>Затраты этапа-4 бизнес-процесса</v>
      </c>
      <c r="Q390" s="1" t="str">
        <f>IF(OR($AE390=0,SUMIFS(Items!$A:$A,Items!$AC:$AC,$AE390)=0),0,INDEX(Items!W:W,SUMIFS(Items!$A:$A,Items!$AC:$AC,$AE390)))</f>
        <v>Производственные затраты-29</v>
      </c>
      <c r="U390" s="1">
        <f t="shared" si="26"/>
        <v>7</v>
      </c>
      <c r="X390" s="3">
        <f t="shared" ref="X390:X442" si="27">X379-1</f>
        <v>6</v>
      </c>
      <c r="AA390" s="1">
        <f>$X390*IF(SUMIFS(dbP!$X:$X,dbP!$Q:$Q,$Q390,dbP!$O:$O,Items!$E$17)=0,0,SUMIFS(dbP!$Y:$Y,dbP!$Q:$Q,$Q390,dbP!$O:$O,Items!$E$17)/SUMIFS(dbP!$X:$X,dbP!$Q:$Q,$Q390,dbP!$O:$O,Items!$E$17))</f>
        <v>21969.096545454544</v>
      </c>
      <c r="AB390" s="1">
        <f>$X390*IF(SUMIFS(dbP!$X:$X,dbP!$Q:$Q,$Q390,dbP!$O:$O,Items!$E$17)=0,0,SUMIFS(dbP!$Z:$Z,dbP!$Q:$Q,$Q390,dbP!$O:$O,Items!$E$17)/SUMIFS(dbP!$X:$X,dbP!$Q:$Q,$Q390,dbP!$O:$O,Items!$E$17))</f>
        <v>3661.5160909090919</v>
      </c>
      <c r="AE390" s="31">
        <f>IF(OR(AE389=0,AE389=MAX(Items!$AC:$AC)),1,AE389+1)</f>
        <v>40</v>
      </c>
    </row>
    <row r="391" spans="1:31" x14ac:dyDescent="0.3">
      <c r="A391" s="41">
        <f>ROW()</f>
        <v>391</v>
      </c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I391" s="1" t="str">
        <f>IF(OR(U391=0,SUMIFS(Lists!$A:$A,Lists!$I:$I,$U391)=0),0,INDEX(Lists!$H:$H,SUMIFS(Lists!$A:$A,Lists!$I:$I,$U391)))</f>
        <v>Продукт-7</v>
      </c>
      <c r="O391" s="1" t="str">
        <f>IF(OR($AE391=0,SUMIFS(Items!$A:$A,Items!$AC:$AC,$AE391)=0),0,INDEX(Items!U:U,SUMIFS(Items!$A:$A,Items!$AC:$AC,$AE391)))</f>
        <v>Себестоимость продаж</v>
      </c>
      <c r="P391" s="1" t="str">
        <f>IF(OR($AE391=0,SUMIFS(Items!$A:$A,Items!$AC:$AC,$AE391)=0),0,INDEX(Items!V:V,SUMIFS(Items!$A:$A,Items!$AC:$AC,$AE391)))</f>
        <v>Затраты этапа-4 бизнес-процесса</v>
      </c>
      <c r="Q391" s="1" t="str">
        <f>IF(OR($AE391=0,SUMIFS(Items!$A:$A,Items!$AC:$AC,$AE391)=0),0,INDEX(Items!W:W,SUMIFS(Items!$A:$A,Items!$AC:$AC,$AE391)))</f>
        <v>Производственные затраты-30</v>
      </c>
      <c r="U391" s="1">
        <f t="shared" si="26"/>
        <v>7</v>
      </c>
      <c r="X391" s="3">
        <f t="shared" si="27"/>
        <v>3</v>
      </c>
      <c r="AA391" s="1">
        <f>$X391*IF(SUMIFS(dbP!$X:$X,dbP!$Q:$Q,$Q391,dbP!$O:$O,Items!$E$17)=0,0,SUMIFS(dbP!$Y:$Y,dbP!$Q:$Q,$Q391,dbP!$O:$O,Items!$E$17)/SUMIFS(dbP!$X:$X,dbP!$Q:$Q,$Q391,dbP!$O:$O,Items!$E$17))</f>
        <v>3176.755786008122</v>
      </c>
      <c r="AB391" s="1">
        <f>$X391*IF(SUMIFS(dbP!$X:$X,dbP!$Q:$Q,$Q391,dbP!$O:$O,Items!$E$17)=0,0,SUMIFS(dbP!$Z:$Z,dbP!$Q:$Q,$Q391,dbP!$O:$O,Items!$E$17)/SUMIFS(dbP!$X:$X,dbP!$Q:$Q,$Q391,dbP!$O:$O,Items!$E$17))</f>
        <v>529.45929766802033</v>
      </c>
      <c r="AE391" s="31">
        <f>IF(OR(AE390=0,AE390=MAX(Items!$AC:$AC)),1,AE390+1)</f>
        <v>41</v>
      </c>
    </row>
    <row r="392" spans="1:31" x14ac:dyDescent="0.3">
      <c r="A392" s="41">
        <f>ROW()</f>
        <v>392</v>
      </c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I392" s="1" t="str">
        <f>IF(OR(U392=0,SUMIFS(Lists!$A:$A,Lists!$I:$I,$U392)=0),0,INDEX(Lists!$H:$H,SUMIFS(Lists!$A:$A,Lists!$I:$I,$U392)))</f>
        <v>Продукт-7</v>
      </c>
      <c r="O392" s="1" t="str">
        <f>IF(OR($AE392=0,SUMIFS(Items!$A:$A,Items!$AC:$AC,$AE392)=0),0,INDEX(Items!U:U,SUMIFS(Items!$A:$A,Items!$AC:$AC,$AE392)))</f>
        <v>Себестоимость продаж</v>
      </c>
      <c r="P392" s="1" t="str">
        <f>IF(OR($AE392=0,SUMIFS(Items!$A:$A,Items!$AC:$AC,$AE392)=0),0,INDEX(Items!V:V,SUMIFS(Items!$A:$A,Items!$AC:$AC,$AE392)))</f>
        <v>Затраты этапа-4 бизнес-процесса</v>
      </c>
      <c r="Q392" s="1" t="str">
        <f>IF(OR($AE392=0,SUMIFS(Items!$A:$A,Items!$AC:$AC,$AE392)=0),0,INDEX(Items!W:W,SUMIFS(Items!$A:$A,Items!$AC:$AC,$AE392)))</f>
        <v>Производственные затраты-31</v>
      </c>
      <c r="U392" s="1">
        <f t="shared" si="26"/>
        <v>7</v>
      </c>
      <c r="X392" s="3">
        <f t="shared" si="27"/>
        <v>1</v>
      </c>
      <c r="AA392" s="1">
        <f>$X392*IF(SUMIFS(dbP!$X:$X,dbP!$Q:$Q,$Q392,dbP!$O:$O,Items!$E$17)=0,0,SUMIFS(dbP!$Y:$Y,dbP!$Q:$Q,$Q392,dbP!$O:$O,Items!$E$17)/SUMIFS(dbP!$X:$X,dbP!$Q:$Q,$Q392,dbP!$O:$O,Items!$E$17))</f>
        <v>1829.3506960535433</v>
      </c>
      <c r="AB392" s="1">
        <f>$X392*IF(SUMIFS(dbP!$X:$X,dbP!$Q:$Q,$Q392,dbP!$O:$O,Items!$E$17)=0,0,SUMIFS(dbP!$Z:$Z,dbP!$Q:$Q,$Q392,dbP!$O:$O,Items!$E$17)/SUMIFS(dbP!$X:$X,dbP!$Q:$Q,$Q392,dbP!$O:$O,Items!$E$17))</f>
        <v>304.89178267559055</v>
      </c>
      <c r="AE392" s="31">
        <f>IF(OR(AE391=0,AE391=MAX(Items!$AC:$AC)),1,AE391+1)</f>
        <v>42</v>
      </c>
    </row>
    <row r="393" spans="1:31" x14ac:dyDescent="0.3">
      <c r="A393" s="41">
        <f>ROW()</f>
        <v>393</v>
      </c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I393" s="1" t="str">
        <f>IF(OR(U393=0,SUMIFS(Lists!$A:$A,Lists!$I:$I,$U393)=0),0,INDEX(Lists!$H:$H,SUMIFS(Lists!$A:$A,Lists!$I:$I,$U393)))</f>
        <v>Продукт-7</v>
      </c>
      <c r="O393" s="1" t="str">
        <f>IF(OR($AE393=0,SUMIFS(Items!$A:$A,Items!$AC:$AC,$AE393)=0),0,INDEX(Items!U:U,SUMIFS(Items!$A:$A,Items!$AC:$AC,$AE393)))</f>
        <v>Себестоимость продаж</v>
      </c>
      <c r="P393" s="1" t="str">
        <f>IF(OR($AE393=0,SUMIFS(Items!$A:$A,Items!$AC:$AC,$AE393)=0),0,INDEX(Items!V:V,SUMIFS(Items!$A:$A,Items!$AC:$AC,$AE393)))</f>
        <v>Затраты этапа-4 бизнес-процесса</v>
      </c>
      <c r="Q393" s="1" t="str">
        <f>IF(OR($AE393=0,SUMIFS(Items!$A:$A,Items!$AC:$AC,$AE393)=0),0,INDEX(Items!W:W,SUMIFS(Items!$A:$A,Items!$AC:$AC,$AE393)))</f>
        <v>Производственные затраты-32</v>
      </c>
      <c r="U393" s="1">
        <f t="shared" si="26"/>
        <v>7</v>
      </c>
      <c r="X393" s="3">
        <f t="shared" si="27"/>
        <v>5</v>
      </c>
      <c r="AA393" s="1">
        <f>$X393*IF(SUMIFS(dbP!$X:$X,dbP!$Q:$Q,$Q393,dbP!$O:$O,Items!$E$17)=0,0,SUMIFS(dbP!$Y:$Y,dbP!$Q:$Q,$Q393,dbP!$O:$O,Items!$E$17)/SUMIFS(dbP!$X:$X,dbP!$Q:$Q,$Q393,dbP!$O:$O,Items!$E$17))</f>
        <v>21915.32593065</v>
      </c>
      <c r="AB393" s="1">
        <f>$X393*IF(SUMIFS(dbP!$X:$X,dbP!$Q:$Q,$Q393,dbP!$O:$O,Items!$E$17)=0,0,SUMIFS(dbP!$Z:$Z,dbP!$Q:$Q,$Q393,dbP!$O:$O,Items!$E$17)/SUMIFS(dbP!$X:$X,dbP!$Q:$Q,$Q393,dbP!$O:$O,Items!$E$17))</f>
        <v>3652.5543217750001</v>
      </c>
      <c r="AE393" s="31">
        <f>IF(OR(AE392=0,AE392=MAX(Items!$AC:$AC)),1,AE392+1)</f>
        <v>43</v>
      </c>
    </row>
    <row r="394" spans="1:31" x14ac:dyDescent="0.3">
      <c r="A394" s="41">
        <f>ROW()</f>
        <v>394</v>
      </c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I394" s="1" t="str">
        <f>IF(OR(U394=0,SUMIFS(Lists!$A:$A,Lists!$I:$I,$U394)=0),0,INDEX(Lists!$H:$H,SUMIFS(Lists!$A:$A,Lists!$I:$I,$U394)))</f>
        <v>Продукт-7</v>
      </c>
      <c r="O394" s="1" t="str">
        <f>IF(OR($AE394=0,SUMIFS(Items!$A:$A,Items!$AC:$AC,$AE394)=0),0,INDEX(Items!U:U,SUMIFS(Items!$A:$A,Items!$AC:$AC,$AE394)))</f>
        <v>Себестоимость продаж</v>
      </c>
      <c r="P394" s="1" t="str">
        <f>IF(OR($AE394=0,SUMIFS(Items!$A:$A,Items!$AC:$AC,$AE394)=0),0,INDEX(Items!V:V,SUMIFS(Items!$A:$A,Items!$AC:$AC,$AE394)))</f>
        <v>Затраты этапа-4 бизнес-процесса</v>
      </c>
      <c r="Q394" s="1" t="str">
        <f>IF(OR($AE394=0,SUMIFS(Items!$A:$A,Items!$AC:$AC,$AE394)=0),0,INDEX(Items!W:W,SUMIFS(Items!$A:$A,Items!$AC:$AC,$AE394)))</f>
        <v>Производственные затраты-33</v>
      </c>
      <c r="U394" s="1">
        <f t="shared" si="26"/>
        <v>7</v>
      </c>
      <c r="X394" s="3">
        <f t="shared" si="27"/>
        <v>3</v>
      </c>
      <c r="AA394" s="1">
        <f>$X394*IF(SUMIFS(dbP!$X:$X,dbP!$Q:$Q,$Q394,dbP!$O:$O,Items!$E$17)=0,0,SUMIFS(dbP!$Y:$Y,dbP!$Q:$Q,$Q394,dbP!$O:$O,Items!$E$17)/SUMIFS(dbP!$X:$X,dbP!$Q:$Q,$Q394,dbP!$O:$O,Items!$E$17))</f>
        <v>4680.9438840297535</v>
      </c>
      <c r="AB394" s="1">
        <f>$X394*IF(SUMIFS(dbP!$X:$X,dbP!$Q:$Q,$Q394,dbP!$O:$O,Items!$E$17)=0,0,SUMIFS(dbP!$Z:$Z,dbP!$Q:$Q,$Q394,dbP!$O:$O,Items!$E$17)/SUMIFS(dbP!$X:$X,dbP!$Q:$Q,$Q394,dbP!$O:$O,Items!$E$17))</f>
        <v>780.15731400495883</v>
      </c>
      <c r="AE394" s="31">
        <f>IF(OR(AE393=0,AE393=MAX(Items!$AC:$AC)),1,AE393+1)</f>
        <v>44</v>
      </c>
    </row>
    <row r="395" spans="1:31" x14ac:dyDescent="0.3">
      <c r="A395" s="41">
        <f>ROW()</f>
        <v>395</v>
      </c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I395" s="1" t="str">
        <f>IF(OR(U395=0,SUMIFS(Lists!$A:$A,Lists!$I:$I,$U395)=0),0,INDEX(Lists!$H:$H,SUMIFS(Lists!$A:$A,Lists!$I:$I,$U395)))</f>
        <v>Продукт-7</v>
      </c>
      <c r="O395" s="1" t="str">
        <f>IF(OR($AE395=0,SUMIFS(Items!$A:$A,Items!$AC:$AC,$AE395)=0),0,INDEX(Items!U:U,SUMIFS(Items!$A:$A,Items!$AC:$AC,$AE395)))</f>
        <v>Себестоимость продаж</v>
      </c>
      <c r="P395" s="1" t="str">
        <f>IF(OR($AE395=0,SUMIFS(Items!$A:$A,Items!$AC:$AC,$AE395)=0),0,INDEX(Items!V:V,SUMIFS(Items!$A:$A,Items!$AC:$AC,$AE395)))</f>
        <v>Затраты этапа-4 бизнес-процесса</v>
      </c>
      <c r="Q395" s="1" t="str">
        <f>IF(OR($AE395=0,SUMIFS(Items!$A:$A,Items!$AC:$AC,$AE395)=0),0,INDEX(Items!W:W,SUMIFS(Items!$A:$A,Items!$AC:$AC,$AE395)))</f>
        <v>Производственные затраты-34</v>
      </c>
      <c r="U395" s="1">
        <f t="shared" si="26"/>
        <v>7</v>
      </c>
      <c r="X395" s="3">
        <f t="shared" si="27"/>
        <v>1</v>
      </c>
      <c r="AA395" s="1">
        <f>$X395*IF(SUMIFS(dbP!$X:$X,dbP!$Q:$Q,$Q395,dbP!$O:$O,Items!$E$17)=0,0,SUMIFS(dbP!$Y:$Y,dbP!$Q:$Q,$Q395,dbP!$O:$O,Items!$E$17)/SUMIFS(dbP!$X:$X,dbP!$Q:$Q,$Q395,dbP!$O:$O,Items!$E$17))</f>
        <v>566.87108013937279</v>
      </c>
      <c r="AB395" s="1">
        <f>$X395*IF(SUMIFS(dbP!$X:$X,dbP!$Q:$Q,$Q395,dbP!$O:$O,Items!$E$17)=0,0,SUMIFS(dbP!$Z:$Z,dbP!$Q:$Q,$Q395,dbP!$O:$O,Items!$E$17)/SUMIFS(dbP!$X:$X,dbP!$Q:$Q,$Q395,dbP!$O:$O,Items!$E$17))</f>
        <v>94.478513356562132</v>
      </c>
      <c r="AE395" s="31">
        <f>IF(OR(AE394=0,AE394=MAX(Items!$AC:$AC)),1,AE394+1)</f>
        <v>45</v>
      </c>
    </row>
    <row r="396" spans="1:31" x14ac:dyDescent="0.3">
      <c r="A396" s="41">
        <f>ROW()</f>
        <v>396</v>
      </c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I396" s="1" t="str">
        <f>IF(OR(U396=0,SUMIFS(Lists!$A:$A,Lists!$I:$I,$U396)=0),0,INDEX(Lists!$H:$H,SUMIFS(Lists!$A:$A,Lists!$I:$I,$U396)))</f>
        <v>Продукт-7</v>
      </c>
      <c r="O396" s="1" t="str">
        <f>IF(OR($AE396=0,SUMIFS(Items!$A:$A,Items!$AC:$AC,$AE396)=0),0,INDEX(Items!U:U,SUMIFS(Items!$A:$A,Items!$AC:$AC,$AE396)))</f>
        <v>Себестоимость продаж</v>
      </c>
      <c r="P396" s="1" t="str">
        <f>IF(OR($AE396=0,SUMIFS(Items!$A:$A,Items!$AC:$AC,$AE396)=0),0,INDEX(Items!V:V,SUMIFS(Items!$A:$A,Items!$AC:$AC,$AE396)))</f>
        <v>Затраты этапа-4 бизнес-процесса</v>
      </c>
      <c r="Q396" s="1" t="str">
        <f>IF(OR($AE396=0,SUMIFS(Items!$A:$A,Items!$AC:$AC,$AE396)=0),0,INDEX(Items!W:W,SUMIFS(Items!$A:$A,Items!$AC:$AC,$AE396)))</f>
        <v>Производственные затраты-35</v>
      </c>
      <c r="U396" s="1">
        <f t="shared" si="26"/>
        <v>7</v>
      </c>
      <c r="X396" s="3">
        <f t="shared" si="27"/>
        <v>4</v>
      </c>
      <c r="AA396" s="1">
        <f>$X396*IF(SUMIFS(dbP!$X:$X,dbP!$Q:$Q,$Q396,dbP!$O:$O,Items!$E$17)=0,0,SUMIFS(dbP!$Y:$Y,dbP!$Q:$Q,$Q396,dbP!$O:$O,Items!$E$17)/SUMIFS(dbP!$X:$X,dbP!$Q:$Q,$Q396,dbP!$O:$O,Items!$E$17))</f>
        <v>11512.8</v>
      </c>
      <c r="AB396" s="1">
        <f>$X396*IF(SUMIFS(dbP!$X:$X,dbP!$Q:$Q,$Q396,dbP!$O:$O,Items!$E$17)=0,0,SUMIFS(dbP!$Z:$Z,dbP!$Q:$Q,$Q396,dbP!$O:$O,Items!$E$17)/SUMIFS(dbP!$X:$X,dbP!$Q:$Q,$Q396,dbP!$O:$O,Items!$E$17))</f>
        <v>1918.8</v>
      </c>
      <c r="AE396" s="31">
        <f>IF(OR(AE395=0,AE395=MAX(Items!$AC:$AC)),1,AE395+1)</f>
        <v>46</v>
      </c>
    </row>
    <row r="397" spans="1:31" x14ac:dyDescent="0.3">
      <c r="A397" s="41">
        <f>ROW()</f>
        <v>397</v>
      </c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I397" s="1" t="str">
        <f>IF(OR(U397=0,SUMIFS(Lists!$A:$A,Lists!$I:$I,$U397)=0),0,INDEX(Lists!$H:$H,SUMIFS(Lists!$A:$A,Lists!$I:$I,$U397)))</f>
        <v>Продукт-7</v>
      </c>
      <c r="O397" s="1" t="str">
        <f>IF(OR($AE397=0,SUMIFS(Items!$A:$A,Items!$AC:$AC,$AE397)=0),0,INDEX(Items!U:U,SUMIFS(Items!$A:$A,Items!$AC:$AC,$AE397)))</f>
        <v>Себестоимость продаж</v>
      </c>
      <c r="P397" s="1" t="str">
        <f>IF(OR($AE397=0,SUMIFS(Items!$A:$A,Items!$AC:$AC,$AE397)=0),0,INDEX(Items!V:V,SUMIFS(Items!$A:$A,Items!$AC:$AC,$AE397)))</f>
        <v>Затраты этапа-4 бизнес-процесса</v>
      </c>
      <c r="Q397" s="1" t="str">
        <f>IF(OR($AE397=0,SUMIFS(Items!$A:$A,Items!$AC:$AC,$AE397)=0),0,INDEX(Items!W:W,SUMIFS(Items!$A:$A,Items!$AC:$AC,$AE397)))</f>
        <v>Производственные затраты-36</v>
      </c>
      <c r="U397" s="1">
        <f t="shared" si="26"/>
        <v>7</v>
      </c>
      <c r="X397" s="3">
        <f t="shared" si="27"/>
        <v>9</v>
      </c>
      <c r="AA397" s="1">
        <f>$X397*IF(SUMIFS(dbP!$X:$X,dbP!$Q:$Q,$Q397,dbP!$O:$O,Items!$E$17)=0,0,SUMIFS(dbP!$Y:$Y,dbP!$Q:$Q,$Q397,dbP!$O:$O,Items!$E$17)/SUMIFS(dbP!$X:$X,dbP!$Q:$Q,$Q397,dbP!$O:$O,Items!$E$17))</f>
        <v>28598.196226415093</v>
      </c>
      <c r="AB397" s="1">
        <f>$X397*IF(SUMIFS(dbP!$X:$X,dbP!$Q:$Q,$Q397,dbP!$O:$O,Items!$E$17)=0,0,SUMIFS(dbP!$Z:$Z,dbP!$Q:$Q,$Q397,dbP!$O:$O,Items!$E$17)/SUMIFS(dbP!$X:$X,dbP!$Q:$Q,$Q397,dbP!$O:$O,Items!$E$17))</f>
        <v>4766.3660377358483</v>
      </c>
      <c r="AE397" s="31">
        <f>IF(OR(AE396=0,AE396=MAX(Items!$AC:$AC)),1,AE396+1)</f>
        <v>47</v>
      </c>
    </row>
    <row r="398" spans="1:31" x14ac:dyDescent="0.3">
      <c r="A398" s="41">
        <f>ROW()</f>
        <v>398</v>
      </c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I398" s="1" t="str">
        <f>IF(OR(U398=0,SUMIFS(Lists!$A:$A,Lists!$I:$I,$U398)=0),0,INDEX(Lists!$H:$H,SUMIFS(Lists!$A:$A,Lists!$I:$I,$U398)))</f>
        <v>Продукт-7</v>
      </c>
      <c r="O398" s="1" t="str">
        <f>IF(OR($AE398=0,SUMIFS(Items!$A:$A,Items!$AC:$AC,$AE398)=0),0,INDEX(Items!U:U,SUMIFS(Items!$A:$A,Items!$AC:$AC,$AE398)))</f>
        <v>Себестоимость продаж</v>
      </c>
      <c r="P398" s="1" t="str">
        <f>IF(OR($AE398=0,SUMIFS(Items!$A:$A,Items!$AC:$AC,$AE398)=0),0,INDEX(Items!V:V,SUMIFS(Items!$A:$A,Items!$AC:$AC,$AE398)))</f>
        <v>Затраты этапа-4 бизнес-процесса</v>
      </c>
      <c r="Q398" s="1" t="str">
        <f>IF(OR($AE398=0,SUMIFS(Items!$A:$A,Items!$AC:$AC,$AE398)=0),0,INDEX(Items!W:W,SUMIFS(Items!$A:$A,Items!$AC:$AC,$AE398)))</f>
        <v>Производственные затраты-37</v>
      </c>
      <c r="U398" s="1">
        <f t="shared" si="26"/>
        <v>7</v>
      </c>
      <c r="X398" s="3">
        <f t="shared" si="27"/>
        <v>5</v>
      </c>
      <c r="AA398" s="1">
        <f>$X398*IF(SUMIFS(dbP!$X:$X,dbP!$Q:$Q,$Q398,dbP!$O:$O,Items!$E$17)=0,0,SUMIFS(dbP!$Y:$Y,dbP!$Q:$Q,$Q398,dbP!$O:$O,Items!$E$17)/SUMIFS(dbP!$X:$X,dbP!$Q:$Q,$Q398,dbP!$O:$O,Items!$E$17))</f>
        <v>3925.3606829268297</v>
      </c>
      <c r="AB398" s="1">
        <f>$X398*IF(SUMIFS(dbP!$X:$X,dbP!$Q:$Q,$Q398,dbP!$O:$O,Items!$E$17)=0,0,SUMIFS(dbP!$Z:$Z,dbP!$Q:$Q,$Q398,dbP!$O:$O,Items!$E$17)/SUMIFS(dbP!$X:$X,dbP!$Q:$Q,$Q398,dbP!$O:$O,Items!$E$17))</f>
        <v>654.22678048780494</v>
      </c>
      <c r="AE398" s="31">
        <f>IF(OR(AE397=0,AE397=MAX(Items!$AC:$AC)),1,AE397+1)</f>
        <v>48</v>
      </c>
    </row>
    <row r="399" spans="1:31" x14ac:dyDescent="0.3">
      <c r="A399" s="41">
        <f>ROW()</f>
        <v>399</v>
      </c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I399" s="1" t="str">
        <f>IF(OR(U399=0,SUMIFS(Lists!$A:$A,Lists!$I:$I,$U399)=0),0,INDEX(Lists!$H:$H,SUMIFS(Lists!$A:$A,Lists!$I:$I,$U399)))</f>
        <v>Продукт-7</v>
      </c>
      <c r="O399" s="1" t="str">
        <f>IF(OR($AE399=0,SUMIFS(Items!$A:$A,Items!$AC:$AC,$AE399)=0),0,INDEX(Items!U:U,SUMIFS(Items!$A:$A,Items!$AC:$AC,$AE399)))</f>
        <v>Себестоимость продаж</v>
      </c>
      <c r="P399" s="1" t="str">
        <f>IF(OR($AE399=0,SUMIFS(Items!$A:$A,Items!$AC:$AC,$AE399)=0),0,INDEX(Items!V:V,SUMIFS(Items!$A:$A,Items!$AC:$AC,$AE399)))</f>
        <v>Затраты этапа-5 бизнес-процесса</v>
      </c>
      <c r="Q399" s="1" t="str">
        <f>IF(OR($AE399=0,SUMIFS(Items!$A:$A,Items!$AC:$AC,$AE399)=0),0,INDEX(Items!W:W,SUMIFS(Items!$A:$A,Items!$AC:$AC,$AE399)))</f>
        <v>Затраты на доставку и продажу-1</v>
      </c>
      <c r="U399" s="1">
        <f t="shared" si="26"/>
        <v>7</v>
      </c>
      <c r="X399" s="3">
        <f t="shared" si="27"/>
        <v>91</v>
      </c>
      <c r="AA399" s="1">
        <f>$X399*IF(SUMIFS(dbP!$X:$X,dbP!$Q:$Q,$Q399,dbP!$O:$O,Items!$E$17)=0,0,SUMIFS(dbP!$Y:$Y,dbP!$Q:$Q,$Q399,dbP!$O:$O,Items!$E$17)/SUMIFS(dbP!$X:$X,dbP!$Q:$Q,$Q399,dbP!$O:$O,Items!$E$17))</f>
        <v>83744.359864734302</v>
      </c>
      <c r="AB399" s="1">
        <f>$X399*IF(SUMIFS(dbP!$X:$X,dbP!$Q:$Q,$Q399,dbP!$O:$O,Items!$E$17)=0,0,SUMIFS(dbP!$Z:$Z,dbP!$Q:$Q,$Q399,dbP!$O:$O,Items!$E$17)/SUMIFS(dbP!$X:$X,dbP!$Q:$Q,$Q399,dbP!$O:$O,Items!$E$17))</f>
        <v>13957.39331078905</v>
      </c>
      <c r="AE399" s="31">
        <f>IF(OR(AE398=0,AE398=MAX(Items!$AC:$AC)),1,AE398+1)</f>
        <v>49</v>
      </c>
    </row>
    <row r="400" spans="1:31" x14ac:dyDescent="0.3">
      <c r="A400" s="41">
        <f>ROW()</f>
        <v>400</v>
      </c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I400" s="1" t="str">
        <f>IF(OR(U400=0,SUMIFS(Lists!$A:$A,Lists!$I:$I,$U400)=0),0,INDEX(Lists!$H:$H,SUMIFS(Lists!$A:$A,Lists!$I:$I,$U400)))</f>
        <v>Продукт-7</v>
      </c>
      <c r="O400" s="1" t="str">
        <f>IF(OR($AE400=0,SUMIFS(Items!$A:$A,Items!$AC:$AC,$AE400)=0),0,INDEX(Items!U:U,SUMIFS(Items!$A:$A,Items!$AC:$AC,$AE400)))</f>
        <v>Себестоимость продаж</v>
      </c>
      <c r="P400" s="1" t="str">
        <f>IF(OR($AE400=0,SUMIFS(Items!$A:$A,Items!$AC:$AC,$AE400)=0),0,INDEX(Items!V:V,SUMIFS(Items!$A:$A,Items!$AC:$AC,$AE400)))</f>
        <v>Затраты этапа-5 бизнес-процесса</v>
      </c>
      <c r="Q400" s="1" t="str">
        <f>IF(OR($AE400=0,SUMIFS(Items!$A:$A,Items!$AC:$AC,$AE400)=0),0,INDEX(Items!W:W,SUMIFS(Items!$A:$A,Items!$AC:$AC,$AE400)))</f>
        <v>Затраты на доставку и продажу-2</v>
      </c>
      <c r="U400" s="1">
        <f t="shared" si="26"/>
        <v>7</v>
      </c>
      <c r="X400" s="3">
        <f t="shared" si="27"/>
        <v>6</v>
      </c>
      <c r="AA400" s="1">
        <f>$X400*IF(SUMIFS(dbP!$X:$X,dbP!$Q:$Q,$Q400,dbP!$O:$O,Items!$E$17)=0,0,SUMIFS(dbP!$Y:$Y,dbP!$Q:$Q,$Q400,dbP!$O:$O,Items!$E$17)/SUMIFS(dbP!$X:$X,dbP!$Q:$Q,$Q400,dbP!$O:$O,Items!$E$17))</f>
        <v>18476.165595789473</v>
      </c>
      <c r="AB400" s="1">
        <f>$X400*IF(SUMIFS(dbP!$X:$X,dbP!$Q:$Q,$Q400,dbP!$O:$O,Items!$E$17)=0,0,SUMIFS(dbP!$Z:$Z,dbP!$Q:$Q,$Q400,dbP!$O:$O,Items!$E$17)/SUMIFS(dbP!$X:$X,dbP!$Q:$Q,$Q400,dbP!$O:$O,Items!$E$17))</f>
        <v>3079.3609326315782</v>
      </c>
      <c r="AE400" s="31">
        <f>IF(OR(AE399=0,AE399=MAX(Items!$AC:$AC)),1,AE399+1)</f>
        <v>50</v>
      </c>
    </row>
    <row r="401" spans="1:31" x14ac:dyDescent="0.3">
      <c r="A401" s="41">
        <f>ROW()</f>
        <v>401</v>
      </c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I401" s="1" t="str">
        <f>IF(OR(U401=0,SUMIFS(Lists!$A:$A,Lists!$I:$I,$U401)=0),0,INDEX(Lists!$H:$H,SUMIFS(Lists!$A:$A,Lists!$I:$I,$U401)))</f>
        <v>Продукт-7</v>
      </c>
      <c r="O401" s="1" t="str">
        <f>IF(OR($AE401=0,SUMIFS(Items!$A:$A,Items!$AC:$AC,$AE401)=0),0,INDEX(Items!U:U,SUMIFS(Items!$A:$A,Items!$AC:$AC,$AE401)))</f>
        <v>Себестоимость продаж</v>
      </c>
      <c r="P401" s="1" t="str">
        <f>IF(OR($AE401=0,SUMIFS(Items!$A:$A,Items!$AC:$AC,$AE401)=0),0,INDEX(Items!V:V,SUMIFS(Items!$A:$A,Items!$AC:$AC,$AE401)))</f>
        <v>Затраты этапа-5 бизнес-процесса</v>
      </c>
      <c r="Q401" s="1" t="str">
        <f>IF(OR($AE401=0,SUMIFS(Items!$A:$A,Items!$AC:$AC,$AE401)=0),0,INDEX(Items!W:W,SUMIFS(Items!$A:$A,Items!$AC:$AC,$AE401)))</f>
        <v>Затраты на доставку и продажу-3</v>
      </c>
      <c r="U401" s="1">
        <f t="shared" si="26"/>
        <v>7</v>
      </c>
      <c r="X401" s="3">
        <f t="shared" si="27"/>
        <v>5</v>
      </c>
      <c r="AA401" s="1">
        <f>$X401*IF(SUMIFS(dbP!$X:$X,dbP!$Q:$Q,$Q401,dbP!$O:$O,Items!$E$17)=0,0,SUMIFS(dbP!$Y:$Y,dbP!$Q:$Q,$Q401,dbP!$O:$O,Items!$E$17)/SUMIFS(dbP!$X:$X,dbP!$Q:$Q,$Q401,dbP!$O:$O,Items!$E$17))</f>
        <v>23042.005911627908</v>
      </c>
      <c r="AB401" s="1">
        <f>$X401*IF(SUMIFS(dbP!$X:$X,dbP!$Q:$Q,$Q401,dbP!$O:$O,Items!$E$17)=0,0,SUMIFS(dbP!$Z:$Z,dbP!$Q:$Q,$Q401,dbP!$O:$O,Items!$E$17)/SUMIFS(dbP!$X:$X,dbP!$Q:$Q,$Q401,dbP!$O:$O,Items!$E$17))</f>
        <v>3840.3343186046523</v>
      </c>
      <c r="AE401" s="31">
        <f>IF(OR(AE400=0,AE400=MAX(Items!$AC:$AC)),1,AE400+1)</f>
        <v>51</v>
      </c>
    </row>
    <row r="402" spans="1:31" x14ac:dyDescent="0.3">
      <c r="A402" s="41">
        <f>ROW()</f>
        <v>402</v>
      </c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I402" s="1" t="str">
        <f>IF(OR(U402=0,SUMIFS(Lists!$A:$A,Lists!$I:$I,$U402)=0),0,INDEX(Lists!$H:$H,SUMIFS(Lists!$A:$A,Lists!$I:$I,$U402)))</f>
        <v>Продукт-7</v>
      </c>
      <c r="O402" s="1" t="str">
        <f>IF(OR($AE402=0,SUMIFS(Items!$A:$A,Items!$AC:$AC,$AE402)=0),0,INDEX(Items!U:U,SUMIFS(Items!$A:$A,Items!$AC:$AC,$AE402)))</f>
        <v>Себестоимость продаж</v>
      </c>
      <c r="P402" s="1" t="str">
        <f>IF(OR($AE402=0,SUMIFS(Items!$A:$A,Items!$AC:$AC,$AE402)=0),0,INDEX(Items!V:V,SUMIFS(Items!$A:$A,Items!$AC:$AC,$AE402)))</f>
        <v>Затраты этапа-5 бизнес-процесса</v>
      </c>
      <c r="Q402" s="1" t="str">
        <f>IF(OR($AE402=0,SUMIFS(Items!$A:$A,Items!$AC:$AC,$AE402)=0),0,INDEX(Items!W:W,SUMIFS(Items!$A:$A,Items!$AC:$AC,$AE402)))</f>
        <v>Затраты на доставку и продажу-4</v>
      </c>
      <c r="U402" s="1">
        <f t="shared" si="26"/>
        <v>7</v>
      </c>
      <c r="X402" s="3">
        <f t="shared" si="27"/>
        <v>2</v>
      </c>
      <c r="AA402" s="1">
        <f>$X402*IF(SUMIFS(dbP!$X:$X,dbP!$Q:$Q,$Q402,dbP!$O:$O,Items!$E$17)=0,0,SUMIFS(dbP!$Y:$Y,dbP!$Q:$Q,$Q402,dbP!$O:$O,Items!$E$17)/SUMIFS(dbP!$X:$X,dbP!$Q:$Q,$Q402,dbP!$O:$O,Items!$E$17))</f>
        <v>1886.0696328119998</v>
      </c>
      <c r="AB402" s="1">
        <f>$X402*IF(SUMIFS(dbP!$X:$X,dbP!$Q:$Q,$Q402,dbP!$O:$O,Items!$E$17)=0,0,SUMIFS(dbP!$Z:$Z,dbP!$Q:$Q,$Q402,dbP!$O:$O,Items!$E$17)/SUMIFS(dbP!$X:$X,dbP!$Q:$Q,$Q402,dbP!$O:$O,Items!$E$17))</f>
        <v>314.344938802</v>
      </c>
      <c r="AE402" s="31">
        <f>IF(OR(AE401=0,AE401=MAX(Items!$AC:$AC)),1,AE401+1)</f>
        <v>52</v>
      </c>
    </row>
    <row r="403" spans="1:31" x14ac:dyDescent="0.3">
      <c r="A403" s="41">
        <f>ROW()</f>
        <v>403</v>
      </c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I403" s="1" t="str">
        <f>IF(OR(U403=0,SUMIFS(Lists!$A:$A,Lists!$I:$I,$U403)=0),0,INDEX(Lists!$H:$H,SUMIFS(Lists!$A:$A,Lists!$I:$I,$U403)))</f>
        <v>Продукт-7</v>
      </c>
      <c r="O403" s="1" t="str">
        <f>IF(OR($AE403=0,SUMIFS(Items!$A:$A,Items!$AC:$AC,$AE403)=0),0,INDEX(Items!U:U,SUMIFS(Items!$A:$A,Items!$AC:$AC,$AE403)))</f>
        <v>Себестоимость продаж</v>
      </c>
      <c r="P403" s="1" t="str">
        <f>IF(OR($AE403=0,SUMIFS(Items!$A:$A,Items!$AC:$AC,$AE403)=0),0,INDEX(Items!V:V,SUMIFS(Items!$A:$A,Items!$AC:$AC,$AE403)))</f>
        <v>Затраты этапа-5 бизнес-процесса</v>
      </c>
      <c r="Q403" s="1" t="str">
        <f>IF(OR($AE403=0,SUMIFS(Items!$A:$A,Items!$AC:$AC,$AE403)=0),0,INDEX(Items!W:W,SUMIFS(Items!$A:$A,Items!$AC:$AC,$AE403)))</f>
        <v>Затраты на доставку и продажу-5</v>
      </c>
      <c r="U403" s="1">
        <f t="shared" si="26"/>
        <v>7</v>
      </c>
      <c r="X403" s="3">
        <v>1</v>
      </c>
      <c r="AA403" s="1">
        <f>$X403*IF(SUMIFS(dbP!$X:$X,dbP!$Q:$Q,$Q403,dbP!$O:$O,Items!$E$17)=0,0,SUMIFS(dbP!$Y:$Y,dbP!$Q:$Q,$Q403,dbP!$O:$O,Items!$E$17)/SUMIFS(dbP!$X:$X,dbP!$Q:$Q,$Q403,dbP!$O:$O,Items!$E$17))</f>
        <v>1684.2995333242425</v>
      </c>
      <c r="AB403" s="1">
        <f>$X403*IF(SUMIFS(dbP!$X:$X,dbP!$Q:$Q,$Q403,dbP!$O:$O,Items!$E$17)=0,0,SUMIFS(dbP!$Z:$Z,dbP!$Q:$Q,$Q403,dbP!$O:$O,Items!$E$17)/SUMIFS(dbP!$X:$X,dbP!$Q:$Q,$Q403,dbP!$O:$O,Items!$E$17))</f>
        <v>280.71658888737375</v>
      </c>
      <c r="AE403" s="31">
        <f>IF(OR(AE402=0,AE402=MAX(Items!$AC:$AC)),1,AE402+1)</f>
        <v>53</v>
      </c>
    </row>
    <row r="404" spans="1:31" x14ac:dyDescent="0.3">
      <c r="A404" s="41">
        <f>ROW()</f>
        <v>404</v>
      </c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I404" s="1" t="str">
        <f>IF(OR(U404=0,SUMIFS(Lists!$A:$A,Lists!$I:$I,$U404)=0),0,INDEX(Lists!$H:$H,SUMIFS(Lists!$A:$A,Lists!$I:$I,$U404)))</f>
        <v>Продукт-7</v>
      </c>
      <c r="O404" s="1" t="str">
        <f>IF(OR($AE404=0,SUMIFS(Items!$A:$A,Items!$AC:$AC,$AE404)=0),0,INDEX(Items!U:U,SUMIFS(Items!$A:$A,Items!$AC:$AC,$AE404)))</f>
        <v>Себестоимость продаж</v>
      </c>
      <c r="P404" s="1" t="str">
        <f>IF(OR($AE404=0,SUMIFS(Items!$A:$A,Items!$AC:$AC,$AE404)=0),0,INDEX(Items!V:V,SUMIFS(Items!$A:$A,Items!$AC:$AC,$AE404)))</f>
        <v>Затраты этапа-5 бизнес-процесса</v>
      </c>
      <c r="Q404" s="1" t="str">
        <f>IF(OR($AE404=0,SUMIFS(Items!$A:$A,Items!$AC:$AC,$AE404)=0),0,INDEX(Items!W:W,SUMIFS(Items!$A:$A,Items!$AC:$AC,$AE404)))</f>
        <v>Затраты на доставку и продажу-6</v>
      </c>
      <c r="U404" s="1">
        <f t="shared" si="26"/>
        <v>7</v>
      </c>
      <c r="X404" s="3">
        <v>6</v>
      </c>
      <c r="AA404" s="1">
        <f>$X404*IF(SUMIFS(dbP!$X:$X,dbP!$Q:$Q,$Q404,dbP!$O:$O,Items!$E$17)=0,0,SUMIFS(dbP!$Y:$Y,dbP!$Q:$Q,$Q404,dbP!$O:$O,Items!$E$17)/SUMIFS(dbP!$X:$X,dbP!$Q:$Q,$Q404,dbP!$O:$O,Items!$E$17))</f>
        <v>20860.418716361088</v>
      </c>
      <c r="AB404" s="1">
        <f>$X404*IF(SUMIFS(dbP!$X:$X,dbP!$Q:$Q,$Q404,dbP!$O:$O,Items!$E$17)=0,0,SUMIFS(dbP!$Z:$Z,dbP!$Q:$Q,$Q404,dbP!$O:$O,Items!$E$17)/SUMIFS(dbP!$X:$X,dbP!$Q:$Q,$Q404,dbP!$O:$O,Items!$E$17))</f>
        <v>3476.7364527268473</v>
      </c>
      <c r="AE404" s="31">
        <f>IF(OR(AE403=0,AE403=MAX(Items!$AC:$AC)),1,AE403+1)</f>
        <v>54</v>
      </c>
    </row>
    <row r="405" spans="1:31" x14ac:dyDescent="0.3">
      <c r="A405" s="41">
        <f>ROW()</f>
        <v>405</v>
      </c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I405" s="1" t="str">
        <f>IF(OR(U405=0,SUMIFS(Lists!$A:$A,Lists!$I:$I,$U405)=0),0,INDEX(Lists!$H:$H,SUMIFS(Lists!$A:$A,Lists!$I:$I,$U405)))</f>
        <v>Продукт-7</v>
      </c>
      <c r="O405" s="1" t="str">
        <f>IF(OR($AE405=0,SUMIFS(Items!$A:$A,Items!$AC:$AC,$AE405)=0),0,INDEX(Items!U:U,SUMIFS(Items!$A:$A,Items!$AC:$AC,$AE405)))</f>
        <v>Себестоимость продаж</v>
      </c>
      <c r="P405" s="1" t="str">
        <f>IF(OR($AE405=0,SUMIFS(Items!$A:$A,Items!$AC:$AC,$AE405)=0),0,INDEX(Items!V:V,SUMIFS(Items!$A:$A,Items!$AC:$AC,$AE405)))</f>
        <v>Затраты этапа-5 бизнес-процесса</v>
      </c>
      <c r="Q405" s="1" t="str">
        <f>IF(OR($AE405=0,SUMIFS(Items!$A:$A,Items!$AC:$AC,$AE405)=0),0,INDEX(Items!W:W,SUMIFS(Items!$A:$A,Items!$AC:$AC,$AE405)))</f>
        <v>Затраты на доставку и продажу-7</v>
      </c>
      <c r="U405" s="1">
        <f t="shared" si="26"/>
        <v>7</v>
      </c>
      <c r="X405" s="3">
        <v>2</v>
      </c>
      <c r="AA405" s="1">
        <f>$X405*IF(SUMIFS(dbP!$X:$X,dbP!$Q:$Q,$Q405,dbP!$O:$O,Items!$E$17)=0,0,SUMIFS(dbP!$Y:$Y,dbP!$Q:$Q,$Q405,dbP!$O:$O,Items!$E$17)/SUMIFS(dbP!$X:$X,dbP!$Q:$Q,$Q405,dbP!$O:$O,Items!$E$17))</f>
        <v>3870.3604347786004</v>
      </c>
      <c r="AB405" s="1">
        <f>$X405*IF(SUMIFS(dbP!$X:$X,dbP!$Q:$Q,$Q405,dbP!$O:$O,Items!$E$17)=0,0,SUMIFS(dbP!$Z:$Z,dbP!$Q:$Q,$Q405,dbP!$O:$O,Items!$E$17)/SUMIFS(dbP!$X:$X,dbP!$Q:$Q,$Q405,dbP!$O:$O,Items!$E$17))</f>
        <v>645.06007246310003</v>
      </c>
      <c r="AE405" s="31">
        <f>IF(OR(AE404=0,AE404=MAX(Items!$AC:$AC)),1,AE404+1)</f>
        <v>55</v>
      </c>
    </row>
    <row r="406" spans="1:31" x14ac:dyDescent="0.3">
      <c r="A406" s="41">
        <f>ROW()</f>
        <v>406</v>
      </c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I406" s="1" t="str">
        <f>IF(OR(U406=0,SUMIFS(Lists!$A:$A,Lists!$I:$I,$U406)=0),0,INDEX(Lists!$H:$H,SUMIFS(Lists!$A:$A,Lists!$I:$I,$U406)))</f>
        <v>Продукт-7</v>
      </c>
      <c r="O406" s="1" t="str">
        <f>IF(OR($AE406=0,SUMIFS(Items!$A:$A,Items!$AC:$AC,$AE406)=0),0,INDEX(Items!U:U,SUMIFS(Items!$A:$A,Items!$AC:$AC,$AE406)))</f>
        <v>Себестоимость продаж</v>
      </c>
      <c r="P406" s="1" t="str">
        <f>IF(OR($AE406=0,SUMIFS(Items!$A:$A,Items!$AC:$AC,$AE406)=0),0,INDEX(Items!V:V,SUMIFS(Items!$A:$A,Items!$AC:$AC,$AE406)))</f>
        <v>Затраты этапа-5 бизнес-процесса</v>
      </c>
      <c r="Q406" s="1" t="str">
        <f>IF(OR($AE406=0,SUMIFS(Items!$A:$A,Items!$AC:$AC,$AE406)=0),0,INDEX(Items!W:W,SUMIFS(Items!$A:$A,Items!$AC:$AC,$AE406)))</f>
        <v>Затраты на доставку и продажу-8</v>
      </c>
      <c r="U406" s="1">
        <f t="shared" si="26"/>
        <v>7</v>
      </c>
      <c r="X406" s="3">
        <v>88</v>
      </c>
      <c r="AA406" s="1">
        <f>$X406*IF(SUMIFS(dbP!$X:$X,dbP!$Q:$Q,$Q406,dbP!$O:$O,Items!$E$17)=0,0,SUMIFS(dbP!$Y:$Y,dbP!$Q:$Q,$Q406,dbP!$O:$O,Items!$E$17)/SUMIFS(dbP!$X:$X,dbP!$Q:$Q,$Q406,dbP!$O:$O,Items!$E$17))</f>
        <v>43299.641379310342</v>
      </c>
      <c r="AB406" s="1">
        <f>$X406*IF(SUMIFS(dbP!$X:$X,dbP!$Q:$Q,$Q406,dbP!$O:$O,Items!$E$17)=0,0,SUMIFS(dbP!$Z:$Z,dbP!$Q:$Q,$Q406,dbP!$O:$O,Items!$E$17)/SUMIFS(dbP!$X:$X,dbP!$Q:$Q,$Q406,dbP!$O:$O,Items!$E$17))</f>
        <v>7216.6068965517243</v>
      </c>
      <c r="AE406" s="31">
        <f>IF(OR(AE405=0,AE405=MAX(Items!$AC:$AC)),1,AE405+1)</f>
        <v>56</v>
      </c>
    </row>
    <row r="407" spans="1:31" x14ac:dyDescent="0.3">
      <c r="A407" s="41">
        <f>ROW()</f>
        <v>407</v>
      </c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I407" s="1" t="str">
        <f>IF(OR(U407=0,SUMIFS(Lists!$A:$A,Lists!$I:$I,$U407)=0),0,INDEX(Lists!$H:$H,SUMIFS(Lists!$A:$A,Lists!$I:$I,$U407)))</f>
        <v>Продукт-7</v>
      </c>
      <c r="O407" s="1" t="str">
        <f>IF(OR($AE407=0,SUMIFS(Items!$A:$A,Items!$AC:$AC,$AE407)=0),0,INDEX(Items!U:U,SUMIFS(Items!$A:$A,Items!$AC:$AC,$AE407)))</f>
        <v>Себестоимость продаж</v>
      </c>
      <c r="P407" s="1" t="str">
        <f>IF(OR($AE407=0,SUMIFS(Items!$A:$A,Items!$AC:$AC,$AE407)=0),0,INDEX(Items!V:V,SUMIFS(Items!$A:$A,Items!$AC:$AC,$AE407)))</f>
        <v>Затраты этапа-5 бизнес-процесса</v>
      </c>
      <c r="Q407" s="1" t="str">
        <f>IF(OR($AE407=0,SUMIFS(Items!$A:$A,Items!$AC:$AC,$AE407)=0),0,INDEX(Items!W:W,SUMIFS(Items!$A:$A,Items!$AC:$AC,$AE407)))</f>
        <v>Затраты на доставку и продажу-9</v>
      </c>
      <c r="U407" s="1">
        <f t="shared" si="26"/>
        <v>7</v>
      </c>
      <c r="X407" s="3">
        <v>3</v>
      </c>
      <c r="AA407" s="1">
        <f>$X407*IF(SUMIFS(dbP!$X:$X,dbP!$Q:$Q,$Q407,dbP!$O:$O,Items!$E$17)=0,0,SUMIFS(dbP!$Y:$Y,dbP!$Q:$Q,$Q407,dbP!$O:$O,Items!$E$17)/SUMIFS(dbP!$X:$X,dbP!$Q:$Q,$Q407,dbP!$O:$O,Items!$E$17))</f>
        <v>7350.863157894737</v>
      </c>
      <c r="AB407" s="1">
        <f>$X407*IF(SUMIFS(dbP!$X:$X,dbP!$Q:$Q,$Q407,dbP!$O:$O,Items!$E$17)=0,0,SUMIFS(dbP!$Z:$Z,dbP!$Q:$Q,$Q407,dbP!$O:$O,Items!$E$17)/SUMIFS(dbP!$X:$X,dbP!$Q:$Q,$Q407,dbP!$O:$O,Items!$E$17))</f>
        <v>1225.143859649123</v>
      </c>
      <c r="AE407" s="31">
        <f>IF(OR(AE406=0,AE406=MAX(Items!$AC:$AC)),1,AE406+1)</f>
        <v>57</v>
      </c>
    </row>
    <row r="408" spans="1:31" x14ac:dyDescent="0.3">
      <c r="A408" s="41">
        <f>ROW()</f>
        <v>408</v>
      </c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I408" s="1" t="str">
        <f>IF(OR(U408=0,SUMIFS(Lists!$A:$A,Lists!$I:$I,$U408)=0),0,INDEX(Lists!$H:$H,SUMIFS(Lists!$A:$A,Lists!$I:$I,$U408)))</f>
        <v>Продукт-7</v>
      </c>
      <c r="O408" s="1" t="str">
        <f>IF(OR($AE408=0,SUMIFS(Items!$A:$A,Items!$AC:$AC,$AE408)=0),0,INDEX(Items!U:U,SUMIFS(Items!$A:$A,Items!$AC:$AC,$AE408)))</f>
        <v>Себестоимость продаж</v>
      </c>
      <c r="P408" s="1" t="str">
        <f>IF(OR($AE408=0,SUMIFS(Items!$A:$A,Items!$AC:$AC,$AE408)=0),0,INDEX(Items!V:V,SUMIFS(Items!$A:$A,Items!$AC:$AC,$AE408)))</f>
        <v>Затраты этапа-5 бизнес-процесса</v>
      </c>
      <c r="Q408" s="1" t="str">
        <f>IF(OR($AE408=0,SUMIFS(Items!$A:$A,Items!$AC:$AC,$AE408)=0),0,INDEX(Items!W:W,SUMIFS(Items!$A:$A,Items!$AC:$AC,$AE408)))</f>
        <v>Затраты на доставку и продажу-10</v>
      </c>
      <c r="U408" s="1">
        <f t="shared" si="26"/>
        <v>7</v>
      </c>
      <c r="X408" s="3">
        <v>5</v>
      </c>
      <c r="AA408" s="1">
        <f>$X408*IF(SUMIFS(dbP!$X:$X,dbP!$Q:$Q,$Q408,dbP!$O:$O,Items!$E$17)=0,0,SUMIFS(dbP!$Y:$Y,dbP!$Q:$Q,$Q408,dbP!$O:$O,Items!$E$17)/SUMIFS(dbP!$X:$X,dbP!$Q:$Q,$Q408,dbP!$O:$O,Items!$E$17))</f>
        <v>12630.869999999999</v>
      </c>
      <c r="AB408" s="1">
        <f>$X408*IF(SUMIFS(dbP!$X:$X,dbP!$Q:$Q,$Q408,dbP!$O:$O,Items!$E$17)=0,0,SUMIFS(dbP!$Z:$Z,dbP!$Q:$Q,$Q408,dbP!$O:$O,Items!$E$17)/SUMIFS(dbP!$X:$X,dbP!$Q:$Q,$Q408,dbP!$O:$O,Items!$E$17))</f>
        <v>2105.145</v>
      </c>
      <c r="AE408" s="31">
        <f>IF(OR(AE407=0,AE407=MAX(Items!$AC:$AC)),1,AE407+1)</f>
        <v>58</v>
      </c>
    </row>
    <row r="409" spans="1:31" x14ac:dyDescent="0.3">
      <c r="A409" s="41">
        <f>ROW()</f>
        <v>409</v>
      </c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I409" s="1" t="str">
        <f>IF(OR(U409=0,SUMIFS(Lists!$A:$A,Lists!$I:$I,$U409)=0),0,INDEX(Lists!$H:$H,SUMIFS(Lists!$A:$A,Lists!$I:$I,$U409)))</f>
        <v>Продукт-8</v>
      </c>
      <c r="O409" s="1" t="str">
        <f>IF(OR($AE409=0,SUMIFS(Items!$A:$A,Items!$AC:$AC,$AE409)=0),0,INDEX(Items!U:U,SUMIFS(Items!$A:$A,Items!$AC:$AC,$AE409)))</f>
        <v>Себестоимость продаж</v>
      </c>
      <c r="P409" s="1" t="str">
        <f>IF(OR($AE409=0,SUMIFS(Items!$A:$A,Items!$AC:$AC,$AE409)=0),0,INDEX(Items!V:V,SUMIFS(Items!$A:$A,Items!$AC:$AC,$AE409)))</f>
        <v>Затраты этапа-1 бизнес-процесса</v>
      </c>
      <c r="Q409" s="1" t="str">
        <f>IF(OR($AE409=0,SUMIFS(Items!$A:$A,Items!$AC:$AC,$AE409)=0),0,INDEX(Items!W:W,SUMIFS(Items!$A:$A,Items!$AC:$AC,$AE409)))</f>
        <v>Сырье и материалы-1</v>
      </c>
      <c r="U409" s="1">
        <f t="shared" si="26"/>
        <v>8</v>
      </c>
      <c r="X409" s="3">
        <v>2</v>
      </c>
      <c r="AA409" s="1">
        <f>$X409*IF(SUMIFS(dbP!$X:$X,dbP!$Q:$Q,$Q409,dbP!$O:$O,Items!$E$17)=0,0,SUMIFS(dbP!$Y:$Y,dbP!$Q:$Q,$Q409,dbP!$O:$O,Items!$E$17)/SUMIFS(dbP!$X:$X,dbP!$Q:$Q,$Q409,dbP!$O:$O,Items!$E$17))</f>
        <v>2020.2020202020201</v>
      </c>
      <c r="AB409" s="1">
        <f>$X409*IF(SUMIFS(dbP!$X:$X,dbP!$Q:$Q,$Q409,dbP!$O:$O,Items!$E$17)=0,0,SUMIFS(dbP!$Z:$Z,dbP!$Q:$Q,$Q409,dbP!$O:$O,Items!$E$17)/SUMIFS(dbP!$X:$X,dbP!$Q:$Q,$Q409,dbP!$O:$O,Items!$E$17))</f>
        <v>336.70033670033672</v>
      </c>
      <c r="AE409" s="31">
        <f>IF(OR(AE408=0,AE408=MAX(Items!$AC:$AC)),1,AE408+1)</f>
        <v>1</v>
      </c>
    </row>
    <row r="410" spans="1:31" x14ac:dyDescent="0.3">
      <c r="A410" s="41">
        <f>ROW()</f>
        <v>410</v>
      </c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I410" s="1" t="str">
        <f>IF(OR(U410=0,SUMIFS(Lists!$A:$A,Lists!$I:$I,$U410)=0),0,INDEX(Lists!$H:$H,SUMIFS(Lists!$A:$A,Lists!$I:$I,$U410)))</f>
        <v>Продукт-8</v>
      </c>
      <c r="O410" s="1" t="str">
        <f>IF(OR($AE410=0,SUMIFS(Items!$A:$A,Items!$AC:$AC,$AE410)=0),0,INDEX(Items!U:U,SUMIFS(Items!$A:$A,Items!$AC:$AC,$AE410)))</f>
        <v>Себестоимость продаж</v>
      </c>
      <c r="P410" s="1" t="str">
        <f>IF(OR($AE410=0,SUMIFS(Items!$A:$A,Items!$AC:$AC,$AE410)=0),0,INDEX(Items!V:V,SUMIFS(Items!$A:$A,Items!$AC:$AC,$AE410)))</f>
        <v>Затраты этапа-1 бизнес-процесса</v>
      </c>
      <c r="Q410" s="1" t="str">
        <f>IF(OR($AE410=0,SUMIFS(Items!$A:$A,Items!$AC:$AC,$AE410)=0),0,INDEX(Items!W:W,SUMIFS(Items!$A:$A,Items!$AC:$AC,$AE410)))</f>
        <v>Сырье и материалы-2</v>
      </c>
      <c r="U410" s="1">
        <f t="shared" si="26"/>
        <v>8</v>
      </c>
      <c r="X410" s="3">
        <v>0</v>
      </c>
      <c r="AA410" s="1">
        <f>$X410*IF(SUMIFS(dbP!$X:$X,dbP!$Q:$Q,$Q410,dbP!$O:$O,Items!$E$17)=0,0,SUMIFS(dbP!$Y:$Y,dbP!$Q:$Q,$Q410,dbP!$O:$O,Items!$E$17)/SUMIFS(dbP!$X:$X,dbP!$Q:$Q,$Q410,dbP!$O:$O,Items!$E$17))</f>
        <v>0</v>
      </c>
      <c r="AB410" s="1">
        <f>$X410*IF(SUMIFS(dbP!$X:$X,dbP!$Q:$Q,$Q410,dbP!$O:$O,Items!$E$17)=0,0,SUMIFS(dbP!$Z:$Z,dbP!$Q:$Q,$Q410,dbP!$O:$O,Items!$E$17)/SUMIFS(dbP!$X:$X,dbP!$Q:$Q,$Q410,dbP!$O:$O,Items!$E$17))</f>
        <v>0</v>
      </c>
      <c r="AE410" s="31">
        <f>IF(OR(AE409=0,AE409=MAX(Items!$AC:$AC)),1,AE409+1)</f>
        <v>2</v>
      </c>
    </row>
    <row r="411" spans="1:31" x14ac:dyDescent="0.3">
      <c r="A411" s="41">
        <f>ROW()</f>
        <v>411</v>
      </c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I411" s="1" t="str">
        <f>IF(OR(U411=0,SUMIFS(Lists!$A:$A,Lists!$I:$I,$U411)=0),0,INDEX(Lists!$H:$H,SUMIFS(Lists!$A:$A,Lists!$I:$I,$U411)))</f>
        <v>Продукт-8</v>
      </c>
      <c r="O411" s="1" t="str">
        <f>IF(OR($AE411=0,SUMIFS(Items!$A:$A,Items!$AC:$AC,$AE411)=0),0,INDEX(Items!U:U,SUMIFS(Items!$A:$A,Items!$AC:$AC,$AE411)))</f>
        <v>Себестоимость продаж</v>
      </c>
      <c r="P411" s="1" t="str">
        <f>IF(OR($AE411=0,SUMIFS(Items!$A:$A,Items!$AC:$AC,$AE411)=0),0,INDEX(Items!V:V,SUMIFS(Items!$A:$A,Items!$AC:$AC,$AE411)))</f>
        <v>Затраты этапа-1 бизнес-процесса</v>
      </c>
      <c r="Q411" s="1" t="str">
        <f>IF(OR($AE411=0,SUMIFS(Items!$A:$A,Items!$AC:$AC,$AE411)=0),0,INDEX(Items!W:W,SUMIFS(Items!$A:$A,Items!$AC:$AC,$AE411)))</f>
        <v>Сырье и материалы-3</v>
      </c>
      <c r="U411" s="1">
        <f t="shared" si="26"/>
        <v>8</v>
      </c>
      <c r="X411" s="3">
        <v>4</v>
      </c>
      <c r="AA411" s="1">
        <f>$X411*IF(SUMIFS(dbP!$X:$X,dbP!$Q:$Q,$Q411,dbP!$O:$O,Items!$E$17)=0,0,SUMIFS(dbP!$Y:$Y,dbP!$Q:$Q,$Q411,dbP!$O:$O,Items!$E$17)/SUMIFS(dbP!$X:$X,dbP!$Q:$Q,$Q411,dbP!$O:$O,Items!$E$17))</f>
        <v>15851.851851851852</v>
      </c>
      <c r="AB411" s="1">
        <f>$X411*IF(SUMIFS(dbP!$X:$X,dbP!$Q:$Q,$Q411,dbP!$O:$O,Items!$E$17)=0,0,SUMIFS(dbP!$Z:$Z,dbP!$Q:$Q,$Q411,dbP!$O:$O,Items!$E$17)/SUMIFS(dbP!$X:$X,dbP!$Q:$Q,$Q411,dbP!$O:$O,Items!$E$17))</f>
        <v>2641.9753086419751</v>
      </c>
      <c r="AE411" s="31">
        <f>IF(OR(AE410=0,AE410=MAX(Items!$AC:$AC)),1,AE410+1)</f>
        <v>3</v>
      </c>
    </row>
    <row r="412" spans="1:31" x14ac:dyDescent="0.3">
      <c r="A412" s="41">
        <f>ROW()</f>
        <v>412</v>
      </c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I412" s="1" t="str">
        <f>IF(OR(U412=0,SUMIFS(Lists!$A:$A,Lists!$I:$I,$U412)=0),0,INDEX(Lists!$H:$H,SUMIFS(Lists!$A:$A,Lists!$I:$I,$U412)))</f>
        <v>Продукт-8</v>
      </c>
      <c r="O412" s="1" t="str">
        <f>IF(OR($AE412=0,SUMIFS(Items!$A:$A,Items!$AC:$AC,$AE412)=0),0,INDEX(Items!U:U,SUMIFS(Items!$A:$A,Items!$AC:$AC,$AE412)))</f>
        <v>Себестоимость продаж</v>
      </c>
      <c r="P412" s="1" t="str">
        <f>IF(OR($AE412=0,SUMIFS(Items!$A:$A,Items!$AC:$AC,$AE412)=0),0,INDEX(Items!V:V,SUMIFS(Items!$A:$A,Items!$AC:$AC,$AE412)))</f>
        <v>Затраты этапа-1 бизнес-процесса</v>
      </c>
      <c r="Q412" s="1" t="str">
        <f>IF(OR($AE412=0,SUMIFS(Items!$A:$A,Items!$AC:$AC,$AE412)=0),0,INDEX(Items!W:W,SUMIFS(Items!$A:$A,Items!$AC:$AC,$AE412)))</f>
        <v>Сырье и материалы-4</v>
      </c>
      <c r="U412" s="1">
        <f t="shared" si="26"/>
        <v>8</v>
      </c>
      <c r="X412" s="3">
        <v>2</v>
      </c>
      <c r="AA412" s="1">
        <f>$X412*IF(SUMIFS(dbP!$X:$X,dbP!$Q:$Q,$Q412,dbP!$O:$O,Items!$E$17)=0,0,SUMIFS(dbP!$Y:$Y,dbP!$Q:$Q,$Q412,dbP!$O:$O,Items!$E$17)/SUMIFS(dbP!$X:$X,dbP!$Q:$Q,$Q412,dbP!$O:$O,Items!$E$17))</f>
        <v>3289.586776859504</v>
      </c>
      <c r="AB412" s="1">
        <f>$X412*IF(SUMIFS(dbP!$X:$X,dbP!$Q:$Q,$Q412,dbP!$O:$O,Items!$E$17)=0,0,SUMIFS(dbP!$Z:$Z,dbP!$Q:$Q,$Q412,dbP!$O:$O,Items!$E$17)/SUMIFS(dbP!$X:$X,dbP!$Q:$Q,$Q412,dbP!$O:$O,Items!$E$17))</f>
        <v>548.2644628099174</v>
      </c>
      <c r="AE412" s="31">
        <f>IF(OR(AE411=0,AE411=MAX(Items!$AC:$AC)),1,AE411+1)</f>
        <v>4</v>
      </c>
    </row>
    <row r="413" spans="1:31" x14ac:dyDescent="0.3">
      <c r="A413" s="41">
        <f>ROW()</f>
        <v>413</v>
      </c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I413" s="1" t="str">
        <f>IF(OR(U413=0,SUMIFS(Lists!$A:$A,Lists!$I:$I,$U413)=0),0,INDEX(Lists!$H:$H,SUMIFS(Lists!$A:$A,Lists!$I:$I,$U413)))</f>
        <v>Продукт-8</v>
      </c>
      <c r="O413" s="1" t="str">
        <f>IF(OR($AE413=0,SUMIFS(Items!$A:$A,Items!$AC:$AC,$AE413)=0),0,INDEX(Items!U:U,SUMIFS(Items!$A:$A,Items!$AC:$AC,$AE413)))</f>
        <v>Себестоимость продаж</v>
      </c>
      <c r="P413" s="1" t="str">
        <f>IF(OR($AE413=0,SUMIFS(Items!$A:$A,Items!$AC:$AC,$AE413)=0),0,INDEX(Items!V:V,SUMIFS(Items!$A:$A,Items!$AC:$AC,$AE413)))</f>
        <v>Затраты этапа-1 бизнес-процесса</v>
      </c>
      <c r="Q413" s="1" t="str">
        <f>IF(OR($AE413=0,SUMIFS(Items!$A:$A,Items!$AC:$AC,$AE413)=0),0,INDEX(Items!W:W,SUMIFS(Items!$A:$A,Items!$AC:$AC,$AE413)))</f>
        <v>Сырье и материалы-5</v>
      </c>
      <c r="U413" s="1">
        <f t="shared" si="26"/>
        <v>8</v>
      </c>
      <c r="X413" s="3">
        <v>0</v>
      </c>
      <c r="AA413" s="1">
        <f>$X413*IF(SUMIFS(dbP!$X:$X,dbP!$Q:$Q,$Q413,dbP!$O:$O,Items!$E$17)=0,0,SUMIFS(dbP!$Y:$Y,dbP!$Q:$Q,$Q413,dbP!$O:$O,Items!$E$17)/SUMIFS(dbP!$X:$X,dbP!$Q:$Q,$Q413,dbP!$O:$O,Items!$E$17))</f>
        <v>0</v>
      </c>
      <c r="AB413" s="1">
        <f>$X413*IF(SUMIFS(dbP!$X:$X,dbP!$Q:$Q,$Q413,dbP!$O:$O,Items!$E$17)=0,0,SUMIFS(dbP!$Z:$Z,dbP!$Q:$Q,$Q413,dbP!$O:$O,Items!$E$17)/SUMIFS(dbP!$X:$X,dbP!$Q:$Q,$Q413,dbP!$O:$O,Items!$E$17))</f>
        <v>0</v>
      </c>
      <c r="AE413" s="31">
        <f>IF(OR(AE412=0,AE412=MAX(Items!$AC:$AC)),1,AE412+1)</f>
        <v>5</v>
      </c>
    </row>
    <row r="414" spans="1:31" x14ac:dyDescent="0.3">
      <c r="A414" s="41">
        <f>ROW()</f>
        <v>414</v>
      </c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I414" s="1" t="str">
        <f>IF(OR(U414=0,SUMIFS(Lists!$A:$A,Lists!$I:$I,$U414)=0),0,INDEX(Lists!$H:$H,SUMIFS(Lists!$A:$A,Lists!$I:$I,$U414)))</f>
        <v>Продукт-8</v>
      </c>
      <c r="O414" s="1" t="str">
        <f>IF(OR($AE414=0,SUMIFS(Items!$A:$A,Items!$AC:$AC,$AE414)=0),0,INDEX(Items!U:U,SUMIFS(Items!$A:$A,Items!$AC:$AC,$AE414)))</f>
        <v>Себестоимость продаж</v>
      </c>
      <c r="P414" s="1" t="str">
        <f>IF(OR($AE414=0,SUMIFS(Items!$A:$A,Items!$AC:$AC,$AE414)=0),0,INDEX(Items!V:V,SUMIFS(Items!$A:$A,Items!$AC:$AC,$AE414)))</f>
        <v>Затраты этапа-1 бизнес-процесса</v>
      </c>
      <c r="Q414" s="1" t="str">
        <f>IF(OR($AE414=0,SUMIFS(Items!$A:$A,Items!$AC:$AC,$AE414)=0),0,INDEX(Items!W:W,SUMIFS(Items!$A:$A,Items!$AC:$AC,$AE414)))</f>
        <v>Сырье и материалы-6</v>
      </c>
      <c r="U414" s="1">
        <f t="shared" si="26"/>
        <v>8</v>
      </c>
      <c r="X414" s="3">
        <f t="shared" ref="X414" si="28">X403+2</f>
        <v>3</v>
      </c>
      <c r="AA414" s="1">
        <f>$X414*IF(SUMIFS(dbP!$X:$X,dbP!$Q:$Q,$Q414,dbP!$O:$O,Items!$E$17)=0,0,SUMIFS(dbP!$Y:$Y,dbP!$Q:$Q,$Q414,dbP!$O:$O,Items!$E$17)/SUMIFS(dbP!$X:$X,dbP!$Q:$Q,$Q414,dbP!$O:$O,Items!$E$17))</f>
        <v>13888.134782608697</v>
      </c>
      <c r="AB414" s="1">
        <f>$X414*IF(SUMIFS(dbP!$X:$X,dbP!$Q:$Q,$Q414,dbP!$O:$O,Items!$E$17)=0,0,SUMIFS(dbP!$Z:$Z,dbP!$Q:$Q,$Q414,dbP!$O:$O,Items!$E$17)/SUMIFS(dbP!$X:$X,dbP!$Q:$Q,$Q414,dbP!$O:$O,Items!$E$17))</f>
        <v>2314.6891304347828</v>
      </c>
      <c r="AE414" s="31">
        <f>IF(OR(AE413=0,AE413=MAX(Items!$AC:$AC)),1,AE413+1)</f>
        <v>6</v>
      </c>
    </row>
    <row r="415" spans="1:31" x14ac:dyDescent="0.3">
      <c r="A415" s="41">
        <f>ROW()</f>
        <v>415</v>
      </c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I415" s="1" t="str">
        <f>IF(OR(U415=0,SUMIFS(Lists!$A:$A,Lists!$I:$I,$U415)=0),0,INDEX(Lists!$H:$H,SUMIFS(Lists!$A:$A,Lists!$I:$I,$U415)))</f>
        <v>Продукт-8</v>
      </c>
      <c r="O415" s="1" t="str">
        <f>IF(OR($AE415=0,SUMIFS(Items!$A:$A,Items!$AC:$AC,$AE415)=0),0,INDEX(Items!U:U,SUMIFS(Items!$A:$A,Items!$AC:$AC,$AE415)))</f>
        <v>Себестоимость продаж</v>
      </c>
      <c r="P415" s="1" t="str">
        <f>IF(OR($AE415=0,SUMIFS(Items!$A:$A,Items!$AC:$AC,$AE415)=0),0,INDEX(Items!V:V,SUMIFS(Items!$A:$A,Items!$AC:$AC,$AE415)))</f>
        <v>Затраты этапа-1 бизнес-процесса</v>
      </c>
      <c r="Q415" s="1" t="str">
        <f>IF(OR($AE415=0,SUMIFS(Items!$A:$A,Items!$AC:$AC,$AE415)=0),0,INDEX(Items!W:W,SUMIFS(Items!$A:$A,Items!$AC:$AC,$AE415)))</f>
        <v>Сырье и материалы-7</v>
      </c>
      <c r="U415" s="1">
        <f t="shared" si="26"/>
        <v>8</v>
      </c>
      <c r="X415" s="3">
        <f t="shared" si="25"/>
        <v>8</v>
      </c>
      <c r="AA415" s="1">
        <f>$X415*IF(SUMIFS(dbP!$X:$X,dbP!$Q:$Q,$Q415,dbP!$O:$O,Items!$E$17)=0,0,SUMIFS(dbP!$Y:$Y,dbP!$Q:$Q,$Q415,dbP!$O:$O,Items!$E$17)/SUMIFS(dbP!$X:$X,dbP!$Q:$Q,$Q415,dbP!$O:$O,Items!$E$17))</f>
        <v>37693.630769230767</v>
      </c>
      <c r="AB415" s="1">
        <f>$X415*IF(SUMIFS(dbP!$X:$X,dbP!$Q:$Q,$Q415,dbP!$O:$O,Items!$E$17)=0,0,SUMIFS(dbP!$Z:$Z,dbP!$Q:$Q,$Q415,dbP!$O:$O,Items!$E$17)/SUMIFS(dbP!$X:$X,dbP!$Q:$Q,$Q415,dbP!$O:$O,Items!$E$17))</f>
        <v>6282.2717948717955</v>
      </c>
      <c r="AE415" s="31">
        <f>IF(OR(AE414=0,AE414=MAX(Items!$AC:$AC)),1,AE414+1)</f>
        <v>7</v>
      </c>
    </row>
    <row r="416" spans="1:31" x14ac:dyDescent="0.3">
      <c r="A416" s="41">
        <f>ROW()</f>
        <v>416</v>
      </c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I416" s="1" t="str">
        <f>IF(OR(U416=0,SUMIFS(Lists!$A:$A,Lists!$I:$I,$U416)=0),0,INDEX(Lists!$H:$H,SUMIFS(Lists!$A:$A,Lists!$I:$I,$U416)))</f>
        <v>Продукт-8</v>
      </c>
      <c r="O416" s="1" t="str">
        <f>IF(OR($AE416=0,SUMIFS(Items!$A:$A,Items!$AC:$AC,$AE416)=0),0,INDEX(Items!U:U,SUMIFS(Items!$A:$A,Items!$AC:$AC,$AE416)))</f>
        <v>Себестоимость продаж</v>
      </c>
      <c r="P416" s="1" t="str">
        <f>IF(OR($AE416=0,SUMIFS(Items!$A:$A,Items!$AC:$AC,$AE416)=0),0,INDEX(Items!V:V,SUMIFS(Items!$A:$A,Items!$AC:$AC,$AE416)))</f>
        <v>Затраты этапа-1 бизнес-процесса</v>
      </c>
      <c r="Q416" s="1" t="str">
        <f>IF(OR($AE416=0,SUMIFS(Items!$A:$A,Items!$AC:$AC,$AE416)=0),0,INDEX(Items!W:W,SUMIFS(Items!$A:$A,Items!$AC:$AC,$AE416)))</f>
        <v>Сырье и материалы-8</v>
      </c>
      <c r="U416" s="1">
        <f t="shared" si="26"/>
        <v>8</v>
      </c>
      <c r="X416" s="3">
        <f t="shared" si="25"/>
        <v>4</v>
      </c>
      <c r="AA416" s="1">
        <f>$X416*IF(SUMIFS(dbP!$X:$X,dbP!$Q:$Q,$Q416,dbP!$O:$O,Items!$E$17)=0,0,SUMIFS(dbP!$Y:$Y,dbP!$Q:$Q,$Q416,dbP!$O:$O,Items!$E$17)/SUMIFS(dbP!$X:$X,dbP!$Q:$Q,$Q416,dbP!$O:$O,Items!$E$17))</f>
        <v>4512.0395643564352</v>
      </c>
      <c r="AB416" s="1">
        <f>$X416*IF(SUMIFS(dbP!$X:$X,dbP!$Q:$Q,$Q416,dbP!$O:$O,Items!$E$17)=0,0,SUMIFS(dbP!$Z:$Z,dbP!$Q:$Q,$Q416,dbP!$O:$O,Items!$E$17)/SUMIFS(dbP!$X:$X,dbP!$Q:$Q,$Q416,dbP!$O:$O,Items!$E$17))</f>
        <v>752.00659405940587</v>
      </c>
      <c r="AE416" s="31">
        <f>IF(OR(AE415=0,AE415=MAX(Items!$AC:$AC)),1,AE415+1)</f>
        <v>8</v>
      </c>
    </row>
    <row r="417" spans="1:31" x14ac:dyDescent="0.3">
      <c r="A417" s="41">
        <f>ROW()</f>
        <v>417</v>
      </c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I417" s="1" t="str">
        <f>IF(OR(U417=0,SUMIFS(Lists!$A:$A,Lists!$I:$I,$U417)=0),0,INDEX(Lists!$H:$H,SUMIFS(Lists!$A:$A,Lists!$I:$I,$U417)))</f>
        <v>Продукт-8</v>
      </c>
      <c r="O417" s="1" t="str">
        <f>IF(OR($AE417=0,SUMIFS(Items!$A:$A,Items!$AC:$AC,$AE417)=0),0,INDEX(Items!U:U,SUMIFS(Items!$A:$A,Items!$AC:$AC,$AE417)))</f>
        <v>Себестоимость продаж</v>
      </c>
      <c r="P417" s="1" t="str">
        <f>IF(OR($AE417=0,SUMIFS(Items!$A:$A,Items!$AC:$AC,$AE417)=0),0,INDEX(Items!V:V,SUMIFS(Items!$A:$A,Items!$AC:$AC,$AE417)))</f>
        <v>Затраты этапа-1 бизнес-процесса</v>
      </c>
      <c r="Q417" s="1" t="str">
        <f>IF(OR($AE417=0,SUMIFS(Items!$A:$A,Items!$AC:$AC,$AE417)=0),0,INDEX(Items!W:W,SUMIFS(Items!$A:$A,Items!$AC:$AC,$AE417)))</f>
        <v>Сырье и материалы-9</v>
      </c>
      <c r="U417" s="1">
        <f t="shared" si="26"/>
        <v>8</v>
      </c>
      <c r="X417" s="3">
        <f t="shared" si="25"/>
        <v>90</v>
      </c>
      <c r="AA417" s="1">
        <f>$X417*IF(SUMIFS(dbP!$X:$X,dbP!$Q:$Q,$Q417,dbP!$O:$O,Items!$E$17)=0,0,SUMIFS(dbP!$Y:$Y,dbP!$Q:$Q,$Q417,dbP!$O:$O,Items!$E$17)/SUMIFS(dbP!$X:$X,dbP!$Q:$Q,$Q417,dbP!$O:$O,Items!$E$17))</f>
        <v>115658.47147058822</v>
      </c>
      <c r="AB417" s="1">
        <f>$X417*IF(SUMIFS(dbP!$X:$X,dbP!$Q:$Q,$Q417,dbP!$O:$O,Items!$E$17)=0,0,SUMIFS(dbP!$Z:$Z,dbP!$Q:$Q,$Q417,dbP!$O:$O,Items!$E$17)/SUMIFS(dbP!$X:$X,dbP!$Q:$Q,$Q417,dbP!$O:$O,Items!$E$17))</f>
        <v>19276.411911764706</v>
      </c>
      <c r="AE417" s="31">
        <f>IF(OR(AE416=0,AE416=MAX(Items!$AC:$AC)),1,AE416+1)</f>
        <v>9</v>
      </c>
    </row>
    <row r="418" spans="1:31" x14ac:dyDescent="0.3">
      <c r="A418" s="41">
        <f>ROW()</f>
        <v>418</v>
      </c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I418" s="1" t="str">
        <f>IF(OR(U418=0,SUMIFS(Lists!$A:$A,Lists!$I:$I,$U418)=0),0,INDEX(Lists!$H:$H,SUMIFS(Lists!$A:$A,Lists!$I:$I,$U418)))</f>
        <v>Продукт-8</v>
      </c>
      <c r="O418" s="1" t="str">
        <f>IF(OR($AE418=0,SUMIFS(Items!$A:$A,Items!$AC:$AC,$AE418)=0),0,INDEX(Items!U:U,SUMIFS(Items!$A:$A,Items!$AC:$AC,$AE418)))</f>
        <v>Себестоимость продаж</v>
      </c>
      <c r="P418" s="1" t="str">
        <f>IF(OR($AE418=0,SUMIFS(Items!$A:$A,Items!$AC:$AC,$AE418)=0),0,INDEX(Items!V:V,SUMIFS(Items!$A:$A,Items!$AC:$AC,$AE418)))</f>
        <v>Затраты этапа-1 бизнес-процесса</v>
      </c>
      <c r="Q418" s="1" t="str">
        <f>IF(OR($AE418=0,SUMIFS(Items!$A:$A,Items!$AC:$AC,$AE418)=0),0,INDEX(Items!W:W,SUMIFS(Items!$A:$A,Items!$AC:$AC,$AE418)))</f>
        <v>Сырье и материалы-10</v>
      </c>
      <c r="U418" s="1">
        <f t="shared" si="26"/>
        <v>8</v>
      </c>
      <c r="X418" s="3">
        <f t="shared" si="25"/>
        <v>5</v>
      </c>
      <c r="AA418" s="1">
        <f>$X418*IF(SUMIFS(dbP!$X:$X,dbP!$Q:$Q,$Q418,dbP!$O:$O,Items!$E$17)=0,0,SUMIFS(dbP!$Y:$Y,dbP!$Q:$Q,$Q418,dbP!$O:$O,Items!$E$17)/SUMIFS(dbP!$X:$X,dbP!$Q:$Q,$Q418,dbP!$O:$O,Items!$E$17))</f>
        <v>23000.7601754717</v>
      </c>
      <c r="AB418" s="1">
        <f>$X418*IF(SUMIFS(dbP!$X:$X,dbP!$Q:$Q,$Q418,dbP!$O:$O,Items!$E$17)=0,0,SUMIFS(dbP!$Z:$Z,dbP!$Q:$Q,$Q418,dbP!$O:$O,Items!$E$17)/SUMIFS(dbP!$X:$X,dbP!$Q:$Q,$Q418,dbP!$O:$O,Items!$E$17))</f>
        <v>3833.4600292452837</v>
      </c>
      <c r="AE418" s="31">
        <f>IF(OR(AE417=0,AE417=MAX(Items!$AC:$AC)),1,AE417+1)</f>
        <v>10</v>
      </c>
    </row>
    <row r="419" spans="1:31" x14ac:dyDescent="0.3">
      <c r="A419" s="41">
        <f>ROW()</f>
        <v>419</v>
      </c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I419" s="1" t="str">
        <f>IF(OR(U419=0,SUMIFS(Lists!$A:$A,Lists!$I:$I,$U419)=0),0,INDEX(Lists!$H:$H,SUMIFS(Lists!$A:$A,Lists!$I:$I,$U419)))</f>
        <v>Продукт-8</v>
      </c>
      <c r="O419" s="1" t="str">
        <f>IF(OR($AE419=0,SUMIFS(Items!$A:$A,Items!$AC:$AC,$AE419)=0),0,INDEX(Items!U:U,SUMIFS(Items!$A:$A,Items!$AC:$AC,$AE419)))</f>
        <v>Себестоимость продаж</v>
      </c>
      <c r="P419" s="1" t="str">
        <f>IF(OR($AE419=0,SUMIFS(Items!$A:$A,Items!$AC:$AC,$AE419)=0),0,INDEX(Items!V:V,SUMIFS(Items!$A:$A,Items!$AC:$AC,$AE419)))</f>
        <v>Затраты этапа-1 бизнес-процесса</v>
      </c>
      <c r="Q419" s="1" t="str">
        <f>IF(OR($AE419=0,SUMIFS(Items!$A:$A,Items!$AC:$AC,$AE419)=0),0,INDEX(Items!W:W,SUMIFS(Items!$A:$A,Items!$AC:$AC,$AE419)))</f>
        <v>Сырье и материалы-11</v>
      </c>
      <c r="U419" s="1">
        <f t="shared" si="26"/>
        <v>8</v>
      </c>
      <c r="X419" s="3">
        <f t="shared" si="25"/>
        <v>7</v>
      </c>
      <c r="AA419" s="1">
        <f>$X419*IF(SUMIFS(dbP!$X:$X,dbP!$Q:$Q,$Q419,dbP!$O:$O,Items!$E$17)=0,0,SUMIFS(dbP!$Y:$Y,dbP!$Q:$Q,$Q419,dbP!$O:$O,Items!$E$17)/SUMIFS(dbP!$X:$X,dbP!$Q:$Q,$Q419,dbP!$O:$O,Items!$E$17))</f>
        <v>42686.357021304349</v>
      </c>
      <c r="AB419" s="1">
        <f>$X419*IF(SUMIFS(dbP!$X:$X,dbP!$Q:$Q,$Q419,dbP!$O:$O,Items!$E$17)=0,0,SUMIFS(dbP!$Z:$Z,dbP!$Q:$Q,$Q419,dbP!$O:$O,Items!$E$17)/SUMIFS(dbP!$X:$X,dbP!$Q:$Q,$Q419,dbP!$O:$O,Items!$E$17))</f>
        <v>7114.3928368840589</v>
      </c>
      <c r="AE419" s="31">
        <f>IF(OR(AE418=0,AE418=MAX(Items!$AC:$AC)),1,AE418+1)</f>
        <v>11</v>
      </c>
    </row>
    <row r="420" spans="1:31" x14ac:dyDescent="0.3">
      <c r="A420" s="41">
        <f>ROW()</f>
        <v>420</v>
      </c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I420" s="1" t="str">
        <f>IF(OR(U420=0,SUMIFS(Lists!$A:$A,Lists!$I:$I,$U420)=0),0,INDEX(Lists!$H:$H,SUMIFS(Lists!$A:$A,Lists!$I:$I,$U420)))</f>
        <v>Продукт-8</v>
      </c>
      <c r="O420" s="1" t="str">
        <f>IF(OR($AE420=0,SUMIFS(Items!$A:$A,Items!$AC:$AC,$AE420)=0),0,INDEX(Items!U:U,SUMIFS(Items!$A:$A,Items!$AC:$AC,$AE420)))</f>
        <v>Себестоимость продаж</v>
      </c>
      <c r="P420" s="1" t="str">
        <f>IF(OR($AE420=0,SUMIFS(Items!$A:$A,Items!$AC:$AC,$AE420)=0),0,INDEX(Items!V:V,SUMIFS(Items!$A:$A,Items!$AC:$AC,$AE420)))</f>
        <v>Затраты этапа-2 бизнес-процесса</v>
      </c>
      <c r="Q420" s="1" t="str">
        <f>IF(OR($AE420=0,SUMIFS(Items!$A:$A,Items!$AC:$AC,$AE420)=0),0,INDEX(Items!W:W,SUMIFS(Items!$A:$A,Items!$AC:$AC,$AE420)))</f>
        <v>Производственные затраты-1</v>
      </c>
      <c r="U420" s="1">
        <f t="shared" si="26"/>
        <v>8</v>
      </c>
      <c r="X420" s="3">
        <f t="shared" si="25"/>
        <v>4</v>
      </c>
      <c r="AA420" s="1">
        <f>$X420*IF(SUMIFS(dbP!$X:$X,dbP!$Q:$Q,$Q420,dbP!$O:$O,Items!$E$17)=0,0,SUMIFS(dbP!$Y:$Y,dbP!$Q:$Q,$Q420,dbP!$O:$O,Items!$E$17)/SUMIFS(dbP!$X:$X,dbP!$Q:$Q,$Q420,dbP!$O:$O,Items!$E$17))</f>
        <v>3582.0895522388059</v>
      </c>
      <c r="AB420" s="1">
        <f>$X420*IF(SUMIFS(dbP!$X:$X,dbP!$Q:$Q,$Q420,dbP!$O:$O,Items!$E$17)=0,0,SUMIFS(dbP!$Z:$Z,dbP!$Q:$Q,$Q420,dbP!$O:$O,Items!$E$17)/SUMIFS(dbP!$X:$X,dbP!$Q:$Q,$Q420,dbP!$O:$O,Items!$E$17))</f>
        <v>597.01492537313436</v>
      </c>
      <c r="AE420" s="31">
        <f>IF(OR(AE419=0,AE419=MAX(Items!$AC:$AC)),1,AE419+1)</f>
        <v>12</v>
      </c>
    </row>
    <row r="421" spans="1:31" x14ac:dyDescent="0.3">
      <c r="A421" s="41">
        <f>ROW()</f>
        <v>421</v>
      </c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I421" s="1" t="str">
        <f>IF(OR(U421=0,SUMIFS(Lists!$A:$A,Lists!$I:$I,$U421)=0),0,INDEX(Lists!$H:$H,SUMIFS(Lists!$A:$A,Lists!$I:$I,$U421)))</f>
        <v>Продукт-8</v>
      </c>
      <c r="O421" s="1" t="str">
        <f>IF(OR($AE421=0,SUMIFS(Items!$A:$A,Items!$AC:$AC,$AE421)=0),0,INDEX(Items!U:U,SUMIFS(Items!$A:$A,Items!$AC:$AC,$AE421)))</f>
        <v>Себестоимость продаж</v>
      </c>
      <c r="P421" s="1" t="str">
        <f>IF(OR($AE421=0,SUMIFS(Items!$A:$A,Items!$AC:$AC,$AE421)=0),0,INDEX(Items!V:V,SUMIFS(Items!$A:$A,Items!$AC:$AC,$AE421)))</f>
        <v>Затраты этапа-2 бизнес-процесса</v>
      </c>
      <c r="Q421" s="1" t="str">
        <f>IF(OR($AE421=0,SUMIFS(Items!$A:$A,Items!$AC:$AC,$AE421)=0),0,INDEX(Items!W:W,SUMIFS(Items!$A:$A,Items!$AC:$AC,$AE421)))</f>
        <v>Производственные затраты-2</v>
      </c>
      <c r="U421" s="1">
        <f t="shared" si="26"/>
        <v>8</v>
      </c>
      <c r="X421" s="3">
        <f t="shared" si="25"/>
        <v>2</v>
      </c>
      <c r="AA421" s="1">
        <f>$X421*IF(SUMIFS(dbP!$X:$X,dbP!$Q:$Q,$Q421,dbP!$O:$O,Items!$E$17)=0,0,SUMIFS(dbP!$Y:$Y,dbP!$Q:$Q,$Q421,dbP!$O:$O,Items!$E$17)/SUMIFS(dbP!$X:$X,dbP!$Q:$Q,$Q421,dbP!$O:$O,Items!$E$17))</f>
        <v>1629.6296296296296</v>
      </c>
      <c r="AB421" s="1">
        <f>$X421*IF(SUMIFS(dbP!$X:$X,dbP!$Q:$Q,$Q421,dbP!$O:$O,Items!$E$17)=0,0,SUMIFS(dbP!$Z:$Z,dbP!$Q:$Q,$Q421,dbP!$O:$O,Items!$E$17)/SUMIFS(dbP!$X:$X,dbP!$Q:$Q,$Q421,dbP!$O:$O,Items!$E$17))</f>
        <v>271.60493827160491</v>
      </c>
      <c r="AE421" s="31">
        <f>IF(OR(AE420=0,AE420=MAX(Items!$AC:$AC)),1,AE420+1)</f>
        <v>13</v>
      </c>
    </row>
    <row r="422" spans="1:31" x14ac:dyDescent="0.3">
      <c r="A422" s="41">
        <f>ROW()</f>
        <v>422</v>
      </c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I422" s="1" t="str">
        <f>IF(OR(U422=0,SUMIFS(Lists!$A:$A,Lists!$I:$I,$U422)=0),0,INDEX(Lists!$H:$H,SUMIFS(Lists!$A:$A,Lists!$I:$I,$U422)))</f>
        <v>Продукт-8</v>
      </c>
      <c r="O422" s="1" t="str">
        <f>IF(OR($AE422=0,SUMIFS(Items!$A:$A,Items!$AC:$AC,$AE422)=0),0,INDEX(Items!U:U,SUMIFS(Items!$A:$A,Items!$AC:$AC,$AE422)))</f>
        <v>Себестоимость продаж</v>
      </c>
      <c r="P422" s="1" t="str">
        <f>IF(OR($AE422=0,SUMIFS(Items!$A:$A,Items!$AC:$AC,$AE422)=0),0,INDEX(Items!V:V,SUMIFS(Items!$A:$A,Items!$AC:$AC,$AE422)))</f>
        <v>Затраты этапа-2 бизнес-процесса</v>
      </c>
      <c r="Q422" s="1" t="str">
        <f>IF(OR($AE422=0,SUMIFS(Items!$A:$A,Items!$AC:$AC,$AE422)=0),0,INDEX(Items!W:W,SUMIFS(Items!$A:$A,Items!$AC:$AC,$AE422)))</f>
        <v>Производственные затраты-3</v>
      </c>
      <c r="U422" s="1">
        <f t="shared" si="26"/>
        <v>8</v>
      </c>
      <c r="X422" s="3">
        <f t="shared" si="25"/>
        <v>6</v>
      </c>
      <c r="AA422" s="1">
        <f>$X422*IF(SUMIFS(dbP!$X:$X,dbP!$Q:$Q,$Q422,dbP!$O:$O,Items!$E$17)=0,0,SUMIFS(dbP!$Y:$Y,dbP!$Q:$Q,$Q422,dbP!$O:$O,Items!$E$17)/SUMIFS(dbP!$X:$X,dbP!$Q:$Q,$Q422,dbP!$O:$O,Items!$E$17))</f>
        <v>18896.603773584906</v>
      </c>
      <c r="AB422" s="1">
        <f>$X422*IF(SUMIFS(dbP!$X:$X,dbP!$Q:$Q,$Q422,dbP!$O:$O,Items!$E$17)=0,0,SUMIFS(dbP!$Z:$Z,dbP!$Q:$Q,$Q422,dbP!$O:$O,Items!$E$17)/SUMIFS(dbP!$X:$X,dbP!$Q:$Q,$Q422,dbP!$O:$O,Items!$E$17))</f>
        <v>3149.433962264151</v>
      </c>
      <c r="AE422" s="31">
        <f>IF(OR(AE421=0,AE421=MAX(Items!$AC:$AC)),1,AE421+1)</f>
        <v>14</v>
      </c>
    </row>
    <row r="423" spans="1:31" x14ac:dyDescent="0.3">
      <c r="A423" s="41">
        <f>ROW()</f>
        <v>423</v>
      </c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I423" s="1" t="str">
        <f>IF(OR(U423=0,SUMIFS(Lists!$A:$A,Lists!$I:$I,$U423)=0),0,INDEX(Lists!$H:$H,SUMIFS(Lists!$A:$A,Lists!$I:$I,$U423)))</f>
        <v>Продукт-8</v>
      </c>
      <c r="O423" s="1" t="str">
        <f>IF(OR($AE423=0,SUMIFS(Items!$A:$A,Items!$AC:$AC,$AE423)=0),0,INDEX(Items!U:U,SUMIFS(Items!$A:$A,Items!$AC:$AC,$AE423)))</f>
        <v>Себестоимость продаж</v>
      </c>
      <c r="P423" s="1" t="str">
        <f>IF(OR($AE423=0,SUMIFS(Items!$A:$A,Items!$AC:$AC,$AE423)=0),0,INDEX(Items!V:V,SUMIFS(Items!$A:$A,Items!$AC:$AC,$AE423)))</f>
        <v>Затраты этапа-2 бизнес-процесса</v>
      </c>
      <c r="Q423" s="1" t="str">
        <f>IF(OR($AE423=0,SUMIFS(Items!$A:$A,Items!$AC:$AC,$AE423)=0),0,INDEX(Items!W:W,SUMIFS(Items!$A:$A,Items!$AC:$AC,$AE423)))</f>
        <v>Производственные затраты-4</v>
      </c>
      <c r="U423" s="1">
        <f t="shared" si="26"/>
        <v>8</v>
      </c>
      <c r="X423" s="3">
        <f t="shared" si="25"/>
        <v>4</v>
      </c>
      <c r="AA423" s="1">
        <f>$X423*IF(SUMIFS(dbP!$X:$X,dbP!$Q:$Q,$Q423,dbP!$O:$O,Items!$E$17)=0,0,SUMIFS(dbP!$Y:$Y,dbP!$Q:$Q,$Q423,dbP!$O:$O,Items!$E$17)/SUMIFS(dbP!$X:$X,dbP!$Q:$Q,$Q423,dbP!$O:$O,Items!$E$17))</f>
        <v>8159.82</v>
      </c>
      <c r="AB423" s="1">
        <f>$X423*IF(SUMIFS(dbP!$X:$X,dbP!$Q:$Q,$Q423,dbP!$O:$O,Items!$E$17)=0,0,SUMIFS(dbP!$Z:$Z,dbP!$Q:$Q,$Q423,dbP!$O:$O,Items!$E$17)/SUMIFS(dbP!$X:$X,dbP!$Q:$Q,$Q423,dbP!$O:$O,Items!$E$17))</f>
        <v>1359.97</v>
      </c>
      <c r="AE423" s="31">
        <f>IF(OR(AE422=0,AE422=MAX(Items!$AC:$AC)),1,AE422+1)</f>
        <v>15</v>
      </c>
    </row>
    <row r="424" spans="1:31" x14ac:dyDescent="0.3">
      <c r="A424" s="41">
        <f>ROW()</f>
        <v>424</v>
      </c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I424" s="1" t="str">
        <f>IF(OR(U424=0,SUMIFS(Lists!$A:$A,Lists!$I:$I,$U424)=0),0,INDEX(Lists!$H:$H,SUMIFS(Lists!$A:$A,Lists!$I:$I,$U424)))</f>
        <v>Продукт-8</v>
      </c>
      <c r="O424" s="1" t="str">
        <f>IF(OR($AE424=0,SUMIFS(Items!$A:$A,Items!$AC:$AC,$AE424)=0),0,INDEX(Items!U:U,SUMIFS(Items!$A:$A,Items!$AC:$AC,$AE424)))</f>
        <v>Себестоимость продаж</v>
      </c>
      <c r="P424" s="1" t="str">
        <f>IF(OR($AE424=0,SUMIFS(Items!$A:$A,Items!$AC:$AC,$AE424)=0),0,INDEX(Items!V:V,SUMIFS(Items!$A:$A,Items!$AC:$AC,$AE424)))</f>
        <v>Затраты этапа-2 бизнес-процесса</v>
      </c>
      <c r="Q424" s="1" t="str">
        <f>IF(OR($AE424=0,SUMIFS(Items!$A:$A,Items!$AC:$AC,$AE424)=0),0,INDEX(Items!W:W,SUMIFS(Items!$A:$A,Items!$AC:$AC,$AE424)))</f>
        <v>Производственные затраты-5</v>
      </c>
      <c r="U424" s="1">
        <f t="shared" si="26"/>
        <v>8</v>
      </c>
      <c r="X424" s="3">
        <f t="shared" si="25"/>
        <v>2</v>
      </c>
      <c r="AA424" s="1">
        <f>$X424*IF(SUMIFS(dbP!$X:$X,dbP!$Q:$Q,$Q424,dbP!$O:$O,Items!$E$17)=0,0,SUMIFS(dbP!$Y:$Y,dbP!$Q:$Q,$Q424,dbP!$O:$O,Items!$E$17)/SUMIFS(dbP!$X:$X,dbP!$Q:$Q,$Q424,dbP!$O:$O,Items!$E$17))</f>
        <v>2079.4029850746269</v>
      </c>
      <c r="AB424" s="1">
        <f>$X424*IF(SUMIFS(dbP!$X:$X,dbP!$Q:$Q,$Q424,dbP!$O:$O,Items!$E$17)=0,0,SUMIFS(dbP!$Z:$Z,dbP!$Q:$Q,$Q424,dbP!$O:$O,Items!$E$17)/SUMIFS(dbP!$X:$X,dbP!$Q:$Q,$Q424,dbP!$O:$O,Items!$E$17))</f>
        <v>346.56716417910445</v>
      </c>
      <c r="AE424" s="31">
        <f>IF(OR(AE423=0,AE423=MAX(Items!$AC:$AC)),1,AE423+1)</f>
        <v>16</v>
      </c>
    </row>
    <row r="425" spans="1:31" x14ac:dyDescent="0.3">
      <c r="A425" s="41">
        <f>ROW()</f>
        <v>425</v>
      </c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I425" s="1" t="str">
        <f>IF(OR(U425=0,SUMIFS(Lists!$A:$A,Lists!$I:$I,$U425)=0),0,INDEX(Lists!$H:$H,SUMIFS(Lists!$A:$A,Lists!$I:$I,$U425)))</f>
        <v>Продукт-8</v>
      </c>
      <c r="O425" s="1" t="str">
        <f>IF(OR($AE425=0,SUMIFS(Items!$A:$A,Items!$AC:$AC,$AE425)=0),0,INDEX(Items!U:U,SUMIFS(Items!$A:$A,Items!$AC:$AC,$AE425)))</f>
        <v>Себестоимость продаж</v>
      </c>
      <c r="P425" s="1" t="str">
        <f>IF(OR($AE425=0,SUMIFS(Items!$A:$A,Items!$AC:$AC,$AE425)=0),0,INDEX(Items!V:V,SUMIFS(Items!$A:$A,Items!$AC:$AC,$AE425)))</f>
        <v>Затраты этапа-2 бизнес-процесса</v>
      </c>
      <c r="Q425" s="1" t="str">
        <f>IF(OR($AE425=0,SUMIFS(Items!$A:$A,Items!$AC:$AC,$AE425)=0),0,INDEX(Items!W:W,SUMIFS(Items!$A:$A,Items!$AC:$AC,$AE425)))</f>
        <v>Производственные затраты-6</v>
      </c>
      <c r="U425" s="1">
        <f t="shared" si="26"/>
        <v>8</v>
      </c>
      <c r="X425" s="3">
        <f t="shared" si="25"/>
        <v>5</v>
      </c>
      <c r="AA425" s="1">
        <f>$X425*IF(SUMIFS(dbP!$X:$X,dbP!$Q:$Q,$Q425,dbP!$O:$O,Items!$E$17)=0,0,SUMIFS(dbP!$Y:$Y,dbP!$Q:$Q,$Q425,dbP!$O:$O,Items!$E$17)/SUMIFS(dbP!$X:$X,dbP!$Q:$Q,$Q425,dbP!$O:$O,Items!$E$17))</f>
        <v>19897.196078431374</v>
      </c>
      <c r="AB425" s="1">
        <f>$X425*IF(SUMIFS(dbP!$X:$X,dbP!$Q:$Q,$Q425,dbP!$O:$O,Items!$E$17)=0,0,SUMIFS(dbP!$Z:$Z,dbP!$Q:$Q,$Q425,dbP!$O:$O,Items!$E$17)/SUMIFS(dbP!$X:$X,dbP!$Q:$Q,$Q425,dbP!$O:$O,Items!$E$17))</f>
        <v>3316.1993464052284</v>
      </c>
      <c r="AE425" s="31">
        <f>IF(OR(AE424=0,AE424=MAX(Items!$AC:$AC)),1,AE424+1)</f>
        <v>17</v>
      </c>
    </row>
    <row r="426" spans="1:31" x14ac:dyDescent="0.3">
      <c r="A426" s="41">
        <f>ROW()</f>
        <v>426</v>
      </c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I426" s="1" t="str">
        <f>IF(OR(U426=0,SUMIFS(Lists!$A:$A,Lists!$I:$I,$U426)=0),0,INDEX(Lists!$H:$H,SUMIFS(Lists!$A:$A,Lists!$I:$I,$U426)))</f>
        <v>Продукт-8</v>
      </c>
      <c r="O426" s="1" t="str">
        <f>IF(OR($AE426=0,SUMIFS(Items!$A:$A,Items!$AC:$AC,$AE426)=0),0,INDEX(Items!U:U,SUMIFS(Items!$A:$A,Items!$AC:$AC,$AE426)))</f>
        <v>Себестоимость продаж</v>
      </c>
      <c r="P426" s="1" t="str">
        <f>IF(OR($AE426=0,SUMIFS(Items!$A:$A,Items!$AC:$AC,$AE426)=0),0,INDEX(Items!V:V,SUMIFS(Items!$A:$A,Items!$AC:$AC,$AE426)))</f>
        <v>Затраты этапа-2 бизнес-процесса</v>
      </c>
      <c r="Q426" s="1" t="str">
        <f>IF(OR($AE426=0,SUMIFS(Items!$A:$A,Items!$AC:$AC,$AE426)=0),0,INDEX(Items!W:W,SUMIFS(Items!$A:$A,Items!$AC:$AC,$AE426)))</f>
        <v>Производственные затраты-7</v>
      </c>
      <c r="U426" s="1">
        <f t="shared" si="26"/>
        <v>8</v>
      </c>
      <c r="X426" s="3">
        <f t="shared" si="25"/>
        <v>10</v>
      </c>
      <c r="AA426" s="1">
        <f>$X426*IF(SUMIFS(dbP!$X:$X,dbP!$Q:$Q,$Q426,dbP!$O:$O,Items!$E$17)=0,0,SUMIFS(dbP!$Y:$Y,dbP!$Q:$Q,$Q426,dbP!$O:$O,Items!$E$17)/SUMIFS(dbP!$X:$X,dbP!$Q:$Q,$Q426,dbP!$O:$O,Items!$E$17))</f>
        <v>37471.903529411764</v>
      </c>
      <c r="AB426" s="1">
        <f>$X426*IF(SUMIFS(dbP!$X:$X,dbP!$Q:$Q,$Q426,dbP!$O:$O,Items!$E$17)=0,0,SUMIFS(dbP!$Z:$Z,dbP!$Q:$Q,$Q426,dbP!$O:$O,Items!$E$17)/SUMIFS(dbP!$X:$X,dbP!$Q:$Q,$Q426,dbP!$O:$O,Items!$E$17))</f>
        <v>6245.3172549019619</v>
      </c>
      <c r="AE426" s="31">
        <f>IF(OR(AE425=0,AE425=MAX(Items!$AC:$AC)),1,AE425+1)</f>
        <v>18</v>
      </c>
    </row>
    <row r="427" spans="1:31" x14ac:dyDescent="0.3">
      <c r="A427" s="41">
        <f>ROW()</f>
        <v>427</v>
      </c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I427" s="1" t="str">
        <f>IF(OR(U427=0,SUMIFS(Lists!$A:$A,Lists!$I:$I,$U427)=0),0,INDEX(Lists!$H:$H,SUMIFS(Lists!$A:$A,Lists!$I:$I,$U427)))</f>
        <v>Продукт-8</v>
      </c>
      <c r="O427" s="1" t="str">
        <f>IF(OR($AE427=0,SUMIFS(Items!$A:$A,Items!$AC:$AC,$AE427)=0),0,INDEX(Items!U:U,SUMIFS(Items!$A:$A,Items!$AC:$AC,$AE427)))</f>
        <v>Себестоимость продаж</v>
      </c>
      <c r="P427" s="1" t="str">
        <f>IF(OR($AE427=0,SUMIFS(Items!$A:$A,Items!$AC:$AC,$AE427)=0),0,INDEX(Items!V:V,SUMIFS(Items!$A:$A,Items!$AC:$AC,$AE427)))</f>
        <v>Затраты этапа-2 бизнес-процесса</v>
      </c>
      <c r="Q427" s="1" t="str">
        <f>IF(OR($AE427=0,SUMIFS(Items!$A:$A,Items!$AC:$AC,$AE427)=0),0,INDEX(Items!W:W,SUMIFS(Items!$A:$A,Items!$AC:$AC,$AE427)))</f>
        <v>Производственные затраты-8</v>
      </c>
      <c r="U427" s="1">
        <f t="shared" si="26"/>
        <v>8</v>
      </c>
      <c r="X427" s="3">
        <f t="shared" si="25"/>
        <v>6</v>
      </c>
      <c r="AA427" s="1">
        <f>$X427*IF(SUMIFS(dbP!$X:$X,dbP!$Q:$Q,$Q427,dbP!$O:$O,Items!$E$17)=0,0,SUMIFS(dbP!$Y:$Y,dbP!$Q:$Q,$Q427,dbP!$O:$O,Items!$E$17)/SUMIFS(dbP!$X:$X,dbP!$Q:$Q,$Q427,dbP!$O:$O,Items!$E$17))</f>
        <v>8366.1294788059695</v>
      </c>
      <c r="AB427" s="1">
        <f>$X427*IF(SUMIFS(dbP!$X:$X,dbP!$Q:$Q,$Q427,dbP!$O:$O,Items!$E$17)=0,0,SUMIFS(dbP!$Z:$Z,dbP!$Q:$Q,$Q427,dbP!$O:$O,Items!$E$17)/SUMIFS(dbP!$X:$X,dbP!$Q:$Q,$Q427,dbP!$O:$O,Items!$E$17))</f>
        <v>1394.3549131343284</v>
      </c>
      <c r="AE427" s="31">
        <f>IF(OR(AE426=0,AE426=MAX(Items!$AC:$AC)),1,AE426+1)</f>
        <v>19</v>
      </c>
    </row>
    <row r="428" spans="1:31" x14ac:dyDescent="0.3">
      <c r="A428" s="41">
        <f>ROW()</f>
        <v>428</v>
      </c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I428" s="1" t="str">
        <f>IF(OR(U428=0,SUMIFS(Lists!$A:$A,Lists!$I:$I,$U428)=0),0,INDEX(Lists!$H:$H,SUMIFS(Lists!$A:$A,Lists!$I:$I,$U428)))</f>
        <v>Продукт-8</v>
      </c>
      <c r="O428" s="1" t="str">
        <f>IF(OR($AE428=0,SUMIFS(Items!$A:$A,Items!$AC:$AC,$AE428)=0),0,INDEX(Items!U:U,SUMIFS(Items!$A:$A,Items!$AC:$AC,$AE428)))</f>
        <v>Себестоимость продаж</v>
      </c>
      <c r="P428" s="1" t="str">
        <f>IF(OR($AE428=0,SUMIFS(Items!$A:$A,Items!$AC:$AC,$AE428)=0),0,INDEX(Items!V:V,SUMIFS(Items!$A:$A,Items!$AC:$AC,$AE428)))</f>
        <v>Затраты этапа-2 бизнес-процесса</v>
      </c>
      <c r="Q428" s="1" t="str">
        <f>IF(OR($AE428=0,SUMIFS(Items!$A:$A,Items!$AC:$AC,$AE428)=0),0,INDEX(Items!W:W,SUMIFS(Items!$A:$A,Items!$AC:$AC,$AE428)))</f>
        <v>Производственные затраты-9</v>
      </c>
      <c r="U428" s="1">
        <f t="shared" si="26"/>
        <v>8</v>
      </c>
      <c r="X428" s="3">
        <f t="shared" si="25"/>
        <v>92</v>
      </c>
      <c r="AA428" s="1">
        <f>$X428*IF(SUMIFS(dbP!$X:$X,dbP!$Q:$Q,$Q428,dbP!$O:$O,Items!$E$17)=0,0,SUMIFS(dbP!$Y:$Y,dbP!$Q:$Q,$Q428,dbP!$O:$O,Items!$E$17)/SUMIFS(dbP!$X:$X,dbP!$Q:$Q,$Q428,dbP!$O:$O,Items!$E$17))</f>
        <v>107626.31199999999</v>
      </c>
      <c r="AB428" s="1">
        <f>$X428*IF(SUMIFS(dbP!$X:$X,dbP!$Q:$Q,$Q428,dbP!$O:$O,Items!$E$17)=0,0,SUMIFS(dbP!$Z:$Z,dbP!$Q:$Q,$Q428,dbP!$O:$O,Items!$E$17)/SUMIFS(dbP!$X:$X,dbP!$Q:$Q,$Q428,dbP!$O:$O,Items!$E$17))</f>
        <v>17937.718666666668</v>
      </c>
      <c r="AE428" s="31">
        <f>IF(OR(AE427=0,AE427=MAX(Items!$AC:$AC)),1,AE427+1)</f>
        <v>20</v>
      </c>
    </row>
    <row r="429" spans="1:31" x14ac:dyDescent="0.3">
      <c r="A429" s="41">
        <f>ROW()</f>
        <v>429</v>
      </c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I429" s="1" t="str">
        <f>IF(OR(U429=0,SUMIFS(Lists!$A:$A,Lists!$I:$I,$U429)=0),0,INDEX(Lists!$H:$H,SUMIFS(Lists!$A:$A,Lists!$I:$I,$U429)))</f>
        <v>Продукт-8</v>
      </c>
      <c r="O429" s="1" t="str">
        <f>IF(OR($AE429=0,SUMIFS(Items!$A:$A,Items!$AC:$AC,$AE429)=0),0,INDEX(Items!U:U,SUMIFS(Items!$A:$A,Items!$AC:$AC,$AE429)))</f>
        <v>Себестоимость продаж</v>
      </c>
      <c r="P429" s="1" t="str">
        <f>IF(OR($AE429=0,SUMIFS(Items!$A:$A,Items!$AC:$AC,$AE429)=0),0,INDEX(Items!V:V,SUMIFS(Items!$A:$A,Items!$AC:$AC,$AE429)))</f>
        <v>Затраты этапа-2 бизнес-процесса</v>
      </c>
      <c r="Q429" s="1" t="str">
        <f>IF(OR($AE429=0,SUMIFS(Items!$A:$A,Items!$AC:$AC,$AE429)=0),0,INDEX(Items!W:W,SUMIFS(Items!$A:$A,Items!$AC:$AC,$AE429)))</f>
        <v>Производственные затраты-10</v>
      </c>
      <c r="U429" s="1">
        <f t="shared" si="26"/>
        <v>8</v>
      </c>
      <c r="X429" s="3">
        <f t="shared" si="25"/>
        <v>7</v>
      </c>
      <c r="AA429" s="1">
        <f>$X429*IF(SUMIFS(dbP!$X:$X,dbP!$Q:$Q,$Q429,dbP!$O:$O,Items!$E$17)=0,0,SUMIFS(dbP!$Y:$Y,dbP!$Q:$Q,$Q429,dbP!$O:$O,Items!$E$17)/SUMIFS(dbP!$X:$X,dbP!$Q:$Q,$Q429,dbP!$O:$O,Items!$E$17))</f>
        <v>28713.270263508773</v>
      </c>
      <c r="AB429" s="1">
        <f>$X429*IF(SUMIFS(dbP!$X:$X,dbP!$Q:$Q,$Q429,dbP!$O:$O,Items!$E$17)=0,0,SUMIFS(dbP!$Z:$Z,dbP!$Q:$Q,$Q429,dbP!$O:$O,Items!$E$17)/SUMIFS(dbP!$X:$X,dbP!$Q:$Q,$Q429,dbP!$O:$O,Items!$E$17))</f>
        <v>4785.5450439181295</v>
      </c>
      <c r="AE429" s="31">
        <f>IF(OR(AE428=0,AE428=MAX(Items!$AC:$AC)),1,AE428+1)</f>
        <v>21</v>
      </c>
    </row>
    <row r="430" spans="1:31" x14ac:dyDescent="0.3">
      <c r="A430" s="41">
        <f>ROW()</f>
        <v>430</v>
      </c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I430" s="1" t="str">
        <f>IF(OR(U430=0,SUMIFS(Lists!$A:$A,Lists!$I:$I,$U430)=0),0,INDEX(Lists!$H:$H,SUMIFS(Lists!$A:$A,Lists!$I:$I,$U430)))</f>
        <v>Продукт-8</v>
      </c>
      <c r="O430" s="1" t="str">
        <f>IF(OR($AE430=0,SUMIFS(Items!$A:$A,Items!$AC:$AC,$AE430)=0),0,INDEX(Items!U:U,SUMIFS(Items!$A:$A,Items!$AC:$AC,$AE430)))</f>
        <v>Себестоимость продаж</v>
      </c>
      <c r="P430" s="1" t="str">
        <f>IF(OR($AE430=0,SUMIFS(Items!$A:$A,Items!$AC:$AC,$AE430)=0),0,INDEX(Items!V:V,SUMIFS(Items!$A:$A,Items!$AC:$AC,$AE430)))</f>
        <v>Затраты этапа-3 бизнес-процесса</v>
      </c>
      <c r="Q430" s="1" t="str">
        <f>IF(OR($AE430=0,SUMIFS(Items!$A:$A,Items!$AC:$AC,$AE430)=0),0,INDEX(Items!W:W,SUMIFS(Items!$A:$A,Items!$AC:$AC,$AE430)))</f>
        <v>Производственные затраты-11</v>
      </c>
      <c r="U430" s="1">
        <f t="shared" si="26"/>
        <v>8</v>
      </c>
      <c r="X430" s="3">
        <f t="shared" ref="X430" si="29">X419-1</f>
        <v>6</v>
      </c>
      <c r="AA430" s="1">
        <f>$X430*IF(SUMIFS(dbP!$X:$X,dbP!$Q:$Q,$Q430,dbP!$O:$O,Items!$E$17)=0,0,SUMIFS(dbP!$Y:$Y,dbP!$Q:$Q,$Q430,dbP!$O:$O,Items!$E$17)/SUMIFS(dbP!$X:$X,dbP!$Q:$Q,$Q430,dbP!$O:$O,Items!$E$17))</f>
        <v>30529.963254306982</v>
      </c>
      <c r="AB430" s="1">
        <f>$X430*IF(SUMIFS(dbP!$X:$X,dbP!$Q:$Q,$Q430,dbP!$O:$O,Items!$E$17)=0,0,SUMIFS(dbP!$Z:$Z,dbP!$Q:$Q,$Q430,dbP!$O:$O,Items!$E$17)/SUMIFS(dbP!$X:$X,dbP!$Q:$Q,$Q430,dbP!$O:$O,Items!$E$17))</f>
        <v>5088.3272090511637</v>
      </c>
      <c r="AE430" s="31">
        <f>IF(OR(AE429=0,AE429=MAX(Items!$AC:$AC)),1,AE429+1)</f>
        <v>22</v>
      </c>
    </row>
    <row r="431" spans="1:31" x14ac:dyDescent="0.3">
      <c r="A431" s="41">
        <f>ROW()</f>
        <v>431</v>
      </c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I431" s="1" t="str">
        <f>IF(OR(U431=0,SUMIFS(Lists!$A:$A,Lists!$I:$I,$U431)=0),0,INDEX(Lists!$H:$H,SUMIFS(Lists!$A:$A,Lists!$I:$I,$U431)))</f>
        <v>Продукт-8</v>
      </c>
      <c r="O431" s="1" t="str">
        <f>IF(OR($AE431=0,SUMIFS(Items!$A:$A,Items!$AC:$AC,$AE431)=0),0,INDEX(Items!U:U,SUMIFS(Items!$A:$A,Items!$AC:$AC,$AE431)))</f>
        <v>Себестоимость продаж</v>
      </c>
      <c r="P431" s="1" t="str">
        <f>IF(OR($AE431=0,SUMIFS(Items!$A:$A,Items!$AC:$AC,$AE431)=0),0,INDEX(Items!V:V,SUMIFS(Items!$A:$A,Items!$AC:$AC,$AE431)))</f>
        <v>Затраты этапа-3 бизнес-процесса</v>
      </c>
      <c r="Q431" s="1" t="str">
        <f>IF(OR($AE431=0,SUMIFS(Items!$A:$A,Items!$AC:$AC,$AE431)=0),0,INDEX(Items!W:W,SUMIFS(Items!$A:$A,Items!$AC:$AC,$AE431)))</f>
        <v>Производственные затраты-12</v>
      </c>
      <c r="U431" s="1">
        <f t="shared" si="26"/>
        <v>8</v>
      </c>
      <c r="X431" s="3">
        <f t="shared" si="27"/>
        <v>3</v>
      </c>
      <c r="AA431" s="1">
        <f>$X431*IF(SUMIFS(dbP!$X:$X,dbP!$Q:$Q,$Q431,dbP!$O:$O,Items!$E$17)=0,0,SUMIFS(dbP!$Y:$Y,dbP!$Q:$Q,$Q431,dbP!$O:$O,Items!$E$17)/SUMIFS(dbP!$X:$X,dbP!$Q:$Q,$Q431,dbP!$O:$O,Items!$E$17))</f>
        <v>3304.4776119402986</v>
      </c>
      <c r="AB431" s="1">
        <f>$X431*IF(SUMIFS(dbP!$X:$X,dbP!$Q:$Q,$Q431,dbP!$O:$O,Items!$E$17)=0,0,SUMIFS(dbP!$Z:$Z,dbP!$Q:$Q,$Q431,dbP!$O:$O,Items!$E$17)/SUMIFS(dbP!$X:$X,dbP!$Q:$Q,$Q431,dbP!$O:$O,Items!$E$17))</f>
        <v>550.74626865671644</v>
      </c>
      <c r="AE431" s="31">
        <f>IF(OR(AE430=0,AE430=MAX(Items!$AC:$AC)),1,AE430+1)</f>
        <v>23</v>
      </c>
    </row>
    <row r="432" spans="1:31" x14ac:dyDescent="0.3">
      <c r="A432" s="41">
        <f>ROW()</f>
        <v>432</v>
      </c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I432" s="1" t="str">
        <f>IF(OR(U432=0,SUMIFS(Lists!$A:$A,Lists!$I:$I,$U432)=0),0,INDEX(Lists!$H:$H,SUMIFS(Lists!$A:$A,Lists!$I:$I,$U432)))</f>
        <v>Продукт-8</v>
      </c>
      <c r="O432" s="1" t="str">
        <f>IF(OR($AE432=0,SUMIFS(Items!$A:$A,Items!$AC:$AC,$AE432)=0),0,INDEX(Items!U:U,SUMIFS(Items!$A:$A,Items!$AC:$AC,$AE432)))</f>
        <v>Себестоимость продаж</v>
      </c>
      <c r="P432" s="1" t="str">
        <f>IF(OR($AE432=0,SUMIFS(Items!$A:$A,Items!$AC:$AC,$AE432)=0),0,INDEX(Items!V:V,SUMIFS(Items!$A:$A,Items!$AC:$AC,$AE432)))</f>
        <v>Затраты этапа-3 бизнес-процесса</v>
      </c>
      <c r="Q432" s="1" t="str">
        <f>IF(OR($AE432=0,SUMIFS(Items!$A:$A,Items!$AC:$AC,$AE432)=0),0,INDEX(Items!W:W,SUMIFS(Items!$A:$A,Items!$AC:$AC,$AE432)))</f>
        <v>Производственные затраты-13</v>
      </c>
      <c r="U432" s="1">
        <f t="shared" si="26"/>
        <v>8</v>
      </c>
      <c r="X432" s="3">
        <f t="shared" si="27"/>
        <v>1</v>
      </c>
      <c r="AA432" s="1">
        <f>$X432*IF(SUMIFS(dbP!$X:$X,dbP!$Q:$Q,$Q432,dbP!$O:$O,Items!$E$17)=0,0,SUMIFS(dbP!$Y:$Y,dbP!$Q:$Q,$Q432,dbP!$O:$O,Items!$E$17)/SUMIFS(dbP!$X:$X,dbP!$Q:$Q,$Q432,dbP!$O:$O,Items!$E$17))</f>
        <v>1172.9323308270677</v>
      </c>
      <c r="AB432" s="1">
        <f>$X432*IF(SUMIFS(dbP!$X:$X,dbP!$Q:$Q,$Q432,dbP!$O:$O,Items!$E$17)=0,0,SUMIFS(dbP!$Z:$Z,dbP!$Q:$Q,$Q432,dbP!$O:$O,Items!$E$17)/SUMIFS(dbP!$X:$X,dbP!$Q:$Q,$Q432,dbP!$O:$O,Items!$E$17))</f>
        <v>195.48872180451127</v>
      </c>
      <c r="AE432" s="31">
        <f>IF(OR(AE431=0,AE431=MAX(Items!$AC:$AC)),1,AE431+1)</f>
        <v>24</v>
      </c>
    </row>
    <row r="433" spans="1:31" x14ac:dyDescent="0.3">
      <c r="A433" s="41">
        <f>ROW()</f>
        <v>433</v>
      </c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I433" s="1" t="str">
        <f>IF(OR(U433=0,SUMIFS(Lists!$A:$A,Lists!$I:$I,$U433)=0),0,INDEX(Lists!$H:$H,SUMIFS(Lists!$A:$A,Lists!$I:$I,$U433)))</f>
        <v>Продукт-8</v>
      </c>
      <c r="O433" s="1" t="str">
        <f>IF(OR($AE433=0,SUMIFS(Items!$A:$A,Items!$AC:$AC,$AE433)=0),0,INDEX(Items!U:U,SUMIFS(Items!$A:$A,Items!$AC:$AC,$AE433)))</f>
        <v>Себестоимость продаж</v>
      </c>
      <c r="P433" s="1" t="str">
        <f>IF(OR($AE433=0,SUMIFS(Items!$A:$A,Items!$AC:$AC,$AE433)=0),0,INDEX(Items!V:V,SUMIFS(Items!$A:$A,Items!$AC:$AC,$AE433)))</f>
        <v>Затраты этапа-3 бизнес-процесса</v>
      </c>
      <c r="Q433" s="1" t="str">
        <f>IF(OR($AE433=0,SUMIFS(Items!$A:$A,Items!$AC:$AC,$AE433)=0),0,INDEX(Items!W:W,SUMIFS(Items!$A:$A,Items!$AC:$AC,$AE433)))</f>
        <v>Производственные затраты-14</v>
      </c>
      <c r="U433" s="1">
        <f t="shared" si="26"/>
        <v>8</v>
      </c>
      <c r="X433" s="3">
        <f t="shared" si="27"/>
        <v>5</v>
      </c>
      <c r="AA433" s="1">
        <f>$X433*IF(SUMIFS(dbP!$X:$X,dbP!$Q:$Q,$Q433,dbP!$O:$O,Items!$E$17)=0,0,SUMIFS(dbP!$Y:$Y,dbP!$Q:$Q,$Q433,dbP!$O:$O,Items!$E$17)/SUMIFS(dbP!$X:$X,dbP!$Q:$Q,$Q433,dbP!$O:$O,Items!$E$17))</f>
        <v>13764.912280701754</v>
      </c>
      <c r="AB433" s="1">
        <f>$X433*IF(SUMIFS(dbP!$X:$X,dbP!$Q:$Q,$Q433,dbP!$O:$O,Items!$E$17)=0,0,SUMIFS(dbP!$Z:$Z,dbP!$Q:$Q,$Q433,dbP!$O:$O,Items!$E$17)/SUMIFS(dbP!$X:$X,dbP!$Q:$Q,$Q433,dbP!$O:$O,Items!$E$17))</f>
        <v>2294.1520467836253</v>
      </c>
      <c r="AE433" s="31">
        <f>IF(OR(AE432=0,AE432=MAX(Items!$AC:$AC)),1,AE432+1)</f>
        <v>25</v>
      </c>
    </row>
    <row r="434" spans="1:31" x14ac:dyDescent="0.3">
      <c r="A434" s="41">
        <f>ROW()</f>
        <v>434</v>
      </c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I434" s="1" t="str">
        <f>IF(OR(U434=0,SUMIFS(Lists!$A:$A,Lists!$I:$I,$U434)=0),0,INDEX(Lists!$H:$H,SUMIFS(Lists!$A:$A,Lists!$I:$I,$U434)))</f>
        <v>Продукт-8</v>
      </c>
      <c r="O434" s="1" t="str">
        <f>IF(OR($AE434=0,SUMIFS(Items!$A:$A,Items!$AC:$AC,$AE434)=0),0,INDEX(Items!U:U,SUMIFS(Items!$A:$A,Items!$AC:$AC,$AE434)))</f>
        <v>Себестоимость продаж</v>
      </c>
      <c r="P434" s="1" t="str">
        <f>IF(OR($AE434=0,SUMIFS(Items!$A:$A,Items!$AC:$AC,$AE434)=0),0,INDEX(Items!V:V,SUMIFS(Items!$A:$A,Items!$AC:$AC,$AE434)))</f>
        <v>Затраты этапа-3 бизнес-процесса</v>
      </c>
      <c r="Q434" s="1" t="str">
        <f>IF(OR($AE434=0,SUMIFS(Items!$A:$A,Items!$AC:$AC,$AE434)=0),0,INDEX(Items!W:W,SUMIFS(Items!$A:$A,Items!$AC:$AC,$AE434)))</f>
        <v>Производственные затраты-15</v>
      </c>
      <c r="U434" s="1">
        <f t="shared" si="26"/>
        <v>8</v>
      </c>
      <c r="X434" s="3">
        <f t="shared" si="27"/>
        <v>3</v>
      </c>
      <c r="AA434" s="1">
        <f>$X434*IF(SUMIFS(dbP!$X:$X,dbP!$Q:$Q,$Q434,dbP!$O:$O,Items!$E$17)=0,0,SUMIFS(dbP!$Y:$Y,dbP!$Q:$Q,$Q434,dbP!$O:$O,Items!$E$17)/SUMIFS(dbP!$X:$X,dbP!$Q:$Q,$Q434,dbP!$O:$O,Items!$E$17))</f>
        <v>2753.9392500000004</v>
      </c>
      <c r="AB434" s="1">
        <f>$X434*IF(SUMIFS(dbP!$X:$X,dbP!$Q:$Q,$Q434,dbP!$O:$O,Items!$E$17)=0,0,SUMIFS(dbP!$Z:$Z,dbP!$Q:$Q,$Q434,dbP!$O:$O,Items!$E$17)/SUMIFS(dbP!$X:$X,dbP!$Q:$Q,$Q434,dbP!$O:$O,Items!$E$17))</f>
        <v>458.9898750000001</v>
      </c>
      <c r="AE434" s="31">
        <f>IF(OR(AE433=0,AE433=MAX(Items!$AC:$AC)),1,AE433+1)</f>
        <v>26</v>
      </c>
    </row>
    <row r="435" spans="1:31" x14ac:dyDescent="0.3">
      <c r="A435" s="41">
        <f>ROW()</f>
        <v>435</v>
      </c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I435" s="1" t="str">
        <f>IF(OR(U435=0,SUMIFS(Lists!$A:$A,Lists!$I:$I,$U435)=0),0,INDEX(Lists!$H:$H,SUMIFS(Lists!$A:$A,Lists!$I:$I,$U435)))</f>
        <v>Продукт-8</v>
      </c>
      <c r="O435" s="1" t="str">
        <f>IF(OR($AE435=0,SUMIFS(Items!$A:$A,Items!$AC:$AC,$AE435)=0),0,INDEX(Items!U:U,SUMIFS(Items!$A:$A,Items!$AC:$AC,$AE435)))</f>
        <v>Себестоимость продаж</v>
      </c>
      <c r="P435" s="1" t="str">
        <f>IF(OR($AE435=0,SUMIFS(Items!$A:$A,Items!$AC:$AC,$AE435)=0),0,INDEX(Items!V:V,SUMIFS(Items!$A:$A,Items!$AC:$AC,$AE435)))</f>
        <v>Затраты этапа-3 бизнес-процесса</v>
      </c>
      <c r="Q435" s="1" t="str">
        <f>IF(OR($AE435=0,SUMIFS(Items!$A:$A,Items!$AC:$AC,$AE435)=0),0,INDEX(Items!W:W,SUMIFS(Items!$A:$A,Items!$AC:$AC,$AE435)))</f>
        <v>Производственные затраты-16</v>
      </c>
      <c r="U435" s="1">
        <f t="shared" si="26"/>
        <v>8</v>
      </c>
      <c r="X435" s="3">
        <f t="shared" si="27"/>
        <v>1</v>
      </c>
      <c r="AA435" s="1">
        <f>$X435*IF(SUMIFS(dbP!$X:$X,dbP!$Q:$Q,$Q435,dbP!$O:$O,Items!$E$17)=0,0,SUMIFS(dbP!$Y:$Y,dbP!$Q:$Q,$Q435,dbP!$O:$O,Items!$E$17)/SUMIFS(dbP!$X:$X,dbP!$Q:$Q,$Q435,dbP!$O:$O,Items!$E$17))</f>
        <v>1266.2334975369458</v>
      </c>
      <c r="AB435" s="1">
        <f>$X435*IF(SUMIFS(dbP!$X:$X,dbP!$Q:$Q,$Q435,dbP!$O:$O,Items!$E$17)=0,0,SUMIFS(dbP!$Z:$Z,dbP!$Q:$Q,$Q435,dbP!$O:$O,Items!$E$17)/SUMIFS(dbP!$X:$X,dbP!$Q:$Q,$Q435,dbP!$O:$O,Items!$E$17))</f>
        <v>211.03891625615765</v>
      </c>
      <c r="AE435" s="31">
        <f>IF(OR(AE434=0,AE434=MAX(Items!$AC:$AC)),1,AE434+1)</f>
        <v>27</v>
      </c>
    </row>
    <row r="436" spans="1:31" x14ac:dyDescent="0.3">
      <c r="A436" s="41">
        <f>ROW()</f>
        <v>436</v>
      </c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I436" s="1" t="str">
        <f>IF(OR(U436=0,SUMIFS(Lists!$A:$A,Lists!$I:$I,$U436)=0),0,INDEX(Lists!$H:$H,SUMIFS(Lists!$A:$A,Lists!$I:$I,$U436)))</f>
        <v>Продукт-8</v>
      </c>
      <c r="O436" s="1" t="str">
        <f>IF(OR($AE436=0,SUMIFS(Items!$A:$A,Items!$AC:$AC,$AE436)=0),0,INDEX(Items!U:U,SUMIFS(Items!$A:$A,Items!$AC:$AC,$AE436)))</f>
        <v>Себестоимость продаж</v>
      </c>
      <c r="P436" s="1" t="str">
        <f>IF(OR($AE436=0,SUMIFS(Items!$A:$A,Items!$AC:$AC,$AE436)=0),0,INDEX(Items!V:V,SUMIFS(Items!$A:$A,Items!$AC:$AC,$AE436)))</f>
        <v>Затраты этапа-3 бизнес-процесса</v>
      </c>
      <c r="Q436" s="1" t="str">
        <f>IF(OR($AE436=0,SUMIFS(Items!$A:$A,Items!$AC:$AC,$AE436)=0),0,INDEX(Items!W:W,SUMIFS(Items!$A:$A,Items!$AC:$AC,$AE436)))</f>
        <v>Производственные затраты-17</v>
      </c>
      <c r="U436" s="1">
        <f t="shared" si="26"/>
        <v>8</v>
      </c>
      <c r="X436" s="3">
        <f t="shared" si="27"/>
        <v>4</v>
      </c>
      <c r="AA436" s="1">
        <f>$X436*IF(SUMIFS(dbP!$X:$X,dbP!$Q:$Q,$Q436,dbP!$O:$O,Items!$E$17)=0,0,SUMIFS(dbP!$Y:$Y,dbP!$Q:$Q,$Q436,dbP!$O:$O,Items!$E$17)/SUMIFS(dbP!$X:$X,dbP!$Q:$Q,$Q436,dbP!$O:$O,Items!$E$17))</f>
        <v>14073.184615384615</v>
      </c>
      <c r="AB436" s="1">
        <f>$X436*IF(SUMIFS(dbP!$X:$X,dbP!$Q:$Q,$Q436,dbP!$O:$O,Items!$E$17)=0,0,SUMIFS(dbP!$Z:$Z,dbP!$Q:$Q,$Q436,dbP!$O:$O,Items!$E$17)/SUMIFS(dbP!$X:$X,dbP!$Q:$Q,$Q436,dbP!$O:$O,Items!$E$17))</f>
        <v>2345.5307692307692</v>
      </c>
      <c r="AE436" s="31">
        <f>IF(OR(AE435=0,AE435=MAX(Items!$AC:$AC)),1,AE435+1)</f>
        <v>28</v>
      </c>
    </row>
    <row r="437" spans="1:31" x14ac:dyDescent="0.3">
      <c r="A437" s="41">
        <f>ROW()</f>
        <v>437</v>
      </c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I437" s="1" t="str">
        <f>IF(OR(U437=0,SUMIFS(Lists!$A:$A,Lists!$I:$I,$U437)=0),0,INDEX(Lists!$H:$H,SUMIFS(Lists!$A:$A,Lists!$I:$I,$U437)))</f>
        <v>Продукт-8</v>
      </c>
      <c r="O437" s="1" t="str">
        <f>IF(OR($AE437=0,SUMIFS(Items!$A:$A,Items!$AC:$AC,$AE437)=0),0,INDEX(Items!U:U,SUMIFS(Items!$A:$A,Items!$AC:$AC,$AE437)))</f>
        <v>Себестоимость продаж</v>
      </c>
      <c r="P437" s="1" t="str">
        <f>IF(OR($AE437=0,SUMIFS(Items!$A:$A,Items!$AC:$AC,$AE437)=0),0,INDEX(Items!V:V,SUMIFS(Items!$A:$A,Items!$AC:$AC,$AE437)))</f>
        <v>Затраты этапа-3 бизнес-процесса</v>
      </c>
      <c r="Q437" s="1" t="str">
        <f>IF(OR($AE437=0,SUMIFS(Items!$A:$A,Items!$AC:$AC,$AE437)=0),0,INDEX(Items!W:W,SUMIFS(Items!$A:$A,Items!$AC:$AC,$AE437)))</f>
        <v>Производственные затраты-18</v>
      </c>
      <c r="U437" s="1">
        <f t="shared" si="26"/>
        <v>8</v>
      </c>
      <c r="X437" s="3">
        <f t="shared" si="27"/>
        <v>9</v>
      </c>
      <c r="AA437" s="1">
        <f>$X437*IF(SUMIFS(dbP!$X:$X,dbP!$Q:$Q,$Q437,dbP!$O:$O,Items!$E$17)=0,0,SUMIFS(dbP!$Y:$Y,dbP!$Q:$Q,$Q437,dbP!$O:$O,Items!$E$17)/SUMIFS(dbP!$X:$X,dbP!$Q:$Q,$Q437,dbP!$O:$O,Items!$E$17))</f>
        <v>31960.007294117648</v>
      </c>
      <c r="AB437" s="1">
        <f>$X437*IF(SUMIFS(dbP!$X:$X,dbP!$Q:$Q,$Q437,dbP!$O:$O,Items!$E$17)=0,0,SUMIFS(dbP!$Z:$Z,dbP!$Q:$Q,$Q437,dbP!$O:$O,Items!$E$17)/SUMIFS(dbP!$X:$X,dbP!$Q:$Q,$Q437,dbP!$O:$O,Items!$E$17))</f>
        <v>5326.6678823529419</v>
      </c>
      <c r="AE437" s="31">
        <f>IF(OR(AE436=0,AE436=MAX(Items!$AC:$AC)),1,AE436+1)</f>
        <v>29</v>
      </c>
    </row>
    <row r="438" spans="1:31" x14ac:dyDescent="0.3">
      <c r="A438" s="41">
        <f>ROW()</f>
        <v>438</v>
      </c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I438" s="1" t="str">
        <f>IF(OR(U438=0,SUMIFS(Lists!$A:$A,Lists!$I:$I,$U438)=0),0,INDEX(Lists!$H:$H,SUMIFS(Lists!$A:$A,Lists!$I:$I,$U438)))</f>
        <v>Продукт-8</v>
      </c>
      <c r="O438" s="1" t="str">
        <f>IF(OR($AE438=0,SUMIFS(Items!$A:$A,Items!$AC:$AC,$AE438)=0),0,INDEX(Items!U:U,SUMIFS(Items!$A:$A,Items!$AC:$AC,$AE438)))</f>
        <v>Себестоимость продаж</v>
      </c>
      <c r="P438" s="1" t="str">
        <f>IF(OR($AE438=0,SUMIFS(Items!$A:$A,Items!$AC:$AC,$AE438)=0),0,INDEX(Items!V:V,SUMIFS(Items!$A:$A,Items!$AC:$AC,$AE438)))</f>
        <v>Затраты этапа-3 бизнес-процесса</v>
      </c>
      <c r="Q438" s="1" t="str">
        <f>IF(OR($AE438=0,SUMIFS(Items!$A:$A,Items!$AC:$AC,$AE438)=0),0,INDEX(Items!W:W,SUMIFS(Items!$A:$A,Items!$AC:$AC,$AE438)))</f>
        <v>Производственные затраты-19</v>
      </c>
      <c r="U438" s="1">
        <f t="shared" si="26"/>
        <v>8</v>
      </c>
      <c r="X438" s="3">
        <f t="shared" si="27"/>
        <v>5</v>
      </c>
      <c r="AA438" s="1">
        <f>$X438*IF(SUMIFS(dbP!$X:$X,dbP!$Q:$Q,$Q438,dbP!$O:$O,Items!$E$17)=0,0,SUMIFS(dbP!$Y:$Y,dbP!$Q:$Q,$Q438,dbP!$O:$O,Items!$E$17)/SUMIFS(dbP!$X:$X,dbP!$Q:$Q,$Q438,dbP!$O:$O,Items!$E$17))</f>
        <v>5437.9841612238806</v>
      </c>
      <c r="AB438" s="1">
        <f>$X438*IF(SUMIFS(dbP!$X:$X,dbP!$Q:$Q,$Q438,dbP!$O:$O,Items!$E$17)=0,0,SUMIFS(dbP!$Z:$Z,dbP!$Q:$Q,$Q438,dbP!$O:$O,Items!$E$17)/SUMIFS(dbP!$X:$X,dbP!$Q:$Q,$Q438,dbP!$O:$O,Items!$E$17))</f>
        <v>906.33069353731332</v>
      </c>
      <c r="AE438" s="31">
        <f>IF(OR(AE437=0,AE437=MAX(Items!$AC:$AC)),1,AE437+1)</f>
        <v>30</v>
      </c>
    </row>
    <row r="439" spans="1:31" x14ac:dyDescent="0.3">
      <c r="A439" s="41">
        <f>ROW()</f>
        <v>439</v>
      </c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I439" s="1" t="str">
        <f>IF(OR(U439=0,SUMIFS(Lists!$A:$A,Lists!$I:$I,$U439)=0),0,INDEX(Lists!$H:$H,SUMIFS(Lists!$A:$A,Lists!$I:$I,$U439)))</f>
        <v>Продукт-8</v>
      </c>
      <c r="O439" s="1" t="str">
        <f>IF(OR($AE439=0,SUMIFS(Items!$A:$A,Items!$AC:$AC,$AE439)=0),0,INDEX(Items!U:U,SUMIFS(Items!$A:$A,Items!$AC:$AC,$AE439)))</f>
        <v>Себестоимость продаж</v>
      </c>
      <c r="P439" s="1" t="str">
        <f>IF(OR($AE439=0,SUMIFS(Items!$A:$A,Items!$AC:$AC,$AE439)=0),0,INDEX(Items!V:V,SUMIFS(Items!$A:$A,Items!$AC:$AC,$AE439)))</f>
        <v>Затраты этапа-3 бизнес-процесса</v>
      </c>
      <c r="Q439" s="1" t="str">
        <f>IF(OR($AE439=0,SUMIFS(Items!$A:$A,Items!$AC:$AC,$AE439)=0),0,INDEX(Items!W:W,SUMIFS(Items!$A:$A,Items!$AC:$AC,$AE439)))</f>
        <v>Производственные затраты-20</v>
      </c>
      <c r="U439" s="1">
        <f t="shared" si="26"/>
        <v>8</v>
      </c>
      <c r="X439" s="3">
        <f t="shared" si="27"/>
        <v>91</v>
      </c>
      <c r="AA439" s="1">
        <f>$X439*IF(SUMIFS(dbP!$X:$X,dbP!$Q:$Q,$Q439,dbP!$O:$O,Items!$E$17)=0,0,SUMIFS(dbP!$Y:$Y,dbP!$Q:$Q,$Q439,dbP!$O:$O,Items!$E$17)/SUMIFS(dbP!$X:$X,dbP!$Q:$Q,$Q439,dbP!$O:$O,Items!$E$17))</f>
        <v>129688.41856392343</v>
      </c>
      <c r="AB439" s="1">
        <f>$X439*IF(SUMIFS(dbP!$X:$X,dbP!$Q:$Q,$Q439,dbP!$O:$O,Items!$E$17)=0,0,SUMIFS(dbP!$Z:$Z,dbP!$Q:$Q,$Q439,dbP!$O:$O,Items!$E$17)/SUMIFS(dbP!$X:$X,dbP!$Q:$Q,$Q439,dbP!$O:$O,Items!$E$17))</f>
        <v>21614.736427320575</v>
      </c>
      <c r="AE439" s="31">
        <f>IF(OR(AE438=0,AE438=MAX(Items!$AC:$AC)),1,AE438+1)</f>
        <v>31</v>
      </c>
    </row>
    <row r="440" spans="1:31" x14ac:dyDescent="0.3">
      <c r="A440" s="41">
        <f>ROW()</f>
        <v>440</v>
      </c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I440" s="1" t="str">
        <f>IF(OR(U440=0,SUMIFS(Lists!$A:$A,Lists!$I:$I,$U440)=0),0,INDEX(Lists!$H:$H,SUMIFS(Lists!$A:$A,Lists!$I:$I,$U440)))</f>
        <v>Продукт-8</v>
      </c>
      <c r="O440" s="1" t="str">
        <f>IF(OR($AE440=0,SUMIFS(Items!$A:$A,Items!$AC:$AC,$AE440)=0),0,INDEX(Items!U:U,SUMIFS(Items!$A:$A,Items!$AC:$AC,$AE440)))</f>
        <v>Себестоимость продаж</v>
      </c>
      <c r="P440" s="1" t="str">
        <f>IF(OR($AE440=0,SUMIFS(Items!$A:$A,Items!$AC:$AC,$AE440)=0),0,INDEX(Items!V:V,SUMIFS(Items!$A:$A,Items!$AC:$AC,$AE440)))</f>
        <v>Затраты этапа-3 бизнес-процесса</v>
      </c>
      <c r="Q440" s="1" t="str">
        <f>IF(OR($AE440=0,SUMIFS(Items!$A:$A,Items!$AC:$AC,$AE440)=0),0,INDEX(Items!W:W,SUMIFS(Items!$A:$A,Items!$AC:$AC,$AE440)))</f>
        <v>Производственные затраты-21</v>
      </c>
      <c r="U440" s="1">
        <f t="shared" si="26"/>
        <v>8</v>
      </c>
      <c r="X440" s="3">
        <f t="shared" si="27"/>
        <v>6</v>
      </c>
      <c r="AA440" s="1">
        <f>$X440*IF(SUMIFS(dbP!$X:$X,dbP!$Q:$Q,$Q440,dbP!$O:$O,Items!$E$17)=0,0,SUMIFS(dbP!$Y:$Y,dbP!$Q:$Q,$Q440,dbP!$O:$O,Items!$E$17)/SUMIFS(dbP!$X:$X,dbP!$Q:$Q,$Q440,dbP!$O:$O,Items!$E$17))</f>
        <v>24204.685795471698</v>
      </c>
      <c r="AB440" s="1">
        <f>$X440*IF(SUMIFS(dbP!$X:$X,dbP!$Q:$Q,$Q440,dbP!$O:$O,Items!$E$17)=0,0,SUMIFS(dbP!$Z:$Z,dbP!$Q:$Q,$Q440,dbP!$O:$O,Items!$E$17)/SUMIFS(dbP!$X:$X,dbP!$Q:$Q,$Q440,dbP!$O:$O,Items!$E$17))</f>
        <v>4034.1142992452837</v>
      </c>
      <c r="AE440" s="31">
        <f>IF(OR(AE439=0,AE439=MAX(Items!$AC:$AC)),1,AE439+1)</f>
        <v>32</v>
      </c>
    </row>
    <row r="441" spans="1:31" x14ac:dyDescent="0.3">
      <c r="A441" s="41">
        <f>ROW()</f>
        <v>441</v>
      </c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I441" s="1" t="str">
        <f>IF(OR(U441=0,SUMIFS(Lists!$A:$A,Lists!$I:$I,$U441)=0),0,INDEX(Lists!$H:$H,SUMIFS(Lists!$A:$A,Lists!$I:$I,$U441)))</f>
        <v>Продукт-8</v>
      </c>
      <c r="O441" s="1" t="str">
        <f>IF(OR($AE441=0,SUMIFS(Items!$A:$A,Items!$AC:$AC,$AE441)=0),0,INDEX(Items!U:U,SUMIFS(Items!$A:$A,Items!$AC:$AC,$AE441)))</f>
        <v>Себестоимость продаж</v>
      </c>
      <c r="P441" s="1" t="str">
        <f>IF(OR($AE441=0,SUMIFS(Items!$A:$A,Items!$AC:$AC,$AE441)=0),0,INDEX(Items!V:V,SUMIFS(Items!$A:$A,Items!$AC:$AC,$AE441)))</f>
        <v>Затраты этапа-3 бизнес-процесса</v>
      </c>
      <c r="Q441" s="1" t="str">
        <f>IF(OR($AE441=0,SUMIFS(Items!$A:$A,Items!$AC:$AC,$AE441)=0),0,INDEX(Items!W:W,SUMIFS(Items!$A:$A,Items!$AC:$AC,$AE441)))</f>
        <v>Производственные затраты-22</v>
      </c>
      <c r="U441" s="1">
        <f t="shared" si="26"/>
        <v>8</v>
      </c>
      <c r="X441" s="3">
        <f t="shared" si="27"/>
        <v>5</v>
      </c>
      <c r="AA441" s="1">
        <f>$X441*IF(SUMIFS(dbP!$X:$X,dbP!$Q:$Q,$Q441,dbP!$O:$O,Items!$E$17)=0,0,SUMIFS(dbP!$Y:$Y,dbP!$Q:$Q,$Q441,dbP!$O:$O,Items!$E$17)/SUMIFS(dbP!$X:$X,dbP!$Q:$Q,$Q441,dbP!$O:$O,Items!$E$17))</f>
        <v>26768.983331948722</v>
      </c>
      <c r="AB441" s="1">
        <f>$X441*IF(SUMIFS(dbP!$X:$X,dbP!$Q:$Q,$Q441,dbP!$O:$O,Items!$E$17)=0,0,SUMIFS(dbP!$Z:$Z,dbP!$Q:$Q,$Q441,dbP!$O:$O,Items!$E$17)/SUMIFS(dbP!$X:$X,dbP!$Q:$Q,$Q441,dbP!$O:$O,Items!$E$17))</f>
        <v>4461.4972219914534</v>
      </c>
      <c r="AE441" s="31">
        <f>IF(OR(AE440=0,AE440=MAX(Items!$AC:$AC)),1,AE440+1)</f>
        <v>33</v>
      </c>
    </row>
    <row r="442" spans="1:31" x14ac:dyDescent="0.3">
      <c r="A442" s="41">
        <f>ROW()</f>
        <v>442</v>
      </c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I442" s="1" t="str">
        <f>IF(OR(U442=0,SUMIFS(Lists!$A:$A,Lists!$I:$I,$U442)=0),0,INDEX(Lists!$H:$H,SUMIFS(Lists!$A:$A,Lists!$I:$I,$U442)))</f>
        <v>Продукт-8</v>
      </c>
      <c r="O442" s="1" t="str">
        <f>IF(OR($AE442=0,SUMIFS(Items!$A:$A,Items!$AC:$AC,$AE442)=0),0,INDEX(Items!U:U,SUMIFS(Items!$A:$A,Items!$AC:$AC,$AE442)))</f>
        <v>Себестоимость продаж</v>
      </c>
      <c r="P442" s="1" t="str">
        <f>IF(OR($AE442=0,SUMIFS(Items!$A:$A,Items!$AC:$AC,$AE442)=0),0,INDEX(Items!V:V,SUMIFS(Items!$A:$A,Items!$AC:$AC,$AE442)))</f>
        <v>Затраты этапа-3 бизнес-процесса</v>
      </c>
      <c r="Q442" s="1" t="str">
        <f>IF(OR($AE442=0,SUMIFS(Items!$A:$A,Items!$AC:$AC,$AE442)=0),0,INDEX(Items!W:W,SUMIFS(Items!$A:$A,Items!$AC:$AC,$AE442)))</f>
        <v>Производственные затраты-23</v>
      </c>
      <c r="U442" s="1">
        <f t="shared" si="26"/>
        <v>8</v>
      </c>
      <c r="X442" s="3">
        <f t="shared" si="27"/>
        <v>2</v>
      </c>
      <c r="AA442" s="1">
        <f>$X442*IF(SUMIFS(dbP!$X:$X,dbP!$Q:$Q,$Q442,dbP!$O:$O,Items!$E$17)=0,0,SUMIFS(dbP!$Y:$Y,dbP!$Q:$Q,$Q442,dbP!$O:$O,Items!$E$17)/SUMIFS(dbP!$X:$X,dbP!$Q:$Q,$Q442,dbP!$O:$O,Items!$E$17))</f>
        <v>1718.3283582089553</v>
      </c>
      <c r="AB442" s="1">
        <f>$X442*IF(SUMIFS(dbP!$X:$X,dbP!$Q:$Q,$Q442,dbP!$O:$O,Items!$E$17)=0,0,SUMIFS(dbP!$Z:$Z,dbP!$Q:$Q,$Q442,dbP!$O:$O,Items!$E$17)/SUMIFS(dbP!$X:$X,dbP!$Q:$Q,$Q442,dbP!$O:$O,Items!$E$17))</f>
        <v>286.38805970149252</v>
      </c>
      <c r="AE442" s="31">
        <f>IF(OR(AE441=0,AE441=MAX(Items!$AC:$AC)),1,AE441+1)</f>
        <v>34</v>
      </c>
    </row>
    <row r="443" spans="1:31" x14ac:dyDescent="0.3">
      <c r="A443" s="41">
        <f>ROW()</f>
        <v>443</v>
      </c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I443" s="1" t="str">
        <f>IF(OR(U443=0,SUMIFS(Lists!$A:$A,Lists!$I:$I,$U443)=0),0,INDEX(Lists!$H:$H,SUMIFS(Lists!$A:$A,Lists!$I:$I,$U443)))</f>
        <v>Продукт-8</v>
      </c>
      <c r="O443" s="1" t="str">
        <f>IF(OR($AE443=0,SUMIFS(Items!$A:$A,Items!$AC:$AC,$AE443)=0),0,INDEX(Items!U:U,SUMIFS(Items!$A:$A,Items!$AC:$AC,$AE443)))</f>
        <v>Себестоимость продаж</v>
      </c>
      <c r="P443" s="1" t="str">
        <f>IF(OR($AE443=0,SUMIFS(Items!$A:$A,Items!$AC:$AC,$AE443)=0),0,INDEX(Items!V:V,SUMIFS(Items!$A:$A,Items!$AC:$AC,$AE443)))</f>
        <v>Затраты этапа-3 бизнес-процесса</v>
      </c>
      <c r="Q443" s="1" t="str">
        <f>IF(OR($AE443=0,SUMIFS(Items!$A:$A,Items!$AC:$AC,$AE443)=0),0,INDEX(Items!W:W,SUMIFS(Items!$A:$A,Items!$AC:$AC,$AE443)))</f>
        <v>Производственные затраты-24</v>
      </c>
      <c r="U443" s="1">
        <f t="shared" si="26"/>
        <v>8</v>
      </c>
      <c r="X443" s="3">
        <v>1</v>
      </c>
      <c r="AA443" s="1">
        <f>$X443*IF(SUMIFS(dbP!$X:$X,dbP!$Q:$Q,$Q443,dbP!$O:$O,Items!$E$17)=0,0,SUMIFS(dbP!$Y:$Y,dbP!$Q:$Q,$Q443,dbP!$O:$O,Items!$E$17)/SUMIFS(dbP!$X:$X,dbP!$Q:$Q,$Q443,dbP!$O:$O,Items!$E$17))</f>
        <v>1421.3333333333333</v>
      </c>
      <c r="AB443" s="1">
        <f>$X443*IF(SUMIFS(dbP!$X:$X,dbP!$Q:$Q,$Q443,dbP!$O:$O,Items!$E$17)=0,0,SUMIFS(dbP!$Z:$Z,dbP!$Q:$Q,$Q443,dbP!$O:$O,Items!$E$17)/SUMIFS(dbP!$X:$X,dbP!$Q:$Q,$Q443,dbP!$O:$O,Items!$E$17))</f>
        <v>236.88888888888889</v>
      </c>
      <c r="AE443" s="31">
        <f>IF(OR(AE442=0,AE442=MAX(Items!$AC:$AC)),1,AE442+1)</f>
        <v>35</v>
      </c>
    </row>
    <row r="444" spans="1:31" x14ac:dyDescent="0.3">
      <c r="A444" s="41">
        <f>ROW()</f>
        <v>444</v>
      </c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I444" s="1" t="str">
        <f>IF(OR(U444=0,SUMIFS(Lists!$A:$A,Lists!$I:$I,$U444)=0),0,INDEX(Lists!$H:$H,SUMIFS(Lists!$A:$A,Lists!$I:$I,$U444)))</f>
        <v>Продукт-8</v>
      </c>
      <c r="O444" s="1" t="str">
        <f>IF(OR($AE444=0,SUMIFS(Items!$A:$A,Items!$AC:$AC,$AE444)=0),0,INDEX(Items!U:U,SUMIFS(Items!$A:$A,Items!$AC:$AC,$AE444)))</f>
        <v>Себестоимость продаж</v>
      </c>
      <c r="P444" s="1" t="str">
        <f>IF(OR($AE444=0,SUMIFS(Items!$A:$A,Items!$AC:$AC,$AE444)=0),0,INDEX(Items!V:V,SUMIFS(Items!$A:$A,Items!$AC:$AC,$AE444)))</f>
        <v>Затраты этапа-3 бизнес-процесса</v>
      </c>
      <c r="Q444" s="1" t="str">
        <f>IF(OR($AE444=0,SUMIFS(Items!$A:$A,Items!$AC:$AC,$AE444)=0),0,INDEX(Items!W:W,SUMIFS(Items!$A:$A,Items!$AC:$AC,$AE444)))</f>
        <v>Производственные затраты-25</v>
      </c>
      <c r="U444" s="1">
        <f t="shared" si="26"/>
        <v>8</v>
      </c>
      <c r="X444" s="3">
        <v>6</v>
      </c>
      <c r="AA444" s="1">
        <f>$X444*IF(SUMIFS(dbP!$X:$X,dbP!$Q:$Q,$Q444,dbP!$O:$O,Items!$E$17)=0,0,SUMIFS(dbP!$Y:$Y,dbP!$Q:$Q,$Q444,dbP!$O:$O,Items!$E$17)/SUMIFS(dbP!$X:$X,dbP!$Q:$Q,$Q444,dbP!$O:$O,Items!$E$17))</f>
        <v>15500.377358490565</v>
      </c>
      <c r="AB444" s="1">
        <f>$X444*IF(SUMIFS(dbP!$X:$X,dbP!$Q:$Q,$Q444,dbP!$O:$O,Items!$E$17)=0,0,SUMIFS(dbP!$Z:$Z,dbP!$Q:$Q,$Q444,dbP!$O:$O,Items!$E$17)/SUMIFS(dbP!$X:$X,dbP!$Q:$Q,$Q444,dbP!$O:$O,Items!$E$17))</f>
        <v>2583.3962264150946</v>
      </c>
      <c r="AE444" s="31">
        <f>IF(OR(AE443=0,AE443=MAX(Items!$AC:$AC)),1,AE443+1)</f>
        <v>36</v>
      </c>
    </row>
    <row r="445" spans="1:31" x14ac:dyDescent="0.3">
      <c r="A445" s="41">
        <f>ROW()</f>
        <v>445</v>
      </c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I445" s="1" t="str">
        <f>IF(OR(U445=0,SUMIFS(Lists!$A:$A,Lists!$I:$I,$U445)=0),0,INDEX(Lists!$H:$H,SUMIFS(Lists!$A:$A,Lists!$I:$I,$U445)))</f>
        <v>Продукт-8</v>
      </c>
      <c r="O445" s="1" t="str">
        <f>IF(OR($AE445=0,SUMIFS(Items!$A:$A,Items!$AC:$AC,$AE445)=0),0,INDEX(Items!U:U,SUMIFS(Items!$A:$A,Items!$AC:$AC,$AE445)))</f>
        <v>Себестоимость продаж</v>
      </c>
      <c r="P445" s="1" t="str">
        <f>IF(OR($AE445=0,SUMIFS(Items!$A:$A,Items!$AC:$AC,$AE445)=0),0,INDEX(Items!V:V,SUMIFS(Items!$A:$A,Items!$AC:$AC,$AE445)))</f>
        <v>Затраты этапа-3 бизнес-процесса</v>
      </c>
      <c r="Q445" s="1" t="str">
        <f>IF(OR($AE445=0,SUMIFS(Items!$A:$A,Items!$AC:$AC,$AE445)=0),0,INDEX(Items!W:W,SUMIFS(Items!$A:$A,Items!$AC:$AC,$AE445)))</f>
        <v>Производственные затраты-26</v>
      </c>
      <c r="U445" s="1">
        <f t="shared" si="26"/>
        <v>8</v>
      </c>
      <c r="X445" s="3">
        <v>2</v>
      </c>
      <c r="AA445" s="1">
        <f>$X445*IF(SUMIFS(dbP!$X:$X,dbP!$Q:$Q,$Q445,dbP!$O:$O,Items!$E$17)=0,0,SUMIFS(dbP!$Y:$Y,dbP!$Q:$Q,$Q445,dbP!$O:$O,Items!$E$17)/SUMIFS(dbP!$X:$X,dbP!$Q:$Q,$Q445,dbP!$O:$O,Items!$E$17))</f>
        <v>1773.9194901960786</v>
      </c>
      <c r="AB445" s="1">
        <f>$X445*IF(SUMIFS(dbP!$X:$X,dbP!$Q:$Q,$Q445,dbP!$O:$O,Items!$E$17)=0,0,SUMIFS(dbP!$Z:$Z,dbP!$Q:$Q,$Q445,dbP!$O:$O,Items!$E$17)/SUMIFS(dbP!$X:$X,dbP!$Q:$Q,$Q445,dbP!$O:$O,Items!$E$17))</f>
        <v>295.65324836601309</v>
      </c>
      <c r="AE445" s="31">
        <f>IF(OR(AE444=0,AE444=MAX(Items!$AC:$AC)),1,AE444+1)</f>
        <v>37</v>
      </c>
    </row>
    <row r="446" spans="1:31" x14ac:dyDescent="0.3">
      <c r="A446" s="41">
        <f>ROW()</f>
        <v>446</v>
      </c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I446" s="1" t="str">
        <f>IF(OR(U446=0,SUMIFS(Lists!$A:$A,Lists!$I:$I,$U446)=0),0,INDEX(Lists!$H:$H,SUMIFS(Lists!$A:$A,Lists!$I:$I,$U446)))</f>
        <v>Продукт-8</v>
      </c>
      <c r="O446" s="1" t="str">
        <f>IF(OR($AE446=0,SUMIFS(Items!$A:$A,Items!$AC:$AC,$AE446)=0),0,INDEX(Items!U:U,SUMIFS(Items!$A:$A,Items!$AC:$AC,$AE446)))</f>
        <v>Себестоимость продаж</v>
      </c>
      <c r="P446" s="1" t="str">
        <f>IF(OR($AE446=0,SUMIFS(Items!$A:$A,Items!$AC:$AC,$AE446)=0),0,INDEX(Items!V:V,SUMIFS(Items!$A:$A,Items!$AC:$AC,$AE446)))</f>
        <v>Затраты этапа-3 бизнес-процесса</v>
      </c>
      <c r="Q446" s="1" t="str">
        <f>IF(OR($AE446=0,SUMIFS(Items!$A:$A,Items!$AC:$AC,$AE446)=0),0,INDEX(Items!W:W,SUMIFS(Items!$A:$A,Items!$AC:$AC,$AE446)))</f>
        <v>Производственные затраты-27</v>
      </c>
      <c r="U446" s="1">
        <f t="shared" si="26"/>
        <v>8</v>
      </c>
      <c r="X446" s="3">
        <v>88</v>
      </c>
      <c r="AA446" s="1">
        <f>$X446*IF(SUMIFS(dbP!$X:$X,dbP!$Q:$Q,$Q446,dbP!$O:$O,Items!$E$17)=0,0,SUMIFS(dbP!$Y:$Y,dbP!$Q:$Q,$Q446,dbP!$O:$O,Items!$E$17)/SUMIFS(dbP!$X:$X,dbP!$Q:$Q,$Q446,dbP!$O:$O,Items!$E$17))</f>
        <v>86914.267270935961</v>
      </c>
      <c r="AB446" s="1">
        <f>$X446*IF(SUMIFS(dbP!$X:$X,dbP!$Q:$Q,$Q446,dbP!$O:$O,Items!$E$17)=0,0,SUMIFS(dbP!$Z:$Z,dbP!$Q:$Q,$Q446,dbP!$O:$O,Items!$E$17)/SUMIFS(dbP!$X:$X,dbP!$Q:$Q,$Q446,dbP!$O:$O,Items!$E$17))</f>
        <v>14485.71121182266</v>
      </c>
      <c r="AE446" s="31">
        <f>IF(OR(AE445=0,AE445=MAX(Items!$AC:$AC)),1,AE445+1)</f>
        <v>38</v>
      </c>
    </row>
    <row r="447" spans="1:31" x14ac:dyDescent="0.3">
      <c r="A447" s="41">
        <f>ROW()</f>
        <v>447</v>
      </c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I447" s="1" t="str">
        <f>IF(OR(U447=0,SUMIFS(Lists!$A:$A,Lists!$I:$I,$U447)=0),0,INDEX(Lists!$H:$H,SUMIFS(Lists!$A:$A,Lists!$I:$I,$U447)))</f>
        <v>Продукт-8</v>
      </c>
      <c r="O447" s="1" t="str">
        <f>IF(OR($AE447=0,SUMIFS(Items!$A:$A,Items!$AC:$AC,$AE447)=0),0,INDEX(Items!U:U,SUMIFS(Items!$A:$A,Items!$AC:$AC,$AE447)))</f>
        <v>Себестоимость продаж</v>
      </c>
      <c r="P447" s="1" t="str">
        <f>IF(OR($AE447=0,SUMIFS(Items!$A:$A,Items!$AC:$AC,$AE447)=0),0,INDEX(Items!V:V,SUMIFS(Items!$A:$A,Items!$AC:$AC,$AE447)))</f>
        <v>Затраты этапа-4 бизнес-процесса</v>
      </c>
      <c r="Q447" s="1" t="str">
        <f>IF(OR($AE447=0,SUMIFS(Items!$A:$A,Items!$AC:$AC,$AE447)=0),0,INDEX(Items!W:W,SUMIFS(Items!$A:$A,Items!$AC:$AC,$AE447)))</f>
        <v>Производственные затраты-28</v>
      </c>
      <c r="U447" s="1">
        <f t="shared" si="26"/>
        <v>8</v>
      </c>
      <c r="X447" s="3">
        <v>3</v>
      </c>
      <c r="AA447" s="1">
        <f>$X447*IF(SUMIFS(dbP!$X:$X,dbP!$Q:$Q,$Q447,dbP!$O:$O,Items!$E$17)=0,0,SUMIFS(dbP!$Y:$Y,dbP!$Q:$Q,$Q447,dbP!$O:$O,Items!$E$17)/SUMIFS(dbP!$X:$X,dbP!$Q:$Q,$Q447,dbP!$O:$O,Items!$E$17))</f>
        <v>11639.494241379309</v>
      </c>
      <c r="AB447" s="1">
        <f>$X447*IF(SUMIFS(dbP!$X:$X,dbP!$Q:$Q,$Q447,dbP!$O:$O,Items!$E$17)=0,0,SUMIFS(dbP!$Z:$Z,dbP!$Q:$Q,$Q447,dbP!$O:$O,Items!$E$17)/SUMIFS(dbP!$X:$X,dbP!$Q:$Q,$Q447,dbP!$O:$O,Items!$E$17))</f>
        <v>1939.9157068965519</v>
      </c>
      <c r="AE447" s="31">
        <f>IF(OR(AE446=0,AE446=MAX(Items!$AC:$AC)),1,AE446+1)</f>
        <v>39</v>
      </c>
    </row>
    <row r="448" spans="1:31" x14ac:dyDescent="0.3">
      <c r="A448" s="41">
        <f>ROW()</f>
        <v>448</v>
      </c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I448" s="1" t="str">
        <f>IF(OR(U448=0,SUMIFS(Lists!$A:$A,Lists!$I:$I,$U448)=0),0,INDEX(Lists!$H:$H,SUMIFS(Lists!$A:$A,Lists!$I:$I,$U448)))</f>
        <v>Продукт-8</v>
      </c>
      <c r="O448" s="1" t="str">
        <f>IF(OR($AE448=0,SUMIFS(Items!$A:$A,Items!$AC:$AC,$AE448)=0),0,INDEX(Items!U:U,SUMIFS(Items!$A:$A,Items!$AC:$AC,$AE448)))</f>
        <v>Себестоимость продаж</v>
      </c>
      <c r="P448" s="1" t="str">
        <f>IF(OR($AE448=0,SUMIFS(Items!$A:$A,Items!$AC:$AC,$AE448)=0),0,INDEX(Items!V:V,SUMIFS(Items!$A:$A,Items!$AC:$AC,$AE448)))</f>
        <v>Затраты этапа-4 бизнес-процесса</v>
      </c>
      <c r="Q448" s="1" t="str">
        <f>IF(OR($AE448=0,SUMIFS(Items!$A:$A,Items!$AC:$AC,$AE448)=0),0,INDEX(Items!W:W,SUMIFS(Items!$A:$A,Items!$AC:$AC,$AE448)))</f>
        <v>Производственные затраты-29</v>
      </c>
      <c r="U448" s="1">
        <f t="shared" si="26"/>
        <v>8</v>
      </c>
      <c r="X448" s="3">
        <v>5</v>
      </c>
      <c r="AA448" s="1">
        <f>$X448*IF(SUMIFS(dbP!$X:$X,dbP!$Q:$Q,$Q448,dbP!$O:$O,Items!$E$17)=0,0,SUMIFS(dbP!$Y:$Y,dbP!$Q:$Q,$Q448,dbP!$O:$O,Items!$E$17)/SUMIFS(dbP!$X:$X,dbP!$Q:$Q,$Q448,dbP!$O:$O,Items!$E$17))</f>
        <v>18307.580454545456</v>
      </c>
      <c r="AB448" s="1">
        <f>$X448*IF(SUMIFS(dbP!$X:$X,dbP!$Q:$Q,$Q448,dbP!$O:$O,Items!$E$17)=0,0,SUMIFS(dbP!$Z:$Z,dbP!$Q:$Q,$Q448,dbP!$O:$O,Items!$E$17)/SUMIFS(dbP!$X:$X,dbP!$Q:$Q,$Q448,dbP!$O:$O,Items!$E$17))</f>
        <v>3051.2634090909096</v>
      </c>
      <c r="AE448" s="31">
        <f>IF(OR(AE447=0,AE447=MAX(Items!$AC:$AC)),1,AE447+1)</f>
        <v>40</v>
      </c>
    </row>
    <row r="449" spans="1:31" x14ac:dyDescent="0.3">
      <c r="A449" s="41">
        <f>ROW()</f>
        <v>449</v>
      </c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I449" s="1" t="str">
        <f>IF(OR(U449=0,SUMIFS(Lists!$A:$A,Lists!$I:$I,$U449)=0),0,INDEX(Lists!$H:$H,SUMIFS(Lists!$A:$A,Lists!$I:$I,$U449)))</f>
        <v>Продукт-8</v>
      </c>
      <c r="O449" s="1" t="str">
        <f>IF(OR($AE449=0,SUMIFS(Items!$A:$A,Items!$AC:$AC,$AE449)=0),0,INDEX(Items!U:U,SUMIFS(Items!$A:$A,Items!$AC:$AC,$AE449)))</f>
        <v>Себестоимость продаж</v>
      </c>
      <c r="P449" s="1" t="str">
        <f>IF(OR($AE449=0,SUMIFS(Items!$A:$A,Items!$AC:$AC,$AE449)=0),0,INDEX(Items!V:V,SUMIFS(Items!$A:$A,Items!$AC:$AC,$AE449)))</f>
        <v>Затраты этапа-4 бизнес-процесса</v>
      </c>
      <c r="Q449" s="1" t="str">
        <f>IF(OR($AE449=0,SUMIFS(Items!$A:$A,Items!$AC:$AC,$AE449)=0),0,INDEX(Items!W:W,SUMIFS(Items!$A:$A,Items!$AC:$AC,$AE449)))</f>
        <v>Производственные затраты-30</v>
      </c>
      <c r="U449" s="1">
        <f t="shared" si="26"/>
        <v>8</v>
      </c>
      <c r="X449" s="3">
        <v>2</v>
      </c>
      <c r="AA449" s="1">
        <f>$X449*IF(SUMIFS(dbP!$X:$X,dbP!$Q:$Q,$Q449,dbP!$O:$O,Items!$E$17)=0,0,SUMIFS(dbP!$Y:$Y,dbP!$Q:$Q,$Q449,dbP!$O:$O,Items!$E$17)/SUMIFS(dbP!$X:$X,dbP!$Q:$Q,$Q449,dbP!$O:$O,Items!$E$17))</f>
        <v>2117.8371906720813</v>
      </c>
      <c r="AB449" s="1">
        <f>$X449*IF(SUMIFS(dbP!$X:$X,dbP!$Q:$Q,$Q449,dbP!$O:$O,Items!$E$17)=0,0,SUMIFS(dbP!$Z:$Z,dbP!$Q:$Q,$Q449,dbP!$O:$O,Items!$E$17)/SUMIFS(dbP!$X:$X,dbP!$Q:$Q,$Q449,dbP!$O:$O,Items!$E$17))</f>
        <v>352.97286511201355</v>
      </c>
      <c r="AE449" s="31">
        <f>IF(OR(AE448=0,AE448=MAX(Items!$AC:$AC)),1,AE448+1)</f>
        <v>41</v>
      </c>
    </row>
    <row r="450" spans="1:31" x14ac:dyDescent="0.3">
      <c r="A450" s="41">
        <f>ROW()</f>
        <v>450</v>
      </c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I450" s="1" t="str">
        <f>IF(OR(U450=0,SUMIFS(Lists!$A:$A,Lists!$I:$I,$U450)=0),0,INDEX(Lists!$H:$H,SUMIFS(Lists!$A:$A,Lists!$I:$I,$U450)))</f>
        <v>Продукт-8</v>
      </c>
      <c r="O450" s="1" t="str">
        <f>IF(OR($AE450=0,SUMIFS(Items!$A:$A,Items!$AC:$AC,$AE450)=0),0,INDEX(Items!U:U,SUMIFS(Items!$A:$A,Items!$AC:$AC,$AE450)))</f>
        <v>Себестоимость продаж</v>
      </c>
      <c r="P450" s="1" t="str">
        <f>IF(OR($AE450=0,SUMIFS(Items!$A:$A,Items!$AC:$AC,$AE450)=0),0,INDEX(Items!V:V,SUMIFS(Items!$A:$A,Items!$AC:$AC,$AE450)))</f>
        <v>Затраты этапа-4 бизнес-процесса</v>
      </c>
      <c r="Q450" s="1" t="str">
        <f>IF(OR($AE450=0,SUMIFS(Items!$A:$A,Items!$AC:$AC,$AE450)=0),0,INDEX(Items!W:W,SUMIFS(Items!$A:$A,Items!$AC:$AC,$AE450)))</f>
        <v>Производственные затраты-31</v>
      </c>
      <c r="U450" s="1">
        <f t="shared" si="26"/>
        <v>8</v>
      </c>
      <c r="X450" s="3">
        <v>0</v>
      </c>
      <c r="AA450" s="1">
        <f>$X450*IF(SUMIFS(dbP!$X:$X,dbP!$Q:$Q,$Q450,dbP!$O:$O,Items!$E$17)=0,0,SUMIFS(dbP!$Y:$Y,dbP!$Q:$Q,$Q450,dbP!$O:$O,Items!$E$17)/SUMIFS(dbP!$X:$X,dbP!$Q:$Q,$Q450,dbP!$O:$O,Items!$E$17))</f>
        <v>0</v>
      </c>
      <c r="AB450" s="1">
        <f>$X450*IF(SUMIFS(dbP!$X:$X,dbP!$Q:$Q,$Q450,dbP!$O:$O,Items!$E$17)=0,0,SUMIFS(dbP!$Z:$Z,dbP!$Q:$Q,$Q450,dbP!$O:$O,Items!$E$17)/SUMIFS(dbP!$X:$X,dbP!$Q:$Q,$Q450,dbP!$O:$O,Items!$E$17))</f>
        <v>0</v>
      </c>
      <c r="AE450" s="31">
        <f>IF(OR(AE449=0,AE449=MAX(Items!$AC:$AC)),1,AE449+1)</f>
        <v>42</v>
      </c>
    </row>
    <row r="451" spans="1:31" x14ac:dyDescent="0.3">
      <c r="A451" s="41">
        <f>ROW()</f>
        <v>451</v>
      </c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I451" s="1" t="str">
        <f>IF(OR(U451=0,SUMIFS(Lists!$A:$A,Lists!$I:$I,$U451)=0),0,INDEX(Lists!$H:$H,SUMIFS(Lists!$A:$A,Lists!$I:$I,$U451)))</f>
        <v>Продукт-8</v>
      </c>
      <c r="O451" s="1" t="str">
        <f>IF(OR($AE451=0,SUMIFS(Items!$A:$A,Items!$AC:$AC,$AE451)=0),0,INDEX(Items!U:U,SUMIFS(Items!$A:$A,Items!$AC:$AC,$AE451)))</f>
        <v>Себестоимость продаж</v>
      </c>
      <c r="P451" s="1" t="str">
        <f>IF(OR($AE451=0,SUMIFS(Items!$A:$A,Items!$AC:$AC,$AE451)=0),0,INDEX(Items!V:V,SUMIFS(Items!$A:$A,Items!$AC:$AC,$AE451)))</f>
        <v>Затраты этапа-4 бизнес-процесса</v>
      </c>
      <c r="Q451" s="1" t="str">
        <f>IF(OR($AE451=0,SUMIFS(Items!$A:$A,Items!$AC:$AC,$AE451)=0),0,INDEX(Items!W:W,SUMIFS(Items!$A:$A,Items!$AC:$AC,$AE451)))</f>
        <v>Производственные затраты-32</v>
      </c>
      <c r="U451" s="1">
        <f t="shared" si="26"/>
        <v>8</v>
      </c>
      <c r="X451" s="3">
        <v>4</v>
      </c>
      <c r="AA451" s="1">
        <f>$X451*IF(SUMIFS(dbP!$X:$X,dbP!$Q:$Q,$Q451,dbP!$O:$O,Items!$E$17)=0,0,SUMIFS(dbP!$Y:$Y,dbP!$Q:$Q,$Q451,dbP!$O:$O,Items!$E$17)/SUMIFS(dbP!$X:$X,dbP!$Q:$Q,$Q451,dbP!$O:$O,Items!$E$17))</f>
        <v>17532.260744520001</v>
      </c>
      <c r="AB451" s="1">
        <f>$X451*IF(SUMIFS(dbP!$X:$X,dbP!$Q:$Q,$Q451,dbP!$O:$O,Items!$E$17)=0,0,SUMIFS(dbP!$Z:$Z,dbP!$Q:$Q,$Q451,dbP!$O:$O,Items!$E$17)/SUMIFS(dbP!$X:$X,dbP!$Q:$Q,$Q451,dbP!$O:$O,Items!$E$17))</f>
        <v>2922.0434574199999</v>
      </c>
      <c r="AE451" s="31">
        <f>IF(OR(AE450=0,AE450=MAX(Items!$AC:$AC)),1,AE450+1)</f>
        <v>43</v>
      </c>
    </row>
    <row r="452" spans="1:31" x14ac:dyDescent="0.3">
      <c r="A452" s="41">
        <f>ROW()</f>
        <v>452</v>
      </c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I452" s="1" t="str">
        <f>IF(OR(U452=0,SUMIFS(Lists!$A:$A,Lists!$I:$I,$U452)=0),0,INDEX(Lists!$H:$H,SUMIFS(Lists!$A:$A,Lists!$I:$I,$U452)))</f>
        <v>Продукт-8</v>
      </c>
      <c r="O452" s="1" t="str">
        <f>IF(OR($AE452=0,SUMIFS(Items!$A:$A,Items!$AC:$AC,$AE452)=0),0,INDEX(Items!U:U,SUMIFS(Items!$A:$A,Items!$AC:$AC,$AE452)))</f>
        <v>Себестоимость продаж</v>
      </c>
      <c r="P452" s="1" t="str">
        <f>IF(OR($AE452=0,SUMIFS(Items!$A:$A,Items!$AC:$AC,$AE452)=0),0,INDEX(Items!V:V,SUMIFS(Items!$A:$A,Items!$AC:$AC,$AE452)))</f>
        <v>Затраты этапа-4 бизнес-процесса</v>
      </c>
      <c r="Q452" s="1" t="str">
        <f>IF(OR($AE452=0,SUMIFS(Items!$A:$A,Items!$AC:$AC,$AE452)=0),0,INDEX(Items!W:W,SUMIFS(Items!$A:$A,Items!$AC:$AC,$AE452)))</f>
        <v>Производственные затраты-33</v>
      </c>
      <c r="U452" s="1">
        <f t="shared" ref="U452:U515" si="30">IF(AE452=1,U451+1,U451)</f>
        <v>8</v>
      </c>
      <c r="X452" s="3">
        <v>2</v>
      </c>
      <c r="AA452" s="1">
        <f>$X452*IF(SUMIFS(dbP!$X:$X,dbP!$Q:$Q,$Q452,dbP!$O:$O,Items!$E$17)=0,0,SUMIFS(dbP!$Y:$Y,dbP!$Q:$Q,$Q452,dbP!$O:$O,Items!$E$17)/SUMIFS(dbP!$X:$X,dbP!$Q:$Q,$Q452,dbP!$O:$O,Items!$E$17))</f>
        <v>3120.6292560198353</v>
      </c>
      <c r="AB452" s="1">
        <f>$X452*IF(SUMIFS(dbP!$X:$X,dbP!$Q:$Q,$Q452,dbP!$O:$O,Items!$E$17)=0,0,SUMIFS(dbP!$Z:$Z,dbP!$Q:$Q,$Q452,dbP!$O:$O,Items!$E$17)/SUMIFS(dbP!$X:$X,dbP!$Q:$Q,$Q452,dbP!$O:$O,Items!$E$17))</f>
        <v>520.10487600330589</v>
      </c>
      <c r="AE452" s="31">
        <f>IF(OR(AE451=0,AE451=MAX(Items!$AC:$AC)),1,AE451+1)</f>
        <v>44</v>
      </c>
    </row>
    <row r="453" spans="1:31" x14ac:dyDescent="0.3">
      <c r="A453" s="41">
        <f>ROW()</f>
        <v>453</v>
      </c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I453" s="1" t="str">
        <f>IF(OR(U453=0,SUMIFS(Lists!$A:$A,Lists!$I:$I,$U453)=0),0,INDEX(Lists!$H:$H,SUMIFS(Lists!$A:$A,Lists!$I:$I,$U453)))</f>
        <v>Продукт-8</v>
      </c>
      <c r="O453" s="1" t="str">
        <f>IF(OR($AE453=0,SUMIFS(Items!$A:$A,Items!$AC:$AC,$AE453)=0),0,INDEX(Items!U:U,SUMIFS(Items!$A:$A,Items!$AC:$AC,$AE453)))</f>
        <v>Себестоимость продаж</v>
      </c>
      <c r="P453" s="1" t="str">
        <f>IF(OR($AE453=0,SUMIFS(Items!$A:$A,Items!$AC:$AC,$AE453)=0),0,INDEX(Items!V:V,SUMIFS(Items!$A:$A,Items!$AC:$AC,$AE453)))</f>
        <v>Затраты этапа-4 бизнес-процесса</v>
      </c>
      <c r="Q453" s="1" t="str">
        <f>IF(OR($AE453=0,SUMIFS(Items!$A:$A,Items!$AC:$AC,$AE453)=0),0,INDEX(Items!W:W,SUMIFS(Items!$A:$A,Items!$AC:$AC,$AE453)))</f>
        <v>Производственные затраты-34</v>
      </c>
      <c r="U453" s="1">
        <f t="shared" si="30"/>
        <v>8</v>
      </c>
      <c r="X453" s="3">
        <v>0</v>
      </c>
      <c r="AA453" s="1">
        <f>$X453*IF(SUMIFS(dbP!$X:$X,dbP!$Q:$Q,$Q453,dbP!$O:$O,Items!$E$17)=0,0,SUMIFS(dbP!$Y:$Y,dbP!$Q:$Q,$Q453,dbP!$O:$O,Items!$E$17)/SUMIFS(dbP!$X:$X,dbP!$Q:$Q,$Q453,dbP!$O:$O,Items!$E$17))</f>
        <v>0</v>
      </c>
      <c r="AB453" s="1">
        <f>$X453*IF(SUMIFS(dbP!$X:$X,dbP!$Q:$Q,$Q453,dbP!$O:$O,Items!$E$17)=0,0,SUMIFS(dbP!$Z:$Z,dbP!$Q:$Q,$Q453,dbP!$O:$O,Items!$E$17)/SUMIFS(dbP!$X:$X,dbP!$Q:$Q,$Q453,dbP!$O:$O,Items!$E$17))</f>
        <v>0</v>
      </c>
      <c r="AE453" s="31">
        <f>IF(OR(AE452=0,AE452=MAX(Items!$AC:$AC)),1,AE452+1)</f>
        <v>45</v>
      </c>
    </row>
    <row r="454" spans="1:31" x14ac:dyDescent="0.3">
      <c r="A454" s="41">
        <f>ROW()</f>
        <v>454</v>
      </c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I454" s="1" t="str">
        <f>IF(OR(U454=0,SUMIFS(Lists!$A:$A,Lists!$I:$I,$U454)=0),0,INDEX(Lists!$H:$H,SUMIFS(Lists!$A:$A,Lists!$I:$I,$U454)))</f>
        <v>Продукт-8</v>
      </c>
      <c r="O454" s="1" t="str">
        <f>IF(OR($AE454=0,SUMIFS(Items!$A:$A,Items!$AC:$AC,$AE454)=0),0,INDEX(Items!U:U,SUMIFS(Items!$A:$A,Items!$AC:$AC,$AE454)))</f>
        <v>Себестоимость продаж</v>
      </c>
      <c r="P454" s="1" t="str">
        <f>IF(OR($AE454=0,SUMIFS(Items!$A:$A,Items!$AC:$AC,$AE454)=0),0,INDEX(Items!V:V,SUMIFS(Items!$A:$A,Items!$AC:$AC,$AE454)))</f>
        <v>Затраты этапа-4 бизнес-процесса</v>
      </c>
      <c r="Q454" s="1" t="str">
        <f>IF(OR($AE454=0,SUMIFS(Items!$A:$A,Items!$AC:$AC,$AE454)=0),0,INDEX(Items!W:W,SUMIFS(Items!$A:$A,Items!$AC:$AC,$AE454)))</f>
        <v>Производственные затраты-35</v>
      </c>
      <c r="U454" s="1">
        <f t="shared" si="30"/>
        <v>8</v>
      </c>
      <c r="X454" s="3">
        <f t="shared" ref="X454:X509" si="31">X443+2</f>
        <v>3</v>
      </c>
      <c r="AA454" s="1">
        <f>$X454*IF(SUMIFS(dbP!$X:$X,dbP!$Q:$Q,$Q454,dbP!$O:$O,Items!$E$17)=0,0,SUMIFS(dbP!$Y:$Y,dbP!$Q:$Q,$Q454,dbP!$O:$O,Items!$E$17)/SUMIFS(dbP!$X:$X,dbP!$Q:$Q,$Q454,dbP!$O:$O,Items!$E$17))</f>
        <v>8634.5999999999985</v>
      </c>
      <c r="AB454" s="1">
        <f>$X454*IF(SUMIFS(dbP!$X:$X,dbP!$Q:$Q,$Q454,dbP!$O:$O,Items!$E$17)=0,0,SUMIFS(dbP!$Z:$Z,dbP!$Q:$Q,$Q454,dbP!$O:$O,Items!$E$17)/SUMIFS(dbP!$X:$X,dbP!$Q:$Q,$Q454,dbP!$O:$O,Items!$E$17))</f>
        <v>1439.1</v>
      </c>
      <c r="AE454" s="31">
        <f>IF(OR(AE453=0,AE453=MAX(Items!$AC:$AC)),1,AE453+1)</f>
        <v>46</v>
      </c>
    </row>
    <row r="455" spans="1:31" x14ac:dyDescent="0.3">
      <c r="A455" s="41">
        <f>ROW()</f>
        <v>455</v>
      </c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I455" s="1" t="str">
        <f>IF(OR(U455=0,SUMIFS(Lists!$A:$A,Lists!$I:$I,$U455)=0),0,INDEX(Lists!$H:$H,SUMIFS(Lists!$A:$A,Lists!$I:$I,$U455)))</f>
        <v>Продукт-8</v>
      </c>
      <c r="O455" s="1" t="str">
        <f>IF(OR($AE455=0,SUMIFS(Items!$A:$A,Items!$AC:$AC,$AE455)=0),0,INDEX(Items!U:U,SUMIFS(Items!$A:$A,Items!$AC:$AC,$AE455)))</f>
        <v>Себестоимость продаж</v>
      </c>
      <c r="P455" s="1" t="str">
        <f>IF(OR($AE455=0,SUMIFS(Items!$A:$A,Items!$AC:$AC,$AE455)=0),0,INDEX(Items!V:V,SUMIFS(Items!$A:$A,Items!$AC:$AC,$AE455)))</f>
        <v>Затраты этапа-4 бизнес-процесса</v>
      </c>
      <c r="Q455" s="1" t="str">
        <f>IF(OR($AE455=0,SUMIFS(Items!$A:$A,Items!$AC:$AC,$AE455)=0),0,INDEX(Items!W:W,SUMIFS(Items!$A:$A,Items!$AC:$AC,$AE455)))</f>
        <v>Производственные затраты-36</v>
      </c>
      <c r="U455" s="1">
        <f t="shared" si="30"/>
        <v>8</v>
      </c>
      <c r="X455" s="3">
        <f t="shared" si="31"/>
        <v>8</v>
      </c>
      <c r="AA455" s="1">
        <f>$X455*IF(SUMIFS(dbP!$X:$X,dbP!$Q:$Q,$Q455,dbP!$O:$O,Items!$E$17)=0,0,SUMIFS(dbP!$Y:$Y,dbP!$Q:$Q,$Q455,dbP!$O:$O,Items!$E$17)/SUMIFS(dbP!$X:$X,dbP!$Q:$Q,$Q455,dbP!$O:$O,Items!$E$17))</f>
        <v>25420.618867924528</v>
      </c>
      <c r="AB455" s="1">
        <f>$X455*IF(SUMIFS(dbP!$X:$X,dbP!$Q:$Q,$Q455,dbP!$O:$O,Items!$E$17)=0,0,SUMIFS(dbP!$Z:$Z,dbP!$Q:$Q,$Q455,dbP!$O:$O,Items!$E$17)/SUMIFS(dbP!$X:$X,dbP!$Q:$Q,$Q455,dbP!$O:$O,Items!$E$17))</f>
        <v>4236.7698113207543</v>
      </c>
      <c r="AE455" s="31">
        <f>IF(OR(AE454=0,AE454=MAX(Items!$AC:$AC)),1,AE454+1)</f>
        <v>47</v>
      </c>
    </row>
    <row r="456" spans="1:31" x14ac:dyDescent="0.3">
      <c r="A456" s="41">
        <f>ROW()</f>
        <v>456</v>
      </c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I456" s="1" t="str">
        <f>IF(OR(U456=0,SUMIFS(Lists!$A:$A,Lists!$I:$I,$U456)=0),0,INDEX(Lists!$H:$H,SUMIFS(Lists!$A:$A,Lists!$I:$I,$U456)))</f>
        <v>Продукт-8</v>
      </c>
      <c r="O456" s="1" t="str">
        <f>IF(OR($AE456=0,SUMIFS(Items!$A:$A,Items!$AC:$AC,$AE456)=0),0,INDEX(Items!U:U,SUMIFS(Items!$A:$A,Items!$AC:$AC,$AE456)))</f>
        <v>Себестоимость продаж</v>
      </c>
      <c r="P456" s="1" t="str">
        <f>IF(OR($AE456=0,SUMIFS(Items!$A:$A,Items!$AC:$AC,$AE456)=0),0,INDEX(Items!V:V,SUMIFS(Items!$A:$A,Items!$AC:$AC,$AE456)))</f>
        <v>Затраты этапа-4 бизнес-процесса</v>
      </c>
      <c r="Q456" s="1" t="str">
        <f>IF(OR($AE456=0,SUMIFS(Items!$A:$A,Items!$AC:$AC,$AE456)=0),0,INDEX(Items!W:W,SUMIFS(Items!$A:$A,Items!$AC:$AC,$AE456)))</f>
        <v>Производственные затраты-37</v>
      </c>
      <c r="U456" s="1">
        <f t="shared" si="30"/>
        <v>8</v>
      </c>
      <c r="X456" s="3">
        <f t="shared" si="31"/>
        <v>4</v>
      </c>
      <c r="AA456" s="1">
        <f>$X456*IF(SUMIFS(dbP!$X:$X,dbP!$Q:$Q,$Q456,dbP!$O:$O,Items!$E$17)=0,0,SUMIFS(dbP!$Y:$Y,dbP!$Q:$Q,$Q456,dbP!$O:$O,Items!$E$17)/SUMIFS(dbP!$X:$X,dbP!$Q:$Q,$Q456,dbP!$O:$O,Items!$E$17))</f>
        <v>3140.2885463414636</v>
      </c>
      <c r="AB456" s="1">
        <f>$X456*IF(SUMIFS(dbP!$X:$X,dbP!$Q:$Q,$Q456,dbP!$O:$O,Items!$E$17)=0,0,SUMIFS(dbP!$Z:$Z,dbP!$Q:$Q,$Q456,dbP!$O:$O,Items!$E$17)/SUMIFS(dbP!$X:$X,dbP!$Q:$Q,$Q456,dbP!$O:$O,Items!$E$17))</f>
        <v>523.38142439024398</v>
      </c>
      <c r="AE456" s="31">
        <f>IF(OR(AE455=0,AE455=MAX(Items!$AC:$AC)),1,AE455+1)</f>
        <v>48</v>
      </c>
    </row>
    <row r="457" spans="1:31" x14ac:dyDescent="0.3">
      <c r="A457" s="41">
        <f>ROW()</f>
        <v>457</v>
      </c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I457" s="1" t="str">
        <f>IF(OR(U457=0,SUMIFS(Lists!$A:$A,Lists!$I:$I,$U457)=0),0,INDEX(Lists!$H:$H,SUMIFS(Lists!$A:$A,Lists!$I:$I,$U457)))</f>
        <v>Продукт-8</v>
      </c>
      <c r="O457" s="1" t="str">
        <f>IF(OR($AE457=0,SUMIFS(Items!$A:$A,Items!$AC:$AC,$AE457)=0),0,INDEX(Items!U:U,SUMIFS(Items!$A:$A,Items!$AC:$AC,$AE457)))</f>
        <v>Себестоимость продаж</v>
      </c>
      <c r="P457" s="1" t="str">
        <f>IF(OR($AE457=0,SUMIFS(Items!$A:$A,Items!$AC:$AC,$AE457)=0),0,INDEX(Items!V:V,SUMIFS(Items!$A:$A,Items!$AC:$AC,$AE457)))</f>
        <v>Затраты этапа-5 бизнес-процесса</v>
      </c>
      <c r="Q457" s="1" t="str">
        <f>IF(OR($AE457=0,SUMIFS(Items!$A:$A,Items!$AC:$AC,$AE457)=0),0,INDEX(Items!W:W,SUMIFS(Items!$A:$A,Items!$AC:$AC,$AE457)))</f>
        <v>Затраты на доставку и продажу-1</v>
      </c>
      <c r="U457" s="1">
        <f t="shared" si="30"/>
        <v>8</v>
      </c>
      <c r="X457" s="3">
        <f t="shared" si="31"/>
        <v>90</v>
      </c>
      <c r="AA457" s="1">
        <f>$X457*IF(SUMIFS(dbP!$X:$X,dbP!$Q:$Q,$Q457,dbP!$O:$O,Items!$E$17)=0,0,SUMIFS(dbP!$Y:$Y,dbP!$Q:$Q,$Q457,dbP!$O:$O,Items!$E$17)/SUMIFS(dbP!$X:$X,dbP!$Q:$Q,$Q457,dbP!$O:$O,Items!$E$17))</f>
        <v>82824.092173913057</v>
      </c>
      <c r="AB457" s="1">
        <f>$X457*IF(SUMIFS(dbP!$X:$X,dbP!$Q:$Q,$Q457,dbP!$O:$O,Items!$E$17)=0,0,SUMIFS(dbP!$Z:$Z,dbP!$Q:$Q,$Q457,dbP!$O:$O,Items!$E$17)/SUMIFS(dbP!$X:$X,dbP!$Q:$Q,$Q457,dbP!$O:$O,Items!$E$17))</f>
        <v>13804.01536231884</v>
      </c>
      <c r="AE457" s="31">
        <f>IF(OR(AE456=0,AE456=MAX(Items!$AC:$AC)),1,AE456+1)</f>
        <v>49</v>
      </c>
    </row>
    <row r="458" spans="1:31" x14ac:dyDescent="0.3">
      <c r="A458" s="41">
        <f>ROW()</f>
        <v>458</v>
      </c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I458" s="1" t="str">
        <f>IF(OR(U458=0,SUMIFS(Lists!$A:$A,Lists!$I:$I,$U458)=0),0,INDEX(Lists!$H:$H,SUMIFS(Lists!$A:$A,Lists!$I:$I,$U458)))</f>
        <v>Продукт-8</v>
      </c>
      <c r="O458" s="1" t="str">
        <f>IF(OR($AE458=0,SUMIFS(Items!$A:$A,Items!$AC:$AC,$AE458)=0),0,INDEX(Items!U:U,SUMIFS(Items!$A:$A,Items!$AC:$AC,$AE458)))</f>
        <v>Себестоимость продаж</v>
      </c>
      <c r="P458" s="1" t="str">
        <f>IF(OR($AE458=0,SUMIFS(Items!$A:$A,Items!$AC:$AC,$AE458)=0),0,INDEX(Items!V:V,SUMIFS(Items!$A:$A,Items!$AC:$AC,$AE458)))</f>
        <v>Затраты этапа-5 бизнес-процесса</v>
      </c>
      <c r="Q458" s="1" t="str">
        <f>IF(OR($AE458=0,SUMIFS(Items!$A:$A,Items!$AC:$AC,$AE458)=0),0,INDEX(Items!W:W,SUMIFS(Items!$A:$A,Items!$AC:$AC,$AE458)))</f>
        <v>Затраты на доставку и продажу-2</v>
      </c>
      <c r="U458" s="1">
        <f t="shared" si="30"/>
        <v>8</v>
      </c>
      <c r="X458" s="3">
        <f t="shared" si="31"/>
        <v>5</v>
      </c>
      <c r="AA458" s="1">
        <f>$X458*IF(SUMIFS(dbP!$X:$X,dbP!$Q:$Q,$Q458,dbP!$O:$O,Items!$E$17)=0,0,SUMIFS(dbP!$Y:$Y,dbP!$Q:$Q,$Q458,dbP!$O:$O,Items!$E$17)/SUMIFS(dbP!$X:$X,dbP!$Q:$Q,$Q458,dbP!$O:$O,Items!$E$17))</f>
        <v>15396.804663157893</v>
      </c>
      <c r="AB458" s="1">
        <f>$X458*IF(SUMIFS(dbP!$X:$X,dbP!$Q:$Q,$Q458,dbP!$O:$O,Items!$E$17)=0,0,SUMIFS(dbP!$Z:$Z,dbP!$Q:$Q,$Q458,dbP!$O:$O,Items!$E$17)/SUMIFS(dbP!$X:$X,dbP!$Q:$Q,$Q458,dbP!$O:$O,Items!$E$17))</f>
        <v>2566.1341105263155</v>
      </c>
      <c r="AE458" s="31">
        <f>IF(OR(AE457=0,AE457=MAX(Items!$AC:$AC)),1,AE457+1)</f>
        <v>50</v>
      </c>
    </row>
    <row r="459" spans="1:31" x14ac:dyDescent="0.3">
      <c r="A459" s="41">
        <f>ROW()</f>
        <v>459</v>
      </c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I459" s="1" t="str">
        <f>IF(OR(U459=0,SUMIFS(Lists!$A:$A,Lists!$I:$I,$U459)=0),0,INDEX(Lists!$H:$H,SUMIFS(Lists!$A:$A,Lists!$I:$I,$U459)))</f>
        <v>Продукт-8</v>
      </c>
      <c r="O459" s="1" t="str">
        <f>IF(OR($AE459=0,SUMIFS(Items!$A:$A,Items!$AC:$AC,$AE459)=0),0,INDEX(Items!U:U,SUMIFS(Items!$A:$A,Items!$AC:$AC,$AE459)))</f>
        <v>Себестоимость продаж</v>
      </c>
      <c r="P459" s="1" t="str">
        <f>IF(OR($AE459=0,SUMIFS(Items!$A:$A,Items!$AC:$AC,$AE459)=0),0,INDEX(Items!V:V,SUMIFS(Items!$A:$A,Items!$AC:$AC,$AE459)))</f>
        <v>Затраты этапа-5 бизнес-процесса</v>
      </c>
      <c r="Q459" s="1" t="str">
        <f>IF(OR($AE459=0,SUMIFS(Items!$A:$A,Items!$AC:$AC,$AE459)=0),0,INDEX(Items!W:W,SUMIFS(Items!$A:$A,Items!$AC:$AC,$AE459)))</f>
        <v>Затраты на доставку и продажу-3</v>
      </c>
      <c r="U459" s="1">
        <f t="shared" si="30"/>
        <v>8</v>
      </c>
      <c r="X459" s="3">
        <f t="shared" si="31"/>
        <v>7</v>
      </c>
      <c r="AA459" s="1">
        <f>$X459*IF(SUMIFS(dbP!$X:$X,dbP!$Q:$Q,$Q459,dbP!$O:$O,Items!$E$17)=0,0,SUMIFS(dbP!$Y:$Y,dbP!$Q:$Q,$Q459,dbP!$O:$O,Items!$E$17)/SUMIFS(dbP!$X:$X,dbP!$Q:$Q,$Q459,dbP!$O:$O,Items!$E$17))</f>
        <v>32258.808276279069</v>
      </c>
      <c r="AB459" s="1">
        <f>$X459*IF(SUMIFS(dbP!$X:$X,dbP!$Q:$Q,$Q459,dbP!$O:$O,Items!$E$17)=0,0,SUMIFS(dbP!$Z:$Z,dbP!$Q:$Q,$Q459,dbP!$O:$O,Items!$E$17)/SUMIFS(dbP!$X:$X,dbP!$Q:$Q,$Q459,dbP!$O:$O,Items!$E$17))</f>
        <v>5376.4680460465133</v>
      </c>
      <c r="AE459" s="31">
        <f>IF(OR(AE458=0,AE458=MAX(Items!$AC:$AC)),1,AE458+1)</f>
        <v>51</v>
      </c>
    </row>
    <row r="460" spans="1:31" x14ac:dyDescent="0.3">
      <c r="A460" s="41">
        <f>ROW()</f>
        <v>460</v>
      </c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I460" s="1" t="str">
        <f>IF(OR(U460=0,SUMIFS(Lists!$A:$A,Lists!$I:$I,$U460)=0),0,INDEX(Lists!$H:$H,SUMIFS(Lists!$A:$A,Lists!$I:$I,$U460)))</f>
        <v>Продукт-8</v>
      </c>
      <c r="O460" s="1" t="str">
        <f>IF(OR($AE460=0,SUMIFS(Items!$A:$A,Items!$AC:$AC,$AE460)=0),0,INDEX(Items!U:U,SUMIFS(Items!$A:$A,Items!$AC:$AC,$AE460)))</f>
        <v>Себестоимость продаж</v>
      </c>
      <c r="P460" s="1" t="str">
        <f>IF(OR($AE460=0,SUMIFS(Items!$A:$A,Items!$AC:$AC,$AE460)=0),0,INDEX(Items!V:V,SUMIFS(Items!$A:$A,Items!$AC:$AC,$AE460)))</f>
        <v>Затраты этапа-5 бизнес-процесса</v>
      </c>
      <c r="Q460" s="1" t="str">
        <f>IF(OR($AE460=0,SUMIFS(Items!$A:$A,Items!$AC:$AC,$AE460)=0),0,INDEX(Items!W:W,SUMIFS(Items!$A:$A,Items!$AC:$AC,$AE460)))</f>
        <v>Затраты на доставку и продажу-4</v>
      </c>
      <c r="U460" s="1">
        <f t="shared" si="30"/>
        <v>8</v>
      </c>
      <c r="X460" s="3">
        <f t="shared" si="31"/>
        <v>4</v>
      </c>
      <c r="AA460" s="1">
        <f>$X460*IF(SUMIFS(dbP!$X:$X,dbP!$Q:$Q,$Q460,dbP!$O:$O,Items!$E$17)=0,0,SUMIFS(dbP!$Y:$Y,dbP!$Q:$Q,$Q460,dbP!$O:$O,Items!$E$17)/SUMIFS(dbP!$X:$X,dbP!$Q:$Q,$Q460,dbP!$O:$O,Items!$E$17))</f>
        <v>3772.1392656239996</v>
      </c>
      <c r="AB460" s="1">
        <f>$X460*IF(SUMIFS(dbP!$X:$X,dbP!$Q:$Q,$Q460,dbP!$O:$O,Items!$E$17)=0,0,SUMIFS(dbP!$Z:$Z,dbP!$Q:$Q,$Q460,dbP!$O:$O,Items!$E$17)/SUMIFS(dbP!$X:$X,dbP!$Q:$Q,$Q460,dbP!$O:$O,Items!$E$17))</f>
        <v>628.689877604</v>
      </c>
      <c r="AE460" s="31">
        <f>IF(OR(AE459=0,AE459=MAX(Items!$AC:$AC)),1,AE459+1)</f>
        <v>52</v>
      </c>
    </row>
    <row r="461" spans="1:31" x14ac:dyDescent="0.3">
      <c r="A461" s="41">
        <f>ROW()</f>
        <v>461</v>
      </c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I461" s="1" t="str">
        <f>IF(OR(U461=0,SUMIFS(Lists!$A:$A,Lists!$I:$I,$U461)=0),0,INDEX(Lists!$H:$H,SUMIFS(Lists!$A:$A,Lists!$I:$I,$U461)))</f>
        <v>Продукт-8</v>
      </c>
      <c r="O461" s="1" t="str">
        <f>IF(OR($AE461=0,SUMIFS(Items!$A:$A,Items!$AC:$AC,$AE461)=0),0,INDEX(Items!U:U,SUMIFS(Items!$A:$A,Items!$AC:$AC,$AE461)))</f>
        <v>Себестоимость продаж</v>
      </c>
      <c r="P461" s="1" t="str">
        <f>IF(OR($AE461=0,SUMIFS(Items!$A:$A,Items!$AC:$AC,$AE461)=0),0,INDEX(Items!V:V,SUMIFS(Items!$A:$A,Items!$AC:$AC,$AE461)))</f>
        <v>Затраты этапа-5 бизнес-процесса</v>
      </c>
      <c r="Q461" s="1" t="str">
        <f>IF(OR($AE461=0,SUMIFS(Items!$A:$A,Items!$AC:$AC,$AE461)=0),0,INDEX(Items!W:W,SUMIFS(Items!$A:$A,Items!$AC:$AC,$AE461)))</f>
        <v>Затраты на доставку и продажу-5</v>
      </c>
      <c r="U461" s="1">
        <f t="shared" si="30"/>
        <v>8</v>
      </c>
      <c r="X461" s="3">
        <f t="shared" si="31"/>
        <v>2</v>
      </c>
      <c r="AA461" s="1">
        <f>$X461*IF(SUMIFS(dbP!$X:$X,dbP!$Q:$Q,$Q461,dbP!$O:$O,Items!$E$17)=0,0,SUMIFS(dbP!$Y:$Y,dbP!$Q:$Q,$Q461,dbP!$O:$O,Items!$E$17)/SUMIFS(dbP!$X:$X,dbP!$Q:$Q,$Q461,dbP!$O:$O,Items!$E$17))</f>
        <v>3368.5990666484849</v>
      </c>
      <c r="AB461" s="1">
        <f>$X461*IF(SUMIFS(dbP!$X:$X,dbP!$Q:$Q,$Q461,dbP!$O:$O,Items!$E$17)=0,0,SUMIFS(dbP!$Z:$Z,dbP!$Q:$Q,$Q461,dbP!$O:$O,Items!$E$17)/SUMIFS(dbP!$X:$X,dbP!$Q:$Q,$Q461,dbP!$O:$O,Items!$E$17))</f>
        <v>561.43317777474749</v>
      </c>
      <c r="AE461" s="31">
        <f>IF(OR(AE460=0,AE460=MAX(Items!$AC:$AC)),1,AE460+1)</f>
        <v>53</v>
      </c>
    </row>
    <row r="462" spans="1:31" x14ac:dyDescent="0.3">
      <c r="A462" s="41">
        <f>ROW()</f>
        <v>462</v>
      </c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I462" s="1" t="str">
        <f>IF(OR(U462=0,SUMIFS(Lists!$A:$A,Lists!$I:$I,$U462)=0),0,INDEX(Lists!$H:$H,SUMIFS(Lists!$A:$A,Lists!$I:$I,$U462)))</f>
        <v>Продукт-8</v>
      </c>
      <c r="O462" s="1" t="str">
        <f>IF(OR($AE462=0,SUMIFS(Items!$A:$A,Items!$AC:$AC,$AE462)=0),0,INDEX(Items!U:U,SUMIFS(Items!$A:$A,Items!$AC:$AC,$AE462)))</f>
        <v>Себестоимость продаж</v>
      </c>
      <c r="P462" s="1" t="str">
        <f>IF(OR($AE462=0,SUMIFS(Items!$A:$A,Items!$AC:$AC,$AE462)=0),0,INDEX(Items!V:V,SUMIFS(Items!$A:$A,Items!$AC:$AC,$AE462)))</f>
        <v>Затраты этапа-5 бизнес-процесса</v>
      </c>
      <c r="Q462" s="1" t="str">
        <f>IF(OR($AE462=0,SUMIFS(Items!$A:$A,Items!$AC:$AC,$AE462)=0),0,INDEX(Items!W:W,SUMIFS(Items!$A:$A,Items!$AC:$AC,$AE462)))</f>
        <v>Затраты на доставку и продажу-6</v>
      </c>
      <c r="U462" s="1">
        <f t="shared" si="30"/>
        <v>8</v>
      </c>
      <c r="X462" s="3">
        <f t="shared" si="31"/>
        <v>6</v>
      </c>
      <c r="AA462" s="1">
        <f>$X462*IF(SUMIFS(dbP!$X:$X,dbP!$Q:$Q,$Q462,dbP!$O:$O,Items!$E$17)=0,0,SUMIFS(dbP!$Y:$Y,dbP!$Q:$Q,$Q462,dbP!$O:$O,Items!$E$17)/SUMIFS(dbP!$X:$X,dbP!$Q:$Q,$Q462,dbP!$O:$O,Items!$E$17))</f>
        <v>20860.418716361088</v>
      </c>
      <c r="AB462" s="1">
        <f>$X462*IF(SUMIFS(dbP!$X:$X,dbP!$Q:$Q,$Q462,dbP!$O:$O,Items!$E$17)=0,0,SUMIFS(dbP!$Z:$Z,dbP!$Q:$Q,$Q462,dbP!$O:$O,Items!$E$17)/SUMIFS(dbP!$X:$X,dbP!$Q:$Q,$Q462,dbP!$O:$O,Items!$E$17))</f>
        <v>3476.7364527268473</v>
      </c>
      <c r="AE462" s="31">
        <f>IF(OR(AE461=0,AE461=MAX(Items!$AC:$AC)),1,AE461+1)</f>
        <v>54</v>
      </c>
    </row>
    <row r="463" spans="1:31" x14ac:dyDescent="0.3">
      <c r="A463" s="41">
        <f>ROW()</f>
        <v>463</v>
      </c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I463" s="1" t="str">
        <f>IF(OR(U463=0,SUMIFS(Lists!$A:$A,Lists!$I:$I,$U463)=0),0,INDEX(Lists!$H:$H,SUMIFS(Lists!$A:$A,Lists!$I:$I,$U463)))</f>
        <v>Продукт-8</v>
      </c>
      <c r="O463" s="1" t="str">
        <f>IF(OR($AE463=0,SUMIFS(Items!$A:$A,Items!$AC:$AC,$AE463)=0),0,INDEX(Items!U:U,SUMIFS(Items!$A:$A,Items!$AC:$AC,$AE463)))</f>
        <v>Себестоимость продаж</v>
      </c>
      <c r="P463" s="1" t="str">
        <f>IF(OR($AE463=0,SUMIFS(Items!$A:$A,Items!$AC:$AC,$AE463)=0),0,INDEX(Items!V:V,SUMIFS(Items!$A:$A,Items!$AC:$AC,$AE463)))</f>
        <v>Затраты этапа-5 бизнес-процесса</v>
      </c>
      <c r="Q463" s="1" t="str">
        <f>IF(OR($AE463=0,SUMIFS(Items!$A:$A,Items!$AC:$AC,$AE463)=0),0,INDEX(Items!W:W,SUMIFS(Items!$A:$A,Items!$AC:$AC,$AE463)))</f>
        <v>Затраты на доставку и продажу-7</v>
      </c>
      <c r="U463" s="1">
        <f t="shared" si="30"/>
        <v>8</v>
      </c>
      <c r="X463" s="3">
        <f t="shared" si="31"/>
        <v>4</v>
      </c>
      <c r="AA463" s="1">
        <f>$X463*IF(SUMIFS(dbP!$X:$X,dbP!$Q:$Q,$Q463,dbP!$O:$O,Items!$E$17)=0,0,SUMIFS(dbP!$Y:$Y,dbP!$Q:$Q,$Q463,dbP!$O:$O,Items!$E$17)/SUMIFS(dbP!$X:$X,dbP!$Q:$Q,$Q463,dbP!$O:$O,Items!$E$17))</f>
        <v>7740.7208695572008</v>
      </c>
      <c r="AB463" s="1">
        <f>$X463*IF(SUMIFS(dbP!$X:$X,dbP!$Q:$Q,$Q463,dbP!$O:$O,Items!$E$17)=0,0,SUMIFS(dbP!$Z:$Z,dbP!$Q:$Q,$Q463,dbP!$O:$O,Items!$E$17)/SUMIFS(dbP!$X:$X,dbP!$Q:$Q,$Q463,dbP!$O:$O,Items!$E$17))</f>
        <v>1290.1201449262001</v>
      </c>
      <c r="AE463" s="31">
        <f>IF(OR(AE462=0,AE462=MAX(Items!$AC:$AC)),1,AE462+1)</f>
        <v>55</v>
      </c>
    </row>
    <row r="464" spans="1:31" x14ac:dyDescent="0.3">
      <c r="A464" s="41">
        <f>ROW()</f>
        <v>464</v>
      </c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I464" s="1" t="str">
        <f>IF(OR(U464=0,SUMIFS(Lists!$A:$A,Lists!$I:$I,$U464)=0),0,INDEX(Lists!$H:$H,SUMIFS(Lists!$A:$A,Lists!$I:$I,$U464)))</f>
        <v>Продукт-8</v>
      </c>
      <c r="O464" s="1" t="str">
        <f>IF(OR($AE464=0,SUMIFS(Items!$A:$A,Items!$AC:$AC,$AE464)=0),0,INDEX(Items!U:U,SUMIFS(Items!$A:$A,Items!$AC:$AC,$AE464)))</f>
        <v>Себестоимость продаж</v>
      </c>
      <c r="P464" s="1" t="str">
        <f>IF(OR($AE464=0,SUMIFS(Items!$A:$A,Items!$AC:$AC,$AE464)=0),0,INDEX(Items!V:V,SUMIFS(Items!$A:$A,Items!$AC:$AC,$AE464)))</f>
        <v>Затраты этапа-5 бизнес-процесса</v>
      </c>
      <c r="Q464" s="1" t="str">
        <f>IF(OR($AE464=0,SUMIFS(Items!$A:$A,Items!$AC:$AC,$AE464)=0),0,INDEX(Items!W:W,SUMIFS(Items!$A:$A,Items!$AC:$AC,$AE464)))</f>
        <v>Затраты на доставку и продажу-8</v>
      </c>
      <c r="U464" s="1">
        <f t="shared" si="30"/>
        <v>8</v>
      </c>
      <c r="X464" s="3">
        <f t="shared" si="31"/>
        <v>2</v>
      </c>
      <c r="AA464" s="1">
        <f>$X464*IF(SUMIFS(dbP!$X:$X,dbP!$Q:$Q,$Q464,dbP!$O:$O,Items!$E$17)=0,0,SUMIFS(dbP!$Y:$Y,dbP!$Q:$Q,$Q464,dbP!$O:$O,Items!$E$17)/SUMIFS(dbP!$X:$X,dbP!$Q:$Q,$Q464,dbP!$O:$O,Items!$E$17))</f>
        <v>984.08275862068967</v>
      </c>
      <c r="AB464" s="1">
        <f>$X464*IF(SUMIFS(dbP!$X:$X,dbP!$Q:$Q,$Q464,dbP!$O:$O,Items!$E$17)=0,0,SUMIFS(dbP!$Z:$Z,dbP!$Q:$Q,$Q464,dbP!$O:$O,Items!$E$17)/SUMIFS(dbP!$X:$X,dbP!$Q:$Q,$Q464,dbP!$O:$O,Items!$E$17))</f>
        <v>164.01379310344828</v>
      </c>
      <c r="AE464" s="31">
        <f>IF(OR(AE463=0,AE463=MAX(Items!$AC:$AC)),1,AE463+1)</f>
        <v>56</v>
      </c>
    </row>
    <row r="465" spans="1:31" x14ac:dyDescent="0.3">
      <c r="A465" s="41">
        <f>ROW()</f>
        <v>465</v>
      </c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I465" s="1" t="str">
        <f>IF(OR(U465=0,SUMIFS(Lists!$A:$A,Lists!$I:$I,$U465)=0),0,INDEX(Lists!$H:$H,SUMIFS(Lists!$A:$A,Lists!$I:$I,$U465)))</f>
        <v>Продукт-8</v>
      </c>
      <c r="O465" s="1" t="str">
        <f>IF(OR($AE465=0,SUMIFS(Items!$A:$A,Items!$AC:$AC,$AE465)=0),0,INDEX(Items!U:U,SUMIFS(Items!$A:$A,Items!$AC:$AC,$AE465)))</f>
        <v>Себестоимость продаж</v>
      </c>
      <c r="P465" s="1" t="str">
        <f>IF(OR($AE465=0,SUMIFS(Items!$A:$A,Items!$AC:$AC,$AE465)=0),0,INDEX(Items!V:V,SUMIFS(Items!$A:$A,Items!$AC:$AC,$AE465)))</f>
        <v>Затраты этапа-5 бизнес-процесса</v>
      </c>
      <c r="Q465" s="1" t="str">
        <f>IF(OR($AE465=0,SUMIFS(Items!$A:$A,Items!$AC:$AC,$AE465)=0),0,INDEX(Items!W:W,SUMIFS(Items!$A:$A,Items!$AC:$AC,$AE465)))</f>
        <v>Затраты на доставку и продажу-9</v>
      </c>
      <c r="U465" s="1">
        <f t="shared" si="30"/>
        <v>8</v>
      </c>
      <c r="X465" s="3">
        <f t="shared" si="31"/>
        <v>5</v>
      </c>
      <c r="AA465" s="1">
        <f>$X465*IF(SUMIFS(dbP!$X:$X,dbP!$Q:$Q,$Q465,dbP!$O:$O,Items!$E$17)=0,0,SUMIFS(dbP!$Y:$Y,dbP!$Q:$Q,$Q465,dbP!$O:$O,Items!$E$17)/SUMIFS(dbP!$X:$X,dbP!$Q:$Q,$Q465,dbP!$O:$O,Items!$E$17))</f>
        <v>12251.438596491227</v>
      </c>
      <c r="AB465" s="1">
        <f>$X465*IF(SUMIFS(dbP!$X:$X,dbP!$Q:$Q,$Q465,dbP!$O:$O,Items!$E$17)=0,0,SUMIFS(dbP!$Z:$Z,dbP!$Q:$Q,$Q465,dbP!$O:$O,Items!$E$17)/SUMIFS(dbP!$X:$X,dbP!$Q:$Q,$Q465,dbP!$O:$O,Items!$E$17))</f>
        <v>2041.906432748538</v>
      </c>
      <c r="AE465" s="31">
        <f>IF(OR(AE464=0,AE464=MAX(Items!$AC:$AC)),1,AE464+1)</f>
        <v>57</v>
      </c>
    </row>
    <row r="466" spans="1:31" x14ac:dyDescent="0.3">
      <c r="A466" s="41">
        <f>ROW()</f>
        <v>466</v>
      </c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I466" s="1" t="str">
        <f>IF(OR(U466=0,SUMIFS(Lists!$A:$A,Lists!$I:$I,$U466)=0),0,INDEX(Lists!$H:$H,SUMIFS(Lists!$A:$A,Lists!$I:$I,$U466)))</f>
        <v>Продукт-8</v>
      </c>
      <c r="O466" s="1" t="str">
        <f>IF(OR($AE466=0,SUMIFS(Items!$A:$A,Items!$AC:$AC,$AE466)=0),0,INDEX(Items!U:U,SUMIFS(Items!$A:$A,Items!$AC:$AC,$AE466)))</f>
        <v>Себестоимость продаж</v>
      </c>
      <c r="P466" s="1" t="str">
        <f>IF(OR($AE466=0,SUMIFS(Items!$A:$A,Items!$AC:$AC,$AE466)=0),0,INDEX(Items!V:V,SUMIFS(Items!$A:$A,Items!$AC:$AC,$AE466)))</f>
        <v>Затраты этапа-5 бизнес-процесса</v>
      </c>
      <c r="Q466" s="1" t="str">
        <f>IF(OR($AE466=0,SUMIFS(Items!$A:$A,Items!$AC:$AC,$AE466)=0),0,INDEX(Items!W:W,SUMIFS(Items!$A:$A,Items!$AC:$AC,$AE466)))</f>
        <v>Затраты на доставку и продажу-10</v>
      </c>
      <c r="U466" s="1">
        <f t="shared" si="30"/>
        <v>8</v>
      </c>
      <c r="X466" s="3">
        <f t="shared" si="31"/>
        <v>10</v>
      </c>
      <c r="AA466" s="1">
        <f>$X466*IF(SUMIFS(dbP!$X:$X,dbP!$Q:$Q,$Q466,dbP!$O:$O,Items!$E$17)=0,0,SUMIFS(dbP!$Y:$Y,dbP!$Q:$Q,$Q466,dbP!$O:$O,Items!$E$17)/SUMIFS(dbP!$X:$X,dbP!$Q:$Q,$Q466,dbP!$O:$O,Items!$E$17))</f>
        <v>25261.739999999998</v>
      </c>
      <c r="AB466" s="1">
        <f>$X466*IF(SUMIFS(dbP!$X:$X,dbP!$Q:$Q,$Q466,dbP!$O:$O,Items!$E$17)=0,0,SUMIFS(dbP!$Z:$Z,dbP!$Q:$Q,$Q466,dbP!$O:$O,Items!$E$17)/SUMIFS(dbP!$X:$X,dbP!$Q:$Q,$Q466,dbP!$O:$O,Items!$E$17))</f>
        <v>4210.29</v>
      </c>
      <c r="AE466" s="31">
        <f>IF(OR(AE465=0,AE465=MAX(Items!$AC:$AC)),1,AE465+1)</f>
        <v>58</v>
      </c>
    </row>
    <row r="467" spans="1:31" x14ac:dyDescent="0.3">
      <c r="A467" s="41">
        <f>ROW()</f>
        <v>467</v>
      </c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I467" s="1" t="str">
        <f>IF(OR(U467=0,SUMIFS(Lists!$A:$A,Lists!$I:$I,$U467)=0),0,INDEX(Lists!$H:$H,SUMIFS(Lists!$A:$A,Lists!$I:$I,$U467)))</f>
        <v>Продукт-9</v>
      </c>
      <c r="O467" s="1" t="str">
        <f>IF(OR($AE467=0,SUMIFS(Items!$A:$A,Items!$AC:$AC,$AE467)=0),0,INDEX(Items!U:U,SUMIFS(Items!$A:$A,Items!$AC:$AC,$AE467)))</f>
        <v>Себестоимость продаж</v>
      </c>
      <c r="P467" s="1" t="str">
        <f>IF(OR($AE467=0,SUMIFS(Items!$A:$A,Items!$AC:$AC,$AE467)=0),0,INDEX(Items!V:V,SUMIFS(Items!$A:$A,Items!$AC:$AC,$AE467)))</f>
        <v>Затраты этапа-1 бизнес-процесса</v>
      </c>
      <c r="Q467" s="1" t="str">
        <f>IF(OR($AE467=0,SUMIFS(Items!$A:$A,Items!$AC:$AC,$AE467)=0),0,INDEX(Items!W:W,SUMIFS(Items!$A:$A,Items!$AC:$AC,$AE467)))</f>
        <v>Сырье и материалы-1</v>
      </c>
      <c r="U467" s="1">
        <f t="shared" si="30"/>
        <v>9</v>
      </c>
      <c r="X467" s="3">
        <f t="shared" si="31"/>
        <v>6</v>
      </c>
      <c r="AA467" s="1">
        <f>$X467*IF(SUMIFS(dbP!$X:$X,dbP!$Q:$Q,$Q467,dbP!$O:$O,Items!$E$17)=0,0,SUMIFS(dbP!$Y:$Y,dbP!$Q:$Q,$Q467,dbP!$O:$O,Items!$E$17)/SUMIFS(dbP!$X:$X,dbP!$Q:$Q,$Q467,dbP!$O:$O,Items!$E$17))</f>
        <v>6060.6060606060601</v>
      </c>
      <c r="AB467" s="1">
        <f>$X467*IF(SUMIFS(dbP!$X:$X,dbP!$Q:$Q,$Q467,dbP!$O:$O,Items!$E$17)=0,0,SUMIFS(dbP!$Z:$Z,dbP!$Q:$Q,$Q467,dbP!$O:$O,Items!$E$17)/SUMIFS(dbP!$X:$X,dbP!$Q:$Q,$Q467,dbP!$O:$O,Items!$E$17))</f>
        <v>1010.1010101010102</v>
      </c>
      <c r="AE467" s="31">
        <f>IF(OR(AE466=0,AE466=MAX(Items!$AC:$AC)),1,AE466+1)</f>
        <v>1</v>
      </c>
    </row>
    <row r="468" spans="1:31" x14ac:dyDescent="0.3">
      <c r="A468" s="41">
        <f>ROW()</f>
        <v>468</v>
      </c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I468" s="1" t="str">
        <f>IF(OR(U468=0,SUMIFS(Lists!$A:$A,Lists!$I:$I,$U468)=0),0,INDEX(Lists!$H:$H,SUMIFS(Lists!$A:$A,Lists!$I:$I,$U468)))</f>
        <v>Продукт-9</v>
      </c>
      <c r="O468" s="1" t="str">
        <f>IF(OR($AE468=0,SUMIFS(Items!$A:$A,Items!$AC:$AC,$AE468)=0),0,INDEX(Items!U:U,SUMIFS(Items!$A:$A,Items!$AC:$AC,$AE468)))</f>
        <v>Себестоимость продаж</v>
      </c>
      <c r="P468" s="1" t="str">
        <f>IF(OR($AE468=0,SUMIFS(Items!$A:$A,Items!$AC:$AC,$AE468)=0),0,INDEX(Items!V:V,SUMIFS(Items!$A:$A,Items!$AC:$AC,$AE468)))</f>
        <v>Затраты этапа-1 бизнес-процесса</v>
      </c>
      <c r="Q468" s="1" t="str">
        <f>IF(OR($AE468=0,SUMIFS(Items!$A:$A,Items!$AC:$AC,$AE468)=0),0,INDEX(Items!W:W,SUMIFS(Items!$A:$A,Items!$AC:$AC,$AE468)))</f>
        <v>Сырье и материалы-2</v>
      </c>
      <c r="U468" s="1">
        <f t="shared" si="30"/>
        <v>9</v>
      </c>
      <c r="X468" s="3">
        <f t="shared" si="31"/>
        <v>92</v>
      </c>
      <c r="AA468" s="1">
        <f>$X468*IF(SUMIFS(dbP!$X:$X,dbP!$Q:$Q,$Q468,dbP!$O:$O,Items!$E$17)=0,0,SUMIFS(dbP!$Y:$Y,dbP!$Q:$Q,$Q468,dbP!$O:$O,Items!$E$17)/SUMIFS(dbP!$X:$X,dbP!$Q:$Q,$Q468,dbP!$O:$O,Items!$E$17))</f>
        <v>81099.526066350722</v>
      </c>
      <c r="AB468" s="1">
        <f>$X468*IF(SUMIFS(dbP!$X:$X,dbP!$Q:$Q,$Q468,dbP!$O:$O,Items!$E$17)=0,0,SUMIFS(dbP!$Z:$Z,dbP!$Q:$Q,$Q468,dbP!$O:$O,Items!$E$17)/SUMIFS(dbP!$X:$X,dbP!$Q:$Q,$Q468,dbP!$O:$O,Items!$E$17))</f>
        <v>13516.587677725118</v>
      </c>
      <c r="AE468" s="31">
        <f>IF(OR(AE467=0,AE467=MAX(Items!$AC:$AC)),1,AE467+1)</f>
        <v>2</v>
      </c>
    </row>
    <row r="469" spans="1:31" x14ac:dyDescent="0.3">
      <c r="A469" s="41">
        <f>ROW()</f>
        <v>469</v>
      </c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I469" s="1" t="str">
        <f>IF(OR(U469=0,SUMIFS(Lists!$A:$A,Lists!$I:$I,$U469)=0),0,INDEX(Lists!$H:$H,SUMIFS(Lists!$A:$A,Lists!$I:$I,$U469)))</f>
        <v>Продукт-9</v>
      </c>
      <c r="O469" s="1" t="str">
        <f>IF(OR($AE469=0,SUMIFS(Items!$A:$A,Items!$AC:$AC,$AE469)=0),0,INDEX(Items!U:U,SUMIFS(Items!$A:$A,Items!$AC:$AC,$AE469)))</f>
        <v>Себестоимость продаж</v>
      </c>
      <c r="P469" s="1" t="str">
        <f>IF(OR($AE469=0,SUMIFS(Items!$A:$A,Items!$AC:$AC,$AE469)=0),0,INDEX(Items!V:V,SUMIFS(Items!$A:$A,Items!$AC:$AC,$AE469)))</f>
        <v>Затраты этапа-1 бизнес-процесса</v>
      </c>
      <c r="Q469" s="1" t="str">
        <f>IF(OR($AE469=0,SUMIFS(Items!$A:$A,Items!$AC:$AC,$AE469)=0),0,INDEX(Items!W:W,SUMIFS(Items!$A:$A,Items!$AC:$AC,$AE469)))</f>
        <v>Сырье и материалы-3</v>
      </c>
      <c r="U469" s="1">
        <f t="shared" si="30"/>
        <v>9</v>
      </c>
      <c r="X469" s="3">
        <f t="shared" si="31"/>
        <v>7</v>
      </c>
      <c r="AA469" s="1">
        <f>$X469*IF(SUMIFS(dbP!$X:$X,dbP!$Q:$Q,$Q469,dbP!$O:$O,Items!$E$17)=0,0,SUMIFS(dbP!$Y:$Y,dbP!$Q:$Q,$Q469,dbP!$O:$O,Items!$E$17)/SUMIFS(dbP!$X:$X,dbP!$Q:$Q,$Q469,dbP!$O:$O,Items!$E$17))</f>
        <v>27740.740740740741</v>
      </c>
      <c r="AB469" s="1">
        <f>$X469*IF(SUMIFS(dbP!$X:$X,dbP!$Q:$Q,$Q469,dbP!$O:$O,Items!$E$17)=0,0,SUMIFS(dbP!$Z:$Z,dbP!$Q:$Q,$Q469,dbP!$O:$O,Items!$E$17)/SUMIFS(dbP!$X:$X,dbP!$Q:$Q,$Q469,dbP!$O:$O,Items!$E$17))</f>
        <v>4623.4567901234568</v>
      </c>
      <c r="AE469" s="31">
        <f>IF(OR(AE468=0,AE468=MAX(Items!$AC:$AC)),1,AE468+1)</f>
        <v>3</v>
      </c>
    </row>
    <row r="470" spans="1:31" x14ac:dyDescent="0.3">
      <c r="A470" s="41">
        <f>ROW()</f>
        <v>470</v>
      </c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I470" s="1" t="str">
        <f>IF(OR(U470=0,SUMIFS(Lists!$A:$A,Lists!$I:$I,$U470)=0),0,INDEX(Lists!$H:$H,SUMIFS(Lists!$A:$A,Lists!$I:$I,$U470)))</f>
        <v>Продукт-9</v>
      </c>
      <c r="O470" s="1" t="str">
        <f>IF(OR($AE470=0,SUMIFS(Items!$A:$A,Items!$AC:$AC,$AE470)=0),0,INDEX(Items!U:U,SUMIFS(Items!$A:$A,Items!$AC:$AC,$AE470)))</f>
        <v>Себестоимость продаж</v>
      </c>
      <c r="P470" s="1" t="str">
        <f>IF(OR($AE470=0,SUMIFS(Items!$A:$A,Items!$AC:$AC,$AE470)=0),0,INDEX(Items!V:V,SUMIFS(Items!$A:$A,Items!$AC:$AC,$AE470)))</f>
        <v>Затраты этапа-1 бизнес-процесса</v>
      </c>
      <c r="Q470" s="1" t="str">
        <f>IF(OR($AE470=0,SUMIFS(Items!$A:$A,Items!$AC:$AC,$AE470)=0),0,INDEX(Items!W:W,SUMIFS(Items!$A:$A,Items!$AC:$AC,$AE470)))</f>
        <v>Сырье и материалы-4</v>
      </c>
      <c r="U470" s="1">
        <f t="shared" si="30"/>
        <v>9</v>
      </c>
      <c r="X470" s="3">
        <f t="shared" ref="X470:X522" si="32">X459-1</f>
        <v>6</v>
      </c>
      <c r="AA470" s="1">
        <f>$X470*IF(SUMIFS(dbP!$X:$X,dbP!$Q:$Q,$Q470,dbP!$O:$O,Items!$E$17)=0,0,SUMIFS(dbP!$Y:$Y,dbP!$Q:$Q,$Q470,dbP!$O:$O,Items!$E$17)/SUMIFS(dbP!$X:$X,dbP!$Q:$Q,$Q470,dbP!$O:$O,Items!$E$17))</f>
        <v>9868.7603305785124</v>
      </c>
      <c r="AB470" s="1">
        <f>$X470*IF(SUMIFS(dbP!$X:$X,dbP!$Q:$Q,$Q470,dbP!$O:$O,Items!$E$17)=0,0,SUMIFS(dbP!$Z:$Z,dbP!$Q:$Q,$Q470,dbP!$O:$O,Items!$E$17)/SUMIFS(dbP!$X:$X,dbP!$Q:$Q,$Q470,dbP!$O:$O,Items!$E$17))</f>
        <v>1644.7933884297522</v>
      </c>
      <c r="AE470" s="31">
        <f>IF(OR(AE469=0,AE469=MAX(Items!$AC:$AC)),1,AE469+1)</f>
        <v>4</v>
      </c>
    </row>
    <row r="471" spans="1:31" x14ac:dyDescent="0.3">
      <c r="A471" s="41">
        <f>ROW()</f>
        <v>471</v>
      </c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I471" s="1" t="str">
        <f>IF(OR(U471=0,SUMIFS(Lists!$A:$A,Lists!$I:$I,$U471)=0),0,INDEX(Lists!$H:$H,SUMIFS(Lists!$A:$A,Lists!$I:$I,$U471)))</f>
        <v>Продукт-9</v>
      </c>
      <c r="O471" s="1" t="str">
        <f>IF(OR($AE471=0,SUMIFS(Items!$A:$A,Items!$AC:$AC,$AE471)=0),0,INDEX(Items!U:U,SUMIFS(Items!$A:$A,Items!$AC:$AC,$AE471)))</f>
        <v>Себестоимость продаж</v>
      </c>
      <c r="P471" s="1" t="str">
        <f>IF(OR($AE471=0,SUMIFS(Items!$A:$A,Items!$AC:$AC,$AE471)=0),0,INDEX(Items!V:V,SUMIFS(Items!$A:$A,Items!$AC:$AC,$AE471)))</f>
        <v>Затраты этапа-1 бизнес-процесса</v>
      </c>
      <c r="Q471" s="1" t="str">
        <f>IF(OR($AE471=0,SUMIFS(Items!$A:$A,Items!$AC:$AC,$AE471)=0),0,INDEX(Items!W:W,SUMIFS(Items!$A:$A,Items!$AC:$AC,$AE471)))</f>
        <v>Сырье и материалы-5</v>
      </c>
      <c r="U471" s="1">
        <f t="shared" si="30"/>
        <v>9</v>
      </c>
      <c r="X471" s="3">
        <f t="shared" si="32"/>
        <v>3</v>
      </c>
      <c r="AA471" s="1">
        <f>$X471*IF(SUMIFS(dbP!$X:$X,dbP!$Q:$Q,$Q471,dbP!$O:$O,Items!$E$17)=0,0,SUMIFS(dbP!$Y:$Y,dbP!$Q:$Q,$Q471,dbP!$O:$O,Items!$E$17)/SUMIFS(dbP!$X:$X,dbP!$Q:$Q,$Q471,dbP!$O:$O,Items!$E$17))</f>
        <v>3469.393939393939</v>
      </c>
      <c r="AB471" s="1">
        <f>$X471*IF(SUMIFS(dbP!$X:$X,dbP!$Q:$Q,$Q471,dbP!$O:$O,Items!$E$17)=0,0,SUMIFS(dbP!$Z:$Z,dbP!$Q:$Q,$Q471,dbP!$O:$O,Items!$E$17)/SUMIFS(dbP!$X:$X,dbP!$Q:$Q,$Q471,dbP!$O:$O,Items!$E$17))</f>
        <v>578.23232323232332</v>
      </c>
      <c r="AE471" s="31">
        <f>IF(OR(AE470=0,AE470=MAX(Items!$AC:$AC)),1,AE470+1)</f>
        <v>5</v>
      </c>
    </row>
    <row r="472" spans="1:31" x14ac:dyDescent="0.3">
      <c r="A472" s="41">
        <f>ROW()</f>
        <v>472</v>
      </c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I472" s="1" t="str">
        <f>IF(OR(U472=0,SUMIFS(Lists!$A:$A,Lists!$I:$I,$U472)=0),0,INDEX(Lists!$H:$H,SUMIFS(Lists!$A:$A,Lists!$I:$I,$U472)))</f>
        <v>Продукт-9</v>
      </c>
      <c r="O472" s="1" t="str">
        <f>IF(OR($AE472=0,SUMIFS(Items!$A:$A,Items!$AC:$AC,$AE472)=0),0,INDEX(Items!U:U,SUMIFS(Items!$A:$A,Items!$AC:$AC,$AE472)))</f>
        <v>Себестоимость продаж</v>
      </c>
      <c r="P472" s="1" t="str">
        <f>IF(OR($AE472=0,SUMIFS(Items!$A:$A,Items!$AC:$AC,$AE472)=0),0,INDEX(Items!V:V,SUMIFS(Items!$A:$A,Items!$AC:$AC,$AE472)))</f>
        <v>Затраты этапа-1 бизнес-процесса</v>
      </c>
      <c r="Q472" s="1" t="str">
        <f>IF(OR($AE472=0,SUMIFS(Items!$A:$A,Items!$AC:$AC,$AE472)=0),0,INDEX(Items!W:W,SUMIFS(Items!$A:$A,Items!$AC:$AC,$AE472)))</f>
        <v>Сырье и материалы-6</v>
      </c>
      <c r="U472" s="1">
        <f t="shared" si="30"/>
        <v>9</v>
      </c>
      <c r="X472" s="3">
        <f t="shared" si="32"/>
        <v>1</v>
      </c>
      <c r="AA472" s="1">
        <f>$X472*IF(SUMIFS(dbP!$X:$X,dbP!$Q:$Q,$Q472,dbP!$O:$O,Items!$E$17)=0,0,SUMIFS(dbP!$Y:$Y,dbP!$Q:$Q,$Q472,dbP!$O:$O,Items!$E$17)/SUMIFS(dbP!$X:$X,dbP!$Q:$Q,$Q472,dbP!$O:$O,Items!$E$17))</f>
        <v>4629.3782608695656</v>
      </c>
      <c r="AB472" s="1">
        <f>$X472*IF(SUMIFS(dbP!$X:$X,dbP!$Q:$Q,$Q472,dbP!$O:$O,Items!$E$17)=0,0,SUMIFS(dbP!$Z:$Z,dbP!$Q:$Q,$Q472,dbP!$O:$O,Items!$E$17)/SUMIFS(dbP!$X:$X,dbP!$Q:$Q,$Q472,dbP!$O:$O,Items!$E$17))</f>
        <v>771.56304347826085</v>
      </c>
      <c r="AE472" s="31">
        <f>IF(OR(AE471=0,AE471=MAX(Items!$AC:$AC)),1,AE471+1)</f>
        <v>6</v>
      </c>
    </row>
    <row r="473" spans="1:31" x14ac:dyDescent="0.3">
      <c r="A473" s="41">
        <f>ROW()</f>
        <v>473</v>
      </c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I473" s="1" t="str">
        <f>IF(OR(U473=0,SUMIFS(Lists!$A:$A,Lists!$I:$I,$U473)=0),0,INDEX(Lists!$H:$H,SUMIFS(Lists!$A:$A,Lists!$I:$I,$U473)))</f>
        <v>Продукт-9</v>
      </c>
      <c r="O473" s="1" t="str">
        <f>IF(OR($AE473=0,SUMIFS(Items!$A:$A,Items!$AC:$AC,$AE473)=0),0,INDEX(Items!U:U,SUMIFS(Items!$A:$A,Items!$AC:$AC,$AE473)))</f>
        <v>Себестоимость продаж</v>
      </c>
      <c r="P473" s="1" t="str">
        <f>IF(OR($AE473=0,SUMIFS(Items!$A:$A,Items!$AC:$AC,$AE473)=0),0,INDEX(Items!V:V,SUMIFS(Items!$A:$A,Items!$AC:$AC,$AE473)))</f>
        <v>Затраты этапа-1 бизнес-процесса</v>
      </c>
      <c r="Q473" s="1" t="str">
        <f>IF(OR($AE473=0,SUMIFS(Items!$A:$A,Items!$AC:$AC,$AE473)=0),0,INDEX(Items!W:W,SUMIFS(Items!$A:$A,Items!$AC:$AC,$AE473)))</f>
        <v>Сырье и материалы-7</v>
      </c>
      <c r="U473" s="1">
        <f t="shared" si="30"/>
        <v>9</v>
      </c>
      <c r="X473" s="3">
        <f t="shared" si="32"/>
        <v>5</v>
      </c>
      <c r="AA473" s="1">
        <f>$X473*IF(SUMIFS(dbP!$X:$X,dbP!$Q:$Q,$Q473,dbP!$O:$O,Items!$E$17)=0,0,SUMIFS(dbP!$Y:$Y,dbP!$Q:$Q,$Q473,dbP!$O:$O,Items!$E$17)/SUMIFS(dbP!$X:$X,dbP!$Q:$Q,$Q473,dbP!$O:$O,Items!$E$17))</f>
        <v>23558.51923076923</v>
      </c>
      <c r="AB473" s="1">
        <f>$X473*IF(SUMIFS(dbP!$X:$X,dbP!$Q:$Q,$Q473,dbP!$O:$O,Items!$E$17)=0,0,SUMIFS(dbP!$Z:$Z,dbP!$Q:$Q,$Q473,dbP!$O:$O,Items!$E$17)/SUMIFS(dbP!$X:$X,dbP!$Q:$Q,$Q473,dbP!$O:$O,Items!$E$17))</f>
        <v>3926.4198717948721</v>
      </c>
      <c r="AE473" s="31">
        <f>IF(OR(AE472=0,AE472=MAX(Items!$AC:$AC)),1,AE472+1)</f>
        <v>7</v>
      </c>
    </row>
    <row r="474" spans="1:31" x14ac:dyDescent="0.3">
      <c r="A474" s="41">
        <f>ROW()</f>
        <v>474</v>
      </c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I474" s="1" t="str">
        <f>IF(OR(U474=0,SUMIFS(Lists!$A:$A,Lists!$I:$I,$U474)=0),0,INDEX(Lists!$H:$H,SUMIFS(Lists!$A:$A,Lists!$I:$I,$U474)))</f>
        <v>Продукт-9</v>
      </c>
      <c r="O474" s="1" t="str">
        <f>IF(OR($AE474=0,SUMIFS(Items!$A:$A,Items!$AC:$AC,$AE474)=0),0,INDEX(Items!U:U,SUMIFS(Items!$A:$A,Items!$AC:$AC,$AE474)))</f>
        <v>Себестоимость продаж</v>
      </c>
      <c r="P474" s="1" t="str">
        <f>IF(OR($AE474=0,SUMIFS(Items!$A:$A,Items!$AC:$AC,$AE474)=0),0,INDEX(Items!V:V,SUMIFS(Items!$A:$A,Items!$AC:$AC,$AE474)))</f>
        <v>Затраты этапа-1 бизнес-процесса</v>
      </c>
      <c r="Q474" s="1" t="str">
        <f>IF(OR($AE474=0,SUMIFS(Items!$A:$A,Items!$AC:$AC,$AE474)=0),0,INDEX(Items!W:W,SUMIFS(Items!$A:$A,Items!$AC:$AC,$AE474)))</f>
        <v>Сырье и материалы-8</v>
      </c>
      <c r="U474" s="1">
        <f t="shared" si="30"/>
        <v>9</v>
      </c>
      <c r="X474" s="3">
        <f t="shared" si="32"/>
        <v>3</v>
      </c>
      <c r="AA474" s="1">
        <f>$X474*IF(SUMIFS(dbP!$X:$X,dbP!$Q:$Q,$Q474,dbP!$O:$O,Items!$E$17)=0,0,SUMIFS(dbP!$Y:$Y,dbP!$Q:$Q,$Q474,dbP!$O:$O,Items!$E$17)/SUMIFS(dbP!$X:$X,dbP!$Q:$Q,$Q474,dbP!$O:$O,Items!$E$17))</f>
        <v>3384.0296732673264</v>
      </c>
      <c r="AB474" s="1">
        <f>$X474*IF(SUMIFS(dbP!$X:$X,dbP!$Q:$Q,$Q474,dbP!$O:$O,Items!$E$17)=0,0,SUMIFS(dbP!$Z:$Z,dbP!$Q:$Q,$Q474,dbP!$O:$O,Items!$E$17)/SUMIFS(dbP!$X:$X,dbP!$Q:$Q,$Q474,dbP!$O:$O,Items!$E$17))</f>
        <v>564.0049455445544</v>
      </c>
      <c r="AE474" s="31">
        <f>IF(OR(AE473=0,AE473=MAX(Items!$AC:$AC)),1,AE473+1)</f>
        <v>8</v>
      </c>
    </row>
    <row r="475" spans="1:31" x14ac:dyDescent="0.3">
      <c r="A475" s="41">
        <f>ROW()</f>
        <v>475</v>
      </c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I475" s="1" t="str">
        <f>IF(OR(U475=0,SUMIFS(Lists!$A:$A,Lists!$I:$I,$U475)=0),0,INDEX(Lists!$H:$H,SUMIFS(Lists!$A:$A,Lists!$I:$I,$U475)))</f>
        <v>Продукт-9</v>
      </c>
      <c r="O475" s="1" t="str">
        <f>IF(OR($AE475=0,SUMIFS(Items!$A:$A,Items!$AC:$AC,$AE475)=0),0,INDEX(Items!U:U,SUMIFS(Items!$A:$A,Items!$AC:$AC,$AE475)))</f>
        <v>Себестоимость продаж</v>
      </c>
      <c r="P475" s="1" t="str">
        <f>IF(OR($AE475=0,SUMIFS(Items!$A:$A,Items!$AC:$AC,$AE475)=0),0,INDEX(Items!V:V,SUMIFS(Items!$A:$A,Items!$AC:$AC,$AE475)))</f>
        <v>Затраты этапа-1 бизнес-процесса</v>
      </c>
      <c r="Q475" s="1" t="str">
        <f>IF(OR($AE475=0,SUMIFS(Items!$A:$A,Items!$AC:$AC,$AE475)=0),0,INDEX(Items!W:W,SUMIFS(Items!$A:$A,Items!$AC:$AC,$AE475)))</f>
        <v>Сырье и материалы-9</v>
      </c>
      <c r="U475" s="1">
        <f t="shared" si="30"/>
        <v>9</v>
      </c>
      <c r="X475" s="3">
        <f t="shared" si="32"/>
        <v>1</v>
      </c>
      <c r="AA475" s="1">
        <f>$X475*IF(SUMIFS(dbP!$X:$X,dbP!$Q:$Q,$Q475,dbP!$O:$O,Items!$E$17)=0,0,SUMIFS(dbP!$Y:$Y,dbP!$Q:$Q,$Q475,dbP!$O:$O,Items!$E$17)/SUMIFS(dbP!$X:$X,dbP!$Q:$Q,$Q475,dbP!$O:$O,Items!$E$17))</f>
        <v>1285.0941274509803</v>
      </c>
      <c r="AB475" s="1">
        <f>$X475*IF(SUMIFS(dbP!$X:$X,dbP!$Q:$Q,$Q475,dbP!$O:$O,Items!$E$17)=0,0,SUMIFS(dbP!$Z:$Z,dbP!$Q:$Q,$Q475,dbP!$O:$O,Items!$E$17)/SUMIFS(dbP!$X:$X,dbP!$Q:$Q,$Q475,dbP!$O:$O,Items!$E$17))</f>
        <v>214.1823545751634</v>
      </c>
      <c r="AE475" s="31">
        <f>IF(OR(AE474=0,AE474=MAX(Items!$AC:$AC)),1,AE474+1)</f>
        <v>9</v>
      </c>
    </row>
    <row r="476" spans="1:31" x14ac:dyDescent="0.3">
      <c r="A476" s="41">
        <f>ROW()</f>
        <v>476</v>
      </c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I476" s="1" t="str">
        <f>IF(OR(U476=0,SUMIFS(Lists!$A:$A,Lists!$I:$I,$U476)=0),0,INDEX(Lists!$H:$H,SUMIFS(Lists!$A:$A,Lists!$I:$I,$U476)))</f>
        <v>Продукт-9</v>
      </c>
      <c r="O476" s="1" t="str">
        <f>IF(OR($AE476=0,SUMIFS(Items!$A:$A,Items!$AC:$AC,$AE476)=0),0,INDEX(Items!U:U,SUMIFS(Items!$A:$A,Items!$AC:$AC,$AE476)))</f>
        <v>Себестоимость продаж</v>
      </c>
      <c r="P476" s="1" t="str">
        <f>IF(OR($AE476=0,SUMIFS(Items!$A:$A,Items!$AC:$AC,$AE476)=0),0,INDEX(Items!V:V,SUMIFS(Items!$A:$A,Items!$AC:$AC,$AE476)))</f>
        <v>Затраты этапа-1 бизнес-процесса</v>
      </c>
      <c r="Q476" s="1" t="str">
        <f>IF(OR($AE476=0,SUMIFS(Items!$A:$A,Items!$AC:$AC,$AE476)=0),0,INDEX(Items!W:W,SUMIFS(Items!$A:$A,Items!$AC:$AC,$AE476)))</f>
        <v>Сырье и материалы-10</v>
      </c>
      <c r="U476" s="1">
        <f t="shared" si="30"/>
        <v>9</v>
      </c>
      <c r="X476" s="3">
        <f t="shared" si="32"/>
        <v>4</v>
      </c>
      <c r="AA476" s="1">
        <f>$X476*IF(SUMIFS(dbP!$X:$X,dbP!$Q:$Q,$Q476,dbP!$O:$O,Items!$E$17)=0,0,SUMIFS(dbP!$Y:$Y,dbP!$Q:$Q,$Q476,dbP!$O:$O,Items!$E$17)/SUMIFS(dbP!$X:$X,dbP!$Q:$Q,$Q476,dbP!$O:$O,Items!$E$17))</f>
        <v>18400.608140377361</v>
      </c>
      <c r="AB476" s="1">
        <f>$X476*IF(SUMIFS(dbP!$X:$X,dbP!$Q:$Q,$Q476,dbP!$O:$O,Items!$E$17)=0,0,SUMIFS(dbP!$Z:$Z,dbP!$Q:$Q,$Q476,dbP!$O:$O,Items!$E$17)/SUMIFS(dbP!$X:$X,dbP!$Q:$Q,$Q476,dbP!$O:$O,Items!$E$17))</f>
        <v>3066.7680233962269</v>
      </c>
      <c r="AE476" s="31">
        <f>IF(OR(AE475=0,AE475=MAX(Items!$AC:$AC)),1,AE475+1)</f>
        <v>10</v>
      </c>
    </row>
    <row r="477" spans="1:31" x14ac:dyDescent="0.3">
      <c r="A477" s="41">
        <f>ROW()</f>
        <v>477</v>
      </c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I477" s="1" t="str">
        <f>IF(OR(U477=0,SUMIFS(Lists!$A:$A,Lists!$I:$I,$U477)=0),0,INDEX(Lists!$H:$H,SUMIFS(Lists!$A:$A,Lists!$I:$I,$U477)))</f>
        <v>Продукт-9</v>
      </c>
      <c r="O477" s="1" t="str">
        <f>IF(OR($AE477=0,SUMIFS(Items!$A:$A,Items!$AC:$AC,$AE477)=0),0,INDEX(Items!U:U,SUMIFS(Items!$A:$A,Items!$AC:$AC,$AE477)))</f>
        <v>Себестоимость продаж</v>
      </c>
      <c r="P477" s="1" t="str">
        <f>IF(OR($AE477=0,SUMIFS(Items!$A:$A,Items!$AC:$AC,$AE477)=0),0,INDEX(Items!V:V,SUMIFS(Items!$A:$A,Items!$AC:$AC,$AE477)))</f>
        <v>Затраты этапа-1 бизнес-процесса</v>
      </c>
      <c r="Q477" s="1" t="str">
        <f>IF(OR($AE477=0,SUMIFS(Items!$A:$A,Items!$AC:$AC,$AE477)=0),0,INDEX(Items!W:W,SUMIFS(Items!$A:$A,Items!$AC:$AC,$AE477)))</f>
        <v>Сырье и материалы-11</v>
      </c>
      <c r="U477" s="1">
        <f t="shared" si="30"/>
        <v>9</v>
      </c>
      <c r="X477" s="3">
        <f t="shared" si="32"/>
        <v>9</v>
      </c>
      <c r="AA477" s="1">
        <f>$X477*IF(SUMIFS(dbP!$X:$X,dbP!$Q:$Q,$Q477,dbP!$O:$O,Items!$E$17)=0,0,SUMIFS(dbP!$Y:$Y,dbP!$Q:$Q,$Q477,dbP!$O:$O,Items!$E$17)/SUMIFS(dbP!$X:$X,dbP!$Q:$Q,$Q477,dbP!$O:$O,Items!$E$17))</f>
        <v>54882.459027391313</v>
      </c>
      <c r="AB477" s="1">
        <f>$X477*IF(SUMIFS(dbP!$X:$X,dbP!$Q:$Q,$Q477,dbP!$O:$O,Items!$E$17)=0,0,SUMIFS(dbP!$Z:$Z,dbP!$Q:$Q,$Q477,dbP!$O:$O,Items!$E$17)/SUMIFS(dbP!$X:$X,dbP!$Q:$Q,$Q477,dbP!$O:$O,Items!$E$17))</f>
        <v>9147.0765045652188</v>
      </c>
      <c r="AE477" s="31">
        <f>IF(OR(AE476=0,AE476=MAX(Items!$AC:$AC)),1,AE476+1)</f>
        <v>11</v>
      </c>
    </row>
    <row r="478" spans="1:31" x14ac:dyDescent="0.3">
      <c r="A478" s="41">
        <f>ROW()</f>
        <v>478</v>
      </c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I478" s="1" t="str">
        <f>IF(OR(U478=0,SUMIFS(Lists!$A:$A,Lists!$I:$I,$U478)=0),0,INDEX(Lists!$H:$H,SUMIFS(Lists!$A:$A,Lists!$I:$I,$U478)))</f>
        <v>Продукт-9</v>
      </c>
      <c r="O478" s="1" t="str">
        <f>IF(OR($AE478=0,SUMIFS(Items!$A:$A,Items!$AC:$AC,$AE478)=0),0,INDEX(Items!U:U,SUMIFS(Items!$A:$A,Items!$AC:$AC,$AE478)))</f>
        <v>Себестоимость продаж</v>
      </c>
      <c r="P478" s="1" t="str">
        <f>IF(OR($AE478=0,SUMIFS(Items!$A:$A,Items!$AC:$AC,$AE478)=0),0,INDEX(Items!V:V,SUMIFS(Items!$A:$A,Items!$AC:$AC,$AE478)))</f>
        <v>Затраты этапа-2 бизнес-процесса</v>
      </c>
      <c r="Q478" s="1" t="str">
        <f>IF(OR($AE478=0,SUMIFS(Items!$A:$A,Items!$AC:$AC,$AE478)=0),0,INDEX(Items!W:W,SUMIFS(Items!$A:$A,Items!$AC:$AC,$AE478)))</f>
        <v>Производственные затраты-1</v>
      </c>
      <c r="U478" s="1">
        <f t="shared" si="30"/>
        <v>9</v>
      </c>
      <c r="X478" s="3">
        <f t="shared" si="32"/>
        <v>5</v>
      </c>
      <c r="AA478" s="1">
        <f>$X478*IF(SUMIFS(dbP!$X:$X,dbP!$Q:$Q,$Q478,dbP!$O:$O,Items!$E$17)=0,0,SUMIFS(dbP!$Y:$Y,dbP!$Q:$Q,$Q478,dbP!$O:$O,Items!$E$17)/SUMIFS(dbP!$X:$X,dbP!$Q:$Q,$Q478,dbP!$O:$O,Items!$E$17))</f>
        <v>4477.6119402985078</v>
      </c>
      <c r="AB478" s="1">
        <f>$X478*IF(SUMIFS(dbP!$X:$X,dbP!$Q:$Q,$Q478,dbP!$O:$O,Items!$E$17)=0,0,SUMIFS(dbP!$Z:$Z,dbP!$Q:$Q,$Q478,dbP!$O:$O,Items!$E$17)/SUMIFS(dbP!$X:$X,dbP!$Q:$Q,$Q478,dbP!$O:$O,Items!$E$17))</f>
        <v>746.26865671641792</v>
      </c>
      <c r="AE478" s="31">
        <f>IF(OR(AE477=0,AE477=MAX(Items!$AC:$AC)),1,AE477+1)</f>
        <v>12</v>
      </c>
    </row>
    <row r="479" spans="1:31" x14ac:dyDescent="0.3">
      <c r="A479" s="41">
        <f>ROW()</f>
        <v>479</v>
      </c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I479" s="1" t="str">
        <f>IF(OR(U479=0,SUMIFS(Lists!$A:$A,Lists!$I:$I,$U479)=0),0,INDEX(Lists!$H:$H,SUMIFS(Lists!$A:$A,Lists!$I:$I,$U479)))</f>
        <v>Продукт-9</v>
      </c>
      <c r="O479" s="1" t="str">
        <f>IF(OR($AE479=0,SUMIFS(Items!$A:$A,Items!$AC:$AC,$AE479)=0),0,INDEX(Items!U:U,SUMIFS(Items!$A:$A,Items!$AC:$AC,$AE479)))</f>
        <v>Себестоимость продаж</v>
      </c>
      <c r="P479" s="1" t="str">
        <f>IF(OR($AE479=0,SUMIFS(Items!$A:$A,Items!$AC:$AC,$AE479)=0),0,INDEX(Items!V:V,SUMIFS(Items!$A:$A,Items!$AC:$AC,$AE479)))</f>
        <v>Затраты этапа-2 бизнес-процесса</v>
      </c>
      <c r="Q479" s="1" t="str">
        <f>IF(OR($AE479=0,SUMIFS(Items!$A:$A,Items!$AC:$AC,$AE479)=0),0,INDEX(Items!W:W,SUMIFS(Items!$A:$A,Items!$AC:$AC,$AE479)))</f>
        <v>Производственные затраты-2</v>
      </c>
      <c r="U479" s="1">
        <f t="shared" si="30"/>
        <v>9</v>
      </c>
      <c r="X479" s="3">
        <f t="shared" si="32"/>
        <v>91</v>
      </c>
      <c r="AA479" s="1">
        <f>$X479*IF(SUMIFS(dbP!$X:$X,dbP!$Q:$Q,$Q479,dbP!$O:$O,Items!$E$17)=0,0,SUMIFS(dbP!$Y:$Y,dbP!$Q:$Q,$Q479,dbP!$O:$O,Items!$E$17)/SUMIFS(dbP!$X:$X,dbP!$Q:$Q,$Q479,dbP!$O:$O,Items!$E$17))</f>
        <v>74148.148148148146</v>
      </c>
      <c r="AB479" s="1">
        <f>$X479*IF(SUMIFS(dbP!$X:$X,dbP!$Q:$Q,$Q479,dbP!$O:$O,Items!$E$17)=0,0,SUMIFS(dbP!$Z:$Z,dbP!$Q:$Q,$Q479,dbP!$O:$O,Items!$E$17)/SUMIFS(dbP!$X:$X,dbP!$Q:$Q,$Q479,dbP!$O:$O,Items!$E$17))</f>
        <v>12358.024691358023</v>
      </c>
      <c r="AE479" s="31">
        <f>IF(OR(AE478=0,AE478=MAX(Items!$AC:$AC)),1,AE478+1)</f>
        <v>13</v>
      </c>
    </row>
    <row r="480" spans="1:31" x14ac:dyDescent="0.3">
      <c r="A480" s="41">
        <f>ROW()</f>
        <v>480</v>
      </c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I480" s="1" t="str">
        <f>IF(OR(U480=0,SUMIFS(Lists!$A:$A,Lists!$I:$I,$U480)=0),0,INDEX(Lists!$H:$H,SUMIFS(Lists!$A:$A,Lists!$I:$I,$U480)))</f>
        <v>Продукт-9</v>
      </c>
      <c r="O480" s="1" t="str">
        <f>IF(OR($AE480=0,SUMIFS(Items!$A:$A,Items!$AC:$AC,$AE480)=0),0,INDEX(Items!U:U,SUMIFS(Items!$A:$A,Items!$AC:$AC,$AE480)))</f>
        <v>Себестоимость продаж</v>
      </c>
      <c r="P480" s="1" t="str">
        <f>IF(OR($AE480=0,SUMIFS(Items!$A:$A,Items!$AC:$AC,$AE480)=0),0,INDEX(Items!V:V,SUMIFS(Items!$A:$A,Items!$AC:$AC,$AE480)))</f>
        <v>Затраты этапа-2 бизнес-процесса</v>
      </c>
      <c r="Q480" s="1" t="str">
        <f>IF(OR($AE480=0,SUMIFS(Items!$A:$A,Items!$AC:$AC,$AE480)=0),0,INDEX(Items!W:W,SUMIFS(Items!$A:$A,Items!$AC:$AC,$AE480)))</f>
        <v>Производственные затраты-3</v>
      </c>
      <c r="U480" s="1">
        <f t="shared" si="30"/>
        <v>9</v>
      </c>
      <c r="X480" s="3">
        <f t="shared" si="32"/>
        <v>6</v>
      </c>
      <c r="AA480" s="1">
        <f>$X480*IF(SUMIFS(dbP!$X:$X,dbP!$Q:$Q,$Q480,dbP!$O:$O,Items!$E$17)=0,0,SUMIFS(dbP!$Y:$Y,dbP!$Q:$Q,$Q480,dbP!$O:$O,Items!$E$17)/SUMIFS(dbP!$X:$X,dbP!$Q:$Q,$Q480,dbP!$O:$O,Items!$E$17))</f>
        <v>18896.603773584906</v>
      </c>
      <c r="AB480" s="1">
        <f>$X480*IF(SUMIFS(dbP!$X:$X,dbP!$Q:$Q,$Q480,dbP!$O:$O,Items!$E$17)=0,0,SUMIFS(dbP!$Z:$Z,dbP!$Q:$Q,$Q480,dbP!$O:$O,Items!$E$17)/SUMIFS(dbP!$X:$X,dbP!$Q:$Q,$Q480,dbP!$O:$O,Items!$E$17))</f>
        <v>3149.433962264151</v>
      </c>
      <c r="AE480" s="31">
        <f>IF(OR(AE479=0,AE479=MAX(Items!$AC:$AC)),1,AE479+1)</f>
        <v>14</v>
      </c>
    </row>
    <row r="481" spans="1:31" x14ac:dyDescent="0.3">
      <c r="A481" s="41">
        <f>ROW()</f>
        <v>481</v>
      </c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I481" s="1" t="str">
        <f>IF(OR(U481=0,SUMIFS(Lists!$A:$A,Lists!$I:$I,$U481)=0),0,INDEX(Lists!$H:$H,SUMIFS(Lists!$A:$A,Lists!$I:$I,$U481)))</f>
        <v>Продукт-9</v>
      </c>
      <c r="O481" s="1" t="str">
        <f>IF(OR($AE481=0,SUMIFS(Items!$A:$A,Items!$AC:$AC,$AE481)=0),0,INDEX(Items!U:U,SUMIFS(Items!$A:$A,Items!$AC:$AC,$AE481)))</f>
        <v>Себестоимость продаж</v>
      </c>
      <c r="P481" s="1" t="str">
        <f>IF(OR($AE481=0,SUMIFS(Items!$A:$A,Items!$AC:$AC,$AE481)=0),0,INDEX(Items!V:V,SUMIFS(Items!$A:$A,Items!$AC:$AC,$AE481)))</f>
        <v>Затраты этапа-2 бизнес-процесса</v>
      </c>
      <c r="Q481" s="1" t="str">
        <f>IF(OR($AE481=0,SUMIFS(Items!$A:$A,Items!$AC:$AC,$AE481)=0),0,INDEX(Items!W:W,SUMIFS(Items!$A:$A,Items!$AC:$AC,$AE481)))</f>
        <v>Производственные затраты-4</v>
      </c>
      <c r="U481" s="1">
        <f t="shared" si="30"/>
        <v>9</v>
      </c>
      <c r="X481" s="3">
        <f t="shared" si="32"/>
        <v>5</v>
      </c>
      <c r="AA481" s="1">
        <f>$X481*IF(SUMIFS(dbP!$X:$X,dbP!$Q:$Q,$Q481,dbP!$O:$O,Items!$E$17)=0,0,SUMIFS(dbP!$Y:$Y,dbP!$Q:$Q,$Q481,dbP!$O:$O,Items!$E$17)/SUMIFS(dbP!$X:$X,dbP!$Q:$Q,$Q481,dbP!$O:$O,Items!$E$17))</f>
        <v>10199.775</v>
      </c>
      <c r="AB481" s="1">
        <f>$X481*IF(SUMIFS(dbP!$X:$X,dbP!$Q:$Q,$Q481,dbP!$O:$O,Items!$E$17)=0,0,SUMIFS(dbP!$Z:$Z,dbP!$Q:$Q,$Q481,dbP!$O:$O,Items!$E$17)/SUMIFS(dbP!$X:$X,dbP!$Q:$Q,$Q481,dbP!$O:$O,Items!$E$17))</f>
        <v>1699.9625000000001</v>
      </c>
      <c r="AE481" s="31">
        <f>IF(OR(AE480=0,AE480=MAX(Items!$AC:$AC)),1,AE480+1)</f>
        <v>15</v>
      </c>
    </row>
    <row r="482" spans="1:31" x14ac:dyDescent="0.3">
      <c r="A482" s="41">
        <f>ROW()</f>
        <v>482</v>
      </c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I482" s="1" t="str">
        <f>IF(OR(U482=0,SUMIFS(Lists!$A:$A,Lists!$I:$I,$U482)=0),0,INDEX(Lists!$H:$H,SUMIFS(Lists!$A:$A,Lists!$I:$I,$U482)))</f>
        <v>Продукт-9</v>
      </c>
      <c r="O482" s="1" t="str">
        <f>IF(OR($AE482=0,SUMIFS(Items!$A:$A,Items!$AC:$AC,$AE482)=0),0,INDEX(Items!U:U,SUMIFS(Items!$A:$A,Items!$AC:$AC,$AE482)))</f>
        <v>Себестоимость продаж</v>
      </c>
      <c r="P482" s="1" t="str">
        <f>IF(OR($AE482=0,SUMIFS(Items!$A:$A,Items!$AC:$AC,$AE482)=0),0,INDEX(Items!V:V,SUMIFS(Items!$A:$A,Items!$AC:$AC,$AE482)))</f>
        <v>Затраты этапа-2 бизнес-процесса</v>
      </c>
      <c r="Q482" s="1" t="str">
        <f>IF(OR($AE482=0,SUMIFS(Items!$A:$A,Items!$AC:$AC,$AE482)=0),0,INDEX(Items!W:W,SUMIFS(Items!$A:$A,Items!$AC:$AC,$AE482)))</f>
        <v>Производственные затраты-5</v>
      </c>
      <c r="U482" s="1">
        <f t="shared" si="30"/>
        <v>9</v>
      </c>
      <c r="X482" s="3">
        <f t="shared" si="32"/>
        <v>2</v>
      </c>
      <c r="AA482" s="1">
        <f>$X482*IF(SUMIFS(dbP!$X:$X,dbP!$Q:$Q,$Q482,dbP!$O:$O,Items!$E$17)=0,0,SUMIFS(dbP!$Y:$Y,dbP!$Q:$Q,$Q482,dbP!$O:$O,Items!$E$17)/SUMIFS(dbP!$X:$X,dbP!$Q:$Q,$Q482,dbP!$O:$O,Items!$E$17))</f>
        <v>2079.4029850746269</v>
      </c>
      <c r="AB482" s="1">
        <f>$X482*IF(SUMIFS(dbP!$X:$X,dbP!$Q:$Q,$Q482,dbP!$O:$O,Items!$E$17)=0,0,SUMIFS(dbP!$Z:$Z,dbP!$Q:$Q,$Q482,dbP!$O:$O,Items!$E$17)/SUMIFS(dbP!$X:$X,dbP!$Q:$Q,$Q482,dbP!$O:$O,Items!$E$17))</f>
        <v>346.56716417910445</v>
      </c>
      <c r="AE482" s="31">
        <f>IF(OR(AE481=0,AE481=MAX(Items!$AC:$AC)),1,AE481+1)</f>
        <v>16</v>
      </c>
    </row>
    <row r="483" spans="1:31" x14ac:dyDescent="0.3">
      <c r="A483" s="41">
        <f>ROW()</f>
        <v>483</v>
      </c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I483" s="1" t="str">
        <f>IF(OR(U483=0,SUMIFS(Lists!$A:$A,Lists!$I:$I,$U483)=0),0,INDEX(Lists!$H:$H,SUMIFS(Lists!$A:$A,Lists!$I:$I,$U483)))</f>
        <v>Продукт-9</v>
      </c>
      <c r="O483" s="1" t="str">
        <f>IF(OR($AE483=0,SUMIFS(Items!$A:$A,Items!$AC:$AC,$AE483)=0),0,INDEX(Items!U:U,SUMIFS(Items!$A:$A,Items!$AC:$AC,$AE483)))</f>
        <v>Себестоимость продаж</v>
      </c>
      <c r="P483" s="1" t="str">
        <f>IF(OR($AE483=0,SUMIFS(Items!$A:$A,Items!$AC:$AC,$AE483)=0),0,INDEX(Items!V:V,SUMIFS(Items!$A:$A,Items!$AC:$AC,$AE483)))</f>
        <v>Затраты этапа-2 бизнес-процесса</v>
      </c>
      <c r="Q483" s="1" t="str">
        <f>IF(OR($AE483=0,SUMIFS(Items!$A:$A,Items!$AC:$AC,$AE483)=0),0,INDEX(Items!W:W,SUMIFS(Items!$A:$A,Items!$AC:$AC,$AE483)))</f>
        <v>Производственные затраты-6</v>
      </c>
      <c r="U483" s="1">
        <f t="shared" si="30"/>
        <v>9</v>
      </c>
      <c r="X483" s="3">
        <v>1</v>
      </c>
      <c r="AA483" s="1">
        <f>$X483*IF(SUMIFS(dbP!$X:$X,dbP!$Q:$Q,$Q483,dbP!$O:$O,Items!$E$17)=0,0,SUMIFS(dbP!$Y:$Y,dbP!$Q:$Q,$Q483,dbP!$O:$O,Items!$E$17)/SUMIFS(dbP!$X:$X,dbP!$Q:$Q,$Q483,dbP!$O:$O,Items!$E$17))</f>
        <v>3979.4392156862746</v>
      </c>
      <c r="AB483" s="1">
        <f>$X483*IF(SUMIFS(dbP!$X:$X,dbP!$Q:$Q,$Q483,dbP!$O:$O,Items!$E$17)=0,0,SUMIFS(dbP!$Z:$Z,dbP!$Q:$Q,$Q483,dbP!$O:$O,Items!$E$17)/SUMIFS(dbP!$X:$X,dbP!$Q:$Q,$Q483,dbP!$O:$O,Items!$E$17))</f>
        <v>663.23986928104569</v>
      </c>
      <c r="AE483" s="31">
        <f>IF(OR(AE482=0,AE482=MAX(Items!$AC:$AC)),1,AE482+1)</f>
        <v>17</v>
      </c>
    </row>
    <row r="484" spans="1:31" x14ac:dyDescent="0.3">
      <c r="A484" s="41">
        <f>ROW()</f>
        <v>484</v>
      </c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I484" s="1" t="str">
        <f>IF(OR(U484=0,SUMIFS(Lists!$A:$A,Lists!$I:$I,$U484)=0),0,INDEX(Lists!$H:$H,SUMIFS(Lists!$A:$A,Lists!$I:$I,$U484)))</f>
        <v>Продукт-9</v>
      </c>
      <c r="O484" s="1" t="str">
        <f>IF(OR($AE484=0,SUMIFS(Items!$A:$A,Items!$AC:$AC,$AE484)=0),0,INDEX(Items!U:U,SUMIFS(Items!$A:$A,Items!$AC:$AC,$AE484)))</f>
        <v>Себестоимость продаж</v>
      </c>
      <c r="P484" s="1" t="str">
        <f>IF(OR($AE484=0,SUMIFS(Items!$A:$A,Items!$AC:$AC,$AE484)=0),0,INDEX(Items!V:V,SUMIFS(Items!$A:$A,Items!$AC:$AC,$AE484)))</f>
        <v>Затраты этапа-2 бизнес-процесса</v>
      </c>
      <c r="Q484" s="1" t="str">
        <f>IF(OR($AE484=0,SUMIFS(Items!$A:$A,Items!$AC:$AC,$AE484)=0),0,INDEX(Items!W:W,SUMIFS(Items!$A:$A,Items!$AC:$AC,$AE484)))</f>
        <v>Производственные затраты-7</v>
      </c>
      <c r="U484" s="1">
        <f t="shared" si="30"/>
        <v>9</v>
      </c>
      <c r="X484" s="3">
        <v>6</v>
      </c>
      <c r="AA484" s="1">
        <f>$X484*IF(SUMIFS(dbP!$X:$X,dbP!$Q:$Q,$Q484,dbP!$O:$O,Items!$E$17)=0,0,SUMIFS(dbP!$Y:$Y,dbP!$Q:$Q,$Q484,dbP!$O:$O,Items!$E$17)/SUMIFS(dbP!$X:$X,dbP!$Q:$Q,$Q484,dbP!$O:$O,Items!$E$17))</f>
        <v>22483.142117647061</v>
      </c>
      <c r="AB484" s="1">
        <f>$X484*IF(SUMIFS(dbP!$X:$X,dbP!$Q:$Q,$Q484,dbP!$O:$O,Items!$E$17)=0,0,SUMIFS(dbP!$Z:$Z,dbP!$Q:$Q,$Q484,dbP!$O:$O,Items!$E$17)/SUMIFS(dbP!$X:$X,dbP!$Q:$Q,$Q484,dbP!$O:$O,Items!$E$17))</f>
        <v>3747.1903529411775</v>
      </c>
      <c r="AE484" s="31">
        <f>IF(OR(AE483=0,AE483=MAX(Items!$AC:$AC)),1,AE483+1)</f>
        <v>18</v>
      </c>
    </row>
    <row r="485" spans="1:31" x14ac:dyDescent="0.3">
      <c r="A485" s="41">
        <f>ROW()</f>
        <v>485</v>
      </c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I485" s="1" t="str">
        <f>IF(OR(U485=0,SUMIFS(Lists!$A:$A,Lists!$I:$I,$U485)=0),0,INDEX(Lists!$H:$H,SUMIFS(Lists!$A:$A,Lists!$I:$I,$U485)))</f>
        <v>Продукт-9</v>
      </c>
      <c r="O485" s="1" t="str">
        <f>IF(OR($AE485=0,SUMIFS(Items!$A:$A,Items!$AC:$AC,$AE485)=0),0,INDEX(Items!U:U,SUMIFS(Items!$A:$A,Items!$AC:$AC,$AE485)))</f>
        <v>Себестоимость продаж</v>
      </c>
      <c r="P485" s="1" t="str">
        <f>IF(OR($AE485=0,SUMIFS(Items!$A:$A,Items!$AC:$AC,$AE485)=0),0,INDEX(Items!V:V,SUMIFS(Items!$A:$A,Items!$AC:$AC,$AE485)))</f>
        <v>Затраты этапа-2 бизнес-процесса</v>
      </c>
      <c r="Q485" s="1" t="str">
        <f>IF(OR($AE485=0,SUMIFS(Items!$A:$A,Items!$AC:$AC,$AE485)=0),0,INDEX(Items!W:W,SUMIFS(Items!$A:$A,Items!$AC:$AC,$AE485)))</f>
        <v>Производственные затраты-8</v>
      </c>
      <c r="U485" s="1">
        <f t="shared" si="30"/>
        <v>9</v>
      </c>
      <c r="X485" s="3">
        <v>2</v>
      </c>
      <c r="AA485" s="1">
        <f>$X485*IF(SUMIFS(dbP!$X:$X,dbP!$Q:$Q,$Q485,dbP!$O:$O,Items!$E$17)=0,0,SUMIFS(dbP!$Y:$Y,dbP!$Q:$Q,$Q485,dbP!$O:$O,Items!$E$17)/SUMIFS(dbP!$X:$X,dbP!$Q:$Q,$Q485,dbP!$O:$O,Items!$E$17))</f>
        <v>2788.7098262686563</v>
      </c>
      <c r="AB485" s="1">
        <f>$X485*IF(SUMIFS(dbP!$X:$X,dbP!$Q:$Q,$Q485,dbP!$O:$O,Items!$E$17)=0,0,SUMIFS(dbP!$Z:$Z,dbP!$Q:$Q,$Q485,dbP!$O:$O,Items!$E$17)/SUMIFS(dbP!$X:$X,dbP!$Q:$Q,$Q485,dbP!$O:$O,Items!$E$17))</f>
        <v>464.78497104477611</v>
      </c>
      <c r="AE485" s="31">
        <f>IF(OR(AE484=0,AE484=MAX(Items!$AC:$AC)),1,AE484+1)</f>
        <v>19</v>
      </c>
    </row>
    <row r="486" spans="1:31" x14ac:dyDescent="0.3">
      <c r="A486" s="41">
        <f>ROW()</f>
        <v>486</v>
      </c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I486" s="1" t="str">
        <f>IF(OR(U486=0,SUMIFS(Lists!$A:$A,Lists!$I:$I,$U486)=0),0,INDEX(Lists!$H:$H,SUMIFS(Lists!$A:$A,Lists!$I:$I,$U486)))</f>
        <v>Продукт-9</v>
      </c>
      <c r="O486" s="1" t="str">
        <f>IF(OR($AE486=0,SUMIFS(Items!$A:$A,Items!$AC:$AC,$AE486)=0),0,INDEX(Items!U:U,SUMIFS(Items!$A:$A,Items!$AC:$AC,$AE486)))</f>
        <v>Себестоимость продаж</v>
      </c>
      <c r="P486" s="1" t="str">
        <f>IF(OR($AE486=0,SUMIFS(Items!$A:$A,Items!$AC:$AC,$AE486)=0),0,INDEX(Items!V:V,SUMIFS(Items!$A:$A,Items!$AC:$AC,$AE486)))</f>
        <v>Затраты этапа-2 бизнес-процесса</v>
      </c>
      <c r="Q486" s="1" t="str">
        <f>IF(OR($AE486=0,SUMIFS(Items!$A:$A,Items!$AC:$AC,$AE486)=0),0,INDEX(Items!W:W,SUMIFS(Items!$A:$A,Items!$AC:$AC,$AE486)))</f>
        <v>Производственные затраты-9</v>
      </c>
      <c r="U486" s="1">
        <f t="shared" si="30"/>
        <v>9</v>
      </c>
      <c r="X486" s="3">
        <v>88</v>
      </c>
      <c r="AA486" s="1">
        <f>$X486*IF(SUMIFS(dbP!$X:$X,dbP!$Q:$Q,$Q486,dbP!$O:$O,Items!$E$17)=0,0,SUMIFS(dbP!$Y:$Y,dbP!$Q:$Q,$Q486,dbP!$O:$O,Items!$E$17)/SUMIFS(dbP!$X:$X,dbP!$Q:$Q,$Q486,dbP!$O:$O,Items!$E$17))</f>
        <v>102946.90713043477</v>
      </c>
      <c r="AB486" s="1">
        <f>$X486*IF(SUMIFS(dbP!$X:$X,dbP!$Q:$Q,$Q486,dbP!$O:$O,Items!$E$17)=0,0,SUMIFS(dbP!$Z:$Z,dbP!$Q:$Q,$Q486,dbP!$O:$O,Items!$E$17)/SUMIFS(dbP!$X:$X,dbP!$Q:$Q,$Q486,dbP!$O:$O,Items!$E$17))</f>
        <v>17157.817855072462</v>
      </c>
      <c r="AE486" s="31">
        <f>IF(OR(AE485=0,AE485=MAX(Items!$AC:$AC)),1,AE485+1)</f>
        <v>20</v>
      </c>
    </row>
    <row r="487" spans="1:31" x14ac:dyDescent="0.3">
      <c r="A487" s="41">
        <f>ROW()</f>
        <v>487</v>
      </c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I487" s="1" t="str">
        <f>IF(OR(U487=0,SUMIFS(Lists!$A:$A,Lists!$I:$I,$U487)=0),0,INDEX(Lists!$H:$H,SUMIFS(Lists!$A:$A,Lists!$I:$I,$U487)))</f>
        <v>Продукт-9</v>
      </c>
      <c r="O487" s="1" t="str">
        <f>IF(OR($AE487=0,SUMIFS(Items!$A:$A,Items!$AC:$AC,$AE487)=0),0,INDEX(Items!U:U,SUMIFS(Items!$A:$A,Items!$AC:$AC,$AE487)))</f>
        <v>Себестоимость продаж</v>
      </c>
      <c r="P487" s="1" t="str">
        <f>IF(OR($AE487=0,SUMIFS(Items!$A:$A,Items!$AC:$AC,$AE487)=0),0,INDEX(Items!V:V,SUMIFS(Items!$A:$A,Items!$AC:$AC,$AE487)))</f>
        <v>Затраты этапа-2 бизнес-процесса</v>
      </c>
      <c r="Q487" s="1" t="str">
        <f>IF(OR($AE487=0,SUMIFS(Items!$A:$A,Items!$AC:$AC,$AE487)=0),0,INDEX(Items!W:W,SUMIFS(Items!$A:$A,Items!$AC:$AC,$AE487)))</f>
        <v>Производственные затраты-10</v>
      </c>
      <c r="U487" s="1">
        <f t="shared" si="30"/>
        <v>9</v>
      </c>
      <c r="X487" s="3">
        <v>3</v>
      </c>
      <c r="AA487" s="1">
        <f>$X487*IF(SUMIFS(dbP!$X:$X,dbP!$Q:$Q,$Q487,dbP!$O:$O,Items!$E$17)=0,0,SUMIFS(dbP!$Y:$Y,dbP!$Q:$Q,$Q487,dbP!$O:$O,Items!$E$17)/SUMIFS(dbP!$X:$X,dbP!$Q:$Q,$Q487,dbP!$O:$O,Items!$E$17))</f>
        <v>12305.687255789475</v>
      </c>
      <c r="AB487" s="1">
        <f>$X487*IF(SUMIFS(dbP!$X:$X,dbP!$Q:$Q,$Q487,dbP!$O:$O,Items!$E$17)=0,0,SUMIFS(dbP!$Z:$Z,dbP!$Q:$Q,$Q487,dbP!$O:$O,Items!$E$17)/SUMIFS(dbP!$X:$X,dbP!$Q:$Q,$Q487,dbP!$O:$O,Items!$E$17))</f>
        <v>2050.9478759649128</v>
      </c>
      <c r="AE487" s="31">
        <f>IF(OR(AE486=0,AE486=MAX(Items!$AC:$AC)),1,AE486+1)</f>
        <v>21</v>
      </c>
    </row>
    <row r="488" spans="1:31" x14ac:dyDescent="0.3">
      <c r="A488" s="41">
        <f>ROW()</f>
        <v>488</v>
      </c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I488" s="1" t="str">
        <f>IF(OR(U488=0,SUMIFS(Lists!$A:$A,Lists!$I:$I,$U488)=0),0,INDEX(Lists!$H:$H,SUMIFS(Lists!$A:$A,Lists!$I:$I,$U488)))</f>
        <v>Продукт-9</v>
      </c>
      <c r="O488" s="1" t="str">
        <f>IF(OR($AE488=0,SUMIFS(Items!$A:$A,Items!$AC:$AC,$AE488)=0),0,INDEX(Items!U:U,SUMIFS(Items!$A:$A,Items!$AC:$AC,$AE488)))</f>
        <v>Себестоимость продаж</v>
      </c>
      <c r="P488" s="1" t="str">
        <f>IF(OR($AE488=0,SUMIFS(Items!$A:$A,Items!$AC:$AC,$AE488)=0),0,INDEX(Items!V:V,SUMIFS(Items!$A:$A,Items!$AC:$AC,$AE488)))</f>
        <v>Затраты этапа-3 бизнес-процесса</v>
      </c>
      <c r="Q488" s="1" t="str">
        <f>IF(OR($AE488=0,SUMIFS(Items!$A:$A,Items!$AC:$AC,$AE488)=0),0,INDEX(Items!W:W,SUMIFS(Items!$A:$A,Items!$AC:$AC,$AE488)))</f>
        <v>Производственные затраты-11</v>
      </c>
      <c r="U488" s="1">
        <f t="shared" si="30"/>
        <v>9</v>
      </c>
      <c r="X488" s="3">
        <v>5</v>
      </c>
      <c r="AA488" s="1">
        <f>$X488*IF(SUMIFS(dbP!$X:$X,dbP!$Q:$Q,$Q488,dbP!$O:$O,Items!$E$17)=0,0,SUMIFS(dbP!$Y:$Y,dbP!$Q:$Q,$Q488,dbP!$O:$O,Items!$E$17)/SUMIFS(dbP!$X:$X,dbP!$Q:$Q,$Q488,dbP!$O:$O,Items!$E$17))</f>
        <v>25441.636045255818</v>
      </c>
      <c r="AB488" s="1">
        <f>$X488*IF(SUMIFS(dbP!$X:$X,dbP!$Q:$Q,$Q488,dbP!$O:$O,Items!$E$17)=0,0,SUMIFS(dbP!$Z:$Z,dbP!$Q:$Q,$Q488,dbP!$O:$O,Items!$E$17)/SUMIFS(dbP!$X:$X,dbP!$Q:$Q,$Q488,dbP!$O:$O,Items!$E$17))</f>
        <v>4240.2726742093027</v>
      </c>
      <c r="AE488" s="31">
        <f>IF(OR(AE487=0,AE487=MAX(Items!$AC:$AC)),1,AE487+1)</f>
        <v>22</v>
      </c>
    </row>
    <row r="489" spans="1:31" x14ac:dyDescent="0.3">
      <c r="A489" s="41">
        <f>ROW()</f>
        <v>489</v>
      </c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I489" s="1" t="str">
        <f>IF(OR(U489=0,SUMIFS(Lists!$A:$A,Lists!$I:$I,$U489)=0),0,INDEX(Lists!$H:$H,SUMIFS(Lists!$A:$A,Lists!$I:$I,$U489)))</f>
        <v>Продукт-9</v>
      </c>
      <c r="O489" s="1" t="str">
        <f>IF(OR($AE489=0,SUMIFS(Items!$A:$A,Items!$AC:$AC,$AE489)=0),0,INDEX(Items!U:U,SUMIFS(Items!$A:$A,Items!$AC:$AC,$AE489)))</f>
        <v>Себестоимость продаж</v>
      </c>
      <c r="P489" s="1" t="str">
        <f>IF(OR($AE489=0,SUMIFS(Items!$A:$A,Items!$AC:$AC,$AE489)=0),0,INDEX(Items!V:V,SUMIFS(Items!$A:$A,Items!$AC:$AC,$AE489)))</f>
        <v>Затраты этапа-3 бизнес-процесса</v>
      </c>
      <c r="Q489" s="1" t="str">
        <f>IF(OR($AE489=0,SUMIFS(Items!$A:$A,Items!$AC:$AC,$AE489)=0),0,INDEX(Items!W:W,SUMIFS(Items!$A:$A,Items!$AC:$AC,$AE489)))</f>
        <v>Производственные затраты-12</v>
      </c>
      <c r="U489" s="1">
        <f t="shared" si="30"/>
        <v>9</v>
      </c>
      <c r="X489" s="3">
        <v>2</v>
      </c>
      <c r="AA489" s="1">
        <f>$X489*IF(SUMIFS(dbP!$X:$X,dbP!$Q:$Q,$Q489,dbP!$O:$O,Items!$E$17)=0,0,SUMIFS(dbP!$Y:$Y,dbP!$Q:$Q,$Q489,dbP!$O:$O,Items!$E$17)/SUMIFS(dbP!$X:$X,dbP!$Q:$Q,$Q489,dbP!$O:$O,Items!$E$17))</f>
        <v>2202.9850746268658</v>
      </c>
      <c r="AB489" s="1">
        <f>$X489*IF(SUMIFS(dbP!$X:$X,dbP!$Q:$Q,$Q489,dbP!$O:$O,Items!$E$17)=0,0,SUMIFS(dbP!$Z:$Z,dbP!$Q:$Q,$Q489,dbP!$O:$O,Items!$E$17)/SUMIFS(dbP!$X:$X,dbP!$Q:$Q,$Q489,dbP!$O:$O,Items!$E$17))</f>
        <v>367.16417910447763</v>
      </c>
      <c r="AE489" s="31">
        <f>IF(OR(AE488=0,AE488=MAX(Items!$AC:$AC)),1,AE488+1)</f>
        <v>23</v>
      </c>
    </row>
    <row r="490" spans="1:31" x14ac:dyDescent="0.3">
      <c r="A490" s="41">
        <f>ROW()</f>
        <v>490</v>
      </c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I490" s="1" t="str">
        <f>IF(OR(U490=0,SUMIFS(Lists!$A:$A,Lists!$I:$I,$U490)=0),0,INDEX(Lists!$H:$H,SUMIFS(Lists!$A:$A,Lists!$I:$I,$U490)))</f>
        <v>Продукт-9</v>
      </c>
      <c r="O490" s="1" t="str">
        <f>IF(OR($AE490=0,SUMIFS(Items!$A:$A,Items!$AC:$AC,$AE490)=0),0,INDEX(Items!U:U,SUMIFS(Items!$A:$A,Items!$AC:$AC,$AE490)))</f>
        <v>Себестоимость продаж</v>
      </c>
      <c r="P490" s="1" t="str">
        <f>IF(OR($AE490=0,SUMIFS(Items!$A:$A,Items!$AC:$AC,$AE490)=0),0,INDEX(Items!V:V,SUMIFS(Items!$A:$A,Items!$AC:$AC,$AE490)))</f>
        <v>Затраты этапа-3 бизнес-процесса</v>
      </c>
      <c r="Q490" s="1" t="str">
        <f>IF(OR($AE490=0,SUMIFS(Items!$A:$A,Items!$AC:$AC,$AE490)=0),0,INDEX(Items!W:W,SUMIFS(Items!$A:$A,Items!$AC:$AC,$AE490)))</f>
        <v>Производственные затраты-13</v>
      </c>
      <c r="U490" s="1">
        <f t="shared" si="30"/>
        <v>9</v>
      </c>
      <c r="X490" s="3">
        <v>0</v>
      </c>
      <c r="AA490" s="1">
        <f>$X490*IF(SUMIFS(dbP!$X:$X,dbP!$Q:$Q,$Q490,dbP!$O:$O,Items!$E$17)=0,0,SUMIFS(dbP!$Y:$Y,dbP!$Q:$Q,$Q490,dbP!$O:$O,Items!$E$17)/SUMIFS(dbP!$X:$X,dbP!$Q:$Q,$Q490,dbP!$O:$O,Items!$E$17))</f>
        <v>0</v>
      </c>
      <c r="AB490" s="1">
        <f>$X490*IF(SUMIFS(dbP!$X:$X,dbP!$Q:$Q,$Q490,dbP!$O:$O,Items!$E$17)=0,0,SUMIFS(dbP!$Z:$Z,dbP!$Q:$Q,$Q490,dbP!$O:$O,Items!$E$17)/SUMIFS(dbP!$X:$X,dbP!$Q:$Q,$Q490,dbP!$O:$O,Items!$E$17))</f>
        <v>0</v>
      </c>
      <c r="AE490" s="31">
        <f>IF(OR(AE489=0,AE489=MAX(Items!$AC:$AC)),1,AE489+1)</f>
        <v>24</v>
      </c>
    </row>
    <row r="491" spans="1:31" x14ac:dyDescent="0.3">
      <c r="A491" s="41">
        <f>ROW()</f>
        <v>491</v>
      </c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I491" s="1" t="str">
        <f>IF(OR(U491=0,SUMIFS(Lists!$A:$A,Lists!$I:$I,$U491)=0),0,INDEX(Lists!$H:$H,SUMIFS(Lists!$A:$A,Lists!$I:$I,$U491)))</f>
        <v>Продукт-9</v>
      </c>
      <c r="O491" s="1" t="str">
        <f>IF(OR($AE491=0,SUMIFS(Items!$A:$A,Items!$AC:$AC,$AE491)=0),0,INDEX(Items!U:U,SUMIFS(Items!$A:$A,Items!$AC:$AC,$AE491)))</f>
        <v>Себестоимость продаж</v>
      </c>
      <c r="P491" s="1" t="str">
        <f>IF(OR($AE491=0,SUMIFS(Items!$A:$A,Items!$AC:$AC,$AE491)=0),0,INDEX(Items!V:V,SUMIFS(Items!$A:$A,Items!$AC:$AC,$AE491)))</f>
        <v>Затраты этапа-3 бизнес-процесса</v>
      </c>
      <c r="Q491" s="1" t="str">
        <f>IF(OR($AE491=0,SUMIFS(Items!$A:$A,Items!$AC:$AC,$AE491)=0),0,INDEX(Items!W:W,SUMIFS(Items!$A:$A,Items!$AC:$AC,$AE491)))</f>
        <v>Производственные затраты-14</v>
      </c>
      <c r="U491" s="1">
        <f t="shared" si="30"/>
        <v>9</v>
      </c>
      <c r="X491" s="3">
        <v>4</v>
      </c>
      <c r="AA491" s="1">
        <f>$X491*IF(SUMIFS(dbP!$X:$X,dbP!$Q:$Q,$Q491,dbP!$O:$O,Items!$E$17)=0,0,SUMIFS(dbP!$Y:$Y,dbP!$Q:$Q,$Q491,dbP!$O:$O,Items!$E$17)/SUMIFS(dbP!$X:$X,dbP!$Q:$Q,$Q491,dbP!$O:$O,Items!$E$17))</f>
        <v>11011.929824561403</v>
      </c>
      <c r="AB491" s="1">
        <f>$X491*IF(SUMIFS(dbP!$X:$X,dbP!$Q:$Q,$Q491,dbP!$O:$O,Items!$E$17)=0,0,SUMIFS(dbP!$Z:$Z,dbP!$Q:$Q,$Q491,dbP!$O:$O,Items!$E$17)/SUMIFS(dbP!$X:$X,dbP!$Q:$Q,$Q491,dbP!$O:$O,Items!$E$17))</f>
        <v>1835.3216374269005</v>
      </c>
      <c r="AE491" s="31">
        <f>IF(OR(AE490=0,AE490=MAX(Items!$AC:$AC)),1,AE490+1)</f>
        <v>25</v>
      </c>
    </row>
    <row r="492" spans="1:31" x14ac:dyDescent="0.3">
      <c r="A492" s="41">
        <f>ROW()</f>
        <v>492</v>
      </c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I492" s="1" t="str">
        <f>IF(OR(U492=0,SUMIFS(Lists!$A:$A,Lists!$I:$I,$U492)=0),0,INDEX(Lists!$H:$H,SUMIFS(Lists!$A:$A,Lists!$I:$I,$U492)))</f>
        <v>Продукт-9</v>
      </c>
      <c r="O492" s="1" t="str">
        <f>IF(OR($AE492=0,SUMIFS(Items!$A:$A,Items!$AC:$AC,$AE492)=0),0,INDEX(Items!U:U,SUMIFS(Items!$A:$A,Items!$AC:$AC,$AE492)))</f>
        <v>Себестоимость продаж</v>
      </c>
      <c r="P492" s="1" t="str">
        <f>IF(OR($AE492=0,SUMIFS(Items!$A:$A,Items!$AC:$AC,$AE492)=0),0,INDEX(Items!V:V,SUMIFS(Items!$A:$A,Items!$AC:$AC,$AE492)))</f>
        <v>Затраты этапа-3 бизнес-процесса</v>
      </c>
      <c r="Q492" s="1" t="str">
        <f>IF(OR($AE492=0,SUMIFS(Items!$A:$A,Items!$AC:$AC,$AE492)=0),0,INDEX(Items!W:W,SUMIFS(Items!$A:$A,Items!$AC:$AC,$AE492)))</f>
        <v>Производственные затраты-15</v>
      </c>
      <c r="U492" s="1">
        <f t="shared" si="30"/>
        <v>9</v>
      </c>
      <c r="X492" s="3">
        <v>2</v>
      </c>
      <c r="AA492" s="1">
        <f>$X492*IF(SUMIFS(dbP!$X:$X,dbP!$Q:$Q,$Q492,dbP!$O:$O,Items!$E$17)=0,0,SUMIFS(dbP!$Y:$Y,dbP!$Q:$Q,$Q492,dbP!$O:$O,Items!$E$17)/SUMIFS(dbP!$X:$X,dbP!$Q:$Q,$Q492,dbP!$O:$O,Items!$E$17))</f>
        <v>1835.9595000000002</v>
      </c>
      <c r="AB492" s="1">
        <f>$X492*IF(SUMIFS(dbP!$X:$X,dbP!$Q:$Q,$Q492,dbP!$O:$O,Items!$E$17)=0,0,SUMIFS(dbP!$Z:$Z,dbP!$Q:$Q,$Q492,dbP!$O:$O,Items!$E$17)/SUMIFS(dbP!$X:$X,dbP!$Q:$Q,$Q492,dbP!$O:$O,Items!$E$17))</f>
        <v>305.99325000000005</v>
      </c>
      <c r="AE492" s="31">
        <f>IF(OR(AE491=0,AE491=MAX(Items!$AC:$AC)),1,AE491+1)</f>
        <v>26</v>
      </c>
    </row>
    <row r="493" spans="1:31" x14ac:dyDescent="0.3">
      <c r="A493" s="41">
        <f>ROW()</f>
        <v>493</v>
      </c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I493" s="1" t="str">
        <f>IF(OR(U493=0,SUMIFS(Lists!$A:$A,Lists!$I:$I,$U493)=0),0,INDEX(Lists!$H:$H,SUMIFS(Lists!$A:$A,Lists!$I:$I,$U493)))</f>
        <v>Продукт-9</v>
      </c>
      <c r="O493" s="1" t="str">
        <f>IF(OR($AE493=0,SUMIFS(Items!$A:$A,Items!$AC:$AC,$AE493)=0),0,INDEX(Items!U:U,SUMIFS(Items!$A:$A,Items!$AC:$AC,$AE493)))</f>
        <v>Себестоимость продаж</v>
      </c>
      <c r="P493" s="1" t="str">
        <f>IF(OR($AE493=0,SUMIFS(Items!$A:$A,Items!$AC:$AC,$AE493)=0),0,INDEX(Items!V:V,SUMIFS(Items!$A:$A,Items!$AC:$AC,$AE493)))</f>
        <v>Затраты этапа-3 бизнес-процесса</v>
      </c>
      <c r="Q493" s="1" t="str">
        <f>IF(OR($AE493=0,SUMIFS(Items!$A:$A,Items!$AC:$AC,$AE493)=0),0,INDEX(Items!W:W,SUMIFS(Items!$A:$A,Items!$AC:$AC,$AE493)))</f>
        <v>Производственные затраты-16</v>
      </c>
      <c r="U493" s="1">
        <f t="shared" si="30"/>
        <v>9</v>
      </c>
      <c r="X493" s="3">
        <v>0</v>
      </c>
      <c r="AA493" s="1">
        <f>$X493*IF(SUMIFS(dbP!$X:$X,dbP!$Q:$Q,$Q493,dbP!$O:$O,Items!$E$17)=0,0,SUMIFS(dbP!$Y:$Y,dbP!$Q:$Q,$Q493,dbP!$O:$O,Items!$E$17)/SUMIFS(dbP!$X:$X,dbP!$Q:$Q,$Q493,dbP!$O:$O,Items!$E$17))</f>
        <v>0</v>
      </c>
      <c r="AB493" s="1">
        <f>$X493*IF(SUMIFS(dbP!$X:$X,dbP!$Q:$Q,$Q493,dbP!$O:$O,Items!$E$17)=0,0,SUMIFS(dbP!$Z:$Z,dbP!$Q:$Q,$Q493,dbP!$O:$O,Items!$E$17)/SUMIFS(dbP!$X:$X,dbP!$Q:$Q,$Q493,dbP!$O:$O,Items!$E$17))</f>
        <v>0</v>
      </c>
      <c r="AE493" s="31">
        <f>IF(OR(AE492=0,AE492=MAX(Items!$AC:$AC)),1,AE492+1)</f>
        <v>27</v>
      </c>
    </row>
    <row r="494" spans="1:31" x14ac:dyDescent="0.3">
      <c r="A494" s="41">
        <f>ROW()</f>
        <v>494</v>
      </c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I494" s="1" t="str">
        <f>IF(OR(U494=0,SUMIFS(Lists!$A:$A,Lists!$I:$I,$U494)=0),0,INDEX(Lists!$H:$H,SUMIFS(Lists!$A:$A,Lists!$I:$I,$U494)))</f>
        <v>Продукт-9</v>
      </c>
      <c r="O494" s="1" t="str">
        <f>IF(OR($AE494=0,SUMIFS(Items!$A:$A,Items!$AC:$AC,$AE494)=0),0,INDEX(Items!U:U,SUMIFS(Items!$A:$A,Items!$AC:$AC,$AE494)))</f>
        <v>Себестоимость продаж</v>
      </c>
      <c r="P494" s="1" t="str">
        <f>IF(OR($AE494=0,SUMIFS(Items!$A:$A,Items!$AC:$AC,$AE494)=0),0,INDEX(Items!V:V,SUMIFS(Items!$A:$A,Items!$AC:$AC,$AE494)))</f>
        <v>Затраты этапа-3 бизнес-процесса</v>
      </c>
      <c r="Q494" s="1" t="str">
        <f>IF(OR($AE494=0,SUMIFS(Items!$A:$A,Items!$AC:$AC,$AE494)=0),0,INDEX(Items!W:W,SUMIFS(Items!$A:$A,Items!$AC:$AC,$AE494)))</f>
        <v>Производственные затраты-17</v>
      </c>
      <c r="U494" s="1">
        <f t="shared" si="30"/>
        <v>9</v>
      </c>
      <c r="X494" s="3">
        <f t="shared" ref="X494" si="33">X483+2</f>
        <v>3</v>
      </c>
      <c r="AA494" s="1">
        <f>$X494*IF(SUMIFS(dbP!$X:$X,dbP!$Q:$Q,$Q494,dbP!$O:$O,Items!$E$17)=0,0,SUMIFS(dbP!$Y:$Y,dbP!$Q:$Q,$Q494,dbP!$O:$O,Items!$E$17)/SUMIFS(dbP!$X:$X,dbP!$Q:$Q,$Q494,dbP!$O:$O,Items!$E$17))</f>
        <v>10554.888461538461</v>
      </c>
      <c r="AB494" s="1">
        <f>$X494*IF(SUMIFS(dbP!$X:$X,dbP!$Q:$Q,$Q494,dbP!$O:$O,Items!$E$17)=0,0,SUMIFS(dbP!$Z:$Z,dbP!$Q:$Q,$Q494,dbP!$O:$O,Items!$E$17)/SUMIFS(dbP!$X:$X,dbP!$Q:$Q,$Q494,dbP!$O:$O,Items!$E$17))</f>
        <v>1759.148076923077</v>
      </c>
      <c r="AE494" s="31">
        <f>IF(OR(AE493=0,AE493=MAX(Items!$AC:$AC)),1,AE493+1)</f>
        <v>28</v>
      </c>
    </row>
    <row r="495" spans="1:31" x14ac:dyDescent="0.3">
      <c r="A495" s="41">
        <f>ROW()</f>
        <v>495</v>
      </c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I495" s="1" t="str">
        <f>IF(OR(U495=0,SUMIFS(Lists!$A:$A,Lists!$I:$I,$U495)=0),0,INDEX(Lists!$H:$H,SUMIFS(Lists!$A:$A,Lists!$I:$I,$U495)))</f>
        <v>Продукт-9</v>
      </c>
      <c r="O495" s="1" t="str">
        <f>IF(OR($AE495=0,SUMIFS(Items!$A:$A,Items!$AC:$AC,$AE495)=0),0,INDEX(Items!U:U,SUMIFS(Items!$A:$A,Items!$AC:$AC,$AE495)))</f>
        <v>Себестоимость продаж</v>
      </c>
      <c r="P495" s="1" t="str">
        <f>IF(OR($AE495=0,SUMIFS(Items!$A:$A,Items!$AC:$AC,$AE495)=0),0,INDEX(Items!V:V,SUMIFS(Items!$A:$A,Items!$AC:$AC,$AE495)))</f>
        <v>Затраты этапа-3 бизнес-процесса</v>
      </c>
      <c r="Q495" s="1" t="str">
        <f>IF(OR($AE495=0,SUMIFS(Items!$A:$A,Items!$AC:$AC,$AE495)=0),0,INDEX(Items!W:W,SUMIFS(Items!$A:$A,Items!$AC:$AC,$AE495)))</f>
        <v>Производственные затраты-18</v>
      </c>
      <c r="U495" s="1">
        <f t="shared" si="30"/>
        <v>9</v>
      </c>
      <c r="X495" s="3">
        <f t="shared" si="31"/>
        <v>8</v>
      </c>
      <c r="AA495" s="1">
        <f>$X495*IF(SUMIFS(dbP!$X:$X,dbP!$Q:$Q,$Q495,dbP!$O:$O,Items!$E$17)=0,0,SUMIFS(dbP!$Y:$Y,dbP!$Q:$Q,$Q495,dbP!$O:$O,Items!$E$17)/SUMIFS(dbP!$X:$X,dbP!$Q:$Q,$Q495,dbP!$O:$O,Items!$E$17))</f>
        <v>28408.895372549021</v>
      </c>
      <c r="AB495" s="1">
        <f>$X495*IF(SUMIFS(dbP!$X:$X,dbP!$Q:$Q,$Q495,dbP!$O:$O,Items!$E$17)=0,0,SUMIFS(dbP!$Z:$Z,dbP!$Q:$Q,$Q495,dbP!$O:$O,Items!$E$17)/SUMIFS(dbP!$X:$X,dbP!$Q:$Q,$Q495,dbP!$O:$O,Items!$E$17))</f>
        <v>4734.8158954248374</v>
      </c>
      <c r="AE495" s="31">
        <f>IF(OR(AE494=0,AE494=MAX(Items!$AC:$AC)),1,AE494+1)</f>
        <v>29</v>
      </c>
    </row>
    <row r="496" spans="1:31" x14ac:dyDescent="0.3">
      <c r="A496" s="41">
        <f>ROW()</f>
        <v>496</v>
      </c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I496" s="1" t="str">
        <f>IF(OR(U496=0,SUMIFS(Lists!$A:$A,Lists!$I:$I,$U496)=0),0,INDEX(Lists!$H:$H,SUMIFS(Lists!$A:$A,Lists!$I:$I,$U496)))</f>
        <v>Продукт-9</v>
      </c>
      <c r="O496" s="1" t="str">
        <f>IF(OR($AE496=0,SUMIFS(Items!$A:$A,Items!$AC:$AC,$AE496)=0),0,INDEX(Items!U:U,SUMIFS(Items!$A:$A,Items!$AC:$AC,$AE496)))</f>
        <v>Себестоимость продаж</v>
      </c>
      <c r="P496" s="1" t="str">
        <f>IF(OR($AE496=0,SUMIFS(Items!$A:$A,Items!$AC:$AC,$AE496)=0),0,INDEX(Items!V:V,SUMIFS(Items!$A:$A,Items!$AC:$AC,$AE496)))</f>
        <v>Затраты этапа-3 бизнес-процесса</v>
      </c>
      <c r="Q496" s="1" t="str">
        <f>IF(OR($AE496=0,SUMIFS(Items!$A:$A,Items!$AC:$AC,$AE496)=0),0,INDEX(Items!W:W,SUMIFS(Items!$A:$A,Items!$AC:$AC,$AE496)))</f>
        <v>Производственные затраты-19</v>
      </c>
      <c r="U496" s="1">
        <f t="shared" si="30"/>
        <v>9</v>
      </c>
      <c r="X496" s="3">
        <f t="shared" si="31"/>
        <v>4</v>
      </c>
      <c r="AA496" s="1">
        <f>$X496*IF(SUMIFS(dbP!$X:$X,dbP!$Q:$Q,$Q496,dbP!$O:$O,Items!$E$17)=0,0,SUMIFS(dbP!$Y:$Y,dbP!$Q:$Q,$Q496,dbP!$O:$O,Items!$E$17)/SUMIFS(dbP!$X:$X,dbP!$Q:$Q,$Q496,dbP!$O:$O,Items!$E$17))</f>
        <v>4350.3873289791045</v>
      </c>
      <c r="AB496" s="1">
        <f>$X496*IF(SUMIFS(dbP!$X:$X,dbP!$Q:$Q,$Q496,dbP!$O:$O,Items!$E$17)=0,0,SUMIFS(dbP!$Z:$Z,dbP!$Q:$Q,$Q496,dbP!$O:$O,Items!$E$17)/SUMIFS(dbP!$X:$X,dbP!$Q:$Q,$Q496,dbP!$O:$O,Items!$E$17))</f>
        <v>725.06455482985064</v>
      </c>
      <c r="AE496" s="31">
        <f>IF(OR(AE495=0,AE495=MAX(Items!$AC:$AC)),1,AE495+1)</f>
        <v>30</v>
      </c>
    </row>
    <row r="497" spans="1:31" x14ac:dyDescent="0.3">
      <c r="A497" s="41">
        <f>ROW()</f>
        <v>497</v>
      </c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I497" s="1" t="str">
        <f>IF(OR(U497=0,SUMIFS(Lists!$A:$A,Lists!$I:$I,$U497)=0),0,INDEX(Lists!$H:$H,SUMIFS(Lists!$A:$A,Lists!$I:$I,$U497)))</f>
        <v>Продукт-9</v>
      </c>
      <c r="O497" s="1" t="str">
        <f>IF(OR($AE497=0,SUMIFS(Items!$A:$A,Items!$AC:$AC,$AE497)=0),0,INDEX(Items!U:U,SUMIFS(Items!$A:$A,Items!$AC:$AC,$AE497)))</f>
        <v>Себестоимость продаж</v>
      </c>
      <c r="P497" s="1" t="str">
        <f>IF(OR($AE497=0,SUMIFS(Items!$A:$A,Items!$AC:$AC,$AE497)=0),0,INDEX(Items!V:V,SUMIFS(Items!$A:$A,Items!$AC:$AC,$AE497)))</f>
        <v>Затраты этапа-3 бизнес-процесса</v>
      </c>
      <c r="Q497" s="1" t="str">
        <f>IF(OR($AE497=0,SUMIFS(Items!$A:$A,Items!$AC:$AC,$AE497)=0),0,INDEX(Items!W:W,SUMIFS(Items!$A:$A,Items!$AC:$AC,$AE497)))</f>
        <v>Производственные затраты-20</v>
      </c>
      <c r="U497" s="1">
        <f t="shared" si="30"/>
        <v>9</v>
      </c>
      <c r="X497" s="3">
        <f t="shared" si="31"/>
        <v>90</v>
      </c>
      <c r="AA497" s="1">
        <f>$X497*IF(SUMIFS(dbP!$X:$X,dbP!$Q:$Q,$Q497,dbP!$O:$O,Items!$E$17)=0,0,SUMIFS(dbP!$Y:$Y,dbP!$Q:$Q,$Q497,dbP!$O:$O,Items!$E$17)/SUMIFS(dbP!$X:$X,dbP!$Q:$Q,$Q497,dbP!$O:$O,Items!$E$17))</f>
        <v>128263.27110717702</v>
      </c>
      <c r="AB497" s="1">
        <f>$X497*IF(SUMIFS(dbP!$X:$X,dbP!$Q:$Q,$Q497,dbP!$O:$O,Items!$E$17)=0,0,SUMIFS(dbP!$Z:$Z,dbP!$Q:$Q,$Q497,dbP!$O:$O,Items!$E$17)/SUMIFS(dbP!$X:$X,dbP!$Q:$Q,$Q497,dbP!$O:$O,Items!$E$17))</f>
        <v>21377.211851196171</v>
      </c>
      <c r="AE497" s="31">
        <f>IF(OR(AE496=0,AE496=MAX(Items!$AC:$AC)),1,AE496+1)</f>
        <v>31</v>
      </c>
    </row>
    <row r="498" spans="1:31" x14ac:dyDescent="0.3">
      <c r="A498" s="41">
        <f>ROW()</f>
        <v>498</v>
      </c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I498" s="1" t="str">
        <f>IF(OR(U498=0,SUMIFS(Lists!$A:$A,Lists!$I:$I,$U498)=0),0,INDEX(Lists!$H:$H,SUMIFS(Lists!$A:$A,Lists!$I:$I,$U498)))</f>
        <v>Продукт-9</v>
      </c>
      <c r="O498" s="1" t="str">
        <f>IF(OR($AE498=0,SUMIFS(Items!$A:$A,Items!$AC:$AC,$AE498)=0),0,INDEX(Items!U:U,SUMIFS(Items!$A:$A,Items!$AC:$AC,$AE498)))</f>
        <v>Себестоимость продаж</v>
      </c>
      <c r="P498" s="1" t="str">
        <f>IF(OR($AE498=0,SUMIFS(Items!$A:$A,Items!$AC:$AC,$AE498)=0),0,INDEX(Items!V:V,SUMIFS(Items!$A:$A,Items!$AC:$AC,$AE498)))</f>
        <v>Затраты этапа-3 бизнес-процесса</v>
      </c>
      <c r="Q498" s="1" t="str">
        <f>IF(OR($AE498=0,SUMIFS(Items!$A:$A,Items!$AC:$AC,$AE498)=0),0,INDEX(Items!W:W,SUMIFS(Items!$A:$A,Items!$AC:$AC,$AE498)))</f>
        <v>Производственные затраты-21</v>
      </c>
      <c r="U498" s="1">
        <f t="shared" si="30"/>
        <v>9</v>
      </c>
      <c r="X498" s="3">
        <f t="shared" si="31"/>
        <v>5</v>
      </c>
      <c r="AA498" s="1">
        <f>$X498*IF(SUMIFS(dbP!$X:$X,dbP!$Q:$Q,$Q498,dbP!$O:$O,Items!$E$17)=0,0,SUMIFS(dbP!$Y:$Y,dbP!$Q:$Q,$Q498,dbP!$O:$O,Items!$E$17)/SUMIFS(dbP!$X:$X,dbP!$Q:$Q,$Q498,dbP!$O:$O,Items!$E$17))</f>
        <v>20170.571496226417</v>
      </c>
      <c r="AB498" s="1">
        <f>$X498*IF(SUMIFS(dbP!$X:$X,dbP!$Q:$Q,$Q498,dbP!$O:$O,Items!$E$17)=0,0,SUMIFS(dbP!$Z:$Z,dbP!$Q:$Q,$Q498,dbP!$O:$O,Items!$E$17)/SUMIFS(dbP!$X:$X,dbP!$Q:$Q,$Q498,dbP!$O:$O,Items!$E$17))</f>
        <v>3361.7619160377362</v>
      </c>
      <c r="AE498" s="31">
        <f>IF(OR(AE497=0,AE497=MAX(Items!$AC:$AC)),1,AE497+1)</f>
        <v>32</v>
      </c>
    </row>
    <row r="499" spans="1:31" x14ac:dyDescent="0.3">
      <c r="A499" s="41">
        <f>ROW()</f>
        <v>499</v>
      </c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I499" s="1" t="str">
        <f>IF(OR(U499=0,SUMIFS(Lists!$A:$A,Lists!$I:$I,$U499)=0),0,INDEX(Lists!$H:$H,SUMIFS(Lists!$A:$A,Lists!$I:$I,$U499)))</f>
        <v>Продукт-9</v>
      </c>
      <c r="O499" s="1" t="str">
        <f>IF(OR($AE499=0,SUMIFS(Items!$A:$A,Items!$AC:$AC,$AE499)=0),0,INDEX(Items!U:U,SUMIFS(Items!$A:$A,Items!$AC:$AC,$AE499)))</f>
        <v>Себестоимость продаж</v>
      </c>
      <c r="P499" s="1" t="str">
        <f>IF(OR($AE499=0,SUMIFS(Items!$A:$A,Items!$AC:$AC,$AE499)=0),0,INDEX(Items!V:V,SUMIFS(Items!$A:$A,Items!$AC:$AC,$AE499)))</f>
        <v>Затраты этапа-3 бизнес-процесса</v>
      </c>
      <c r="Q499" s="1" t="str">
        <f>IF(OR($AE499=0,SUMIFS(Items!$A:$A,Items!$AC:$AC,$AE499)=0),0,INDEX(Items!W:W,SUMIFS(Items!$A:$A,Items!$AC:$AC,$AE499)))</f>
        <v>Производственные затраты-22</v>
      </c>
      <c r="U499" s="1">
        <f t="shared" si="30"/>
        <v>9</v>
      </c>
      <c r="X499" s="3">
        <f t="shared" si="31"/>
        <v>7</v>
      </c>
      <c r="AA499" s="1">
        <f>$X499*IF(SUMIFS(dbP!$X:$X,dbP!$Q:$Q,$Q499,dbP!$O:$O,Items!$E$17)=0,0,SUMIFS(dbP!$Y:$Y,dbP!$Q:$Q,$Q499,dbP!$O:$O,Items!$E$17)/SUMIFS(dbP!$X:$X,dbP!$Q:$Q,$Q499,dbP!$O:$O,Items!$E$17))</f>
        <v>37476.576664728207</v>
      </c>
      <c r="AB499" s="1">
        <f>$X499*IF(SUMIFS(dbP!$X:$X,dbP!$Q:$Q,$Q499,dbP!$O:$O,Items!$E$17)=0,0,SUMIFS(dbP!$Z:$Z,dbP!$Q:$Q,$Q499,dbP!$O:$O,Items!$E$17)/SUMIFS(dbP!$X:$X,dbP!$Q:$Q,$Q499,dbP!$O:$O,Items!$E$17))</f>
        <v>6246.0961107880348</v>
      </c>
      <c r="AE499" s="31">
        <f>IF(OR(AE498=0,AE498=MAX(Items!$AC:$AC)),1,AE498+1)</f>
        <v>33</v>
      </c>
    </row>
    <row r="500" spans="1:31" x14ac:dyDescent="0.3">
      <c r="A500" s="41">
        <f>ROW()</f>
        <v>500</v>
      </c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I500" s="1" t="str">
        <f>IF(OR(U500=0,SUMIFS(Lists!$A:$A,Lists!$I:$I,$U500)=0),0,INDEX(Lists!$H:$H,SUMIFS(Lists!$A:$A,Lists!$I:$I,$U500)))</f>
        <v>Продукт-9</v>
      </c>
      <c r="O500" s="1" t="str">
        <f>IF(OR($AE500=0,SUMIFS(Items!$A:$A,Items!$AC:$AC,$AE500)=0),0,INDEX(Items!U:U,SUMIFS(Items!$A:$A,Items!$AC:$AC,$AE500)))</f>
        <v>Себестоимость продаж</v>
      </c>
      <c r="P500" s="1" t="str">
        <f>IF(OR($AE500=0,SUMIFS(Items!$A:$A,Items!$AC:$AC,$AE500)=0),0,INDEX(Items!V:V,SUMIFS(Items!$A:$A,Items!$AC:$AC,$AE500)))</f>
        <v>Затраты этапа-3 бизнес-процесса</v>
      </c>
      <c r="Q500" s="1" t="str">
        <f>IF(OR($AE500=0,SUMIFS(Items!$A:$A,Items!$AC:$AC,$AE500)=0),0,INDEX(Items!W:W,SUMIFS(Items!$A:$A,Items!$AC:$AC,$AE500)))</f>
        <v>Производственные затраты-23</v>
      </c>
      <c r="U500" s="1">
        <f t="shared" si="30"/>
        <v>9</v>
      </c>
      <c r="X500" s="3">
        <f t="shared" si="31"/>
        <v>4</v>
      </c>
      <c r="AA500" s="1">
        <f>$X500*IF(SUMIFS(dbP!$X:$X,dbP!$Q:$Q,$Q500,dbP!$O:$O,Items!$E$17)=0,0,SUMIFS(dbP!$Y:$Y,dbP!$Q:$Q,$Q500,dbP!$O:$O,Items!$E$17)/SUMIFS(dbP!$X:$X,dbP!$Q:$Q,$Q500,dbP!$O:$O,Items!$E$17))</f>
        <v>3436.6567164179105</v>
      </c>
      <c r="AB500" s="1">
        <f>$X500*IF(SUMIFS(dbP!$X:$X,dbP!$Q:$Q,$Q500,dbP!$O:$O,Items!$E$17)=0,0,SUMIFS(dbP!$Z:$Z,dbP!$Q:$Q,$Q500,dbP!$O:$O,Items!$E$17)/SUMIFS(dbP!$X:$X,dbP!$Q:$Q,$Q500,dbP!$O:$O,Items!$E$17))</f>
        <v>572.77611940298505</v>
      </c>
      <c r="AE500" s="31">
        <f>IF(OR(AE499=0,AE499=MAX(Items!$AC:$AC)),1,AE499+1)</f>
        <v>34</v>
      </c>
    </row>
    <row r="501" spans="1:31" x14ac:dyDescent="0.3">
      <c r="A501" s="41">
        <f>ROW()</f>
        <v>501</v>
      </c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I501" s="1" t="str">
        <f>IF(OR(U501=0,SUMIFS(Lists!$A:$A,Lists!$I:$I,$U501)=0),0,INDEX(Lists!$H:$H,SUMIFS(Lists!$A:$A,Lists!$I:$I,$U501)))</f>
        <v>Продукт-9</v>
      </c>
      <c r="O501" s="1" t="str">
        <f>IF(OR($AE501=0,SUMIFS(Items!$A:$A,Items!$AC:$AC,$AE501)=0),0,INDEX(Items!U:U,SUMIFS(Items!$A:$A,Items!$AC:$AC,$AE501)))</f>
        <v>Себестоимость продаж</v>
      </c>
      <c r="P501" s="1" t="str">
        <f>IF(OR($AE501=0,SUMIFS(Items!$A:$A,Items!$AC:$AC,$AE501)=0),0,INDEX(Items!V:V,SUMIFS(Items!$A:$A,Items!$AC:$AC,$AE501)))</f>
        <v>Затраты этапа-3 бизнес-процесса</v>
      </c>
      <c r="Q501" s="1" t="str">
        <f>IF(OR($AE501=0,SUMIFS(Items!$A:$A,Items!$AC:$AC,$AE501)=0),0,INDEX(Items!W:W,SUMIFS(Items!$A:$A,Items!$AC:$AC,$AE501)))</f>
        <v>Производственные затраты-24</v>
      </c>
      <c r="U501" s="1">
        <f t="shared" si="30"/>
        <v>9</v>
      </c>
      <c r="X501" s="3">
        <f t="shared" si="31"/>
        <v>2</v>
      </c>
      <c r="AA501" s="1">
        <f>$X501*IF(SUMIFS(dbP!$X:$X,dbP!$Q:$Q,$Q501,dbP!$O:$O,Items!$E$17)=0,0,SUMIFS(dbP!$Y:$Y,dbP!$Q:$Q,$Q501,dbP!$O:$O,Items!$E$17)/SUMIFS(dbP!$X:$X,dbP!$Q:$Q,$Q501,dbP!$O:$O,Items!$E$17))</f>
        <v>2842.6666666666665</v>
      </c>
      <c r="AB501" s="1">
        <f>$X501*IF(SUMIFS(dbP!$X:$X,dbP!$Q:$Q,$Q501,dbP!$O:$O,Items!$E$17)=0,0,SUMIFS(dbP!$Z:$Z,dbP!$Q:$Q,$Q501,dbP!$O:$O,Items!$E$17)/SUMIFS(dbP!$X:$X,dbP!$Q:$Q,$Q501,dbP!$O:$O,Items!$E$17))</f>
        <v>473.77777777777777</v>
      </c>
      <c r="AE501" s="31">
        <f>IF(OR(AE500=0,AE500=MAX(Items!$AC:$AC)),1,AE500+1)</f>
        <v>35</v>
      </c>
    </row>
    <row r="502" spans="1:31" x14ac:dyDescent="0.3">
      <c r="A502" s="41">
        <f>ROW()</f>
        <v>502</v>
      </c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I502" s="1" t="str">
        <f>IF(OR(U502=0,SUMIFS(Lists!$A:$A,Lists!$I:$I,$U502)=0),0,INDEX(Lists!$H:$H,SUMIFS(Lists!$A:$A,Lists!$I:$I,$U502)))</f>
        <v>Продукт-9</v>
      </c>
      <c r="O502" s="1" t="str">
        <f>IF(OR($AE502=0,SUMIFS(Items!$A:$A,Items!$AC:$AC,$AE502)=0),0,INDEX(Items!U:U,SUMIFS(Items!$A:$A,Items!$AC:$AC,$AE502)))</f>
        <v>Себестоимость продаж</v>
      </c>
      <c r="P502" s="1" t="str">
        <f>IF(OR($AE502=0,SUMIFS(Items!$A:$A,Items!$AC:$AC,$AE502)=0),0,INDEX(Items!V:V,SUMIFS(Items!$A:$A,Items!$AC:$AC,$AE502)))</f>
        <v>Затраты этапа-3 бизнес-процесса</v>
      </c>
      <c r="Q502" s="1" t="str">
        <f>IF(OR($AE502=0,SUMIFS(Items!$A:$A,Items!$AC:$AC,$AE502)=0),0,INDEX(Items!W:W,SUMIFS(Items!$A:$A,Items!$AC:$AC,$AE502)))</f>
        <v>Производственные затраты-25</v>
      </c>
      <c r="U502" s="1">
        <f t="shared" si="30"/>
        <v>9</v>
      </c>
      <c r="X502" s="3">
        <f t="shared" si="31"/>
        <v>6</v>
      </c>
      <c r="AA502" s="1">
        <f>$X502*IF(SUMIFS(dbP!$X:$X,dbP!$Q:$Q,$Q502,dbP!$O:$O,Items!$E$17)=0,0,SUMIFS(dbP!$Y:$Y,dbP!$Q:$Q,$Q502,dbP!$O:$O,Items!$E$17)/SUMIFS(dbP!$X:$X,dbP!$Q:$Q,$Q502,dbP!$O:$O,Items!$E$17))</f>
        <v>15500.377358490565</v>
      </c>
      <c r="AB502" s="1">
        <f>$X502*IF(SUMIFS(dbP!$X:$X,dbP!$Q:$Q,$Q502,dbP!$O:$O,Items!$E$17)=0,0,SUMIFS(dbP!$Z:$Z,dbP!$Q:$Q,$Q502,dbP!$O:$O,Items!$E$17)/SUMIFS(dbP!$X:$X,dbP!$Q:$Q,$Q502,dbP!$O:$O,Items!$E$17))</f>
        <v>2583.3962264150946</v>
      </c>
      <c r="AE502" s="31">
        <f>IF(OR(AE501=0,AE501=MAX(Items!$AC:$AC)),1,AE501+1)</f>
        <v>36</v>
      </c>
    </row>
    <row r="503" spans="1:31" x14ac:dyDescent="0.3">
      <c r="A503" s="41">
        <f>ROW()</f>
        <v>503</v>
      </c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I503" s="1" t="str">
        <f>IF(OR(U503=0,SUMIFS(Lists!$A:$A,Lists!$I:$I,$U503)=0),0,INDEX(Lists!$H:$H,SUMIFS(Lists!$A:$A,Lists!$I:$I,$U503)))</f>
        <v>Продукт-9</v>
      </c>
      <c r="O503" s="1" t="str">
        <f>IF(OR($AE503=0,SUMIFS(Items!$A:$A,Items!$AC:$AC,$AE503)=0),0,INDEX(Items!U:U,SUMIFS(Items!$A:$A,Items!$AC:$AC,$AE503)))</f>
        <v>Себестоимость продаж</v>
      </c>
      <c r="P503" s="1" t="str">
        <f>IF(OR($AE503=0,SUMIFS(Items!$A:$A,Items!$AC:$AC,$AE503)=0),0,INDEX(Items!V:V,SUMIFS(Items!$A:$A,Items!$AC:$AC,$AE503)))</f>
        <v>Затраты этапа-3 бизнес-процесса</v>
      </c>
      <c r="Q503" s="1" t="str">
        <f>IF(OR($AE503=0,SUMIFS(Items!$A:$A,Items!$AC:$AC,$AE503)=0),0,INDEX(Items!W:W,SUMIFS(Items!$A:$A,Items!$AC:$AC,$AE503)))</f>
        <v>Производственные затраты-26</v>
      </c>
      <c r="U503" s="1">
        <f t="shared" si="30"/>
        <v>9</v>
      </c>
      <c r="X503" s="3">
        <f t="shared" si="31"/>
        <v>4</v>
      </c>
      <c r="AA503" s="1">
        <f>$X503*IF(SUMIFS(dbP!$X:$X,dbP!$Q:$Q,$Q503,dbP!$O:$O,Items!$E$17)=0,0,SUMIFS(dbP!$Y:$Y,dbP!$Q:$Q,$Q503,dbP!$O:$O,Items!$E$17)/SUMIFS(dbP!$X:$X,dbP!$Q:$Q,$Q503,dbP!$O:$O,Items!$E$17))</f>
        <v>3547.8389803921573</v>
      </c>
      <c r="AB503" s="1">
        <f>$X503*IF(SUMIFS(dbP!$X:$X,dbP!$Q:$Q,$Q503,dbP!$O:$O,Items!$E$17)=0,0,SUMIFS(dbP!$Z:$Z,dbP!$Q:$Q,$Q503,dbP!$O:$O,Items!$E$17)/SUMIFS(dbP!$X:$X,dbP!$Q:$Q,$Q503,dbP!$O:$O,Items!$E$17))</f>
        <v>591.30649673202618</v>
      </c>
      <c r="AE503" s="31">
        <f>IF(OR(AE502=0,AE502=MAX(Items!$AC:$AC)),1,AE502+1)</f>
        <v>37</v>
      </c>
    </row>
    <row r="504" spans="1:31" x14ac:dyDescent="0.3">
      <c r="A504" s="41">
        <f>ROW()</f>
        <v>504</v>
      </c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I504" s="1" t="str">
        <f>IF(OR(U504=0,SUMIFS(Lists!$A:$A,Lists!$I:$I,$U504)=0),0,INDEX(Lists!$H:$H,SUMIFS(Lists!$A:$A,Lists!$I:$I,$U504)))</f>
        <v>Продукт-9</v>
      </c>
      <c r="O504" s="1" t="str">
        <f>IF(OR($AE504=0,SUMIFS(Items!$A:$A,Items!$AC:$AC,$AE504)=0),0,INDEX(Items!U:U,SUMIFS(Items!$A:$A,Items!$AC:$AC,$AE504)))</f>
        <v>Себестоимость продаж</v>
      </c>
      <c r="P504" s="1" t="str">
        <f>IF(OR($AE504=0,SUMIFS(Items!$A:$A,Items!$AC:$AC,$AE504)=0),0,INDEX(Items!V:V,SUMIFS(Items!$A:$A,Items!$AC:$AC,$AE504)))</f>
        <v>Затраты этапа-3 бизнес-процесса</v>
      </c>
      <c r="Q504" s="1" t="str">
        <f>IF(OR($AE504=0,SUMIFS(Items!$A:$A,Items!$AC:$AC,$AE504)=0),0,INDEX(Items!W:W,SUMIFS(Items!$A:$A,Items!$AC:$AC,$AE504)))</f>
        <v>Производственные затраты-27</v>
      </c>
      <c r="U504" s="1">
        <f t="shared" si="30"/>
        <v>9</v>
      </c>
      <c r="X504" s="3">
        <f t="shared" si="31"/>
        <v>2</v>
      </c>
      <c r="AA504" s="1">
        <f>$X504*IF(SUMIFS(dbP!$X:$X,dbP!$Q:$Q,$Q504,dbP!$O:$O,Items!$E$17)=0,0,SUMIFS(dbP!$Y:$Y,dbP!$Q:$Q,$Q504,dbP!$O:$O,Items!$E$17)/SUMIFS(dbP!$X:$X,dbP!$Q:$Q,$Q504,dbP!$O:$O,Items!$E$17))</f>
        <v>1975.3242561576355</v>
      </c>
      <c r="AB504" s="1">
        <f>$X504*IF(SUMIFS(dbP!$X:$X,dbP!$Q:$Q,$Q504,dbP!$O:$O,Items!$E$17)=0,0,SUMIFS(dbP!$Z:$Z,dbP!$Q:$Q,$Q504,dbP!$O:$O,Items!$E$17)/SUMIFS(dbP!$X:$X,dbP!$Q:$Q,$Q504,dbP!$O:$O,Items!$E$17))</f>
        <v>329.22070935960591</v>
      </c>
      <c r="AE504" s="31">
        <f>IF(OR(AE503=0,AE503=MAX(Items!$AC:$AC)),1,AE503+1)</f>
        <v>38</v>
      </c>
    </row>
    <row r="505" spans="1:31" x14ac:dyDescent="0.3">
      <c r="A505" s="41">
        <f>ROW()</f>
        <v>505</v>
      </c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I505" s="1" t="str">
        <f>IF(OR(U505=0,SUMIFS(Lists!$A:$A,Lists!$I:$I,$U505)=0),0,INDEX(Lists!$H:$H,SUMIFS(Lists!$A:$A,Lists!$I:$I,$U505)))</f>
        <v>Продукт-9</v>
      </c>
      <c r="O505" s="1" t="str">
        <f>IF(OR($AE505=0,SUMIFS(Items!$A:$A,Items!$AC:$AC,$AE505)=0),0,INDEX(Items!U:U,SUMIFS(Items!$A:$A,Items!$AC:$AC,$AE505)))</f>
        <v>Себестоимость продаж</v>
      </c>
      <c r="P505" s="1" t="str">
        <f>IF(OR($AE505=0,SUMIFS(Items!$A:$A,Items!$AC:$AC,$AE505)=0),0,INDEX(Items!V:V,SUMIFS(Items!$A:$A,Items!$AC:$AC,$AE505)))</f>
        <v>Затраты этапа-4 бизнес-процесса</v>
      </c>
      <c r="Q505" s="1" t="str">
        <f>IF(OR($AE505=0,SUMIFS(Items!$A:$A,Items!$AC:$AC,$AE505)=0),0,INDEX(Items!W:W,SUMIFS(Items!$A:$A,Items!$AC:$AC,$AE505)))</f>
        <v>Производственные затраты-28</v>
      </c>
      <c r="U505" s="1">
        <f t="shared" si="30"/>
        <v>9</v>
      </c>
      <c r="X505" s="3">
        <f t="shared" si="31"/>
        <v>5</v>
      </c>
      <c r="AA505" s="1">
        <f>$X505*IF(SUMIFS(dbP!$X:$X,dbP!$Q:$Q,$Q505,dbP!$O:$O,Items!$E$17)=0,0,SUMIFS(dbP!$Y:$Y,dbP!$Q:$Q,$Q505,dbP!$O:$O,Items!$E$17)/SUMIFS(dbP!$X:$X,dbP!$Q:$Q,$Q505,dbP!$O:$O,Items!$E$17))</f>
        <v>19399.157068965513</v>
      </c>
      <c r="AB505" s="1">
        <f>$X505*IF(SUMIFS(dbP!$X:$X,dbP!$Q:$Q,$Q505,dbP!$O:$O,Items!$E$17)=0,0,SUMIFS(dbP!$Z:$Z,dbP!$Q:$Q,$Q505,dbP!$O:$O,Items!$E$17)/SUMIFS(dbP!$X:$X,dbP!$Q:$Q,$Q505,dbP!$O:$O,Items!$E$17))</f>
        <v>3233.1928448275862</v>
      </c>
      <c r="AE505" s="31">
        <f>IF(OR(AE504=0,AE504=MAX(Items!$AC:$AC)),1,AE504+1)</f>
        <v>39</v>
      </c>
    </row>
    <row r="506" spans="1:31" x14ac:dyDescent="0.3">
      <c r="A506" s="41">
        <f>ROW()</f>
        <v>506</v>
      </c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I506" s="1" t="str">
        <f>IF(OR(U506=0,SUMIFS(Lists!$A:$A,Lists!$I:$I,$U506)=0),0,INDEX(Lists!$H:$H,SUMIFS(Lists!$A:$A,Lists!$I:$I,$U506)))</f>
        <v>Продукт-9</v>
      </c>
      <c r="O506" s="1" t="str">
        <f>IF(OR($AE506=0,SUMIFS(Items!$A:$A,Items!$AC:$AC,$AE506)=0),0,INDEX(Items!U:U,SUMIFS(Items!$A:$A,Items!$AC:$AC,$AE506)))</f>
        <v>Себестоимость продаж</v>
      </c>
      <c r="P506" s="1" t="str">
        <f>IF(OR($AE506=0,SUMIFS(Items!$A:$A,Items!$AC:$AC,$AE506)=0),0,INDEX(Items!V:V,SUMIFS(Items!$A:$A,Items!$AC:$AC,$AE506)))</f>
        <v>Затраты этапа-4 бизнес-процесса</v>
      </c>
      <c r="Q506" s="1" t="str">
        <f>IF(OR($AE506=0,SUMIFS(Items!$A:$A,Items!$AC:$AC,$AE506)=0),0,INDEX(Items!W:W,SUMIFS(Items!$A:$A,Items!$AC:$AC,$AE506)))</f>
        <v>Производственные затраты-29</v>
      </c>
      <c r="U506" s="1">
        <f t="shared" si="30"/>
        <v>9</v>
      </c>
      <c r="X506" s="3">
        <f t="shared" si="31"/>
        <v>10</v>
      </c>
      <c r="AA506" s="1">
        <f>$X506*IF(SUMIFS(dbP!$X:$X,dbP!$Q:$Q,$Q506,dbP!$O:$O,Items!$E$17)=0,0,SUMIFS(dbP!$Y:$Y,dbP!$Q:$Q,$Q506,dbP!$O:$O,Items!$E$17)/SUMIFS(dbP!$X:$X,dbP!$Q:$Q,$Q506,dbP!$O:$O,Items!$E$17))</f>
        <v>36615.160909090911</v>
      </c>
      <c r="AB506" s="1">
        <f>$X506*IF(SUMIFS(dbP!$X:$X,dbP!$Q:$Q,$Q506,dbP!$O:$O,Items!$E$17)=0,0,SUMIFS(dbP!$Z:$Z,dbP!$Q:$Q,$Q506,dbP!$O:$O,Items!$E$17)/SUMIFS(dbP!$X:$X,dbP!$Q:$Q,$Q506,dbP!$O:$O,Items!$E$17))</f>
        <v>6102.5268181818192</v>
      </c>
      <c r="AE506" s="31">
        <f>IF(OR(AE505=0,AE505=MAX(Items!$AC:$AC)),1,AE505+1)</f>
        <v>40</v>
      </c>
    </row>
    <row r="507" spans="1:31" x14ac:dyDescent="0.3">
      <c r="A507" s="41">
        <f>ROW()</f>
        <v>507</v>
      </c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I507" s="1" t="str">
        <f>IF(OR(U507=0,SUMIFS(Lists!$A:$A,Lists!$I:$I,$U507)=0),0,INDEX(Lists!$H:$H,SUMIFS(Lists!$A:$A,Lists!$I:$I,$U507)))</f>
        <v>Продукт-9</v>
      </c>
      <c r="O507" s="1" t="str">
        <f>IF(OR($AE507=0,SUMIFS(Items!$A:$A,Items!$AC:$AC,$AE507)=0),0,INDEX(Items!U:U,SUMIFS(Items!$A:$A,Items!$AC:$AC,$AE507)))</f>
        <v>Себестоимость продаж</v>
      </c>
      <c r="P507" s="1" t="str">
        <f>IF(OR($AE507=0,SUMIFS(Items!$A:$A,Items!$AC:$AC,$AE507)=0),0,INDEX(Items!V:V,SUMIFS(Items!$A:$A,Items!$AC:$AC,$AE507)))</f>
        <v>Затраты этапа-4 бизнес-процесса</v>
      </c>
      <c r="Q507" s="1" t="str">
        <f>IF(OR($AE507=0,SUMIFS(Items!$A:$A,Items!$AC:$AC,$AE507)=0),0,INDEX(Items!W:W,SUMIFS(Items!$A:$A,Items!$AC:$AC,$AE507)))</f>
        <v>Производственные затраты-30</v>
      </c>
      <c r="U507" s="1">
        <f t="shared" si="30"/>
        <v>9</v>
      </c>
      <c r="X507" s="3">
        <f t="shared" si="31"/>
        <v>6</v>
      </c>
      <c r="AA507" s="1">
        <f>$X507*IF(SUMIFS(dbP!$X:$X,dbP!$Q:$Q,$Q507,dbP!$O:$O,Items!$E$17)=0,0,SUMIFS(dbP!$Y:$Y,dbP!$Q:$Q,$Q507,dbP!$O:$O,Items!$E$17)/SUMIFS(dbP!$X:$X,dbP!$Q:$Q,$Q507,dbP!$O:$O,Items!$E$17))</f>
        <v>6353.5115720162439</v>
      </c>
      <c r="AB507" s="1">
        <f>$X507*IF(SUMIFS(dbP!$X:$X,dbP!$Q:$Q,$Q507,dbP!$O:$O,Items!$E$17)=0,0,SUMIFS(dbP!$Z:$Z,dbP!$Q:$Q,$Q507,dbP!$O:$O,Items!$E$17)/SUMIFS(dbP!$X:$X,dbP!$Q:$Q,$Q507,dbP!$O:$O,Items!$E$17))</f>
        <v>1058.9185953360407</v>
      </c>
      <c r="AE507" s="31">
        <f>IF(OR(AE506=0,AE506=MAX(Items!$AC:$AC)),1,AE506+1)</f>
        <v>41</v>
      </c>
    </row>
    <row r="508" spans="1:31" x14ac:dyDescent="0.3">
      <c r="A508" s="41">
        <f>ROW()</f>
        <v>508</v>
      </c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I508" s="1" t="str">
        <f>IF(OR(U508=0,SUMIFS(Lists!$A:$A,Lists!$I:$I,$U508)=0),0,INDEX(Lists!$H:$H,SUMIFS(Lists!$A:$A,Lists!$I:$I,$U508)))</f>
        <v>Продукт-9</v>
      </c>
      <c r="O508" s="1" t="str">
        <f>IF(OR($AE508=0,SUMIFS(Items!$A:$A,Items!$AC:$AC,$AE508)=0),0,INDEX(Items!U:U,SUMIFS(Items!$A:$A,Items!$AC:$AC,$AE508)))</f>
        <v>Себестоимость продаж</v>
      </c>
      <c r="P508" s="1" t="str">
        <f>IF(OR($AE508=0,SUMIFS(Items!$A:$A,Items!$AC:$AC,$AE508)=0),0,INDEX(Items!V:V,SUMIFS(Items!$A:$A,Items!$AC:$AC,$AE508)))</f>
        <v>Затраты этапа-4 бизнес-процесса</v>
      </c>
      <c r="Q508" s="1" t="str">
        <f>IF(OR($AE508=0,SUMIFS(Items!$A:$A,Items!$AC:$AC,$AE508)=0),0,INDEX(Items!W:W,SUMIFS(Items!$A:$A,Items!$AC:$AC,$AE508)))</f>
        <v>Производственные затраты-31</v>
      </c>
      <c r="U508" s="1">
        <f t="shared" si="30"/>
        <v>9</v>
      </c>
      <c r="X508" s="3">
        <f t="shared" si="31"/>
        <v>92</v>
      </c>
      <c r="AA508" s="1">
        <f>$X508*IF(SUMIFS(dbP!$X:$X,dbP!$Q:$Q,$Q508,dbP!$O:$O,Items!$E$17)=0,0,SUMIFS(dbP!$Y:$Y,dbP!$Q:$Q,$Q508,dbP!$O:$O,Items!$E$17)/SUMIFS(dbP!$X:$X,dbP!$Q:$Q,$Q508,dbP!$O:$O,Items!$E$17))</f>
        <v>168300.26403692598</v>
      </c>
      <c r="AB508" s="1">
        <f>$X508*IF(SUMIFS(dbP!$X:$X,dbP!$Q:$Q,$Q508,dbP!$O:$O,Items!$E$17)=0,0,SUMIFS(dbP!$Z:$Z,dbP!$Q:$Q,$Q508,dbP!$O:$O,Items!$E$17)/SUMIFS(dbP!$X:$X,dbP!$Q:$Q,$Q508,dbP!$O:$O,Items!$E$17))</f>
        <v>28050.04400615433</v>
      </c>
      <c r="AE508" s="31">
        <f>IF(OR(AE507=0,AE507=MAX(Items!$AC:$AC)),1,AE507+1)</f>
        <v>42</v>
      </c>
    </row>
    <row r="509" spans="1:31" x14ac:dyDescent="0.3">
      <c r="A509" s="41">
        <f>ROW()</f>
        <v>509</v>
      </c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I509" s="1" t="str">
        <f>IF(OR(U509=0,SUMIFS(Lists!$A:$A,Lists!$I:$I,$U509)=0),0,INDEX(Lists!$H:$H,SUMIFS(Lists!$A:$A,Lists!$I:$I,$U509)))</f>
        <v>Продукт-9</v>
      </c>
      <c r="O509" s="1" t="str">
        <f>IF(OR($AE509=0,SUMIFS(Items!$A:$A,Items!$AC:$AC,$AE509)=0),0,INDEX(Items!U:U,SUMIFS(Items!$A:$A,Items!$AC:$AC,$AE509)))</f>
        <v>Себестоимость продаж</v>
      </c>
      <c r="P509" s="1" t="str">
        <f>IF(OR($AE509=0,SUMIFS(Items!$A:$A,Items!$AC:$AC,$AE509)=0),0,INDEX(Items!V:V,SUMIFS(Items!$A:$A,Items!$AC:$AC,$AE509)))</f>
        <v>Затраты этапа-4 бизнес-процесса</v>
      </c>
      <c r="Q509" s="1" t="str">
        <f>IF(OR($AE509=0,SUMIFS(Items!$A:$A,Items!$AC:$AC,$AE509)=0),0,INDEX(Items!W:W,SUMIFS(Items!$A:$A,Items!$AC:$AC,$AE509)))</f>
        <v>Производственные затраты-32</v>
      </c>
      <c r="U509" s="1">
        <f t="shared" si="30"/>
        <v>9</v>
      </c>
      <c r="X509" s="3">
        <f t="shared" si="31"/>
        <v>7</v>
      </c>
      <c r="AA509" s="1">
        <f>$X509*IF(SUMIFS(dbP!$X:$X,dbP!$Q:$Q,$Q509,dbP!$O:$O,Items!$E$17)=0,0,SUMIFS(dbP!$Y:$Y,dbP!$Q:$Q,$Q509,dbP!$O:$O,Items!$E$17)/SUMIFS(dbP!$X:$X,dbP!$Q:$Q,$Q509,dbP!$O:$O,Items!$E$17))</f>
        <v>30681.456302910003</v>
      </c>
      <c r="AB509" s="1">
        <f>$X509*IF(SUMIFS(dbP!$X:$X,dbP!$Q:$Q,$Q509,dbP!$O:$O,Items!$E$17)=0,0,SUMIFS(dbP!$Z:$Z,dbP!$Q:$Q,$Q509,dbP!$O:$O,Items!$E$17)/SUMIFS(dbP!$X:$X,dbP!$Q:$Q,$Q509,dbP!$O:$O,Items!$E$17))</f>
        <v>5113.5760504849995</v>
      </c>
      <c r="AE509" s="31">
        <f>IF(OR(AE508=0,AE508=MAX(Items!$AC:$AC)),1,AE508+1)</f>
        <v>43</v>
      </c>
    </row>
    <row r="510" spans="1:31" x14ac:dyDescent="0.3">
      <c r="A510" s="41">
        <f>ROW()</f>
        <v>510</v>
      </c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I510" s="1" t="str">
        <f>IF(OR(U510=0,SUMIFS(Lists!$A:$A,Lists!$I:$I,$U510)=0),0,INDEX(Lists!$H:$H,SUMIFS(Lists!$A:$A,Lists!$I:$I,$U510)))</f>
        <v>Продукт-9</v>
      </c>
      <c r="O510" s="1" t="str">
        <f>IF(OR($AE510=0,SUMIFS(Items!$A:$A,Items!$AC:$AC,$AE510)=0),0,INDEX(Items!U:U,SUMIFS(Items!$A:$A,Items!$AC:$AC,$AE510)))</f>
        <v>Себестоимость продаж</v>
      </c>
      <c r="P510" s="1" t="str">
        <f>IF(OR($AE510=0,SUMIFS(Items!$A:$A,Items!$AC:$AC,$AE510)=0),0,INDEX(Items!V:V,SUMIFS(Items!$A:$A,Items!$AC:$AC,$AE510)))</f>
        <v>Затраты этапа-4 бизнес-процесса</v>
      </c>
      <c r="Q510" s="1" t="str">
        <f>IF(OR($AE510=0,SUMIFS(Items!$A:$A,Items!$AC:$AC,$AE510)=0),0,INDEX(Items!W:W,SUMIFS(Items!$A:$A,Items!$AC:$AC,$AE510)))</f>
        <v>Производственные затраты-33</v>
      </c>
      <c r="U510" s="1">
        <f t="shared" si="30"/>
        <v>9</v>
      </c>
      <c r="X510" s="3">
        <f t="shared" ref="X510" si="34">X499-1</f>
        <v>6</v>
      </c>
      <c r="AA510" s="1">
        <f>$X510*IF(SUMIFS(dbP!$X:$X,dbP!$Q:$Q,$Q510,dbP!$O:$O,Items!$E$17)=0,0,SUMIFS(dbP!$Y:$Y,dbP!$Q:$Q,$Q510,dbP!$O:$O,Items!$E$17)/SUMIFS(dbP!$X:$X,dbP!$Q:$Q,$Q510,dbP!$O:$O,Items!$E$17))</f>
        <v>9361.8877680595069</v>
      </c>
      <c r="AB510" s="1">
        <f>$X510*IF(SUMIFS(dbP!$X:$X,dbP!$Q:$Q,$Q510,dbP!$O:$O,Items!$E$17)=0,0,SUMIFS(dbP!$Z:$Z,dbP!$Q:$Q,$Q510,dbP!$O:$O,Items!$E$17)/SUMIFS(dbP!$X:$X,dbP!$Q:$Q,$Q510,dbP!$O:$O,Items!$E$17))</f>
        <v>1560.3146280099177</v>
      </c>
      <c r="AE510" s="31">
        <f>IF(OR(AE509=0,AE509=MAX(Items!$AC:$AC)),1,AE509+1)</f>
        <v>44</v>
      </c>
    </row>
    <row r="511" spans="1:31" x14ac:dyDescent="0.3">
      <c r="A511" s="41">
        <f>ROW()</f>
        <v>511</v>
      </c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I511" s="1" t="str">
        <f>IF(OR(U511=0,SUMIFS(Lists!$A:$A,Lists!$I:$I,$U511)=0),0,INDEX(Lists!$H:$H,SUMIFS(Lists!$A:$A,Lists!$I:$I,$U511)))</f>
        <v>Продукт-9</v>
      </c>
      <c r="O511" s="1" t="str">
        <f>IF(OR($AE511=0,SUMIFS(Items!$A:$A,Items!$AC:$AC,$AE511)=0),0,INDEX(Items!U:U,SUMIFS(Items!$A:$A,Items!$AC:$AC,$AE511)))</f>
        <v>Себестоимость продаж</v>
      </c>
      <c r="P511" s="1" t="str">
        <f>IF(OR($AE511=0,SUMIFS(Items!$A:$A,Items!$AC:$AC,$AE511)=0),0,INDEX(Items!V:V,SUMIFS(Items!$A:$A,Items!$AC:$AC,$AE511)))</f>
        <v>Затраты этапа-4 бизнес-процесса</v>
      </c>
      <c r="Q511" s="1" t="str">
        <f>IF(OR($AE511=0,SUMIFS(Items!$A:$A,Items!$AC:$AC,$AE511)=0),0,INDEX(Items!W:W,SUMIFS(Items!$A:$A,Items!$AC:$AC,$AE511)))</f>
        <v>Производственные затраты-34</v>
      </c>
      <c r="U511" s="1">
        <f t="shared" si="30"/>
        <v>9</v>
      </c>
      <c r="X511" s="3">
        <f t="shared" si="32"/>
        <v>3</v>
      </c>
      <c r="AA511" s="1">
        <f>$X511*IF(SUMIFS(dbP!$X:$X,dbP!$Q:$Q,$Q511,dbP!$O:$O,Items!$E$17)=0,0,SUMIFS(dbP!$Y:$Y,dbP!$Q:$Q,$Q511,dbP!$O:$O,Items!$E$17)/SUMIFS(dbP!$X:$X,dbP!$Q:$Q,$Q511,dbP!$O:$O,Items!$E$17))</f>
        <v>1700.6132404181185</v>
      </c>
      <c r="AB511" s="1">
        <f>$X511*IF(SUMIFS(dbP!$X:$X,dbP!$Q:$Q,$Q511,dbP!$O:$O,Items!$E$17)=0,0,SUMIFS(dbP!$Z:$Z,dbP!$Q:$Q,$Q511,dbP!$O:$O,Items!$E$17)/SUMIFS(dbP!$X:$X,dbP!$Q:$Q,$Q511,dbP!$O:$O,Items!$E$17))</f>
        <v>283.4355400696864</v>
      </c>
      <c r="AE511" s="31">
        <f>IF(OR(AE510=0,AE510=MAX(Items!$AC:$AC)),1,AE510+1)</f>
        <v>45</v>
      </c>
    </row>
    <row r="512" spans="1:31" x14ac:dyDescent="0.3">
      <c r="A512" s="41">
        <f>ROW()</f>
        <v>512</v>
      </c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I512" s="1" t="str">
        <f>IF(OR(U512=0,SUMIFS(Lists!$A:$A,Lists!$I:$I,$U512)=0),0,INDEX(Lists!$H:$H,SUMIFS(Lists!$A:$A,Lists!$I:$I,$U512)))</f>
        <v>Продукт-9</v>
      </c>
      <c r="O512" s="1" t="str">
        <f>IF(OR($AE512=0,SUMIFS(Items!$A:$A,Items!$AC:$AC,$AE512)=0),0,INDEX(Items!U:U,SUMIFS(Items!$A:$A,Items!$AC:$AC,$AE512)))</f>
        <v>Себестоимость продаж</v>
      </c>
      <c r="P512" s="1" t="str">
        <f>IF(OR($AE512=0,SUMIFS(Items!$A:$A,Items!$AC:$AC,$AE512)=0),0,INDEX(Items!V:V,SUMIFS(Items!$A:$A,Items!$AC:$AC,$AE512)))</f>
        <v>Затраты этапа-4 бизнес-процесса</v>
      </c>
      <c r="Q512" s="1" t="str">
        <f>IF(OR($AE512=0,SUMIFS(Items!$A:$A,Items!$AC:$AC,$AE512)=0),0,INDEX(Items!W:W,SUMIFS(Items!$A:$A,Items!$AC:$AC,$AE512)))</f>
        <v>Производственные затраты-35</v>
      </c>
      <c r="U512" s="1">
        <f t="shared" si="30"/>
        <v>9</v>
      </c>
      <c r="X512" s="3">
        <f t="shared" si="32"/>
        <v>1</v>
      </c>
      <c r="AA512" s="1">
        <f>$X512*IF(SUMIFS(dbP!$X:$X,dbP!$Q:$Q,$Q512,dbP!$O:$O,Items!$E$17)=0,0,SUMIFS(dbP!$Y:$Y,dbP!$Q:$Q,$Q512,dbP!$O:$O,Items!$E$17)/SUMIFS(dbP!$X:$X,dbP!$Q:$Q,$Q512,dbP!$O:$O,Items!$E$17))</f>
        <v>2878.2</v>
      </c>
      <c r="AB512" s="1">
        <f>$X512*IF(SUMIFS(dbP!$X:$X,dbP!$Q:$Q,$Q512,dbP!$O:$O,Items!$E$17)=0,0,SUMIFS(dbP!$Z:$Z,dbP!$Q:$Q,$Q512,dbP!$O:$O,Items!$E$17)/SUMIFS(dbP!$X:$X,dbP!$Q:$Q,$Q512,dbP!$O:$O,Items!$E$17))</f>
        <v>479.7</v>
      </c>
      <c r="AE512" s="31">
        <f>IF(OR(AE511=0,AE511=MAX(Items!$AC:$AC)),1,AE511+1)</f>
        <v>46</v>
      </c>
    </row>
    <row r="513" spans="1:31" x14ac:dyDescent="0.3">
      <c r="A513" s="41">
        <f>ROW()</f>
        <v>513</v>
      </c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I513" s="1" t="str">
        <f>IF(OR(U513=0,SUMIFS(Lists!$A:$A,Lists!$I:$I,$U513)=0),0,INDEX(Lists!$H:$H,SUMIFS(Lists!$A:$A,Lists!$I:$I,$U513)))</f>
        <v>Продукт-9</v>
      </c>
      <c r="O513" s="1" t="str">
        <f>IF(OR($AE513=0,SUMIFS(Items!$A:$A,Items!$AC:$AC,$AE513)=0),0,INDEX(Items!U:U,SUMIFS(Items!$A:$A,Items!$AC:$AC,$AE513)))</f>
        <v>Себестоимость продаж</v>
      </c>
      <c r="P513" s="1" t="str">
        <f>IF(OR($AE513=0,SUMIFS(Items!$A:$A,Items!$AC:$AC,$AE513)=0),0,INDEX(Items!V:V,SUMIFS(Items!$A:$A,Items!$AC:$AC,$AE513)))</f>
        <v>Затраты этапа-4 бизнес-процесса</v>
      </c>
      <c r="Q513" s="1" t="str">
        <f>IF(OR($AE513=0,SUMIFS(Items!$A:$A,Items!$AC:$AC,$AE513)=0),0,INDEX(Items!W:W,SUMIFS(Items!$A:$A,Items!$AC:$AC,$AE513)))</f>
        <v>Производственные затраты-36</v>
      </c>
      <c r="U513" s="1">
        <f t="shared" si="30"/>
        <v>9</v>
      </c>
      <c r="X513" s="3">
        <f t="shared" si="32"/>
        <v>5</v>
      </c>
      <c r="AA513" s="1">
        <f>$X513*IF(SUMIFS(dbP!$X:$X,dbP!$Q:$Q,$Q513,dbP!$O:$O,Items!$E$17)=0,0,SUMIFS(dbP!$Y:$Y,dbP!$Q:$Q,$Q513,dbP!$O:$O,Items!$E$17)/SUMIFS(dbP!$X:$X,dbP!$Q:$Q,$Q513,dbP!$O:$O,Items!$E$17))</f>
        <v>15887.886792452829</v>
      </c>
      <c r="AB513" s="1">
        <f>$X513*IF(SUMIFS(dbP!$X:$X,dbP!$Q:$Q,$Q513,dbP!$O:$O,Items!$E$17)=0,0,SUMIFS(dbP!$Z:$Z,dbP!$Q:$Q,$Q513,dbP!$O:$O,Items!$E$17)/SUMIFS(dbP!$X:$X,dbP!$Q:$Q,$Q513,dbP!$O:$O,Items!$E$17))</f>
        <v>2647.9811320754716</v>
      </c>
      <c r="AE513" s="31">
        <f>IF(OR(AE512=0,AE512=MAX(Items!$AC:$AC)),1,AE512+1)</f>
        <v>47</v>
      </c>
    </row>
    <row r="514" spans="1:31" x14ac:dyDescent="0.3">
      <c r="A514" s="41">
        <f>ROW()</f>
        <v>514</v>
      </c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I514" s="1" t="str">
        <f>IF(OR(U514=0,SUMIFS(Lists!$A:$A,Lists!$I:$I,$U514)=0),0,INDEX(Lists!$H:$H,SUMIFS(Lists!$A:$A,Lists!$I:$I,$U514)))</f>
        <v>Продукт-9</v>
      </c>
      <c r="O514" s="1" t="str">
        <f>IF(OR($AE514=0,SUMIFS(Items!$A:$A,Items!$AC:$AC,$AE514)=0),0,INDEX(Items!U:U,SUMIFS(Items!$A:$A,Items!$AC:$AC,$AE514)))</f>
        <v>Себестоимость продаж</v>
      </c>
      <c r="P514" s="1" t="str">
        <f>IF(OR($AE514=0,SUMIFS(Items!$A:$A,Items!$AC:$AC,$AE514)=0),0,INDEX(Items!V:V,SUMIFS(Items!$A:$A,Items!$AC:$AC,$AE514)))</f>
        <v>Затраты этапа-4 бизнес-процесса</v>
      </c>
      <c r="Q514" s="1" t="str">
        <f>IF(OR($AE514=0,SUMIFS(Items!$A:$A,Items!$AC:$AC,$AE514)=0),0,INDEX(Items!W:W,SUMIFS(Items!$A:$A,Items!$AC:$AC,$AE514)))</f>
        <v>Производственные затраты-37</v>
      </c>
      <c r="U514" s="1">
        <f t="shared" si="30"/>
        <v>9</v>
      </c>
      <c r="X514" s="3">
        <f t="shared" si="32"/>
        <v>3</v>
      </c>
      <c r="AA514" s="1">
        <f>$X514*IF(SUMIFS(dbP!$X:$X,dbP!$Q:$Q,$Q514,dbP!$O:$O,Items!$E$17)=0,0,SUMIFS(dbP!$Y:$Y,dbP!$Q:$Q,$Q514,dbP!$O:$O,Items!$E$17)/SUMIFS(dbP!$X:$X,dbP!$Q:$Q,$Q514,dbP!$O:$O,Items!$E$17))</f>
        <v>2355.2164097560976</v>
      </c>
      <c r="AB514" s="1">
        <f>$X514*IF(SUMIFS(dbP!$X:$X,dbP!$Q:$Q,$Q514,dbP!$O:$O,Items!$E$17)=0,0,SUMIFS(dbP!$Z:$Z,dbP!$Q:$Q,$Q514,dbP!$O:$O,Items!$E$17)/SUMIFS(dbP!$X:$X,dbP!$Q:$Q,$Q514,dbP!$O:$O,Items!$E$17))</f>
        <v>392.53606829268301</v>
      </c>
      <c r="AE514" s="31">
        <f>IF(OR(AE513=0,AE513=MAX(Items!$AC:$AC)),1,AE513+1)</f>
        <v>48</v>
      </c>
    </row>
    <row r="515" spans="1:31" x14ac:dyDescent="0.3">
      <c r="A515" s="41">
        <f>ROW()</f>
        <v>515</v>
      </c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I515" s="1" t="str">
        <f>IF(OR(U515=0,SUMIFS(Lists!$A:$A,Lists!$I:$I,$U515)=0),0,INDEX(Lists!$H:$H,SUMIFS(Lists!$A:$A,Lists!$I:$I,$U515)))</f>
        <v>Продукт-9</v>
      </c>
      <c r="O515" s="1" t="str">
        <f>IF(OR($AE515=0,SUMIFS(Items!$A:$A,Items!$AC:$AC,$AE515)=0),0,INDEX(Items!U:U,SUMIFS(Items!$A:$A,Items!$AC:$AC,$AE515)))</f>
        <v>Себестоимость продаж</v>
      </c>
      <c r="P515" s="1" t="str">
        <f>IF(OR($AE515=0,SUMIFS(Items!$A:$A,Items!$AC:$AC,$AE515)=0),0,INDEX(Items!V:V,SUMIFS(Items!$A:$A,Items!$AC:$AC,$AE515)))</f>
        <v>Затраты этапа-5 бизнес-процесса</v>
      </c>
      <c r="Q515" s="1" t="str">
        <f>IF(OR($AE515=0,SUMIFS(Items!$A:$A,Items!$AC:$AC,$AE515)=0),0,INDEX(Items!W:W,SUMIFS(Items!$A:$A,Items!$AC:$AC,$AE515)))</f>
        <v>Затраты на доставку и продажу-1</v>
      </c>
      <c r="U515" s="1">
        <f t="shared" si="30"/>
        <v>9</v>
      </c>
      <c r="X515" s="3">
        <f t="shared" si="32"/>
        <v>1</v>
      </c>
      <c r="AA515" s="1">
        <f>$X515*IF(SUMIFS(dbP!$X:$X,dbP!$Q:$Q,$Q515,dbP!$O:$O,Items!$E$17)=0,0,SUMIFS(dbP!$Y:$Y,dbP!$Q:$Q,$Q515,dbP!$O:$O,Items!$E$17)/SUMIFS(dbP!$X:$X,dbP!$Q:$Q,$Q515,dbP!$O:$O,Items!$E$17))</f>
        <v>920.26769082125611</v>
      </c>
      <c r="AB515" s="1">
        <f>$X515*IF(SUMIFS(dbP!$X:$X,dbP!$Q:$Q,$Q515,dbP!$O:$O,Items!$E$17)=0,0,SUMIFS(dbP!$Z:$Z,dbP!$Q:$Q,$Q515,dbP!$O:$O,Items!$E$17)/SUMIFS(dbP!$X:$X,dbP!$Q:$Q,$Q515,dbP!$O:$O,Items!$E$17))</f>
        <v>153.37794847020933</v>
      </c>
      <c r="AE515" s="31">
        <f>IF(OR(AE514=0,AE514=MAX(Items!$AC:$AC)),1,AE514+1)</f>
        <v>49</v>
      </c>
    </row>
    <row r="516" spans="1:31" x14ac:dyDescent="0.3">
      <c r="A516" s="41">
        <f>ROW()</f>
        <v>516</v>
      </c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I516" s="1" t="str">
        <f>IF(OR(U516=0,SUMIFS(Lists!$A:$A,Lists!$I:$I,$U516)=0),0,INDEX(Lists!$H:$H,SUMIFS(Lists!$A:$A,Lists!$I:$I,$U516)))</f>
        <v>Продукт-9</v>
      </c>
      <c r="O516" s="1" t="str">
        <f>IF(OR($AE516=0,SUMIFS(Items!$A:$A,Items!$AC:$AC,$AE516)=0),0,INDEX(Items!U:U,SUMIFS(Items!$A:$A,Items!$AC:$AC,$AE516)))</f>
        <v>Себестоимость продаж</v>
      </c>
      <c r="P516" s="1" t="str">
        <f>IF(OR($AE516=0,SUMIFS(Items!$A:$A,Items!$AC:$AC,$AE516)=0),0,INDEX(Items!V:V,SUMIFS(Items!$A:$A,Items!$AC:$AC,$AE516)))</f>
        <v>Затраты этапа-5 бизнес-процесса</v>
      </c>
      <c r="Q516" s="1" t="str">
        <f>IF(OR($AE516=0,SUMIFS(Items!$A:$A,Items!$AC:$AC,$AE516)=0),0,INDEX(Items!W:W,SUMIFS(Items!$A:$A,Items!$AC:$AC,$AE516)))</f>
        <v>Затраты на доставку и продажу-2</v>
      </c>
      <c r="U516" s="1">
        <f t="shared" ref="U516:U579" si="35">IF(AE516=1,U515+1,U515)</f>
        <v>9</v>
      </c>
      <c r="X516" s="3">
        <f t="shared" si="32"/>
        <v>4</v>
      </c>
      <c r="AA516" s="1">
        <f>$X516*IF(SUMIFS(dbP!$X:$X,dbP!$Q:$Q,$Q516,dbP!$O:$O,Items!$E$17)=0,0,SUMIFS(dbP!$Y:$Y,dbP!$Q:$Q,$Q516,dbP!$O:$O,Items!$E$17)/SUMIFS(dbP!$X:$X,dbP!$Q:$Q,$Q516,dbP!$O:$O,Items!$E$17))</f>
        <v>12317.443730526315</v>
      </c>
      <c r="AB516" s="1">
        <f>$X516*IF(SUMIFS(dbP!$X:$X,dbP!$Q:$Q,$Q516,dbP!$O:$O,Items!$E$17)=0,0,SUMIFS(dbP!$Z:$Z,dbP!$Q:$Q,$Q516,dbP!$O:$O,Items!$E$17)/SUMIFS(dbP!$X:$X,dbP!$Q:$Q,$Q516,dbP!$O:$O,Items!$E$17))</f>
        <v>2052.9072884210523</v>
      </c>
      <c r="AE516" s="31">
        <f>IF(OR(AE515=0,AE515=MAX(Items!$AC:$AC)),1,AE515+1)</f>
        <v>50</v>
      </c>
    </row>
    <row r="517" spans="1:31" x14ac:dyDescent="0.3">
      <c r="A517" s="41">
        <f>ROW()</f>
        <v>517</v>
      </c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I517" s="1" t="str">
        <f>IF(OR(U517=0,SUMIFS(Lists!$A:$A,Lists!$I:$I,$U517)=0),0,INDEX(Lists!$H:$H,SUMIFS(Lists!$A:$A,Lists!$I:$I,$U517)))</f>
        <v>Продукт-9</v>
      </c>
      <c r="O517" s="1" t="str">
        <f>IF(OR($AE517=0,SUMIFS(Items!$A:$A,Items!$AC:$AC,$AE517)=0),0,INDEX(Items!U:U,SUMIFS(Items!$A:$A,Items!$AC:$AC,$AE517)))</f>
        <v>Себестоимость продаж</v>
      </c>
      <c r="P517" s="1" t="str">
        <f>IF(OR($AE517=0,SUMIFS(Items!$A:$A,Items!$AC:$AC,$AE517)=0),0,INDEX(Items!V:V,SUMIFS(Items!$A:$A,Items!$AC:$AC,$AE517)))</f>
        <v>Затраты этапа-5 бизнес-процесса</v>
      </c>
      <c r="Q517" s="1" t="str">
        <f>IF(OR($AE517=0,SUMIFS(Items!$A:$A,Items!$AC:$AC,$AE517)=0),0,INDEX(Items!W:W,SUMIFS(Items!$A:$A,Items!$AC:$AC,$AE517)))</f>
        <v>Затраты на доставку и продажу-3</v>
      </c>
      <c r="U517" s="1">
        <f t="shared" si="35"/>
        <v>9</v>
      </c>
      <c r="X517" s="3">
        <f t="shared" si="32"/>
        <v>9</v>
      </c>
      <c r="AA517" s="1">
        <f>$X517*IF(SUMIFS(dbP!$X:$X,dbP!$Q:$Q,$Q517,dbP!$O:$O,Items!$E$17)=0,0,SUMIFS(dbP!$Y:$Y,dbP!$Q:$Q,$Q517,dbP!$O:$O,Items!$E$17)/SUMIFS(dbP!$X:$X,dbP!$Q:$Q,$Q517,dbP!$O:$O,Items!$E$17))</f>
        <v>41475.61064093023</v>
      </c>
      <c r="AB517" s="1">
        <f>$X517*IF(SUMIFS(dbP!$X:$X,dbP!$Q:$Q,$Q517,dbP!$O:$O,Items!$E$17)=0,0,SUMIFS(dbP!$Z:$Z,dbP!$Q:$Q,$Q517,dbP!$O:$O,Items!$E$17)/SUMIFS(dbP!$X:$X,dbP!$Q:$Q,$Q517,dbP!$O:$O,Items!$E$17))</f>
        <v>6912.6017734883735</v>
      </c>
      <c r="AE517" s="31">
        <f>IF(OR(AE516=0,AE516=MAX(Items!$AC:$AC)),1,AE516+1)</f>
        <v>51</v>
      </c>
    </row>
    <row r="518" spans="1:31" x14ac:dyDescent="0.3">
      <c r="A518" s="41">
        <f>ROW()</f>
        <v>518</v>
      </c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I518" s="1" t="str">
        <f>IF(OR(U518=0,SUMIFS(Lists!$A:$A,Lists!$I:$I,$U518)=0),0,INDEX(Lists!$H:$H,SUMIFS(Lists!$A:$A,Lists!$I:$I,$U518)))</f>
        <v>Продукт-9</v>
      </c>
      <c r="O518" s="1" t="str">
        <f>IF(OR($AE518=0,SUMIFS(Items!$A:$A,Items!$AC:$AC,$AE518)=0),0,INDEX(Items!U:U,SUMIFS(Items!$A:$A,Items!$AC:$AC,$AE518)))</f>
        <v>Себестоимость продаж</v>
      </c>
      <c r="P518" s="1" t="str">
        <f>IF(OR($AE518=0,SUMIFS(Items!$A:$A,Items!$AC:$AC,$AE518)=0),0,INDEX(Items!V:V,SUMIFS(Items!$A:$A,Items!$AC:$AC,$AE518)))</f>
        <v>Затраты этапа-5 бизнес-процесса</v>
      </c>
      <c r="Q518" s="1" t="str">
        <f>IF(OR($AE518=0,SUMIFS(Items!$A:$A,Items!$AC:$AC,$AE518)=0),0,INDEX(Items!W:W,SUMIFS(Items!$A:$A,Items!$AC:$AC,$AE518)))</f>
        <v>Затраты на доставку и продажу-4</v>
      </c>
      <c r="U518" s="1">
        <f t="shared" si="35"/>
        <v>9</v>
      </c>
      <c r="X518" s="3">
        <f t="shared" si="32"/>
        <v>5</v>
      </c>
      <c r="AA518" s="1">
        <f>$X518*IF(SUMIFS(dbP!$X:$X,dbP!$Q:$Q,$Q518,dbP!$O:$O,Items!$E$17)=0,0,SUMIFS(dbP!$Y:$Y,dbP!$Q:$Q,$Q518,dbP!$O:$O,Items!$E$17)/SUMIFS(dbP!$X:$X,dbP!$Q:$Q,$Q518,dbP!$O:$O,Items!$E$17))</f>
        <v>4715.1740820299992</v>
      </c>
      <c r="AB518" s="1">
        <f>$X518*IF(SUMIFS(dbP!$X:$X,dbP!$Q:$Q,$Q518,dbP!$O:$O,Items!$E$17)=0,0,SUMIFS(dbP!$Z:$Z,dbP!$Q:$Q,$Q518,dbP!$O:$O,Items!$E$17)/SUMIFS(dbP!$X:$X,dbP!$Q:$Q,$Q518,dbP!$O:$O,Items!$E$17))</f>
        <v>785.86234700499995</v>
      </c>
      <c r="AE518" s="31">
        <f>IF(OR(AE517=0,AE517=MAX(Items!$AC:$AC)),1,AE517+1)</f>
        <v>52</v>
      </c>
    </row>
    <row r="519" spans="1:31" x14ac:dyDescent="0.3">
      <c r="A519" s="41">
        <f>ROW()</f>
        <v>519</v>
      </c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I519" s="1" t="str">
        <f>IF(OR(U519=0,SUMIFS(Lists!$A:$A,Lists!$I:$I,$U519)=0),0,INDEX(Lists!$H:$H,SUMIFS(Lists!$A:$A,Lists!$I:$I,$U519)))</f>
        <v>Продукт-9</v>
      </c>
      <c r="O519" s="1" t="str">
        <f>IF(OR($AE519=0,SUMIFS(Items!$A:$A,Items!$AC:$AC,$AE519)=0),0,INDEX(Items!U:U,SUMIFS(Items!$A:$A,Items!$AC:$AC,$AE519)))</f>
        <v>Себестоимость продаж</v>
      </c>
      <c r="P519" s="1" t="str">
        <f>IF(OR($AE519=0,SUMIFS(Items!$A:$A,Items!$AC:$AC,$AE519)=0),0,INDEX(Items!V:V,SUMIFS(Items!$A:$A,Items!$AC:$AC,$AE519)))</f>
        <v>Затраты этапа-5 бизнес-процесса</v>
      </c>
      <c r="Q519" s="1" t="str">
        <f>IF(OR($AE519=0,SUMIFS(Items!$A:$A,Items!$AC:$AC,$AE519)=0),0,INDEX(Items!W:W,SUMIFS(Items!$A:$A,Items!$AC:$AC,$AE519)))</f>
        <v>Затраты на доставку и продажу-5</v>
      </c>
      <c r="U519" s="1">
        <f t="shared" si="35"/>
        <v>9</v>
      </c>
      <c r="X519" s="3">
        <f t="shared" si="32"/>
        <v>91</v>
      </c>
      <c r="AA519" s="1">
        <f>$X519*IF(SUMIFS(dbP!$X:$X,dbP!$Q:$Q,$Q519,dbP!$O:$O,Items!$E$17)=0,0,SUMIFS(dbP!$Y:$Y,dbP!$Q:$Q,$Q519,dbP!$O:$O,Items!$E$17)/SUMIFS(dbP!$X:$X,dbP!$Q:$Q,$Q519,dbP!$O:$O,Items!$E$17))</f>
        <v>153271.25753250608</v>
      </c>
      <c r="AB519" s="1">
        <f>$X519*IF(SUMIFS(dbP!$X:$X,dbP!$Q:$Q,$Q519,dbP!$O:$O,Items!$E$17)=0,0,SUMIFS(dbP!$Z:$Z,dbP!$Q:$Q,$Q519,dbP!$O:$O,Items!$E$17)/SUMIFS(dbP!$X:$X,dbP!$Q:$Q,$Q519,dbP!$O:$O,Items!$E$17))</f>
        <v>25545.209588751011</v>
      </c>
      <c r="AE519" s="31">
        <f>IF(OR(AE518=0,AE518=MAX(Items!$AC:$AC)),1,AE518+1)</f>
        <v>53</v>
      </c>
    </row>
    <row r="520" spans="1:31" x14ac:dyDescent="0.3">
      <c r="A520" s="41">
        <f>ROW()</f>
        <v>520</v>
      </c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I520" s="1" t="str">
        <f>IF(OR(U520=0,SUMIFS(Lists!$A:$A,Lists!$I:$I,$U520)=0),0,INDEX(Lists!$H:$H,SUMIFS(Lists!$A:$A,Lists!$I:$I,$U520)))</f>
        <v>Продукт-9</v>
      </c>
      <c r="O520" s="1" t="str">
        <f>IF(OR($AE520=0,SUMIFS(Items!$A:$A,Items!$AC:$AC,$AE520)=0),0,INDEX(Items!U:U,SUMIFS(Items!$A:$A,Items!$AC:$AC,$AE520)))</f>
        <v>Себестоимость продаж</v>
      </c>
      <c r="P520" s="1" t="str">
        <f>IF(OR($AE520=0,SUMIFS(Items!$A:$A,Items!$AC:$AC,$AE520)=0),0,INDEX(Items!V:V,SUMIFS(Items!$A:$A,Items!$AC:$AC,$AE520)))</f>
        <v>Затраты этапа-5 бизнес-процесса</v>
      </c>
      <c r="Q520" s="1" t="str">
        <f>IF(OR($AE520=0,SUMIFS(Items!$A:$A,Items!$AC:$AC,$AE520)=0),0,INDEX(Items!W:W,SUMIFS(Items!$A:$A,Items!$AC:$AC,$AE520)))</f>
        <v>Затраты на доставку и продажу-6</v>
      </c>
      <c r="U520" s="1">
        <f t="shared" si="35"/>
        <v>9</v>
      </c>
      <c r="X520" s="3">
        <f t="shared" si="32"/>
        <v>6</v>
      </c>
      <c r="AA520" s="1">
        <f>$X520*IF(SUMIFS(dbP!$X:$X,dbP!$Q:$Q,$Q520,dbP!$O:$O,Items!$E$17)=0,0,SUMIFS(dbP!$Y:$Y,dbP!$Q:$Q,$Q520,dbP!$O:$O,Items!$E$17)/SUMIFS(dbP!$X:$X,dbP!$Q:$Q,$Q520,dbP!$O:$O,Items!$E$17))</f>
        <v>20860.418716361088</v>
      </c>
      <c r="AB520" s="1">
        <f>$X520*IF(SUMIFS(dbP!$X:$X,dbP!$Q:$Q,$Q520,dbP!$O:$O,Items!$E$17)=0,0,SUMIFS(dbP!$Z:$Z,dbP!$Q:$Q,$Q520,dbP!$O:$O,Items!$E$17)/SUMIFS(dbP!$X:$X,dbP!$Q:$Q,$Q520,dbP!$O:$O,Items!$E$17))</f>
        <v>3476.7364527268473</v>
      </c>
      <c r="AE520" s="31">
        <f>IF(OR(AE519=0,AE519=MAX(Items!$AC:$AC)),1,AE519+1)</f>
        <v>54</v>
      </c>
    </row>
    <row r="521" spans="1:31" x14ac:dyDescent="0.3">
      <c r="A521" s="41">
        <f>ROW()</f>
        <v>521</v>
      </c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I521" s="1" t="str">
        <f>IF(OR(U521=0,SUMIFS(Lists!$A:$A,Lists!$I:$I,$U521)=0),0,INDEX(Lists!$H:$H,SUMIFS(Lists!$A:$A,Lists!$I:$I,$U521)))</f>
        <v>Продукт-9</v>
      </c>
      <c r="O521" s="1" t="str">
        <f>IF(OR($AE521=0,SUMIFS(Items!$A:$A,Items!$AC:$AC,$AE521)=0),0,INDEX(Items!U:U,SUMIFS(Items!$A:$A,Items!$AC:$AC,$AE521)))</f>
        <v>Себестоимость продаж</v>
      </c>
      <c r="P521" s="1" t="str">
        <f>IF(OR($AE521=0,SUMIFS(Items!$A:$A,Items!$AC:$AC,$AE521)=0),0,INDEX(Items!V:V,SUMIFS(Items!$A:$A,Items!$AC:$AC,$AE521)))</f>
        <v>Затраты этапа-5 бизнес-процесса</v>
      </c>
      <c r="Q521" s="1" t="str">
        <f>IF(OR($AE521=0,SUMIFS(Items!$A:$A,Items!$AC:$AC,$AE521)=0),0,INDEX(Items!W:W,SUMIFS(Items!$A:$A,Items!$AC:$AC,$AE521)))</f>
        <v>Затраты на доставку и продажу-7</v>
      </c>
      <c r="U521" s="1">
        <f t="shared" si="35"/>
        <v>9</v>
      </c>
      <c r="X521" s="3">
        <f t="shared" si="32"/>
        <v>5</v>
      </c>
      <c r="AA521" s="1">
        <f>$X521*IF(SUMIFS(dbP!$X:$X,dbP!$Q:$Q,$Q521,dbP!$O:$O,Items!$E$17)=0,0,SUMIFS(dbP!$Y:$Y,dbP!$Q:$Q,$Q521,dbP!$O:$O,Items!$E$17)/SUMIFS(dbP!$X:$X,dbP!$Q:$Q,$Q521,dbP!$O:$O,Items!$E$17))</f>
        <v>9675.9010869465019</v>
      </c>
      <c r="AB521" s="1">
        <f>$X521*IF(SUMIFS(dbP!$X:$X,dbP!$Q:$Q,$Q521,dbP!$O:$O,Items!$E$17)=0,0,SUMIFS(dbP!$Z:$Z,dbP!$Q:$Q,$Q521,dbP!$O:$O,Items!$E$17)/SUMIFS(dbP!$X:$X,dbP!$Q:$Q,$Q521,dbP!$O:$O,Items!$E$17))</f>
        <v>1612.65018115775</v>
      </c>
      <c r="AE521" s="31">
        <f>IF(OR(AE520=0,AE520=MAX(Items!$AC:$AC)),1,AE520+1)</f>
        <v>55</v>
      </c>
    </row>
    <row r="522" spans="1:31" x14ac:dyDescent="0.3">
      <c r="A522" s="41">
        <f>ROW()</f>
        <v>522</v>
      </c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I522" s="1" t="str">
        <f>IF(OR(U522=0,SUMIFS(Lists!$A:$A,Lists!$I:$I,$U522)=0),0,INDEX(Lists!$H:$H,SUMIFS(Lists!$A:$A,Lists!$I:$I,$U522)))</f>
        <v>Продукт-9</v>
      </c>
      <c r="O522" s="1" t="str">
        <f>IF(OR($AE522=0,SUMIFS(Items!$A:$A,Items!$AC:$AC,$AE522)=0),0,INDEX(Items!U:U,SUMIFS(Items!$A:$A,Items!$AC:$AC,$AE522)))</f>
        <v>Себестоимость продаж</v>
      </c>
      <c r="P522" s="1" t="str">
        <f>IF(OR($AE522=0,SUMIFS(Items!$A:$A,Items!$AC:$AC,$AE522)=0),0,INDEX(Items!V:V,SUMIFS(Items!$A:$A,Items!$AC:$AC,$AE522)))</f>
        <v>Затраты этапа-5 бизнес-процесса</v>
      </c>
      <c r="Q522" s="1" t="str">
        <f>IF(OR($AE522=0,SUMIFS(Items!$A:$A,Items!$AC:$AC,$AE522)=0),0,INDEX(Items!W:W,SUMIFS(Items!$A:$A,Items!$AC:$AC,$AE522)))</f>
        <v>Затраты на доставку и продажу-8</v>
      </c>
      <c r="U522" s="1">
        <f t="shared" si="35"/>
        <v>9</v>
      </c>
      <c r="X522" s="3">
        <f t="shared" si="32"/>
        <v>2</v>
      </c>
      <c r="AA522" s="1">
        <f>$X522*IF(SUMIFS(dbP!$X:$X,dbP!$Q:$Q,$Q522,dbP!$O:$O,Items!$E$17)=0,0,SUMIFS(dbP!$Y:$Y,dbP!$Q:$Q,$Q522,dbP!$O:$O,Items!$E$17)/SUMIFS(dbP!$X:$X,dbP!$Q:$Q,$Q522,dbP!$O:$O,Items!$E$17))</f>
        <v>984.08275862068967</v>
      </c>
      <c r="AB522" s="1">
        <f>$X522*IF(SUMIFS(dbP!$X:$X,dbP!$Q:$Q,$Q522,dbP!$O:$O,Items!$E$17)=0,0,SUMIFS(dbP!$Z:$Z,dbP!$Q:$Q,$Q522,dbP!$O:$O,Items!$E$17)/SUMIFS(dbP!$X:$X,dbP!$Q:$Q,$Q522,dbP!$O:$O,Items!$E$17))</f>
        <v>164.01379310344828</v>
      </c>
      <c r="AE522" s="31">
        <f>IF(OR(AE521=0,AE521=MAX(Items!$AC:$AC)),1,AE521+1)</f>
        <v>56</v>
      </c>
    </row>
    <row r="523" spans="1:31" x14ac:dyDescent="0.3">
      <c r="A523" s="41">
        <f>ROW()</f>
        <v>523</v>
      </c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I523" s="1" t="str">
        <f>IF(OR(U523=0,SUMIFS(Lists!$A:$A,Lists!$I:$I,$U523)=0),0,INDEX(Lists!$H:$H,SUMIFS(Lists!$A:$A,Lists!$I:$I,$U523)))</f>
        <v>Продукт-9</v>
      </c>
      <c r="O523" s="1" t="str">
        <f>IF(OR($AE523=0,SUMIFS(Items!$A:$A,Items!$AC:$AC,$AE523)=0),0,INDEX(Items!U:U,SUMIFS(Items!$A:$A,Items!$AC:$AC,$AE523)))</f>
        <v>Себестоимость продаж</v>
      </c>
      <c r="P523" s="1" t="str">
        <f>IF(OR($AE523=0,SUMIFS(Items!$A:$A,Items!$AC:$AC,$AE523)=0),0,INDEX(Items!V:V,SUMIFS(Items!$A:$A,Items!$AC:$AC,$AE523)))</f>
        <v>Затраты этапа-5 бизнес-процесса</v>
      </c>
      <c r="Q523" s="1" t="str">
        <f>IF(OR($AE523=0,SUMIFS(Items!$A:$A,Items!$AC:$AC,$AE523)=0),0,INDEX(Items!W:W,SUMIFS(Items!$A:$A,Items!$AC:$AC,$AE523)))</f>
        <v>Затраты на доставку и продажу-9</v>
      </c>
      <c r="U523" s="1">
        <f t="shared" si="35"/>
        <v>9</v>
      </c>
      <c r="X523" s="3">
        <v>1</v>
      </c>
      <c r="AA523" s="1">
        <f>$X523*IF(SUMIFS(dbP!$X:$X,dbP!$Q:$Q,$Q523,dbP!$O:$O,Items!$E$17)=0,0,SUMIFS(dbP!$Y:$Y,dbP!$Q:$Q,$Q523,dbP!$O:$O,Items!$E$17)/SUMIFS(dbP!$X:$X,dbP!$Q:$Q,$Q523,dbP!$O:$O,Items!$E$17))</f>
        <v>2450.2877192982455</v>
      </c>
      <c r="AB523" s="1">
        <f>$X523*IF(SUMIFS(dbP!$X:$X,dbP!$Q:$Q,$Q523,dbP!$O:$O,Items!$E$17)=0,0,SUMIFS(dbP!$Z:$Z,dbP!$Q:$Q,$Q523,dbP!$O:$O,Items!$E$17)/SUMIFS(dbP!$X:$X,dbP!$Q:$Q,$Q523,dbP!$O:$O,Items!$E$17))</f>
        <v>408.38128654970762</v>
      </c>
      <c r="AE523" s="31">
        <f>IF(OR(AE522=0,AE522=MAX(Items!$AC:$AC)),1,AE522+1)</f>
        <v>57</v>
      </c>
    </row>
    <row r="524" spans="1:31" x14ac:dyDescent="0.3">
      <c r="A524" s="41">
        <f>ROW()</f>
        <v>524</v>
      </c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I524" s="1" t="str">
        <f>IF(OR(U524=0,SUMIFS(Lists!$A:$A,Lists!$I:$I,$U524)=0),0,INDEX(Lists!$H:$H,SUMIFS(Lists!$A:$A,Lists!$I:$I,$U524)))</f>
        <v>Продукт-9</v>
      </c>
      <c r="O524" s="1" t="str">
        <f>IF(OR($AE524=0,SUMIFS(Items!$A:$A,Items!$AC:$AC,$AE524)=0),0,INDEX(Items!U:U,SUMIFS(Items!$A:$A,Items!$AC:$AC,$AE524)))</f>
        <v>Себестоимость продаж</v>
      </c>
      <c r="P524" s="1" t="str">
        <f>IF(OR($AE524=0,SUMIFS(Items!$A:$A,Items!$AC:$AC,$AE524)=0),0,INDEX(Items!V:V,SUMIFS(Items!$A:$A,Items!$AC:$AC,$AE524)))</f>
        <v>Затраты этапа-5 бизнес-процесса</v>
      </c>
      <c r="Q524" s="1" t="str">
        <f>IF(OR($AE524=0,SUMIFS(Items!$A:$A,Items!$AC:$AC,$AE524)=0),0,INDEX(Items!W:W,SUMIFS(Items!$A:$A,Items!$AC:$AC,$AE524)))</f>
        <v>Затраты на доставку и продажу-10</v>
      </c>
      <c r="U524" s="1">
        <f t="shared" si="35"/>
        <v>9</v>
      </c>
      <c r="X524" s="3">
        <v>6</v>
      </c>
      <c r="AA524" s="1">
        <f>$X524*IF(SUMIFS(dbP!$X:$X,dbP!$Q:$Q,$Q524,dbP!$O:$O,Items!$E$17)=0,0,SUMIFS(dbP!$Y:$Y,dbP!$Q:$Q,$Q524,dbP!$O:$O,Items!$E$17)/SUMIFS(dbP!$X:$X,dbP!$Q:$Q,$Q524,dbP!$O:$O,Items!$E$17))</f>
        <v>15157.044</v>
      </c>
      <c r="AB524" s="1">
        <f>$X524*IF(SUMIFS(dbP!$X:$X,dbP!$Q:$Q,$Q524,dbP!$O:$O,Items!$E$17)=0,0,SUMIFS(dbP!$Z:$Z,dbP!$Q:$Q,$Q524,dbP!$O:$O,Items!$E$17)/SUMIFS(dbP!$X:$X,dbP!$Q:$Q,$Q524,dbP!$O:$O,Items!$E$17))</f>
        <v>2526.174</v>
      </c>
      <c r="AE524" s="31">
        <f>IF(OR(AE523=0,AE523=MAX(Items!$AC:$AC)),1,AE523+1)</f>
        <v>58</v>
      </c>
    </row>
    <row r="525" spans="1:31" x14ac:dyDescent="0.3">
      <c r="A525" s="41">
        <f>ROW()</f>
        <v>525</v>
      </c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I525" s="1" t="str">
        <f>IF(OR(U525=0,SUMIFS(Lists!$A:$A,Lists!$I:$I,$U525)=0),0,INDEX(Lists!$H:$H,SUMIFS(Lists!$A:$A,Lists!$I:$I,$U525)))</f>
        <v>Продукт-10</v>
      </c>
      <c r="O525" s="1" t="str">
        <f>IF(OR($AE525=0,SUMIFS(Items!$A:$A,Items!$AC:$AC,$AE525)=0),0,INDEX(Items!U:U,SUMIFS(Items!$A:$A,Items!$AC:$AC,$AE525)))</f>
        <v>Себестоимость продаж</v>
      </c>
      <c r="P525" s="1" t="str">
        <f>IF(OR($AE525=0,SUMIFS(Items!$A:$A,Items!$AC:$AC,$AE525)=0),0,INDEX(Items!V:V,SUMIFS(Items!$A:$A,Items!$AC:$AC,$AE525)))</f>
        <v>Затраты этапа-1 бизнес-процесса</v>
      </c>
      <c r="Q525" s="1" t="str">
        <f>IF(OR($AE525=0,SUMIFS(Items!$A:$A,Items!$AC:$AC,$AE525)=0),0,INDEX(Items!W:W,SUMIFS(Items!$A:$A,Items!$AC:$AC,$AE525)))</f>
        <v>Сырье и материалы-1</v>
      </c>
      <c r="U525" s="1">
        <f t="shared" si="35"/>
        <v>10</v>
      </c>
      <c r="X525" s="3">
        <v>2</v>
      </c>
      <c r="AA525" s="1">
        <f>$X525*IF(SUMIFS(dbP!$X:$X,dbP!$Q:$Q,$Q525,dbP!$O:$O,Items!$E$17)=0,0,SUMIFS(dbP!$Y:$Y,dbP!$Q:$Q,$Q525,dbP!$O:$O,Items!$E$17)/SUMIFS(dbP!$X:$X,dbP!$Q:$Q,$Q525,dbP!$O:$O,Items!$E$17))</f>
        <v>2020.2020202020201</v>
      </c>
      <c r="AB525" s="1">
        <f>$X525*IF(SUMIFS(dbP!$X:$X,dbP!$Q:$Q,$Q525,dbP!$O:$O,Items!$E$17)=0,0,SUMIFS(dbP!$Z:$Z,dbP!$Q:$Q,$Q525,dbP!$O:$O,Items!$E$17)/SUMIFS(dbP!$X:$X,dbP!$Q:$Q,$Q525,dbP!$O:$O,Items!$E$17))</f>
        <v>336.70033670033672</v>
      </c>
      <c r="AE525" s="31">
        <f>IF(OR(AE524=0,AE524=MAX(Items!$AC:$AC)),1,AE524+1)</f>
        <v>1</v>
      </c>
    </row>
    <row r="526" spans="1:31" x14ac:dyDescent="0.3">
      <c r="A526" s="41">
        <f>ROW()</f>
        <v>526</v>
      </c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I526" s="1" t="str">
        <f>IF(OR(U526=0,SUMIFS(Lists!$A:$A,Lists!$I:$I,$U526)=0),0,INDEX(Lists!$H:$H,SUMIFS(Lists!$A:$A,Lists!$I:$I,$U526)))</f>
        <v>Продукт-10</v>
      </c>
      <c r="O526" s="1" t="str">
        <f>IF(OR($AE526=0,SUMIFS(Items!$A:$A,Items!$AC:$AC,$AE526)=0),0,INDEX(Items!U:U,SUMIFS(Items!$A:$A,Items!$AC:$AC,$AE526)))</f>
        <v>Себестоимость продаж</v>
      </c>
      <c r="P526" s="1" t="str">
        <f>IF(OR($AE526=0,SUMIFS(Items!$A:$A,Items!$AC:$AC,$AE526)=0),0,INDEX(Items!V:V,SUMIFS(Items!$A:$A,Items!$AC:$AC,$AE526)))</f>
        <v>Затраты этапа-1 бизнес-процесса</v>
      </c>
      <c r="Q526" s="1" t="str">
        <f>IF(OR($AE526=0,SUMIFS(Items!$A:$A,Items!$AC:$AC,$AE526)=0),0,INDEX(Items!W:W,SUMIFS(Items!$A:$A,Items!$AC:$AC,$AE526)))</f>
        <v>Сырье и материалы-2</v>
      </c>
      <c r="U526" s="1">
        <f t="shared" si="35"/>
        <v>10</v>
      </c>
      <c r="X526" s="3">
        <v>88</v>
      </c>
      <c r="AA526" s="1">
        <f>$X526*IF(SUMIFS(dbP!$X:$X,dbP!$Q:$Q,$Q526,dbP!$O:$O,Items!$E$17)=0,0,SUMIFS(dbP!$Y:$Y,dbP!$Q:$Q,$Q526,dbP!$O:$O,Items!$E$17)/SUMIFS(dbP!$X:$X,dbP!$Q:$Q,$Q526,dbP!$O:$O,Items!$E$17))</f>
        <v>77573.459715639809</v>
      </c>
      <c r="AB526" s="1">
        <f>$X526*IF(SUMIFS(dbP!$X:$X,dbP!$Q:$Q,$Q526,dbP!$O:$O,Items!$E$17)=0,0,SUMIFS(dbP!$Z:$Z,dbP!$Q:$Q,$Q526,dbP!$O:$O,Items!$E$17)/SUMIFS(dbP!$X:$X,dbP!$Q:$Q,$Q526,dbP!$O:$O,Items!$E$17))</f>
        <v>12928.909952606635</v>
      </c>
      <c r="AE526" s="31">
        <f>IF(OR(AE525=0,AE525=MAX(Items!$AC:$AC)),1,AE525+1)</f>
        <v>2</v>
      </c>
    </row>
    <row r="527" spans="1:31" x14ac:dyDescent="0.3">
      <c r="A527" s="41">
        <f>ROW()</f>
        <v>527</v>
      </c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I527" s="1" t="str">
        <f>IF(OR(U527=0,SUMIFS(Lists!$A:$A,Lists!$I:$I,$U527)=0),0,INDEX(Lists!$H:$H,SUMIFS(Lists!$A:$A,Lists!$I:$I,$U527)))</f>
        <v>Продукт-10</v>
      </c>
      <c r="O527" s="1" t="str">
        <f>IF(OR($AE527=0,SUMIFS(Items!$A:$A,Items!$AC:$AC,$AE527)=0),0,INDEX(Items!U:U,SUMIFS(Items!$A:$A,Items!$AC:$AC,$AE527)))</f>
        <v>Себестоимость продаж</v>
      </c>
      <c r="P527" s="1" t="str">
        <f>IF(OR($AE527=0,SUMIFS(Items!$A:$A,Items!$AC:$AC,$AE527)=0),0,INDEX(Items!V:V,SUMIFS(Items!$A:$A,Items!$AC:$AC,$AE527)))</f>
        <v>Затраты этапа-1 бизнес-процесса</v>
      </c>
      <c r="Q527" s="1" t="str">
        <f>IF(OR($AE527=0,SUMIFS(Items!$A:$A,Items!$AC:$AC,$AE527)=0),0,INDEX(Items!W:W,SUMIFS(Items!$A:$A,Items!$AC:$AC,$AE527)))</f>
        <v>Сырье и материалы-3</v>
      </c>
      <c r="U527" s="1">
        <f t="shared" si="35"/>
        <v>10</v>
      </c>
      <c r="X527" s="3">
        <v>3</v>
      </c>
      <c r="AA527" s="1">
        <f>$X527*IF(SUMIFS(dbP!$X:$X,dbP!$Q:$Q,$Q527,dbP!$O:$O,Items!$E$17)=0,0,SUMIFS(dbP!$Y:$Y,dbP!$Q:$Q,$Q527,dbP!$O:$O,Items!$E$17)/SUMIFS(dbP!$X:$X,dbP!$Q:$Q,$Q527,dbP!$O:$O,Items!$E$17))</f>
        <v>11888.888888888889</v>
      </c>
      <c r="AB527" s="1">
        <f>$X527*IF(SUMIFS(dbP!$X:$X,dbP!$Q:$Q,$Q527,dbP!$O:$O,Items!$E$17)=0,0,SUMIFS(dbP!$Z:$Z,dbP!$Q:$Q,$Q527,dbP!$O:$O,Items!$E$17)/SUMIFS(dbP!$X:$X,dbP!$Q:$Q,$Q527,dbP!$O:$O,Items!$E$17))</f>
        <v>1981.4814814814813</v>
      </c>
      <c r="AE527" s="31">
        <f>IF(OR(AE526=0,AE526=MAX(Items!$AC:$AC)),1,AE526+1)</f>
        <v>3</v>
      </c>
    </row>
    <row r="528" spans="1:31" x14ac:dyDescent="0.3">
      <c r="A528" s="41">
        <f>ROW()</f>
        <v>528</v>
      </c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I528" s="1" t="str">
        <f>IF(OR(U528=0,SUMIFS(Lists!$A:$A,Lists!$I:$I,$U528)=0),0,INDEX(Lists!$H:$H,SUMIFS(Lists!$A:$A,Lists!$I:$I,$U528)))</f>
        <v>Продукт-10</v>
      </c>
      <c r="O528" s="1" t="str">
        <f>IF(OR($AE528=0,SUMIFS(Items!$A:$A,Items!$AC:$AC,$AE528)=0),0,INDEX(Items!U:U,SUMIFS(Items!$A:$A,Items!$AC:$AC,$AE528)))</f>
        <v>Себестоимость продаж</v>
      </c>
      <c r="P528" s="1" t="str">
        <f>IF(OR($AE528=0,SUMIFS(Items!$A:$A,Items!$AC:$AC,$AE528)=0),0,INDEX(Items!V:V,SUMIFS(Items!$A:$A,Items!$AC:$AC,$AE528)))</f>
        <v>Затраты этапа-1 бизнес-процесса</v>
      </c>
      <c r="Q528" s="1" t="str">
        <f>IF(OR($AE528=0,SUMIFS(Items!$A:$A,Items!$AC:$AC,$AE528)=0),0,INDEX(Items!W:W,SUMIFS(Items!$A:$A,Items!$AC:$AC,$AE528)))</f>
        <v>Сырье и материалы-4</v>
      </c>
      <c r="U528" s="1">
        <f t="shared" si="35"/>
        <v>10</v>
      </c>
      <c r="X528" s="3">
        <v>5</v>
      </c>
      <c r="AA528" s="1">
        <f>$X528*IF(SUMIFS(dbP!$X:$X,dbP!$Q:$Q,$Q528,dbP!$O:$O,Items!$E$17)=0,0,SUMIFS(dbP!$Y:$Y,dbP!$Q:$Q,$Q528,dbP!$O:$O,Items!$E$17)/SUMIFS(dbP!$X:$X,dbP!$Q:$Q,$Q528,dbP!$O:$O,Items!$E$17))</f>
        <v>8223.9669421487597</v>
      </c>
      <c r="AB528" s="1">
        <f>$X528*IF(SUMIFS(dbP!$X:$X,dbP!$Q:$Q,$Q528,dbP!$O:$O,Items!$E$17)=0,0,SUMIFS(dbP!$Z:$Z,dbP!$Q:$Q,$Q528,dbP!$O:$O,Items!$E$17)/SUMIFS(dbP!$X:$X,dbP!$Q:$Q,$Q528,dbP!$O:$O,Items!$E$17))</f>
        <v>1370.6611570247935</v>
      </c>
      <c r="AE528" s="31">
        <f>IF(OR(AE527=0,AE527=MAX(Items!$AC:$AC)),1,AE527+1)</f>
        <v>4</v>
      </c>
    </row>
    <row r="529" spans="1:31" x14ac:dyDescent="0.3">
      <c r="A529" s="41">
        <f>ROW()</f>
        <v>529</v>
      </c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I529" s="1" t="str">
        <f>IF(OR(U529=0,SUMIFS(Lists!$A:$A,Lists!$I:$I,$U529)=0),0,INDEX(Lists!$H:$H,SUMIFS(Lists!$A:$A,Lists!$I:$I,$U529)))</f>
        <v>Продукт-10</v>
      </c>
      <c r="O529" s="1" t="str">
        <f>IF(OR($AE529=0,SUMIFS(Items!$A:$A,Items!$AC:$AC,$AE529)=0),0,INDEX(Items!U:U,SUMIFS(Items!$A:$A,Items!$AC:$AC,$AE529)))</f>
        <v>Себестоимость продаж</v>
      </c>
      <c r="P529" s="1" t="str">
        <f>IF(OR($AE529=0,SUMIFS(Items!$A:$A,Items!$AC:$AC,$AE529)=0),0,INDEX(Items!V:V,SUMIFS(Items!$A:$A,Items!$AC:$AC,$AE529)))</f>
        <v>Затраты этапа-1 бизнес-процесса</v>
      </c>
      <c r="Q529" s="1" t="str">
        <f>IF(OR($AE529=0,SUMIFS(Items!$A:$A,Items!$AC:$AC,$AE529)=0),0,INDEX(Items!W:W,SUMIFS(Items!$A:$A,Items!$AC:$AC,$AE529)))</f>
        <v>Сырье и материалы-5</v>
      </c>
      <c r="U529" s="1">
        <f t="shared" si="35"/>
        <v>10</v>
      </c>
      <c r="X529" s="3">
        <v>2</v>
      </c>
      <c r="AA529" s="1">
        <f>$X529*IF(SUMIFS(dbP!$X:$X,dbP!$Q:$Q,$Q529,dbP!$O:$O,Items!$E$17)=0,0,SUMIFS(dbP!$Y:$Y,dbP!$Q:$Q,$Q529,dbP!$O:$O,Items!$E$17)/SUMIFS(dbP!$X:$X,dbP!$Q:$Q,$Q529,dbP!$O:$O,Items!$E$17))</f>
        <v>2312.9292929292928</v>
      </c>
      <c r="AB529" s="1">
        <f>$X529*IF(SUMIFS(dbP!$X:$X,dbP!$Q:$Q,$Q529,dbP!$O:$O,Items!$E$17)=0,0,SUMIFS(dbP!$Z:$Z,dbP!$Q:$Q,$Q529,dbP!$O:$O,Items!$E$17)/SUMIFS(dbP!$X:$X,dbP!$Q:$Q,$Q529,dbP!$O:$O,Items!$E$17))</f>
        <v>385.48821548821553</v>
      </c>
      <c r="AE529" s="31">
        <f>IF(OR(AE528=0,AE528=MAX(Items!$AC:$AC)),1,AE528+1)</f>
        <v>5</v>
      </c>
    </row>
    <row r="530" spans="1:31" x14ac:dyDescent="0.3">
      <c r="A530" s="41">
        <f>ROW()</f>
        <v>530</v>
      </c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I530" s="1" t="str">
        <f>IF(OR(U530=0,SUMIFS(Lists!$A:$A,Lists!$I:$I,$U530)=0),0,INDEX(Lists!$H:$H,SUMIFS(Lists!$A:$A,Lists!$I:$I,$U530)))</f>
        <v>Продукт-10</v>
      </c>
      <c r="O530" s="1" t="str">
        <f>IF(OR($AE530=0,SUMIFS(Items!$A:$A,Items!$AC:$AC,$AE530)=0),0,INDEX(Items!U:U,SUMIFS(Items!$A:$A,Items!$AC:$AC,$AE530)))</f>
        <v>Себестоимость продаж</v>
      </c>
      <c r="P530" s="1" t="str">
        <f>IF(OR($AE530=0,SUMIFS(Items!$A:$A,Items!$AC:$AC,$AE530)=0),0,INDEX(Items!V:V,SUMIFS(Items!$A:$A,Items!$AC:$AC,$AE530)))</f>
        <v>Затраты этапа-1 бизнес-процесса</v>
      </c>
      <c r="Q530" s="1" t="str">
        <f>IF(OR($AE530=0,SUMIFS(Items!$A:$A,Items!$AC:$AC,$AE530)=0),0,INDEX(Items!W:W,SUMIFS(Items!$A:$A,Items!$AC:$AC,$AE530)))</f>
        <v>Сырье и материалы-6</v>
      </c>
      <c r="U530" s="1">
        <f t="shared" si="35"/>
        <v>10</v>
      </c>
      <c r="X530" s="3">
        <v>0</v>
      </c>
      <c r="AA530" s="1">
        <f>$X530*IF(SUMIFS(dbP!$X:$X,dbP!$Q:$Q,$Q530,dbP!$O:$O,Items!$E$17)=0,0,SUMIFS(dbP!$Y:$Y,dbP!$Q:$Q,$Q530,dbP!$O:$O,Items!$E$17)/SUMIFS(dbP!$X:$X,dbP!$Q:$Q,$Q530,dbP!$O:$O,Items!$E$17))</f>
        <v>0</v>
      </c>
      <c r="AB530" s="1">
        <f>$X530*IF(SUMIFS(dbP!$X:$X,dbP!$Q:$Q,$Q530,dbP!$O:$O,Items!$E$17)=0,0,SUMIFS(dbP!$Z:$Z,dbP!$Q:$Q,$Q530,dbP!$O:$O,Items!$E$17)/SUMIFS(dbP!$X:$X,dbP!$Q:$Q,$Q530,dbP!$O:$O,Items!$E$17))</f>
        <v>0</v>
      </c>
      <c r="AE530" s="31">
        <f>IF(OR(AE529=0,AE529=MAX(Items!$AC:$AC)),1,AE529+1)</f>
        <v>6</v>
      </c>
    </row>
    <row r="531" spans="1:31" x14ac:dyDescent="0.3">
      <c r="A531" s="41">
        <f>ROW()</f>
        <v>531</v>
      </c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I531" s="1" t="str">
        <f>IF(OR(U531=0,SUMIFS(Lists!$A:$A,Lists!$I:$I,$U531)=0),0,INDEX(Lists!$H:$H,SUMIFS(Lists!$A:$A,Lists!$I:$I,$U531)))</f>
        <v>Продукт-10</v>
      </c>
      <c r="O531" s="1" t="str">
        <f>IF(OR($AE531=0,SUMIFS(Items!$A:$A,Items!$AC:$AC,$AE531)=0),0,INDEX(Items!U:U,SUMIFS(Items!$A:$A,Items!$AC:$AC,$AE531)))</f>
        <v>Себестоимость продаж</v>
      </c>
      <c r="P531" s="1" t="str">
        <f>IF(OR($AE531=0,SUMIFS(Items!$A:$A,Items!$AC:$AC,$AE531)=0),0,INDEX(Items!V:V,SUMIFS(Items!$A:$A,Items!$AC:$AC,$AE531)))</f>
        <v>Затраты этапа-1 бизнес-процесса</v>
      </c>
      <c r="Q531" s="1" t="str">
        <f>IF(OR($AE531=0,SUMIFS(Items!$A:$A,Items!$AC:$AC,$AE531)=0),0,INDEX(Items!W:W,SUMIFS(Items!$A:$A,Items!$AC:$AC,$AE531)))</f>
        <v>Сырье и материалы-7</v>
      </c>
      <c r="U531" s="1">
        <f t="shared" si="35"/>
        <v>10</v>
      </c>
      <c r="X531" s="3">
        <v>4</v>
      </c>
      <c r="AA531" s="1">
        <f>$X531*IF(SUMIFS(dbP!$X:$X,dbP!$Q:$Q,$Q531,dbP!$O:$O,Items!$E$17)=0,0,SUMIFS(dbP!$Y:$Y,dbP!$Q:$Q,$Q531,dbP!$O:$O,Items!$E$17)/SUMIFS(dbP!$X:$X,dbP!$Q:$Q,$Q531,dbP!$O:$O,Items!$E$17))</f>
        <v>18846.815384615384</v>
      </c>
      <c r="AB531" s="1">
        <f>$X531*IF(SUMIFS(dbP!$X:$X,dbP!$Q:$Q,$Q531,dbP!$O:$O,Items!$E$17)=0,0,SUMIFS(dbP!$Z:$Z,dbP!$Q:$Q,$Q531,dbP!$O:$O,Items!$E$17)/SUMIFS(dbP!$X:$X,dbP!$Q:$Q,$Q531,dbP!$O:$O,Items!$E$17))</f>
        <v>3141.1358974358977</v>
      </c>
      <c r="AE531" s="31">
        <f>IF(OR(AE530=0,AE530=MAX(Items!$AC:$AC)),1,AE530+1)</f>
        <v>7</v>
      </c>
    </row>
    <row r="532" spans="1:31" x14ac:dyDescent="0.3">
      <c r="A532" s="41">
        <f>ROW()</f>
        <v>532</v>
      </c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I532" s="1" t="str">
        <f>IF(OR(U532=0,SUMIFS(Lists!$A:$A,Lists!$I:$I,$U532)=0),0,INDEX(Lists!$H:$H,SUMIFS(Lists!$A:$A,Lists!$I:$I,$U532)))</f>
        <v>Продукт-10</v>
      </c>
      <c r="O532" s="1" t="str">
        <f>IF(OR($AE532=0,SUMIFS(Items!$A:$A,Items!$AC:$AC,$AE532)=0),0,INDEX(Items!U:U,SUMIFS(Items!$A:$A,Items!$AC:$AC,$AE532)))</f>
        <v>Себестоимость продаж</v>
      </c>
      <c r="P532" s="1" t="str">
        <f>IF(OR($AE532=0,SUMIFS(Items!$A:$A,Items!$AC:$AC,$AE532)=0),0,INDEX(Items!V:V,SUMIFS(Items!$A:$A,Items!$AC:$AC,$AE532)))</f>
        <v>Затраты этапа-1 бизнес-процесса</v>
      </c>
      <c r="Q532" s="1" t="str">
        <f>IF(OR($AE532=0,SUMIFS(Items!$A:$A,Items!$AC:$AC,$AE532)=0),0,INDEX(Items!W:W,SUMIFS(Items!$A:$A,Items!$AC:$AC,$AE532)))</f>
        <v>Сырье и материалы-8</v>
      </c>
      <c r="U532" s="1">
        <f t="shared" si="35"/>
        <v>10</v>
      </c>
      <c r="X532" s="3">
        <v>2</v>
      </c>
      <c r="AA532" s="1">
        <f>$X532*IF(SUMIFS(dbP!$X:$X,dbP!$Q:$Q,$Q532,dbP!$O:$O,Items!$E$17)=0,0,SUMIFS(dbP!$Y:$Y,dbP!$Q:$Q,$Q532,dbP!$O:$O,Items!$E$17)/SUMIFS(dbP!$X:$X,dbP!$Q:$Q,$Q532,dbP!$O:$O,Items!$E$17))</f>
        <v>2256.0197821782176</v>
      </c>
      <c r="AB532" s="1">
        <f>$X532*IF(SUMIFS(dbP!$X:$X,dbP!$Q:$Q,$Q532,dbP!$O:$O,Items!$E$17)=0,0,SUMIFS(dbP!$Z:$Z,dbP!$Q:$Q,$Q532,dbP!$O:$O,Items!$E$17)/SUMIFS(dbP!$X:$X,dbP!$Q:$Q,$Q532,dbP!$O:$O,Items!$E$17))</f>
        <v>376.00329702970294</v>
      </c>
      <c r="AE532" s="31">
        <f>IF(OR(AE531=0,AE531=MAX(Items!$AC:$AC)),1,AE531+1)</f>
        <v>8</v>
      </c>
    </row>
    <row r="533" spans="1:31" x14ac:dyDescent="0.3">
      <c r="A533" s="41">
        <f>ROW()</f>
        <v>533</v>
      </c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I533" s="1" t="str">
        <f>IF(OR(U533=0,SUMIFS(Lists!$A:$A,Lists!$I:$I,$U533)=0),0,INDEX(Lists!$H:$H,SUMIFS(Lists!$A:$A,Lists!$I:$I,$U533)))</f>
        <v>Продукт-10</v>
      </c>
      <c r="O533" s="1" t="str">
        <f>IF(OR($AE533=0,SUMIFS(Items!$A:$A,Items!$AC:$AC,$AE533)=0),0,INDEX(Items!U:U,SUMIFS(Items!$A:$A,Items!$AC:$AC,$AE533)))</f>
        <v>Себестоимость продаж</v>
      </c>
      <c r="P533" s="1" t="str">
        <f>IF(OR($AE533=0,SUMIFS(Items!$A:$A,Items!$AC:$AC,$AE533)=0),0,INDEX(Items!V:V,SUMIFS(Items!$A:$A,Items!$AC:$AC,$AE533)))</f>
        <v>Затраты этапа-1 бизнес-процесса</v>
      </c>
      <c r="Q533" s="1" t="str">
        <f>IF(OR($AE533=0,SUMIFS(Items!$A:$A,Items!$AC:$AC,$AE533)=0),0,INDEX(Items!W:W,SUMIFS(Items!$A:$A,Items!$AC:$AC,$AE533)))</f>
        <v>Сырье и материалы-9</v>
      </c>
      <c r="U533" s="1">
        <f t="shared" si="35"/>
        <v>10</v>
      </c>
      <c r="X533" s="3">
        <v>0</v>
      </c>
      <c r="AA533" s="1">
        <f>$X533*IF(SUMIFS(dbP!$X:$X,dbP!$Q:$Q,$Q533,dbP!$O:$O,Items!$E$17)=0,0,SUMIFS(dbP!$Y:$Y,dbP!$Q:$Q,$Q533,dbP!$O:$O,Items!$E$17)/SUMIFS(dbP!$X:$X,dbP!$Q:$Q,$Q533,dbP!$O:$O,Items!$E$17))</f>
        <v>0</v>
      </c>
      <c r="AB533" s="1">
        <f>$X533*IF(SUMIFS(dbP!$X:$X,dbP!$Q:$Q,$Q533,dbP!$O:$O,Items!$E$17)=0,0,SUMIFS(dbP!$Z:$Z,dbP!$Q:$Q,$Q533,dbP!$O:$O,Items!$E$17)/SUMIFS(dbP!$X:$X,dbP!$Q:$Q,$Q533,dbP!$O:$O,Items!$E$17))</f>
        <v>0</v>
      </c>
      <c r="AE533" s="31">
        <f>IF(OR(AE532=0,AE532=MAX(Items!$AC:$AC)),1,AE532+1)</f>
        <v>9</v>
      </c>
    </row>
    <row r="534" spans="1:31" x14ac:dyDescent="0.3">
      <c r="A534" s="41">
        <f>ROW()</f>
        <v>534</v>
      </c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I534" s="1" t="str">
        <f>IF(OR(U534=0,SUMIFS(Lists!$A:$A,Lists!$I:$I,$U534)=0),0,INDEX(Lists!$H:$H,SUMIFS(Lists!$A:$A,Lists!$I:$I,$U534)))</f>
        <v>Продукт-10</v>
      </c>
      <c r="O534" s="1" t="str">
        <f>IF(OR($AE534=0,SUMIFS(Items!$A:$A,Items!$AC:$AC,$AE534)=0),0,INDEX(Items!U:U,SUMIFS(Items!$A:$A,Items!$AC:$AC,$AE534)))</f>
        <v>Себестоимость продаж</v>
      </c>
      <c r="P534" s="1" t="str">
        <f>IF(OR($AE534=0,SUMIFS(Items!$A:$A,Items!$AC:$AC,$AE534)=0),0,INDEX(Items!V:V,SUMIFS(Items!$A:$A,Items!$AC:$AC,$AE534)))</f>
        <v>Затраты этапа-1 бизнес-процесса</v>
      </c>
      <c r="Q534" s="1" t="str">
        <f>IF(OR($AE534=0,SUMIFS(Items!$A:$A,Items!$AC:$AC,$AE534)=0),0,INDEX(Items!W:W,SUMIFS(Items!$A:$A,Items!$AC:$AC,$AE534)))</f>
        <v>Сырье и материалы-10</v>
      </c>
      <c r="U534" s="1">
        <f t="shared" si="35"/>
        <v>10</v>
      </c>
      <c r="X534" s="3">
        <f t="shared" ref="X534:X549" si="36">X523+2</f>
        <v>3</v>
      </c>
      <c r="AA534" s="1">
        <f>$X534*IF(SUMIFS(dbP!$X:$X,dbP!$Q:$Q,$Q534,dbP!$O:$O,Items!$E$17)=0,0,SUMIFS(dbP!$Y:$Y,dbP!$Q:$Q,$Q534,dbP!$O:$O,Items!$E$17)/SUMIFS(dbP!$X:$X,dbP!$Q:$Q,$Q534,dbP!$O:$O,Items!$E$17))</f>
        <v>13800.456105283021</v>
      </c>
      <c r="AB534" s="1">
        <f>$X534*IF(SUMIFS(dbP!$X:$X,dbP!$Q:$Q,$Q534,dbP!$O:$O,Items!$E$17)=0,0,SUMIFS(dbP!$Z:$Z,dbP!$Q:$Q,$Q534,dbP!$O:$O,Items!$E$17)/SUMIFS(dbP!$X:$X,dbP!$Q:$Q,$Q534,dbP!$O:$O,Items!$E$17))</f>
        <v>2300.0760175471701</v>
      </c>
      <c r="AE534" s="31">
        <f>IF(OR(AE533=0,AE533=MAX(Items!$AC:$AC)),1,AE533+1)</f>
        <v>10</v>
      </c>
    </row>
    <row r="535" spans="1:31" x14ac:dyDescent="0.3">
      <c r="A535" s="41">
        <f>ROW()</f>
        <v>535</v>
      </c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I535" s="1" t="str">
        <f>IF(OR(U535=0,SUMIFS(Lists!$A:$A,Lists!$I:$I,$U535)=0),0,INDEX(Lists!$H:$H,SUMIFS(Lists!$A:$A,Lists!$I:$I,$U535)))</f>
        <v>Продукт-10</v>
      </c>
      <c r="O535" s="1" t="str">
        <f>IF(OR($AE535=0,SUMIFS(Items!$A:$A,Items!$AC:$AC,$AE535)=0),0,INDEX(Items!U:U,SUMIFS(Items!$A:$A,Items!$AC:$AC,$AE535)))</f>
        <v>Себестоимость продаж</v>
      </c>
      <c r="P535" s="1" t="str">
        <f>IF(OR($AE535=0,SUMIFS(Items!$A:$A,Items!$AC:$AC,$AE535)=0),0,INDEX(Items!V:V,SUMIFS(Items!$A:$A,Items!$AC:$AC,$AE535)))</f>
        <v>Затраты этапа-1 бизнес-процесса</v>
      </c>
      <c r="Q535" s="1" t="str">
        <f>IF(OR($AE535=0,SUMIFS(Items!$A:$A,Items!$AC:$AC,$AE535)=0),0,INDEX(Items!W:W,SUMIFS(Items!$A:$A,Items!$AC:$AC,$AE535)))</f>
        <v>Сырье и материалы-11</v>
      </c>
      <c r="U535" s="1">
        <f t="shared" si="35"/>
        <v>10</v>
      </c>
      <c r="X535" s="3">
        <f t="shared" si="36"/>
        <v>8</v>
      </c>
      <c r="AA535" s="1">
        <f>$X535*IF(SUMIFS(dbP!$X:$X,dbP!$Q:$Q,$Q535,dbP!$O:$O,Items!$E$17)=0,0,SUMIFS(dbP!$Y:$Y,dbP!$Q:$Q,$Q535,dbP!$O:$O,Items!$E$17)/SUMIFS(dbP!$X:$X,dbP!$Q:$Q,$Q535,dbP!$O:$O,Items!$E$17))</f>
        <v>48784.408024347831</v>
      </c>
      <c r="AB535" s="1">
        <f>$X535*IF(SUMIFS(dbP!$X:$X,dbP!$Q:$Q,$Q535,dbP!$O:$O,Items!$E$17)=0,0,SUMIFS(dbP!$Z:$Z,dbP!$Q:$Q,$Q535,dbP!$O:$O,Items!$E$17)/SUMIFS(dbP!$X:$X,dbP!$Q:$Q,$Q535,dbP!$O:$O,Items!$E$17))</f>
        <v>8130.7346707246388</v>
      </c>
      <c r="AE535" s="31">
        <f>IF(OR(AE534=0,AE534=MAX(Items!$AC:$AC)),1,AE534+1)</f>
        <v>11</v>
      </c>
    </row>
    <row r="536" spans="1:31" x14ac:dyDescent="0.3">
      <c r="A536" s="41">
        <f>ROW()</f>
        <v>536</v>
      </c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I536" s="1" t="str">
        <f>IF(OR(U536=0,SUMIFS(Lists!$A:$A,Lists!$I:$I,$U536)=0),0,INDEX(Lists!$H:$H,SUMIFS(Lists!$A:$A,Lists!$I:$I,$U536)))</f>
        <v>Продукт-10</v>
      </c>
      <c r="O536" s="1" t="str">
        <f>IF(OR($AE536=0,SUMIFS(Items!$A:$A,Items!$AC:$AC,$AE536)=0),0,INDEX(Items!U:U,SUMIFS(Items!$A:$A,Items!$AC:$AC,$AE536)))</f>
        <v>Себестоимость продаж</v>
      </c>
      <c r="P536" s="1" t="str">
        <f>IF(OR($AE536=0,SUMIFS(Items!$A:$A,Items!$AC:$AC,$AE536)=0),0,INDEX(Items!V:V,SUMIFS(Items!$A:$A,Items!$AC:$AC,$AE536)))</f>
        <v>Затраты этапа-2 бизнес-процесса</v>
      </c>
      <c r="Q536" s="1" t="str">
        <f>IF(OR($AE536=0,SUMIFS(Items!$A:$A,Items!$AC:$AC,$AE536)=0),0,INDEX(Items!W:W,SUMIFS(Items!$A:$A,Items!$AC:$AC,$AE536)))</f>
        <v>Производственные затраты-1</v>
      </c>
      <c r="U536" s="1">
        <f t="shared" si="35"/>
        <v>10</v>
      </c>
      <c r="X536" s="3">
        <f t="shared" si="36"/>
        <v>4</v>
      </c>
      <c r="AA536" s="1">
        <f>$X536*IF(SUMIFS(dbP!$X:$X,dbP!$Q:$Q,$Q536,dbP!$O:$O,Items!$E$17)=0,0,SUMIFS(dbP!$Y:$Y,dbP!$Q:$Q,$Q536,dbP!$O:$O,Items!$E$17)/SUMIFS(dbP!$X:$X,dbP!$Q:$Q,$Q536,dbP!$O:$O,Items!$E$17))</f>
        <v>3582.0895522388059</v>
      </c>
      <c r="AB536" s="1">
        <f>$X536*IF(SUMIFS(dbP!$X:$X,dbP!$Q:$Q,$Q536,dbP!$O:$O,Items!$E$17)=0,0,SUMIFS(dbP!$Z:$Z,dbP!$Q:$Q,$Q536,dbP!$O:$O,Items!$E$17)/SUMIFS(dbP!$X:$X,dbP!$Q:$Q,$Q536,dbP!$O:$O,Items!$E$17))</f>
        <v>597.01492537313436</v>
      </c>
      <c r="AE536" s="31">
        <f>IF(OR(AE535=0,AE535=MAX(Items!$AC:$AC)),1,AE535+1)</f>
        <v>12</v>
      </c>
    </row>
    <row r="537" spans="1:31" x14ac:dyDescent="0.3">
      <c r="A537" s="41">
        <f>ROW()</f>
        <v>537</v>
      </c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I537" s="1" t="str">
        <f>IF(OR(U537=0,SUMIFS(Lists!$A:$A,Lists!$I:$I,$U537)=0),0,INDEX(Lists!$H:$H,SUMIFS(Lists!$A:$A,Lists!$I:$I,$U537)))</f>
        <v>Продукт-10</v>
      </c>
      <c r="O537" s="1" t="str">
        <f>IF(OR($AE537=0,SUMIFS(Items!$A:$A,Items!$AC:$AC,$AE537)=0),0,INDEX(Items!U:U,SUMIFS(Items!$A:$A,Items!$AC:$AC,$AE537)))</f>
        <v>Себестоимость продаж</v>
      </c>
      <c r="P537" s="1" t="str">
        <f>IF(OR($AE537=0,SUMIFS(Items!$A:$A,Items!$AC:$AC,$AE537)=0),0,INDEX(Items!V:V,SUMIFS(Items!$A:$A,Items!$AC:$AC,$AE537)))</f>
        <v>Затраты этапа-2 бизнес-процесса</v>
      </c>
      <c r="Q537" s="1" t="str">
        <f>IF(OR($AE537=0,SUMIFS(Items!$A:$A,Items!$AC:$AC,$AE537)=0),0,INDEX(Items!W:W,SUMIFS(Items!$A:$A,Items!$AC:$AC,$AE537)))</f>
        <v>Производственные затраты-2</v>
      </c>
      <c r="U537" s="1">
        <f t="shared" si="35"/>
        <v>10</v>
      </c>
      <c r="X537" s="3">
        <f t="shared" si="36"/>
        <v>90</v>
      </c>
      <c r="AA537" s="1">
        <f>$X537*IF(SUMIFS(dbP!$X:$X,dbP!$Q:$Q,$Q537,dbP!$O:$O,Items!$E$17)=0,0,SUMIFS(dbP!$Y:$Y,dbP!$Q:$Q,$Q537,dbP!$O:$O,Items!$E$17)/SUMIFS(dbP!$X:$X,dbP!$Q:$Q,$Q537,dbP!$O:$O,Items!$E$17))</f>
        <v>73333.333333333328</v>
      </c>
      <c r="AB537" s="1">
        <f>$X537*IF(SUMIFS(dbP!$X:$X,dbP!$Q:$Q,$Q537,dbP!$O:$O,Items!$E$17)=0,0,SUMIFS(dbP!$Z:$Z,dbP!$Q:$Q,$Q537,dbP!$O:$O,Items!$E$17)/SUMIFS(dbP!$X:$X,dbP!$Q:$Q,$Q537,dbP!$O:$O,Items!$E$17))</f>
        <v>12222.222222222221</v>
      </c>
      <c r="AE537" s="31">
        <f>IF(OR(AE536=0,AE536=MAX(Items!$AC:$AC)),1,AE536+1)</f>
        <v>13</v>
      </c>
    </row>
    <row r="538" spans="1:31" x14ac:dyDescent="0.3">
      <c r="A538" s="41">
        <f>ROW()</f>
        <v>538</v>
      </c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I538" s="1" t="str">
        <f>IF(OR(U538=0,SUMIFS(Lists!$A:$A,Lists!$I:$I,$U538)=0),0,INDEX(Lists!$H:$H,SUMIFS(Lists!$A:$A,Lists!$I:$I,$U538)))</f>
        <v>Продукт-10</v>
      </c>
      <c r="O538" s="1" t="str">
        <f>IF(OR($AE538=0,SUMIFS(Items!$A:$A,Items!$AC:$AC,$AE538)=0),0,INDEX(Items!U:U,SUMIFS(Items!$A:$A,Items!$AC:$AC,$AE538)))</f>
        <v>Себестоимость продаж</v>
      </c>
      <c r="P538" s="1" t="str">
        <f>IF(OR($AE538=0,SUMIFS(Items!$A:$A,Items!$AC:$AC,$AE538)=0),0,INDEX(Items!V:V,SUMIFS(Items!$A:$A,Items!$AC:$AC,$AE538)))</f>
        <v>Затраты этапа-2 бизнес-процесса</v>
      </c>
      <c r="Q538" s="1" t="str">
        <f>IF(OR($AE538=0,SUMIFS(Items!$A:$A,Items!$AC:$AC,$AE538)=0),0,INDEX(Items!W:W,SUMIFS(Items!$A:$A,Items!$AC:$AC,$AE538)))</f>
        <v>Производственные затраты-3</v>
      </c>
      <c r="U538" s="1">
        <f t="shared" si="35"/>
        <v>10</v>
      </c>
      <c r="X538" s="3">
        <f t="shared" si="36"/>
        <v>5</v>
      </c>
      <c r="AA538" s="1">
        <f>$X538*IF(SUMIFS(dbP!$X:$X,dbP!$Q:$Q,$Q538,dbP!$O:$O,Items!$E$17)=0,0,SUMIFS(dbP!$Y:$Y,dbP!$Q:$Q,$Q538,dbP!$O:$O,Items!$E$17)/SUMIFS(dbP!$X:$X,dbP!$Q:$Q,$Q538,dbP!$O:$O,Items!$E$17))</f>
        <v>15747.169811320755</v>
      </c>
      <c r="AB538" s="1">
        <f>$X538*IF(SUMIFS(dbP!$X:$X,dbP!$Q:$Q,$Q538,dbP!$O:$O,Items!$E$17)=0,0,SUMIFS(dbP!$Z:$Z,dbP!$Q:$Q,$Q538,dbP!$O:$O,Items!$E$17)/SUMIFS(dbP!$X:$X,dbP!$Q:$Q,$Q538,dbP!$O:$O,Items!$E$17))</f>
        <v>2624.5283018867922</v>
      </c>
      <c r="AE538" s="31">
        <f>IF(OR(AE537=0,AE537=MAX(Items!$AC:$AC)),1,AE537+1)</f>
        <v>14</v>
      </c>
    </row>
    <row r="539" spans="1:31" x14ac:dyDescent="0.3">
      <c r="A539" s="41">
        <f>ROW()</f>
        <v>539</v>
      </c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I539" s="1" t="str">
        <f>IF(OR(U539=0,SUMIFS(Lists!$A:$A,Lists!$I:$I,$U539)=0),0,INDEX(Lists!$H:$H,SUMIFS(Lists!$A:$A,Lists!$I:$I,$U539)))</f>
        <v>Продукт-10</v>
      </c>
      <c r="O539" s="1" t="str">
        <f>IF(OR($AE539=0,SUMIFS(Items!$A:$A,Items!$AC:$AC,$AE539)=0),0,INDEX(Items!U:U,SUMIFS(Items!$A:$A,Items!$AC:$AC,$AE539)))</f>
        <v>Себестоимость продаж</v>
      </c>
      <c r="P539" s="1" t="str">
        <f>IF(OR($AE539=0,SUMIFS(Items!$A:$A,Items!$AC:$AC,$AE539)=0),0,INDEX(Items!V:V,SUMIFS(Items!$A:$A,Items!$AC:$AC,$AE539)))</f>
        <v>Затраты этапа-2 бизнес-процесса</v>
      </c>
      <c r="Q539" s="1" t="str">
        <f>IF(OR($AE539=0,SUMIFS(Items!$A:$A,Items!$AC:$AC,$AE539)=0),0,INDEX(Items!W:W,SUMIFS(Items!$A:$A,Items!$AC:$AC,$AE539)))</f>
        <v>Производственные затраты-4</v>
      </c>
      <c r="U539" s="1">
        <f t="shared" si="35"/>
        <v>10</v>
      </c>
      <c r="X539" s="3">
        <f t="shared" si="36"/>
        <v>7</v>
      </c>
      <c r="AA539" s="1">
        <f>$X539*IF(SUMIFS(dbP!$X:$X,dbP!$Q:$Q,$Q539,dbP!$O:$O,Items!$E$17)=0,0,SUMIFS(dbP!$Y:$Y,dbP!$Q:$Q,$Q539,dbP!$O:$O,Items!$E$17)/SUMIFS(dbP!$X:$X,dbP!$Q:$Q,$Q539,dbP!$O:$O,Items!$E$17))</f>
        <v>14279.684999999999</v>
      </c>
      <c r="AB539" s="1">
        <f>$X539*IF(SUMIFS(dbP!$X:$X,dbP!$Q:$Q,$Q539,dbP!$O:$O,Items!$E$17)=0,0,SUMIFS(dbP!$Z:$Z,dbP!$Q:$Q,$Q539,dbP!$O:$O,Items!$E$17)/SUMIFS(dbP!$X:$X,dbP!$Q:$Q,$Q539,dbP!$O:$O,Items!$E$17))</f>
        <v>2379.9475000000002</v>
      </c>
      <c r="AE539" s="31">
        <f>IF(OR(AE538=0,AE538=MAX(Items!$AC:$AC)),1,AE538+1)</f>
        <v>15</v>
      </c>
    </row>
    <row r="540" spans="1:31" x14ac:dyDescent="0.3">
      <c r="A540" s="41">
        <f>ROW()</f>
        <v>540</v>
      </c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I540" s="1" t="str">
        <f>IF(OR(U540=0,SUMIFS(Lists!$A:$A,Lists!$I:$I,$U540)=0),0,INDEX(Lists!$H:$H,SUMIFS(Lists!$A:$A,Lists!$I:$I,$U540)))</f>
        <v>Продукт-10</v>
      </c>
      <c r="O540" s="1" t="str">
        <f>IF(OR($AE540=0,SUMIFS(Items!$A:$A,Items!$AC:$AC,$AE540)=0),0,INDEX(Items!U:U,SUMIFS(Items!$A:$A,Items!$AC:$AC,$AE540)))</f>
        <v>Себестоимость продаж</v>
      </c>
      <c r="P540" s="1" t="str">
        <f>IF(OR($AE540=0,SUMIFS(Items!$A:$A,Items!$AC:$AC,$AE540)=0),0,INDEX(Items!V:V,SUMIFS(Items!$A:$A,Items!$AC:$AC,$AE540)))</f>
        <v>Затраты этапа-2 бизнес-процесса</v>
      </c>
      <c r="Q540" s="1" t="str">
        <f>IF(OR($AE540=0,SUMIFS(Items!$A:$A,Items!$AC:$AC,$AE540)=0),0,INDEX(Items!W:W,SUMIFS(Items!$A:$A,Items!$AC:$AC,$AE540)))</f>
        <v>Производственные затраты-5</v>
      </c>
      <c r="U540" s="1">
        <f t="shared" si="35"/>
        <v>10</v>
      </c>
      <c r="X540" s="3">
        <f t="shared" si="36"/>
        <v>4</v>
      </c>
      <c r="AA540" s="1">
        <f>$X540*IF(SUMIFS(dbP!$X:$X,dbP!$Q:$Q,$Q540,dbP!$O:$O,Items!$E$17)=0,0,SUMIFS(dbP!$Y:$Y,dbP!$Q:$Q,$Q540,dbP!$O:$O,Items!$E$17)/SUMIFS(dbP!$X:$X,dbP!$Q:$Q,$Q540,dbP!$O:$O,Items!$E$17))</f>
        <v>4158.8059701492539</v>
      </c>
      <c r="AB540" s="1">
        <f>$X540*IF(SUMIFS(dbP!$X:$X,dbP!$Q:$Q,$Q540,dbP!$O:$O,Items!$E$17)=0,0,SUMIFS(dbP!$Z:$Z,dbP!$Q:$Q,$Q540,dbP!$O:$O,Items!$E$17)/SUMIFS(dbP!$X:$X,dbP!$Q:$Q,$Q540,dbP!$O:$O,Items!$E$17))</f>
        <v>693.1343283582089</v>
      </c>
      <c r="AE540" s="31">
        <f>IF(OR(AE539=0,AE539=MAX(Items!$AC:$AC)),1,AE539+1)</f>
        <v>16</v>
      </c>
    </row>
    <row r="541" spans="1:31" x14ac:dyDescent="0.3">
      <c r="A541" s="41">
        <f>ROW()</f>
        <v>541</v>
      </c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I541" s="1" t="str">
        <f>IF(OR(U541=0,SUMIFS(Lists!$A:$A,Lists!$I:$I,$U541)=0),0,INDEX(Lists!$H:$H,SUMIFS(Lists!$A:$A,Lists!$I:$I,$U541)))</f>
        <v>Продукт-10</v>
      </c>
      <c r="O541" s="1" t="str">
        <f>IF(OR($AE541=0,SUMIFS(Items!$A:$A,Items!$AC:$AC,$AE541)=0),0,INDEX(Items!U:U,SUMIFS(Items!$A:$A,Items!$AC:$AC,$AE541)))</f>
        <v>Себестоимость продаж</v>
      </c>
      <c r="P541" s="1" t="str">
        <f>IF(OR($AE541=0,SUMIFS(Items!$A:$A,Items!$AC:$AC,$AE541)=0),0,INDEX(Items!V:V,SUMIFS(Items!$A:$A,Items!$AC:$AC,$AE541)))</f>
        <v>Затраты этапа-2 бизнес-процесса</v>
      </c>
      <c r="Q541" s="1" t="str">
        <f>IF(OR($AE541=0,SUMIFS(Items!$A:$A,Items!$AC:$AC,$AE541)=0),0,INDEX(Items!W:W,SUMIFS(Items!$A:$A,Items!$AC:$AC,$AE541)))</f>
        <v>Производственные затраты-6</v>
      </c>
      <c r="U541" s="1">
        <f t="shared" si="35"/>
        <v>10</v>
      </c>
      <c r="X541" s="3">
        <f t="shared" si="36"/>
        <v>2</v>
      </c>
      <c r="AA541" s="1">
        <f>$X541*IF(SUMIFS(dbP!$X:$X,dbP!$Q:$Q,$Q541,dbP!$O:$O,Items!$E$17)=0,0,SUMIFS(dbP!$Y:$Y,dbP!$Q:$Q,$Q541,dbP!$O:$O,Items!$E$17)/SUMIFS(dbP!$X:$X,dbP!$Q:$Q,$Q541,dbP!$O:$O,Items!$E$17))</f>
        <v>7958.8784313725491</v>
      </c>
      <c r="AB541" s="1">
        <f>$X541*IF(SUMIFS(dbP!$X:$X,dbP!$Q:$Q,$Q541,dbP!$O:$O,Items!$E$17)=0,0,SUMIFS(dbP!$Z:$Z,dbP!$Q:$Q,$Q541,dbP!$O:$O,Items!$E$17)/SUMIFS(dbP!$X:$X,dbP!$Q:$Q,$Q541,dbP!$O:$O,Items!$E$17))</f>
        <v>1326.4797385620914</v>
      </c>
      <c r="AE541" s="31">
        <f>IF(OR(AE540=0,AE540=MAX(Items!$AC:$AC)),1,AE540+1)</f>
        <v>17</v>
      </c>
    </row>
    <row r="542" spans="1:31" x14ac:dyDescent="0.3">
      <c r="A542" s="41">
        <f>ROW()</f>
        <v>542</v>
      </c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I542" s="1" t="str">
        <f>IF(OR(U542=0,SUMIFS(Lists!$A:$A,Lists!$I:$I,$U542)=0),0,INDEX(Lists!$H:$H,SUMIFS(Lists!$A:$A,Lists!$I:$I,$U542)))</f>
        <v>Продукт-10</v>
      </c>
      <c r="O542" s="1" t="str">
        <f>IF(OR($AE542=0,SUMIFS(Items!$A:$A,Items!$AC:$AC,$AE542)=0),0,INDEX(Items!U:U,SUMIFS(Items!$A:$A,Items!$AC:$AC,$AE542)))</f>
        <v>Себестоимость продаж</v>
      </c>
      <c r="P542" s="1" t="str">
        <f>IF(OR($AE542=0,SUMIFS(Items!$A:$A,Items!$AC:$AC,$AE542)=0),0,INDEX(Items!V:V,SUMIFS(Items!$A:$A,Items!$AC:$AC,$AE542)))</f>
        <v>Затраты этапа-2 бизнес-процесса</v>
      </c>
      <c r="Q542" s="1" t="str">
        <f>IF(OR($AE542=0,SUMIFS(Items!$A:$A,Items!$AC:$AC,$AE542)=0),0,INDEX(Items!W:W,SUMIFS(Items!$A:$A,Items!$AC:$AC,$AE542)))</f>
        <v>Производственные затраты-7</v>
      </c>
      <c r="U542" s="1">
        <f t="shared" si="35"/>
        <v>10</v>
      </c>
      <c r="X542" s="3">
        <f t="shared" si="36"/>
        <v>6</v>
      </c>
      <c r="AA542" s="1">
        <f>$X542*IF(SUMIFS(dbP!$X:$X,dbP!$Q:$Q,$Q542,dbP!$O:$O,Items!$E$17)=0,0,SUMIFS(dbP!$Y:$Y,dbP!$Q:$Q,$Q542,dbP!$O:$O,Items!$E$17)/SUMIFS(dbP!$X:$X,dbP!$Q:$Q,$Q542,dbP!$O:$O,Items!$E$17))</f>
        <v>22483.142117647061</v>
      </c>
      <c r="AB542" s="1">
        <f>$X542*IF(SUMIFS(dbP!$X:$X,dbP!$Q:$Q,$Q542,dbP!$O:$O,Items!$E$17)=0,0,SUMIFS(dbP!$Z:$Z,dbP!$Q:$Q,$Q542,dbP!$O:$O,Items!$E$17)/SUMIFS(dbP!$X:$X,dbP!$Q:$Q,$Q542,dbP!$O:$O,Items!$E$17))</f>
        <v>3747.1903529411775</v>
      </c>
      <c r="AE542" s="31">
        <f>IF(OR(AE541=0,AE541=MAX(Items!$AC:$AC)),1,AE541+1)</f>
        <v>18</v>
      </c>
    </row>
    <row r="543" spans="1:31" x14ac:dyDescent="0.3">
      <c r="A543" s="41">
        <f>ROW()</f>
        <v>543</v>
      </c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I543" s="1" t="str">
        <f>IF(OR(U543=0,SUMIFS(Lists!$A:$A,Lists!$I:$I,$U543)=0),0,INDEX(Lists!$H:$H,SUMIFS(Lists!$A:$A,Lists!$I:$I,$U543)))</f>
        <v>Продукт-10</v>
      </c>
      <c r="O543" s="1" t="str">
        <f>IF(OR($AE543=0,SUMIFS(Items!$A:$A,Items!$AC:$AC,$AE543)=0),0,INDEX(Items!U:U,SUMIFS(Items!$A:$A,Items!$AC:$AC,$AE543)))</f>
        <v>Себестоимость продаж</v>
      </c>
      <c r="P543" s="1" t="str">
        <f>IF(OR($AE543=0,SUMIFS(Items!$A:$A,Items!$AC:$AC,$AE543)=0),0,INDEX(Items!V:V,SUMIFS(Items!$A:$A,Items!$AC:$AC,$AE543)))</f>
        <v>Затраты этапа-2 бизнес-процесса</v>
      </c>
      <c r="Q543" s="1" t="str">
        <f>IF(OR($AE543=0,SUMIFS(Items!$A:$A,Items!$AC:$AC,$AE543)=0),0,INDEX(Items!W:W,SUMIFS(Items!$A:$A,Items!$AC:$AC,$AE543)))</f>
        <v>Производственные затраты-8</v>
      </c>
      <c r="U543" s="1">
        <f t="shared" si="35"/>
        <v>10</v>
      </c>
      <c r="X543" s="3">
        <f t="shared" si="36"/>
        <v>4</v>
      </c>
      <c r="AA543" s="1">
        <f>$X543*IF(SUMIFS(dbP!$X:$X,dbP!$Q:$Q,$Q543,dbP!$O:$O,Items!$E$17)=0,0,SUMIFS(dbP!$Y:$Y,dbP!$Q:$Q,$Q543,dbP!$O:$O,Items!$E$17)/SUMIFS(dbP!$X:$X,dbP!$Q:$Q,$Q543,dbP!$O:$O,Items!$E$17))</f>
        <v>5577.4196525373127</v>
      </c>
      <c r="AB543" s="1">
        <f>$X543*IF(SUMIFS(dbP!$X:$X,dbP!$Q:$Q,$Q543,dbP!$O:$O,Items!$E$17)=0,0,SUMIFS(dbP!$Z:$Z,dbP!$Q:$Q,$Q543,dbP!$O:$O,Items!$E$17)/SUMIFS(dbP!$X:$X,dbP!$Q:$Q,$Q543,dbP!$O:$O,Items!$E$17))</f>
        <v>929.56994208955223</v>
      </c>
      <c r="AE543" s="31">
        <f>IF(OR(AE542=0,AE542=MAX(Items!$AC:$AC)),1,AE542+1)</f>
        <v>19</v>
      </c>
    </row>
    <row r="544" spans="1:31" x14ac:dyDescent="0.3">
      <c r="A544" s="41">
        <f>ROW()</f>
        <v>544</v>
      </c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I544" s="1" t="str">
        <f>IF(OR(U544=0,SUMIFS(Lists!$A:$A,Lists!$I:$I,$U544)=0),0,INDEX(Lists!$H:$H,SUMIFS(Lists!$A:$A,Lists!$I:$I,$U544)))</f>
        <v>Продукт-10</v>
      </c>
      <c r="O544" s="1" t="str">
        <f>IF(OR($AE544=0,SUMIFS(Items!$A:$A,Items!$AC:$AC,$AE544)=0),0,INDEX(Items!U:U,SUMIFS(Items!$A:$A,Items!$AC:$AC,$AE544)))</f>
        <v>Себестоимость продаж</v>
      </c>
      <c r="P544" s="1" t="str">
        <f>IF(OR($AE544=0,SUMIFS(Items!$A:$A,Items!$AC:$AC,$AE544)=0),0,INDEX(Items!V:V,SUMIFS(Items!$A:$A,Items!$AC:$AC,$AE544)))</f>
        <v>Затраты этапа-2 бизнес-процесса</v>
      </c>
      <c r="Q544" s="1" t="str">
        <f>IF(OR($AE544=0,SUMIFS(Items!$A:$A,Items!$AC:$AC,$AE544)=0),0,INDEX(Items!W:W,SUMIFS(Items!$A:$A,Items!$AC:$AC,$AE544)))</f>
        <v>Производственные затраты-9</v>
      </c>
      <c r="U544" s="1">
        <f t="shared" si="35"/>
        <v>10</v>
      </c>
      <c r="X544" s="3">
        <f t="shared" si="36"/>
        <v>2</v>
      </c>
      <c r="AA544" s="1">
        <f>$X544*IF(SUMIFS(dbP!$X:$X,dbP!$Q:$Q,$Q544,dbP!$O:$O,Items!$E$17)=0,0,SUMIFS(dbP!$Y:$Y,dbP!$Q:$Q,$Q544,dbP!$O:$O,Items!$E$17)/SUMIFS(dbP!$X:$X,dbP!$Q:$Q,$Q544,dbP!$O:$O,Items!$E$17))</f>
        <v>2339.7024347826086</v>
      </c>
      <c r="AB544" s="1">
        <f>$X544*IF(SUMIFS(dbP!$X:$X,dbP!$Q:$Q,$Q544,dbP!$O:$O,Items!$E$17)=0,0,SUMIFS(dbP!$Z:$Z,dbP!$Q:$Q,$Q544,dbP!$O:$O,Items!$E$17)/SUMIFS(dbP!$X:$X,dbP!$Q:$Q,$Q544,dbP!$O:$O,Items!$E$17))</f>
        <v>389.95040579710144</v>
      </c>
      <c r="AE544" s="31">
        <f>IF(OR(AE543=0,AE543=MAX(Items!$AC:$AC)),1,AE543+1)</f>
        <v>20</v>
      </c>
    </row>
    <row r="545" spans="1:31" x14ac:dyDescent="0.3">
      <c r="A545" s="41">
        <f>ROW()</f>
        <v>545</v>
      </c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I545" s="1" t="str">
        <f>IF(OR(U545=0,SUMIFS(Lists!$A:$A,Lists!$I:$I,$U545)=0),0,INDEX(Lists!$H:$H,SUMIFS(Lists!$A:$A,Lists!$I:$I,$U545)))</f>
        <v>Продукт-10</v>
      </c>
      <c r="O545" s="1" t="str">
        <f>IF(OR($AE545=0,SUMIFS(Items!$A:$A,Items!$AC:$AC,$AE545)=0),0,INDEX(Items!U:U,SUMIFS(Items!$A:$A,Items!$AC:$AC,$AE545)))</f>
        <v>Себестоимость продаж</v>
      </c>
      <c r="P545" s="1" t="str">
        <f>IF(OR($AE545=0,SUMIFS(Items!$A:$A,Items!$AC:$AC,$AE545)=0),0,INDEX(Items!V:V,SUMIFS(Items!$A:$A,Items!$AC:$AC,$AE545)))</f>
        <v>Затраты этапа-2 бизнес-процесса</v>
      </c>
      <c r="Q545" s="1" t="str">
        <f>IF(OR($AE545=0,SUMIFS(Items!$A:$A,Items!$AC:$AC,$AE545)=0),0,INDEX(Items!W:W,SUMIFS(Items!$A:$A,Items!$AC:$AC,$AE545)))</f>
        <v>Производственные затраты-10</v>
      </c>
      <c r="U545" s="1">
        <f t="shared" si="35"/>
        <v>10</v>
      </c>
      <c r="X545" s="3">
        <f t="shared" si="36"/>
        <v>5</v>
      </c>
      <c r="AA545" s="1">
        <f>$X545*IF(SUMIFS(dbP!$X:$X,dbP!$Q:$Q,$Q545,dbP!$O:$O,Items!$E$17)=0,0,SUMIFS(dbP!$Y:$Y,dbP!$Q:$Q,$Q545,dbP!$O:$O,Items!$E$17)/SUMIFS(dbP!$X:$X,dbP!$Q:$Q,$Q545,dbP!$O:$O,Items!$E$17))</f>
        <v>20509.478759649122</v>
      </c>
      <c r="AB545" s="1">
        <f>$X545*IF(SUMIFS(dbP!$X:$X,dbP!$Q:$Q,$Q545,dbP!$O:$O,Items!$E$17)=0,0,SUMIFS(dbP!$Z:$Z,dbP!$Q:$Q,$Q545,dbP!$O:$O,Items!$E$17)/SUMIFS(dbP!$X:$X,dbP!$Q:$Q,$Q545,dbP!$O:$O,Items!$E$17))</f>
        <v>3418.2464599415207</v>
      </c>
      <c r="AE545" s="31">
        <f>IF(OR(AE544=0,AE544=MAX(Items!$AC:$AC)),1,AE544+1)</f>
        <v>21</v>
      </c>
    </row>
    <row r="546" spans="1:31" x14ac:dyDescent="0.3">
      <c r="A546" s="41">
        <f>ROW()</f>
        <v>546</v>
      </c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I546" s="1" t="str">
        <f>IF(OR(U546=0,SUMIFS(Lists!$A:$A,Lists!$I:$I,$U546)=0),0,INDEX(Lists!$H:$H,SUMIFS(Lists!$A:$A,Lists!$I:$I,$U546)))</f>
        <v>Продукт-10</v>
      </c>
      <c r="O546" s="1" t="str">
        <f>IF(OR($AE546=0,SUMIFS(Items!$A:$A,Items!$AC:$AC,$AE546)=0),0,INDEX(Items!U:U,SUMIFS(Items!$A:$A,Items!$AC:$AC,$AE546)))</f>
        <v>Себестоимость продаж</v>
      </c>
      <c r="P546" s="1" t="str">
        <f>IF(OR($AE546=0,SUMIFS(Items!$A:$A,Items!$AC:$AC,$AE546)=0),0,INDEX(Items!V:V,SUMIFS(Items!$A:$A,Items!$AC:$AC,$AE546)))</f>
        <v>Затраты этапа-3 бизнес-процесса</v>
      </c>
      <c r="Q546" s="1" t="str">
        <f>IF(OR($AE546=0,SUMIFS(Items!$A:$A,Items!$AC:$AC,$AE546)=0),0,INDEX(Items!W:W,SUMIFS(Items!$A:$A,Items!$AC:$AC,$AE546)))</f>
        <v>Производственные затраты-11</v>
      </c>
      <c r="U546" s="1">
        <f t="shared" si="35"/>
        <v>10</v>
      </c>
      <c r="X546" s="3">
        <f t="shared" si="36"/>
        <v>10</v>
      </c>
      <c r="AA546" s="1">
        <f>$X546*IF(SUMIFS(dbP!$X:$X,dbP!$Q:$Q,$Q546,dbP!$O:$O,Items!$E$17)=0,0,SUMIFS(dbP!$Y:$Y,dbP!$Q:$Q,$Q546,dbP!$O:$O,Items!$E$17)/SUMIFS(dbP!$X:$X,dbP!$Q:$Q,$Q546,dbP!$O:$O,Items!$E$17))</f>
        <v>50883.272090511637</v>
      </c>
      <c r="AB546" s="1">
        <f>$X546*IF(SUMIFS(dbP!$X:$X,dbP!$Q:$Q,$Q546,dbP!$O:$O,Items!$E$17)=0,0,SUMIFS(dbP!$Z:$Z,dbP!$Q:$Q,$Q546,dbP!$O:$O,Items!$E$17)/SUMIFS(dbP!$X:$X,dbP!$Q:$Q,$Q546,dbP!$O:$O,Items!$E$17))</f>
        <v>8480.5453484186055</v>
      </c>
      <c r="AE546" s="31">
        <f>IF(OR(AE545=0,AE545=MAX(Items!$AC:$AC)),1,AE545+1)</f>
        <v>22</v>
      </c>
    </row>
    <row r="547" spans="1:31" x14ac:dyDescent="0.3">
      <c r="A547" s="41">
        <f>ROW()</f>
        <v>547</v>
      </c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I547" s="1" t="str">
        <f>IF(OR(U547=0,SUMIFS(Lists!$A:$A,Lists!$I:$I,$U547)=0),0,INDEX(Lists!$H:$H,SUMIFS(Lists!$A:$A,Lists!$I:$I,$U547)))</f>
        <v>Продукт-10</v>
      </c>
      <c r="O547" s="1" t="str">
        <f>IF(OR($AE547=0,SUMIFS(Items!$A:$A,Items!$AC:$AC,$AE547)=0),0,INDEX(Items!U:U,SUMIFS(Items!$A:$A,Items!$AC:$AC,$AE547)))</f>
        <v>Себестоимость продаж</v>
      </c>
      <c r="P547" s="1" t="str">
        <f>IF(OR($AE547=0,SUMIFS(Items!$A:$A,Items!$AC:$AC,$AE547)=0),0,INDEX(Items!V:V,SUMIFS(Items!$A:$A,Items!$AC:$AC,$AE547)))</f>
        <v>Затраты этапа-3 бизнес-процесса</v>
      </c>
      <c r="Q547" s="1" t="str">
        <f>IF(OR($AE547=0,SUMIFS(Items!$A:$A,Items!$AC:$AC,$AE547)=0),0,INDEX(Items!W:W,SUMIFS(Items!$A:$A,Items!$AC:$AC,$AE547)))</f>
        <v>Производственные затраты-12</v>
      </c>
      <c r="U547" s="1">
        <f t="shared" si="35"/>
        <v>10</v>
      </c>
      <c r="X547" s="3">
        <f t="shared" si="36"/>
        <v>6</v>
      </c>
      <c r="AA547" s="1">
        <f>$X547*IF(SUMIFS(dbP!$X:$X,dbP!$Q:$Q,$Q547,dbP!$O:$O,Items!$E$17)=0,0,SUMIFS(dbP!$Y:$Y,dbP!$Q:$Q,$Q547,dbP!$O:$O,Items!$E$17)/SUMIFS(dbP!$X:$X,dbP!$Q:$Q,$Q547,dbP!$O:$O,Items!$E$17))</f>
        <v>6608.9552238805973</v>
      </c>
      <c r="AB547" s="1">
        <f>$X547*IF(SUMIFS(dbP!$X:$X,dbP!$Q:$Q,$Q547,dbP!$O:$O,Items!$E$17)=0,0,SUMIFS(dbP!$Z:$Z,dbP!$Q:$Q,$Q547,dbP!$O:$O,Items!$E$17)/SUMIFS(dbP!$X:$X,dbP!$Q:$Q,$Q547,dbP!$O:$O,Items!$E$17))</f>
        <v>1101.4925373134329</v>
      </c>
      <c r="AE547" s="31">
        <f>IF(OR(AE546=0,AE546=MAX(Items!$AC:$AC)),1,AE546+1)</f>
        <v>23</v>
      </c>
    </row>
    <row r="548" spans="1:31" x14ac:dyDescent="0.3">
      <c r="A548" s="41">
        <f>ROW()</f>
        <v>548</v>
      </c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I548" s="1" t="str">
        <f>IF(OR(U548=0,SUMIFS(Lists!$A:$A,Lists!$I:$I,$U548)=0),0,INDEX(Lists!$H:$H,SUMIFS(Lists!$A:$A,Lists!$I:$I,$U548)))</f>
        <v>Продукт-10</v>
      </c>
      <c r="O548" s="1" t="str">
        <f>IF(OR($AE548=0,SUMIFS(Items!$A:$A,Items!$AC:$AC,$AE548)=0),0,INDEX(Items!U:U,SUMIFS(Items!$A:$A,Items!$AC:$AC,$AE548)))</f>
        <v>Себестоимость продаж</v>
      </c>
      <c r="P548" s="1" t="str">
        <f>IF(OR($AE548=0,SUMIFS(Items!$A:$A,Items!$AC:$AC,$AE548)=0),0,INDEX(Items!V:V,SUMIFS(Items!$A:$A,Items!$AC:$AC,$AE548)))</f>
        <v>Затраты этапа-3 бизнес-процесса</v>
      </c>
      <c r="Q548" s="1" t="str">
        <f>IF(OR($AE548=0,SUMIFS(Items!$A:$A,Items!$AC:$AC,$AE548)=0),0,INDEX(Items!W:W,SUMIFS(Items!$A:$A,Items!$AC:$AC,$AE548)))</f>
        <v>Производственные затраты-13</v>
      </c>
      <c r="U548" s="1">
        <f t="shared" si="35"/>
        <v>10</v>
      </c>
      <c r="X548" s="3">
        <f t="shared" si="36"/>
        <v>92</v>
      </c>
      <c r="AA548" s="1">
        <f>$X548*IF(SUMIFS(dbP!$X:$X,dbP!$Q:$Q,$Q548,dbP!$O:$O,Items!$E$17)=0,0,SUMIFS(dbP!$Y:$Y,dbP!$Q:$Q,$Q548,dbP!$O:$O,Items!$E$17)/SUMIFS(dbP!$X:$X,dbP!$Q:$Q,$Q548,dbP!$O:$O,Items!$E$17))</f>
        <v>107909.77443609023</v>
      </c>
      <c r="AB548" s="1">
        <f>$X548*IF(SUMIFS(dbP!$X:$X,dbP!$Q:$Q,$Q548,dbP!$O:$O,Items!$E$17)=0,0,SUMIFS(dbP!$Z:$Z,dbP!$Q:$Q,$Q548,dbP!$O:$O,Items!$E$17)/SUMIFS(dbP!$X:$X,dbP!$Q:$Q,$Q548,dbP!$O:$O,Items!$E$17))</f>
        <v>17984.962406015038</v>
      </c>
      <c r="AE548" s="31">
        <f>IF(OR(AE547=0,AE547=MAX(Items!$AC:$AC)),1,AE547+1)</f>
        <v>24</v>
      </c>
    </row>
    <row r="549" spans="1:31" x14ac:dyDescent="0.3">
      <c r="A549" s="41">
        <f>ROW()</f>
        <v>549</v>
      </c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I549" s="1" t="str">
        <f>IF(OR(U549=0,SUMIFS(Lists!$A:$A,Lists!$I:$I,$U549)=0),0,INDEX(Lists!$H:$H,SUMIFS(Lists!$A:$A,Lists!$I:$I,$U549)))</f>
        <v>Продукт-10</v>
      </c>
      <c r="O549" s="1" t="str">
        <f>IF(OR($AE549=0,SUMIFS(Items!$A:$A,Items!$AC:$AC,$AE549)=0),0,INDEX(Items!U:U,SUMIFS(Items!$A:$A,Items!$AC:$AC,$AE549)))</f>
        <v>Себестоимость продаж</v>
      </c>
      <c r="P549" s="1" t="str">
        <f>IF(OR($AE549=0,SUMIFS(Items!$A:$A,Items!$AC:$AC,$AE549)=0),0,INDEX(Items!V:V,SUMIFS(Items!$A:$A,Items!$AC:$AC,$AE549)))</f>
        <v>Затраты этапа-3 бизнес-процесса</v>
      </c>
      <c r="Q549" s="1" t="str">
        <f>IF(OR($AE549=0,SUMIFS(Items!$A:$A,Items!$AC:$AC,$AE549)=0),0,INDEX(Items!W:W,SUMIFS(Items!$A:$A,Items!$AC:$AC,$AE549)))</f>
        <v>Производственные затраты-14</v>
      </c>
      <c r="U549" s="1">
        <f t="shared" si="35"/>
        <v>10</v>
      </c>
      <c r="X549" s="3">
        <f t="shared" si="36"/>
        <v>7</v>
      </c>
      <c r="AA549" s="1">
        <f>$X549*IF(SUMIFS(dbP!$X:$X,dbP!$Q:$Q,$Q549,dbP!$O:$O,Items!$E$17)=0,0,SUMIFS(dbP!$Y:$Y,dbP!$Q:$Q,$Q549,dbP!$O:$O,Items!$E$17)/SUMIFS(dbP!$X:$X,dbP!$Q:$Q,$Q549,dbP!$O:$O,Items!$E$17))</f>
        <v>19270.877192982454</v>
      </c>
      <c r="AB549" s="1">
        <f>$X549*IF(SUMIFS(dbP!$X:$X,dbP!$Q:$Q,$Q549,dbP!$O:$O,Items!$E$17)=0,0,SUMIFS(dbP!$Z:$Z,dbP!$Q:$Q,$Q549,dbP!$O:$O,Items!$E$17)/SUMIFS(dbP!$X:$X,dbP!$Q:$Q,$Q549,dbP!$O:$O,Items!$E$17))</f>
        <v>3211.812865497076</v>
      </c>
      <c r="AE549" s="31">
        <f>IF(OR(AE548=0,AE548=MAX(Items!$AC:$AC)),1,AE548+1)</f>
        <v>25</v>
      </c>
    </row>
    <row r="550" spans="1:31" x14ac:dyDescent="0.3">
      <c r="A550" s="41">
        <f>ROW()</f>
        <v>550</v>
      </c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I550" s="1" t="str">
        <f>IF(OR(U550=0,SUMIFS(Lists!$A:$A,Lists!$I:$I,$U550)=0),0,INDEX(Lists!$H:$H,SUMIFS(Lists!$A:$A,Lists!$I:$I,$U550)))</f>
        <v>Продукт-10</v>
      </c>
      <c r="O550" s="1" t="str">
        <f>IF(OR($AE550=0,SUMIFS(Items!$A:$A,Items!$AC:$AC,$AE550)=0),0,INDEX(Items!U:U,SUMIFS(Items!$A:$A,Items!$AC:$AC,$AE550)))</f>
        <v>Себестоимость продаж</v>
      </c>
      <c r="P550" s="1" t="str">
        <f>IF(OR($AE550=0,SUMIFS(Items!$A:$A,Items!$AC:$AC,$AE550)=0),0,INDEX(Items!V:V,SUMIFS(Items!$A:$A,Items!$AC:$AC,$AE550)))</f>
        <v>Затраты этапа-3 бизнес-процесса</v>
      </c>
      <c r="Q550" s="1" t="str">
        <f>IF(OR($AE550=0,SUMIFS(Items!$A:$A,Items!$AC:$AC,$AE550)=0),0,INDEX(Items!W:W,SUMIFS(Items!$A:$A,Items!$AC:$AC,$AE550)))</f>
        <v>Производственные затраты-15</v>
      </c>
      <c r="U550" s="1">
        <f t="shared" si="35"/>
        <v>10</v>
      </c>
      <c r="X550" s="3">
        <f t="shared" ref="X550:X562" si="37">X539-1</f>
        <v>6</v>
      </c>
      <c r="AA550" s="1">
        <f>$X550*IF(SUMIFS(dbP!$X:$X,dbP!$Q:$Q,$Q550,dbP!$O:$O,Items!$E$17)=0,0,SUMIFS(dbP!$Y:$Y,dbP!$Q:$Q,$Q550,dbP!$O:$O,Items!$E$17)/SUMIFS(dbP!$X:$X,dbP!$Q:$Q,$Q550,dbP!$O:$O,Items!$E$17))</f>
        <v>5507.8785000000007</v>
      </c>
      <c r="AB550" s="1">
        <f>$X550*IF(SUMIFS(dbP!$X:$X,dbP!$Q:$Q,$Q550,dbP!$O:$O,Items!$E$17)=0,0,SUMIFS(dbP!$Z:$Z,dbP!$Q:$Q,$Q550,dbP!$O:$O,Items!$E$17)/SUMIFS(dbP!$X:$X,dbP!$Q:$Q,$Q550,dbP!$O:$O,Items!$E$17))</f>
        <v>917.97975000000019</v>
      </c>
      <c r="AE550" s="31">
        <f>IF(OR(AE549=0,AE549=MAX(Items!$AC:$AC)),1,AE549+1)</f>
        <v>26</v>
      </c>
    </row>
    <row r="551" spans="1:31" x14ac:dyDescent="0.3">
      <c r="A551" s="41">
        <f>ROW()</f>
        <v>551</v>
      </c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I551" s="1" t="str">
        <f>IF(OR(U551=0,SUMIFS(Lists!$A:$A,Lists!$I:$I,$U551)=0),0,INDEX(Lists!$H:$H,SUMIFS(Lists!$A:$A,Lists!$I:$I,$U551)))</f>
        <v>Продукт-10</v>
      </c>
      <c r="O551" s="1" t="str">
        <f>IF(OR($AE551=0,SUMIFS(Items!$A:$A,Items!$AC:$AC,$AE551)=0),0,INDEX(Items!U:U,SUMIFS(Items!$A:$A,Items!$AC:$AC,$AE551)))</f>
        <v>Себестоимость продаж</v>
      </c>
      <c r="P551" s="1" t="str">
        <f>IF(OR($AE551=0,SUMIFS(Items!$A:$A,Items!$AC:$AC,$AE551)=0),0,INDEX(Items!V:V,SUMIFS(Items!$A:$A,Items!$AC:$AC,$AE551)))</f>
        <v>Затраты этапа-3 бизнес-процесса</v>
      </c>
      <c r="Q551" s="1" t="str">
        <f>IF(OR($AE551=0,SUMIFS(Items!$A:$A,Items!$AC:$AC,$AE551)=0),0,INDEX(Items!W:W,SUMIFS(Items!$A:$A,Items!$AC:$AC,$AE551)))</f>
        <v>Производственные затраты-16</v>
      </c>
      <c r="U551" s="1">
        <f t="shared" si="35"/>
        <v>10</v>
      </c>
      <c r="X551" s="3">
        <f t="shared" si="37"/>
        <v>3</v>
      </c>
      <c r="AA551" s="1">
        <f>$X551*IF(SUMIFS(dbP!$X:$X,dbP!$Q:$Q,$Q551,dbP!$O:$O,Items!$E$17)=0,0,SUMIFS(dbP!$Y:$Y,dbP!$Q:$Q,$Q551,dbP!$O:$O,Items!$E$17)/SUMIFS(dbP!$X:$X,dbP!$Q:$Q,$Q551,dbP!$O:$O,Items!$E$17))</f>
        <v>3798.7004926108375</v>
      </c>
      <c r="AB551" s="1">
        <f>$X551*IF(SUMIFS(dbP!$X:$X,dbP!$Q:$Q,$Q551,dbP!$O:$O,Items!$E$17)=0,0,SUMIFS(dbP!$Z:$Z,dbP!$Q:$Q,$Q551,dbP!$O:$O,Items!$E$17)/SUMIFS(dbP!$X:$X,dbP!$Q:$Q,$Q551,dbP!$O:$O,Items!$E$17))</f>
        <v>633.11674876847292</v>
      </c>
      <c r="AE551" s="31">
        <f>IF(OR(AE550=0,AE550=MAX(Items!$AC:$AC)),1,AE550+1)</f>
        <v>27</v>
      </c>
    </row>
    <row r="552" spans="1:31" x14ac:dyDescent="0.3">
      <c r="A552" s="41">
        <f>ROW()</f>
        <v>552</v>
      </c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I552" s="1" t="str">
        <f>IF(OR(U552=0,SUMIFS(Lists!$A:$A,Lists!$I:$I,$U552)=0),0,INDEX(Lists!$H:$H,SUMIFS(Lists!$A:$A,Lists!$I:$I,$U552)))</f>
        <v>Продукт-10</v>
      </c>
      <c r="O552" s="1" t="str">
        <f>IF(OR($AE552=0,SUMIFS(Items!$A:$A,Items!$AC:$AC,$AE552)=0),0,INDEX(Items!U:U,SUMIFS(Items!$A:$A,Items!$AC:$AC,$AE552)))</f>
        <v>Себестоимость продаж</v>
      </c>
      <c r="P552" s="1" t="str">
        <f>IF(OR($AE552=0,SUMIFS(Items!$A:$A,Items!$AC:$AC,$AE552)=0),0,INDEX(Items!V:V,SUMIFS(Items!$A:$A,Items!$AC:$AC,$AE552)))</f>
        <v>Затраты этапа-3 бизнес-процесса</v>
      </c>
      <c r="Q552" s="1" t="str">
        <f>IF(OR($AE552=0,SUMIFS(Items!$A:$A,Items!$AC:$AC,$AE552)=0),0,INDEX(Items!W:W,SUMIFS(Items!$A:$A,Items!$AC:$AC,$AE552)))</f>
        <v>Производственные затраты-17</v>
      </c>
      <c r="U552" s="1">
        <f t="shared" si="35"/>
        <v>10</v>
      </c>
      <c r="X552" s="3">
        <f t="shared" si="37"/>
        <v>1</v>
      </c>
      <c r="AA552" s="1">
        <f>$X552*IF(SUMIFS(dbP!$X:$X,dbP!$Q:$Q,$Q552,dbP!$O:$O,Items!$E$17)=0,0,SUMIFS(dbP!$Y:$Y,dbP!$Q:$Q,$Q552,dbP!$O:$O,Items!$E$17)/SUMIFS(dbP!$X:$X,dbP!$Q:$Q,$Q552,dbP!$O:$O,Items!$E$17))</f>
        <v>3518.2961538461536</v>
      </c>
      <c r="AB552" s="1">
        <f>$X552*IF(SUMIFS(dbP!$X:$X,dbP!$Q:$Q,$Q552,dbP!$O:$O,Items!$E$17)=0,0,SUMIFS(dbP!$Z:$Z,dbP!$Q:$Q,$Q552,dbP!$O:$O,Items!$E$17)/SUMIFS(dbP!$X:$X,dbP!$Q:$Q,$Q552,dbP!$O:$O,Items!$E$17))</f>
        <v>586.38269230769231</v>
      </c>
      <c r="AE552" s="31">
        <f>IF(OR(AE551=0,AE551=MAX(Items!$AC:$AC)),1,AE551+1)</f>
        <v>28</v>
      </c>
    </row>
    <row r="553" spans="1:31" x14ac:dyDescent="0.3">
      <c r="A553" s="41">
        <f>ROW()</f>
        <v>553</v>
      </c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I553" s="1" t="str">
        <f>IF(OR(U553=0,SUMIFS(Lists!$A:$A,Lists!$I:$I,$U553)=0),0,INDEX(Lists!$H:$H,SUMIFS(Lists!$A:$A,Lists!$I:$I,$U553)))</f>
        <v>Продукт-10</v>
      </c>
      <c r="O553" s="1" t="str">
        <f>IF(OR($AE553=0,SUMIFS(Items!$A:$A,Items!$AC:$AC,$AE553)=0),0,INDEX(Items!U:U,SUMIFS(Items!$A:$A,Items!$AC:$AC,$AE553)))</f>
        <v>Себестоимость продаж</v>
      </c>
      <c r="P553" s="1" t="str">
        <f>IF(OR($AE553=0,SUMIFS(Items!$A:$A,Items!$AC:$AC,$AE553)=0),0,INDEX(Items!V:V,SUMIFS(Items!$A:$A,Items!$AC:$AC,$AE553)))</f>
        <v>Затраты этапа-3 бизнес-процесса</v>
      </c>
      <c r="Q553" s="1" t="str">
        <f>IF(OR($AE553=0,SUMIFS(Items!$A:$A,Items!$AC:$AC,$AE553)=0),0,INDEX(Items!W:W,SUMIFS(Items!$A:$A,Items!$AC:$AC,$AE553)))</f>
        <v>Производственные затраты-18</v>
      </c>
      <c r="U553" s="1">
        <f t="shared" si="35"/>
        <v>10</v>
      </c>
      <c r="X553" s="3">
        <f t="shared" si="37"/>
        <v>5</v>
      </c>
      <c r="AA553" s="1">
        <f>$X553*IF(SUMIFS(dbP!$X:$X,dbP!$Q:$Q,$Q553,dbP!$O:$O,Items!$E$17)=0,0,SUMIFS(dbP!$Y:$Y,dbP!$Q:$Q,$Q553,dbP!$O:$O,Items!$E$17)/SUMIFS(dbP!$X:$X,dbP!$Q:$Q,$Q553,dbP!$O:$O,Items!$E$17))</f>
        <v>17755.559607843137</v>
      </c>
      <c r="AB553" s="1">
        <f>$X553*IF(SUMIFS(dbP!$X:$X,dbP!$Q:$Q,$Q553,dbP!$O:$O,Items!$E$17)=0,0,SUMIFS(dbP!$Z:$Z,dbP!$Q:$Q,$Q553,dbP!$O:$O,Items!$E$17)/SUMIFS(dbP!$X:$X,dbP!$Q:$Q,$Q553,dbP!$O:$O,Items!$E$17))</f>
        <v>2959.2599346405232</v>
      </c>
      <c r="AE553" s="31">
        <f>IF(OR(AE552=0,AE552=MAX(Items!$AC:$AC)),1,AE552+1)</f>
        <v>29</v>
      </c>
    </row>
    <row r="554" spans="1:31" x14ac:dyDescent="0.3">
      <c r="A554" s="41">
        <f>ROW()</f>
        <v>554</v>
      </c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I554" s="1" t="str">
        <f>IF(OR(U554=0,SUMIFS(Lists!$A:$A,Lists!$I:$I,$U554)=0),0,INDEX(Lists!$H:$H,SUMIFS(Lists!$A:$A,Lists!$I:$I,$U554)))</f>
        <v>Продукт-10</v>
      </c>
      <c r="O554" s="1" t="str">
        <f>IF(OR($AE554=0,SUMIFS(Items!$A:$A,Items!$AC:$AC,$AE554)=0),0,INDEX(Items!U:U,SUMIFS(Items!$A:$A,Items!$AC:$AC,$AE554)))</f>
        <v>Себестоимость продаж</v>
      </c>
      <c r="P554" s="1" t="str">
        <f>IF(OR($AE554=0,SUMIFS(Items!$A:$A,Items!$AC:$AC,$AE554)=0),0,INDEX(Items!V:V,SUMIFS(Items!$A:$A,Items!$AC:$AC,$AE554)))</f>
        <v>Затраты этапа-3 бизнес-процесса</v>
      </c>
      <c r="Q554" s="1" t="str">
        <f>IF(OR($AE554=0,SUMIFS(Items!$A:$A,Items!$AC:$AC,$AE554)=0),0,INDEX(Items!W:W,SUMIFS(Items!$A:$A,Items!$AC:$AC,$AE554)))</f>
        <v>Производственные затраты-19</v>
      </c>
      <c r="U554" s="1">
        <f t="shared" si="35"/>
        <v>10</v>
      </c>
      <c r="X554" s="3">
        <f t="shared" si="37"/>
        <v>3</v>
      </c>
      <c r="AA554" s="1">
        <f>$X554*IF(SUMIFS(dbP!$X:$X,dbP!$Q:$Q,$Q554,dbP!$O:$O,Items!$E$17)=0,0,SUMIFS(dbP!$Y:$Y,dbP!$Q:$Q,$Q554,dbP!$O:$O,Items!$E$17)/SUMIFS(dbP!$X:$X,dbP!$Q:$Q,$Q554,dbP!$O:$O,Items!$E$17))</f>
        <v>3262.7904967343284</v>
      </c>
      <c r="AB554" s="1">
        <f>$X554*IF(SUMIFS(dbP!$X:$X,dbP!$Q:$Q,$Q554,dbP!$O:$O,Items!$E$17)=0,0,SUMIFS(dbP!$Z:$Z,dbP!$Q:$Q,$Q554,dbP!$O:$O,Items!$E$17)/SUMIFS(dbP!$X:$X,dbP!$Q:$Q,$Q554,dbP!$O:$O,Items!$E$17))</f>
        <v>543.79841612238795</v>
      </c>
      <c r="AE554" s="31">
        <f>IF(OR(AE553=0,AE553=MAX(Items!$AC:$AC)),1,AE553+1)</f>
        <v>30</v>
      </c>
    </row>
    <row r="555" spans="1:31" x14ac:dyDescent="0.3">
      <c r="A555" s="41">
        <f>ROW()</f>
        <v>555</v>
      </c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I555" s="1" t="str">
        <f>IF(OR(U555=0,SUMIFS(Lists!$A:$A,Lists!$I:$I,$U555)=0),0,INDEX(Lists!$H:$H,SUMIFS(Lists!$A:$A,Lists!$I:$I,$U555)))</f>
        <v>Продукт-10</v>
      </c>
      <c r="O555" s="1" t="str">
        <f>IF(OR($AE555=0,SUMIFS(Items!$A:$A,Items!$AC:$AC,$AE555)=0),0,INDEX(Items!U:U,SUMIFS(Items!$A:$A,Items!$AC:$AC,$AE555)))</f>
        <v>Себестоимость продаж</v>
      </c>
      <c r="P555" s="1" t="str">
        <f>IF(OR($AE555=0,SUMIFS(Items!$A:$A,Items!$AC:$AC,$AE555)=0),0,INDEX(Items!V:V,SUMIFS(Items!$A:$A,Items!$AC:$AC,$AE555)))</f>
        <v>Затраты этапа-3 бизнес-процесса</v>
      </c>
      <c r="Q555" s="1" t="str">
        <f>IF(OR($AE555=0,SUMIFS(Items!$A:$A,Items!$AC:$AC,$AE555)=0),0,INDEX(Items!W:W,SUMIFS(Items!$A:$A,Items!$AC:$AC,$AE555)))</f>
        <v>Производственные затраты-20</v>
      </c>
      <c r="U555" s="1">
        <f t="shared" si="35"/>
        <v>10</v>
      </c>
      <c r="X555" s="3">
        <f t="shared" si="37"/>
        <v>1</v>
      </c>
      <c r="AA555" s="1">
        <f>$X555*IF(SUMIFS(dbP!$X:$X,dbP!$Q:$Q,$Q555,dbP!$O:$O,Items!$E$17)=0,0,SUMIFS(dbP!$Y:$Y,dbP!$Q:$Q,$Q555,dbP!$O:$O,Items!$E$17)/SUMIFS(dbP!$X:$X,dbP!$Q:$Q,$Q555,dbP!$O:$O,Items!$E$17))</f>
        <v>1425.1474567464113</v>
      </c>
      <c r="AB555" s="1">
        <f>$X555*IF(SUMIFS(dbP!$X:$X,dbP!$Q:$Q,$Q555,dbP!$O:$O,Items!$E$17)=0,0,SUMIFS(dbP!$Z:$Z,dbP!$Q:$Q,$Q555,dbP!$O:$O,Items!$E$17)/SUMIFS(dbP!$X:$X,dbP!$Q:$Q,$Q555,dbP!$O:$O,Items!$E$17))</f>
        <v>237.5245761244019</v>
      </c>
      <c r="AE555" s="31">
        <f>IF(OR(AE554=0,AE554=MAX(Items!$AC:$AC)),1,AE554+1)</f>
        <v>31</v>
      </c>
    </row>
    <row r="556" spans="1:31" x14ac:dyDescent="0.3">
      <c r="A556" s="41">
        <f>ROW()</f>
        <v>556</v>
      </c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I556" s="1" t="str">
        <f>IF(OR(U556=0,SUMIFS(Lists!$A:$A,Lists!$I:$I,$U556)=0),0,INDEX(Lists!$H:$H,SUMIFS(Lists!$A:$A,Lists!$I:$I,$U556)))</f>
        <v>Продукт-10</v>
      </c>
      <c r="O556" s="1" t="str">
        <f>IF(OR($AE556=0,SUMIFS(Items!$A:$A,Items!$AC:$AC,$AE556)=0),0,INDEX(Items!U:U,SUMIFS(Items!$A:$A,Items!$AC:$AC,$AE556)))</f>
        <v>Себестоимость продаж</v>
      </c>
      <c r="P556" s="1" t="str">
        <f>IF(OR($AE556=0,SUMIFS(Items!$A:$A,Items!$AC:$AC,$AE556)=0),0,INDEX(Items!V:V,SUMIFS(Items!$A:$A,Items!$AC:$AC,$AE556)))</f>
        <v>Затраты этапа-3 бизнес-процесса</v>
      </c>
      <c r="Q556" s="1" t="str">
        <f>IF(OR($AE556=0,SUMIFS(Items!$A:$A,Items!$AC:$AC,$AE556)=0),0,INDEX(Items!W:W,SUMIFS(Items!$A:$A,Items!$AC:$AC,$AE556)))</f>
        <v>Производственные затраты-21</v>
      </c>
      <c r="U556" s="1">
        <f t="shared" si="35"/>
        <v>10</v>
      </c>
      <c r="X556" s="3">
        <f t="shared" si="37"/>
        <v>4</v>
      </c>
      <c r="AA556" s="1">
        <f>$X556*IF(SUMIFS(dbP!$X:$X,dbP!$Q:$Q,$Q556,dbP!$O:$O,Items!$E$17)=0,0,SUMIFS(dbP!$Y:$Y,dbP!$Q:$Q,$Q556,dbP!$O:$O,Items!$E$17)/SUMIFS(dbP!$X:$X,dbP!$Q:$Q,$Q556,dbP!$O:$O,Items!$E$17))</f>
        <v>16136.457196981133</v>
      </c>
      <c r="AB556" s="1">
        <f>$X556*IF(SUMIFS(dbP!$X:$X,dbP!$Q:$Q,$Q556,dbP!$O:$O,Items!$E$17)=0,0,SUMIFS(dbP!$Z:$Z,dbP!$Q:$Q,$Q556,dbP!$O:$O,Items!$E$17)/SUMIFS(dbP!$X:$X,dbP!$Q:$Q,$Q556,dbP!$O:$O,Items!$E$17))</f>
        <v>2689.4095328301892</v>
      </c>
      <c r="AE556" s="31">
        <f>IF(OR(AE555=0,AE555=MAX(Items!$AC:$AC)),1,AE555+1)</f>
        <v>32</v>
      </c>
    </row>
    <row r="557" spans="1:31" x14ac:dyDescent="0.3">
      <c r="A557" s="41">
        <f>ROW()</f>
        <v>557</v>
      </c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I557" s="1" t="str">
        <f>IF(OR(U557=0,SUMIFS(Lists!$A:$A,Lists!$I:$I,$U557)=0),0,INDEX(Lists!$H:$H,SUMIFS(Lists!$A:$A,Lists!$I:$I,$U557)))</f>
        <v>Продукт-10</v>
      </c>
      <c r="O557" s="1" t="str">
        <f>IF(OR($AE557=0,SUMIFS(Items!$A:$A,Items!$AC:$AC,$AE557)=0),0,INDEX(Items!U:U,SUMIFS(Items!$A:$A,Items!$AC:$AC,$AE557)))</f>
        <v>Себестоимость продаж</v>
      </c>
      <c r="P557" s="1" t="str">
        <f>IF(OR($AE557=0,SUMIFS(Items!$A:$A,Items!$AC:$AC,$AE557)=0),0,INDEX(Items!V:V,SUMIFS(Items!$A:$A,Items!$AC:$AC,$AE557)))</f>
        <v>Затраты этапа-3 бизнес-процесса</v>
      </c>
      <c r="Q557" s="1" t="str">
        <f>IF(OR($AE557=0,SUMIFS(Items!$A:$A,Items!$AC:$AC,$AE557)=0),0,INDEX(Items!W:W,SUMIFS(Items!$A:$A,Items!$AC:$AC,$AE557)))</f>
        <v>Производственные затраты-22</v>
      </c>
      <c r="U557" s="1">
        <f t="shared" si="35"/>
        <v>10</v>
      </c>
      <c r="X557" s="3">
        <f t="shared" si="37"/>
        <v>9</v>
      </c>
      <c r="AA557" s="1">
        <f>$X557*IF(SUMIFS(dbP!$X:$X,dbP!$Q:$Q,$Q557,dbP!$O:$O,Items!$E$17)=0,0,SUMIFS(dbP!$Y:$Y,dbP!$Q:$Q,$Q557,dbP!$O:$O,Items!$E$17)/SUMIFS(dbP!$X:$X,dbP!$Q:$Q,$Q557,dbP!$O:$O,Items!$E$17))</f>
        <v>48184.169997507699</v>
      </c>
      <c r="AB557" s="1">
        <f>$X557*IF(SUMIFS(dbP!$X:$X,dbP!$Q:$Q,$Q557,dbP!$O:$O,Items!$E$17)=0,0,SUMIFS(dbP!$Z:$Z,dbP!$Q:$Q,$Q557,dbP!$O:$O,Items!$E$17)/SUMIFS(dbP!$X:$X,dbP!$Q:$Q,$Q557,dbP!$O:$O,Items!$E$17))</f>
        <v>8030.6949995846162</v>
      </c>
      <c r="AE557" s="31">
        <f>IF(OR(AE556=0,AE556=MAX(Items!$AC:$AC)),1,AE556+1)</f>
        <v>33</v>
      </c>
    </row>
    <row r="558" spans="1:31" x14ac:dyDescent="0.3">
      <c r="A558" s="41">
        <f>ROW()</f>
        <v>558</v>
      </c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I558" s="1" t="str">
        <f>IF(OR(U558=0,SUMIFS(Lists!$A:$A,Lists!$I:$I,$U558)=0),0,INDEX(Lists!$H:$H,SUMIFS(Lists!$A:$A,Lists!$I:$I,$U558)))</f>
        <v>Продукт-10</v>
      </c>
      <c r="O558" s="1" t="str">
        <f>IF(OR($AE558=0,SUMIFS(Items!$A:$A,Items!$AC:$AC,$AE558)=0),0,INDEX(Items!U:U,SUMIFS(Items!$A:$A,Items!$AC:$AC,$AE558)))</f>
        <v>Себестоимость продаж</v>
      </c>
      <c r="P558" s="1" t="str">
        <f>IF(OR($AE558=0,SUMIFS(Items!$A:$A,Items!$AC:$AC,$AE558)=0),0,INDEX(Items!V:V,SUMIFS(Items!$A:$A,Items!$AC:$AC,$AE558)))</f>
        <v>Затраты этапа-3 бизнес-процесса</v>
      </c>
      <c r="Q558" s="1" t="str">
        <f>IF(OR($AE558=0,SUMIFS(Items!$A:$A,Items!$AC:$AC,$AE558)=0),0,INDEX(Items!W:W,SUMIFS(Items!$A:$A,Items!$AC:$AC,$AE558)))</f>
        <v>Производственные затраты-23</v>
      </c>
      <c r="U558" s="1">
        <f t="shared" si="35"/>
        <v>10</v>
      </c>
      <c r="X558" s="3">
        <f t="shared" si="37"/>
        <v>5</v>
      </c>
      <c r="AA558" s="1">
        <f>$X558*IF(SUMIFS(dbP!$X:$X,dbP!$Q:$Q,$Q558,dbP!$O:$O,Items!$E$17)=0,0,SUMIFS(dbP!$Y:$Y,dbP!$Q:$Q,$Q558,dbP!$O:$O,Items!$E$17)/SUMIFS(dbP!$X:$X,dbP!$Q:$Q,$Q558,dbP!$O:$O,Items!$E$17))</f>
        <v>4295.8208955223881</v>
      </c>
      <c r="AB558" s="1">
        <f>$X558*IF(SUMIFS(dbP!$X:$X,dbP!$Q:$Q,$Q558,dbP!$O:$O,Items!$E$17)=0,0,SUMIFS(dbP!$Z:$Z,dbP!$Q:$Q,$Q558,dbP!$O:$O,Items!$E$17)/SUMIFS(dbP!$X:$X,dbP!$Q:$Q,$Q558,dbP!$O:$O,Items!$E$17))</f>
        <v>715.97014925373128</v>
      </c>
      <c r="AE558" s="31">
        <f>IF(OR(AE557=0,AE557=MAX(Items!$AC:$AC)),1,AE557+1)</f>
        <v>34</v>
      </c>
    </row>
    <row r="559" spans="1:31" x14ac:dyDescent="0.3">
      <c r="A559" s="41">
        <f>ROW()</f>
        <v>559</v>
      </c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I559" s="1" t="str">
        <f>IF(OR(U559=0,SUMIFS(Lists!$A:$A,Lists!$I:$I,$U559)=0),0,INDEX(Lists!$H:$H,SUMIFS(Lists!$A:$A,Lists!$I:$I,$U559)))</f>
        <v>Продукт-10</v>
      </c>
      <c r="O559" s="1" t="str">
        <f>IF(OR($AE559=0,SUMIFS(Items!$A:$A,Items!$AC:$AC,$AE559)=0),0,INDEX(Items!U:U,SUMIFS(Items!$A:$A,Items!$AC:$AC,$AE559)))</f>
        <v>Себестоимость продаж</v>
      </c>
      <c r="P559" s="1" t="str">
        <f>IF(OR($AE559=0,SUMIFS(Items!$A:$A,Items!$AC:$AC,$AE559)=0),0,INDEX(Items!V:V,SUMIFS(Items!$A:$A,Items!$AC:$AC,$AE559)))</f>
        <v>Затраты этапа-3 бизнес-процесса</v>
      </c>
      <c r="Q559" s="1" t="str">
        <f>IF(OR($AE559=0,SUMIFS(Items!$A:$A,Items!$AC:$AC,$AE559)=0),0,INDEX(Items!W:W,SUMIFS(Items!$A:$A,Items!$AC:$AC,$AE559)))</f>
        <v>Производственные затраты-24</v>
      </c>
      <c r="U559" s="1">
        <f t="shared" si="35"/>
        <v>10</v>
      </c>
      <c r="X559" s="3">
        <f t="shared" si="37"/>
        <v>91</v>
      </c>
      <c r="AA559" s="1">
        <f>$X559*IF(SUMIFS(dbP!$X:$X,dbP!$Q:$Q,$Q559,dbP!$O:$O,Items!$E$17)=0,0,SUMIFS(dbP!$Y:$Y,dbP!$Q:$Q,$Q559,dbP!$O:$O,Items!$E$17)/SUMIFS(dbP!$X:$X,dbP!$Q:$Q,$Q559,dbP!$O:$O,Items!$E$17))</f>
        <v>129341.33333333333</v>
      </c>
      <c r="AB559" s="1">
        <f>$X559*IF(SUMIFS(dbP!$X:$X,dbP!$Q:$Q,$Q559,dbP!$O:$O,Items!$E$17)=0,0,SUMIFS(dbP!$Z:$Z,dbP!$Q:$Q,$Q559,dbP!$O:$O,Items!$E$17)/SUMIFS(dbP!$X:$X,dbP!$Q:$Q,$Q559,dbP!$O:$O,Items!$E$17))</f>
        <v>21556.888888888887</v>
      </c>
      <c r="AE559" s="31">
        <f>IF(OR(AE558=0,AE558=MAX(Items!$AC:$AC)),1,AE558+1)</f>
        <v>35</v>
      </c>
    </row>
    <row r="560" spans="1:31" x14ac:dyDescent="0.3">
      <c r="A560" s="41">
        <f>ROW()</f>
        <v>560</v>
      </c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I560" s="1" t="str">
        <f>IF(OR(U560=0,SUMIFS(Lists!$A:$A,Lists!$I:$I,$U560)=0),0,INDEX(Lists!$H:$H,SUMIFS(Lists!$A:$A,Lists!$I:$I,$U560)))</f>
        <v>Продукт-10</v>
      </c>
      <c r="O560" s="1" t="str">
        <f>IF(OR($AE560=0,SUMIFS(Items!$A:$A,Items!$AC:$AC,$AE560)=0),0,INDEX(Items!U:U,SUMIFS(Items!$A:$A,Items!$AC:$AC,$AE560)))</f>
        <v>Себестоимость продаж</v>
      </c>
      <c r="P560" s="1" t="str">
        <f>IF(OR($AE560=0,SUMIFS(Items!$A:$A,Items!$AC:$AC,$AE560)=0),0,INDEX(Items!V:V,SUMIFS(Items!$A:$A,Items!$AC:$AC,$AE560)))</f>
        <v>Затраты этапа-3 бизнес-процесса</v>
      </c>
      <c r="Q560" s="1" t="str">
        <f>IF(OR($AE560=0,SUMIFS(Items!$A:$A,Items!$AC:$AC,$AE560)=0),0,INDEX(Items!W:W,SUMIFS(Items!$A:$A,Items!$AC:$AC,$AE560)))</f>
        <v>Производственные затраты-25</v>
      </c>
      <c r="U560" s="1">
        <f t="shared" si="35"/>
        <v>10</v>
      </c>
      <c r="X560" s="3">
        <f t="shared" si="37"/>
        <v>6</v>
      </c>
      <c r="AA560" s="1">
        <f>$X560*IF(SUMIFS(dbP!$X:$X,dbP!$Q:$Q,$Q560,dbP!$O:$O,Items!$E$17)=0,0,SUMIFS(dbP!$Y:$Y,dbP!$Q:$Q,$Q560,dbP!$O:$O,Items!$E$17)/SUMIFS(dbP!$X:$X,dbP!$Q:$Q,$Q560,dbP!$O:$O,Items!$E$17))</f>
        <v>15500.377358490565</v>
      </c>
      <c r="AB560" s="1">
        <f>$X560*IF(SUMIFS(dbP!$X:$X,dbP!$Q:$Q,$Q560,dbP!$O:$O,Items!$E$17)=0,0,SUMIFS(dbP!$Z:$Z,dbP!$Q:$Q,$Q560,dbP!$O:$O,Items!$E$17)/SUMIFS(dbP!$X:$X,dbP!$Q:$Q,$Q560,dbP!$O:$O,Items!$E$17))</f>
        <v>2583.3962264150946</v>
      </c>
      <c r="AE560" s="31">
        <f>IF(OR(AE559=0,AE559=MAX(Items!$AC:$AC)),1,AE559+1)</f>
        <v>36</v>
      </c>
    </row>
    <row r="561" spans="1:31" x14ac:dyDescent="0.3">
      <c r="A561" s="41">
        <f>ROW()</f>
        <v>561</v>
      </c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I561" s="1" t="str">
        <f>IF(OR(U561=0,SUMIFS(Lists!$A:$A,Lists!$I:$I,$U561)=0),0,INDEX(Lists!$H:$H,SUMIFS(Lists!$A:$A,Lists!$I:$I,$U561)))</f>
        <v>Продукт-10</v>
      </c>
      <c r="O561" s="1" t="str">
        <f>IF(OR($AE561=0,SUMIFS(Items!$A:$A,Items!$AC:$AC,$AE561)=0),0,INDEX(Items!U:U,SUMIFS(Items!$A:$A,Items!$AC:$AC,$AE561)))</f>
        <v>Себестоимость продаж</v>
      </c>
      <c r="P561" s="1" t="str">
        <f>IF(OR($AE561=0,SUMIFS(Items!$A:$A,Items!$AC:$AC,$AE561)=0),0,INDEX(Items!V:V,SUMIFS(Items!$A:$A,Items!$AC:$AC,$AE561)))</f>
        <v>Затраты этапа-3 бизнес-процесса</v>
      </c>
      <c r="Q561" s="1" t="str">
        <f>IF(OR($AE561=0,SUMIFS(Items!$A:$A,Items!$AC:$AC,$AE561)=0),0,INDEX(Items!W:W,SUMIFS(Items!$A:$A,Items!$AC:$AC,$AE561)))</f>
        <v>Производственные затраты-26</v>
      </c>
      <c r="U561" s="1">
        <f t="shared" si="35"/>
        <v>10</v>
      </c>
      <c r="X561" s="3">
        <f t="shared" si="37"/>
        <v>5</v>
      </c>
      <c r="AA561" s="1">
        <f>$X561*IF(SUMIFS(dbP!$X:$X,dbP!$Q:$Q,$Q561,dbP!$O:$O,Items!$E$17)=0,0,SUMIFS(dbP!$Y:$Y,dbP!$Q:$Q,$Q561,dbP!$O:$O,Items!$E$17)/SUMIFS(dbP!$X:$X,dbP!$Q:$Q,$Q561,dbP!$O:$O,Items!$E$17))</f>
        <v>4434.7987254901964</v>
      </c>
      <c r="AB561" s="1">
        <f>$X561*IF(SUMIFS(dbP!$X:$X,dbP!$Q:$Q,$Q561,dbP!$O:$O,Items!$E$17)=0,0,SUMIFS(dbP!$Z:$Z,dbP!$Q:$Q,$Q561,dbP!$O:$O,Items!$E$17)/SUMIFS(dbP!$X:$X,dbP!$Q:$Q,$Q561,dbP!$O:$O,Items!$E$17))</f>
        <v>739.13312091503269</v>
      </c>
      <c r="AE561" s="31">
        <f>IF(OR(AE560=0,AE560=MAX(Items!$AC:$AC)),1,AE560+1)</f>
        <v>37</v>
      </c>
    </row>
    <row r="562" spans="1:31" x14ac:dyDescent="0.3">
      <c r="A562" s="41">
        <f>ROW()</f>
        <v>562</v>
      </c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I562" s="1" t="str">
        <f>IF(OR(U562=0,SUMIFS(Lists!$A:$A,Lists!$I:$I,$U562)=0),0,INDEX(Lists!$H:$H,SUMIFS(Lists!$A:$A,Lists!$I:$I,$U562)))</f>
        <v>Продукт-10</v>
      </c>
      <c r="O562" s="1" t="str">
        <f>IF(OR($AE562=0,SUMIFS(Items!$A:$A,Items!$AC:$AC,$AE562)=0),0,INDEX(Items!U:U,SUMIFS(Items!$A:$A,Items!$AC:$AC,$AE562)))</f>
        <v>Себестоимость продаж</v>
      </c>
      <c r="P562" s="1" t="str">
        <f>IF(OR($AE562=0,SUMIFS(Items!$A:$A,Items!$AC:$AC,$AE562)=0),0,INDEX(Items!V:V,SUMIFS(Items!$A:$A,Items!$AC:$AC,$AE562)))</f>
        <v>Затраты этапа-3 бизнес-процесса</v>
      </c>
      <c r="Q562" s="1" t="str">
        <f>IF(OR($AE562=0,SUMIFS(Items!$A:$A,Items!$AC:$AC,$AE562)=0),0,INDEX(Items!W:W,SUMIFS(Items!$A:$A,Items!$AC:$AC,$AE562)))</f>
        <v>Производственные затраты-27</v>
      </c>
      <c r="U562" s="1">
        <f t="shared" si="35"/>
        <v>10</v>
      </c>
      <c r="X562" s="3">
        <f t="shared" si="37"/>
        <v>2</v>
      </c>
      <c r="AA562" s="1">
        <f>$X562*IF(SUMIFS(dbP!$X:$X,dbP!$Q:$Q,$Q562,dbP!$O:$O,Items!$E$17)=0,0,SUMIFS(dbP!$Y:$Y,dbP!$Q:$Q,$Q562,dbP!$O:$O,Items!$E$17)/SUMIFS(dbP!$X:$X,dbP!$Q:$Q,$Q562,dbP!$O:$O,Items!$E$17))</f>
        <v>1975.3242561576355</v>
      </c>
      <c r="AB562" s="1">
        <f>$X562*IF(SUMIFS(dbP!$X:$X,dbP!$Q:$Q,$Q562,dbP!$O:$O,Items!$E$17)=0,0,SUMIFS(dbP!$Z:$Z,dbP!$Q:$Q,$Q562,dbP!$O:$O,Items!$E$17)/SUMIFS(dbP!$X:$X,dbP!$Q:$Q,$Q562,dbP!$O:$O,Items!$E$17))</f>
        <v>329.22070935960591</v>
      </c>
      <c r="AE562" s="31">
        <f>IF(OR(AE561=0,AE561=MAX(Items!$AC:$AC)),1,AE561+1)</f>
        <v>38</v>
      </c>
    </row>
    <row r="563" spans="1:31" x14ac:dyDescent="0.3">
      <c r="A563" s="41">
        <f>ROW()</f>
        <v>563</v>
      </c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I563" s="1" t="str">
        <f>IF(OR(U563=0,SUMIFS(Lists!$A:$A,Lists!$I:$I,$U563)=0),0,INDEX(Lists!$H:$H,SUMIFS(Lists!$A:$A,Lists!$I:$I,$U563)))</f>
        <v>Продукт-10</v>
      </c>
      <c r="O563" s="1" t="str">
        <f>IF(OR($AE563=0,SUMIFS(Items!$A:$A,Items!$AC:$AC,$AE563)=0),0,INDEX(Items!U:U,SUMIFS(Items!$A:$A,Items!$AC:$AC,$AE563)))</f>
        <v>Себестоимость продаж</v>
      </c>
      <c r="P563" s="1" t="str">
        <f>IF(OR($AE563=0,SUMIFS(Items!$A:$A,Items!$AC:$AC,$AE563)=0),0,INDEX(Items!V:V,SUMIFS(Items!$A:$A,Items!$AC:$AC,$AE563)))</f>
        <v>Затраты этапа-4 бизнес-процесса</v>
      </c>
      <c r="Q563" s="1" t="str">
        <f>IF(OR($AE563=0,SUMIFS(Items!$A:$A,Items!$AC:$AC,$AE563)=0),0,INDEX(Items!W:W,SUMIFS(Items!$A:$A,Items!$AC:$AC,$AE563)))</f>
        <v>Производственные затраты-28</v>
      </c>
      <c r="U563" s="1">
        <f t="shared" si="35"/>
        <v>10</v>
      </c>
      <c r="X563" s="3">
        <f>X542-1</f>
        <v>5</v>
      </c>
      <c r="AA563" s="1">
        <f>$X563*IF(SUMIFS(dbP!$X:$X,dbP!$Q:$Q,$Q563,dbP!$O:$O,Items!$E$17)=0,0,SUMIFS(dbP!$Y:$Y,dbP!$Q:$Q,$Q563,dbP!$O:$O,Items!$E$17)/SUMIFS(dbP!$X:$X,dbP!$Q:$Q,$Q563,dbP!$O:$O,Items!$E$17))</f>
        <v>19399.157068965513</v>
      </c>
      <c r="AB563" s="1">
        <f>$X563*IF(SUMIFS(dbP!$X:$X,dbP!$Q:$Q,$Q563,dbP!$O:$O,Items!$E$17)=0,0,SUMIFS(dbP!$Z:$Z,dbP!$Q:$Q,$Q563,dbP!$O:$O,Items!$E$17)/SUMIFS(dbP!$X:$X,dbP!$Q:$Q,$Q563,dbP!$O:$O,Items!$E$17))</f>
        <v>3233.1928448275862</v>
      </c>
      <c r="AE563" s="31">
        <f>IF(OR(AE562=0,AE562=MAX(Items!$AC:$AC)),1,AE562+1)</f>
        <v>39</v>
      </c>
    </row>
    <row r="564" spans="1:31" x14ac:dyDescent="0.3">
      <c r="A564" s="41">
        <f>ROW()</f>
        <v>564</v>
      </c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I564" s="1" t="str">
        <f>IF(OR(U564=0,SUMIFS(Lists!$A:$A,Lists!$I:$I,$U564)=0),0,INDEX(Lists!$H:$H,SUMIFS(Lists!$A:$A,Lists!$I:$I,$U564)))</f>
        <v>Продукт-10</v>
      </c>
      <c r="O564" s="1" t="str">
        <f>IF(OR($AE564=0,SUMIFS(Items!$A:$A,Items!$AC:$AC,$AE564)=0),0,INDEX(Items!U:U,SUMIFS(Items!$A:$A,Items!$AC:$AC,$AE564)))</f>
        <v>Себестоимость продаж</v>
      </c>
      <c r="P564" s="1" t="str">
        <f>IF(OR($AE564=0,SUMIFS(Items!$A:$A,Items!$AC:$AC,$AE564)=0),0,INDEX(Items!V:V,SUMIFS(Items!$A:$A,Items!$AC:$AC,$AE564)))</f>
        <v>Затраты этапа-4 бизнес-процесса</v>
      </c>
      <c r="Q564" s="1" t="str">
        <f>IF(OR($AE564=0,SUMIFS(Items!$A:$A,Items!$AC:$AC,$AE564)=0),0,INDEX(Items!W:W,SUMIFS(Items!$A:$A,Items!$AC:$AC,$AE564)))</f>
        <v>Производственные затраты-29</v>
      </c>
      <c r="U564" s="1">
        <f t="shared" si="35"/>
        <v>10</v>
      </c>
      <c r="X564" s="3">
        <f t="shared" ref="X564:X571" si="38">X543-1</f>
        <v>3</v>
      </c>
      <c r="AA564" s="1">
        <f>$X564*IF(SUMIFS(dbP!$X:$X,dbP!$Q:$Q,$Q564,dbP!$O:$O,Items!$E$17)=0,0,SUMIFS(dbP!$Y:$Y,dbP!$Q:$Q,$Q564,dbP!$O:$O,Items!$E$17)/SUMIFS(dbP!$X:$X,dbP!$Q:$Q,$Q564,dbP!$O:$O,Items!$E$17))</f>
        <v>10984.548272727272</v>
      </c>
      <c r="AB564" s="1">
        <f>$X564*IF(SUMIFS(dbP!$X:$X,dbP!$Q:$Q,$Q564,dbP!$O:$O,Items!$E$17)=0,0,SUMIFS(dbP!$Z:$Z,dbP!$Q:$Q,$Q564,dbP!$O:$O,Items!$E$17)/SUMIFS(dbP!$X:$X,dbP!$Q:$Q,$Q564,dbP!$O:$O,Items!$E$17))</f>
        <v>1830.7580454545459</v>
      </c>
      <c r="AE564" s="31">
        <f>IF(OR(AE563=0,AE563=MAX(Items!$AC:$AC)),1,AE563+1)</f>
        <v>40</v>
      </c>
    </row>
    <row r="565" spans="1:31" x14ac:dyDescent="0.3">
      <c r="A565" s="41">
        <f>ROW()</f>
        <v>565</v>
      </c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I565" s="1" t="str">
        <f>IF(OR(U565=0,SUMIFS(Lists!$A:$A,Lists!$I:$I,$U565)=0),0,INDEX(Lists!$H:$H,SUMIFS(Lists!$A:$A,Lists!$I:$I,$U565)))</f>
        <v>Продукт-10</v>
      </c>
      <c r="O565" s="1" t="str">
        <f>IF(OR($AE565=0,SUMIFS(Items!$A:$A,Items!$AC:$AC,$AE565)=0),0,INDEX(Items!U:U,SUMIFS(Items!$A:$A,Items!$AC:$AC,$AE565)))</f>
        <v>Себестоимость продаж</v>
      </c>
      <c r="P565" s="1" t="str">
        <f>IF(OR($AE565=0,SUMIFS(Items!$A:$A,Items!$AC:$AC,$AE565)=0),0,INDEX(Items!V:V,SUMIFS(Items!$A:$A,Items!$AC:$AC,$AE565)))</f>
        <v>Затраты этапа-4 бизнес-процесса</v>
      </c>
      <c r="Q565" s="1" t="str">
        <f>IF(OR($AE565=0,SUMIFS(Items!$A:$A,Items!$AC:$AC,$AE565)=0),0,INDEX(Items!W:W,SUMIFS(Items!$A:$A,Items!$AC:$AC,$AE565)))</f>
        <v>Производственные затраты-30</v>
      </c>
      <c r="U565" s="1">
        <f t="shared" si="35"/>
        <v>10</v>
      </c>
      <c r="X565" s="3">
        <f t="shared" si="38"/>
        <v>1</v>
      </c>
      <c r="AA565" s="1">
        <f>$X565*IF(SUMIFS(dbP!$X:$X,dbP!$Q:$Q,$Q565,dbP!$O:$O,Items!$E$17)=0,0,SUMIFS(dbP!$Y:$Y,dbP!$Q:$Q,$Q565,dbP!$O:$O,Items!$E$17)/SUMIFS(dbP!$X:$X,dbP!$Q:$Q,$Q565,dbP!$O:$O,Items!$E$17))</f>
        <v>1058.9185953360407</v>
      </c>
      <c r="AB565" s="1">
        <f>$X565*IF(SUMIFS(dbP!$X:$X,dbP!$Q:$Q,$Q565,dbP!$O:$O,Items!$E$17)=0,0,SUMIFS(dbP!$Z:$Z,dbP!$Q:$Q,$Q565,dbP!$O:$O,Items!$E$17)/SUMIFS(dbP!$X:$X,dbP!$Q:$Q,$Q565,dbP!$O:$O,Items!$E$17))</f>
        <v>176.48643255600678</v>
      </c>
      <c r="AE565" s="31">
        <f>IF(OR(AE564=0,AE564=MAX(Items!$AC:$AC)),1,AE564+1)</f>
        <v>41</v>
      </c>
    </row>
    <row r="566" spans="1:31" x14ac:dyDescent="0.3">
      <c r="A566" s="41">
        <f>ROW()</f>
        <v>566</v>
      </c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I566" s="1" t="str">
        <f>IF(OR(U566=0,SUMIFS(Lists!$A:$A,Lists!$I:$I,$U566)=0),0,INDEX(Lists!$H:$H,SUMIFS(Lists!$A:$A,Lists!$I:$I,$U566)))</f>
        <v>Продукт-10</v>
      </c>
      <c r="O566" s="1" t="str">
        <f>IF(OR($AE566=0,SUMIFS(Items!$A:$A,Items!$AC:$AC,$AE566)=0),0,INDEX(Items!U:U,SUMIFS(Items!$A:$A,Items!$AC:$AC,$AE566)))</f>
        <v>Себестоимость продаж</v>
      </c>
      <c r="P566" s="1" t="str">
        <f>IF(OR($AE566=0,SUMIFS(Items!$A:$A,Items!$AC:$AC,$AE566)=0),0,INDEX(Items!V:V,SUMIFS(Items!$A:$A,Items!$AC:$AC,$AE566)))</f>
        <v>Затраты этапа-4 бизнес-процесса</v>
      </c>
      <c r="Q566" s="1" t="str">
        <f>IF(OR($AE566=0,SUMIFS(Items!$A:$A,Items!$AC:$AC,$AE566)=0),0,INDEX(Items!W:W,SUMIFS(Items!$A:$A,Items!$AC:$AC,$AE566)))</f>
        <v>Производственные затраты-31</v>
      </c>
      <c r="U566" s="1">
        <f t="shared" si="35"/>
        <v>10</v>
      </c>
      <c r="X566" s="3">
        <f t="shared" si="38"/>
        <v>4</v>
      </c>
      <c r="AA566" s="1">
        <f>$X566*IF(SUMIFS(dbP!$X:$X,dbP!$Q:$Q,$Q566,dbP!$O:$O,Items!$E$17)=0,0,SUMIFS(dbP!$Y:$Y,dbP!$Q:$Q,$Q566,dbP!$O:$O,Items!$E$17)/SUMIFS(dbP!$X:$X,dbP!$Q:$Q,$Q566,dbP!$O:$O,Items!$E$17))</f>
        <v>7317.4027842141732</v>
      </c>
      <c r="AB566" s="1">
        <f>$X566*IF(SUMIFS(dbP!$X:$X,dbP!$Q:$Q,$Q566,dbP!$O:$O,Items!$E$17)=0,0,SUMIFS(dbP!$Z:$Z,dbP!$Q:$Q,$Q566,dbP!$O:$O,Items!$E$17)/SUMIFS(dbP!$X:$X,dbP!$Q:$Q,$Q566,dbP!$O:$O,Items!$E$17))</f>
        <v>1219.5671307023622</v>
      </c>
      <c r="AE566" s="31">
        <f>IF(OR(AE565=0,AE565=MAX(Items!$AC:$AC)),1,AE565+1)</f>
        <v>42</v>
      </c>
    </row>
    <row r="567" spans="1:31" x14ac:dyDescent="0.3">
      <c r="A567" s="41">
        <f>ROW()</f>
        <v>567</v>
      </c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I567" s="1" t="str">
        <f>IF(OR(U567=0,SUMIFS(Lists!$A:$A,Lists!$I:$I,$U567)=0),0,INDEX(Lists!$H:$H,SUMIFS(Lists!$A:$A,Lists!$I:$I,$U567)))</f>
        <v>Продукт-10</v>
      </c>
      <c r="O567" s="1" t="str">
        <f>IF(OR($AE567=0,SUMIFS(Items!$A:$A,Items!$AC:$AC,$AE567)=0),0,INDEX(Items!U:U,SUMIFS(Items!$A:$A,Items!$AC:$AC,$AE567)))</f>
        <v>Себестоимость продаж</v>
      </c>
      <c r="P567" s="1" t="str">
        <f>IF(OR($AE567=0,SUMIFS(Items!$A:$A,Items!$AC:$AC,$AE567)=0),0,INDEX(Items!V:V,SUMIFS(Items!$A:$A,Items!$AC:$AC,$AE567)))</f>
        <v>Затраты этапа-4 бизнес-процесса</v>
      </c>
      <c r="Q567" s="1" t="str">
        <f>IF(OR($AE567=0,SUMIFS(Items!$A:$A,Items!$AC:$AC,$AE567)=0),0,INDEX(Items!W:W,SUMIFS(Items!$A:$A,Items!$AC:$AC,$AE567)))</f>
        <v>Производственные затраты-32</v>
      </c>
      <c r="U567" s="1">
        <f t="shared" si="35"/>
        <v>10</v>
      </c>
      <c r="X567" s="3">
        <f t="shared" si="38"/>
        <v>9</v>
      </c>
      <c r="AA567" s="1">
        <f>$X567*IF(SUMIFS(dbP!$X:$X,dbP!$Q:$Q,$Q567,dbP!$O:$O,Items!$E$17)=0,0,SUMIFS(dbP!$Y:$Y,dbP!$Q:$Q,$Q567,dbP!$O:$O,Items!$E$17)/SUMIFS(dbP!$X:$X,dbP!$Q:$Q,$Q567,dbP!$O:$O,Items!$E$17))</f>
        <v>39447.586675170001</v>
      </c>
      <c r="AB567" s="1">
        <f>$X567*IF(SUMIFS(dbP!$X:$X,dbP!$Q:$Q,$Q567,dbP!$O:$O,Items!$E$17)=0,0,SUMIFS(dbP!$Z:$Z,dbP!$Q:$Q,$Q567,dbP!$O:$O,Items!$E$17)/SUMIFS(dbP!$X:$X,dbP!$Q:$Q,$Q567,dbP!$O:$O,Items!$E$17))</f>
        <v>6574.5977791949999</v>
      </c>
      <c r="AE567" s="31">
        <f>IF(OR(AE566=0,AE566=MAX(Items!$AC:$AC)),1,AE566+1)</f>
        <v>43</v>
      </c>
    </row>
    <row r="568" spans="1:31" x14ac:dyDescent="0.3">
      <c r="A568" s="41">
        <f>ROW()</f>
        <v>568</v>
      </c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I568" s="1" t="str">
        <f>IF(OR(U568=0,SUMIFS(Lists!$A:$A,Lists!$I:$I,$U568)=0),0,INDEX(Lists!$H:$H,SUMIFS(Lists!$A:$A,Lists!$I:$I,$U568)))</f>
        <v>Продукт-10</v>
      </c>
      <c r="O568" s="1" t="str">
        <f>IF(OR($AE568=0,SUMIFS(Items!$A:$A,Items!$AC:$AC,$AE568)=0),0,INDEX(Items!U:U,SUMIFS(Items!$A:$A,Items!$AC:$AC,$AE568)))</f>
        <v>Себестоимость продаж</v>
      </c>
      <c r="P568" s="1" t="str">
        <f>IF(OR($AE568=0,SUMIFS(Items!$A:$A,Items!$AC:$AC,$AE568)=0),0,INDEX(Items!V:V,SUMIFS(Items!$A:$A,Items!$AC:$AC,$AE568)))</f>
        <v>Затраты этапа-4 бизнес-процесса</v>
      </c>
      <c r="Q568" s="1" t="str">
        <f>IF(OR($AE568=0,SUMIFS(Items!$A:$A,Items!$AC:$AC,$AE568)=0),0,INDEX(Items!W:W,SUMIFS(Items!$A:$A,Items!$AC:$AC,$AE568)))</f>
        <v>Производственные затраты-33</v>
      </c>
      <c r="U568" s="1">
        <f t="shared" si="35"/>
        <v>10</v>
      </c>
      <c r="X568" s="3">
        <f t="shared" si="38"/>
        <v>5</v>
      </c>
      <c r="AA568" s="1">
        <f>$X568*IF(SUMIFS(dbP!$X:$X,dbP!$Q:$Q,$Q568,dbP!$O:$O,Items!$E$17)=0,0,SUMIFS(dbP!$Y:$Y,dbP!$Q:$Q,$Q568,dbP!$O:$O,Items!$E$17)/SUMIFS(dbP!$X:$X,dbP!$Q:$Q,$Q568,dbP!$O:$O,Items!$E$17))</f>
        <v>7801.5731400495879</v>
      </c>
      <c r="AB568" s="1">
        <f>$X568*IF(SUMIFS(dbP!$X:$X,dbP!$Q:$Q,$Q568,dbP!$O:$O,Items!$E$17)=0,0,SUMIFS(dbP!$Z:$Z,dbP!$Q:$Q,$Q568,dbP!$O:$O,Items!$E$17)/SUMIFS(dbP!$X:$X,dbP!$Q:$Q,$Q568,dbP!$O:$O,Items!$E$17))</f>
        <v>1300.2621900082647</v>
      </c>
      <c r="AE568" s="31">
        <f>IF(OR(AE567=0,AE567=MAX(Items!$AC:$AC)),1,AE567+1)</f>
        <v>44</v>
      </c>
    </row>
    <row r="569" spans="1:31" x14ac:dyDescent="0.3">
      <c r="A569" s="41">
        <f>ROW()</f>
        <v>569</v>
      </c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I569" s="1" t="str">
        <f>IF(OR(U569=0,SUMIFS(Lists!$A:$A,Lists!$I:$I,$U569)=0),0,INDEX(Lists!$H:$H,SUMIFS(Lists!$A:$A,Lists!$I:$I,$U569)))</f>
        <v>Продукт-10</v>
      </c>
      <c r="O569" s="1" t="str">
        <f>IF(OR($AE569=0,SUMIFS(Items!$A:$A,Items!$AC:$AC,$AE569)=0),0,INDEX(Items!U:U,SUMIFS(Items!$A:$A,Items!$AC:$AC,$AE569)))</f>
        <v>Себестоимость продаж</v>
      </c>
      <c r="P569" s="1" t="str">
        <f>IF(OR($AE569=0,SUMIFS(Items!$A:$A,Items!$AC:$AC,$AE569)=0),0,INDEX(Items!V:V,SUMIFS(Items!$A:$A,Items!$AC:$AC,$AE569)))</f>
        <v>Затраты этапа-4 бизнес-процесса</v>
      </c>
      <c r="Q569" s="1" t="str">
        <f>IF(OR($AE569=0,SUMIFS(Items!$A:$A,Items!$AC:$AC,$AE569)=0),0,INDEX(Items!W:W,SUMIFS(Items!$A:$A,Items!$AC:$AC,$AE569)))</f>
        <v>Производственные затраты-34</v>
      </c>
      <c r="U569" s="1">
        <f t="shared" si="35"/>
        <v>10</v>
      </c>
      <c r="X569" s="3">
        <f t="shared" si="38"/>
        <v>91</v>
      </c>
      <c r="AA569" s="1">
        <f>$X569*IF(SUMIFS(dbP!$X:$X,dbP!$Q:$Q,$Q569,dbP!$O:$O,Items!$E$17)=0,0,SUMIFS(dbP!$Y:$Y,dbP!$Q:$Q,$Q569,dbP!$O:$O,Items!$E$17)/SUMIFS(dbP!$X:$X,dbP!$Q:$Q,$Q569,dbP!$O:$O,Items!$E$17))</f>
        <v>51585.268292682922</v>
      </c>
      <c r="AB569" s="1">
        <f>$X569*IF(SUMIFS(dbP!$X:$X,dbP!$Q:$Q,$Q569,dbP!$O:$O,Items!$E$17)=0,0,SUMIFS(dbP!$Z:$Z,dbP!$Q:$Q,$Q569,dbP!$O:$O,Items!$E$17)/SUMIFS(dbP!$X:$X,dbP!$Q:$Q,$Q569,dbP!$O:$O,Items!$E$17))</f>
        <v>8597.5447154471549</v>
      </c>
      <c r="AE569" s="31">
        <f>IF(OR(AE568=0,AE568=MAX(Items!$AC:$AC)),1,AE568+1)</f>
        <v>45</v>
      </c>
    </row>
    <row r="570" spans="1:31" x14ac:dyDescent="0.3">
      <c r="A570" s="41">
        <f>ROW()</f>
        <v>570</v>
      </c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I570" s="1" t="str">
        <f>IF(OR(U570=0,SUMIFS(Lists!$A:$A,Lists!$I:$I,$U570)=0),0,INDEX(Lists!$H:$H,SUMIFS(Lists!$A:$A,Lists!$I:$I,$U570)))</f>
        <v>Продукт-10</v>
      </c>
      <c r="O570" s="1" t="str">
        <f>IF(OR($AE570=0,SUMIFS(Items!$A:$A,Items!$AC:$AC,$AE570)=0),0,INDEX(Items!U:U,SUMIFS(Items!$A:$A,Items!$AC:$AC,$AE570)))</f>
        <v>Себестоимость продаж</v>
      </c>
      <c r="P570" s="1" t="str">
        <f>IF(OR($AE570=0,SUMIFS(Items!$A:$A,Items!$AC:$AC,$AE570)=0),0,INDEX(Items!V:V,SUMIFS(Items!$A:$A,Items!$AC:$AC,$AE570)))</f>
        <v>Затраты этапа-4 бизнес-процесса</v>
      </c>
      <c r="Q570" s="1" t="str">
        <f>IF(OR($AE570=0,SUMIFS(Items!$A:$A,Items!$AC:$AC,$AE570)=0),0,INDEX(Items!W:W,SUMIFS(Items!$A:$A,Items!$AC:$AC,$AE570)))</f>
        <v>Производственные затраты-35</v>
      </c>
      <c r="U570" s="1">
        <f t="shared" si="35"/>
        <v>10</v>
      </c>
      <c r="X570" s="3">
        <f t="shared" si="38"/>
        <v>6</v>
      </c>
      <c r="AA570" s="1">
        <f>$X570*IF(SUMIFS(dbP!$X:$X,dbP!$Q:$Q,$Q570,dbP!$O:$O,Items!$E$17)=0,0,SUMIFS(dbP!$Y:$Y,dbP!$Q:$Q,$Q570,dbP!$O:$O,Items!$E$17)/SUMIFS(dbP!$X:$X,dbP!$Q:$Q,$Q570,dbP!$O:$O,Items!$E$17))</f>
        <v>17269.199999999997</v>
      </c>
      <c r="AB570" s="1">
        <f>$X570*IF(SUMIFS(dbP!$X:$X,dbP!$Q:$Q,$Q570,dbP!$O:$O,Items!$E$17)=0,0,SUMIFS(dbP!$Z:$Z,dbP!$Q:$Q,$Q570,dbP!$O:$O,Items!$E$17)/SUMIFS(dbP!$X:$X,dbP!$Q:$Q,$Q570,dbP!$O:$O,Items!$E$17))</f>
        <v>2878.2</v>
      </c>
      <c r="AE570" s="31">
        <f>IF(OR(AE569=0,AE569=MAX(Items!$AC:$AC)),1,AE569+1)</f>
        <v>46</v>
      </c>
    </row>
    <row r="571" spans="1:31" x14ac:dyDescent="0.3">
      <c r="A571" s="41">
        <f>ROW()</f>
        <v>571</v>
      </c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I571" s="1" t="str">
        <f>IF(OR(U571=0,SUMIFS(Lists!$A:$A,Lists!$I:$I,$U571)=0),0,INDEX(Lists!$H:$H,SUMIFS(Lists!$A:$A,Lists!$I:$I,$U571)))</f>
        <v>Продукт-10</v>
      </c>
      <c r="O571" s="1" t="str">
        <f>IF(OR($AE571=0,SUMIFS(Items!$A:$A,Items!$AC:$AC,$AE571)=0),0,INDEX(Items!U:U,SUMIFS(Items!$A:$A,Items!$AC:$AC,$AE571)))</f>
        <v>Себестоимость продаж</v>
      </c>
      <c r="P571" s="1" t="str">
        <f>IF(OR($AE571=0,SUMIFS(Items!$A:$A,Items!$AC:$AC,$AE571)=0),0,INDEX(Items!V:V,SUMIFS(Items!$A:$A,Items!$AC:$AC,$AE571)))</f>
        <v>Затраты этапа-4 бизнес-процесса</v>
      </c>
      <c r="Q571" s="1" t="str">
        <f>IF(OR($AE571=0,SUMIFS(Items!$A:$A,Items!$AC:$AC,$AE571)=0),0,INDEX(Items!W:W,SUMIFS(Items!$A:$A,Items!$AC:$AC,$AE571)))</f>
        <v>Производственные затраты-36</v>
      </c>
      <c r="U571" s="1">
        <f t="shared" si="35"/>
        <v>10</v>
      </c>
      <c r="X571" s="3">
        <f t="shared" si="38"/>
        <v>5</v>
      </c>
      <c r="AA571" s="1">
        <f>$X571*IF(SUMIFS(dbP!$X:$X,dbP!$Q:$Q,$Q571,dbP!$O:$O,Items!$E$17)=0,0,SUMIFS(dbP!$Y:$Y,dbP!$Q:$Q,$Q571,dbP!$O:$O,Items!$E$17)/SUMIFS(dbP!$X:$X,dbP!$Q:$Q,$Q571,dbP!$O:$O,Items!$E$17))</f>
        <v>15887.886792452829</v>
      </c>
      <c r="AB571" s="1">
        <f>$X571*IF(SUMIFS(dbP!$X:$X,dbP!$Q:$Q,$Q571,dbP!$O:$O,Items!$E$17)=0,0,SUMIFS(dbP!$Z:$Z,dbP!$Q:$Q,$Q571,dbP!$O:$O,Items!$E$17)/SUMIFS(dbP!$X:$X,dbP!$Q:$Q,$Q571,dbP!$O:$O,Items!$E$17))</f>
        <v>2647.9811320754716</v>
      </c>
      <c r="AE571" s="31">
        <f>IF(OR(AE570=0,AE570=MAX(Items!$AC:$AC)),1,AE570+1)</f>
        <v>47</v>
      </c>
    </row>
    <row r="572" spans="1:31" x14ac:dyDescent="0.3">
      <c r="A572" s="41">
        <f>ROW()</f>
        <v>572</v>
      </c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I572" s="1" t="str">
        <f>IF(OR(U572=0,SUMIFS(Lists!$A:$A,Lists!$I:$I,$U572)=0),0,INDEX(Lists!$H:$H,SUMIFS(Lists!$A:$A,Lists!$I:$I,$U572)))</f>
        <v>Продукт-10</v>
      </c>
      <c r="O572" s="1" t="str">
        <f>IF(OR($AE572=0,SUMIFS(Items!$A:$A,Items!$AC:$AC,$AE572)=0),0,INDEX(Items!U:U,SUMIFS(Items!$A:$A,Items!$AC:$AC,$AE572)))</f>
        <v>Себестоимость продаж</v>
      </c>
      <c r="P572" s="1" t="str">
        <f>IF(OR($AE572=0,SUMIFS(Items!$A:$A,Items!$AC:$AC,$AE572)=0),0,INDEX(Items!V:V,SUMIFS(Items!$A:$A,Items!$AC:$AC,$AE572)))</f>
        <v>Затраты этапа-4 бизнес-процесса</v>
      </c>
      <c r="Q572" s="1" t="str">
        <f>IF(OR($AE572=0,SUMIFS(Items!$A:$A,Items!$AC:$AC,$AE572)=0),0,INDEX(Items!W:W,SUMIFS(Items!$A:$A,Items!$AC:$AC,$AE572)))</f>
        <v>Производственные затраты-37</v>
      </c>
      <c r="U572" s="1">
        <f t="shared" si="35"/>
        <v>10</v>
      </c>
      <c r="X572" s="3">
        <f>X551+2</f>
        <v>5</v>
      </c>
      <c r="AA572" s="1">
        <f>$X572*IF(SUMIFS(dbP!$X:$X,dbP!$Q:$Q,$Q572,dbP!$O:$O,Items!$E$17)=0,0,SUMIFS(dbP!$Y:$Y,dbP!$Q:$Q,$Q572,dbP!$O:$O,Items!$E$17)/SUMIFS(dbP!$X:$X,dbP!$Q:$Q,$Q572,dbP!$O:$O,Items!$E$17))</f>
        <v>3925.3606829268297</v>
      </c>
      <c r="AB572" s="1">
        <f>$X572*IF(SUMIFS(dbP!$X:$X,dbP!$Q:$Q,$Q572,dbP!$O:$O,Items!$E$17)=0,0,SUMIFS(dbP!$Z:$Z,dbP!$Q:$Q,$Q572,dbP!$O:$O,Items!$E$17)/SUMIFS(dbP!$X:$X,dbP!$Q:$Q,$Q572,dbP!$O:$O,Items!$E$17))</f>
        <v>654.22678048780494</v>
      </c>
      <c r="AE572" s="31">
        <f>IF(OR(AE571=0,AE571=MAX(Items!$AC:$AC)),1,AE571+1)</f>
        <v>48</v>
      </c>
    </row>
    <row r="573" spans="1:31" x14ac:dyDescent="0.3">
      <c r="A573" s="41">
        <f>ROW()</f>
        <v>573</v>
      </c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I573" s="1" t="str">
        <f>IF(OR(U573=0,SUMIFS(Lists!$A:$A,Lists!$I:$I,$U573)=0),0,INDEX(Lists!$H:$H,SUMIFS(Lists!$A:$A,Lists!$I:$I,$U573)))</f>
        <v>Продукт-10</v>
      </c>
      <c r="O573" s="1" t="str">
        <f>IF(OR($AE573=0,SUMIFS(Items!$A:$A,Items!$AC:$AC,$AE573)=0),0,INDEX(Items!U:U,SUMIFS(Items!$A:$A,Items!$AC:$AC,$AE573)))</f>
        <v>Себестоимость продаж</v>
      </c>
      <c r="P573" s="1" t="str">
        <f>IF(OR($AE573=0,SUMIFS(Items!$A:$A,Items!$AC:$AC,$AE573)=0),0,INDEX(Items!V:V,SUMIFS(Items!$A:$A,Items!$AC:$AC,$AE573)))</f>
        <v>Затраты этапа-5 бизнес-процесса</v>
      </c>
      <c r="Q573" s="1" t="str">
        <f>IF(OR($AE573=0,SUMIFS(Items!$A:$A,Items!$AC:$AC,$AE573)=0),0,INDEX(Items!W:W,SUMIFS(Items!$A:$A,Items!$AC:$AC,$AE573)))</f>
        <v>Затраты на доставку и продажу-1</v>
      </c>
      <c r="U573" s="1">
        <f t="shared" si="35"/>
        <v>10</v>
      </c>
      <c r="X573" s="3">
        <f t="shared" ref="X573:X582" si="39">X552+2</f>
        <v>3</v>
      </c>
      <c r="AA573" s="1">
        <f>$X573*IF(SUMIFS(dbP!$X:$X,dbP!$Q:$Q,$Q573,dbP!$O:$O,Items!$E$17)=0,0,SUMIFS(dbP!$Y:$Y,dbP!$Q:$Q,$Q573,dbP!$O:$O,Items!$E$17)/SUMIFS(dbP!$X:$X,dbP!$Q:$Q,$Q573,dbP!$O:$O,Items!$E$17))</f>
        <v>2760.8030724637683</v>
      </c>
      <c r="AB573" s="1">
        <f>$X573*IF(SUMIFS(dbP!$X:$X,dbP!$Q:$Q,$Q573,dbP!$O:$O,Items!$E$17)=0,0,SUMIFS(dbP!$Z:$Z,dbP!$Q:$Q,$Q573,dbP!$O:$O,Items!$E$17)/SUMIFS(dbP!$X:$X,dbP!$Q:$Q,$Q573,dbP!$O:$O,Items!$E$17))</f>
        <v>460.133845410628</v>
      </c>
      <c r="AE573" s="31">
        <f>IF(OR(AE572=0,AE572=MAX(Items!$AC:$AC)),1,AE572+1)</f>
        <v>49</v>
      </c>
    </row>
    <row r="574" spans="1:31" x14ac:dyDescent="0.3">
      <c r="A574" s="41">
        <f>ROW()</f>
        <v>574</v>
      </c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I574" s="1" t="str">
        <f>IF(OR(U574=0,SUMIFS(Lists!$A:$A,Lists!$I:$I,$U574)=0),0,INDEX(Lists!$H:$H,SUMIFS(Lists!$A:$A,Lists!$I:$I,$U574)))</f>
        <v>Продукт-10</v>
      </c>
      <c r="O574" s="1" t="str">
        <f>IF(OR($AE574=0,SUMIFS(Items!$A:$A,Items!$AC:$AC,$AE574)=0),0,INDEX(Items!U:U,SUMIFS(Items!$A:$A,Items!$AC:$AC,$AE574)))</f>
        <v>Себестоимость продаж</v>
      </c>
      <c r="P574" s="1" t="str">
        <f>IF(OR($AE574=0,SUMIFS(Items!$A:$A,Items!$AC:$AC,$AE574)=0),0,INDEX(Items!V:V,SUMIFS(Items!$A:$A,Items!$AC:$AC,$AE574)))</f>
        <v>Затраты этапа-5 бизнес-процесса</v>
      </c>
      <c r="Q574" s="1" t="str">
        <f>IF(OR($AE574=0,SUMIFS(Items!$A:$A,Items!$AC:$AC,$AE574)=0),0,INDEX(Items!W:W,SUMIFS(Items!$A:$A,Items!$AC:$AC,$AE574)))</f>
        <v>Затраты на доставку и продажу-2</v>
      </c>
      <c r="U574" s="1">
        <f t="shared" si="35"/>
        <v>10</v>
      </c>
      <c r="X574" s="3">
        <f t="shared" si="39"/>
        <v>7</v>
      </c>
      <c r="AA574" s="1">
        <f>$X574*IF(SUMIFS(dbP!$X:$X,dbP!$Q:$Q,$Q574,dbP!$O:$O,Items!$E$17)=0,0,SUMIFS(dbP!$Y:$Y,dbP!$Q:$Q,$Q574,dbP!$O:$O,Items!$E$17)/SUMIFS(dbP!$X:$X,dbP!$Q:$Q,$Q574,dbP!$O:$O,Items!$E$17))</f>
        <v>21555.526528421051</v>
      </c>
      <c r="AB574" s="1">
        <f>$X574*IF(SUMIFS(dbP!$X:$X,dbP!$Q:$Q,$Q574,dbP!$O:$O,Items!$E$17)=0,0,SUMIFS(dbP!$Z:$Z,dbP!$Q:$Q,$Q574,dbP!$O:$O,Items!$E$17)/SUMIFS(dbP!$X:$X,dbP!$Q:$Q,$Q574,dbP!$O:$O,Items!$E$17))</f>
        <v>3592.5877547368414</v>
      </c>
      <c r="AE574" s="31">
        <f>IF(OR(AE573=0,AE573=MAX(Items!$AC:$AC)),1,AE573+1)</f>
        <v>50</v>
      </c>
    </row>
    <row r="575" spans="1:31" x14ac:dyDescent="0.3">
      <c r="A575" s="41">
        <f>ROW()</f>
        <v>575</v>
      </c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I575" s="1" t="str">
        <f>IF(OR(U575=0,SUMIFS(Lists!$A:$A,Lists!$I:$I,$U575)=0),0,INDEX(Lists!$H:$H,SUMIFS(Lists!$A:$A,Lists!$I:$I,$U575)))</f>
        <v>Продукт-10</v>
      </c>
      <c r="O575" s="1" t="str">
        <f>IF(OR($AE575=0,SUMIFS(Items!$A:$A,Items!$AC:$AC,$AE575)=0),0,INDEX(Items!U:U,SUMIFS(Items!$A:$A,Items!$AC:$AC,$AE575)))</f>
        <v>Себестоимость продаж</v>
      </c>
      <c r="P575" s="1" t="str">
        <f>IF(OR($AE575=0,SUMIFS(Items!$A:$A,Items!$AC:$AC,$AE575)=0),0,INDEX(Items!V:V,SUMIFS(Items!$A:$A,Items!$AC:$AC,$AE575)))</f>
        <v>Затраты этапа-5 бизнес-процесса</v>
      </c>
      <c r="Q575" s="1" t="str">
        <f>IF(OR($AE575=0,SUMIFS(Items!$A:$A,Items!$AC:$AC,$AE575)=0),0,INDEX(Items!W:W,SUMIFS(Items!$A:$A,Items!$AC:$AC,$AE575)))</f>
        <v>Затраты на доставку и продажу-3</v>
      </c>
      <c r="U575" s="1">
        <f t="shared" si="35"/>
        <v>10</v>
      </c>
      <c r="X575" s="3">
        <f t="shared" si="39"/>
        <v>5</v>
      </c>
      <c r="AA575" s="1">
        <f>$X575*IF(SUMIFS(dbP!$X:$X,dbP!$Q:$Q,$Q575,dbP!$O:$O,Items!$E$17)=0,0,SUMIFS(dbP!$Y:$Y,dbP!$Q:$Q,$Q575,dbP!$O:$O,Items!$E$17)/SUMIFS(dbP!$X:$X,dbP!$Q:$Q,$Q575,dbP!$O:$O,Items!$E$17))</f>
        <v>23042.005911627908</v>
      </c>
      <c r="AB575" s="1">
        <f>$X575*IF(SUMIFS(dbP!$X:$X,dbP!$Q:$Q,$Q575,dbP!$O:$O,Items!$E$17)=0,0,SUMIFS(dbP!$Z:$Z,dbP!$Q:$Q,$Q575,dbP!$O:$O,Items!$E$17)/SUMIFS(dbP!$X:$X,dbP!$Q:$Q,$Q575,dbP!$O:$O,Items!$E$17))</f>
        <v>3840.3343186046523</v>
      </c>
      <c r="AE575" s="31">
        <f>IF(OR(AE574=0,AE574=MAX(Items!$AC:$AC)),1,AE574+1)</f>
        <v>51</v>
      </c>
    </row>
    <row r="576" spans="1:31" x14ac:dyDescent="0.3">
      <c r="A576" s="41">
        <f>ROW()</f>
        <v>576</v>
      </c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I576" s="1" t="str">
        <f>IF(OR(U576=0,SUMIFS(Lists!$A:$A,Lists!$I:$I,$U576)=0),0,INDEX(Lists!$H:$H,SUMIFS(Lists!$A:$A,Lists!$I:$I,$U576)))</f>
        <v>Продукт-10</v>
      </c>
      <c r="O576" s="1" t="str">
        <f>IF(OR($AE576=0,SUMIFS(Items!$A:$A,Items!$AC:$AC,$AE576)=0),0,INDEX(Items!U:U,SUMIFS(Items!$A:$A,Items!$AC:$AC,$AE576)))</f>
        <v>Себестоимость продаж</v>
      </c>
      <c r="P576" s="1" t="str">
        <f>IF(OR($AE576=0,SUMIFS(Items!$A:$A,Items!$AC:$AC,$AE576)=0),0,INDEX(Items!V:V,SUMIFS(Items!$A:$A,Items!$AC:$AC,$AE576)))</f>
        <v>Затраты этапа-5 бизнес-процесса</v>
      </c>
      <c r="Q576" s="1" t="str">
        <f>IF(OR($AE576=0,SUMIFS(Items!$A:$A,Items!$AC:$AC,$AE576)=0),0,INDEX(Items!W:W,SUMIFS(Items!$A:$A,Items!$AC:$AC,$AE576)))</f>
        <v>Затраты на доставку и продажу-4</v>
      </c>
      <c r="U576" s="1">
        <f t="shared" si="35"/>
        <v>10</v>
      </c>
      <c r="X576" s="3">
        <f t="shared" si="39"/>
        <v>3</v>
      </c>
      <c r="AA576" s="1">
        <f>$X576*IF(SUMIFS(dbP!$X:$X,dbP!$Q:$Q,$Q576,dbP!$O:$O,Items!$E$17)=0,0,SUMIFS(dbP!$Y:$Y,dbP!$Q:$Q,$Q576,dbP!$O:$O,Items!$E$17)/SUMIFS(dbP!$X:$X,dbP!$Q:$Q,$Q576,dbP!$O:$O,Items!$E$17))</f>
        <v>2829.1044492179999</v>
      </c>
      <c r="AB576" s="1">
        <f>$X576*IF(SUMIFS(dbP!$X:$X,dbP!$Q:$Q,$Q576,dbP!$O:$O,Items!$E$17)=0,0,SUMIFS(dbP!$Z:$Z,dbP!$Q:$Q,$Q576,dbP!$O:$O,Items!$E$17)/SUMIFS(dbP!$X:$X,dbP!$Q:$Q,$Q576,dbP!$O:$O,Items!$E$17))</f>
        <v>471.517408203</v>
      </c>
      <c r="AE576" s="31">
        <f>IF(OR(AE575=0,AE575=MAX(Items!$AC:$AC)),1,AE575+1)</f>
        <v>52</v>
      </c>
    </row>
    <row r="577" spans="1:31" x14ac:dyDescent="0.3">
      <c r="A577" s="41">
        <f>ROW()</f>
        <v>577</v>
      </c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I577" s="1" t="str">
        <f>IF(OR(U577=0,SUMIFS(Lists!$A:$A,Lists!$I:$I,$U577)=0),0,INDEX(Lists!$H:$H,SUMIFS(Lists!$A:$A,Lists!$I:$I,$U577)))</f>
        <v>Продукт-10</v>
      </c>
      <c r="O577" s="1" t="str">
        <f>IF(OR($AE577=0,SUMIFS(Items!$A:$A,Items!$AC:$AC,$AE577)=0),0,INDEX(Items!U:U,SUMIFS(Items!$A:$A,Items!$AC:$AC,$AE577)))</f>
        <v>Себестоимость продаж</v>
      </c>
      <c r="P577" s="1" t="str">
        <f>IF(OR($AE577=0,SUMIFS(Items!$A:$A,Items!$AC:$AC,$AE577)=0),0,INDEX(Items!V:V,SUMIFS(Items!$A:$A,Items!$AC:$AC,$AE577)))</f>
        <v>Затраты этапа-5 бизнес-процесса</v>
      </c>
      <c r="Q577" s="1" t="str">
        <f>IF(OR($AE577=0,SUMIFS(Items!$A:$A,Items!$AC:$AC,$AE577)=0),0,INDEX(Items!W:W,SUMIFS(Items!$A:$A,Items!$AC:$AC,$AE577)))</f>
        <v>Затраты на доставку и продажу-5</v>
      </c>
      <c r="U577" s="1">
        <f t="shared" si="35"/>
        <v>10</v>
      </c>
      <c r="X577" s="3">
        <f t="shared" si="39"/>
        <v>6</v>
      </c>
      <c r="AA577" s="1">
        <f>$X577*IF(SUMIFS(dbP!$X:$X,dbP!$Q:$Q,$Q577,dbP!$O:$O,Items!$E$17)=0,0,SUMIFS(dbP!$Y:$Y,dbP!$Q:$Q,$Q577,dbP!$O:$O,Items!$E$17)/SUMIFS(dbP!$X:$X,dbP!$Q:$Q,$Q577,dbP!$O:$O,Items!$E$17))</f>
        <v>10105.797199945455</v>
      </c>
      <c r="AB577" s="1">
        <f>$X577*IF(SUMIFS(dbP!$X:$X,dbP!$Q:$Q,$Q577,dbP!$O:$O,Items!$E$17)=0,0,SUMIFS(dbP!$Z:$Z,dbP!$Q:$Q,$Q577,dbP!$O:$O,Items!$E$17)/SUMIFS(dbP!$X:$X,dbP!$Q:$Q,$Q577,dbP!$O:$O,Items!$E$17))</f>
        <v>1684.2995333242425</v>
      </c>
      <c r="AE577" s="31">
        <f>IF(OR(AE576=0,AE576=MAX(Items!$AC:$AC)),1,AE576+1)</f>
        <v>53</v>
      </c>
    </row>
    <row r="578" spans="1:31" x14ac:dyDescent="0.3">
      <c r="A578" s="41">
        <f>ROW()</f>
        <v>578</v>
      </c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I578" s="1" t="str">
        <f>IF(OR(U578=0,SUMIFS(Lists!$A:$A,Lists!$I:$I,$U578)=0),0,INDEX(Lists!$H:$H,SUMIFS(Lists!$A:$A,Lists!$I:$I,$U578)))</f>
        <v>Продукт-10</v>
      </c>
      <c r="O578" s="1" t="str">
        <f>IF(OR($AE578=0,SUMIFS(Items!$A:$A,Items!$AC:$AC,$AE578)=0),0,INDEX(Items!U:U,SUMIFS(Items!$A:$A,Items!$AC:$AC,$AE578)))</f>
        <v>Себестоимость продаж</v>
      </c>
      <c r="P578" s="1" t="str">
        <f>IF(OR($AE578=0,SUMIFS(Items!$A:$A,Items!$AC:$AC,$AE578)=0),0,INDEX(Items!V:V,SUMIFS(Items!$A:$A,Items!$AC:$AC,$AE578)))</f>
        <v>Затраты этапа-5 бизнес-процесса</v>
      </c>
      <c r="Q578" s="1" t="str">
        <f>IF(OR($AE578=0,SUMIFS(Items!$A:$A,Items!$AC:$AC,$AE578)=0),0,INDEX(Items!W:W,SUMIFS(Items!$A:$A,Items!$AC:$AC,$AE578)))</f>
        <v>Затраты на доставку и продажу-6</v>
      </c>
      <c r="U578" s="1">
        <f t="shared" si="35"/>
        <v>10</v>
      </c>
      <c r="X578" s="3">
        <f t="shared" si="39"/>
        <v>11</v>
      </c>
      <c r="AA578" s="1">
        <f>$X578*IF(SUMIFS(dbP!$X:$X,dbP!$Q:$Q,$Q578,dbP!$O:$O,Items!$E$17)=0,0,SUMIFS(dbP!$Y:$Y,dbP!$Q:$Q,$Q578,dbP!$O:$O,Items!$E$17)/SUMIFS(dbP!$X:$X,dbP!$Q:$Q,$Q578,dbP!$O:$O,Items!$E$17))</f>
        <v>38244.100979995324</v>
      </c>
      <c r="AB578" s="1">
        <f>$X578*IF(SUMIFS(dbP!$X:$X,dbP!$Q:$Q,$Q578,dbP!$O:$O,Items!$E$17)=0,0,SUMIFS(dbP!$Z:$Z,dbP!$Q:$Q,$Q578,dbP!$O:$O,Items!$E$17)/SUMIFS(dbP!$X:$X,dbP!$Q:$Q,$Q578,dbP!$O:$O,Items!$E$17))</f>
        <v>6374.0168299992201</v>
      </c>
      <c r="AE578" s="31">
        <f>IF(OR(AE577=0,AE577=MAX(Items!$AC:$AC)),1,AE577+1)</f>
        <v>54</v>
      </c>
    </row>
    <row r="579" spans="1:31" x14ac:dyDescent="0.3">
      <c r="A579" s="41">
        <f>ROW()</f>
        <v>579</v>
      </c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I579" s="1" t="str">
        <f>IF(OR(U579=0,SUMIFS(Lists!$A:$A,Lists!$I:$I,$U579)=0),0,INDEX(Lists!$H:$H,SUMIFS(Lists!$A:$A,Lists!$I:$I,$U579)))</f>
        <v>Продукт-10</v>
      </c>
      <c r="O579" s="1" t="str">
        <f>IF(OR($AE579=0,SUMIFS(Items!$A:$A,Items!$AC:$AC,$AE579)=0),0,INDEX(Items!U:U,SUMIFS(Items!$A:$A,Items!$AC:$AC,$AE579)))</f>
        <v>Себестоимость продаж</v>
      </c>
      <c r="P579" s="1" t="str">
        <f>IF(OR($AE579=0,SUMIFS(Items!$A:$A,Items!$AC:$AC,$AE579)=0),0,INDEX(Items!V:V,SUMIFS(Items!$A:$A,Items!$AC:$AC,$AE579)))</f>
        <v>Затраты этапа-5 бизнес-процесса</v>
      </c>
      <c r="Q579" s="1" t="str">
        <f>IF(OR($AE579=0,SUMIFS(Items!$A:$A,Items!$AC:$AC,$AE579)=0),0,INDEX(Items!W:W,SUMIFS(Items!$A:$A,Items!$AC:$AC,$AE579)))</f>
        <v>Затраты на доставку и продажу-7</v>
      </c>
      <c r="U579" s="1">
        <f t="shared" si="35"/>
        <v>10</v>
      </c>
      <c r="X579" s="3">
        <f t="shared" si="39"/>
        <v>7</v>
      </c>
      <c r="AA579" s="1">
        <f>$X579*IF(SUMIFS(dbP!$X:$X,dbP!$Q:$Q,$Q579,dbP!$O:$O,Items!$E$17)=0,0,SUMIFS(dbP!$Y:$Y,dbP!$Q:$Q,$Q579,dbP!$O:$O,Items!$E$17)/SUMIFS(dbP!$X:$X,dbP!$Q:$Q,$Q579,dbP!$O:$O,Items!$E$17))</f>
        <v>13546.2615217251</v>
      </c>
      <c r="AB579" s="1">
        <f>$X579*IF(SUMIFS(dbP!$X:$X,dbP!$Q:$Q,$Q579,dbP!$O:$O,Items!$E$17)=0,0,SUMIFS(dbP!$Z:$Z,dbP!$Q:$Q,$Q579,dbP!$O:$O,Items!$E$17)/SUMIFS(dbP!$X:$X,dbP!$Q:$Q,$Q579,dbP!$O:$O,Items!$E$17))</f>
        <v>2257.7102536208499</v>
      </c>
      <c r="AE579" s="31">
        <f>IF(OR(AE578=0,AE578=MAX(Items!$AC:$AC)),1,AE578+1)</f>
        <v>55</v>
      </c>
    </row>
    <row r="580" spans="1:31" x14ac:dyDescent="0.3">
      <c r="A580" s="41">
        <f>ROW()</f>
        <v>580</v>
      </c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I580" s="1" t="str">
        <f>IF(OR(U580=0,SUMIFS(Lists!$A:$A,Lists!$I:$I,$U580)=0),0,INDEX(Lists!$H:$H,SUMIFS(Lists!$A:$A,Lists!$I:$I,$U580)))</f>
        <v>Продукт-10</v>
      </c>
      <c r="O580" s="1" t="str">
        <f>IF(OR($AE580=0,SUMIFS(Items!$A:$A,Items!$AC:$AC,$AE580)=0),0,INDEX(Items!U:U,SUMIFS(Items!$A:$A,Items!$AC:$AC,$AE580)))</f>
        <v>Себестоимость продаж</v>
      </c>
      <c r="P580" s="1" t="str">
        <f>IF(OR($AE580=0,SUMIFS(Items!$A:$A,Items!$AC:$AC,$AE580)=0),0,INDEX(Items!V:V,SUMIFS(Items!$A:$A,Items!$AC:$AC,$AE580)))</f>
        <v>Затраты этапа-5 бизнес-процесса</v>
      </c>
      <c r="Q580" s="1" t="str">
        <f>IF(OR($AE580=0,SUMIFS(Items!$A:$A,Items!$AC:$AC,$AE580)=0),0,INDEX(Items!W:W,SUMIFS(Items!$A:$A,Items!$AC:$AC,$AE580)))</f>
        <v>Затраты на доставку и продажу-8</v>
      </c>
      <c r="U580" s="1">
        <f t="shared" ref="U580:U582" si="40">IF(AE580=1,U579+1,U579)</f>
        <v>10</v>
      </c>
      <c r="X580" s="3">
        <f t="shared" si="39"/>
        <v>93</v>
      </c>
      <c r="AA580" s="1">
        <f>$X580*IF(SUMIFS(dbP!$X:$X,dbP!$Q:$Q,$Q580,dbP!$O:$O,Items!$E$17)=0,0,SUMIFS(dbP!$Y:$Y,dbP!$Q:$Q,$Q580,dbP!$O:$O,Items!$E$17)/SUMIFS(dbP!$X:$X,dbP!$Q:$Q,$Q580,dbP!$O:$O,Items!$E$17))</f>
        <v>45759.848275862067</v>
      </c>
      <c r="AB580" s="1">
        <f>$X580*IF(SUMIFS(dbP!$X:$X,dbP!$Q:$Q,$Q580,dbP!$O:$O,Items!$E$17)=0,0,SUMIFS(dbP!$Z:$Z,dbP!$Q:$Q,$Q580,dbP!$O:$O,Items!$E$17)/SUMIFS(dbP!$X:$X,dbP!$Q:$Q,$Q580,dbP!$O:$O,Items!$E$17))</f>
        <v>7626.6413793103447</v>
      </c>
      <c r="AE580" s="31">
        <f>IF(OR(AE579=0,AE579=MAX(Items!$AC:$AC)),1,AE579+1)</f>
        <v>56</v>
      </c>
    </row>
    <row r="581" spans="1:31" x14ac:dyDescent="0.3">
      <c r="A581" s="41">
        <f>ROW()</f>
        <v>581</v>
      </c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I581" s="1" t="str">
        <f>IF(OR(U581=0,SUMIFS(Lists!$A:$A,Lists!$I:$I,$U581)=0),0,INDEX(Lists!$H:$H,SUMIFS(Lists!$A:$A,Lists!$I:$I,$U581)))</f>
        <v>Продукт-10</v>
      </c>
      <c r="O581" s="1" t="str">
        <f>IF(OR($AE581=0,SUMIFS(Items!$A:$A,Items!$AC:$AC,$AE581)=0),0,INDEX(Items!U:U,SUMIFS(Items!$A:$A,Items!$AC:$AC,$AE581)))</f>
        <v>Себестоимость продаж</v>
      </c>
      <c r="P581" s="1" t="str">
        <f>IF(OR($AE581=0,SUMIFS(Items!$A:$A,Items!$AC:$AC,$AE581)=0),0,INDEX(Items!V:V,SUMIFS(Items!$A:$A,Items!$AC:$AC,$AE581)))</f>
        <v>Затраты этапа-5 бизнес-процесса</v>
      </c>
      <c r="Q581" s="1" t="str">
        <f>IF(OR($AE581=0,SUMIFS(Items!$A:$A,Items!$AC:$AC,$AE581)=0),0,INDEX(Items!W:W,SUMIFS(Items!$A:$A,Items!$AC:$AC,$AE581)))</f>
        <v>Затраты на доставку и продажу-9</v>
      </c>
      <c r="U581" s="1">
        <f t="shared" si="40"/>
        <v>10</v>
      </c>
      <c r="X581" s="3">
        <f t="shared" si="39"/>
        <v>8</v>
      </c>
      <c r="AA581" s="1">
        <f>$X581*IF(SUMIFS(dbP!$X:$X,dbP!$Q:$Q,$Q581,dbP!$O:$O,Items!$E$17)=0,0,SUMIFS(dbP!$Y:$Y,dbP!$Q:$Q,$Q581,dbP!$O:$O,Items!$E$17)/SUMIFS(dbP!$X:$X,dbP!$Q:$Q,$Q581,dbP!$O:$O,Items!$E$17))</f>
        <v>19602.301754385964</v>
      </c>
      <c r="AB581" s="1">
        <f>$X581*IF(SUMIFS(dbP!$X:$X,dbP!$Q:$Q,$Q581,dbP!$O:$O,Items!$E$17)=0,0,SUMIFS(dbP!$Z:$Z,dbP!$Q:$Q,$Q581,dbP!$O:$O,Items!$E$17)/SUMIFS(dbP!$X:$X,dbP!$Q:$Q,$Q581,dbP!$O:$O,Items!$E$17))</f>
        <v>3267.050292397661</v>
      </c>
      <c r="AE581" s="31">
        <f>IF(OR(AE580=0,AE580=MAX(Items!$AC:$AC)),1,AE580+1)</f>
        <v>57</v>
      </c>
    </row>
    <row r="582" spans="1:31" x14ac:dyDescent="0.3">
      <c r="A582" s="41">
        <f>ROW()</f>
        <v>582</v>
      </c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I582" s="1" t="str">
        <f>IF(OR(U582=0,SUMIFS(Lists!$A:$A,Lists!$I:$I,$U582)=0),0,INDEX(Lists!$H:$H,SUMIFS(Lists!$A:$A,Lists!$I:$I,$U582)))</f>
        <v>Продукт-10</v>
      </c>
      <c r="O582" s="1" t="str">
        <f>IF(OR($AE582=0,SUMIFS(Items!$A:$A,Items!$AC:$AC,$AE582)=0),0,INDEX(Items!U:U,SUMIFS(Items!$A:$A,Items!$AC:$AC,$AE582)))</f>
        <v>Себестоимость продаж</v>
      </c>
      <c r="P582" s="1" t="str">
        <f>IF(OR($AE582=0,SUMIFS(Items!$A:$A,Items!$AC:$AC,$AE582)=0),0,INDEX(Items!V:V,SUMIFS(Items!$A:$A,Items!$AC:$AC,$AE582)))</f>
        <v>Затраты этапа-5 бизнес-процесса</v>
      </c>
      <c r="Q582" s="1" t="str">
        <f>IF(OR($AE582=0,SUMIFS(Items!$A:$A,Items!$AC:$AC,$AE582)=0),0,INDEX(Items!W:W,SUMIFS(Items!$A:$A,Items!$AC:$AC,$AE582)))</f>
        <v>Затраты на доставку и продажу-10</v>
      </c>
      <c r="U582" s="1">
        <f t="shared" si="40"/>
        <v>10</v>
      </c>
      <c r="X582" s="3">
        <f t="shared" si="39"/>
        <v>7</v>
      </c>
      <c r="AA582" s="1">
        <f>$X582*IF(SUMIFS(dbP!$X:$X,dbP!$Q:$Q,$Q582,dbP!$O:$O,Items!$E$17)=0,0,SUMIFS(dbP!$Y:$Y,dbP!$Q:$Q,$Q582,dbP!$O:$O,Items!$E$17)/SUMIFS(dbP!$X:$X,dbP!$Q:$Q,$Q582,dbP!$O:$O,Items!$E$17))</f>
        <v>17683.218000000001</v>
      </c>
      <c r="AB582" s="1">
        <f>$X582*IF(SUMIFS(dbP!$X:$X,dbP!$Q:$Q,$Q582,dbP!$O:$O,Items!$E$17)=0,0,SUMIFS(dbP!$Z:$Z,dbP!$Q:$Q,$Q582,dbP!$O:$O,Items!$E$17)/SUMIFS(dbP!$X:$X,dbP!$Q:$Q,$Q582,dbP!$O:$O,Items!$E$17))</f>
        <v>2947.203</v>
      </c>
      <c r="AE582" s="31">
        <f>IF(OR(AE581=0,AE581=MAX(Items!$AC:$AC)),1,AE581+1)</f>
        <v>58</v>
      </c>
    </row>
    <row r="583" spans="1:31" x14ac:dyDescent="0.3">
      <c r="A583" s="41">
        <f>ROW()</f>
        <v>583</v>
      </c>
    </row>
    <row r="584" spans="1:31" x14ac:dyDescent="0.3">
      <c r="A584" s="41">
        <f>ROW()</f>
        <v>584</v>
      </c>
    </row>
    <row r="585" spans="1:31" x14ac:dyDescent="0.3">
      <c r="A585" s="41">
        <f>ROW()</f>
        <v>585</v>
      </c>
    </row>
    <row r="586" spans="1:31" x14ac:dyDescent="0.3">
      <c r="A586" s="41">
        <f>ROW()</f>
        <v>586</v>
      </c>
    </row>
    <row r="587" spans="1:31" x14ac:dyDescent="0.3">
      <c r="A587" s="41">
        <f>ROW()</f>
        <v>587</v>
      </c>
    </row>
    <row r="588" spans="1:31" x14ac:dyDescent="0.3">
      <c r="A588" s="41">
        <f>ROW()</f>
        <v>588</v>
      </c>
    </row>
    <row r="589" spans="1:31" x14ac:dyDescent="0.3">
      <c r="A589" s="41">
        <f>ROW()</f>
        <v>589</v>
      </c>
    </row>
    <row r="590" spans="1:31" x14ac:dyDescent="0.3">
      <c r="A590" s="41">
        <f>ROW()</f>
        <v>590</v>
      </c>
    </row>
    <row r="591" spans="1:31" x14ac:dyDescent="0.3">
      <c r="A591" s="41">
        <f>ROW()</f>
        <v>591</v>
      </c>
    </row>
    <row r="592" spans="1:31" x14ac:dyDescent="0.3">
      <c r="A592" s="41">
        <f>ROW()</f>
        <v>592</v>
      </c>
    </row>
    <row r="593" spans="1:1" x14ac:dyDescent="0.3">
      <c r="A593" s="41">
        <f>ROW()</f>
        <v>593</v>
      </c>
    </row>
    <row r="594" spans="1:1" x14ac:dyDescent="0.3">
      <c r="A594" s="41">
        <f>ROW()</f>
        <v>594</v>
      </c>
    </row>
    <row r="595" spans="1:1" x14ac:dyDescent="0.3">
      <c r="A595" s="41">
        <f>ROW()</f>
        <v>595</v>
      </c>
    </row>
    <row r="596" spans="1:1" x14ac:dyDescent="0.3">
      <c r="A596" s="41">
        <f>ROW()</f>
        <v>596</v>
      </c>
    </row>
    <row r="597" spans="1:1" x14ac:dyDescent="0.3">
      <c r="A597" s="41">
        <f>ROW()</f>
        <v>597</v>
      </c>
    </row>
    <row r="598" spans="1:1" x14ac:dyDescent="0.3">
      <c r="A598" s="41">
        <f>ROW()</f>
        <v>598</v>
      </c>
    </row>
    <row r="599" spans="1:1" x14ac:dyDescent="0.3">
      <c r="A599" s="41">
        <f>ROW()</f>
        <v>599</v>
      </c>
    </row>
    <row r="600" spans="1:1" x14ac:dyDescent="0.3">
      <c r="A600" s="41">
        <f>ROW()</f>
        <v>600</v>
      </c>
    </row>
    <row r="601" spans="1:1" x14ac:dyDescent="0.3">
      <c r="A601" s="41">
        <f>ROW()</f>
        <v>601</v>
      </c>
    </row>
    <row r="602" spans="1:1" x14ac:dyDescent="0.3">
      <c r="A602" s="41">
        <f>ROW()</f>
        <v>602</v>
      </c>
    </row>
    <row r="603" spans="1:1" x14ac:dyDescent="0.3">
      <c r="A603" s="41">
        <f>ROW()</f>
        <v>603</v>
      </c>
    </row>
    <row r="604" spans="1:1" x14ac:dyDescent="0.3">
      <c r="A604" s="41">
        <f>ROW()</f>
        <v>604</v>
      </c>
    </row>
    <row r="605" spans="1:1" x14ac:dyDescent="0.3">
      <c r="A605" s="41">
        <f>ROW()</f>
        <v>605</v>
      </c>
    </row>
    <row r="606" spans="1:1" x14ac:dyDescent="0.3">
      <c r="A606" s="41">
        <f>ROW()</f>
        <v>606</v>
      </c>
    </row>
    <row r="607" spans="1:1" x14ac:dyDescent="0.3">
      <c r="A607" s="41">
        <f>ROW()</f>
        <v>607</v>
      </c>
    </row>
    <row r="608" spans="1:1" x14ac:dyDescent="0.3">
      <c r="A608" s="41">
        <f>ROW()</f>
        <v>608</v>
      </c>
    </row>
    <row r="609" spans="1:1" x14ac:dyDescent="0.3">
      <c r="A609" s="41">
        <f>ROW()</f>
        <v>609</v>
      </c>
    </row>
    <row r="610" spans="1:1" x14ac:dyDescent="0.3">
      <c r="A610" s="41">
        <f>ROW()</f>
        <v>610</v>
      </c>
    </row>
    <row r="611" spans="1:1" x14ac:dyDescent="0.3">
      <c r="A611" s="41">
        <f>ROW()</f>
        <v>611</v>
      </c>
    </row>
    <row r="612" spans="1:1" x14ac:dyDescent="0.3">
      <c r="A612" s="41">
        <f>ROW()</f>
        <v>612</v>
      </c>
    </row>
    <row r="613" spans="1:1" x14ac:dyDescent="0.3">
      <c r="A613" s="41">
        <f>ROW()</f>
        <v>613</v>
      </c>
    </row>
    <row r="614" spans="1:1" x14ac:dyDescent="0.3">
      <c r="A614" s="41">
        <f>ROW()</f>
        <v>614</v>
      </c>
    </row>
    <row r="615" spans="1:1" x14ac:dyDescent="0.3">
      <c r="A615" s="41">
        <f>ROW()</f>
        <v>615</v>
      </c>
    </row>
    <row r="616" spans="1:1" x14ac:dyDescent="0.3">
      <c r="A616" s="41">
        <f>ROW()</f>
        <v>616</v>
      </c>
    </row>
    <row r="617" spans="1:1" x14ac:dyDescent="0.3">
      <c r="A617" s="41">
        <f>ROW()</f>
        <v>617</v>
      </c>
    </row>
    <row r="618" spans="1:1" x14ac:dyDescent="0.3">
      <c r="A618" s="41">
        <f>ROW()</f>
        <v>618</v>
      </c>
    </row>
    <row r="619" spans="1:1" x14ac:dyDescent="0.3">
      <c r="A619" s="41">
        <f>ROW()</f>
        <v>619</v>
      </c>
    </row>
    <row r="620" spans="1:1" x14ac:dyDescent="0.3">
      <c r="A620" s="41">
        <f>ROW()</f>
        <v>620</v>
      </c>
    </row>
    <row r="621" spans="1:1" x14ac:dyDescent="0.3">
      <c r="A621" s="41">
        <f>ROW()</f>
        <v>621</v>
      </c>
    </row>
    <row r="622" spans="1:1" x14ac:dyDescent="0.3">
      <c r="A622" s="41">
        <f>ROW()</f>
        <v>622</v>
      </c>
    </row>
    <row r="623" spans="1:1" x14ac:dyDescent="0.3">
      <c r="A623" s="41">
        <f>ROW()</f>
        <v>623</v>
      </c>
    </row>
    <row r="624" spans="1:1" x14ac:dyDescent="0.3">
      <c r="A624" s="41">
        <f>ROW()</f>
        <v>624</v>
      </c>
    </row>
    <row r="625" spans="1:1" x14ac:dyDescent="0.3">
      <c r="A625" s="41">
        <f>ROW()</f>
        <v>625</v>
      </c>
    </row>
    <row r="626" spans="1:1" x14ac:dyDescent="0.3">
      <c r="A626" s="41">
        <f>ROW()</f>
        <v>626</v>
      </c>
    </row>
    <row r="627" spans="1:1" x14ac:dyDescent="0.3">
      <c r="A627" s="41">
        <f>ROW()</f>
        <v>627</v>
      </c>
    </row>
    <row r="628" spans="1:1" x14ac:dyDescent="0.3">
      <c r="A628" s="41">
        <f>ROW()</f>
        <v>628</v>
      </c>
    </row>
    <row r="629" spans="1:1" x14ac:dyDescent="0.3">
      <c r="A629" s="41">
        <f>ROW()</f>
        <v>629</v>
      </c>
    </row>
    <row r="630" spans="1:1" x14ac:dyDescent="0.3">
      <c r="A630" s="41">
        <f>ROW()</f>
        <v>630</v>
      </c>
    </row>
    <row r="631" spans="1:1" x14ac:dyDescent="0.3">
      <c r="A631" s="41">
        <f>ROW()</f>
        <v>631</v>
      </c>
    </row>
    <row r="632" spans="1:1" x14ac:dyDescent="0.3">
      <c r="A632" s="41">
        <f>ROW()</f>
        <v>632</v>
      </c>
    </row>
    <row r="633" spans="1:1" x14ac:dyDescent="0.3">
      <c r="A633" s="41">
        <f>ROW()</f>
        <v>633</v>
      </c>
    </row>
    <row r="634" spans="1:1" x14ac:dyDescent="0.3">
      <c r="A634" s="41">
        <f>ROW()</f>
        <v>634</v>
      </c>
    </row>
    <row r="635" spans="1:1" x14ac:dyDescent="0.3">
      <c r="A635" s="41">
        <f>ROW()</f>
        <v>635</v>
      </c>
    </row>
    <row r="636" spans="1:1" x14ac:dyDescent="0.3">
      <c r="A636" s="41">
        <f>ROW()</f>
        <v>636</v>
      </c>
    </row>
    <row r="637" spans="1:1" x14ac:dyDescent="0.3">
      <c r="A637" s="41">
        <f>ROW()</f>
        <v>637</v>
      </c>
    </row>
    <row r="638" spans="1:1" x14ac:dyDescent="0.3">
      <c r="A638" s="41">
        <f>ROW()</f>
        <v>638</v>
      </c>
    </row>
    <row r="639" spans="1:1" x14ac:dyDescent="0.3">
      <c r="A639" s="41">
        <f>ROW()</f>
        <v>639</v>
      </c>
    </row>
    <row r="640" spans="1:1" x14ac:dyDescent="0.3">
      <c r="A640" s="41">
        <f>ROW()</f>
        <v>640</v>
      </c>
    </row>
    <row r="641" spans="1:1" x14ac:dyDescent="0.3">
      <c r="A641" s="41">
        <f>ROW()</f>
        <v>641</v>
      </c>
    </row>
    <row r="642" spans="1:1" x14ac:dyDescent="0.3">
      <c r="A642" s="41">
        <f>ROW()</f>
        <v>642</v>
      </c>
    </row>
    <row r="643" spans="1:1" x14ac:dyDescent="0.3">
      <c r="A643" s="41">
        <f>ROW()</f>
        <v>643</v>
      </c>
    </row>
    <row r="644" spans="1:1" x14ac:dyDescent="0.3">
      <c r="A644" s="41">
        <f>ROW()</f>
        <v>644</v>
      </c>
    </row>
    <row r="645" spans="1:1" x14ac:dyDescent="0.3">
      <c r="A645" s="41">
        <f>ROW()</f>
        <v>645</v>
      </c>
    </row>
    <row r="646" spans="1:1" x14ac:dyDescent="0.3">
      <c r="A646" s="41">
        <f>ROW()</f>
        <v>646</v>
      </c>
    </row>
    <row r="647" spans="1:1" x14ac:dyDescent="0.3">
      <c r="A647" s="41">
        <f>ROW()</f>
        <v>647</v>
      </c>
    </row>
    <row r="648" spans="1:1" x14ac:dyDescent="0.3">
      <c r="A648" s="41">
        <f>ROW()</f>
        <v>648</v>
      </c>
    </row>
    <row r="649" spans="1:1" x14ac:dyDescent="0.3">
      <c r="A649" s="41">
        <f>ROW()</f>
        <v>649</v>
      </c>
    </row>
    <row r="650" spans="1:1" x14ac:dyDescent="0.3">
      <c r="A650" s="41">
        <f>ROW()</f>
        <v>650</v>
      </c>
    </row>
    <row r="651" spans="1:1" x14ac:dyDescent="0.3">
      <c r="A651" s="41">
        <f>ROW()</f>
        <v>651</v>
      </c>
    </row>
    <row r="652" spans="1:1" x14ac:dyDescent="0.3">
      <c r="A652" s="41">
        <f>ROW()</f>
        <v>652</v>
      </c>
    </row>
    <row r="653" spans="1:1" x14ac:dyDescent="0.3">
      <c r="A653" s="41">
        <f>ROW()</f>
        <v>653</v>
      </c>
    </row>
    <row r="654" spans="1:1" x14ac:dyDescent="0.3">
      <c r="A654" s="41">
        <f>ROW()</f>
        <v>654</v>
      </c>
    </row>
    <row r="655" spans="1:1" x14ac:dyDescent="0.3">
      <c r="A655" s="41">
        <f>ROW()</f>
        <v>655</v>
      </c>
    </row>
    <row r="656" spans="1:1" x14ac:dyDescent="0.3">
      <c r="A656" s="41">
        <f>ROW()</f>
        <v>656</v>
      </c>
    </row>
    <row r="657" spans="1:1" x14ac:dyDescent="0.3">
      <c r="A657" s="41">
        <f>ROW()</f>
        <v>657</v>
      </c>
    </row>
    <row r="658" spans="1:1" x14ac:dyDescent="0.3">
      <c r="A658" s="41">
        <f>ROW()</f>
        <v>658</v>
      </c>
    </row>
    <row r="659" spans="1:1" x14ac:dyDescent="0.3">
      <c r="A659" s="41">
        <f>ROW()</f>
        <v>659</v>
      </c>
    </row>
    <row r="660" spans="1:1" x14ac:dyDescent="0.3">
      <c r="A660" s="41">
        <f>ROW()</f>
        <v>660</v>
      </c>
    </row>
    <row r="661" spans="1:1" x14ac:dyDescent="0.3">
      <c r="A661" s="41">
        <f>ROW()</f>
        <v>661</v>
      </c>
    </row>
    <row r="662" spans="1:1" x14ac:dyDescent="0.3">
      <c r="A662" s="41">
        <f>ROW()</f>
        <v>662</v>
      </c>
    </row>
    <row r="663" spans="1:1" x14ac:dyDescent="0.3">
      <c r="A663" s="41">
        <f>ROW()</f>
        <v>663</v>
      </c>
    </row>
    <row r="664" spans="1:1" x14ac:dyDescent="0.3">
      <c r="A664" s="41">
        <f>ROW()</f>
        <v>664</v>
      </c>
    </row>
    <row r="665" spans="1:1" x14ac:dyDescent="0.3">
      <c r="A665" s="41">
        <f>ROW()</f>
        <v>665</v>
      </c>
    </row>
    <row r="666" spans="1:1" x14ac:dyDescent="0.3">
      <c r="A666" s="41">
        <f>ROW()</f>
        <v>666</v>
      </c>
    </row>
    <row r="667" spans="1:1" x14ac:dyDescent="0.3">
      <c r="A667" s="41">
        <f>ROW()</f>
        <v>667</v>
      </c>
    </row>
    <row r="668" spans="1:1" x14ac:dyDescent="0.3">
      <c r="A668" s="41">
        <f>ROW()</f>
        <v>668</v>
      </c>
    </row>
    <row r="669" spans="1:1" x14ac:dyDescent="0.3">
      <c r="A669" s="41">
        <f>ROW()</f>
        <v>669</v>
      </c>
    </row>
    <row r="670" spans="1:1" x14ac:dyDescent="0.3">
      <c r="A670" s="41">
        <f>ROW()</f>
        <v>670</v>
      </c>
    </row>
    <row r="671" spans="1:1" x14ac:dyDescent="0.3">
      <c r="A671" s="41">
        <f>ROW()</f>
        <v>671</v>
      </c>
    </row>
    <row r="672" spans="1:1" x14ac:dyDescent="0.3">
      <c r="A672" s="41">
        <f>ROW()</f>
        <v>672</v>
      </c>
    </row>
    <row r="673" spans="1:1" x14ac:dyDescent="0.3">
      <c r="A673" s="41">
        <f>ROW()</f>
        <v>673</v>
      </c>
    </row>
    <row r="674" spans="1:1" x14ac:dyDescent="0.3">
      <c r="A674" s="41">
        <f>ROW()</f>
        <v>674</v>
      </c>
    </row>
    <row r="675" spans="1:1" x14ac:dyDescent="0.3">
      <c r="A675" s="41">
        <f>ROW()</f>
        <v>675</v>
      </c>
    </row>
    <row r="676" spans="1:1" x14ac:dyDescent="0.3">
      <c r="A676" s="41">
        <f>ROW()</f>
        <v>676</v>
      </c>
    </row>
    <row r="677" spans="1:1" x14ac:dyDescent="0.3">
      <c r="A677" s="41">
        <f>ROW()</f>
        <v>677</v>
      </c>
    </row>
    <row r="678" spans="1:1" x14ac:dyDescent="0.3">
      <c r="A678" s="41">
        <f>ROW()</f>
        <v>678</v>
      </c>
    </row>
    <row r="679" spans="1:1" x14ac:dyDescent="0.3">
      <c r="A679" s="41">
        <f>ROW()</f>
        <v>679</v>
      </c>
    </row>
    <row r="680" spans="1:1" x14ac:dyDescent="0.3">
      <c r="A680" s="41">
        <f>ROW()</f>
        <v>680</v>
      </c>
    </row>
    <row r="681" spans="1:1" x14ac:dyDescent="0.3">
      <c r="A681" s="41">
        <f>ROW()</f>
        <v>681</v>
      </c>
    </row>
    <row r="682" spans="1:1" x14ac:dyDescent="0.3">
      <c r="A682" s="41">
        <f>ROW()</f>
        <v>682</v>
      </c>
    </row>
    <row r="683" spans="1:1" x14ac:dyDescent="0.3">
      <c r="A683" s="41">
        <f>ROW()</f>
        <v>683</v>
      </c>
    </row>
    <row r="684" spans="1:1" x14ac:dyDescent="0.3">
      <c r="A684" s="41">
        <f>ROW()</f>
        <v>684</v>
      </c>
    </row>
    <row r="685" spans="1:1" x14ac:dyDescent="0.3">
      <c r="A685" s="41">
        <f>ROW()</f>
        <v>685</v>
      </c>
    </row>
    <row r="686" spans="1:1" x14ac:dyDescent="0.3">
      <c r="A686" s="41">
        <f>ROW()</f>
        <v>686</v>
      </c>
    </row>
    <row r="687" spans="1:1" x14ac:dyDescent="0.3">
      <c r="A687" s="41">
        <f>ROW()</f>
        <v>687</v>
      </c>
    </row>
    <row r="688" spans="1:1" x14ac:dyDescent="0.3">
      <c r="A688" s="41">
        <f>ROW()</f>
        <v>688</v>
      </c>
    </row>
    <row r="689" spans="1:1" x14ac:dyDescent="0.3">
      <c r="A689" s="41">
        <f>ROW()</f>
        <v>689</v>
      </c>
    </row>
    <row r="690" spans="1:1" x14ac:dyDescent="0.3">
      <c r="A690" s="41">
        <f>ROW()</f>
        <v>690</v>
      </c>
    </row>
    <row r="691" spans="1:1" x14ac:dyDescent="0.3">
      <c r="A691" s="41">
        <f>ROW()</f>
        <v>691</v>
      </c>
    </row>
    <row r="692" spans="1:1" x14ac:dyDescent="0.3">
      <c r="A692" s="41">
        <f>ROW()</f>
        <v>692</v>
      </c>
    </row>
    <row r="693" spans="1:1" x14ac:dyDescent="0.3">
      <c r="A693" s="41">
        <f>ROW()</f>
        <v>693</v>
      </c>
    </row>
    <row r="694" spans="1:1" x14ac:dyDescent="0.3">
      <c r="A694" s="41">
        <f>ROW()</f>
        <v>694</v>
      </c>
    </row>
    <row r="695" spans="1:1" x14ac:dyDescent="0.3">
      <c r="A695" s="41">
        <f>ROW()</f>
        <v>695</v>
      </c>
    </row>
    <row r="696" spans="1:1" x14ac:dyDescent="0.3">
      <c r="A696" s="41">
        <f>ROW()</f>
        <v>696</v>
      </c>
    </row>
    <row r="697" spans="1:1" x14ac:dyDescent="0.3">
      <c r="A697" s="41">
        <f>ROW()</f>
        <v>697</v>
      </c>
    </row>
    <row r="698" spans="1:1" x14ac:dyDescent="0.3">
      <c r="A698" s="41">
        <f>ROW()</f>
        <v>698</v>
      </c>
    </row>
    <row r="699" spans="1:1" x14ac:dyDescent="0.3">
      <c r="A699" s="41">
        <f>ROW()</f>
        <v>699</v>
      </c>
    </row>
    <row r="700" spans="1:1" x14ac:dyDescent="0.3">
      <c r="A700" s="41">
        <f>ROW()</f>
        <v>700</v>
      </c>
    </row>
    <row r="701" spans="1:1" x14ac:dyDescent="0.3">
      <c r="A701" s="41">
        <f>ROW()</f>
        <v>701</v>
      </c>
    </row>
    <row r="702" spans="1:1" x14ac:dyDescent="0.3">
      <c r="A702" s="41">
        <f>ROW()</f>
        <v>702</v>
      </c>
    </row>
    <row r="703" spans="1:1" x14ac:dyDescent="0.3">
      <c r="A703" s="41">
        <f>ROW()</f>
        <v>703</v>
      </c>
    </row>
    <row r="704" spans="1:1" x14ac:dyDescent="0.3">
      <c r="A704" s="41">
        <f>ROW()</f>
        <v>704</v>
      </c>
    </row>
    <row r="705" spans="1:1" x14ac:dyDescent="0.3">
      <c r="A705" s="41">
        <f>ROW()</f>
        <v>705</v>
      </c>
    </row>
    <row r="706" spans="1:1" x14ac:dyDescent="0.3">
      <c r="A706" s="41">
        <f>ROW()</f>
        <v>706</v>
      </c>
    </row>
    <row r="707" spans="1:1" x14ac:dyDescent="0.3">
      <c r="A707" s="41">
        <f>ROW()</f>
        <v>707</v>
      </c>
    </row>
    <row r="708" spans="1:1" x14ac:dyDescent="0.3">
      <c r="A708" s="41">
        <f>ROW()</f>
        <v>708</v>
      </c>
    </row>
    <row r="709" spans="1:1" x14ac:dyDescent="0.3">
      <c r="A709" s="41">
        <f>ROW()</f>
        <v>709</v>
      </c>
    </row>
    <row r="710" spans="1:1" x14ac:dyDescent="0.3">
      <c r="A710" s="41">
        <f>ROW()</f>
        <v>710</v>
      </c>
    </row>
    <row r="711" spans="1:1" x14ac:dyDescent="0.3">
      <c r="A711" s="41">
        <f>ROW()</f>
        <v>711</v>
      </c>
    </row>
    <row r="712" spans="1:1" x14ac:dyDescent="0.3">
      <c r="A712" s="41">
        <f>ROW()</f>
        <v>712</v>
      </c>
    </row>
    <row r="713" spans="1:1" x14ac:dyDescent="0.3">
      <c r="A713" s="41">
        <f>ROW()</f>
        <v>713</v>
      </c>
    </row>
    <row r="714" spans="1:1" x14ac:dyDescent="0.3">
      <c r="A714" s="41">
        <f>ROW()</f>
        <v>714</v>
      </c>
    </row>
    <row r="715" spans="1:1" x14ac:dyDescent="0.3">
      <c r="A715" s="41">
        <f>ROW()</f>
        <v>715</v>
      </c>
    </row>
    <row r="716" spans="1:1" x14ac:dyDescent="0.3">
      <c r="A716" s="41">
        <f>ROW()</f>
        <v>716</v>
      </c>
    </row>
    <row r="717" spans="1:1" x14ac:dyDescent="0.3">
      <c r="A717" s="41">
        <f>ROW()</f>
        <v>717</v>
      </c>
    </row>
    <row r="718" spans="1:1" x14ac:dyDescent="0.3">
      <c r="A718" s="41">
        <f>ROW()</f>
        <v>718</v>
      </c>
    </row>
    <row r="719" spans="1:1" x14ac:dyDescent="0.3">
      <c r="A719" s="41">
        <f>ROW()</f>
        <v>719</v>
      </c>
    </row>
    <row r="720" spans="1:1" x14ac:dyDescent="0.3">
      <c r="A720" s="41">
        <f>ROW()</f>
        <v>720</v>
      </c>
    </row>
    <row r="721" spans="1:1" x14ac:dyDescent="0.3">
      <c r="A721" s="41">
        <f>ROW()</f>
        <v>721</v>
      </c>
    </row>
    <row r="722" spans="1:1" x14ac:dyDescent="0.3">
      <c r="A722" s="41">
        <f>ROW()</f>
        <v>722</v>
      </c>
    </row>
    <row r="723" spans="1:1" x14ac:dyDescent="0.3">
      <c r="A723" s="41">
        <f>ROW()</f>
        <v>723</v>
      </c>
    </row>
    <row r="724" spans="1:1" x14ac:dyDescent="0.3">
      <c r="A724" s="41">
        <f>ROW()</f>
        <v>724</v>
      </c>
    </row>
    <row r="725" spans="1:1" x14ac:dyDescent="0.3">
      <c r="A725" s="41">
        <f>ROW()</f>
        <v>725</v>
      </c>
    </row>
    <row r="726" spans="1:1" x14ac:dyDescent="0.3">
      <c r="A726" s="41">
        <f>ROW()</f>
        <v>726</v>
      </c>
    </row>
    <row r="727" spans="1:1" x14ac:dyDescent="0.3">
      <c r="A727" s="41">
        <f>ROW()</f>
        <v>727</v>
      </c>
    </row>
    <row r="728" spans="1:1" x14ac:dyDescent="0.3">
      <c r="A728" s="41">
        <f>ROW()</f>
        <v>728</v>
      </c>
    </row>
    <row r="729" spans="1:1" x14ac:dyDescent="0.3">
      <c r="A729" s="41">
        <f>ROW()</f>
        <v>729</v>
      </c>
    </row>
    <row r="730" spans="1:1" x14ac:dyDescent="0.3">
      <c r="A730" s="41">
        <f>ROW()</f>
        <v>730</v>
      </c>
    </row>
    <row r="731" spans="1:1" x14ac:dyDescent="0.3">
      <c r="A731" s="41">
        <f>ROW()</f>
        <v>731</v>
      </c>
    </row>
    <row r="732" spans="1:1" x14ac:dyDescent="0.3">
      <c r="A732" s="41">
        <f>ROW()</f>
        <v>732</v>
      </c>
    </row>
    <row r="733" spans="1:1" x14ac:dyDescent="0.3">
      <c r="A733" s="41">
        <f>ROW()</f>
        <v>733</v>
      </c>
    </row>
    <row r="734" spans="1:1" x14ac:dyDescent="0.3">
      <c r="A734" s="41">
        <f>ROW()</f>
        <v>734</v>
      </c>
    </row>
    <row r="735" spans="1:1" x14ac:dyDescent="0.3">
      <c r="A735" s="41">
        <f>ROW()</f>
        <v>735</v>
      </c>
    </row>
    <row r="736" spans="1:1" x14ac:dyDescent="0.3">
      <c r="A736" s="41">
        <f>ROW()</f>
        <v>736</v>
      </c>
    </row>
    <row r="737" spans="1:1" x14ac:dyDescent="0.3">
      <c r="A737" s="41">
        <f>ROW()</f>
        <v>737</v>
      </c>
    </row>
    <row r="738" spans="1:1" x14ac:dyDescent="0.3">
      <c r="A738" s="41">
        <f>ROW()</f>
        <v>738</v>
      </c>
    </row>
    <row r="739" spans="1:1" x14ac:dyDescent="0.3">
      <c r="A739" s="41">
        <f>ROW()</f>
        <v>739</v>
      </c>
    </row>
    <row r="740" spans="1:1" x14ac:dyDescent="0.3">
      <c r="A740" s="41">
        <f>ROW()</f>
        <v>740</v>
      </c>
    </row>
    <row r="741" spans="1:1" x14ac:dyDescent="0.3">
      <c r="A741" s="41">
        <f>ROW()</f>
        <v>741</v>
      </c>
    </row>
    <row r="742" spans="1:1" x14ac:dyDescent="0.3">
      <c r="A742" s="41">
        <f>ROW()</f>
        <v>742</v>
      </c>
    </row>
    <row r="743" spans="1:1" x14ac:dyDescent="0.3">
      <c r="A743" s="41">
        <f>ROW()</f>
        <v>743</v>
      </c>
    </row>
    <row r="744" spans="1:1" x14ac:dyDescent="0.3">
      <c r="A744" s="41">
        <f>ROW()</f>
        <v>744</v>
      </c>
    </row>
    <row r="745" spans="1:1" x14ac:dyDescent="0.3">
      <c r="A745" s="41">
        <f>ROW()</f>
        <v>745</v>
      </c>
    </row>
    <row r="746" spans="1:1" x14ac:dyDescent="0.3">
      <c r="A746" s="41">
        <f>ROW()</f>
        <v>746</v>
      </c>
    </row>
    <row r="747" spans="1:1" x14ac:dyDescent="0.3">
      <c r="A747" s="41">
        <f>ROW()</f>
        <v>747</v>
      </c>
    </row>
    <row r="748" spans="1:1" x14ac:dyDescent="0.3">
      <c r="A748" s="41">
        <f>ROW()</f>
        <v>748</v>
      </c>
    </row>
    <row r="749" spans="1:1" x14ac:dyDescent="0.3">
      <c r="A749" s="41">
        <f>ROW()</f>
        <v>749</v>
      </c>
    </row>
    <row r="750" spans="1:1" x14ac:dyDescent="0.3">
      <c r="A750" s="41">
        <f>ROW()</f>
        <v>750</v>
      </c>
    </row>
    <row r="751" spans="1:1" x14ac:dyDescent="0.3">
      <c r="A751" s="41">
        <f>ROW()</f>
        <v>751</v>
      </c>
    </row>
    <row r="752" spans="1:1" x14ac:dyDescent="0.3">
      <c r="A752" s="41">
        <f>ROW()</f>
        <v>752</v>
      </c>
    </row>
    <row r="753" spans="1:1" x14ac:dyDescent="0.3">
      <c r="A753" s="41">
        <f>ROW()</f>
        <v>753</v>
      </c>
    </row>
    <row r="754" spans="1:1" x14ac:dyDescent="0.3">
      <c r="A754" s="41">
        <f>ROW()</f>
        <v>754</v>
      </c>
    </row>
    <row r="755" spans="1:1" x14ac:dyDescent="0.3">
      <c r="A755" s="41">
        <f>ROW()</f>
        <v>755</v>
      </c>
    </row>
    <row r="756" spans="1:1" x14ac:dyDescent="0.3">
      <c r="A756" s="41">
        <f>ROW()</f>
        <v>756</v>
      </c>
    </row>
    <row r="757" spans="1:1" x14ac:dyDescent="0.3">
      <c r="A757" s="41">
        <f>ROW()</f>
        <v>757</v>
      </c>
    </row>
    <row r="758" spans="1:1" x14ac:dyDescent="0.3">
      <c r="A758" s="41">
        <f>ROW()</f>
        <v>758</v>
      </c>
    </row>
    <row r="759" spans="1:1" x14ac:dyDescent="0.3">
      <c r="A759" s="41">
        <f>ROW()</f>
        <v>759</v>
      </c>
    </row>
    <row r="760" spans="1:1" x14ac:dyDescent="0.3">
      <c r="A760" s="41">
        <f>ROW()</f>
        <v>760</v>
      </c>
    </row>
    <row r="761" spans="1:1" x14ac:dyDescent="0.3">
      <c r="A761" s="41">
        <f>ROW()</f>
        <v>761</v>
      </c>
    </row>
    <row r="762" spans="1:1" x14ac:dyDescent="0.3">
      <c r="A762" s="41">
        <f>ROW()</f>
        <v>762</v>
      </c>
    </row>
    <row r="763" spans="1:1" x14ac:dyDescent="0.3">
      <c r="A763" s="41">
        <f>ROW()</f>
        <v>763</v>
      </c>
    </row>
    <row r="764" spans="1:1" x14ac:dyDescent="0.3">
      <c r="A764" s="41">
        <f>ROW()</f>
        <v>764</v>
      </c>
    </row>
    <row r="765" spans="1:1" x14ac:dyDescent="0.3">
      <c r="A765" s="41">
        <f>ROW()</f>
        <v>765</v>
      </c>
    </row>
    <row r="766" spans="1:1" x14ac:dyDescent="0.3">
      <c r="A766" s="41">
        <f>ROW()</f>
        <v>766</v>
      </c>
    </row>
    <row r="767" spans="1:1" x14ac:dyDescent="0.3">
      <c r="A767" s="41">
        <f>ROW()</f>
        <v>767</v>
      </c>
    </row>
    <row r="768" spans="1:1" x14ac:dyDescent="0.3">
      <c r="A768" s="41">
        <f>ROW()</f>
        <v>768</v>
      </c>
    </row>
    <row r="769" spans="1:1" x14ac:dyDescent="0.3">
      <c r="A769" s="41">
        <f>ROW()</f>
        <v>769</v>
      </c>
    </row>
    <row r="770" spans="1:1" x14ac:dyDescent="0.3">
      <c r="A770" s="41">
        <f>ROW()</f>
        <v>770</v>
      </c>
    </row>
    <row r="771" spans="1:1" x14ac:dyDescent="0.3">
      <c r="A771" s="41">
        <f>ROW()</f>
        <v>771</v>
      </c>
    </row>
    <row r="772" spans="1:1" x14ac:dyDescent="0.3">
      <c r="A772" s="41">
        <f>ROW()</f>
        <v>772</v>
      </c>
    </row>
    <row r="773" spans="1:1" x14ac:dyDescent="0.3">
      <c r="A773" s="41">
        <f>ROW()</f>
        <v>773</v>
      </c>
    </row>
    <row r="774" spans="1:1" x14ac:dyDescent="0.3">
      <c r="A774" s="41">
        <f>ROW()</f>
        <v>774</v>
      </c>
    </row>
    <row r="775" spans="1:1" x14ac:dyDescent="0.3">
      <c r="A775" s="41">
        <f>ROW()</f>
        <v>775</v>
      </c>
    </row>
    <row r="776" spans="1:1" x14ac:dyDescent="0.3">
      <c r="A776" s="41">
        <f>ROW()</f>
        <v>776</v>
      </c>
    </row>
    <row r="777" spans="1:1" x14ac:dyDescent="0.3">
      <c r="A777" s="41">
        <f>ROW()</f>
        <v>777</v>
      </c>
    </row>
    <row r="778" spans="1:1" x14ac:dyDescent="0.3">
      <c r="A778" s="41">
        <f>ROW()</f>
        <v>778</v>
      </c>
    </row>
    <row r="779" spans="1:1" x14ac:dyDescent="0.3">
      <c r="A779" s="41">
        <f>ROW()</f>
        <v>779</v>
      </c>
    </row>
    <row r="780" spans="1:1" x14ac:dyDescent="0.3">
      <c r="A780" s="41">
        <f>ROW()</f>
        <v>780</v>
      </c>
    </row>
    <row r="781" spans="1:1" x14ac:dyDescent="0.3">
      <c r="A781" s="41">
        <f>ROW()</f>
        <v>781</v>
      </c>
    </row>
    <row r="782" spans="1:1" x14ac:dyDescent="0.3">
      <c r="A782" s="41">
        <f>ROW()</f>
        <v>782</v>
      </c>
    </row>
    <row r="783" spans="1:1" x14ac:dyDescent="0.3">
      <c r="A783" s="41">
        <f>ROW()</f>
        <v>783</v>
      </c>
    </row>
    <row r="784" spans="1:1" x14ac:dyDescent="0.3">
      <c r="A784" s="41">
        <f>ROW()</f>
        <v>784</v>
      </c>
    </row>
    <row r="785" spans="1:1" x14ac:dyDescent="0.3">
      <c r="A785" s="41">
        <f>ROW()</f>
        <v>785</v>
      </c>
    </row>
    <row r="786" spans="1:1" x14ac:dyDescent="0.3">
      <c r="A786" s="41">
        <f>ROW()</f>
        <v>786</v>
      </c>
    </row>
    <row r="787" spans="1:1" x14ac:dyDescent="0.3">
      <c r="A787" s="41">
        <f>ROW()</f>
        <v>787</v>
      </c>
    </row>
    <row r="788" spans="1:1" x14ac:dyDescent="0.3">
      <c r="A788" s="41">
        <f>ROW()</f>
        <v>788</v>
      </c>
    </row>
    <row r="789" spans="1:1" x14ac:dyDescent="0.3">
      <c r="A789" s="41">
        <f>ROW()</f>
        <v>789</v>
      </c>
    </row>
    <row r="790" spans="1:1" x14ac:dyDescent="0.3">
      <c r="A790" s="41">
        <f>ROW()</f>
        <v>790</v>
      </c>
    </row>
    <row r="791" spans="1:1" x14ac:dyDescent="0.3">
      <c r="A791" s="41">
        <f>ROW()</f>
        <v>791</v>
      </c>
    </row>
    <row r="792" spans="1:1" x14ac:dyDescent="0.3">
      <c r="A792" s="41">
        <f>ROW()</f>
        <v>792</v>
      </c>
    </row>
    <row r="793" spans="1:1" x14ac:dyDescent="0.3">
      <c r="A793" s="41">
        <f>ROW()</f>
        <v>793</v>
      </c>
    </row>
    <row r="794" spans="1:1" x14ac:dyDescent="0.3">
      <c r="A794" s="41">
        <f>ROW()</f>
        <v>794</v>
      </c>
    </row>
    <row r="795" spans="1:1" x14ac:dyDescent="0.3">
      <c r="A795" s="41">
        <f>ROW()</f>
        <v>795</v>
      </c>
    </row>
    <row r="796" spans="1:1" x14ac:dyDescent="0.3">
      <c r="A796" s="41">
        <f>ROW()</f>
        <v>796</v>
      </c>
    </row>
    <row r="797" spans="1:1" x14ac:dyDescent="0.3">
      <c r="A797" s="41">
        <f>ROW()</f>
        <v>797</v>
      </c>
    </row>
    <row r="798" spans="1:1" x14ac:dyDescent="0.3">
      <c r="A798" s="41">
        <f>ROW()</f>
        <v>798</v>
      </c>
    </row>
    <row r="799" spans="1:1" x14ac:dyDescent="0.3">
      <c r="A799" s="41">
        <f>ROW()</f>
        <v>799</v>
      </c>
    </row>
    <row r="800" spans="1:1" x14ac:dyDescent="0.3">
      <c r="A800" s="41">
        <f>ROW()</f>
        <v>800</v>
      </c>
    </row>
    <row r="801" spans="1:1" x14ac:dyDescent="0.3">
      <c r="A801" s="41">
        <f>ROW()</f>
        <v>801</v>
      </c>
    </row>
    <row r="802" spans="1:1" x14ac:dyDescent="0.3">
      <c r="A802" s="41">
        <f>ROW()</f>
        <v>802</v>
      </c>
    </row>
    <row r="803" spans="1:1" x14ac:dyDescent="0.3">
      <c r="A803" s="41">
        <f>ROW()</f>
        <v>803</v>
      </c>
    </row>
    <row r="804" spans="1:1" x14ac:dyDescent="0.3">
      <c r="A804" s="41">
        <f>ROW()</f>
        <v>804</v>
      </c>
    </row>
    <row r="805" spans="1:1" x14ac:dyDescent="0.3">
      <c r="A805" s="41">
        <f>ROW()</f>
        <v>805</v>
      </c>
    </row>
    <row r="806" spans="1:1" x14ac:dyDescent="0.3">
      <c r="A806" s="41">
        <f>ROW()</f>
        <v>806</v>
      </c>
    </row>
    <row r="807" spans="1:1" x14ac:dyDescent="0.3">
      <c r="A807" s="41">
        <f>ROW()</f>
        <v>807</v>
      </c>
    </row>
    <row r="808" spans="1:1" x14ac:dyDescent="0.3">
      <c r="A808" s="41">
        <f>ROW()</f>
        <v>808</v>
      </c>
    </row>
    <row r="809" spans="1:1" x14ac:dyDescent="0.3">
      <c r="A809" s="41">
        <f>ROW()</f>
        <v>809</v>
      </c>
    </row>
    <row r="810" spans="1:1" x14ac:dyDescent="0.3">
      <c r="A810" s="41">
        <f>ROW()</f>
        <v>810</v>
      </c>
    </row>
    <row r="811" spans="1:1" x14ac:dyDescent="0.3">
      <c r="A811" s="41">
        <f>ROW()</f>
        <v>811</v>
      </c>
    </row>
    <row r="812" spans="1:1" x14ac:dyDescent="0.3">
      <c r="A812" s="41">
        <f>ROW()</f>
        <v>812</v>
      </c>
    </row>
    <row r="813" spans="1:1" x14ac:dyDescent="0.3">
      <c r="A813" s="41">
        <f>ROW()</f>
        <v>813</v>
      </c>
    </row>
    <row r="814" spans="1:1" x14ac:dyDescent="0.3">
      <c r="A814" s="41">
        <f>ROW()</f>
        <v>814</v>
      </c>
    </row>
    <row r="815" spans="1:1" x14ac:dyDescent="0.3">
      <c r="A815" s="41">
        <f>ROW()</f>
        <v>815</v>
      </c>
    </row>
    <row r="816" spans="1:1" x14ac:dyDescent="0.3">
      <c r="A816" s="41">
        <f>ROW()</f>
        <v>816</v>
      </c>
    </row>
    <row r="817" spans="1:1" x14ac:dyDescent="0.3">
      <c r="A817" s="41">
        <f>ROW()</f>
        <v>817</v>
      </c>
    </row>
    <row r="818" spans="1:1" x14ac:dyDescent="0.3">
      <c r="A818" s="41">
        <f>ROW()</f>
        <v>818</v>
      </c>
    </row>
    <row r="819" spans="1:1" x14ac:dyDescent="0.3">
      <c r="A819" s="41">
        <f>ROW()</f>
        <v>819</v>
      </c>
    </row>
    <row r="820" spans="1:1" x14ac:dyDescent="0.3">
      <c r="A820" s="41">
        <f>ROW()</f>
        <v>820</v>
      </c>
    </row>
    <row r="821" spans="1:1" x14ac:dyDescent="0.3">
      <c r="A821" s="41">
        <f>ROW()</f>
        <v>821</v>
      </c>
    </row>
    <row r="822" spans="1:1" x14ac:dyDescent="0.3">
      <c r="A822" s="41">
        <f>ROW()</f>
        <v>822</v>
      </c>
    </row>
    <row r="823" spans="1:1" x14ac:dyDescent="0.3">
      <c r="A823" s="41">
        <f>ROW()</f>
        <v>823</v>
      </c>
    </row>
    <row r="824" spans="1:1" x14ac:dyDescent="0.3">
      <c r="A824" s="41">
        <f>ROW()</f>
        <v>824</v>
      </c>
    </row>
    <row r="825" spans="1:1" x14ac:dyDescent="0.3">
      <c r="A825" s="41">
        <f>ROW()</f>
        <v>825</v>
      </c>
    </row>
    <row r="826" spans="1:1" x14ac:dyDescent="0.3">
      <c r="A826" s="41">
        <f>ROW()</f>
        <v>826</v>
      </c>
    </row>
    <row r="827" spans="1:1" x14ac:dyDescent="0.3">
      <c r="A827" s="41">
        <f>ROW()</f>
        <v>827</v>
      </c>
    </row>
    <row r="828" spans="1:1" x14ac:dyDescent="0.3">
      <c r="A828" s="41">
        <f>ROW()</f>
        <v>828</v>
      </c>
    </row>
    <row r="829" spans="1:1" x14ac:dyDescent="0.3">
      <c r="A829" s="41">
        <f>ROW()</f>
        <v>829</v>
      </c>
    </row>
    <row r="830" spans="1:1" x14ac:dyDescent="0.3">
      <c r="A830" s="41">
        <f>ROW()</f>
        <v>830</v>
      </c>
    </row>
    <row r="831" spans="1:1" x14ac:dyDescent="0.3">
      <c r="A831" s="41">
        <f>ROW()</f>
        <v>831</v>
      </c>
    </row>
    <row r="832" spans="1:1" x14ac:dyDescent="0.3">
      <c r="A832" s="41">
        <f>ROW()</f>
        <v>832</v>
      </c>
    </row>
    <row r="833" spans="1:1" x14ac:dyDescent="0.3">
      <c r="A833" s="41">
        <f>ROW()</f>
        <v>833</v>
      </c>
    </row>
    <row r="834" spans="1:1" x14ac:dyDescent="0.3">
      <c r="A834" s="41">
        <f>ROW()</f>
        <v>834</v>
      </c>
    </row>
    <row r="835" spans="1:1" x14ac:dyDescent="0.3">
      <c r="A835" s="41">
        <f>ROW()</f>
        <v>835</v>
      </c>
    </row>
    <row r="836" spans="1:1" x14ac:dyDescent="0.3">
      <c r="A836" s="41">
        <f>ROW()</f>
        <v>836</v>
      </c>
    </row>
    <row r="837" spans="1:1" x14ac:dyDescent="0.3">
      <c r="A837" s="41">
        <f>ROW()</f>
        <v>837</v>
      </c>
    </row>
    <row r="838" spans="1:1" x14ac:dyDescent="0.3">
      <c r="A838" s="41">
        <f>ROW()</f>
        <v>838</v>
      </c>
    </row>
    <row r="839" spans="1:1" x14ac:dyDescent="0.3">
      <c r="A839" s="41">
        <f>ROW()</f>
        <v>839</v>
      </c>
    </row>
    <row r="840" spans="1:1" x14ac:dyDescent="0.3">
      <c r="A840" s="41">
        <f>ROW()</f>
        <v>840</v>
      </c>
    </row>
    <row r="841" spans="1:1" x14ac:dyDescent="0.3">
      <c r="A841" s="41">
        <f>ROW()</f>
        <v>841</v>
      </c>
    </row>
    <row r="842" spans="1:1" x14ac:dyDescent="0.3">
      <c r="A842" s="41">
        <f>ROW()</f>
        <v>842</v>
      </c>
    </row>
    <row r="843" spans="1:1" x14ac:dyDescent="0.3">
      <c r="A843" s="41">
        <f>ROW()</f>
        <v>843</v>
      </c>
    </row>
    <row r="844" spans="1:1" x14ac:dyDescent="0.3">
      <c r="A844" s="41">
        <f>ROW()</f>
        <v>844</v>
      </c>
    </row>
    <row r="845" spans="1:1" x14ac:dyDescent="0.3">
      <c r="A845" s="41">
        <f>ROW()</f>
        <v>845</v>
      </c>
    </row>
    <row r="846" spans="1:1" x14ac:dyDescent="0.3">
      <c r="A846" s="41">
        <f>ROW()</f>
        <v>846</v>
      </c>
    </row>
    <row r="847" spans="1:1" x14ac:dyDescent="0.3">
      <c r="A847" s="41">
        <f>ROW()</f>
        <v>847</v>
      </c>
    </row>
    <row r="848" spans="1:1" x14ac:dyDescent="0.3">
      <c r="A848" s="41">
        <f>ROW()</f>
        <v>848</v>
      </c>
    </row>
    <row r="849" spans="1:1" x14ac:dyDescent="0.3">
      <c r="A849" s="41">
        <f>ROW()</f>
        <v>849</v>
      </c>
    </row>
    <row r="850" spans="1:1" x14ac:dyDescent="0.3">
      <c r="A850" s="41">
        <f>ROW()</f>
        <v>850</v>
      </c>
    </row>
    <row r="851" spans="1:1" x14ac:dyDescent="0.3">
      <c r="A851" s="41">
        <f>ROW()</f>
        <v>851</v>
      </c>
    </row>
    <row r="852" spans="1:1" x14ac:dyDescent="0.3">
      <c r="A852" s="41">
        <f>ROW()</f>
        <v>852</v>
      </c>
    </row>
    <row r="853" spans="1:1" x14ac:dyDescent="0.3">
      <c r="A853" s="41">
        <f>ROW()</f>
        <v>853</v>
      </c>
    </row>
    <row r="854" spans="1:1" x14ac:dyDescent="0.3">
      <c r="A854" s="41">
        <f>ROW()</f>
        <v>854</v>
      </c>
    </row>
    <row r="855" spans="1:1" x14ac:dyDescent="0.3">
      <c r="A855" s="41">
        <f>ROW()</f>
        <v>855</v>
      </c>
    </row>
    <row r="856" spans="1:1" x14ac:dyDescent="0.3">
      <c r="A856" s="41">
        <f>ROW()</f>
        <v>856</v>
      </c>
    </row>
    <row r="857" spans="1:1" x14ac:dyDescent="0.3">
      <c r="A857" s="41">
        <f>ROW()</f>
        <v>857</v>
      </c>
    </row>
    <row r="858" spans="1:1" x14ac:dyDescent="0.3">
      <c r="A858" s="41">
        <f>ROW()</f>
        <v>858</v>
      </c>
    </row>
    <row r="859" spans="1:1" x14ac:dyDescent="0.3">
      <c r="A859" s="41">
        <f>ROW()</f>
        <v>859</v>
      </c>
    </row>
    <row r="860" spans="1:1" x14ac:dyDescent="0.3">
      <c r="A860" s="41">
        <f>ROW()</f>
        <v>860</v>
      </c>
    </row>
    <row r="861" spans="1:1" x14ac:dyDescent="0.3">
      <c r="A861" s="41">
        <f>ROW()</f>
        <v>861</v>
      </c>
    </row>
    <row r="862" spans="1:1" x14ac:dyDescent="0.3">
      <c r="A862" s="41">
        <f>ROW()</f>
        <v>862</v>
      </c>
    </row>
    <row r="863" spans="1:1" x14ac:dyDescent="0.3">
      <c r="A863" s="41">
        <f>ROW()</f>
        <v>863</v>
      </c>
    </row>
    <row r="864" spans="1:1" x14ac:dyDescent="0.3">
      <c r="A864" s="41">
        <f>ROW()</f>
        <v>864</v>
      </c>
    </row>
    <row r="865" spans="1:1" x14ac:dyDescent="0.3">
      <c r="A865" s="41">
        <f>ROW()</f>
        <v>865</v>
      </c>
    </row>
    <row r="866" spans="1:1" x14ac:dyDescent="0.3">
      <c r="A866" s="41">
        <f>ROW()</f>
        <v>866</v>
      </c>
    </row>
    <row r="867" spans="1:1" x14ac:dyDescent="0.3">
      <c r="A867" s="41">
        <f>ROW()</f>
        <v>867</v>
      </c>
    </row>
    <row r="868" spans="1:1" x14ac:dyDescent="0.3">
      <c r="A868" s="41">
        <f>ROW()</f>
        <v>868</v>
      </c>
    </row>
    <row r="869" spans="1:1" x14ac:dyDescent="0.3">
      <c r="A869" s="41">
        <f>ROW()</f>
        <v>869</v>
      </c>
    </row>
    <row r="870" spans="1:1" x14ac:dyDescent="0.3">
      <c r="A870" s="41">
        <f>ROW()</f>
        <v>870</v>
      </c>
    </row>
    <row r="871" spans="1:1" x14ac:dyDescent="0.3">
      <c r="A871" s="41">
        <f>ROW()</f>
        <v>871</v>
      </c>
    </row>
    <row r="872" spans="1:1" x14ac:dyDescent="0.3">
      <c r="A872" s="41">
        <f>ROW()</f>
        <v>872</v>
      </c>
    </row>
    <row r="873" spans="1:1" x14ac:dyDescent="0.3">
      <c r="A873" s="41">
        <f>ROW()</f>
        <v>873</v>
      </c>
    </row>
    <row r="874" spans="1:1" x14ac:dyDescent="0.3">
      <c r="A874" s="41">
        <f>ROW()</f>
        <v>874</v>
      </c>
    </row>
    <row r="875" spans="1:1" x14ac:dyDescent="0.3">
      <c r="A875" s="41">
        <f>ROW()</f>
        <v>875</v>
      </c>
    </row>
    <row r="876" spans="1:1" x14ac:dyDescent="0.3">
      <c r="A876" s="41">
        <f>ROW()</f>
        <v>876</v>
      </c>
    </row>
    <row r="877" spans="1:1" x14ac:dyDescent="0.3">
      <c r="A877" s="41">
        <f>ROW()</f>
        <v>877</v>
      </c>
    </row>
    <row r="878" spans="1:1" x14ac:dyDescent="0.3">
      <c r="A878" s="41">
        <f>ROW()</f>
        <v>878</v>
      </c>
    </row>
    <row r="879" spans="1:1" x14ac:dyDescent="0.3">
      <c r="A879" s="41">
        <f>ROW()</f>
        <v>879</v>
      </c>
    </row>
    <row r="880" spans="1:1" x14ac:dyDescent="0.3">
      <c r="A880" s="41">
        <f>ROW()</f>
        <v>880</v>
      </c>
    </row>
    <row r="881" spans="1:1" x14ac:dyDescent="0.3">
      <c r="A881" s="41">
        <f>ROW()</f>
        <v>881</v>
      </c>
    </row>
    <row r="882" spans="1:1" x14ac:dyDescent="0.3">
      <c r="A882" s="41">
        <f>ROW()</f>
        <v>882</v>
      </c>
    </row>
    <row r="883" spans="1:1" x14ac:dyDescent="0.3">
      <c r="A883" s="41">
        <f>ROW()</f>
        <v>883</v>
      </c>
    </row>
    <row r="884" spans="1:1" x14ac:dyDescent="0.3">
      <c r="A884" s="41">
        <f>ROW()</f>
        <v>884</v>
      </c>
    </row>
    <row r="885" spans="1:1" x14ac:dyDescent="0.3">
      <c r="A885" s="41">
        <f>ROW()</f>
        <v>885</v>
      </c>
    </row>
    <row r="886" spans="1:1" x14ac:dyDescent="0.3">
      <c r="A886" s="41">
        <f>ROW()</f>
        <v>886</v>
      </c>
    </row>
    <row r="887" spans="1:1" x14ac:dyDescent="0.3">
      <c r="A887" s="41">
        <f>ROW()</f>
        <v>887</v>
      </c>
    </row>
    <row r="888" spans="1:1" x14ac:dyDescent="0.3">
      <c r="A888" s="41">
        <f>ROW()</f>
        <v>888</v>
      </c>
    </row>
    <row r="889" spans="1:1" x14ac:dyDescent="0.3">
      <c r="A889" s="41">
        <f>ROW()</f>
        <v>889</v>
      </c>
    </row>
    <row r="890" spans="1:1" x14ac:dyDescent="0.3">
      <c r="A890" s="41">
        <f>ROW()</f>
        <v>890</v>
      </c>
    </row>
    <row r="891" spans="1:1" x14ac:dyDescent="0.3">
      <c r="A891" s="41">
        <f>ROW()</f>
        <v>891</v>
      </c>
    </row>
    <row r="892" spans="1:1" x14ac:dyDescent="0.3">
      <c r="A892" s="41">
        <f>ROW()</f>
        <v>892</v>
      </c>
    </row>
    <row r="893" spans="1:1" x14ac:dyDescent="0.3">
      <c r="A893" s="41">
        <f>ROW()</f>
        <v>893</v>
      </c>
    </row>
    <row r="894" spans="1:1" x14ac:dyDescent="0.3">
      <c r="A894" s="41">
        <f>ROW()</f>
        <v>894</v>
      </c>
    </row>
    <row r="895" spans="1:1" x14ac:dyDescent="0.3">
      <c r="A895" s="41">
        <f>ROW()</f>
        <v>895</v>
      </c>
    </row>
    <row r="896" spans="1:1" x14ac:dyDescent="0.3">
      <c r="A896" s="41">
        <f>ROW()</f>
        <v>896</v>
      </c>
    </row>
    <row r="897" spans="1:1" x14ac:dyDescent="0.3">
      <c r="A897" s="41">
        <f>ROW()</f>
        <v>897</v>
      </c>
    </row>
    <row r="898" spans="1:1" x14ac:dyDescent="0.3">
      <c r="A898" s="41">
        <f>ROW()</f>
        <v>898</v>
      </c>
    </row>
    <row r="899" spans="1:1" x14ac:dyDescent="0.3">
      <c r="A899" s="41">
        <f>ROW()</f>
        <v>899</v>
      </c>
    </row>
    <row r="900" spans="1:1" x14ac:dyDescent="0.3">
      <c r="A900" s="41">
        <f>ROW()</f>
        <v>900</v>
      </c>
    </row>
    <row r="901" spans="1:1" x14ac:dyDescent="0.3">
      <c r="A901" s="41">
        <f>ROW()</f>
        <v>901</v>
      </c>
    </row>
    <row r="902" spans="1:1" x14ac:dyDescent="0.3">
      <c r="A902" s="41">
        <f>ROW()</f>
        <v>902</v>
      </c>
    </row>
    <row r="903" spans="1:1" x14ac:dyDescent="0.3">
      <c r="A903" s="41">
        <f>ROW()</f>
        <v>903</v>
      </c>
    </row>
    <row r="904" spans="1:1" x14ac:dyDescent="0.3">
      <c r="A904" s="41">
        <f>ROW()</f>
        <v>904</v>
      </c>
    </row>
    <row r="905" spans="1:1" x14ac:dyDescent="0.3">
      <c r="A905" s="41">
        <f>ROW()</f>
        <v>905</v>
      </c>
    </row>
    <row r="906" spans="1:1" x14ac:dyDescent="0.3">
      <c r="A906" s="41">
        <f>ROW()</f>
        <v>906</v>
      </c>
    </row>
    <row r="907" spans="1:1" x14ac:dyDescent="0.3">
      <c r="A907" s="41">
        <f>ROW()</f>
        <v>907</v>
      </c>
    </row>
    <row r="908" spans="1:1" x14ac:dyDescent="0.3">
      <c r="A908" s="41">
        <f>ROW()</f>
        <v>908</v>
      </c>
    </row>
    <row r="909" spans="1:1" x14ac:dyDescent="0.3">
      <c r="A909" s="41">
        <f>ROW()</f>
        <v>909</v>
      </c>
    </row>
    <row r="910" spans="1:1" x14ac:dyDescent="0.3">
      <c r="A910" s="41">
        <f>ROW()</f>
        <v>910</v>
      </c>
    </row>
    <row r="911" spans="1:1" x14ac:dyDescent="0.3">
      <c r="A911" s="41">
        <f>ROW()</f>
        <v>911</v>
      </c>
    </row>
    <row r="912" spans="1:1" x14ac:dyDescent="0.3">
      <c r="A912" s="41">
        <f>ROW()</f>
        <v>912</v>
      </c>
    </row>
    <row r="913" spans="1:1" x14ac:dyDescent="0.3">
      <c r="A913" s="41">
        <f>ROW()</f>
        <v>913</v>
      </c>
    </row>
    <row r="914" spans="1:1" x14ac:dyDescent="0.3">
      <c r="A914" s="41">
        <f>ROW()</f>
        <v>914</v>
      </c>
    </row>
    <row r="915" spans="1:1" x14ac:dyDescent="0.3">
      <c r="A915" s="41">
        <f>ROW()</f>
        <v>915</v>
      </c>
    </row>
    <row r="916" spans="1:1" x14ac:dyDescent="0.3">
      <c r="A916" s="41">
        <f>ROW()</f>
        <v>916</v>
      </c>
    </row>
    <row r="917" spans="1:1" x14ac:dyDescent="0.3">
      <c r="A917" s="41">
        <f>ROW()</f>
        <v>917</v>
      </c>
    </row>
    <row r="918" spans="1:1" x14ac:dyDescent="0.3">
      <c r="A918" s="41">
        <f>ROW()</f>
        <v>918</v>
      </c>
    </row>
    <row r="919" spans="1:1" x14ac:dyDescent="0.3">
      <c r="A919" s="41">
        <f>ROW()</f>
        <v>919</v>
      </c>
    </row>
    <row r="920" spans="1:1" x14ac:dyDescent="0.3">
      <c r="A920" s="41">
        <f>ROW()</f>
        <v>920</v>
      </c>
    </row>
    <row r="921" spans="1:1" x14ac:dyDescent="0.3">
      <c r="A921" s="41">
        <f>ROW()</f>
        <v>921</v>
      </c>
    </row>
    <row r="922" spans="1:1" x14ac:dyDescent="0.3">
      <c r="A922" s="41">
        <f>ROW()</f>
        <v>922</v>
      </c>
    </row>
    <row r="923" spans="1:1" x14ac:dyDescent="0.3">
      <c r="A923" s="41">
        <f>ROW()</f>
        <v>923</v>
      </c>
    </row>
    <row r="924" spans="1:1" x14ac:dyDescent="0.3">
      <c r="A924" s="41">
        <f>ROW()</f>
        <v>924</v>
      </c>
    </row>
    <row r="925" spans="1:1" x14ac:dyDescent="0.3">
      <c r="A925" s="41">
        <f>ROW()</f>
        <v>925</v>
      </c>
    </row>
    <row r="926" spans="1:1" x14ac:dyDescent="0.3">
      <c r="A926" s="41">
        <f>ROW()</f>
        <v>926</v>
      </c>
    </row>
    <row r="927" spans="1:1" x14ac:dyDescent="0.3">
      <c r="A927" s="41">
        <f>ROW()</f>
        <v>927</v>
      </c>
    </row>
    <row r="928" spans="1:1" x14ac:dyDescent="0.3">
      <c r="A928" s="41">
        <f>ROW()</f>
        <v>928</v>
      </c>
    </row>
    <row r="929" spans="1:1" x14ac:dyDescent="0.3">
      <c r="A929" s="41">
        <f>ROW()</f>
        <v>929</v>
      </c>
    </row>
    <row r="930" spans="1:1" x14ac:dyDescent="0.3">
      <c r="A930" s="41">
        <f>ROW()</f>
        <v>930</v>
      </c>
    </row>
    <row r="931" spans="1:1" x14ac:dyDescent="0.3">
      <c r="A931" s="41">
        <f>ROW()</f>
        <v>931</v>
      </c>
    </row>
    <row r="932" spans="1:1" x14ac:dyDescent="0.3">
      <c r="A932" s="41">
        <f>ROW()</f>
        <v>932</v>
      </c>
    </row>
    <row r="933" spans="1:1" x14ac:dyDescent="0.3">
      <c r="A933" s="41">
        <f>ROW()</f>
        <v>933</v>
      </c>
    </row>
    <row r="934" spans="1:1" x14ac:dyDescent="0.3">
      <c r="A934" s="41">
        <f>ROW()</f>
        <v>934</v>
      </c>
    </row>
    <row r="935" spans="1:1" x14ac:dyDescent="0.3">
      <c r="A935" s="41">
        <f>ROW()</f>
        <v>935</v>
      </c>
    </row>
    <row r="936" spans="1:1" x14ac:dyDescent="0.3">
      <c r="A936" s="41">
        <f>ROW()</f>
        <v>936</v>
      </c>
    </row>
    <row r="937" spans="1:1" x14ac:dyDescent="0.3">
      <c r="A937" s="41">
        <f>ROW()</f>
        <v>937</v>
      </c>
    </row>
    <row r="938" spans="1:1" x14ac:dyDescent="0.3">
      <c r="A938" s="41">
        <f>ROW()</f>
        <v>938</v>
      </c>
    </row>
    <row r="939" spans="1:1" x14ac:dyDescent="0.3">
      <c r="A939" s="41">
        <f>ROW()</f>
        <v>939</v>
      </c>
    </row>
    <row r="940" spans="1:1" x14ac:dyDescent="0.3">
      <c r="A940" s="41">
        <f>ROW()</f>
        <v>940</v>
      </c>
    </row>
    <row r="941" spans="1:1" x14ac:dyDescent="0.3">
      <c r="A941" s="41">
        <f>ROW()</f>
        <v>941</v>
      </c>
    </row>
    <row r="942" spans="1:1" x14ac:dyDescent="0.3">
      <c r="A942" s="41">
        <f>ROW()</f>
        <v>942</v>
      </c>
    </row>
    <row r="943" spans="1:1" x14ac:dyDescent="0.3">
      <c r="A943" s="41">
        <f>ROW()</f>
        <v>943</v>
      </c>
    </row>
    <row r="944" spans="1:1" x14ac:dyDescent="0.3">
      <c r="A944" s="41">
        <f>ROW()</f>
        <v>944</v>
      </c>
    </row>
    <row r="945" spans="1:1" x14ac:dyDescent="0.3">
      <c r="A945" s="41">
        <f>ROW()</f>
        <v>945</v>
      </c>
    </row>
    <row r="946" spans="1:1" x14ac:dyDescent="0.3">
      <c r="A946" s="41">
        <f>ROW()</f>
        <v>946</v>
      </c>
    </row>
    <row r="947" spans="1:1" x14ac:dyDescent="0.3">
      <c r="A947" s="41">
        <f>ROW()</f>
        <v>947</v>
      </c>
    </row>
    <row r="948" spans="1:1" x14ac:dyDescent="0.3">
      <c r="A948" s="41">
        <f>ROW()</f>
        <v>948</v>
      </c>
    </row>
    <row r="949" spans="1:1" x14ac:dyDescent="0.3">
      <c r="A949" s="41">
        <f>ROW()</f>
        <v>949</v>
      </c>
    </row>
    <row r="950" spans="1:1" x14ac:dyDescent="0.3">
      <c r="A950" s="41">
        <f>ROW()</f>
        <v>950</v>
      </c>
    </row>
    <row r="951" spans="1:1" x14ac:dyDescent="0.3">
      <c r="A951" s="41">
        <f>ROW()</f>
        <v>951</v>
      </c>
    </row>
    <row r="952" spans="1:1" x14ac:dyDescent="0.3">
      <c r="A952" s="41">
        <f>ROW()</f>
        <v>952</v>
      </c>
    </row>
    <row r="953" spans="1:1" x14ac:dyDescent="0.3">
      <c r="A953" s="41">
        <f>ROW()</f>
        <v>953</v>
      </c>
    </row>
    <row r="954" spans="1:1" x14ac:dyDescent="0.3">
      <c r="A954" s="41">
        <f>ROW()</f>
        <v>954</v>
      </c>
    </row>
    <row r="955" spans="1:1" x14ac:dyDescent="0.3">
      <c r="A955" s="41">
        <f>ROW()</f>
        <v>955</v>
      </c>
    </row>
    <row r="956" spans="1:1" x14ac:dyDescent="0.3">
      <c r="A956" s="41">
        <f>ROW()</f>
        <v>956</v>
      </c>
    </row>
    <row r="957" spans="1:1" x14ac:dyDescent="0.3">
      <c r="A957" s="41">
        <f>ROW()</f>
        <v>957</v>
      </c>
    </row>
    <row r="958" spans="1:1" x14ac:dyDescent="0.3">
      <c r="A958" s="41">
        <f>ROW()</f>
        <v>958</v>
      </c>
    </row>
    <row r="959" spans="1:1" x14ac:dyDescent="0.3">
      <c r="A959" s="41">
        <f>ROW()</f>
        <v>959</v>
      </c>
    </row>
    <row r="960" spans="1:1" x14ac:dyDescent="0.3">
      <c r="A960" s="41">
        <f>ROW()</f>
        <v>960</v>
      </c>
    </row>
    <row r="961" spans="1:1" x14ac:dyDescent="0.3">
      <c r="A961" s="41">
        <f>ROW()</f>
        <v>961</v>
      </c>
    </row>
    <row r="962" spans="1:1" x14ac:dyDescent="0.3">
      <c r="A962" s="41">
        <f>ROW()</f>
        <v>962</v>
      </c>
    </row>
    <row r="963" spans="1:1" x14ac:dyDescent="0.3">
      <c r="A963" s="41">
        <f>ROW()</f>
        <v>963</v>
      </c>
    </row>
    <row r="964" spans="1:1" x14ac:dyDescent="0.3">
      <c r="A964" s="41">
        <f>ROW()</f>
        <v>964</v>
      </c>
    </row>
    <row r="965" spans="1:1" x14ac:dyDescent="0.3">
      <c r="A965" s="41">
        <f>ROW()</f>
        <v>965</v>
      </c>
    </row>
    <row r="966" spans="1:1" x14ac:dyDescent="0.3">
      <c r="A966" s="41">
        <f>ROW()</f>
        <v>966</v>
      </c>
    </row>
    <row r="967" spans="1:1" x14ac:dyDescent="0.3">
      <c r="A967" s="41">
        <f>ROW()</f>
        <v>967</v>
      </c>
    </row>
    <row r="968" spans="1:1" x14ac:dyDescent="0.3">
      <c r="A968" s="41">
        <f>ROW()</f>
        <v>968</v>
      </c>
    </row>
    <row r="969" spans="1:1" x14ac:dyDescent="0.3">
      <c r="A969" s="41">
        <f>ROW()</f>
        <v>969</v>
      </c>
    </row>
    <row r="970" spans="1:1" x14ac:dyDescent="0.3">
      <c r="A970" s="41">
        <f>ROW()</f>
        <v>970</v>
      </c>
    </row>
    <row r="971" spans="1:1" x14ac:dyDescent="0.3">
      <c r="A971" s="41">
        <f>ROW()</f>
        <v>971</v>
      </c>
    </row>
    <row r="972" spans="1:1" x14ac:dyDescent="0.3">
      <c r="A972" s="41">
        <f>ROW()</f>
        <v>972</v>
      </c>
    </row>
    <row r="973" spans="1:1" x14ac:dyDescent="0.3">
      <c r="A973" s="41">
        <f>ROW()</f>
        <v>973</v>
      </c>
    </row>
    <row r="974" spans="1:1" x14ac:dyDescent="0.3">
      <c r="A974" s="41">
        <f>ROW()</f>
        <v>974</v>
      </c>
    </row>
    <row r="975" spans="1:1" x14ac:dyDescent="0.3">
      <c r="A975" s="41">
        <f>ROW()</f>
        <v>975</v>
      </c>
    </row>
    <row r="976" spans="1:1" x14ac:dyDescent="0.3">
      <c r="A976" s="41">
        <f>ROW()</f>
        <v>976</v>
      </c>
    </row>
    <row r="977" spans="1:1" x14ac:dyDescent="0.3">
      <c r="A977" s="41">
        <f>ROW()</f>
        <v>977</v>
      </c>
    </row>
  </sheetData>
  <conditionalFormatting sqref="Y2:AB2 C2:W2 B2:B61 B583:B1048576">
    <cfRule type="cellIs" dxfId="973" priority="4" operator="notEqual">
      <formula>0</formula>
    </cfRule>
  </conditionalFormatting>
  <conditionalFormatting sqref="X2">
    <cfRule type="cellIs" dxfId="972" priority="3" operator="notEqual">
      <formula>0</formula>
    </cfRule>
  </conditionalFormatting>
  <conditionalFormatting sqref="B62:B582">
    <cfRule type="cellIs" dxfId="971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E795"/>
  <sheetViews>
    <sheetView showGridLines="0" workbookViewId="0">
      <pane xSplit="3" ySplit="2" topLeftCell="M3" activePane="bottomRight" state="frozen"/>
      <selection pane="topRight" activeCell="D1" sqref="D1"/>
      <selection pane="bottomLeft" activeCell="A3" sqref="A3"/>
      <selection pane="bottomRight" activeCell="AB1" sqref="AB1:AB1048576"/>
    </sheetView>
  </sheetViews>
  <sheetFormatPr defaultRowHeight="13.8" x14ac:dyDescent="0.3"/>
  <cols>
    <col min="1" max="1" width="1.77734375" style="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9.3320312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5" width="20" style="44" customWidth="1"/>
    <col min="16" max="16" width="7.5546875" style="44" bestFit="1" customWidth="1"/>
    <col min="17" max="17" width="25" style="44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3" width="8.88671875" style="1"/>
    <col min="24" max="24" width="8.88671875" style="42"/>
    <col min="25" max="25" width="8.88671875" style="1"/>
    <col min="26" max="26" width="6.6640625" style="1" bestFit="1" customWidth="1"/>
    <col min="27" max="28" width="10.5546875" style="44" bestFit="1" customWidth="1"/>
    <col min="29" max="31" width="8.6640625" style="31" customWidth="1"/>
    <col min="32" max="16384" width="8.88671875" style="1"/>
  </cols>
  <sheetData>
    <row r="1" spans="1:31" x14ac:dyDescent="0.3"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44" t="str">
        <f>dbP!$O$1</f>
        <v>статья-1</v>
      </c>
      <c r="P1" s="44" t="str">
        <f>dbP!$P$1</f>
        <v>статья-2</v>
      </c>
      <c r="Q1" s="44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42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44" t="str">
        <f>dbP!$AA$1</f>
        <v>OUTвклНДС</v>
      </c>
      <c r="AB1" s="44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3">
      <c r="A2" s="20">
        <f>IF(COLUMN()=COLUMN(dbP!A2),0,1)</f>
        <v>0</v>
      </c>
      <c r="B2" s="26">
        <f>SUM(B3:B400000)</f>
        <v>0</v>
      </c>
      <c r="C2" s="20">
        <f>IF(COLUMN()=COLUMN(dbP!C2),0,1)</f>
        <v>0</v>
      </c>
      <c r="D2" s="20" t="str">
        <f>dbP!D2</f>
        <v>D</v>
      </c>
      <c r="E2" s="20" t="str">
        <f>dbP!E2</f>
        <v>E</v>
      </c>
      <c r="F2" s="20" t="str">
        <f>dbP!F2</f>
        <v>F</v>
      </c>
      <c r="G2" s="20" t="str">
        <f>dbP!G2</f>
        <v>G</v>
      </c>
      <c r="H2" s="20" t="str">
        <f>dbP!H2</f>
        <v>H</v>
      </c>
      <c r="I2" s="20" t="str">
        <f>dbP!I2</f>
        <v>I</v>
      </c>
      <c r="J2" s="20" t="str">
        <f>dbP!J2</f>
        <v>J</v>
      </c>
      <c r="K2" s="20" t="str">
        <f>dbP!K2</f>
        <v>K</v>
      </c>
      <c r="L2" s="20" t="str">
        <f>dbP!L2</f>
        <v>L</v>
      </c>
      <c r="M2" s="20" t="str">
        <f>dbP!M2</f>
        <v>M</v>
      </c>
      <c r="N2" s="20" t="str">
        <f>dbP!N2</f>
        <v>N</v>
      </c>
      <c r="O2" s="45" t="str">
        <f>dbP!O2</f>
        <v>O</v>
      </c>
      <c r="P2" s="45" t="str">
        <f>dbP!P2</f>
        <v>P</v>
      </c>
      <c r="Q2" s="45" t="str">
        <f>dbP!Q2</f>
        <v>Q</v>
      </c>
      <c r="R2" s="20" t="str">
        <f>dbP!R2</f>
        <v>R</v>
      </c>
      <c r="S2" s="20" t="str">
        <f>dbP!S2</f>
        <v>S</v>
      </c>
      <c r="T2" s="20" t="str">
        <f>dbP!T2</f>
        <v>T</v>
      </c>
      <c r="U2" s="20" t="str">
        <f>dbP!U2</f>
        <v>U</v>
      </c>
      <c r="V2" s="20" t="str">
        <f>dbP!V2</f>
        <v>V</v>
      </c>
      <c r="W2" s="20" t="str">
        <f>dbP!W2</f>
        <v>W</v>
      </c>
      <c r="X2" s="43" t="str">
        <f>dbP!X2</f>
        <v>X</v>
      </c>
      <c r="Y2" s="20" t="str">
        <f>dbP!Y2</f>
        <v>Y</v>
      </c>
      <c r="Z2" s="20" t="str">
        <f>dbP!Z2</f>
        <v>Z</v>
      </c>
      <c r="AA2" s="45" t="str">
        <f>dbP!AA2</f>
        <v>AA</v>
      </c>
      <c r="AB2" s="45" t="str">
        <f>dbP!AB2</f>
        <v>AB</v>
      </c>
      <c r="AC2" s="30" t="str">
        <f>dbP!AC2</f>
        <v>AC</v>
      </c>
      <c r="AD2" s="30">
        <v>0</v>
      </c>
      <c r="AE2" s="30">
        <v>0</v>
      </c>
    </row>
    <row r="3" spans="1:31" x14ac:dyDescent="0.3"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D3" s="24">
        <f>IF(OR($AD3=0,SUMIFS(dbP!$A:$A,dbP!$AD:$AD,$AD3)=0),0,INDEX(dbP!D:D,SUMIFS(dbP!$A:$A,dbP!$AD:$AD,$AD3)))</f>
        <v>45488</v>
      </c>
      <c r="E3" s="1">
        <f>IF(OR($AD3=0,SUMIFS(dbP!$A:$A,dbP!$AD:$AD,$AD3)=0),0,INDEX(dbP!E:E,SUMIFS(dbP!$A:$A,dbP!$AD:$AD,$AD3)))</f>
        <v>0</v>
      </c>
      <c r="F3" s="1">
        <f>IF(OR($AD3=0,SUMIFS(dbP!$A:$A,dbP!$AD:$AD,$AD3)=0),0,INDEX(dbP!F:F,SUMIFS(dbP!$A:$A,dbP!$AD:$AD,$AD3)))</f>
        <v>0</v>
      </c>
      <c r="I3" s="1" t="str">
        <f>IF(OR($AD3=0,SUMIFS(dbP!$A:$A,dbP!$AD:$AD,$AD3)=0),0,INDEX(dbP!I:I,SUMIFS(dbP!$A:$A,dbP!$AD:$AD,$AD3)))</f>
        <v>Продукт-1</v>
      </c>
      <c r="O3" s="44" t="str">
        <f>IF(OR($AE3=0,SUMIFS(SpcfP!$A:$A,SpcfP!$AE:$AE,$AE3,SpcfP!$U:$U,$U3)=0),0,INDEX(SpcfP!O:O,SUMIFS(SpcfP!$A:$A,SpcfP!$AE:$AE,$AE3,SpcfP!$U:$U,$U3)))</f>
        <v>Себестоимость продаж</v>
      </c>
      <c r="P3" s="44" t="str">
        <f>IF(OR($AE3=0,SUMIFS(SpcfP!$A:$A,SpcfP!$AE:$AE,$AE3,SpcfP!$U:$U,$U3)=0),0,INDEX(SpcfP!P:P,SUMIFS(SpcfP!$A:$A,SpcfP!$AE:$AE,$AE3,SpcfP!$U:$U,$U3)))</f>
        <v>Затраты этапа-1 бизнес-процесса</v>
      </c>
      <c r="Q3" s="44" t="str">
        <f>IF(OR($AE3=0,SUMIFS(SpcfP!$A:$A,SpcfP!$AE:$AE,$AE3,SpcfP!$U:$U,$U3)=0),0,INDEX(SpcfP!Q:Q,SUMIFS(SpcfP!$A:$A,SpcfP!$AE:$AE,$AE3,SpcfP!$U:$U,$U3)))</f>
        <v>Сырье и материалы-1</v>
      </c>
      <c r="U3" s="1">
        <f>IF(OR($AD3=0,SUMIFS(dbP!$A:$A,dbP!$AD:$AD,$AD3)=0),0,INDEX(dbP!U:U,SUMIFS(dbP!$A:$A,dbP!$AD:$AD,$AD3)))</f>
        <v>1</v>
      </c>
      <c r="X3" s="42">
        <f>IF(OR($AD3=0,SUMIFS(dbP!$A:$A,dbP!$AD:$AD,$AD3)=0),0,INDEX(dbP!X:X,SUMIFS(dbP!$A:$A,dbP!$AD:$AD,$AD3)))*
IF(OR($AE3=0,SUMIFS(SpcfP!$A:$A,SpcfP!$AE:$AE,$AE3,SpcfP!$U:$U,$U3)=0),0,INDEX(SpcfP!X:X,SUMIFS(SpcfP!$A:$A,SpcfP!$AE:$AE,$AE3,SpcfP!$U:$U,$U3)))</f>
        <v>7</v>
      </c>
      <c r="AA3" s="44">
        <f>IF(OR($AD3=0,SUMIFS(dbP!$A:$A,dbP!$AD:$AD,$AD3)=0),0,INDEX(dbP!X:X,SUMIFS(dbP!$A:$A,dbP!$AD:$AD,$AD3)))*
IF(OR($AE3=0,SUMIFS(SpcfP!$A:$A,SpcfP!$AE:$AE,$AE3,SpcfP!$U:$U,$U3)=0),0,INDEX(SpcfP!AA:AA,SUMIFS(SpcfP!$A:$A,SpcfP!$AE:$AE,$AE3,SpcfP!$U:$U,$U3)))</f>
        <v>7070.7070707070707</v>
      </c>
      <c r="AB3" s="44">
        <f>IF(OR($AD3=0,SUMIFS(dbP!$A:$A,dbP!$AD:$AD,$AD3)=0),0,INDEX(dbP!X:X,SUMIFS(dbP!$A:$A,dbP!$AD:$AD,$AD3)))*
IF(OR($AE3=0,SUMIFS(SpcfP!$A:$A,SpcfP!$AE:$AE,$AE3,SpcfP!$U:$U,$U3)=0),0,INDEX(SpcfP!AB:AB,SUMIFS(SpcfP!$A:$A,SpcfP!$AE:$AE,$AE3,SpcfP!$U:$U,$U3)))</f>
        <v>1178.4511784511785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IF(AE3=1,AD2+1,AD2)</f>
        <v>1</v>
      </c>
      <c r="AE3" s="31">
        <f>IF(OR(AE2=0,AE2=MAX(Items!$AC:$AC)),1,AE2+1)</f>
        <v>1</v>
      </c>
    </row>
    <row r="4" spans="1:31" x14ac:dyDescent="0.3"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D4" s="24">
        <f>IF(OR($AD4=0,SUMIFS(dbP!$A:$A,dbP!$AD:$AD,$AD4)=0),0,INDEX(dbP!D:D,SUMIFS(dbP!$A:$A,dbP!$AD:$AD,$AD4)))</f>
        <v>45488</v>
      </c>
      <c r="E4" s="1">
        <f>IF(OR($AD4=0,SUMIFS(dbP!$A:$A,dbP!$AD:$AD,$AD4)=0),0,INDEX(dbP!E:E,SUMIFS(dbP!$A:$A,dbP!$AD:$AD,$AD4)))</f>
        <v>0</v>
      </c>
      <c r="F4" s="1">
        <f>IF(OR($AD4=0,SUMIFS(dbP!$A:$A,dbP!$AD:$AD,$AD4)=0),0,INDEX(dbP!F:F,SUMIFS(dbP!$A:$A,dbP!$AD:$AD,$AD4)))</f>
        <v>0</v>
      </c>
      <c r="I4" s="1" t="str">
        <f>IF(OR($AD4=0,SUMIFS(dbP!$A:$A,dbP!$AD:$AD,$AD4)=0),0,INDEX(dbP!I:I,SUMIFS(dbP!$A:$A,dbP!$AD:$AD,$AD4)))</f>
        <v>Продукт-1</v>
      </c>
      <c r="O4" s="44" t="str">
        <f>IF(OR($AE4=0,SUMIFS(SpcfP!$A:$A,SpcfP!$AE:$AE,$AE4,SpcfP!$U:$U,$U4)=0),0,INDEX(SpcfP!O:O,SUMIFS(SpcfP!$A:$A,SpcfP!$AE:$AE,$AE4,SpcfP!$U:$U,$U4)))</f>
        <v>Себестоимость продаж</v>
      </c>
      <c r="P4" s="44" t="str">
        <f>IF(OR($AE4=0,SUMIFS(SpcfP!$A:$A,SpcfP!$AE:$AE,$AE4,SpcfP!$U:$U,$U4)=0),0,INDEX(SpcfP!P:P,SUMIFS(SpcfP!$A:$A,SpcfP!$AE:$AE,$AE4,SpcfP!$U:$U,$U4)))</f>
        <v>Затраты этапа-1 бизнес-процесса</v>
      </c>
      <c r="Q4" s="44" t="str">
        <f>IF(OR($AE4=0,SUMIFS(SpcfP!$A:$A,SpcfP!$AE:$AE,$AE4,SpcfP!$U:$U,$U4)=0),0,INDEX(SpcfP!Q:Q,SUMIFS(SpcfP!$A:$A,SpcfP!$AE:$AE,$AE4,SpcfP!$U:$U,$U4)))</f>
        <v>Сырье и материалы-2</v>
      </c>
      <c r="U4" s="1">
        <f>IF(OR($AD4=0,SUMIFS(dbP!$A:$A,dbP!$AD:$AD,$AD4)=0),0,INDEX(dbP!U:U,SUMIFS(dbP!$A:$A,dbP!$AD:$AD,$AD4)))</f>
        <v>1</v>
      </c>
      <c r="X4" s="42">
        <f>IF(OR($AD4=0,SUMIFS(dbP!$A:$A,dbP!$AD:$AD,$AD4)=0),0,INDEX(dbP!X:X,SUMIFS(dbP!$A:$A,dbP!$AD:$AD,$AD4)))*
IF(OR($AE4=0,SUMIFS(SpcfP!$A:$A,SpcfP!$AE:$AE,$AE4,SpcfP!$U:$U,$U4)=0),0,INDEX(SpcfP!X:X,SUMIFS(SpcfP!$A:$A,SpcfP!$AE:$AE,$AE4,SpcfP!$U:$U,$U4)))</f>
        <v>42</v>
      </c>
      <c r="AA4" s="44">
        <f>IF(OR($AD4=0,SUMIFS(dbP!$A:$A,dbP!$AD:$AD,$AD4)=0),0,INDEX(dbP!X:X,SUMIFS(dbP!$A:$A,dbP!$AD:$AD,$AD4)))*
IF(OR($AE4=0,SUMIFS(SpcfP!$A:$A,SpcfP!$AE:$AE,$AE4,SpcfP!$U:$U,$U4)=0),0,INDEX(SpcfP!AA:AA,SUMIFS(SpcfP!$A:$A,SpcfP!$AE:$AE,$AE4,SpcfP!$U:$U,$U4)))</f>
        <v>37023.696682464462</v>
      </c>
      <c r="AB4" s="44">
        <f>IF(OR($AD4=0,SUMIFS(dbP!$A:$A,dbP!$AD:$AD,$AD4)=0),0,INDEX(dbP!X:X,SUMIFS(dbP!$A:$A,dbP!$AD:$AD,$AD4)))*
IF(OR($AE4=0,SUMIFS(SpcfP!$A:$A,SpcfP!$AE:$AE,$AE4,SpcfP!$U:$U,$U4)=0),0,INDEX(SpcfP!AB:AB,SUMIFS(SpcfP!$A:$A,SpcfP!$AE:$AE,$AE4,SpcfP!$U:$U,$U4)))</f>
        <v>6170.6161137440758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 t="shared" ref="AD4:AD67" si="0">IF(AE4=1,AD3+1,AD3)</f>
        <v>1</v>
      </c>
      <c r="AE4" s="31">
        <f>IF(OR(AE3=0,AE3=MAX(Items!$AC:$AC)),1,AE3+1)</f>
        <v>2</v>
      </c>
    </row>
    <row r="5" spans="1:31" x14ac:dyDescent="0.3"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D5" s="24">
        <f>IF(OR($AD5=0,SUMIFS(dbP!$A:$A,dbP!$AD:$AD,$AD5)=0),0,INDEX(dbP!D:D,SUMIFS(dbP!$A:$A,dbP!$AD:$AD,$AD5)))</f>
        <v>45488</v>
      </c>
      <c r="E5" s="1">
        <f>IF(OR($AD5=0,SUMIFS(dbP!$A:$A,dbP!$AD:$AD,$AD5)=0),0,INDEX(dbP!E:E,SUMIFS(dbP!$A:$A,dbP!$AD:$AD,$AD5)))</f>
        <v>0</v>
      </c>
      <c r="F5" s="1">
        <f>IF(OR($AD5=0,SUMIFS(dbP!$A:$A,dbP!$AD:$AD,$AD5)=0),0,INDEX(dbP!F:F,SUMIFS(dbP!$A:$A,dbP!$AD:$AD,$AD5)))</f>
        <v>0</v>
      </c>
      <c r="I5" s="1" t="str">
        <f>IF(OR($AD5=0,SUMIFS(dbP!$A:$A,dbP!$AD:$AD,$AD5)=0),0,INDEX(dbP!I:I,SUMIFS(dbP!$A:$A,dbP!$AD:$AD,$AD5)))</f>
        <v>Продукт-1</v>
      </c>
      <c r="O5" s="44" t="str">
        <f>IF(OR($AE5=0,SUMIFS(SpcfP!$A:$A,SpcfP!$AE:$AE,$AE5,SpcfP!$U:$U,$U5)=0),0,INDEX(SpcfP!O:O,SUMIFS(SpcfP!$A:$A,SpcfP!$AE:$AE,$AE5,SpcfP!$U:$U,$U5)))</f>
        <v>Себестоимость продаж</v>
      </c>
      <c r="P5" s="44" t="str">
        <f>IF(OR($AE5=0,SUMIFS(SpcfP!$A:$A,SpcfP!$AE:$AE,$AE5,SpcfP!$U:$U,$U5)=0),0,INDEX(SpcfP!P:P,SUMIFS(SpcfP!$A:$A,SpcfP!$AE:$AE,$AE5,SpcfP!$U:$U,$U5)))</f>
        <v>Затраты этапа-1 бизнес-процесса</v>
      </c>
      <c r="Q5" s="44" t="str">
        <f>IF(OR($AE5=0,SUMIFS(SpcfP!$A:$A,SpcfP!$AE:$AE,$AE5,SpcfP!$U:$U,$U5)=0),0,INDEX(SpcfP!Q:Q,SUMIFS(SpcfP!$A:$A,SpcfP!$AE:$AE,$AE5,SpcfP!$U:$U,$U5)))</f>
        <v>Сырье и материалы-3</v>
      </c>
      <c r="U5" s="1">
        <f>IF(OR($AD5=0,SUMIFS(dbP!$A:$A,dbP!$AD:$AD,$AD5)=0),0,INDEX(dbP!U:U,SUMIFS(dbP!$A:$A,dbP!$AD:$AD,$AD5)))</f>
        <v>1</v>
      </c>
      <c r="X5" s="42">
        <f>IF(OR($AD5=0,SUMIFS(dbP!$A:$A,dbP!$AD:$AD,$AD5)=0),0,INDEX(dbP!X:X,SUMIFS(dbP!$A:$A,dbP!$AD:$AD,$AD5)))*
IF(OR($AE5=0,SUMIFS(SpcfP!$A:$A,SpcfP!$AE:$AE,$AE5,SpcfP!$U:$U,$U5)=0),0,INDEX(SpcfP!X:X,SUMIFS(SpcfP!$A:$A,SpcfP!$AE:$AE,$AE5,SpcfP!$U:$U,$U5)))</f>
        <v>14</v>
      </c>
      <c r="AA5" s="44">
        <f>IF(OR($AD5=0,SUMIFS(dbP!$A:$A,dbP!$AD:$AD,$AD5)=0),0,INDEX(dbP!X:X,SUMIFS(dbP!$A:$A,dbP!$AD:$AD,$AD5)))*
IF(OR($AE5=0,SUMIFS(SpcfP!$A:$A,SpcfP!$AE:$AE,$AE5,SpcfP!$U:$U,$U5)=0),0,INDEX(SpcfP!AA:AA,SUMIFS(SpcfP!$A:$A,SpcfP!$AE:$AE,$AE5,SpcfP!$U:$U,$U5)))</f>
        <v>55481.481481481482</v>
      </c>
      <c r="AB5" s="44">
        <f>IF(OR($AD5=0,SUMIFS(dbP!$A:$A,dbP!$AD:$AD,$AD5)=0),0,INDEX(dbP!X:X,SUMIFS(dbP!$A:$A,dbP!$AD:$AD,$AD5)))*
IF(OR($AE5=0,SUMIFS(SpcfP!$A:$A,SpcfP!$AE:$AE,$AE5,SpcfP!$U:$U,$U5)=0),0,INDEX(SpcfP!AB:AB,SUMIFS(SpcfP!$A:$A,SpcfP!$AE:$AE,$AE5,SpcfP!$U:$U,$U5)))</f>
        <v>9246.9135802469136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 t="shared" si="0"/>
        <v>1</v>
      </c>
      <c r="AE5" s="31">
        <f>IF(OR(AE4=0,AE4=MAX(Items!$AC:$AC)),1,AE4+1)</f>
        <v>3</v>
      </c>
    </row>
    <row r="6" spans="1:31" x14ac:dyDescent="0.3"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D6" s="24">
        <f>IF(OR($AD6=0,SUMIFS(dbP!$A:$A,dbP!$AD:$AD,$AD6)=0),0,INDEX(dbP!D:D,SUMIFS(dbP!$A:$A,dbP!$AD:$AD,$AD6)))</f>
        <v>45488</v>
      </c>
      <c r="E6" s="1">
        <f>IF(OR($AD6=0,SUMIFS(dbP!$A:$A,dbP!$AD:$AD,$AD6)=0),0,INDEX(dbP!E:E,SUMIFS(dbP!$A:$A,dbP!$AD:$AD,$AD6)))</f>
        <v>0</v>
      </c>
      <c r="F6" s="1">
        <f>IF(OR($AD6=0,SUMIFS(dbP!$A:$A,dbP!$AD:$AD,$AD6)=0),0,INDEX(dbP!F:F,SUMIFS(dbP!$A:$A,dbP!$AD:$AD,$AD6)))</f>
        <v>0</v>
      </c>
      <c r="I6" s="1" t="str">
        <f>IF(OR($AD6=0,SUMIFS(dbP!$A:$A,dbP!$AD:$AD,$AD6)=0),0,INDEX(dbP!I:I,SUMIFS(dbP!$A:$A,dbP!$AD:$AD,$AD6)))</f>
        <v>Продукт-1</v>
      </c>
      <c r="O6" s="44" t="str">
        <f>IF(OR($AE6=0,SUMIFS(SpcfP!$A:$A,SpcfP!$AE:$AE,$AE6,SpcfP!$U:$U,$U6)=0),0,INDEX(SpcfP!O:O,SUMIFS(SpcfP!$A:$A,SpcfP!$AE:$AE,$AE6,SpcfP!$U:$U,$U6)))</f>
        <v>Себестоимость продаж</v>
      </c>
      <c r="P6" s="44" t="str">
        <f>IF(OR($AE6=0,SUMIFS(SpcfP!$A:$A,SpcfP!$AE:$AE,$AE6,SpcfP!$U:$U,$U6)=0),0,INDEX(SpcfP!P:P,SUMIFS(SpcfP!$A:$A,SpcfP!$AE:$AE,$AE6,SpcfP!$U:$U,$U6)))</f>
        <v>Затраты этапа-1 бизнес-процесса</v>
      </c>
      <c r="Q6" s="44" t="str">
        <f>IF(OR($AE6=0,SUMIFS(SpcfP!$A:$A,SpcfP!$AE:$AE,$AE6,SpcfP!$U:$U,$U6)=0),0,INDEX(SpcfP!Q:Q,SUMIFS(SpcfP!$A:$A,SpcfP!$AE:$AE,$AE6,SpcfP!$U:$U,$U6)))</f>
        <v>Сырье и материалы-4</v>
      </c>
      <c r="U6" s="1">
        <f>IF(OR($AD6=0,SUMIFS(dbP!$A:$A,dbP!$AD:$AD,$AD6)=0),0,INDEX(dbP!U:U,SUMIFS(dbP!$A:$A,dbP!$AD:$AD,$AD6)))</f>
        <v>1</v>
      </c>
      <c r="X6" s="42">
        <f>IF(OR($AD6=0,SUMIFS(dbP!$A:$A,dbP!$AD:$AD,$AD6)=0),0,INDEX(dbP!X:X,SUMIFS(dbP!$A:$A,dbP!$AD:$AD,$AD6)))*
IF(OR($AE6=0,SUMIFS(SpcfP!$A:$A,SpcfP!$AE:$AE,$AE6,SpcfP!$U:$U,$U6)=0),0,INDEX(SpcfP!X:X,SUMIFS(SpcfP!$A:$A,SpcfP!$AE:$AE,$AE6,SpcfP!$U:$U,$U6)))</f>
        <v>616</v>
      </c>
      <c r="AA6" s="44">
        <f>IF(OR($AD6=0,SUMIFS(dbP!$A:$A,dbP!$AD:$AD,$AD6)=0),0,INDEX(dbP!X:X,SUMIFS(dbP!$A:$A,dbP!$AD:$AD,$AD6)))*
IF(OR($AE6=0,SUMIFS(SpcfP!$A:$A,SpcfP!$AE:$AE,$AE6,SpcfP!$U:$U,$U6)=0),0,INDEX(SpcfP!AA:AA,SUMIFS(SpcfP!$A:$A,SpcfP!$AE:$AE,$AE6,SpcfP!$U:$U,$U6)))</f>
        <v>1013192.7272727273</v>
      </c>
      <c r="AB6" s="44">
        <f>IF(OR($AD6=0,SUMIFS(dbP!$A:$A,dbP!$AD:$AD,$AD6)=0),0,INDEX(dbP!X:X,SUMIFS(dbP!$A:$A,dbP!$AD:$AD,$AD6)))*
IF(OR($AE6=0,SUMIFS(SpcfP!$A:$A,SpcfP!$AE:$AE,$AE6,SpcfP!$U:$U,$U6)=0),0,INDEX(SpcfP!AB:AB,SUMIFS(SpcfP!$A:$A,SpcfP!$AE:$AE,$AE6,SpcfP!$U:$U,$U6)))</f>
        <v>168865.45454545459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 t="shared" si="0"/>
        <v>1</v>
      </c>
      <c r="AE6" s="31">
        <f>IF(OR(AE5=0,AE5=MAX(Items!$AC:$AC)),1,AE5+1)</f>
        <v>4</v>
      </c>
    </row>
    <row r="7" spans="1:31" x14ac:dyDescent="0.3"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D7" s="24">
        <f>IF(OR($AD7=0,SUMIFS(dbP!$A:$A,dbP!$AD:$AD,$AD7)=0),0,INDEX(dbP!D:D,SUMIFS(dbP!$A:$A,dbP!$AD:$AD,$AD7)))</f>
        <v>45488</v>
      </c>
      <c r="E7" s="1">
        <f>IF(OR($AD7=0,SUMIFS(dbP!$A:$A,dbP!$AD:$AD,$AD7)=0),0,INDEX(dbP!E:E,SUMIFS(dbP!$A:$A,dbP!$AD:$AD,$AD7)))</f>
        <v>0</v>
      </c>
      <c r="F7" s="1">
        <f>IF(OR($AD7=0,SUMIFS(dbP!$A:$A,dbP!$AD:$AD,$AD7)=0),0,INDEX(dbP!F:F,SUMIFS(dbP!$A:$A,dbP!$AD:$AD,$AD7)))</f>
        <v>0</v>
      </c>
      <c r="I7" s="1" t="str">
        <f>IF(OR($AD7=0,SUMIFS(dbP!$A:$A,dbP!$AD:$AD,$AD7)=0),0,INDEX(dbP!I:I,SUMIFS(dbP!$A:$A,dbP!$AD:$AD,$AD7)))</f>
        <v>Продукт-1</v>
      </c>
      <c r="O7" s="44" t="str">
        <f>IF(OR($AE7=0,SUMIFS(SpcfP!$A:$A,SpcfP!$AE:$AE,$AE7,SpcfP!$U:$U,$U7)=0),0,INDEX(SpcfP!O:O,SUMIFS(SpcfP!$A:$A,SpcfP!$AE:$AE,$AE7,SpcfP!$U:$U,$U7)))</f>
        <v>Себестоимость продаж</v>
      </c>
      <c r="P7" s="44" t="str">
        <f>IF(OR($AE7=0,SUMIFS(SpcfP!$A:$A,SpcfP!$AE:$AE,$AE7,SpcfP!$U:$U,$U7)=0),0,INDEX(SpcfP!P:P,SUMIFS(SpcfP!$A:$A,SpcfP!$AE:$AE,$AE7,SpcfP!$U:$U,$U7)))</f>
        <v>Затраты этапа-1 бизнес-процесса</v>
      </c>
      <c r="Q7" s="44" t="str">
        <f>IF(OR($AE7=0,SUMIFS(SpcfP!$A:$A,SpcfP!$AE:$AE,$AE7,SpcfP!$U:$U,$U7)=0),0,INDEX(SpcfP!Q:Q,SUMIFS(SpcfP!$A:$A,SpcfP!$AE:$AE,$AE7,SpcfP!$U:$U,$U7)))</f>
        <v>Сырье и материалы-5</v>
      </c>
      <c r="U7" s="1">
        <f>IF(OR($AD7=0,SUMIFS(dbP!$A:$A,dbP!$AD:$AD,$AD7)=0),0,INDEX(dbP!U:U,SUMIFS(dbP!$A:$A,dbP!$AD:$AD,$AD7)))</f>
        <v>1</v>
      </c>
      <c r="X7" s="42">
        <f>IF(OR($AD7=0,SUMIFS(dbP!$A:$A,dbP!$AD:$AD,$AD7)=0),0,INDEX(dbP!X:X,SUMIFS(dbP!$A:$A,dbP!$AD:$AD,$AD7)))*
IF(OR($AE7=0,SUMIFS(SpcfP!$A:$A,SpcfP!$AE:$AE,$AE7,SpcfP!$U:$U,$U7)=0),0,INDEX(SpcfP!X:X,SUMIFS(SpcfP!$A:$A,SpcfP!$AE:$AE,$AE7,SpcfP!$U:$U,$U7)))</f>
        <v>21</v>
      </c>
      <c r="AA7" s="44">
        <f>IF(OR($AD7=0,SUMIFS(dbP!$A:$A,dbP!$AD:$AD,$AD7)=0),0,INDEX(dbP!X:X,SUMIFS(dbP!$A:$A,dbP!$AD:$AD,$AD7)))*
IF(OR($AE7=0,SUMIFS(SpcfP!$A:$A,SpcfP!$AE:$AE,$AE7,SpcfP!$U:$U,$U7)=0),0,INDEX(SpcfP!AA:AA,SUMIFS(SpcfP!$A:$A,SpcfP!$AE:$AE,$AE7,SpcfP!$U:$U,$U7)))</f>
        <v>24285.757575757572</v>
      </c>
      <c r="AB7" s="44">
        <f>IF(OR($AD7=0,SUMIFS(dbP!$A:$A,dbP!$AD:$AD,$AD7)=0),0,INDEX(dbP!X:X,SUMIFS(dbP!$A:$A,dbP!$AD:$AD,$AD7)))*
IF(OR($AE7=0,SUMIFS(SpcfP!$A:$A,SpcfP!$AE:$AE,$AE7,SpcfP!$U:$U,$U7)=0),0,INDEX(SpcfP!AB:AB,SUMIFS(SpcfP!$A:$A,SpcfP!$AE:$AE,$AE7,SpcfP!$U:$U,$U7)))</f>
        <v>4047.6262626262633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 t="shared" si="0"/>
        <v>1</v>
      </c>
      <c r="AE7" s="31">
        <f>IF(OR(AE6=0,AE6=MAX(Items!$AC:$AC)),1,AE6+1)</f>
        <v>5</v>
      </c>
    </row>
    <row r="8" spans="1:31" x14ac:dyDescent="0.3"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D8" s="24">
        <f>IF(OR($AD8=0,SUMIFS(dbP!$A:$A,dbP!$AD:$AD,$AD8)=0),0,INDEX(dbP!D:D,SUMIFS(dbP!$A:$A,dbP!$AD:$AD,$AD8)))</f>
        <v>45488</v>
      </c>
      <c r="E8" s="1">
        <f>IF(OR($AD8=0,SUMIFS(dbP!$A:$A,dbP!$AD:$AD,$AD8)=0),0,INDEX(dbP!E:E,SUMIFS(dbP!$A:$A,dbP!$AD:$AD,$AD8)))</f>
        <v>0</v>
      </c>
      <c r="F8" s="1">
        <f>IF(OR($AD8=0,SUMIFS(dbP!$A:$A,dbP!$AD:$AD,$AD8)=0),0,INDEX(dbP!F:F,SUMIFS(dbP!$A:$A,dbP!$AD:$AD,$AD8)))</f>
        <v>0</v>
      </c>
      <c r="I8" s="1" t="str">
        <f>IF(OR($AD8=0,SUMIFS(dbP!$A:$A,dbP!$AD:$AD,$AD8)=0),0,INDEX(dbP!I:I,SUMIFS(dbP!$A:$A,dbP!$AD:$AD,$AD8)))</f>
        <v>Продукт-1</v>
      </c>
      <c r="O8" s="44" t="str">
        <f>IF(OR($AE8=0,SUMIFS(SpcfP!$A:$A,SpcfP!$AE:$AE,$AE8,SpcfP!$U:$U,$U8)=0),0,INDEX(SpcfP!O:O,SUMIFS(SpcfP!$A:$A,SpcfP!$AE:$AE,$AE8,SpcfP!$U:$U,$U8)))</f>
        <v>Себестоимость продаж</v>
      </c>
      <c r="P8" s="44" t="str">
        <f>IF(OR($AE8=0,SUMIFS(SpcfP!$A:$A,SpcfP!$AE:$AE,$AE8,SpcfP!$U:$U,$U8)=0),0,INDEX(SpcfP!P:P,SUMIFS(SpcfP!$A:$A,SpcfP!$AE:$AE,$AE8,SpcfP!$U:$U,$U8)))</f>
        <v>Затраты этапа-1 бизнес-процесса</v>
      </c>
      <c r="Q8" s="44" t="str">
        <f>IF(OR($AE8=0,SUMIFS(SpcfP!$A:$A,SpcfP!$AE:$AE,$AE8,SpcfP!$U:$U,$U8)=0),0,INDEX(SpcfP!Q:Q,SUMIFS(SpcfP!$A:$A,SpcfP!$AE:$AE,$AE8,SpcfP!$U:$U,$U8)))</f>
        <v>Сырье и материалы-6</v>
      </c>
      <c r="U8" s="1">
        <f>IF(OR($AD8=0,SUMIFS(dbP!$A:$A,dbP!$AD:$AD,$AD8)=0),0,INDEX(dbP!U:U,SUMIFS(dbP!$A:$A,dbP!$AD:$AD,$AD8)))</f>
        <v>1</v>
      </c>
      <c r="X8" s="42">
        <f>IF(OR($AD8=0,SUMIFS(dbP!$A:$A,dbP!$AD:$AD,$AD8)=0),0,INDEX(dbP!X:X,SUMIFS(dbP!$A:$A,dbP!$AD:$AD,$AD8)))*
IF(OR($AE8=0,SUMIFS(SpcfP!$A:$A,SpcfP!$AE:$AE,$AE8,SpcfP!$U:$U,$U8)=0),0,INDEX(SpcfP!X:X,SUMIFS(SpcfP!$A:$A,SpcfP!$AE:$AE,$AE8,SpcfP!$U:$U,$U8)))</f>
        <v>35</v>
      </c>
      <c r="AA8" s="44">
        <f>IF(OR($AD8=0,SUMIFS(dbP!$A:$A,dbP!$AD:$AD,$AD8)=0),0,INDEX(dbP!X:X,SUMIFS(dbP!$A:$A,dbP!$AD:$AD,$AD8)))*
IF(OR($AE8=0,SUMIFS(SpcfP!$A:$A,SpcfP!$AE:$AE,$AE8,SpcfP!$U:$U,$U8)=0),0,INDEX(SpcfP!AA:AA,SUMIFS(SpcfP!$A:$A,SpcfP!$AE:$AE,$AE8,SpcfP!$U:$U,$U8)))</f>
        <v>162028.23913043478</v>
      </c>
      <c r="AB8" s="44">
        <f>IF(OR($AD8=0,SUMIFS(dbP!$A:$A,dbP!$AD:$AD,$AD8)=0),0,INDEX(dbP!X:X,SUMIFS(dbP!$A:$A,dbP!$AD:$AD,$AD8)))*
IF(OR($AE8=0,SUMIFS(SpcfP!$A:$A,SpcfP!$AE:$AE,$AE8,SpcfP!$U:$U,$U8)=0),0,INDEX(SpcfP!AB:AB,SUMIFS(SpcfP!$A:$A,SpcfP!$AE:$AE,$AE8,SpcfP!$U:$U,$U8)))</f>
        <v>27004.706521739128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 t="shared" si="0"/>
        <v>1</v>
      </c>
      <c r="AE8" s="31">
        <f>IF(OR(AE7=0,AE7=MAX(Items!$AC:$AC)),1,AE7+1)</f>
        <v>6</v>
      </c>
    </row>
    <row r="9" spans="1:31" x14ac:dyDescent="0.3"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D9" s="24">
        <f>IF(OR($AD9=0,SUMIFS(dbP!$A:$A,dbP!$AD:$AD,$AD9)=0),0,INDEX(dbP!D:D,SUMIFS(dbP!$A:$A,dbP!$AD:$AD,$AD9)))</f>
        <v>45488</v>
      </c>
      <c r="E9" s="1">
        <f>IF(OR($AD9=0,SUMIFS(dbP!$A:$A,dbP!$AD:$AD,$AD9)=0),0,INDEX(dbP!E:E,SUMIFS(dbP!$A:$A,dbP!$AD:$AD,$AD9)))</f>
        <v>0</v>
      </c>
      <c r="F9" s="1">
        <f>IF(OR($AD9=0,SUMIFS(dbP!$A:$A,dbP!$AD:$AD,$AD9)=0),0,INDEX(dbP!F:F,SUMIFS(dbP!$A:$A,dbP!$AD:$AD,$AD9)))</f>
        <v>0</v>
      </c>
      <c r="I9" s="1" t="str">
        <f>IF(OR($AD9=0,SUMIFS(dbP!$A:$A,dbP!$AD:$AD,$AD9)=0),0,INDEX(dbP!I:I,SUMIFS(dbP!$A:$A,dbP!$AD:$AD,$AD9)))</f>
        <v>Продукт-1</v>
      </c>
      <c r="O9" s="44" t="str">
        <f>IF(OR($AE9=0,SUMIFS(SpcfP!$A:$A,SpcfP!$AE:$AE,$AE9,SpcfP!$U:$U,$U9)=0),0,INDEX(SpcfP!O:O,SUMIFS(SpcfP!$A:$A,SpcfP!$AE:$AE,$AE9,SpcfP!$U:$U,$U9)))</f>
        <v>Себестоимость продаж</v>
      </c>
      <c r="P9" s="44" t="str">
        <f>IF(OR($AE9=0,SUMIFS(SpcfP!$A:$A,SpcfP!$AE:$AE,$AE9,SpcfP!$U:$U,$U9)=0),0,INDEX(SpcfP!P:P,SUMIFS(SpcfP!$A:$A,SpcfP!$AE:$AE,$AE9,SpcfP!$U:$U,$U9)))</f>
        <v>Затраты этапа-1 бизнес-процесса</v>
      </c>
      <c r="Q9" s="44" t="str">
        <f>IF(OR($AE9=0,SUMIFS(SpcfP!$A:$A,SpcfP!$AE:$AE,$AE9,SpcfP!$U:$U,$U9)=0),0,INDEX(SpcfP!Q:Q,SUMIFS(SpcfP!$A:$A,SpcfP!$AE:$AE,$AE9,SpcfP!$U:$U,$U9)))</f>
        <v>Сырье и материалы-7</v>
      </c>
      <c r="U9" s="1">
        <f>IF(OR($AD9=0,SUMIFS(dbP!$A:$A,dbP!$AD:$AD,$AD9)=0),0,INDEX(dbP!U:U,SUMIFS(dbP!$A:$A,dbP!$AD:$AD,$AD9)))</f>
        <v>1</v>
      </c>
      <c r="X9" s="42">
        <f>IF(OR($AD9=0,SUMIFS(dbP!$A:$A,dbP!$AD:$AD,$AD9)=0),0,INDEX(dbP!X:X,SUMIFS(dbP!$A:$A,dbP!$AD:$AD,$AD9)))*
IF(OR($AE9=0,SUMIFS(SpcfP!$A:$A,SpcfP!$AE:$AE,$AE9,SpcfP!$U:$U,$U9)=0),0,INDEX(SpcfP!X:X,SUMIFS(SpcfP!$A:$A,SpcfP!$AE:$AE,$AE9,SpcfP!$U:$U,$U9)))</f>
        <v>14</v>
      </c>
      <c r="AA9" s="44">
        <f>IF(OR($AD9=0,SUMIFS(dbP!$A:$A,dbP!$AD:$AD,$AD9)=0),0,INDEX(dbP!X:X,SUMIFS(dbP!$A:$A,dbP!$AD:$AD,$AD9)))*
IF(OR($AE9=0,SUMIFS(SpcfP!$A:$A,SpcfP!$AE:$AE,$AE9,SpcfP!$U:$U,$U9)=0),0,INDEX(SpcfP!AA:AA,SUMIFS(SpcfP!$A:$A,SpcfP!$AE:$AE,$AE9,SpcfP!$U:$U,$U9)))</f>
        <v>65963.853846153841</v>
      </c>
      <c r="AB9" s="44">
        <f>IF(OR($AD9=0,SUMIFS(dbP!$A:$A,dbP!$AD:$AD,$AD9)=0),0,INDEX(dbP!X:X,SUMIFS(dbP!$A:$A,dbP!$AD:$AD,$AD9)))*
IF(OR($AE9=0,SUMIFS(SpcfP!$A:$A,SpcfP!$AE:$AE,$AE9,SpcfP!$U:$U,$U9)=0),0,INDEX(SpcfP!AB:AB,SUMIFS(SpcfP!$A:$A,SpcfP!$AE:$AE,$AE9,SpcfP!$U:$U,$U9)))</f>
        <v>10993.975641025641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 t="shared" si="0"/>
        <v>1</v>
      </c>
      <c r="AE9" s="31">
        <f>IF(OR(AE8=0,AE8=MAX(Items!$AC:$AC)),1,AE8+1)</f>
        <v>7</v>
      </c>
    </row>
    <row r="10" spans="1:31" x14ac:dyDescent="0.3"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D10" s="24">
        <f>IF(OR($AD10=0,SUMIFS(dbP!$A:$A,dbP!$AD:$AD,$AD10)=0),0,INDEX(dbP!D:D,SUMIFS(dbP!$A:$A,dbP!$AD:$AD,$AD10)))</f>
        <v>45488</v>
      </c>
      <c r="E10" s="1">
        <f>IF(OR($AD10=0,SUMIFS(dbP!$A:$A,dbP!$AD:$AD,$AD10)=0),0,INDEX(dbP!E:E,SUMIFS(dbP!$A:$A,dbP!$AD:$AD,$AD10)))</f>
        <v>0</v>
      </c>
      <c r="F10" s="1">
        <f>IF(OR($AD10=0,SUMIFS(dbP!$A:$A,dbP!$AD:$AD,$AD10)=0),0,INDEX(dbP!F:F,SUMIFS(dbP!$A:$A,dbP!$AD:$AD,$AD10)))</f>
        <v>0</v>
      </c>
      <c r="I10" s="1" t="str">
        <f>IF(OR($AD10=0,SUMIFS(dbP!$A:$A,dbP!$AD:$AD,$AD10)=0),0,INDEX(dbP!I:I,SUMIFS(dbP!$A:$A,dbP!$AD:$AD,$AD10)))</f>
        <v>Продукт-1</v>
      </c>
      <c r="O10" s="44" t="str">
        <f>IF(OR($AE10=0,SUMIFS(SpcfP!$A:$A,SpcfP!$AE:$AE,$AE10,SpcfP!$U:$U,$U10)=0),0,INDEX(SpcfP!O:O,SUMIFS(SpcfP!$A:$A,SpcfP!$AE:$AE,$AE10,SpcfP!$U:$U,$U10)))</f>
        <v>Себестоимость продаж</v>
      </c>
      <c r="P10" s="44" t="str">
        <f>IF(OR($AE10=0,SUMIFS(SpcfP!$A:$A,SpcfP!$AE:$AE,$AE10,SpcfP!$U:$U,$U10)=0),0,INDEX(SpcfP!P:P,SUMIFS(SpcfP!$A:$A,SpcfP!$AE:$AE,$AE10,SpcfP!$U:$U,$U10)))</f>
        <v>Затраты этапа-1 бизнес-процесса</v>
      </c>
      <c r="Q10" s="44" t="str">
        <f>IF(OR($AE10=0,SUMIFS(SpcfP!$A:$A,SpcfP!$AE:$AE,$AE10,SpcfP!$U:$U,$U10)=0),0,INDEX(SpcfP!Q:Q,SUMIFS(SpcfP!$A:$A,SpcfP!$AE:$AE,$AE10,SpcfP!$U:$U,$U10)))</f>
        <v>Сырье и материалы-8</v>
      </c>
      <c r="U10" s="1">
        <f>IF(OR($AD10=0,SUMIFS(dbP!$A:$A,dbP!$AD:$AD,$AD10)=0),0,INDEX(dbP!U:U,SUMIFS(dbP!$A:$A,dbP!$AD:$AD,$AD10)))</f>
        <v>1</v>
      </c>
      <c r="X10" s="42">
        <f>IF(OR($AD10=0,SUMIFS(dbP!$A:$A,dbP!$AD:$AD,$AD10)=0),0,INDEX(dbP!X:X,SUMIFS(dbP!$A:$A,dbP!$AD:$AD,$AD10)))*
IF(OR($AE10=0,SUMIFS(SpcfP!$A:$A,SpcfP!$AE:$AE,$AE10,SpcfP!$U:$U,$U10)=0),0,INDEX(SpcfP!X:X,SUMIFS(SpcfP!$A:$A,SpcfP!$AE:$AE,$AE10,SpcfP!$U:$U,$U10)))</f>
        <v>0</v>
      </c>
      <c r="AA10" s="44">
        <f>IF(OR($AD10=0,SUMIFS(dbP!$A:$A,dbP!$AD:$AD,$AD10)=0),0,INDEX(dbP!X:X,SUMIFS(dbP!$A:$A,dbP!$AD:$AD,$AD10)))*
IF(OR($AE10=0,SUMIFS(SpcfP!$A:$A,SpcfP!$AE:$AE,$AE10,SpcfP!$U:$U,$U10)=0),0,INDEX(SpcfP!AA:AA,SUMIFS(SpcfP!$A:$A,SpcfP!$AE:$AE,$AE10,SpcfP!$U:$U,$U10)))</f>
        <v>0</v>
      </c>
      <c r="AB10" s="44">
        <f>IF(OR($AD10=0,SUMIFS(dbP!$A:$A,dbP!$AD:$AD,$AD10)=0),0,INDEX(dbP!X:X,SUMIFS(dbP!$A:$A,dbP!$AD:$AD,$AD10)))*
IF(OR($AE10=0,SUMIFS(SpcfP!$A:$A,SpcfP!$AE:$AE,$AE10,SpcfP!$U:$U,$U10)=0),0,INDEX(SpcfP!AB:AB,SUMIFS(SpcfP!$A:$A,SpcfP!$AE:$AE,$AE10,SpcfP!$U:$U,$U10)))</f>
        <v>0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 t="shared" si="0"/>
        <v>1</v>
      </c>
      <c r="AE10" s="31">
        <f>IF(OR(AE9=0,AE9=MAX(Items!$AC:$AC)),1,AE9+1)</f>
        <v>8</v>
      </c>
    </row>
    <row r="11" spans="1:31" x14ac:dyDescent="0.3"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D11" s="24">
        <f>IF(OR($AD11=0,SUMIFS(dbP!$A:$A,dbP!$AD:$AD,$AD11)=0),0,INDEX(dbP!D:D,SUMIFS(dbP!$A:$A,dbP!$AD:$AD,$AD11)))</f>
        <v>45488</v>
      </c>
      <c r="E11" s="1">
        <f>IF(OR($AD11=0,SUMIFS(dbP!$A:$A,dbP!$AD:$AD,$AD11)=0),0,INDEX(dbP!E:E,SUMIFS(dbP!$A:$A,dbP!$AD:$AD,$AD11)))</f>
        <v>0</v>
      </c>
      <c r="F11" s="1">
        <f>IF(OR($AD11=0,SUMIFS(dbP!$A:$A,dbP!$AD:$AD,$AD11)=0),0,INDEX(dbP!F:F,SUMIFS(dbP!$A:$A,dbP!$AD:$AD,$AD11)))</f>
        <v>0</v>
      </c>
      <c r="I11" s="1" t="str">
        <f>IF(OR($AD11=0,SUMIFS(dbP!$A:$A,dbP!$AD:$AD,$AD11)=0),0,INDEX(dbP!I:I,SUMIFS(dbP!$A:$A,dbP!$AD:$AD,$AD11)))</f>
        <v>Продукт-1</v>
      </c>
      <c r="O11" s="44" t="str">
        <f>IF(OR($AE11=0,SUMIFS(SpcfP!$A:$A,SpcfP!$AE:$AE,$AE11,SpcfP!$U:$U,$U11)=0),0,INDEX(SpcfP!O:O,SUMIFS(SpcfP!$A:$A,SpcfP!$AE:$AE,$AE11,SpcfP!$U:$U,$U11)))</f>
        <v>Себестоимость продаж</v>
      </c>
      <c r="P11" s="44" t="str">
        <f>IF(OR($AE11=0,SUMIFS(SpcfP!$A:$A,SpcfP!$AE:$AE,$AE11,SpcfP!$U:$U,$U11)=0),0,INDEX(SpcfP!P:P,SUMIFS(SpcfP!$A:$A,SpcfP!$AE:$AE,$AE11,SpcfP!$U:$U,$U11)))</f>
        <v>Затраты этапа-1 бизнес-процесса</v>
      </c>
      <c r="Q11" s="44" t="str">
        <f>IF(OR($AE11=0,SUMIFS(SpcfP!$A:$A,SpcfP!$AE:$AE,$AE11,SpcfP!$U:$U,$U11)=0),0,INDEX(SpcfP!Q:Q,SUMIFS(SpcfP!$A:$A,SpcfP!$AE:$AE,$AE11,SpcfP!$U:$U,$U11)))</f>
        <v>Сырье и материалы-9</v>
      </c>
      <c r="U11" s="1">
        <f>IF(OR($AD11=0,SUMIFS(dbP!$A:$A,dbP!$AD:$AD,$AD11)=0),0,INDEX(dbP!U:U,SUMIFS(dbP!$A:$A,dbP!$AD:$AD,$AD11)))</f>
        <v>1</v>
      </c>
      <c r="X11" s="42">
        <f>IF(OR($AD11=0,SUMIFS(dbP!$A:$A,dbP!$AD:$AD,$AD11)=0),0,INDEX(dbP!X:X,SUMIFS(dbP!$A:$A,dbP!$AD:$AD,$AD11)))*
IF(OR($AE11=0,SUMIFS(SpcfP!$A:$A,SpcfP!$AE:$AE,$AE11,SpcfP!$U:$U,$U11)=0),0,INDEX(SpcfP!X:X,SUMIFS(SpcfP!$A:$A,SpcfP!$AE:$AE,$AE11,SpcfP!$U:$U,$U11)))</f>
        <v>28</v>
      </c>
      <c r="AA11" s="44">
        <f>IF(OR($AD11=0,SUMIFS(dbP!$A:$A,dbP!$AD:$AD,$AD11)=0),0,INDEX(dbP!X:X,SUMIFS(dbP!$A:$A,dbP!$AD:$AD,$AD11)))*
IF(OR($AE11=0,SUMIFS(SpcfP!$A:$A,SpcfP!$AE:$AE,$AE11,SpcfP!$U:$U,$U11)=0),0,INDEX(SpcfP!AA:AA,SUMIFS(SpcfP!$A:$A,SpcfP!$AE:$AE,$AE11,SpcfP!$U:$U,$U11)))</f>
        <v>35982.635568627447</v>
      </c>
      <c r="AB11" s="44">
        <f>IF(OR($AD11=0,SUMIFS(dbP!$A:$A,dbP!$AD:$AD,$AD11)=0),0,INDEX(dbP!X:X,SUMIFS(dbP!$A:$A,dbP!$AD:$AD,$AD11)))*
IF(OR($AE11=0,SUMIFS(SpcfP!$A:$A,SpcfP!$AE:$AE,$AE11,SpcfP!$U:$U,$U11)=0),0,INDEX(SpcfP!AB:AB,SUMIFS(SpcfP!$A:$A,SpcfP!$AE:$AE,$AE11,SpcfP!$U:$U,$U11)))</f>
        <v>5997.1059281045755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IF(AE11=1,AD10+1,AD10)</f>
        <v>1</v>
      </c>
      <c r="AE11" s="31">
        <f>IF(OR(AE10=0,AE10=MAX(Items!$AC:$AC)),1,AE10+1)</f>
        <v>9</v>
      </c>
    </row>
    <row r="12" spans="1:31" x14ac:dyDescent="0.3"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D12" s="24">
        <f>IF(OR($AD12=0,SUMIFS(dbP!$A:$A,dbP!$AD:$AD,$AD12)=0),0,INDEX(dbP!D:D,SUMIFS(dbP!$A:$A,dbP!$AD:$AD,$AD12)))</f>
        <v>45488</v>
      </c>
      <c r="E12" s="1">
        <f>IF(OR($AD12=0,SUMIFS(dbP!$A:$A,dbP!$AD:$AD,$AD12)=0),0,INDEX(dbP!E:E,SUMIFS(dbP!$A:$A,dbP!$AD:$AD,$AD12)))</f>
        <v>0</v>
      </c>
      <c r="F12" s="1">
        <f>IF(OR($AD12=0,SUMIFS(dbP!$A:$A,dbP!$AD:$AD,$AD12)=0),0,INDEX(dbP!F:F,SUMIFS(dbP!$A:$A,dbP!$AD:$AD,$AD12)))</f>
        <v>0</v>
      </c>
      <c r="I12" s="1" t="str">
        <f>IF(OR($AD12=0,SUMIFS(dbP!$A:$A,dbP!$AD:$AD,$AD12)=0),0,INDEX(dbP!I:I,SUMIFS(dbP!$A:$A,dbP!$AD:$AD,$AD12)))</f>
        <v>Продукт-1</v>
      </c>
      <c r="O12" s="44" t="str">
        <f>IF(OR($AE12=0,SUMIFS(SpcfP!$A:$A,SpcfP!$AE:$AE,$AE12,SpcfP!$U:$U,$U12)=0),0,INDEX(SpcfP!O:O,SUMIFS(SpcfP!$A:$A,SpcfP!$AE:$AE,$AE12,SpcfP!$U:$U,$U12)))</f>
        <v>Себестоимость продаж</v>
      </c>
      <c r="P12" s="44" t="str">
        <f>IF(OR($AE12=0,SUMIFS(SpcfP!$A:$A,SpcfP!$AE:$AE,$AE12,SpcfP!$U:$U,$U12)=0),0,INDEX(SpcfP!P:P,SUMIFS(SpcfP!$A:$A,SpcfP!$AE:$AE,$AE12,SpcfP!$U:$U,$U12)))</f>
        <v>Затраты этапа-1 бизнес-процесса</v>
      </c>
      <c r="Q12" s="44" t="str">
        <f>IF(OR($AE12=0,SUMIFS(SpcfP!$A:$A,SpcfP!$AE:$AE,$AE12,SpcfP!$U:$U,$U12)=0),0,INDEX(SpcfP!Q:Q,SUMIFS(SpcfP!$A:$A,SpcfP!$AE:$AE,$AE12,SpcfP!$U:$U,$U12)))</f>
        <v>Сырье и материалы-10</v>
      </c>
      <c r="U12" s="1">
        <f>IF(OR($AD12=0,SUMIFS(dbP!$A:$A,dbP!$AD:$AD,$AD12)=0),0,INDEX(dbP!U:U,SUMIFS(dbP!$A:$A,dbP!$AD:$AD,$AD12)))</f>
        <v>1</v>
      </c>
      <c r="X12" s="42">
        <f>IF(OR($AD12=0,SUMIFS(dbP!$A:$A,dbP!$AD:$AD,$AD12)=0),0,INDEX(dbP!X:X,SUMIFS(dbP!$A:$A,dbP!$AD:$AD,$AD12)))*
IF(OR($AE12=0,SUMIFS(SpcfP!$A:$A,SpcfP!$AE:$AE,$AE12,SpcfP!$U:$U,$U12)=0),0,INDEX(SpcfP!X:X,SUMIFS(SpcfP!$A:$A,SpcfP!$AE:$AE,$AE12,SpcfP!$U:$U,$U12)))</f>
        <v>14</v>
      </c>
      <c r="AA12" s="44">
        <f>IF(OR($AD12=0,SUMIFS(dbP!$A:$A,dbP!$AD:$AD,$AD12)=0),0,INDEX(dbP!X:X,SUMIFS(dbP!$A:$A,dbP!$AD:$AD,$AD12)))*
IF(OR($AE12=0,SUMIFS(SpcfP!$A:$A,SpcfP!$AE:$AE,$AE12,SpcfP!$U:$U,$U12)=0),0,INDEX(SpcfP!AA:AA,SUMIFS(SpcfP!$A:$A,SpcfP!$AE:$AE,$AE12,SpcfP!$U:$U,$U12)))</f>
        <v>64402.128491320764</v>
      </c>
      <c r="AB12" s="44">
        <f>IF(OR($AD12=0,SUMIFS(dbP!$A:$A,dbP!$AD:$AD,$AD12)=0),0,INDEX(dbP!X:X,SUMIFS(dbP!$A:$A,dbP!$AD:$AD,$AD12)))*
IF(OR($AE12=0,SUMIFS(SpcfP!$A:$A,SpcfP!$AE:$AE,$AE12,SpcfP!$U:$U,$U12)=0),0,INDEX(SpcfP!AB:AB,SUMIFS(SpcfP!$A:$A,SpcfP!$AE:$AE,$AE12,SpcfP!$U:$U,$U12)))</f>
        <v>10733.688081886794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 t="shared" si="0"/>
        <v>1</v>
      </c>
      <c r="AE12" s="31">
        <f>IF(OR(AE11=0,AE11=MAX(Items!$AC:$AC)),1,AE11+1)</f>
        <v>10</v>
      </c>
    </row>
    <row r="13" spans="1:31" x14ac:dyDescent="0.3"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D13" s="24">
        <f>IF(OR($AD13=0,SUMIFS(dbP!$A:$A,dbP!$AD:$AD,$AD13)=0),0,INDEX(dbP!D:D,SUMIFS(dbP!$A:$A,dbP!$AD:$AD,$AD13)))</f>
        <v>45488</v>
      </c>
      <c r="E13" s="1">
        <f>IF(OR($AD13=0,SUMIFS(dbP!$A:$A,dbP!$AD:$AD,$AD13)=0),0,INDEX(dbP!E:E,SUMIFS(dbP!$A:$A,dbP!$AD:$AD,$AD13)))</f>
        <v>0</v>
      </c>
      <c r="F13" s="1">
        <f>IF(OR($AD13=0,SUMIFS(dbP!$A:$A,dbP!$AD:$AD,$AD13)=0),0,INDEX(dbP!F:F,SUMIFS(dbP!$A:$A,dbP!$AD:$AD,$AD13)))</f>
        <v>0</v>
      </c>
      <c r="I13" s="1" t="str">
        <f>IF(OR($AD13=0,SUMIFS(dbP!$A:$A,dbP!$AD:$AD,$AD13)=0),0,INDEX(dbP!I:I,SUMIFS(dbP!$A:$A,dbP!$AD:$AD,$AD13)))</f>
        <v>Продукт-1</v>
      </c>
      <c r="O13" s="44" t="str">
        <f>IF(OR($AE13=0,SUMIFS(SpcfP!$A:$A,SpcfP!$AE:$AE,$AE13,SpcfP!$U:$U,$U13)=0),0,INDEX(SpcfP!O:O,SUMIFS(SpcfP!$A:$A,SpcfP!$AE:$AE,$AE13,SpcfP!$U:$U,$U13)))</f>
        <v>Себестоимость продаж</v>
      </c>
      <c r="P13" s="44" t="str">
        <f>IF(OR($AE13=0,SUMIFS(SpcfP!$A:$A,SpcfP!$AE:$AE,$AE13,SpcfP!$U:$U,$U13)=0),0,INDEX(SpcfP!P:P,SUMIFS(SpcfP!$A:$A,SpcfP!$AE:$AE,$AE13,SpcfP!$U:$U,$U13)))</f>
        <v>Затраты этапа-1 бизнес-процесса</v>
      </c>
      <c r="Q13" s="44" t="str">
        <f>IF(OR($AE13=0,SUMIFS(SpcfP!$A:$A,SpcfP!$AE:$AE,$AE13,SpcfP!$U:$U,$U13)=0),0,INDEX(SpcfP!Q:Q,SUMIFS(SpcfP!$A:$A,SpcfP!$AE:$AE,$AE13,SpcfP!$U:$U,$U13)))</f>
        <v>Сырье и материалы-11</v>
      </c>
      <c r="U13" s="1">
        <f>IF(OR($AD13=0,SUMIFS(dbP!$A:$A,dbP!$AD:$AD,$AD13)=0),0,INDEX(dbP!U:U,SUMIFS(dbP!$A:$A,dbP!$AD:$AD,$AD13)))</f>
        <v>1</v>
      </c>
      <c r="X13" s="42">
        <f>IF(OR($AD13=0,SUMIFS(dbP!$A:$A,dbP!$AD:$AD,$AD13)=0),0,INDEX(dbP!X:X,SUMIFS(dbP!$A:$A,dbP!$AD:$AD,$AD13)))*
IF(OR($AE13=0,SUMIFS(SpcfP!$A:$A,SpcfP!$AE:$AE,$AE13,SpcfP!$U:$U,$U13)=0),0,INDEX(SpcfP!X:X,SUMIFS(SpcfP!$A:$A,SpcfP!$AE:$AE,$AE13,SpcfP!$U:$U,$U13)))</f>
        <v>0</v>
      </c>
      <c r="AA13" s="44">
        <f>IF(OR($AD13=0,SUMIFS(dbP!$A:$A,dbP!$AD:$AD,$AD13)=0),0,INDEX(dbP!X:X,SUMIFS(dbP!$A:$A,dbP!$AD:$AD,$AD13)))*
IF(OR($AE13=0,SUMIFS(SpcfP!$A:$A,SpcfP!$AE:$AE,$AE13,SpcfP!$U:$U,$U13)=0),0,INDEX(SpcfP!AA:AA,SUMIFS(SpcfP!$A:$A,SpcfP!$AE:$AE,$AE13,SpcfP!$U:$U,$U13)))</f>
        <v>0</v>
      </c>
      <c r="AB13" s="44">
        <f>IF(OR($AD13=0,SUMIFS(dbP!$A:$A,dbP!$AD:$AD,$AD13)=0),0,INDEX(dbP!X:X,SUMIFS(dbP!$A:$A,dbP!$AD:$AD,$AD13)))*
IF(OR($AE13=0,SUMIFS(SpcfP!$A:$A,SpcfP!$AE:$AE,$AE13,SpcfP!$U:$U,$U13)=0),0,INDEX(SpcfP!AB:AB,SUMIFS(SpcfP!$A:$A,SpcfP!$AE:$AE,$AE13,SpcfP!$U:$U,$U13)))</f>
        <v>0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 t="shared" si="0"/>
        <v>1</v>
      </c>
      <c r="AE13" s="31">
        <f>IF(OR(AE12=0,AE12=MAX(Items!$AC:$AC)),1,AE12+1)</f>
        <v>11</v>
      </c>
    </row>
    <row r="14" spans="1:31" x14ac:dyDescent="0.3"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D14" s="24">
        <f>IF(OR($AD14=0,SUMIFS(dbP!$A:$A,dbP!$AD:$AD,$AD14)=0),0,INDEX(dbP!D:D,SUMIFS(dbP!$A:$A,dbP!$AD:$AD,$AD14)))</f>
        <v>45488</v>
      </c>
      <c r="E14" s="1">
        <f>IF(OR($AD14=0,SUMIFS(dbP!$A:$A,dbP!$AD:$AD,$AD14)=0),0,INDEX(dbP!E:E,SUMIFS(dbP!$A:$A,dbP!$AD:$AD,$AD14)))</f>
        <v>0</v>
      </c>
      <c r="F14" s="1">
        <f>IF(OR($AD14=0,SUMIFS(dbP!$A:$A,dbP!$AD:$AD,$AD14)=0),0,INDEX(dbP!F:F,SUMIFS(dbP!$A:$A,dbP!$AD:$AD,$AD14)))</f>
        <v>0</v>
      </c>
      <c r="I14" s="1" t="str">
        <f>IF(OR($AD14=0,SUMIFS(dbP!$A:$A,dbP!$AD:$AD,$AD14)=0),0,INDEX(dbP!I:I,SUMIFS(dbP!$A:$A,dbP!$AD:$AD,$AD14)))</f>
        <v>Продукт-1</v>
      </c>
      <c r="O14" s="44" t="str">
        <f>IF(OR($AE14=0,SUMIFS(SpcfP!$A:$A,SpcfP!$AE:$AE,$AE14,SpcfP!$U:$U,$U14)=0),0,INDEX(SpcfP!O:O,SUMIFS(SpcfP!$A:$A,SpcfP!$AE:$AE,$AE14,SpcfP!$U:$U,$U14)))</f>
        <v>Себестоимость продаж</v>
      </c>
      <c r="P14" s="44" t="str">
        <f>IF(OR($AE14=0,SUMIFS(SpcfP!$A:$A,SpcfP!$AE:$AE,$AE14,SpcfP!$U:$U,$U14)=0),0,INDEX(SpcfP!P:P,SUMIFS(SpcfP!$A:$A,SpcfP!$AE:$AE,$AE14,SpcfP!$U:$U,$U14)))</f>
        <v>Затраты этапа-2 бизнес-процесса</v>
      </c>
      <c r="Q14" s="44" t="str">
        <f>IF(OR($AE14=0,SUMIFS(SpcfP!$A:$A,SpcfP!$AE:$AE,$AE14,SpcfP!$U:$U,$U14)=0),0,INDEX(SpcfP!Q:Q,SUMIFS(SpcfP!$A:$A,SpcfP!$AE:$AE,$AE14,SpcfP!$U:$U,$U14)))</f>
        <v>Производственные затраты-1</v>
      </c>
      <c r="U14" s="1">
        <f>IF(OR($AD14=0,SUMIFS(dbP!$A:$A,dbP!$AD:$AD,$AD14)=0),0,INDEX(dbP!U:U,SUMIFS(dbP!$A:$A,dbP!$AD:$AD,$AD14)))</f>
        <v>1</v>
      </c>
      <c r="X14" s="42">
        <f>IF(OR($AD14=0,SUMIFS(dbP!$A:$A,dbP!$AD:$AD,$AD14)=0),0,INDEX(dbP!X:X,SUMIFS(dbP!$A:$A,dbP!$AD:$AD,$AD14)))*
IF(OR($AE14=0,SUMIFS(SpcfP!$A:$A,SpcfP!$AE:$AE,$AE14,SpcfP!$U:$U,$U14)=0),0,INDEX(SpcfP!X:X,SUMIFS(SpcfP!$A:$A,SpcfP!$AE:$AE,$AE14,SpcfP!$U:$U,$U14)))</f>
        <v>21</v>
      </c>
      <c r="AA14" s="44">
        <f>IF(OR($AD14=0,SUMIFS(dbP!$A:$A,dbP!$AD:$AD,$AD14)=0),0,INDEX(dbP!X:X,SUMIFS(dbP!$A:$A,dbP!$AD:$AD,$AD14)))*
IF(OR($AE14=0,SUMIFS(SpcfP!$A:$A,SpcfP!$AE:$AE,$AE14,SpcfP!$U:$U,$U14)=0),0,INDEX(SpcfP!AA:AA,SUMIFS(SpcfP!$A:$A,SpcfP!$AE:$AE,$AE14,SpcfP!$U:$U,$U14)))</f>
        <v>18805.970149253732</v>
      </c>
      <c r="AB14" s="44">
        <f>IF(OR($AD14=0,SUMIFS(dbP!$A:$A,dbP!$AD:$AD,$AD14)=0),0,INDEX(dbP!X:X,SUMIFS(dbP!$A:$A,dbP!$AD:$AD,$AD14)))*
IF(OR($AE14=0,SUMIFS(SpcfP!$A:$A,SpcfP!$AE:$AE,$AE14,SpcfP!$U:$U,$U14)=0),0,INDEX(SpcfP!AB:AB,SUMIFS(SpcfP!$A:$A,SpcfP!$AE:$AE,$AE14,SpcfP!$U:$U,$U14)))</f>
        <v>3134.3283582089557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 t="shared" si="0"/>
        <v>1</v>
      </c>
      <c r="AE14" s="31">
        <f>IF(OR(AE13=0,AE13=MAX(Items!$AC:$AC)),1,AE13+1)</f>
        <v>12</v>
      </c>
    </row>
    <row r="15" spans="1:31" x14ac:dyDescent="0.3"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D15" s="24">
        <f>IF(OR($AD15=0,SUMIFS(dbP!$A:$A,dbP!$AD:$AD,$AD15)=0),0,INDEX(dbP!D:D,SUMIFS(dbP!$A:$A,dbP!$AD:$AD,$AD15)))</f>
        <v>45488</v>
      </c>
      <c r="E15" s="1">
        <f>IF(OR($AD15=0,SUMIFS(dbP!$A:$A,dbP!$AD:$AD,$AD15)=0),0,INDEX(dbP!E:E,SUMIFS(dbP!$A:$A,dbP!$AD:$AD,$AD15)))</f>
        <v>0</v>
      </c>
      <c r="F15" s="1">
        <f>IF(OR($AD15=0,SUMIFS(dbP!$A:$A,dbP!$AD:$AD,$AD15)=0),0,INDEX(dbP!F:F,SUMIFS(dbP!$A:$A,dbP!$AD:$AD,$AD15)))</f>
        <v>0</v>
      </c>
      <c r="I15" s="1" t="str">
        <f>IF(OR($AD15=0,SUMIFS(dbP!$A:$A,dbP!$AD:$AD,$AD15)=0),0,INDEX(dbP!I:I,SUMIFS(dbP!$A:$A,dbP!$AD:$AD,$AD15)))</f>
        <v>Продукт-1</v>
      </c>
      <c r="O15" s="44" t="str">
        <f>IF(OR($AE15=0,SUMIFS(SpcfP!$A:$A,SpcfP!$AE:$AE,$AE15,SpcfP!$U:$U,$U15)=0),0,INDEX(SpcfP!O:O,SUMIFS(SpcfP!$A:$A,SpcfP!$AE:$AE,$AE15,SpcfP!$U:$U,$U15)))</f>
        <v>Себестоимость продаж</v>
      </c>
      <c r="P15" s="44" t="str">
        <f>IF(OR($AE15=0,SUMIFS(SpcfP!$A:$A,SpcfP!$AE:$AE,$AE15,SpcfP!$U:$U,$U15)=0),0,INDEX(SpcfP!P:P,SUMIFS(SpcfP!$A:$A,SpcfP!$AE:$AE,$AE15,SpcfP!$U:$U,$U15)))</f>
        <v>Затраты этапа-2 бизнес-процесса</v>
      </c>
      <c r="Q15" s="44" t="str">
        <f>IF(OR($AE15=0,SUMIFS(SpcfP!$A:$A,SpcfP!$AE:$AE,$AE15,SpcfP!$U:$U,$U15)=0),0,INDEX(SpcfP!Q:Q,SUMIFS(SpcfP!$A:$A,SpcfP!$AE:$AE,$AE15,SpcfP!$U:$U,$U15)))</f>
        <v>Производственные затраты-2</v>
      </c>
      <c r="U15" s="1">
        <f>IF(OR($AD15=0,SUMIFS(dbP!$A:$A,dbP!$AD:$AD,$AD15)=0),0,INDEX(dbP!U:U,SUMIFS(dbP!$A:$A,dbP!$AD:$AD,$AD15)))</f>
        <v>1</v>
      </c>
      <c r="X15" s="42">
        <f>IF(OR($AD15=0,SUMIFS(dbP!$A:$A,dbP!$AD:$AD,$AD15)=0),0,INDEX(dbP!X:X,SUMIFS(dbP!$A:$A,dbP!$AD:$AD,$AD15)))*
IF(OR($AE15=0,SUMIFS(SpcfP!$A:$A,SpcfP!$AE:$AE,$AE15,SpcfP!$U:$U,$U15)=0),0,INDEX(SpcfP!X:X,SUMIFS(SpcfP!$A:$A,SpcfP!$AE:$AE,$AE15,SpcfP!$U:$U,$U15)))</f>
        <v>56</v>
      </c>
      <c r="AA15" s="44">
        <f>IF(OR($AD15=0,SUMIFS(dbP!$A:$A,dbP!$AD:$AD,$AD15)=0),0,INDEX(dbP!X:X,SUMIFS(dbP!$A:$A,dbP!$AD:$AD,$AD15)))*
IF(OR($AE15=0,SUMIFS(SpcfP!$A:$A,SpcfP!$AE:$AE,$AE15,SpcfP!$U:$U,$U15)=0),0,INDEX(SpcfP!AA:AA,SUMIFS(SpcfP!$A:$A,SpcfP!$AE:$AE,$AE15,SpcfP!$U:$U,$U15)))</f>
        <v>45629.629629629628</v>
      </c>
      <c r="AB15" s="44">
        <f>IF(OR($AD15=0,SUMIFS(dbP!$A:$A,dbP!$AD:$AD,$AD15)=0),0,INDEX(dbP!X:X,SUMIFS(dbP!$A:$A,dbP!$AD:$AD,$AD15)))*
IF(OR($AE15=0,SUMIFS(SpcfP!$A:$A,SpcfP!$AE:$AE,$AE15,SpcfP!$U:$U,$U15)=0),0,INDEX(SpcfP!AB:AB,SUMIFS(SpcfP!$A:$A,SpcfP!$AE:$AE,$AE15,SpcfP!$U:$U,$U15)))</f>
        <v>7604.9382716049377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 t="shared" si="0"/>
        <v>1</v>
      </c>
      <c r="AE15" s="31">
        <f>IF(OR(AE14=0,AE14=MAX(Items!$AC:$AC)),1,AE14+1)</f>
        <v>13</v>
      </c>
    </row>
    <row r="16" spans="1:31" x14ac:dyDescent="0.3"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D16" s="24">
        <f>IF(OR($AD16=0,SUMIFS(dbP!$A:$A,dbP!$AD:$AD,$AD16)=0),0,INDEX(dbP!D:D,SUMIFS(dbP!$A:$A,dbP!$AD:$AD,$AD16)))</f>
        <v>45488</v>
      </c>
      <c r="E16" s="1">
        <f>IF(OR($AD16=0,SUMIFS(dbP!$A:$A,dbP!$AD:$AD,$AD16)=0),0,INDEX(dbP!E:E,SUMIFS(dbP!$A:$A,dbP!$AD:$AD,$AD16)))</f>
        <v>0</v>
      </c>
      <c r="F16" s="1">
        <f>IF(OR($AD16=0,SUMIFS(dbP!$A:$A,dbP!$AD:$AD,$AD16)=0),0,INDEX(dbP!F:F,SUMIFS(dbP!$A:$A,dbP!$AD:$AD,$AD16)))</f>
        <v>0</v>
      </c>
      <c r="I16" s="1" t="str">
        <f>IF(OR($AD16=0,SUMIFS(dbP!$A:$A,dbP!$AD:$AD,$AD16)=0),0,INDEX(dbP!I:I,SUMIFS(dbP!$A:$A,dbP!$AD:$AD,$AD16)))</f>
        <v>Продукт-1</v>
      </c>
      <c r="O16" s="44" t="str">
        <f>IF(OR($AE16=0,SUMIFS(SpcfP!$A:$A,SpcfP!$AE:$AE,$AE16,SpcfP!$U:$U,$U16)=0),0,INDEX(SpcfP!O:O,SUMIFS(SpcfP!$A:$A,SpcfP!$AE:$AE,$AE16,SpcfP!$U:$U,$U16)))</f>
        <v>Себестоимость продаж</v>
      </c>
      <c r="P16" s="44" t="str">
        <f>IF(OR($AE16=0,SUMIFS(SpcfP!$A:$A,SpcfP!$AE:$AE,$AE16,SpcfP!$U:$U,$U16)=0),0,INDEX(SpcfP!P:P,SUMIFS(SpcfP!$A:$A,SpcfP!$AE:$AE,$AE16,SpcfP!$U:$U,$U16)))</f>
        <v>Затраты этапа-2 бизнес-процесса</v>
      </c>
      <c r="Q16" s="44" t="str">
        <f>IF(OR($AE16=0,SUMIFS(SpcfP!$A:$A,SpcfP!$AE:$AE,$AE16,SpcfP!$U:$U,$U16)=0),0,INDEX(SpcfP!Q:Q,SUMIFS(SpcfP!$A:$A,SpcfP!$AE:$AE,$AE16,SpcfP!$U:$U,$U16)))</f>
        <v>Производственные затраты-3</v>
      </c>
      <c r="U16" s="1">
        <f>IF(OR($AD16=0,SUMIFS(dbP!$A:$A,dbP!$AD:$AD,$AD16)=0),0,INDEX(dbP!U:U,SUMIFS(dbP!$A:$A,dbP!$AD:$AD,$AD16)))</f>
        <v>1</v>
      </c>
      <c r="X16" s="42">
        <f>IF(OR($AD16=0,SUMIFS(dbP!$A:$A,dbP!$AD:$AD,$AD16)=0),0,INDEX(dbP!X:X,SUMIFS(dbP!$A:$A,dbP!$AD:$AD,$AD16)))*
IF(OR($AE16=0,SUMIFS(SpcfP!$A:$A,SpcfP!$AE:$AE,$AE16,SpcfP!$U:$U,$U16)=0),0,INDEX(SpcfP!X:X,SUMIFS(SpcfP!$A:$A,SpcfP!$AE:$AE,$AE16,SpcfP!$U:$U,$U16)))</f>
        <v>28</v>
      </c>
      <c r="AA16" s="44">
        <f>IF(OR($AD16=0,SUMIFS(dbP!$A:$A,dbP!$AD:$AD,$AD16)=0),0,INDEX(dbP!X:X,SUMIFS(dbP!$A:$A,dbP!$AD:$AD,$AD16)))*
IF(OR($AE16=0,SUMIFS(SpcfP!$A:$A,SpcfP!$AE:$AE,$AE16,SpcfP!$U:$U,$U16)=0),0,INDEX(SpcfP!AA:AA,SUMIFS(SpcfP!$A:$A,SpcfP!$AE:$AE,$AE16,SpcfP!$U:$U,$U16)))</f>
        <v>88184.150943396235</v>
      </c>
      <c r="AB16" s="44">
        <f>IF(OR($AD16=0,SUMIFS(dbP!$A:$A,dbP!$AD:$AD,$AD16)=0),0,INDEX(dbP!X:X,SUMIFS(dbP!$A:$A,dbP!$AD:$AD,$AD16)))*
IF(OR($AE16=0,SUMIFS(SpcfP!$A:$A,SpcfP!$AE:$AE,$AE16,SpcfP!$U:$U,$U16)=0),0,INDEX(SpcfP!AB:AB,SUMIFS(SpcfP!$A:$A,SpcfP!$AE:$AE,$AE16,SpcfP!$U:$U,$U16)))</f>
        <v>14697.358490566037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 t="shared" si="0"/>
        <v>1</v>
      </c>
      <c r="AE16" s="31">
        <f>IF(OR(AE15=0,AE15=MAX(Items!$AC:$AC)),1,AE15+1)</f>
        <v>14</v>
      </c>
    </row>
    <row r="17" spans="2:31" x14ac:dyDescent="0.3"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D17" s="24">
        <f>IF(OR($AD17=0,SUMIFS(dbP!$A:$A,dbP!$AD:$AD,$AD17)=0),0,INDEX(dbP!D:D,SUMIFS(dbP!$A:$A,dbP!$AD:$AD,$AD17)))</f>
        <v>45488</v>
      </c>
      <c r="E17" s="1">
        <f>IF(OR($AD17=0,SUMIFS(dbP!$A:$A,dbP!$AD:$AD,$AD17)=0),0,INDEX(dbP!E:E,SUMIFS(dbP!$A:$A,dbP!$AD:$AD,$AD17)))</f>
        <v>0</v>
      </c>
      <c r="F17" s="1">
        <f>IF(OR($AD17=0,SUMIFS(dbP!$A:$A,dbP!$AD:$AD,$AD17)=0),0,INDEX(dbP!F:F,SUMIFS(dbP!$A:$A,dbP!$AD:$AD,$AD17)))</f>
        <v>0</v>
      </c>
      <c r="I17" s="1" t="str">
        <f>IF(OR($AD17=0,SUMIFS(dbP!$A:$A,dbP!$AD:$AD,$AD17)=0),0,INDEX(dbP!I:I,SUMIFS(dbP!$A:$A,dbP!$AD:$AD,$AD17)))</f>
        <v>Продукт-1</v>
      </c>
      <c r="O17" s="44" t="str">
        <f>IF(OR($AE17=0,SUMIFS(SpcfP!$A:$A,SpcfP!$AE:$AE,$AE17,SpcfP!$U:$U,$U17)=0),0,INDEX(SpcfP!O:O,SUMIFS(SpcfP!$A:$A,SpcfP!$AE:$AE,$AE17,SpcfP!$U:$U,$U17)))</f>
        <v>Себестоимость продаж</v>
      </c>
      <c r="P17" s="44" t="str">
        <f>IF(OR($AE17=0,SUMIFS(SpcfP!$A:$A,SpcfP!$AE:$AE,$AE17,SpcfP!$U:$U,$U17)=0),0,INDEX(SpcfP!P:P,SUMIFS(SpcfP!$A:$A,SpcfP!$AE:$AE,$AE17,SpcfP!$U:$U,$U17)))</f>
        <v>Затраты этапа-2 бизнес-процесса</v>
      </c>
      <c r="Q17" s="44" t="str">
        <f>IF(OR($AE17=0,SUMIFS(SpcfP!$A:$A,SpcfP!$AE:$AE,$AE17,SpcfP!$U:$U,$U17)=0),0,INDEX(SpcfP!Q:Q,SUMIFS(SpcfP!$A:$A,SpcfP!$AE:$AE,$AE17,SpcfP!$U:$U,$U17)))</f>
        <v>Производственные затраты-4</v>
      </c>
      <c r="U17" s="1">
        <f>IF(OR($AD17=0,SUMIFS(dbP!$A:$A,dbP!$AD:$AD,$AD17)=0),0,INDEX(dbP!U:U,SUMIFS(dbP!$A:$A,dbP!$AD:$AD,$AD17)))</f>
        <v>1</v>
      </c>
      <c r="X17" s="42">
        <f>IF(OR($AD17=0,SUMIFS(dbP!$A:$A,dbP!$AD:$AD,$AD17)=0),0,INDEX(dbP!X:X,SUMIFS(dbP!$A:$A,dbP!$AD:$AD,$AD17)))*
IF(OR($AE17=0,SUMIFS(SpcfP!$A:$A,SpcfP!$AE:$AE,$AE17,SpcfP!$U:$U,$U17)=0),0,INDEX(SpcfP!X:X,SUMIFS(SpcfP!$A:$A,SpcfP!$AE:$AE,$AE17,SpcfP!$U:$U,$U17)))</f>
        <v>630</v>
      </c>
      <c r="AA17" s="44">
        <f>IF(OR($AD17=0,SUMIFS(dbP!$A:$A,dbP!$AD:$AD,$AD17)=0),0,INDEX(dbP!X:X,SUMIFS(dbP!$A:$A,dbP!$AD:$AD,$AD17)))*
IF(OR($AE17=0,SUMIFS(SpcfP!$A:$A,SpcfP!$AE:$AE,$AE17,SpcfP!$U:$U,$U17)=0),0,INDEX(SpcfP!AA:AA,SUMIFS(SpcfP!$A:$A,SpcfP!$AE:$AE,$AE17,SpcfP!$U:$U,$U17)))</f>
        <v>1285171.6499999999</v>
      </c>
      <c r="AB17" s="44">
        <f>IF(OR($AD17=0,SUMIFS(dbP!$A:$A,dbP!$AD:$AD,$AD17)=0),0,INDEX(dbP!X:X,SUMIFS(dbP!$A:$A,dbP!$AD:$AD,$AD17)))*
IF(OR($AE17=0,SUMIFS(SpcfP!$A:$A,SpcfP!$AE:$AE,$AE17,SpcfP!$U:$U,$U17)=0),0,INDEX(SpcfP!AB:AB,SUMIFS(SpcfP!$A:$A,SpcfP!$AE:$AE,$AE17,SpcfP!$U:$U,$U17)))</f>
        <v>214195.27499999999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 t="shared" si="0"/>
        <v>1</v>
      </c>
      <c r="AE17" s="31">
        <f>IF(OR(AE16=0,AE16=MAX(Items!$AC:$AC)),1,AE16+1)</f>
        <v>15</v>
      </c>
    </row>
    <row r="18" spans="2:31" x14ac:dyDescent="0.3"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D18" s="24">
        <f>IF(OR($AD18=0,SUMIFS(dbP!$A:$A,dbP!$AD:$AD,$AD18)=0),0,INDEX(dbP!D:D,SUMIFS(dbP!$A:$A,dbP!$AD:$AD,$AD18)))</f>
        <v>45488</v>
      </c>
      <c r="E18" s="1">
        <f>IF(OR($AD18=0,SUMIFS(dbP!$A:$A,dbP!$AD:$AD,$AD18)=0),0,INDEX(dbP!E:E,SUMIFS(dbP!$A:$A,dbP!$AD:$AD,$AD18)))</f>
        <v>0</v>
      </c>
      <c r="F18" s="1">
        <f>IF(OR($AD18=0,SUMIFS(dbP!$A:$A,dbP!$AD:$AD,$AD18)=0),0,INDEX(dbP!F:F,SUMIFS(dbP!$A:$A,dbP!$AD:$AD,$AD18)))</f>
        <v>0</v>
      </c>
      <c r="I18" s="1" t="str">
        <f>IF(OR($AD18=0,SUMIFS(dbP!$A:$A,dbP!$AD:$AD,$AD18)=0),0,INDEX(dbP!I:I,SUMIFS(dbP!$A:$A,dbP!$AD:$AD,$AD18)))</f>
        <v>Продукт-1</v>
      </c>
      <c r="O18" s="44" t="str">
        <f>IF(OR($AE18=0,SUMIFS(SpcfP!$A:$A,SpcfP!$AE:$AE,$AE18,SpcfP!$U:$U,$U18)=0),0,INDEX(SpcfP!O:O,SUMIFS(SpcfP!$A:$A,SpcfP!$AE:$AE,$AE18,SpcfP!$U:$U,$U18)))</f>
        <v>Себестоимость продаж</v>
      </c>
      <c r="P18" s="44" t="str">
        <f>IF(OR($AE18=0,SUMIFS(SpcfP!$A:$A,SpcfP!$AE:$AE,$AE18,SpcfP!$U:$U,$U18)=0),0,INDEX(SpcfP!P:P,SUMIFS(SpcfP!$A:$A,SpcfP!$AE:$AE,$AE18,SpcfP!$U:$U,$U18)))</f>
        <v>Затраты этапа-2 бизнес-процесса</v>
      </c>
      <c r="Q18" s="44" t="str">
        <f>IF(OR($AE18=0,SUMIFS(SpcfP!$A:$A,SpcfP!$AE:$AE,$AE18,SpcfP!$U:$U,$U18)=0),0,INDEX(SpcfP!Q:Q,SUMIFS(SpcfP!$A:$A,SpcfP!$AE:$AE,$AE18,SpcfP!$U:$U,$U18)))</f>
        <v>Производственные затраты-5</v>
      </c>
      <c r="U18" s="1">
        <f>IF(OR($AD18=0,SUMIFS(dbP!$A:$A,dbP!$AD:$AD,$AD18)=0),0,INDEX(dbP!U:U,SUMIFS(dbP!$A:$A,dbP!$AD:$AD,$AD18)))</f>
        <v>1</v>
      </c>
      <c r="X18" s="42">
        <f>IF(OR($AD18=0,SUMIFS(dbP!$A:$A,dbP!$AD:$AD,$AD18)=0),0,INDEX(dbP!X:X,SUMIFS(dbP!$A:$A,dbP!$AD:$AD,$AD18)))*
IF(OR($AE18=0,SUMIFS(SpcfP!$A:$A,SpcfP!$AE:$AE,$AE18,SpcfP!$U:$U,$U18)=0),0,INDEX(SpcfP!X:X,SUMIFS(SpcfP!$A:$A,SpcfP!$AE:$AE,$AE18,SpcfP!$U:$U,$U18)))</f>
        <v>35</v>
      </c>
      <c r="AA18" s="44">
        <f>IF(OR($AD18=0,SUMIFS(dbP!$A:$A,dbP!$AD:$AD,$AD18)=0),0,INDEX(dbP!X:X,SUMIFS(dbP!$A:$A,dbP!$AD:$AD,$AD18)))*
IF(OR($AE18=0,SUMIFS(SpcfP!$A:$A,SpcfP!$AE:$AE,$AE18,SpcfP!$U:$U,$U18)=0),0,INDEX(SpcfP!AA:AA,SUMIFS(SpcfP!$A:$A,SpcfP!$AE:$AE,$AE18,SpcfP!$U:$U,$U18)))</f>
        <v>36389.552238805969</v>
      </c>
      <c r="AB18" s="44">
        <f>IF(OR($AD18=0,SUMIFS(dbP!$A:$A,dbP!$AD:$AD,$AD18)=0),0,INDEX(dbP!X:X,SUMIFS(dbP!$A:$A,dbP!$AD:$AD,$AD18)))*
IF(OR($AE18=0,SUMIFS(SpcfP!$A:$A,SpcfP!$AE:$AE,$AE18,SpcfP!$U:$U,$U18)=0),0,INDEX(SpcfP!AB:AB,SUMIFS(SpcfP!$A:$A,SpcfP!$AE:$AE,$AE18,SpcfP!$U:$U,$U18)))</f>
        <v>6064.9253731343288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 t="shared" si="0"/>
        <v>1</v>
      </c>
      <c r="AE18" s="31">
        <f>IF(OR(AE17=0,AE17=MAX(Items!$AC:$AC)),1,AE17+1)</f>
        <v>16</v>
      </c>
    </row>
    <row r="19" spans="2:31" x14ac:dyDescent="0.3"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D19" s="24">
        <f>IF(OR($AD19=0,SUMIFS(dbP!$A:$A,dbP!$AD:$AD,$AD19)=0),0,INDEX(dbP!D:D,SUMIFS(dbP!$A:$A,dbP!$AD:$AD,$AD19)))</f>
        <v>45488</v>
      </c>
      <c r="E19" s="1">
        <f>IF(OR($AD19=0,SUMIFS(dbP!$A:$A,dbP!$AD:$AD,$AD19)=0),0,INDEX(dbP!E:E,SUMIFS(dbP!$A:$A,dbP!$AD:$AD,$AD19)))</f>
        <v>0</v>
      </c>
      <c r="F19" s="1">
        <f>IF(OR($AD19=0,SUMIFS(dbP!$A:$A,dbP!$AD:$AD,$AD19)=0),0,INDEX(dbP!F:F,SUMIFS(dbP!$A:$A,dbP!$AD:$AD,$AD19)))</f>
        <v>0</v>
      </c>
      <c r="I19" s="1" t="str">
        <f>IF(OR($AD19=0,SUMIFS(dbP!$A:$A,dbP!$AD:$AD,$AD19)=0),0,INDEX(dbP!I:I,SUMIFS(dbP!$A:$A,dbP!$AD:$AD,$AD19)))</f>
        <v>Продукт-1</v>
      </c>
      <c r="O19" s="44" t="str">
        <f>IF(OR($AE19=0,SUMIFS(SpcfP!$A:$A,SpcfP!$AE:$AE,$AE19,SpcfP!$U:$U,$U19)=0),0,INDEX(SpcfP!O:O,SUMIFS(SpcfP!$A:$A,SpcfP!$AE:$AE,$AE19,SpcfP!$U:$U,$U19)))</f>
        <v>Себестоимость продаж</v>
      </c>
      <c r="P19" s="44" t="str">
        <f>IF(OR($AE19=0,SUMIFS(SpcfP!$A:$A,SpcfP!$AE:$AE,$AE19,SpcfP!$U:$U,$U19)=0),0,INDEX(SpcfP!P:P,SUMIFS(SpcfP!$A:$A,SpcfP!$AE:$AE,$AE19,SpcfP!$U:$U,$U19)))</f>
        <v>Затраты этапа-2 бизнес-процесса</v>
      </c>
      <c r="Q19" s="44" t="str">
        <f>IF(OR($AE19=0,SUMIFS(SpcfP!$A:$A,SpcfP!$AE:$AE,$AE19,SpcfP!$U:$U,$U19)=0),0,INDEX(SpcfP!Q:Q,SUMIFS(SpcfP!$A:$A,SpcfP!$AE:$AE,$AE19,SpcfP!$U:$U,$U19)))</f>
        <v>Производственные затраты-6</v>
      </c>
      <c r="U19" s="1">
        <f>IF(OR($AD19=0,SUMIFS(dbP!$A:$A,dbP!$AD:$AD,$AD19)=0),0,INDEX(dbP!U:U,SUMIFS(dbP!$A:$A,dbP!$AD:$AD,$AD19)))</f>
        <v>1</v>
      </c>
      <c r="X19" s="42">
        <f>IF(OR($AD19=0,SUMIFS(dbP!$A:$A,dbP!$AD:$AD,$AD19)=0),0,INDEX(dbP!X:X,SUMIFS(dbP!$A:$A,dbP!$AD:$AD,$AD19)))*
IF(OR($AE19=0,SUMIFS(SpcfP!$A:$A,SpcfP!$AE:$AE,$AE19,SpcfP!$U:$U,$U19)=0),0,INDEX(SpcfP!X:X,SUMIFS(SpcfP!$A:$A,SpcfP!$AE:$AE,$AE19,SpcfP!$U:$U,$U19)))</f>
        <v>49</v>
      </c>
      <c r="AA19" s="44">
        <f>IF(OR($AD19=0,SUMIFS(dbP!$A:$A,dbP!$AD:$AD,$AD19)=0),0,INDEX(dbP!X:X,SUMIFS(dbP!$A:$A,dbP!$AD:$AD,$AD19)))*
IF(OR($AE19=0,SUMIFS(SpcfP!$A:$A,SpcfP!$AE:$AE,$AE19,SpcfP!$U:$U,$U19)=0),0,INDEX(SpcfP!AA:AA,SUMIFS(SpcfP!$A:$A,SpcfP!$AE:$AE,$AE19,SpcfP!$U:$U,$U19)))</f>
        <v>194992.52156862745</v>
      </c>
      <c r="AB19" s="44">
        <f>IF(OR($AD19=0,SUMIFS(dbP!$A:$A,dbP!$AD:$AD,$AD19)=0),0,INDEX(dbP!X:X,SUMIFS(dbP!$A:$A,dbP!$AD:$AD,$AD19)))*
IF(OR($AE19=0,SUMIFS(SpcfP!$A:$A,SpcfP!$AE:$AE,$AE19,SpcfP!$U:$U,$U19)=0),0,INDEX(SpcfP!AB:AB,SUMIFS(SpcfP!$A:$A,SpcfP!$AE:$AE,$AE19,SpcfP!$U:$U,$U19)))</f>
        <v>32498.753594771239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 t="shared" si="0"/>
        <v>1</v>
      </c>
      <c r="AE19" s="31">
        <f>IF(OR(AE18=0,AE18=MAX(Items!$AC:$AC)),1,AE18+1)</f>
        <v>17</v>
      </c>
    </row>
    <row r="20" spans="2:31" x14ac:dyDescent="0.3"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D20" s="24">
        <f>IF(OR($AD20=0,SUMIFS(dbP!$A:$A,dbP!$AD:$AD,$AD20)=0),0,INDEX(dbP!D:D,SUMIFS(dbP!$A:$A,dbP!$AD:$AD,$AD20)))</f>
        <v>45488</v>
      </c>
      <c r="E20" s="1">
        <f>IF(OR($AD20=0,SUMIFS(dbP!$A:$A,dbP!$AD:$AD,$AD20)=0),0,INDEX(dbP!E:E,SUMIFS(dbP!$A:$A,dbP!$AD:$AD,$AD20)))</f>
        <v>0</v>
      </c>
      <c r="F20" s="1">
        <f>IF(OR($AD20=0,SUMIFS(dbP!$A:$A,dbP!$AD:$AD,$AD20)=0),0,INDEX(dbP!F:F,SUMIFS(dbP!$A:$A,dbP!$AD:$AD,$AD20)))</f>
        <v>0</v>
      </c>
      <c r="I20" s="1" t="str">
        <f>IF(OR($AD20=0,SUMIFS(dbP!$A:$A,dbP!$AD:$AD,$AD20)=0),0,INDEX(dbP!I:I,SUMIFS(dbP!$A:$A,dbP!$AD:$AD,$AD20)))</f>
        <v>Продукт-1</v>
      </c>
      <c r="O20" s="44" t="str">
        <f>IF(OR($AE20=0,SUMIFS(SpcfP!$A:$A,SpcfP!$AE:$AE,$AE20,SpcfP!$U:$U,$U20)=0),0,INDEX(SpcfP!O:O,SUMIFS(SpcfP!$A:$A,SpcfP!$AE:$AE,$AE20,SpcfP!$U:$U,$U20)))</f>
        <v>Себестоимость продаж</v>
      </c>
      <c r="P20" s="44" t="str">
        <f>IF(OR($AE20=0,SUMIFS(SpcfP!$A:$A,SpcfP!$AE:$AE,$AE20,SpcfP!$U:$U,$U20)=0),0,INDEX(SpcfP!P:P,SUMIFS(SpcfP!$A:$A,SpcfP!$AE:$AE,$AE20,SpcfP!$U:$U,$U20)))</f>
        <v>Затраты этапа-2 бизнес-процесса</v>
      </c>
      <c r="Q20" s="44" t="str">
        <f>IF(OR($AE20=0,SUMIFS(SpcfP!$A:$A,SpcfP!$AE:$AE,$AE20,SpcfP!$U:$U,$U20)=0),0,INDEX(SpcfP!Q:Q,SUMIFS(SpcfP!$A:$A,SpcfP!$AE:$AE,$AE20,SpcfP!$U:$U,$U20)))</f>
        <v>Производственные затраты-7</v>
      </c>
      <c r="U20" s="1">
        <f>IF(OR($AD20=0,SUMIFS(dbP!$A:$A,dbP!$AD:$AD,$AD20)=0),0,INDEX(dbP!U:U,SUMIFS(dbP!$A:$A,dbP!$AD:$AD,$AD20)))</f>
        <v>1</v>
      </c>
      <c r="X20" s="42">
        <f>IF(OR($AD20=0,SUMIFS(dbP!$A:$A,dbP!$AD:$AD,$AD20)=0),0,INDEX(dbP!X:X,SUMIFS(dbP!$A:$A,dbP!$AD:$AD,$AD20)))*
IF(OR($AE20=0,SUMIFS(SpcfP!$A:$A,SpcfP!$AE:$AE,$AE20,SpcfP!$U:$U,$U20)=0),0,INDEX(SpcfP!X:X,SUMIFS(SpcfP!$A:$A,SpcfP!$AE:$AE,$AE20,SpcfP!$U:$U,$U20)))</f>
        <v>28</v>
      </c>
      <c r="AA20" s="44">
        <f>IF(OR($AD20=0,SUMIFS(dbP!$A:$A,dbP!$AD:$AD,$AD20)=0),0,INDEX(dbP!X:X,SUMIFS(dbP!$A:$A,dbP!$AD:$AD,$AD20)))*
IF(OR($AE20=0,SUMIFS(SpcfP!$A:$A,SpcfP!$AE:$AE,$AE20,SpcfP!$U:$U,$U20)=0),0,INDEX(SpcfP!AA:AA,SUMIFS(SpcfP!$A:$A,SpcfP!$AE:$AE,$AE20,SpcfP!$U:$U,$U20)))</f>
        <v>104921.32988235295</v>
      </c>
      <c r="AB20" s="44">
        <f>IF(OR($AD20=0,SUMIFS(dbP!$A:$A,dbP!$AD:$AD,$AD20)=0),0,INDEX(dbP!X:X,SUMIFS(dbP!$A:$A,dbP!$AD:$AD,$AD20)))*
IF(OR($AE20=0,SUMIFS(SpcfP!$A:$A,SpcfP!$AE:$AE,$AE20,SpcfP!$U:$U,$U20)=0),0,INDEX(SpcfP!AB:AB,SUMIFS(SpcfP!$A:$A,SpcfP!$AE:$AE,$AE20,SpcfP!$U:$U,$U20)))</f>
        <v>17486.888313725492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 t="shared" si="0"/>
        <v>1</v>
      </c>
      <c r="AE20" s="31">
        <f>IF(OR(AE19=0,AE19=MAX(Items!$AC:$AC)),1,AE19+1)</f>
        <v>18</v>
      </c>
    </row>
    <row r="21" spans="2:31" x14ac:dyDescent="0.3"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D21" s="24">
        <f>IF(OR($AD21=0,SUMIFS(dbP!$A:$A,dbP!$AD:$AD,$AD21)=0),0,INDEX(dbP!D:D,SUMIFS(dbP!$A:$A,dbP!$AD:$AD,$AD21)))</f>
        <v>45488</v>
      </c>
      <c r="E21" s="1">
        <f>IF(OR($AD21=0,SUMIFS(dbP!$A:$A,dbP!$AD:$AD,$AD21)=0),0,INDEX(dbP!E:E,SUMIFS(dbP!$A:$A,dbP!$AD:$AD,$AD21)))</f>
        <v>0</v>
      </c>
      <c r="F21" s="1">
        <f>IF(OR($AD21=0,SUMIFS(dbP!$A:$A,dbP!$AD:$AD,$AD21)=0),0,INDEX(dbP!F:F,SUMIFS(dbP!$A:$A,dbP!$AD:$AD,$AD21)))</f>
        <v>0</v>
      </c>
      <c r="I21" s="1" t="str">
        <f>IF(OR($AD21=0,SUMIFS(dbP!$A:$A,dbP!$AD:$AD,$AD21)=0),0,INDEX(dbP!I:I,SUMIFS(dbP!$A:$A,dbP!$AD:$AD,$AD21)))</f>
        <v>Продукт-1</v>
      </c>
      <c r="O21" s="44" t="str">
        <f>IF(OR($AE21=0,SUMIFS(SpcfP!$A:$A,SpcfP!$AE:$AE,$AE21,SpcfP!$U:$U,$U21)=0),0,INDEX(SpcfP!O:O,SUMIFS(SpcfP!$A:$A,SpcfP!$AE:$AE,$AE21,SpcfP!$U:$U,$U21)))</f>
        <v>Себестоимость продаж</v>
      </c>
      <c r="P21" s="44" t="str">
        <f>IF(OR($AE21=0,SUMIFS(SpcfP!$A:$A,SpcfP!$AE:$AE,$AE21,SpcfP!$U:$U,$U21)=0),0,INDEX(SpcfP!P:P,SUMIFS(SpcfP!$A:$A,SpcfP!$AE:$AE,$AE21,SpcfP!$U:$U,$U21)))</f>
        <v>Затраты этапа-2 бизнес-процесса</v>
      </c>
      <c r="Q21" s="44" t="str">
        <f>IF(OR($AE21=0,SUMIFS(SpcfP!$A:$A,SpcfP!$AE:$AE,$AE21,SpcfP!$U:$U,$U21)=0),0,INDEX(SpcfP!Q:Q,SUMIFS(SpcfP!$A:$A,SpcfP!$AE:$AE,$AE21,SpcfP!$U:$U,$U21)))</f>
        <v>Производственные затраты-8</v>
      </c>
      <c r="U21" s="1">
        <f>IF(OR($AD21=0,SUMIFS(dbP!$A:$A,dbP!$AD:$AD,$AD21)=0),0,INDEX(dbP!U:U,SUMIFS(dbP!$A:$A,dbP!$AD:$AD,$AD21)))</f>
        <v>1</v>
      </c>
      <c r="X21" s="42">
        <f>IF(OR($AD21=0,SUMIFS(dbP!$A:$A,dbP!$AD:$AD,$AD21)=0),0,INDEX(dbP!X:X,SUMIFS(dbP!$A:$A,dbP!$AD:$AD,$AD21)))*
IF(OR($AE21=0,SUMIFS(SpcfP!$A:$A,SpcfP!$AE:$AE,$AE21,SpcfP!$U:$U,$U21)=0),0,INDEX(SpcfP!X:X,SUMIFS(SpcfP!$A:$A,SpcfP!$AE:$AE,$AE21,SpcfP!$U:$U,$U21)))</f>
        <v>14</v>
      </c>
      <c r="AA21" s="44">
        <f>IF(OR($AD21=0,SUMIFS(dbP!$A:$A,dbP!$AD:$AD,$AD21)=0),0,INDEX(dbP!X:X,SUMIFS(dbP!$A:$A,dbP!$AD:$AD,$AD21)))*
IF(OR($AE21=0,SUMIFS(SpcfP!$A:$A,SpcfP!$AE:$AE,$AE21,SpcfP!$U:$U,$U21)=0),0,INDEX(SpcfP!AA:AA,SUMIFS(SpcfP!$A:$A,SpcfP!$AE:$AE,$AE21,SpcfP!$U:$U,$U21)))</f>
        <v>19520.968783880595</v>
      </c>
      <c r="AB21" s="44">
        <f>IF(OR($AD21=0,SUMIFS(dbP!$A:$A,dbP!$AD:$AD,$AD21)=0),0,INDEX(dbP!X:X,SUMIFS(dbP!$A:$A,dbP!$AD:$AD,$AD21)))*
IF(OR($AE21=0,SUMIFS(SpcfP!$A:$A,SpcfP!$AE:$AE,$AE21,SpcfP!$U:$U,$U21)=0),0,INDEX(SpcfP!AB:AB,SUMIFS(SpcfP!$A:$A,SpcfP!$AE:$AE,$AE21,SpcfP!$U:$U,$U21)))</f>
        <v>3253.4947973134326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 t="shared" si="0"/>
        <v>1</v>
      </c>
      <c r="AE21" s="31">
        <f>IF(OR(AE20=0,AE20=MAX(Items!$AC:$AC)),1,AE20+1)</f>
        <v>19</v>
      </c>
    </row>
    <row r="22" spans="2:31" x14ac:dyDescent="0.3"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D22" s="24">
        <f>IF(OR($AD22=0,SUMIFS(dbP!$A:$A,dbP!$AD:$AD,$AD22)=0),0,INDEX(dbP!D:D,SUMIFS(dbP!$A:$A,dbP!$AD:$AD,$AD22)))</f>
        <v>45488</v>
      </c>
      <c r="E22" s="1">
        <f>IF(OR($AD22=0,SUMIFS(dbP!$A:$A,dbP!$AD:$AD,$AD22)=0),0,INDEX(dbP!E:E,SUMIFS(dbP!$A:$A,dbP!$AD:$AD,$AD22)))</f>
        <v>0</v>
      </c>
      <c r="F22" s="1">
        <f>IF(OR($AD22=0,SUMIFS(dbP!$A:$A,dbP!$AD:$AD,$AD22)=0),0,INDEX(dbP!F:F,SUMIFS(dbP!$A:$A,dbP!$AD:$AD,$AD22)))</f>
        <v>0</v>
      </c>
      <c r="I22" s="1" t="str">
        <f>IF(OR($AD22=0,SUMIFS(dbP!$A:$A,dbP!$AD:$AD,$AD22)=0),0,INDEX(dbP!I:I,SUMIFS(dbP!$A:$A,dbP!$AD:$AD,$AD22)))</f>
        <v>Продукт-1</v>
      </c>
      <c r="O22" s="44" t="str">
        <f>IF(OR($AE22=0,SUMIFS(SpcfP!$A:$A,SpcfP!$AE:$AE,$AE22,SpcfP!$U:$U,$U22)=0),0,INDEX(SpcfP!O:O,SUMIFS(SpcfP!$A:$A,SpcfP!$AE:$AE,$AE22,SpcfP!$U:$U,$U22)))</f>
        <v>Себестоимость продаж</v>
      </c>
      <c r="P22" s="44" t="str">
        <f>IF(OR($AE22=0,SUMIFS(SpcfP!$A:$A,SpcfP!$AE:$AE,$AE22,SpcfP!$U:$U,$U22)=0),0,INDEX(SpcfP!P:P,SUMIFS(SpcfP!$A:$A,SpcfP!$AE:$AE,$AE22,SpcfP!$U:$U,$U22)))</f>
        <v>Затраты этапа-2 бизнес-процесса</v>
      </c>
      <c r="Q22" s="44" t="str">
        <f>IF(OR($AE22=0,SUMIFS(SpcfP!$A:$A,SpcfP!$AE:$AE,$AE22,SpcfP!$U:$U,$U22)=0),0,INDEX(SpcfP!Q:Q,SUMIFS(SpcfP!$A:$A,SpcfP!$AE:$AE,$AE22,SpcfP!$U:$U,$U22)))</f>
        <v>Производственные затраты-9</v>
      </c>
      <c r="U22" s="1">
        <f>IF(OR($AD22=0,SUMIFS(dbP!$A:$A,dbP!$AD:$AD,$AD22)=0),0,INDEX(dbP!U:U,SUMIFS(dbP!$A:$A,dbP!$AD:$AD,$AD22)))</f>
        <v>1</v>
      </c>
      <c r="X22" s="42">
        <f>IF(OR($AD22=0,SUMIFS(dbP!$A:$A,dbP!$AD:$AD,$AD22)=0),0,INDEX(dbP!X:X,SUMIFS(dbP!$A:$A,dbP!$AD:$AD,$AD22)))*
IF(OR($AE22=0,SUMIFS(SpcfP!$A:$A,SpcfP!$AE:$AE,$AE22,SpcfP!$U:$U,$U22)=0),0,INDEX(SpcfP!X:X,SUMIFS(SpcfP!$A:$A,SpcfP!$AE:$AE,$AE22,SpcfP!$U:$U,$U22)))</f>
        <v>42</v>
      </c>
      <c r="AA22" s="44">
        <f>IF(OR($AD22=0,SUMIFS(dbP!$A:$A,dbP!$AD:$AD,$AD22)=0),0,INDEX(dbP!X:X,SUMIFS(dbP!$A:$A,dbP!$AD:$AD,$AD22)))*
IF(OR($AE22=0,SUMIFS(SpcfP!$A:$A,SpcfP!$AE:$AE,$AE22,SpcfP!$U:$U,$U22)=0),0,INDEX(SpcfP!AA:AA,SUMIFS(SpcfP!$A:$A,SpcfP!$AE:$AE,$AE22,SpcfP!$U:$U,$U22)))</f>
        <v>49133.751130434786</v>
      </c>
      <c r="AB22" s="44">
        <f>IF(OR($AD22=0,SUMIFS(dbP!$A:$A,dbP!$AD:$AD,$AD22)=0),0,INDEX(dbP!X:X,SUMIFS(dbP!$A:$A,dbP!$AD:$AD,$AD22)))*
IF(OR($AE22=0,SUMIFS(SpcfP!$A:$A,SpcfP!$AE:$AE,$AE22,SpcfP!$U:$U,$U22)=0),0,INDEX(SpcfP!AB:AB,SUMIFS(SpcfP!$A:$A,SpcfP!$AE:$AE,$AE22,SpcfP!$U:$U,$U22)))</f>
        <v>8188.9585217391304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 t="shared" si="0"/>
        <v>1</v>
      </c>
      <c r="AE22" s="31">
        <f>IF(OR(AE21=0,AE21=MAX(Items!$AC:$AC)),1,AE21+1)</f>
        <v>20</v>
      </c>
    </row>
    <row r="23" spans="2:31" x14ac:dyDescent="0.3"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D23" s="24">
        <f>IF(OR($AD23=0,SUMIFS(dbP!$A:$A,dbP!$AD:$AD,$AD23)=0),0,INDEX(dbP!D:D,SUMIFS(dbP!$A:$A,dbP!$AD:$AD,$AD23)))</f>
        <v>45488</v>
      </c>
      <c r="E23" s="1">
        <f>IF(OR($AD23=0,SUMIFS(dbP!$A:$A,dbP!$AD:$AD,$AD23)=0),0,INDEX(dbP!E:E,SUMIFS(dbP!$A:$A,dbP!$AD:$AD,$AD23)))</f>
        <v>0</v>
      </c>
      <c r="F23" s="1">
        <f>IF(OR($AD23=0,SUMIFS(dbP!$A:$A,dbP!$AD:$AD,$AD23)=0),0,INDEX(dbP!F:F,SUMIFS(dbP!$A:$A,dbP!$AD:$AD,$AD23)))</f>
        <v>0</v>
      </c>
      <c r="I23" s="1" t="str">
        <f>IF(OR($AD23=0,SUMIFS(dbP!$A:$A,dbP!$AD:$AD,$AD23)=0),0,INDEX(dbP!I:I,SUMIFS(dbP!$A:$A,dbP!$AD:$AD,$AD23)))</f>
        <v>Продукт-1</v>
      </c>
      <c r="O23" s="44" t="str">
        <f>IF(OR($AE23=0,SUMIFS(SpcfP!$A:$A,SpcfP!$AE:$AE,$AE23,SpcfP!$U:$U,$U23)=0),0,INDEX(SpcfP!O:O,SUMIFS(SpcfP!$A:$A,SpcfP!$AE:$AE,$AE23,SpcfP!$U:$U,$U23)))</f>
        <v>Себестоимость продаж</v>
      </c>
      <c r="P23" s="44" t="str">
        <f>IF(OR($AE23=0,SUMIFS(SpcfP!$A:$A,SpcfP!$AE:$AE,$AE23,SpcfP!$U:$U,$U23)=0),0,INDEX(SpcfP!P:P,SUMIFS(SpcfP!$A:$A,SpcfP!$AE:$AE,$AE23,SpcfP!$U:$U,$U23)))</f>
        <v>Затраты этапа-2 бизнес-процесса</v>
      </c>
      <c r="Q23" s="44" t="str">
        <f>IF(OR($AE23=0,SUMIFS(SpcfP!$A:$A,SpcfP!$AE:$AE,$AE23,SpcfP!$U:$U,$U23)=0),0,INDEX(SpcfP!Q:Q,SUMIFS(SpcfP!$A:$A,SpcfP!$AE:$AE,$AE23,SpcfP!$U:$U,$U23)))</f>
        <v>Производственные затраты-10</v>
      </c>
      <c r="U23" s="1">
        <f>IF(OR($AD23=0,SUMIFS(dbP!$A:$A,dbP!$AD:$AD,$AD23)=0),0,INDEX(dbP!U:U,SUMIFS(dbP!$A:$A,dbP!$AD:$AD,$AD23)))</f>
        <v>1</v>
      </c>
      <c r="X23" s="42">
        <f>IF(OR($AD23=0,SUMIFS(dbP!$A:$A,dbP!$AD:$AD,$AD23)=0),0,INDEX(dbP!X:X,SUMIFS(dbP!$A:$A,dbP!$AD:$AD,$AD23)))*
IF(OR($AE23=0,SUMIFS(SpcfP!$A:$A,SpcfP!$AE:$AE,$AE23,SpcfP!$U:$U,$U23)=0),0,INDEX(SpcfP!X:X,SUMIFS(SpcfP!$A:$A,SpcfP!$AE:$AE,$AE23,SpcfP!$U:$U,$U23)))</f>
        <v>28</v>
      </c>
      <c r="AA23" s="44">
        <f>IF(OR($AD23=0,SUMIFS(dbP!$A:$A,dbP!$AD:$AD,$AD23)=0),0,INDEX(dbP!X:X,SUMIFS(dbP!$A:$A,dbP!$AD:$AD,$AD23)))*
IF(OR($AE23=0,SUMIFS(SpcfP!$A:$A,SpcfP!$AE:$AE,$AE23,SpcfP!$U:$U,$U23)=0),0,INDEX(SpcfP!AA:AA,SUMIFS(SpcfP!$A:$A,SpcfP!$AE:$AE,$AE23,SpcfP!$U:$U,$U23)))</f>
        <v>114853.08105403509</v>
      </c>
      <c r="AB23" s="44">
        <f>IF(OR($AD23=0,SUMIFS(dbP!$A:$A,dbP!$AD:$AD,$AD23)=0),0,INDEX(dbP!X:X,SUMIFS(dbP!$A:$A,dbP!$AD:$AD,$AD23)))*
IF(OR($AE23=0,SUMIFS(SpcfP!$A:$A,SpcfP!$AE:$AE,$AE23,SpcfP!$U:$U,$U23)=0),0,INDEX(SpcfP!AB:AB,SUMIFS(SpcfP!$A:$A,SpcfP!$AE:$AE,$AE23,SpcfP!$U:$U,$U23)))</f>
        <v>19142.180175672518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 t="shared" si="0"/>
        <v>1</v>
      </c>
      <c r="AE23" s="31">
        <f>IF(OR(AE22=0,AE22=MAX(Items!$AC:$AC)),1,AE22+1)</f>
        <v>21</v>
      </c>
    </row>
    <row r="24" spans="2:31" x14ac:dyDescent="0.3"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D24" s="24">
        <f>IF(OR($AD24=0,SUMIFS(dbP!$A:$A,dbP!$AD:$AD,$AD24)=0),0,INDEX(dbP!D:D,SUMIFS(dbP!$A:$A,dbP!$AD:$AD,$AD24)))</f>
        <v>45488</v>
      </c>
      <c r="E24" s="1">
        <f>IF(OR($AD24=0,SUMIFS(dbP!$A:$A,dbP!$AD:$AD,$AD24)=0),0,INDEX(dbP!E:E,SUMIFS(dbP!$A:$A,dbP!$AD:$AD,$AD24)))</f>
        <v>0</v>
      </c>
      <c r="F24" s="1">
        <f>IF(OR($AD24=0,SUMIFS(dbP!$A:$A,dbP!$AD:$AD,$AD24)=0),0,INDEX(dbP!F:F,SUMIFS(dbP!$A:$A,dbP!$AD:$AD,$AD24)))</f>
        <v>0</v>
      </c>
      <c r="I24" s="1" t="str">
        <f>IF(OR($AD24=0,SUMIFS(dbP!$A:$A,dbP!$AD:$AD,$AD24)=0),0,INDEX(dbP!I:I,SUMIFS(dbP!$A:$A,dbP!$AD:$AD,$AD24)))</f>
        <v>Продукт-1</v>
      </c>
      <c r="O24" s="44" t="str">
        <f>IF(OR($AE24=0,SUMIFS(SpcfP!$A:$A,SpcfP!$AE:$AE,$AE24,SpcfP!$U:$U,$U24)=0),0,INDEX(SpcfP!O:O,SUMIFS(SpcfP!$A:$A,SpcfP!$AE:$AE,$AE24,SpcfP!$U:$U,$U24)))</f>
        <v>Себестоимость продаж</v>
      </c>
      <c r="P24" s="44" t="str">
        <f>IF(OR($AE24=0,SUMIFS(SpcfP!$A:$A,SpcfP!$AE:$AE,$AE24,SpcfP!$U:$U,$U24)=0),0,INDEX(SpcfP!P:P,SUMIFS(SpcfP!$A:$A,SpcfP!$AE:$AE,$AE24,SpcfP!$U:$U,$U24)))</f>
        <v>Затраты этапа-3 бизнес-процесса</v>
      </c>
      <c r="Q24" s="44" t="str">
        <f>IF(OR($AE24=0,SUMIFS(SpcfP!$A:$A,SpcfP!$AE:$AE,$AE24,SpcfP!$U:$U,$U24)=0),0,INDEX(SpcfP!Q:Q,SUMIFS(SpcfP!$A:$A,SpcfP!$AE:$AE,$AE24,SpcfP!$U:$U,$U24)))</f>
        <v>Производственные затраты-11</v>
      </c>
      <c r="U24" s="1">
        <f>IF(OR($AD24=0,SUMIFS(dbP!$A:$A,dbP!$AD:$AD,$AD24)=0),0,INDEX(dbP!U:U,SUMIFS(dbP!$A:$A,dbP!$AD:$AD,$AD24)))</f>
        <v>1</v>
      </c>
      <c r="X24" s="42">
        <f>IF(OR($AD24=0,SUMIFS(dbP!$A:$A,dbP!$AD:$AD,$AD24)=0),0,INDEX(dbP!X:X,SUMIFS(dbP!$A:$A,dbP!$AD:$AD,$AD24)))*
IF(OR($AE24=0,SUMIFS(SpcfP!$A:$A,SpcfP!$AE:$AE,$AE24,SpcfP!$U:$U,$U24)=0),0,INDEX(SpcfP!X:X,SUMIFS(SpcfP!$A:$A,SpcfP!$AE:$AE,$AE24,SpcfP!$U:$U,$U24)))</f>
        <v>14</v>
      </c>
      <c r="AA24" s="44">
        <f>IF(OR($AD24=0,SUMIFS(dbP!$A:$A,dbP!$AD:$AD,$AD24)=0),0,INDEX(dbP!X:X,SUMIFS(dbP!$A:$A,dbP!$AD:$AD,$AD24)))*
IF(OR($AE24=0,SUMIFS(SpcfP!$A:$A,SpcfP!$AE:$AE,$AE24,SpcfP!$U:$U,$U24)=0),0,INDEX(SpcfP!AA:AA,SUMIFS(SpcfP!$A:$A,SpcfP!$AE:$AE,$AE24,SpcfP!$U:$U,$U24)))</f>
        <v>71236.580926716299</v>
      </c>
      <c r="AB24" s="44">
        <f>IF(OR($AD24=0,SUMIFS(dbP!$A:$A,dbP!$AD:$AD,$AD24)=0),0,INDEX(dbP!X:X,SUMIFS(dbP!$A:$A,dbP!$AD:$AD,$AD24)))*
IF(OR($AE24=0,SUMIFS(SpcfP!$A:$A,SpcfP!$AE:$AE,$AE24,SpcfP!$U:$U,$U24)=0),0,INDEX(SpcfP!AB:AB,SUMIFS(SpcfP!$A:$A,SpcfP!$AE:$AE,$AE24,SpcfP!$U:$U,$U24)))</f>
        <v>11872.763487786047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 t="shared" si="0"/>
        <v>1</v>
      </c>
      <c r="AE24" s="31">
        <f>IF(OR(AE23=0,AE23=MAX(Items!$AC:$AC)),1,AE23+1)</f>
        <v>22</v>
      </c>
    </row>
    <row r="25" spans="2:31" x14ac:dyDescent="0.3"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D25" s="24">
        <f>IF(OR($AD25=0,SUMIFS(dbP!$A:$A,dbP!$AD:$AD,$AD25)=0),0,INDEX(dbP!D:D,SUMIFS(dbP!$A:$A,dbP!$AD:$AD,$AD25)))</f>
        <v>45488</v>
      </c>
      <c r="E25" s="1">
        <f>IF(OR($AD25=0,SUMIFS(dbP!$A:$A,dbP!$AD:$AD,$AD25)=0),0,INDEX(dbP!E:E,SUMIFS(dbP!$A:$A,dbP!$AD:$AD,$AD25)))</f>
        <v>0</v>
      </c>
      <c r="F25" s="1">
        <f>IF(OR($AD25=0,SUMIFS(dbP!$A:$A,dbP!$AD:$AD,$AD25)=0),0,INDEX(dbP!F:F,SUMIFS(dbP!$A:$A,dbP!$AD:$AD,$AD25)))</f>
        <v>0</v>
      </c>
      <c r="I25" s="1" t="str">
        <f>IF(OR($AD25=0,SUMIFS(dbP!$A:$A,dbP!$AD:$AD,$AD25)=0),0,INDEX(dbP!I:I,SUMIFS(dbP!$A:$A,dbP!$AD:$AD,$AD25)))</f>
        <v>Продукт-1</v>
      </c>
      <c r="O25" s="44" t="str">
        <f>IF(OR($AE25=0,SUMIFS(SpcfP!$A:$A,SpcfP!$AE:$AE,$AE25,SpcfP!$U:$U,$U25)=0),0,INDEX(SpcfP!O:O,SUMIFS(SpcfP!$A:$A,SpcfP!$AE:$AE,$AE25,SpcfP!$U:$U,$U25)))</f>
        <v>Себестоимость продаж</v>
      </c>
      <c r="P25" s="44" t="str">
        <f>IF(OR($AE25=0,SUMIFS(SpcfP!$A:$A,SpcfP!$AE:$AE,$AE25,SpcfP!$U:$U,$U25)=0),0,INDEX(SpcfP!P:P,SUMIFS(SpcfP!$A:$A,SpcfP!$AE:$AE,$AE25,SpcfP!$U:$U,$U25)))</f>
        <v>Затраты этапа-3 бизнес-процесса</v>
      </c>
      <c r="Q25" s="44" t="str">
        <f>IF(OR($AE25=0,SUMIFS(SpcfP!$A:$A,SpcfP!$AE:$AE,$AE25,SpcfP!$U:$U,$U25)=0),0,INDEX(SpcfP!Q:Q,SUMIFS(SpcfP!$A:$A,SpcfP!$AE:$AE,$AE25,SpcfP!$U:$U,$U25)))</f>
        <v>Производственные затраты-12</v>
      </c>
      <c r="U25" s="1">
        <f>IF(OR($AD25=0,SUMIFS(dbP!$A:$A,dbP!$AD:$AD,$AD25)=0),0,INDEX(dbP!U:U,SUMIFS(dbP!$A:$A,dbP!$AD:$AD,$AD25)))</f>
        <v>1</v>
      </c>
      <c r="X25" s="42">
        <f>IF(OR($AD25=0,SUMIFS(dbP!$A:$A,dbP!$AD:$AD,$AD25)=0),0,INDEX(dbP!X:X,SUMIFS(dbP!$A:$A,dbP!$AD:$AD,$AD25)))*
IF(OR($AE25=0,SUMIFS(SpcfP!$A:$A,SpcfP!$AE:$AE,$AE25,SpcfP!$U:$U,$U25)=0),0,INDEX(SpcfP!X:X,SUMIFS(SpcfP!$A:$A,SpcfP!$AE:$AE,$AE25,SpcfP!$U:$U,$U25)))</f>
        <v>35</v>
      </c>
      <c r="AA25" s="44">
        <f>IF(OR($AD25=0,SUMIFS(dbP!$A:$A,dbP!$AD:$AD,$AD25)=0),0,INDEX(dbP!X:X,SUMIFS(dbP!$A:$A,dbP!$AD:$AD,$AD25)))*
IF(OR($AE25=0,SUMIFS(SpcfP!$A:$A,SpcfP!$AE:$AE,$AE25,SpcfP!$U:$U,$U25)=0),0,INDEX(SpcfP!AA:AA,SUMIFS(SpcfP!$A:$A,SpcfP!$AE:$AE,$AE25,SpcfP!$U:$U,$U25)))</f>
        <v>38552.238805970148</v>
      </c>
      <c r="AB25" s="44">
        <f>IF(OR($AD25=0,SUMIFS(dbP!$A:$A,dbP!$AD:$AD,$AD25)=0),0,INDEX(dbP!X:X,SUMIFS(dbP!$A:$A,dbP!$AD:$AD,$AD25)))*
IF(OR($AE25=0,SUMIFS(SpcfP!$A:$A,SpcfP!$AE:$AE,$AE25,SpcfP!$U:$U,$U25)=0),0,INDEX(SpcfP!AB:AB,SUMIFS(SpcfP!$A:$A,SpcfP!$AE:$AE,$AE25,SpcfP!$U:$U,$U25)))</f>
        <v>6425.373134328358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 t="shared" si="0"/>
        <v>1</v>
      </c>
      <c r="AE25" s="31">
        <f>IF(OR(AE24=0,AE24=MAX(Items!$AC:$AC)),1,AE24+1)</f>
        <v>23</v>
      </c>
    </row>
    <row r="26" spans="2:31" x14ac:dyDescent="0.3"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D26" s="24">
        <f>IF(OR($AD26=0,SUMIFS(dbP!$A:$A,dbP!$AD:$AD,$AD26)=0),0,INDEX(dbP!D:D,SUMIFS(dbP!$A:$A,dbP!$AD:$AD,$AD26)))</f>
        <v>45488</v>
      </c>
      <c r="E26" s="1">
        <f>IF(OR($AD26=0,SUMIFS(dbP!$A:$A,dbP!$AD:$AD,$AD26)=0),0,INDEX(dbP!E:E,SUMIFS(dbP!$A:$A,dbP!$AD:$AD,$AD26)))</f>
        <v>0</v>
      </c>
      <c r="F26" s="1">
        <f>IF(OR($AD26=0,SUMIFS(dbP!$A:$A,dbP!$AD:$AD,$AD26)=0),0,INDEX(dbP!F:F,SUMIFS(dbP!$A:$A,dbP!$AD:$AD,$AD26)))</f>
        <v>0</v>
      </c>
      <c r="I26" s="1" t="str">
        <f>IF(OR($AD26=0,SUMIFS(dbP!$A:$A,dbP!$AD:$AD,$AD26)=0),0,INDEX(dbP!I:I,SUMIFS(dbP!$A:$A,dbP!$AD:$AD,$AD26)))</f>
        <v>Продукт-1</v>
      </c>
      <c r="O26" s="44" t="str">
        <f>IF(OR($AE26=0,SUMIFS(SpcfP!$A:$A,SpcfP!$AE:$AE,$AE26,SpcfP!$U:$U,$U26)=0),0,INDEX(SpcfP!O:O,SUMIFS(SpcfP!$A:$A,SpcfP!$AE:$AE,$AE26,SpcfP!$U:$U,$U26)))</f>
        <v>Себестоимость продаж</v>
      </c>
      <c r="P26" s="44" t="str">
        <f>IF(OR($AE26=0,SUMIFS(SpcfP!$A:$A,SpcfP!$AE:$AE,$AE26,SpcfP!$U:$U,$U26)=0),0,INDEX(SpcfP!P:P,SUMIFS(SpcfP!$A:$A,SpcfP!$AE:$AE,$AE26,SpcfP!$U:$U,$U26)))</f>
        <v>Затраты этапа-3 бизнес-процесса</v>
      </c>
      <c r="Q26" s="44" t="str">
        <f>IF(OR($AE26=0,SUMIFS(SpcfP!$A:$A,SpcfP!$AE:$AE,$AE26,SpcfP!$U:$U,$U26)=0),0,INDEX(SpcfP!Q:Q,SUMIFS(SpcfP!$A:$A,SpcfP!$AE:$AE,$AE26,SpcfP!$U:$U,$U26)))</f>
        <v>Производственные затраты-13</v>
      </c>
      <c r="U26" s="1">
        <f>IF(OR($AD26=0,SUMIFS(dbP!$A:$A,dbP!$AD:$AD,$AD26)=0),0,INDEX(dbP!U:U,SUMIFS(dbP!$A:$A,dbP!$AD:$AD,$AD26)))</f>
        <v>1</v>
      </c>
      <c r="X26" s="42">
        <f>IF(OR($AD26=0,SUMIFS(dbP!$A:$A,dbP!$AD:$AD,$AD26)=0),0,INDEX(dbP!X:X,SUMIFS(dbP!$A:$A,dbP!$AD:$AD,$AD26)))*
IF(OR($AE26=0,SUMIFS(SpcfP!$A:$A,SpcfP!$AE:$AE,$AE26,SpcfP!$U:$U,$U26)=0),0,INDEX(SpcfP!X:X,SUMIFS(SpcfP!$A:$A,SpcfP!$AE:$AE,$AE26,SpcfP!$U:$U,$U26)))</f>
        <v>70</v>
      </c>
      <c r="AA26" s="44">
        <f>IF(OR($AD26=0,SUMIFS(dbP!$A:$A,dbP!$AD:$AD,$AD26)=0),0,INDEX(dbP!X:X,SUMIFS(dbP!$A:$A,dbP!$AD:$AD,$AD26)))*
IF(OR($AE26=0,SUMIFS(SpcfP!$A:$A,SpcfP!$AE:$AE,$AE26,SpcfP!$U:$U,$U26)=0),0,INDEX(SpcfP!AA:AA,SUMIFS(SpcfP!$A:$A,SpcfP!$AE:$AE,$AE26,SpcfP!$U:$U,$U26)))</f>
        <v>82105.263157894748</v>
      </c>
      <c r="AB26" s="44">
        <f>IF(OR($AD26=0,SUMIFS(dbP!$A:$A,dbP!$AD:$AD,$AD26)=0),0,INDEX(dbP!X:X,SUMIFS(dbP!$A:$A,dbP!$AD:$AD,$AD26)))*
IF(OR($AE26=0,SUMIFS(SpcfP!$A:$A,SpcfP!$AE:$AE,$AE26,SpcfP!$U:$U,$U26)=0),0,INDEX(SpcfP!AB:AB,SUMIFS(SpcfP!$A:$A,SpcfP!$AE:$AE,$AE26,SpcfP!$U:$U,$U26)))</f>
        <v>13684.210526315788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 t="shared" si="0"/>
        <v>1</v>
      </c>
      <c r="AE26" s="31">
        <f>IF(OR(AE25=0,AE25=MAX(Items!$AC:$AC)),1,AE25+1)</f>
        <v>24</v>
      </c>
    </row>
    <row r="27" spans="2:31" x14ac:dyDescent="0.3"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D27" s="24">
        <f>IF(OR($AD27=0,SUMIFS(dbP!$A:$A,dbP!$AD:$AD,$AD27)=0),0,INDEX(dbP!D:D,SUMIFS(dbP!$A:$A,dbP!$AD:$AD,$AD27)))</f>
        <v>45488</v>
      </c>
      <c r="E27" s="1">
        <f>IF(OR($AD27=0,SUMIFS(dbP!$A:$A,dbP!$AD:$AD,$AD27)=0),0,INDEX(dbP!E:E,SUMIFS(dbP!$A:$A,dbP!$AD:$AD,$AD27)))</f>
        <v>0</v>
      </c>
      <c r="F27" s="1">
        <f>IF(OR($AD27=0,SUMIFS(dbP!$A:$A,dbP!$AD:$AD,$AD27)=0),0,INDEX(dbP!F:F,SUMIFS(dbP!$A:$A,dbP!$AD:$AD,$AD27)))</f>
        <v>0</v>
      </c>
      <c r="I27" s="1" t="str">
        <f>IF(OR($AD27=0,SUMIFS(dbP!$A:$A,dbP!$AD:$AD,$AD27)=0),0,INDEX(dbP!I:I,SUMIFS(dbP!$A:$A,dbP!$AD:$AD,$AD27)))</f>
        <v>Продукт-1</v>
      </c>
      <c r="O27" s="44" t="str">
        <f>IF(OR($AE27=0,SUMIFS(SpcfP!$A:$A,SpcfP!$AE:$AE,$AE27,SpcfP!$U:$U,$U27)=0),0,INDEX(SpcfP!O:O,SUMIFS(SpcfP!$A:$A,SpcfP!$AE:$AE,$AE27,SpcfP!$U:$U,$U27)))</f>
        <v>Себестоимость продаж</v>
      </c>
      <c r="P27" s="44" t="str">
        <f>IF(OR($AE27=0,SUMIFS(SpcfP!$A:$A,SpcfP!$AE:$AE,$AE27,SpcfP!$U:$U,$U27)=0),0,INDEX(SpcfP!P:P,SUMIFS(SpcfP!$A:$A,SpcfP!$AE:$AE,$AE27,SpcfP!$U:$U,$U27)))</f>
        <v>Затраты этапа-3 бизнес-процесса</v>
      </c>
      <c r="Q27" s="44" t="str">
        <f>IF(OR($AE27=0,SUMIFS(SpcfP!$A:$A,SpcfP!$AE:$AE,$AE27,SpcfP!$U:$U,$U27)=0),0,INDEX(SpcfP!Q:Q,SUMIFS(SpcfP!$A:$A,SpcfP!$AE:$AE,$AE27,SpcfP!$U:$U,$U27)))</f>
        <v>Производственные затраты-14</v>
      </c>
      <c r="U27" s="1">
        <f>IF(OR($AD27=0,SUMIFS(dbP!$A:$A,dbP!$AD:$AD,$AD27)=0),0,INDEX(dbP!U:U,SUMIFS(dbP!$A:$A,dbP!$AD:$AD,$AD27)))</f>
        <v>1</v>
      </c>
      <c r="X27" s="42">
        <f>IF(OR($AD27=0,SUMIFS(dbP!$A:$A,dbP!$AD:$AD,$AD27)=0),0,INDEX(dbP!X:X,SUMIFS(dbP!$A:$A,dbP!$AD:$AD,$AD27)))*
IF(OR($AE27=0,SUMIFS(SpcfP!$A:$A,SpcfP!$AE:$AE,$AE27,SpcfP!$U:$U,$U27)=0),0,INDEX(SpcfP!X:X,SUMIFS(SpcfP!$A:$A,SpcfP!$AE:$AE,$AE27,SpcfP!$U:$U,$U27)))</f>
        <v>42</v>
      </c>
      <c r="AA27" s="44">
        <f>IF(OR($AD27=0,SUMIFS(dbP!$A:$A,dbP!$AD:$AD,$AD27)=0),0,INDEX(dbP!X:X,SUMIFS(dbP!$A:$A,dbP!$AD:$AD,$AD27)))*
IF(OR($AE27=0,SUMIFS(SpcfP!$A:$A,SpcfP!$AE:$AE,$AE27,SpcfP!$U:$U,$U27)=0),0,INDEX(SpcfP!AA:AA,SUMIFS(SpcfP!$A:$A,SpcfP!$AE:$AE,$AE27,SpcfP!$U:$U,$U27)))</f>
        <v>115625.26315789472</v>
      </c>
      <c r="AB27" s="44">
        <f>IF(OR($AD27=0,SUMIFS(dbP!$A:$A,dbP!$AD:$AD,$AD27)=0),0,INDEX(dbP!X:X,SUMIFS(dbP!$A:$A,dbP!$AD:$AD,$AD27)))*
IF(OR($AE27=0,SUMIFS(SpcfP!$A:$A,SpcfP!$AE:$AE,$AE27,SpcfP!$U:$U,$U27)=0),0,INDEX(SpcfP!AB:AB,SUMIFS(SpcfP!$A:$A,SpcfP!$AE:$AE,$AE27,SpcfP!$U:$U,$U27)))</f>
        <v>19270.877192982454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 t="shared" si="0"/>
        <v>1</v>
      </c>
      <c r="AE27" s="31">
        <f>IF(OR(AE26=0,AE26=MAX(Items!$AC:$AC)),1,AE26+1)</f>
        <v>25</v>
      </c>
    </row>
    <row r="28" spans="2:31" x14ac:dyDescent="0.3"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D28" s="24">
        <f>IF(OR($AD28=0,SUMIFS(dbP!$A:$A,dbP!$AD:$AD,$AD28)=0),0,INDEX(dbP!D:D,SUMIFS(dbP!$A:$A,dbP!$AD:$AD,$AD28)))</f>
        <v>45488</v>
      </c>
      <c r="E28" s="1">
        <f>IF(OR($AD28=0,SUMIFS(dbP!$A:$A,dbP!$AD:$AD,$AD28)=0),0,INDEX(dbP!E:E,SUMIFS(dbP!$A:$A,dbP!$AD:$AD,$AD28)))</f>
        <v>0</v>
      </c>
      <c r="F28" s="1">
        <f>IF(OR($AD28=0,SUMIFS(dbP!$A:$A,dbP!$AD:$AD,$AD28)=0),0,INDEX(dbP!F:F,SUMIFS(dbP!$A:$A,dbP!$AD:$AD,$AD28)))</f>
        <v>0</v>
      </c>
      <c r="I28" s="1" t="str">
        <f>IF(OR($AD28=0,SUMIFS(dbP!$A:$A,dbP!$AD:$AD,$AD28)=0),0,INDEX(dbP!I:I,SUMIFS(dbP!$A:$A,dbP!$AD:$AD,$AD28)))</f>
        <v>Продукт-1</v>
      </c>
      <c r="O28" s="44" t="str">
        <f>IF(OR($AE28=0,SUMIFS(SpcfP!$A:$A,SpcfP!$AE:$AE,$AE28,SpcfP!$U:$U,$U28)=0),0,INDEX(SpcfP!O:O,SUMIFS(SpcfP!$A:$A,SpcfP!$AE:$AE,$AE28,SpcfP!$U:$U,$U28)))</f>
        <v>Себестоимость продаж</v>
      </c>
      <c r="P28" s="44" t="str">
        <f>IF(OR($AE28=0,SUMIFS(SpcfP!$A:$A,SpcfP!$AE:$AE,$AE28,SpcfP!$U:$U,$U28)=0),0,INDEX(SpcfP!P:P,SUMIFS(SpcfP!$A:$A,SpcfP!$AE:$AE,$AE28,SpcfP!$U:$U,$U28)))</f>
        <v>Затраты этапа-3 бизнес-процесса</v>
      </c>
      <c r="Q28" s="44" t="str">
        <f>IF(OR($AE28=0,SUMIFS(SpcfP!$A:$A,SpcfP!$AE:$AE,$AE28,SpcfP!$U:$U,$U28)=0),0,INDEX(SpcfP!Q:Q,SUMIFS(SpcfP!$A:$A,SpcfP!$AE:$AE,$AE28,SpcfP!$U:$U,$U28)))</f>
        <v>Производственные затраты-15</v>
      </c>
      <c r="U28" s="1">
        <f>IF(OR($AD28=0,SUMIFS(dbP!$A:$A,dbP!$AD:$AD,$AD28)=0),0,INDEX(dbP!U:U,SUMIFS(dbP!$A:$A,dbP!$AD:$AD,$AD28)))</f>
        <v>1</v>
      </c>
      <c r="X28" s="42">
        <f>IF(OR($AD28=0,SUMIFS(dbP!$A:$A,dbP!$AD:$AD,$AD28)=0),0,INDEX(dbP!X:X,SUMIFS(dbP!$A:$A,dbP!$AD:$AD,$AD28)))*
IF(OR($AE28=0,SUMIFS(SpcfP!$A:$A,SpcfP!$AE:$AE,$AE28,SpcfP!$U:$U,$U28)=0),0,INDEX(SpcfP!X:X,SUMIFS(SpcfP!$A:$A,SpcfP!$AE:$AE,$AE28,SpcfP!$U:$U,$U28)))</f>
        <v>644</v>
      </c>
      <c r="AA28" s="44">
        <f>IF(OR($AD28=0,SUMIFS(dbP!$A:$A,dbP!$AD:$AD,$AD28)=0),0,INDEX(dbP!X:X,SUMIFS(dbP!$A:$A,dbP!$AD:$AD,$AD28)))*
IF(OR($AE28=0,SUMIFS(SpcfP!$A:$A,SpcfP!$AE:$AE,$AE28,SpcfP!$U:$U,$U28)=0),0,INDEX(SpcfP!AA:AA,SUMIFS(SpcfP!$A:$A,SpcfP!$AE:$AE,$AE28,SpcfP!$U:$U,$U28)))</f>
        <v>591178.95900000003</v>
      </c>
      <c r="AB28" s="44">
        <f>IF(OR($AD28=0,SUMIFS(dbP!$A:$A,dbP!$AD:$AD,$AD28)=0),0,INDEX(dbP!X:X,SUMIFS(dbP!$A:$A,dbP!$AD:$AD,$AD28)))*
IF(OR($AE28=0,SUMIFS(SpcfP!$A:$A,SpcfP!$AE:$AE,$AE28,SpcfP!$U:$U,$U28)=0),0,INDEX(SpcfP!AB:AB,SUMIFS(SpcfP!$A:$A,SpcfP!$AE:$AE,$AE28,SpcfP!$U:$U,$U28)))</f>
        <v>98529.82650000001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 t="shared" si="0"/>
        <v>1</v>
      </c>
      <c r="AE28" s="31">
        <f>IF(OR(AE27=0,AE27=MAX(Items!$AC:$AC)),1,AE27+1)</f>
        <v>26</v>
      </c>
    </row>
    <row r="29" spans="2:31" x14ac:dyDescent="0.3"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D29" s="24">
        <f>IF(OR($AD29=0,SUMIFS(dbP!$A:$A,dbP!$AD:$AD,$AD29)=0),0,INDEX(dbP!D:D,SUMIFS(dbP!$A:$A,dbP!$AD:$AD,$AD29)))</f>
        <v>45488</v>
      </c>
      <c r="E29" s="1">
        <f>IF(OR($AD29=0,SUMIFS(dbP!$A:$A,dbP!$AD:$AD,$AD29)=0),0,INDEX(dbP!E:E,SUMIFS(dbP!$A:$A,dbP!$AD:$AD,$AD29)))</f>
        <v>0</v>
      </c>
      <c r="F29" s="1">
        <f>IF(OR($AD29=0,SUMIFS(dbP!$A:$A,dbP!$AD:$AD,$AD29)=0),0,INDEX(dbP!F:F,SUMIFS(dbP!$A:$A,dbP!$AD:$AD,$AD29)))</f>
        <v>0</v>
      </c>
      <c r="I29" s="1" t="str">
        <f>IF(OR($AD29=0,SUMIFS(dbP!$A:$A,dbP!$AD:$AD,$AD29)=0),0,INDEX(dbP!I:I,SUMIFS(dbP!$A:$A,dbP!$AD:$AD,$AD29)))</f>
        <v>Продукт-1</v>
      </c>
      <c r="O29" s="44" t="str">
        <f>IF(OR($AE29=0,SUMIFS(SpcfP!$A:$A,SpcfP!$AE:$AE,$AE29,SpcfP!$U:$U,$U29)=0),0,INDEX(SpcfP!O:O,SUMIFS(SpcfP!$A:$A,SpcfP!$AE:$AE,$AE29,SpcfP!$U:$U,$U29)))</f>
        <v>Себестоимость продаж</v>
      </c>
      <c r="P29" s="44" t="str">
        <f>IF(OR($AE29=0,SUMIFS(SpcfP!$A:$A,SpcfP!$AE:$AE,$AE29,SpcfP!$U:$U,$U29)=0),0,INDEX(SpcfP!P:P,SUMIFS(SpcfP!$A:$A,SpcfP!$AE:$AE,$AE29,SpcfP!$U:$U,$U29)))</f>
        <v>Затраты этапа-3 бизнес-процесса</v>
      </c>
      <c r="Q29" s="44" t="str">
        <f>IF(OR($AE29=0,SUMIFS(SpcfP!$A:$A,SpcfP!$AE:$AE,$AE29,SpcfP!$U:$U,$U29)=0),0,INDEX(SpcfP!Q:Q,SUMIFS(SpcfP!$A:$A,SpcfP!$AE:$AE,$AE29,SpcfP!$U:$U,$U29)))</f>
        <v>Производственные затраты-16</v>
      </c>
      <c r="U29" s="1">
        <f>IF(OR($AD29=0,SUMIFS(dbP!$A:$A,dbP!$AD:$AD,$AD29)=0),0,INDEX(dbP!U:U,SUMIFS(dbP!$A:$A,dbP!$AD:$AD,$AD29)))</f>
        <v>1</v>
      </c>
      <c r="X29" s="42">
        <f>IF(OR($AD29=0,SUMIFS(dbP!$A:$A,dbP!$AD:$AD,$AD29)=0),0,INDEX(dbP!X:X,SUMIFS(dbP!$A:$A,dbP!$AD:$AD,$AD29)))*
IF(OR($AE29=0,SUMIFS(SpcfP!$A:$A,SpcfP!$AE:$AE,$AE29,SpcfP!$U:$U,$U29)=0),0,INDEX(SpcfP!X:X,SUMIFS(SpcfP!$A:$A,SpcfP!$AE:$AE,$AE29,SpcfP!$U:$U,$U29)))</f>
        <v>49</v>
      </c>
      <c r="AA29" s="44">
        <f>IF(OR($AD29=0,SUMIFS(dbP!$A:$A,dbP!$AD:$AD,$AD29)=0),0,INDEX(dbP!X:X,SUMIFS(dbP!$A:$A,dbP!$AD:$AD,$AD29)))*
IF(OR($AE29=0,SUMIFS(SpcfP!$A:$A,SpcfP!$AE:$AE,$AE29,SpcfP!$U:$U,$U29)=0),0,INDEX(SpcfP!AA:AA,SUMIFS(SpcfP!$A:$A,SpcfP!$AE:$AE,$AE29,SpcfP!$U:$U,$U29)))</f>
        <v>62045.441379310352</v>
      </c>
      <c r="AB29" s="44">
        <f>IF(OR($AD29=0,SUMIFS(dbP!$A:$A,dbP!$AD:$AD,$AD29)=0),0,INDEX(dbP!X:X,SUMIFS(dbP!$A:$A,dbP!$AD:$AD,$AD29)))*
IF(OR($AE29=0,SUMIFS(SpcfP!$A:$A,SpcfP!$AE:$AE,$AE29,SpcfP!$U:$U,$U29)=0),0,INDEX(SpcfP!AB:AB,SUMIFS(SpcfP!$A:$A,SpcfP!$AE:$AE,$AE29,SpcfP!$U:$U,$U29)))</f>
        <v>10340.906896551725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 t="shared" si="0"/>
        <v>1</v>
      </c>
      <c r="AE29" s="31">
        <f>IF(OR(AE28=0,AE28=MAX(Items!$AC:$AC)),1,AE28+1)</f>
        <v>27</v>
      </c>
    </row>
    <row r="30" spans="2:31" x14ac:dyDescent="0.3"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D30" s="24">
        <f>IF(OR($AD30=0,SUMIFS(dbP!$A:$A,dbP!$AD:$AD,$AD30)=0),0,INDEX(dbP!D:D,SUMIFS(dbP!$A:$A,dbP!$AD:$AD,$AD30)))</f>
        <v>45488</v>
      </c>
      <c r="E30" s="1">
        <f>IF(OR($AD30=0,SUMIFS(dbP!$A:$A,dbP!$AD:$AD,$AD30)=0),0,INDEX(dbP!E:E,SUMIFS(dbP!$A:$A,dbP!$AD:$AD,$AD30)))</f>
        <v>0</v>
      </c>
      <c r="F30" s="1">
        <f>IF(OR($AD30=0,SUMIFS(dbP!$A:$A,dbP!$AD:$AD,$AD30)=0),0,INDEX(dbP!F:F,SUMIFS(dbP!$A:$A,dbP!$AD:$AD,$AD30)))</f>
        <v>0</v>
      </c>
      <c r="I30" s="1" t="str">
        <f>IF(OR($AD30=0,SUMIFS(dbP!$A:$A,dbP!$AD:$AD,$AD30)=0),0,INDEX(dbP!I:I,SUMIFS(dbP!$A:$A,dbP!$AD:$AD,$AD30)))</f>
        <v>Продукт-1</v>
      </c>
      <c r="O30" s="44" t="str">
        <f>IF(OR($AE30=0,SUMIFS(SpcfP!$A:$A,SpcfP!$AE:$AE,$AE30,SpcfP!$U:$U,$U30)=0),0,INDEX(SpcfP!O:O,SUMIFS(SpcfP!$A:$A,SpcfP!$AE:$AE,$AE30,SpcfP!$U:$U,$U30)))</f>
        <v>Себестоимость продаж</v>
      </c>
      <c r="P30" s="44" t="str">
        <f>IF(OR($AE30=0,SUMIFS(SpcfP!$A:$A,SpcfP!$AE:$AE,$AE30,SpcfP!$U:$U,$U30)=0),0,INDEX(SpcfP!P:P,SUMIFS(SpcfP!$A:$A,SpcfP!$AE:$AE,$AE30,SpcfP!$U:$U,$U30)))</f>
        <v>Затраты этапа-3 бизнес-процесса</v>
      </c>
      <c r="Q30" s="44" t="str">
        <f>IF(OR($AE30=0,SUMIFS(SpcfP!$A:$A,SpcfP!$AE:$AE,$AE30,SpcfP!$U:$U,$U30)=0),0,INDEX(SpcfP!Q:Q,SUMIFS(SpcfP!$A:$A,SpcfP!$AE:$AE,$AE30,SpcfP!$U:$U,$U30)))</f>
        <v>Производственные затраты-17</v>
      </c>
      <c r="U30" s="1">
        <f>IF(OR($AD30=0,SUMIFS(dbP!$A:$A,dbP!$AD:$AD,$AD30)=0),0,INDEX(dbP!U:U,SUMIFS(dbP!$A:$A,dbP!$AD:$AD,$AD30)))</f>
        <v>1</v>
      </c>
      <c r="X30" s="42">
        <f>IF(OR($AD30=0,SUMIFS(dbP!$A:$A,dbP!$AD:$AD,$AD30)=0),0,INDEX(dbP!X:X,SUMIFS(dbP!$A:$A,dbP!$AD:$AD,$AD30)))*
IF(OR($AE30=0,SUMIFS(SpcfP!$A:$A,SpcfP!$AE:$AE,$AE30,SpcfP!$U:$U,$U30)=0),0,INDEX(SpcfP!X:X,SUMIFS(SpcfP!$A:$A,SpcfP!$AE:$AE,$AE30,SpcfP!$U:$U,$U30)))</f>
        <v>42</v>
      </c>
      <c r="AA30" s="44">
        <f>IF(OR($AD30=0,SUMIFS(dbP!$A:$A,dbP!$AD:$AD,$AD30)=0),0,INDEX(dbP!X:X,SUMIFS(dbP!$A:$A,dbP!$AD:$AD,$AD30)))*
IF(OR($AE30=0,SUMIFS(SpcfP!$A:$A,SpcfP!$AE:$AE,$AE30,SpcfP!$U:$U,$U30)=0),0,INDEX(SpcfP!AA:AA,SUMIFS(SpcfP!$A:$A,SpcfP!$AE:$AE,$AE30,SpcfP!$U:$U,$U30)))</f>
        <v>147768.43846153846</v>
      </c>
      <c r="AB30" s="44">
        <f>IF(OR($AD30=0,SUMIFS(dbP!$A:$A,dbP!$AD:$AD,$AD30)=0),0,INDEX(dbP!X:X,SUMIFS(dbP!$A:$A,dbP!$AD:$AD,$AD30)))*
IF(OR($AE30=0,SUMIFS(SpcfP!$A:$A,SpcfP!$AE:$AE,$AE30,SpcfP!$U:$U,$U30)=0),0,INDEX(SpcfP!AB:AB,SUMIFS(SpcfP!$A:$A,SpcfP!$AE:$AE,$AE30,SpcfP!$U:$U,$U30)))</f>
        <v>24628.073076923079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 t="shared" si="0"/>
        <v>1</v>
      </c>
      <c r="AE30" s="31">
        <f>IF(OR(AE29=0,AE29=MAX(Items!$AC:$AC)),1,AE29+1)</f>
        <v>28</v>
      </c>
    </row>
    <row r="31" spans="2:31" x14ac:dyDescent="0.3"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D31" s="24">
        <f>IF(OR($AD31=0,SUMIFS(dbP!$A:$A,dbP!$AD:$AD,$AD31)=0),0,INDEX(dbP!D:D,SUMIFS(dbP!$A:$A,dbP!$AD:$AD,$AD31)))</f>
        <v>45488</v>
      </c>
      <c r="E31" s="1">
        <f>IF(OR($AD31=0,SUMIFS(dbP!$A:$A,dbP!$AD:$AD,$AD31)=0),0,INDEX(dbP!E:E,SUMIFS(dbP!$A:$A,dbP!$AD:$AD,$AD31)))</f>
        <v>0</v>
      </c>
      <c r="F31" s="1">
        <f>IF(OR($AD31=0,SUMIFS(dbP!$A:$A,dbP!$AD:$AD,$AD31)=0),0,INDEX(dbP!F:F,SUMIFS(dbP!$A:$A,dbP!$AD:$AD,$AD31)))</f>
        <v>0</v>
      </c>
      <c r="I31" s="1" t="str">
        <f>IF(OR($AD31=0,SUMIFS(dbP!$A:$A,dbP!$AD:$AD,$AD31)=0),0,INDEX(dbP!I:I,SUMIFS(dbP!$A:$A,dbP!$AD:$AD,$AD31)))</f>
        <v>Продукт-1</v>
      </c>
      <c r="O31" s="44" t="str">
        <f>IF(OR($AE31=0,SUMIFS(SpcfP!$A:$A,SpcfP!$AE:$AE,$AE31,SpcfP!$U:$U,$U31)=0),0,INDEX(SpcfP!O:O,SUMIFS(SpcfP!$A:$A,SpcfP!$AE:$AE,$AE31,SpcfP!$U:$U,$U31)))</f>
        <v>Себестоимость продаж</v>
      </c>
      <c r="P31" s="44" t="str">
        <f>IF(OR($AE31=0,SUMIFS(SpcfP!$A:$A,SpcfP!$AE:$AE,$AE31,SpcfP!$U:$U,$U31)=0),0,INDEX(SpcfP!P:P,SUMIFS(SpcfP!$A:$A,SpcfP!$AE:$AE,$AE31,SpcfP!$U:$U,$U31)))</f>
        <v>Затраты этапа-3 бизнес-процесса</v>
      </c>
      <c r="Q31" s="44" t="str">
        <f>IF(OR($AE31=0,SUMIFS(SpcfP!$A:$A,SpcfP!$AE:$AE,$AE31,SpcfP!$U:$U,$U31)=0),0,INDEX(SpcfP!Q:Q,SUMIFS(SpcfP!$A:$A,SpcfP!$AE:$AE,$AE31,SpcfP!$U:$U,$U31)))</f>
        <v>Производственные затраты-18</v>
      </c>
      <c r="U31" s="1">
        <f>IF(OR($AD31=0,SUMIFS(dbP!$A:$A,dbP!$AD:$AD,$AD31)=0),0,INDEX(dbP!U:U,SUMIFS(dbP!$A:$A,dbP!$AD:$AD,$AD31)))</f>
        <v>1</v>
      </c>
      <c r="X31" s="42">
        <f>IF(OR($AD31=0,SUMIFS(dbP!$A:$A,dbP!$AD:$AD,$AD31)=0),0,INDEX(dbP!X:X,SUMIFS(dbP!$A:$A,dbP!$AD:$AD,$AD31)))*
IF(OR($AE31=0,SUMIFS(SpcfP!$A:$A,SpcfP!$AE:$AE,$AE31,SpcfP!$U:$U,$U31)=0),0,INDEX(SpcfP!X:X,SUMIFS(SpcfP!$A:$A,SpcfP!$AE:$AE,$AE31,SpcfP!$U:$U,$U31)))</f>
        <v>21</v>
      </c>
      <c r="AA31" s="44">
        <f>IF(OR($AD31=0,SUMIFS(dbP!$A:$A,dbP!$AD:$AD,$AD31)=0),0,INDEX(dbP!X:X,SUMIFS(dbP!$A:$A,dbP!$AD:$AD,$AD31)))*
IF(OR($AE31=0,SUMIFS(SpcfP!$A:$A,SpcfP!$AE:$AE,$AE31,SpcfP!$U:$U,$U31)=0),0,INDEX(SpcfP!AA:AA,SUMIFS(SpcfP!$A:$A,SpcfP!$AE:$AE,$AE31,SpcfP!$U:$U,$U31)))</f>
        <v>74573.350352941183</v>
      </c>
      <c r="AB31" s="44">
        <f>IF(OR($AD31=0,SUMIFS(dbP!$A:$A,dbP!$AD:$AD,$AD31)=0),0,INDEX(dbP!X:X,SUMIFS(dbP!$A:$A,dbP!$AD:$AD,$AD31)))*
IF(OR($AE31=0,SUMIFS(SpcfP!$A:$A,SpcfP!$AE:$AE,$AE31,SpcfP!$U:$U,$U31)=0),0,INDEX(SpcfP!AB:AB,SUMIFS(SpcfP!$A:$A,SpcfP!$AE:$AE,$AE31,SpcfP!$U:$U,$U31)))</f>
        <v>12428.891725490199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 t="shared" si="0"/>
        <v>1</v>
      </c>
      <c r="AE31" s="31">
        <f>IF(OR(AE30=0,AE30=MAX(Items!$AC:$AC)),1,AE30+1)</f>
        <v>29</v>
      </c>
    </row>
    <row r="32" spans="2:31" x14ac:dyDescent="0.3"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D32" s="24">
        <f>IF(OR($AD32=0,SUMIFS(dbP!$A:$A,dbP!$AD:$AD,$AD32)=0),0,INDEX(dbP!D:D,SUMIFS(dbP!$A:$A,dbP!$AD:$AD,$AD32)))</f>
        <v>45488</v>
      </c>
      <c r="E32" s="1">
        <f>IF(OR($AD32=0,SUMIFS(dbP!$A:$A,dbP!$AD:$AD,$AD32)=0),0,INDEX(dbP!E:E,SUMIFS(dbP!$A:$A,dbP!$AD:$AD,$AD32)))</f>
        <v>0</v>
      </c>
      <c r="F32" s="1">
        <f>IF(OR($AD32=0,SUMIFS(dbP!$A:$A,dbP!$AD:$AD,$AD32)=0),0,INDEX(dbP!F:F,SUMIFS(dbP!$A:$A,dbP!$AD:$AD,$AD32)))</f>
        <v>0</v>
      </c>
      <c r="I32" s="1" t="str">
        <f>IF(OR($AD32=0,SUMIFS(dbP!$A:$A,dbP!$AD:$AD,$AD32)=0),0,INDEX(dbP!I:I,SUMIFS(dbP!$A:$A,dbP!$AD:$AD,$AD32)))</f>
        <v>Продукт-1</v>
      </c>
      <c r="O32" s="44" t="str">
        <f>IF(OR($AE32=0,SUMIFS(SpcfP!$A:$A,SpcfP!$AE:$AE,$AE32,SpcfP!$U:$U,$U32)=0),0,INDEX(SpcfP!O:O,SUMIFS(SpcfP!$A:$A,SpcfP!$AE:$AE,$AE32,SpcfP!$U:$U,$U32)))</f>
        <v>Себестоимость продаж</v>
      </c>
      <c r="P32" s="44" t="str">
        <f>IF(OR($AE32=0,SUMIFS(SpcfP!$A:$A,SpcfP!$AE:$AE,$AE32,SpcfP!$U:$U,$U32)=0),0,INDEX(SpcfP!P:P,SUMIFS(SpcfP!$A:$A,SpcfP!$AE:$AE,$AE32,SpcfP!$U:$U,$U32)))</f>
        <v>Затраты этапа-3 бизнес-процесса</v>
      </c>
      <c r="Q32" s="44" t="str">
        <f>IF(OR($AE32=0,SUMIFS(SpcfP!$A:$A,SpcfP!$AE:$AE,$AE32,SpcfP!$U:$U,$U32)=0),0,INDEX(SpcfP!Q:Q,SUMIFS(SpcfP!$A:$A,SpcfP!$AE:$AE,$AE32,SpcfP!$U:$U,$U32)))</f>
        <v>Производственные затраты-19</v>
      </c>
      <c r="U32" s="1">
        <f>IF(OR($AD32=0,SUMIFS(dbP!$A:$A,dbP!$AD:$AD,$AD32)=0),0,INDEX(dbP!U:U,SUMIFS(dbP!$A:$A,dbP!$AD:$AD,$AD32)))</f>
        <v>1</v>
      </c>
      <c r="X32" s="42">
        <f>IF(OR($AD32=0,SUMIFS(dbP!$A:$A,dbP!$AD:$AD,$AD32)=0),0,INDEX(dbP!X:X,SUMIFS(dbP!$A:$A,dbP!$AD:$AD,$AD32)))*
IF(OR($AE32=0,SUMIFS(SpcfP!$A:$A,SpcfP!$AE:$AE,$AE32,SpcfP!$U:$U,$U32)=0),0,INDEX(SpcfP!X:X,SUMIFS(SpcfP!$A:$A,SpcfP!$AE:$AE,$AE32,SpcfP!$U:$U,$U32)))</f>
        <v>7</v>
      </c>
      <c r="AA32" s="44">
        <f>IF(OR($AD32=0,SUMIFS(dbP!$A:$A,dbP!$AD:$AD,$AD32)=0),0,INDEX(dbP!X:X,SUMIFS(dbP!$A:$A,dbP!$AD:$AD,$AD32)))*
IF(OR($AE32=0,SUMIFS(SpcfP!$A:$A,SpcfP!$AE:$AE,$AE32,SpcfP!$U:$U,$U32)=0),0,INDEX(SpcfP!AA:AA,SUMIFS(SpcfP!$A:$A,SpcfP!$AE:$AE,$AE32,SpcfP!$U:$U,$U32)))</f>
        <v>7613.1778257134329</v>
      </c>
      <c r="AB32" s="44">
        <f>IF(OR($AD32=0,SUMIFS(dbP!$A:$A,dbP!$AD:$AD,$AD32)=0),0,INDEX(dbP!X:X,SUMIFS(dbP!$A:$A,dbP!$AD:$AD,$AD32)))*
IF(OR($AE32=0,SUMIFS(SpcfP!$A:$A,SpcfP!$AE:$AE,$AE32,SpcfP!$U:$U,$U32)=0),0,INDEX(SpcfP!AB:AB,SUMIFS(SpcfP!$A:$A,SpcfP!$AE:$AE,$AE32,SpcfP!$U:$U,$U32)))</f>
        <v>1268.8629709522386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 t="shared" si="0"/>
        <v>1</v>
      </c>
      <c r="AE32" s="31">
        <f>IF(OR(AE31=0,AE31=MAX(Items!$AC:$AC)),1,AE31+1)</f>
        <v>30</v>
      </c>
    </row>
    <row r="33" spans="2:31" x14ac:dyDescent="0.3"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D33" s="24">
        <f>IF(OR($AD33=0,SUMIFS(dbP!$A:$A,dbP!$AD:$AD,$AD33)=0),0,INDEX(dbP!D:D,SUMIFS(dbP!$A:$A,dbP!$AD:$AD,$AD33)))</f>
        <v>45488</v>
      </c>
      <c r="E33" s="1">
        <f>IF(OR($AD33=0,SUMIFS(dbP!$A:$A,dbP!$AD:$AD,$AD33)=0),0,INDEX(dbP!E:E,SUMIFS(dbP!$A:$A,dbP!$AD:$AD,$AD33)))</f>
        <v>0</v>
      </c>
      <c r="F33" s="1">
        <f>IF(OR($AD33=0,SUMIFS(dbP!$A:$A,dbP!$AD:$AD,$AD33)=0),0,INDEX(dbP!F:F,SUMIFS(dbP!$A:$A,dbP!$AD:$AD,$AD33)))</f>
        <v>0</v>
      </c>
      <c r="I33" s="1" t="str">
        <f>IF(OR($AD33=0,SUMIFS(dbP!$A:$A,dbP!$AD:$AD,$AD33)=0),0,INDEX(dbP!I:I,SUMIFS(dbP!$A:$A,dbP!$AD:$AD,$AD33)))</f>
        <v>Продукт-1</v>
      </c>
      <c r="O33" s="44" t="str">
        <f>IF(OR($AE33=0,SUMIFS(SpcfP!$A:$A,SpcfP!$AE:$AE,$AE33,SpcfP!$U:$U,$U33)=0),0,INDEX(SpcfP!O:O,SUMIFS(SpcfP!$A:$A,SpcfP!$AE:$AE,$AE33,SpcfP!$U:$U,$U33)))</f>
        <v>Себестоимость продаж</v>
      </c>
      <c r="P33" s="44" t="str">
        <f>IF(OR($AE33=0,SUMIFS(SpcfP!$A:$A,SpcfP!$AE:$AE,$AE33,SpcfP!$U:$U,$U33)=0),0,INDEX(SpcfP!P:P,SUMIFS(SpcfP!$A:$A,SpcfP!$AE:$AE,$AE33,SpcfP!$U:$U,$U33)))</f>
        <v>Затраты этапа-3 бизнес-процесса</v>
      </c>
      <c r="Q33" s="44" t="str">
        <f>IF(OR($AE33=0,SUMIFS(SpcfP!$A:$A,SpcfP!$AE:$AE,$AE33,SpcfP!$U:$U,$U33)=0),0,INDEX(SpcfP!Q:Q,SUMIFS(SpcfP!$A:$A,SpcfP!$AE:$AE,$AE33,SpcfP!$U:$U,$U33)))</f>
        <v>Производственные затраты-20</v>
      </c>
      <c r="U33" s="1">
        <f>IF(OR($AD33=0,SUMIFS(dbP!$A:$A,dbP!$AD:$AD,$AD33)=0),0,INDEX(dbP!U:U,SUMIFS(dbP!$A:$A,dbP!$AD:$AD,$AD33)))</f>
        <v>1</v>
      </c>
      <c r="X33" s="42">
        <f>IF(OR($AD33=0,SUMIFS(dbP!$A:$A,dbP!$AD:$AD,$AD33)=0),0,INDEX(dbP!X:X,SUMIFS(dbP!$A:$A,dbP!$AD:$AD,$AD33)))*
IF(OR($AE33=0,SUMIFS(SpcfP!$A:$A,SpcfP!$AE:$AE,$AE33,SpcfP!$U:$U,$U33)=0),0,INDEX(SpcfP!X:X,SUMIFS(SpcfP!$A:$A,SpcfP!$AE:$AE,$AE33,SpcfP!$U:$U,$U33)))</f>
        <v>35</v>
      </c>
      <c r="AA33" s="44">
        <f>IF(OR($AD33=0,SUMIFS(dbP!$A:$A,dbP!$AD:$AD,$AD33)=0),0,INDEX(dbP!X:X,SUMIFS(dbP!$A:$A,dbP!$AD:$AD,$AD33)))*
IF(OR($AE33=0,SUMIFS(SpcfP!$A:$A,SpcfP!$AE:$AE,$AE33,SpcfP!$U:$U,$U33)=0),0,INDEX(SpcfP!AA:AA,SUMIFS(SpcfP!$A:$A,SpcfP!$AE:$AE,$AE33,SpcfP!$U:$U,$U33)))</f>
        <v>49880.160986124392</v>
      </c>
      <c r="AB33" s="44">
        <f>IF(OR($AD33=0,SUMIFS(dbP!$A:$A,dbP!$AD:$AD,$AD33)=0),0,INDEX(dbP!X:X,SUMIFS(dbP!$A:$A,dbP!$AD:$AD,$AD33)))*
IF(OR($AE33=0,SUMIFS(SpcfP!$A:$A,SpcfP!$AE:$AE,$AE33,SpcfP!$U:$U,$U33)=0),0,INDEX(SpcfP!AB:AB,SUMIFS(SpcfP!$A:$A,SpcfP!$AE:$AE,$AE33,SpcfP!$U:$U,$U33)))</f>
        <v>8313.360164354066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 t="shared" si="0"/>
        <v>1</v>
      </c>
      <c r="AE33" s="31">
        <f>IF(OR(AE32=0,AE32=MAX(Items!$AC:$AC)),1,AE32+1)</f>
        <v>31</v>
      </c>
    </row>
    <row r="34" spans="2:31" x14ac:dyDescent="0.3"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D34" s="24">
        <f>IF(OR($AD34=0,SUMIFS(dbP!$A:$A,dbP!$AD:$AD,$AD34)=0),0,INDEX(dbP!D:D,SUMIFS(dbP!$A:$A,dbP!$AD:$AD,$AD34)))</f>
        <v>45488</v>
      </c>
      <c r="E34" s="1">
        <f>IF(OR($AD34=0,SUMIFS(dbP!$A:$A,dbP!$AD:$AD,$AD34)=0),0,INDEX(dbP!E:E,SUMIFS(dbP!$A:$A,dbP!$AD:$AD,$AD34)))</f>
        <v>0</v>
      </c>
      <c r="F34" s="1">
        <f>IF(OR($AD34=0,SUMIFS(dbP!$A:$A,dbP!$AD:$AD,$AD34)=0),0,INDEX(dbP!F:F,SUMIFS(dbP!$A:$A,dbP!$AD:$AD,$AD34)))</f>
        <v>0</v>
      </c>
      <c r="I34" s="1" t="str">
        <f>IF(OR($AD34=0,SUMIFS(dbP!$A:$A,dbP!$AD:$AD,$AD34)=0),0,INDEX(dbP!I:I,SUMIFS(dbP!$A:$A,dbP!$AD:$AD,$AD34)))</f>
        <v>Продукт-1</v>
      </c>
      <c r="O34" s="44" t="str">
        <f>IF(OR($AE34=0,SUMIFS(SpcfP!$A:$A,SpcfP!$AE:$AE,$AE34,SpcfP!$U:$U,$U34)=0),0,INDEX(SpcfP!O:O,SUMIFS(SpcfP!$A:$A,SpcfP!$AE:$AE,$AE34,SpcfP!$U:$U,$U34)))</f>
        <v>Себестоимость продаж</v>
      </c>
      <c r="P34" s="44" t="str">
        <f>IF(OR($AE34=0,SUMIFS(SpcfP!$A:$A,SpcfP!$AE:$AE,$AE34,SpcfP!$U:$U,$U34)=0),0,INDEX(SpcfP!P:P,SUMIFS(SpcfP!$A:$A,SpcfP!$AE:$AE,$AE34,SpcfP!$U:$U,$U34)))</f>
        <v>Затраты этапа-3 бизнес-процесса</v>
      </c>
      <c r="Q34" s="44" t="str">
        <f>IF(OR($AE34=0,SUMIFS(SpcfP!$A:$A,SpcfP!$AE:$AE,$AE34,SpcfP!$U:$U,$U34)=0),0,INDEX(SpcfP!Q:Q,SUMIFS(SpcfP!$A:$A,SpcfP!$AE:$AE,$AE34,SpcfP!$U:$U,$U34)))</f>
        <v>Производственные затраты-21</v>
      </c>
      <c r="U34" s="1">
        <f>IF(OR($AD34=0,SUMIFS(dbP!$A:$A,dbP!$AD:$AD,$AD34)=0),0,INDEX(dbP!U:U,SUMIFS(dbP!$A:$A,dbP!$AD:$AD,$AD34)))</f>
        <v>1</v>
      </c>
      <c r="X34" s="42">
        <f>IF(OR($AD34=0,SUMIFS(dbP!$A:$A,dbP!$AD:$AD,$AD34)=0),0,INDEX(dbP!X:X,SUMIFS(dbP!$A:$A,dbP!$AD:$AD,$AD34)))*
IF(OR($AE34=0,SUMIFS(SpcfP!$A:$A,SpcfP!$AE:$AE,$AE34,SpcfP!$U:$U,$U34)=0),0,INDEX(SpcfP!X:X,SUMIFS(SpcfP!$A:$A,SpcfP!$AE:$AE,$AE34,SpcfP!$U:$U,$U34)))</f>
        <v>21</v>
      </c>
      <c r="AA34" s="44">
        <f>IF(OR($AD34=0,SUMIFS(dbP!$A:$A,dbP!$AD:$AD,$AD34)=0),0,INDEX(dbP!X:X,SUMIFS(dbP!$A:$A,dbP!$AD:$AD,$AD34)))*
IF(OR($AE34=0,SUMIFS(SpcfP!$A:$A,SpcfP!$AE:$AE,$AE34,SpcfP!$U:$U,$U34)=0),0,INDEX(SpcfP!AA:AA,SUMIFS(SpcfP!$A:$A,SpcfP!$AE:$AE,$AE34,SpcfP!$U:$U,$U34)))</f>
        <v>84716.400284150935</v>
      </c>
      <c r="AB34" s="44">
        <f>IF(OR($AD34=0,SUMIFS(dbP!$A:$A,dbP!$AD:$AD,$AD34)=0),0,INDEX(dbP!X:X,SUMIFS(dbP!$A:$A,dbP!$AD:$AD,$AD34)))*
IF(OR($AE34=0,SUMIFS(SpcfP!$A:$A,SpcfP!$AE:$AE,$AE34,SpcfP!$U:$U,$U34)=0),0,INDEX(SpcfP!AB:AB,SUMIFS(SpcfP!$A:$A,SpcfP!$AE:$AE,$AE34,SpcfP!$U:$U,$U34)))</f>
        <v>14119.400047358493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 t="shared" si="0"/>
        <v>1</v>
      </c>
      <c r="AE34" s="31">
        <f>IF(OR(AE33=0,AE33=MAX(Items!$AC:$AC)),1,AE33+1)</f>
        <v>32</v>
      </c>
    </row>
    <row r="35" spans="2:31" x14ac:dyDescent="0.3"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D35" s="24">
        <f>IF(OR($AD35=0,SUMIFS(dbP!$A:$A,dbP!$AD:$AD,$AD35)=0),0,INDEX(dbP!D:D,SUMIFS(dbP!$A:$A,dbP!$AD:$AD,$AD35)))</f>
        <v>45488</v>
      </c>
      <c r="E35" s="1">
        <f>IF(OR($AD35=0,SUMIFS(dbP!$A:$A,dbP!$AD:$AD,$AD35)=0),0,INDEX(dbP!E:E,SUMIFS(dbP!$A:$A,dbP!$AD:$AD,$AD35)))</f>
        <v>0</v>
      </c>
      <c r="F35" s="1">
        <f>IF(OR($AD35=0,SUMIFS(dbP!$A:$A,dbP!$AD:$AD,$AD35)=0),0,INDEX(dbP!F:F,SUMIFS(dbP!$A:$A,dbP!$AD:$AD,$AD35)))</f>
        <v>0</v>
      </c>
      <c r="I35" s="1" t="str">
        <f>IF(OR($AD35=0,SUMIFS(dbP!$A:$A,dbP!$AD:$AD,$AD35)=0),0,INDEX(dbP!I:I,SUMIFS(dbP!$A:$A,dbP!$AD:$AD,$AD35)))</f>
        <v>Продукт-1</v>
      </c>
      <c r="O35" s="44" t="str">
        <f>IF(OR($AE35=0,SUMIFS(SpcfP!$A:$A,SpcfP!$AE:$AE,$AE35,SpcfP!$U:$U,$U35)=0),0,INDEX(SpcfP!O:O,SUMIFS(SpcfP!$A:$A,SpcfP!$AE:$AE,$AE35,SpcfP!$U:$U,$U35)))</f>
        <v>Себестоимость продаж</v>
      </c>
      <c r="P35" s="44" t="str">
        <f>IF(OR($AE35=0,SUMIFS(SpcfP!$A:$A,SpcfP!$AE:$AE,$AE35,SpcfP!$U:$U,$U35)=0),0,INDEX(SpcfP!P:P,SUMIFS(SpcfP!$A:$A,SpcfP!$AE:$AE,$AE35,SpcfP!$U:$U,$U35)))</f>
        <v>Затраты этапа-3 бизнес-процесса</v>
      </c>
      <c r="Q35" s="44" t="str">
        <f>IF(OR($AE35=0,SUMIFS(SpcfP!$A:$A,SpcfP!$AE:$AE,$AE35,SpcfP!$U:$U,$U35)=0),0,INDEX(SpcfP!Q:Q,SUMIFS(SpcfP!$A:$A,SpcfP!$AE:$AE,$AE35,SpcfP!$U:$U,$U35)))</f>
        <v>Производственные затраты-22</v>
      </c>
      <c r="U35" s="1">
        <f>IF(OR($AD35=0,SUMIFS(dbP!$A:$A,dbP!$AD:$AD,$AD35)=0),0,INDEX(dbP!U:U,SUMIFS(dbP!$A:$A,dbP!$AD:$AD,$AD35)))</f>
        <v>1</v>
      </c>
      <c r="X35" s="42">
        <f>IF(OR($AD35=0,SUMIFS(dbP!$A:$A,dbP!$AD:$AD,$AD35)=0),0,INDEX(dbP!X:X,SUMIFS(dbP!$A:$A,dbP!$AD:$AD,$AD35)))*
IF(OR($AE35=0,SUMIFS(SpcfP!$A:$A,SpcfP!$AE:$AE,$AE35,SpcfP!$U:$U,$U35)=0),0,INDEX(SpcfP!X:X,SUMIFS(SpcfP!$A:$A,SpcfP!$AE:$AE,$AE35,SpcfP!$U:$U,$U35)))</f>
        <v>7</v>
      </c>
      <c r="AA35" s="44">
        <f>IF(OR($AD35=0,SUMIFS(dbP!$A:$A,dbP!$AD:$AD,$AD35)=0),0,INDEX(dbP!X:X,SUMIFS(dbP!$A:$A,dbP!$AD:$AD,$AD35)))*
IF(OR($AE35=0,SUMIFS(SpcfP!$A:$A,SpcfP!$AE:$AE,$AE35,SpcfP!$U:$U,$U35)=0),0,INDEX(SpcfP!AA:AA,SUMIFS(SpcfP!$A:$A,SpcfP!$AE:$AE,$AE35,SpcfP!$U:$U,$U35)))</f>
        <v>37476.576664728207</v>
      </c>
      <c r="AB35" s="44">
        <f>IF(OR($AD35=0,SUMIFS(dbP!$A:$A,dbP!$AD:$AD,$AD35)=0),0,INDEX(dbP!X:X,SUMIFS(dbP!$A:$A,dbP!$AD:$AD,$AD35)))*
IF(OR($AE35=0,SUMIFS(SpcfP!$A:$A,SpcfP!$AE:$AE,$AE35,SpcfP!$U:$U,$U35)=0),0,INDEX(SpcfP!AB:AB,SUMIFS(SpcfP!$A:$A,SpcfP!$AE:$AE,$AE35,SpcfP!$U:$U,$U35)))</f>
        <v>6246.0961107880348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 t="shared" si="0"/>
        <v>1</v>
      </c>
      <c r="AE35" s="31">
        <f>IF(OR(AE34=0,AE34=MAX(Items!$AC:$AC)),1,AE34+1)</f>
        <v>33</v>
      </c>
    </row>
    <row r="36" spans="2:31" x14ac:dyDescent="0.3"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D36" s="24">
        <f>IF(OR($AD36=0,SUMIFS(dbP!$A:$A,dbP!$AD:$AD,$AD36)=0),0,INDEX(dbP!D:D,SUMIFS(dbP!$A:$A,dbP!$AD:$AD,$AD36)))</f>
        <v>45488</v>
      </c>
      <c r="E36" s="1">
        <f>IF(OR($AD36=0,SUMIFS(dbP!$A:$A,dbP!$AD:$AD,$AD36)=0),0,INDEX(dbP!E:E,SUMIFS(dbP!$A:$A,dbP!$AD:$AD,$AD36)))</f>
        <v>0</v>
      </c>
      <c r="F36" s="1">
        <f>IF(OR($AD36=0,SUMIFS(dbP!$A:$A,dbP!$AD:$AD,$AD36)=0),0,INDEX(dbP!F:F,SUMIFS(dbP!$A:$A,dbP!$AD:$AD,$AD36)))</f>
        <v>0</v>
      </c>
      <c r="I36" s="1" t="str">
        <f>IF(OR($AD36=0,SUMIFS(dbP!$A:$A,dbP!$AD:$AD,$AD36)=0),0,INDEX(dbP!I:I,SUMIFS(dbP!$A:$A,dbP!$AD:$AD,$AD36)))</f>
        <v>Продукт-1</v>
      </c>
      <c r="O36" s="44" t="str">
        <f>IF(OR($AE36=0,SUMIFS(SpcfP!$A:$A,SpcfP!$AE:$AE,$AE36,SpcfP!$U:$U,$U36)=0),0,INDEX(SpcfP!O:O,SUMIFS(SpcfP!$A:$A,SpcfP!$AE:$AE,$AE36,SpcfP!$U:$U,$U36)))</f>
        <v>Себестоимость продаж</v>
      </c>
      <c r="P36" s="44" t="str">
        <f>IF(OR($AE36=0,SUMIFS(SpcfP!$A:$A,SpcfP!$AE:$AE,$AE36,SpcfP!$U:$U,$U36)=0),0,INDEX(SpcfP!P:P,SUMIFS(SpcfP!$A:$A,SpcfP!$AE:$AE,$AE36,SpcfP!$U:$U,$U36)))</f>
        <v>Затраты этапа-3 бизнес-процесса</v>
      </c>
      <c r="Q36" s="44" t="str">
        <f>IF(OR($AE36=0,SUMIFS(SpcfP!$A:$A,SpcfP!$AE:$AE,$AE36,SpcfP!$U:$U,$U36)=0),0,INDEX(SpcfP!Q:Q,SUMIFS(SpcfP!$A:$A,SpcfP!$AE:$AE,$AE36,SpcfP!$U:$U,$U36)))</f>
        <v>Производственные затраты-23</v>
      </c>
      <c r="U36" s="1">
        <f>IF(OR($AD36=0,SUMIFS(dbP!$A:$A,dbP!$AD:$AD,$AD36)=0),0,INDEX(dbP!U:U,SUMIFS(dbP!$A:$A,dbP!$AD:$AD,$AD36)))</f>
        <v>1</v>
      </c>
      <c r="X36" s="42">
        <f>IF(OR($AD36=0,SUMIFS(dbP!$A:$A,dbP!$AD:$AD,$AD36)=0),0,INDEX(dbP!X:X,SUMIFS(dbP!$A:$A,dbP!$AD:$AD,$AD36)))*
IF(OR($AE36=0,SUMIFS(SpcfP!$A:$A,SpcfP!$AE:$AE,$AE36,SpcfP!$U:$U,$U36)=0),0,INDEX(SpcfP!X:X,SUMIFS(SpcfP!$A:$A,SpcfP!$AE:$AE,$AE36,SpcfP!$U:$U,$U36)))</f>
        <v>28</v>
      </c>
      <c r="AA36" s="44">
        <f>IF(OR($AD36=0,SUMIFS(dbP!$A:$A,dbP!$AD:$AD,$AD36)=0),0,INDEX(dbP!X:X,SUMIFS(dbP!$A:$A,dbP!$AD:$AD,$AD36)))*
IF(OR($AE36=0,SUMIFS(SpcfP!$A:$A,SpcfP!$AE:$AE,$AE36,SpcfP!$U:$U,$U36)=0),0,INDEX(SpcfP!AA:AA,SUMIFS(SpcfP!$A:$A,SpcfP!$AE:$AE,$AE36,SpcfP!$U:$U,$U36)))</f>
        <v>24056.597014925374</v>
      </c>
      <c r="AB36" s="44">
        <f>IF(OR($AD36=0,SUMIFS(dbP!$A:$A,dbP!$AD:$AD,$AD36)=0),0,INDEX(dbP!X:X,SUMIFS(dbP!$A:$A,dbP!$AD:$AD,$AD36)))*
IF(OR($AE36=0,SUMIFS(SpcfP!$A:$A,SpcfP!$AE:$AE,$AE36,SpcfP!$U:$U,$U36)=0),0,INDEX(SpcfP!AB:AB,SUMIFS(SpcfP!$A:$A,SpcfP!$AE:$AE,$AE36,SpcfP!$U:$U,$U36)))</f>
        <v>4009.4328358208954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 t="shared" si="0"/>
        <v>1</v>
      </c>
      <c r="AE36" s="31">
        <f>IF(OR(AE35=0,AE35=MAX(Items!$AC:$AC)),1,AE35+1)</f>
        <v>34</v>
      </c>
    </row>
    <row r="37" spans="2:31" x14ac:dyDescent="0.3"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D37" s="24">
        <f>IF(OR($AD37=0,SUMIFS(dbP!$A:$A,dbP!$AD:$AD,$AD37)=0),0,INDEX(dbP!D:D,SUMIFS(dbP!$A:$A,dbP!$AD:$AD,$AD37)))</f>
        <v>45488</v>
      </c>
      <c r="E37" s="1">
        <f>IF(OR($AD37=0,SUMIFS(dbP!$A:$A,dbP!$AD:$AD,$AD37)=0),0,INDEX(dbP!E:E,SUMIFS(dbP!$A:$A,dbP!$AD:$AD,$AD37)))</f>
        <v>0</v>
      </c>
      <c r="F37" s="1">
        <f>IF(OR($AD37=0,SUMIFS(dbP!$A:$A,dbP!$AD:$AD,$AD37)=0),0,INDEX(dbP!F:F,SUMIFS(dbP!$A:$A,dbP!$AD:$AD,$AD37)))</f>
        <v>0</v>
      </c>
      <c r="I37" s="1" t="str">
        <f>IF(OR($AD37=0,SUMIFS(dbP!$A:$A,dbP!$AD:$AD,$AD37)=0),0,INDEX(dbP!I:I,SUMIFS(dbP!$A:$A,dbP!$AD:$AD,$AD37)))</f>
        <v>Продукт-1</v>
      </c>
      <c r="O37" s="44" t="str">
        <f>IF(OR($AE37=0,SUMIFS(SpcfP!$A:$A,SpcfP!$AE:$AE,$AE37,SpcfP!$U:$U,$U37)=0),0,INDEX(SpcfP!O:O,SUMIFS(SpcfP!$A:$A,SpcfP!$AE:$AE,$AE37,SpcfP!$U:$U,$U37)))</f>
        <v>Себестоимость продаж</v>
      </c>
      <c r="P37" s="44" t="str">
        <f>IF(OR($AE37=0,SUMIFS(SpcfP!$A:$A,SpcfP!$AE:$AE,$AE37,SpcfP!$U:$U,$U37)=0),0,INDEX(SpcfP!P:P,SUMIFS(SpcfP!$A:$A,SpcfP!$AE:$AE,$AE37,SpcfP!$U:$U,$U37)))</f>
        <v>Затраты этапа-3 бизнес-процесса</v>
      </c>
      <c r="Q37" s="44" t="str">
        <f>IF(OR($AE37=0,SUMIFS(SpcfP!$A:$A,SpcfP!$AE:$AE,$AE37,SpcfP!$U:$U,$U37)=0),0,INDEX(SpcfP!Q:Q,SUMIFS(SpcfP!$A:$A,SpcfP!$AE:$AE,$AE37,SpcfP!$U:$U,$U37)))</f>
        <v>Производственные затраты-24</v>
      </c>
      <c r="U37" s="1">
        <f>IF(OR($AD37=0,SUMIFS(dbP!$A:$A,dbP!$AD:$AD,$AD37)=0),0,INDEX(dbP!U:U,SUMIFS(dbP!$A:$A,dbP!$AD:$AD,$AD37)))</f>
        <v>1</v>
      </c>
      <c r="X37" s="42">
        <f>IF(OR($AD37=0,SUMIFS(dbP!$A:$A,dbP!$AD:$AD,$AD37)=0),0,INDEX(dbP!X:X,SUMIFS(dbP!$A:$A,dbP!$AD:$AD,$AD37)))*
IF(OR($AE37=0,SUMIFS(SpcfP!$A:$A,SpcfP!$AE:$AE,$AE37,SpcfP!$U:$U,$U37)=0),0,INDEX(SpcfP!X:X,SUMIFS(SpcfP!$A:$A,SpcfP!$AE:$AE,$AE37,SpcfP!$U:$U,$U37)))</f>
        <v>63</v>
      </c>
      <c r="AA37" s="44">
        <f>IF(OR($AD37=0,SUMIFS(dbP!$A:$A,dbP!$AD:$AD,$AD37)=0),0,INDEX(dbP!X:X,SUMIFS(dbP!$A:$A,dbP!$AD:$AD,$AD37)))*
IF(OR($AE37=0,SUMIFS(SpcfP!$A:$A,SpcfP!$AE:$AE,$AE37,SpcfP!$U:$U,$U37)=0),0,INDEX(SpcfP!AA:AA,SUMIFS(SpcfP!$A:$A,SpcfP!$AE:$AE,$AE37,SpcfP!$U:$U,$U37)))</f>
        <v>89544</v>
      </c>
      <c r="AB37" s="44">
        <f>IF(OR($AD37=0,SUMIFS(dbP!$A:$A,dbP!$AD:$AD,$AD37)=0),0,INDEX(dbP!X:X,SUMIFS(dbP!$A:$A,dbP!$AD:$AD,$AD37)))*
IF(OR($AE37=0,SUMIFS(SpcfP!$A:$A,SpcfP!$AE:$AE,$AE37,SpcfP!$U:$U,$U37)=0),0,INDEX(SpcfP!AB:AB,SUMIFS(SpcfP!$A:$A,SpcfP!$AE:$AE,$AE37,SpcfP!$U:$U,$U37)))</f>
        <v>14924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 t="shared" si="0"/>
        <v>1</v>
      </c>
      <c r="AE37" s="31">
        <f>IF(OR(AE36=0,AE36=MAX(Items!$AC:$AC)),1,AE36+1)</f>
        <v>35</v>
      </c>
    </row>
    <row r="38" spans="2:31" x14ac:dyDescent="0.3"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D38" s="24">
        <f>IF(OR($AD38=0,SUMIFS(dbP!$A:$A,dbP!$AD:$AD,$AD38)=0),0,INDEX(dbP!D:D,SUMIFS(dbP!$A:$A,dbP!$AD:$AD,$AD38)))</f>
        <v>45488</v>
      </c>
      <c r="E38" s="1">
        <f>IF(OR($AD38=0,SUMIFS(dbP!$A:$A,dbP!$AD:$AD,$AD38)=0),0,INDEX(dbP!E:E,SUMIFS(dbP!$A:$A,dbP!$AD:$AD,$AD38)))</f>
        <v>0</v>
      </c>
      <c r="F38" s="1">
        <f>IF(OR($AD38=0,SUMIFS(dbP!$A:$A,dbP!$AD:$AD,$AD38)=0),0,INDEX(dbP!F:F,SUMIFS(dbP!$A:$A,dbP!$AD:$AD,$AD38)))</f>
        <v>0</v>
      </c>
      <c r="I38" s="1" t="str">
        <f>IF(OR($AD38=0,SUMIFS(dbP!$A:$A,dbP!$AD:$AD,$AD38)=0),0,INDEX(dbP!I:I,SUMIFS(dbP!$A:$A,dbP!$AD:$AD,$AD38)))</f>
        <v>Продукт-1</v>
      </c>
      <c r="O38" s="44" t="str">
        <f>IF(OR($AE38=0,SUMIFS(SpcfP!$A:$A,SpcfP!$AE:$AE,$AE38,SpcfP!$U:$U,$U38)=0),0,INDEX(SpcfP!O:O,SUMIFS(SpcfP!$A:$A,SpcfP!$AE:$AE,$AE38,SpcfP!$U:$U,$U38)))</f>
        <v>Себестоимость продаж</v>
      </c>
      <c r="P38" s="44" t="str">
        <f>IF(OR($AE38=0,SUMIFS(SpcfP!$A:$A,SpcfP!$AE:$AE,$AE38,SpcfP!$U:$U,$U38)=0),0,INDEX(SpcfP!P:P,SUMIFS(SpcfP!$A:$A,SpcfP!$AE:$AE,$AE38,SpcfP!$U:$U,$U38)))</f>
        <v>Затраты этапа-3 бизнес-процесса</v>
      </c>
      <c r="Q38" s="44" t="str">
        <f>IF(OR($AE38=0,SUMIFS(SpcfP!$A:$A,SpcfP!$AE:$AE,$AE38,SpcfP!$U:$U,$U38)=0),0,INDEX(SpcfP!Q:Q,SUMIFS(SpcfP!$A:$A,SpcfP!$AE:$AE,$AE38,SpcfP!$U:$U,$U38)))</f>
        <v>Производственные затраты-25</v>
      </c>
      <c r="U38" s="1">
        <f>IF(OR($AD38=0,SUMIFS(dbP!$A:$A,dbP!$AD:$AD,$AD38)=0),0,INDEX(dbP!U:U,SUMIFS(dbP!$A:$A,dbP!$AD:$AD,$AD38)))</f>
        <v>1</v>
      </c>
      <c r="X38" s="42">
        <f>IF(OR($AD38=0,SUMIFS(dbP!$A:$A,dbP!$AD:$AD,$AD38)=0),0,INDEX(dbP!X:X,SUMIFS(dbP!$A:$A,dbP!$AD:$AD,$AD38)))*
IF(OR($AE38=0,SUMIFS(SpcfP!$A:$A,SpcfP!$AE:$AE,$AE38,SpcfP!$U:$U,$U38)=0),0,INDEX(SpcfP!X:X,SUMIFS(SpcfP!$A:$A,SpcfP!$AE:$AE,$AE38,SpcfP!$U:$U,$U38)))</f>
        <v>35</v>
      </c>
      <c r="AA38" s="44">
        <f>IF(OR($AD38=0,SUMIFS(dbP!$A:$A,dbP!$AD:$AD,$AD38)=0),0,INDEX(dbP!X:X,SUMIFS(dbP!$A:$A,dbP!$AD:$AD,$AD38)))*
IF(OR($AE38=0,SUMIFS(SpcfP!$A:$A,SpcfP!$AE:$AE,$AE38,SpcfP!$U:$U,$U38)=0),0,INDEX(SpcfP!AA:AA,SUMIFS(SpcfP!$A:$A,SpcfP!$AE:$AE,$AE38,SpcfP!$U:$U,$U38)))</f>
        <v>90418.867924528298</v>
      </c>
      <c r="AB38" s="44">
        <f>IF(OR($AD38=0,SUMIFS(dbP!$A:$A,dbP!$AD:$AD,$AD38)=0),0,INDEX(dbP!X:X,SUMIFS(dbP!$A:$A,dbP!$AD:$AD,$AD38)))*
IF(OR($AE38=0,SUMIFS(SpcfP!$A:$A,SpcfP!$AE:$AE,$AE38,SpcfP!$U:$U,$U38)=0),0,INDEX(SpcfP!AB:AB,SUMIFS(SpcfP!$A:$A,SpcfP!$AE:$AE,$AE38,SpcfP!$U:$U,$U38)))</f>
        <v>15069.811320754719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 t="shared" si="0"/>
        <v>1</v>
      </c>
      <c r="AE38" s="31">
        <f>IF(OR(AE37=0,AE37=MAX(Items!$AC:$AC)),1,AE37+1)</f>
        <v>36</v>
      </c>
    </row>
    <row r="39" spans="2:31" x14ac:dyDescent="0.3"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D39" s="24">
        <f>IF(OR($AD39=0,SUMIFS(dbP!$A:$A,dbP!$AD:$AD,$AD39)=0),0,INDEX(dbP!D:D,SUMIFS(dbP!$A:$A,dbP!$AD:$AD,$AD39)))</f>
        <v>45488</v>
      </c>
      <c r="E39" s="1">
        <f>IF(OR($AD39=0,SUMIFS(dbP!$A:$A,dbP!$AD:$AD,$AD39)=0),0,INDEX(dbP!E:E,SUMIFS(dbP!$A:$A,dbP!$AD:$AD,$AD39)))</f>
        <v>0</v>
      </c>
      <c r="F39" s="1">
        <f>IF(OR($AD39=0,SUMIFS(dbP!$A:$A,dbP!$AD:$AD,$AD39)=0),0,INDEX(dbP!F:F,SUMIFS(dbP!$A:$A,dbP!$AD:$AD,$AD39)))</f>
        <v>0</v>
      </c>
      <c r="I39" s="1" t="str">
        <f>IF(OR($AD39=0,SUMIFS(dbP!$A:$A,dbP!$AD:$AD,$AD39)=0),0,INDEX(dbP!I:I,SUMIFS(dbP!$A:$A,dbP!$AD:$AD,$AD39)))</f>
        <v>Продукт-1</v>
      </c>
      <c r="O39" s="44" t="str">
        <f>IF(OR($AE39=0,SUMIFS(SpcfP!$A:$A,SpcfP!$AE:$AE,$AE39,SpcfP!$U:$U,$U39)=0),0,INDEX(SpcfP!O:O,SUMIFS(SpcfP!$A:$A,SpcfP!$AE:$AE,$AE39,SpcfP!$U:$U,$U39)))</f>
        <v>Себестоимость продаж</v>
      </c>
      <c r="P39" s="44" t="str">
        <f>IF(OR($AE39=0,SUMIFS(SpcfP!$A:$A,SpcfP!$AE:$AE,$AE39,SpcfP!$U:$U,$U39)=0),0,INDEX(SpcfP!P:P,SUMIFS(SpcfP!$A:$A,SpcfP!$AE:$AE,$AE39,SpcfP!$U:$U,$U39)))</f>
        <v>Затраты этапа-3 бизнес-процесса</v>
      </c>
      <c r="Q39" s="44" t="str">
        <f>IF(OR($AE39=0,SUMIFS(SpcfP!$A:$A,SpcfP!$AE:$AE,$AE39,SpcfP!$U:$U,$U39)=0),0,INDEX(SpcfP!Q:Q,SUMIFS(SpcfP!$A:$A,SpcfP!$AE:$AE,$AE39,SpcfP!$U:$U,$U39)))</f>
        <v>Производственные затраты-26</v>
      </c>
      <c r="U39" s="1">
        <f>IF(OR($AD39=0,SUMIFS(dbP!$A:$A,dbP!$AD:$AD,$AD39)=0),0,INDEX(dbP!U:U,SUMIFS(dbP!$A:$A,dbP!$AD:$AD,$AD39)))</f>
        <v>1</v>
      </c>
      <c r="X39" s="42">
        <f>IF(OR($AD39=0,SUMIFS(dbP!$A:$A,dbP!$AD:$AD,$AD39)=0),0,INDEX(dbP!X:X,SUMIFS(dbP!$A:$A,dbP!$AD:$AD,$AD39)))*
IF(OR($AE39=0,SUMIFS(SpcfP!$A:$A,SpcfP!$AE:$AE,$AE39,SpcfP!$U:$U,$U39)=0),0,INDEX(SpcfP!X:X,SUMIFS(SpcfP!$A:$A,SpcfP!$AE:$AE,$AE39,SpcfP!$U:$U,$U39)))</f>
        <v>637</v>
      </c>
      <c r="AA39" s="44">
        <f>IF(OR($AD39=0,SUMIFS(dbP!$A:$A,dbP!$AD:$AD,$AD39)=0),0,INDEX(dbP!X:X,SUMIFS(dbP!$A:$A,dbP!$AD:$AD,$AD39)))*
IF(OR($AE39=0,SUMIFS(SpcfP!$A:$A,SpcfP!$AE:$AE,$AE39,SpcfP!$U:$U,$U39)=0),0,INDEX(SpcfP!AA:AA,SUMIFS(SpcfP!$A:$A,SpcfP!$AE:$AE,$AE39,SpcfP!$U:$U,$U39)))</f>
        <v>564993.35762745095</v>
      </c>
      <c r="AB39" s="44">
        <f>IF(OR($AD39=0,SUMIFS(dbP!$A:$A,dbP!$AD:$AD,$AD39)=0),0,INDEX(dbP!X:X,SUMIFS(dbP!$A:$A,dbP!$AD:$AD,$AD39)))*
IF(OR($AE39=0,SUMIFS(SpcfP!$A:$A,SpcfP!$AE:$AE,$AE39,SpcfP!$U:$U,$U39)=0),0,INDEX(SpcfP!AB:AB,SUMIFS(SpcfP!$A:$A,SpcfP!$AE:$AE,$AE39,SpcfP!$U:$U,$U39)))</f>
        <v>94165.559604575159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 t="shared" si="0"/>
        <v>1</v>
      </c>
      <c r="AE39" s="31">
        <f>IF(OR(AE38=0,AE38=MAX(Items!$AC:$AC)),1,AE38+1)</f>
        <v>37</v>
      </c>
    </row>
    <row r="40" spans="2:31" x14ac:dyDescent="0.3"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D40" s="24">
        <f>IF(OR($AD40=0,SUMIFS(dbP!$A:$A,dbP!$AD:$AD,$AD40)=0),0,INDEX(dbP!D:D,SUMIFS(dbP!$A:$A,dbP!$AD:$AD,$AD40)))</f>
        <v>45488</v>
      </c>
      <c r="E40" s="1">
        <f>IF(OR($AD40=0,SUMIFS(dbP!$A:$A,dbP!$AD:$AD,$AD40)=0),0,INDEX(dbP!E:E,SUMIFS(dbP!$A:$A,dbP!$AD:$AD,$AD40)))</f>
        <v>0</v>
      </c>
      <c r="F40" s="1">
        <f>IF(OR($AD40=0,SUMIFS(dbP!$A:$A,dbP!$AD:$AD,$AD40)=0),0,INDEX(dbP!F:F,SUMIFS(dbP!$A:$A,dbP!$AD:$AD,$AD40)))</f>
        <v>0</v>
      </c>
      <c r="I40" s="1" t="str">
        <f>IF(OR($AD40=0,SUMIFS(dbP!$A:$A,dbP!$AD:$AD,$AD40)=0),0,INDEX(dbP!I:I,SUMIFS(dbP!$A:$A,dbP!$AD:$AD,$AD40)))</f>
        <v>Продукт-1</v>
      </c>
      <c r="O40" s="44" t="str">
        <f>IF(OR($AE40=0,SUMIFS(SpcfP!$A:$A,SpcfP!$AE:$AE,$AE40,SpcfP!$U:$U,$U40)=0),0,INDEX(SpcfP!O:O,SUMIFS(SpcfP!$A:$A,SpcfP!$AE:$AE,$AE40,SpcfP!$U:$U,$U40)))</f>
        <v>Себестоимость продаж</v>
      </c>
      <c r="P40" s="44" t="str">
        <f>IF(OR($AE40=0,SUMIFS(SpcfP!$A:$A,SpcfP!$AE:$AE,$AE40,SpcfP!$U:$U,$U40)=0),0,INDEX(SpcfP!P:P,SUMIFS(SpcfP!$A:$A,SpcfP!$AE:$AE,$AE40,SpcfP!$U:$U,$U40)))</f>
        <v>Затраты этапа-3 бизнес-процесса</v>
      </c>
      <c r="Q40" s="44" t="str">
        <f>IF(OR($AE40=0,SUMIFS(SpcfP!$A:$A,SpcfP!$AE:$AE,$AE40,SpcfP!$U:$U,$U40)=0),0,INDEX(SpcfP!Q:Q,SUMIFS(SpcfP!$A:$A,SpcfP!$AE:$AE,$AE40,SpcfP!$U:$U,$U40)))</f>
        <v>Производственные затраты-27</v>
      </c>
      <c r="U40" s="1">
        <f>IF(OR($AD40=0,SUMIFS(dbP!$A:$A,dbP!$AD:$AD,$AD40)=0),0,INDEX(dbP!U:U,SUMIFS(dbP!$A:$A,dbP!$AD:$AD,$AD40)))</f>
        <v>1</v>
      </c>
      <c r="X40" s="42">
        <f>IF(OR($AD40=0,SUMIFS(dbP!$A:$A,dbP!$AD:$AD,$AD40)=0),0,INDEX(dbP!X:X,SUMIFS(dbP!$A:$A,dbP!$AD:$AD,$AD40)))*
IF(OR($AE40=0,SUMIFS(SpcfP!$A:$A,SpcfP!$AE:$AE,$AE40,SpcfP!$U:$U,$U40)=0),0,INDEX(SpcfP!X:X,SUMIFS(SpcfP!$A:$A,SpcfP!$AE:$AE,$AE40,SpcfP!$U:$U,$U40)))</f>
        <v>42</v>
      </c>
      <c r="AA40" s="44">
        <f>IF(OR($AD40=0,SUMIFS(dbP!$A:$A,dbP!$AD:$AD,$AD40)=0),0,INDEX(dbP!X:X,SUMIFS(dbP!$A:$A,dbP!$AD:$AD,$AD40)))*
IF(OR($AE40=0,SUMIFS(SpcfP!$A:$A,SpcfP!$AE:$AE,$AE40,SpcfP!$U:$U,$U40)=0),0,INDEX(SpcfP!AA:AA,SUMIFS(SpcfP!$A:$A,SpcfP!$AE:$AE,$AE40,SpcfP!$U:$U,$U40)))</f>
        <v>41481.809379310347</v>
      </c>
      <c r="AB40" s="44">
        <f>IF(OR($AD40=0,SUMIFS(dbP!$A:$A,dbP!$AD:$AD,$AD40)=0),0,INDEX(dbP!X:X,SUMIFS(dbP!$A:$A,dbP!$AD:$AD,$AD40)))*
IF(OR($AE40=0,SUMIFS(SpcfP!$A:$A,SpcfP!$AE:$AE,$AE40,SpcfP!$U:$U,$U40)=0),0,INDEX(SpcfP!AB:AB,SUMIFS(SpcfP!$A:$A,SpcfP!$AE:$AE,$AE40,SpcfP!$U:$U,$U40)))</f>
        <v>6913.6348965517236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 t="shared" si="0"/>
        <v>1</v>
      </c>
      <c r="AE40" s="31">
        <f>IF(OR(AE39=0,AE39=MAX(Items!$AC:$AC)),1,AE39+1)</f>
        <v>38</v>
      </c>
    </row>
    <row r="41" spans="2:31" x14ac:dyDescent="0.3"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D41" s="24">
        <f>IF(OR($AD41=0,SUMIFS(dbP!$A:$A,dbP!$AD:$AD,$AD41)=0),0,INDEX(dbP!D:D,SUMIFS(dbP!$A:$A,dbP!$AD:$AD,$AD41)))</f>
        <v>45488</v>
      </c>
      <c r="E41" s="1">
        <f>IF(OR($AD41=0,SUMIFS(dbP!$A:$A,dbP!$AD:$AD,$AD41)=0),0,INDEX(dbP!E:E,SUMIFS(dbP!$A:$A,dbP!$AD:$AD,$AD41)))</f>
        <v>0</v>
      </c>
      <c r="F41" s="1">
        <f>IF(OR($AD41=0,SUMIFS(dbP!$A:$A,dbP!$AD:$AD,$AD41)=0),0,INDEX(dbP!F:F,SUMIFS(dbP!$A:$A,dbP!$AD:$AD,$AD41)))</f>
        <v>0</v>
      </c>
      <c r="I41" s="1" t="str">
        <f>IF(OR($AD41=0,SUMIFS(dbP!$A:$A,dbP!$AD:$AD,$AD41)=0),0,INDEX(dbP!I:I,SUMIFS(dbP!$A:$A,dbP!$AD:$AD,$AD41)))</f>
        <v>Продукт-1</v>
      </c>
      <c r="O41" s="44" t="str">
        <f>IF(OR($AE41=0,SUMIFS(SpcfP!$A:$A,SpcfP!$AE:$AE,$AE41,SpcfP!$U:$U,$U41)=0),0,INDEX(SpcfP!O:O,SUMIFS(SpcfP!$A:$A,SpcfP!$AE:$AE,$AE41,SpcfP!$U:$U,$U41)))</f>
        <v>Себестоимость продаж</v>
      </c>
      <c r="P41" s="44" t="str">
        <f>IF(OR($AE41=0,SUMIFS(SpcfP!$A:$A,SpcfP!$AE:$AE,$AE41,SpcfP!$U:$U,$U41)=0),0,INDEX(SpcfP!P:P,SUMIFS(SpcfP!$A:$A,SpcfP!$AE:$AE,$AE41,SpcfP!$U:$U,$U41)))</f>
        <v>Затраты этапа-4 бизнес-процесса</v>
      </c>
      <c r="Q41" s="44" t="str">
        <f>IF(OR($AE41=0,SUMIFS(SpcfP!$A:$A,SpcfP!$AE:$AE,$AE41,SpcfP!$U:$U,$U41)=0),0,INDEX(SpcfP!Q:Q,SUMIFS(SpcfP!$A:$A,SpcfP!$AE:$AE,$AE41,SpcfP!$U:$U,$U41)))</f>
        <v>Производственные затраты-28</v>
      </c>
      <c r="U41" s="1">
        <f>IF(OR($AD41=0,SUMIFS(dbP!$A:$A,dbP!$AD:$AD,$AD41)=0),0,INDEX(dbP!U:U,SUMIFS(dbP!$A:$A,dbP!$AD:$AD,$AD41)))</f>
        <v>1</v>
      </c>
      <c r="X41" s="42">
        <f>IF(OR($AD41=0,SUMIFS(dbP!$A:$A,dbP!$AD:$AD,$AD41)=0),0,INDEX(dbP!X:X,SUMIFS(dbP!$A:$A,dbP!$AD:$AD,$AD41)))*
IF(OR($AE41=0,SUMIFS(SpcfP!$A:$A,SpcfP!$AE:$AE,$AE41,SpcfP!$U:$U,$U41)=0),0,INDEX(SpcfP!X:X,SUMIFS(SpcfP!$A:$A,SpcfP!$AE:$AE,$AE41,SpcfP!$U:$U,$U41)))</f>
        <v>35</v>
      </c>
      <c r="AA41" s="44">
        <f>IF(OR($AD41=0,SUMIFS(dbP!$A:$A,dbP!$AD:$AD,$AD41)=0),0,INDEX(dbP!X:X,SUMIFS(dbP!$A:$A,dbP!$AD:$AD,$AD41)))*
IF(OR($AE41=0,SUMIFS(SpcfP!$A:$A,SpcfP!$AE:$AE,$AE41,SpcfP!$U:$U,$U41)=0),0,INDEX(SpcfP!AA:AA,SUMIFS(SpcfP!$A:$A,SpcfP!$AE:$AE,$AE41,SpcfP!$U:$U,$U41)))</f>
        <v>135794.09948275858</v>
      </c>
      <c r="AB41" s="44">
        <f>IF(OR($AD41=0,SUMIFS(dbP!$A:$A,dbP!$AD:$AD,$AD41)=0),0,INDEX(dbP!X:X,SUMIFS(dbP!$A:$A,dbP!$AD:$AD,$AD41)))*
IF(OR($AE41=0,SUMIFS(SpcfP!$A:$A,SpcfP!$AE:$AE,$AE41,SpcfP!$U:$U,$U41)=0),0,INDEX(SpcfP!AB:AB,SUMIFS(SpcfP!$A:$A,SpcfP!$AE:$AE,$AE41,SpcfP!$U:$U,$U41)))</f>
        <v>22632.349913793103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 t="shared" si="0"/>
        <v>1</v>
      </c>
      <c r="AE41" s="31">
        <f>IF(OR(AE40=0,AE40=MAX(Items!$AC:$AC)),1,AE40+1)</f>
        <v>39</v>
      </c>
    </row>
    <row r="42" spans="2:31" x14ac:dyDescent="0.3"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D42" s="24">
        <f>IF(OR($AD42=0,SUMIFS(dbP!$A:$A,dbP!$AD:$AD,$AD42)=0),0,INDEX(dbP!D:D,SUMIFS(dbP!$A:$A,dbP!$AD:$AD,$AD42)))</f>
        <v>45488</v>
      </c>
      <c r="E42" s="1">
        <f>IF(OR($AD42=0,SUMIFS(dbP!$A:$A,dbP!$AD:$AD,$AD42)=0),0,INDEX(dbP!E:E,SUMIFS(dbP!$A:$A,dbP!$AD:$AD,$AD42)))</f>
        <v>0</v>
      </c>
      <c r="F42" s="1">
        <f>IF(OR($AD42=0,SUMIFS(dbP!$A:$A,dbP!$AD:$AD,$AD42)=0),0,INDEX(dbP!F:F,SUMIFS(dbP!$A:$A,dbP!$AD:$AD,$AD42)))</f>
        <v>0</v>
      </c>
      <c r="I42" s="1" t="str">
        <f>IF(OR($AD42=0,SUMIFS(dbP!$A:$A,dbP!$AD:$AD,$AD42)=0),0,INDEX(dbP!I:I,SUMIFS(dbP!$A:$A,dbP!$AD:$AD,$AD42)))</f>
        <v>Продукт-1</v>
      </c>
      <c r="O42" s="44" t="str">
        <f>IF(OR($AE42=0,SUMIFS(SpcfP!$A:$A,SpcfP!$AE:$AE,$AE42,SpcfP!$U:$U,$U42)=0),0,INDEX(SpcfP!O:O,SUMIFS(SpcfP!$A:$A,SpcfP!$AE:$AE,$AE42,SpcfP!$U:$U,$U42)))</f>
        <v>Себестоимость продаж</v>
      </c>
      <c r="P42" s="44" t="str">
        <f>IF(OR($AE42=0,SUMIFS(SpcfP!$A:$A,SpcfP!$AE:$AE,$AE42,SpcfP!$U:$U,$U42)=0),0,INDEX(SpcfP!P:P,SUMIFS(SpcfP!$A:$A,SpcfP!$AE:$AE,$AE42,SpcfP!$U:$U,$U42)))</f>
        <v>Затраты этапа-4 бизнес-процесса</v>
      </c>
      <c r="Q42" s="44" t="str">
        <f>IF(OR($AE42=0,SUMIFS(SpcfP!$A:$A,SpcfP!$AE:$AE,$AE42,SpcfP!$U:$U,$U42)=0),0,INDEX(SpcfP!Q:Q,SUMIFS(SpcfP!$A:$A,SpcfP!$AE:$AE,$AE42,SpcfP!$U:$U,$U42)))</f>
        <v>Производственные затраты-29</v>
      </c>
      <c r="U42" s="1">
        <f>IF(OR($AD42=0,SUMIFS(dbP!$A:$A,dbP!$AD:$AD,$AD42)=0),0,INDEX(dbP!U:U,SUMIFS(dbP!$A:$A,dbP!$AD:$AD,$AD42)))</f>
        <v>1</v>
      </c>
      <c r="X42" s="42">
        <f>IF(OR($AD42=0,SUMIFS(dbP!$A:$A,dbP!$AD:$AD,$AD42)=0),0,INDEX(dbP!X:X,SUMIFS(dbP!$A:$A,dbP!$AD:$AD,$AD42)))*
IF(OR($AE42=0,SUMIFS(SpcfP!$A:$A,SpcfP!$AE:$AE,$AE42,SpcfP!$U:$U,$U42)=0),0,INDEX(SpcfP!X:X,SUMIFS(SpcfP!$A:$A,SpcfP!$AE:$AE,$AE42,SpcfP!$U:$U,$U42)))</f>
        <v>14</v>
      </c>
      <c r="AA42" s="44">
        <f>IF(OR($AD42=0,SUMIFS(dbP!$A:$A,dbP!$AD:$AD,$AD42)=0),0,INDEX(dbP!X:X,SUMIFS(dbP!$A:$A,dbP!$AD:$AD,$AD42)))*
IF(OR($AE42=0,SUMIFS(SpcfP!$A:$A,SpcfP!$AE:$AE,$AE42,SpcfP!$U:$U,$U42)=0),0,INDEX(SpcfP!AA:AA,SUMIFS(SpcfP!$A:$A,SpcfP!$AE:$AE,$AE42,SpcfP!$U:$U,$U42)))</f>
        <v>51261.225272727272</v>
      </c>
      <c r="AB42" s="44">
        <f>IF(OR($AD42=0,SUMIFS(dbP!$A:$A,dbP!$AD:$AD,$AD42)=0),0,INDEX(dbP!X:X,SUMIFS(dbP!$A:$A,dbP!$AD:$AD,$AD42)))*
IF(OR($AE42=0,SUMIFS(SpcfP!$A:$A,SpcfP!$AE:$AE,$AE42,SpcfP!$U:$U,$U42)=0),0,INDEX(SpcfP!AB:AB,SUMIFS(SpcfP!$A:$A,SpcfP!$AE:$AE,$AE42,SpcfP!$U:$U,$U42)))</f>
        <v>8543.5375454545465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 t="shared" si="0"/>
        <v>1</v>
      </c>
      <c r="AE42" s="31">
        <f>IF(OR(AE41=0,AE41=MAX(Items!$AC:$AC)),1,AE41+1)</f>
        <v>40</v>
      </c>
    </row>
    <row r="43" spans="2:31" x14ac:dyDescent="0.3"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D43" s="24">
        <f>IF(OR($AD43=0,SUMIFS(dbP!$A:$A,dbP!$AD:$AD,$AD43)=0),0,INDEX(dbP!D:D,SUMIFS(dbP!$A:$A,dbP!$AD:$AD,$AD43)))</f>
        <v>45488</v>
      </c>
      <c r="E43" s="1">
        <f>IF(OR($AD43=0,SUMIFS(dbP!$A:$A,dbP!$AD:$AD,$AD43)=0),0,INDEX(dbP!E:E,SUMIFS(dbP!$A:$A,dbP!$AD:$AD,$AD43)))</f>
        <v>0</v>
      </c>
      <c r="F43" s="1">
        <f>IF(OR($AD43=0,SUMIFS(dbP!$A:$A,dbP!$AD:$AD,$AD43)=0),0,INDEX(dbP!F:F,SUMIFS(dbP!$A:$A,dbP!$AD:$AD,$AD43)))</f>
        <v>0</v>
      </c>
      <c r="I43" s="1" t="str">
        <f>IF(OR($AD43=0,SUMIFS(dbP!$A:$A,dbP!$AD:$AD,$AD43)=0),0,INDEX(dbP!I:I,SUMIFS(dbP!$A:$A,dbP!$AD:$AD,$AD43)))</f>
        <v>Продукт-1</v>
      </c>
      <c r="O43" s="44" t="str">
        <f>IF(OR($AE43=0,SUMIFS(SpcfP!$A:$A,SpcfP!$AE:$AE,$AE43,SpcfP!$U:$U,$U43)=0),0,INDEX(SpcfP!O:O,SUMIFS(SpcfP!$A:$A,SpcfP!$AE:$AE,$AE43,SpcfP!$U:$U,$U43)))</f>
        <v>Себестоимость продаж</v>
      </c>
      <c r="P43" s="44" t="str">
        <f>IF(OR($AE43=0,SUMIFS(SpcfP!$A:$A,SpcfP!$AE:$AE,$AE43,SpcfP!$U:$U,$U43)=0),0,INDEX(SpcfP!P:P,SUMIFS(SpcfP!$A:$A,SpcfP!$AE:$AE,$AE43,SpcfP!$U:$U,$U43)))</f>
        <v>Затраты этапа-4 бизнес-процесса</v>
      </c>
      <c r="Q43" s="44" t="str">
        <f>IF(OR($AE43=0,SUMIFS(SpcfP!$A:$A,SpcfP!$AE:$AE,$AE43,SpcfP!$U:$U,$U43)=0),0,INDEX(SpcfP!Q:Q,SUMIFS(SpcfP!$A:$A,SpcfP!$AE:$AE,$AE43,SpcfP!$U:$U,$U43)))</f>
        <v>Производственные затраты-30</v>
      </c>
      <c r="U43" s="1">
        <f>IF(OR($AD43=0,SUMIFS(dbP!$A:$A,dbP!$AD:$AD,$AD43)=0),0,INDEX(dbP!U:U,SUMIFS(dbP!$A:$A,dbP!$AD:$AD,$AD43)))</f>
        <v>1</v>
      </c>
      <c r="X43" s="42">
        <f>IF(OR($AD43=0,SUMIFS(dbP!$A:$A,dbP!$AD:$AD,$AD43)=0),0,INDEX(dbP!X:X,SUMIFS(dbP!$A:$A,dbP!$AD:$AD,$AD43)))*
IF(OR($AE43=0,SUMIFS(SpcfP!$A:$A,SpcfP!$AE:$AE,$AE43,SpcfP!$U:$U,$U43)=0),0,INDEX(SpcfP!X:X,SUMIFS(SpcfP!$A:$A,SpcfP!$AE:$AE,$AE43,SpcfP!$U:$U,$U43)))</f>
        <v>7</v>
      </c>
      <c r="AA43" s="44">
        <f>IF(OR($AD43=0,SUMIFS(dbP!$A:$A,dbP!$AD:$AD,$AD43)=0),0,INDEX(dbP!X:X,SUMIFS(dbP!$A:$A,dbP!$AD:$AD,$AD43)))*
IF(OR($AE43=0,SUMIFS(SpcfP!$A:$A,SpcfP!$AE:$AE,$AE43,SpcfP!$U:$U,$U43)=0),0,INDEX(SpcfP!AA:AA,SUMIFS(SpcfP!$A:$A,SpcfP!$AE:$AE,$AE43,SpcfP!$U:$U,$U43)))</f>
        <v>7412.4301673522841</v>
      </c>
      <c r="AB43" s="44">
        <f>IF(OR($AD43=0,SUMIFS(dbP!$A:$A,dbP!$AD:$AD,$AD43)=0),0,INDEX(dbP!X:X,SUMIFS(dbP!$A:$A,dbP!$AD:$AD,$AD43)))*
IF(OR($AE43=0,SUMIFS(SpcfP!$A:$A,SpcfP!$AE:$AE,$AE43,SpcfP!$U:$U,$U43)=0),0,INDEX(SpcfP!AB:AB,SUMIFS(SpcfP!$A:$A,SpcfP!$AE:$AE,$AE43,SpcfP!$U:$U,$U43)))</f>
        <v>1235.4050278920474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 t="shared" si="0"/>
        <v>1</v>
      </c>
      <c r="AE43" s="31">
        <f>IF(OR(AE42=0,AE42=MAX(Items!$AC:$AC)),1,AE42+1)</f>
        <v>41</v>
      </c>
    </row>
    <row r="44" spans="2:31" x14ac:dyDescent="0.3"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D44" s="24">
        <f>IF(OR($AD44=0,SUMIFS(dbP!$A:$A,dbP!$AD:$AD,$AD44)=0),0,INDEX(dbP!D:D,SUMIFS(dbP!$A:$A,dbP!$AD:$AD,$AD44)))</f>
        <v>45488</v>
      </c>
      <c r="E44" s="1">
        <f>IF(OR($AD44=0,SUMIFS(dbP!$A:$A,dbP!$AD:$AD,$AD44)=0),0,INDEX(dbP!E:E,SUMIFS(dbP!$A:$A,dbP!$AD:$AD,$AD44)))</f>
        <v>0</v>
      </c>
      <c r="F44" s="1">
        <f>IF(OR($AD44=0,SUMIFS(dbP!$A:$A,dbP!$AD:$AD,$AD44)=0),0,INDEX(dbP!F:F,SUMIFS(dbP!$A:$A,dbP!$AD:$AD,$AD44)))</f>
        <v>0</v>
      </c>
      <c r="I44" s="1" t="str">
        <f>IF(OR($AD44=0,SUMIFS(dbP!$A:$A,dbP!$AD:$AD,$AD44)=0),0,INDEX(dbP!I:I,SUMIFS(dbP!$A:$A,dbP!$AD:$AD,$AD44)))</f>
        <v>Продукт-1</v>
      </c>
      <c r="O44" s="44" t="str">
        <f>IF(OR($AE44=0,SUMIFS(SpcfP!$A:$A,SpcfP!$AE:$AE,$AE44,SpcfP!$U:$U,$U44)=0),0,INDEX(SpcfP!O:O,SUMIFS(SpcfP!$A:$A,SpcfP!$AE:$AE,$AE44,SpcfP!$U:$U,$U44)))</f>
        <v>Себестоимость продаж</v>
      </c>
      <c r="P44" s="44" t="str">
        <f>IF(OR($AE44=0,SUMIFS(SpcfP!$A:$A,SpcfP!$AE:$AE,$AE44,SpcfP!$U:$U,$U44)=0),0,INDEX(SpcfP!P:P,SUMIFS(SpcfP!$A:$A,SpcfP!$AE:$AE,$AE44,SpcfP!$U:$U,$U44)))</f>
        <v>Затраты этапа-4 бизнес-процесса</v>
      </c>
      <c r="Q44" s="44" t="str">
        <f>IF(OR($AE44=0,SUMIFS(SpcfP!$A:$A,SpcfP!$AE:$AE,$AE44,SpcfP!$U:$U,$U44)=0),0,INDEX(SpcfP!Q:Q,SUMIFS(SpcfP!$A:$A,SpcfP!$AE:$AE,$AE44,SpcfP!$U:$U,$U44)))</f>
        <v>Производственные затраты-31</v>
      </c>
      <c r="U44" s="1">
        <f>IF(OR($AD44=0,SUMIFS(dbP!$A:$A,dbP!$AD:$AD,$AD44)=0),0,INDEX(dbP!U:U,SUMIFS(dbP!$A:$A,dbP!$AD:$AD,$AD44)))</f>
        <v>1</v>
      </c>
      <c r="X44" s="42">
        <f>IF(OR($AD44=0,SUMIFS(dbP!$A:$A,dbP!$AD:$AD,$AD44)=0),0,INDEX(dbP!X:X,SUMIFS(dbP!$A:$A,dbP!$AD:$AD,$AD44)))*
IF(OR($AE44=0,SUMIFS(SpcfP!$A:$A,SpcfP!$AE:$AE,$AE44,SpcfP!$U:$U,$U44)=0),0,INDEX(SpcfP!X:X,SUMIFS(SpcfP!$A:$A,SpcfP!$AE:$AE,$AE44,SpcfP!$U:$U,$U44)))</f>
        <v>42</v>
      </c>
      <c r="AA44" s="44">
        <f>IF(OR($AD44=0,SUMIFS(dbP!$A:$A,dbP!$AD:$AD,$AD44)=0),0,INDEX(dbP!X:X,SUMIFS(dbP!$A:$A,dbP!$AD:$AD,$AD44)))*
IF(OR($AE44=0,SUMIFS(SpcfP!$A:$A,SpcfP!$AE:$AE,$AE44,SpcfP!$U:$U,$U44)=0),0,INDEX(SpcfP!AA:AA,SUMIFS(SpcfP!$A:$A,SpcfP!$AE:$AE,$AE44,SpcfP!$U:$U,$U44)))</f>
        <v>76832.729234248822</v>
      </c>
      <c r="AB44" s="44">
        <f>IF(OR($AD44=0,SUMIFS(dbP!$A:$A,dbP!$AD:$AD,$AD44)=0),0,INDEX(dbP!X:X,SUMIFS(dbP!$A:$A,dbP!$AD:$AD,$AD44)))*
IF(OR($AE44=0,SUMIFS(SpcfP!$A:$A,SpcfP!$AE:$AE,$AE44,SpcfP!$U:$U,$U44)=0),0,INDEX(SpcfP!AB:AB,SUMIFS(SpcfP!$A:$A,SpcfP!$AE:$AE,$AE44,SpcfP!$U:$U,$U44)))</f>
        <v>12805.454872374803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 t="shared" si="0"/>
        <v>1</v>
      </c>
      <c r="AE44" s="31">
        <f>IF(OR(AE43=0,AE43=MAX(Items!$AC:$AC)),1,AE43+1)</f>
        <v>42</v>
      </c>
    </row>
    <row r="45" spans="2:31" x14ac:dyDescent="0.3"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D45" s="24">
        <f>IF(OR($AD45=0,SUMIFS(dbP!$A:$A,dbP!$AD:$AD,$AD45)=0),0,INDEX(dbP!D:D,SUMIFS(dbP!$A:$A,dbP!$AD:$AD,$AD45)))</f>
        <v>45488</v>
      </c>
      <c r="E45" s="1">
        <f>IF(OR($AD45=0,SUMIFS(dbP!$A:$A,dbP!$AD:$AD,$AD45)=0),0,INDEX(dbP!E:E,SUMIFS(dbP!$A:$A,dbP!$AD:$AD,$AD45)))</f>
        <v>0</v>
      </c>
      <c r="F45" s="1">
        <f>IF(OR($AD45=0,SUMIFS(dbP!$A:$A,dbP!$AD:$AD,$AD45)=0),0,INDEX(dbP!F:F,SUMIFS(dbP!$A:$A,dbP!$AD:$AD,$AD45)))</f>
        <v>0</v>
      </c>
      <c r="I45" s="1" t="str">
        <f>IF(OR($AD45=0,SUMIFS(dbP!$A:$A,dbP!$AD:$AD,$AD45)=0),0,INDEX(dbP!I:I,SUMIFS(dbP!$A:$A,dbP!$AD:$AD,$AD45)))</f>
        <v>Продукт-1</v>
      </c>
      <c r="O45" s="44" t="str">
        <f>IF(OR($AE45=0,SUMIFS(SpcfP!$A:$A,SpcfP!$AE:$AE,$AE45,SpcfP!$U:$U,$U45)=0),0,INDEX(SpcfP!O:O,SUMIFS(SpcfP!$A:$A,SpcfP!$AE:$AE,$AE45,SpcfP!$U:$U,$U45)))</f>
        <v>Себестоимость продаж</v>
      </c>
      <c r="P45" s="44" t="str">
        <f>IF(OR($AE45=0,SUMIFS(SpcfP!$A:$A,SpcfP!$AE:$AE,$AE45,SpcfP!$U:$U,$U45)=0),0,INDEX(SpcfP!P:P,SUMIFS(SpcfP!$A:$A,SpcfP!$AE:$AE,$AE45,SpcfP!$U:$U,$U45)))</f>
        <v>Затраты этапа-4 бизнес-процесса</v>
      </c>
      <c r="Q45" s="44" t="str">
        <f>IF(OR($AE45=0,SUMIFS(SpcfP!$A:$A,SpcfP!$AE:$AE,$AE45,SpcfP!$U:$U,$U45)=0),0,INDEX(SpcfP!Q:Q,SUMIFS(SpcfP!$A:$A,SpcfP!$AE:$AE,$AE45,SpcfP!$U:$U,$U45)))</f>
        <v>Производственные затраты-32</v>
      </c>
      <c r="U45" s="1">
        <f>IF(OR($AD45=0,SUMIFS(dbP!$A:$A,dbP!$AD:$AD,$AD45)=0),0,INDEX(dbP!U:U,SUMIFS(dbP!$A:$A,dbP!$AD:$AD,$AD45)))</f>
        <v>1</v>
      </c>
      <c r="X45" s="42">
        <f>IF(OR($AD45=0,SUMIFS(dbP!$A:$A,dbP!$AD:$AD,$AD45)=0),0,INDEX(dbP!X:X,SUMIFS(dbP!$A:$A,dbP!$AD:$AD,$AD45)))*
IF(OR($AE45=0,SUMIFS(SpcfP!$A:$A,SpcfP!$AE:$AE,$AE45,SpcfP!$U:$U,$U45)=0),0,INDEX(SpcfP!X:X,SUMIFS(SpcfP!$A:$A,SpcfP!$AE:$AE,$AE45,SpcfP!$U:$U,$U45)))</f>
        <v>14</v>
      </c>
      <c r="AA45" s="44">
        <f>IF(OR($AD45=0,SUMIFS(dbP!$A:$A,dbP!$AD:$AD,$AD45)=0),0,INDEX(dbP!X:X,SUMIFS(dbP!$A:$A,dbP!$AD:$AD,$AD45)))*
IF(OR($AE45=0,SUMIFS(SpcfP!$A:$A,SpcfP!$AE:$AE,$AE45,SpcfP!$U:$U,$U45)=0),0,INDEX(SpcfP!AA:AA,SUMIFS(SpcfP!$A:$A,SpcfP!$AE:$AE,$AE45,SpcfP!$U:$U,$U45)))</f>
        <v>61362.912605820005</v>
      </c>
      <c r="AB45" s="44">
        <f>IF(OR($AD45=0,SUMIFS(dbP!$A:$A,dbP!$AD:$AD,$AD45)=0),0,INDEX(dbP!X:X,SUMIFS(dbP!$A:$A,dbP!$AD:$AD,$AD45)))*
IF(OR($AE45=0,SUMIFS(SpcfP!$A:$A,SpcfP!$AE:$AE,$AE45,SpcfP!$U:$U,$U45)=0),0,INDEX(SpcfP!AB:AB,SUMIFS(SpcfP!$A:$A,SpcfP!$AE:$AE,$AE45,SpcfP!$U:$U,$U45)))</f>
        <v>10227.152100969999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 t="shared" si="0"/>
        <v>1</v>
      </c>
      <c r="AE45" s="31">
        <f>IF(OR(AE44=0,AE44=MAX(Items!$AC:$AC)),1,AE44+1)</f>
        <v>43</v>
      </c>
    </row>
    <row r="46" spans="2:31" x14ac:dyDescent="0.3"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D46" s="24">
        <f>IF(OR($AD46=0,SUMIFS(dbP!$A:$A,dbP!$AD:$AD,$AD46)=0),0,INDEX(dbP!D:D,SUMIFS(dbP!$A:$A,dbP!$AD:$AD,$AD46)))</f>
        <v>45488</v>
      </c>
      <c r="E46" s="1">
        <f>IF(OR($AD46=0,SUMIFS(dbP!$A:$A,dbP!$AD:$AD,$AD46)=0),0,INDEX(dbP!E:E,SUMIFS(dbP!$A:$A,dbP!$AD:$AD,$AD46)))</f>
        <v>0</v>
      </c>
      <c r="F46" s="1">
        <f>IF(OR($AD46=0,SUMIFS(dbP!$A:$A,dbP!$AD:$AD,$AD46)=0),0,INDEX(dbP!F:F,SUMIFS(dbP!$A:$A,dbP!$AD:$AD,$AD46)))</f>
        <v>0</v>
      </c>
      <c r="I46" s="1" t="str">
        <f>IF(OR($AD46=0,SUMIFS(dbP!$A:$A,dbP!$AD:$AD,$AD46)=0),0,INDEX(dbP!I:I,SUMIFS(dbP!$A:$A,dbP!$AD:$AD,$AD46)))</f>
        <v>Продукт-1</v>
      </c>
      <c r="O46" s="44" t="str">
        <f>IF(OR($AE46=0,SUMIFS(SpcfP!$A:$A,SpcfP!$AE:$AE,$AE46,SpcfP!$U:$U,$U46)=0),0,INDEX(SpcfP!O:O,SUMIFS(SpcfP!$A:$A,SpcfP!$AE:$AE,$AE46,SpcfP!$U:$U,$U46)))</f>
        <v>Себестоимость продаж</v>
      </c>
      <c r="P46" s="44" t="str">
        <f>IF(OR($AE46=0,SUMIFS(SpcfP!$A:$A,SpcfP!$AE:$AE,$AE46,SpcfP!$U:$U,$U46)=0),0,INDEX(SpcfP!P:P,SUMIFS(SpcfP!$A:$A,SpcfP!$AE:$AE,$AE46,SpcfP!$U:$U,$U46)))</f>
        <v>Затраты этапа-4 бизнес-процесса</v>
      </c>
      <c r="Q46" s="44" t="str">
        <f>IF(OR($AE46=0,SUMIFS(SpcfP!$A:$A,SpcfP!$AE:$AE,$AE46,SpcfP!$U:$U,$U46)=0),0,INDEX(SpcfP!Q:Q,SUMIFS(SpcfP!$A:$A,SpcfP!$AE:$AE,$AE46,SpcfP!$U:$U,$U46)))</f>
        <v>Производственные затраты-33</v>
      </c>
      <c r="U46" s="1">
        <f>IF(OR($AD46=0,SUMIFS(dbP!$A:$A,dbP!$AD:$AD,$AD46)=0),0,INDEX(dbP!U:U,SUMIFS(dbP!$A:$A,dbP!$AD:$AD,$AD46)))</f>
        <v>1</v>
      </c>
      <c r="X46" s="42">
        <f>IF(OR($AD46=0,SUMIFS(dbP!$A:$A,dbP!$AD:$AD,$AD46)=0),0,INDEX(dbP!X:X,SUMIFS(dbP!$A:$A,dbP!$AD:$AD,$AD46)))*
IF(OR($AE46=0,SUMIFS(SpcfP!$A:$A,SpcfP!$AE:$AE,$AE46,SpcfP!$U:$U,$U46)=0),0,INDEX(SpcfP!X:X,SUMIFS(SpcfP!$A:$A,SpcfP!$AE:$AE,$AE46,SpcfP!$U:$U,$U46)))</f>
        <v>616</v>
      </c>
      <c r="AA46" s="44">
        <f>IF(OR($AD46=0,SUMIFS(dbP!$A:$A,dbP!$AD:$AD,$AD46)=0),0,INDEX(dbP!X:X,SUMIFS(dbP!$A:$A,dbP!$AD:$AD,$AD46)))*
IF(OR($AE46=0,SUMIFS(SpcfP!$A:$A,SpcfP!$AE:$AE,$AE46,SpcfP!$U:$U,$U46)=0),0,INDEX(SpcfP!AA:AA,SUMIFS(SpcfP!$A:$A,SpcfP!$AE:$AE,$AE46,SpcfP!$U:$U,$U46)))</f>
        <v>961153.81085410924</v>
      </c>
      <c r="AB46" s="44">
        <f>IF(OR($AD46=0,SUMIFS(dbP!$A:$A,dbP!$AD:$AD,$AD46)=0),0,INDEX(dbP!X:X,SUMIFS(dbP!$A:$A,dbP!$AD:$AD,$AD46)))*
IF(OR($AE46=0,SUMIFS(SpcfP!$A:$A,SpcfP!$AE:$AE,$AE46,SpcfP!$U:$U,$U46)=0),0,INDEX(SpcfP!AB:AB,SUMIFS(SpcfP!$A:$A,SpcfP!$AE:$AE,$AE46,SpcfP!$U:$U,$U46)))</f>
        <v>160192.30180901819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 t="shared" si="0"/>
        <v>1</v>
      </c>
      <c r="AE46" s="31">
        <f>IF(OR(AE45=0,AE45=MAX(Items!$AC:$AC)),1,AE45+1)</f>
        <v>44</v>
      </c>
    </row>
    <row r="47" spans="2:31" x14ac:dyDescent="0.3"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D47" s="24">
        <f>IF(OR($AD47=0,SUMIFS(dbP!$A:$A,dbP!$AD:$AD,$AD47)=0),0,INDEX(dbP!D:D,SUMIFS(dbP!$A:$A,dbP!$AD:$AD,$AD47)))</f>
        <v>45488</v>
      </c>
      <c r="E47" s="1">
        <f>IF(OR($AD47=0,SUMIFS(dbP!$A:$A,dbP!$AD:$AD,$AD47)=0),0,INDEX(dbP!E:E,SUMIFS(dbP!$A:$A,dbP!$AD:$AD,$AD47)))</f>
        <v>0</v>
      </c>
      <c r="F47" s="1">
        <f>IF(OR($AD47=0,SUMIFS(dbP!$A:$A,dbP!$AD:$AD,$AD47)=0),0,INDEX(dbP!F:F,SUMIFS(dbP!$A:$A,dbP!$AD:$AD,$AD47)))</f>
        <v>0</v>
      </c>
      <c r="I47" s="1" t="str">
        <f>IF(OR($AD47=0,SUMIFS(dbP!$A:$A,dbP!$AD:$AD,$AD47)=0),0,INDEX(dbP!I:I,SUMIFS(dbP!$A:$A,dbP!$AD:$AD,$AD47)))</f>
        <v>Продукт-1</v>
      </c>
      <c r="O47" s="44" t="str">
        <f>IF(OR($AE47=0,SUMIFS(SpcfP!$A:$A,SpcfP!$AE:$AE,$AE47,SpcfP!$U:$U,$U47)=0),0,INDEX(SpcfP!O:O,SUMIFS(SpcfP!$A:$A,SpcfP!$AE:$AE,$AE47,SpcfP!$U:$U,$U47)))</f>
        <v>Себестоимость продаж</v>
      </c>
      <c r="P47" s="44" t="str">
        <f>IF(OR($AE47=0,SUMIFS(SpcfP!$A:$A,SpcfP!$AE:$AE,$AE47,SpcfP!$U:$U,$U47)=0),0,INDEX(SpcfP!P:P,SUMIFS(SpcfP!$A:$A,SpcfP!$AE:$AE,$AE47,SpcfP!$U:$U,$U47)))</f>
        <v>Затраты этапа-4 бизнес-процесса</v>
      </c>
      <c r="Q47" s="44" t="str">
        <f>IF(OR($AE47=0,SUMIFS(SpcfP!$A:$A,SpcfP!$AE:$AE,$AE47,SpcfP!$U:$U,$U47)=0),0,INDEX(SpcfP!Q:Q,SUMIFS(SpcfP!$A:$A,SpcfP!$AE:$AE,$AE47,SpcfP!$U:$U,$U47)))</f>
        <v>Производственные затраты-34</v>
      </c>
      <c r="U47" s="1">
        <f>IF(OR($AD47=0,SUMIFS(dbP!$A:$A,dbP!$AD:$AD,$AD47)=0),0,INDEX(dbP!U:U,SUMIFS(dbP!$A:$A,dbP!$AD:$AD,$AD47)))</f>
        <v>1</v>
      </c>
      <c r="X47" s="42">
        <f>IF(OR($AD47=0,SUMIFS(dbP!$A:$A,dbP!$AD:$AD,$AD47)=0),0,INDEX(dbP!X:X,SUMIFS(dbP!$A:$A,dbP!$AD:$AD,$AD47)))*
IF(OR($AE47=0,SUMIFS(SpcfP!$A:$A,SpcfP!$AE:$AE,$AE47,SpcfP!$U:$U,$U47)=0),0,INDEX(SpcfP!X:X,SUMIFS(SpcfP!$A:$A,SpcfP!$AE:$AE,$AE47,SpcfP!$U:$U,$U47)))</f>
        <v>21</v>
      </c>
      <c r="AA47" s="44">
        <f>IF(OR($AD47=0,SUMIFS(dbP!$A:$A,dbP!$AD:$AD,$AD47)=0),0,INDEX(dbP!X:X,SUMIFS(dbP!$A:$A,dbP!$AD:$AD,$AD47)))*
IF(OR($AE47=0,SUMIFS(SpcfP!$A:$A,SpcfP!$AE:$AE,$AE47,SpcfP!$U:$U,$U47)=0),0,INDEX(SpcfP!AA:AA,SUMIFS(SpcfP!$A:$A,SpcfP!$AE:$AE,$AE47,SpcfP!$U:$U,$U47)))</f>
        <v>11904.292682926829</v>
      </c>
      <c r="AB47" s="44">
        <f>IF(OR($AD47=0,SUMIFS(dbP!$A:$A,dbP!$AD:$AD,$AD47)=0),0,INDEX(dbP!X:X,SUMIFS(dbP!$A:$A,dbP!$AD:$AD,$AD47)))*
IF(OR($AE47=0,SUMIFS(SpcfP!$A:$A,SpcfP!$AE:$AE,$AE47,SpcfP!$U:$U,$U47)=0),0,INDEX(SpcfP!AB:AB,SUMIFS(SpcfP!$A:$A,SpcfP!$AE:$AE,$AE47,SpcfP!$U:$U,$U47)))</f>
        <v>1984.0487804878048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 t="shared" si="0"/>
        <v>1</v>
      </c>
      <c r="AE47" s="31">
        <f>IF(OR(AE46=0,AE46=MAX(Items!$AC:$AC)),1,AE46+1)</f>
        <v>45</v>
      </c>
    </row>
    <row r="48" spans="2:31" x14ac:dyDescent="0.3"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D48" s="24">
        <f>IF(OR($AD48=0,SUMIFS(dbP!$A:$A,dbP!$AD:$AD,$AD48)=0),0,INDEX(dbP!D:D,SUMIFS(dbP!$A:$A,dbP!$AD:$AD,$AD48)))</f>
        <v>45488</v>
      </c>
      <c r="E48" s="1">
        <f>IF(OR($AD48=0,SUMIFS(dbP!$A:$A,dbP!$AD:$AD,$AD48)=0),0,INDEX(dbP!E:E,SUMIFS(dbP!$A:$A,dbP!$AD:$AD,$AD48)))</f>
        <v>0</v>
      </c>
      <c r="F48" s="1">
        <f>IF(OR($AD48=0,SUMIFS(dbP!$A:$A,dbP!$AD:$AD,$AD48)=0),0,INDEX(dbP!F:F,SUMIFS(dbP!$A:$A,dbP!$AD:$AD,$AD48)))</f>
        <v>0</v>
      </c>
      <c r="I48" s="1" t="str">
        <f>IF(OR($AD48=0,SUMIFS(dbP!$A:$A,dbP!$AD:$AD,$AD48)=0),0,INDEX(dbP!I:I,SUMIFS(dbP!$A:$A,dbP!$AD:$AD,$AD48)))</f>
        <v>Продукт-1</v>
      </c>
      <c r="O48" s="44" t="str">
        <f>IF(OR($AE48=0,SUMIFS(SpcfP!$A:$A,SpcfP!$AE:$AE,$AE48,SpcfP!$U:$U,$U48)=0),0,INDEX(SpcfP!O:O,SUMIFS(SpcfP!$A:$A,SpcfP!$AE:$AE,$AE48,SpcfP!$U:$U,$U48)))</f>
        <v>Себестоимость продаж</v>
      </c>
      <c r="P48" s="44" t="str">
        <f>IF(OR($AE48=0,SUMIFS(SpcfP!$A:$A,SpcfP!$AE:$AE,$AE48,SpcfP!$U:$U,$U48)=0),0,INDEX(SpcfP!P:P,SUMIFS(SpcfP!$A:$A,SpcfP!$AE:$AE,$AE48,SpcfP!$U:$U,$U48)))</f>
        <v>Затраты этапа-4 бизнес-процесса</v>
      </c>
      <c r="Q48" s="44" t="str">
        <f>IF(OR($AE48=0,SUMIFS(SpcfP!$A:$A,SpcfP!$AE:$AE,$AE48,SpcfP!$U:$U,$U48)=0),0,INDEX(SpcfP!Q:Q,SUMIFS(SpcfP!$A:$A,SpcfP!$AE:$AE,$AE48,SpcfP!$U:$U,$U48)))</f>
        <v>Производственные затраты-35</v>
      </c>
      <c r="U48" s="1">
        <f>IF(OR($AD48=0,SUMIFS(dbP!$A:$A,dbP!$AD:$AD,$AD48)=0),0,INDEX(dbP!U:U,SUMIFS(dbP!$A:$A,dbP!$AD:$AD,$AD48)))</f>
        <v>1</v>
      </c>
      <c r="X48" s="42">
        <f>IF(OR($AD48=0,SUMIFS(dbP!$A:$A,dbP!$AD:$AD,$AD48)=0),0,INDEX(dbP!X:X,SUMIFS(dbP!$A:$A,dbP!$AD:$AD,$AD48)))*
IF(OR($AE48=0,SUMIFS(SpcfP!$A:$A,SpcfP!$AE:$AE,$AE48,SpcfP!$U:$U,$U48)=0),0,INDEX(SpcfP!X:X,SUMIFS(SpcfP!$A:$A,SpcfP!$AE:$AE,$AE48,SpcfP!$U:$U,$U48)))</f>
        <v>35</v>
      </c>
      <c r="AA48" s="44">
        <f>IF(OR($AD48=0,SUMIFS(dbP!$A:$A,dbP!$AD:$AD,$AD48)=0),0,INDEX(dbP!X:X,SUMIFS(dbP!$A:$A,dbP!$AD:$AD,$AD48)))*
IF(OR($AE48=0,SUMIFS(SpcfP!$A:$A,SpcfP!$AE:$AE,$AE48,SpcfP!$U:$U,$U48)=0),0,INDEX(SpcfP!AA:AA,SUMIFS(SpcfP!$A:$A,SpcfP!$AE:$AE,$AE48,SpcfP!$U:$U,$U48)))</f>
        <v>100737</v>
      </c>
      <c r="AB48" s="44">
        <f>IF(OR($AD48=0,SUMIFS(dbP!$A:$A,dbP!$AD:$AD,$AD48)=0),0,INDEX(dbP!X:X,SUMIFS(dbP!$A:$A,dbP!$AD:$AD,$AD48)))*
IF(OR($AE48=0,SUMIFS(SpcfP!$A:$A,SpcfP!$AE:$AE,$AE48,SpcfP!$U:$U,$U48)=0),0,INDEX(SpcfP!AB:AB,SUMIFS(SpcfP!$A:$A,SpcfP!$AE:$AE,$AE48,SpcfP!$U:$U,$U48)))</f>
        <v>16789.5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 t="shared" si="0"/>
        <v>1</v>
      </c>
      <c r="AE48" s="31">
        <f>IF(OR(AE47=0,AE47=MAX(Items!$AC:$AC)),1,AE47+1)</f>
        <v>46</v>
      </c>
    </row>
    <row r="49" spans="2:31" x14ac:dyDescent="0.3"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D49" s="24">
        <f>IF(OR($AD49=0,SUMIFS(dbP!$A:$A,dbP!$AD:$AD,$AD49)=0),0,INDEX(dbP!D:D,SUMIFS(dbP!$A:$A,dbP!$AD:$AD,$AD49)))</f>
        <v>45488</v>
      </c>
      <c r="E49" s="1">
        <f>IF(OR($AD49=0,SUMIFS(dbP!$A:$A,dbP!$AD:$AD,$AD49)=0),0,INDEX(dbP!E:E,SUMIFS(dbP!$A:$A,dbP!$AD:$AD,$AD49)))</f>
        <v>0</v>
      </c>
      <c r="F49" s="1">
        <f>IF(OR($AD49=0,SUMIFS(dbP!$A:$A,dbP!$AD:$AD,$AD49)=0),0,INDEX(dbP!F:F,SUMIFS(dbP!$A:$A,dbP!$AD:$AD,$AD49)))</f>
        <v>0</v>
      </c>
      <c r="I49" s="1" t="str">
        <f>IF(OR($AD49=0,SUMIFS(dbP!$A:$A,dbP!$AD:$AD,$AD49)=0),0,INDEX(dbP!I:I,SUMIFS(dbP!$A:$A,dbP!$AD:$AD,$AD49)))</f>
        <v>Продукт-1</v>
      </c>
      <c r="O49" s="44" t="str">
        <f>IF(OR($AE49=0,SUMIFS(SpcfP!$A:$A,SpcfP!$AE:$AE,$AE49,SpcfP!$U:$U,$U49)=0),0,INDEX(SpcfP!O:O,SUMIFS(SpcfP!$A:$A,SpcfP!$AE:$AE,$AE49,SpcfP!$U:$U,$U49)))</f>
        <v>Себестоимость продаж</v>
      </c>
      <c r="P49" s="44" t="str">
        <f>IF(OR($AE49=0,SUMIFS(SpcfP!$A:$A,SpcfP!$AE:$AE,$AE49,SpcfP!$U:$U,$U49)=0),0,INDEX(SpcfP!P:P,SUMIFS(SpcfP!$A:$A,SpcfP!$AE:$AE,$AE49,SpcfP!$U:$U,$U49)))</f>
        <v>Затраты этапа-4 бизнес-процесса</v>
      </c>
      <c r="Q49" s="44" t="str">
        <f>IF(OR($AE49=0,SUMIFS(SpcfP!$A:$A,SpcfP!$AE:$AE,$AE49,SpcfP!$U:$U,$U49)=0),0,INDEX(SpcfP!Q:Q,SUMIFS(SpcfP!$A:$A,SpcfP!$AE:$AE,$AE49,SpcfP!$U:$U,$U49)))</f>
        <v>Производственные затраты-36</v>
      </c>
      <c r="U49" s="1">
        <f>IF(OR($AD49=0,SUMIFS(dbP!$A:$A,dbP!$AD:$AD,$AD49)=0),0,INDEX(dbP!U:U,SUMIFS(dbP!$A:$A,dbP!$AD:$AD,$AD49)))</f>
        <v>1</v>
      </c>
      <c r="X49" s="42">
        <f>IF(OR($AD49=0,SUMIFS(dbP!$A:$A,dbP!$AD:$AD,$AD49)=0),0,INDEX(dbP!X:X,SUMIFS(dbP!$A:$A,dbP!$AD:$AD,$AD49)))*
IF(OR($AE49=0,SUMIFS(SpcfP!$A:$A,SpcfP!$AE:$AE,$AE49,SpcfP!$U:$U,$U49)=0),0,INDEX(SpcfP!X:X,SUMIFS(SpcfP!$A:$A,SpcfP!$AE:$AE,$AE49,SpcfP!$U:$U,$U49)))</f>
        <v>14</v>
      </c>
      <c r="AA49" s="44">
        <f>IF(OR($AD49=0,SUMIFS(dbP!$A:$A,dbP!$AD:$AD,$AD49)=0),0,INDEX(dbP!X:X,SUMIFS(dbP!$A:$A,dbP!$AD:$AD,$AD49)))*
IF(OR($AE49=0,SUMIFS(SpcfP!$A:$A,SpcfP!$AE:$AE,$AE49,SpcfP!$U:$U,$U49)=0),0,INDEX(SpcfP!AA:AA,SUMIFS(SpcfP!$A:$A,SpcfP!$AE:$AE,$AE49,SpcfP!$U:$U,$U49)))</f>
        <v>44486.083018867925</v>
      </c>
      <c r="AB49" s="44">
        <f>IF(OR($AD49=0,SUMIFS(dbP!$A:$A,dbP!$AD:$AD,$AD49)=0),0,INDEX(dbP!X:X,SUMIFS(dbP!$A:$A,dbP!$AD:$AD,$AD49)))*
IF(OR($AE49=0,SUMIFS(SpcfP!$A:$A,SpcfP!$AE:$AE,$AE49,SpcfP!$U:$U,$U49)=0),0,INDEX(SpcfP!AB:AB,SUMIFS(SpcfP!$A:$A,SpcfP!$AE:$AE,$AE49,SpcfP!$U:$U,$U49)))</f>
        <v>7414.3471698113199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 t="shared" si="0"/>
        <v>1</v>
      </c>
      <c r="AE49" s="31">
        <f>IF(OR(AE48=0,AE48=MAX(Items!$AC:$AC)),1,AE48+1)</f>
        <v>47</v>
      </c>
    </row>
    <row r="50" spans="2:31" x14ac:dyDescent="0.3"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D50" s="24">
        <f>IF(OR($AD50=0,SUMIFS(dbP!$A:$A,dbP!$AD:$AD,$AD50)=0),0,INDEX(dbP!D:D,SUMIFS(dbP!$A:$A,dbP!$AD:$AD,$AD50)))</f>
        <v>45488</v>
      </c>
      <c r="E50" s="1">
        <f>IF(OR($AD50=0,SUMIFS(dbP!$A:$A,dbP!$AD:$AD,$AD50)=0),0,INDEX(dbP!E:E,SUMIFS(dbP!$A:$A,dbP!$AD:$AD,$AD50)))</f>
        <v>0</v>
      </c>
      <c r="F50" s="1">
        <f>IF(OR($AD50=0,SUMIFS(dbP!$A:$A,dbP!$AD:$AD,$AD50)=0),0,INDEX(dbP!F:F,SUMIFS(dbP!$A:$A,dbP!$AD:$AD,$AD50)))</f>
        <v>0</v>
      </c>
      <c r="I50" s="1" t="str">
        <f>IF(OR($AD50=0,SUMIFS(dbP!$A:$A,dbP!$AD:$AD,$AD50)=0),0,INDEX(dbP!I:I,SUMIFS(dbP!$A:$A,dbP!$AD:$AD,$AD50)))</f>
        <v>Продукт-1</v>
      </c>
      <c r="O50" s="44" t="str">
        <f>IF(OR($AE50=0,SUMIFS(SpcfP!$A:$A,SpcfP!$AE:$AE,$AE50,SpcfP!$U:$U,$U50)=0),0,INDEX(SpcfP!O:O,SUMIFS(SpcfP!$A:$A,SpcfP!$AE:$AE,$AE50,SpcfP!$U:$U,$U50)))</f>
        <v>Себестоимость продаж</v>
      </c>
      <c r="P50" s="44" t="str">
        <f>IF(OR($AE50=0,SUMIFS(SpcfP!$A:$A,SpcfP!$AE:$AE,$AE50,SpcfP!$U:$U,$U50)=0),0,INDEX(SpcfP!P:P,SUMIFS(SpcfP!$A:$A,SpcfP!$AE:$AE,$AE50,SpcfP!$U:$U,$U50)))</f>
        <v>Затраты этапа-4 бизнес-процесса</v>
      </c>
      <c r="Q50" s="44" t="str">
        <f>IF(OR($AE50=0,SUMIFS(SpcfP!$A:$A,SpcfP!$AE:$AE,$AE50,SpcfP!$U:$U,$U50)=0),0,INDEX(SpcfP!Q:Q,SUMIFS(SpcfP!$A:$A,SpcfP!$AE:$AE,$AE50,SpcfP!$U:$U,$U50)))</f>
        <v>Производственные затраты-37</v>
      </c>
      <c r="U50" s="1">
        <f>IF(OR($AD50=0,SUMIFS(dbP!$A:$A,dbP!$AD:$AD,$AD50)=0),0,INDEX(dbP!U:U,SUMIFS(dbP!$A:$A,dbP!$AD:$AD,$AD50)))</f>
        <v>1</v>
      </c>
      <c r="X50" s="42">
        <f>IF(OR($AD50=0,SUMIFS(dbP!$A:$A,dbP!$AD:$AD,$AD50)=0),0,INDEX(dbP!X:X,SUMIFS(dbP!$A:$A,dbP!$AD:$AD,$AD50)))*
IF(OR($AE50=0,SUMIFS(SpcfP!$A:$A,SpcfP!$AE:$AE,$AE50,SpcfP!$U:$U,$U50)=0),0,INDEX(SpcfP!X:X,SUMIFS(SpcfP!$A:$A,SpcfP!$AE:$AE,$AE50,SpcfP!$U:$U,$U50)))</f>
        <v>0</v>
      </c>
      <c r="AA50" s="44">
        <f>IF(OR($AD50=0,SUMIFS(dbP!$A:$A,dbP!$AD:$AD,$AD50)=0),0,INDEX(dbP!X:X,SUMIFS(dbP!$A:$A,dbP!$AD:$AD,$AD50)))*
IF(OR($AE50=0,SUMIFS(SpcfP!$A:$A,SpcfP!$AE:$AE,$AE50,SpcfP!$U:$U,$U50)=0),0,INDEX(SpcfP!AA:AA,SUMIFS(SpcfP!$A:$A,SpcfP!$AE:$AE,$AE50,SpcfP!$U:$U,$U50)))</f>
        <v>0</v>
      </c>
      <c r="AB50" s="44">
        <f>IF(OR($AD50=0,SUMIFS(dbP!$A:$A,dbP!$AD:$AD,$AD50)=0),0,INDEX(dbP!X:X,SUMIFS(dbP!$A:$A,dbP!$AD:$AD,$AD50)))*
IF(OR($AE50=0,SUMIFS(SpcfP!$A:$A,SpcfP!$AE:$AE,$AE50,SpcfP!$U:$U,$U50)=0),0,INDEX(SpcfP!AB:AB,SUMIFS(SpcfP!$A:$A,SpcfP!$AE:$AE,$AE50,SpcfP!$U:$U,$U50)))</f>
        <v>0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 t="shared" si="0"/>
        <v>1</v>
      </c>
      <c r="AE50" s="31">
        <f>IF(OR(AE49=0,AE49=MAX(Items!$AC:$AC)),1,AE49+1)</f>
        <v>48</v>
      </c>
    </row>
    <row r="51" spans="2:31" x14ac:dyDescent="0.3"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D51" s="24">
        <f>IF(OR($AD51=0,SUMIFS(dbP!$A:$A,dbP!$AD:$AD,$AD51)=0),0,INDEX(dbP!D:D,SUMIFS(dbP!$A:$A,dbP!$AD:$AD,$AD51)))</f>
        <v>45488</v>
      </c>
      <c r="E51" s="1">
        <f>IF(OR($AD51=0,SUMIFS(dbP!$A:$A,dbP!$AD:$AD,$AD51)=0),0,INDEX(dbP!E:E,SUMIFS(dbP!$A:$A,dbP!$AD:$AD,$AD51)))</f>
        <v>0</v>
      </c>
      <c r="F51" s="1">
        <f>IF(OR($AD51=0,SUMIFS(dbP!$A:$A,dbP!$AD:$AD,$AD51)=0),0,INDEX(dbP!F:F,SUMIFS(dbP!$A:$A,dbP!$AD:$AD,$AD51)))</f>
        <v>0</v>
      </c>
      <c r="I51" s="1" t="str">
        <f>IF(OR($AD51=0,SUMIFS(dbP!$A:$A,dbP!$AD:$AD,$AD51)=0),0,INDEX(dbP!I:I,SUMIFS(dbP!$A:$A,dbP!$AD:$AD,$AD51)))</f>
        <v>Продукт-1</v>
      </c>
      <c r="O51" s="44" t="str">
        <f>IF(OR($AE51=0,SUMIFS(SpcfP!$A:$A,SpcfP!$AE:$AE,$AE51,SpcfP!$U:$U,$U51)=0),0,INDEX(SpcfP!O:O,SUMIFS(SpcfP!$A:$A,SpcfP!$AE:$AE,$AE51,SpcfP!$U:$U,$U51)))</f>
        <v>Себестоимость продаж</v>
      </c>
      <c r="P51" s="44" t="str">
        <f>IF(OR($AE51=0,SUMIFS(SpcfP!$A:$A,SpcfP!$AE:$AE,$AE51,SpcfP!$U:$U,$U51)=0),0,INDEX(SpcfP!P:P,SUMIFS(SpcfP!$A:$A,SpcfP!$AE:$AE,$AE51,SpcfP!$U:$U,$U51)))</f>
        <v>Затраты этапа-5 бизнес-процесса</v>
      </c>
      <c r="Q51" s="44" t="str">
        <f>IF(OR($AE51=0,SUMIFS(SpcfP!$A:$A,SpcfP!$AE:$AE,$AE51,SpcfP!$U:$U,$U51)=0),0,INDEX(SpcfP!Q:Q,SUMIFS(SpcfP!$A:$A,SpcfP!$AE:$AE,$AE51,SpcfP!$U:$U,$U51)))</f>
        <v>Затраты на доставку и продажу-1</v>
      </c>
      <c r="U51" s="1">
        <f>IF(OR($AD51=0,SUMIFS(dbP!$A:$A,dbP!$AD:$AD,$AD51)=0),0,INDEX(dbP!U:U,SUMIFS(dbP!$A:$A,dbP!$AD:$AD,$AD51)))</f>
        <v>1</v>
      </c>
      <c r="X51" s="42">
        <f>IF(OR($AD51=0,SUMIFS(dbP!$A:$A,dbP!$AD:$AD,$AD51)=0),0,INDEX(dbP!X:X,SUMIFS(dbP!$A:$A,dbP!$AD:$AD,$AD51)))*
IF(OR($AE51=0,SUMIFS(SpcfP!$A:$A,SpcfP!$AE:$AE,$AE51,SpcfP!$U:$U,$U51)=0),0,INDEX(SpcfP!X:X,SUMIFS(SpcfP!$A:$A,SpcfP!$AE:$AE,$AE51,SpcfP!$U:$U,$U51)))</f>
        <v>28</v>
      </c>
      <c r="AA51" s="44">
        <f>IF(OR($AD51=0,SUMIFS(dbP!$A:$A,dbP!$AD:$AD,$AD51)=0),0,INDEX(dbP!X:X,SUMIFS(dbP!$A:$A,dbP!$AD:$AD,$AD51)))*
IF(OR($AE51=0,SUMIFS(SpcfP!$A:$A,SpcfP!$AE:$AE,$AE51,SpcfP!$U:$U,$U51)=0),0,INDEX(SpcfP!AA:AA,SUMIFS(SpcfP!$A:$A,SpcfP!$AE:$AE,$AE51,SpcfP!$U:$U,$U51)))</f>
        <v>25767.495342995171</v>
      </c>
      <c r="AB51" s="44">
        <f>IF(OR($AD51=0,SUMIFS(dbP!$A:$A,dbP!$AD:$AD,$AD51)=0),0,INDEX(dbP!X:X,SUMIFS(dbP!$A:$A,dbP!$AD:$AD,$AD51)))*
IF(OR($AE51=0,SUMIFS(SpcfP!$A:$A,SpcfP!$AE:$AE,$AE51,SpcfP!$U:$U,$U51)=0),0,INDEX(SpcfP!AB:AB,SUMIFS(SpcfP!$A:$A,SpcfP!$AE:$AE,$AE51,SpcfP!$U:$U,$U51)))</f>
        <v>4294.5825571658615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 t="shared" si="0"/>
        <v>1</v>
      </c>
      <c r="AE51" s="31">
        <f>IF(OR(AE50=0,AE50=MAX(Items!$AC:$AC)),1,AE50+1)</f>
        <v>49</v>
      </c>
    </row>
    <row r="52" spans="2:31" x14ac:dyDescent="0.3"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D52" s="24">
        <f>IF(OR($AD52=0,SUMIFS(dbP!$A:$A,dbP!$AD:$AD,$AD52)=0),0,INDEX(dbP!D:D,SUMIFS(dbP!$A:$A,dbP!$AD:$AD,$AD52)))</f>
        <v>45488</v>
      </c>
      <c r="E52" s="1">
        <f>IF(OR($AD52=0,SUMIFS(dbP!$A:$A,dbP!$AD:$AD,$AD52)=0),0,INDEX(dbP!E:E,SUMIFS(dbP!$A:$A,dbP!$AD:$AD,$AD52)))</f>
        <v>0</v>
      </c>
      <c r="F52" s="1">
        <f>IF(OR($AD52=0,SUMIFS(dbP!$A:$A,dbP!$AD:$AD,$AD52)=0),0,INDEX(dbP!F:F,SUMIFS(dbP!$A:$A,dbP!$AD:$AD,$AD52)))</f>
        <v>0</v>
      </c>
      <c r="I52" s="1" t="str">
        <f>IF(OR($AD52=0,SUMIFS(dbP!$A:$A,dbP!$AD:$AD,$AD52)=0),0,INDEX(dbP!I:I,SUMIFS(dbP!$A:$A,dbP!$AD:$AD,$AD52)))</f>
        <v>Продукт-1</v>
      </c>
      <c r="O52" s="44" t="str">
        <f>IF(OR($AE52=0,SUMIFS(SpcfP!$A:$A,SpcfP!$AE:$AE,$AE52,SpcfP!$U:$U,$U52)=0),0,INDEX(SpcfP!O:O,SUMIFS(SpcfP!$A:$A,SpcfP!$AE:$AE,$AE52,SpcfP!$U:$U,$U52)))</f>
        <v>Себестоимость продаж</v>
      </c>
      <c r="P52" s="44" t="str">
        <f>IF(OR($AE52=0,SUMIFS(SpcfP!$A:$A,SpcfP!$AE:$AE,$AE52,SpcfP!$U:$U,$U52)=0),0,INDEX(SpcfP!P:P,SUMIFS(SpcfP!$A:$A,SpcfP!$AE:$AE,$AE52,SpcfP!$U:$U,$U52)))</f>
        <v>Затраты этапа-5 бизнес-процесса</v>
      </c>
      <c r="Q52" s="44" t="str">
        <f>IF(OR($AE52=0,SUMIFS(SpcfP!$A:$A,SpcfP!$AE:$AE,$AE52,SpcfP!$U:$U,$U52)=0),0,INDEX(SpcfP!Q:Q,SUMIFS(SpcfP!$A:$A,SpcfP!$AE:$AE,$AE52,SpcfP!$U:$U,$U52)))</f>
        <v>Затраты на доставку и продажу-2</v>
      </c>
      <c r="U52" s="1">
        <f>IF(OR($AD52=0,SUMIFS(dbP!$A:$A,dbP!$AD:$AD,$AD52)=0),0,INDEX(dbP!U:U,SUMIFS(dbP!$A:$A,dbP!$AD:$AD,$AD52)))</f>
        <v>1</v>
      </c>
      <c r="X52" s="42">
        <f>IF(OR($AD52=0,SUMIFS(dbP!$A:$A,dbP!$AD:$AD,$AD52)=0),0,INDEX(dbP!X:X,SUMIFS(dbP!$A:$A,dbP!$AD:$AD,$AD52)))*
IF(OR($AE52=0,SUMIFS(SpcfP!$A:$A,SpcfP!$AE:$AE,$AE52,SpcfP!$U:$U,$U52)=0),0,INDEX(SpcfP!X:X,SUMIFS(SpcfP!$A:$A,SpcfP!$AE:$AE,$AE52,SpcfP!$U:$U,$U52)))</f>
        <v>14</v>
      </c>
      <c r="AA52" s="44">
        <f>IF(OR($AD52=0,SUMIFS(dbP!$A:$A,dbP!$AD:$AD,$AD52)=0),0,INDEX(dbP!X:X,SUMIFS(dbP!$A:$A,dbP!$AD:$AD,$AD52)))*
IF(OR($AE52=0,SUMIFS(SpcfP!$A:$A,SpcfP!$AE:$AE,$AE52,SpcfP!$U:$U,$U52)=0),0,INDEX(SpcfP!AA:AA,SUMIFS(SpcfP!$A:$A,SpcfP!$AE:$AE,$AE52,SpcfP!$U:$U,$U52)))</f>
        <v>43111.053056842102</v>
      </c>
      <c r="AB52" s="44">
        <f>IF(OR($AD52=0,SUMIFS(dbP!$A:$A,dbP!$AD:$AD,$AD52)=0),0,INDEX(dbP!X:X,SUMIFS(dbP!$A:$A,dbP!$AD:$AD,$AD52)))*
IF(OR($AE52=0,SUMIFS(SpcfP!$A:$A,SpcfP!$AE:$AE,$AE52,SpcfP!$U:$U,$U52)=0),0,INDEX(SpcfP!AB:AB,SUMIFS(SpcfP!$A:$A,SpcfP!$AE:$AE,$AE52,SpcfP!$U:$U,$U52)))</f>
        <v>7185.1755094736827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 t="shared" si="0"/>
        <v>1</v>
      </c>
      <c r="AE52" s="31">
        <f>IF(OR(AE51=0,AE51=MAX(Items!$AC:$AC)),1,AE51+1)</f>
        <v>50</v>
      </c>
    </row>
    <row r="53" spans="2:31" x14ac:dyDescent="0.3"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D53" s="24">
        <f>IF(OR($AD53=0,SUMIFS(dbP!$A:$A,dbP!$AD:$AD,$AD53)=0),0,INDEX(dbP!D:D,SUMIFS(dbP!$A:$A,dbP!$AD:$AD,$AD53)))</f>
        <v>45488</v>
      </c>
      <c r="E53" s="1">
        <f>IF(OR($AD53=0,SUMIFS(dbP!$A:$A,dbP!$AD:$AD,$AD53)=0),0,INDEX(dbP!E:E,SUMIFS(dbP!$A:$A,dbP!$AD:$AD,$AD53)))</f>
        <v>0</v>
      </c>
      <c r="F53" s="1">
        <f>IF(OR($AD53=0,SUMIFS(dbP!$A:$A,dbP!$AD:$AD,$AD53)=0),0,INDEX(dbP!F:F,SUMIFS(dbP!$A:$A,dbP!$AD:$AD,$AD53)))</f>
        <v>0</v>
      </c>
      <c r="I53" s="1" t="str">
        <f>IF(OR($AD53=0,SUMIFS(dbP!$A:$A,dbP!$AD:$AD,$AD53)=0),0,INDEX(dbP!I:I,SUMIFS(dbP!$A:$A,dbP!$AD:$AD,$AD53)))</f>
        <v>Продукт-1</v>
      </c>
      <c r="O53" s="44" t="str">
        <f>IF(OR($AE53=0,SUMIFS(SpcfP!$A:$A,SpcfP!$AE:$AE,$AE53,SpcfP!$U:$U,$U53)=0),0,INDEX(SpcfP!O:O,SUMIFS(SpcfP!$A:$A,SpcfP!$AE:$AE,$AE53,SpcfP!$U:$U,$U53)))</f>
        <v>Себестоимость продаж</v>
      </c>
      <c r="P53" s="44" t="str">
        <f>IF(OR($AE53=0,SUMIFS(SpcfP!$A:$A,SpcfP!$AE:$AE,$AE53,SpcfP!$U:$U,$U53)=0),0,INDEX(SpcfP!P:P,SUMIFS(SpcfP!$A:$A,SpcfP!$AE:$AE,$AE53,SpcfP!$U:$U,$U53)))</f>
        <v>Затраты этапа-5 бизнес-процесса</v>
      </c>
      <c r="Q53" s="44" t="str">
        <f>IF(OR($AE53=0,SUMIFS(SpcfP!$A:$A,SpcfP!$AE:$AE,$AE53,SpcfP!$U:$U,$U53)=0),0,INDEX(SpcfP!Q:Q,SUMIFS(SpcfP!$A:$A,SpcfP!$AE:$AE,$AE53,SpcfP!$U:$U,$U53)))</f>
        <v>Затраты на доставку и продажу-3</v>
      </c>
      <c r="U53" s="1">
        <f>IF(OR($AD53=0,SUMIFS(dbP!$A:$A,dbP!$AD:$AD,$AD53)=0),0,INDEX(dbP!U:U,SUMIFS(dbP!$A:$A,dbP!$AD:$AD,$AD53)))</f>
        <v>1</v>
      </c>
      <c r="X53" s="42">
        <f>IF(OR($AD53=0,SUMIFS(dbP!$A:$A,dbP!$AD:$AD,$AD53)=0),0,INDEX(dbP!X:X,SUMIFS(dbP!$A:$A,dbP!$AD:$AD,$AD53)))*
IF(OR($AE53=0,SUMIFS(SpcfP!$A:$A,SpcfP!$AE:$AE,$AE53,SpcfP!$U:$U,$U53)=0),0,INDEX(SpcfP!X:X,SUMIFS(SpcfP!$A:$A,SpcfP!$AE:$AE,$AE53,SpcfP!$U:$U,$U53)))</f>
        <v>0</v>
      </c>
      <c r="AA53" s="44">
        <f>IF(OR($AD53=0,SUMIFS(dbP!$A:$A,dbP!$AD:$AD,$AD53)=0),0,INDEX(dbP!X:X,SUMIFS(dbP!$A:$A,dbP!$AD:$AD,$AD53)))*
IF(OR($AE53=0,SUMIFS(SpcfP!$A:$A,SpcfP!$AE:$AE,$AE53,SpcfP!$U:$U,$U53)=0),0,INDEX(SpcfP!AA:AA,SUMIFS(SpcfP!$A:$A,SpcfP!$AE:$AE,$AE53,SpcfP!$U:$U,$U53)))</f>
        <v>0</v>
      </c>
      <c r="AB53" s="44">
        <f>IF(OR($AD53=0,SUMIFS(dbP!$A:$A,dbP!$AD:$AD,$AD53)=0),0,INDEX(dbP!X:X,SUMIFS(dbP!$A:$A,dbP!$AD:$AD,$AD53)))*
IF(OR($AE53=0,SUMIFS(SpcfP!$A:$A,SpcfP!$AE:$AE,$AE53,SpcfP!$U:$U,$U53)=0),0,INDEX(SpcfP!AB:AB,SUMIFS(SpcfP!$A:$A,SpcfP!$AE:$AE,$AE53,SpcfP!$U:$U,$U53)))</f>
        <v>0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 t="shared" si="0"/>
        <v>1</v>
      </c>
      <c r="AE53" s="31">
        <f>IF(OR(AE52=0,AE52=MAX(Items!$AC:$AC)),1,AE52+1)</f>
        <v>51</v>
      </c>
    </row>
    <row r="54" spans="2:31" x14ac:dyDescent="0.3"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D54" s="24">
        <f>IF(OR($AD54=0,SUMIFS(dbP!$A:$A,dbP!$AD:$AD,$AD54)=0),0,INDEX(dbP!D:D,SUMIFS(dbP!$A:$A,dbP!$AD:$AD,$AD54)))</f>
        <v>45488</v>
      </c>
      <c r="E54" s="1">
        <f>IF(OR($AD54=0,SUMIFS(dbP!$A:$A,dbP!$AD:$AD,$AD54)=0),0,INDEX(dbP!E:E,SUMIFS(dbP!$A:$A,dbP!$AD:$AD,$AD54)))</f>
        <v>0</v>
      </c>
      <c r="F54" s="1">
        <f>IF(OR($AD54=0,SUMIFS(dbP!$A:$A,dbP!$AD:$AD,$AD54)=0),0,INDEX(dbP!F:F,SUMIFS(dbP!$A:$A,dbP!$AD:$AD,$AD54)))</f>
        <v>0</v>
      </c>
      <c r="I54" s="1" t="str">
        <f>IF(OR($AD54=0,SUMIFS(dbP!$A:$A,dbP!$AD:$AD,$AD54)=0),0,INDEX(dbP!I:I,SUMIFS(dbP!$A:$A,dbP!$AD:$AD,$AD54)))</f>
        <v>Продукт-1</v>
      </c>
      <c r="O54" s="44" t="str">
        <f>IF(OR($AE54=0,SUMIFS(SpcfP!$A:$A,SpcfP!$AE:$AE,$AE54,SpcfP!$U:$U,$U54)=0),0,INDEX(SpcfP!O:O,SUMIFS(SpcfP!$A:$A,SpcfP!$AE:$AE,$AE54,SpcfP!$U:$U,$U54)))</f>
        <v>Себестоимость продаж</v>
      </c>
      <c r="P54" s="44" t="str">
        <f>IF(OR($AE54=0,SUMIFS(SpcfP!$A:$A,SpcfP!$AE:$AE,$AE54,SpcfP!$U:$U,$U54)=0),0,INDEX(SpcfP!P:P,SUMIFS(SpcfP!$A:$A,SpcfP!$AE:$AE,$AE54,SpcfP!$U:$U,$U54)))</f>
        <v>Затраты этапа-5 бизнес-процесса</v>
      </c>
      <c r="Q54" s="44" t="str">
        <f>IF(OR($AE54=0,SUMIFS(SpcfP!$A:$A,SpcfP!$AE:$AE,$AE54,SpcfP!$U:$U,$U54)=0),0,INDEX(SpcfP!Q:Q,SUMIFS(SpcfP!$A:$A,SpcfP!$AE:$AE,$AE54,SpcfP!$U:$U,$U54)))</f>
        <v>Затраты на доставку и продажу-4</v>
      </c>
      <c r="U54" s="1">
        <f>IF(OR($AD54=0,SUMIFS(dbP!$A:$A,dbP!$AD:$AD,$AD54)=0),0,INDEX(dbP!U:U,SUMIFS(dbP!$A:$A,dbP!$AD:$AD,$AD54)))</f>
        <v>1</v>
      </c>
      <c r="X54" s="42">
        <f>IF(OR($AD54=0,SUMIFS(dbP!$A:$A,dbP!$AD:$AD,$AD54)=0),0,INDEX(dbP!X:X,SUMIFS(dbP!$A:$A,dbP!$AD:$AD,$AD54)))*
IF(OR($AE54=0,SUMIFS(SpcfP!$A:$A,SpcfP!$AE:$AE,$AE54,SpcfP!$U:$U,$U54)=0),0,INDEX(SpcfP!X:X,SUMIFS(SpcfP!$A:$A,SpcfP!$AE:$AE,$AE54,SpcfP!$U:$U,$U54)))</f>
        <v>21</v>
      </c>
      <c r="AA54" s="44">
        <f>IF(OR($AD54=0,SUMIFS(dbP!$A:$A,dbP!$AD:$AD,$AD54)=0),0,INDEX(dbP!X:X,SUMIFS(dbP!$A:$A,dbP!$AD:$AD,$AD54)))*
IF(OR($AE54=0,SUMIFS(SpcfP!$A:$A,SpcfP!$AE:$AE,$AE54,SpcfP!$U:$U,$U54)=0),0,INDEX(SpcfP!AA:AA,SUMIFS(SpcfP!$A:$A,SpcfP!$AE:$AE,$AE54,SpcfP!$U:$U,$U54)))</f>
        <v>19803.731144525998</v>
      </c>
      <c r="AB54" s="44">
        <f>IF(OR($AD54=0,SUMIFS(dbP!$A:$A,dbP!$AD:$AD,$AD54)=0),0,INDEX(dbP!X:X,SUMIFS(dbP!$A:$A,dbP!$AD:$AD,$AD54)))*
IF(OR($AE54=0,SUMIFS(SpcfP!$A:$A,SpcfP!$AE:$AE,$AE54,SpcfP!$U:$U,$U54)=0),0,INDEX(SpcfP!AB:AB,SUMIFS(SpcfP!$A:$A,SpcfP!$AE:$AE,$AE54,SpcfP!$U:$U,$U54)))</f>
        <v>3300.6218574210002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 t="shared" si="0"/>
        <v>1</v>
      </c>
      <c r="AE54" s="31">
        <f>IF(OR(AE53=0,AE53=MAX(Items!$AC:$AC)),1,AE53+1)</f>
        <v>52</v>
      </c>
    </row>
    <row r="55" spans="2:31" x14ac:dyDescent="0.3"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D55" s="24">
        <f>IF(OR($AD55=0,SUMIFS(dbP!$A:$A,dbP!$AD:$AD,$AD55)=0),0,INDEX(dbP!D:D,SUMIFS(dbP!$A:$A,dbP!$AD:$AD,$AD55)))</f>
        <v>45488</v>
      </c>
      <c r="E55" s="1">
        <f>IF(OR($AD55=0,SUMIFS(dbP!$A:$A,dbP!$AD:$AD,$AD55)=0),0,INDEX(dbP!E:E,SUMIFS(dbP!$A:$A,dbP!$AD:$AD,$AD55)))</f>
        <v>0</v>
      </c>
      <c r="F55" s="1">
        <f>IF(OR($AD55=0,SUMIFS(dbP!$A:$A,dbP!$AD:$AD,$AD55)=0),0,INDEX(dbP!F:F,SUMIFS(dbP!$A:$A,dbP!$AD:$AD,$AD55)))</f>
        <v>0</v>
      </c>
      <c r="I55" s="1" t="str">
        <f>IF(OR($AD55=0,SUMIFS(dbP!$A:$A,dbP!$AD:$AD,$AD55)=0),0,INDEX(dbP!I:I,SUMIFS(dbP!$A:$A,dbP!$AD:$AD,$AD55)))</f>
        <v>Продукт-1</v>
      </c>
      <c r="O55" s="44" t="str">
        <f>IF(OR($AE55=0,SUMIFS(SpcfP!$A:$A,SpcfP!$AE:$AE,$AE55,SpcfP!$U:$U,$U55)=0),0,INDEX(SpcfP!O:O,SUMIFS(SpcfP!$A:$A,SpcfP!$AE:$AE,$AE55,SpcfP!$U:$U,$U55)))</f>
        <v>Себестоимость продаж</v>
      </c>
      <c r="P55" s="44" t="str">
        <f>IF(OR($AE55=0,SUMIFS(SpcfP!$A:$A,SpcfP!$AE:$AE,$AE55,SpcfP!$U:$U,$U55)=0),0,INDEX(SpcfP!P:P,SUMIFS(SpcfP!$A:$A,SpcfP!$AE:$AE,$AE55,SpcfP!$U:$U,$U55)))</f>
        <v>Затраты этапа-5 бизнес-процесса</v>
      </c>
      <c r="Q55" s="44" t="str">
        <f>IF(OR($AE55=0,SUMIFS(SpcfP!$A:$A,SpcfP!$AE:$AE,$AE55,SpcfP!$U:$U,$U55)=0),0,INDEX(SpcfP!Q:Q,SUMIFS(SpcfP!$A:$A,SpcfP!$AE:$AE,$AE55,SpcfP!$U:$U,$U55)))</f>
        <v>Затраты на доставку и продажу-5</v>
      </c>
      <c r="U55" s="1">
        <f>IF(OR($AD55=0,SUMIFS(dbP!$A:$A,dbP!$AD:$AD,$AD55)=0),0,INDEX(dbP!U:U,SUMIFS(dbP!$A:$A,dbP!$AD:$AD,$AD55)))</f>
        <v>1</v>
      </c>
      <c r="X55" s="42">
        <f>IF(OR($AD55=0,SUMIFS(dbP!$A:$A,dbP!$AD:$AD,$AD55)=0),0,INDEX(dbP!X:X,SUMIFS(dbP!$A:$A,dbP!$AD:$AD,$AD55)))*
IF(OR($AE55=0,SUMIFS(SpcfP!$A:$A,SpcfP!$AE:$AE,$AE55,SpcfP!$U:$U,$U55)=0),0,INDEX(SpcfP!X:X,SUMIFS(SpcfP!$A:$A,SpcfP!$AE:$AE,$AE55,SpcfP!$U:$U,$U55)))</f>
        <v>56</v>
      </c>
      <c r="AA55" s="44">
        <f>IF(OR($AD55=0,SUMIFS(dbP!$A:$A,dbP!$AD:$AD,$AD55)=0),0,INDEX(dbP!X:X,SUMIFS(dbP!$A:$A,dbP!$AD:$AD,$AD55)))*
IF(OR($AE55=0,SUMIFS(SpcfP!$A:$A,SpcfP!$AE:$AE,$AE55,SpcfP!$U:$U,$U55)=0),0,INDEX(SpcfP!AA:AA,SUMIFS(SpcfP!$A:$A,SpcfP!$AE:$AE,$AE55,SpcfP!$U:$U,$U55)))</f>
        <v>94320.773866157571</v>
      </c>
      <c r="AB55" s="44">
        <f>IF(OR($AD55=0,SUMIFS(dbP!$A:$A,dbP!$AD:$AD,$AD55)=0),0,INDEX(dbP!X:X,SUMIFS(dbP!$A:$A,dbP!$AD:$AD,$AD55)))*
IF(OR($AE55=0,SUMIFS(SpcfP!$A:$A,SpcfP!$AE:$AE,$AE55,SpcfP!$U:$U,$U55)=0),0,INDEX(SpcfP!AB:AB,SUMIFS(SpcfP!$A:$A,SpcfP!$AE:$AE,$AE55,SpcfP!$U:$U,$U55)))</f>
        <v>15720.12897769293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 t="shared" si="0"/>
        <v>1</v>
      </c>
      <c r="AE55" s="31">
        <f>IF(OR(AE54=0,AE54=MAX(Items!$AC:$AC)),1,AE54+1)</f>
        <v>53</v>
      </c>
    </row>
    <row r="56" spans="2:31" x14ac:dyDescent="0.3"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D56" s="24">
        <f>IF(OR($AD56=0,SUMIFS(dbP!$A:$A,dbP!$AD:$AD,$AD56)=0),0,INDEX(dbP!D:D,SUMIFS(dbP!$A:$A,dbP!$AD:$AD,$AD56)))</f>
        <v>45488</v>
      </c>
      <c r="E56" s="1">
        <f>IF(OR($AD56=0,SUMIFS(dbP!$A:$A,dbP!$AD:$AD,$AD56)=0),0,INDEX(dbP!E:E,SUMIFS(dbP!$A:$A,dbP!$AD:$AD,$AD56)))</f>
        <v>0</v>
      </c>
      <c r="F56" s="1">
        <f>IF(OR($AD56=0,SUMIFS(dbP!$A:$A,dbP!$AD:$AD,$AD56)=0),0,INDEX(dbP!F:F,SUMIFS(dbP!$A:$A,dbP!$AD:$AD,$AD56)))</f>
        <v>0</v>
      </c>
      <c r="I56" s="1" t="str">
        <f>IF(OR($AD56=0,SUMIFS(dbP!$A:$A,dbP!$AD:$AD,$AD56)=0),0,INDEX(dbP!I:I,SUMIFS(dbP!$A:$A,dbP!$AD:$AD,$AD56)))</f>
        <v>Продукт-1</v>
      </c>
      <c r="O56" s="44" t="str">
        <f>IF(OR($AE56=0,SUMIFS(SpcfP!$A:$A,SpcfP!$AE:$AE,$AE56,SpcfP!$U:$U,$U56)=0),0,INDEX(SpcfP!O:O,SUMIFS(SpcfP!$A:$A,SpcfP!$AE:$AE,$AE56,SpcfP!$U:$U,$U56)))</f>
        <v>Себестоимость продаж</v>
      </c>
      <c r="P56" s="44" t="str">
        <f>IF(OR($AE56=0,SUMIFS(SpcfP!$A:$A,SpcfP!$AE:$AE,$AE56,SpcfP!$U:$U,$U56)=0),0,INDEX(SpcfP!P:P,SUMIFS(SpcfP!$A:$A,SpcfP!$AE:$AE,$AE56,SpcfP!$U:$U,$U56)))</f>
        <v>Затраты этапа-5 бизнес-процесса</v>
      </c>
      <c r="Q56" s="44" t="str">
        <f>IF(OR($AE56=0,SUMIFS(SpcfP!$A:$A,SpcfP!$AE:$AE,$AE56,SpcfP!$U:$U,$U56)=0),0,INDEX(SpcfP!Q:Q,SUMIFS(SpcfP!$A:$A,SpcfP!$AE:$AE,$AE56,SpcfP!$U:$U,$U56)))</f>
        <v>Затраты на доставку и продажу-6</v>
      </c>
      <c r="U56" s="1">
        <f>IF(OR($AD56=0,SUMIFS(dbP!$A:$A,dbP!$AD:$AD,$AD56)=0),0,INDEX(dbP!U:U,SUMIFS(dbP!$A:$A,dbP!$AD:$AD,$AD56)))</f>
        <v>1</v>
      </c>
      <c r="X56" s="42">
        <f>IF(OR($AD56=0,SUMIFS(dbP!$A:$A,dbP!$AD:$AD,$AD56)=0),0,INDEX(dbP!X:X,SUMIFS(dbP!$A:$A,dbP!$AD:$AD,$AD56)))*
IF(OR($AE56=0,SUMIFS(SpcfP!$A:$A,SpcfP!$AE:$AE,$AE56,SpcfP!$U:$U,$U56)=0),0,INDEX(SpcfP!X:X,SUMIFS(SpcfP!$A:$A,SpcfP!$AE:$AE,$AE56,SpcfP!$U:$U,$U56)))</f>
        <v>28</v>
      </c>
      <c r="AA56" s="44">
        <f>IF(OR($AD56=0,SUMIFS(dbP!$A:$A,dbP!$AD:$AD,$AD56)=0),0,INDEX(dbP!X:X,SUMIFS(dbP!$A:$A,dbP!$AD:$AD,$AD56)))*
IF(OR($AE56=0,SUMIFS(SpcfP!$A:$A,SpcfP!$AE:$AE,$AE56,SpcfP!$U:$U,$U56)=0),0,INDEX(SpcfP!AA:AA,SUMIFS(SpcfP!$A:$A,SpcfP!$AE:$AE,$AE56,SpcfP!$U:$U,$U56)))</f>
        <v>97348.62067635174</v>
      </c>
      <c r="AB56" s="44">
        <f>IF(OR($AD56=0,SUMIFS(dbP!$A:$A,dbP!$AD:$AD,$AD56)=0),0,INDEX(dbP!X:X,SUMIFS(dbP!$A:$A,dbP!$AD:$AD,$AD56)))*
IF(OR($AE56=0,SUMIFS(SpcfP!$A:$A,SpcfP!$AE:$AE,$AE56,SpcfP!$U:$U,$U56)=0),0,INDEX(SpcfP!AB:AB,SUMIFS(SpcfP!$A:$A,SpcfP!$AE:$AE,$AE56,SpcfP!$U:$U,$U56)))</f>
        <v>16224.770112725288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 t="shared" si="0"/>
        <v>1</v>
      </c>
      <c r="AE56" s="31">
        <f>IF(OR(AE55=0,AE55=MAX(Items!$AC:$AC)),1,AE55+1)</f>
        <v>54</v>
      </c>
    </row>
    <row r="57" spans="2:31" x14ac:dyDescent="0.3"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D57" s="24">
        <f>IF(OR($AD57=0,SUMIFS(dbP!$A:$A,dbP!$AD:$AD,$AD57)=0),0,INDEX(dbP!D:D,SUMIFS(dbP!$A:$A,dbP!$AD:$AD,$AD57)))</f>
        <v>45488</v>
      </c>
      <c r="E57" s="1">
        <f>IF(OR($AD57=0,SUMIFS(dbP!$A:$A,dbP!$AD:$AD,$AD57)=0),0,INDEX(dbP!E:E,SUMIFS(dbP!$A:$A,dbP!$AD:$AD,$AD57)))</f>
        <v>0</v>
      </c>
      <c r="F57" s="1">
        <f>IF(OR($AD57=0,SUMIFS(dbP!$A:$A,dbP!$AD:$AD,$AD57)=0),0,INDEX(dbP!F:F,SUMIFS(dbP!$A:$A,dbP!$AD:$AD,$AD57)))</f>
        <v>0</v>
      </c>
      <c r="I57" s="1" t="str">
        <f>IF(OR($AD57=0,SUMIFS(dbP!$A:$A,dbP!$AD:$AD,$AD57)=0),0,INDEX(dbP!I:I,SUMIFS(dbP!$A:$A,dbP!$AD:$AD,$AD57)))</f>
        <v>Продукт-1</v>
      </c>
      <c r="O57" s="44" t="str">
        <f>IF(OR($AE57=0,SUMIFS(SpcfP!$A:$A,SpcfP!$AE:$AE,$AE57,SpcfP!$U:$U,$U57)=0),0,INDEX(SpcfP!O:O,SUMIFS(SpcfP!$A:$A,SpcfP!$AE:$AE,$AE57,SpcfP!$U:$U,$U57)))</f>
        <v>Себестоимость продаж</v>
      </c>
      <c r="P57" s="44" t="str">
        <f>IF(OR($AE57=0,SUMIFS(SpcfP!$A:$A,SpcfP!$AE:$AE,$AE57,SpcfP!$U:$U,$U57)=0),0,INDEX(SpcfP!P:P,SUMIFS(SpcfP!$A:$A,SpcfP!$AE:$AE,$AE57,SpcfP!$U:$U,$U57)))</f>
        <v>Затраты этапа-5 бизнес-процесса</v>
      </c>
      <c r="Q57" s="44" t="str">
        <f>IF(OR($AE57=0,SUMIFS(SpcfP!$A:$A,SpcfP!$AE:$AE,$AE57,SpcfP!$U:$U,$U57)=0),0,INDEX(SpcfP!Q:Q,SUMIFS(SpcfP!$A:$A,SpcfP!$AE:$AE,$AE57,SpcfP!$U:$U,$U57)))</f>
        <v>Затраты на доставку и продажу-7</v>
      </c>
      <c r="U57" s="1">
        <f>IF(OR($AD57=0,SUMIFS(dbP!$A:$A,dbP!$AD:$AD,$AD57)=0),0,INDEX(dbP!U:U,SUMIFS(dbP!$A:$A,dbP!$AD:$AD,$AD57)))</f>
        <v>1</v>
      </c>
      <c r="X57" s="42">
        <f>IF(OR($AD57=0,SUMIFS(dbP!$A:$A,dbP!$AD:$AD,$AD57)=0),0,INDEX(dbP!X:X,SUMIFS(dbP!$A:$A,dbP!$AD:$AD,$AD57)))*
IF(OR($AE57=0,SUMIFS(SpcfP!$A:$A,SpcfP!$AE:$AE,$AE57,SpcfP!$U:$U,$U57)=0),0,INDEX(SpcfP!X:X,SUMIFS(SpcfP!$A:$A,SpcfP!$AE:$AE,$AE57,SpcfP!$U:$U,$U57)))</f>
        <v>630</v>
      </c>
      <c r="AA57" s="44">
        <f>IF(OR($AD57=0,SUMIFS(dbP!$A:$A,dbP!$AD:$AD,$AD57)=0),0,INDEX(dbP!X:X,SUMIFS(dbP!$A:$A,dbP!$AD:$AD,$AD57)))*
IF(OR($AE57=0,SUMIFS(SpcfP!$A:$A,SpcfP!$AE:$AE,$AE57,SpcfP!$U:$U,$U57)=0),0,INDEX(SpcfP!AA:AA,SUMIFS(SpcfP!$A:$A,SpcfP!$AE:$AE,$AE57,SpcfP!$U:$U,$U57)))</f>
        <v>1219163.5369552593</v>
      </c>
      <c r="AB57" s="44">
        <f>IF(OR($AD57=0,SUMIFS(dbP!$A:$A,dbP!$AD:$AD,$AD57)=0),0,INDEX(dbP!X:X,SUMIFS(dbP!$A:$A,dbP!$AD:$AD,$AD57)))*
IF(OR($AE57=0,SUMIFS(SpcfP!$A:$A,SpcfP!$AE:$AE,$AE57,SpcfP!$U:$U,$U57)=0),0,INDEX(SpcfP!AB:AB,SUMIFS(SpcfP!$A:$A,SpcfP!$AE:$AE,$AE57,SpcfP!$U:$U,$U57)))</f>
        <v>203193.92282587651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 t="shared" si="0"/>
        <v>1</v>
      </c>
      <c r="AE57" s="31">
        <f>IF(OR(AE56=0,AE56=MAX(Items!$AC:$AC)),1,AE56+1)</f>
        <v>55</v>
      </c>
    </row>
    <row r="58" spans="2:31" x14ac:dyDescent="0.3"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D58" s="24">
        <f>IF(OR($AD58=0,SUMIFS(dbP!$A:$A,dbP!$AD:$AD,$AD58)=0),0,INDEX(dbP!D:D,SUMIFS(dbP!$A:$A,dbP!$AD:$AD,$AD58)))</f>
        <v>45488</v>
      </c>
      <c r="E58" s="1">
        <f>IF(OR($AD58=0,SUMIFS(dbP!$A:$A,dbP!$AD:$AD,$AD58)=0),0,INDEX(dbP!E:E,SUMIFS(dbP!$A:$A,dbP!$AD:$AD,$AD58)))</f>
        <v>0</v>
      </c>
      <c r="F58" s="1">
        <f>IF(OR($AD58=0,SUMIFS(dbP!$A:$A,dbP!$AD:$AD,$AD58)=0),0,INDEX(dbP!F:F,SUMIFS(dbP!$A:$A,dbP!$AD:$AD,$AD58)))</f>
        <v>0</v>
      </c>
      <c r="I58" s="1" t="str">
        <f>IF(OR($AD58=0,SUMIFS(dbP!$A:$A,dbP!$AD:$AD,$AD58)=0),0,INDEX(dbP!I:I,SUMIFS(dbP!$A:$A,dbP!$AD:$AD,$AD58)))</f>
        <v>Продукт-1</v>
      </c>
      <c r="O58" s="44" t="str">
        <f>IF(OR($AE58=0,SUMIFS(SpcfP!$A:$A,SpcfP!$AE:$AE,$AE58,SpcfP!$U:$U,$U58)=0),0,INDEX(SpcfP!O:O,SUMIFS(SpcfP!$A:$A,SpcfP!$AE:$AE,$AE58,SpcfP!$U:$U,$U58)))</f>
        <v>Себестоимость продаж</v>
      </c>
      <c r="P58" s="44" t="str">
        <f>IF(OR($AE58=0,SUMIFS(SpcfP!$A:$A,SpcfP!$AE:$AE,$AE58,SpcfP!$U:$U,$U58)=0),0,INDEX(SpcfP!P:P,SUMIFS(SpcfP!$A:$A,SpcfP!$AE:$AE,$AE58,SpcfP!$U:$U,$U58)))</f>
        <v>Затраты этапа-5 бизнес-процесса</v>
      </c>
      <c r="Q58" s="44" t="str">
        <f>IF(OR($AE58=0,SUMIFS(SpcfP!$A:$A,SpcfP!$AE:$AE,$AE58,SpcfP!$U:$U,$U58)=0),0,INDEX(SpcfP!Q:Q,SUMIFS(SpcfP!$A:$A,SpcfP!$AE:$AE,$AE58,SpcfP!$U:$U,$U58)))</f>
        <v>Затраты на доставку и продажу-8</v>
      </c>
      <c r="U58" s="1">
        <f>IF(OR($AD58=0,SUMIFS(dbP!$A:$A,dbP!$AD:$AD,$AD58)=0),0,INDEX(dbP!U:U,SUMIFS(dbP!$A:$A,dbP!$AD:$AD,$AD58)))</f>
        <v>1</v>
      </c>
      <c r="X58" s="42">
        <f>IF(OR($AD58=0,SUMIFS(dbP!$A:$A,dbP!$AD:$AD,$AD58)=0),0,INDEX(dbP!X:X,SUMIFS(dbP!$A:$A,dbP!$AD:$AD,$AD58)))*
IF(OR($AE58=0,SUMIFS(SpcfP!$A:$A,SpcfP!$AE:$AE,$AE58,SpcfP!$U:$U,$U58)=0),0,INDEX(SpcfP!X:X,SUMIFS(SpcfP!$A:$A,SpcfP!$AE:$AE,$AE58,SpcfP!$U:$U,$U58)))</f>
        <v>35</v>
      </c>
      <c r="AA58" s="44">
        <f>IF(OR($AD58=0,SUMIFS(dbP!$A:$A,dbP!$AD:$AD,$AD58)=0),0,INDEX(dbP!X:X,SUMIFS(dbP!$A:$A,dbP!$AD:$AD,$AD58)))*
IF(OR($AE58=0,SUMIFS(SpcfP!$A:$A,SpcfP!$AE:$AE,$AE58,SpcfP!$U:$U,$U58)=0),0,INDEX(SpcfP!AA:AA,SUMIFS(SpcfP!$A:$A,SpcfP!$AE:$AE,$AE58,SpcfP!$U:$U,$U58)))</f>
        <v>17221.448275862069</v>
      </c>
      <c r="AB58" s="44">
        <f>IF(OR($AD58=0,SUMIFS(dbP!$A:$A,dbP!$AD:$AD,$AD58)=0),0,INDEX(dbP!X:X,SUMIFS(dbP!$A:$A,dbP!$AD:$AD,$AD58)))*
IF(OR($AE58=0,SUMIFS(SpcfP!$A:$A,SpcfP!$AE:$AE,$AE58,SpcfP!$U:$U,$U58)=0),0,INDEX(SpcfP!AB:AB,SUMIFS(SpcfP!$A:$A,SpcfP!$AE:$AE,$AE58,SpcfP!$U:$U,$U58)))</f>
        <v>2870.2413793103451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 t="shared" si="0"/>
        <v>1</v>
      </c>
      <c r="AE58" s="31">
        <f>IF(OR(AE57=0,AE57=MAX(Items!$AC:$AC)),1,AE57+1)</f>
        <v>56</v>
      </c>
    </row>
    <row r="59" spans="2:31" x14ac:dyDescent="0.3"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D59" s="24">
        <f>IF(OR($AD59=0,SUMIFS(dbP!$A:$A,dbP!$AD:$AD,$AD59)=0),0,INDEX(dbP!D:D,SUMIFS(dbP!$A:$A,dbP!$AD:$AD,$AD59)))</f>
        <v>45488</v>
      </c>
      <c r="E59" s="1">
        <f>IF(OR($AD59=0,SUMIFS(dbP!$A:$A,dbP!$AD:$AD,$AD59)=0),0,INDEX(dbP!E:E,SUMIFS(dbP!$A:$A,dbP!$AD:$AD,$AD59)))</f>
        <v>0</v>
      </c>
      <c r="F59" s="1">
        <f>IF(OR($AD59=0,SUMIFS(dbP!$A:$A,dbP!$AD:$AD,$AD59)=0),0,INDEX(dbP!F:F,SUMIFS(dbP!$A:$A,dbP!$AD:$AD,$AD59)))</f>
        <v>0</v>
      </c>
      <c r="I59" s="1" t="str">
        <f>IF(OR($AD59=0,SUMIFS(dbP!$A:$A,dbP!$AD:$AD,$AD59)=0),0,INDEX(dbP!I:I,SUMIFS(dbP!$A:$A,dbP!$AD:$AD,$AD59)))</f>
        <v>Продукт-1</v>
      </c>
      <c r="O59" s="44" t="str">
        <f>IF(OR($AE59=0,SUMIFS(SpcfP!$A:$A,SpcfP!$AE:$AE,$AE59,SpcfP!$U:$U,$U59)=0),0,INDEX(SpcfP!O:O,SUMIFS(SpcfP!$A:$A,SpcfP!$AE:$AE,$AE59,SpcfP!$U:$U,$U59)))</f>
        <v>Себестоимость продаж</v>
      </c>
      <c r="P59" s="44" t="str">
        <f>IF(OR($AE59=0,SUMIFS(SpcfP!$A:$A,SpcfP!$AE:$AE,$AE59,SpcfP!$U:$U,$U59)=0),0,INDEX(SpcfP!P:P,SUMIFS(SpcfP!$A:$A,SpcfP!$AE:$AE,$AE59,SpcfP!$U:$U,$U59)))</f>
        <v>Затраты этапа-5 бизнес-процесса</v>
      </c>
      <c r="Q59" s="44" t="str">
        <f>IF(OR($AE59=0,SUMIFS(SpcfP!$A:$A,SpcfP!$AE:$AE,$AE59,SpcfP!$U:$U,$U59)=0),0,INDEX(SpcfP!Q:Q,SUMIFS(SpcfP!$A:$A,SpcfP!$AE:$AE,$AE59,SpcfP!$U:$U,$U59)))</f>
        <v>Затраты на доставку и продажу-9</v>
      </c>
      <c r="U59" s="1">
        <f>IF(OR($AD59=0,SUMIFS(dbP!$A:$A,dbP!$AD:$AD,$AD59)=0),0,INDEX(dbP!U:U,SUMIFS(dbP!$A:$A,dbP!$AD:$AD,$AD59)))</f>
        <v>1</v>
      </c>
      <c r="X59" s="42">
        <f>IF(OR($AD59=0,SUMIFS(dbP!$A:$A,dbP!$AD:$AD,$AD59)=0),0,INDEX(dbP!X:X,SUMIFS(dbP!$A:$A,dbP!$AD:$AD,$AD59)))*
IF(OR($AE59=0,SUMIFS(SpcfP!$A:$A,SpcfP!$AE:$AE,$AE59,SpcfP!$U:$U,$U59)=0),0,INDEX(SpcfP!X:X,SUMIFS(SpcfP!$A:$A,SpcfP!$AE:$AE,$AE59,SpcfP!$U:$U,$U59)))</f>
        <v>49</v>
      </c>
      <c r="AA59" s="44">
        <f>IF(OR($AD59=0,SUMIFS(dbP!$A:$A,dbP!$AD:$AD,$AD59)=0),0,INDEX(dbP!X:X,SUMIFS(dbP!$A:$A,dbP!$AD:$AD,$AD59)))*
IF(OR($AE59=0,SUMIFS(SpcfP!$A:$A,SpcfP!$AE:$AE,$AE59,SpcfP!$U:$U,$U59)=0),0,INDEX(SpcfP!AA:AA,SUMIFS(SpcfP!$A:$A,SpcfP!$AE:$AE,$AE59,SpcfP!$U:$U,$U59)))</f>
        <v>120064.09824561403</v>
      </c>
      <c r="AB59" s="44">
        <f>IF(OR($AD59=0,SUMIFS(dbP!$A:$A,dbP!$AD:$AD,$AD59)=0),0,INDEX(dbP!X:X,SUMIFS(dbP!$A:$A,dbP!$AD:$AD,$AD59)))*
IF(OR($AE59=0,SUMIFS(SpcfP!$A:$A,SpcfP!$AE:$AE,$AE59,SpcfP!$U:$U,$U59)=0),0,INDEX(SpcfP!AB:AB,SUMIFS(SpcfP!$A:$A,SpcfP!$AE:$AE,$AE59,SpcfP!$U:$U,$U59)))</f>
        <v>20010.683040935673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 t="shared" si="0"/>
        <v>1</v>
      </c>
      <c r="AE59" s="31">
        <f>IF(OR(AE58=0,AE58=MAX(Items!$AC:$AC)),1,AE58+1)</f>
        <v>57</v>
      </c>
    </row>
    <row r="60" spans="2:31" x14ac:dyDescent="0.3"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D60" s="24">
        <f>IF(OR($AD60=0,SUMIFS(dbP!$A:$A,dbP!$AD:$AD,$AD60)=0),0,INDEX(dbP!D:D,SUMIFS(dbP!$A:$A,dbP!$AD:$AD,$AD60)))</f>
        <v>45488</v>
      </c>
      <c r="E60" s="1">
        <f>IF(OR($AD60=0,SUMIFS(dbP!$A:$A,dbP!$AD:$AD,$AD60)=0),0,INDEX(dbP!E:E,SUMIFS(dbP!$A:$A,dbP!$AD:$AD,$AD60)))</f>
        <v>0</v>
      </c>
      <c r="F60" s="1">
        <f>IF(OR($AD60=0,SUMIFS(dbP!$A:$A,dbP!$AD:$AD,$AD60)=0),0,INDEX(dbP!F:F,SUMIFS(dbP!$A:$A,dbP!$AD:$AD,$AD60)))</f>
        <v>0</v>
      </c>
      <c r="I60" s="1" t="str">
        <f>IF(OR($AD60=0,SUMIFS(dbP!$A:$A,dbP!$AD:$AD,$AD60)=0),0,INDEX(dbP!I:I,SUMIFS(dbP!$A:$A,dbP!$AD:$AD,$AD60)))</f>
        <v>Продукт-1</v>
      </c>
      <c r="O60" s="44" t="str">
        <f>IF(OR($AE60=0,SUMIFS(SpcfP!$A:$A,SpcfP!$AE:$AE,$AE60,SpcfP!$U:$U,$U60)=0),0,INDEX(SpcfP!O:O,SUMIFS(SpcfP!$A:$A,SpcfP!$AE:$AE,$AE60,SpcfP!$U:$U,$U60)))</f>
        <v>Себестоимость продаж</v>
      </c>
      <c r="P60" s="44" t="str">
        <f>IF(OR($AE60=0,SUMIFS(SpcfP!$A:$A,SpcfP!$AE:$AE,$AE60,SpcfP!$U:$U,$U60)=0),0,INDEX(SpcfP!P:P,SUMIFS(SpcfP!$A:$A,SpcfP!$AE:$AE,$AE60,SpcfP!$U:$U,$U60)))</f>
        <v>Затраты этапа-5 бизнес-процесса</v>
      </c>
      <c r="Q60" s="44" t="str">
        <f>IF(OR($AE60=0,SUMIFS(SpcfP!$A:$A,SpcfP!$AE:$AE,$AE60,SpcfP!$U:$U,$U60)=0),0,INDEX(SpcfP!Q:Q,SUMIFS(SpcfP!$A:$A,SpcfP!$AE:$AE,$AE60,SpcfP!$U:$U,$U60)))</f>
        <v>Затраты на доставку и продажу-10</v>
      </c>
      <c r="U60" s="1">
        <f>IF(OR($AD60=0,SUMIFS(dbP!$A:$A,dbP!$AD:$AD,$AD60)=0),0,INDEX(dbP!U:U,SUMIFS(dbP!$A:$A,dbP!$AD:$AD,$AD60)))</f>
        <v>1</v>
      </c>
      <c r="X60" s="42">
        <f>IF(OR($AD60=0,SUMIFS(dbP!$A:$A,dbP!$AD:$AD,$AD60)=0),0,INDEX(dbP!X:X,SUMIFS(dbP!$A:$A,dbP!$AD:$AD,$AD60)))*
IF(OR($AE60=0,SUMIFS(SpcfP!$A:$A,SpcfP!$AE:$AE,$AE60,SpcfP!$U:$U,$U60)=0),0,INDEX(SpcfP!X:X,SUMIFS(SpcfP!$A:$A,SpcfP!$AE:$AE,$AE60,SpcfP!$U:$U,$U60)))</f>
        <v>28</v>
      </c>
      <c r="AA60" s="44">
        <f>IF(OR($AD60=0,SUMIFS(dbP!$A:$A,dbP!$AD:$AD,$AD60)=0),0,INDEX(dbP!X:X,SUMIFS(dbP!$A:$A,dbP!$AD:$AD,$AD60)))*
IF(OR($AE60=0,SUMIFS(SpcfP!$A:$A,SpcfP!$AE:$AE,$AE60,SpcfP!$U:$U,$U60)=0),0,INDEX(SpcfP!AA:AA,SUMIFS(SpcfP!$A:$A,SpcfP!$AE:$AE,$AE60,SpcfP!$U:$U,$U60)))</f>
        <v>70732.872000000003</v>
      </c>
      <c r="AB60" s="44">
        <f>IF(OR($AD60=0,SUMIFS(dbP!$A:$A,dbP!$AD:$AD,$AD60)=0),0,INDEX(dbP!X:X,SUMIFS(dbP!$A:$A,dbP!$AD:$AD,$AD60)))*
IF(OR($AE60=0,SUMIFS(SpcfP!$A:$A,SpcfP!$AE:$AE,$AE60,SpcfP!$U:$U,$U60)=0),0,INDEX(SpcfP!AB:AB,SUMIFS(SpcfP!$A:$A,SpcfP!$AE:$AE,$AE60,SpcfP!$U:$U,$U60)))</f>
        <v>11788.812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 t="shared" si="0"/>
        <v>1</v>
      </c>
      <c r="AE60" s="31">
        <f>IF(OR(AE59=0,AE59=MAX(Items!$AC:$AC)),1,AE59+1)</f>
        <v>58</v>
      </c>
    </row>
    <row r="61" spans="2:31" x14ac:dyDescent="0.3"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D61" s="24">
        <f>IF(OR($AD61=0,SUMIFS(dbP!$A:$A,dbP!$AD:$AD,$AD61)=0),0,INDEX(dbP!D:D,SUMIFS(dbP!$A:$A,dbP!$AD:$AD,$AD61)))</f>
        <v>45518</v>
      </c>
      <c r="E61" s="1">
        <f>IF(OR($AD61=0,SUMIFS(dbP!$A:$A,dbP!$AD:$AD,$AD61)=0),0,INDEX(dbP!E:E,SUMIFS(dbP!$A:$A,dbP!$AD:$AD,$AD61)))</f>
        <v>0</v>
      </c>
      <c r="F61" s="1">
        <f>IF(OR($AD61=0,SUMIFS(dbP!$A:$A,dbP!$AD:$AD,$AD61)=0),0,INDEX(dbP!F:F,SUMIFS(dbP!$A:$A,dbP!$AD:$AD,$AD61)))</f>
        <v>0</v>
      </c>
      <c r="I61" s="1" t="str">
        <f>IF(OR($AD61=0,SUMIFS(dbP!$A:$A,dbP!$AD:$AD,$AD61)=0),0,INDEX(dbP!I:I,SUMIFS(dbP!$A:$A,dbP!$AD:$AD,$AD61)))</f>
        <v>Продукт-2</v>
      </c>
      <c r="O61" s="44" t="str">
        <f>IF(OR($AE61=0,SUMIFS(SpcfP!$A:$A,SpcfP!$AE:$AE,$AE61,SpcfP!$U:$U,$U61)=0),0,INDEX(SpcfP!O:O,SUMIFS(SpcfP!$A:$A,SpcfP!$AE:$AE,$AE61,SpcfP!$U:$U,$U61)))</f>
        <v>Себестоимость продаж</v>
      </c>
      <c r="P61" s="44" t="str">
        <f>IF(OR($AE61=0,SUMIFS(SpcfP!$A:$A,SpcfP!$AE:$AE,$AE61,SpcfP!$U:$U,$U61)=0),0,INDEX(SpcfP!P:P,SUMIFS(SpcfP!$A:$A,SpcfP!$AE:$AE,$AE61,SpcfP!$U:$U,$U61)))</f>
        <v>Затраты этапа-1 бизнес-процесса</v>
      </c>
      <c r="Q61" s="44" t="str">
        <f>IF(OR($AE61=0,SUMIFS(SpcfP!$A:$A,SpcfP!$AE:$AE,$AE61,SpcfP!$U:$U,$U61)=0),0,INDEX(SpcfP!Q:Q,SUMIFS(SpcfP!$A:$A,SpcfP!$AE:$AE,$AE61,SpcfP!$U:$U,$U61)))</f>
        <v>Сырье и материалы-1</v>
      </c>
      <c r="U61" s="1">
        <f>IF(OR($AD61=0,SUMIFS(dbP!$A:$A,dbP!$AD:$AD,$AD61)=0),0,INDEX(dbP!U:U,SUMIFS(dbP!$A:$A,dbP!$AD:$AD,$AD61)))</f>
        <v>2</v>
      </c>
      <c r="X61" s="42">
        <f>IF(OR($AD61=0,SUMIFS(dbP!$A:$A,dbP!$AD:$AD,$AD61)=0),0,INDEX(dbP!X:X,SUMIFS(dbP!$A:$A,dbP!$AD:$AD,$AD61)))*
IF(OR($AE61=0,SUMIFS(SpcfP!$A:$A,SpcfP!$AE:$AE,$AE61,SpcfP!$U:$U,$U61)=0),0,INDEX(SpcfP!X:X,SUMIFS(SpcfP!$A:$A,SpcfP!$AE:$AE,$AE61,SpcfP!$U:$U,$U61)))</f>
        <v>24</v>
      </c>
      <c r="AA61" s="44">
        <f>IF(OR($AD61=0,SUMIFS(dbP!$A:$A,dbP!$AD:$AD,$AD61)=0),0,INDEX(dbP!X:X,SUMIFS(dbP!$A:$A,dbP!$AD:$AD,$AD61)))*
IF(OR($AE61=0,SUMIFS(SpcfP!$A:$A,SpcfP!$AE:$AE,$AE61,SpcfP!$U:$U,$U61)=0),0,INDEX(SpcfP!AA:AA,SUMIFS(SpcfP!$A:$A,SpcfP!$AE:$AE,$AE61,SpcfP!$U:$U,$U61)))</f>
        <v>24242.42424242424</v>
      </c>
      <c r="AB61" s="44">
        <f>IF(OR($AD61=0,SUMIFS(dbP!$A:$A,dbP!$AD:$AD,$AD61)=0),0,INDEX(dbP!X:X,SUMIFS(dbP!$A:$A,dbP!$AD:$AD,$AD61)))*
IF(OR($AE61=0,SUMIFS(SpcfP!$A:$A,SpcfP!$AE:$AE,$AE61,SpcfP!$U:$U,$U61)=0),0,INDEX(SpcfP!AB:AB,SUMIFS(SpcfP!$A:$A,SpcfP!$AE:$AE,$AE61,SpcfP!$U:$U,$U61)))</f>
        <v>4040.4040404040406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 t="shared" si="0"/>
        <v>2</v>
      </c>
      <c r="AE61" s="31">
        <f>IF(OR(AE60=0,AE60=MAX(Items!$AC:$AC)),1,AE60+1)</f>
        <v>1</v>
      </c>
    </row>
    <row r="62" spans="2:31" x14ac:dyDescent="0.3"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D62" s="24">
        <f>IF(OR($AD62=0,SUMIFS(dbP!$A:$A,dbP!$AD:$AD,$AD62)=0),0,INDEX(dbP!D:D,SUMIFS(dbP!$A:$A,dbP!$AD:$AD,$AD62)))</f>
        <v>45518</v>
      </c>
      <c r="E62" s="1">
        <f>IF(OR($AD62=0,SUMIFS(dbP!$A:$A,dbP!$AD:$AD,$AD62)=0),0,INDEX(dbP!E:E,SUMIFS(dbP!$A:$A,dbP!$AD:$AD,$AD62)))</f>
        <v>0</v>
      </c>
      <c r="F62" s="1">
        <f>IF(OR($AD62=0,SUMIFS(dbP!$A:$A,dbP!$AD:$AD,$AD62)=0),0,INDEX(dbP!F:F,SUMIFS(dbP!$A:$A,dbP!$AD:$AD,$AD62)))</f>
        <v>0</v>
      </c>
      <c r="I62" s="1" t="str">
        <f>IF(OR($AD62=0,SUMIFS(dbP!$A:$A,dbP!$AD:$AD,$AD62)=0),0,INDEX(dbP!I:I,SUMIFS(dbP!$A:$A,dbP!$AD:$AD,$AD62)))</f>
        <v>Продукт-2</v>
      </c>
      <c r="O62" s="44" t="str">
        <f>IF(OR($AE62=0,SUMIFS(SpcfP!$A:$A,SpcfP!$AE:$AE,$AE62,SpcfP!$U:$U,$U62)=0),0,INDEX(SpcfP!O:O,SUMIFS(SpcfP!$A:$A,SpcfP!$AE:$AE,$AE62,SpcfP!$U:$U,$U62)))</f>
        <v>Себестоимость продаж</v>
      </c>
      <c r="P62" s="44" t="str">
        <f>IF(OR($AE62=0,SUMIFS(SpcfP!$A:$A,SpcfP!$AE:$AE,$AE62,SpcfP!$U:$U,$U62)=0),0,INDEX(SpcfP!P:P,SUMIFS(SpcfP!$A:$A,SpcfP!$AE:$AE,$AE62,SpcfP!$U:$U,$U62)))</f>
        <v>Затраты этапа-1 бизнес-процесса</v>
      </c>
      <c r="Q62" s="44" t="str">
        <f>IF(OR($AE62=0,SUMIFS(SpcfP!$A:$A,SpcfP!$AE:$AE,$AE62,SpcfP!$U:$U,$U62)=0),0,INDEX(SpcfP!Q:Q,SUMIFS(SpcfP!$A:$A,SpcfP!$AE:$AE,$AE62,SpcfP!$U:$U,$U62)))</f>
        <v>Сырье и материалы-2</v>
      </c>
      <c r="U62" s="1">
        <f>IF(OR($AD62=0,SUMIFS(dbP!$A:$A,dbP!$AD:$AD,$AD62)=0),0,INDEX(dbP!U:U,SUMIFS(dbP!$A:$A,dbP!$AD:$AD,$AD62)))</f>
        <v>2</v>
      </c>
      <c r="X62" s="42">
        <f>IF(OR($AD62=0,SUMIFS(dbP!$A:$A,dbP!$AD:$AD,$AD62)=0),0,INDEX(dbP!X:X,SUMIFS(dbP!$A:$A,dbP!$AD:$AD,$AD62)))*
IF(OR($AE62=0,SUMIFS(SpcfP!$A:$A,SpcfP!$AE:$AE,$AE62,SpcfP!$U:$U,$U62)=0),0,INDEX(SpcfP!X:X,SUMIFS(SpcfP!$A:$A,SpcfP!$AE:$AE,$AE62,SpcfP!$U:$U,$U62)))</f>
        <v>72</v>
      </c>
      <c r="AA62" s="44">
        <f>IF(OR($AD62=0,SUMIFS(dbP!$A:$A,dbP!$AD:$AD,$AD62)=0),0,INDEX(dbP!X:X,SUMIFS(dbP!$A:$A,dbP!$AD:$AD,$AD62)))*
IF(OR($AE62=0,SUMIFS(SpcfP!$A:$A,SpcfP!$AE:$AE,$AE62,SpcfP!$U:$U,$U62)=0),0,INDEX(SpcfP!AA:AA,SUMIFS(SpcfP!$A:$A,SpcfP!$AE:$AE,$AE62,SpcfP!$U:$U,$U62)))</f>
        <v>63469.194312796215</v>
      </c>
      <c r="AB62" s="44">
        <f>IF(OR($AD62=0,SUMIFS(dbP!$A:$A,dbP!$AD:$AD,$AD62)=0),0,INDEX(dbP!X:X,SUMIFS(dbP!$A:$A,dbP!$AD:$AD,$AD62)))*
IF(OR($AE62=0,SUMIFS(SpcfP!$A:$A,SpcfP!$AE:$AE,$AE62,SpcfP!$U:$U,$U62)=0),0,INDEX(SpcfP!AB:AB,SUMIFS(SpcfP!$A:$A,SpcfP!$AE:$AE,$AE62,SpcfP!$U:$U,$U62)))</f>
        <v>10578.199052132701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 t="shared" si="0"/>
        <v>2</v>
      </c>
      <c r="AE62" s="31">
        <f>IF(OR(AE61=0,AE61=MAX(Items!$AC:$AC)),1,AE61+1)</f>
        <v>2</v>
      </c>
    </row>
    <row r="63" spans="2:31" x14ac:dyDescent="0.3"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D63" s="24">
        <f>IF(OR($AD63=0,SUMIFS(dbP!$A:$A,dbP!$AD:$AD,$AD63)=0),0,INDEX(dbP!D:D,SUMIFS(dbP!$A:$A,dbP!$AD:$AD,$AD63)))</f>
        <v>45518</v>
      </c>
      <c r="E63" s="1">
        <f>IF(OR($AD63=0,SUMIFS(dbP!$A:$A,dbP!$AD:$AD,$AD63)=0),0,INDEX(dbP!E:E,SUMIFS(dbP!$A:$A,dbP!$AD:$AD,$AD63)))</f>
        <v>0</v>
      </c>
      <c r="F63" s="1">
        <f>IF(OR($AD63=0,SUMIFS(dbP!$A:$A,dbP!$AD:$AD,$AD63)=0),0,INDEX(dbP!F:F,SUMIFS(dbP!$A:$A,dbP!$AD:$AD,$AD63)))</f>
        <v>0</v>
      </c>
      <c r="I63" s="1" t="str">
        <f>IF(OR($AD63=0,SUMIFS(dbP!$A:$A,dbP!$AD:$AD,$AD63)=0),0,INDEX(dbP!I:I,SUMIFS(dbP!$A:$A,dbP!$AD:$AD,$AD63)))</f>
        <v>Продукт-2</v>
      </c>
      <c r="O63" s="44" t="str">
        <f>IF(OR($AE63=0,SUMIFS(SpcfP!$A:$A,SpcfP!$AE:$AE,$AE63,SpcfP!$U:$U,$U63)=0),0,INDEX(SpcfP!O:O,SUMIFS(SpcfP!$A:$A,SpcfP!$AE:$AE,$AE63,SpcfP!$U:$U,$U63)))</f>
        <v>Себестоимость продаж</v>
      </c>
      <c r="P63" s="44" t="str">
        <f>IF(OR($AE63=0,SUMIFS(SpcfP!$A:$A,SpcfP!$AE:$AE,$AE63,SpcfP!$U:$U,$U63)=0),0,INDEX(SpcfP!P:P,SUMIFS(SpcfP!$A:$A,SpcfP!$AE:$AE,$AE63,SpcfP!$U:$U,$U63)))</f>
        <v>Затраты этапа-1 бизнес-процесса</v>
      </c>
      <c r="Q63" s="44" t="str">
        <f>IF(OR($AE63=0,SUMIFS(SpcfP!$A:$A,SpcfP!$AE:$AE,$AE63,SpcfP!$U:$U,$U63)=0),0,INDEX(SpcfP!Q:Q,SUMIFS(SpcfP!$A:$A,SpcfP!$AE:$AE,$AE63,SpcfP!$U:$U,$U63)))</f>
        <v>Сырье и материалы-3</v>
      </c>
      <c r="U63" s="1">
        <f>IF(OR($AD63=0,SUMIFS(dbP!$A:$A,dbP!$AD:$AD,$AD63)=0),0,INDEX(dbP!U:U,SUMIFS(dbP!$A:$A,dbP!$AD:$AD,$AD63)))</f>
        <v>2</v>
      </c>
      <c r="X63" s="42">
        <f>IF(OR($AD63=0,SUMIFS(dbP!$A:$A,dbP!$AD:$AD,$AD63)=0),0,INDEX(dbP!X:X,SUMIFS(dbP!$A:$A,dbP!$AD:$AD,$AD63)))*
IF(OR($AE63=0,SUMIFS(SpcfP!$A:$A,SpcfP!$AE:$AE,$AE63,SpcfP!$U:$U,$U63)=0),0,INDEX(SpcfP!X:X,SUMIFS(SpcfP!$A:$A,SpcfP!$AE:$AE,$AE63,SpcfP!$U:$U,$U63)))</f>
        <v>48</v>
      </c>
      <c r="AA63" s="44">
        <f>IF(OR($AD63=0,SUMIFS(dbP!$A:$A,dbP!$AD:$AD,$AD63)=0),0,INDEX(dbP!X:X,SUMIFS(dbP!$A:$A,dbP!$AD:$AD,$AD63)))*
IF(OR($AE63=0,SUMIFS(SpcfP!$A:$A,SpcfP!$AE:$AE,$AE63,SpcfP!$U:$U,$U63)=0),0,INDEX(SpcfP!AA:AA,SUMIFS(SpcfP!$A:$A,SpcfP!$AE:$AE,$AE63,SpcfP!$U:$U,$U63)))</f>
        <v>190222.22222222222</v>
      </c>
      <c r="AB63" s="44">
        <f>IF(OR($AD63=0,SUMIFS(dbP!$A:$A,dbP!$AD:$AD,$AD63)=0),0,INDEX(dbP!X:X,SUMIFS(dbP!$A:$A,dbP!$AD:$AD,$AD63)))*
IF(OR($AE63=0,SUMIFS(SpcfP!$A:$A,SpcfP!$AE:$AE,$AE63,SpcfP!$U:$U,$U63)=0),0,INDEX(SpcfP!AB:AB,SUMIFS(SpcfP!$A:$A,SpcfP!$AE:$AE,$AE63,SpcfP!$U:$U,$U63)))</f>
        <v>31703.703703703701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 t="shared" si="0"/>
        <v>2</v>
      </c>
      <c r="AE63" s="31">
        <f>IF(OR(AE62=0,AE62=MAX(Items!$AC:$AC)),1,AE62+1)</f>
        <v>3</v>
      </c>
    </row>
    <row r="64" spans="2:31" x14ac:dyDescent="0.3"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D64" s="24">
        <f>IF(OR($AD64=0,SUMIFS(dbP!$A:$A,dbP!$AD:$AD,$AD64)=0),0,INDEX(dbP!D:D,SUMIFS(dbP!$A:$A,dbP!$AD:$AD,$AD64)))</f>
        <v>45518</v>
      </c>
      <c r="E64" s="1">
        <f>IF(OR($AD64=0,SUMIFS(dbP!$A:$A,dbP!$AD:$AD,$AD64)=0),0,INDEX(dbP!E:E,SUMIFS(dbP!$A:$A,dbP!$AD:$AD,$AD64)))</f>
        <v>0</v>
      </c>
      <c r="F64" s="1">
        <f>IF(OR($AD64=0,SUMIFS(dbP!$A:$A,dbP!$AD:$AD,$AD64)=0),0,INDEX(dbP!F:F,SUMIFS(dbP!$A:$A,dbP!$AD:$AD,$AD64)))</f>
        <v>0</v>
      </c>
      <c r="I64" s="1" t="str">
        <f>IF(OR($AD64=0,SUMIFS(dbP!$A:$A,dbP!$AD:$AD,$AD64)=0),0,INDEX(dbP!I:I,SUMIFS(dbP!$A:$A,dbP!$AD:$AD,$AD64)))</f>
        <v>Продукт-2</v>
      </c>
      <c r="O64" s="44" t="str">
        <f>IF(OR($AE64=0,SUMIFS(SpcfP!$A:$A,SpcfP!$AE:$AE,$AE64,SpcfP!$U:$U,$U64)=0),0,INDEX(SpcfP!O:O,SUMIFS(SpcfP!$A:$A,SpcfP!$AE:$AE,$AE64,SpcfP!$U:$U,$U64)))</f>
        <v>Себестоимость продаж</v>
      </c>
      <c r="P64" s="44" t="str">
        <f>IF(OR($AE64=0,SUMIFS(SpcfP!$A:$A,SpcfP!$AE:$AE,$AE64,SpcfP!$U:$U,$U64)=0),0,INDEX(SpcfP!P:P,SUMIFS(SpcfP!$A:$A,SpcfP!$AE:$AE,$AE64,SpcfP!$U:$U,$U64)))</f>
        <v>Затраты этапа-1 бизнес-процесса</v>
      </c>
      <c r="Q64" s="44" t="str">
        <f>IF(OR($AE64=0,SUMIFS(SpcfP!$A:$A,SpcfP!$AE:$AE,$AE64,SpcfP!$U:$U,$U64)=0),0,INDEX(SpcfP!Q:Q,SUMIFS(SpcfP!$A:$A,SpcfP!$AE:$AE,$AE64,SpcfP!$U:$U,$U64)))</f>
        <v>Сырье и материалы-4</v>
      </c>
      <c r="U64" s="1">
        <f>IF(OR($AD64=0,SUMIFS(dbP!$A:$A,dbP!$AD:$AD,$AD64)=0),0,INDEX(dbP!U:U,SUMIFS(dbP!$A:$A,dbP!$AD:$AD,$AD64)))</f>
        <v>2</v>
      </c>
      <c r="X64" s="42">
        <f>IF(OR($AD64=0,SUMIFS(dbP!$A:$A,dbP!$AD:$AD,$AD64)=0),0,INDEX(dbP!X:X,SUMIFS(dbP!$A:$A,dbP!$AD:$AD,$AD64)))*
IF(OR($AE64=0,SUMIFS(SpcfP!$A:$A,SpcfP!$AE:$AE,$AE64,SpcfP!$U:$U,$U64)=0),0,INDEX(SpcfP!X:X,SUMIFS(SpcfP!$A:$A,SpcfP!$AE:$AE,$AE64,SpcfP!$U:$U,$U64)))</f>
        <v>24</v>
      </c>
      <c r="AA64" s="44">
        <f>IF(OR($AD64=0,SUMIFS(dbP!$A:$A,dbP!$AD:$AD,$AD64)=0),0,INDEX(dbP!X:X,SUMIFS(dbP!$A:$A,dbP!$AD:$AD,$AD64)))*
IF(OR($AE64=0,SUMIFS(SpcfP!$A:$A,SpcfP!$AE:$AE,$AE64,SpcfP!$U:$U,$U64)=0),0,INDEX(SpcfP!AA:AA,SUMIFS(SpcfP!$A:$A,SpcfP!$AE:$AE,$AE64,SpcfP!$U:$U,$U64)))</f>
        <v>39475.041322314049</v>
      </c>
      <c r="AB64" s="44">
        <f>IF(OR($AD64=0,SUMIFS(dbP!$A:$A,dbP!$AD:$AD,$AD64)=0),0,INDEX(dbP!X:X,SUMIFS(dbP!$A:$A,dbP!$AD:$AD,$AD64)))*
IF(OR($AE64=0,SUMIFS(SpcfP!$A:$A,SpcfP!$AE:$AE,$AE64,SpcfP!$U:$U,$U64)=0),0,INDEX(SpcfP!AB:AB,SUMIFS(SpcfP!$A:$A,SpcfP!$AE:$AE,$AE64,SpcfP!$U:$U,$U64)))</f>
        <v>6579.1735537190089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 t="shared" si="0"/>
        <v>2</v>
      </c>
      <c r="AE64" s="31">
        <f>IF(OR(AE63=0,AE63=MAX(Items!$AC:$AC)),1,AE63+1)</f>
        <v>4</v>
      </c>
    </row>
    <row r="65" spans="2:31" x14ac:dyDescent="0.3"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D65" s="24">
        <f>IF(OR($AD65=0,SUMIFS(dbP!$A:$A,dbP!$AD:$AD,$AD65)=0),0,INDEX(dbP!D:D,SUMIFS(dbP!$A:$A,dbP!$AD:$AD,$AD65)))</f>
        <v>45518</v>
      </c>
      <c r="E65" s="1">
        <f>IF(OR($AD65=0,SUMIFS(dbP!$A:$A,dbP!$AD:$AD,$AD65)=0),0,INDEX(dbP!E:E,SUMIFS(dbP!$A:$A,dbP!$AD:$AD,$AD65)))</f>
        <v>0</v>
      </c>
      <c r="F65" s="1">
        <f>IF(OR($AD65=0,SUMIFS(dbP!$A:$A,dbP!$AD:$AD,$AD65)=0),0,INDEX(dbP!F:F,SUMIFS(dbP!$A:$A,dbP!$AD:$AD,$AD65)))</f>
        <v>0</v>
      </c>
      <c r="I65" s="1" t="str">
        <f>IF(OR($AD65=0,SUMIFS(dbP!$A:$A,dbP!$AD:$AD,$AD65)=0),0,INDEX(dbP!I:I,SUMIFS(dbP!$A:$A,dbP!$AD:$AD,$AD65)))</f>
        <v>Продукт-2</v>
      </c>
      <c r="O65" s="44" t="str">
        <f>IF(OR($AE65=0,SUMIFS(SpcfP!$A:$A,SpcfP!$AE:$AE,$AE65,SpcfP!$U:$U,$U65)=0),0,INDEX(SpcfP!O:O,SUMIFS(SpcfP!$A:$A,SpcfP!$AE:$AE,$AE65,SpcfP!$U:$U,$U65)))</f>
        <v>Себестоимость продаж</v>
      </c>
      <c r="P65" s="44" t="str">
        <f>IF(OR($AE65=0,SUMIFS(SpcfP!$A:$A,SpcfP!$AE:$AE,$AE65,SpcfP!$U:$U,$U65)=0),0,INDEX(SpcfP!P:P,SUMIFS(SpcfP!$A:$A,SpcfP!$AE:$AE,$AE65,SpcfP!$U:$U,$U65)))</f>
        <v>Затраты этапа-1 бизнес-процесса</v>
      </c>
      <c r="Q65" s="44" t="str">
        <f>IF(OR($AE65=0,SUMIFS(SpcfP!$A:$A,SpcfP!$AE:$AE,$AE65,SpcfP!$U:$U,$U65)=0),0,INDEX(SpcfP!Q:Q,SUMIFS(SpcfP!$A:$A,SpcfP!$AE:$AE,$AE65,SpcfP!$U:$U,$U65)))</f>
        <v>Сырье и материалы-5</v>
      </c>
      <c r="U65" s="1">
        <f>IF(OR($AD65=0,SUMIFS(dbP!$A:$A,dbP!$AD:$AD,$AD65)=0),0,INDEX(dbP!U:U,SUMIFS(dbP!$A:$A,dbP!$AD:$AD,$AD65)))</f>
        <v>2</v>
      </c>
      <c r="X65" s="42">
        <f>IF(OR($AD65=0,SUMIFS(dbP!$A:$A,dbP!$AD:$AD,$AD65)=0),0,INDEX(dbP!X:X,SUMIFS(dbP!$A:$A,dbP!$AD:$AD,$AD65)))*
IF(OR($AE65=0,SUMIFS(SpcfP!$A:$A,SpcfP!$AE:$AE,$AE65,SpcfP!$U:$U,$U65)=0),0,INDEX(SpcfP!X:X,SUMIFS(SpcfP!$A:$A,SpcfP!$AE:$AE,$AE65,SpcfP!$U:$U,$U65)))</f>
        <v>60</v>
      </c>
      <c r="AA65" s="44">
        <f>IF(OR($AD65=0,SUMIFS(dbP!$A:$A,dbP!$AD:$AD,$AD65)=0),0,INDEX(dbP!X:X,SUMIFS(dbP!$A:$A,dbP!$AD:$AD,$AD65)))*
IF(OR($AE65=0,SUMIFS(SpcfP!$A:$A,SpcfP!$AE:$AE,$AE65,SpcfP!$U:$U,$U65)=0),0,INDEX(SpcfP!AA:AA,SUMIFS(SpcfP!$A:$A,SpcfP!$AE:$AE,$AE65,SpcfP!$U:$U,$U65)))</f>
        <v>69387.878787878784</v>
      </c>
      <c r="AB65" s="44">
        <f>IF(OR($AD65=0,SUMIFS(dbP!$A:$A,dbP!$AD:$AD,$AD65)=0),0,INDEX(dbP!X:X,SUMIFS(dbP!$A:$A,dbP!$AD:$AD,$AD65)))*
IF(OR($AE65=0,SUMIFS(SpcfP!$A:$A,SpcfP!$AE:$AE,$AE65,SpcfP!$U:$U,$U65)=0),0,INDEX(SpcfP!AB:AB,SUMIFS(SpcfP!$A:$A,SpcfP!$AE:$AE,$AE65,SpcfP!$U:$U,$U65)))</f>
        <v>11564.646464646466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 t="shared" si="0"/>
        <v>2</v>
      </c>
      <c r="AE65" s="31">
        <f>IF(OR(AE64=0,AE64=MAX(Items!$AC:$AC)),1,AE64+1)</f>
        <v>5</v>
      </c>
    </row>
    <row r="66" spans="2:31" x14ac:dyDescent="0.3"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D66" s="24">
        <f>IF(OR($AD66=0,SUMIFS(dbP!$A:$A,dbP!$AD:$AD,$AD66)=0),0,INDEX(dbP!D:D,SUMIFS(dbP!$A:$A,dbP!$AD:$AD,$AD66)))</f>
        <v>45518</v>
      </c>
      <c r="E66" s="1">
        <f>IF(OR($AD66=0,SUMIFS(dbP!$A:$A,dbP!$AD:$AD,$AD66)=0),0,INDEX(dbP!E:E,SUMIFS(dbP!$A:$A,dbP!$AD:$AD,$AD66)))</f>
        <v>0</v>
      </c>
      <c r="F66" s="1">
        <f>IF(OR($AD66=0,SUMIFS(dbP!$A:$A,dbP!$AD:$AD,$AD66)=0),0,INDEX(dbP!F:F,SUMIFS(dbP!$A:$A,dbP!$AD:$AD,$AD66)))</f>
        <v>0</v>
      </c>
      <c r="I66" s="1" t="str">
        <f>IF(OR($AD66=0,SUMIFS(dbP!$A:$A,dbP!$AD:$AD,$AD66)=0),0,INDEX(dbP!I:I,SUMIFS(dbP!$A:$A,dbP!$AD:$AD,$AD66)))</f>
        <v>Продукт-2</v>
      </c>
      <c r="O66" s="44" t="str">
        <f>IF(OR($AE66=0,SUMIFS(SpcfP!$A:$A,SpcfP!$AE:$AE,$AE66,SpcfP!$U:$U,$U66)=0),0,INDEX(SpcfP!O:O,SUMIFS(SpcfP!$A:$A,SpcfP!$AE:$AE,$AE66,SpcfP!$U:$U,$U66)))</f>
        <v>Себестоимость продаж</v>
      </c>
      <c r="P66" s="44" t="str">
        <f>IF(OR($AE66=0,SUMIFS(SpcfP!$A:$A,SpcfP!$AE:$AE,$AE66,SpcfP!$U:$U,$U66)=0),0,INDEX(SpcfP!P:P,SUMIFS(SpcfP!$A:$A,SpcfP!$AE:$AE,$AE66,SpcfP!$U:$U,$U66)))</f>
        <v>Затраты этапа-1 бизнес-процесса</v>
      </c>
      <c r="Q66" s="44" t="str">
        <f>IF(OR($AE66=0,SUMIFS(SpcfP!$A:$A,SpcfP!$AE:$AE,$AE66,SpcfP!$U:$U,$U66)=0),0,INDEX(SpcfP!Q:Q,SUMIFS(SpcfP!$A:$A,SpcfP!$AE:$AE,$AE66,SpcfP!$U:$U,$U66)))</f>
        <v>Сырье и материалы-6</v>
      </c>
      <c r="U66" s="1">
        <f>IF(OR($AD66=0,SUMIFS(dbP!$A:$A,dbP!$AD:$AD,$AD66)=0),0,INDEX(dbP!U:U,SUMIFS(dbP!$A:$A,dbP!$AD:$AD,$AD66)))</f>
        <v>2</v>
      </c>
      <c r="X66" s="42">
        <f>IF(OR($AD66=0,SUMIFS(dbP!$A:$A,dbP!$AD:$AD,$AD66)=0),0,INDEX(dbP!X:X,SUMIFS(dbP!$A:$A,dbP!$AD:$AD,$AD66)))*
IF(OR($AE66=0,SUMIFS(SpcfP!$A:$A,SpcfP!$AE:$AE,$AE66,SpcfP!$U:$U,$U66)=0),0,INDEX(SpcfP!X:X,SUMIFS(SpcfP!$A:$A,SpcfP!$AE:$AE,$AE66,SpcfP!$U:$U,$U66)))</f>
        <v>120</v>
      </c>
      <c r="AA66" s="44">
        <f>IF(OR($AD66=0,SUMIFS(dbP!$A:$A,dbP!$AD:$AD,$AD66)=0),0,INDEX(dbP!X:X,SUMIFS(dbP!$A:$A,dbP!$AD:$AD,$AD66)))*
IF(OR($AE66=0,SUMIFS(SpcfP!$A:$A,SpcfP!$AE:$AE,$AE66,SpcfP!$U:$U,$U66)=0),0,INDEX(SpcfP!AA:AA,SUMIFS(SpcfP!$A:$A,SpcfP!$AE:$AE,$AE66,SpcfP!$U:$U,$U66)))</f>
        <v>555525.3913043479</v>
      </c>
      <c r="AB66" s="44">
        <f>IF(OR($AD66=0,SUMIFS(dbP!$A:$A,dbP!$AD:$AD,$AD66)=0),0,INDEX(dbP!X:X,SUMIFS(dbP!$A:$A,dbP!$AD:$AD,$AD66)))*
IF(OR($AE66=0,SUMIFS(SpcfP!$A:$A,SpcfP!$AE:$AE,$AE66,SpcfP!$U:$U,$U66)=0),0,INDEX(SpcfP!AB:AB,SUMIFS(SpcfP!$A:$A,SpcfP!$AE:$AE,$AE66,SpcfP!$U:$U,$U66)))</f>
        <v>92587.565217391297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 t="shared" si="0"/>
        <v>2</v>
      </c>
      <c r="AE66" s="31">
        <f>IF(OR(AE65=0,AE65=MAX(Items!$AC:$AC)),1,AE65+1)</f>
        <v>6</v>
      </c>
    </row>
    <row r="67" spans="2:31" x14ac:dyDescent="0.3"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D67" s="24">
        <f>IF(OR($AD67=0,SUMIFS(dbP!$A:$A,dbP!$AD:$AD,$AD67)=0),0,INDEX(dbP!D:D,SUMIFS(dbP!$A:$A,dbP!$AD:$AD,$AD67)))</f>
        <v>45518</v>
      </c>
      <c r="E67" s="1">
        <f>IF(OR($AD67=0,SUMIFS(dbP!$A:$A,dbP!$AD:$AD,$AD67)=0),0,INDEX(dbP!E:E,SUMIFS(dbP!$A:$A,dbP!$AD:$AD,$AD67)))</f>
        <v>0</v>
      </c>
      <c r="F67" s="1">
        <f>IF(OR($AD67=0,SUMIFS(dbP!$A:$A,dbP!$AD:$AD,$AD67)=0),0,INDEX(dbP!F:F,SUMIFS(dbP!$A:$A,dbP!$AD:$AD,$AD67)))</f>
        <v>0</v>
      </c>
      <c r="I67" s="1" t="str">
        <f>IF(OR($AD67=0,SUMIFS(dbP!$A:$A,dbP!$AD:$AD,$AD67)=0),0,INDEX(dbP!I:I,SUMIFS(dbP!$A:$A,dbP!$AD:$AD,$AD67)))</f>
        <v>Продукт-2</v>
      </c>
      <c r="O67" s="44" t="str">
        <f>IF(OR($AE67=0,SUMIFS(SpcfP!$A:$A,SpcfP!$AE:$AE,$AE67,SpcfP!$U:$U,$U67)=0),0,INDEX(SpcfP!O:O,SUMIFS(SpcfP!$A:$A,SpcfP!$AE:$AE,$AE67,SpcfP!$U:$U,$U67)))</f>
        <v>Себестоимость продаж</v>
      </c>
      <c r="P67" s="44" t="str">
        <f>IF(OR($AE67=0,SUMIFS(SpcfP!$A:$A,SpcfP!$AE:$AE,$AE67,SpcfP!$U:$U,$U67)=0),0,INDEX(SpcfP!P:P,SUMIFS(SpcfP!$A:$A,SpcfP!$AE:$AE,$AE67,SpcfP!$U:$U,$U67)))</f>
        <v>Затраты этапа-1 бизнес-процесса</v>
      </c>
      <c r="Q67" s="44" t="str">
        <f>IF(OR($AE67=0,SUMIFS(SpcfP!$A:$A,SpcfP!$AE:$AE,$AE67,SpcfP!$U:$U,$U67)=0),0,INDEX(SpcfP!Q:Q,SUMIFS(SpcfP!$A:$A,SpcfP!$AE:$AE,$AE67,SpcfP!$U:$U,$U67)))</f>
        <v>Сырье и материалы-7</v>
      </c>
      <c r="U67" s="1">
        <f>IF(OR($AD67=0,SUMIFS(dbP!$A:$A,dbP!$AD:$AD,$AD67)=0),0,INDEX(dbP!U:U,SUMIFS(dbP!$A:$A,dbP!$AD:$AD,$AD67)))</f>
        <v>2</v>
      </c>
      <c r="X67" s="42">
        <f>IF(OR($AD67=0,SUMIFS(dbP!$A:$A,dbP!$AD:$AD,$AD67)=0),0,INDEX(dbP!X:X,SUMIFS(dbP!$A:$A,dbP!$AD:$AD,$AD67)))*
IF(OR($AE67=0,SUMIFS(SpcfP!$A:$A,SpcfP!$AE:$AE,$AE67,SpcfP!$U:$U,$U67)=0),0,INDEX(SpcfP!X:X,SUMIFS(SpcfP!$A:$A,SpcfP!$AE:$AE,$AE67,SpcfP!$U:$U,$U67)))</f>
        <v>72</v>
      </c>
      <c r="AA67" s="44">
        <f>IF(OR($AD67=0,SUMIFS(dbP!$A:$A,dbP!$AD:$AD,$AD67)=0),0,INDEX(dbP!X:X,SUMIFS(dbP!$A:$A,dbP!$AD:$AD,$AD67)))*
IF(OR($AE67=0,SUMIFS(SpcfP!$A:$A,SpcfP!$AE:$AE,$AE67,SpcfP!$U:$U,$U67)=0),0,INDEX(SpcfP!AA:AA,SUMIFS(SpcfP!$A:$A,SpcfP!$AE:$AE,$AE67,SpcfP!$U:$U,$U67)))</f>
        <v>339242.67692307686</v>
      </c>
      <c r="AB67" s="44">
        <f>IF(OR($AD67=0,SUMIFS(dbP!$A:$A,dbP!$AD:$AD,$AD67)=0),0,INDEX(dbP!X:X,SUMIFS(dbP!$A:$A,dbP!$AD:$AD,$AD67)))*
IF(OR($AE67=0,SUMIFS(SpcfP!$A:$A,SpcfP!$AE:$AE,$AE67,SpcfP!$U:$U,$U67)=0),0,INDEX(SpcfP!AB:AB,SUMIFS(SpcfP!$A:$A,SpcfP!$AE:$AE,$AE67,SpcfP!$U:$U,$U67)))</f>
        <v>56540.446153846162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 t="shared" si="0"/>
        <v>2</v>
      </c>
      <c r="AE67" s="31">
        <f>IF(OR(AE66=0,AE66=MAX(Items!$AC:$AC)),1,AE66+1)</f>
        <v>7</v>
      </c>
    </row>
    <row r="68" spans="2:31" x14ac:dyDescent="0.3"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D68" s="24">
        <f>IF(OR($AD68=0,SUMIFS(dbP!$A:$A,dbP!$AD:$AD,$AD68)=0),0,INDEX(dbP!D:D,SUMIFS(dbP!$A:$A,dbP!$AD:$AD,$AD68)))</f>
        <v>45518</v>
      </c>
      <c r="E68" s="1">
        <f>IF(OR($AD68=0,SUMIFS(dbP!$A:$A,dbP!$AD:$AD,$AD68)=0),0,INDEX(dbP!E:E,SUMIFS(dbP!$A:$A,dbP!$AD:$AD,$AD68)))</f>
        <v>0</v>
      </c>
      <c r="F68" s="1">
        <f>IF(OR($AD68=0,SUMIFS(dbP!$A:$A,dbP!$AD:$AD,$AD68)=0),0,INDEX(dbP!F:F,SUMIFS(dbP!$A:$A,dbP!$AD:$AD,$AD68)))</f>
        <v>0</v>
      </c>
      <c r="I68" s="1" t="str">
        <f>IF(OR($AD68=0,SUMIFS(dbP!$A:$A,dbP!$AD:$AD,$AD68)=0),0,INDEX(dbP!I:I,SUMIFS(dbP!$A:$A,dbP!$AD:$AD,$AD68)))</f>
        <v>Продукт-2</v>
      </c>
      <c r="O68" s="44" t="str">
        <f>IF(OR($AE68=0,SUMIFS(SpcfP!$A:$A,SpcfP!$AE:$AE,$AE68,SpcfP!$U:$U,$U68)=0),0,INDEX(SpcfP!O:O,SUMIFS(SpcfP!$A:$A,SpcfP!$AE:$AE,$AE68,SpcfP!$U:$U,$U68)))</f>
        <v>Себестоимость продаж</v>
      </c>
      <c r="P68" s="44" t="str">
        <f>IF(OR($AE68=0,SUMIFS(SpcfP!$A:$A,SpcfP!$AE:$AE,$AE68,SpcfP!$U:$U,$U68)=0),0,INDEX(SpcfP!P:P,SUMIFS(SpcfP!$A:$A,SpcfP!$AE:$AE,$AE68,SpcfP!$U:$U,$U68)))</f>
        <v>Затраты этапа-1 бизнес-процесса</v>
      </c>
      <c r="Q68" s="44" t="str">
        <f>IF(OR($AE68=0,SUMIFS(SpcfP!$A:$A,SpcfP!$AE:$AE,$AE68,SpcfP!$U:$U,$U68)=0),0,INDEX(SpcfP!Q:Q,SUMIFS(SpcfP!$A:$A,SpcfP!$AE:$AE,$AE68,SpcfP!$U:$U,$U68)))</f>
        <v>Сырье и материалы-8</v>
      </c>
      <c r="U68" s="1">
        <f>IF(OR($AD68=0,SUMIFS(dbP!$A:$A,dbP!$AD:$AD,$AD68)=0),0,INDEX(dbP!U:U,SUMIFS(dbP!$A:$A,dbP!$AD:$AD,$AD68)))</f>
        <v>2</v>
      </c>
      <c r="X68" s="42">
        <f>IF(OR($AD68=0,SUMIFS(dbP!$A:$A,dbP!$AD:$AD,$AD68)=0),0,INDEX(dbP!X:X,SUMIFS(dbP!$A:$A,dbP!$AD:$AD,$AD68)))*
IF(OR($AE68=0,SUMIFS(SpcfP!$A:$A,SpcfP!$AE:$AE,$AE68,SpcfP!$U:$U,$U68)=0),0,INDEX(SpcfP!X:X,SUMIFS(SpcfP!$A:$A,SpcfP!$AE:$AE,$AE68,SpcfP!$U:$U,$U68)))</f>
        <v>1104</v>
      </c>
      <c r="AA68" s="44">
        <f>IF(OR($AD68=0,SUMIFS(dbP!$A:$A,dbP!$AD:$AD,$AD68)=0),0,INDEX(dbP!X:X,SUMIFS(dbP!$A:$A,dbP!$AD:$AD,$AD68)))*
IF(OR($AE68=0,SUMIFS(SpcfP!$A:$A,SpcfP!$AE:$AE,$AE68,SpcfP!$U:$U,$U68)=0),0,INDEX(SpcfP!AA:AA,SUMIFS(SpcfP!$A:$A,SpcfP!$AE:$AE,$AE68,SpcfP!$U:$U,$U68)))</f>
        <v>1245322.919762376</v>
      </c>
      <c r="AB68" s="44">
        <f>IF(OR($AD68=0,SUMIFS(dbP!$A:$A,dbP!$AD:$AD,$AD68)=0),0,INDEX(dbP!X:X,SUMIFS(dbP!$A:$A,dbP!$AD:$AD,$AD68)))*
IF(OR($AE68=0,SUMIFS(SpcfP!$A:$A,SpcfP!$AE:$AE,$AE68,SpcfP!$U:$U,$U68)=0),0,INDEX(SpcfP!AB:AB,SUMIFS(SpcfP!$A:$A,SpcfP!$AE:$AE,$AE68,SpcfP!$U:$U,$U68)))</f>
        <v>207553.81996039601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 t="shared" ref="AD68:AD131" si="1">IF(AE68=1,AD67+1,AD67)</f>
        <v>2</v>
      </c>
      <c r="AE68" s="31">
        <f>IF(OR(AE67=0,AE67=MAX(Items!$AC:$AC)),1,AE67+1)</f>
        <v>8</v>
      </c>
    </row>
    <row r="69" spans="2:31" x14ac:dyDescent="0.3"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D69" s="24">
        <f>IF(OR($AD69=0,SUMIFS(dbP!$A:$A,dbP!$AD:$AD,$AD69)=0),0,INDEX(dbP!D:D,SUMIFS(dbP!$A:$A,dbP!$AD:$AD,$AD69)))</f>
        <v>45518</v>
      </c>
      <c r="E69" s="1">
        <f>IF(OR($AD69=0,SUMIFS(dbP!$A:$A,dbP!$AD:$AD,$AD69)=0),0,INDEX(dbP!E:E,SUMIFS(dbP!$A:$A,dbP!$AD:$AD,$AD69)))</f>
        <v>0</v>
      </c>
      <c r="F69" s="1">
        <f>IF(OR($AD69=0,SUMIFS(dbP!$A:$A,dbP!$AD:$AD,$AD69)=0),0,INDEX(dbP!F:F,SUMIFS(dbP!$A:$A,dbP!$AD:$AD,$AD69)))</f>
        <v>0</v>
      </c>
      <c r="I69" s="1" t="str">
        <f>IF(OR($AD69=0,SUMIFS(dbP!$A:$A,dbP!$AD:$AD,$AD69)=0),0,INDEX(dbP!I:I,SUMIFS(dbP!$A:$A,dbP!$AD:$AD,$AD69)))</f>
        <v>Продукт-2</v>
      </c>
      <c r="O69" s="44" t="str">
        <f>IF(OR($AE69=0,SUMIFS(SpcfP!$A:$A,SpcfP!$AE:$AE,$AE69,SpcfP!$U:$U,$U69)=0),0,INDEX(SpcfP!O:O,SUMIFS(SpcfP!$A:$A,SpcfP!$AE:$AE,$AE69,SpcfP!$U:$U,$U69)))</f>
        <v>Себестоимость продаж</v>
      </c>
      <c r="P69" s="44" t="str">
        <f>IF(OR($AE69=0,SUMIFS(SpcfP!$A:$A,SpcfP!$AE:$AE,$AE69,SpcfP!$U:$U,$U69)=0),0,INDEX(SpcfP!P:P,SUMIFS(SpcfP!$A:$A,SpcfP!$AE:$AE,$AE69,SpcfP!$U:$U,$U69)))</f>
        <v>Затраты этапа-1 бизнес-процесса</v>
      </c>
      <c r="Q69" s="44" t="str">
        <f>IF(OR($AE69=0,SUMIFS(SpcfP!$A:$A,SpcfP!$AE:$AE,$AE69,SpcfP!$U:$U,$U69)=0),0,INDEX(SpcfP!Q:Q,SUMIFS(SpcfP!$A:$A,SpcfP!$AE:$AE,$AE69,SpcfP!$U:$U,$U69)))</f>
        <v>Сырье и материалы-9</v>
      </c>
      <c r="U69" s="1">
        <f>IF(OR($AD69=0,SUMIFS(dbP!$A:$A,dbP!$AD:$AD,$AD69)=0),0,INDEX(dbP!U:U,SUMIFS(dbP!$A:$A,dbP!$AD:$AD,$AD69)))</f>
        <v>2</v>
      </c>
      <c r="X69" s="42">
        <f>IF(OR($AD69=0,SUMIFS(dbP!$A:$A,dbP!$AD:$AD,$AD69)=0),0,INDEX(dbP!X:X,SUMIFS(dbP!$A:$A,dbP!$AD:$AD,$AD69)))*
IF(OR($AE69=0,SUMIFS(SpcfP!$A:$A,SpcfP!$AE:$AE,$AE69,SpcfP!$U:$U,$U69)=0),0,INDEX(SpcfP!X:X,SUMIFS(SpcfP!$A:$A,SpcfP!$AE:$AE,$AE69,SpcfP!$U:$U,$U69)))</f>
        <v>84</v>
      </c>
      <c r="AA69" s="44">
        <f>IF(OR($AD69=0,SUMIFS(dbP!$A:$A,dbP!$AD:$AD,$AD69)=0),0,INDEX(dbP!X:X,SUMIFS(dbP!$A:$A,dbP!$AD:$AD,$AD69)))*
IF(OR($AE69=0,SUMIFS(SpcfP!$A:$A,SpcfP!$AE:$AE,$AE69,SpcfP!$U:$U,$U69)=0),0,INDEX(SpcfP!AA:AA,SUMIFS(SpcfP!$A:$A,SpcfP!$AE:$AE,$AE69,SpcfP!$U:$U,$U69)))</f>
        <v>107947.90670588234</v>
      </c>
      <c r="AB69" s="44">
        <f>IF(OR($AD69=0,SUMIFS(dbP!$A:$A,dbP!$AD:$AD,$AD69)=0),0,INDEX(dbP!X:X,SUMIFS(dbP!$A:$A,dbP!$AD:$AD,$AD69)))*
IF(OR($AE69=0,SUMIFS(SpcfP!$A:$A,SpcfP!$AE:$AE,$AE69,SpcfP!$U:$U,$U69)=0),0,INDEX(SpcfP!AB:AB,SUMIFS(SpcfP!$A:$A,SpcfP!$AE:$AE,$AE69,SpcfP!$U:$U,$U69)))</f>
        <v>17991.317784313727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 t="shared" si="1"/>
        <v>2</v>
      </c>
      <c r="AE69" s="31">
        <f>IF(OR(AE68=0,AE68=MAX(Items!$AC:$AC)),1,AE68+1)</f>
        <v>9</v>
      </c>
    </row>
    <row r="70" spans="2:31" x14ac:dyDescent="0.3"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D70" s="24">
        <f>IF(OR($AD70=0,SUMIFS(dbP!$A:$A,dbP!$AD:$AD,$AD70)=0),0,INDEX(dbP!D:D,SUMIFS(dbP!$A:$A,dbP!$AD:$AD,$AD70)))</f>
        <v>45518</v>
      </c>
      <c r="E70" s="1">
        <f>IF(OR($AD70=0,SUMIFS(dbP!$A:$A,dbP!$AD:$AD,$AD70)=0),0,INDEX(dbP!E:E,SUMIFS(dbP!$A:$A,dbP!$AD:$AD,$AD70)))</f>
        <v>0</v>
      </c>
      <c r="F70" s="1">
        <f>IF(OR($AD70=0,SUMIFS(dbP!$A:$A,dbP!$AD:$AD,$AD70)=0),0,INDEX(dbP!F:F,SUMIFS(dbP!$A:$A,dbP!$AD:$AD,$AD70)))</f>
        <v>0</v>
      </c>
      <c r="I70" s="1" t="str">
        <f>IF(OR($AD70=0,SUMIFS(dbP!$A:$A,dbP!$AD:$AD,$AD70)=0),0,INDEX(dbP!I:I,SUMIFS(dbP!$A:$A,dbP!$AD:$AD,$AD70)))</f>
        <v>Продукт-2</v>
      </c>
      <c r="O70" s="44" t="str">
        <f>IF(OR($AE70=0,SUMIFS(SpcfP!$A:$A,SpcfP!$AE:$AE,$AE70,SpcfP!$U:$U,$U70)=0),0,INDEX(SpcfP!O:O,SUMIFS(SpcfP!$A:$A,SpcfP!$AE:$AE,$AE70,SpcfP!$U:$U,$U70)))</f>
        <v>Себестоимость продаж</v>
      </c>
      <c r="P70" s="44" t="str">
        <f>IF(OR($AE70=0,SUMIFS(SpcfP!$A:$A,SpcfP!$AE:$AE,$AE70,SpcfP!$U:$U,$U70)=0),0,INDEX(SpcfP!P:P,SUMIFS(SpcfP!$A:$A,SpcfP!$AE:$AE,$AE70,SpcfP!$U:$U,$U70)))</f>
        <v>Затраты этапа-1 бизнес-процесса</v>
      </c>
      <c r="Q70" s="44" t="str">
        <f>IF(OR($AE70=0,SUMIFS(SpcfP!$A:$A,SpcfP!$AE:$AE,$AE70,SpcfP!$U:$U,$U70)=0),0,INDEX(SpcfP!Q:Q,SUMIFS(SpcfP!$A:$A,SpcfP!$AE:$AE,$AE70,SpcfP!$U:$U,$U70)))</f>
        <v>Сырье и материалы-10</v>
      </c>
      <c r="U70" s="1">
        <f>IF(OR($AD70=0,SUMIFS(dbP!$A:$A,dbP!$AD:$AD,$AD70)=0),0,INDEX(dbP!U:U,SUMIFS(dbP!$A:$A,dbP!$AD:$AD,$AD70)))</f>
        <v>2</v>
      </c>
      <c r="X70" s="42">
        <f>IF(OR($AD70=0,SUMIFS(dbP!$A:$A,dbP!$AD:$AD,$AD70)=0),0,INDEX(dbP!X:X,SUMIFS(dbP!$A:$A,dbP!$AD:$AD,$AD70)))*
IF(OR($AE70=0,SUMIFS(SpcfP!$A:$A,SpcfP!$AE:$AE,$AE70,SpcfP!$U:$U,$U70)=0),0,INDEX(SpcfP!X:X,SUMIFS(SpcfP!$A:$A,SpcfP!$AE:$AE,$AE70,SpcfP!$U:$U,$U70)))</f>
        <v>72</v>
      </c>
      <c r="AA70" s="44">
        <f>IF(OR($AD70=0,SUMIFS(dbP!$A:$A,dbP!$AD:$AD,$AD70)=0),0,INDEX(dbP!X:X,SUMIFS(dbP!$A:$A,dbP!$AD:$AD,$AD70)))*
IF(OR($AE70=0,SUMIFS(SpcfP!$A:$A,SpcfP!$AE:$AE,$AE70,SpcfP!$U:$U,$U70)=0),0,INDEX(SpcfP!AA:AA,SUMIFS(SpcfP!$A:$A,SpcfP!$AE:$AE,$AE70,SpcfP!$U:$U,$U70)))</f>
        <v>331210.94652679248</v>
      </c>
      <c r="AB70" s="44">
        <f>IF(OR($AD70=0,SUMIFS(dbP!$A:$A,dbP!$AD:$AD,$AD70)=0),0,INDEX(dbP!X:X,SUMIFS(dbP!$A:$A,dbP!$AD:$AD,$AD70)))*
IF(OR($AE70=0,SUMIFS(SpcfP!$A:$A,SpcfP!$AE:$AE,$AE70,SpcfP!$U:$U,$U70)=0),0,INDEX(SpcfP!AB:AB,SUMIFS(SpcfP!$A:$A,SpcfP!$AE:$AE,$AE70,SpcfP!$U:$U,$U70)))</f>
        <v>55201.824421132085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 t="shared" si="1"/>
        <v>2</v>
      </c>
      <c r="AE70" s="31">
        <f>IF(OR(AE69=0,AE69=MAX(Items!$AC:$AC)),1,AE69+1)</f>
        <v>10</v>
      </c>
    </row>
    <row r="71" spans="2:31" x14ac:dyDescent="0.3"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D71" s="24">
        <f>IF(OR($AD71=0,SUMIFS(dbP!$A:$A,dbP!$AD:$AD,$AD71)=0),0,INDEX(dbP!D:D,SUMIFS(dbP!$A:$A,dbP!$AD:$AD,$AD71)))</f>
        <v>45518</v>
      </c>
      <c r="E71" s="1">
        <f>IF(OR($AD71=0,SUMIFS(dbP!$A:$A,dbP!$AD:$AD,$AD71)=0),0,INDEX(dbP!E:E,SUMIFS(dbP!$A:$A,dbP!$AD:$AD,$AD71)))</f>
        <v>0</v>
      </c>
      <c r="F71" s="1">
        <f>IF(OR($AD71=0,SUMIFS(dbP!$A:$A,dbP!$AD:$AD,$AD71)=0),0,INDEX(dbP!F:F,SUMIFS(dbP!$A:$A,dbP!$AD:$AD,$AD71)))</f>
        <v>0</v>
      </c>
      <c r="I71" s="1" t="str">
        <f>IF(OR($AD71=0,SUMIFS(dbP!$A:$A,dbP!$AD:$AD,$AD71)=0),0,INDEX(dbP!I:I,SUMIFS(dbP!$A:$A,dbP!$AD:$AD,$AD71)))</f>
        <v>Продукт-2</v>
      </c>
      <c r="O71" s="44" t="str">
        <f>IF(OR($AE71=0,SUMIFS(SpcfP!$A:$A,SpcfP!$AE:$AE,$AE71,SpcfP!$U:$U,$U71)=0),0,INDEX(SpcfP!O:O,SUMIFS(SpcfP!$A:$A,SpcfP!$AE:$AE,$AE71,SpcfP!$U:$U,$U71)))</f>
        <v>Себестоимость продаж</v>
      </c>
      <c r="P71" s="44" t="str">
        <f>IF(OR($AE71=0,SUMIFS(SpcfP!$A:$A,SpcfP!$AE:$AE,$AE71,SpcfP!$U:$U,$U71)=0),0,INDEX(SpcfP!P:P,SUMIFS(SpcfP!$A:$A,SpcfP!$AE:$AE,$AE71,SpcfP!$U:$U,$U71)))</f>
        <v>Затраты этапа-1 бизнес-процесса</v>
      </c>
      <c r="Q71" s="44" t="str">
        <f>IF(OR($AE71=0,SUMIFS(SpcfP!$A:$A,SpcfP!$AE:$AE,$AE71,SpcfP!$U:$U,$U71)=0),0,INDEX(SpcfP!Q:Q,SUMIFS(SpcfP!$A:$A,SpcfP!$AE:$AE,$AE71,SpcfP!$U:$U,$U71)))</f>
        <v>Сырье и материалы-11</v>
      </c>
      <c r="U71" s="1">
        <f>IF(OR($AD71=0,SUMIFS(dbP!$A:$A,dbP!$AD:$AD,$AD71)=0),0,INDEX(dbP!U:U,SUMIFS(dbP!$A:$A,dbP!$AD:$AD,$AD71)))</f>
        <v>2</v>
      </c>
      <c r="X71" s="42">
        <f>IF(OR($AD71=0,SUMIFS(dbP!$A:$A,dbP!$AD:$AD,$AD71)=0),0,INDEX(dbP!X:X,SUMIFS(dbP!$A:$A,dbP!$AD:$AD,$AD71)))*
IF(OR($AE71=0,SUMIFS(SpcfP!$A:$A,SpcfP!$AE:$AE,$AE71,SpcfP!$U:$U,$U71)=0),0,INDEX(SpcfP!X:X,SUMIFS(SpcfP!$A:$A,SpcfP!$AE:$AE,$AE71,SpcfP!$U:$U,$U71)))</f>
        <v>36</v>
      </c>
      <c r="AA71" s="44">
        <f>IF(OR($AD71=0,SUMIFS(dbP!$A:$A,dbP!$AD:$AD,$AD71)=0),0,INDEX(dbP!X:X,SUMIFS(dbP!$A:$A,dbP!$AD:$AD,$AD71)))*
IF(OR($AE71=0,SUMIFS(SpcfP!$A:$A,SpcfP!$AE:$AE,$AE71,SpcfP!$U:$U,$U71)=0),0,INDEX(SpcfP!AA:AA,SUMIFS(SpcfP!$A:$A,SpcfP!$AE:$AE,$AE71,SpcfP!$U:$U,$U71)))</f>
        <v>219529.83610956525</v>
      </c>
      <c r="AB71" s="44">
        <f>IF(OR($AD71=0,SUMIFS(dbP!$A:$A,dbP!$AD:$AD,$AD71)=0),0,INDEX(dbP!X:X,SUMIFS(dbP!$A:$A,dbP!$AD:$AD,$AD71)))*
IF(OR($AE71=0,SUMIFS(SpcfP!$A:$A,SpcfP!$AE:$AE,$AE71,SpcfP!$U:$U,$U71)=0),0,INDEX(SpcfP!AB:AB,SUMIFS(SpcfP!$A:$A,SpcfP!$AE:$AE,$AE71,SpcfP!$U:$U,$U71)))</f>
        <v>36588.306018260875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 t="shared" si="1"/>
        <v>2</v>
      </c>
      <c r="AE71" s="31">
        <f>IF(OR(AE70=0,AE70=MAX(Items!$AC:$AC)),1,AE70+1)</f>
        <v>11</v>
      </c>
    </row>
    <row r="72" spans="2:31" x14ac:dyDescent="0.3"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D72" s="24">
        <f>IF(OR($AD72=0,SUMIFS(dbP!$A:$A,dbP!$AD:$AD,$AD72)=0),0,INDEX(dbP!D:D,SUMIFS(dbP!$A:$A,dbP!$AD:$AD,$AD72)))</f>
        <v>45518</v>
      </c>
      <c r="E72" s="1">
        <f>IF(OR($AD72=0,SUMIFS(dbP!$A:$A,dbP!$AD:$AD,$AD72)=0),0,INDEX(dbP!E:E,SUMIFS(dbP!$A:$A,dbP!$AD:$AD,$AD72)))</f>
        <v>0</v>
      </c>
      <c r="F72" s="1">
        <f>IF(OR($AD72=0,SUMIFS(dbP!$A:$A,dbP!$AD:$AD,$AD72)=0),0,INDEX(dbP!F:F,SUMIFS(dbP!$A:$A,dbP!$AD:$AD,$AD72)))</f>
        <v>0</v>
      </c>
      <c r="I72" s="1" t="str">
        <f>IF(OR($AD72=0,SUMIFS(dbP!$A:$A,dbP!$AD:$AD,$AD72)=0),0,INDEX(dbP!I:I,SUMIFS(dbP!$A:$A,dbP!$AD:$AD,$AD72)))</f>
        <v>Продукт-2</v>
      </c>
      <c r="O72" s="44" t="str">
        <f>IF(OR($AE72=0,SUMIFS(SpcfP!$A:$A,SpcfP!$AE:$AE,$AE72,SpcfP!$U:$U,$U72)=0),0,INDEX(SpcfP!O:O,SUMIFS(SpcfP!$A:$A,SpcfP!$AE:$AE,$AE72,SpcfP!$U:$U,$U72)))</f>
        <v>Себестоимость продаж</v>
      </c>
      <c r="P72" s="44" t="str">
        <f>IF(OR($AE72=0,SUMIFS(SpcfP!$A:$A,SpcfP!$AE:$AE,$AE72,SpcfP!$U:$U,$U72)=0),0,INDEX(SpcfP!P:P,SUMIFS(SpcfP!$A:$A,SpcfP!$AE:$AE,$AE72,SpcfP!$U:$U,$U72)))</f>
        <v>Затраты этапа-2 бизнес-процесса</v>
      </c>
      <c r="Q72" s="44" t="str">
        <f>IF(OR($AE72=0,SUMIFS(SpcfP!$A:$A,SpcfP!$AE:$AE,$AE72,SpcfP!$U:$U,$U72)=0),0,INDEX(SpcfP!Q:Q,SUMIFS(SpcfP!$A:$A,SpcfP!$AE:$AE,$AE72,SpcfP!$U:$U,$U72)))</f>
        <v>Производственные затраты-1</v>
      </c>
      <c r="U72" s="1">
        <f>IF(OR($AD72=0,SUMIFS(dbP!$A:$A,dbP!$AD:$AD,$AD72)=0),0,INDEX(dbP!U:U,SUMIFS(dbP!$A:$A,dbP!$AD:$AD,$AD72)))</f>
        <v>2</v>
      </c>
      <c r="X72" s="42">
        <f>IF(OR($AD72=0,SUMIFS(dbP!$A:$A,dbP!$AD:$AD,$AD72)=0),0,INDEX(dbP!X:X,SUMIFS(dbP!$A:$A,dbP!$AD:$AD,$AD72)))*
IF(OR($AE72=0,SUMIFS(SpcfP!$A:$A,SpcfP!$AE:$AE,$AE72,SpcfP!$U:$U,$U72)=0),0,INDEX(SpcfP!X:X,SUMIFS(SpcfP!$A:$A,SpcfP!$AE:$AE,$AE72,SpcfP!$U:$U,$U72)))</f>
        <v>12</v>
      </c>
      <c r="AA72" s="44">
        <f>IF(OR($AD72=0,SUMIFS(dbP!$A:$A,dbP!$AD:$AD,$AD72)=0),0,INDEX(dbP!X:X,SUMIFS(dbP!$A:$A,dbP!$AD:$AD,$AD72)))*
IF(OR($AE72=0,SUMIFS(SpcfP!$A:$A,SpcfP!$AE:$AE,$AE72,SpcfP!$U:$U,$U72)=0),0,INDEX(SpcfP!AA:AA,SUMIFS(SpcfP!$A:$A,SpcfP!$AE:$AE,$AE72,SpcfP!$U:$U,$U72)))</f>
        <v>10746.268656716418</v>
      </c>
      <c r="AB72" s="44">
        <f>IF(OR($AD72=0,SUMIFS(dbP!$A:$A,dbP!$AD:$AD,$AD72)=0),0,INDEX(dbP!X:X,SUMIFS(dbP!$A:$A,dbP!$AD:$AD,$AD72)))*
IF(OR($AE72=0,SUMIFS(SpcfP!$A:$A,SpcfP!$AE:$AE,$AE72,SpcfP!$U:$U,$U72)=0),0,INDEX(SpcfP!AB:AB,SUMIFS(SpcfP!$A:$A,SpcfP!$AE:$AE,$AE72,SpcfP!$U:$U,$U72)))</f>
        <v>1791.0447761194032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 t="shared" si="1"/>
        <v>2</v>
      </c>
      <c r="AE72" s="31">
        <f>IF(OR(AE71=0,AE71=MAX(Items!$AC:$AC)),1,AE71+1)</f>
        <v>12</v>
      </c>
    </row>
    <row r="73" spans="2:31" x14ac:dyDescent="0.3"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D73" s="24">
        <f>IF(OR($AD73=0,SUMIFS(dbP!$A:$A,dbP!$AD:$AD,$AD73)=0),0,INDEX(dbP!D:D,SUMIFS(dbP!$A:$A,dbP!$AD:$AD,$AD73)))</f>
        <v>45518</v>
      </c>
      <c r="E73" s="1">
        <f>IF(OR($AD73=0,SUMIFS(dbP!$A:$A,dbP!$AD:$AD,$AD73)=0),0,INDEX(dbP!E:E,SUMIFS(dbP!$A:$A,dbP!$AD:$AD,$AD73)))</f>
        <v>0</v>
      </c>
      <c r="F73" s="1">
        <f>IF(OR($AD73=0,SUMIFS(dbP!$A:$A,dbP!$AD:$AD,$AD73)=0),0,INDEX(dbP!F:F,SUMIFS(dbP!$A:$A,dbP!$AD:$AD,$AD73)))</f>
        <v>0</v>
      </c>
      <c r="I73" s="1" t="str">
        <f>IF(OR($AD73=0,SUMIFS(dbP!$A:$A,dbP!$AD:$AD,$AD73)=0),0,INDEX(dbP!I:I,SUMIFS(dbP!$A:$A,dbP!$AD:$AD,$AD73)))</f>
        <v>Продукт-2</v>
      </c>
      <c r="O73" s="44" t="str">
        <f>IF(OR($AE73=0,SUMIFS(SpcfP!$A:$A,SpcfP!$AE:$AE,$AE73,SpcfP!$U:$U,$U73)=0),0,INDEX(SpcfP!O:O,SUMIFS(SpcfP!$A:$A,SpcfP!$AE:$AE,$AE73,SpcfP!$U:$U,$U73)))</f>
        <v>Себестоимость продаж</v>
      </c>
      <c r="P73" s="44" t="str">
        <f>IF(OR($AE73=0,SUMIFS(SpcfP!$A:$A,SpcfP!$AE:$AE,$AE73,SpcfP!$U:$U,$U73)=0),0,INDEX(SpcfP!P:P,SUMIFS(SpcfP!$A:$A,SpcfP!$AE:$AE,$AE73,SpcfP!$U:$U,$U73)))</f>
        <v>Затраты этапа-2 бизнес-процесса</v>
      </c>
      <c r="Q73" s="44" t="str">
        <f>IF(OR($AE73=0,SUMIFS(SpcfP!$A:$A,SpcfP!$AE:$AE,$AE73,SpcfP!$U:$U,$U73)=0),0,INDEX(SpcfP!Q:Q,SUMIFS(SpcfP!$A:$A,SpcfP!$AE:$AE,$AE73,SpcfP!$U:$U,$U73)))</f>
        <v>Производственные затраты-2</v>
      </c>
      <c r="U73" s="1">
        <f>IF(OR($AD73=0,SUMIFS(dbP!$A:$A,dbP!$AD:$AD,$AD73)=0),0,INDEX(dbP!U:U,SUMIFS(dbP!$A:$A,dbP!$AD:$AD,$AD73)))</f>
        <v>2</v>
      </c>
      <c r="X73" s="42">
        <f>IF(OR($AD73=0,SUMIFS(dbP!$A:$A,dbP!$AD:$AD,$AD73)=0),0,INDEX(dbP!X:X,SUMIFS(dbP!$A:$A,dbP!$AD:$AD,$AD73)))*
IF(OR($AE73=0,SUMIFS(SpcfP!$A:$A,SpcfP!$AE:$AE,$AE73,SpcfP!$U:$U,$U73)=0),0,INDEX(SpcfP!X:X,SUMIFS(SpcfP!$A:$A,SpcfP!$AE:$AE,$AE73,SpcfP!$U:$U,$U73)))</f>
        <v>60</v>
      </c>
      <c r="AA73" s="44">
        <f>IF(OR($AD73=0,SUMIFS(dbP!$A:$A,dbP!$AD:$AD,$AD73)=0),0,INDEX(dbP!X:X,SUMIFS(dbP!$A:$A,dbP!$AD:$AD,$AD73)))*
IF(OR($AE73=0,SUMIFS(SpcfP!$A:$A,SpcfP!$AE:$AE,$AE73,SpcfP!$U:$U,$U73)=0),0,INDEX(SpcfP!AA:AA,SUMIFS(SpcfP!$A:$A,SpcfP!$AE:$AE,$AE73,SpcfP!$U:$U,$U73)))</f>
        <v>48888.888888888891</v>
      </c>
      <c r="AB73" s="44">
        <f>IF(OR($AD73=0,SUMIFS(dbP!$A:$A,dbP!$AD:$AD,$AD73)=0),0,INDEX(dbP!X:X,SUMIFS(dbP!$A:$A,dbP!$AD:$AD,$AD73)))*
IF(OR($AE73=0,SUMIFS(SpcfP!$A:$A,SpcfP!$AE:$AE,$AE73,SpcfP!$U:$U,$U73)=0),0,INDEX(SpcfP!AB:AB,SUMIFS(SpcfP!$A:$A,SpcfP!$AE:$AE,$AE73,SpcfP!$U:$U,$U73)))</f>
        <v>8148.1481481481469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 t="shared" si="1"/>
        <v>2</v>
      </c>
      <c r="AE73" s="31">
        <f>IF(OR(AE72=0,AE72=MAX(Items!$AC:$AC)),1,AE72+1)</f>
        <v>13</v>
      </c>
    </row>
    <row r="74" spans="2:31" x14ac:dyDescent="0.3"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D74" s="24">
        <f>IF(OR($AD74=0,SUMIFS(dbP!$A:$A,dbP!$AD:$AD,$AD74)=0),0,INDEX(dbP!D:D,SUMIFS(dbP!$A:$A,dbP!$AD:$AD,$AD74)))</f>
        <v>45518</v>
      </c>
      <c r="E74" s="1">
        <f>IF(OR($AD74=0,SUMIFS(dbP!$A:$A,dbP!$AD:$AD,$AD74)=0),0,INDEX(dbP!E:E,SUMIFS(dbP!$A:$A,dbP!$AD:$AD,$AD74)))</f>
        <v>0</v>
      </c>
      <c r="F74" s="1">
        <f>IF(OR($AD74=0,SUMIFS(dbP!$A:$A,dbP!$AD:$AD,$AD74)=0),0,INDEX(dbP!F:F,SUMIFS(dbP!$A:$A,dbP!$AD:$AD,$AD74)))</f>
        <v>0</v>
      </c>
      <c r="I74" s="1" t="str">
        <f>IF(OR($AD74=0,SUMIFS(dbP!$A:$A,dbP!$AD:$AD,$AD74)=0),0,INDEX(dbP!I:I,SUMIFS(dbP!$A:$A,dbP!$AD:$AD,$AD74)))</f>
        <v>Продукт-2</v>
      </c>
      <c r="O74" s="44" t="str">
        <f>IF(OR($AE74=0,SUMIFS(SpcfP!$A:$A,SpcfP!$AE:$AE,$AE74,SpcfP!$U:$U,$U74)=0),0,INDEX(SpcfP!O:O,SUMIFS(SpcfP!$A:$A,SpcfP!$AE:$AE,$AE74,SpcfP!$U:$U,$U74)))</f>
        <v>Себестоимость продаж</v>
      </c>
      <c r="P74" s="44" t="str">
        <f>IF(OR($AE74=0,SUMIFS(SpcfP!$A:$A,SpcfP!$AE:$AE,$AE74,SpcfP!$U:$U,$U74)=0),0,INDEX(SpcfP!P:P,SUMIFS(SpcfP!$A:$A,SpcfP!$AE:$AE,$AE74,SpcfP!$U:$U,$U74)))</f>
        <v>Затраты этапа-2 бизнес-процесса</v>
      </c>
      <c r="Q74" s="44" t="str">
        <f>IF(OR($AE74=0,SUMIFS(SpcfP!$A:$A,SpcfP!$AE:$AE,$AE74,SpcfP!$U:$U,$U74)=0),0,INDEX(SpcfP!Q:Q,SUMIFS(SpcfP!$A:$A,SpcfP!$AE:$AE,$AE74,SpcfP!$U:$U,$U74)))</f>
        <v>Производственные затраты-3</v>
      </c>
      <c r="U74" s="1">
        <f>IF(OR($AD74=0,SUMIFS(dbP!$A:$A,dbP!$AD:$AD,$AD74)=0),0,INDEX(dbP!U:U,SUMIFS(dbP!$A:$A,dbP!$AD:$AD,$AD74)))</f>
        <v>2</v>
      </c>
      <c r="X74" s="42">
        <f>IF(OR($AD74=0,SUMIFS(dbP!$A:$A,dbP!$AD:$AD,$AD74)=0),0,INDEX(dbP!X:X,SUMIFS(dbP!$A:$A,dbP!$AD:$AD,$AD74)))*
IF(OR($AE74=0,SUMIFS(SpcfP!$A:$A,SpcfP!$AE:$AE,$AE74,SpcfP!$U:$U,$U74)=0),0,INDEX(SpcfP!X:X,SUMIFS(SpcfP!$A:$A,SpcfP!$AE:$AE,$AE74,SpcfP!$U:$U,$U74)))</f>
        <v>36</v>
      </c>
      <c r="AA74" s="44">
        <f>IF(OR($AD74=0,SUMIFS(dbP!$A:$A,dbP!$AD:$AD,$AD74)=0),0,INDEX(dbP!X:X,SUMIFS(dbP!$A:$A,dbP!$AD:$AD,$AD74)))*
IF(OR($AE74=0,SUMIFS(SpcfP!$A:$A,SpcfP!$AE:$AE,$AE74,SpcfP!$U:$U,$U74)=0),0,INDEX(SpcfP!AA:AA,SUMIFS(SpcfP!$A:$A,SpcfP!$AE:$AE,$AE74,SpcfP!$U:$U,$U74)))</f>
        <v>113379.62264150943</v>
      </c>
      <c r="AB74" s="44">
        <f>IF(OR($AD74=0,SUMIFS(dbP!$A:$A,dbP!$AD:$AD,$AD74)=0),0,INDEX(dbP!X:X,SUMIFS(dbP!$A:$A,dbP!$AD:$AD,$AD74)))*
IF(OR($AE74=0,SUMIFS(SpcfP!$A:$A,SpcfP!$AE:$AE,$AE74,SpcfP!$U:$U,$U74)=0),0,INDEX(SpcfP!AB:AB,SUMIFS(SpcfP!$A:$A,SpcfP!$AE:$AE,$AE74,SpcfP!$U:$U,$U74)))</f>
        <v>18896.603773584906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 t="shared" si="1"/>
        <v>2</v>
      </c>
      <c r="AE74" s="31">
        <f>IF(OR(AE73=0,AE73=MAX(Items!$AC:$AC)),1,AE73+1)</f>
        <v>14</v>
      </c>
    </row>
    <row r="75" spans="2:31" x14ac:dyDescent="0.3"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D75" s="24">
        <f>IF(OR($AD75=0,SUMIFS(dbP!$A:$A,dbP!$AD:$AD,$AD75)=0),0,INDEX(dbP!D:D,SUMIFS(dbP!$A:$A,dbP!$AD:$AD,$AD75)))</f>
        <v>45518</v>
      </c>
      <c r="E75" s="1">
        <f>IF(OR($AD75=0,SUMIFS(dbP!$A:$A,dbP!$AD:$AD,$AD75)=0),0,INDEX(dbP!E:E,SUMIFS(dbP!$A:$A,dbP!$AD:$AD,$AD75)))</f>
        <v>0</v>
      </c>
      <c r="F75" s="1">
        <f>IF(OR($AD75=0,SUMIFS(dbP!$A:$A,dbP!$AD:$AD,$AD75)=0),0,INDEX(dbP!F:F,SUMIFS(dbP!$A:$A,dbP!$AD:$AD,$AD75)))</f>
        <v>0</v>
      </c>
      <c r="I75" s="1" t="str">
        <f>IF(OR($AD75=0,SUMIFS(dbP!$A:$A,dbP!$AD:$AD,$AD75)=0),0,INDEX(dbP!I:I,SUMIFS(dbP!$A:$A,dbP!$AD:$AD,$AD75)))</f>
        <v>Продукт-2</v>
      </c>
      <c r="O75" s="44" t="str">
        <f>IF(OR($AE75=0,SUMIFS(SpcfP!$A:$A,SpcfP!$AE:$AE,$AE75,SpcfP!$U:$U,$U75)=0),0,INDEX(SpcfP!O:O,SUMIFS(SpcfP!$A:$A,SpcfP!$AE:$AE,$AE75,SpcfP!$U:$U,$U75)))</f>
        <v>Себестоимость продаж</v>
      </c>
      <c r="P75" s="44" t="str">
        <f>IF(OR($AE75=0,SUMIFS(SpcfP!$A:$A,SpcfP!$AE:$AE,$AE75,SpcfP!$U:$U,$U75)=0),0,INDEX(SpcfP!P:P,SUMIFS(SpcfP!$A:$A,SpcfP!$AE:$AE,$AE75,SpcfP!$U:$U,$U75)))</f>
        <v>Затраты этапа-2 бизнес-процесса</v>
      </c>
      <c r="Q75" s="44" t="str">
        <f>IF(OR($AE75=0,SUMIFS(SpcfP!$A:$A,SpcfP!$AE:$AE,$AE75,SpcfP!$U:$U,$U75)=0),0,INDEX(SpcfP!Q:Q,SUMIFS(SpcfP!$A:$A,SpcfP!$AE:$AE,$AE75,SpcfP!$U:$U,$U75)))</f>
        <v>Производственные затраты-4</v>
      </c>
      <c r="U75" s="1">
        <f>IF(OR($AD75=0,SUMIFS(dbP!$A:$A,dbP!$AD:$AD,$AD75)=0),0,INDEX(dbP!U:U,SUMIFS(dbP!$A:$A,dbP!$AD:$AD,$AD75)))</f>
        <v>2</v>
      </c>
      <c r="X75" s="42">
        <f>IF(OR($AD75=0,SUMIFS(dbP!$A:$A,dbP!$AD:$AD,$AD75)=0),0,INDEX(dbP!X:X,SUMIFS(dbP!$A:$A,dbP!$AD:$AD,$AD75)))*
IF(OR($AE75=0,SUMIFS(SpcfP!$A:$A,SpcfP!$AE:$AE,$AE75,SpcfP!$U:$U,$U75)=0),0,INDEX(SpcfP!X:X,SUMIFS(SpcfP!$A:$A,SpcfP!$AE:$AE,$AE75,SpcfP!$U:$U,$U75)))</f>
        <v>12</v>
      </c>
      <c r="AA75" s="44">
        <f>IF(OR($AD75=0,SUMIFS(dbP!$A:$A,dbP!$AD:$AD,$AD75)=0),0,INDEX(dbP!X:X,SUMIFS(dbP!$A:$A,dbP!$AD:$AD,$AD75)))*
IF(OR($AE75=0,SUMIFS(SpcfP!$A:$A,SpcfP!$AE:$AE,$AE75,SpcfP!$U:$U,$U75)=0),0,INDEX(SpcfP!AA:AA,SUMIFS(SpcfP!$A:$A,SpcfP!$AE:$AE,$AE75,SpcfP!$U:$U,$U75)))</f>
        <v>24479.46</v>
      </c>
      <c r="AB75" s="44">
        <f>IF(OR($AD75=0,SUMIFS(dbP!$A:$A,dbP!$AD:$AD,$AD75)=0),0,INDEX(dbP!X:X,SUMIFS(dbP!$A:$A,dbP!$AD:$AD,$AD75)))*
IF(OR($AE75=0,SUMIFS(SpcfP!$A:$A,SpcfP!$AE:$AE,$AE75,SpcfP!$U:$U,$U75)=0),0,INDEX(SpcfP!AB:AB,SUMIFS(SpcfP!$A:$A,SpcfP!$AE:$AE,$AE75,SpcfP!$U:$U,$U75)))</f>
        <v>4079.91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 t="shared" si="1"/>
        <v>2</v>
      </c>
      <c r="AE75" s="31">
        <f>IF(OR(AE74=0,AE74=MAX(Items!$AC:$AC)),1,AE74+1)</f>
        <v>15</v>
      </c>
    </row>
    <row r="76" spans="2:31" x14ac:dyDescent="0.3"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D76" s="24">
        <f>IF(OR($AD76=0,SUMIFS(dbP!$A:$A,dbP!$AD:$AD,$AD76)=0),0,INDEX(dbP!D:D,SUMIFS(dbP!$A:$A,dbP!$AD:$AD,$AD76)))</f>
        <v>45518</v>
      </c>
      <c r="E76" s="1">
        <f>IF(OR($AD76=0,SUMIFS(dbP!$A:$A,dbP!$AD:$AD,$AD76)=0),0,INDEX(dbP!E:E,SUMIFS(dbP!$A:$A,dbP!$AD:$AD,$AD76)))</f>
        <v>0</v>
      </c>
      <c r="F76" s="1">
        <f>IF(OR($AD76=0,SUMIFS(dbP!$A:$A,dbP!$AD:$AD,$AD76)=0),0,INDEX(dbP!F:F,SUMIFS(dbP!$A:$A,dbP!$AD:$AD,$AD76)))</f>
        <v>0</v>
      </c>
      <c r="I76" s="1" t="str">
        <f>IF(OR($AD76=0,SUMIFS(dbP!$A:$A,dbP!$AD:$AD,$AD76)=0),0,INDEX(dbP!I:I,SUMIFS(dbP!$A:$A,dbP!$AD:$AD,$AD76)))</f>
        <v>Продукт-2</v>
      </c>
      <c r="O76" s="44" t="str">
        <f>IF(OR($AE76=0,SUMIFS(SpcfP!$A:$A,SpcfP!$AE:$AE,$AE76,SpcfP!$U:$U,$U76)=0),0,INDEX(SpcfP!O:O,SUMIFS(SpcfP!$A:$A,SpcfP!$AE:$AE,$AE76,SpcfP!$U:$U,$U76)))</f>
        <v>Себестоимость продаж</v>
      </c>
      <c r="P76" s="44" t="str">
        <f>IF(OR($AE76=0,SUMIFS(SpcfP!$A:$A,SpcfP!$AE:$AE,$AE76,SpcfP!$U:$U,$U76)=0),0,INDEX(SpcfP!P:P,SUMIFS(SpcfP!$A:$A,SpcfP!$AE:$AE,$AE76,SpcfP!$U:$U,$U76)))</f>
        <v>Затраты этапа-2 бизнес-процесса</v>
      </c>
      <c r="Q76" s="44" t="str">
        <f>IF(OR($AE76=0,SUMIFS(SpcfP!$A:$A,SpcfP!$AE:$AE,$AE76,SpcfP!$U:$U,$U76)=0),0,INDEX(SpcfP!Q:Q,SUMIFS(SpcfP!$A:$A,SpcfP!$AE:$AE,$AE76,SpcfP!$U:$U,$U76)))</f>
        <v>Производственные затраты-5</v>
      </c>
      <c r="U76" s="1">
        <f>IF(OR($AD76=0,SUMIFS(dbP!$A:$A,dbP!$AD:$AD,$AD76)=0),0,INDEX(dbP!U:U,SUMIFS(dbP!$A:$A,dbP!$AD:$AD,$AD76)))</f>
        <v>2</v>
      </c>
      <c r="X76" s="42">
        <f>IF(OR($AD76=0,SUMIFS(dbP!$A:$A,dbP!$AD:$AD,$AD76)=0),0,INDEX(dbP!X:X,SUMIFS(dbP!$A:$A,dbP!$AD:$AD,$AD76)))*
IF(OR($AE76=0,SUMIFS(SpcfP!$A:$A,SpcfP!$AE:$AE,$AE76,SpcfP!$U:$U,$U76)=0),0,INDEX(SpcfP!X:X,SUMIFS(SpcfP!$A:$A,SpcfP!$AE:$AE,$AE76,SpcfP!$U:$U,$U76)))</f>
        <v>48</v>
      </c>
      <c r="AA76" s="44">
        <f>IF(OR($AD76=0,SUMIFS(dbP!$A:$A,dbP!$AD:$AD,$AD76)=0),0,INDEX(dbP!X:X,SUMIFS(dbP!$A:$A,dbP!$AD:$AD,$AD76)))*
IF(OR($AE76=0,SUMIFS(SpcfP!$A:$A,SpcfP!$AE:$AE,$AE76,SpcfP!$U:$U,$U76)=0),0,INDEX(SpcfP!AA:AA,SUMIFS(SpcfP!$A:$A,SpcfP!$AE:$AE,$AE76,SpcfP!$U:$U,$U76)))</f>
        <v>49905.67164179105</v>
      </c>
      <c r="AB76" s="44">
        <f>IF(OR($AD76=0,SUMIFS(dbP!$A:$A,dbP!$AD:$AD,$AD76)=0),0,INDEX(dbP!X:X,SUMIFS(dbP!$A:$A,dbP!$AD:$AD,$AD76)))*
IF(OR($AE76=0,SUMIFS(SpcfP!$A:$A,SpcfP!$AE:$AE,$AE76,SpcfP!$U:$U,$U76)=0),0,INDEX(SpcfP!AB:AB,SUMIFS(SpcfP!$A:$A,SpcfP!$AE:$AE,$AE76,SpcfP!$U:$U,$U76)))</f>
        <v>8317.6119402985059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 t="shared" si="1"/>
        <v>2</v>
      </c>
      <c r="AE76" s="31">
        <f>IF(OR(AE75=0,AE75=MAX(Items!$AC:$AC)),1,AE75+1)</f>
        <v>16</v>
      </c>
    </row>
    <row r="77" spans="2:31" x14ac:dyDescent="0.3"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D77" s="24">
        <f>IF(OR($AD77=0,SUMIFS(dbP!$A:$A,dbP!$AD:$AD,$AD77)=0),0,INDEX(dbP!D:D,SUMIFS(dbP!$A:$A,dbP!$AD:$AD,$AD77)))</f>
        <v>45518</v>
      </c>
      <c r="E77" s="1">
        <f>IF(OR($AD77=0,SUMIFS(dbP!$A:$A,dbP!$AD:$AD,$AD77)=0),0,INDEX(dbP!E:E,SUMIFS(dbP!$A:$A,dbP!$AD:$AD,$AD77)))</f>
        <v>0</v>
      </c>
      <c r="F77" s="1">
        <f>IF(OR($AD77=0,SUMIFS(dbP!$A:$A,dbP!$AD:$AD,$AD77)=0),0,INDEX(dbP!F:F,SUMIFS(dbP!$A:$A,dbP!$AD:$AD,$AD77)))</f>
        <v>0</v>
      </c>
      <c r="I77" s="1" t="str">
        <f>IF(OR($AD77=0,SUMIFS(dbP!$A:$A,dbP!$AD:$AD,$AD77)=0),0,INDEX(dbP!I:I,SUMIFS(dbP!$A:$A,dbP!$AD:$AD,$AD77)))</f>
        <v>Продукт-2</v>
      </c>
      <c r="O77" s="44" t="str">
        <f>IF(OR($AE77=0,SUMIFS(SpcfP!$A:$A,SpcfP!$AE:$AE,$AE77,SpcfP!$U:$U,$U77)=0),0,INDEX(SpcfP!O:O,SUMIFS(SpcfP!$A:$A,SpcfP!$AE:$AE,$AE77,SpcfP!$U:$U,$U77)))</f>
        <v>Себестоимость продаж</v>
      </c>
      <c r="P77" s="44" t="str">
        <f>IF(OR($AE77=0,SUMIFS(SpcfP!$A:$A,SpcfP!$AE:$AE,$AE77,SpcfP!$U:$U,$U77)=0),0,INDEX(SpcfP!P:P,SUMIFS(SpcfP!$A:$A,SpcfP!$AE:$AE,$AE77,SpcfP!$U:$U,$U77)))</f>
        <v>Затраты этапа-2 бизнес-процесса</v>
      </c>
      <c r="Q77" s="44" t="str">
        <f>IF(OR($AE77=0,SUMIFS(SpcfP!$A:$A,SpcfP!$AE:$AE,$AE77,SpcfP!$U:$U,$U77)=0),0,INDEX(SpcfP!Q:Q,SUMIFS(SpcfP!$A:$A,SpcfP!$AE:$AE,$AE77,SpcfP!$U:$U,$U77)))</f>
        <v>Производственные затраты-6</v>
      </c>
      <c r="U77" s="1">
        <f>IF(OR($AD77=0,SUMIFS(dbP!$A:$A,dbP!$AD:$AD,$AD77)=0),0,INDEX(dbP!U:U,SUMIFS(dbP!$A:$A,dbP!$AD:$AD,$AD77)))</f>
        <v>2</v>
      </c>
      <c r="X77" s="42">
        <f>IF(OR($AD77=0,SUMIFS(dbP!$A:$A,dbP!$AD:$AD,$AD77)=0),0,INDEX(dbP!X:X,SUMIFS(dbP!$A:$A,dbP!$AD:$AD,$AD77)))*
IF(OR($AE77=0,SUMIFS(SpcfP!$A:$A,SpcfP!$AE:$AE,$AE77,SpcfP!$U:$U,$U77)=0),0,INDEX(SpcfP!X:X,SUMIFS(SpcfP!$A:$A,SpcfP!$AE:$AE,$AE77,SpcfP!$U:$U,$U77)))</f>
        <v>108</v>
      </c>
      <c r="AA77" s="44">
        <f>IF(OR($AD77=0,SUMIFS(dbP!$A:$A,dbP!$AD:$AD,$AD77)=0),0,INDEX(dbP!X:X,SUMIFS(dbP!$A:$A,dbP!$AD:$AD,$AD77)))*
IF(OR($AE77=0,SUMIFS(SpcfP!$A:$A,SpcfP!$AE:$AE,$AE77,SpcfP!$U:$U,$U77)=0),0,INDEX(SpcfP!AA:AA,SUMIFS(SpcfP!$A:$A,SpcfP!$AE:$AE,$AE77,SpcfP!$U:$U,$U77)))</f>
        <v>429779.43529411766</v>
      </c>
      <c r="AB77" s="44">
        <f>IF(OR($AD77=0,SUMIFS(dbP!$A:$A,dbP!$AD:$AD,$AD77)=0),0,INDEX(dbP!X:X,SUMIFS(dbP!$A:$A,dbP!$AD:$AD,$AD77)))*
IF(OR($AE77=0,SUMIFS(SpcfP!$A:$A,SpcfP!$AE:$AE,$AE77,SpcfP!$U:$U,$U77)=0),0,INDEX(SpcfP!AB:AB,SUMIFS(SpcfP!$A:$A,SpcfP!$AE:$AE,$AE77,SpcfP!$U:$U,$U77)))</f>
        <v>71629.905882352934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 t="shared" si="1"/>
        <v>2</v>
      </c>
      <c r="AE77" s="31">
        <f>IF(OR(AE76=0,AE76=MAX(Items!$AC:$AC)),1,AE76+1)</f>
        <v>17</v>
      </c>
    </row>
    <row r="78" spans="2:31" x14ac:dyDescent="0.3"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D78" s="24">
        <f>IF(OR($AD78=0,SUMIFS(dbP!$A:$A,dbP!$AD:$AD,$AD78)=0),0,INDEX(dbP!D:D,SUMIFS(dbP!$A:$A,dbP!$AD:$AD,$AD78)))</f>
        <v>45518</v>
      </c>
      <c r="E78" s="1">
        <f>IF(OR($AD78=0,SUMIFS(dbP!$A:$A,dbP!$AD:$AD,$AD78)=0),0,INDEX(dbP!E:E,SUMIFS(dbP!$A:$A,dbP!$AD:$AD,$AD78)))</f>
        <v>0</v>
      </c>
      <c r="F78" s="1">
        <f>IF(OR($AD78=0,SUMIFS(dbP!$A:$A,dbP!$AD:$AD,$AD78)=0),0,INDEX(dbP!F:F,SUMIFS(dbP!$A:$A,dbP!$AD:$AD,$AD78)))</f>
        <v>0</v>
      </c>
      <c r="I78" s="1" t="str">
        <f>IF(OR($AD78=0,SUMIFS(dbP!$A:$A,dbP!$AD:$AD,$AD78)=0),0,INDEX(dbP!I:I,SUMIFS(dbP!$A:$A,dbP!$AD:$AD,$AD78)))</f>
        <v>Продукт-2</v>
      </c>
      <c r="O78" s="44" t="str">
        <f>IF(OR($AE78=0,SUMIFS(SpcfP!$A:$A,SpcfP!$AE:$AE,$AE78,SpcfP!$U:$U,$U78)=0),0,INDEX(SpcfP!O:O,SUMIFS(SpcfP!$A:$A,SpcfP!$AE:$AE,$AE78,SpcfP!$U:$U,$U78)))</f>
        <v>Себестоимость продаж</v>
      </c>
      <c r="P78" s="44" t="str">
        <f>IF(OR($AE78=0,SUMIFS(SpcfP!$A:$A,SpcfP!$AE:$AE,$AE78,SpcfP!$U:$U,$U78)=0),0,INDEX(SpcfP!P:P,SUMIFS(SpcfP!$A:$A,SpcfP!$AE:$AE,$AE78,SpcfP!$U:$U,$U78)))</f>
        <v>Затраты этапа-2 бизнес-процесса</v>
      </c>
      <c r="Q78" s="44" t="str">
        <f>IF(OR($AE78=0,SUMIFS(SpcfP!$A:$A,SpcfP!$AE:$AE,$AE78,SpcfP!$U:$U,$U78)=0),0,INDEX(SpcfP!Q:Q,SUMIFS(SpcfP!$A:$A,SpcfP!$AE:$AE,$AE78,SpcfP!$U:$U,$U78)))</f>
        <v>Производственные затраты-7</v>
      </c>
      <c r="U78" s="1">
        <f>IF(OR($AD78=0,SUMIFS(dbP!$A:$A,dbP!$AD:$AD,$AD78)=0),0,INDEX(dbP!U:U,SUMIFS(dbP!$A:$A,dbP!$AD:$AD,$AD78)))</f>
        <v>2</v>
      </c>
      <c r="X78" s="42">
        <f>IF(OR($AD78=0,SUMIFS(dbP!$A:$A,dbP!$AD:$AD,$AD78)=0),0,INDEX(dbP!X:X,SUMIFS(dbP!$A:$A,dbP!$AD:$AD,$AD78)))*
IF(OR($AE78=0,SUMIFS(SpcfP!$A:$A,SpcfP!$AE:$AE,$AE78,SpcfP!$U:$U,$U78)=0),0,INDEX(SpcfP!X:X,SUMIFS(SpcfP!$A:$A,SpcfP!$AE:$AE,$AE78,SpcfP!$U:$U,$U78)))</f>
        <v>60</v>
      </c>
      <c r="AA78" s="44">
        <f>IF(OR($AD78=0,SUMIFS(dbP!$A:$A,dbP!$AD:$AD,$AD78)=0),0,INDEX(dbP!X:X,SUMIFS(dbP!$A:$A,dbP!$AD:$AD,$AD78)))*
IF(OR($AE78=0,SUMIFS(SpcfP!$A:$A,SpcfP!$AE:$AE,$AE78,SpcfP!$U:$U,$U78)=0),0,INDEX(SpcfP!AA:AA,SUMIFS(SpcfP!$A:$A,SpcfP!$AE:$AE,$AE78,SpcfP!$U:$U,$U78)))</f>
        <v>224831.42117647058</v>
      </c>
      <c r="AB78" s="44">
        <f>IF(OR($AD78=0,SUMIFS(dbP!$A:$A,dbP!$AD:$AD,$AD78)=0),0,INDEX(dbP!X:X,SUMIFS(dbP!$A:$A,dbP!$AD:$AD,$AD78)))*
IF(OR($AE78=0,SUMIFS(SpcfP!$A:$A,SpcfP!$AE:$AE,$AE78,SpcfP!$U:$U,$U78)=0),0,INDEX(SpcfP!AB:AB,SUMIFS(SpcfP!$A:$A,SpcfP!$AE:$AE,$AE78,SpcfP!$U:$U,$U78)))</f>
        <v>37471.903529411771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 t="shared" si="1"/>
        <v>2</v>
      </c>
      <c r="AE78" s="31">
        <f>IF(OR(AE77=0,AE77=MAX(Items!$AC:$AC)),1,AE77+1)</f>
        <v>18</v>
      </c>
    </row>
    <row r="79" spans="2:31" x14ac:dyDescent="0.3"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D79" s="24">
        <f>IF(OR($AD79=0,SUMIFS(dbP!$A:$A,dbP!$AD:$AD,$AD79)=0),0,INDEX(dbP!D:D,SUMIFS(dbP!$A:$A,dbP!$AD:$AD,$AD79)))</f>
        <v>45518</v>
      </c>
      <c r="E79" s="1">
        <f>IF(OR($AD79=0,SUMIFS(dbP!$A:$A,dbP!$AD:$AD,$AD79)=0),0,INDEX(dbP!E:E,SUMIFS(dbP!$A:$A,dbP!$AD:$AD,$AD79)))</f>
        <v>0</v>
      </c>
      <c r="F79" s="1">
        <f>IF(OR($AD79=0,SUMIFS(dbP!$A:$A,dbP!$AD:$AD,$AD79)=0),0,INDEX(dbP!F:F,SUMIFS(dbP!$A:$A,dbP!$AD:$AD,$AD79)))</f>
        <v>0</v>
      </c>
      <c r="I79" s="1" t="str">
        <f>IF(OR($AD79=0,SUMIFS(dbP!$A:$A,dbP!$AD:$AD,$AD79)=0),0,INDEX(dbP!I:I,SUMIFS(dbP!$A:$A,dbP!$AD:$AD,$AD79)))</f>
        <v>Продукт-2</v>
      </c>
      <c r="O79" s="44" t="str">
        <f>IF(OR($AE79=0,SUMIFS(SpcfP!$A:$A,SpcfP!$AE:$AE,$AE79,SpcfP!$U:$U,$U79)=0),0,INDEX(SpcfP!O:O,SUMIFS(SpcfP!$A:$A,SpcfP!$AE:$AE,$AE79,SpcfP!$U:$U,$U79)))</f>
        <v>Себестоимость продаж</v>
      </c>
      <c r="P79" s="44" t="str">
        <f>IF(OR($AE79=0,SUMIFS(SpcfP!$A:$A,SpcfP!$AE:$AE,$AE79,SpcfP!$U:$U,$U79)=0),0,INDEX(SpcfP!P:P,SUMIFS(SpcfP!$A:$A,SpcfP!$AE:$AE,$AE79,SpcfP!$U:$U,$U79)))</f>
        <v>Затраты этапа-2 бизнес-процесса</v>
      </c>
      <c r="Q79" s="44" t="str">
        <f>IF(OR($AE79=0,SUMIFS(SpcfP!$A:$A,SpcfP!$AE:$AE,$AE79,SpcfP!$U:$U,$U79)=0),0,INDEX(SpcfP!Q:Q,SUMIFS(SpcfP!$A:$A,SpcfP!$AE:$AE,$AE79,SpcfP!$U:$U,$U79)))</f>
        <v>Производственные затраты-8</v>
      </c>
      <c r="U79" s="1">
        <f>IF(OR($AD79=0,SUMIFS(dbP!$A:$A,dbP!$AD:$AD,$AD79)=0),0,INDEX(dbP!U:U,SUMIFS(dbP!$A:$A,dbP!$AD:$AD,$AD79)))</f>
        <v>2</v>
      </c>
      <c r="X79" s="42">
        <f>IF(OR($AD79=0,SUMIFS(dbP!$A:$A,dbP!$AD:$AD,$AD79)=0),0,INDEX(dbP!X:X,SUMIFS(dbP!$A:$A,dbP!$AD:$AD,$AD79)))*
IF(OR($AE79=0,SUMIFS(SpcfP!$A:$A,SpcfP!$AE:$AE,$AE79,SpcfP!$U:$U,$U79)=0),0,INDEX(SpcfP!X:X,SUMIFS(SpcfP!$A:$A,SpcfP!$AE:$AE,$AE79,SpcfP!$U:$U,$U79)))</f>
        <v>1092</v>
      </c>
      <c r="AA79" s="44">
        <f>IF(OR($AD79=0,SUMIFS(dbP!$A:$A,dbP!$AD:$AD,$AD79)=0),0,INDEX(dbP!X:X,SUMIFS(dbP!$A:$A,dbP!$AD:$AD,$AD79)))*
IF(OR($AE79=0,SUMIFS(SpcfP!$A:$A,SpcfP!$AE:$AE,$AE79,SpcfP!$U:$U,$U79)=0),0,INDEX(SpcfP!AA:AA,SUMIFS(SpcfP!$A:$A,SpcfP!$AE:$AE,$AE79,SpcfP!$U:$U,$U79)))</f>
        <v>1522635.5651426865</v>
      </c>
      <c r="AB79" s="44">
        <f>IF(OR($AD79=0,SUMIFS(dbP!$A:$A,dbP!$AD:$AD,$AD79)=0),0,INDEX(dbP!X:X,SUMIFS(dbP!$A:$A,dbP!$AD:$AD,$AD79)))*
IF(OR($AE79=0,SUMIFS(SpcfP!$A:$A,SpcfP!$AE:$AE,$AE79,SpcfP!$U:$U,$U79)=0),0,INDEX(SpcfP!AB:AB,SUMIFS(SpcfP!$A:$A,SpcfP!$AE:$AE,$AE79,SpcfP!$U:$U,$U79)))</f>
        <v>253772.59419044774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 t="shared" si="1"/>
        <v>2</v>
      </c>
      <c r="AE79" s="31">
        <f>IF(OR(AE78=0,AE78=MAX(Items!$AC:$AC)),1,AE78+1)</f>
        <v>19</v>
      </c>
    </row>
    <row r="80" spans="2:31" x14ac:dyDescent="0.3"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D80" s="24">
        <f>IF(OR($AD80=0,SUMIFS(dbP!$A:$A,dbP!$AD:$AD,$AD80)=0),0,INDEX(dbP!D:D,SUMIFS(dbP!$A:$A,dbP!$AD:$AD,$AD80)))</f>
        <v>45518</v>
      </c>
      <c r="E80" s="1">
        <f>IF(OR($AD80=0,SUMIFS(dbP!$A:$A,dbP!$AD:$AD,$AD80)=0),0,INDEX(dbP!E:E,SUMIFS(dbP!$A:$A,dbP!$AD:$AD,$AD80)))</f>
        <v>0</v>
      </c>
      <c r="F80" s="1">
        <f>IF(OR($AD80=0,SUMIFS(dbP!$A:$A,dbP!$AD:$AD,$AD80)=0),0,INDEX(dbP!F:F,SUMIFS(dbP!$A:$A,dbP!$AD:$AD,$AD80)))</f>
        <v>0</v>
      </c>
      <c r="I80" s="1" t="str">
        <f>IF(OR($AD80=0,SUMIFS(dbP!$A:$A,dbP!$AD:$AD,$AD80)=0),0,INDEX(dbP!I:I,SUMIFS(dbP!$A:$A,dbP!$AD:$AD,$AD80)))</f>
        <v>Продукт-2</v>
      </c>
      <c r="O80" s="44" t="str">
        <f>IF(OR($AE80=0,SUMIFS(SpcfP!$A:$A,SpcfP!$AE:$AE,$AE80,SpcfP!$U:$U,$U80)=0),0,INDEX(SpcfP!O:O,SUMIFS(SpcfP!$A:$A,SpcfP!$AE:$AE,$AE80,SpcfP!$U:$U,$U80)))</f>
        <v>Себестоимость продаж</v>
      </c>
      <c r="P80" s="44" t="str">
        <f>IF(OR($AE80=0,SUMIFS(SpcfP!$A:$A,SpcfP!$AE:$AE,$AE80,SpcfP!$U:$U,$U80)=0),0,INDEX(SpcfP!P:P,SUMIFS(SpcfP!$A:$A,SpcfP!$AE:$AE,$AE80,SpcfP!$U:$U,$U80)))</f>
        <v>Затраты этапа-2 бизнес-процесса</v>
      </c>
      <c r="Q80" s="44" t="str">
        <f>IF(OR($AE80=0,SUMIFS(SpcfP!$A:$A,SpcfP!$AE:$AE,$AE80,SpcfP!$U:$U,$U80)=0),0,INDEX(SpcfP!Q:Q,SUMIFS(SpcfP!$A:$A,SpcfP!$AE:$AE,$AE80,SpcfP!$U:$U,$U80)))</f>
        <v>Производственные затраты-9</v>
      </c>
      <c r="U80" s="1">
        <f>IF(OR($AD80=0,SUMIFS(dbP!$A:$A,dbP!$AD:$AD,$AD80)=0),0,INDEX(dbP!U:U,SUMIFS(dbP!$A:$A,dbP!$AD:$AD,$AD80)))</f>
        <v>2</v>
      </c>
      <c r="X80" s="42">
        <f>IF(OR($AD80=0,SUMIFS(dbP!$A:$A,dbP!$AD:$AD,$AD80)=0),0,INDEX(dbP!X:X,SUMIFS(dbP!$A:$A,dbP!$AD:$AD,$AD80)))*
IF(OR($AE80=0,SUMIFS(SpcfP!$A:$A,SpcfP!$AE:$AE,$AE80,SpcfP!$U:$U,$U80)=0),0,INDEX(SpcfP!X:X,SUMIFS(SpcfP!$A:$A,SpcfP!$AE:$AE,$AE80,SpcfP!$U:$U,$U80)))</f>
        <v>72</v>
      </c>
      <c r="AA80" s="44">
        <f>IF(OR($AD80=0,SUMIFS(dbP!$A:$A,dbP!$AD:$AD,$AD80)=0),0,INDEX(dbP!X:X,SUMIFS(dbP!$A:$A,dbP!$AD:$AD,$AD80)))*
IF(OR($AE80=0,SUMIFS(SpcfP!$A:$A,SpcfP!$AE:$AE,$AE80,SpcfP!$U:$U,$U80)=0),0,INDEX(SpcfP!AA:AA,SUMIFS(SpcfP!$A:$A,SpcfP!$AE:$AE,$AE80,SpcfP!$U:$U,$U80)))</f>
        <v>84229.287652173924</v>
      </c>
      <c r="AB80" s="44">
        <f>IF(OR($AD80=0,SUMIFS(dbP!$A:$A,dbP!$AD:$AD,$AD80)=0),0,INDEX(dbP!X:X,SUMIFS(dbP!$A:$A,dbP!$AD:$AD,$AD80)))*
IF(OR($AE80=0,SUMIFS(SpcfP!$A:$A,SpcfP!$AE:$AE,$AE80,SpcfP!$U:$U,$U80)=0),0,INDEX(SpcfP!AB:AB,SUMIFS(SpcfP!$A:$A,SpcfP!$AE:$AE,$AE80,SpcfP!$U:$U,$U80)))</f>
        <v>14038.214608695653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 t="shared" si="1"/>
        <v>2</v>
      </c>
      <c r="AE80" s="31">
        <f>IF(OR(AE79=0,AE79=MAX(Items!$AC:$AC)),1,AE79+1)</f>
        <v>20</v>
      </c>
    </row>
    <row r="81" spans="2:31" x14ac:dyDescent="0.3"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D81" s="24">
        <f>IF(OR($AD81=0,SUMIFS(dbP!$A:$A,dbP!$AD:$AD,$AD81)=0),0,INDEX(dbP!D:D,SUMIFS(dbP!$A:$A,dbP!$AD:$AD,$AD81)))</f>
        <v>45518</v>
      </c>
      <c r="E81" s="1">
        <f>IF(OR($AD81=0,SUMIFS(dbP!$A:$A,dbP!$AD:$AD,$AD81)=0),0,INDEX(dbP!E:E,SUMIFS(dbP!$A:$A,dbP!$AD:$AD,$AD81)))</f>
        <v>0</v>
      </c>
      <c r="F81" s="1">
        <f>IF(OR($AD81=0,SUMIFS(dbP!$A:$A,dbP!$AD:$AD,$AD81)=0),0,INDEX(dbP!F:F,SUMIFS(dbP!$A:$A,dbP!$AD:$AD,$AD81)))</f>
        <v>0</v>
      </c>
      <c r="I81" s="1" t="str">
        <f>IF(OR($AD81=0,SUMIFS(dbP!$A:$A,dbP!$AD:$AD,$AD81)=0),0,INDEX(dbP!I:I,SUMIFS(dbP!$A:$A,dbP!$AD:$AD,$AD81)))</f>
        <v>Продукт-2</v>
      </c>
      <c r="O81" s="44" t="str">
        <f>IF(OR($AE81=0,SUMIFS(SpcfP!$A:$A,SpcfP!$AE:$AE,$AE81,SpcfP!$U:$U,$U81)=0),0,INDEX(SpcfP!O:O,SUMIFS(SpcfP!$A:$A,SpcfP!$AE:$AE,$AE81,SpcfP!$U:$U,$U81)))</f>
        <v>Себестоимость продаж</v>
      </c>
      <c r="P81" s="44" t="str">
        <f>IF(OR($AE81=0,SUMIFS(SpcfP!$A:$A,SpcfP!$AE:$AE,$AE81,SpcfP!$U:$U,$U81)=0),0,INDEX(SpcfP!P:P,SUMIFS(SpcfP!$A:$A,SpcfP!$AE:$AE,$AE81,SpcfP!$U:$U,$U81)))</f>
        <v>Затраты этапа-2 бизнес-процесса</v>
      </c>
      <c r="Q81" s="44" t="str">
        <f>IF(OR($AE81=0,SUMIFS(SpcfP!$A:$A,SpcfP!$AE:$AE,$AE81,SpcfP!$U:$U,$U81)=0),0,INDEX(SpcfP!Q:Q,SUMIFS(SpcfP!$A:$A,SpcfP!$AE:$AE,$AE81,SpcfP!$U:$U,$U81)))</f>
        <v>Производственные затраты-10</v>
      </c>
      <c r="U81" s="1">
        <f>IF(OR($AD81=0,SUMIFS(dbP!$A:$A,dbP!$AD:$AD,$AD81)=0),0,INDEX(dbP!U:U,SUMIFS(dbP!$A:$A,dbP!$AD:$AD,$AD81)))</f>
        <v>2</v>
      </c>
      <c r="X81" s="42">
        <f>IF(OR($AD81=0,SUMIFS(dbP!$A:$A,dbP!$AD:$AD,$AD81)=0),0,INDEX(dbP!X:X,SUMIFS(dbP!$A:$A,dbP!$AD:$AD,$AD81)))*
IF(OR($AE81=0,SUMIFS(SpcfP!$A:$A,SpcfP!$AE:$AE,$AE81,SpcfP!$U:$U,$U81)=0),0,INDEX(SpcfP!X:X,SUMIFS(SpcfP!$A:$A,SpcfP!$AE:$AE,$AE81,SpcfP!$U:$U,$U81)))</f>
        <v>60</v>
      </c>
      <c r="AA81" s="44">
        <f>IF(OR($AD81=0,SUMIFS(dbP!$A:$A,dbP!$AD:$AD,$AD81)=0),0,INDEX(dbP!X:X,SUMIFS(dbP!$A:$A,dbP!$AD:$AD,$AD81)))*
IF(OR($AE81=0,SUMIFS(SpcfP!$A:$A,SpcfP!$AE:$AE,$AE81,SpcfP!$U:$U,$U81)=0),0,INDEX(SpcfP!AA:AA,SUMIFS(SpcfP!$A:$A,SpcfP!$AE:$AE,$AE81,SpcfP!$U:$U,$U81)))</f>
        <v>246113.74511578947</v>
      </c>
      <c r="AB81" s="44">
        <f>IF(OR($AD81=0,SUMIFS(dbP!$A:$A,dbP!$AD:$AD,$AD81)=0),0,INDEX(dbP!X:X,SUMIFS(dbP!$A:$A,dbP!$AD:$AD,$AD81)))*
IF(OR($AE81=0,SUMIFS(SpcfP!$A:$A,SpcfP!$AE:$AE,$AE81,SpcfP!$U:$U,$U81)=0),0,INDEX(SpcfP!AB:AB,SUMIFS(SpcfP!$A:$A,SpcfP!$AE:$AE,$AE81,SpcfP!$U:$U,$U81)))</f>
        <v>41018.957519298245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 t="shared" si="1"/>
        <v>2</v>
      </c>
      <c r="AE81" s="31">
        <f>IF(OR(AE80=0,AE80=MAX(Items!$AC:$AC)),1,AE80+1)</f>
        <v>21</v>
      </c>
    </row>
    <row r="82" spans="2:31" x14ac:dyDescent="0.3"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D82" s="24">
        <f>IF(OR($AD82=0,SUMIFS(dbP!$A:$A,dbP!$AD:$AD,$AD82)=0),0,INDEX(dbP!D:D,SUMIFS(dbP!$A:$A,dbP!$AD:$AD,$AD82)))</f>
        <v>45518</v>
      </c>
      <c r="E82" s="1">
        <f>IF(OR($AD82=0,SUMIFS(dbP!$A:$A,dbP!$AD:$AD,$AD82)=0),0,INDEX(dbP!E:E,SUMIFS(dbP!$A:$A,dbP!$AD:$AD,$AD82)))</f>
        <v>0</v>
      </c>
      <c r="F82" s="1">
        <f>IF(OR($AD82=0,SUMIFS(dbP!$A:$A,dbP!$AD:$AD,$AD82)=0),0,INDEX(dbP!F:F,SUMIFS(dbP!$A:$A,dbP!$AD:$AD,$AD82)))</f>
        <v>0</v>
      </c>
      <c r="I82" s="1" t="str">
        <f>IF(OR($AD82=0,SUMIFS(dbP!$A:$A,dbP!$AD:$AD,$AD82)=0),0,INDEX(dbP!I:I,SUMIFS(dbP!$A:$A,dbP!$AD:$AD,$AD82)))</f>
        <v>Продукт-2</v>
      </c>
      <c r="O82" s="44" t="str">
        <f>IF(OR($AE82=0,SUMIFS(SpcfP!$A:$A,SpcfP!$AE:$AE,$AE82,SpcfP!$U:$U,$U82)=0),0,INDEX(SpcfP!O:O,SUMIFS(SpcfP!$A:$A,SpcfP!$AE:$AE,$AE82,SpcfP!$U:$U,$U82)))</f>
        <v>Себестоимость продаж</v>
      </c>
      <c r="P82" s="44" t="str">
        <f>IF(OR($AE82=0,SUMIFS(SpcfP!$A:$A,SpcfP!$AE:$AE,$AE82,SpcfP!$U:$U,$U82)=0),0,INDEX(SpcfP!P:P,SUMIFS(SpcfP!$A:$A,SpcfP!$AE:$AE,$AE82,SpcfP!$U:$U,$U82)))</f>
        <v>Затраты этапа-3 бизнес-процесса</v>
      </c>
      <c r="Q82" s="44" t="str">
        <f>IF(OR($AE82=0,SUMIFS(SpcfP!$A:$A,SpcfP!$AE:$AE,$AE82,SpcfP!$U:$U,$U82)=0),0,INDEX(SpcfP!Q:Q,SUMIFS(SpcfP!$A:$A,SpcfP!$AE:$AE,$AE82,SpcfP!$U:$U,$U82)))</f>
        <v>Производственные затраты-11</v>
      </c>
      <c r="U82" s="1">
        <f>IF(OR($AD82=0,SUMIFS(dbP!$A:$A,dbP!$AD:$AD,$AD82)=0),0,INDEX(dbP!U:U,SUMIFS(dbP!$A:$A,dbP!$AD:$AD,$AD82)))</f>
        <v>2</v>
      </c>
      <c r="X82" s="42">
        <f>IF(OR($AD82=0,SUMIFS(dbP!$A:$A,dbP!$AD:$AD,$AD82)=0),0,INDEX(dbP!X:X,SUMIFS(dbP!$A:$A,dbP!$AD:$AD,$AD82)))*
IF(OR($AE82=0,SUMIFS(SpcfP!$A:$A,SpcfP!$AE:$AE,$AE82,SpcfP!$U:$U,$U82)=0),0,INDEX(SpcfP!X:X,SUMIFS(SpcfP!$A:$A,SpcfP!$AE:$AE,$AE82,SpcfP!$U:$U,$U82)))</f>
        <v>24</v>
      </c>
      <c r="AA82" s="44">
        <f>IF(OR($AD82=0,SUMIFS(dbP!$A:$A,dbP!$AD:$AD,$AD82)=0),0,INDEX(dbP!X:X,SUMIFS(dbP!$A:$A,dbP!$AD:$AD,$AD82)))*
IF(OR($AE82=0,SUMIFS(SpcfP!$A:$A,SpcfP!$AE:$AE,$AE82,SpcfP!$U:$U,$U82)=0),0,INDEX(SpcfP!AA:AA,SUMIFS(SpcfP!$A:$A,SpcfP!$AE:$AE,$AE82,SpcfP!$U:$U,$U82)))</f>
        <v>122119.85301722793</v>
      </c>
      <c r="AB82" s="44">
        <f>IF(OR($AD82=0,SUMIFS(dbP!$A:$A,dbP!$AD:$AD,$AD82)=0),0,INDEX(dbP!X:X,SUMIFS(dbP!$A:$A,dbP!$AD:$AD,$AD82)))*
IF(OR($AE82=0,SUMIFS(SpcfP!$A:$A,SpcfP!$AE:$AE,$AE82,SpcfP!$U:$U,$U82)=0),0,INDEX(SpcfP!AB:AB,SUMIFS(SpcfP!$A:$A,SpcfP!$AE:$AE,$AE82,SpcfP!$U:$U,$U82)))</f>
        <v>20353.308836204655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 t="shared" si="1"/>
        <v>2</v>
      </c>
      <c r="AE82" s="31">
        <f>IF(OR(AE81=0,AE81=MAX(Items!$AC:$AC)),1,AE81+1)</f>
        <v>22</v>
      </c>
    </row>
    <row r="83" spans="2:31" x14ac:dyDescent="0.3"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D83" s="24">
        <f>IF(OR($AD83=0,SUMIFS(dbP!$A:$A,dbP!$AD:$AD,$AD83)=0),0,INDEX(dbP!D:D,SUMIFS(dbP!$A:$A,dbP!$AD:$AD,$AD83)))</f>
        <v>45518</v>
      </c>
      <c r="E83" s="1">
        <f>IF(OR($AD83=0,SUMIFS(dbP!$A:$A,dbP!$AD:$AD,$AD83)=0),0,INDEX(dbP!E:E,SUMIFS(dbP!$A:$A,dbP!$AD:$AD,$AD83)))</f>
        <v>0</v>
      </c>
      <c r="F83" s="1">
        <f>IF(OR($AD83=0,SUMIFS(dbP!$A:$A,dbP!$AD:$AD,$AD83)=0),0,INDEX(dbP!F:F,SUMIFS(dbP!$A:$A,dbP!$AD:$AD,$AD83)))</f>
        <v>0</v>
      </c>
      <c r="I83" s="1" t="str">
        <f>IF(OR($AD83=0,SUMIFS(dbP!$A:$A,dbP!$AD:$AD,$AD83)=0),0,INDEX(dbP!I:I,SUMIFS(dbP!$A:$A,dbP!$AD:$AD,$AD83)))</f>
        <v>Продукт-2</v>
      </c>
      <c r="O83" s="44" t="str">
        <f>IF(OR($AE83=0,SUMIFS(SpcfP!$A:$A,SpcfP!$AE:$AE,$AE83,SpcfP!$U:$U,$U83)=0),0,INDEX(SpcfP!O:O,SUMIFS(SpcfP!$A:$A,SpcfP!$AE:$AE,$AE83,SpcfP!$U:$U,$U83)))</f>
        <v>Себестоимость продаж</v>
      </c>
      <c r="P83" s="44" t="str">
        <f>IF(OR($AE83=0,SUMIFS(SpcfP!$A:$A,SpcfP!$AE:$AE,$AE83,SpcfP!$U:$U,$U83)=0),0,INDEX(SpcfP!P:P,SUMIFS(SpcfP!$A:$A,SpcfP!$AE:$AE,$AE83,SpcfP!$U:$U,$U83)))</f>
        <v>Затраты этапа-3 бизнес-процесса</v>
      </c>
      <c r="Q83" s="44" t="str">
        <f>IF(OR($AE83=0,SUMIFS(SpcfP!$A:$A,SpcfP!$AE:$AE,$AE83,SpcfP!$U:$U,$U83)=0),0,INDEX(SpcfP!Q:Q,SUMIFS(SpcfP!$A:$A,SpcfP!$AE:$AE,$AE83,SpcfP!$U:$U,$U83)))</f>
        <v>Производственные затраты-12</v>
      </c>
      <c r="U83" s="1">
        <f>IF(OR($AD83=0,SUMIFS(dbP!$A:$A,dbP!$AD:$AD,$AD83)=0),0,INDEX(dbP!U:U,SUMIFS(dbP!$A:$A,dbP!$AD:$AD,$AD83)))</f>
        <v>2</v>
      </c>
      <c r="X83" s="42">
        <f>IF(OR($AD83=0,SUMIFS(dbP!$A:$A,dbP!$AD:$AD,$AD83)=0),0,INDEX(dbP!X:X,SUMIFS(dbP!$A:$A,dbP!$AD:$AD,$AD83)))*
IF(OR($AE83=0,SUMIFS(SpcfP!$A:$A,SpcfP!$AE:$AE,$AE83,SpcfP!$U:$U,$U83)=0),0,INDEX(SpcfP!X:X,SUMIFS(SpcfP!$A:$A,SpcfP!$AE:$AE,$AE83,SpcfP!$U:$U,$U83)))</f>
        <v>12</v>
      </c>
      <c r="AA83" s="44">
        <f>IF(OR($AD83=0,SUMIFS(dbP!$A:$A,dbP!$AD:$AD,$AD83)=0),0,INDEX(dbP!X:X,SUMIFS(dbP!$A:$A,dbP!$AD:$AD,$AD83)))*
IF(OR($AE83=0,SUMIFS(SpcfP!$A:$A,SpcfP!$AE:$AE,$AE83,SpcfP!$U:$U,$U83)=0),0,INDEX(SpcfP!AA:AA,SUMIFS(SpcfP!$A:$A,SpcfP!$AE:$AE,$AE83,SpcfP!$U:$U,$U83)))</f>
        <v>13217.910447761195</v>
      </c>
      <c r="AB83" s="44">
        <f>IF(OR($AD83=0,SUMIFS(dbP!$A:$A,dbP!$AD:$AD,$AD83)=0),0,INDEX(dbP!X:X,SUMIFS(dbP!$A:$A,dbP!$AD:$AD,$AD83)))*
IF(OR($AE83=0,SUMIFS(SpcfP!$A:$A,SpcfP!$AE:$AE,$AE83,SpcfP!$U:$U,$U83)=0),0,INDEX(SpcfP!AB:AB,SUMIFS(SpcfP!$A:$A,SpcfP!$AE:$AE,$AE83,SpcfP!$U:$U,$U83)))</f>
        <v>2202.9850746268658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 t="shared" si="1"/>
        <v>2</v>
      </c>
      <c r="AE83" s="31">
        <f>IF(OR(AE82=0,AE82=MAX(Items!$AC:$AC)),1,AE82+1)</f>
        <v>23</v>
      </c>
    </row>
    <row r="84" spans="2:31" x14ac:dyDescent="0.3"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D84" s="24">
        <f>IF(OR($AD84=0,SUMIFS(dbP!$A:$A,dbP!$AD:$AD,$AD84)=0),0,INDEX(dbP!D:D,SUMIFS(dbP!$A:$A,dbP!$AD:$AD,$AD84)))</f>
        <v>45518</v>
      </c>
      <c r="E84" s="1">
        <f>IF(OR($AD84=0,SUMIFS(dbP!$A:$A,dbP!$AD:$AD,$AD84)=0),0,INDEX(dbP!E:E,SUMIFS(dbP!$A:$A,dbP!$AD:$AD,$AD84)))</f>
        <v>0</v>
      </c>
      <c r="F84" s="1">
        <f>IF(OR($AD84=0,SUMIFS(dbP!$A:$A,dbP!$AD:$AD,$AD84)=0),0,INDEX(dbP!F:F,SUMIFS(dbP!$A:$A,dbP!$AD:$AD,$AD84)))</f>
        <v>0</v>
      </c>
      <c r="I84" s="1" t="str">
        <f>IF(OR($AD84=0,SUMIFS(dbP!$A:$A,dbP!$AD:$AD,$AD84)=0),0,INDEX(dbP!I:I,SUMIFS(dbP!$A:$A,dbP!$AD:$AD,$AD84)))</f>
        <v>Продукт-2</v>
      </c>
      <c r="O84" s="44" t="str">
        <f>IF(OR($AE84=0,SUMIFS(SpcfP!$A:$A,SpcfP!$AE:$AE,$AE84,SpcfP!$U:$U,$U84)=0),0,INDEX(SpcfP!O:O,SUMIFS(SpcfP!$A:$A,SpcfP!$AE:$AE,$AE84,SpcfP!$U:$U,$U84)))</f>
        <v>Себестоимость продаж</v>
      </c>
      <c r="P84" s="44" t="str">
        <f>IF(OR($AE84=0,SUMIFS(SpcfP!$A:$A,SpcfP!$AE:$AE,$AE84,SpcfP!$U:$U,$U84)=0),0,INDEX(SpcfP!P:P,SUMIFS(SpcfP!$A:$A,SpcfP!$AE:$AE,$AE84,SpcfP!$U:$U,$U84)))</f>
        <v>Затраты этапа-3 бизнес-процесса</v>
      </c>
      <c r="Q84" s="44" t="str">
        <f>IF(OR($AE84=0,SUMIFS(SpcfP!$A:$A,SpcfP!$AE:$AE,$AE84,SpcfP!$U:$U,$U84)=0),0,INDEX(SpcfP!Q:Q,SUMIFS(SpcfP!$A:$A,SpcfP!$AE:$AE,$AE84,SpcfP!$U:$U,$U84)))</f>
        <v>Производственные затраты-13</v>
      </c>
      <c r="U84" s="1">
        <f>IF(OR($AD84=0,SUMIFS(dbP!$A:$A,dbP!$AD:$AD,$AD84)=0),0,INDEX(dbP!U:U,SUMIFS(dbP!$A:$A,dbP!$AD:$AD,$AD84)))</f>
        <v>2</v>
      </c>
      <c r="X84" s="42">
        <f>IF(OR($AD84=0,SUMIFS(dbP!$A:$A,dbP!$AD:$AD,$AD84)=0),0,INDEX(dbP!X:X,SUMIFS(dbP!$A:$A,dbP!$AD:$AD,$AD84)))*
IF(OR($AE84=0,SUMIFS(SpcfP!$A:$A,SpcfP!$AE:$AE,$AE84,SpcfP!$U:$U,$U84)=0),0,INDEX(SpcfP!X:X,SUMIFS(SpcfP!$A:$A,SpcfP!$AE:$AE,$AE84,SpcfP!$U:$U,$U84)))</f>
        <v>72</v>
      </c>
      <c r="AA84" s="44">
        <f>IF(OR($AD84=0,SUMIFS(dbP!$A:$A,dbP!$AD:$AD,$AD84)=0),0,INDEX(dbP!X:X,SUMIFS(dbP!$A:$A,dbP!$AD:$AD,$AD84)))*
IF(OR($AE84=0,SUMIFS(SpcfP!$A:$A,SpcfP!$AE:$AE,$AE84,SpcfP!$U:$U,$U84)=0),0,INDEX(SpcfP!AA:AA,SUMIFS(SpcfP!$A:$A,SpcfP!$AE:$AE,$AE84,SpcfP!$U:$U,$U84)))</f>
        <v>84451.127819548885</v>
      </c>
      <c r="AB84" s="44">
        <f>IF(OR($AD84=0,SUMIFS(dbP!$A:$A,dbP!$AD:$AD,$AD84)=0),0,INDEX(dbP!X:X,SUMIFS(dbP!$A:$A,dbP!$AD:$AD,$AD84)))*
IF(OR($AE84=0,SUMIFS(SpcfP!$A:$A,SpcfP!$AE:$AE,$AE84,SpcfP!$U:$U,$U84)=0),0,INDEX(SpcfP!AB:AB,SUMIFS(SpcfP!$A:$A,SpcfP!$AE:$AE,$AE84,SpcfP!$U:$U,$U84)))</f>
        <v>14075.187969924813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 t="shared" si="1"/>
        <v>2</v>
      </c>
      <c r="AE84" s="31">
        <f>IF(OR(AE83=0,AE83=MAX(Items!$AC:$AC)),1,AE83+1)</f>
        <v>24</v>
      </c>
    </row>
    <row r="85" spans="2:31" x14ac:dyDescent="0.3"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D85" s="24">
        <f>IF(OR($AD85=0,SUMIFS(dbP!$A:$A,dbP!$AD:$AD,$AD85)=0),0,INDEX(dbP!D:D,SUMIFS(dbP!$A:$A,dbP!$AD:$AD,$AD85)))</f>
        <v>45518</v>
      </c>
      <c r="E85" s="1">
        <f>IF(OR($AD85=0,SUMIFS(dbP!$A:$A,dbP!$AD:$AD,$AD85)=0),0,INDEX(dbP!E:E,SUMIFS(dbP!$A:$A,dbP!$AD:$AD,$AD85)))</f>
        <v>0</v>
      </c>
      <c r="F85" s="1">
        <f>IF(OR($AD85=0,SUMIFS(dbP!$A:$A,dbP!$AD:$AD,$AD85)=0),0,INDEX(dbP!F:F,SUMIFS(dbP!$A:$A,dbP!$AD:$AD,$AD85)))</f>
        <v>0</v>
      </c>
      <c r="I85" s="1" t="str">
        <f>IF(OR($AD85=0,SUMIFS(dbP!$A:$A,dbP!$AD:$AD,$AD85)=0),0,INDEX(dbP!I:I,SUMIFS(dbP!$A:$A,dbP!$AD:$AD,$AD85)))</f>
        <v>Продукт-2</v>
      </c>
      <c r="O85" s="44" t="str">
        <f>IF(OR($AE85=0,SUMIFS(SpcfP!$A:$A,SpcfP!$AE:$AE,$AE85,SpcfP!$U:$U,$U85)=0),0,INDEX(SpcfP!O:O,SUMIFS(SpcfP!$A:$A,SpcfP!$AE:$AE,$AE85,SpcfP!$U:$U,$U85)))</f>
        <v>Себестоимость продаж</v>
      </c>
      <c r="P85" s="44" t="str">
        <f>IF(OR($AE85=0,SUMIFS(SpcfP!$A:$A,SpcfP!$AE:$AE,$AE85,SpcfP!$U:$U,$U85)=0),0,INDEX(SpcfP!P:P,SUMIFS(SpcfP!$A:$A,SpcfP!$AE:$AE,$AE85,SpcfP!$U:$U,$U85)))</f>
        <v>Затраты этапа-3 бизнес-процесса</v>
      </c>
      <c r="Q85" s="44" t="str">
        <f>IF(OR($AE85=0,SUMIFS(SpcfP!$A:$A,SpcfP!$AE:$AE,$AE85,SpcfP!$U:$U,$U85)=0),0,INDEX(SpcfP!Q:Q,SUMIFS(SpcfP!$A:$A,SpcfP!$AE:$AE,$AE85,SpcfP!$U:$U,$U85)))</f>
        <v>Производственные затраты-14</v>
      </c>
      <c r="U85" s="1">
        <f>IF(OR($AD85=0,SUMIFS(dbP!$A:$A,dbP!$AD:$AD,$AD85)=0),0,INDEX(dbP!U:U,SUMIFS(dbP!$A:$A,dbP!$AD:$AD,$AD85)))</f>
        <v>2</v>
      </c>
      <c r="X85" s="42">
        <f>IF(OR($AD85=0,SUMIFS(dbP!$A:$A,dbP!$AD:$AD,$AD85)=0),0,INDEX(dbP!X:X,SUMIFS(dbP!$A:$A,dbP!$AD:$AD,$AD85)))*
IF(OR($AE85=0,SUMIFS(SpcfP!$A:$A,SpcfP!$AE:$AE,$AE85,SpcfP!$U:$U,$U85)=0),0,INDEX(SpcfP!X:X,SUMIFS(SpcfP!$A:$A,SpcfP!$AE:$AE,$AE85,SpcfP!$U:$U,$U85)))</f>
        <v>24</v>
      </c>
      <c r="AA85" s="44">
        <f>IF(OR($AD85=0,SUMIFS(dbP!$A:$A,dbP!$AD:$AD,$AD85)=0),0,INDEX(dbP!X:X,SUMIFS(dbP!$A:$A,dbP!$AD:$AD,$AD85)))*
IF(OR($AE85=0,SUMIFS(SpcfP!$A:$A,SpcfP!$AE:$AE,$AE85,SpcfP!$U:$U,$U85)=0),0,INDEX(SpcfP!AA:AA,SUMIFS(SpcfP!$A:$A,SpcfP!$AE:$AE,$AE85,SpcfP!$U:$U,$U85)))</f>
        <v>66071.578947368413</v>
      </c>
      <c r="AB85" s="44">
        <f>IF(OR($AD85=0,SUMIFS(dbP!$A:$A,dbP!$AD:$AD,$AD85)=0),0,INDEX(dbP!X:X,SUMIFS(dbP!$A:$A,dbP!$AD:$AD,$AD85)))*
IF(OR($AE85=0,SUMIFS(SpcfP!$A:$A,SpcfP!$AE:$AE,$AE85,SpcfP!$U:$U,$U85)=0),0,INDEX(SpcfP!AB:AB,SUMIFS(SpcfP!$A:$A,SpcfP!$AE:$AE,$AE85,SpcfP!$U:$U,$U85)))</f>
        <v>11011.929824561403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 t="shared" si="1"/>
        <v>2</v>
      </c>
      <c r="AE85" s="31">
        <f>IF(OR(AE84=0,AE84=MAX(Items!$AC:$AC)),1,AE84+1)</f>
        <v>25</v>
      </c>
    </row>
    <row r="86" spans="2:31" x14ac:dyDescent="0.3"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D86" s="24">
        <f>IF(OR($AD86=0,SUMIFS(dbP!$A:$A,dbP!$AD:$AD,$AD86)=0),0,INDEX(dbP!D:D,SUMIFS(dbP!$A:$A,dbP!$AD:$AD,$AD86)))</f>
        <v>45518</v>
      </c>
      <c r="E86" s="1">
        <f>IF(OR($AD86=0,SUMIFS(dbP!$A:$A,dbP!$AD:$AD,$AD86)=0),0,INDEX(dbP!E:E,SUMIFS(dbP!$A:$A,dbP!$AD:$AD,$AD86)))</f>
        <v>0</v>
      </c>
      <c r="F86" s="1">
        <f>IF(OR($AD86=0,SUMIFS(dbP!$A:$A,dbP!$AD:$AD,$AD86)=0),0,INDEX(dbP!F:F,SUMIFS(dbP!$A:$A,dbP!$AD:$AD,$AD86)))</f>
        <v>0</v>
      </c>
      <c r="I86" s="1" t="str">
        <f>IF(OR($AD86=0,SUMIFS(dbP!$A:$A,dbP!$AD:$AD,$AD86)=0),0,INDEX(dbP!I:I,SUMIFS(dbP!$A:$A,dbP!$AD:$AD,$AD86)))</f>
        <v>Продукт-2</v>
      </c>
      <c r="O86" s="44" t="str">
        <f>IF(OR($AE86=0,SUMIFS(SpcfP!$A:$A,SpcfP!$AE:$AE,$AE86,SpcfP!$U:$U,$U86)=0),0,INDEX(SpcfP!O:O,SUMIFS(SpcfP!$A:$A,SpcfP!$AE:$AE,$AE86,SpcfP!$U:$U,$U86)))</f>
        <v>Себестоимость продаж</v>
      </c>
      <c r="P86" s="44" t="str">
        <f>IF(OR($AE86=0,SUMIFS(SpcfP!$A:$A,SpcfP!$AE:$AE,$AE86,SpcfP!$U:$U,$U86)=0),0,INDEX(SpcfP!P:P,SUMIFS(SpcfP!$A:$A,SpcfP!$AE:$AE,$AE86,SpcfP!$U:$U,$U86)))</f>
        <v>Затраты этапа-3 бизнес-процесса</v>
      </c>
      <c r="Q86" s="44" t="str">
        <f>IF(OR($AE86=0,SUMIFS(SpcfP!$A:$A,SpcfP!$AE:$AE,$AE86,SpcfP!$U:$U,$U86)=0),0,INDEX(SpcfP!Q:Q,SUMIFS(SpcfP!$A:$A,SpcfP!$AE:$AE,$AE86,SpcfP!$U:$U,$U86)))</f>
        <v>Производственные затраты-15</v>
      </c>
      <c r="U86" s="1">
        <f>IF(OR($AD86=0,SUMIFS(dbP!$A:$A,dbP!$AD:$AD,$AD86)=0),0,INDEX(dbP!U:U,SUMIFS(dbP!$A:$A,dbP!$AD:$AD,$AD86)))</f>
        <v>2</v>
      </c>
      <c r="X86" s="42">
        <f>IF(OR($AD86=0,SUMIFS(dbP!$A:$A,dbP!$AD:$AD,$AD86)=0),0,INDEX(dbP!X:X,SUMIFS(dbP!$A:$A,dbP!$AD:$AD,$AD86)))*
IF(OR($AE86=0,SUMIFS(SpcfP!$A:$A,SpcfP!$AE:$AE,$AE86,SpcfP!$U:$U,$U86)=0),0,INDEX(SpcfP!X:X,SUMIFS(SpcfP!$A:$A,SpcfP!$AE:$AE,$AE86,SpcfP!$U:$U,$U86)))</f>
        <v>1056</v>
      </c>
      <c r="AA86" s="44">
        <f>IF(OR($AD86=0,SUMIFS(dbP!$A:$A,dbP!$AD:$AD,$AD86)=0),0,INDEX(dbP!X:X,SUMIFS(dbP!$A:$A,dbP!$AD:$AD,$AD86)))*
IF(OR($AE86=0,SUMIFS(SpcfP!$A:$A,SpcfP!$AE:$AE,$AE86,SpcfP!$U:$U,$U86)=0),0,INDEX(SpcfP!AA:AA,SUMIFS(SpcfP!$A:$A,SpcfP!$AE:$AE,$AE86,SpcfP!$U:$U,$U86)))</f>
        <v>969386.61600000015</v>
      </c>
      <c r="AB86" s="44">
        <f>IF(OR($AD86=0,SUMIFS(dbP!$A:$A,dbP!$AD:$AD,$AD86)=0),0,INDEX(dbP!X:X,SUMIFS(dbP!$A:$A,dbP!$AD:$AD,$AD86)))*
IF(OR($AE86=0,SUMIFS(SpcfP!$A:$A,SpcfP!$AE:$AE,$AE86,SpcfP!$U:$U,$U86)=0),0,INDEX(SpcfP!AB:AB,SUMIFS(SpcfP!$A:$A,SpcfP!$AE:$AE,$AE86,SpcfP!$U:$U,$U86)))</f>
        <v>161564.43600000002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 t="shared" si="1"/>
        <v>2</v>
      </c>
      <c r="AE86" s="31">
        <f>IF(OR(AE85=0,AE85=MAX(Items!$AC:$AC)),1,AE85+1)</f>
        <v>26</v>
      </c>
    </row>
    <row r="87" spans="2:31" x14ac:dyDescent="0.3"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D87" s="24">
        <f>IF(OR($AD87=0,SUMIFS(dbP!$A:$A,dbP!$AD:$AD,$AD87)=0),0,INDEX(dbP!D:D,SUMIFS(dbP!$A:$A,dbP!$AD:$AD,$AD87)))</f>
        <v>45518</v>
      </c>
      <c r="E87" s="1">
        <f>IF(OR($AD87=0,SUMIFS(dbP!$A:$A,dbP!$AD:$AD,$AD87)=0),0,INDEX(dbP!E:E,SUMIFS(dbP!$A:$A,dbP!$AD:$AD,$AD87)))</f>
        <v>0</v>
      </c>
      <c r="F87" s="1">
        <f>IF(OR($AD87=0,SUMIFS(dbP!$A:$A,dbP!$AD:$AD,$AD87)=0),0,INDEX(dbP!F:F,SUMIFS(dbP!$A:$A,dbP!$AD:$AD,$AD87)))</f>
        <v>0</v>
      </c>
      <c r="I87" s="1" t="str">
        <f>IF(OR($AD87=0,SUMIFS(dbP!$A:$A,dbP!$AD:$AD,$AD87)=0),0,INDEX(dbP!I:I,SUMIFS(dbP!$A:$A,dbP!$AD:$AD,$AD87)))</f>
        <v>Продукт-2</v>
      </c>
      <c r="O87" s="44" t="str">
        <f>IF(OR($AE87=0,SUMIFS(SpcfP!$A:$A,SpcfP!$AE:$AE,$AE87,SpcfP!$U:$U,$U87)=0),0,INDEX(SpcfP!O:O,SUMIFS(SpcfP!$A:$A,SpcfP!$AE:$AE,$AE87,SpcfP!$U:$U,$U87)))</f>
        <v>Себестоимость продаж</v>
      </c>
      <c r="P87" s="44" t="str">
        <f>IF(OR($AE87=0,SUMIFS(SpcfP!$A:$A,SpcfP!$AE:$AE,$AE87,SpcfP!$U:$U,$U87)=0),0,INDEX(SpcfP!P:P,SUMIFS(SpcfP!$A:$A,SpcfP!$AE:$AE,$AE87,SpcfP!$U:$U,$U87)))</f>
        <v>Затраты этапа-3 бизнес-процесса</v>
      </c>
      <c r="Q87" s="44" t="str">
        <f>IF(OR($AE87=0,SUMIFS(SpcfP!$A:$A,SpcfP!$AE:$AE,$AE87,SpcfP!$U:$U,$U87)=0),0,INDEX(SpcfP!Q:Q,SUMIFS(SpcfP!$A:$A,SpcfP!$AE:$AE,$AE87,SpcfP!$U:$U,$U87)))</f>
        <v>Производственные затраты-16</v>
      </c>
      <c r="U87" s="1">
        <f>IF(OR($AD87=0,SUMIFS(dbP!$A:$A,dbP!$AD:$AD,$AD87)=0),0,INDEX(dbP!U:U,SUMIFS(dbP!$A:$A,dbP!$AD:$AD,$AD87)))</f>
        <v>2</v>
      </c>
      <c r="X87" s="42">
        <f>IF(OR($AD87=0,SUMIFS(dbP!$A:$A,dbP!$AD:$AD,$AD87)=0),0,INDEX(dbP!X:X,SUMIFS(dbP!$A:$A,dbP!$AD:$AD,$AD87)))*
IF(OR($AE87=0,SUMIFS(SpcfP!$A:$A,SpcfP!$AE:$AE,$AE87,SpcfP!$U:$U,$U87)=0),0,INDEX(SpcfP!X:X,SUMIFS(SpcfP!$A:$A,SpcfP!$AE:$AE,$AE87,SpcfP!$U:$U,$U87)))</f>
        <v>36</v>
      </c>
      <c r="AA87" s="44">
        <f>IF(OR($AD87=0,SUMIFS(dbP!$A:$A,dbP!$AD:$AD,$AD87)=0),0,INDEX(dbP!X:X,SUMIFS(dbP!$A:$A,dbP!$AD:$AD,$AD87)))*
IF(OR($AE87=0,SUMIFS(SpcfP!$A:$A,SpcfP!$AE:$AE,$AE87,SpcfP!$U:$U,$U87)=0),0,INDEX(SpcfP!AA:AA,SUMIFS(SpcfP!$A:$A,SpcfP!$AE:$AE,$AE87,SpcfP!$U:$U,$U87)))</f>
        <v>45584.405911330046</v>
      </c>
      <c r="AB87" s="44">
        <f>IF(OR($AD87=0,SUMIFS(dbP!$A:$A,dbP!$AD:$AD,$AD87)=0),0,INDEX(dbP!X:X,SUMIFS(dbP!$A:$A,dbP!$AD:$AD,$AD87)))*
IF(OR($AE87=0,SUMIFS(SpcfP!$A:$A,SpcfP!$AE:$AE,$AE87,SpcfP!$U:$U,$U87)=0),0,INDEX(SpcfP!AB:AB,SUMIFS(SpcfP!$A:$A,SpcfP!$AE:$AE,$AE87,SpcfP!$U:$U,$U87)))</f>
        <v>7597.400985221675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 t="shared" si="1"/>
        <v>2</v>
      </c>
      <c r="AE87" s="31">
        <f>IF(OR(AE86=0,AE86=MAX(Items!$AC:$AC)),1,AE86+1)</f>
        <v>27</v>
      </c>
    </row>
    <row r="88" spans="2:31" x14ac:dyDescent="0.3"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D88" s="24">
        <f>IF(OR($AD88=0,SUMIFS(dbP!$A:$A,dbP!$AD:$AD,$AD88)=0),0,INDEX(dbP!D:D,SUMIFS(dbP!$A:$A,dbP!$AD:$AD,$AD88)))</f>
        <v>45518</v>
      </c>
      <c r="E88" s="1">
        <f>IF(OR($AD88=0,SUMIFS(dbP!$A:$A,dbP!$AD:$AD,$AD88)=0),0,INDEX(dbP!E:E,SUMIFS(dbP!$A:$A,dbP!$AD:$AD,$AD88)))</f>
        <v>0</v>
      </c>
      <c r="F88" s="1">
        <f>IF(OR($AD88=0,SUMIFS(dbP!$A:$A,dbP!$AD:$AD,$AD88)=0),0,INDEX(dbP!F:F,SUMIFS(dbP!$A:$A,dbP!$AD:$AD,$AD88)))</f>
        <v>0</v>
      </c>
      <c r="I88" s="1" t="str">
        <f>IF(OR($AD88=0,SUMIFS(dbP!$A:$A,dbP!$AD:$AD,$AD88)=0),0,INDEX(dbP!I:I,SUMIFS(dbP!$A:$A,dbP!$AD:$AD,$AD88)))</f>
        <v>Продукт-2</v>
      </c>
      <c r="O88" s="44" t="str">
        <f>IF(OR($AE88=0,SUMIFS(SpcfP!$A:$A,SpcfP!$AE:$AE,$AE88,SpcfP!$U:$U,$U88)=0),0,INDEX(SpcfP!O:O,SUMIFS(SpcfP!$A:$A,SpcfP!$AE:$AE,$AE88,SpcfP!$U:$U,$U88)))</f>
        <v>Себестоимость продаж</v>
      </c>
      <c r="P88" s="44" t="str">
        <f>IF(OR($AE88=0,SUMIFS(SpcfP!$A:$A,SpcfP!$AE:$AE,$AE88,SpcfP!$U:$U,$U88)=0),0,INDEX(SpcfP!P:P,SUMIFS(SpcfP!$A:$A,SpcfP!$AE:$AE,$AE88,SpcfP!$U:$U,$U88)))</f>
        <v>Затраты этапа-3 бизнес-процесса</v>
      </c>
      <c r="Q88" s="44" t="str">
        <f>IF(OR($AE88=0,SUMIFS(SpcfP!$A:$A,SpcfP!$AE:$AE,$AE88,SpcfP!$U:$U,$U88)=0),0,INDEX(SpcfP!Q:Q,SUMIFS(SpcfP!$A:$A,SpcfP!$AE:$AE,$AE88,SpcfP!$U:$U,$U88)))</f>
        <v>Производственные затраты-17</v>
      </c>
      <c r="U88" s="1">
        <f>IF(OR($AD88=0,SUMIFS(dbP!$A:$A,dbP!$AD:$AD,$AD88)=0),0,INDEX(dbP!U:U,SUMIFS(dbP!$A:$A,dbP!$AD:$AD,$AD88)))</f>
        <v>2</v>
      </c>
      <c r="X88" s="42">
        <f>IF(OR($AD88=0,SUMIFS(dbP!$A:$A,dbP!$AD:$AD,$AD88)=0),0,INDEX(dbP!X:X,SUMIFS(dbP!$A:$A,dbP!$AD:$AD,$AD88)))*
IF(OR($AE88=0,SUMIFS(SpcfP!$A:$A,SpcfP!$AE:$AE,$AE88,SpcfP!$U:$U,$U88)=0),0,INDEX(SpcfP!X:X,SUMIFS(SpcfP!$A:$A,SpcfP!$AE:$AE,$AE88,SpcfP!$U:$U,$U88)))</f>
        <v>60</v>
      </c>
      <c r="AA88" s="44">
        <f>IF(OR($AD88=0,SUMIFS(dbP!$A:$A,dbP!$AD:$AD,$AD88)=0),0,INDEX(dbP!X:X,SUMIFS(dbP!$A:$A,dbP!$AD:$AD,$AD88)))*
IF(OR($AE88=0,SUMIFS(SpcfP!$A:$A,SpcfP!$AE:$AE,$AE88,SpcfP!$U:$U,$U88)=0),0,INDEX(SpcfP!AA:AA,SUMIFS(SpcfP!$A:$A,SpcfP!$AE:$AE,$AE88,SpcfP!$U:$U,$U88)))</f>
        <v>211097.76923076925</v>
      </c>
      <c r="AB88" s="44">
        <f>IF(OR($AD88=0,SUMIFS(dbP!$A:$A,dbP!$AD:$AD,$AD88)=0),0,INDEX(dbP!X:X,SUMIFS(dbP!$A:$A,dbP!$AD:$AD,$AD88)))*
IF(OR($AE88=0,SUMIFS(SpcfP!$A:$A,SpcfP!$AE:$AE,$AE88,SpcfP!$U:$U,$U88)=0),0,INDEX(SpcfP!AB:AB,SUMIFS(SpcfP!$A:$A,SpcfP!$AE:$AE,$AE88,SpcfP!$U:$U,$U88)))</f>
        <v>35182.961538461539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 t="shared" si="1"/>
        <v>2</v>
      </c>
      <c r="AE88" s="31">
        <f>IF(OR(AE87=0,AE87=MAX(Items!$AC:$AC)),1,AE87+1)</f>
        <v>28</v>
      </c>
    </row>
    <row r="89" spans="2:31" x14ac:dyDescent="0.3"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D89" s="24">
        <f>IF(OR($AD89=0,SUMIFS(dbP!$A:$A,dbP!$AD:$AD,$AD89)=0),0,INDEX(dbP!D:D,SUMIFS(dbP!$A:$A,dbP!$AD:$AD,$AD89)))</f>
        <v>45518</v>
      </c>
      <c r="E89" s="1">
        <f>IF(OR($AD89=0,SUMIFS(dbP!$A:$A,dbP!$AD:$AD,$AD89)=0),0,INDEX(dbP!E:E,SUMIFS(dbP!$A:$A,dbP!$AD:$AD,$AD89)))</f>
        <v>0</v>
      </c>
      <c r="F89" s="1">
        <f>IF(OR($AD89=0,SUMIFS(dbP!$A:$A,dbP!$AD:$AD,$AD89)=0),0,INDEX(dbP!F:F,SUMIFS(dbP!$A:$A,dbP!$AD:$AD,$AD89)))</f>
        <v>0</v>
      </c>
      <c r="I89" s="1" t="str">
        <f>IF(OR($AD89=0,SUMIFS(dbP!$A:$A,dbP!$AD:$AD,$AD89)=0),0,INDEX(dbP!I:I,SUMIFS(dbP!$A:$A,dbP!$AD:$AD,$AD89)))</f>
        <v>Продукт-2</v>
      </c>
      <c r="O89" s="44" t="str">
        <f>IF(OR($AE89=0,SUMIFS(SpcfP!$A:$A,SpcfP!$AE:$AE,$AE89,SpcfP!$U:$U,$U89)=0),0,INDEX(SpcfP!O:O,SUMIFS(SpcfP!$A:$A,SpcfP!$AE:$AE,$AE89,SpcfP!$U:$U,$U89)))</f>
        <v>Себестоимость продаж</v>
      </c>
      <c r="P89" s="44" t="str">
        <f>IF(OR($AE89=0,SUMIFS(SpcfP!$A:$A,SpcfP!$AE:$AE,$AE89,SpcfP!$U:$U,$U89)=0),0,INDEX(SpcfP!P:P,SUMIFS(SpcfP!$A:$A,SpcfP!$AE:$AE,$AE89,SpcfP!$U:$U,$U89)))</f>
        <v>Затраты этапа-3 бизнес-процесса</v>
      </c>
      <c r="Q89" s="44" t="str">
        <f>IF(OR($AE89=0,SUMIFS(SpcfP!$A:$A,SpcfP!$AE:$AE,$AE89,SpcfP!$U:$U,$U89)=0),0,INDEX(SpcfP!Q:Q,SUMIFS(SpcfP!$A:$A,SpcfP!$AE:$AE,$AE89,SpcfP!$U:$U,$U89)))</f>
        <v>Производственные затраты-18</v>
      </c>
      <c r="U89" s="1">
        <f>IF(OR($AD89=0,SUMIFS(dbP!$A:$A,dbP!$AD:$AD,$AD89)=0),0,INDEX(dbP!U:U,SUMIFS(dbP!$A:$A,dbP!$AD:$AD,$AD89)))</f>
        <v>2</v>
      </c>
      <c r="X89" s="42">
        <f>IF(OR($AD89=0,SUMIFS(dbP!$A:$A,dbP!$AD:$AD,$AD89)=0),0,INDEX(dbP!X:X,SUMIFS(dbP!$A:$A,dbP!$AD:$AD,$AD89)))*
IF(OR($AE89=0,SUMIFS(SpcfP!$A:$A,SpcfP!$AE:$AE,$AE89,SpcfP!$U:$U,$U89)=0),0,INDEX(SpcfP!X:X,SUMIFS(SpcfP!$A:$A,SpcfP!$AE:$AE,$AE89,SpcfP!$U:$U,$U89)))</f>
        <v>24</v>
      </c>
      <c r="AA89" s="44">
        <f>IF(OR($AD89=0,SUMIFS(dbP!$A:$A,dbP!$AD:$AD,$AD89)=0),0,INDEX(dbP!X:X,SUMIFS(dbP!$A:$A,dbP!$AD:$AD,$AD89)))*
IF(OR($AE89=0,SUMIFS(SpcfP!$A:$A,SpcfP!$AE:$AE,$AE89,SpcfP!$U:$U,$U89)=0),0,INDEX(SpcfP!AA:AA,SUMIFS(SpcfP!$A:$A,SpcfP!$AE:$AE,$AE89,SpcfP!$U:$U,$U89)))</f>
        <v>85226.68611764707</v>
      </c>
      <c r="AB89" s="44">
        <f>IF(OR($AD89=0,SUMIFS(dbP!$A:$A,dbP!$AD:$AD,$AD89)=0),0,INDEX(dbP!X:X,SUMIFS(dbP!$A:$A,dbP!$AD:$AD,$AD89)))*
IF(OR($AE89=0,SUMIFS(SpcfP!$A:$A,SpcfP!$AE:$AE,$AE89,SpcfP!$U:$U,$U89)=0),0,INDEX(SpcfP!AB:AB,SUMIFS(SpcfP!$A:$A,SpcfP!$AE:$AE,$AE89,SpcfP!$U:$U,$U89)))</f>
        <v>14204.447686274512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 t="shared" si="1"/>
        <v>2</v>
      </c>
      <c r="AE89" s="31">
        <f>IF(OR(AE88=0,AE88=MAX(Items!$AC:$AC)),1,AE88+1)</f>
        <v>29</v>
      </c>
    </row>
    <row r="90" spans="2:31" x14ac:dyDescent="0.3"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D90" s="24">
        <f>IF(OR($AD90=0,SUMIFS(dbP!$A:$A,dbP!$AD:$AD,$AD90)=0),0,INDEX(dbP!D:D,SUMIFS(dbP!$A:$A,dbP!$AD:$AD,$AD90)))</f>
        <v>45518</v>
      </c>
      <c r="E90" s="1">
        <f>IF(OR($AD90=0,SUMIFS(dbP!$A:$A,dbP!$AD:$AD,$AD90)=0),0,INDEX(dbP!E:E,SUMIFS(dbP!$A:$A,dbP!$AD:$AD,$AD90)))</f>
        <v>0</v>
      </c>
      <c r="F90" s="1">
        <f>IF(OR($AD90=0,SUMIFS(dbP!$A:$A,dbP!$AD:$AD,$AD90)=0),0,INDEX(dbP!F:F,SUMIFS(dbP!$A:$A,dbP!$AD:$AD,$AD90)))</f>
        <v>0</v>
      </c>
      <c r="I90" s="1" t="str">
        <f>IF(OR($AD90=0,SUMIFS(dbP!$A:$A,dbP!$AD:$AD,$AD90)=0),0,INDEX(dbP!I:I,SUMIFS(dbP!$A:$A,dbP!$AD:$AD,$AD90)))</f>
        <v>Продукт-2</v>
      </c>
      <c r="O90" s="44" t="str">
        <f>IF(OR($AE90=0,SUMIFS(SpcfP!$A:$A,SpcfP!$AE:$AE,$AE90,SpcfP!$U:$U,$U90)=0),0,INDEX(SpcfP!O:O,SUMIFS(SpcfP!$A:$A,SpcfP!$AE:$AE,$AE90,SpcfP!$U:$U,$U90)))</f>
        <v>Себестоимость продаж</v>
      </c>
      <c r="P90" s="44" t="str">
        <f>IF(OR($AE90=0,SUMIFS(SpcfP!$A:$A,SpcfP!$AE:$AE,$AE90,SpcfP!$U:$U,$U90)=0),0,INDEX(SpcfP!P:P,SUMIFS(SpcfP!$A:$A,SpcfP!$AE:$AE,$AE90,SpcfP!$U:$U,$U90)))</f>
        <v>Затраты этапа-3 бизнес-процесса</v>
      </c>
      <c r="Q90" s="44" t="str">
        <f>IF(OR($AE90=0,SUMIFS(SpcfP!$A:$A,SpcfP!$AE:$AE,$AE90,SpcfP!$U:$U,$U90)=0),0,INDEX(SpcfP!Q:Q,SUMIFS(SpcfP!$A:$A,SpcfP!$AE:$AE,$AE90,SpcfP!$U:$U,$U90)))</f>
        <v>Производственные затраты-19</v>
      </c>
      <c r="U90" s="1">
        <f>IF(OR($AD90=0,SUMIFS(dbP!$A:$A,dbP!$AD:$AD,$AD90)=0),0,INDEX(dbP!U:U,SUMIFS(dbP!$A:$A,dbP!$AD:$AD,$AD90)))</f>
        <v>2</v>
      </c>
      <c r="X90" s="42">
        <f>IF(OR($AD90=0,SUMIFS(dbP!$A:$A,dbP!$AD:$AD,$AD90)=0),0,INDEX(dbP!X:X,SUMIFS(dbP!$A:$A,dbP!$AD:$AD,$AD90)))*
IF(OR($AE90=0,SUMIFS(SpcfP!$A:$A,SpcfP!$AE:$AE,$AE90,SpcfP!$U:$U,$U90)=0),0,INDEX(SpcfP!X:X,SUMIFS(SpcfP!$A:$A,SpcfP!$AE:$AE,$AE90,SpcfP!$U:$U,$U90)))</f>
        <v>0</v>
      </c>
      <c r="AA90" s="44">
        <f>IF(OR($AD90=0,SUMIFS(dbP!$A:$A,dbP!$AD:$AD,$AD90)=0),0,INDEX(dbP!X:X,SUMIFS(dbP!$A:$A,dbP!$AD:$AD,$AD90)))*
IF(OR($AE90=0,SUMIFS(SpcfP!$A:$A,SpcfP!$AE:$AE,$AE90,SpcfP!$U:$U,$U90)=0),0,INDEX(SpcfP!AA:AA,SUMIFS(SpcfP!$A:$A,SpcfP!$AE:$AE,$AE90,SpcfP!$U:$U,$U90)))</f>
        <v>0</v>
      </c>
      <c r="AB90" s="44">
        <f>IF(OR($AD90=0,SUMIFS(dbP!$A:$A,dbP!$AD:$AD,$AD90)=0),0,INDEX(dbP!X:X,SUMIFS(dbP!$A:$A,dbP!$AD:$AD,$AD90)))*
IF(OR($AE90=0,SUMIFS(SpcfP!$A:$A,SpcfP!$AE:$AE,$AE90,SpcfP!$U:$U,$U90)=0),0,INDEX(SpcfP!AB:AB,SUMIFS(SpcfP!$A:$A,SpcfP!$AE:$AE,$AE90,SpcfP!$U:$U,$U90)))</f>
        <v>0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 t="shared" si="1"/>
        <v>2</v>
      </c>
      <c r="AE90" s="31">
        <f>IF(OR(AE89=0,AE89=MAX(Items!$AC:$AC)),1,AE89+1)</f>
        <v>30</v>
      </c>
    </row>
    <row r="91" spans="2:31" x14ac:dyDescent="0.3"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D91" s="24">
        <f>IF(OR($AD91=0,SUMIFS(dbP!$A:$A,dbP!$AD:$AD,$AD91)=0),0,INDEX(dbP!D:D,SUMIFS(dbP!$A:$A,dbP!$AD:$AD,$AD91)))</f>
        <v>45518</v>
      </c>
      <c r="E91" s="1">
        <f>IF(OR($AD91=0,SUMIFS(dbP!$A:$A,dbP!$AD:$AD,$AD91)=0),0,INDEX(dbP!E:E,SUMIFS(dbP!$A:$A,dbP!$AD:$AD,$AD91)))</f>
        <v>0</v>
      </c>
      <c r="F91" s="1">
        <f>IF(OR($AD91=0,SUMIFS(dbP!$A:$A,dbP!$AD:$AD,$AD91)=0),0,INDEX(dbP!F:F,SUMIFS(dbP!$A:$A,dbP!$AD:$AD,$AD91)))</f>
        <v>0</v>
      </c>
      <c r="I91" s="1" t="str">
        <f>IF(OR($AD91=0,SUMIFS(dbP!$A:$A,dbP!$AD:$AD,$AD91)=0),0,INDEX(dbP!I:I,SUMIFS(dbP!$A:$A,dbP!$AD:$AD,$AD91)))</f>
        <v>Продукт-2</v>
      </c>
      <c r="O91" s="44" t="str">
        <f>IF(OR($AE91=0,SUMIFS(SpcfP!$A:$A,SpcfP!$AE:$AE,$AE91,SpcfP!$U:$U,$U91)=0),0,INDEX(SpcfP!O:O,SUMIFS(SpcfP!$A:$A,SpcfP!$AE:$AE,$AE91,SpcfP!$U:$U,$U91)))</f>
        <v>Себестоимость продаж</v>
      </c>
      <c r="P91" s="44" t="str">
        <f>IF(OR($AE91=0,SUMIFS(SpcfP!$A:$A,SpcfP!$AE:$AE,$AE91,SpcfP!$U:$U,$U91)=0),0,INDEX(SpcfP!P:P,SUMIFS(SpcfP!$A:$A,SpcfP!$AE:$AE,$AE91,SpcfP!$U:$U,$U91)))</f>
        <v>Затраты этапа-3 бизнес-процесса</v>
      </c>
      <c r="Q91" s="44" t="str">
        <f>IF(OR($AE91=0,SUMIFS(SpcfP!$A:$A,SpcfP!$AE:$AE,$AE91,SpcfP!$U:$U,$U91)=0),0,INDEX(SpcfP!Q:Q,SUMIFS(SpcfP!$A:$A,SpcfP!$AE:$AE,$AE91,SpcfP!$U:$U,$U91)))</f>
        <v>Производственные затраты-20</v>
      </c>
      <c r="U91" s="1">
        <f>IF(OR($AD91=0,SUMIFS(dbP!$A:$A,dbP!$AD:$AD,$AD91)=0),0,INDEX(dbP!U:U,SUMIFS(dbP!$A:$A,dbP!$AD:$AD,$AD91)))</f>
        <v>2</v>
      </c>
      <c r="X91" s="42">
        <f>IF(OR($AD91=0,SUMIFS(dbP!$A:$A,dbP!$AD:$AD,$AD91)=0),0,INDEX(dbP!X:X,SUMIFS(dbP!$A:$A,dbP!$AD:$AD,$AD91)))*
IF(OR($AE91=0,SUMIFS(SpcfP!$A:$A,SpcfP!$AE:$AE,$AE91,SpcfP!$U:$U,$U91)=0),0,INDEX(SpcfP!X:X,SUMIFS(SpcfP!$A:$A,SpcfP!$AE:$AE,$AE91,SpcfP!$U:$U,$U91)))</f>
        <v>48</v>
      </c>
      <c r="AA91" s="44">
        <f>IF(OR($AD91=0,SUMIFS(dbP!$A:$A,dbP!$AD:$AD,$AD91)=0),0,INDEX(dbP!X:X,SUMIFS(dbP!$A:$A,dbP!$AD:$AD,$AD91)))*
IF(OR($AE91=0,SUMIFS(SpcfP!$A:$A,SpcfP!$AE:$AE,$AE91,SpcfP!$U:$U,$U91)=0),0,INDEX(SpcfP!AA:AA,SUMIFS(SpcfP!$A:$A,SpcfP!$AE:$AE,$AE91,SpcfP!$U:$U,$U91)))</f>
        <v>68407.077923827746</v>
      </c>
      <c r="AB91" s="44">
        <f>IF(OR($AD91=0,SUMIFS(dbP!$A:$A,dbP!$AD:$AD,$AD91)=0),0,INDEX(dbP!X:X,SUMIFS(dbP!$A:$A,dbP!$AD:$AD,$AD91)))*
IF(OR($AE91=0,SUMIFS(SpcfP!$A:$A,SpcfP!$AE:$AE,$AE91,SpcfP!$U:$U,$U91)=0),0,INDEX(SpcfP!AB:AB,SUMIFS(SpcfP!$A:$A,SpcfP!$AE:$AE,$AE91,SpcfP!$U:$U,$U91)))</f>
        <v>11401.179653971292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 t="shared" si="1"/>
        <v>2</v>
      </c>
      <c r="AE91" s="31">
        <f>IF(OR(AE90=0,AE90=MAX(Items!$AC:$AC)),1,AE90+1)</f>
        <v>31</v>
      </c>
    </row>
    <row r="92" spans="2:31" x14ac:dyDescent="0.3"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D92" s="24">
        <f>IF(OR($AD92=0,SUMIFS(dbP!$A:$A,dbP!$AD:$AD,$AD92)=0),0,INDEX(dbP!D:D,SUMIFS(dbP!$A:$A,dbP!$AD:$AD,$AD92)))</f>
        <v>45518</v>
      </c>
      <c r="E92" s="1">
        <f>IF(OR($AD92=0,SUMIFS(dbP!$A:$A,dbP!$AD:$AD,$AD92)=0),0,INDEX(dbP!E:E,SUMIFS(dbP!$A:$A,dbP!$AD:$AD,$AD92)))</f>
        <v>0</v>
      </c>
      <c r="F92" s="1">
        <f>IF(OR($AD92=0,SUMIFS(dbP!$A:$A,dbP!$AD:$AD,$AD92)=0),0,INDEX(dbP!F:F,SUMIFS(dbP!$A:$A,dbP!$AD:$AD,$AD92)))</f>
        <v>0</v>
      </c>
      <c r="I92" s="1" t="str">
        <f>IF(OR($AD92=0,SUMIFS(dbP!$A:$A,dbP!$AD:$AD,$AD92)=0),0,INDEX(dbP!I:I,SUMIFS(dbP!$A:$A,dbP!$AD:$AD,$AD92)))</f>
        <v>Продукт-2</v>
      </c>
      <c r="O92" s="44" t="str">
        <f>IF(OR($AE92=0,SUMIFS(SpcfP!$A:$A,SpcfP!$AE:$AE,$AE92,SpcfP!$U:$U,$U92)=0),0,INDEX(SpcfP!O:O,SUMIFS(SpcfP!$A:$A,SpcfP!$AE:$AE,$AE92,SpcfP!$U:$U,$U92)))</f>
        <v>Себестоимость продаж</v>
      </c>
      <c r="P92" s="44" t="str">
        <f>IF(OR($AE92=0,SUMIFS(SpcfP!$A:$A,SpcfP!$AE:$AE,$AE92,SpcfP!$U:$U,$U92)=0),0,INDEX(SpcfP!P:P,SUMIFS(SpcfP!$A:$A,SpcfP!$AE:$AE,$AE92,SpcfP!$U:$U,$U92)))</f>
        <v>Затраты этапа-3 бизнес-процесса</v>
      </c>
      <c r="Q92" s="44" t="str">
        <f>IF(OR($AE92=0,SUMIFS(SpcfP!$A:$A,SpcfP!$AE:$AE,$AE92,SpcfP!$U:$U,$U92)=0),0,INDEX(SpcfP!Q:Q,SUMIFS(SpcfP!$A:$A,SpcfP!$AE:$AE,$AE92,SpcfP!$U:$U,$U92)))</f>
        <v>Производственные затраты-21</v>
      </c>
      <c r="U92" s="1">
        <f>IF(OR($AD92=0,SUMIFS(dbP!$A:$A,dbP!$AD:$AD,$AD92)=0),0,INDEX(dbP!U:U,SUMIFS(dbP!$A:$A,dbP!$AD:$AD,$AD92)))</f>
        <v>2</v>
      </c>
      <c r="X92" s="42">
        <f>IF(OR($AD92=0,SUMIFS(dbP!$A:$A,dbP!$AD:$AD,$AD92)=0),0,INDEX(dbP!X:X,SUMIFS(dbP!$A:$A,dbP!$AD:$AD,$AD92)))*
IF(OR($AE92=0,SUMIFS(SpcfP!$A:$A,SpcfP!$AE:$AE,$AE92,SpcfP!$U:$U,$U92)=0),0,INDEX(SpcfP!X:X,SUMIFS(SpcfP!$A:$A,SpcfP!$AE:$AE,$AE92,SpcfP!$U:$U,$U92)))</f>
        <v>24</v>
      </c>
      <c r="AA92" s="44">
        <f>IF(OR($AD92=0,SUMIFS(dbP!$A:$A,dbP!$AD:$AD,$AD92)=0),0,INDEX(dbP!X:X,SUMIFS(dbP!$A:$A,dbP!$AD:$AD,$AD92)))*
IF(OR($AE92=0,SUMIFS(SpcfP!$A:$A,SpcfP!$AE:$AE,$AE92,SpcfP!$U:$U,$U92)=0),0,INDEX(SpcfP!AA:AA,SUMIFS(SpcfP!$A:$A,SpcfP!$AE:$AE,$AE92,SpcfP!$U:$U,$U92)))</f>
        <v>96818.743181886792</v>
      </c>
      <c r="AB92" s="44">
        <f>IF(OR($AD92=0,SUMIFS(dbP!$A:$A,dbP!$AD:$AD,$AD92)=0),0,INDEX(dbP!X:X,SUMIFS(dbP!$A:$A,dbP!$AD:$AD,$AD92)))*
IF(OR($AE92=0,SUMIFS(SpcfP!$A:$A,SpcfP!$AE:$AE,$AE92,SpcfP!$U:$U,$U92)=0),0,INDEX(SpcfP!AB:AB,SUMIFS(SpcfP!$A:$A,SpcfP!$AE:$AE,$AE92,SpcfP!$U:$U,$U92)))</f>
        <v>16136.457196981135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 t="shared" si="1"/>
        <v>2</v>
      </c>
      <c r="AE92" s="31">
        <f>IF(OR(AE91=0,AE91=MAX(Items!$AC:$AC)),1,AE91+1)</f>
        <v>32</v>
      </c>
    </row>
    <row r="93" spans="2:31" x14ac:dyDescent="0.3"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D93" s="24">
        <f>IF(OR($AD93=0,SUMIFS(dbP!$A:$A,dbP!$AD:$AD,$AD93)=0),0,INDEX(dbP!D:D,SUMIFS(dbP!$A:$A,dbP!$AD:$AD,$AD93)))</f>
        <v>45518</v>
      </c>
      <c r="E93" s="1">
        <f>IF(OR($AD93=0,SUMIFS(dbP!$A:$A,dbP!$AD:$AD,$AD93)=0),0,INDEX(dbP!E:E,SUMIFS(dbP!$A:$A,dbP!$AD:$AD,$AD93)))</f>
        <v>0</v>
      </c>
      <c r="F93" s="1">
        <f>IF(OR($AD93=0,SUMIFS(dbP!$A:$A,dbP!$AD:$AD,$AD93)=0),0,INDEX(dbP!F:F,SUMIFS(dbP!$A:$A,dbP!$AD:$AD,$AD93)))</f>
        <v>0</v>
      </c>
      <c r="I93" s="1" t="str">
        <f>IF(OR($AD93=0,SUMIFS(dbP!$A:$A,dbP!$AD:$AD,$AD93)=0),0,INDEX(dbP!I:I,SUMIFS(dbP!$A:$A,dbP!$AD:$AD,$AD93)))</f>
        <v>Продукт-2</v>
      </c>
      <c r="O93" s="44" t="str">
        <f>IF(OR($AE93=0,SUMIFS(SpcfP!$A:$A,SpcfP!$AE:$AE,$AE93,SpcfP!$U:$U,$U93)=0),0,INDEX(SpcfP!O:O,SUMIFS(SpcfP!$A:$A,SpcfP!$AE:$AE,$AE93,SpcfP!$U:$U,$U93)))</f>
        <v>Себестоимость продаж</v>
      </c>
      <c r="P93" s="44" t="str">
        <f>IF(OR($AE93=0,SUMIFS(SpcfP!$A:$A,SpcfP!$AE:$AE,$AE93,SpcfP!$U:$U,$U93)=0),0,INDEX(SpcfP!P:P,SUMIFS(SpcfP!$A:$A,SpcfP!$AE:$AE,$AE93,SpcfP!$U:$U,$U93)))</f>
        <v>Затраты этапа-3 бизнес-процесса</v>
      </c>
      <c r="Q93" s="44" t="str">
        <f>IF(OR($AE93=0,SUMIFS(SpcfP!$A:$A,SpcfP!$AE:$AE,$AE93,SpcfP!$U:$U,$U93)=0),0,INDEX(SpcfP!Q:Q,SUMIFS(SpcfP!$A:$A,SpcfP!$AE:$AE,$AE93,SpcfP!$U:$U,$U93)))</f>
        <v>Производственные затраты-22</v>
      </c>
      <c r="U93" s="1">
        <f>IF(OR($AD93=0,SUMIFS(dbP!$A:$A,dbP!$AD:$AD,$AD93)=0),0,INDEX(dbP!U:U,SUMIFS(dbP!$A:$A,dbP!$AD:$AD,$AD93)))</f>
        <v>2</v>
      </c>
      <c r="X93" s="42">
        <f>IF(OR($AD93=0,SUMIFS(dbP!$A:$A,dbP!$AD:$AD,$AD93)=0),0,INDEX(dbP!X:X,SUMIFS(dbP!$A:$A,dbP!$AD:$AD,$AD93)))*
IF(OR($AE93=0,SUMIFS(SpcfP!$A:$A,SpcfP!$AE:$AE,$AE93,SpcfP!$U:$U,$U93)=0),0,INDEX(SpcfP!X:X,SUMIFS(SpcfP!$A:$A,SpcfP!$AE:$AE,$AE93,SpcfP!$U:$U,$U93)))</f>
        <v>0</v>
      </c>
      <c r="AA93" s="44">
        <f>IF(OR($AD93=0,SUMIFS(dbP!$A:$A,dbP!$AD:$AD,$AD93)=0),0,INDEX(dbP!X:X,SUMIFS(dbP!$A:$A,dbP!$AD:$AD,$AD93)))*
IF(OR($AE93=0,SUMIFS(SpcfP!$A:$A,SpcfP!$AE:$AE,$AE93,SpcfP!$U:$U,$U93)=0),0,INDEX(SpcfP!AA:AA,SUMIFS(SpcfP!$A:$A,SpcfP!$AE:$AE,$AE93,SpcfP!$U:$U,$U93)))</f>
        <v>0</v>
      </c>
      <c r="AB93" s="44">
        <f>IF(OR($AD93=0,SUMIFS(dbP!$A:$A,dbP!$AD:$AD,$AD93)=0),0,INDEX(dbP!X:X,SUMIFS(dbP!$A:$A,dbP!$AD:$AD,$AD93)))*
IF(OR($AE93=0,SUMIFS(SpcfP!$A:$A,SpcfP!$AE:$AE,$AE93,SpcfP!$U:$U,$U93)=0),0,INDEX(SpcfP!AB:AB,SUMIFS(SpcfP!$A:$A,SpcfP!$AE:$AE,$AE93,SpcfP!$U:$U,$U93)))</f>
        <v>0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 t="shared" si="1"/>
        <v>2</v>
      </c>
      <c r="AE93" s="31">
        <f>IF(OR(AE92=0,AE92=MAX(Items!$AC:$AC)),1,AE92+1)</f>
        <v>33</v>
      </c>
    </row>
    <row r="94" spans="2:31" x14ac:dyDescent="0.3"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D94" s="24">
        <f>IF(OR($AD94=0,SUMIFS(dbP!$A:$A,dbP!$AD:$AD,$AD94)=0),0,INDEX(dbP!D:D,SUMIFS(dbP!$A:$A,dbP!$AD:$AD,$AD94)))</f>
        <v>45518</v>
      </c>
      <c r="E94" s="1">
        <f>IF(OR($AD94=0,SUMIFS(dbP!$A:$A,dbP!$AD:$AD,$AD94)=0),0,INDEX(dbP!E:E,SUMIFS(dbP!$A:$A,dbP!$AD:$AD,$AD94)))</f>
        <v>0</v>
      </c>
      <c r="F94" s="1">
        <f>IF(OR($AD94=0,SUMIFS(dbP!$A:$A,dbP!$AD:$AD,$AD94)=0),0,INDEX(dbP!F:F,SUMIFS(dbP!$A:$A,dbP!$AD:$AD,$AD94)))</f>
        <v>0</v>
      </c>
      <c r="I94" s="1" t="str">
        <f>IF(OR($AD94=0,SUMIFS(dbP!$A:$A,dbP!$AD:$AD,$AD94)=0),0,INDEX(dbP!I:I,SUMIFS(dbP!$A:$A,dbP!$AD:$AD,$AD94)))</f>
        <v>Продукт-2</v>
      </c>
      <c r="O94" s="44" t="str">
        <f>IF(OR($AE94=0,SUMIFS(SpcfP!$A:$A,SpcfP!$AE:$AE,$AE94,SpcfP!$U:$U,$U94)=0),0,INDEX(SpcfP!O:O,SUMIFS(SpcfP!$A:$A,SpcfP!$AE:$AE,$AE94,SpcfP!$U:$U,$U94)))</f>
        <v>Себестоимость продаж</v>
      </c>
      <c r="P94" s="44" t="str">
        <f>IF(OR($AE94=0,SUMIFS(SpcfP!$A:$A,SpcfP!$AE:$AE,$AE94,SpcfP!$U:$U,$U94)=0),0,INDEX(SpcfP!P:P,SUMIFS(SpcfP!$A:$A,SpcfP!$AE:$AE,$AE94,SpcfP!$U:$U,$U94)))</f>
        <v>Затраты этапа-3 бизнес-процесса</v>
      </c>
      <c r="Q94" s="44" t="str">
        <f>IF(OR($AE94=0,SUMIFS(SpcfP!$A:$A,SpcfP!$AE:$AE,$AE94,SpcfP!$U:$U,$U94)=0),0,INDEX(SpcfP!Q:Q,SUMIFS(SpcfP!$A:$A,SpcfP!$AE:$AE,$AE94,SpcfP!$U:$U,$U94)))</f>
        <v>Производственные затраты-23</v>
      </c>
      <c r="U94" s="1">
        <f>IF(OR($AD94=0,SUMIFS(dbP!$A:$A,dbP!$AD:$AD,$AD94)=0),0,INDEX(dbP!U:U,SUMIFS(dbP!$A:$A,dbP!$AD:$AD,$AD94)))</f>
        <v>2</v>
      </c>
      <c r="X94" s="42">
        <f>IF(OR($AD94=0,SUMIFS(dbP!$A:$A,dbP!$AD:$AD,$AD94)=0),0,INDEX(dbP!X:X,SUMIFS(dbP!$A:$A,dbP!$AD:$AD,$AD94)))*
IF(OR($AE94=0,SUMIFS(SpcfP!$A:$A,SpcfP!$AE:$AE,$AE94,SpcfP!$U:$U,$U94)=0),0,INDEX(SpcfP!X:X,SUMIFS(SpcfP!$A:$A,SpcfP!$AE:$AE,$AE94,SpcfP!$U:$U,$U94)))</f>
        <v>36</v>
      </c>
      <c r="AA94" s="44">
        <f>IF(OR($AD94=0,SUMIFS(dbP!$A:$A,dbP!$AD:$AD,$AD94)=0),0,INDEX(dbP!X:X,SUMIFS(dbP!$A:$A,dbP!$AD:$AD,$AD94)))*
IF(OR($AE94=0,SUMIFS(SpcfP!$A:$A,SpcfP!$AE:$AE,$AE94,SpcfP!$U:$U,$U94)=0),0,INDEX(SpcfP!AA:AA,SUMIFS(SpcfP!$A:$A,SpcfP!$AE:$AE,$AE94,SpcfP!$U:$U,$U94)))</f>
        <v>30929.910447761195</v>
      </c>
      <c r="AB94" s="44">
        <f>IF(OR($AD94=0,SUMIFS(dbP!$A:$A,dbP!$AD:$AD,$AD94)=0),0,INDEX(dbP!X:X,SUMIFS(dbP!$A:$A,dbP!$AD:$AD,$AD94)))*
IF(OR($AE94=0,SUMIFS(SpcfP!$A:$A,SpcfP!$AE:$AE,$AE94,SpcfP!$U:$U,$U94)=0),0,INDEX(SpcfP!AB:AB,SUMIFS(SpcfP!$A:$A,SpcfP!$AE:$AE,$AE94,SpcfP!$U:$U,$U94)))</f>
        <v>5154.9850746268658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 t="shared" si="1"/>
        <v>2</v>
      </c>
      <c r="AE94" s="31">
        <f>IF(OR(AE93=0,AE93=MAX(Items!$AC:$AC)),1,AE93+1)</f>
        <v>34</v>
      </c>
    </row>
    <row r="95" spans="2:31" x14ac:dyDescent="0.3"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D95" s="24">
        <f>IF(OR($AD95=0,SUMIFS(dbP!$A:$A,dbP!$AD:$AD,$AD95)=0),0,INDEX(dbP!D:D,SUMIFS(dbP!$A:$A,dbP!$AD:$AD,$AD95)))</f>
        <v>45518</v>
      </c>
      <c r="E95" s="1">
        <f>IF(OR($AD95=0,SUMIFS(dbP!$A:$A,dbP!$AD:$AD,$AD95)=0),0,INDEX(dbP!E:E,SUMIFS(dbP!$A:$A,dbP!$AD:$AD,$AD95)))</f>
        <v>0</v>
      </c>
      <c r="F95" s="1">
        <f>IF(OR($AD95=0,SUMIFS(dbP!$A:$A,dbP!$AD:$AD,$AD95)=0),0,INDEX(dbP!F:F,SUMIFS(dbP!$A:$A,dbP!$AD:$AD,$AD95)))</f>
        <v>0</v>
      </c>
      <c r="I95" s="1" t="str">
        <f>IF(OR($AD95=0,SUMIFS(dbP!$A:$A,dbP!$AD:$AD,$AD95)=0),0,INDEX(dbP!I:I,SUMIFS(dbP!$A:$A,dbP!$AD:$AD,$AD95)))</f>
        <v>Продукт-2</v>
      </c>
      <c r="O95" s="44" t="str">
        <f>IF(OR($AE95=0,SUMIFS(SpcfP!$A:$A,SpcfP!$AE:$AE,$AE95,SpcfP!$U:$U,$U95)=0),0,INDEX(SpcfP!O:O,SUMIFS(SpcfP!$A:$A,SpcfP!$AE:$AE,$AE95,SpcfP!$U:$U,$U95)))</f>
        <v>Себестоимость продаж</v>
      </c>
      <c r="P95" s="44" t="str">
        <f>IF(OR($AE95=0,SUMIFS(SpcfP!$A:$A,SpcfP!$AE:$AE,$AE95,SpcfP!$U:$U,$U95)=0),0,INDEX(SpcfP!P:P,SUMIFS(SpcfP!$A:$A,SpcfP!$AE:$AE,$AE95,SpcfP!$U:$U,$U95)))</f>
        <v>Затраты этапа-3 бизнес-процесса</v>
      </c>
      <c r="Q95" s="44" t="str">
        <f>IF(OR($AE95=0,SUMIFS(SpcfP!$A:$A,SpcfP!$AE:$AE,$AE95,SpcfP!$U:$U,$U95)=0),0,INDEX(SpcfP!Q:Q,SUMIFS(SpcfP!$A:$A,SpcfP!$AE:$AE,$AE95,SpcfP!$U:$U,$U95)))</f>
        <v>Производственные затраты-24</v>
      </c>
      <c r="U95" s="1">
        <f>IF(OR($AD95=0,SUMIFS(dbP!$A:$A,dbP!$AD:$AD,$AD95)=0),0,INDEX(dbP!U:U,SUMIFS(dbP!$A:$A,dbP!$AD:$AD,$AD95)))</f>
        <v>2</v>
      </c>
      <c r="X95" s="42">
        <f>IF(OR($AD95=0,SUMIFS(dbP!$A:$A,dbP!$AD:$AD,$AD95)=0),0,INDEX(dbP!X:X,SUMIFS(dbP!$A:$A,dbP!$AD:$AD,$AD95)))*
IF(OR($AE95=0,SUMIFS(SpcfP!$A:$A,SpcfP!$AE:$AE,$AE95,SpcfP!$U:$U,$U95)=0),0,INDEX(SpcfP!X:X,SUMIFS(SpcfP!$A:$A,SpcfP!$AE:$AE,$AE95,SpcfP!$U:$U,$U95)))</f>
        <v>96</v>
      </c>
      <c r="AA95" s="44">
        <f>IF(OR($AD95=0,SUMIFS(dbP!$A:$A,dbP!$AD:$AD,$AD95)=0),0,INDEX(dbP!X:X,SUMIFS(dbP!$A:$A,dbP!$AD:$AD,$AD95)))*
IF(OR($AE95=0,SUMIFS(SpcfP!$A:$A,SpcfP!$AE:$AE,$AE95,SpcfP!$U:$U,$U95)=0),0,INDEX(SpcfP!AA:AA,SUMIFS(SpcfP!$A:$A,SpcfP!$AE:$AE,$AE95,SpcfP!$U:$U,$U95)))</f>
        <v>136448</v>
      </c>
      <c r="AB95" s="44">
        <f>IF(OR($AD95=0,SUMIFS(dbP!$A:$A,dbP!$AD:$AD,$AD95)=0),0,INDEX(dbP!X:X,SUMIFS(dbP!$A:$A,dbP!$AD:$AD,$AD95)))*
IF(OR($AE95=0,SUMIFS(SpcfP!$A:$A,SpcfP!$AE:$AE,$AE95,SpcfP!$U:$U,$U95)=0),0,INDEX(SpcfP!AB:AB,SUMIFS(SpcfP!$A:$A,SpcfP!$AE:$AE,$AE95,SpcfP!$U:$U,$U95)))</f>
        <v>22741.333333333332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 t="shared" si="1"/>
        <v>2</v>
      </c>
      <c r="AE95" s="31">
        <f>IF(OR(AE94=0,AE94=MAX(Items!$AC:$AC)),1,AE94+1)</f>
        <v>35</v>
      </c>
    </row>
    <row r="96" spans="2:31" x14ac:dyDescent="0.3"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D96" s="24">
        <f>IF(OR($AD96=0,SUMIFS(dbP!$A:$A,dbP!$AD:$AD,$AD96)=0),0,INDEX(dbP!D:D,SUMIFS(dbP!$A:$A,dbP!$AD:$AD,$AD96)))</f>
        <v>45518</v>
      </c>
      <c r="E96" s="1">
        <f>IF(OR($AD96=0,SUMIFS(dbP!$A:$A,dbP!$AD:$AD,$AD96)=0),0,INDEX(dbP!E:E,SUMIFS(dbP!$A:$A,dbP!$AD:$AD,$AD96)))</f>
        <v>0</v>
      </c>
      <c r="F96" s="1">
        <f>IF(OR($AD96=0,SUMIFS(dbP!$A:$A,dbP!$AD:$AD,$AD96)=0),0,INDEX(dbP!F:F,SUMIFS(dbP!$A:$A,dbP!$AD:$AD,$AD96)))</f>
        <v>0</v>
      </c>
      <c r="I96" s="1" t="str">
        <f>IF(OR($AD96=0,SUMIFS(dbP!$A:$A,dbP!$AD:$AD,$AD96)=0),0,INDEX(dbP!I:I,SUMIFS(dbP!$A:$A,dbP!$AD:$AD,$AD96)))</f>
        <v>Продукт-2</v>
      </c>
      <c r="O96" s="44" t="str">
        <f>IF(OR($AE96=0,SUMIFS(SpcfP!$A:$A,SpcfP!$AE:$AE,$AE96,SpcfP!$U:$U,$U96)=0),0,INDEX(SpcfP!O:O,SUMIFS(SpcfP!$A:$A,SpcfP!$AE:$AE,$AE96,SpcfP!$U:$U,$U96)))</f>
        <v>Себестоимость продаж</v>
      </c>
      <c r="P96" s="44" t="str">
        <f>IF(OR($AE96=0,SUMIFS(SpcfP!$A:$A,SpcfP!$AE:$AE,$AE96,SpcfP!$U:$U,$U96)=0),0,INDEX(SpcfP!P:P,SUMIFS(SpcfP!$A:$A,SpcfP!$AE:$AE,$AE96,SpcfP!$U:$U,$U96)))</f>
        <v>Затраты этапа-3 бизнес-процесса</v>
      </c>
      <c r="Q96" s="44" t="str">
        <f>IF(OR($AE96=0,SUMIFS(SpcfP!$A:$A,SpcfP!$AE:$AE,$AE96,SpcfP!$U:$U,$U96)=0),0,INDEX(SpcfP!Q:Q,SUMIFS(SpcfP!$A:$A,SpcfP!$AE:$AE,$AE96,SpcfP!$U:$U,$U96)))</f>
        <v>Производственные затраты-25</v>
      </c>
      <c r="U96" s="1">
        <f>IF(OR($AD96=0,SUMIFS(dbP!$A:$A,dbP!$AD:$AD,$AD96)=0),0,INDEX(dbP!U:U,SUMIFS(dbP!$A:$A,dbP!$AD:$AD,$AD96)))</f>
        <v>2</v>
      </c>
      <c r="X96" s="42">
        <f>IF(OR($AD96=0,SUMIFS(dbP!$A:$A,dbP!$AD:$AD,$AD96)=0),0,INDEX(dbP!X:X,SUMIFS(dbP!$A:$A,dbP!$AD:$AD,$AD96)))*
IF(OR($AE96=0,SUMIFS(SpcfP!$A:$A,SpcfP!$AE:$AE,$AE96,SpcfP!$U:$U,$U96)=0),0,INDEX(SpcfP!X:X,SUMIFS(SpcfP!$A:$A,SpcfP!$AE:$AE,$AE96,SpcfP!$U:$U,$U96)))</f>
        <v>48</v>
      </c>
      <c r="AA96" s="44">
        <f>IF(OR($AD96=0,SUMIFS(dbP!$A:$A,dbP!$AD:$AD,$AD96)=0),0,INDEX(dbP!X:X,SUMIFS(dbP!$A:$A,dbP!$AD:$AD,$AD96)))*
IF(OR($AE96=0,SUMIFS(SpcfP!$A:$A,SpcfP!$AE:$AE,$AE96,SpcfP!$U:$U,$U96)=0),0,INDEX(SpcfP!AA:AA,SUMIFS(SpcfP!$A:$A,SpcfP!$AE:$AE,$AE96,SpcfP!$U:$U,$U96)))</f>
        <v>124003.01886792452</v>
      </c>
      <c r="AB96" s="44">
        <f>IF(OR($AD96=0,SUMIFS(dbP!$A:$A,dbP!$AD:$AD,$AD96)=0),0,INDEX(dbP!X:X,SUMIFS(dbP!$A:$A,dbP!$AD:$AD,$AD96)))*
IF(OR($AE96=0,SUMIFS(SpcfP!$A:$A,SpcfP!$AE:$AE,$AE96,SpcfP!$U:$U,$U96)=0),0,INDEX(SpcfP!AB:AB,SUMIFS(SpcfP!$A:$A,SpcfP!$AE:$AE,$AE96,SpcfP!$U:$U,$U96)))</f>
        <v>20667.169811320757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 t="shared" si="1"/>
        <v>2</v>
      </c>
      <c r="AE96" s="31">
        <f>IF(OR(AE95=0,AE95=MAX(Items!$AC:$AC)),1,AE95+1)</f>
        <v>36</v>
      </c>
    </row>
    <row r="97" spans="2:31" x14ac:dyDescent="0.3"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D97" s="24">
        <f>IF(OR($AD97=0,SUMIFS(dbP!$A:$A,dbP!$AD:$AD,$AD97)=0),0,INDEX(dbP!D:D,SUMIFS(dbP!$A:$A,dbP!$AD:$AD,$AD97)))</f>
        <v>45518</v>
      </c>
      <c r="E97" s="1">
        <f>IF(OR($AD97=0,SUMIFS(dbP!$A:$A,dbP!$AD:$AD,$AD97)=0),0,INDEX(dbP!E:E,SUMIFS(dbP!$A:$A,dbP!$AD:$AD,$AD97)))</f>
        <v>0</v>
      </c>
      <c r="F97" s="1">
        <f>IF(OR($AD97=0,SUMIFS(dbP!$A:$A,dbP!$AD:$AD,$AD97)=0),0,INDEX(dbP!F:F,SUMIFS(dbP!$A:$A,dbP!$AD:$AD,$AD97)))</f>
        <v>0</v>
      </c>
      <c r="I97" s="1" t="str">
        <f>IF(OR($AD97=0,SUMIFS(dbP!$A:$A,dbP!$AD:$AD,$AD97)=0),0,INDEX(dbP!I:I,SUMIFS(dbP!$A:$A,dbP!$AD:$AD,$AD97)))</f>
        <v>Продукт-2</v>
      </c>
      <c r="O97" s="44" t="str">
        <f>IF(OR($AE97=0,SUMIFS(SpcfP!$A:$A,SpcfP!$AE:$AE,$AE97,SpcfP!$U:$U,$U97)=0),0,INDEX(SpcfP!O:O,SUMIFS(SpcfP!$A:$A,SpcfP!$AE:$AE,$AE97,SpcfP!$U:$U,$U97)))</f>
        <v>Себестоимость продаж</v>
      </c>
      <c r="P97" s="44" t="str">
        <f>IF(OR($AE97=0,SUMIFS(SpcfP!$A:$A,SpcfP!$AE:$AE,$AE97,SpcfP!$U:$U,$U97)=0),0,INDEX(SpcfP!P:P,SUMIFS(SpcfP!$A:$A,SpcfP!$AE:$AE,$AE97,SpcfP!$U:$U,$U97)))</f>
        <v>Затраты этапа-3 бизнес-процесса</v>
      </c>
      <c r="Q97" s="44" t="str">
        <f>IF(OR($AE97=0,SUMIFS(SpcfP!$A:$A,SpcfP!$AE:$AE,$AE97,SpcfP!$U:$U,$U97)=0),0,INDEX(SpcfP!Q:Q,SUMIFS(SpcfP!$A:$A,SpcfP!$AE:$AE,$AE97,SpcfP!$U:$U,$U97)))</f>
        <v>Производственные затраты-26</v>
      </c>
      <c r="U97" s="1">
        <f>IF(OR($AD97=0,SUMIFS(dbP!$A:$A,dbP!$AD:$AD,$AD97)=0),0,INDEX(dbP!U:U,SUMIFS(dbP!$A:$A,dbP!$AD:$AD,$AD97)))</f>
        <v>2</v>
      </c>
      <c r="X97" s="42">
        <f>IF(OR($AD97=0,SUMIFS(dbP!$A:$A,dbP!$AD:$AD,$AD97)=0),0,INDEX(dbP!X:X,SUMIFS(dbP!$A:$A,dbP!$AD:$AD,$AD97)))*
IF(OR($AE97=0,SUMIFS(SpcfP!$A:$A,SpcfP!$AE:$AE,$AE97,SpcfP!$U:$U,$U97)=0),0,INDEX(SpcfP!X:X,SUMIFS(SpcfP!$A:$A,SpcfP!$AE:$AE,$AE97,SpcfP!$U:$U,$U97)))</f>
        <v>1080</v>
      </c>
      <c r="AA97" s="44">
        <f>IF(OR($AD97=0,SUMIFS(dbP!$A:$A,dbP!$AD:$AD,$AD97)=0),0,INDEX(dbP!X:X,SUMIFS(dbP!$A:$A,dbP!$AD:$AD,$AD97)))*
IF(OR($AE97=0,SUMIFS(SpcfP!$A:$A,SpcfP!$AE:$AE,$AE97,SpcfP!$U:$U,$U97)=0),0,INDEX(SpcfP!AA:AA,SUMIFS(SpcfP!$A:$A,SpcfP!$AE:$AE,$AE97,SpcfP!$U:$U,$U97)))</f>
        <v>957916.52470588242</v>
      </c>
      <c r="AB97" s="44">
        <f>IF(OR($AD97=0,SUMIFS(dbP!$A:$A,dbP!$AD:$AD,$AD97)=0),0,INDEX(dbP!X:X,SUMIFS(dbP!$A:$A,dbP!$AD:$AD,$AD97)))*
IF(OR($AE97=0,SUMIFS(SpcfP!$A:$A,SpcfP!$AE:$AE,$AE97,SpcfP!$U:$U,$U97)=0),0,INDEX(SpcfP!AB:AB,SUMIFS(SpcfP!$A:$A,SpcfP!$AE:$AE,$AE97,SpcfP!$U:$U,$U97)))</f>
        <v>159652.75411764707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 t="shared" si="1"/>
        <v>2</v>
      </c>
      <c r="AE97" s="31">
        <f>IF(OR(AE96=0,AE96=MAX(Items!$AC:$AC)),1,AE96+1)</f>
        <v>37</v>
      </c>
    </row>
    <row r="98" spans="2:31" x14ac:dyDescent="0.3"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D98" s="24">
        <f>IF(OR($AD98=0,SUMIFS(dbP!$A:$A,dbP!$AD:$AD,$AD98)=0),0,INDEX(dbP!D:D,SUMIFS(dbP!$A:$A,dbP!$AD:$AD,$AD98)))</f>
        <v>45518</v>
      </c>
      <c r="E98" s="1">
        <f>IF(OR($AD98=0,SUMIFS(dbP!$A:$A,dbP!$AD:$AD,$AD98)=0),0,INDEX(dbP!E:E,SUMIFS(dbP!$A:$A,dbP!$AD:$AD,$AD98)))</f>
        <v>0</v>
      </c>
      <c r="F98" s="1">
        <f>IF(OR($AD98=0,SUMIFS(dbP!$A:$A,dbP!$AD:$AD,$AD98)=0),0,INDEX(dbP!F:F,SUMIFS(dbP!$A:$A,dbP!$AD:$AD,$AD98)))</f>
        <v>0</v>
      </c>
      <c r="I98" s="1" t="str">
        <f>IF(OR($AD98=0,SUMIFS(dbP!$A:$A,dbP!$AD:$AD,$AD98)=0),0,INDEX(dbP!I:I,SUMIFS(dbP!$A:$A,dbP!$AD:$AD,$AD98)))</f>
        <v>Продукт-2</v>
      </c>
      <c r="O98" s="44" t="str">
        <f>IF(OR($AE98=0,SUMIFS(SpcfP!$A:$A,SpcfP!$AE:$AE,$AE98,SpcfP!$U:$U,$U98)=0),0,INDEX(SpcfP!O:O,SUMIFS(SpcfP!$A:$A,SpcfP!$AE:$AE,$AE98,SpcfP!$U:$U,$U98)))</f>
        <v>Себестоимость продаж</v>
      </c>
      <c r="P98" s="44" t="str">
        <f>IF(OR($AE98=0,SUMIFS(SpcfP!$A:$A,SpcfP!$AE:$AE,$AE98,SpcfP!$U:$U,$U98)=0),0,INDEX(SpcfP!P:P,SUMIFS(SpcfP!$A:$A,SpcfP!$AE:$AE,$AE98,SpcfP!$U:$U,$U98)))</f>
        <v>Затраты этапа-3 бизнес-процесса</v>
      </c>
      <c r="Q98" s="44" t="str">
        <f>IF(OR($AE98=0,SUMIFS(SpcfP!$A:$A,SpcfP!$AE:$AE,$AE98,SpcfP!$U:$U,$U98)=0),0,INDEX(SpcfP!Q:Q,SUMIFS(SpcfP!$A:$A,SpcfP!$AE:$AE,$AE98,SpcfP!$U:$U,$U98)))</f>
        <v>Производственные затраты-27</v>
      </c>
      <c r="U98" s="1">
        <f>IF(OR($AD98=0,SUMIFS(dbP!$A:$A,dbP!$AD:$AD,$AD98)=0),0,INDEX(dbP!U:U,SUMIFS(dbP!$A:$A,dbP!$AD:$AD,$AD98)))</f>
        <v>2</v>
      </c>
      <c r="X98" s="42">
        <f>IF(OR($AD98=0,SUMIFS(dbP!$A:$A,dbP!$AD:$AD,$AD98)=0),0,INDEX(dbP!X:X,SUMIFS(dbP!$A:$A,dbP!$AD:$AD,$AD98)))*
IF(OR($AE98=0,SUMIFS(SpcfP!$A:$A,SpcfP!$AE:$AE,$AE98,SpcfP!$U:$U,$U98)=0),0,INDEX(SpcfP!X:X,SUMIFS(SpcfP!$A:$A,SpcfP!$AE:$AE,$AE98,SpcfP!$U:$U,$U98)))</f>
        <v>60</v>
      </c>
      <c r="AA98" s="44">
        <f>IF(OR($AD98=0,SUMIFS(dbP!$A:$A,dbP!$AD:$AD,$AD98)=0),0,INDEX(dbP!X:X,SUMIFS(dbP!$A:$A,dbP!$AD:$AD,$AD98)))*
IF(OR($AE98=0,SUMIFS(SpcfP!$A:$A,SpcfP!$AE:$AE,$AE98,SpcfP!$U:$U,$U98)=0),0,INDEX(SpcfP!AA:AA,SUMIFS(SpcfP!$A:$A,SpcfP!$AE:$AE,$AE98,SpcfP!$U:$U,$U98)))</f>
        <v>59259.72768472907</v>
      </c>
      <c r="AB98" s="44">
        <f>IF(OR($AD98=0,SUMIFS(dbP!$A:$A,dbP!$AD:$AD,$AD98)=0),0,INDEX(dbP!X:X,SUMIFS(dbP!$A:$A,dbP!$AD:$AD,$AD98)))*
IF(OR($AE98=0,SUMIFS(SpcfP!$A:$A,SpcfP!$AE:$AE,$AE98,SpcfP!$U:$U,$U98)=0),0,INDEX(SpcfP!AB:AB,SUMIFS(SpcfP!$A:$A,SpcfP!$AE:$AE,$AE98,SpcfP!$U:$U,$U98)))</f>
        <v>9876.6212807881784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 t="shared" si="1"/>
        <v>2</v>
      </c>
      <c r="AE98" s="31">
        <f>IF(OR(AE97=0,AE97=MAX(Items!$AC:$AC)),1,AE97+1)</f>
        <v>38</v>
      </c>
    </row>
    <row r="99" spans="2:31" x14ac:dyDescent="0.3"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D99" s="24">
        <f>IF(OR($AD99=0,SUMIFS(dbP!$A:$A,dbP!$AD:$AD,$AD99)=0),0,INDEX(dbP!D:D,SUMIFS(dbP!$A:$A,dbP!$AD:$AD,$AD99)))</f>
        <v>45518</v>
      </c>
      <c r="E99" s="1">
        <f>IF(OR($AD99=0,SUMIFS(dbP!$A:$A,dbP!$AD:$AD,$AD99)=0),0,INDEX(dbP!E:E,SUMIFS(dbP!$A:$A,dbP!$AD:$AD,$AD99)))</f>
        <v>0</v>
      </c>
      <c r="F99" s="1">
        <f>IF(OR($AD99=0,SUMIFS(dbP!$A:$A,dbP!$AD:$AD,$AD99)=0),0,INDEX(dbP!F:F,SUMIFS(dbP!$A:$A,dbP!$AD:$AD,$AD99)))</f>
        <v>0</v>
      </c>
      <c r="I99" s="1" t="str">
        <f>IF(OR($AD99=0,SUMIFS(dbP!$A:$A,dbP!$AD:$AD,$AD99)=0),0,INDEX(dbP!I:I,SUMIFS(dbP!$A:$A,dbP!$AD:$AD,$AD99)))</f>
        <v>Продукт-2</v>
      </c>
      <c r="O99" s="44" t="str">
        <f>IF(OR($AE99=0,SUMIFS(SpcfP!$A:$A,SpcfP!$AE:$AE,$AE99,SpcfP!$U:$U,$U99)=0),0,INDEX(SpcfP!O:O,SUMIFS(SpcfP!$A:$A,SpcfP!$AE:$AE,$AE99,SpcfP!$U:$U,$U99)))</f>
        <v>Себестоимость продаж</v>
      </c>
      <c r="P99" s="44" t="str">
        <f>IF(OR($AE99=0,SUMIFS(SpcfP!$A:$A,SpcfP!$AE:$AE,$AE99,SpcfP!$U:$U,$U99)=0),0,INDEX(SpcfP!P:P,SUMIFS(SpcfP!$A:$A,SpcfP!$AE:$AE,$AE99,SpcfP!$U:$U,$U99)))</f>
        <v>Затраты этапа-4 бизнес-процесса</v>
      </c>
      <c r="Q99" s="44" t="str">
        <f>IF(OR($AE99=0,SUMIFS(SpcfP!$A:$A,SpcfP!$AE:$AE,$AE99,SpcfP!$U:$U,$U99)=0),0,INDEX(SpcfP!Q:Q,SUMIFS(SpcfP!$A:$A,SpcfP!$AE:$AE,$AE99,SpcfP!$U:$U,$U99)))</f>
        <v>Производственные затраты-28</v>
      </c>
      <c r="U99" s="1">
        <f>IF(OR($AD99=0,SUMIFS(dbP!$A:$A,dbP!$AD:$AD,$AD99)=0),0,INDEX(dbP!U:U,SUMIFS(dbP!$A:$A,dbP!$AD:$AD,$AD99)))</f>
        <v>2</v>
      </c>
      <c r="X99" s="42">
        <f>IF(OR($AD99=0,SUMIFS(dbP!$A:$A,dbP!$AD:$AD,$AD99)=0),0,INDEX(dbP!X:X,SUMIFS(dbP!$A:$A,dbP!$AD:$AD,$AD99)))*
IF(OR($AE99=0,SUMIFS(SpcfP!$A:$A,SpcfP!$AE:$AE,$AE99,SpcfP!$U:$U,$U99)=0),0,INDEX(SpcfP!X:X,SUMIFS(SpcfP!$A:$A,SpcfP!$AE:$AE,$AE99,SpcfP!$U:$U,$U99)))</f>
        <v>84</v>
      </c>
      <c r="AA99" s="44">
        <f>IF(OR($AD99=0,SUMIFS(dbP!$A:$A,dbP!$AD:$AD,$AD99)=0),0,INDEX(dbP!X:X,SUMIFS(dbP!$A:$A,dbP!$AD:$AD,$AD99)))*
IF(OR($AE99=0,SUMIFS(SpcfP!$A:$A,SpcfP!$AE:$AE,$AE99,SpcfP!$U:$U,$U99)=0),0,INDEX(SpcfP!AA:AA,SUMIFS(SpcfP!$A:$A,SpcfP!$AE:$AE,$AE99,SpcfP!$U:$U,$U99)))</f>
        <v>325905.83875862067</v>
      </c>
      <c r="AB99" s="44">
        <f>IF(OR($AD99=0,SUMIFS(dbP!$A:$A,dbP!$AD:$AD,$AD99)=0),0,INDEX(dbP!X:X,SUMIFS(dbP!$A:$A,dbP!$AD:$AD,$AD99)))*
IF(OR($AE99=0,SUMIFS(SpcfP!$A:$A,SpcfP!$AE:$AE,$AE99,SpcfP!$U:$U,$U99)=0),0,INDEX(SpcfP!AB:AB,SUMIFS(SpcfP!$A:$A,SpcfP!$AE:$AE,$AE99,SpcfP!$U:$U,$U99)))</f>
        <v>54317.639793103452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 t="shared" si="1"/>
        <v>2</v>
      </c>
      <c r="AE99" s="31">
        <f>IF(OR(AE98=0,AE98=MAX(Items!$AC:$AC)),1,AE98+1)</f>
        <v>39</v>
      </c>
    </row>
    <row r="100" spans="2:31" x14ac:dyDescent="0.3"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D100" s="24">
        <f>IF(OR($AD100=0,SUMIFS(dbP!$A:$A,dbP!$AD:$AD,$AD100)=0),0,INDEX(dbP!D:D,SUMIFS(dbP!$A:$A,dbP!$AD:$AD,$AD100)))</f>
        <v>45518</v>
      </c>
      <c r="E100" s="1">
        <f>IF(OR($AD100=0,SUMIFS(dbP!$A:$A,dbP!$AD:$AD,$AD100)=0),0,INDEX(dbP!E:E,SUMIFS(dbP!$A:$A,dbP!$AD:$AD,$AD100)))</f>
        <v>0</v>
      </c>
      <c r="F100" s="1">
        <f>IF(OR($AD100=0,SUMIFS(dbP!$A:$A,dbP!$AD:$AD,$AD100)=0),0,INDEX(dbP!F:F,SUMIFS(dbP!$A:$A,dbP!$AD:$AD,$AD100)))</f>
        <v>0</v>
      </c>
      <c r="I100" s="1" t="str">
        <f>IF(OR($AD100=0,SUMIFS(dbP!$A:$A,dbP!$AD:$AD,$AD100)=0),0,INDEX(dbP!I:I,SUMIFS(dbP!$A:$A,dbP!$AD:$AD,$AD100)))</f>
        <v>Продукт-2</v>
      </c>
      <c r="O100" s="44" t="str">
        <f>IF(OR($AE100=0,SUMIFS(SpcfP!$A:$A,SpcfP!$AE:$AE,$AE100,SpcfP!$U:$U,$U100)=0),0,INDEX(SpcfP!O:O,SUMIFS(SpcfP!$A:$A,SpcfP!$AE:$AE,$AE100,SpcfP!$U:$U,$U100)))</f>
        <v>Себестоимость продаж</v>
      </c>
      <c r="P100" s="44" t="str">
        <f>IF(OR($AE100=0,SUMIFS(SpcfP!$A:$A,SpcfP!$AE:$AE,$AE100,SpcfP!$U:$U,$U100)=0),0,INDEX(SpcfP!P:P,SUMIFS(SpcfP!$A:$A,SpcfP!$AE:$AE,$AE100,SpcfP!$U:$U,$U100)))</f>
        <v>Затраты этапа-4 бизнес-процесса</v>
      </c>
      <c r="Q100" s="44" t="str">
        <f>IF(OR($AE100=0,SUMIFS(SpcfP!$A:$A,SpcfP!$AE:$AE,$AE100,SpcfP!$U:$U,$U100)=0),0,INDEX(SpcfP!Q:Q,SUMIFS(SpcfP!$A:$A,SpcfP!$AE:$AE,$AE100,SpcfP!$U:$U,$U100)))</f>
        <v>Производственные затраты-29</v>
      </c>
      <c r="U100" s="1">
        <f>IF(OR($AD100=0,SUMIFS(dbP!$A:$A,dbP!$AD:$AD,$AD100)=0),0,INDEX(dbP!U:U,SUMIFS(dbP!$A:$A,dbP!$AD:$AD,$AD100)))</f>
        <v>2</v>
      </c>
      <c r="X100" s="42">
        <f>IF(OR($AD100=0,SUMIFS(dbP!$A:$A,dbP!$AD:$AD,$AD100)=0),0,INDEX(dbP!X:X,SUMIFS(dbP!$A:$A,dbP!$AD:$AD,$AD100)))*
IF(OR($AE100=0,SUMIFS(SpcfP!$A:$A,SpcfP!$AE:$AE,$AE100,SpcfP!$U:$U,$U100)=0),0,INDEX(SpcfP!X:X,SUMIFS(SpcfP!$A:$A,SpcfP!$AE:$AE,$AE100,SpcfP!$U:$U,$U100)))</f>
        <v>48</v>
      </c>
      <c r="AA100" s="44">
        <f>IF(OR($AD100=0,SUMIFS(dbP!$A:$A,dbP!$AD:$AD,$AD100)=0),0,INDEX(dbP!X:X,SUMIFS(dbP!$A:$A,dbP!$AD:$AD,$AD100)))*
IF(OR($AE100=0,SUMIFS(SpcfP!$A:$A,SpcfP!$AE:$AE,$AE100,SpcfP!$U:$U,$U100)=0),0,INDEX(SpcfP!AA:AA,SUMIFS(SpcfP!$A:$A,SpcfP!$AE:$AE,$AE100,SpcfP!$U:$U,$U100)))</f>
        <v>175752.77236363635</v>
      </c>
      <c r="AB100" s="44">
        <f>IF(OR($AD100=0,SUMIFS(dbP!$A:$A,dbP!$AD:$AD,$AD100)=0),0,INDEX(dbP!X:X,SUMIFS(dbP!$A:$A,dbP!$AD:$AD,$AD100)))*
IF(OR($AE100=0,SUMIFS(SpcfP!$A:$A,SpcfP!$AE:$AE,$AE100,SpcfP!$U:$U,$U100)=0),0,INDEX(SpcfP!AB:AB,SUMIFS(SpcfP!$A:$A,SpcfP!$AE:$AE,$AE100,SpcfP!$U:$U,$U100)))</f>
        <v>29292.128727272735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 t="shared" si="1"/>
        <v>2</v>
      </c>
      <c r="AE100" s="31">
        <f>IF(OR(AE99=0,AE99=MAX(Items!$AC:$AC)),1,AE99+1)</f>
        <v>40</v>
      </c>
    </row>
    <row r="101" spans="2:31" x14ac:dyDescent="0.3"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D101" s="24">
        <f>IF(OR($AD101=0,SUMIFS(dbP!$A:$A,dbP!$AD:$AD,$AD101)=0),0,INDEX(dbP!D:D,SUMIFS(dbP!$A:$A,dbP!$AD:$AD,$AD101)))</f>
        <v>45518</v>
      </c>
      <c r="E101" s="1">
        <f>IF(OR($AD101=0,SUMIFS(dbP!$A:$A,dbP!$AD:$AD,$AD101)=0),0,INDEX(dbP!E:E,SUMIFS(dbP!$A:$A,dbP!$AD:$AD,$AD101)))</f>
        <v>0</v>
      </c>
      <c r="F101" s="1">
        <f>IF(OR($AD101=0,SUMIFS(dbP!$A:$A,dbP!$AD:$AD,$AD101)=0),0,INDEX(dbP!F:F,SUMIFS(dbP!$A:$A,dbP!$AD:$AD,$AD101)))</f>
        <v>0</v>
      </c>
      <c r="I101" s="1" t="str">
        <f>IF(OR($AD101=0,SUMIFS(dbP!$A:$A,dbP!$AD:$AD,$AD101)=0),0,INDEX(dbP!I:I,SUMIFS(dbP!$A:$A,dbP!$AD:$AD,$AD101)))</f>
        <v>Продукт-2</v>
      </c>
      <c r="O101" s="44" t="str">
        <f>IF(OR($AE101=0,SUMIFS(SpcfP!$A:$A,SpcfP!$AE:$AE,$AE101,SpcfP!$U:$U,$U101)=0),0,INDEX(SpcfP!O:O,SUMIFS(SpcfP!$A:$A,SpcfP!$AE:$AE,$AE101,SpcfP!$U:$U,$U101)))</f>
        <v>Себестоимость продаж</v>
      </c>
      <c r="P101" s="44" t="str">
        <f>IF(OR($AE101=0,SUMIFS(SpcfP!$A:$A,SpcfP!$AE:$AE,$AE101,SpcfP!$U:$U,$U101)=0),0,INDEX(SpcfP!P:P,SUMIFS(SpcfP!$A:$A,SpcfP!$AE:$AE,$AE101,SpcfP!$U:$U,$U101)))</f>
        <v>Затраты этапа-4 бизнес-процесса</v>
      </c>
      <c r="Q101" s="44" t="str">
        <f>IF(OR($AE101=0,SUMIFS(SpcfP!$A:$A,SpcfP!$AE:$AE,$AE101,SpcfP!$U:$U,$U101)=0),0,INDEX(SpcfP!Q:Q,SUMIFS(SpcfP!$A:$A,SpcfP!$AE:$AE,$AE101,SpcfP!$U:$U,$U101)))</f>
        <v>Производственные затраты-30</v>
      </c>
      <c r="U101" s="1">
        <f>IF(OR($AD101=0,SUMIFS(dbP!$A:$A,dbP!$AD:$AD,$AD101)=0),0,INDEX(dbP!U:U,SUMIFS(dbP!$A:$A,dbP!$AD:$AD,$AD101)))</f>
        <v>2</v>
      </c>
      <c r="X101" s="42">
        <f>IF(OR($AD101=0,SUMIFS(dbP!$A:$A,dbP!$AD:$AD,$AD101)=0),0,INDEX(dbP!X:X,SUMIFS(dbP!$A:$A,dbP!$AD:$AD,$AD101)))*
IF(OR($AE101=0,SUMIFS(SpcfP!$A:$A,SpcfP!$AE:$AE,$AE101,SpcfP!$U:$U,$U101)=0),0,INDEX(SpcfP!X:X,SUMIFS(SpcfP!$A:$A,SpcfP!$AE:$AE,$AE101,SpcfP!$U:$U,$U101)))</f>
        <v>24</v>
      </c>
      <c r="AA101" s="44">
        <f>IF(OR($AD101=0,SUMIFS(dbP!$A:$A,dbP!$AD:$AD,$AD101)=0),0,INDEX(dbP!X:X,SUMIFS(dbP!$A:$A,dbP!$AD:$AD,$AD101)))*
IF(OR($AE101=0,SUMIFS(SpcfP!$A:$A,SpcfP!$AE:$AE,$AE101,SpcfP!$U:$U,$U101)=0),0,INDEX(SpcfP!AA:AA,SUMIFS(SpcfP!$A:$A,SpcfP!$AE:$AE,$AE101,SpcfP!$U:$U,$U101)))</f>
        <v>25414.046288064976</v>
      </c>
      <c r="AB101" s="44">
        <f>IF(OR($AD101=0,SUMIFS(dbP!$A:$A,dbP!$AD:$AD,$AD101)=0),0,INDEX(dbP!X:X,SUMIFS(dbP!$A:$A,dbP!$AD:$AD,$AD101)))*
IF(OR($AE101=0,SUMIFS(SpcfP!$A:$A,SpcfP!$AE:$AE,$AE101,SpcfP!$U:$U,$U101)=0),0,INDEX(SpcfP!AB:AB,SUMIFS(SpcfP!$A:$A,SpcfP!$AE:$AE,$AE101,SpcfP!$U:$U,$U101)))</f>
        <v>4235.6743813441626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 t="shared" si="1"/>
        <v>2</v>
      </c>
      <c r="AE101" s="31">
        <f>IF(OR(AE100=0,AE100=MAX(Items!$AC:$AC)),1,AE100+1)</f>
        <v>41</v>
      </c>
    </row>
    <row r="102" spans="2:31" x14ac:dyDescent="0.3"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D102" s="24">
        <f>IF(OR($AD102=0,SUMIFS(dbP!$A:$A,dbP!$AD:$AD,$AD102)=0),0,INDEX(dbP!D:D,SUMIFS(dbP!$A:$A,dbP!$AD:$AD,$AD102)))</f>
        <v>45518</v>
      </c>
      <c r="E102" s="1">
        <f>IF(OR($AD102=0,SUMIFS(dbP!$A:$A,dbP!$AD:$AD,$AD102)=0),0,INDEX(dbP!E:E,SUMIFS(dbP!$A:$A,dbP!$AD:$AD,$AD102)))</f>
        <v>0</v>
      </c>
      <c r="F102" s="1">
        <f>IF(OR($AD102=0,SUMIFS(dbP!$A:$A,dbP!$AD:$AD,$AD102)=0),0,INDEX(dbP!F:F,SUMIFS(dbP!$A:$A,dbP!$AD:$AD,$AD102)))</f>
        <v>0</v>
      </c>
      <c r="I102" s="1" t="str">
        <f>IF(OR($AD102=0,SUMIFS(dbP!$A:$A,dbP!$AD:$AD,$AD102)=0),0,INDEX(dbP!I:I,SUMIFS(dbP!$A:$A,dbP!$AD:$AD,$AD102)))</f>
        <v>Продукт-2</v>
      </c>
      <c r="O102" s="44" t="str">
        <f>IF(OR($AE102=0,SUMIFS(SpcfP!$A:$A,SpcfP!$AE:$AE,$AE102,SpcfP!$U:$U,$U102)=0),0,INDEX(SpcfP!O:O,SUMIFS(SpcfP!$A:$A,SpcfP!$AE:$AE,$AE102,SpcfP!$U:$U,$U102)))</f>
        <v>Себестоимость продаж</v>
      </c>
      <c r="P102" s="44" t="str">
        <f>IF(OR($AE102=0,SUMIFS(SpcfP!$A:$A,SpcfP!$AE:$AE,$AE102,SpcfP!$U:$U,$U102)=0),0,INDEX(SpcfP!P:P,SUMIFS(SpcfP!$A:$A,SpcfP!$AE:$AE,$AE102,SpcfP!$U:$U,$U102)))</f>
        <v>Затраты этапа-4 бизнес-процесса</v>
      </c>
      <c r="Q102" s="44" t="str">
        <f>IF(OR($AE102=0,SUMIFS(SpcfP!$A:$A,SpcfP!$AE:$AE,$AE102,SpcfP!$U:$U,$U102)=0),0,INDEX(SpcfP!Q:Q,SUMIFS(SpcfP!$A:$A,SpcfP!$AE:$AE,$AE102,SpcfP!$U:$U,$U102)))</f>
        <v>Производственные затраты-31</v>
      </c>
      <c r="U102" s="1">
        <f>IF(OR($AD102=0,SUMIFS(dbP!$A:$A,dbP!$AD:$AD,$AD102)=0),0,INDEX(dbP!U:U,SUMIFS(dbP!$A:$A,dbP!$AD:$AD,$AD102)))</f>
        <v>2</v>
      </c>
      <c r="X102" s="42">
        <f>IF(OR($AD102=0,SUMIFS(dbP!$A:$A,dbP!$AD:$AD,$AD102)=0),0,INDEX(dbP!X:X,SUMIFS(dbP!$A:$A,dbP!$AD:$AD,$AD102)))*
IF(OR($AE102=0,SUMIFS(SpcfP!$A:$A,SpcfP!$AE:$AE,$AE102,SpcfP!$U:$U,$U102)=0),0,INDEX(SpcfP!X:X,SUMIFS(SpcfP!$A:$A,SpcfP!$AE:$AE,$AE102,SpcfP!$U:$U,$U102)))</f>
        <v>72</v>
      </c>
      <c r="AA102" s="44">
        <f>IF(OR($AD102=0,SUMIFS(dbP!$A:$A,dbP!$AD:$AD,$AD102)=0),0,INDEX(dbP!X:X,SUMIFS(dbP!$A:$A,dbP!$AD:$AD,$AD102)))*
IF(OR($AE102=0,SUMIFS(SpcfP!$A:$A,SpcfP!$AE:$AE,$AE102,SpcfP!$U:$U,$U102)=0),0,INDEX(SpcfP!AA:AA,SUMIFS(SpcfP!$A:$A,SpcfP!$AE:$AE,$AE102,SpcfP!$U:$U,$U102)))</f>
        <v>131713.25011585513</v>
      </c>
      <c r="AB102" s="44">
        <f>IF(OR($AD102=0,SUMIFS(dbP!$A:$A,dbP!$AD:$AD,$AD102)=0),0,INDEX(dbP!X:X,SUMIFS(dbP!$A:$A,dbP!$AD:$AD,$AD102)))*
IF(OR($AE102=0,SUMIFS(SpcfP!$A:$A,SpcfP!$AE:$AE,$AE102,SpcfP!$U:$U,$U102)=0),0,INDEX(SpcfP!AB:AB,SUMIFS(SpcfP!$A:$A,SpcfP!$AE:$AE,$AE102,SpcfP!$U:$U,$U102)))</f>
        <v>21952.208352642519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 t="shared" si="1"/>
        <v>2</v>
      </c>
      <c r="AE102" s="31">
        <f>IF(OR(AE101=0,AE101=MAX(Items!$AC:$AC)),1,AE101+1)</f>
        <v>42</v>
      </c>
    </row>
    <row r="103" spans="2:31" x14ac:dyDescent="0.3"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D103" s="24">
        <f>IF(OR($AD103=0,SUMIFS(dbP!$A:$A,dbP!$AD:$AD,$AD103)=0),0,INDEX(dbP!D:D,SUMIFS(dbP!$A:$A,dbP!$AD:$AD,$AD103)))</f>
        <v>45518</v>
      </c>
      <c r="E103" s="1">
        <f>IF(OR($AD103=0,SUMIFS(dbP!$A:$A,dbP!$AD:$AD,$AD103)=0),0,INDEX(dbP!E:E,SUMIFS(dbP!$A:$A,dbP!$AD:$AD,$AD103)))</f>
        <v>0</v>
      </c>
      <c r="F103" s="1">
        <f>IF(OR($AD103=0,SUMIFS(dbP!$A:$A,dbP!$AD:$AD,$AD103)=0),0,INDEX(dbP!F:F,SUMIFS(dbP!$A:$A,dbP!$AD:$AD,$AD103)))</f>
        <v>0</v>
      </c>
      <c r="I103" s="1" t="str">
        <f>IF(OR($AD103=0,SUMIFS(dbP!$A:$A,dbP!$AD:$AD,$AD103)=0),0,INDEX(dbP!I:I,SUMIFS(dbP!$A:$A,dbP!$AD:$AD,$AD103)))</f>
        <v>Продукт-2</v>
      </c>
      <c r="O103" s="44" t="str">
        <f>IF(OR($AE103=0,SUMIFS(SpcfP!$A:$A,SpcfP!$AE:$AE,$AE103,SpcfP!$U:$U,$U103)=0),0,INDEX(SpcfP!O:O,SUMIFS(SpcfP!$A:$A,SpcfP!$AE:$AE,$AE103,SpcfP!$U:$U,$U103)))</f>
        <v>Себестоимость продаж</v>
      </c>
      <c r="P103" s="44" t="str">
        <f>IF(OR($AE103=0,SUMIFS(SpcfP!$A:$A,SpcfP!$AE:$AE,$AE103,SpcfP!$U:$U,$U103)=0),0,INDEX(SpcfP!P:P,SUMIFS(SpcfP!$A:$A,SpcfP!$AE:$AE,$AE103,SpcfP!$U:$U,$U103)))</f>
        <v>Затраты этапа-4 бизнес-процесса</v>
      </c>
      <c r="Q103" s="44" t="str">
        <f>IF(OR($AE103=0,SUMIFS(SpcfP!$A:$A,SpcfP!$AE:$AE,$AE103,SpcfP!$U:$U,$U103)=0),0,INDEX(SpcfP!Q:Q,SUMIFS(SpcfP!$A:$A,SpcfP!$AE:$AE,$AE103,SpcfP!$U:$U,$U103)))</f>
        <v>Производственные затраты-32</v>
      </c>
      <c r="U103" s="1">
        <f>IF(OR($AD103=0,SUMIFS(dbP!$A:$A,dbP!$AD:$AD,$AD103)=0),0,INDEX(dbP!U:U,SUMIFS(dbP!$A:$A,dbP!$AD:$AD,$AD103)))</f>
        <v>2</v>
      </c>
      <c r="X103" s="42">
        <f>IF(OR($AD103=0,SUMIFS(dbP!$A:$A,dbP!$AD:$AD,$AD103)=0),0,INDEX(dbP!X:X,SUMIFS(dbP!$A:$A,dbP!$AD:$AD,$AD103)))*
IF(OR($AE103=0,SUMIFS(SpcfP!$A:$A,SpcfP!$AE:$AE,$AE103,SpcfP!$U:$U,$U103)=0),0,INDEX(SpcfP!X:X,SUMIFS(SpcfP!$A:$A,SpcfP!$AE:$AE,$AE103,SpcfP!$U:$U,$U103)))</f>
        <v>48</v>
      </c>
      <c r="AA103" s="44">
        <f>IF(OR($AD103=0,SUMIFS(dbP!$A:$A,dbP!$AD:$AD,$AD103)=0),0,INDEX(dbP!X:X,SUMIFS(dbP!$A:$A,dbP!$AD:$AD,$AD103)))*
IF(OR($AE103=0,SUMIFS(SpcfP!$A:$A,SpcfP!$AE:$AE,$AE103,SpcfP!$U:$U,$U103)=0),0,INDEX(SpcfP!AA:AA,SUMIFS(SpcfP!$A:$A,SpcfP!$AE:$AE,$AE103,SpcfP!$U:$U,$U103)))</f>
        <v>210387.12893424003</v>
      </c>
      <c r="AB103" s="44">
        <f>IF(OR($AD103=0,SUMIFS(dbP!$A:$A,dbP!$AD:$AD,$AD103)=0),0,INDEX(dbP!X:X,SUMIFS(dbP!$A:$A,dbP!$AD:$AD,$AD103)))*
IF(OR($AE103=0,SUMIFS(SpcfP!$A:$A,SpcfP!$AE:$AE,$AE103,SpcfP!$U:$U,$U103)=0),0,INDEX(SpcfP!AB:AB,SUMIFS(SpcfP!$A:$A,SpcfP!$AE:$AE,$AE103,SpcfP!$U:$U,$U103)))</f>
        <v>35064.521489039995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 t="shared" si="1"/>
        <v>2</v>
      </c>
      <c r="AE103" s="31">
        <f>IF(OR(AE102=0,AE102=MAX(Items!$AC:$AC)),1,AE102+1)</f>
        <v>43</v>
      </c>
    </row>
    <row r="104" spans="2:31" x14ac:dyDescent="0.3"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D104" s="24">
        <f>IF(OR($AD104=0,SUMIFS(dbP!$A:$A,dbP!$AD:$AD,$AD104)=0),0,INDEX(dbP!D:D,SUMIFS(dbP!$A:$A,dbP!$AD:$AD,$AD104)))</f>
        <v>45518</v>
      </c>
      <c r="E104" s="1">
        <f>IF(OR($AD104=0,SUMIFS(dbP!$A:$A,dbP!$AD:$AD,$AD104)=0),0,INDEX(dbP!E:E,SUMIFS(dbP!$A:$A,dbP!$AD:$AD,$AD104)))</f>
        <v>0</v>
      </c>
      <c r="F104" s="1">
        <f>IF(OR($AD104=0,SUMIFS(dbP!$A:$A,dbP!$AD:$AD,$AD104)=0),0,INDEX(dbP!F:F,SUMIFS(dbP!$A:$A,dbP!$AD:$AD,$AD104)))</f>
        <v>0</v>
      </c>
      <c r="I104" s="1" t="str">
        <f>IF(OR($AD104=0,SUMIFS(dbP!$A:$A,dbP!$AD:$AD,$AD104)=0),0,INDEX(dbP!I:I,SUMIFS(dbP!$A:$A,dbP!$AD:$AD,$AD104)))</f>
        <v>Продукт-2</v>
      </c>
      <c r="O104" s="44" t="str">
        <f>IF(OR($AE104=0,SUMIFS(SpcfP!$A:$A,SpcfP!$AE:$AE,$AE104,SpcfP!$U:$U,$U104)=0),0,INDEX(SpcfP!O:O,SUMIFS(SpcfP!$A:$A,SpcfP!$AE:$AE,$AE104,SpcfP!$U:$U,$U104)))</f>
        <v>Себестоимость продаж</v>
      </c>
      <c r="P104" s="44" t="str">
        <f>IF(OR($AE104=0,SUMIFS(SpcfP!$A:$A,SpcfP!$AE:$AE,$AE104,SpcfP!$U:$U,$U104)=0),0,INDEX(SpcfP!P:P,SUMIFS(SpcfP!$A:$A,SpcfP!$AE:$AE,$AE104,SpcfP!$U:$U,$U104)))</f>
        <v>Затраты этапа-4 бизнес-процесса</v>
      </c>
      <c r="Q104" s="44" t="str">
        <f>IF(OR($AE104=0,SUMIFS(SpcfP!$A:$A,SpcfP!$AE:$AE,$AE104,SpcfP!$U:$U,$U104)=0),0,INDEX(SpcfP!Q:Q,SUMIFS(SpcfP!$A:$A,SpcfP!$AE:$AE,$AE104,SpcfP!$U:$U,$U104)))</f>
        <v>Производственные затраты-33</v>
      </c>
      <c r="U104" s="1">
        <f>IF(OR($AD104=0,SUMIFS(dbP!$A:$A,dbP!$AD:$AD,$AD104)=0),0,INDEX(dbP!U:U,SUMIFS(dbP!$A:$A,dbP!$AD:$AD,$AD104)))</f>
        <v>2</v>
      </c>
      <c r="X104" s="42">
        <f>IF(OR($AD104=0,SUMIFS(dbP!$A:$A,dbP!$AD:$AD,$AD104)=0),0,INDEX(dbP!X:X,SUMIFS(dbP!$A:$A,dbP!$AD:$AD,$AD104)))*
IF(OR($AE104=0,SUMIFS(SpcfP!$A:$A,SpcfP!$AE:$AE,$AE104,SpcfP!$U:$U,$U104)=0),0,INDEX(SpcfP!X:X,SUMIFS(SpcfP!$A:$A,SpcfP!$AE:$AE,$AE104,SpcfP!$U:$U,$U104)))</f>
        <v>24</v>
      </c>
      <c r="AA104" s="44">
        <f>IF(OR($AD104=0,SUMIFS(dbP!$A:$A,dbP!$AD:$AD,$AD104)=0),0,INDEX(dbP!X:X,SUMIFS(dbP!$A:$A,dbP!$AD:$AD,$AD104)))*
IF(OR($AE104=0,SUMIFS(SpcfP!$A:$A,SpcfP!$AE:$AE,$AE104,SpcfP!$U:$U,$U104)=0),0,INDEX(SpcfP!AA:AA,SUMIFS(SpcfP!$A:$A,SpcfP!$AE:$AE,$AE104,SpcfP!$U:$U,$U104)))</f>
        <v>37447.551072238028</v>
      </c>
      <c r="AB104" s="44">
        <f>IF(OR($AD104=0,SUMIFS(dbP!$A:$A,dbP!$AD:$AD,$AD104)=0),0,INDEX(dbP!X:X,SUMIFS(dbP!$A:$A,dbP!$AD:$AD,$AD104)))*
IF(OR($AE104=0,SUMIFS(SpcfP!$A:$A,SpcfP!$AE:$AE,$AE104,SpcfP!$U:$U,$U104)=0),0,INDEX(SpcfP!AB:AB,SUMIFS(SpcfP!$A:$A,SpcfP!$AE:$AE,$AE104,SpcfP!$U:$U,$U104)))</f>
        <v>6241.2585120396707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 t="shared" si="1"/>
        <v>2</v>
      </c>
      <c r="AE104" s="31">
        <f>IF(OR(AE103=0,AE103=MAX(Items!$AC:$AC)),1,AE103+1)</f>
        <v>44</v>
      </c>
    </row>
    <row r="105" spans="2:31" x14ac:dyDescent="0.3"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D105" s="24">
        <f>IF(OR($AD105=0,SUMIFS(dbP!$A:$A,dbP!$AD:$AD,$AD105)=0),0,INDEX(dbP!D:D,SUMIFS(dbP!$A:$A,dbP!$AD:$AD,$AD105)))</f>
        <v>45518</v>
      </c>
      <c r="E105" s="1">
        <f>IF(OR($AD105=0,SUMIFS(dbP!$A:$A,dbP!$AD:$AD,$AD105)=0),0,INDEX(dbP!E:E,SUMIFS(dbP!$A:$A,dbP!$AD:$AD,$AD105)))</f>
        <v>0</v>
      </c>
      <c r="F105" s="1">
        <f>IF(OR($AD105=0,SUMIFS(dbP!$A:$A,dbP!$AD:$AD,$AD105)=0),0,INDEX(dbP!F:F,SUMIFS(dbP!$A:$A,dbP!$AD:$AD,$AD105)))</f>
        <v>0</v>
      </c>
      <c r="I105" s="1" t="str">
        <f>IF(OR($AD105=0,SUMIFS(dbP!$A:$A,dbP!$AD:$AD,$AD105)=0),0,INDEX(dbP!I:I,SUMIFS(dbP!$A:$A,dbP!$AD:$AD,$AD105)))</f>
        <v>Продукт-2</v>
      </c>
      <c r="O105" s="44" t="str">
        <f>IF(OR($AE105=0,SUMIFS(SpcfP!$A:$A,SpcfP!$AE:$AE,$AE105,SpcfP!$U:$U,$U105)=0),0,INDEX(SpcfP!O:O,SUMIFS(SpcfP!$A:$A,SpcfP!$AE:$AE,$AE105,SpcfP!$U:$U,$U105)))</f>
        <v>Себестоимость продаж</v>
      </c>
      <c r="P105" s="44" t="str">
        <f>IF(OR($AE105=0,SUMIFS(SpcfP!$A:$A,SpcfP!$AE:$AE,$AE105,SpcfP!$U:$U,$U105)=0),0,INDEX(SpcfP!P:P,SUMIFS(SpcfP!$A:$A,SpcfP!$AE:$AE,$AE105,SpcfP!$U:$U,$U105)))</f>
        <v>Затраты этапа-4 бизнес-процесса</v>
      </c>
      <c r="Q105" s="44" t="str">
        <f>IF(OR($AE105=0,SUMIFS(SpcfP!$A:$A,SpcfP!$AE:$AE,$AE105,SpcfP!$U:$U,$U105)=0),0,INDEX(SpcfP!Q:Q,SUMIFS(SpcfP!$A:$A,SpcfP!$AE:$AE,$AE105,SpcfP!$U:$U,$U105)))</f>
        <v>Производственные затраты-34</v>
      </c>
      <c r="U105" s="1">
        <f>IF(OR($AD105=0,SUMIFS(dbP!$A:$A,dbP!$AD:$AD,$AD105)=0),0,INDEX(dbP!U:U,SUMIFS(dbP!$A:$A,dbP!$AD:$AD,$AD105)))</f>
        <v>2</v>
      </c>
      <c r="X105" s="42">
        <f>IF(OR($AD105=0,SUMIFS(dbP!$A:$A,dbP!$AD:$AD,$AD105)=0),0,INDEX(dbP!X:X,SUMIFS(dbP!$A:$A,dbP!$AD:$AD,$AD105)))*
IF(OR($AE105=0,SUMIFS(SpcfP!$A:$A,SpcfP!$AE:$AE,$AE105,SpcfP!$U:$U,$U105)=0),0,INDEX(SpcfP!X:X,SUMIFS(SpcfP!$A:$A,SpcfP!$AE:$AE,$AE105,SpcfP!$U:$U,$U105)))</f>
        <v>60</v>
      </c>
      <c r="AA105" s="44">
        <f>IF(OR($AD105=0,SUMIFS(dbP!$A:$A,dbP!$AD:$AD,$AD105)=0),0,INDEX(dbP!X:X,SUMIFS(dbP!$A:$A,dbP!$AD:$AD,$AD105)))*
IF(OR($AE105=0,SUMIFS(SpcfP!$A:$A,SpcfP!$AE:$AE,$AE105,SpcfP!$U:$U,$U105)=0),0,INDEX(SpcfP!AA:AA,SUMIFS(SpcfP!$A:$A,SpcfP!$AE:$AE,$AE105,SpcfP!$U:$U,$U105)))</f>
        <v>34012.264808362364</v>
      </c>
      <c r="AB105" s="44">
        <f>IF(OR($AD105=0,SUMIFS(dbP!$A:$A,dbP!$AD:$AD,$AD105)=0),0,INDEX(dbP!X:X,SUMIFS(dbP!$A:$A,dbP!$AD:$AD,$AD105)))*
IF(OR($AE105=0,SUMIFS(SpcfP!$A:$A,SpcfP!$AE:$AE,$AE105,SpcfP!$U:$U,$U105)=0),0,INDEX(SpcfP!AB:AB,SUMIFS(SpcfP!$A:$A,SpcfP!$AE:$AE,$AE105,SpcfP!$U:$U,$U105)))</f>
        <v>5668.7108013937277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 t="shared" si="1"/>
        <v>2</v>
      </c>
      <c r="AE105" s="31">
        <f>IF(OR(AE104=0,AE104=MAX(Items!$AC:$AC)),1,AE104+1)</f>
        <v>45</v>
      </c>
    </row>
    <row r="106" spans="2:31" x14ac:dyDescent="0.3"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D106" s="24">
        <f>IF(OR($AD106=0,SUMIFS(dbP!$A:$A,dbP!$AD:$AD,$AD106)=0),0,INDEX(dbP!D:D,SUMIFS(dbP!$A:$A,dbP!$AD:$AD,$AD106)))</f>
        <v>45518</v>
      </c>
      <c r="E106" s="1">
        <f>IF(OR($AD106=0,SUMIFS(dbP!$A:$A,dbP!$AD:$AD,$AD106)=0),0,INDEX(dbP!E:E,SUMIFS(dbP!$A:$A,dbP!$AD:$AD,$AD106)))</f>
        <v>0</v>
      </c>
      <c r="F106" s="1">
        <f>IF(OR($AD106=0,SUMIFS(dbP!$A:$A,dbP!$AD:$AD,$AD106)=0),0,INDEX(dbP!F:F,SUMIFS(dbP!$A:$A,dbP!$AD:$AD,$AD106)))</f>
        <v>0</v>
      </c>
      <c r="I106" s="1" t="str">
        <f>IF(OR($AD106=0,SUMIFS(dbP!$A:$A,dbP!$AD:$AD,$AD106)=0),0,INDEX(dbP!I:I,SUMIFS(dbP!$A:$A,dbP!$AD:$AD,$AD106)))</f>
        <v>Продукт-2</v>
      </c>
      <c r="O106" s="44" t="str">
        <f>IF(OR($AE106=0,SUMIFS(SpcfP!$A:$A,SpcfP!$AE:$AE,$AE106,SpcfP!$U:$U,$U106)=0),0,INDEX(SpcfP!O:O,SUMIFS(SpcfP!$A:$A,SpcfP!$AE:$AE,$AE106,SpcfP!$U:$U,$U106)))</f>
        <v>Себестоимость продаж</v>
      </c>
      <c r="P106" s="44" t="str">
        <f>IF(OR($AE106=0,SUMIFS(SpcfP!$A:$A,SpcfP!$AE:$AE,$AE106,SpcfP!$U:$U,$U106)=0),0,INDEX(SpcfP!P:P,SUMIFS(SpcfP!$A:$A,SpcfP!$AE:$AE,$AE106,SpcfP!$U:$U,$U106)))</f>
        <v>Затраты этапа-4 бизнес-процесса</v>
      </c>
      <c r="Q106" s="44" t="str">
        <f>IF(OR($AE106=0,SUMIFS(SpcfP!$A:$A,SpcfP!$AE:$AE,$AE106,SpcfP!$U:$U,$U106)=0),0,INDEX(SpcfP!Q:Q,SUMIFS(SpcfP!$A:$A,SpcfP!$AE:$AE,$AE106,SpcfP!$U:$U,$U106)))</f>
        <v>Производственные затраты-35</v>
      </c>
      <c r="U106" s="1">
        <f>IF(OR($AD106=0,SUMIFS(dbP!$A:$A,dbP!$AD:$AD,$AD106)=0),0,INDEX(dbP!U:U,SUMIFS(dbP!$A:$A,dbP!$AD:$AD,$AD106)))</f>
        <v>2</v>
      </c>
      <c r="X106" s="42">
        <f>IF(OR($AD106=0,SUMIFS(dbP!$A:$A,dbP!$AD:$AD,$AD106)=0),0,INDEX(dbP!X:X,SUMIFS(dbP!$A:$A,dbP!$AD:$AD,$AD106)))*
IF(OR($AE106=0,SUMIFS(SpcfP!$A:$A,SpcfP!$AE:$AE,$AE106,SpcfP!$U:$U,$U106)=0),0,INDEX(SpcfP!X:X,SUMIFS(SpcfP!$A:$A,SpcfP!$AE:$AE,$AE106,SpcfP!$U:$U,$U106)))</f>
        <v>120</v>
      </c>
      <c r="AA106" s="44">
        <f>IF(OR($AD106=0,SUMIFS(dbP!$A:$A,dbP!$AD:$AD,$AD106)=0),0,INDEX(dbP!X:X,SUMIFS(dbP!$A:$A,dbP!$AD:$AD,$AD106)))*
IF(OR($AE106=0,SUMIFS(SpcfP!$A:$A,SpcfP!$AE:$AE,$AE106,SpcfP!$U:$U,$U106)=0),0,INDEX(SpcfP!AA:AA,SUMIFS(SpcfP!$A:$A,SpcfP!$AE:$AE,$AE106,SpcfP!$U:$U,$U106)))</f>
        <v>345384</v>
      </c>
      <c r="AB106" s="44">
        <f>IF(OR($AD106=0,SUMIFS(dbP!$A:$A,dbP!$AD:$AD,$AD106)=0),0,INDEX(dbP!X:X,SUMIFS(dbP!$A:$A,dbP!$AD:$AD,$AD106)))*
IF(OR($AE106=0,SUMIFS(SpcfP!$A:$A,SpcfP!$AE:$AE,$AE106,SpcfP!$U:$U,$U106)=0),0,INDEX(SpcfP!AB:AB,SUMIFS(SpcfP!$A:$A,SpcfP!$AE:$AE,$AE106,SpcfP!$U:$U,$U106)))</f>
        <v>57564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 t="shared" si="1"/>
        <v>2</v>
      </c>
      <c r="AE106" s="31">
        <f>IF(OR(AE105=0,AE105=MAX(Items!$AC:$AC)),1,AE105+1)</f>
        <v>46</v>
      </c>
    </row>
    <row r="107" spans="2:31" x14ac:dyDescent="0.3"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D107" s="24">
        <f>IF(OR($AD107=0,SUMIFS(dbP!$A:$A,dbP!$AD:$AD,$AD107)=0),0,INDEX(dbP!D:D,SUMIFS(dbP!$A:$A,dbP!$AD:$AD,$AD107)))</f>
        <v>45518</v>
      </c>
      <c r="E107" s="1">
        <f>IF(OR($AD107=0,SUMIFS(dbP!$A:$A,dbP!$AD:$AD,$AD107)=0),0,INDEX(dbP!E:E,SUMIFS(dbP!$A:$A,dbP!$AD:$AD,$AD107)))</f>
        <v>0</v>
      </c>
      <c r="F107" s="1">
        <f>IF(OR($AD107=0,SUMIFS(dbP!$A:$A,dbP!$AD:$AD,$AD107)=0),0,INDEX(dbP!F:F,SUMIFS(dbP!$A:$A,dbP!$AD:$AD,$AD107)))</f>
        <v>0</v>
      </c>
      <c r="I107" s="1" t="str">
        <f>IF(OR($AD107=0,SUMIFS(dbP!$A:$A,dbP!$AD:$AD,$AD107)=0),0,INDEX(dbP!I:I,SUMIFS(dbP!$A:$A,dbP!$AD:$AD,$AD107)))</f>
        <v>Продукт-2</v>
      </c>
      <c r="O107" s="44" t="str">
        <f>IF(OR($AE107=0,SUMIFS(SpcfP!$A:$A,SpcfP!$AE:$AE,$AE107,SpcfP!$U:$U,$U107)=0),0,INDEX(SpcfP!O:O,SUMIFS(SpcfP!$A:$A,SpcfP!$AE:$AE,$AE107,SpcfP!$U:$U,$U107)))</f>
        <v>Себестоимость продаж</v>
      </c>
      <c r="P107" s="44" t="str">
        <f>IF(OR($AE107=0,SUMIFS(SpcfP!$A:$A,SpcfP!$AE:$AE,$AE107,SpcfP!$U:$U,$U107)=0),0,INDEX(SpcfP!P:P,SUMIFS(SpcfP!$A:$A,SpcfP!$AE:$AE,$AE107,SpcfP!$U:$U,$U107)))</f>
        <v>Затраты этапа-4 бизнес-процесса</v>
      </c>
      <c r="Q107" s="44" t="str">
        <f>IF(OR($AE107=0,SUMIFS(SpcfP!$A:$A,SpcfP!$AE:$AE,$AE107,SpcfP!$U:$U,$U107)=0),0,INDEX(SpcfP!Q:Q,SUMIFS(SpcfP!$A:$A,SpcfP!$AE:$AE,$AE107,SpcfP!$U:$U,$U107)))</f>
        <v>Производственные затраты-36</v>
      </c>
      <c r="U107" s="1">
        <f>IF(OR($AD107=0,SUMIFS(dbP!$A:$A,dbP!$AD:$AD,$AD107)=0),0,INDEX(dbP!U:U,SUMIFS(dbP!$A:$A,dbP!$AD:$AD,$AD107)))</f>
        <v>2</v>
      </c>
      <c r="X107" s="42">
        <f>IF(OR($AD107=0,SUMIFS(dbP!$A:$A,dbP!$AD:$AD,$AD107)=0),0,INDEX(dbP!X:X,SUMIFS(dbP!$A:$A,dbP!$AD:$AD,$AD107)))*
IF(OR($AE107=0,SUMIFS(SpcfP!$A:$A,SpcfP!$AE:$AE,$AE107,SpcfP!$U:$U,$U107)=0),0,INDEX(SpcfP!X:X,SUMIFS(SpcfP!$A:$A,SpcfP!$AE:$AE,$AE107,SpcfP!$U:$U,$U107)))</f>
        <v>72</v>
      </c>
      <c r="AA107" s="44">
        <f>IF(OR($AD107=0,SUMIFS(dbP!$A:$A,dbP!$AD:$AD,$AD107)=0),0,INDEX(dbP!X:X,SUMIFS(dbP!$A:$A,dbP!$AD:$AD,$AD107)))*
IF(OR($AE107=0,SUMIFS(SpcfP!$A:$A,SpcfP!$AE:$AE,$AE107,SpcfP!$U:$U,$U107)=0),0,INDEX(SpcfP!AA:AA,SUMIFS(SpcfP!$A:$A,SpcfP!$AE:$AE,$AE107,SpcfP!$U:$U,$U107)))</f>
        <v>228785.56981132075</v>
      </c>
      <c r="AB107" s="44">
        <f>IF(OR($AD107=0,SUMIFS(dbP!$A:$A,dbP!$AD:$AD,$AD107)=0),0,INDEX(dbP!X:X,SUMIFS(dbP!$A:$A,dbP!$AD:$AD,$AD107)))*
IF(OR($AE107=0,SUMIFS(SpcfP!$A:$A,SpcfP!$AE:$AE,$AE107,SpcfP!$U:$U,$U107)=0),0,INDEX(SpcfP!AB:AB,SUMIFS(SpcfP!$A:$A,SpcfP!$AE:$AE,$AE107,SpcfP!$U:$U,$U107)))</f>
        <v>38130.928301886786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 t="shared" si="1"/>
        <v>2</v>
      </c>
      <c r="AE107" s="31">
        <f>IF(OR(AE106=0,AE106=MAX(Items!$AC:$AC)),1,AE106+1)</f>
        <v>47</v>
      </c>
    </row>
    <row r="108" spans="2:31" x14ac:dyDescent="0.3"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D108" s="24">
        <f>IF(OR($AD108=0,SUMIFS(dbP!$A:$A,dbP!$AD:$AD,$AD108)=0),0,INDEX(dbP!D:D,SUMIFS(dbP!$A:$A,dbP!$AD:$AD,$AD108)))</f>
        <v>45518</v>
      </c>
      <c r="E108" s="1">
        <f>IF(OR($AD108=0,SUMIFS(dbP!$A:$A,dbP!$AD:$AD,$AD108)=0),0,INDEX(dbP!E:E,SUMIFS(dbP!$A:$A,dbP!$AD:$AD,$AD108)))</f>
        <v>0</v>
      </c>
      <c r="F108" s="1">
        <f>IF(OR($AD108=0,SUMIFS(dbP!$A:$A,dbP!$AD:$AD,$AD108)=0),0,INDEX(dbP!F:F,SUMIFS(dbP!$A:$A,dbP!$AD:$AD,$AD108)))</f>
        <v>0</v>
      </c>
      <c r="I108" s="1" t="str">
        <f>IF(OR($AD108=0,SUMIFS(dbP!$A:$A,dbP!$AD:$AD,$AD108)=0),0,INDEX(dbP!I:I,SUMIFS(dbP!$A:$A,dbP!$AD:$AD,$AD108)))</f>
        <v>Продукт-2</v>
      </c>
      <c r="O108" s="44" t="str">
        <f>IF(OR($AE108=0,SUMIFS(SpcfP!$A:$A,SpcfP!$AE:$AE,$AE108,SpcfP!$U:$U,$U108)=0),0,INDEX(SpcfP!O:O,SUMIFS(SpcfP!$A:$A,SpcfP!$AE:$AE,$AE108,SpcfP!$U:$U,$U108)))</f>
        <v>Себестоимость продаж</v>
      </c>
      <c r="P108" s="44" t="str">
        <f>IF(OR($AE108=0,SUMIFS(SpcfP!$A:$A,SpcfP!$AE:$AE,$AE108,SpcfP!$U:$U,$U108)=0),0,INDEX(SpcfP!P:P,SUMIFS(SpcfP!$A:$A,SpcfP!$AE:$AE,$AE108,SpcfP!$U:$U,$U108)))</f>
        <v>Затраты этапа-4 бизнес-процесса</v>
      </c>
      <c r="Q108" s="44" t="str">
        <f>IF(OR($AE108=0,SUMIFS(SpcfP!$A:$A,SpcfP!$AE:$AE,$AE108,SpcfP!$U:$U,$U108)=0),0,INDEX(SpcfP!Q:Q,SUMIFS(SpcfP!$A:$A,SpcfP!$AE:$AE,$AE108,SpcfP!$U:$U,$U108)))</f>
        <v>Производственные затраты-37</v>
      </c>
      <c r="U108" s="1">
        <f>IF(OR($AD108=0,SUMIFS(dbP!$A:$A,dbP!$AD:$AD,$AD108)=0),0,INDEX(dbP!U:U,SUMIFS(dbP!$A:$A,dbP!$AD:$AD,$AD108)))</f>
        <v>2</v>
      </c>
      <c r="X108" s="42">
        <f>IF(OR($AD108=0,SUMIFS(dbP!$A:$A,dbP!$AD:$AD,$AD108)=0),0,INDEX(dbP!X:X,SUMIFS(dbP!$A:$A,dbP!$AD:$AD,$AD108)))*
IF(OR($AE108=0,SUMIFS(SpcfP!$A:$A,SpcfP!$AE:$AE,$AE108,SpcfP!$U:$U,$U108)=0),0,INDEX(SpcfP!X:X,SUMIFS(SpcfP!$A:$A,SpcfP!$AE:$AE,$AE108,SpcfP!$U:$U,$U108)))</f>
        <v>1104</v>
      </c>
      <c r="AA108" s="44">
        <f>IF(OR($AD108=0,SUMIFS(dbP!$A:$A,dbP!$AD:$AD,$AD108)=0),0,INDEX(dbP!X:X,SUMIFS(dbP!$A:$A,dbP!$AD:$AD,$AD108)))*
IF(OR($AE108=0,SUMIFS(SpcfP!$A:$A,SpcfP!$AE:$AE,$AE108,SpcfP!$U:$U,$U108)=0),0,INDEX(SpcfP!AA:AA,SUMIFS(SpcfP!$A:$A,SpcfP!$AE:$AE,$AE108,SpcfP!$U:$U,$U108)))</f>
        <v>866719.638790244</v>
      </c>
      <c r="AB108" s="44">
        <f>IF(OR($AD108=0,SUMIFS(dbP!$A:$A,dbP!$AD:$AD,$AD108)=0),0,INDEX(dbP!X:X,SUMIFS(dbP!$A:$A,dbP!$AD:$AD,$AD108)))*
IF(OR($AE108=0,SUMIFS(SpcfP!$A:$A,SpcfP!$AE:$AE,$AE108,SpcfP!$U:$U,$U108)=0),0,INDEX(SpcfP!AB:AB,SUMIFS(SpcfP!$A:$A,SpcfP!$AE:$AE,$AE108,SpcfP!$U:$U,$U108)))</f>
        <v>144453.27313170733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 t="shared" si="1"/>
        <v>2</v>
      </c>
      <c r="AE108" s="31">
        <f>IF(OR(AE107=0,AE107=MAX(Items!$AC:$AC)),1,AE107+1)</f>
        <v>48</v>
      </c>
    </row>
    <row r="109" spans="2:31" x14ac:dyDescent="0.3"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D109" s="24">
        <f>IF(OR($AD109=0,SUMIFS(dbP!$A:$A,dbP!$AD:$AD,$AD109)=0),0,INDEX(dbP!D:D,SUMIFS(dbP!$A:$A,dbP!$AD:$AD,$AD109)))</f>
        <v>45518</v>
      </c>
      <c r="E109" s="1">
        <f>IF(OR($AD109=0,SUMIFS(dbP!$A:$A,dbP!$AD:$AD,$AD109)=0),0,INDEX(dbP!E:E,SUMIFS(dbP!$A:$A,dbP!$AD:$AD,$AD109)))</f>
        <v>0</v>
      </c>
      <c r="F109" s="1">
        <f>IF(OR($AD109=0,SUMIFS(dbP!$A:$A,dbP!$AD:$AD,$AD109)=0),0,INDEX(dbP!F:F,SUMIFS(dbP!$A:$A,dbP!$AD:$AD,$AD109)))</f>
        <v>0</v>
      </c>
      <c r="I109" s="1" t="str">
        <f>IF(OR($AD109=0,SUMIFS(dbP!$A:$A,dbP!$AD:$AD,$AD109)=0),0,INDEX(dbP!I:I,SUMIFS(dbP!$A:$A,dbP!$AD:$AD,$AD109)))</f>
        <v>Продукт-2</v>
      </c>
      <c r="O109" s="44" t="str">
        <f>IF(OR($AE109=0,SUMIFS(SpcfP!$A:$A,SpcfP!$AE:$AE,$AE109,SpcfP!$U:$U,$U109)=0),0,INDEX(SpcfP!O:O,SUMIFS(SpcfP!$A:$A,SpcfP!$AE:$AE,$AE109,SpcfP!$U:$U,$U109)))</f>
        <v>Себестоимость продаж</v>
      </c>
      <c r="P109" s="44" t="str">
        <f>IF(OR($AE109=0,SUMIFS(SpcfP!$A:$A,SpcfP!$AE:$AE,$AE109,SpcfP!$U:$U,$U109)=0),0,INDEX(SpcfP!P:P,SUMIFS(SpcfP!$A:$A,SpcfP!$AE:$AE,$AE109,SpcfP!$U:$U,$U109)))</f>
        <v>Затраты этапа-5 бизнес-процесса</v>
      </c>
      <c r="Q109" s="44" t="str">
        <f>IF(OR($AE109=0,SUMIFS(SpcfP!$A:$A,SpcfP!$AE:$AE,$AE109,SpcfP!$U:$U,$U109)=0),0,INDEX(SpcfP!Q:Q,SUMIFS(SpcfP!$A:$A,SpcfP!$AE:$AE,$AE109,SpcfP!$U:$U,$U109)))</f>
        <v>Затраты на доставку и продажу-1</v>
      </c>
      <c r="U109" s="1">
        <f>IF(OR($AD109=0,SUMIFS(dbP!$A:$A,dbP!$AD:$AD,$AD109)=0),0,INDEX(dbP!U:U,SUMIFS(dbP!$A:$A,dbP!$AD:$AD,$AD109)))</f>
        <v>2</v>
      </c>
      <c r="X109" s="42">
        <f>IF(OR($AD109=0,SUMIFS(dbP!$A:$A,dbP!$AD:$AD,$AD109)=0),0,INDEX(dbP!X:X,SUMIFS(dbP!$A:$A,dbP!$AD:$AD,$AD109)))*
IF(OR($AE109=0,SUMIFS(SpcfP!$A:$A,SpcfP!$AE:$AE,$AE109,SpcfP!$U:$U,$U109)=0),0,INDEX(SpcfP!X:X,SUMIFS(SpcfP!$A:$A,SpcfP!$AE:$AE,$AE109,SpcfP!$U:$U,$U109)))</f>
        <v>84</v>
      </c>
      <c r="AA109" s="44">
        <f>IF(OR($AD109=0,SUMIFS(dbP!$A:$A,dbP!$AD:$AD,$AD109)=0),0,INDEX(dbP!X:X,SUMIFS(dbP!$A:$A,dbP!$AD:$AD,$AD109)))*
IF(OR($AE109=0,SUMIFS(SpcfP!$A:$A,SpcfP!$AE:$AE,$AE109,SpcfP!$U:$U,$U109)=0),0,INDEX(SpcfP!AA:AA,SUMIFS(SpcfP!$A:$A,SpcfP!$AE:$AE,$AE109,SpcfP!$U:$U,$U109)))</f>
        <v>77302.486028985513</v>
      </c>
      <c r="AB109" s="44">
        <f>IF(OR($AD109=0,SUMIFS(dbP!$A:$A,dbP!$AD:$AD,$AD109)=0),0,INDEX(dbP!X:X,SUMIFS(dbP!$A:$A,dbP!$AD:$AD,$AD109)))*
IF(OR($AE109=0,SUMIFS(SpcfP!$A:$A,SpcfP!$AE:$AE,$AE109,SpcfP!$U:$U,$U109)=0),0,INDEX(SpcfP!AB:AB,SUMIFS(SpcfP!$A:$A,SpcfP!$AE:$AE,$AE109,SpcfP!$U:$U,$U109)))</f>
        <v>12883.747671497586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 t="shared" si="1"/>
        <v>2</v>
      </c>
      <c r="AE109" s="31">
        <f>IF(OR(AE108=0,AE108=MAX(Items!$AC:$AC)),1,AE108+1)</f>
        <v>49</v>
      </c>
    </row>
    <row r="110" spans="2:31" x14ac:dyDescent="0.3"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D110" s="24">
        <f>IF(OR($AD110=0,SUMIFS(dbP!$A:$A,dbP!$AD:$AD,$AD110)=0),0,INDEX(dbP!D:D,SUMIFS(dbP!$A:$A,dbP!$AD:$AD,$AD110)))</f>
        <v>45518</v>
      </c>
      <c r="E110" s="1">
        <f>IF(OR($AD110=0,SUMIFS(dbP!$A:$A,dbP!$AD:$AD,$AD110)=0),0,INDEX(dbP!E:E,SUMIFS(dbP!$A:$A,dbP!$AD:$AD,$AD110)))</f>
        <v>0</v>
      </c>
      <c r="F110" s="1">
        <f>IF(OR($AD110=0,SUMIFS(dbP!$A:$A,dbP!$AD:$AD,$AD110)=0),0,INDEX(dbP!F:F,SUMIFS(dbP!$A:$A,dbP!$AD:$AD,$AD110)))</f>
        <v>0</v>
      </c>
      <c r="I110" s="1" t="str">
        <f>IF(OR($AD110=0,SUMIFS(dbP!$A:$A,dbP!$AD:$AD,$AD110)=0),0,INDEX(dbP!I:I,SUMIFS(dbP!$A:$A,dbP!$AD:$AD,$AD110)))</f>
        <v>Продукт-2</v>
      </c>
      <c r="O110" s="44" t="str">
        <f>IF(OR($AE110=0,SUMIFS(SpcfP!$A:$A,SpcfP!$AE:$AE,$AE110,SpcfP!$U:$U,$U110)=0),0,INDEX(SpcfP!O:O,SUMIFS(SpcfP!$A:$A,SpcfP!$AE:$AE,$AE110,SpcfP!$U:$U,$U110)))</f>
        <v>Себестоимость продаж</v>
      </c>
      <c r="P110" s="44" t="str">
        <f>IF(OR($AE110=0,SUMIFS(SpcfP!$A:$A,SpcfP!$AE:$AE,$AE110,SpcfP!$U:$U,$U110)=0),0,INDEX(SpcfP!P:P,SUMIFS(SpcfP!$A:$A,SpcfP!$AE:$AE,$AE110,SpcfP!$U:$U,$U110)))</f>
        <v>Затраты этапа-5 бизнес-процесса</v>
      </c>
      <c r="Q110" s="44" t="str">
        <f>IF(OR($AE110=0,SUMIFS(SpcfP!$A:$A,SpcfP!$AE:$AE,$AE110,SpcfP!$U:$U,$U110)=0),0,INDEX(SpcfP!Q:Q,SUMIFS(SpcfP!$A:$A,SpcfP!$AE:$AE,$AE110,SpcfP!$U:$U,$U110)))</f>
        <v>Затраты на доставку и продажу-2</v>
      </c>
      <c r="U110" s="1">
        <f>IF(OR($AD110=0,SUMIFS(dbP!$A:$A,dbP!$AD:$AD,$AD110)=0),0,INDEX(dbP!U:U,SUMIFS(dbP!$A:$A,dbP!$AD:$AD,$AD110)))</f>
        <v>2</v>
      </c>
      <c r="X110" s="42">
        <f>IF(OR($AD110=0,SUMIFS(dbP!$A:$A,dbP!$AD:$AD,$AD110)=0),0,INDEX(dbP!X:X,SUMIFS(dbP!$A:$A,dbP!$AD:$AD,$AD110)))*
IF(OR($AE110=0,SUMIFS(SpcfP!$A:$A,SpcfP!$AE:$AE,$AE110,SpcfP!$U:$U,$U110)=0),0,INDEX(SpcfP!X:X,SUMIFS(SpcfP!$A:$A,SpcfP!$AE:$AE,$AE110,SpcfP!$U:$U,$U110)))</f>
        <v>72</v>
      </c>
      <c r="AA110" s="44">
        <f>IF(OR($AD110=0,SUMIFS(dbP!$A:$A,dbP!$AD:$AD,$AD110)=0),0,INDEX(dbP!X:X,SUMIFS(dbP!$A:$A,dbP!$AD:$AD,$AD110)))*
IF(OR($AE110=0,SUMIFS(SpcfP!$A:$A,SpcfP!$AE:$AE,$AE110,SpcfP!$U:$U,$U110)=0),0,INDEX(SpcfP!AA:AA,SUMIFS(SpcfP!$A:$A,SpcfP!$AE:$AE,$AE110,SpcfP!$U:$U,$U110)))</f>
        <v>221713.98714947369</v>
      </c>
      <c r="AB110" s="44">
        <f>IF(OR($AD110=0,SUMIFS(dbP!$A:$A,dbP!$AD:$AD,$AD110)=0),0,INDEX(dbP!X:X,SUMIFS(dbP!$A:$A,dbP!$AD:$AD,$AD110)))*
IF(OR($AE110=0,SUMIFS(SpcfP!$A:$A,SpcfP!$AE:$AE,$AE110,SpcfP!$U:$U,$U110)=0),0,INDEX(SpcfP!AB:AB,SUMIFS(SpcfP!$A:$A,SpcfP!$AE:$AE,$AE110,SpcfP!$U:$U,$U110)))</f>
        <v>36952.331191578938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 t="shared" si="1"/>
        <v>2</v>
      </c>
      <c r="AE110" s="31">
        <f>IF(OR(AE109=0,AE109=MAX(Items!$AC:$AC)),1,AE109+1)</f>
        <v>50</v>
      </c>
    </row>
    <row r="111" spans="2:31" x14ac:dyDescent="0.3"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D111" s="24">
        <f>IF(OR($AD111=0,SUMIFS(dbP!$A:$A,dbP!$AD:$AD,$AD111)=0),0,INDEX(dbP!D:D,SUMIFS(dbP!$A:$A,dbP!$AD:$AD,$AD111)))</f>
        <v>45518</v>
      </c>
      <c r="E111" s="1">
        <f>IF(OR($AD111=0,SUMIFS(dbP!$A:$A,dbP!$AD:$AD,$AD111)=0),0,INDEX(dbP!E:E,SUMIFS(dbP!$A:$A,dbP!$AD:$AD,$AD111)))</f>
        <v>0</v>
      </c>
      <c r="F111" s="1">
        <f>IF(OR($AD111=0,SUMIFS(dbP!$A:$A,dbP!$AD:$AD,$AD111)=0),0,INDEX(dbP!F:F,SUMIFS(dbP!$A:$A,dbP!$AD:$AD,$AD111)))</f>
        <v>0</v>
      </c>
      <c r="I111" s="1" t="str">
        <f>IF(OR($AD111=0,SUMIFS(dbP!$A:$A,dbP!$AD:$AD,$AD111)=0),0,INDEX(dbP!I:I,SUMIFS(dbP!$A:$A,dbP!$AD:$AD,$AD111)))</f>
        <v>Продукт-2</v>
      </c>
      <c r="O111" s="44" t="str">
        <f>IF(OR($AE111=0,SUMIFS(SpcfP!$A:$A,SpcfP!$AE:$AE,$AE111,SpcfP!$U:$U,$U111)=0),0,INDEX(SpcfP!O:O,SUMIFS(SpcfP!$A:$A,SpcfP!$AE:$AE,$AE111,SpcfP!$U:$U,$U111)))</f>
        <v>Себестоимость продаж</v>
      </c>
      <c r="P111" s="44" t="str">
        <f>IF(OR($AE111=0,SUMIFS(SpcfP!$A:$A,SpcfP!$AE:$AE,$AE111,SpcfP!$U:$U,$U111)=0),0,INDEX(SpcfP!P:P,SUMIFS(SpcfP!$A:$A,SpcfP!$AE:$AE,$AE111,SpcfP!$U:$U,$U111)))</f>
        <v>Затраты этапа-5 бизнес-процесса</v>
      </c>
      <c r="Q111" s="44" t="str">
        <f>IF(OR($AE111=0,SUMIFS(SpcfP!$A:$A,SpcfP!$AE:$AE,$AE111,SpcfP!$U:$U,$U111)=0),0,INDEX(SpcfP!Q:Q,SUMIFS(SpcfP!$A:$A,SpcfP!$AE:$AE,$AE111,SpcfP!$U:$U,$U111)))</f>
        <v>Затраты на доставку и продажу-3</v>
      </c>
      <c r="U111" s="1">
        <f>IF(OR($AD111=0,SUMIFS(dbP!$A:$A,dbP!$AD:$AD,$AD111)=0),0,INDEX(dbP!U:U,SUMIFS(dbP!$A:$A,dbP!$AD:$AD,$AD111)))</f>
        <v>2</v>
      </c>
      <c r="X111" s="42">
        <f>IF(OR($AD111=0,SUMIFS(dbP!$A:$A,dbP!$AD:$AD,$AD111)=0),0,INDEX(dbP!X:X,SUMIFS(dbP!$A:$A,dbP!$AD:$AD,$AD111)))*
IF(OR($AE111=0,SUMIFS(SpcfP!$A:$A,SpcfP!$AE:$AE,$AE111,SpcfP!$U:$U,$U111)=0),0,INDEX(SpcfP!X:X,SUMIFS(SpcfP!$A:$A,SpcfP!$AE:$AE,$AE111,SpcfP!$U:$U,$U111)))</f>
        <v>36</v>
      </c>
      <c r="AA111" s="44">
        <f>IF(OR($AD111=0,SUMIFS(dbP!$A:$A,dbP!$AD:$AD,$AD111)=0),0,INDEX(dbP!X:X,SUMIFS(dbP!$A:$A,dbP!$AD:$AD,$AD111)))*
IF(OR($AE111=0,SUMIFS(SpcfP!$A:$A,SpcfP!$AE:$AE,$AE111,SpcfP!$U:$U,$U111)=0),0,INDEX(SpcfP!AA:AA,SUMIFS(SpcfP!$A:$A,SpcfP!$AE:$AE,$AE111,SpcfP!$U:$U,$U111)))</f>
        <v>165902.44256372092</v>
      </c>
      <c r="AB111" s="44">
        <f>IF(OR($AD111=0,SUMIFS(dbP!$A:$A,dbP!$AD:$AD,$AD111)=0),0,INDEX(dbP!X:X,SUMIFS(dbP!$A:$A,dbP!$AD:$AD,$AD111)))*
IF(OR($AE111=0,SUMIFS(SpcfP!$A:$A,SpcfP!$AE:$AE,$AE111,SpcfP!$U:$U,$U111)=0),0,INDEX(SpcfP!AB:AB,SUMIFS(SpcfP!$A:$A,SpcfP!$AE:$AE,$AE111,SpcfP!$U:$U,$U111)))</f>
        <v>27650.407093953494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 t="shared" si="1"/>
        <v>2</v>
      </c>
      <c r="AE111" s="31">
        <f>IF(OR(AE110=0,AE110=MAX(Items!$AC:$AC)),1,AE110+1)</f>
        <v>51</v>
      </c>
    </row>
    <row r="112" spans="2:31" x14ac:dyDescent="0.3"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D112" s="24">
        <f>IF(OR($AD112=0,SUMIFS(dbP!$A:$A,dbP!$AD:$AD,$AD112)=0),0,INDEX(dbP!D:D,SUMIFS(dbP!$A:$A,dbP!$AD:$AD,$AD112)))</f>
        <v>45518</v>
      </c>
      <c r="E112" s="1">
        <f>IF(OR($AD112=0,SUMIFS(dbP!$A:$A,dbP!$AD:$AD,$AD112)=0),0,INDEX(dbP!E:E,SUMIFS(dbP!$A:$A,dbP!$AD:$AD,$AD112)))</f>
        <v>0</v>
      </c>
      <c r="F112" s="1">
        <f>IF(OR($AD112=0,SUMIFS(dbP!$A:$A,dbP!$AD:$AD,$AD112)=0),0,INDEX(dbP!F:F,SUMIFS(dbP!$A:$A,dbP!$AD:$AD,$AD112)))</f>
        <v>0</v>
      </c>
      <c r="I112" s="1" t="str">
        <f>IF(OR($AD112=0,SUMIFS(dbP!$A:$A,dbP!$AD:$AD,$AD112)=0),0,INDEX(dbP!I:I,SUMIFS(dbP!$A:$A,dbP!$AD:$AD,$AD112)))</f>
        <v>Продукт-2</v>
      </c>
      <c r="O112" s="44" t="str">
        <f>IF(OR($AE112=0,SUMIFS(SpcfP!$A:$A,SpcfP!$AE:$AE,$AE112,SpcfP!$U:$U,$U112)=0),0,INDEX(SpcfP!O:O,SUMIFS(SpcfP!$A:$A,SpcfP!$AE:$AE,$AE112,SpcfP!$U:$U,$U112)))</f>
        <v>Себестоимость продаж</v>
      </c>
      <c r="P112" s="44" t="str">
        <f>IF(OR($AE112=0,SUMIFS(SpcfP!$A:$A,SpcfP!$AE:$AE,$AE112,SpcfP!$U:$U,$U112)=0),0,INDEX(SpcfP!P:P,SUMIFS(SpcfP!$A:$A,SpcfP!$AE:$AE,$AE112,SpcfP!$U:$U,$U112)))</f>
        <v>Затраты этапа-5 бизнес-процесса</v>
      </c>
      <c r="Q112" s="44" t="str">
        <f>IF(OR($AE112=0,SUMIFS(SpcfP!$A:$A,SpcfP!$AE:$AE,$AE112,SpcfP!$U:$U,$U112)=0),0,INDEX(SpcfP!Q:Q,SUMIFS(SpcfP!$A:$A,SpcfP!$AE:$AE,$AE112,SpcfP!$U:$U,$U112)))</f>
        <v>Затраты на доставку и продажу-4</v>
      </c>
      <c r="U112" s="1">
        <f>IF(OR($AD112=0,SUMIFS(dbP!$A:$A,dbP!$AD:$AD,$AD112)=0),0,INDEX(dbP!U:U,SUMIFS(dbP!$A:$A,dbP!$AD:$AD,$AD112)))</f>
        <v>2</v>
      </c>
      <c r="X112" s="42">
        <f>IF(OR($AD112=0,SUMIFS(dbP!$A:$A,dbP!$AD:$AD,$AD112)=0),0,INDEX(dbP!X:X,SUMIFS(dbP!$A:$A,dbP!$AD:$AD,$AD112)))*
IF(OR($AE112=0,SUMIFS(SpcfP!$A:$A,SpcfP!$AE:$AE,$AE112,SpcfP!$U:$U,$U112)=0),0,INDEX(SpcfP!X:X,SUMIFS(SpcfP!$A:$A,SpcfP!$AE:$AE,$AE112,SpcfP!$U:$U,$U112)))</f>
        <v>12</v>
      </c>
      <c r="AA112" s="44">
        <f>IF(OR($AD112=0,SUMIFS(dbP!$A:$A,dbP!$AD:$AD,$AD112)=0),0,INDEX(dbP!X:X,SUMIFS(dbP!$A:$A,dbP!$AD:$AD,$AD112)))*
IF(OR($AE112=0,SUMIFS(SpcfP!$A:$A,SpcfP!$AE:$AE,$AE112,SpcfP!$U:$U,$U112)=0),0,INDEX(SpcfP!AA:AA,SUMIFS(SpcfP!$A:$A,SpcfP!$AE:$AE,$AE112,SpcfP!$U:$U,$U112)))</f>
        <v>11316.417796872</v>
      </c>
      <c r="AB112" s="44">
        <f>IF(OR($AD112=0,SUMIFS(dbP!$A:$A,dbP!$AD:$AD,$AD112)=0),0,INDEX(dbP!X:X,SUMIFS(dbP!$A:$A,dbP!$AD:$AD,$AD112)))*
IF(OR($AE112=0,SUMIFS(SpcfP!$A:$A,SpcfP!$AE:$AE,$AE112,SpcfP!$U:$U,$U112)=0),0,INDEX(SpcfP!AB:AB,SUMIFS(SpcfP!$A:$A,SpcfP!$AE:$AE,$AE112,SpcfP!$U:$U,$U112)))</f>
        <v>1886.069632812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 t="shared" si="1"/>
        <v>2</v>
      </c>
      <c r="AE112" s="31">
        <f>IF(OR(AE111=0,AE111=MAX(Items!$AC:$AC)),1,AE111+1)</f>
        <v>52</v>
      </c>
    </row>
    <row r="113" spans="2:31" x14ac:dyDescent="0.3"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D113" s="24">
        <f>IF(OR($AD113=0,SUMIFS(dbP!$A:$A,dbP!$AD:$AD,$AD113)=0),0,INDEX(dbP!D:D,SUMIFS(dbP!$A:$A,dbP!$AD:$AD,$AD113)))</f>
        <v>45518</v>
      </c>
      <c r="E113" s="1">
        <f>IF(OR($AD113=0,SUMIFS(dbP!$A:$A,dbP!$AD:$AD,$AD113)=0),0,INDEX(dbP!E:E,SUMIFS(dbP!$A:$A,dbP!$AD:$AD,$AD113)))</f>
        <v>0</v>
      </c>
      <c r="F113" s="1">
        <f>IF(OR($AD113=0,SUMIFS(dbP!$A:$A,dbP!$AD:$AD,$AD113)=0),0,INDEX(dbP!F:F,SUMIFS(dbP!$A:$A,dbP!$AD:$AD,$AD113)))</f>
        <v>0</v>
      </c>
      <c r="I113" s="1" t="str">
        <f>IF(OR($AD113=0,SUMIFS(dbP!$A:$A,dbP!$AD:$AD,$AD113)=0),0,INDEX(dbP!I:I,SUMIFS(dbP!$A:$A,dbP!$AD:$AD,$AD113)))</f>
        <v>Продукт-2</v>
      </c>
      <c r="O113" s="44" t="str">
        <f>IF(OR($AE113=0,SUMIFS(SpcfP!$A:$A,SpcfP!$AE:$AE,$AE113,SpcfP!$U:$U,$U113)=0),0,INDEX(SpcfP!O:O,SUMIFS(SpcfP!$A:$A,SpcfP!$AE:$AE,$AE113,SpcfP!$U:$U,$U113)))</f>
        <v>Себестоимость продаж</v>
      </c>
      <c r="P113" s="44" t="str">
        <f>IF(OR($AE113=0,SUMIFS(SpcfP!$A:$A,SpcfP!$AE:$AE,$AE113,SpcfP!$U:$U,$U113)=0),0,INDEX(SpcfP!P:P,SUMIFS(SpcfP!$A:$A,SpcfP!$AE:$AE,$AE113,SpcfP!$U:$U,$U113)))</f>
        <v>Затраты этапа-5 бизнес-процесса</v>
      </c>
      <c r="Q113" s="44" t="str">
        <f>IF(OR($AE113=0,SUMIFS(SpcfP!$A:$A,SpcfP!$AE:$AE,$AE113,SpcfP!$U:$U,$U113)=0),0,INDEX(SpcfP!Q:Q,SUMIFS(SpcfP!$A:$A,SpcfP!$AE:$AE,$AE113,SpcfP!$U:$U,$U113)))</f>
        <v>Затраты на доставку и продажу-5</v>
      </c>
      <c r="U113" s="1">
        <f>IF(OR($AD113=0,SUMIFS(dbP!$A:$A,dbP!$AD:$AD,$AD113)=0),0,INDEX(dbP!U:U,SUMIFS(dbP!$A:$A,dbP!$AD:$AD,$AD113)))</f>
        <v>2</v>
      </c>
      <c r="X113" s="42">
        <f>IF(OR($AD113=0,SUMIFS(dbP!$A:$A,dbP!$AD:$AD,$AD113)=0),0,INDEX(dbP!X:X,SUMIFS(dbP!$A:$A,dbP!$AD:$AD,$AD113)))*
IF(OR($AE113=0,SUMIFS(SpcfP!$A:$A,SpcfP!$AE:$AE,$AE113,SpcfP!$U:$U,$U113)=0),0,INDEX(SpcfP!X:X,SUMIFS(SpcfP!$A:$A,SpcfP!$AE:$AE,$AE113,SpcfP!$U:$U,$U113)))</f>
        <v>60</v>
      </c>
      <c r="AA113" s="44">
        <f>IF(OR($AD113=0,SUMIFS(dbP!$A:$A,dbP!$AD:$AD,$AD113)=0),0,INDEX(dbP!X:X,SUMIFS(dbP!$A:$A,dbP!$AD:$AD,$AD113)))*
IF(OR($AE113=0,SUMIFS(SpcfP!$A:$A,SpcfP!$AE:$AE,$AE113,SpcfP!$U:$U,$U113)=0),0,INDEX(SpcfP!AA:AA,SUMIFS(SpcfP!$A:$A,SpcfP!$AE:$AE,$AE113,SpcfP!$U:$U,$U113)))</f>
        <v>101057.97199945456</v>
      </c>
      <c r="AB113" s="44">
        <f>IF(OR($AD113=0,SUMIFS(dbP!$A:$A,dbP!$AD:$AD,$AD113)=0),0,INDEX(dbP!X:X,SUMIFS(dbP!$A:$A,dbP!$AD:$AD,$AD113)))*
IF(OR($AE113=0,SUMIFS(SpcfP!$A:$A,SpcfP!$AE:$AE,$AE113,SpcfP!$U:$U,$U113)=0),0,INDEX(SpcfP!AB:AB,SUMIFS(SpcfP!$A:$A,SpcfP!$AE:$AE,$AE113,SpcfP!$U:$U,$U113)))</f>
        <v>16842.995333242427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 t="shared" si="1"/>
        <v>2</v>
      </c>
      <c r="AE113" s="31">
        <f>IF(OR(AE112=0,AE112=MAX(Items!$AC:$AC)),1,AE112+1)</f>
        <v>53</v>
      </c>
    </row>
    <row r="114" spans="2:31" x14ac:dyDescent="0.3"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D114" s="24">
        <f>IF(OR($AD114=0,SUMIFS(dbP!$A:$A,dbP!$AD:$AD,$AD114)=0),0,INDEX(dbP!D:D,SUMIFS(dbP!$A:$A,dbP!$AD:$AD,$AD114)))</f>
        <v>45518</v>
      </c>
      <c r="E114" s="1">
        <f>IF(OR($AD114=0,SUMIFS(dbP!$A:$A,dbP!$AD:$AD,$AD114)=0),0,INDEX(dbP!E:E,SUMIFS(dbP!$A:$A,dbP!$AD:$AD,$AD114)))</f>
        <v>0</v>
      </c>
      <c r="F114" s="1">
        <f>IF(OR($AD114=0,SUMIFS(dbP!$A:$A,dbP!$AD:$AD,$AD114)=0),0,INDEX(dbP!F:F,SUMIFS(dbP!$A:$A,dbP!$AD:$AD,$AD114)))</f>
        <v>0</v>
      </c>
      <c r="I114" s="1" t="str">
        <f>IF(OR($AD114=0,SUMIFS(dbP!$A:$A,dbP!$AD:$AD,$AD114)=0),0,INDEX(dbP!I:I,SUMIFS(dbP!$A:$A,dbP!$AD:$AD,$AD114)))</f>
        <v>Продукт-2</v>
      </c>
      <c r="O114" s="44" t="str">
        <f>IF(OR($AE114=0,SUMIFS(SpcfP!$A:$A,SpcfP!$AE:$AE,$AE114,SpcfP!$U:$U,$U114)=0),0,INDEX(SpcfP!O:O,SUMIFS(SpcfP!$A:$A,SpcfP!$AE:$AE,$AE114,SpcfP!$U:$U,$U114)))</f>
        <v>Себестоимость продаж</v>
      </c>
      <c r="P114" s="44" t="str">
        <f>IF(OR($AE114=0,SUMIFS(SpcfP!$A:$A,SpcfP!$AE:$AE,$AE114,SpcfP!$U:$U,$U114)=0),0,INDEX(SpcfP!P:P,SUMIFS(SpcfP!$A:$A,SpcfP!$AE:$AE,$AE114,SpcfP!$U:$U,$U114)))</f>
        <v>Затраты этапа-5 бизнес-процесса</v>
      </c>
      <c r="Q114" s="44" t="str">
        <f>IF(OR($AE114=0,SUMIFS(SpcfP!$A:$A,SpcfP!$AE:$AE,$AE114,SpcfP!$U:$U,$U114)=0),0,INDEX(SpcfP!Q:Q,SUMIFS(SpcfP!$A:$A,SpcfP!$AE:$AE,$AE114,SpcfP!$U:$U,$U114)))</f>
        <v>Затраты на доставку и продажу-6</v>
      </c>
      <c r="U114" s="1">
        <f>IF(OR($AD114=0,SUMIFS(dbP!$A:$A,dbP!$AD:$AD,$AD114)=0),0,INDEX(dbP!U:U,SUMIFS(dbP!$A:$A,dbP!$AD:$AD,$AD114)))</f>
        <v>2</v>
      </c>
      <c r="X114" s="42">
        <f>IF(OR($AD114=0,SUMIFS(dbP!$A:$A,dbP!$AD:$AD,$AD114)=0),0,INDEX(dbP!X:X,SUMIFS(dbP!$A:$A,dbP!$AD:$AD,$AD114)))*
IF(OR($AE114=0,SUMIFS(SpcfP!$A:$A,SpcfP!$AE:$AE,$AE114,SpcfP!$U:$U,$U114)=0),0,INDEX(SpcfP!X:X,SUMIFS(SpcfP!$A:$A,SpcfP!$AE:$AE,$AE114,SpcfP!$U:$U,$U114)))</f>
        <v>36</v>
      </c>
      <c r="AA114" s="44">
        <f>IF(OR($AD114=0,SUMIFS(dbP!$A:$A,dbP!$AD:$AD,$AD114)=0),0,INDEX(dbP!X:X,SUMIFS(dbP!$A:$A,dbP!$AD:$AD,$AD114)))*
IF(OR($AE114=0,SUMIFS(SpcfP!$A:$A,SpcfP!$AE:$AE,$AE114,SpcfP!$U:$U,$U114)=0),0,INDEX(SpcfP!AA:AA,SUMIFS(SpcfP!$A:$A,SpcfP!$AE:$AE,$AE114,SpcfP!$U:$U,$U114)))</f>
        <v>125162.51229816652</v>
      </c>
      <c r="AB114" s="44">
        <f>IF(OR($AD114=0,SUMIFS(dbP!$A:$A,dbP!$AD:$AD,$AD114)=0),0,INDEX(dbP!X:X,SUMIFS(dbP!$A:$A,dbP!$AD:$AD,$AD114)))*
IF(OR($AE114=0,SUMIFS(SpcfP!$A:$A,SpcfP!$AE:$AE,$AE114,SpcfP!$U:$U,$U114)=0),0,INDEX(SpcfP!AB:AB,SUMIFS(SpcfP!$A:$A,SpcfP!$AE:$AE,$AE114,SpcfP!$U:$U,$U114)))</f>
        <v>20860.418716361084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 t="shared" si="1"/>
        <v>2</v>
      </c>
      <c r="AE114" s="31">
        <f>IF(OR(AE113=0,AE113=MAX(Items!$AC:$AC)),1,AE113+1)</f>
        <v>54</v>
      </c>
    </row>
    <row r="115" spans="2:31" x14ac:dyDescent="0.3"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D115" s="24">
        <f>IF(OR($AD115=0,SUMIFS(dbP!$A:$A,dbP!$AD:$AD,$AD115)=0),0,INDEX(dbP!D:D,SUMIFS(dbP!$A:$A,dbP!$AD:$AD,$AD115)))</f>
        <v>45518</v>
      </c>
      <c r="E115" s="1">
        <f>IF(OR($AD115=0,SUMIFS(dbP!$A:$A,dbP!$AD:$AD,$AD115)=0),0,INDEX(dbP!E:E,SUMIFS(dbP!$A:$A,dbP!$AD:$AD,$AD115)))</f>
        <v>0</v>
      </c>
      <c r="F115" s="1">
        <f>IF(OR($AD115=0,SUMIFS(dbP!$A:$A,dbP!$AD:$AD,$AD115)=0),0,INDEX(dbP!F:F,SUMIFS(dbP!$A:$A,dbP!$AD:$AD,$AD115)))</f>
        <v>0</v>
      </c>
      <c r="I115" s="1" t="str">
        <f>IF(OR($AD115=0,SUMIFS(dbP!$A:$A,dbP!$AD:$AD,$AD115)=0),0,INDEX(dbP!I:I,SUMIFS(dbP!$A:$A,dbP!$AD:$AD,$AD115)))</f>
        <v>Продукт-2</v>
      </c>
      <c r="O115" s="44" t="str">
        <f>IF(OR($AE115=0,SUMIFS(SpcfP!$A:$A,SpcfP!$AE:$AE,$AE115,SpcfP!$U:$U,$U115)=0),0,INDEX(SpcfP!O:O,SUMIFS(SpcfP!$A:$A,SpcfP!$AE:$AE,$AE115,SpcfP!$U:$U,$U115)))</f>
        <v>Себестоимость продаж</v>
      </c>
      <c r="P115" s="44" t="str">
        <f>IF(OR($AE115=0,SUMIFS(SpcfP!$A:$A,SpcfP!$AE:$AE,$AE115,SpcfP!$U:$U,$U115)=0),0,INDEX(SpcfP!P:P,SUMIFS(SpcfP!$A:$A,SpcfP!$AE:$AE,$AE115,SpcfP!$U:$U,$U115)))</f>
        <v>Затраты этапа-5 бизнес-процесса</v>
      </c>
      <c r="Q115" s="44" t="str">
        <f>IF(OR($AE115=0,SUMIFS(SpcfP!$A:$A,SpcfP!$AE:$AE,$AE115,SpcfP!$U:$U,$U115)=0),0,INDEX(SpcfP!Q:Q,SUMIFS(SpcfP!$A:$A,SpcfP!$AE:$AE,$AE115,SpcfP!$U:$U,$U115)))</f>
        <v>Затраты на доставку и продажу-7</v>
      </c>
      <c r="U115" s="1">
        <f>IF(OR($AD115=0,SUMIFS(dbP!$A:$A,dbP!$AD:$AD,$AD115)=0),0,INDEX(dbP!U:U,SUMIFS(dbP!$A:$A,dbP!$AD:$AD,$AD115)))</f>
        <v>2</v>
      </c>
      <c r="X115" s="42">
        <f>IF(OR($AD115=0,SUMIFS(dbP!$A:$A,dbP!$AD:$AD,$AD115)=0),0,INDEX(dbP!X:X,SUMIFS(dbP!$A:$A,dbP!$AD:$AD,$AD115)))*
IF(OR($AE115=0,SUMIFS(SpcfP!$A:$A,SpcfP!$AE:$AE,$AE115,SpcfP!$U:$U,$U115)=0),0,INDEX(SpcfP!X:X,SUMIFS(SpcfP!$A:$A,SpcfP!$AE:$AE,$AE115,SpcfP!$U:$U,$U115)))</f>
        <v>12</v>
      </c>
      <c r="AA115" s="44">
        <f>IF(OR($AD115=0,SUMIFS(dbP!$A:$A,dbP!$AD:$AD,$AD115)=0),0,INDEX(dbP!X:X,SUMIFS(dbP!$A:$A,dbP!$AD:$AD,$AD115)))*
IF(OR($AE115=0,SUMIFS(SpcfP!$A:$A,SpcfP!$AE:$AE,$AE115,SpcfP!$U:$U,$U115)=0),0,INDEX(SpcfP!AA:AA,SUMIFS(SpcfP!$A:$A,SpcfP!$AE:$AE,$AE115,SpcfP!$U:$U,$U115)))</f>
        <v>23222.162608671602</v>
      </c>
      <c r="AB115" s="44">
        <f>IF(OR($AD115=0,SUMIFS(dbP!$A:$A,dbP!$AD:$AD,$AD115)=0),0,INDEX(dbP!X:X,SUMIFS(dbP!$A:$A,dbP!$AD:$AD,$AD115)))*
IF(OR($AE115=0,SUMIFS(SpcfP!$A:$A,SpcfP!$AE:$AE,$AE115,SpcfP!$U:$U,$U115)=0),0,INDEX(SpcfP!AB:AB,SUMIFS(SpcfP!$A:$A,SpcfP!$AE:$AE,$AE115,SpcfP!$U:$U,$U115)))</f>
        <v>3870.3604347786004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 t="shared" si="1"/>
        <v>2</v>
      </c>
      <c r="AE115" s="31">
        <f>IF(OR(AE114=0,AE114=MAX(Items!$AC:$AC)),1,AE114+1)</f>
        <v>55</v>
      </c>
    </row>
    <row r="116" spans="2:31" x14ac:dyDescent="0.3"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D116" s="24">
        <f>IF(OR($AD116=0,SUMIFS(dbP!$A:$A,dbP!$AD:$AD,$AD116)=0),0,INDEX(dbP!D:D,SUMIFS(dbP!$A:$A,dbP!$AD:$AD,$AD116)))</f>
        <v>45518</v>
      </c>
      <c r="E116" s="1">
        <f>IF(OR($AD116=0,SUMIFS(dbP!$A:$A,dbP!$AD:$AD,$AD116)=0),0,INDEX(dbP!E:E,SUMIFS(dbP!$A:$A,dbP!$AD:$AD,$AD116)))</f>
        <v>0</v>
      </c>
      <c r="F116" s="1">
        <f>IF(OR($AD116=0,SUMIFS(dbP!$A:$A,dbP!$AD:$AD,$AD116)=0),0,INDEX(dbP!F:F,SUMIFS(dbP!$A:$A,dbP!$AD:$AD,$AD116)))</f>
        <v>0</v>
      </c>
      <c r="I116" s="1" t="str">
        <f>IF(OR($AD116=0,SUMIFS(dbP!$A:$A,dbP!$AD:$AD,$AD116)=0),0,INDEX(dbP!I:I,SUMIFS(dbP!$A:$A,dbP!$AD:$AD,$AD116)))</f>
        <v>Продукт-2</v>
      </c>
      <c r="O116" s="44" t="str">
        <f>IF(OR($AE116=0,SUMIFS(SpcfP!$A:$A,SpcfP!$AE:$AE,$AE116,SpcfP!$U:$U,$U116)=0),0,INDEX(SpcfP!O:O,SUMIFS(SpcfP!$A:$A,SpcfP!$AE:$AE,$AE116,SpcfP!$U:$U,$U116)))</f>
        <v>Себестоимость продаж</v>
      </c>
      <c r="P116" s="44" t="str">
        <f>IF(OR($AE116=0,SUMIFS(SpcfP!$A:$A,SpcfP!$AE:$AE,$AE116,SpcfP!$U:$U,$U116)=0),0,INDEX(SpcfP!P:P,SUMIFS(SpcfP!$A:$A,SpcfP!$AE:$AE,$AE116,SpcfP!$U:$U,$U116)))</f>
        <v>Затраты этапа-5 бизнес-процесса</v>
      </c>
      <c r="Q116" s="44" t="str">
        <f>IF(OR($AE116=0,SUMIFS(SpcfP!$A:$A,SpcfP!$AE:$AE,$AE116,SpcfP!$U:$U,$U116)=0),0,INDEX(SpcfP!Q:Q,SUMIFS(SpcfP!$A:$A,SpcfP!$AE:$AE,$AE116,SpcfP!$U:$U,$U116)))</f>
        <v>Затраты на доставку и продажу-8</v>
      </c>
      <c r="U116" s="1">
        <f>IF(OR($AD116=0,SUMIFS(dbP!$A:$A,dbP!$AD:$AD,$AD116)=0),0,INDEX(dbP!U:U,SUMIFS(dbP!$A:$A,dbP!$AD:$AD,$AD116)))</f>
        <v>2</v>
      </c>
      <c r="X116" s="42">
        <f>IF(OR($AD116=0,SUMIFS(dbP!$A:$A,dbP!$AD:$AD,$AD116)=0),0,INDEX(dbP!X:X,SUMIFS(dbP!$A:$A,dbP!$AD:$AD,$AD116)))*
IF(OR($AE116=0,SUMIFS(SpcfP!$A:$A,SpcfP!$AE:$AE,$AE116,SpcfP!$U:$U,$U116)=0),0,INDEX(SpcfP!X:X,SUMIFS(SpcfP!$A:$A,SpcfP!$AE:$AE,$AE116,SpcfP!$U:$U,$U116)))</f>
        <v>48</v>
      </c>
      <c r="AA116" s="44">
        <f>IF(OR($AD116=0,SUMIFS(dbP!$A:$A,dbP!$AD:$AD,$AD116)=0),0,INDEX(dbP!X:X,SUMIFS(dbP!$A:$A,dbP!$AD:$AD,$AD116)))*
IF(OR($AE116=0,SUMIFS(SpcfP!$A:$A,SpcfP!$AE:$AE,$AE116,SpcfP!$U:$U,$U116)=0),0,INDEX(SpcfP!AA:AA,SUMIFS(SpcfP!$A:$A,SpcfP!$AE:$AE,$AE116,SpcfP!$U:$U,$U116)))</f>
        <v>23617.986206896552</v>
      </c>
      <c r="AB116" s="44">
        <f>IF(OR($AD116=0,SUMIFS(dbP!$A:$A,dbP!$AD:$AD,$AD116)=0),0,INDEX(dbP!X:X,SUMIFS(dbP!$A:$A,dbP!$AD:$AD,$AD116)))*
IF(OR($AE116=0,SUMIFS(SpcfP!$A:$A,SpcfP!$AE:$AE,$AE116,SpcfP!$U:$U,$U116)=0),0,INDEX(SpcfP!AB:AB,SUMIFS(SpcfP!$A:$A,SpcfP!$AE:$AE,$AE116,SpcfP!$U:$U,$U116)))</f>
        <v>3936.3310344827587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 t="shared" si="1"/>
        <v>2</v>
      </c>
      <c r="AE116" s="31">
        <f>IF(OR(AE115=0,AE115=MAX(Items!$AC:$AC)),1,AE115+1)</f>
        <v>56</v>
      </c>
    </row>
    <row r="117" spans="2:31" x14ac:dyDescent="0.3"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D117" s="24">
        <f>IF(OR($AD117=0,SUMIFS(dbP!$A:$A,dbP!$AD:$AD,$AD117)=0),0,INDEX(dbP!D:D,SUMIFS(dbP!$A:$A,dbP!$AD:$AD,$AD117)))</f>
        <v>45518</v>
      </c>
      <c r="E117" s="1">
        <f>IF(OR($AD117=0,SUMIFS(dbP!$A:$A,dbP!$AD:$AD,$AD117)=0),0,INDEX(dbP!E:E,SUMIFS(dbP!$A:$A,dbP!$AD:$AD,$AD117)))</f>
        <v>0</v>
      </c>
      <c r="F117" s="1">
        <f>IF(OR($AD117=0,SUMIFS(dbP!$A:$A,dbP!$AD:$AD,$AD117)=0),0,INDEX(dbP!F:F,SUMIFS(dbP!$A:$A,dbP!$AD:$AD,$AD117)))</f>
        <v>0</v>
      </c>
      <c r="I117" s="1" t="str">
        <f>IF(OR($AD117=0,SUMIFS(dbP!$A:$A,dbP!$AD:$AD,$AD117)=0),0,INDEX(dbP!I:I,SUMIFS(dbP!$A:$A,dbP!$AD:$AD,$AD117)))</f>
        <v>Продукт-2</v>
      </c>
      <c r="O117" s="44" t="str">
        <f>IF(OR($AE117=0,SUMIFS(SpcfP!$A:$A,SpcfP!$AE:$AE,$AE117,SpcfP!$U:$U,$U117)=0),0,INDEX(SpcfP!O:O,SUMIFS(SpcfP!$A:$A,SpcfP!$AE:$AE,$AE117,SpcfP!$U:$U,$U117)))</f>
        <v>Себестоимость продаж</v>
      </c>
      <c r="P117" s="44" t="str">
        <f>IF(OR($AE117=0,SUMIFS(SpcfP!$A:$A,SpcfP!$AE:$AE,$AE117,SpcfP!$U:$U,$U117)=0),0,INDEX(SpcfP!P:P,SUMIFS(SpcfP!$A:$A,SpcfP!$AE:$AE,$AE117,SpcfP!$U:$U,$U117)))</f>
        <v>Затраты этапа-5 бизнес-процесса</v>
      </c>
      <c r="Q117" s="44" t="str">
        <f>IF(OR($AE117=0,SUMIFS(SpcfP!$A:$A,SpcfP!$AE:$AE,$AE117,SpcfP!$U:$U,$U117)=0),0,INDEX(SpcfP!Q:Q,SUMIFS(SpcfP!$A:$A,SpcfP!$AE:$AE,$AE117,SpcfP!$U:$U,$U117)))</f>
        <v>Затраты на доставку и продажу-9</v>
      </c>
      <c r="U117" s="1">
        <f>IF(OR($AD117=0,SUMIFS(dbP!$A:$A,dbP!$AD:$AD,$AD117)=0),0,INDEX(dbP!U:U,SUMIFS(dbP!$A:$A,dbP!$AD:$AD,$AD117)))</f>
        <v>2</v>
      </c>
      <c r="X117" s="42">
        <f>IF(OR($AD117=0,SUMIFS(dbP!$A:$A,dbP!$AD:$AD,$AD117)=0),0,INDEX(dbP!X:X,SUMIFS(dbP!$A:$A,dbP!$AD:$AD,$AD117)))*
IF(OR($AE117=0,SUMIFS(SpcfP!$A:$A,SpcfP!$AE:$AE,$AE117,SpcfP!$U:$U,$U117)=0),0,INDEX(SpcfP!X:X,SUMIFS(SpcfP!$A:$A,SpcfP!$AE:$AE,$AE117,SpcfP!$U:$U,$U117)))</f>
        <v>108</v>
      </c>
      <c r="AA117" s="44">
        <f>IF(OR($AD117=0,SUMIFS(dbP!$A:$A,dbP!$AD:$AD,$AD117)=0),0,INDEX(dbP!X:X,SUMIFS(dbP!$A:$A,dbP!$AD:$AD,$AD117)))*
IF(OR($AE117=0,SUMIFS(SpcfP!$A:$A,SpcfP!$AE:$AE,$AE117,SpcfP!$U:$U,$U117)=0),0,INDEX(SpcfP!AA:AA,SUMIFS(SpcfP!$A:$A,SpcfP!$AE:$AE,$AE117,SpcfP!$U:$U,$U117)))</f>
        <v>264631.07368421054</v>
      </c>
      <c r="AB117" s="44">
        <f>IF(OR($AD117=0,SUMIFS(dbP!$A:$A,dbP!$AD:$AD,$AD117)=0),0,INDEX(dbP!X:X,SUMIFS(dbP!$A:$A,dbP!$AD:$AD,$AD117)))*
IF(OR($AE117=0,SUMIFS(SpcfP!$A:$A,SpcfP!$AE:$AE,$AE117,SpcfP!$U:$U,$U117)=0),0,INDEX(SpcfP!AB:AB,SUMIFS(SpcfP!$A:$A,SpcfP!$AE:$AE,$AE117,SpcfP!$U:$U,$U117)))</f>
        <v>44105.178947368418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 t="shared" si="1"/>
        <v>2</v>
      </c>
      <c r="AE117" s="31">
        <f>IF(OR(AE116=0,AE116=MAX(Items!$AC:$AC)),1,AE116+1)</f>
        <v>57</v>
      </c>
    </row>
    <row r="118" spans="2:31" x14ac:dyDescent="0.3"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D118" s="24">
        <f>IF(OR($AD118=0,SUMIFS(dbP!$A:$A,dbP!$AD:$AD,$AD118)=0),0,INDEX(dbP!D:D,SUMIFS(dbP!$A:$A,dbP!$AD:$AD,$AD118)))</f>
        <v>45518</v>
      </c>
      <c r="E118" s="1">
        <f>IF(OR($AD118=0,SUMIFS(dbP!$A:$A,dbP!$AD:$AD,$AD118)=0),0,INDEX(dbP!E:E,SUMIFS(dbP!$A:$A,dbP!$AD:$AD,$AD118)))</f>
        <v>0</v>
      </c>
      <c r="F118" s="1">
        <f>IF(OR($AD118=0,SUMIFS(dbP!$A:$A,dbP!$AD:$AD,$AD118)=0),0,INDEX(dbP!F:F,SUMIFS(dbP!$A:$A,dbP!$AD:$AD,$AD118)))</f>
        <v>0</v>
      </c>
      <c r="I118" s="1" t="str">
        <f>IF(OR($AD118=0,SUMIFS(dbP!$A:$A,dbP!$AD:$AD,$AD118)=0),0,INDEX(dbP!I:I,SUMIFS(dbP!$A:$A,dbP!$AD:$AD,$AD118)))</f>
        <v>Продукт-2</v>
      </c>
      <c r="O118" s="44" t="str">
        <f>IF(OR($AE118=0,SUMIFS(SpcfP!$A:$A,SpcfP!$AE:$AE,$AE118,SpcfP!$U:$U,$U118)=0),0,INDEX(SpcfP!O:O,SUMIFS(SpcfP!$A:$A,SpcfP!$AE:$AE,$AE118,SpcfP!$U:$U,$U118)))</f>
        <v>Себестоимость продаж</v>
      </c>
      <c r="P118" s="44" t="str">
        <f>IF(OR($AE118=0,SUMIFS(SpcfP!$A:$A,SpcfP!$AE:$AE,$AE118,SpcfP!$U:$U,$U118)=0),0,INDEX(SpcfP!P:P,SUMIFS(SpcfP!$A:$A,SpcfP!$AE:$AE,$AE118,SpcfP!$U:$U,$U118)))</f>
        <v>Затраты этапа-5 бизнес-процесса</v>
      </c>
      <c r="Q118" s="44" t="str">
        <f>IF(OR($AE118=0,SUMIFS(SpcfP!$A:$A,SpcfP!$AE:$AE,$AE118,SpcfP!$U:$U,$U118)=0),0,INDEX(SpcfP!Q:Q,SUMIFS(SpcfP!$A:$A,SpcfP!$AE:$AE,$AE118,SpcfP!$U:$U,$U118)))</f>
        <v>Затраты на доставку и продажу-10</v>
      </c>
      <c r="U118" s="1">
        <f>IF(OR($AD118=0,SUMIFS(dbP!$A:$A,dbP!$AD:$AD,$AD118)=0),0,INDEX(dbP!U:U,SUMIFS(dbP!$A:$A,dbP!$AD:$AD,$AD118)))</f>
        <v>2</v>
      </c>
      <c r="X118" s="42">
        <f>IF(OR($AD118=0,SUMIFS(dbP!$A:$A,dbP!$AD:$AD,$AD118)=0),0,INDEX(dbP!X:X,SUMIFS(dbP!$A:$A,dbP!$AD:$AD,$AD118)))*
IF(OR($AE118=0,SUMIFS(SpcfP!$A:$A,SpcfP!$AE:$AE,$AE118,SpcfP!$U:$U,$U118)=0),0,INDEX(SpcfP!X:X,SUMIFS(SpcfP!$A:$A,SpcfP!$AE:$AE,$AE118,SpcfP!$U:$U,$U118)))</f>
        <v>60</v>
      </c>
      <c r="AA118" s="44">
        <f>IF(OR($AD118=0,SUMIFS(dbP!$A:$A,dbP!$AD:$AD,$AD118)=0),0,INDEX(dbP!X:X,SUMIFS(dbP!$A:$A,dbP!$AD:$AD,$AD118)))*
IF(OR($AE118=0,SUMIFS(SpcfP!$A:$A,SpcfP!$AE:$AE,$AE118,SpcfP!$U:$U,$U118)=0),0,INDEX(SpcfP!AA:AA,SUMIFS(SpcfP!$A:$A,SpcfP!$AE:$AE,$AE118,SpcfP!$U:$U,$U118)))</f>
        <v>151570.44</v>
      </c>
      <c r="AB118" s="44">
        <f>IF(OR($AD118=0,SUMIFS(dbP!$A:$A,dbP!$AD:$AD,$AD118)=0),0,INDEX(dbP!X:X,SUMIFS(dbP!$A:$A,dbP!$AD:$AD,$AD118)))*
IF(OR($AE118=0,SUMIFS(SpcfP!$A:$A,SpcfP!$AE:$AE,$AE118,SpcfP!$U:$U,$U118)=0),0,INDEX(SpcfP!AB:AB,SUMIFS(SpcfP!$A:$A,SpcfP!$AE:$AE,$AE118,SpcfP!$U:$U,$U118)))</f>
        <v>25261.739999999998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 t="shared" si="1"/>
        <v>2</v>
      </c>
      <c r="AE118" s="31">
        <f>IF(OR(AE117=0,AE117=MAX(Items!$AC:$AC)),1,AE117+1)</f>
        <v>58</v>
      </c>
    </row>
    <row r="119" spans="2:31" x14ac:dyDescent="0.3"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D119" s="24">
        <f>IF(OR($AD119=0,SUMIFS(dbP!$A:$A,dbP!$AD:$AD,$AD119)=0),0,INDEX(dbP!D:D,SUMIFS(dbP!$A:$A,dbP!$AD:$AD,$AD119)))</f>
        <v>45548</v>
      </c>
      <c r="E119" s="1">
        <f>IF(OR($AD119=0,SUMIFS(dbP!$A:$A,dbP!$AD:$AD,$AD119)=0),0,INDEX(dbP!E:E,SUMIFS(dbP!$A:$A,dbP!$AD:$AD,$AD119)))</f>
        <v>0</v>
      </c>
      <c r="F119" s="1">
        <f>IF(OR($AD119=0,SUMIFS(dbP!$A:$A,dbP!$AD:$AD,$AD119)=0),0,INDEX(dbP!F:F,SUMIFS(dbP!$A:$A,dbP!$AD:$AD,$AD119)))</f>
        <v>0</v>
      </c>
      <c r="I119" s="1" t="str">
        <f>IF(OR($AD119=0,SUMIFS(dbP!$A:$A,dbP!$AD:$AD,$AD119)=0),0,INDEX(dbP!I:I,SUMIFS(dbP!$A:$A,dbP!$AD:$AD,$AD119)))</f>
        <v>Продукт-3</v>
      </c>
      <c r="O119" s="44" t="str">
        <f>IF(OR($AE119=0,SUMIFS(SpcfP!$A:$A,SpcfP!$AE:$AE,$AE119,SpcfP!$U:$U,$U119)=0),0,INDEX(SpcfP!O:O,SUMIFS(SpcfP!$A:$A,SpcfP!$AE:$AE,$AE119,SpcfP!$U:$U,$U119)))</f>
        <v>Себестоимость продаж</v>
      </c>
      <c r="P119" s="44" t="str">
        <f>IF(OR($AE119=0,SUMIFS(SpcfP!$A:$A,SpcfP!$AE:$AE,$AE119,SpcfP!$U:$U,$U119)=0),0,INDEX(SpcfP!P:P,SUMIFS(SpcfP!$A:$A,SpcfP!$AE:$AE,$AE119,SpcfP!$U:$U,$U119)))</f>
        <v>Затраты этапа-1 бизнес-процесса</v>
      </c>
      <c r="Q119" s="44" t="str">
        <f>IF(OR($AE119=0,SUMIFS(SpcfP!$A:$A,SpcfP!$AE:$AE,$AE119,SpcfP!$U:$U,$U119)=0),0,INDEX(SpcfP!Q:Q,SUMIFS(SpcfP!$A:$A,SpcfP!$AE:$AE,$AE119,SpcfP!$U:$U,$U119)))</f>
        <v>Сырье и материалы-1</v>
      </c>
      <c r="U119" s="1">
        <f>IF(OR($AD119=0,SUMIFS(dbP!$A:$A,dbP!$AD:$AD,$AD119)=0),0,INDEX(dbP!U:U,SUMIFS(dbP!$A:$A,dbP!$AD:$AD,$AD119)))</f>
        <v>3</v>
      </c>
      <c r="X119" s="42">
        <f>IF(OR($AD119=0,SUMIFS(dbP!$A:$A,dbP!$AD:$AD,$AD119)=0),0,INDEX(dbP!X:X,SUMIFS(dbP!$A:$A,dbP!$AD:$AD,$AD119)))*
IF(OR($AE119=0,SUMIFS(SpcfP!$A:$A,SpcfP!$AE:$AE,$AE119,SpcfP!$U:$U,$U119)=0),0,INDEX(SpcfP!X:X,SUMIFS(SpcfP!$A:$A,SpcfP!$AE:$AE,$AE119,SpcfP!$U:$U,$U119)))</f>
        <v>455</v>
      </c>
      <c r="AA119" s="44">
        <f>IF(OR($AD119=0,SUMIFS(dbP!$A:$A,dbP!$AD:$AD,$AD119)=0),0,INDEX(dbP!X:X,SUMIFS(dbP!$A:$A,dbP!$AD:$AD,$AD119)))*
IF(OR($AE119=0,SUMIFS(SpcfP!$A:$A,SpcfP!$AE:$AE,$AE119,SpcfP!$U:$U,$U119)=0),0,INDEX(SpcfP!AA:AA,SUMIFS(SpcfP!$A:$A,SpcfP!$AE:$AE,$AE119,SpcfP!$U:$U,$U119)))</f>
        <v>459595.95959595958</v>
      </c>
      <c r="AB119" s="44">
        <f>IF(OR($AD119=0,SUMIFS(dbP!$A:$A,dbP!$AD:$AD,$AD119)=0),0,INDEX(dbP!X:X,SUMIFS(dbP!$A:$A,dbP!$AD:$AD,$AD119)))*
IF(OR($AE119=0,SUMIFS(SpcfP!$A:$A,SpcfP!$AE:$AE,$AE119,SpcfP!$U:$U,$U119)=0),0,INDEX(SpcfP!AB:AB,SUMIFS(SpcfP!$A:$A,SpcfP!$AE:$AE,$AE119,SpcfP!$U:$U,$U119)))</f>
        <v>76599.32659932661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 t="shared" si="1"/>
        <v>3</v>
      </c>
      <c r="AE119" s="31">
        <f>IF(OR(AE118=0,AE118=MAX(Items!$AC:$AC)),1,AE118+1)</f>
        <v>1</v>
      </c>
    </row>
    <row r="120" spans="2:31" x14ac:dyDescent="0.3"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D120" s="24">
        <f>IF(OR($AD120=0,SUMIFS(dbP!$A:$A,dbP!$AD:$AD,$AD120)=0),0,INDEX(dbP!D:D,SUMIFS(dbP!$A:$A,dbP!$AD:$AD,$AD120)))</f>
        <v>45548</v>
      </c>
      <c r="E120" s="1">
        <f>IF(OR($AD120=0,SUMIFS(dbP!$A:$A,dbP!$AD:$AD,$AD120)=0),0,INDEX(dbP!E:E,SUMIFS(dbP!$A:$A,dbP!$AD:$AD,$AD120)))</f>
        <v>0</v>
      </c>
      <c r="F120" s="1">
        <f>IF(OR($AD120=0,SUMIFS(dbP!$A:$A,dbP!$AD:$AD,$AD120)=0),0,INDEX(dbP!F:F,SUMIFS(dbP!$A:$A,dbP!$AD:$AD,$AD120)))</f>
        <v>0</v>
      </c>
      <c r="I120" s="1" t="str">
        <f>IF(OR($AD120=0,SUMIFS(dbP!$A:$A,dbP!$AD:$AD,$AD120)=0),0,INDEX(dbP!I:I,SUMIFS(dbP!$A:$A,dbP!$AD:$AD,$AD120)))</f>
        <v>Продукт-3</v>
      </c>
      <c r="O120" s="44" t="str">
        <f>IF(OR($AE120=0,SUMIFS(SpcfP!$A:$A,SpcfP!$AE:$AE,$AE120,SpcfP!$U:$U,$U120)=0),0,INDEX(SpcfP!O:O,SUMIFS(SpcfP!$A:$A,SpcfP!$AE:$AE,$AE120,SpcfP!$U:$U,$U120)))</f>
        <v>Себестоимость продаж</v>
      </c>
      <c r="P120" s="44" t="str">
        <f>IF(OR($AE120=0,SUMIFS(SpcfP!$A:$A,SpcfP!$AE:$AE,$AE120,SpcfP!$U:$U,$U120)=0),0,INDEX(SpcfP!P:P,SUMIFS(SpcfP!$A:$A,SpcfP!$AE:$AE,$AE120,SpcfP!$U:$U,$U120)))</f>
        <v>Затраты этапа-1 бизнес-процесса</v>
      </c>
      <c r="Q120" s="44" t="str">
        <f>IF(OR($AE120=0,SUMIFS(SpcfP!$A:$A,SpcfP!$AE:$AE,$AE120,SpcfP!$U:$U,$U120)=0),0,INDEX(SpcfP!Q:Q,SUMIFS(SpcfP!$A:$A,SpcfP!$AE:$AE,$AE120,SpcfP!$U:$U,$U120)))</f>
        <v>Сырье и материалы-2</v>
      </c>
      <c r="U120" s="1">
        <f>IF(OR($AD120=0,SUMIFS(dbP!$A:$A,dbP!$AD:$AD,$AD120)=0),0,INDEX(dbP!U:U,SUMIFS(dbP!$A:$A,dbP!$AD:$AD,$AD120)))</f>
        <v>3</v>
      </c>
      <c r="X120" s="42">
        <f>IF(OR($AD120=0,SUMIFS(dbP!$A:$A,dbP!$AD:$AD,$AD120)=0),0,INDEX(dbP!X:X,SUMIFS(dbP!$A:$A,dbP!$AD:$AD,$AD120)))*
IF(OR($AE120=0,SUMIFS(SpcfP!$A:$A,SpcfP!$AE:$AE,$AE120,SpcfP!$U:$U,$U120)=0),0,INDEX(SpcfP!X:X,SUMIFS(SpcfP!$A:$A,SpcfP!$AE:$AE,$AE120,SpcfP!$U:$U,$U120)))</f>
        <v>30</v>
      </c>
      <c r="AA120" s="44">
        <f>IF(OR($AD120=0,SUMIFS(dbP!$A:$A,dbP!$AD:$AD,$AD120)=0),0,INDEX(dbP!X:X,SUMIFS(dbP!$A:$A,dbP!$AD:$AD,$AD120)))*
IF(OR($AE120=0,SUMIFS(SpcfP!$A:$A,SpcfP!$AE:$AE,$AE120,SpcfP!$U:$U,$U120)=0),0,INDEX(SpcfP!AA:AA,SUMIFS(SpcfP!$A:$A,SpcfP!$AE:$AE,$AE120,SpcfP!$U:$U,$U120)))</f>
        <v>26445.497630331756</v>
      </c>
      <c r="AB120" s="44">
        <f>IF(OR($AD120=0,SUMIFS(dbP!$A:$A,dbP!$AD:$AD,$AD120)=0),0,INDEX(dbP!X:X,SUMIFS(dbP!$A:$A,dbP!$AD:$AD,$AD120)))*
IF(OR($AE120=0,SUMIFS(SpcfP!$A:$A,SpcfP!$AE:$AE,$AE120,SpcfP!$U:$U,$U120)=0),0,INDEX(SpcfP!AB:AB,SUMIFS(SpcfP!$A:$A,SpcfP!$AE:$AE,$AE120,SpcfP!$U:$U,$U120)))</f>
        <v>4407.5829383886248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 t="shared" si="1"/>
        <v>3</v>
      </c>
      <c r="AE120" s="31">
        <f>IF(OR(AE119=0,AE119=MAX(Items!$AC:$AC)),1,AE119+1)</f>
        <v>2</v>
      </c>
    </row>
    <row r="121" spans="2:31" x14ac:dyDescent="0.3"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D121" s="24">
        <f>IF(OR($AD121=0,SUMIFS(dbP!$A:$A,dbP!$AD:$AD,$AD121)=0),0,INDEX(dbP!D:D,SUMIFS(dbP!$A:$A,dbP!$AD:$AD,$AD121)))</f>
        <v>45548</v>
      </c>
      <c r="E121" s="1">
        <f>IF(OR($AD121=0,SUMIFS(dbP!$A:$A,dbP!$AD:$AD,$AD121)=0),0,INDEX(dbP!E:E,SUMIFS(dbP!$A:$A,dbP!$AD:$AD,$AD121)))</f>
        <v>0</v>
      </c>
      <c r="F121" s="1">
        <f>IF(OR($AD121=0,SUMIFS(dbP!$A:$A,dbP!$AD:$AD,$AD121)=0),0,INDEX(dbP!F:F,SUMIFS(dbP!$A:$A,dbP!$AD:$AD,$AD121)))</f>
        <v>0</v>
      </c>
      <c r="I121" s="1" t="str">
        <f>IF(OR($AD121=0,SUMIFS(dbP!$A:$A,dbP!$AD:$AD,$AD121)=0),0,INDEX(dbP!I:I,SUMIFS(dbP!$A:$A,dbP!$AD:$AD,$AD121)))</f>
        <v>Продукт-3</v>
      </c>
      <c r="O121" s="44" t="str">
        <f>IF(OR($AE121=0,SUMIFS(SpcfP!$A:$A,SpcfP!$AE:$AE,$AE121,SpcfP!$U:$U,$U121)=0),0,INDEX(SpcfP!O:O,SUMIFS(SpcfP!$A:$A,SpcfP!$AE:$AE,$AE121,SpcfP!$U:$U,$U121)))</f>
        <v>Себестоимость продаж</v>
      </c>
      <c r="P121" s="44" t="str">
        <f>IF(OR($AE121=0,SUMIFS(SpcfP!$A:$A,SpcfP!$AE:$AE,$AE121,SpcfP!$U:$U,$U121)=0),0,INDEX(SpcfP!P:P,SUMIFS(SpcfP!$A:$A,SpcfP!$AE:$AE,$AE121,SpcfP!$U:$U,$U121)))</f>
        <v>Затраты этапа-1 бизнес-процесса</v>
      </c>
      <c r="Q121" s="44" t="str">
        <f>IF(OR($AE121=0,SUMIFS(SpcfP!$A:$A,SpcfP!$AE:$AE,$AE121,SpcfP!$U:$U,$U121)=0),0,INDEX(SpcfP!Q:Q,SUMIFS(SpcfP!$A:$A,SpcfP!$AE:$AE,$AE121,SpcfP!$U:$U,$U121)))</f>
        <v>Сырье и материалы-3</v>
      </c>
      <c r="U121" s="1">
        <f>IF(OR($AD121=0,SUMIFS(dbP!$A:$A,dbP!$AD:$AD,$AD121)=0),0,INDEX(dbP!U:U,SUMIFS(dbP!$A:$A,dbP!$AD:$AD,$AD121)))</f>
        <v>3</v>
      </c>
      <c r="X121" s="42">
        <f>IF(OR($AD121=0,SUMIFS(dbP!$A:$A,dbP!$AD:$AD,$AD121)=0),0,INDEX(dbP!X:X,SUMIFS(dbP!$A:$A,dbP!$AD:$AD,$AD121)))*
IF(OR($AE121=0,SUMIFS(SpcfP!$A:$A,SpcfP!$AE:$AE,$AE121,SpcfP!$U:$U,$U121)=0),0,INDEX(SpcfP!X:X,SUMIFS(SpcfP!$A:$A,SpcfP!$AE:$AE,$AE121,SpcfP!$U:$U,$U121)))</f>
        <v>25</v>
      </c>
      <c r="AA121" s="44">
        <f>IF(OR($AD121=0,SUMIFS(dbP!$A:$A,dbP!$AD:$AD,$AD121)=0),0,INDEX(dbP!X:X,SUMIFS(dbP!$A:$A,dbP!$AD:$AD,$AD121)))*
IF(OR($AE121=0,SUMIFS(SpcfP!$A:$A,SpcfP!$AE:$AE,$AE121,SpcfP!$U:$U,$U121)=0),0,INDEX(SpcfP!AA:AA,SUMIFS(SpcfP!$A:$A,SpcfP!$AE:$AE,$AE121,SpcfP!$U:$U,$U121)))</f>
        <v>99074.074074074073</v>
      </c>
      <c r="AB121" s="44">
        <f>IF(OR($AD121=0,SUMIFS(dbP!$A:$A,dbP!$AD:$AD,$AD121)=0),0,INDEX(dbP!X:X,SUMIFS(dbP!$A:$A,dbP!$AD:$AD,$AD121)))*
IF(OR($AE121=0,SUMIFS(SpcfP!$A:$A,SpcfP!$AE:$AE,$AE121,SpcfP!$U:$U,$U121)=0),0,INDEX(SpcfP!AB:AB,SUMIFS(SpcfP!$A:$A,SpcfP!$AE:$AE,$AE121,SpcfP!$U:$U,$U121)))</f>
        <v>16512.345679012345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 t="shared" si="1"/>
        <v>3</v>
      </c>
      <c r="AE121" s="31">
        <f>IF(OR(AE120=0,AE120=MAX(Items!$AC:$AC)),1,AE120+1)</f>
        <v>3</v>
      </c>
    </row>
    <row r="122" spans="2:31" x14ac:dyDescent="0.3"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D122" s="24">
        <f>IF(OR($AD122=0,SUMIFS(dbP!$A:$A,dbP!$AD:$AD,$AD122)=0),0,INDEX(dbP!D:D,SUMIFS(dbP!$A:$A,dbP!$AD:$AD,$AD122)))</f>
        <v>45548</v>
      </c>
      <c r="E122" s="1">
        <f>IF(OR($AD122=0,SUMIFS(dbP!$A:$A,dbP!$AD:$AD,$AD122)=0),0,INDEX(dbP!E:E,SUMIFS(dbP!$A:$A,dbP!$AD:$AD,$AD122)))</f>
        <v>0</v>
      </c>
      <c r="F122" s="1">
        <f>IF(OR($AD122=0,SUMIFS(dbP!$A:$A,dbP!$AD:$AD,$AD122)=0),0,INDEX(dbP!F:F,SUMIFS(dbP!$A:$A,dbP!$AD:$AD,$AD122)))</f>
        <v>0</v>
      </c>
      <c r="I122" s="1" t="str">
        <f>IF(OR($AD122=0,SUMIFS(dbP!$A:$A,dbP!$AD:$AD,$AD122)=0),0,INDEX(dbP!I:I,SUMIFS(dbP!$A:$A,dbP!$AD:$AD,$AD122)))</f>
        <v>Продукт-3</v>
      </c>
      <c r="O122" s="44" t="str">
        <f>IF(OR($AE122=0,SUMIFS(SpcfP!$A:$A,SpcfP!$AE:$AE,$AE122,SpcfP!$U:$U,$U122)=0),0,INDEX(SpcfP!O:O,SUMIFS(SpcfP!$A:$A,SpcfP!$AE:$AE,$AE122,SpcfP!$U:$U,$U122)))</f>
        <v>Себестоимость продаж</v>
      </c>
      <c r="P122" s="44" t="str">
        <f>IF(OR($AE122=0,SUMIFS(SpcfP!$A:$A,SpcfP!$AE:$AE,$AE122,SpcfP!$U:$U,$U122)=0),0,INDEX(SpcfP!P:P,SUMIFS(SpcfP!$A:$A,SpcfP!$AE:$AE,$AE122,SpcfP!$U:$U,$U122)))</f>
        <v>Затраты этапа-1 бизнес-процесса</v>
      </c>
      <c r="Q122" s="44" t="str">
        <f>IF(OR($AE122=0,SUMIFS(SpcfP!$A:$A,SpcfP!$AE:$AE,$AE122,SpcfP!$U:$U,$U122)=0),0,INDEX(SpcfP!Q:Q,SUMIFS(SpcfP!$A:$A,SpcfP!$AE:$AE,$AE122,SpcfP!$U:$U,$U122)))</f>
        <v>Сырье и материалы-4</v>
      </c>
      <c r="U122" s="1">
        <f>IF(OR($AD122=0,SUMIFS(dbP!$A:$A,dbP!$AD:$AD,$AD122)=0),0,INDEX(dbP!U:U,SUMIFS(dbP!$A:$A,dbP!$AD:$AD,$AD122)))</f>
        <v>3</v>
      </c>
      <c r="X122" s="42">
        <f>IF(OR($AD122=0,SUMIFS(dbP!$A:$A,dbP!$AD:$AD,$AD122)=0),0,INDEX(dbP!X:X,SUMIFS(dbP!$A:$A,dbP!$AD:$AD,$AD122)))*
IF(OR($AE122=0,SUMIFS(SpcfP!$A:$A,SpcfP!$AE:$AE,$AE122,SpcfP!$U:$U,$U122)=0),0,INDEX(SpcfP!X:X,SUMIFS(SpcfP!$A:$A,SpcfP!$AE:$AE,$AE122,SpcfP!$U:$U,$U122)))</f>
        <v>10</v>
      </c>
      <c r="AA122" s="44">
        <f>IF(OR($AD122=0,SUMIFS(dbP!$A:$A,dbP!$AD:$AD,$AD122)=0),0,INDEX(dbP!X:X,SUMIFS(dbP!$A:$A,dbP!$AD:$AD,$AD122)))*
IF(OR($AE122=0,SUMIFS(SpcfP!$A:$A,SpcfP!$AE:$AE,$AE122,SpcfP!$U:$U,$U122)=0),0,INDEX(SpcfP!AA:AA,SUMIFS(SpcfP!$A:$A,SpcfP!$AE:$AE,$AE122,SpcfP!$U:$U,$U122)))</f>
        <v>16447.933884297519</v>
      </c>
      <c r="AB122" s="44">
        <f>IF(OR($AD122=0,SUMIFS(dbP!$A:$A,dbP!$AD:$AD,$AD122)=0),0,INDEX(dbP!X:X,SUMIFS(dbP!$A:$A,dbP!$AD:$AD,$AD122)))*
IF(OR($AE122=0,SUMIFS(SpcfP!$A:$A,SpcfP!$AE:$AE,$AE122,SpcfP!$U:$U,$U122)=0),0,INDEX(SpcfP!AB:AB,SUMIFS(SpcfP!$A:$A,SpcfP!$AE:$AE,$AE122,SpcfP!$U:$U,$U122)))</f>
        <v>2741.322314049587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 t="shared" si="1"/>
        <v>3</v>
      </c>
      <c r="AE122" s="31">
        <f>IF(OR(AE121=0,AE121=MAX(Items!$AC:$AC)),1,AE121+1)</f>
        <v>4</v>
      </c>
    </row>
    <row r="123" spans="2:31" x14ac:dyDescent="0.3"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D123" s="24">
        <f>IF(OR($AD123=0,SUMIFS(dbP!$A:$A,dbP!$AD:$AD,$AD123)=0),0,INDEX(dbP!D:D,SUMIFS(dbP!$A:$A,dbP!$AD:$AD,$AD123)))</f>
        <v>45548</v>
      </c>
      <c r="E123" s="1">
        <f>IF(OR($AD123=0,SUMIFS(dbP!$A:$A,dbP!$AD:$AD,$AD123)=0),0,INDEX(dbP!E:E,SUMIFS(dbP!$A:$A,dbP!$AD:$AD,$AD123)))</f>
        <v>0</v>
      </c>
      <c r="F123" s="1">
        <f>IF(OR($AD123=0,SUMIFS(dbP!$A:$A,dbP!$AD:$AD,$AD123)=0),0,INDEX(dbP!F:F,SUMIFS(dbP!$A:$A,dbP!$AD:$AD,$AD123)))</f>
        <v>0</v>
      </c>
      <c r="I123" s="1" t="str">
        <f>IF(OR($AD123=0,SUMIFS(dbP!$A:$A,dbP!$AD:$AD,$AD123)=0),0,INDEX(dbP!I:I,SUMIFS(dbP!$A:$A,dbP!$AD:$AD,$AD123)))</f>
        <v>Продукт-3</v>
      </c>
      <c r="O123" s="44" t="str">
        <f>IF(OR($AE123=0,SUMIFS(SpcfP!$A:$A,SpcfP!$AE:$AE,$AE123,SpcfP!$U:$U,$U123)=0),0,INDEX(SpcfP!O:O,SUMIFS(SpcfP!$A:$A,SpcfP!$AE:$AE,$AE123,SpcfP!$U:$U,$U123)))</f>
        <v>Себестоимость продаж</v>
      </c>
      <c r="P123" s="44" t="str">
        <f>IF(OR($AE123=0,SUMIFS(SpcfP!$A:$A,SpcfP!$AE:$AE,$AE123,SpcfP!$U:$U,$U123)=0),0,INDEX(SpcfP!P:P,SUMIFS(SpcfP!$A:$A,SpcfP!$AE:$AE,$AE123,SpcfP!$U:$U,$U123)))</f>
        <v>Затраты этапа-1 бизнес-процесса</v>
      </c>
      <c r="Q123" s="44" t="str">
        <f>IF(OR($AE123=0,SUMIFS(SpcfP!$A:$A,SpcfP!$AE:$AE,$AE123,SpcfP!$U:$U,$U123)=0),0,INDEX(SpcfP!Q:Q,SUMIFS(SpcfP!$A:$A,SpcfP!$AE:$AE,$AE123,SpcfP!$U:$U,$U123)))</f>
        <v>Сырье и материалы-5</v>
      </c>
      <c r="U123" s="1">
        <f>IF(OR($AD123=0,SUMIFS(dbP!$A:$A,dbP!$AD:$AD,$AD123)=0),0,INDEX(dbP!U:U,SUMIFS(dbP!$A:$A,dbP!$AD:$AD,$AD123)))</f>
        <v>3</v>
      </c>
      <c r="X123" s="42">
        <f>IF(OR($AD123=0,SUMIFS(dbP!$A:$A,dbP!$AD:$AD,$AD123)=0),0,INDEX(dbP!X:X,SUMIFS(dbP!$A:$A,dbP!$AD:$AD,$AD123)))*
IF(OR($AE123=0,SUMIFS(SpcfP!$A:$A,SpcfP!$AE:$AE,$AE123,SpcfP!$U:$U,$U123)=0),0,INDEX(SpcfP!X:X,SUMIFS(SpcfP!$A:$A,SpcfP!$AE:$AE,$AE123,SpcfP!$U:$U,$U123)))</f>
        <v>5</v>
      </c>
      <c r="AA123" s="44">
        <f>IF(OR($AD123=0,SUMIFS(dbP!$A:$A,dbP!$AD:$AD,$AD123)=0),0,INDEX(dbP!X:X,SUMIFS(dbP!$A:$A,dbP!$AD:$AD,$AD123)))*
IF(OR($AE123=0,SUMIFS(SpcfP!$A:$A,SpcfP!$AE:$AE,$AE123,SpcfP!$U:$U,$U123)=0),0,INDEX(SpcfP!AA:AA,SUMIFS(SpcfP!$A:$A,SpcfP!$AE:$AE,$AE123,SpcfP!$U:$U,$U123)))</f>
        <v>5782.3232323232323</v>
      </c>
      <c r="AB123" s="44">
        <f>IF(OR($AD123=0,SUMIFS(dbP!$A:$A,dbP!$AD:$AD,$AD123)=0),0,INDEX(dbP!X:X,SUMIFS(dbP!$A:$A,dbP!$AD:$AD,$AD123)))*
IF(OR($AE123=0,SUMIFS(SpcfP!$A:$A,SpcfP!$AE:$AE,$AE123,SpcfP!$U:$U,$U123)=0),0,INDEX(SpcfP!AB:AB,SUMIFS(SpcfP!$A:$A,SpcfP!$AE:$AE,$AE123,SpcfP!$U:$U,$U123)))</f>
        <v>963.7205387205388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 t="shared" si="1"/>
        <v>3</v>
      </c>
      <c r="AE123" s="31">
        <f>IF(OR(AE122=0,AE122=MAX(Items!$AC:$AC)),1,AE122+1)</f>
        <v>5</v>
      </c>
    </row>
    <row r="124" spans="2:31" x14ac:dyDescent="0.3"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D124" s="24">
        <f>IF(OR($AD124=0,SUMIFS(dbP!$A:$A,dbP!$AD:$AD,$AD124)=0),0,INDEX(dbP!D:D,SUMIFS(dbP!$A:$A,dbP!$AD:$AD,$AD124)))</f>
        <v>45548</v>
      </c>
      <c r="E124" s="1">
        <f>IF(OR($AD124=0,SUMIFS(dbP!$A:$A,dbP!$AD:$AD,$AD124)=0),0,INDEX(dbP!E:E,SUMIFS(dbP!$A:$A,dbP!$AD:$AD,$AD124)))</f>
        <v>0</v>
      </c>
      <c r="F124" s="1">
        <f>IF(OR($AD124=0,SUMIFS(dbP!$A:$A,dbP!$AD:$AD,$AD124)=0),0,INDEX(dbP!F:F,SUMIFS(dbP!$A:$A,dbP!$AD:$AD,$AD124)))</f>
        <v>0</v>
      </c>
      <c r="I124" s="1" t="str">
        <f>IF(OR($AD124=0,SUMIFS(dbP!$A:$A,dbP!$AD:$AD,$AD124)=0),0,INDEX(dbP!I:I,SUMIFS(dbP!$A:$A,dbP!$AD:$AD,$AD124)))</f>
        <v>Продукт-3</v>
      </c>
      <c r="O124" s="44" t="str">
        <f>IF(OR($AE124=0,SUMIFS(SpcfP!$A:$A,SpcfP!$AE:$AE,$AE124,SpcfP!$U:$U,$U124)=0),0,INDEX(SpcfP!O:O,SUMIFS(SpcfP!$A:$A,SpcfP!$AE:$AE,$AE124,SpcfP!$U:$U,$U124)))</f>
        <v>Себестоимость продаж</v>
      </c>
      <c r="P124" s="44" t="str">
        <f>IF(OR($AE124=0,SUMIFS(SpcfP!$A:$A,SpcfP!$AE:$AE,$AE124,SpcfP!$U:$U,$U124)=0),0,INDEX(SpcfP!P:P,SUMIFS(SpcfP!$A:$A,SpcfP!$AE:$AE,$AE124,SpcfP!$U:$U,$U124)))</f>
        <v>Затраты этапа-1 бизнес-процесса</v>
      </c>
      <c r="Q124" s="44" t="str">
        <f>IF(OR($AE124=0,SUMIFS(SpcfP!$A:$A,SpcfP!$AE:$AE,$AE124,SpcfP!$U:$U,$U124)=0),0,INDEX(SpcfP!Q:Q,SUMIFS(SpcfP!$A:$A,SpcfP!$AE:$AE,$AE124,SpcfP!$U:$U,$U124)))</f>
        <v>Сырье и материалы-6</v>
      </c>
      <c r="U124" s="1">
        <f>IF(OR($AD124=0,SUMIFS(dbP!$A:$A,dbP!$AD:$AD,$AD124)=0),0,INDEX(dbP!U:U,SUMIFS(dbP!$A:$A,dbP!$AD:$AD,$AD124)))</f>
        <v>3</v>
      </c>
      <c r="X124" s="42">
        <f>IF(OR($AD124=0,SUMIFS(dbP!$A:$A,dbP!$AD:$AD,$AD124)=0),0,INDEX(dbP!X:X,SUMIFS(dbP!$A:$A,dbP!$AD:$AD,$AD124)))*
IF(OR($AE124=0,SUMIFS(SpcfP!$A:$A,SpcfP!$AE:$AE,$AE124,SpcfP!$U:$U,$U124)=0),0,INDEX(SpcfP!X:X,SUMIFS(SpcfP!$A:$A,SpcfP!$AE:$AE,$AE124,SpcfP!$U:$U,$U124)))</f>
        <v>30</v>
      </c>
      <c r="AA124" s="44">
        <f>IF(OR($AD124=0,SUMIFS(dbP!$A:$A,dbP!$AD:$AD,$AD124)=0),0,INDEX(dbP!X:X,SUMIFS(dbP!$A:$A,dbP!$AD:$AD,$AD124)))*
IF(OR($AE124=0,SUMIFS(SpcfP!$A:$A,SpcfP!$AE:$AE,$AE124,SpcfP!$U:$U,$U124)=0),0,INDEX(SpcfP!AA:AA,SUMIFS(SpcfP!$A:$A,SpcfP!$AE:$AE,$AE124,SpcfP!$U:$U,$U124)))</f>
        <v>138881.34782608697</v>
      </c>
      <c r="AB124" s="44">
        <f>IF(OR($AD124=0,SUMIFS(dbP!$A:$A,dbP!$AD:$AD,$AD124)=0),0,INDEX(dbP!X:X,SUMIFS(dbP!$A:$A,dbP!$AD:$AD,$AD124)))*
IF(OR($AE124=0,SUMIFS(SpcfP!$A:$A,SpcfP!$AE:$AE,$AE124,SpcfP!$U:$U,$U124)=0),0,INDEX(SpcfP!AB:AB,SUMIFS(SpcfP!$A:$A,SpcfP!$AE:$AE,$AE124,SpcfP!$U:$U,$U124)))</f>
        <v>23146.891304347828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 t="shared" si="1"/>
        <v>3</v>
      </c>
      <c r="AE124" s="31">
        <f>IF(OR(AE123=0,AE123=MAX(Items!$AC:$AC)),1,AE123+1)</f>
        <v>6</v>
      </c>
    </row>
    <row r="125" spans="2:31" x14ac:dyDescent="0.3"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D125" s="24">
        <f>IF(OR($AD125=0,SUMIFS(dbP!$A:$A,dbP!$AD:$AD,$AD125)=0),0,INDEX(dbP!D:D,SUMIFS(dbP!$A:$A,dbP!$AD:$AD,$AD125)))</f>
        <v>45548</v>
      </c>
      <c r="E125" s="1">
        <f>IF(OR($AD125=0,SUMIFS(dbP!$A:$A,dbP!$AD:$AD,$AD125)=0),0,INDEX(dbP!E:E,SUMIFS(dbP!$A:$A,dbP!$AD:$AD,$AD125)))</f>
        <v>0</v>
      </c>
      <c r="F125" s="1">
        <f>IF(OR($AD125=0,SUMIFS(dbP!$A:$A,dbP!$AD:$AD,$AD125)=0),0,INDEX(dbP!F:F,SUMIFS(dbP!$A:$A,dbP!$AD:$AD,$AD125)))</f>
        <v>0</v>
      </c>
      <c r="I125" s="1" t="str">
        <f>IF(OR($AD125=0,SUMIFS(dbP!$A:$A,dbP!$AD:$AD,$AD125)=0),0,INDEX(dbP!I:I,SUMIFS(dbP!$A:$A,dbP!$AD:$AD,$AD125)))</f>
        <v>Продукт-3</v>
      </c>
      <c r="O125" s="44" t="str">
        <f>IF(OR($AE125=0,SUMIFS(SpcfP!$A:$A,SpcfP!$AE:$AE,$AE125,SpcfP!$U:$U,$U125)=0),0,INDEX(SpcfP!O:O,SUMIFS(SpcfP!$A:$A,SpcfP!$AE:$AE,$AE125,SpcfP!$U:$U,$U125)))</f>
        <v>Себестоимость продаж</v>
      </c>
      <c r="P125" s="44" t="str">
        <f>IF(OR($AE125=0,SUMIFS(SpcfP!$A:$A,SpcfP!$AE:$AE,$AE125,SpcfP!$U:$U,$U125)=0),0,INDEX(SpcfP!P:P,SUMIFS(SpcfP!$A:$A,SpcfP!$AE:$AE,$AE125,SpcfP!$U:$U,$U125)))</f>
        <v>Затраты этапа-1 бизнес-процесса</v>
      </c>
      <c r="Q125" s="44" t="str">
        <f>IF(OR($AE125=0,SUMIFS(SpcfP!$A:$A,SpcfP!$AE:$AE,$AE125,SpcfP!$U:$U,$U125)=0),0,INDEX(SpcfP!Q:Q,SUMIFS(SpcfP!$A:$A,SpcfP!$AE:$AE,$AE125,SpcfP!$U:$U,$U125)))</f>
        <v>Сырье и материалы-7</v>
      </c>
      <c r="U125" s="1">
        <f>IF(OR($AD125=0,SUMIFS(dbP!$A:$A,dbP!$AD:$AD,$AD125)=0),0,INDEX(dbP!U:U,SUMIFS(dbP!$A:$A,dbP!$AD:$AD,$AD125)))</f>
        <v>3</v>
      </c>
      <c r="X125" s="42">
        <f>IF(OR($AD125=0,SUMIFS(dbP!$A:$A,dbP!$AD:$AD,$AD125)=0),0,INDEX(dbP!X:X,SUMIFS(dbP!$A:$A,dbP!$AD:$AD,$AD125)))*
IF(OR($AE125=0,SUMIFS(SpcfP!$A:$A,SpcfP!$AE:$AE,$AE125,SpcfP!$U:$U,$U125)=0),0,INDEX(SpcfP!X:X,SUMIFS(SpcfP!$A:$A,SpcfP!$AE:$AE,$AE125,SpcfP!$U:$U,$U125)))</f>
        <v>10</v>
      </c>
      <c r="AA125" s="44">
        <f>IF(OR($AD125=0,SUMIFS(dbP!$A:$A,dbP!$AD:$AD,$AD125)=0),0,INDEX(dbP!X:X,SUMIFS(dbP!$A:$A,dbP!$AD:$AD,$AD125)))*
IF(OR($AE125=0,SUMIFS(SpcfP!$A:$A,SpcfP!$AE:$AE,$AE125,SpcfP!$U:$U,$U125)=0),0,INDEX(SpcfP!AA:AA,SUMIFS(SpcfP!$A:$A,SpcfP!$AE:$AE,$AE125,SpcfP!$U:$U,$U125)))</f>
        <v>47117.038461538461</v>
      </c>
      <c r="AB125" s="44">
        <f>IF(OR($AD125=0,SUMIFS(dbP!$A:$A,dbP!$AD:$AD,$AD125)=0),0,INDEX(dbP!X:X,SUMIFS(dbP!$A:$A,dbP!$AD:$AD,$AD125)))*
IF(OR($AE125=0,SUMIFS(SpcfP!$A:$A,SpcfP!$AE:$AE,$AE125,SpcfP!$U:$U,$U125)=0),0,INDEX(SpcfP!AB:AB,SUMIFS(SpcfP!$A:$A,SpcfP!$AE:$AE,$AE125,SpcfP!$U:$U,$U125)))</f>
        <v>7852.8397435897441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 t="shared" si="1"/>
        <v>3</v>
      </c>
      <c r="AE125" s="31">
        <f>IF(OR(AE124=0,AE124=MAX(Items!$AC:$AC)),1,AE124+1)</f>
        <v>7</v>
      </c>
    </row>
    <row r="126" spans="2:31" x14ac:dyDescent="0.3"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D126" s="24">
        <f>IF(OR($AD126=0,SUMIFS(dbP!$A:$A,dbP!$AD:$AD,$AD126)=0),0,INDEX(dbP!D:D,SUMIFS(dbP!$A:$A,dbP!$AD:$AD,$AD126)))</f>
        <v>45548</v>
      </c>
      <c r="E126" s="1">
        <f>IF(OR($AD126=0,SUMIFS(dbP!$A:$A,dbP!$AD:$AD,$AD126)=0),0,INDEX(dbP!E:E,SUMIFS(dbP!$A:$A,dbP!$AD:$AD,$AD126)))</f>
        <v>0</v>
      </c>
      <c r="F126" s="1">
        <f>IF(OR($AD126=0,SUMIFS(dbP!$A:$A,dbP!$AD:$AD,$AD126)=0),0,INDEX(dbP!F:F,SUMIFS(dbP!$A:$A,dbP!$AD:$AD,$AD126)))</f>
        <v>0</v>
      </c>
      <c r="I126" s="1" t="str">
        <f>IF(OR($AD126=0,SUMIFS(dbP!$A:$A,dbP!$AD:$AD,$AD126)=0),0,INDEX(dbP!I:I,SUMIFS(dbP!$A:$A,dbP!$AD:$AD,$AD126)))</f>
        <v>Продукт-3</v>
      </c>
      <c r="O126" s="44" t="str">
        <f>IF(OR($AE126=0,SUMIFS(SpcfP!$A:$A,SpcfP!$AE:$AE,$AE126,SpcfP!$U:$U,$U126)=0),0,INDEX(SpcfP!O:O,SUMIFS(SpcfP!$A:$A,SpcfP!$AE:$AE,$AE126,SpcfP!$U:$U,$U126)))</f>
        <v>Себестоимость продаж</v>
      </c>
      <c r="P126" s="44" t="str">
        <f>IF(OR($AE126=0,SUMIFS(SpcfP!$A:$A,SpcfP!$AE:$AE,$AE126,SpcfP!$U:$U,$U126)=0),0,INDEX(SpcfP!P:P,SUMIFS(SpcfP!$A:$A,SpcfP!$AE:$AE,$AE126,SpcfP!$U:$U,$U126)))</f>
        <v>Затраты этапа-1 бизнес-процесса</v>
      </c>
      <c r="Q126" s="44" t="str">
        <f>IF(OR($AE126=0,SUMIFS(SpcfP!$A:$A,SpcfP!$AE:$AE,$AE126,SpcfP!$U:$U,$U126)=0),0,INDEX(SpcfP!Q:Q,SUMIFS(SpcfP!$A:$A,SpcfP!$AE:$AE,$AE126,SpcfP!$U:$U,$U126)))</f>
        <v>Сырье и материалы-8</v>
      </c>
      <c r="U126" s="1">
        <f>IF(OR($AD126=0,SUMIFS(dbP!$A:$A,dbP!$AD:$AD,$AD126)=0),0,INDEX(dbP!U:U,SUMIFS(dbP!$A:$A,dbP!$AD:$AD,$AD126)))</f>
        <v>3</v>
      </c>
      <c r="X126" s="42">
        <f>IF(OR($AD126=0,SUMIFS(dbP!$A:$A,dbP!$AD:$AD,$AD126)=0),0,INDEX(dbP!X:X,SUMIFS(dbP!$A:$A,dbP!$AD:$AD,$AD126)))*
IF(OR($AE126=0,SUMIFS(SpcfP!$A:$A,SpcfP!$AE:$AE,$AE126,SpcfP!$U:$U,$U126)=0),0,INDEX(SpcfP!X:X,SUMIFS(SpcfP!$A:$A,SpcfP!$AE:$AE,$AE126,SpcfP!$U:$U,$U126)))</f>
        <v>440</v>
      </c>
      <c r="AA126" s="44">
        <f>IF(OR($AD126=0,SUMIFS(dbP!$A:$A,dbP!$AD:$AD,$AD126)=0),0,INDEX(dbP!X:X,SUMIFS(dbP!$A:$A,dbP!$AD:$AD,$AD126)))*
IF(OR($AE126=0,SUMIFS(SpcfP!$A:$A,SpcfP!$AE:$AE,$AE126,SpcfP!$U:$U,$U126)=0),0,INDEX(SpcfP!AA:AA,SUMIFS(SpcfP!$A:$A,SpcfP!$AE:$AE,$AE126,SpcfP!$U:$U,$U126)))</f>
        <v>496324.35207920789</v>
      </c>
      <c r="AB126" s="44">
        <f>IF(OR($AD126=0,SUMIFS(dbP!$A:$A,dbP!$AD:$AD,$AD126)=0),0,INDEX(dbP!X:X,SUMIFS(dbP!$A:$A,dbP!$AD:$AD,$AD126)))*
IF(OR($AE126=0,SUMIFS(SpcfP!$A:$A,SpcfP!$AE:$AE,$AE126,SpcfP!$U:$U,$U126)=0),0,INDEX(SpcfP!AB:AB,SUMIFS(SpcfP!$A:$A,SpcfP!$AE:$AE,$AE126,SpcfP!$U:$U,$U126)))</f>
        <v>82720.725346534629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 t="shared" si="1"/>
        <v>3</v>
      </c>
      <c r="AE126" s="31">
        <f>IF(OR(AE125=0,AE125=MAX(Items!$AC:$AC)),1,AE125+1)</f>
        <v>8</v>
      </c>
    </row>
    <row r="127" spans="2:31" x14ac:dyDescent="0.3"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D127" s="24">
        <f>IF(OR($AD127=0,SUMIFS(dbP!$A:$A,dbP!$AD:$AD,$AD127)=0),0,INDEX(dbP!D:D,SUMIFS(dbP!$A:$A,dbP!$AD:$AD,$AD127)))</f>
        <v>45548</v>
      </c>
      <c r="E127" s="1">
        <f>IF(OR($AD127=0,SUMIFS(dbP!$A:$A,dbP!$AD:$AD,$AD127)=0),0,INDEX(dbP!E:E,SUMIFS(dbP!$A:$A,dbP!$AD:$AD,$AD127)))</f>
        <v>0</v>
      </c>
      <c r="F127" s="1">
        <f>IF(OR($AD127=0,SUMIFS(dbP!$A:$A,dbP!$AD:$AD,$AD127)=0),0,INDEX(dbP!F:F,SUMIFS(dbP!$A:$A,dbP!$AD:$AD,$AD127)))</f>
        <v>0</v>
      </c>
      <c r="I127" s="1" t="str">
        <f>IF(OR($AD127=0,SUMIFS(dbP!$A:$A,dbP!$AD:$AD,$AD127)=0),0,INDEX(dbP!I:I,SUMIFS(dbP!$A:$A,dbP!$AD:$AD,$AD127)))</f>
        <v>Продукт-3</v>
      </c>
      <c r="O127" s="44" t="str">
        <f>IF(OR($AE127=0,SUMIFS(SpcfP!$A:$A,SpcfP!$AE:$AE,$AE127,SpcfP!$U:$U,$U127)=0),0,INDEX(SpcfP!O:O,SUMIFS(SpcfP!$A:$A,SpcfP!$AE:$AE,$AE127,SpcfP!$U:$U,$U127)))</f>
        <v>Себестоимость продаж</v>
      </c>
      <c r="P127" s="44" t="str">
        <f>IF(OR($AE127=0,SUMIFS(SpcfP!$A:$A,SpcfP!$AE:$AE,$AE127,SpcfP!$U:$U,$U127)=0),0,INDEX(SpcfP!P:P,SUMIFS(SpcfP!$A:$A,SpcfP!$AE:$AE,$AE127,SpcfP!$U:$U,$U127)))</f>
        <v>Затраты этапа-1 бизнес-процесса</v>
      </c>
      <c r="Q127" s="44" t="str">
        <f>IF(OR($AE127=0,SUMIFS(SpcfP!$A:$A,SpcfP!$AE:$AE,$AE127,SpcfP!$U:$U,$U127)=0),0,INDEX(SpcfP!Q:Q,SUMIFS(SpcfP!$A:$A,SpcfP!$AE:$AE,$AE127,SpcfP!$U:$U,$U127)))</f>
        <v>Сырье и материалы-9</v>
      </c>
      <c r="U127" s="1">
        <f>IF(OR($AD127=0,SUMIFS(dbP!$A:$A,dbP!$AD:$AD,$AD127)=0),0,INDEX(dbP!U:U,SUMIFS(dbP!$A:$A,dbP!$AD:$AD,$AD127)))</f>
        <v>3</v>
      </c>
      <c r="X127" s="42">
        <f>IF(OR($AD127=0,SUMIFS(dbP!$A:$A,dbP!$AD:$AD,$AD127)=0),0,INDEX(dbP!X:X,SUMIFS(dbP!$A:$A,dbP!$AD:$AD,$AD127)))*
IF(OR($AE127=0,SUMIFS(SpcfP!$A:$A,SpcfP!$AE:$AE,$AE127,SpcfP!$U:$U,$U127)=0),0,INDEX(SpcfP!X:X,SUMIFS(SpcfP!$A:$A,SpcfP!$AE:$AE,$AE127,SpcfP!$U:$U,$U127)))</f>
        <v>15</v>
      </c>
      <c r="AA127" s="44">
        <f>IF(OR($AD127=0,SUMIFS(dbP!$A:$A,dbP!$AD:$AD,$AD127)=0),0,INDEX(dbP!X:X,SUMIFS(dbP!$A:$A,dbP!$AD:$AD,$AD127)))*
IF(OR($AE127=0,SUMIFS(SpcfP!$A:$A,SpcfP!$AE:$AE,$AE127,SpcfP!$U:$U,$U127)=0),0,INDEX(SpcfP!AA:AA,SUMIFS(SpcfP!$A:$A,SpcfP!$AE:$AE,$AE127,SpcfP!$U:$U,$U127)))</f>
        <v>19276.411911764702</v>
      </c>
      <c r="AB127" s="44">
        <f>IF(OR($AD127=0,SUMIFS(dbP!$A:$A,dbP!$AD:$AD,$AD127)=0),0,INDEX(dbP!X:X,SUMIFS(dbP!$A:$A,dbP!$AD:$AD,$AD127)))*
IF(OR($AE127=0,SUMIFS(SpcfP!$A:$A,SpcfP!$AE:$AE,$AE127,SpcfP!$U:$U,$U127)=0),0,INDEX(SpcfP!AB:AB,SUMIFS(SpcfP!$A:$A,SpcfP!$AE:$AE,$AE127,SpcfP!$U:$U,$U127)))</f>
        <v>3212.7353186274513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 t="shared" si="1"/>
        <v>3</v>
      </c>
      <c r="AE127" s="31">
        <f>IF(OR(AE126=0,AE126=MAX(Items!$AC:$AC)),1,AE126+1)</f>
        <v>9</v>
      </c>
    </row>
    <row r="128" spans="2:31" x14ac:dyDescent="0.3"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D128" s="24">
        <f>IF(OR($AD128=0,SUMIFS(dbP!$A:$A,dbP!$AD:$AD,$AD128)=0),0,INDEX(dbP!D:D,SUMIFS(dbP!$A:$A,dbP!$AD:$AD,$AD128)))</f>
        <v>45548</v>
      </c>
      <c r="E128" s="1">
        <f>IF(OR($AD128=0,SUMIFS(dbP!$A:$A,dbP!$AD:$AD,$AD128)=0),0,INDEX(dbP!E:E,SUMIFS(dbP!$A:$A,dbP!$AD:$AD,$AD128)))</f>
        <v>0</v>
      </c>
      <c r="F128" s="1">
        <f>IF(OR($AD128=0,SUMIFS(dbP!$A:$A,dbP!$AD:$AD,$AD128)=0),0,INDEX(dbP!F:F,SUMIFS(dbP!$A:$A,dbP!$AD:$AD,$AD128)))</f>
        <v>0</v>
      </c>
      <c r="I128" s="1" t="str">
        <f>IF(OR($AD128=0,SUMIFS(dbP!$A:$A,dbP!$AD:$AD,$AD128)=0),0,INDEX(dbP!I:I,SUMIFS(dbP!$A:$A,dbP!$AD:$AD,$AD128)))</f>
        <v>Продукт-3</v>
      </c>
      <c r="O128" s="44" t="str">
        <f>IF(OR($AE128=0,SUMIFS(SpcfP!$A:$A,SpcfP!$AE:$AE,$AE128,SpcfP!$U:$U,$U128)=0),0,INDEX(SpcfP!O:O,SUMIFS(SpcfP!$A:$A,SpcfP!$AE:$AE,$AE128,SpcfP!$U:$U,$U128)))</f>
        <v>Себестоимость продаж</v>
      </c>
      <c r="P128" s="44" t="str">
        <f>IF(OR($AE128=0,SUMIFS(SpcfP!$A:$A,SpcfP!$AE:$AE,$AE128,SpcfP!$U:$U,$U128)=0),0,INDEX(SpcfP!P:P,SUMIFS(SpcfP!$A:$A,SpcfP!$AE:$AE,$AE128,SpcfP!$U:$U,$U128)))</f>
        <v>Затраты этапа-1 бизнес-процесса</v>
      </c>
      <c r="Q128" s="44" t="str">
        <f>IF(OR($AE128=0,SUMIFS(SpcfP!$A:$A,SpcfP!$AE:$AE,$AE128,SpcfP!$U:$U,$U128)=0),0,INDEX(SpcfP!Q:Q,SUMIFS(SpcfP!$A:$A,SpcfP!$AE:$AE,$AE128,SpcfP!$U:$U,$U128)))</f>
        <v>Сырье и материалы-10</v>
      </c>
      <c r="U128" s="1">
        <f>IF(OR($AD128=0,SUMIFS(dbP!$A:$A,dbP!$AD:$AD,$AD128)=0),0,INDEX(dbP!U:U,SUMIFS(dbP!$A:$A,dbP!$AD:$AD,$AD128)))</f>
        <v>3</v>
      </c>
      <c r="X128" s="42">
        <f>IF(OR($AD128=0,SUMIFS(dbP!$A:$A,dbP!$AD:$AD,$AD128)=0),0,INDEX(dbP!X:X,SUMIFS(dbP!$A:$A,dbP!$AD:$AD,$AD128)))*
IF(OR($AE128=0,SUMIFS(SpcfP!$A:$A,SpcfP!$AE:$AE,$AE128,SpcfP!$U:$U,$U128)=0),0,INDEX(SpcfP!X:X,SUMIFS(SpcfP!$A:$A,SpcfP!$AE:$AE,$AE128,SpcfP!$U:$U,$U128)))</f>
        <v>25</v>
      </c>
      <c r="AA128" s="44">
        <f>IF(OR($AD128=0,SUMIFS(dbP!$A:$A,dbP!$AD:$AD,$AD128)=0),0,INDEX(dbP!X:X,SUMIFS(dbP!$A:$A,dbP!$AD:$AD,$AD128)))*
IF(OR($AE128=0,SUMIFS(SpcfP!$A:$A,SpcfP!$AE:$AE,$AE128,SpcfP!$U:$U,$U128)=0),0,INDEX(SpcfP!AA:AA,SUMIFS(SpcfP!$A:$A,SpcfP!$AE:$AE,$AE128,SpcfP!$U:$U,$U128)))</f>
        <v>115003.8008773585</v>
      </c>
      <c r="AB128" s="44">
        <f>IF(OR($AD128=0,SUMIFS(dbP!$A:$A,dbP!$AD:$AD,$AD128)=0),0,INDEX(dbP!X:X,SUMIFS(dbP!$A:$A,dbP!$AD:$AD,$AD128)))*
IF(OR($AE128=0,SUMIFS(SpcfP!$A:$A,SpcfP!$AE:$AE,$AE128,SpcfP!$U:$U,$U128)=0),0,INDEX(SpcfP!AB:AB,SUMIFS(SpcfP!$A:$A,SpcfP!$AE:$AE,$AE128,SpcfP!$U:$U,$U128)))</f>
        <v>19167.300146226418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 t="shared" si="1"/>
        <v>3</v>
      </c>
      <c r="AE128" s="31">
        <f>IF(OR(AE127=0,AE127=MAX(Items!$AC:$AC)),1,AE127+1)</f>
        <v>10</v>
      </c>
    </row>
    <row r="129" spans="2:31" x14ac:dyDescent="0.3"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D129" s="24">
        <f>IF(OR($AD129=0,SUMIFS(dbP!$A:$A,dbP!$AD:$AD,$AD129)=0),0,INDEX(dbP!D:D,SUMIFS(dbP!$A:$A,dbP!$AD:$AD,$AD129)))</f>
        <v>45548</v>
      </c>
      <c r="E129" s="1">
        <f>IF(OR($AD129=0,SUMIFS(dbP!$A:$A,dbP!$AD:$AD,$AD129)=0),0,INDEX(dbP!E:E,SUMIFS(dbP!$A:$A,dbP!$AD:$AD,$AD129)))</f>
        <v>0</v>
      </c>
      <c r="F129" s="1">
        <f>IF(OR($AD129=0,SUMIFS(dbP!$A:$A,dbP!$AD:$AD,$AD129)=0),0,INDEX(dbP!F:F,SUMIFS(dbP!$A:$A,dbP!$AD:$AD,$AD129)))</f>
        <v>0</v>
      </c>
      <c r="I129" s="1" t="str">
        <f>IF(OR($AD129=0,SUMIFS(dbP!$A:$A,dbP!$AD:$AD,$AD129)=0),0,INDEX(dbP!I:I,SUMIFS(dbP!$A:$A,dbP!$AD:$AD,$AD129)))</f>
        <v>Продукт-3</v>
      </c>
      <c r="O129" s="44" t="str">
        <f>IF(OR($AE129=0,SUMIFS(SpcfP!$A:$A,SpcfP!$AE:$AE,$AE129,SpcfP!$U:$U,$U129)=0),0,INDEX(SpcfP!O:O,SUMIFS(SpcfP!$A:$A,SpcfP!$AE:$AE,$AE129,SpcfP!$U:$U,$U129)))</f>
        <v>Себестоимость продаж</v>
      </c>
      <c r="P129" s="44" t="str">
        <f>IF(OR($AE129=0,SUMIFS(SpcfP!$A:$A,SpcfP!$AE:$AE,$AE129,SpcfP!$U:$U,$U129)=0),0,INDEX(SpcfP!P:P,SUMIFS(SpcfP!$A:$A,SpcfP!$AE:$AE,$AE129,SpcfP!$U:$U,$U129)))</f>
        <v>Затраты этапа-1 бизнес-процесса</v>
      </c>
      <c r="Q129" s="44" t="str">
        <f>IF(OR($AE129=0,SUMIFS(SpcfP!$A:$A,SpcfP!$AE:$AE,$AE129,SpcfP!$U:$U,$U129)=0),0,INDEX(SpcfP!Q:Q,SUMIFS(SpcfP!$A:$A,SpcfP!$AE:$AE,$AE129,SpcfP!$U:$U,$U129)))</f>
        <v>Сырье и материалы-11</v>
      </c>
      <c r="U129" s="1">
        <f>IF(OR($AD129=0,SUMIFS(dbP!$A:$A,dbP!$AD:$AD,$AD129)=0),0,INDEX(dbP!U:U,SUMIFS(dbP!$A:$A,dbP!$AD:$AD,$AD129)))</f>
        <v>3</v>
      </c>
      <c r="X129" s="42">
        <f>IF(OR($AD129=0,SUMIFS(dbP!$A:$A,dbP!$AD:$AD,$AD129)=0),0,INDEX(dbP!X:X,SUMIFS(dbP!$A:$A,dbP!$AD:$AD,$AD129)))*
IF(OR($AE129=0,SUMIFS(SpcfP!$A:$A,SpcfP!$AE:$AE,$AE129,SpcfP!$U:$U,$U129)=0),0,INDEX(SpcfP!X:X,SUMIFS(SpcfP!$A:$A,SpcfP!$AE:$AE,$AE129,SpcfP!$U:$U,$U129)))</f>
        <v>10</v>
      </c>
      <c r="AA129" s="44">
        <f>IF(OR($AD129=0,SUMIFS(dbP!$A:$A,dbP!$AD:$AD,$AD129)=0),0,INDEX(dbP!X:X,SUMIFS(dbP!$A:$A,dbP!$AD:$AD,$AD129)))*
IF(OR($AE129=0,SUMIFS(SpcfP!$A:$A,SpcfP!$AE:$AE,$AE129,SpcfP!$U:$U,$U129)=0),0,INDEX(SpcfP!AA:AA,SUMIFS(SpcfP!$A:$A,SpcfP!$AE:$AE,$AE129,SpcfP!$U:$U,$U129)))</f>
        <v>60980.510030434787</v>
      </c>
      <c r="AB129" s="44">
        <f>IF(OR($AD129=0,SUMIFS(dbP!$A:$A,dbP!$AD:$AD,$AD129)=0),0,INDEX(dbP!X:X,SUMIFS(dbP!$A:$A,dbP!$AD:$AD,$AD129)))*
IF(OR($AE129=0,SUMIFS(SpcfP!$A:$A,SpcfP!$AE:$AE,$AE129,SpcfP!$U:$U,$U129)=0),0,INDEX(SpcfP!AB:AB,SUMIFS(SpcfP!$A:$A,SpcfP!$AE:$AE,$AE129,SpcfP!$U:$U,$U129)))</f>
        <v>10163.418338405798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 t="shared" si="1"/>
        <v>3</v>
      </c>
      <c r="AE129" s="31">
        <f>IF(OR(AE128=0,AE128=MAX(Items!$AC:$AC)),1,AE128+1)</f>
        <v>11</v>
      </c>
    </row>
    <row r="130" spans="2:31" x14ac:dyDescent="0.3"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D130" s="24">
        <f>IF(OR($AD130=0,SUMIFS(dbP!$A:$A,dbP!$AD:$AD,$AD130)=0),0,INDEX(dbP!D:D,SUMIFS(dbP!$A:$A,dbP!$AD:$AD,$AD130)))</f>
        <v>45548</v>
      </c>
      <c r="E130" s="1">
        <f>IF(OR($AD130=0,SUMIFS(dbP!$A:$A,dbP!$AD:$AD,$AD130)=0),0,INDEX(dbP!E:E,SUMIFS(dbP!$A:$A,dbP!$AD:$AD,$AD130)))</f>
        <v>0</v>
      </c>
      <c r="F130" s="1">
        <f>IF(OR($AD130=0,SUMIFS(dbP!$A:$A,dbP!$AD:$AD,$AD130)=0),0,INDEX(dbP!F:F,SUMIFS(dbP!$A:$A,dbP!$AD:$AD,$AD130)))</f>
        <v>0</v>
      </c>
      <c r="I130" s="1" t="str">
        <f>IF(OR($AD130=0,SUMIFS(dbP!$A:$A,dbP!$AD:$AD,$AD130)=0),0,INDEX(dbP!I:I,SUMIFS(dbP!$A:$A,dbP!$AD:$AD,$AD130)))</f>
        <v>Продукт-3</v>
      </c>
      <c r="O130" s="44" t="str">
        <f>IF(OR($AE130=0,SUMIFS(SpcfP!$A:$A,SpcfP!$AE:$AE,$AE130,SpcfP!$U:$U,$U130)=0),0,INDEX(SpcfP!O:O,SUMIFS(SpcfP!$A:$A,SpcfP!$AE:$AE,$AE130,SpcfP!$U:$U,$U130)))</f>
        <v>Себестоимость продаж</v>
      </c>
      <c r="P130" s="44" t="str">
        <f>IF(OR($AE130=0,SUMIFS(SpcfP!$A:$A,SpcfP!$AE:$AE,$AE130,SpcfP!$U:$U,$U130)=0),0,INDEX(SpcfP!P:P,SUMIFS(SpcfP!$A:$A,SpcfP!$AE:$AE,$AE130,SpcfP!$U:$U,$U130)))</f>
        <v>Затраты этапа-2 бизнес-процесса</v>
      </c>
      <c r="Q130" s="44" t="str">
        <f>IF(OR($AE130=0,SUMIFS(SpcfP!$A:$A,SpcfP!$AE:$AE,$AE130,SpcfP!$U:$U,$U130)=0),0,INDEX(SpcfP!Q:Q,SUMIFS(SpcfP!$A:$A,SpcfP!$AE:$AE,$AE130,SpcfP!$U:$U,$U130)))</f>
        <v>Производственные затраты-1</v>
      </c>
      <c r="U130" s="1">
        <f>IF(OR($AD130=0,SUMIFS(dbP!$A:$A,dbP!$AD:$AD,$AD130)=0),0,INDEX(dbP!U:U,SUMIFS(dbP!$A:$A,dbP!$AD:$AD,$AD130)))</f>
        <v>3</v>
      </c>
      <c r="X130" s="42">
        <f>IF(OR($AD130=0,SUMIFS(dbP!$A:$A,dbP!$AD:$AD,$AD130)=0),0,INDEX(dbP!X:X,SUMIFS(dbP!$A:$A,dbP!$AD:$AD,$AD130)))*
IF(OR($AE130=0,SUMIFS(SpcfP!$A:$A,SpcfP!$AE:$AE,$AE130,SpcfP!$U:$U,$U130)=0),0,INDEX(SpcfP!X:X,SUMIFS(SpcfP!$A:$A,SpcfP!$AE:$AE,$AE130,SpcfP!$U:$U,$U130)))</f>
        <v>0</v>
      </c>
      <c r="AA130" s="44">
        <f>IF(OR($AD130=0,SUMIFS(dbP!$A:$A,dbP!$AD:$AD,$AD130)=0),0,INDEX(dbP!X:X,SUMIFS(dbP!$A:$A,dbP!$AD:$AD,$AD130)))*
IF(OR($AE130=0,SUMIFS(SpcfP!$A:$A,SpcfP!$AE:$AE,$AE130,SpcfP!$U:$U,$U130)=0),0,INDEX(SpcfP!AA:AA,SUMIFS(SpcfP!$A:$A,SpcfP!$AE:$AE,$AE130,SpcfP!$U:$U,$U130)))</f>
        <v>0</v>
      </c>
      <c r="AB130" s="44">
        <f>IF(OR($AD130=0,SUMIFS(dbP!$A:$A,dbP!$AD:$AD,$AD130)=0),0,INDEX(dbP!X:X,SUMIFS(dbP!$A:$A,dbP!$AD:$AD,$AD130)))*
IF(OR($AE130=0,SUMIFS(SpcfP!$A:$A,SpcfP!$AE:$AE,$AE130,SpcfP!$U:$U,$U130)=0),0,INDEX(SpcfP!AB:AB,SUMIFS(SpcfP!$A:$A,SpcfP!$AE:$AE,$AE130,SpcfP!$U:$U,$U130)))</f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 t="shared" si="1"/>
        <v>3</v>
      </c>
      <c r="AE130" s="31">
        <f>IF(OR(AE129=0,AE129=MAX(Items!$AC:$AC)),1,AE129+1)</f>
        <v>12</v>
      </c>
    </row>
    <row r="131" spans="2:31" x14ac:dyDescent="0.3"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D131" s="24">
        <f>IF(OR($AD131=0,SUMIFS(dbP!$A:$A,dbP!$AD:$AD,$AD131)=0),0,INDEX(dbP!D:D,SUMIFS(dbP!$A:$A,dbP!$AD:$AD,$AD131)))</f>
        <v>45548</v>
      </c>
      <c r="E131" s="1">
        <f>IF(OR($AD131=0,SUMIFS(dbP!$A:$A,dbP!$AD:$AD,$AD131)=0),0,INDEX(dbP!E:E,SUMIFS(dbP!$A:$A,dbP!$AD:$AD,$AD131)))</f>
        <v>0</v>
      </c>
      <c r="F131" s="1">
        <f>IF(OR($AD131=0,SUMIFS(dbP!$A:$A,dbP!$AD:$AD,$AD131)=0),0,INDEX(dbP!F:F,SUMIFS(dbP!$A:$A,dbP!$AD:$AD,$AD131)))</f>
        <v>0</v>
      </c>
      <c r="I131" s="1" t="str">
        <f>IF(OR($AD131=0,SUMIFS(dbP!$A:$A,dbP!$AD:$AD,$AD131)=0),0,INDEX(dbP!I:I,SUMIFS(dbP!$A:$A,dbP!$AD:$AD,$AD131)))</f>
        <v>Продукт-3</v>
      </c>
      <c r="O131" s="44" t="str">
        <f>IF(OR($AE131=0,SUMIFS(SpcfP!$A:$A,SpcfP!$AE:$AE,$AE131,SpcfP!$U:$U,$U131)=0),0,INDEX(SpcfP!O:O,SUMIFS(SpcfP!$A:$A,SpcfP!$AE:$AE,$AE131,SpcfP!$U:$U,$U131)))</f>
        <v>Себестоимость продаж</v>
      </c>
      <c r="P131" s="44" t="str">
        <f>IF(OR($AE131=0,SUMIFS(SpcfP!$A:$A,SpcfP!$AE:$AE,$AE131,SpcfP!$U:$U,$U131)=0),0,INDEX(SpcfP!P:P,SUMIFS(SpcfP!$A:$A,SpcfP!$AE:$AE,$AE131,SpcfP!$U:$U,$U131)))</f>
        <v>Затраты этапа-2 бизнес-процесса</v>
      </c>
      <c r="Q131" s="44" t="str">
        <f>IF(OR($AE131=0,SUMIFS(SpcfP!$A:$A,SpcfP!$AE:$AE,$AE131,SpcfP!$U:$U,$U131)=0),0,INDEX(SpcfP!Q:Q,SUMIFS(SpcfP!$A:$A,SpcfP!$AE:$AE,$AE131,SpcfP!$U:$U,$U131)))</f>
        <v>Производственные затраты-2</v>
      </c>
      <c r="U131" s="1">
        <f>IF(OR($AD131=0,SUMIFS(dbP!$A:$A,dbP!$AD:$AD,$AD131)=0),0,INDEX(dbP!U:U,SUMIFS(dbP!$A:$A,dbP!$AD:$AD,$AD131)))</f>
        <v>3</v>
      </c>
      <c r="X131" s="42">
        <f>IF(OR($AD131=0,SUMIFS(dbP!$A:$A,dbP!$AD:$AD,$AD131)=0),0,INDEX(dbP!X:X,SUMIFS(dbP!$A:$A,dbP!$AD:$AD,$AD131)))*
IF(OR($AE131=0,SUMIFS(SpcfP!$A:$A,SpcfP!$AE:$AE,$AE131,SpcfP!$U:$U,$U131)=0),0,INDEX(SpcfP!X:X,SUMIFS(SpcfP!$A:$A,SpcfP!$AE:$AE,$AE131,SpcfP!$U:$U,$U131)))</f>
        <v>20</v>
      </c>
      <c r="AA131" s="44">
        <f>IF(OR($AD131=0,SUMIFS(dbP!$A:$A,dbP!$AD:$AD,$AD131)=0),0,INDEX(dbP!X:X,SUMIFS(dbP!$A:$A,dbP!$AD:$AD,$AD131)))*
IF(OR($AE131=0,SUMIFS(SpcfP!$A:$A,SpcfP!$AE:$AE,$AE131,SpcfP!$U:$U,$U131)=0),0,INDEX(SpcfP!AA:AA,SUMIFS(SpcfP!$A:$A,SpcfP!$AE:$AE,$AE131,SpcfP!$U:$U,$U131)))</f>
        <v>16296.296296296296</v>
      </c>
      <c r="AB131" s="44">
        <f>IF(OR($AD131=0,SUMIFS(dbP!$A:$A,dbP!$AD:$AD,$AD131)=0),0,INDEX(dbP!X:X,SUMIFS(dbP!$A:$A,dbP!$AD:$AD,$AD131)))*
IF(OR($AE131=0,SUMIFS(SpcfP!$A:$A,SpcfP!$AE:$AE,$AE131,SpcfP!$U:$U,$U131)=0),0,INDEX(SpcfP!AB:AB,SUMIFS(SpcfP!$A:$A,SpcfP!$AE:$AE,$AE131,SpcfP!$U:$U,$U131)))</f>
        <v>2716.049382716049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 t="shared" si="1"/>
        <v>3</v>
      </c>
      <c r="AE131" s="31">
        <f>IF(OR(AE130=0,AE130=MAX(Items!$AC:$AC)),1,AE130+1)</f>
        <v>13</v>
      </c>
    </row>
    <row r="132" spans="2:31" x14ac:dyDescent="0.3"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D132" s="24">
        <f>IF(OR($AD132=0,SUMIFS(dbP!$A:$A,dbP!$AD:$AD,$AD132)=0),0,INDEX(dbP!D:D,SUMIFS(dbP!$A:$A,dbP!$AD:$AD,$AD132)))</f>
        <v>45548</v>
      </c>
      <c r="E132" s="1">
        <f>IF(OR($AD132=0,SUMIFS(dbP!$A:$A,dbP!$AD:$AD,$AD132)=0),0,INDEX(dbP!E:E,SUMIFS(dbP!$A:$A,dbP!$AD:$AD,$AD132)))</f>
        <v>0</v>
      </c>
      <c r="F132" s="1">
        <f>IF(OR($AD132=0,SUMIFS(dbP!$A:$A,dbP!$AD:$AD,$AD132)=0),0,INDEX(dbP!F:F,SUMIFS(dbP!$A:$A,dbP!$AD:$AD,$AD132)))</f>
        <v>0</v>
      </c>
      <c r="I132" s="1" t="str">
        <f>IF(OR($AD132=0,SUMIFS(dbP!$A:$A,dbP!$AD:$AD,$AD132)=0),0,INDEX(dbP!I:I,SUMIFS(dbP!$A:$A,dbP!$AD:$AD,$AD132)))</f>
        <v>Продукт-3</v>
      </c>
      <c r="O132" s="44" t="str">
        <f>IF(OR($AE132=0,SUMIFS(SpcfP!$A:$A,SpcfP!$AE:$AE,$AE132,SpcfP!$U:$U,$U132)=0),0,INDEX(SpcfP!O:O,SUMIFS(SpcfP!$A:$A,SpcfP!$AE:$AE,$AE132,SpcfP!$U:$U,$U132)))</f>
        <v>Себестоимость продаж</v>
      </c>
      <c r="P132" s="44" t="str">
        <f>IF(OR($AE132=0,SUMIFS(SpcfP!$A:$A,SpcfP!$AE:$AE,$AE132,SpcfP!$U:$U,$U132)=0),0,INDEX(SpcfP!P:P,SUMIFS(SpcfP!$A:$A,SpcfP!$AE:$AE,$AE132,SpcfP!$U:$U,$U132)))</f>
        <v>Затраты этапа-2 бизнес-процесса</v>
      </c>
      <c r="Q132" s="44" t="str">
        <f>IF(OR($AE132=0,SUMIFS(SpcfP!$A:$A,SpcfP!$AE:$AE,$AE132,SpcfP!$U:$U,$U132)=0),0,INDEX(SpcfP!Q:Q,SUMIFS(SpcfP!$A:$A,SpcfP!$AE:$AE,$AE132,SpcfP!$U:$U,$U132)))</f>
        <v>Производственные затраты-3</v>
      </c>
      <c r="U132" s="1">
        <f>IF(OR($AD132=0,SUMIFS(dbP!$A:$A,dbP!$AD:$AD,$AD132)=0),0,INDEX(dbP!U:U,SUMIFS(dbP!$A:$A,dbP!$AD:$AD,$AD132)))</f>
        <v>3</v>
      </c>
      <c r="X132" s="42">
        <f>IF(OR($AD132=0,SUMIFS(dbP!$A:$A,dbP!$AD:$AD,$AD132)=0),0,INDEX(dbP!X:X,SUMIFS(dbP!$A:$A,dbP!$AD:$AD,$AD132)))*
IF(OR($AE132=0,SUMIFS(SpcfP!$A:$A,SpcfP!$AE:$AE,$AE132,SpcfP!$U:$U,$U132)=0),0,INDEX(SpcfP!X:X,SUMIFS(SpcfP!$A:$A,SpcfP!$AE:$AE,$AE132,SpcfP!$U:$U,$U132)))</f>
        <v>10</v>
      </c>
      <c r="AA132" s="44">
        <f>IF(OR($AD132=0,SUMIFS(dbP!$A:$A,dbP!$AD:$AD,$AD132)=0),0,INDEX(dbP!X:X,SUMIFS(dbP!$A:$A,dbP!$AD:$AD,$AD132)))*
IF(OR($AE132=0,SUMIFS(SpcfP!$A:$A,SpcfP!$AE:$AE,$AE132,SpcfP!$U:$U,$U132)=0),0,INDEX(SpcfP!AA:AA,SUMIFS(SpcfP!$A:$A,SpcfP!$AE:$AE,$AE132,SpcfP!$U:$U,$U132)))</f>
        <v>31494.33962264151</v>
      </c>
      <c r="AB132" s="44">
        <f>IF(OR($AD132=0,SUMIFS(dbP!$A:$A,dbP!$AD:$AD,$AD132)=0),0,INDEX(dbP!X:X,SUMIFS(dbP!$A:$A,dbP!$AD:$AD,$AD132)))*
IF(OR($AE132=0,SUMIFS(SpcfP!$A:$A,SpcfP!$AE:$AE,$AE132,SpcfP!$U:$U,$U132)=0),0,INDEX(SpcfP!AB:AB,SUMIFS(SpcfP!$A:$A,SpcfP!$AE:$AE,$AE132,SpcfP!$U:$U,$U132)))</f>
        <v>5249.0566037735844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 t="shared" ref="AD132:AD195" si="2">IF(AE132=1,AD131+1,AD131)</f>
        <v>3</v>
      </c>
      <c r="AE132" s="31">
        <f>IF(OR(AE131=0,AE131=MAX(Items!$AC:$AC)),1,AE131+1)</f>
        <v>14</v>
      </c>
    </row>
    <row r="133" spans="2:31" x14ac:dyDescent="0.3"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D133" s="24">
        <f>IF(OR($AD133=0,SUMIFS(dbP!$A:$A,dbP!$AD:$AD,$AD133)=0),0,INDEX(dbP!D:D,SUMIFS(dbP!$A:$A,dbP!$AD:$AD,$AD133)))</f>
        <v>45548</v>
      </c>
      <c r="E133" s="1">
        <f>IF(OR($AD133=0,SUMIFS(dbP!$A:$A,dbP!$AD:$AD,$AD133)=0),0,INDEX(dbP!E:E,SUMIFS(dbP!$A:$A,dbP!$AD:$AD,$AD133)))</f>
        <v>0</v>
      </c>
      <c r="F133" s="1">
        <f>IF(OR($AD133=0,SUMIFS(dbP!$A:$A,dbP!$AD:$AD,$AD133)=0),0,INDEX(dbP!F:F,SUMIFS(dbP!$A:$A,dbP!$AD:$AD,$AD133)))</f>
        <v>0</v>
      </c>
      <c r="I133" s="1" t="str">
        <f>IF(OR($AD133=0,SUMIFS(dbP!$A:$A,dbP!$AD:$AD,$AD133)=0),0,INDEX(dbP!I:I,SUMIFS(dbP!$A:$A,dbP!$AD:$AD,$AD133)))</f>
        <v>Продукт-3</v>
      </c>
      <c r="O133" s="44" t="str">
        <f>IF(OR($AE133=0,SUMIFS(SpcfP!$A:$A,SpcfP!$AE:$AE,$AE133,SpcfP!$U:$U,$U133)=0),0,INDEX(SpcfP!O:O,SUMIFS(SpcfP!$A:$A,SpcfP!$AE:$AE,$AE133,SpcfP!$U:$U,$U133)))</f>
        <v>Себестоимость продаж</v>
      </c>
      <c r="P133" s="44" t="str">
        <f>IF(OR($AE133=0,SUMIFS(SpcfP!$A:$A,SpcfP!$AE:$AE,$AE133,SpcfP!$U:$U,$U133)=0),0,INDEX(SpcfP!P:P,SUMIFS(SpcfP!$A:$A,SpcfP!$AE:$AE,$AE133,SpcfP!$U:$U,$U133)))</f>
        <v>Затраты этапа-2 бизнес-процесса</v>
      </c>
      <c r="Q133" s="44" t="str">
        <f>IF(OR($AE133=0,SUMIFS(SpcfP!$A:$A,SpcfP!$AE:$AE,$AE133,SpcfP!$U:$U,$U133)=0),0,INDEX(SpcfP!Q:Q,SUMIFS(SpcfP!$A:$A,SpcfP!$AE:$AE,$AE133,SpcfP!$U:$U,$U133)))</f>
        <v>Производственные затраты-4</v>
      </c>
      <c r="U133" s="1">
        <f>IF(OR($AD133=0,SUMIFS(dbP!$A:$A,dbP!$AD:$AD,$AD133)=0),0,INDEX(dbP!U:U,SUMIFS(dbP!$A:$A,dbP!$AD:$AD,$AD133)))</f>
        <v>3</v>
      </c>
      <c r="X133" s="42">
        <f>IF(OR($AD133=0,SUMIFS(dbP!$A:$A,dbP!$AD:$AD,$AD133)=0),0,INDEX(dbP!X:X,SUMIFS(dbP!$A:$A,dbP!$AD:$AD,$AD133)))*
IF(OR($AE133=0,SUMIFS(SpcfP!$A:$A,SpcfP!$AE:$AE,$AE133,SpcfP!$U:$U,$U133)=0),0,INDEX(SpcfP!X:X,SUMIFS(SpcfP!$A:$A,SpcfP!$AE:$AE,$AE133,SpcfP!$U:$U,$U133)))</f>
        <v>0</v>
      </c>
      <c r="AA133" s="44">
        <f>IF(OR($AD133=0,SUMIFS(dbP!$A:$A,dbP!$AD:$AD,$AD133)=0),0,INDEX(dbP!X:X,SUMIFS(dbP!$A:$A,dbP!$AD:$AD,$AD133)))*
IF(OR($AE133=0,SUMIFS(SpcfP!$A:$A,SpcfP!$AE:$AE,$AE133,SpcfP!$U:$U,$U133)=0),0,INDEX(SpcfP!AA:AA,SUMIFS(SpcfP!$A:$A,SpcfP!$AE:$AE,$AE133,SpcfP!$U:$U,$U133)))</f>
        <v>0</v>
      </c>
      <c r="AB133" s="44">
        <f>IF(OR($AD133=0,SUMIFS(dbP!$A:$A,dbP!$AD:$AD,$AD133)=0),0,INDEX(dbP!X:X,SUMIFS(dbP!$A:$A,dbP!$AD:$AD,$AD133)))*
IF(OR($AE133=0,SUMIFS(SpcfP!$A:$A,SpcfP!$AE:$AE,$AE133,SpcfP!$U:$U,$U133)=0),0,INDEX(SpcfP!AB:AB,SUMIFS(SpcfP!$A:$A,SpcfP!$AE:$AE,$AE133,SpcfP!$U:$U,$U133)))</f>
        <v>0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 t="shared" si="2"/>
        <v>3</v>
      </c>
      <c r="AE133" s="31">
        <f>IF(OR(AE132=0,AE132=MAX(Items!$AC:$AC)),1,AE132+1)</f>
        <v>15</v>
      </c>
    </row>
    <row r="134" spans="2:31" x14ac:dyDescent="0.3"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D134" s="24">
        <f>IF(OR($AD134=0,SUMIFS(dbP!$A:$A,dbP!$AD:$AD,$AD134)=0),0,INDEX(dbP!D:D,SUMIFS(dbP!$A:$A,dbP!$AD:$AD,$AD134)))</f>
        <v>45548</v>
      </c>
      <c r="E134" s="1">
        <f>IF(OR($AD134=0,SUMIFS(dbP!$A:$A,dbP!$AD:$AD,$AD134)=0),0,INDEX(dbP!E:E,SUMIFS(dbP!$A:$A,dbP!$AD:$AD,$AD134)))</f>
        <v>0</v>
      </c>
      <c r="F134" s="1">
        <f>IF(OR($AD134=0,SUMIFS(dbP!$A:$A,dbP!$AD:$AD,$AD134)=0),0,INDEX(dbP!F:F,SUMIFS(dbP!$A:$A,dbP!$AD:$AD,$AD134)))</f>
        <v>0</v>
      </c>
      <c r="I134" s="1" t="str">
        <f>IF(OR($AD134=0,SUMIFS(dbP!$A:$A,dbP!$AD:$AD,$AD134)=0),0,INDEX(dbP!I:I,SUMIFS(dbP!$A:$A,dbP!$AD:$AD,$AD134)))</f>
        <v>Продукт-3</v>
      </c>
      <c r="O134" s="44" t="str">
        <f>IF(OR($AE134=0,SUMIFS(SpcfP!$A:$A,SpcfP!$AE:$AE,$AE134,SpcfP!$U:$U,$U134)=0),0,INDEX(SpcfP!O:O,SUMIFS(SpcfP!$A:$A,SpcfP!$AE:$AE,$AE134,SpcfP!$U:$U,$U134)))</f>
        <v>Себестоимость продаж</v>
      </c>
      <c r="P134" s="44" t="str">
        <f>IF(OR($AE134=0,SUMIFS(SpcfP!$A:$A,SpcfP!$AE:$AE,$AE134,SpcfP!$U:$U,$U134)=0),0,INDEX(SpcfP!P:P,SUMIFS(SpcfP!$A:$A,SpcfP!$AE:$AE,$AE134,SpcfP!$U:$U,$U134)))</f>
        <v>Затраты этапа-2 бизнес-процесса</v>
      </c>
      <c r="Q134" s="44" t="str">
        <f>IF(OR($AE134=0,SUMIFS(SpcfP!$A:$A,SpcfP!$AE:$AE,$AE134,SpcfP!$U:$U,$U134)=0),0,INDEX(SpcfP!Q:Q,SUMIFS(SpcfP!$A:$A,SpcfP!$AE:$AE,$AE134,SpcfP!$U:$U,$U134)))</f>
        <v>Производственные затраты-5</v>
      </c>
      <c r="U134" s="1">
        <f>IF(OR($AD134=0,SUMIFS(dbP!$A:$A,dbP!$AD:$AD,$AD134)=0),0,INDEX(dbP!U:U,SUMIFS(dbP!$A:$A,dbP!$AD:$AD,$AD134)))</f>
        <v>3</v>
      </c>
      <c r="X134" s="42">
        <f>IF(OR($AD134=0,SUMIFS(dbP!$A:$A,dbP!$AD:$AD,$AD134)=0),0,INDEX(dbP!X:X,SUMIFS(dbP!$A:$A,dbP!$AD:$AD,$AD134)))*
IF(OR($AE134=0,SUMIFS(SpcfP!$A:$A,SpcfP!$AE:$AE,$AE134,SpcfP!$U:$U,$U134)=0),0,INDEX(SpcfP!X:X,SUMIFS(SpcfP!$A:$A,SpcfP!$AE:$AE,$AE134,SpcfP!$U:$U,$U134)))</f>
        <v>15</v>
      </c>
      <c r="AA134" s="44">
        <f>IF(OR($AD134=0,SUMIFS(dbP!$A:$A,dbP!$AD:$AD,$AD134)=0),0,INDEX(dbP!X:X,SUMIFS(dbP!$A:$A,dbP!$AD:$AD,$AD134)))*
IF(OR($AE134=0,SUMIFS(SpcfP!$A:$A,SpcfP!$AE:$AE,$AE134,SpcfP!$U:$U,$U134)=0),0,INDEX(SpcfP!AA:AA,SUMIFS(SpcfP!$A:$A,SpcfP!$AE:$AE,$AE134,SpcfP!$U:$U,$U134)))</f>
        <v>15595.522388059704</v>
      </c>
      <c r="AB134" s="44">
        <f>IF(OR($AD134=0,SUMIFS(dbP!$A:$A,dbP!$AD:$AD,$AD134)=0),0,INDEX(dbP!X:X,SUMIFS(dbP!$A:$A,dbP!$AD:$AD,$AD134)))*
IF(OR($AE134=0,SUMIFS(SpcfP!$A:$A,SpcfP!$AE:$AE,$AE134,SpcfP!$U:$U,$U134)=0),0,INDEX(SpcfP!AB:AB,SUMIFS(SpcfP!$A:$A,SpcfP!$AE:$AE,$AE134,SpcfP!$U:$U,$U134)))</f>
        <v>2599.2537313432831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 t="shared" si="2"/>
        <v>3</v>
      </c>
      <c r="AE134" s="31">
        <f>IF(OR(AE133=0,AE133=MAX(Items!$AC:$AC)),1,AE133+1)</f>
        <v>16</v>
      </c>
    </row>
    <row r="135" spans="2:31" x14ac:dyDescent="0.3"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D135" s="24">
        <f>IF(OR($AD135=0,SUMIFS(dbP!$A:$A,dbP!$AD:$AD,$AD135)=0),0,INDEX(dbP!D:D,SUMIFS(dbP!$A:$A,dbP!$AD:$AD,$AD135)))</f>
        <v>45548</v>
      </c>
      <c r="E135" s="1">
        <f>IF(OR($AD135=0,SUMIFS(dbP!$A:$A,dbP!$AD:$AD,$AD135)=0),0,INDEX(dbP!E:E,SUMIFS(dbP!$A:$A,dbP!$AD:$AD,$AD135)))</f>
        <v>0</v>
      </c>
      <c r="F135" s="1">
        <f>IF(OR($AD135=0,SUMIFS(dbP!$A:$A,dbP!$AD:$AD,$AD135)=0),0,INDEX(dbP!F:F,SUMIFS(dbP!$A:$A,dbP!$AD:$AD,$AD135)))</f>
        <v>0</v>
      </c>
      <c r="I135" s="1" t="str">
        <f>IF(OR($AD135=0,SUMIFS(dbP!$A:$A,dbP!$AD:$AD,$AD135)=0),0,INDEX(dbP!I:I,SUMIFS(dbP!$A:$A,dbP!$AD:$AD,$AD135)))</f>
        <v>Продукт-3</v>
      </c>
      <c r="O135" s="44" t="str">
        <f>IF(OR($AE135=0,SUMIFS(SpcfP!$A:$A,SpcfP!$AE:$AE,$AE135,SpcfP!$U:$U,$U135)=0),0,INDEX(SpcfP!O:O,SUMIFS(SpcfP!$A:$A,SpcfP!$AE:$AE,$AE135,SpcfP!$U:$U,$U135)))</f>
        <v>Себестоимость продаж</v>
      </c>
      <c r="P135" s="44" t="str">
        <f>IF(OR($AE135=0,SUMIFS(SpcfP!$A:$A,SpcfP!$AE:$AE,$AE135,SpcfP!$U:$U,$U135)=0),0,INDEX(SpcfP!P:P,SUMIFS(SpcfP!$A:$A,SpcfP!$AE:$AE,$AE135,SpcfP!$U:$U,$U135)))</f>
        <v>Затраты этапа-2 бизнес-процесса</v>
      </c>
      <c r="Q135" s="44" t="str">
        <f>IF(OR($AE135=0,SUMIFS(SpcfP!$A:$A,SpcfP!$AE:$AE,$AE135,SpcfP!$U:$U,$U135)=0),0,INDEX(SpcfP!Q:Q,SUMIFS(SpcfP!$A:$A,SpcfP!$AE:$AE,$AE135,SpcfP!$U:$U,$U135)))</f>
        <v>Производственные затраты-6</v>
      </c>
      <c r="U135" s="1">
        <f>IF(OR($AD135=0,SUMIFS(dbP!$A:$A,dbP!$AD:$AD,$AD135)=0),0,INDEX(dbP!U:U,SUMIFS(dbP!$A:$A,dbP!$AD:$AD,$AD135)))</f>
        <v>3</v>
      </c>
      <c r="X135" s="42">
        <f>IF(OR($AD135=0,SUMIFS(dbP!$A:$A,dbP!$AD:$AD,$AD135)=0),0,INDEX(dbP!X:X,SUMIFS(dbP!$A:$A,dbP!$AD:$AD,$AD135)))*
IF(OR($AE135=0,SUMIFS(SpcfP!$A:$A,SpcfP!$AE:$AE,$AE135,SpcfP!$U:$U,$U135)=0),0,INDEX(SpcfP!X:X,SUMIFS(SpcfP!$A:$A,SpcfP!$AE:$AE,$AE135,SpcfP!$U:$U,$U135)))</f>
        <v>40</v>
      </c>
      <c r="AA135" s="44">
        <f>IF(OR($AD135=0,SUMIFS(dbP!$A:$A,dbP!$AD:$AD,$AD135)=0),0,INDEX(dbP!X:X,SUMIFS(dbP!$A:$A,dbP!$AD:$AD,$AD135)))*
IF(OR($AE135=0,SUMIFS(SpcfP!$A:$A,SpcfP!$AE:$AE,$AE135,SpcfP!$U:$U,$U135)=0),0,INDEX(SpcfP!AA:AA,SUMIFS(SpcfP!$A:$A,SpcfP!$AE:$AE,$AE135,SpcfP!$U:$U,$U135)))</f>
        <v>159177.56862745099</v>
      </c>
      <c r="AB135" s="44">
        <f>IF(OR($AD135=0,SUMIFS(dbP!$A:$A,dbP!$AD:$AD,$AD135)=0),0,INDEX(dbP!X:X,SUMIFS(dbP!$A:$A,dbP!$AD:$AD,$AD135)))*
IF(OR($AE135=0,SUMIFS(SpcfP!$A:$A,SpcfP!$AE:$AE,$AE135,SpcfP!$U:$U,$U135)=0),0,INDEX(SpcfP!AB:AB,SUMIFS(SpcfP!$A:$A,SpcfP!$AE:$AE,$AE135,SpcfP!$U:$U,$U135)))</f>
        <v>26529.594771241827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 t="shared" si="2"/>
        <v>3</v>
      </c>
      <c r="AE135" s="31">
        <f>IF(OR(AE134=0,AE134=MAX(Items!$AC:$AC)),1,AE134+1)</f>
        <v>17</v>
      </c>
    </row>
    <row r="136" spans="2:31" x14ac:dyDescent="0.3"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D136" s="24">
        <f>IF(OR($AD136=0,SUMIFS(dbP!$A:$A,dbP!$AD:$AD,$AD136)=0),0,INDEX(dbP!D:D,SUMIFS(dbP!$A:$A,dbP!$AD:$AD,$AD136)))</f>
        <v>45548</v>
      </c>
      <c r="E136" s="1">
        <f>IF(OR($AD136=0,SUMIFS(dbP!$A:$A,dbP!$AD:$AD,$AD136)=0),0,INDEX(dbP!E:E,SUMIFS(dbP!$A:$A,dbP!$AD:$AD,$AD136)))</f>
        <v>0</v>
      </c>
      <c r="F136" s="1">
        <f>IF(OR($AD136=0,SUMIFS(dbP!$A:$A,dbP!$AD:$AD,$AD136)=0),0,INDEX(dbP!F:F,SUMIFS(dbP!$A:$A,dbP!$AD:$AD,$AD136)))</f>
        <v>0</v>
      </c>
      <c r="I136" s="1" t="str">
        <f>IF(OR($AD136=0,SUMIFS(dbP!$A:$A,dbP!$AD:$AD,$AD136)=0),0,INDEX(dbP!I:I,SUMIFS(dbP!$A:$A,dbP!$AD:$AD,$AD136)))</f>
        <v>Продукт-3</v>
      </c>
      <c r="O136" s="44" t="str">
        <f>IF(OR($AE136=0,SUMIFS(SpcfP!$A:$A,SpcfP!$AE:$AE,$AE136,SpcfP!$U:$U,$U136)=0),0,INDEX(SpcfP!O:O,SUMIFS(SpcfP!$A:$A,SpcfP!$AE:$AE,$AE136,SpcfP!$U:$U,$U136)))</f>
        <v>Себестоимость продаж</v>
      </c>
      <c r="P136" s="44" t="str">
        <f>IF(OR($AE136=0,SUMIFS(SpcfP!$A:$A,SpcfP!$AE:$AE,$AE136,SpcfP!$U:$U,$U136)=0),0,INDEX(SpcfP!P:P,SUMIFS(SpcfP!$A:$A,SpcfP!$AE:$AE,$AE136,SpcfP!$U:$U,$U136)))</f>
        <v>Затраты этапа-2 бизнес-процесса</v>
      </c>
      <c r="Q136" s="44" t="str">
        <f>IF(OR($AE136=0,SUMIFS(SpcfP!$A:$A,SpcfP!$AE:$AE,$AE136,SpcfP!$U:$U,$U136)=0),0,INDEX(SpcfP!Q:Q,SUMIFS(SpcfP!$A:$A,SpcfP!$AE:$AE,$AE136,SpcfP!$U:$U,$U136)))</f>
        <v>Производственные затраты-7</v>
      </c>
      <c r="U136" s="1">
        <f>IF(OR($AD136=0,SUMIFS(dbP!$A:$A,dbP!$AD:$AD,$AD136)=0),0,INDEX(dbP!U:U,SUMIFS(dbP!$A:$A,dbP!$AD:$AD,$AD136)))</f>
        <v>3</v>
      </c>
      <c r="X136" s="42">
        <f>IF(OR($AD136=0,SUMIFS(dbP!$A:$A,dbP!$AD:$AD,$AD136)=0),0,INDEX(dbP!X:X,SUMIFS(dbP!$A:$A,dbP!$AD:$AD,$AD136)))*
IF(OR($AE136=0,SUMIFS(SpcfP!$A:$A,SpcfP!$AE:$AE,$AE136,SpcfP!$U:$U,$U136)=0),0,INDEX(SpcfP!X:X,SUMIFS(SpcfP!$A:$A,SpcfP!$AE:$AE,$AE136,SpcfP!$U:$U,$U136)))</f>
        <v>20</v>
      </c>
      <c r="AA136" s="44">
        <f>IF(OR($AD136=0,SUMIFS(dbP!$A:$A,dbP!$AD:$AD,$AD136)=0),0,INDEX(dbP!X:X,SUMIFS(dbP!$A:$A,dbP!$AD:$AD,$AD136)))*
IF(OR($AE136=0,SUMIFS(SpcfP!$A:$A,SpcfP!$AE:$AE,$AE136,SpcfP!$U:$U,$U136)=0),0,INDEX(SpcfP!AA:AA,SUMIFS(SpcfP!$A:$A,SpcfP!$AE:$AE,$AE136,SpcfP!$U:$U,$U136)))</f>
        <v>74943.807058823528</v>
      </c>
      <c r="AB136" s="44">
        <f>IF(OR($AD136=0,SUMIFS(dbP!$A:$A,dbP!$AD:$AD,$AD136)=0),0,INDEX(dbP!X:X,SUMIFS(dbP!$A:$A,dbP!$AD:$AD,$AD136)))*
IF(OR($AE136=0,SUMIFS(SpcfP!$A:$A,SpcfP!$AE:$AE,$AE136,SpcfP!$U:$U,$U136)=0),0,INDEX(SpcfP!AB:AB,SUMIFS(SpcfP!$A:$A,SpcfP!$AE:$AE,$AE136,SpcfP!$U:$U,$U136)))</f>
        <v>12490.634509803924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 t="shared" si="2"/>
        <v>3</v>
      </c>
      <c r="AE136" s="31">
        <f>IF(OR(AE135=0,AE135=MAX(Items!$AC:$AC)),1,AE135+1)</f>
        <v>18</v>
      </c>
    </row>
    <row r="137" spans="2:31" x14ac:dyDescent="0.3"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D137" s="24">
        <f>IF(OR($AD137=0,SUMIFS(dbP!$A:$A,dbP!$AD:$AD,$AD137)=0),0,INDEX(dbP!D:D,SUMIFS(dbP!$A:$A,dbP!$AD:$AD,$AD137)))</f>
        <v>45548</v>
      </c>
      <c r="E137" s="1">
        <f>IF(OR($AD137=0,SUMIFS(dbP!$A:$A,dbP!$AD:$AD,$AD137)=0),0,INDEX(dbP!E:E,SUMIFS(dbP!$A:$A,dbP!$AD:$AD,$AD137)))</f>
        <v>0</v>
      </c>
      <c r="F137" s="1">
        <f>IF(OR($AD137=0,SUMIFS(dbP!$A:$A,dbP!$AD:$AD,$AD137)=0),0,INDEX(dbP!F:F,SUMIFS(dbP!$A:$A,dbP!$AD:$AD,$AD137)))</f>
        <v>0</v>
      </c>
      <c r="I137" s="1" t="str">
        <f>IF(OR($AD137=0,SUMIFS(dbP!$A:$A,dbP!$AD:$AD,$AD137)=0),0,INDEX(dbP!I:I,SUMIFS(dbP!$A:$A,dbP!$AD:$AD,$AD137)))</f>
        <v>Продукт-3</v>
      </c>
      <c r="O137" s="44" t="str">
        <f>IF(OR($AE137=0,SUMIFS(SpcfP!$A:$A,SpcfP!$AE:$AE,$AE137,SpcfP!$U:$U,$U137)=0),0,INDEX(SpcfP!O:O,SUMIFS(SpcfP!$A:$A,SpcfP!$AE:$AE,$AE137,SpcfP!$U:$U,$U137)))</f>
        <v>Себестоимость продаж</v>
      </c>
      <c r="P137" s="44" t="str">
        <f>IF(OR($AE137=0,SUMIFS(SpcfP!$A:$A,SpcfP!$AE:$AE,$AE137,SpcfP!$U:$U,$U137)=0),0,INDEX(SpcfP!P:P,SUMIFS(SpcfP!$A:$A,SpcfP!$AE:$AE,$AE137,SpcfP!$U:$U,$U137)))</f>
        <v>Затраты этапа-2 бизнес-процесса</v>
      </c>
      <c r="Q137" s="44" t="str">
        <f>IF(OR($AE137=0,SUMIFS(SpcfP!$A:$A,SpcfP!$AE:$AE,$AE137,SpcfP!$U:$U,$U137)=0),0,INDEX(SpcfP!Q:Q,SUMIFS(SpcfP!$A:$A,SpcfP!$AE:$AE,$AE137,SpcfP!$U:$U,$U137)))</f>
        <v>Производственные затраты-8</v>
      </c>
      <c r="U137" s="1">
        <f>IF(OR($AD137=0,SUMIFS(dbP!$A:$A,dbP!$AD:$AD,$AD137)=0),0,INDEX(dbP!U:U,SUMIFS(dbP!$A:$A,dbP!$AD:$AD,$AD137)))</f>
        <v>3</v>
      </c>
      <c r="X137" s="42">
        <f>IF(OR($AD137=0,SUMIFS(dbP!$A:$A,dbP!$AD:$AD,$AD137)=0),0,INDEX(dbP!X:X,SUMIFS(dbP!$A:$A,dbP!$AD:$AD,$AD137)))*
IF(OR($AE137=0,SUMIFS(SpcfP!$A:$A,SpcfP!$AE:$AE,$AE137,SpcfP!$U:$U,$U137)=0),0,INDEX(SpcfP!X:X,SUMIFS(SpcfP!$A:$A,SpcfP!$AE:$AE,$AE137,SpcfP!$U:$U,$U137)))</f>
        <v>450</v>
      </c>
      <c r="AA137" s="44">
        <f>IF(OR($AD137=0,SUMIFS(dbP!$A:$A,dbP!$AD:$AD,$AD137)=0),0,INDEX(dbP!X:X,SUMIFS(dbP!$A:$A,dbP!$AD:$AD,$AD137)))*
IF(OR($AE137=0,SUMIFS(SpcfP!$A:$A,SpcfP!$AE:$AE,$AE137,SpcfP!$U:$U,$U137)=0),0,INDEX(SpcfP!AA:AA,SUMIFS(SpcfP!$A:$A,SpcfP!$AE:$AE,$AE137,SpcfP!$U:$U,$U137)))</f>
        <v>627459.71091044764</v>
      </c>
      <c r="AB137" s="44">
        <f>IF(OR($AD137=0,SUMIFS(dbP!$A:$A,dbP!$AD:$AD,$AD137)=0),0,INDEX(dbP!X:X,SUMIFS(dbP!$A:$A,dbP!$AD:$AD,$AD137)))*
IF(OR($AE137=0,SUMIFS(SpcfP!$A:$A,SpcfP!$AE:$AE,$AE137,SpcfP!$U:$U,$U137)=0),0,INDEX(SpcfP!AB:AB,SUMIFS(SpcfP!$A:$A,SpcfP!$AE:$AE,$AE137,SpcfP!$U:$U,$U137)))</f>
        <v>104576.61848507464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 t="shared" si="2"/>
        <v>3</v>
      </c>
      <c r="AE137" s="31">
        <f>IF(OR(AE136=0,AE136=MAX(Items!$AC:$AC)),1,AE136+1)</f>
        <v>19</v>
      </c>
    </row>
    <row r="138" spans="2:31" x14ac:dyDescent="0.3"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D138" s="24">
        <f>IF(OR($AD138=0,SUMIFS(dbP!$A:$A,dbP!$AD:$AD,$AD138)=0),0,INDEX(dbP!D:D,SUMIFS(dbP!$A:$A,dbP!$AD:$AD,$AD138)))</f>
        <v>45548</v>
      </c>
      <c r="E138" s="1">
        <f>IF(OR($AD138=0,SUMIFS(dbP!$A:$A,dbP!$AD:$AD,$AD138)=0),0,INDEX(dbP!E:E,SUMIFS(dbP!$A:$A,dbP!$AD:$AD,$AD138)))</f>
        <v>0</v>
      </c>
      <c r="F138" s="1">
        <f>IF(OR($AD138=0,SUMIFS(dbP!$A:$A,dbP!$AD:$AD,$AD138)=0),0,INDEX(dbP!F:F,SUMIFS(dbP!$A:$A,dbP!$AD:$AD,$AD138)))</f>
        <v>0</v>
      </c>
      <c r="I138" s="1" t="str">
        <f>IF(OR($AD138=0,SUMIFS(dbP!$A:$A,dbP!$AD:$AD,$AD138)=0),0,INDEX(dbP!I:I,SUMIFS(dbP!$A:$A,dbP!$AD:$AD,$AD138)))</f>
        <v>Продукт-3</v>
      </c>
      <c r="O138" s="44" t="str">
        <f>IF(OR($AE138=0,SUMIFS(SpcfP!$A:$A,SpcfP!$AE:$AE,$AE138,SpcfP!$U:$U,$U138)=0),0,INDEX(SpcfP!O:O,SUMIFS(SpcfP!$A:$A,SpcfP!$AE:$AE,$AE138,SpcfP!$U:$U,$U138)))</f>
        <v>Себестоимость продаж</v>
      </c>
      <c r="P138" s="44" t="str">
        <f>IF(OR($AE138=0,SUMIFS(SpcfP!$A:$A,SpcfP!$AE:$AE,$AE138,SpcfP!$U:$U,$U138)=0),0,INDEX(SpcfP!P:P,SUMIFS(SpcfP!$A:$A,SpcfP!$AE:$AE,$AE138,SpcfP!$U:$U,$U138)))</f>
        <v>Затраты этапа-2 бизнес-процесса</v>
      </c>
      <c r="Q138" s="44" t="str">
        <f>IF(OR($AE138=0,SUMIFS(SpcfP!$A:$A,SpcfP!$AE:$AE,$AE138,SpcfP!$U:$U,$U138)=0),0,INDEX(SpcfP!Q:Q,SUMIFS(SpcfP!$A:$A,SpcfP!$AE:$AE,$AE138,SpcfP!$U:$U,$U138)))</f>
        <v>Производственные затраты-9</v>
      </c>
      <c r="U138" s="1">
        <f>IF(OR($AD138=0,SUMIFS(dbP!$A:$A,dbP!$AD:$AD,$AD138)=0),0,INDEX(dbP!U:U,SUMIFS(dbP!$A:$A,dbP!$AD:$AD,$AD138)))</f>
        <v>3</v>
      </c>
      <c r="X138" s="42">
        <f>IF(OR($AD138=0,SUMIFS(dbP!$A:$A,dbP!$AD:$AD,$AD138)=0),0,INDEX(dbP!X:X,SUMIFS(dbP!$A:$A,dbP!$AD:$AD,$AD138)))*
IF(OR($AE138=0,SUMIFS(SpcfP!$A:$A,SpcfP!$AE:$AE,$AE138,SpcfP!$U:$U,$U138)=0),0,INDEX(SpcfP!X:X,SUMIFS(SpcfP!$A:$A,SpcfP!$AE:$AE,$AE138,SpcfP!$U:$U,$U138)))</f>
        <v>25</v>
      </c>
      <c r="AA138" s="44">
        <f>IF(OR($AD138=0,SUMIFS(dbP!$A:$A,dbP!$AD:$AD,$AD138)=0),0,INDEX(dbP!X:X,SUMIFS(dbP!$A:$A,dbP!$AD:$AD,$AD138)))*
IF(OR($AE138=0,SUMIFS(SpcfP!$A:$A,SpcfP!$AE:$AE,$AE138,SpcfP!$U:$U,$U138)=0),0,INDEX(SpcfP!AA:AA,SUMIFS(SpcfP!$A:$A,SpcfP!$AE:$AE,$AE138,SpcfP!$U:$U,$U138)))</f>
        <v>29246.280434782606</v>
      </c>
      <c r="AB138" s="44">
        <f>IF(OR($AD138=0,SUMIFS(dbP!$A:$A,dbP!$AD:$AD,$AD138)=0),0,INDEX(dbP!X:X,SUMIFS(dbP!$A:$A,dbP!$AD:$AD,$AD138)))*
IF(OR($AE138=0,SUMIFS(SpcfP!$A:$A,SpcfP!$AE:$AE,$AE138,SpcfP!$U:$U,$U138)=0),0,INDEX(SpcfP!AB:AB,SUMIFS(SpcfP!$A:$A,SpcfP!$AE:$AE,$AE138,SpcfP!$U:$U,$U138)))</f>
        <v>4874.3800724637676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 t="shared" si="2"/>
        <v>3</v>
      </c>
      <c r="AE138" s="31">
        <f>IF(OR(AE137=0,AE137=MAX(Items!$AC:$AC)),1,AE137+1)</f>
        <v>20</v>
      </c>
    </row>
    <row r="139" spans="2:31" x14ac:dyDescent="0.3"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D139" s="24">
        <f>IF(OR($AD139=0,SUMIFS(dbP!$A:$A,dbP!$AD:$AD,$AD139)=0),0,INDEX(dbP!D:D,SUMIFS(dbP!$A:$A,dbP!$AD:$AD,$AD139)))</f>
        <v>45548</v>
      </c>
      <c r="E139" s="1">
        <f>IF(OR($AD139=0,SUMIFS(dbP!$A:$A,dbP!$AD:$AD,$AD139)=0),0,INDEX(dbP!E:E,SUMIFS(dbP!$A:$A,dbP!$AD:$AD,$AD139)))</f>
        <v>0</v>
      </c>
      <c r="F139" s="1">
        <f>IF(OR($AD139=0,SUMIFS(dbP!$A:$A,dbP!$AD:$AD,$AD139)=0),0,INDEX(dbP!F:F,SUMIFS(dbP!$A:$A,dbP!$AD:$AD,$AD139)))</f>
        <v>0</v>
      </c>
      <c r="I139" s="1" t="str">
        <f>IF(OR($AD139=0,SUMIFS(dbP!$A:$A,dbP!$AD:$AD,$AD139)=0),0,INDEX(dbP!I:I,SUMIFS(dbP!$A:$A,dbP!$AD:$AD,$AD139)))</f>
        <v>Продукт-3</v>
      </c>
      <c r="O139" s="44" t="str">
        <f>IF(OR($AE139=0,SUMIFS(SpcfP!$A:$A,SpcfP!$AE:$AE,$AE139,SpcfP!$U:$U,$U139)=0),0,INDEX(SpcfP!O:O,SUMIFS(SpcfP!$A:$A,SpcfP!$AE:$AE,$AE139,SpcfP!$U:$U,$U139)))</f>
        <v>Себестоимость продаж</v>
      </c>
      <c r="P139" s="44" t="str">
        <f>IF(OR($AE139=0,SUMIFS(SpcfP!$A:$A,SpcfP!$AE:$AE,$AE139,SpcfP!$U:$U,$U139)=0),0,INDEX(SpcfP!P:P,SUMIFS(SpcfP!$A:$A,SpcfP!$AE:$AE,$AE139,SpcfP!$U:$U,$U139)))</f>
        <v>Затраты этапа-2 бизнес-процесса</v>
      </c>
      <c r="Q139" s="44" t="str">
        <f>IF(OR($AE139=0,SUMIFS(SpcfP!$A:$A,SpcfP!$AE:$AE,$AE139,SpcfP!$U:$U,$U139)=0),0,INDEX(SpcfP!Q:Q,SUMIFS(SpcfP!$A:$A,SpcfP!$AE:$AE,$AE139,SpcfP!$U:$U,$U139)))</f>
        <v>Производственные затраты-10</v>
      </c>
      <c r="U139" s="1">
        <f>IF(OR($AD139=0,SUMIFS(dbP!$A:$A,dbP!$AD:$AD,$AD139)=0),0,INDEX(dbP!U:U,SUMIFS(dbP!$A:$A,dbP!$AD:$AD,$AD139)))</f>
        <v>3</v>
      </c>
      <c r="X139" s="42">
        <f>IF(OR($AD139=0,SUMIFS(dbP!$A:$A,dbP!$AD:$AD,$AD139)=0),0,INDEX(dbP!X:X,SUMIFS(dbP!$A:$A,dbP!$AD:$AD,$AD139)))*
IF(OR($AE139=0,SUMIFS(SpcfP!$A:$A,SpcfP!$AE:$AE,$AE139,SpcfP!$U:$U,$U139)=0),0,INDEX(SpcfP!X:X,SUMIFS(SpcfP!$A:$A,SpcfP!$AE:$AE,$AE139,SpcfP!$U:$U,$U139)))</f>
        <v>35</v>
      </c>
      <c r="AA139" s="44">
        <f>IF(OR($AD139=0,SUMIFS(dbP!$A:$A,dbP!$AD:$AD,$AD139)=0),0,INDEX(dbP!X:X,SUMIFS(dbP!$A:$A,dbP!$AD:$AD,$AD139)))*
IF(OR($AE139=0,SUMIFS(SpcfP!$A:$A,SpcfP!$AE:$AE,$AE139,SpcfP!$U:$U,$U139)=0),0,INDEX(SpcfP!AA:AA,SUMIFS(SpcfP!$A:$A,SpcfP!$AE:$AE,$AE139,SpcfP!$U:$U,$U139)))</f>
        <v>143566.35131754386</v>
      </c>
      <c r="AB139" s="44">
        <f>IF(OR($AD139=0,SUMIFS(dbP!$A:$A,dbP!$AD:$AD,$AD139)=0),0,INDEX(dbP!X:X,SUMIFS(dbP!$A:$A,dbP!$AD:$AD,$AD139)))*
IF(OR($AE139=0,SUMIFS(SpcfP!$A:$A,SpcfP!$AE:$AE,$AE139,SpcfP!$U:$U,$U139)=0),0,INDEX(SpcfP!AB:AB,SUMIFS(SpcfP!$A:$A,SpcfP!$AE:$AE,$AE139,SpcfP!$U:$U,$U139)))</f>
        <v>23927.725219590648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 t="shared" si="2"/>
        <v>3</v>
      </c>
      <c r="AE139" s="31">
        <f>IF(OR(AE138=0,AE138=MAX(Items!$AC:$AC)),1,AE138+1)</f>
        <v>21</v>
      </c>
    </row>
    <row r="140" spans="2:31" x14ac:dyDescent="0.3"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D140" s="24">
        <f>IF(OR($AD140=0,SUMIFS(dbP!$A:$A,dbP!$AD:$AD,$AD140)=0),0,INDEX(dbP!D:D,SUMIFS(dbP!$A:$A,dbP!$AD:$AD,$AD140)))</f>
        <v>45548</v>
      </c>
      <c r="E140" s="1">
        <f>IF(OR($AD140=0,SUMIFS(dbP!$A:$A,dbP!$AD:$AD,$AD140)=0),0,INDEX(dbP!E:E,SUMIFS(dbP!$A:$A,dbP!$AD:$AD,$AD140)))</f>
        <v>0</v>
      </c>
      <c r="F140" s="1">
        <f>IF(OR($AD140=0,SUMIFS(dbP!$A:$A,dbP!$AD:$AD,$AD140)=0),0,INDEX(dbP!F:F,SUMIFS(dbP!$A:$A,dbP!$AD:$AD,$AD140)))</f>
        <v>0</v>
      </c>
      <c r="I140" s="1" t="str">
        <f>IF(OR($AD140=0,SUMIFS(dbP!$A:$A,dbP!$AD:$AD,$AD140)=0),0,INDEX(dbP!I:I,SUMIFS(dbP!$A:$A,dbP!$AD:$AD,$AD140)))</f>
        <v>Продукт-3</v>
      </c>
      <c r="O140" s="44" t="str">
        <f>IF(OR($AE140=0,SUMIFS(SpcfP!$A:$A,SpcfP!$AE:$AE,$AE140,SpcfP!$U:$U,$U140)=0),0,INDEX(SpcfP!O:O,SUMIFS(SpcfP!$A:$A,SpcfP!$AE:$AE,$AE140,SpcfP!$U:$U,$U140)))</f>
        <v>Себестоимость продаж</v>
      </c>
      <c r="P140" s="44" t="str">
        <f>IF(OR($AE140=0,SUMIFS(SpcfP!$A:$A,SpcfP!$AE:$AE,$AE140,SpcfP!$U:$U,$U140)=0),0,INDEX(SpcfP!P:P,SUMIFS(SpcfP!$A:$A,SpcfP!$AE:$AE,$AE140,SpcfP!$U:$U,$U140)))</f>
        <v>Затраты этапа-3 бизнес-процесса</v>
      </c>
      <c r="Q140" s="44" t="str">
        <f>IF(OR($AE140=0,SUMIFS(SpcfP!$A:$A,SpcfP!$AE:$AE,$AE140,SpcfP!$U:$U,$U140)=0),0,INDEX(SpcfP!Q:Q,SUMIFS(SpcfP!$A:$A,SpcfP!$AE:$AE,$AE140,SpcfP!$U:$U,$U140)))</f>
        <v>Производственные затраты-11</v>
      </c>
      <c r="U140" s="1">
        <f>IF(OR($AD140=0,SUMIFS(dbP!$A:$A,dbP!$AD:$AD,$AD140)=0),0,INDEX(dbP!U:U,SUMIFS(dbP!$A:$A,dbP!$AD:$AD,$AD140)))</f>
        <v>3</v>
      </c>
      <c r="X140" s="42">
        <f>IF(OR($AD140=0,SUMIFS(dbP!$A:$A,dbP!$AD:$AD,$AD140)=0),0,INDEX(dbP!X:X,SUMIFS(dbP!$A:$A,dbP!$AD:$AD,$AD140)))*
IF(OR($AE140=0,SUMIFS(SpcfP!$A:$A,SpcfP!$AE:$AE,$AE140,SpcfP!$U:$U,$U140)=0),0,INDEX(SpcfP!X:X,SUMIFS(SpcfP!$A:$A,SpcfP!$AE:$AE,$AE140,SpcfP!$U:$U,$U140)))</f>
        <v>20</v>
      </c>
      <c r="AA140" s="44">
        <f>IF(OR($AD140=0,SUMIFS(dbP!$A:$A,dbP!$AD:$AD,$AD140)=0),0,INDEX(dbP!X:X,SUMIFS(dbP!$A:$A,dbP!$AD:$AD,$AD140)))*
IF(OR($AE140=0,SUMIFS(SpcfP!$A:$A,SpcfP!$AE:$AE,$AE140,SpcfP!$U:$U,$U140)=0),0,INDEX(SpcfP!AA:AA,SUMIFS(SpcfP!$A:$A,SpcfP!$AE:$AE,$AE140,SpcfP!$U:$U,$U140)))</f>
        <v>101766.54418102327</v>
      </c>
      <c r="AB140" s="44">
        <f>IF(OR($AD140=0,SUMIFS(dbP!$A:$A,dbP!$AD:$AD,$AD140)=0),0,INDEX(dbP!X:X,SUMIFS(dbP!$A:$A,dbP!$AD:$AD,$AD140)))*
IF(OR($AE140=0,SUMIFS(SpcfP!$A:$A,SpcfP!$AE:$AE,$AE140,SpcfP!$U:$U,$U140)=0),0,INDEX(SpcfP!AB:AB,SUMIFS(SpcfP!$A:$A,SpcfP!$AE:$AE,$AE140,SpcfP!$U:$U,$U140)))</f>
        <v>16961.090696837211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 t="shared" si="2"/>
        <v>3</v>
      </c>
      <c r="AE140" s="31">
        <f>IF(OR(AE139=0,AE139=MAX(Items!$AC:$AC)),1,AE139+1)</f>
        <v>22</v>
      </c>
    </row>
    <row r="141" spans="2:31" x14ac:dyDescent="0.3"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D141" s="24">
        <f>IF(OR($AD141=0,SUMIFS(dbP!$A:$A,dbP!$AD:$AD,$AD141)=0),0,INDEX(dbP!D:D,SUMIFS(dbP!$A:$A,dbP!$AD:$AD,$AD141)))</f>
        <v>45548</v>
      </c>
      <c r="E141" s="1">
        <f>IF(OR($AD141=0,SUMIFS(dbP!$A:$A,dbP!$AD:$AD,$AD141)=0),0,INDEX(dbP!E:E,SUMIFS(dbP!$A:$A,dbP!$AD:$AD,$AD141)))</f>
        <v>0</v>
      </c>
      <c r="F141" s="1">
        <f>IF(OR($AD141=0,SUMIFS(dbP!$A:$A,dbP!$AD:$AD,$AD141)=0),0,INDEX(dbP!F:F,SUMIFS(dbP!$A:$A,dbP!$AD:$AD,$AD141)))</f>
        <v>0</v>
      </c>
      <c r="I141" s="1" t="str">
        <f>IF(OR($AD141=0,SUMIFS(dbP!$A:$A,dbP!$AD:$AD,$AD141)=0),0,INDEX(dbP!I:I,SUMIFS(dbP!$A:$A,dbP!$AD:$AD,$AD141)))</f>
        <v>Продукт-3</v>
      </c>
      <c r="O141" s="44" t="str">
        <f>IF(OR($AE141=0,SUMIFS(SpcfP!$A:$A,SpcfP!$AE:$AE,$AE141,SpcfP!$U:$U,$U141)=0),0,INDEX(SpcfP!O:O,SUMIFS(SpcfP!$A:$A,SpcfP!$AE:$AE,$AE141,SpcfP!$U:$U,$U141)))</f>
        <v>Себестоимость продаж</v>
      </c>
      <c r="P141" s="44" t="str">
        <f>IF(OR($AE141=0,SUMIFS(SpcfP!$A:$A,SpcfP!$AE:$AE,$AE141,SpcfP!$U:$U,$U141)=0),0,INDEX(SpcfP!P:P,SUMIFS(SpcfP!$A:$A,SpcfP!$AE:$AE,$AE141,SpcfP!$U:$U,$U141)))</f>
        <v>Затраты этапа-3 бизнес-процесса</v>
      </c>
      <c r="Q141" s="44" t="str">
        <f>IF(OR($AE141=0,SUMIFS(SpcfP!$A:$A,SpcfP!$AE:$AE,$AE141,SpcfP!$U:$U,$U141)=0),0,INDEX(SpcfP!Q:Q,SUMIFS(SpcfP!$A:$A,SpcfP!$AE:$AE,$AE141,SpcfP!$U:$U,$U141)))</f>
        <v>Производственные затраты-12</v>
      </c>
      <c r="U141" s="1">
        <f>IF(OR($AD141=0,SUMIFS(dbP!$A:$A,dbP!$AD:$AD,$AD141)=0),0,INDEX(dbP!U:U,SUMIFS(dbP!$A:$A,dbP!$AD:$AD,$AD141)))</f>
        <v>3</v>
      </c>
      <c r="X141" s="42">
        <f>IF(OR($AD141=0,SUMIFS(dbP!$A:$A,dbP!$AD:$AD,$AD141)=0),0,INDEX(dbP!X:X,SUMIFS(dbP!$A:$A,dbP!$AD:$AD,$AD141)))*
IF(OR($AE141=0,SUMIFS(SpcfP!$A:$A,SpcfP!$AE:$AE,$AE141,SpcfP!$U:$U,$U141)=0),0,INDEX(SpcfP!X:X,SUMIFS(SpcfP!$A:$A,SpcfP!$AE:$AE,$AE141,SpcfP!$U:$U,$U141)))</f>
        <v>10</v>
      </c>
      <c r="AA141" s="44">
        <f>IF(OR($AD141=0,SUMIFS(dbP!$A:$A,dbP!$AD:$AD,$AD141)=0),0,INDEX(dbP!X:X,SUMIFS(dbP!$A:$A,dbP!$AD:$AD,$AD141)))*
IF(OR($AE141=0,SUMIFS(SpcfP!$A:$A,SpcfP!$AE:$AE,$AE141,SpcfP!$U:$U,$U141)=0),0,INDEX(SpcfP!AA:AA,SUMIFS(SpcfP!$A:$A,SpcfP!$AE:$AE,$AE141,SpcfP!$U:$U,$U141)))</f>
        <v>11014.925373134329</v>
      </c>
      <c r="AB141" s="44">
        <f>IF(OR($AD141=0,SUMIFS(dbP!$A:$A,dbP!$AD:$AD,$AD141)=0),0,INDEX(dbP!X:X,SUMIFS(dbP!$A:$A,dbP!$AD:$AD,$AD141)))*
IF(OR($AE141=0,SUMIFS(SpcfP!$A:$A,SpcfP!$AE:$AE,$AE141,SpcfP!$U:$U,$U141)=0),0,INDEX(SpcfP!AB:AB,SUMIFS(SpcfP!$A:$A,SpcfP!$AE:$AE,$AE141,SpcfP!$U:$U,$U141)))</f>
        <v>1835.8208955223881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 t="shared" si="2"/>
        <v>3</v>
      </c>
      <c r="AE141" s="31">
        <f>IF(OR(AE140=0,AE140=MAX(Items!$AC:$AC)),1,AE140+1)</f>
        <v>23</v>
      </c>
    </row>
    <row r="142" spans="2:31" x14ac:dyDescent="0.3"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D142" s="24">
        <f>IF(OR($AD142=0,SUMIFS(dbP!$A:$A,dbP!$AD:$AD,$AD142)=0),0,INDEX(dbP!D:D,SUMIFS(dbP!$A:$A,dbP!$AD:$AD,$AD142)))</f>
        <v>45548</v>
      </c>
      <c r="E142" s="1">
        <f>IF(OR($AD142=0,SUMIFS(dbP!$A:$A,dbP!$AD:$AD,$AD142)=0),0,INDEX(dbP!E:E,SUMIFS(dbP!$A:$A,dbP!$AD:$AD,$AD142)))</f>
        <v>0</v>
      </c>
      <c r="F142" s="1">
        <f>IF(OR($AD142=0,SUMIFS(dbP!$A:$A,dbP!$AD:$AD,$AD142)=0),0,INDEX(dbP!F:F,SUMIFS(dbP!$A:$A,dbP!$AD:$AD,$AD142)))</f>
        <v>0</v>
      </c>
      <c r="I142" s="1" t="str">
        <f>IF(OR($AD142=0,SUMIFS(dbP!$A:$A,dbP!$AD:$AD,$AD142)=0),0,INDEX(dbP!I:I,SUMIFS(dbP!$A:$A,dbP!$AD:$AD,$AD142)))</f>
        <v>Продукт-3</v>
      </c>
      <c r="O142" s="44" t="str">
        <f>IF(OR($AE142=0,SUMIFS(SpcfP!$A:$A,SpcfP!$AE:$AE,$AE142,SpcfP!$U:$U,$U142)=0),0,INDEX(SpcfP!O:O,SUMIFS(SpcfP!$A:$A,SpcfP!$AE:$AE,$AE142,SpcfP!$U:$U,$U142)))</f>
        <v>Себестоимость продаж</v>
      </c>
      <c r="P142" s="44" t="str">
        <f>IF(OR($AE142=0,SUMIFS(SpcfP!$A:$A,SpcfP!$AE:$AE,$AE142,SpcfP!$U:$U,$U142)=0),0,INDEX(SpcfP!P:P,SUMIFS(SpcfP!$A:$A,SpcfP!$AE:$AE,$AE142,SpcfP!$U:$U,$U142)))</f>
        <v>Затраты этапа-3 бизнес-процесса</v>
      </c>
      <c r="Q142" s="44" t="str">
        <f>IF(OR($AE142=0,SUMIFS(SpcfP!$A:$A,SpcfP!$AE:$AE,$AE142,SpcfP!$U:$U,$U142)=0),0,INDEX(SpcfP!Q:Q,SUMIFS(SpcfP!$A:$A,SpcfP!$AE:$AE,$AE142,SpcfP!$U:$U,$U142)))</f>
        <v>Производственные затраты-13</v>
      </c>
      <c r="U142" s="1">
        <f>IF(OR($AD142=0,SUMIFS(dbP!$A:$A,dbP!$AD:$AD,$AD142)=0),0,INDEX(dbP!U:U,SUMIFS(dbP!$A:$A,dbP!$AD:$AD,$AD142)))</f>
        <v>3</v>
      </c>
      <c r="X142" s="42">
        <f>IF(OR($AD142=0,SUMIFS(dbP!$A:$A,dbP!$AD:$AD,$AD142)=0),0,INDEX(dbP!X:X,SUMIFS(dbP!$A:$A,dbP!$AD:$AD,$AD142)))*
IF(OR($AE142=0,SUMIFS(SpcfP!$A:$A,SpcfP!$AE:$AE,$AE142,SpcfP!$U:$U,$U142)=0),0,INDEX(SpcfP!X:X,SUMIFS(SpcfP!$A:$A,SpcfP!$AE:$AE,$AE142,SpcfP!$U:$U,$U142)))</f>
        <v>30</v>
      </c>
      <c r="AA142" s="44">
        <f>IF(OR($AD142=0,SUMIFS(dbP!$A:$A,dbP!$AD:$AD,$AD142)=0),0,INDEX(dbP!X:X,SUMIFS(dbP!$A:$A,dbP!$AD:$AD,$AD142)))*
IF(OR($AE142=0,SUMIFS(SpcfP!$A:$A,SpcfP!$AE:$AE,$AE142,SpcfP!$U:$U,$U142)=0),0,INDEX(SpcfP!AA:AA,SUMIFS(SpcfP!$A:$A,SpcfP!$AE:$AE,$AE142,SpcfP!$U:$U,$U142)))</f>
        <v>35187.969924812031</v>
      </c>
      <c r="AB142" s="44">
        <f>IF(OR($AD142=0,SUMIFS(dbP!$A:$A,dbP!$AD:$AD,$AD142)=0),0,INDEX(dbP!X:X,SUMIFS(dbP!$A:$A,dbP!$AD:$AD,$AD142)))*
IF(OR($AE142=0,SUMIFS(SpcfP!$A:$A,SpcfP!$AE:$AE,$AE142,SpcfP!$U:$U,$U142)=0),0,INDEX(SpcfP!AB:AB,SUMIFS(SpcfP!$A:$A,SpcfP!$AE:$AE,$AE142,SpcfP!$U:$U,$U142)))</f>
        <v>5864.6616541353387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 t="shared" si="2"/>
        <v>3</v>
      </c>
      <c r="AE142" s="31">
        <f>IF(OR(AE141=0,AE141=MAX(Items!$AC:$AC)),1,AE141+1)</f>
        <v>24</v>
      </c>
    </row>
    <row r="143" spans="2:31" x14ac:dyDescent="0.3"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D143" s="24">
        <f>IF(OR($AD143=0,SUMIFS(dbP!$A:$A,dbP!$AD:$AD,$AD143)=0),0,INDEX(dbP!D:D,SUMIFS(dbP!$A:$A,dbP!$AD:$AD,$AD143)))</f>
        <v>45548</v>
      </c>
      <c r="E143" s="1">
        <f>IF(OR($AD143=0,SUMIFS(dbP!$A:$A,dbP!$AD:$AD,$AD143)=0),0,INDEX(dbP!E:E,SUMIFS(dbP!$A:$A,dbP!$AD:$AD,$AD143)))</f>
        <v>0</v>
      </c>
      <c r="F143" s="1">
        <f>IF(OR($AD143=0,SUMIFS(dbP!$A:$A,dbP!$AD:$AD,$AD143)=0),0,INDEX(dbP!F:F,SUMIFS(dbP!$A:$A,dbP!$AD:$AD,$AD143)))</f>
        <v>0</v>
      </c>
      <c r="I143" s="1" t="str">
        <f>IF(OR($AD143=0,SUMIFS(dbP!$A:$A,dbP!$AD:$AD,$AD143)=0),0,INDEX(dbP!I:I,SUMIFS(dbP!$A:$A,dbP!$AD:$AD,$AD143)))</f>
        <v>Продукт-3</v>
      </c>
      <c r="O143" s="44" t="str">
        <f>IF(OR($AE143=0,SUMIFS(SpcfP!$A:$A,SpcfP!$AE:$AE,$AE143,SpcfP!$U:$U,$U143)=0),0,INDEX(SpcfP!O:O,SUMIFS(SpcfP!$A:$A,SpcfP!$AE:$AE,$AE143,SpcfP!$U:$U,$U143)))</f>
        <v>Себестоимость продаж</v>
      </c>
      <c r="P143" s="44" t="str">
        <f>IF(OR($AE143=0,SUMIFS(SpcfP!$A:$A,SpcfP!$AE:$AE,$AE143,SpcfP!$U:$U,$U143)=0),0,INDEX(SpcfP!P:P,SUMIFS(SpcfP!$A:$A,SpcfP!$AE:$AE,$AE143,SpcfP!$U:$U,$U143)))</f>
        <v>Затраты этапа-3 бизнес-процесса</v>
      </c>
      <c r="Q143" s="44" t="str">
        <f>IF(OR($AE143=0,SUMIFS(SpcfP!$A:$A,SpcfP!$AE:$AE,$AE143,SpcfP!$U:$U,$U143)=0),0,INDEX(SpcfP!Q:Q,SUMIFS(SpcfP!$A:$A,SpcfP!$AE:$AE,$AE143,SpcfP!$U:$U,$U143)))</f>
        <v>Производственные затраты-14</v>
      </c>
      <c r="U143" s="1">
        <f>IF(OR($AD143=0,SUMIFS(dbP!$A:$A,dbP!$AD:$AD,$AD143)=0),0,INDEX(dbP!U:U,SUMIFS(dbP!$A:$A,dbP!$AD:$AD,$AD143)))</f>
        <v>3</v>
      </c>
      <c r="X143" s="42">
        <f>IF(OR($AD143=0,SUMIFS(dbP!$A:$A,dbP!$AD:$AD,$AD143)=0),0,INDEX(dbP!X:X,SUMIFS(dbP!$A:$A,dbP!$AD:$AD,$AD143)))*
IF(OR($AE143=0,SUMIFS(SpcfP!$A:$A,SpcfP!$AE:$AE,$AE143,SpcfP!$U:$U,$U143)=0),0,INDEX(SpcfP!X:X,SUMIFS(SpcfP!$A:$A,SpcfP!$AE:$AE,$AE143,SpcfP!$U:$U,$U143)))</f>
        <v>20</v>
      </c>
      <c r="AA143" s="44">
        <f>IF(OR($AD143=0,SUMIFS(dbP!$A:$A,dbP!$AD:$AD,$AD143)=0),0,INDEX(dbP!X:X,SUMIFS(dbP!$A:$A,dbP!$AD:$AD,$AD143)))*
IF(OR($AE143=0,SUMIFS(SpcfP!$A:$A,SpcfP!$AE:$AE,$AE143,SpcfP!$U:$U,$U143)=0),0,INDEX(SpcfP!AA:AA,SUMIFS(SpcfP!$A:$A,SpcfP!$AE:$AE,$AE143,SpcfP!$U:$U,$U143)))</f>
        <v>55059.649122807015</v>
      </c>
      <c r="AB143" s="44">
        <f>IF(OR($AD143=0,SUMIFS(dbP!$A:$A,dbP!$AD:$AD,$AD143)=0),0,INDEX(dbP!X:X,SUMIFS(dbP!$A:$A,dbP!$AD:$AD,$AD143)))*
IF(OR($AE143=0,SUMIFS(SpcfP!$A:$A,SpcfP!$AE:$AE,$AE143,SpcfP!$U:$U,$U143)=0),0,INDEX(SpcfP!AB:AB,SUMIFS(SpcfP!$A:$A,SpcfP!$AE:$AE,$AE143,SpcfP!$U:$U,$U143)))</f>
        <v>9176.6081871345013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 t="shared" si="2"/>
        <v>3</v>
      </c>
      <c r="AE143" s="31">
        <f>IF(OR(AE142=0,AE142=MAX(Items!$AC:$AC)),1,AE142+1)</f>
        <v>25</v>
      </c>
    </row>
    <row r="144" spans="2:31" x14ac:dyDescent="0.3"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D144" s="24">
        <f>IF(OR($AD144=0,SUMIFS(dbP!$A:$A,dbP!$AD:$AD,$AD144)=0),0,INDEX(dbP!D:D,SUMIFS(dbP!$A:$A,dbP!$AD:$AD,$AD144)))</f>
        <v>45548</v>
      </c>
      <c r="E144" s="1">
        <f>IF(OR($AD144=0,SUMIFS(dbP!$A:$A,dbP!$AD:$AD,$AD144)=0),0,INDEX(dbP!E:E,SUMIFS(dbP!$A:$A,dbP!$AD:$AD,$AD144)))</f>
        <v>0</v>
      </c>
      <c r="F144" s="1">
        <f>IF(OR($AD144=0,SUMIFS(dbP!$A:$A,dbP!$AD:$AD,$AD144)=0),0,INDEX(dbP!F:F,SUMIFS(dbP!$A:$A,dbP!$AD:$AD,$AD144)))</f>
        <v>0</v>
      </c>
      <c r="I144" s="1" t="str">
        <f>IF(OR($AD144=0,SUMIFS(dbP!$A:$A,dbP!$AD:$AD,$AD144)=0),0,INDEX(dbP!I:I,SUMIFS(dbP!$A:$A,dbP!$AD:$AD,$AD144)))</f>
        <v>Продукт-3</v>
      </c>
      <c r="O144" s="44" t="str">
        <f>IF(OR($AE144=0,SUMIFS(SpcfP!$A:$A,SpcfP!$AE:$AE,$AE144,SpcfP!$U:$U,$U144)=0),0,INDEX(SpcfP!O:O,SUMIFS(SpcfP!$A:$A,SpcfP!$AE:$AE,$AE144,SpcfP!$U:$U,$U144)))</f>
        <v>Себестоимость продаж</v>
      </c>
      <c r="P144" s="44" t="str">
        <f>IF(OR($AE144=0,SUMIFS(SpcfP!$A:$A,SpcfP!$AE:$AE,$AE144,SpcfP!$U:$U,$U144)=0),0,INDEX(SpcfP!P:P,SUMIFS(SpcfP!$A:$A,SpcfP!$AE:$AE,$AE144,SpcfP!$U:$U,$U144)))</f>
        <v>Затраты этапа-3 бизнес-процесса</v>
      </c>
      <c r="Q144" s="44" t="str">
        <f>IF(OR($AE144=0,SUMIFS(SpcfP!$A:$A,SpcfP!$AE:$AE,$AE144,SpcfP!$U:$U,$U144)=0),0,INDEX(SpcfP!Q:Q,SUMIFS(SpcfP!$A:$A,SpcfP!$AE:$AE,$AE144,SpcfP!$U:$U,$U144)))</f>
        <v>Производственные затраты-15</v>
      </c>
      <c r="U144" s="1">
        <f>IF(OR($AD144=0,SUMIFS(dbP!$A:$A,dbP!$AD:$AD,$AD144)=0),0,INDEX(dbP!U:U,SUMIFS(dbP!$A:$A,dbP!$AD:$AD,$AD144)))</f>
        <v>3</v>
      </c>
      <c r="X144" s="42">
        <f>IF(OR($AD144=0,SUMIFS(dbP!$A:$A,dbP!$AD:$AD,$AD144)=0),0,INDEX(dbP!X:X,SUMIFS(dbP!$A:$A,dbP!$AD:$AD,$AD144)))*
IF(OR($AE144=0,SUMIFS(SpcfP!$A:$A,SpcfP!$AE:$AE,$AE144,SpcfP!$U:$U,$U144)=0),0,INDEX(SpcfP!X:X,SUMIFS(SpcfP!$A:$A,SpcfP!$AE:$AE,$AE144,SpcfP!$U:$U,$U144)))</f>
        <v>10</v>
      </c>
      <c r="AA144" s="44">
        <f>IF(OR($AD144=0,SUMIFS(dbP!$A:$A,dbP!$AD:$AD,$AD144)=0),0,INDEX(dbP!X:X,SUMIFS(dbP!$A:$A,dbP!$AD:$AD,$AD144)))*
IF(OR($AE144=0,SUMIFS(SpcfP!$A:$A,SpcfP!$AE:$AE,$AE144,SpcfP!$U:$U,$U144)=0),0,INDEX(SpcfP!AA:AA,SUMIFS(SpcfP!$A:$A,SpcfP!$AE:$AE,$AE144,SpcfP!$U:$U,$U144)))</f>
        <v>9179.7975000000006</v>
      </c>
      <c r="AB144" s="44">
        <f>IF(OR($AD144=0,SUMIFS(dbP!$A:$A,dbP!$AD:$AD,$AD144)=0),0,INDEX(dbP!X:X,SUMIFS(dbP!$A:$A,dbP!$AD:$AD,$AD144)))*
IF(OR($AE144=0,SUMIFS(SpcfP!$A:$A,SpcfP!$AE:$AE,$AE144,SpcfP!$U:$U,$U144)=0),0,INDEX(SpcfP!AB:AB,SUMIFS(SpcfP!$A:$A,SpcfP!$AE:$AE,$AE144,SpcfP!$U:$U,$U144)))</f>
        <v>1529.9662500000002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 t="shared" si="2"/>
        <v>3</v>
      </c>
      <c r="AE144" s="31">
        <f>IF(OR(AE143=0,AE143=MAX(Items!$AC:$AC)),1,AE143+1)</f>
        <v>26</v>
      </c>
    </row>
    <row r="145" spans="2:31" x14ac:dyDescent="0.3"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D145" s="24">
        <f>IF(OR($AD145=0,SUMIFS(dbP!$A:$A,dbP!$AD:$AD,$AD145)=0),0,INDEX(dbP!D:D,SUMIFS(dbP!$A:$A,dbP!$AD:$AD,$AD145)))</f>
        <v>45548</v>
      </c>
      <c r="E145" s="1">
        <f>IF(OR($AD145=0,SUMIFS(dbP!$A:$A,dbP!$AD:$AD,$AD145)=0),0,INDEX(dbP!E:E,SUMIFS(dbP!$A:$A,dbP!$AD:$AD,$AD145)))</f>
        <v>0</v>
      </c>
      <c r="F145" s="1">
        <f>IF(OR($AD145=0,SUMIFS(dbP!$A:$A,dbP!$AD:$AD,$AD145)=0),0,INDEX(dbP!F:F,SUMIFS(dbP!$A:$A,dbP!$AD:$AD,$AD145)))</f>
        <v>0</v>
      </c>
      <c r="I145" s="1" t="str">
        <f>IF(OR($AD145=0,SUMIFS(dbP!$A:$A,dbP!$AD:$AD,$AD145)=0),0,INDEX(dbP!I:I,SUMIFS(dbP!$A:$A,dbP!$AD:$AD,$AD145)))</f>
        <v>Продукт-3</v>
      </c>
      <c r="O145" s="44" t="str">
        <f>IF(OR($AE145=0,SUMIFS(SpcfP!$A:$A,SpcfP!$AE:$AE,$AE145,SpcfP!$U:$U,$U145)=0),0,INDEX(SpcfP!O:O,SUMIFS(SpcfP!$A:$A,SpcfP!$AE:$AE,$AE145,SpcfP!$U:$U,$U145)))</f>
        <v>Себестоимость продаж</v>
      </c>
      <c r="P145" s="44" t="str">
        <f>IF(OR($AE145=0,SUMIFS(SpcfP!$A:$A,SpcfP!$AE:$AE,$AE145,SpcfP!$U:$U,$U145)=0),0,INDEX(SpcfP!P:P,SUMIFS(SpcfP!$A:$A,SpcfP!$AE:$AE,$AE145,SpcfP!$U:$U,$U145)))</f>
        <v>Затраты этапа-3 бизнес-процесса</v>
      </c>
      <c r="Q145" s="44" t="str">
        <f>IF(OR($AE145=0,SUMIFS(SpcfP!$A:$A,SpcfP!$AE:$AE,$AE145,SpcfP!$U:$U,$U145)=0),0,INDEX(SpcfP!Q:Q,SUMIFS(SpcfP!$A:$A,SpcfP!$AE:$AE,$AE145,SpcfP!$U:$U,$U145)))</f>
        <v>Производственные затраты-16</v>
      </c>
      <c r="U145" s="1">
        <f>IF(OR($AD145=0,SUMIFS(dbP!$A:$A,dbP!$AD:$AD,$AD145)=0),0,INDEX(dbP!U:U,SUMIFS(dbP!$A:$A,dbP!$AD:$AD,$AD145)))</f>
        <v>3</v>
      </c>
      <c r="X145" s="42">
        <f>IF(OR($AD145=0,SUMIFS(dbP!$A:$A,dbP!$AD:$AD,$AD145)=0),0,INDEX(dbP!X:X,SUMIFS(dbP!$A:$A,dbP!$AD:$AD,$AD145)))*
IF(OR($AE145=0,SUMIFS(SpcfP!$A:$A,SpcfP!$AE:$AE,$AE145,SpcfP!$U:$U,$U145)=0),0,INDEX(SpcfP!X:X,SUMIFS(SpcfP!$A:$A,SpcfP!$AE:$AE,$AE145,SpcfP!$U:$U,$U145)))</f>
        <v>25</v>
      </c>
      <c r="AA145" s="44">
        <f>IF(OR($AD145=0,SUMIFS(dbP!$A:$A,dbP!$AD:$AD,$AD145)=0),0,INDEX(dbP!X:X,SUMIFS(dbP!$A:$A,dbP!$AD:$AD,$AD145)))*
IF(OR($AE145=0,SUMIFS(SpcfP!$A:$A,SpcfP!$AE:$AE,$AE145,SpcfP!$U:$U,$U145)=0),0,INDEX(SpcfP!AA:AA,SUMIFS(SpcfP!$A:$A,SpcfP!$AE:$AE,$AE145,SpcfP!$U:$U,$U145)))</f>
        <v>31655.837438423645</v>
      </c>
      <c r="AB145" s="44">
        <f>IF(OR($AD145=0,SUMIFS(dbP!$A:$A,dbP!$AD:$AD,$AD145)=0),0,INDEX(dbP!X:X,SUMIFS(dbP!$A:$A,dbP!$AD:$AD,$AD145)))*
IF(OR($AE145=0,SUMIFS(SpcfP!$A:$A,SpcfP!$AE:$AE,$AE145,SpcfP!$U:$U,$U145)=0),0,INDEX(SpcfP!AB:AB,SUMIFS(SpcfP!$A:$A,SpcfP!$AE:$AE,$AE145,SpcfP!$U:$U,$U145)))</f>
        <v>5275.9729064039411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 t="shared" si="2"/>
        <v>3</v>
      </c>
      <c r="AE145" s="31">
        <f>IF(OR(AE144=0,AE144=MAX(Items!$AC:$AC)),1,AE144+1)</f>
        <v>27</v>
      </c>
    </row>
    <row r="146" spans="2:31" x14ac:dyDescent="0.3"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D146" s="24">
        <f>IF(OR($AD146=0,SUMIFS(dbP!$A:$A,dbP!$AD:$AD,$AD146)=0),0,INDEX(dbP!D:D,SUMIFS(dbP!$A:$A,dbP!$AD:$AD,$AD146)))</f>
        <v>45548</v>
      </c>
      <c r="E146" s="1">
        <f>IF(OR($AD146=0,SUMIFS(dbP!$A:$A,dbP!$AD:$AD,$AD146)=0),0,INDEX(dbP!E:E,SUMIFS(dbP!$A:$A,dbP!$AD:$AD,$AD146)))</f>
        <v>0</v>
      </c>
      <c r="F146" s="1">
        <f>IF(OR($AD146=0,SUMIFS(dbP!$A:$A,dbP!$AD:$AD,$AD146)=0),0,INDEX(dbP!F:F,SUMIFS(dbP!$A:$A,dbP!$AD:$AD,$AD146)))</f>
        <v>0</v>
      </c>
      <c r="I146" s="1" t="str">
        <f>IF(OR($AD146=0,SUMIFS(dbP!$A:$A,dbP!$AD:$AD,$AD146)=0),0,INDEX(dbP!I:I,SUMIFS(dbP!$A:$A,dbP!$AD:$AD,$AD146)))</f>
        <v>Продукт-3</v>
      </c>
      <c r="O146" s="44" t="str">
        <f>IF(OR($AE146=0,SUMIFS(SpcfP!$A:$A,SpcfP!$AE:$AE,$AE146,SpcfP!$U:$U,$U146)=0),0,INDEX(SpcfP!O:O,SUMIFS(SpcfP!$A:$A,SpcfP!$AE:$AE,$AE146,SpcfP!$U:$U,$U146)))</f>
        <v>Себестоимость продаж</v>
      </c>
      <c r="P146" s="44" t="str">
        <f>IF(OR($AE146=0,SUMIFS(SpcfP!$A:$A,SpcfP!$AE:$AE,$AE146,SpcfP!$U:$U,$U146)=0),0,INDEX(SpcfP!P:P,SUMIFS(SpcfP!$A:$A,SpcfP!$AE:$AE,$AE146,SpcfP!$U:$U,$U146)))</f>
        <v>Затраты этапа-3 бизнес-процесса</v>
      </c>
      <c r="Q146" s="44" t="str">
        <f>IF(OR($AE146=0,SUMIFS(SpcfP!$A:$A,SpcfP!$AE:$AE,$AE146,SpcfP!$U:$U,$U146)=0),0,INDEX(SpcfP!Q:Q,SUMIFS(SpcfP!$A:$A,SpcfP!$AE:$AE,$AE146,SpcfP!$U:$U,$U146)))</f>
        <v>Производственные затраты-17</v>
      </c>
      <c r="U146" s="1">
        <f>IF(OR($AD146=0,SUMIFS(dbP!$A:$A,dbP!$AD:$AD,$AD146)=0),0,INDEX(dbP!U:U,SUMIFS(dbP!$A:$A,dbP!$AD:$AD,$AD146)))</f>
        <v>3</v>
      </c>
      <c r="X146" s="42">
        <f>IF(OR($AD146=0,SUMIFS(dbP!$A:$A,dbP!$AD:$AD,$AD146)=0),0,INDEX(dbP!X:X,SUMIFS(dbP!$A:$A,dbP!$AD:$AD,$AD146)))*
IF(OR($AE146=0,SUMIFS(SpcfP!$A:$A,SpcfP!$AE:$AE,$AE146,SpcfP!$U:$U,$U146)=0),0,INDEX(SpcfP!X:X,SUMIFS(SpcfP!$A:$A,SpcfP!$AE:$AE,$AE146,SpcfP!$U:$U,$U146)))</f>
        <v>50</v>
      </c>
      <c r="AA146" s="44">
        <f>IF(OR($AD146=0,SUMIFS(dbP!$A:$A,dbP!$AD:$AD,$AD146)=0),0,INDEX(dbP!X:X,SUMIFS(dbP!$A:$A,dbP!$AD:$AD,$AD146)))*
IF(OR($AE146=0,SUMIFS(SpcfP!$A:$A,SpcfP!$AE:$AE,$AE146,SpcfP!$U:$U,$U146)=0),0,INDEX(SpcfP!AA:AA,SUMIFS(SpcfP!$A:$A,SpcfP!$AE:$AE,$AE146,SpcfP!$U:$U,$U146)))</f>
        <v>175914.80769230769</v>
      </c>
      <c r="AB146" s="44">
        <f>IF(OR($AD146=0,SUMIFS(dbP!$A:$A,dbP!$AD:$AD,$AD146)=0),0,INDEX(dbP!X:X,SUMIFS(dbP!$A:$A,dbP!$AD:$AD,$AD146)))*
IF(OR($AE146=0,SUMIFS(SpcfP!$A:$A,SpcfP!$AE:$AE,$AE146,SpcfP!$U:$U,$U146)=0),0,INDEX(SpcfP!AB:AB,SUMIFS(SpcfP!$A:$A,SpcfP!$AE:$AE,$AE146,SpcfP!$U:$U,$U146)))</f>
        <v>29319.134615384613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 t="shared" si="2"/>
        <v>3</v>
      </c>
      <c r="AE146" s="31">
        <f>IF(OR(AE145=0,AE145=MAX(Items!$AC:$AC)),1,AE145+1)</f>
        <v>28</v>
      </c>
    </row>
    <row r="147" spans="2:31" x14ac:dyDescent="0.3"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D147" s="24">
        <f>IF(OR($AD147=0,SUMIFS(dbP!$A:$A,dbP!$AD:$AD,$AD147)=0),0,INDEX(dbP!D:D,SUMIFS(dbP!$A:$A,dbP!$AD:$AD,$AD147)))</f>
        <v>45548</v>
      </c>
      <c r="E147" s="1">
        <f>IF(OR($AD147=0,SUMIFS(dbP!$A:$A,dbP!$AD:$AD,$AD147)=0),0,INDEX(dbP!E:E,SUMIFS(dbP!$A:$A,dbP!$AD:$AD,$AD147)))</f>
        <v>0</v>
      </c>
      <c r="F147" s="1">
        <f>IF(OR($AD147=0,SUMIFS(dbP!$A:$A,dbP!$AD:$AD,$AD147)=0),0,INDEX(dbP!F:F,SUMIFS(dbP!$A:$A,dbP!$AD:$AD,$AD147)))</f>
        <v>0</v>
      </c>
      <c r="I147" s="1" t="str">
        <f>IF(OR($AD147=0,SUMIFS(dbP!$A:$A,dbP!$AD:$AD,$AD147)=0),0,INDEX(dbP!I:I,SUMIFS(dbP!$A:$A,dbP!$AD:$AD,$AD147)))</f>
        <v>Продукт-3</v>
      </c>
      <c r="O147" s="44" t="str">
        <f>IF(OR($AE147=0,SUMIFS(SpcfP!$A:$A,SpcfP!$AE:$AE,$AE147,SpcfP!$U:$U,$U147)=0),0,INDEX(SpcfP!O:O,SUMIFS(SpcfP!$A:$A,SpcfP!$AE:$AE,$AE147,SpcfP!$U:$U,$U147)))</f>
        <v>Себестоимость продаж</v>
      </c>
      <c r="P147" s="44" t="str">
        <f>IF(OR($AE147=0,SUMIFS(SpcfP!$A:$A,SpcfP!$AE:$AE,$AE147,SpcfP!$U:$U,$U147)=0),0,INDEX(SpcfP!P:P,SUMIFS(SpcfP!$A:$A,SpcfP!$AE:$AE,$AE147,SpcfP!$U:$U,$U147)))</f>
        <v>Затраты этапа-3 бизнес-процесса</v>
      </c>
      <c r="Q147" s="44" t="str">
        <f>IF(OR($AE147=0,SUMIFS(SpcfP!$A:$A,SpcfP!$AE:$AE,$AE147,SpcfP!$U:$U,$U147)=0),0,INDEX(SpcfP!Q:Q,SUMIFS(SpcfP!$A:$A,SpcfP!$AE:$AE,$AE147,SpcfP!$U:$U,$U147)))</f>
        <v>Производственные затраты-18</v>
      </c>
      <c r="U147" s="1">
        <f>IF(OR($AD147=0,SUMIFS(dbP!$A:$A,dbP!$AD:$AD,$AD147)=0),0,INDEX(dbP!U:U,SUMIFS(dbP!$A:$A,dbP!$AD:$AD,$AD147)))</f>
        <v>3</v>
      </c>
      <c r="X147" s="42">
        <f>IF(OR($AD147=0,SUMIFS(dbP!$A:$A,dbP!$AD:$AD,$AD147)=0),0,INDEX(dbP!X:X,SUMIFS(dbP!$A:$A,dbP!$AD:$AD,$AD147)))*
IF(OR($AE147=0,SUMIFS(SpcfP!$A:$A,SpcfP!$AE:$AE,$AE147,SpcfP!$U:$U,$U147)=0),0,INDEX(SpcfP!X:X,SUMIFS(SpcfP!$A:$A,SpcfP!$AE:$AE,$AE147,SpcfP!$U:$U,$U147)))</f>
        <v>30</v>
      </c>
      <c r="AA147" s="44">
        <f>IF(OR($AD147=0,SUMIFS(dbP!$A:$A,dbP!$AD:$AD,$AD147)=0),0,INDEX(dbP!X:X,SUMIFS(dbP!$A:$A,dbP!$AD:$AD,$AD147)))*
IF(OR($AE147=0,SUMIFS(SpcfP!$A:$A,SpcfP!$AE:$AE,$AE147,SpcfP!$U:$U,$U147)=0),0,INDEX(SpcfP!AA:AA,SUMIFS(SpcfP!$A:$A,SpcfP!$AE:$AE,$AE147,SpcfP!$U:$U,$U147)))</f>
        <v>106533.35764705885</v>
      </c>
      <c r="AB147" s="44">
        <f>IF(OR($AD147=0,SUMIFS(dbP!$A:$A,dbP!$AD:$AD,$AD147)=0),0,INDEX(dbP!X:X,SUMIFS(dbP!$A:$A,dbP!$AD:$AD,$AD147)))*
IF(OR($AE147=0,SUMIFS(SpcfP!$A:$A,SpcfP!$AE:$AE,$AE147,SpcfP!$U:$U,$U147)=0),0,INDEX(SpcfP!AB:AB,SUMIFS(SpcfP!$A:$A,SpcfP!$AE:$AE,$AE147,SpcfP!$U:$U,$U147)))</f>
        <v>17755.559607843141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 t="shared" si="2"/>
        <v>3</v>
      </c>
      <c r="AE147" s="31">
        <f>IF(OR(AE146=0,AE146=MAX(Items!$AC:$AC)),1,AE146+1)</f>
        <v>29</v>
      </c>
    </row>
    <row r="148" spans="2:31" x14ac:dyDescent="0.3"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D148" s="24">
        <f>IF(OR($AD148=0,SUMIFS(dbP!$A:$A,dbP!$AD:$AD,$AD148)=0),0,INDEX(dbP!D:D,SUMIFS(dbP!$A:$A,dbP!$AD:$AD,$AD148)))</f>
        <v>45548</v>
      </c>
      <c r="E148" s="1">
        <f>IF(OR($AD148=0,SUMIFS(dbP!$A:$A,dbP!$AD:$AD,$AD148)=0),0,INDEX(dbP!E:E,SUMIFS(dbP!$A:$A,dbP!$AD:$AD,$AD148)))</f>
        <v>0</v>
      </c>
      <c r="F148" s="1">
        <f>IF(OR($AD148=0,SUMIFS(dbP!$A:$A,dbP!$AD:$AD,$AD148)=0),0,INDEX(dbP!F:F,SUMIFS(dbP!$A:$A,dbP!$AD:$AD,$AD148)))</f>
        <v>0</v>
      </c>
      <c r="I148" s="1" t="str">
        <f>IF(OR($AD148=0,SUMIFS(dbP!$A:$A,dbP!$AD:$AD,$AD148)=0),0,INDEX(dbP!I:I,SUMIFS(dbP!$A:$A,dbP!$AD:$AD,$AD148)))</f>
        <v>Продукт-3</v>
      </c>
      <c r="O148" s="44" t="str">
        <f>IF(OR($AE148=0,SUMIFS(SpcfP!$A:$A,SpcfP!$AE:$AE,$AE148,SpcfP!$U:$U,$U148)=0),0,INDEX(SpcfP!O:O,SUMIFS(SpcfP!$A:$A,SpcfP!$AE:$AE,$AE148,SpcfP!$U:$U,$U148)))</f>
        <v>Себестоимость продаж</v>
      </c>
      <c r="P148" s="44" t="str">
        <f>IF(OR($AE148=0,SUMIFS(SpcfP!$A:$A,SpcfP!$AE:$AE,$AE148,SpcfP!$U:$U,$U148)=0),0,INDEX(SpcfP!P:P,SUMIFS(SpcfP!$A:$A,SpcfP!$AE:$AE,$AE148,SpcfP!$U:$U,$U148)))</f>
        <v>Затраты этапа-3 бизнес-процесса</v>
      </c>
      <c r="Q148" s="44" t="str">
        <f>IF(OR($AE148=0,SUMIFS(SpcfP!$A:$A,SpcfP!$AE:$AE,$AE148,SpcfP!$U:$U,$U148)=0),0,INDEX(SpcfP!Q:Q,SUMIFS(SpcfP!$A:$A,SpcfP!$AE:$AE,$AE148,SpcfP!$U:$U,$U148)))</f>
        <v>Производственные затраты-19</v>
      </c>
      <c r="U148" s="1">
        <f>IF(OR($AD148=0,SUMIFS(dbP!$A:$A,dbP!$AD:$AD,$AD148)=0),0,INDEX(dbP!U:U,SUMIFS(dbP!$A:$A,dbP!$AD:$AD,$AD148)))</f>
        <v>3</v>
      </c>
      <c r="X148" s="42">
        <f>IF(OR($AD148=0,SUMIFS(dbP!$A:$A,dbP!$AD:$AD,$AD148)=0),0,INDEX(dbP!X:X,SUMIFS(dbP!$A:$A,dbP!$AD:$AD,$AD148)))*
IF(OR($AE148=0,SUMIFS(SpcfP!$A:$A,SpcfP!$AE:$AE,$AE148,SpcfP!$U:$U,$U148)=0),0,INDEX(SpcfP!X:X,SUMIFS(SpcfP!$A:$A,SpcfP!$AE:$AE,$AE148,SpcfP!$U:$U,$U148)))</f>
        <v>460</v>
      </c>
      <c r="AA148" s="44">
        <f>IF(OR($AD148=0,SUMIFS(dbP!$A:$A,dbP!$AD:$AD,$AD148)=0),0,INDEX(dbP!X:X,SUMIFS(dbP!$A:$A,dbP!$AD:$AD,$AD148)))*
IF(OR($AE148=0,SUMIFS(SpcfP!$A:$A,SpcfP!$AE:$AE,$AE148,SpcfP!$U:$U,$U148)=0),0,INDEX(SpcfP!AA:AA,SUMIFS(SpcfP!$A:$A,SpcfP!$AE:$AE,$AE148,SpcfP!$U:$U,$U148)))</f>
        <v>500294.54283259698</v>
      </c>
      <c r="AB148" s="44">
        <f>IF(OR($AD148=0,SUMIFS(dbP!$A:$A,dbP!$AD:$AD,$AD148)=0),0,INDEX(dbP!X:X,SUMIFS(dbP!$A:$A,dbP!$AD:$AD,$AD148)))*
IF(OR($AE148=0,SUMIFS(SpcfP!$A:$A,SpcfP!$AE:$AE,$AE148,SpcfP!$U:$U,$U148)=0),0,INDEX(SpcfP!AB:AB,SUMIFS(SpcfP!$A:$A,SpcfP!$AE:$AE,$AE148,SpcfP!$U:$U,$U148)))</f>
        <v>83382.423805432831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 t="shared" si="2"/>
        <v>3</v>
      </c>
      <c r="AE148" s="31">
        <f>IF(OR(AE147=0,AE147=MAX(Items!$AC:$AC)),1,AE147+1)</f>
        <v>30</v>
      </c>
    </row>
    <row r="149" spans="2:31" x14ac:dyDescent="0.3"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D149" s="24">
        <f>IF(OR($AD149=0,SUMIFS(dbP!$A:$A,dbP!$AD:$AD,$AD149)=0),0,INDEX(dbP!D:D,SUMIFS(dbP!$A:$A,dbP!$AD:$AD,$AD149)))</f>
        <v>45548</v>
      </c>
      <c r="E149" s="1">
        <f>IF(OR($AD149=0,SUMIFS(dbP!$A:$A,dbP!$AD:$AD,$AD149)=0),0,INDEX(dbP!E:E,SUMIFS(dbP!$A:$A,dbP!$AD:$AD,$AD149)))</f>
        <v>0</v>
      </c>
      <c r="F149" s="1">
        <f>IF(OR($AD149=0,SUMIFS(dbP!$A:$A,dbP!$AD:$AD,$AD149)=0),0,INDEX(dbP!F:F,SUMIFS(dbP!$A:$A,dbP!$AD:$AD,$AD149)))</f>
        <v>0</v>
      </c>
      <c r="I149" s="1" t="str">
        <f>IF(OR($AD149=0,SUMIFS(dbP!$A:$A,dbP!$AD:$AD,$AD149)=0),0,INDEX(dbP!I:I,SUMIFS(dbP!$A:$A,dbP!$AD:$AD,$AD149)))</f>
        <v>Продукт-3</v>
      </c>
      <c r="O149" s="44" t="str">
        <f>IF(OR($AE149=0,SUMIFS(SpcfP!$A:$A,SpcfP!$AE:$AE,$AE149,SpcfP!$U:$U,$U149)=0),0,INDEX(SpcfP!O:O,SUMIFS(SpcfP!$A:$A,SpcfP!$AE:$AE,$AE149,SpcfP!$U:$U,$U149)))</f>
        <v>Себестоимость продаж</v>
      </c>
      <c r="P149" s="44" t="str">
        <f>IF(OR($AE149=0,SUMIFS(SpcfP!$A:$A,SpcfP!$AE:$AE,$AE149,SpcfP!$U:$U,$U149)=0),0,INDEX(SpcfP!P:P,SUMIFS(SpcfP!$A:$A,SpcfP!$AE:$AE,$AE149,SpcfP!$U:$U,$U149)))</f>
        <v>Затраты этапа-3 бизнес-процесса</v>
      </c>
      <c r="Q149" s="44" t="str">
        <f>IF(OR($AE149=0,SUMIFS(SpcfP!$A:$A,SpcfP!$AE:$AE,$AE149,SpcfP!$U:$U,$U149)=0),0,INDEX(SpcfP!Q:Q,SUMIFS(SpcfP!$A:$A,SpcfP!$AE:$AE,$AE149,SpcfP!$U:$U,$U149)))</f>
        <v>Производственные затраты-20</v>
      </c>
      <c r="U149" s="1">
        <f>IF(OR($AD149=0,SUMIFS(dbP!$A:$A,dbP!$AD:$AD,$AD149)=0),0,INDEX(dbP!U:U,SUMIFS(dbP!$A:$A,dbP!$AD:$AD,$AD149)))</f>
        <v>3</v>
      </c>
      <c r="X149" s="42">
        <f>IF(OR($AD149=0,SUMIFS(dbP!$A:$A,dbP!$AD:$AD,$AD149)=0),0,INDEX(dbP!X:X,SUMIFS(dbP!$A:$A,dbP!$AD:$AD,$AD149)))*
IF(OR($AE149=0,SUMIFS(SpcfP!$A:$A,SpcfP!$AE:$AE,$AE149,SpcfP!$U:$U,$U149)=0),0,INDEX(SpcfP!X:X,SUMIFS(SpcfP!$A:$A,SpcfP!$AE:$AE,$AE149,SpcfP!$U:$U,$U149)))</f>
        <v>35</v>
      </c>
      <c r="AA149" s="44">
        <f>IF(OR($AD149=0,SUMIFS(dbP!$A:$A,dbP!$AD:$AD,$AD149)=0),0,INDEX(dbP!X:X,SUMIFS(dbP!$A:$A,dbP!$AD:$AD,$AD149)))*
IF(OR($AE149=0,SUMIFS(SpcfP!$A:$A,SpcfP!$AE:$AE,$AE149,SpcfP!$U:$U,$U149)=0),0,INDEX(SpcfP!AA:AA,SUMIFS(SpcfP!$A:$A,SpcfP!$AE:$AE,$AE149,SpcfP!$U:$U,$U149)))</f>
        <v>49880.160986124392</v>
      </c>
      <c r="AB149" s="44">
        <f>IF(OR($AD149=0,SUMIFS(dbP!$A:$A,dbP!$AD:$AD,$AD149)=0),0,INDEX(dbP!X:X,SUMIFS(dbP!$A:$A,dbP!$AD:$AD,$AD149)))*
IF(OR($AE149=0,SUMIFS(SpcfP!$A:$A,SpcfP!$AE:$AE,$AE149,SpcfP!$U:$U,$U149)=0),0,INDEX(SpcfP!AB:AB,SUMIFS(SpcfP!$A:$A,SpcfP!$AE:$AE,$AE149,SpcfP!$U:$U,$U149)))</f>
        <v>8313.3601643540678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 t="shared" si="2"/>
        <v>3</v>
      </c>
      <c r="AE149" s="31">
        <f>IF(OR(AE148=0,AE148=MAX(Items!$AC:$AC)),1,AE148+1)</f>
        <v>31</v>
      </c>
    </row>
    <row r="150" spans="2:31" x14ac:dyDescent="0.3"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D150" s="24">
        <f>IF(OR($AD150=0,SUMIFS(dbP!$A:$A,dbP!$AD:$AD,$AD150)=0),0,INDEX(dbP!D:D,SUMIFS(dbP!$A:$A,dbP!$AD:$AD,$AD150)))</f>
        <v>45548</v>
      </c>
      <c r="E150" s="1">
        <f>IF(OR($AD150=0,SUMIFS(dbP!$A:$A,dbP!$AD:$AD,$AD150)=0),0,INDEX(dbP!E:E,SUMIFS(dbP!$A:$A,dbP!$AD:$AD,$AD150)))</f>
        <v>0</v>
      </c>
      <c r="F150" s="1">
        <f>IF(OR($AD150=0,SUMIFS(dbP!$A:$A,dbP!$AD:$AD,$AD150)=0),0,INDEX(dbP!F:F,SUMIFS(dbP!$A:$A,dbP!$AD:$AD,$AD150)))</f>
        <v>0</v>
      </c>
      <c r="I150" s="1" t="str">
        <f>IF(OR($AD150=0,SUMIFS(dbP!$A:$A,dbP!$AD:$AD,$AD150)=0),0,INDEX(dbP!I:I,SUMIFS(dbP!$A:$A,dbP!$AD:$AD,$AD150)))</f>
        <v>Продукт-3</v>
      </c>
      <c r="O150" s="44" t="str">
        <f>IF(OR($AE150=0,SUMIFS(SpcfP!$A:$A,SpcfP!$AE:$AE,$AE150,SpcfP!$U:$U,$U150)=0),0,INDEX(SpcfP!O:O,SUMIFS(SpcfP!$A:$A,SpcfP!$AE:$AE,$AE150,SpcfP!$U:$U,$U150)))</f>
        <v>Себестоимость продаж</v>
      </c>
      <c r="P150" s="44" t="str">
        <f>IF(OR($AE150=0,SUMIFS(SpcfP!$A:$A,SpcfP!$AE:$AE,$AE150,SpcfP!$U:$U,$U150)=0),0,INDEX(SpcfP!P:P,SUMIFS(SpcfP!$A:$A,SpcfP!$AE:$AE,$AE150,SpcfP!$U:$U,$U150)))</f>
        <v>Затраты этапа-3 бизнес-процесса</v>
      </c>
      <c r="Q150" s="44" t="str">
        <f>IF(OR($AE150=0,SUMIFS(SpcfP!$A:$A,SpcfP!$AE:$AE,$AE150,SpcfP!$U:$U,$U150)=0),0,INDEX(SpcfP!Q:Q,SUMIFS(SpcfP!$A:$A,SpcfP!$AE:$AE,$AE150,SpcfP!$U:$U,$U150)))</f>
        <v>Производственные затраты-21</v>
      </c>
      <c r="U150" s="1">
        <f>IF(OR($AD150=0,SUMIFS(dbP!$A:$A,dbP!$AD:$AD,$AD150)=0),0,INDEX(dbP!U:U,SUMIFS(dbP!$A:$A,dbP!$AD:$AD,$AD150)))</f>
        <v>3</v>
      </c>
      <c r="X150" s="42">
        <f>IF(OR($AD150=0,SUMIFS(dbP!$A:$A,dbP!$AD:$AD,$AD150)=0),0,INDEX(dbP!X:X,SUMIFS(dbP!$A:$A,dbP!$AD:$AD,$AD150)))*
IF(OR($AE150=0,SUMIFS(SpcfP!$A:$A,SpcfP!$AE:$AE,$AE150,SpcfP!$U:$U,$U150)=0),0,INDEX(SpcfP!X:X,SUMIFS(SpcfP!$A:$A,SpcfP!$AE:$AE,$AE150,SpcfP!$U:$U,$U150)))</f>
        <v>30</v>
      </c>
      <c r="AA150" s="44">
        <f>IF(OR($AD150=0,SUMIFS(dbP!$A:$A,dbP!$AD:$AD,$AD150)=0),0,INDEX(dbP!X:X,SUMIFS(dbP!$A:$A,dbP!$AD:$AD,$AD150)))*
IF(OR($AE150=0,SUMIFS(SpcfP!$A:$A,SpcfP!$AE:$AE,$AE150,SpcfP!$U:$U,$U150)=0),0,INDEX(SpcfP!AA:AA,SUMIFS(SpcfP!$A:$A,SpcfP!$AE:$AE,$AE150,SpcfP!$U:$U,$U150)))</f>
        <v>121023.42897735849</v>
      </c>
      <c r="AB150" s="44">
        <f>IF(OR($AD150=0,SUMIFS(dbP!$A:$A,dbP!$AD:$AD,$AD150)=0),0,INDEX(dbP!X:X,SUMIFS(dbP!$A:$A,dbP!$AD:$AD,$AD150)))*
IF(OR($AE150=0,SUMIFS(SpcfP!$A:$A,SpcfP!$AE:$AE,$AE150,SpcfP!$U:$U,$U150)=0),0,INDEX(SpcfP!AB:AB,SUMIFS(SpcfP!$A:$A,SpcfP!$AE:$AE,$AE150,SpcfP!$U:$U,$U150)))</f>
        <v>20170.571496226417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 t="shared" si="2"/>
        <v>3</v>
      </c>
      <c r="AE150" s="31">
        <f>IF(OR(AE149=0,AE149=MAX(Items!$AC:$AC)),1,AE149+1)</f>
        <v>32</v>
      </c>
    </row>
    <row r="151" spans="2:31" x14ac:dyDescent="0.3"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D151" s="24">
        <f>IF(OR($AD151=0,SUMIFS(dbP!$A:$A,dbP!$AD:$AD,$AD151)=0),0,INDEX(dbP!D:D,SUMIFS(dbP!$A:$A,dbP!$AD:$AD,$AD151)))</f>
        <v>45548</v>
      </c>
      <c r="E151" s="1">
        <f>IF(OR($AD151=0,SUMIFS(dbP!$A:$A,dbP!$AD:$AD,$AD151)=0),0,INDEX(dbP!E:E,SUMIFS(dbP!$A:$A,dbP!$AD:$AD,$AD151)))</f>
        <v>0</v>
      </c>
      <c r="F151" s="1">
        <f>IF(OR($AD151=0,SUMIFS(dbP!$A:$A,dbP!$AD:$AD,$AD151)=0),0,INDEX(dbP!F:F,SUMIFS(dbP!$A:$A,dbP!$AD:$AD,$AD151)))</f>
        <v>0</v>
      </c>
      <c r="I151" s="1" t="str">
        <f>IF(OR($AD151=0,SUMIFS(dbP!$A:$A,dbP!$AD:$AD,$AD151)=0),0,INDEX(dbP!I:I,SUMIFS(dbP!$A:$A,dbP!$AD:$AD,$AD151)))</f>
        <v>Продукт-3</v>
      </c>
      <c r="O151" s="44" t="str">
        <f>IF(OR($AE151=0,SUMIFS(SpcfP!$A:$A,SpcfP!$AE:$AE,$AE151,SpcfP!$U:$U,$U151)=0),0,INDEX(SpcfP!O:O,SUMIFS(SpcfP!$A:$A,SpcfP!$AE:$AE,$AE151,SpcfP!$U:$U,$U151)))</f>
        <v>Себестоимость продаж</v>
      </c>
      <c r="P151" s="44" t="str">
        <f>IF(OR($AE151=0,SUMIFS(SpcfP!$A:$A,SpcfP!$AE:$AE,$AE151,SpcfP!$U:$U,$U151)=0),0,INDEX(SpcfP!P:P,SUMIFS(SpcfP!$A:$A,SpcfP!$AE:$AE,$AE151,SpcfP!$U:$U,$U151)))</f>
        <v>Затраты этапа-3 бизнес-процесса</v>
      </c>
      <c r="Q151" s="44" t="str">
        <f>IF(OR($AE151=0,SUMIFS(SpcfP!$A:$A,SpcfP!$AE:$AE,$AE151,SpcfP!$U:$U,$U151)=0),0,INDEX(SpcfP!Q:Q,SUMIFS(SpcfP!$A:$A,SpcfP!$AE:$AE,$AE151,SpcfP!$U:$U,$U151)))</f>
        <v>Производственные затраты-22</v>
      </c>
      <c r="U151" s="1">
        <f>IF(OR($AD151=0,SUMIFS(dbP!$A:$A,dbP!$AD:$AD,$AD151)=0),0,INDEX(dbP!U:U,SUMIFS(dbP!$A:$A,dbP!$AD:$AD,$AD151)))</f>
        <v>3</v>
      </c>
      <c r="X151" s="42">
        <f>IF(OR($AD151=0,SUMIFS(dbP!$A:$A,dbP!$AD:$AD,$AD151)=0),0,INDEX(dbP!X:X,SUMIFS(dbP!$A:$A,dbP!$AD:$AD,$AD151)))*
IF(OR($AE151=0,SUMIFS(SpcfP!$A:$A,SpcfP!$AE:$AE,$AE151,SpcfP!$U:$U,$U151)=0),0,INDEX(SpcfP!X:X,SUMIFS(SpcfP!$A:$A,SpcfP!$AE:$AE,$AE151,SpcfP!$U:$U,$U151)))</f>
        <v>15</v>
      </c>
      <c r="AA151" s="44">
        <f>IF(OR($AD151=0,SUMIFS(dbP!$A:$A,dbP!$AD:$AD,$AD151)=0),0,INDEX(dbP!X:X,SUMIFS(dbP!$A:$A,dbP!$AD:$AD,$AD151)))*
IF(OR($AE151=0,SUMIFS(SpcfP!$A:$A,SpcfP!$AE:$AE,$AE151,SpcfP!$U:$U,$U151)=0),0,INDEX(SpcfP!AA:AA,SUMIFS(SpcfP!$A:$A,SpcfP!$AE:$AE,$AE151,SpcfP!$U:$U,$U151)))</f>
        <v>80306.949995846167</v>
      </c>
      <c r="AB151" s="44">
        <f>IF(OR($AD151=0,SUMIFS(dbP!$A:$A,dbP!$AD:$AD,$AD151)=0),0,INDEX(dbP!X:X,SUMIFS(dbP!$A:$A,dbP!$AD:$AD,$AD151)))*
IF(OR($AE151=0,SUMIFS(SpcfP!$A:$A,SpcfP!$AE:$AE,$AE151,SpcfP!$U:$U,$U151)=0),0,INDEX(SpcfP!AB:AB,SUMIFS(SpcfP!$A:$A,SpcfP!$AE:$AE,$AE151,SpcfP!$U:$U,$U151)))</f>
        <v>13384.491665974361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 t="shared" si="2"/>
        <v>3</v>
      </c>
      <c r="AE151" s="31">
        <f>IF(OR(AE150=0,AE150=MAX(Items!$AC:$AC)),1,AE150+1)</f>
        <v>33</v>
      </c>
    </row>
    <row r="152" spans="2:31" x14ac:dyDescent="0.3"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D152" s="24">
        <f>IF(OR($AD152=0,SUMIFS(dbP!$A:$A,dbP!$AD:$AD,$AD152)=0),0,INDEX(dbP!D:D,SUMIFS(dbP!$A:$A,dbP!$AD:$AD,$AD152)))</f>
        <v>45548</v>
      </c>
      <c r="E152" s="1">
        <f>IF(OR($AD152=0,SUMIFS(dbP!$A:$A,dbP!$AD:$AD,$AD152)=0),0,INDEX(dbP!E:E,SUMIFS(dbP!$A:$A,dbP!$AD:$AD,$AD152)))</f>
        <v>0</v>
      </c>
      <c r="F152" s="1">
        <f>IF(OR($AD152=0,SUMIFS(dbP!$A:$A,dbP!$AD:$AD,$AD152)=0),0,INDEX(dbP!F:F,SUMIFS(dbP!$A:$A,dbP!$AD:$AD,$AD152)))</f>
        <v>0</v>
      </c>
      <c r="I152" s="1" t="str">
        <f>IF(OR($AD152=0,SUMIFS(dbP!$A:$A,dbP!$AD:$AD,$AD152)=0),0,INDEX(dbP!I:I,SUMIFS(dbP!$A:$A,dbP!$AD:$AD,$AD152)))</f>
        <v>Продукт-3</v>
      </c>
      <c r="O152" s="44" t="str">
        <f>IF(OR($AE152=0,SUMIFS(SpcfP!$A:$A,SpcfP!$AE:$AE,$AE152,SpcfP!$U:$U,$U152)=0),0,INDEX(SpcfP!O:O,SUMIFS(SpcfP!$A:$A,SpcfP!$AE:$AE,$AE152,SpcfP!$U:$U,$U152)))</f>
        <v>Себестоимость продаж</v>
      </c>
      <c r="P152" s="44" t="str">
        <f>IF(OR($AE152=0,SUMIFS(SpcfP!$A:$A,SpcfP!$AE:$AE,$AE152,SpcfP!$U:$U,$U152)=0),0,INDEX(SpcfP!P:P,SUMIFS(SpcfP!$A:$A,SpcfP!$AE:$AE,$AE152,SpcfP!$U:$U,$U152)))</f>
        <v>Затраты этапа-3 бизнес-процесса</v>
      </c>
      <c r="Q152" s="44" t="str">
        <f>IF(OR($AE152=0,SUMIFS(SpcfP!$A:$A,SpcfP!$AE:$AE,$AE152,SpcfP!$U:$U,$U152)=0),0,INDEX(SpcfP!Q:Q,SUMIFS(SpcfP!$A:$A,SpcfP!$AE:$AE,$AE152,SpcfP!$U:$U,$U152)))</f>
        <v>Производственные затраты-23</v>
      </c>
      <c r="U152" s="1">
        <f>IF(OR($AD152=0,SUMIFS(dbP!$A:$A,dbP!$AD:$AD,$AD152)=0),0,INDEX(dbP!U:U,SUMIFS(dbP!$A:$A,dbP!$AD:$AD,$AD152)))</f>
        <v>3</v>
      </c>
      <c r="X152" s="42">
        <f>IF(OR($AD152=0,SUMIFS(dbP!$A:$A,dbP!$AD:$AD,$AD152)=0),0,INDEX(dbP!X:X,SUMIFS(dbP!$A:$A,dbP!$AD:$AD,$AD152)))*
IF(OR($AE152=0,SUMIFS(SpcfP!$A:$A,SpcfP!$AE:$AE,$AE152,SpcfP!$U:$U,$U152)=0),0,INDEX(SpcfP!X:X,SUMIFS(SpcfP!$A:$A,SpcfP!$AE:$AE,$AE152,SpcfP!$U:$U,$U152)))</f>
        <v>5</v>
      </c>
      <c r="AA152" s="44">
        <f>IF(OR($AD152=0,SUMIFS(dbP!$A:$A,dbP!$AD:$AD,$AD152)=0),0,INDEX(dbP!X:X,SUMIFS(dbP!$A:$A,dbP!$AD:$AD,$AD152)))*
IF(OR($AE152=0,SUMIFS(SpcfP!$A:$A,SpcfP!$AE:$AE,$AE152,SpcfP!$U:$U,$U152)=0),0,INDEX(SpcfP!AA:AA,SUMIFS(SpcfP!$A:$A,SpcfP!$AE:$AE,$AE152,SpcfP!$U:$U,$U152)))</f>
        <v>4295.8208955223881</v>
      </c>
      <c r="AB152" s="44">
        <f>IF(OR($AD152=0,SUMIFS(dbP!$A:$A,dbP!$AD:$AD,$AD152)=0),0,INDEX(dbP!X:X,SUMIFS(dbP!$A:$A,dbP!$AD:$AD,$AD152)))*
IF(OR($AE152=0,SUMIFS(SpcfP!$A:$A,SpcfP!$AE:$AE,$AE152,SpcfP!$U:$U,$U152)=0),0,INDEX(SpcfP!AB:AB,SUMIFS(SpcfP!$A:$A,SpcfP!$AE:$AE,$AE152,SpcfP!$U:$U,$U152)))</f>
        <v>715.97014925373128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 t="shared" si="2"/>
        <v>3</v>
      </c>
      <c r="AE152" s="31">
        <f>IF(OR(AE151=0,AE151=MAX(Items!$AC:$AC)),1,AE151+1)</f>
        <v>34</v>
      </c>
    </row>
    <row r="153" spans="2:31" x14ac:dyDescent="0.3"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D153" s="24">
        <f>IF(OR($AD153=0,SUMIFS(dbP!$A:$A,dbP!$AD:$AD,$AD153)=0),0,INDEX(dbP!D:D,SUMIFS(dbP!$A:$A,dbP!$AD:$AD,$AD153)))</f>
        <v>45548</v>
      </c>
      <c r="E153" s="1">
        <f>IF(OR($AD153=0,SUMIFS(dbP!$A:$A,dbP!$AD:$AD,$AD153)=0),0,INDEX(dbP!E:E,SUMIFS(dbP!$A:$A,dbP!$AD:$AD,$AD153)))</f>
        <v>0</v>
      </c>
      <c r="F153" s="1">
        <f>IF(OR($AD153=0,SUMIFS(dbP!$A:$A,dbP!$AD:$AD,$AD153)=0),0,INDEX(dbP!F:F,SUMIFS(dbP!$A:$A,dbP!$AD:$AD,$AD153)))</f>
        <v>0</v>
      </c>
      <c r="I153" s="1" t="str">
        <f>IF(OR($AD153=0,SUMIFS(dbP!$A:$A,dbP!$AD:$AD,$AD153)=0),0,INDEX(dbP!I:I,SUMIFS(dbP!$A:$A,dbP!$AD:$AD,$AD153)))</f>
        <v>Продукт-3</v>
      </c>
      <c r="O153" s="44" t="str">
        <f>IF(OR($AE153=0,SUMIFS(SpcfP!$A:$A,SpcfP!$AE:$AE,$AE153,SpcfP!$U:$U,$U153)=0),0,INDEX(SpcfP!O:O,SUMIFS(SpcfP!$A:$A,SpcfP!$AE:$AE,$AE153,SpcfP!$U:$U,$U153)))</f>
        <v>Себестоимость продаж</v>
      </c>
      <c r="P153" s="44" t="str">
        <f>IF(OR($AE153=0,SUMIFS(SpcfP!$A:$A,SpcfP!$AE:$AE,$AE153,SpcfP!$U:$U,$U153)=0),0,INDEX(SpcfP!P:P,SUMIFS(SpcfP!$A:$A,SpcfP!$AE:$AE,$AE153,SpcfP!$U:$U,$U153)))</f>
        <v>Затраты этапа-3 бизнес-процесса</v>
      </c>
      <c r="Q153" s="44" t="str">
        <f>IF(OR($AE153=0,SUMIFS(SpcfP!$A:$A,SpcfP!$AE:$AE,$AE153,SpcfP!$U:$U,$U153)=0),0,INDEX(SpcfP!Q:Q,SUMIFS(SpcfP!$A:$A,SpcfP!$AE:$AE,$AE153,SpcfP!$U:$U,$U153)))</f>
        <v>Производственные затраты-24</v>
      </c>
      <c r="U153" s="1">
        <f>IF(OR($AD153=0,SUMIFS(dbP!$A:$A,dbP!$AD:$AD,$AD153)=0),0,INDEX(dbP!U:U,SUMIFS(dbP!$A:$A,dbP!$AD:$AD,$AD153)))</f>
        <v>3</v>
      </c>
      <c r="X153" s="42">
        <f>IF(OR($AD153=0,SUMIFS(dbP!$A:$A,dbP!$AD:$AD,$AD153)=0),0,INDEX(dbP!X:X,SUMIFS(dbP!$A:$A,dbP!$AD:$AD,$AD153)))*
IF(OR($AE153=0,SUMIFS(SpcfP!$A:$A,SpcfP!$AE:$AE,$AE153,SpcfP!$U:$U,$U153)=0),0,INDEX(SpcfP!X:X,SUMIFS(SpcfP!$A:$A,SpcfP!$AE:$AE,$AE153,SpcfP!$U:$U,$U153)))</f>
        <v>25</v>
      </c>
      <c r="AA153" s="44">
        <f>IF(OR($AD153=0,SUMIFS(dbP!$A:$A,dbP!$AD:$AD,$AD153)=0),0,INDEX(dbP!X:X,SUMIFS(dbP!$A:$A,dbP!$AD:$AD,$AD153)))*
IF(OR($AE153=0,SUMIFS(SpcfP!$A:$A,SpcfP!$AE:$AE,$AE153,SpcfP!$U:$U,$U153)=0),0,INDEX(SpcfP!AA:AA,SUMIFS(SpcfP!$A:$A,SpcfP!$AE:$AE,$AE153,SpcfP!$U:$U,$U153)))</f>
        <v>35533.333333333328</v>
      </c>
      <c r="AB153" s="44">
        <f>IF(OR($AD153=0,SUMIFS(dbP!$A:$A,dbP!$AD:$AD,$AD153)=0),0,INDEX(dbP!X:X,SUMIFS(dbP!$A:$A,dbP!$AD:$AD,$AD153)))*
IF(OR($AE153=0,SUMIFS(SpcfP!$A:$A,SpcfP!$AE:$AE,$AE153,SpcfP!$U:$U,$U153)=0),0,INDEX(SpcfP!AB:AB,SUMIFS(SpcfP!$A:$A,SpcfP!$AE:$AE,$AE153,SpcfP!$U:$U,$U153)))</f>
        <v>5922.2222222222217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 t="shared" si="2"/>
        <v>3</v>
      </c>
      <c r="AE153" s="31">
        <f>IF(OR(AE152=0,AE152=MAX(Items!$AC:$AC)),1,AE152+1)</f>
        <v>35</v>
      </c>
    </row>
    <row r="154" spans="2:31" x14ac:dyDescent="0.3"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D154" s="24">
        <f>IF(OR($AD154=0,SUMIFS(dbP!$A:$A,dbP!$AD:$AD,$AD154)=0),0,INDEX(dbP!D:D,SUMIFS(dbP!$A:$A,dbP!$AD:$AD,$AD154)))</f>
        <v>45548</v>
      </c>
      <c r="E154" s="1">
        <f>IF(OR($AD154=0,SUMIFS(dbP!$A:$A,dbP!$AD:$AD,$AD154)=0),0,INDEX(dbP!E:E,SUMIFS(dbP!$A:$A,dbP!$AD:$AD,$AD154)))</f>
        <v>0</v>
      </c>
      <c r="F154" s="1">
        <f>IF(OR($AD154=0,SUMIFS(dbP!$A:$A,dbP!$AD:$AD,$AD154)=0),0,INDEX(dbP!F:F,SUMIFS(dbP!$A:$A,dbP!$AD:$AD,$AD154)))</f>
        <v>0</v>
      </c>
      <c r="I154" s="1" t="str">
        <f>IF(OR($AD154=0,SUMIFS(dbP!$A:$A,dbP!$AD:$AD,$AD154)=0),0,INDEX(dbP!I:I,SUMIFS(dbP!$A:$A,dbP!$AD:$AD,$AD154)))</f>
        <v>Продукт-3</v>
      </c>
      <c r="O154" s="44" t="str">
        <f>IF(OR($AE154=0,SUMIFS(SpcfP!$A:$A,SpcfP!$AE:$AE,$AE154,SpcfP!$U:$U,$U154)=0),0,INDEX(SpcfP!O:O,SUMIFS(SpcfP!$A:$A,SpcfP!$AE:$AE,$AE154,SpcfP!$U:$U,$U154)))</f>
        <v>Себестоимость продаж</v>
      </c>
      <c r="P154" s="44" t="str">
        <f>IF(OR($AE154=0,SUMIFS(SpcfP!$A:$A,SpcfP!$AE:$AE,$AE154,SpcfP!$U:$U,$U154)=0),0,INDEX(SpcfP!P:P,SUMIFS(SpcfP!$A:$A,SpcfP!$AE:$AE,$AE154,SpcfP!$U:$U,$U154)))</f>
        <v>Затраты этапа-3 бизнес-процесса</v>
      </c>
      <c r="Q154" s="44" t="str">
        <f>IF(OR($AE154=0,SUMIFS(SpcfP!$A:$A,SpcfP!$AE:$AE,$AE154,SpcfP!$U:$U,$U154)=0),0,INDEX(SpcfP!Q:Q,SUMIFS(SpcfP!$A:$A,SpcfP!$AE:$AE,$AE154,SpcfP!$U:$U,$U154)))</f>
        <v>Производственные затраты-25</v>
      </c>
      <c r="U154" s="1">
        <f>IF(OR($AD154=0,SUMIFS(dbP!$A:$A,dbP!$AD:$AD,$AD154)=0),0,INDEX(dbP!U:U,SUMIFS(dbP!$A:$A,dbP!$AD:$AD,$AD154)))</f>
        <v>3</v>
      </c>
      <c r="X154" s="42">
        <f>IF(OR($AD154=0,SUMIFS(dbP!$A:$A,dbP!$AD:$AD,$AD154)=0),0,INDEX(dbP!X:X,SUMIFS(dbP!$A:$A,dbP!$AD:$AD,$AD154)))*
IF(OR($AE154=0,SUMIFS(SpcfP!$A:$A,SpcfP!$AE:$AE,$AE154,SpcfP!$U:$U,$U154)=0),0,INDEX(SpcfP!X:X,SUMIFS(SpcfP!$A:$A,SpcfP!$AE:$AE,$AE154,SpcfP!$U:$U,$U154)))</f>
        <v>15</v>
      </c>
      <c r="AA154" s="44">
        <f>IF(OR($AD154=0,SUMIFS(dbP!$A:$A,dbP!$AD:$AD,$AD154)=0),0,INDEX(dbP!X:X,SUMIFS(dbP!$A:$A,dbP!$AD:$AD,$AD154)))*
IF(OR($AE154=0,SUMIFS(SpcfP!$A:$A,SpcfP!$AE:$AE,$AE154,SpcfP!$U:$U,$U154)=0),0,INDEX(SpcfP!AA:AA,SUMIFS(SpcfP!$A:$A,SpcfP!$AE:$AE,$AE154,SpcfP!$U:$U,$U154)))</f>
        <v>38750.943396226416</v>
      </c>
      <c r="AB154" s="44">
        <f>IF(OR($AD154=0,SUMIFS(dbP!$A:$A,dbP!$AD:$AD,$AD154)=0),0,INDEX(dbP!X:X,SUMIFS(dbP!$A:$A,dbP!$AD:$AD,$AD154)))*
IF(OR($AE154=0,SUMIFS(SpcfP!$A:$A,SpcfP!$AE:$AE,$AE154,SpcfP!$U:$U,$U154)=0),0,INDEX(SpcfP!AB:AB,SUMIFS(SpcfP!$A:$A,SpcfP!$AE:$AE,$AE154,SpcfP!$U:$U,$U154)))</f>
        <v>6458.4905660377362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 t="shared" si="2"/>
        <v>3</v>
      </c>
      <c r="AE154" s="31">
        <f>IF(OR(AE153=0,AE153=MAX(Items!$AC:$AC)),1,AE153+1)</f>
        <v>36</v>
      </c>
    </row>
    <row r="155" spans="2:31" x14ac:dyDescent="0.3"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D155" s="24">
        <f>IF(OR($AD155=0,SUMIFS(dbP!$A:$A,dbP!$AD:$AD,$AD155)=0),0,INDEX(dbP!D:D,SUMIFS(dbP!$A:$A,dbP!$AD:$AD,$AD155)))</f>
        <v>45548</v>
      </c>
      <c r="E155" s="1">
        <f>IF(OR($AD155=0,SUMIFS(dbP!$A:$A,dbP!$AD:$AD,$AD155)=0),0,INDEX(dbP!E:E,SUMIFS(dbP!$A:$A,dbP!$AD:$AD,$AD155)))</f>
        <v>0</v>
      </c>
      <c r="F155" s="1">
        <f>IF(OR($AD155=0,SUMIFS(dbP!$A:$A,dbP!$AD:$AD,$AD155)=0),0,INDEX(dbP!F:F,SUMIFS(dbP!$A:$A,dbP!$AD:$AD,$AD155)))</f>
        <v>0</v>
      </c>
      <c r="I155" s="1" t="str">
        <f>IF(OR($AD155=0,SUMIFS(dbP!$A:$A,dbP!$AD:$AD,$AD155)=0),0,INDEX(dbP!I:I,SUMIFS(dbP!$A:$A,dbP!$AD:$AD,$AD155)))</f>
        <v>Продукт-3</v>
      </c>
      <c r="O155" s="44" t="str">
        <f>IF(OR($AE155=0,SUMIFS(SpcfP!$A:$A,SpcfP!$AE:$AE,$AE155,SpcfP!$U:$U,$U155)=0),0,INDEX(SpcfP!O:O,SUMIFS(SpcfP!$A:$A,SpcfP!$AE:$AE,$AE155,SpcfP!$U:$U,$U155)))</f>
        <v>Себестоимость продаж</v>
      </c>
      <c r="P155" s="44" t="str">
        <f>IF(OR($AE155=0,SUMIFS(SpcfP!$A:$A,SpcfP!$AE:$AE,$AE155,SpcfP!$U:$U,$U155)=0),0,INDEX(SpcfP!P:P,SUMIFS(SpcfP!$A:$A,SpcfP!$AE:$AE,$AE155,SpcfP!$U:$U,$U155)))</f>
        <v>Затраты этапа-3 бизнес-процесса</v>
      </c>
      <c r="Q155" s="44" t="str">
        <f>IF(OR($AE155=0,SUMIFS(SpcfP!$A:$A,SpcfP!$AE:$AE,$AE155,SpcfP!$U:$U,$U155)=0),0,INDEX(SpcfP!Q:Q,SUMIFS(SpcfP!$A:$A,SpcfP!$AE:$AE,$AE155,SpcfP!$U:$U,$U155)))</f>
        <v>Производственные затраты-26</v>
      </c>
      <c r="U155" s="1">
        <f>IF(OR($AD155=0,SUMIFS(dbP!$A:$A,dbP!$AD:$AD,$AD155)=0),0,INDEX(dbP!U:U,SUMIFS(dbP!$A:$A,dbP!$AD:$AD,$AD155)))</f>
        <v>3</v>
      </c>
      <c r="X155" s="42">
        <f>IF(OR($AD155=0,SUMIFS(dbP!$A:$A,dbP!$AD:$AD,$AD155)=0),0,INDEX(dbP!X:X,SUMIFS(dbP!$A:$A,dbP!$AD:$AD,$AD155)))*
IF(OR($AE155=0,SUMIFS(SpcfP!$A:$A,SpcfP!$AE:$AE,$AE155,SpcfP!$U:$U,$U155)=0),0,INDEX(SpcfP!X:X,SUMIFS(SpcfP!$A:$A,SpcfP!$AE:$AE,$AE155,SpcfP!$U:$U,$U155)))</f>
        <v>5</v>
      </c>
      <c r="AA155" s="44">
        <f>IF(OR($AD155=0,SUMIFS(dbP!$A:$A,dbP!$AD:$AD,$AD155)=0),0,INDEX(dbP!X:X,SUMIFS(dbP!$A:$A,dbP!$AD:$AD,$AD155)))*
IF(OR($AE155=0,SUMIFS(SpcfP!$A:$A,SpcfP!$AE:$AE,$AE155,SpcfP!$U:$U,$U155)=0),0,INDEX(SpcfP!AA:AA,SUMIFS(SpcfP!$A:$A,SpcfP!$AE:$AE,$AE155,SpcfP!$U:$U,$U155)))</f>
        <v>4434.7987254901964</v>
      </c>
      <c r="AB155" s="44">
        <f>IF(OR($AD155=0,SUMIFS(dbP!$A:$A,dbP!$AD:$AD,$AD155)=0),0,INDEX(dbP!X:X,SUMIFS(dbP!$A:$A,dbP!$AD:$AD,$AD155)))*
IF(OR($AE155=0,SUMIFS(SpcfP!$A:$A,SpcfP!$AE:$AE,$AE155,SpcfP!$U:$U,$U155)=0),0,INDEX(SpcfP!AB:AB,SUMIFS(SpcfP!$A:$A,SpcfP!$AE:$AE,$AE155,SpcfP!$U:$U,$U155)))</f>
        <v>739.13312091503269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 t="shared" si="2"/>
        <v>3</v>
      </c>
      <c r="AE155" s="31">
        <f>IF(OR(AE154=0,AE154=MAX(Items!$AC:$AC)),1,AE154+1)</f>
        <v>37</v>
      </c>
    </row>
    <row r="156" spans="2:31" x14ac:dyDescent="0.3"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D156" s="24">
        <f>IF(OR($AD156=0,SUMIFS(dbP!$A:$A,dbP!$AD:$AD,$AD156)=0),0,INDEX(dbP!D:D,SUMIFS(dbP!$A:$A,dbP!$AD:$AD,$AD156)))</f>
        <v>45548</v>
      </c>
      <c r="E156" s="1">
        <f>IF(OR($AD156=0,SUMIFS(dbP!$A:$A,dbP!$AD:$AD,$AD156)=0),0,INDEX(dbP!E:E,SUMIFS(dbP!$A:$A,dbP!$AD:$AD,$AD156)))</f>
        <v>0</v>
      </c>
      <c r="F156" s="1">
        <f>IF(OR($AD156=0,SUMIFS(dbP!$A:$A,dbP!$AD:$AD,$AD156)=0),0,INDEX(dbP!F:F,SUMIFS(dbP!$A:$A,dbP!$AD:$AD,$AD156)))</f>
        <v>0</v>
      </c>
      <c r="I156" s="1" t="str">
        <f>IF(OR($AD156=0,SUMIFS(dbP!$A:$A,dbP!$AD:$AD,$AD156)=0),0,INDEX(dbP!I:I,SUMIFS(dbP!$A:$A,dbP!$AD:$AD,$AD156)))</f>
        <v>Продукт-3</v>
      </c>
      <c r="O156" s="44" t="str">
        <f>IF(OR($AE156=0,SUMIFS(SpcfP!$A:$A,SpcfP!$AE:$AE,$AE156,SpcfP!$U:$U,$U156)=0),0,INDEX(SpcfP!O:O,SUMIFS(SpcfP!$A:$A,SpcfP!$AE:$AE,$AE156,SpcfP!$U:$U,$U156)))</f>
        <v>Себестоимость продаж</v>
      </c>
      <c r="P156" s="44" t="str">
        <f>IF(OR($AE156=0,SUMIFS(SpcfP!$A:$A,SpcfP!$AE:$AE,$AE156,SpcfP!$U:$U,$U156)=0),0,INDEX(SpcfP!P:P,SUMIFS(SpcfP!$A:$A,SpcfP!$AE:$AE,$AE156,SpcfP!$U:$U,$U156)))</f>
        <v>Затраты этапа-3 бизнес-процесса</v>
      </c>
      <c r="Q156" s="44" t="str">
        <f>IF(OR($AE156=0,SUMIFS(SpcfP!$A:$A,SpcfP!$AE:$AE,$AE156,SpcfP!$U:$U,$U156)=0),0,INDEX(SpcfP!Q:Q,SUMIFS(SpcfP!$A:$A,SpcfP!$AE:$AE,$AE156,SpcfP!$U:$U,$U156)))</f>
        <v>Производственные затраты-27</v>
      </c>
      <c r="U156" s="1">
        <f>IF(OR($AD156=0,SUMIFS(dbP!$A:$A,dbP!$AD:$AD,$AD156)=0),0,INDEX(dbP!U:U,SUMIFS(dbP!$A:$A,dbP!$AD:$AD,$AD156)))</f>
        <v>3</v>
      </c>
      <c r="X156" s="42">
        <f>IF(OR($AD156=0,SUMIFS(dbP!$A:$A,dbP!$AD:$AD,$AD156)=0),0,INDEX(dbP!X:X,SUMIFS(dbP!$A:$A,dbP!$AD:$AD,$AD156)))*
IF(OR($AE156=0,SUMIFS(SpcfP!$A:$A,SpcfP!$AE:$AE,$AE156,SpcfP!$U:$U,$U156)=0),0,INDEX(SpcfP!X:X,SUMIFS(SpcfP!$A:$A,SpcfP!$AE:$AE,$AE156,SpcfP!$U:$U,$U156)))</f>
        <v>20</v>
      </c>
      <c r="AA156" s="44">
        <f>IF(OR($AD156=0,SUMIFS(dbP!$A:$A,dbP!$AD:$AD,$AD156)=0),0,INDEX(dbP!X:X,SUMIFS(dbP!$A:$A,dbP!$AD:$AD,$AD156)))*
IF(OR($AE156=0,SUMIFS(SpcfP!$A:$A,SpcfP!$AE:$AE,$AE156,SpcfP!$U:$U,$U156)=0),0,INDEX(SpcfP!AA:AA,SUMIFS(SpcfP!$A:$A,SpcfP!$AE:$AE,$AE156,SpcfP!$U:$U,$U156)))</f>
        <v>19753.242561576357</v>
      </c>
      <c r="AB156" s="44">
        <f>IF(OR($AD156=0,SUMIFS(dbP!$A:$A,dbP!$AD:$AD,$AD156)=0),0,INDEX(dbP!X:X,SUMIFS(dbP!$A:$A,dbP!$AD:$AD,$AD156)))*
IF(OR($AE156=0,SUMIFS(SpcfP!$A:$A,SpcfP!$AE:$AE,$AE156,SpcfP!$U:$U,$U156)=0),0,INDEX(SpcfP!AB:AB,SUMIFS(SpcfP!$A:$A,SpcfP!$AE:$AE,$AE156,SpcfP!$U:$U,$U156)))</f>
        <v>3292.2070935960592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 t="shared" si="2"/>
        <v>3</v>
      </c>
      <c r="AE156" s="31">
        <f>IF(OR(AE155=0,AE155=MAX(Items!$AC:$AC)),1,AE155+1)</f>
        <v>38</v>
      </c>
    </row>
    <row r="157" spans="2:31" x14ac:dyDescent="0.3"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D157" s="24">
        <f>IF(OR($AD157=0,SUMIFS(dbP!$A:$A,dbP!$AD:$AD,$AD157)=0),0,INDEX(dbP!D:D,SUMIFS(dbP!$A:$A,dbP!$AD:$AD,$AD157)))</f>
        <v>45548</v>
      </c>
      <c r="E157" s="1">
        <f>IF(OR($AD157=0,SUMIFS(dbP!$A:$A,dbP!$AD:$AD,$AD157)=0),0,INDEX(dbP!E:E,SUMIFS(dbP!$A:$A,dbP!$AD:$AD,$AD157)))</f>
        <v>0</v>
      </c>
      <c r="F157" s="1">
        <f>IF(OR($AD157=0,SUMIFS(dbP!$A:$A,dbP!$AD:$AD,$AD157)=0),0,INDEX(dbP!F:F,SUMIFS(dbP!$A:$A,dbP!$AD:$AD,$AD157)))</f>
        <v>0</v>
      </c>
      <c r="I157" s="1" t="str">
        <f>IF(OR($AD157=0,SUMIFS(dbP!$A:$A,dbP!$AD:$AD,$AD157)=0),0,INDEX(dbP!I:I,SUMIFS(dbP!$A:$A,dbP!$AD:$AD,$AD157)))</f>
        <v>Продукт-3</v>
      </c>
      <c r="O157" s="44" t="str">
        <f>IF(OR($AE157=0,SUMIFS(SpcfP!$A:$A,SpcfP!$AE:$AE,$AE157,SpcfP!$U:$U,$U157)=0),0,INDEX(SpcfP!O:O,SUMIFS(SpcfP!$A:$A,SpcfP!$AE:$AE,$AE157,SpcfP!$U:$U,$U157)))</f>
        <v>Себестоимость продаж</v>
      </c>
      <c r="P157" s="44" t="str">
        <f>IF(OR($AE157=0,SUMIFS(SpcfP!$A:$A,SpcfP!$AE:$AE,$AE157,SpcfP!$U:$U,$U157)=0),0,INDEX(SpcfP!P:P,SUMIFS(SpcfP!$A:$A,SpcfP!$AE:$AE,$AE157,SpcfP!$U:$U,$U157)))</f>
        <v>Затраты этапа-4 бизнес-процесса</v>
      </c>
      <c r="Q157" s="44" t="str">
        <f>IF(OR($AE157=0,SUMIFS(SpcfP!$A:$A,SpcfP!$AE:$AE,$AE157,SpcfP!$U:$U,$U157)=0),0,INDEX(SpcfP!Q:Q,SUMIFS(SpcfP!$A:$A,SpcfP!$AE:$AE,$AE157,SpcfP!$U:$U,$U157)))</f>
        <v>Производственные затраты-28</v>
      </c>
      <c r="U157" s="1">
        <f>IF(OR($AD157=0,SUMIFS(dbP!$A:$A,dbP!$AD:$AD,$AD157)=0),0,INDEX(dbP!U:U,SUMIFS(dbP!$A:$A,dbP!$AD:$AD,$AD157)))</f>
        <v>3</v>
      </c>
      <c r="X157" s="42">
        <f>IF(OR($AD157=0,SUMIFS(dbP!$A:$A,dbP!$AD:$AD,$AD157)=0),0,INDEX(dbP!X:X,SUMIFS(dbP!$A:$A,dbP!$AD:$AD,$AD157)))*
IF(OR($AE157=0,SUMIFS(SpcfP!$A:$A,SpcfP!$AE:$AE,$AE157,SpcfP!$U:$U,$U157)=0),0,INDEX(SpcfP!X:X,SUMIFS(SpcfP!$A:$A,SpcfP!$AE:$AE,$AE157,SpcfP!$U:$U,$U157)))</f>
        <v>45</v>
      </c>
      <c r="AA157" s="44">
        <f>IF(OR($AD157=0,SUMIFS(dbP!$A:$A,dbP!$AD:$AD,$AD157)=0),0,INDEX(dbP!X:X,SUMIFS(dbP!$A:$A,dbP!$AD:$AD,$AD157)))*
IF(OR($AE157=0,SUMIFS(SpcfP!$A:$A,SpcfP!$AE:$AE,$AE157,SpcfP!$U:$U,$U157)=0),0,INDEX(SpcfP!AA:AA,SUMIFS(SpcfP!$A:$A,SpcfP!$AE:$AE,$AE157,SpcfP!$U:$U,$U157)))</f>
        <v>174592.41362068962</v>
      </c>
      <c r="AB157" s="44">
        <f>IF(OR($AD157=0,SUMIFS(dbP!$A:$A,dbP!$AD:$AD,$AD157)=0),0,INDEX(dbP!X:X,SUMIFS(dbP!$A:$A,dbP!$AD:$AD,$AD157)))*
IF(OR($AE157=0,SUMIFS(SpcfP!$A:$A,SpcfP!$AE:$AE,$AE157,SpcfP!$U:$U,$U157)=0),0,INDEX(SpcfP!AB:AB,SUMIFS(SpcfP!$A:$A,SpcfP!$AE:$AE,$AE157,SpcfP!$U:$U,$U157)))</f>
        <v>29098.735603448276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 t="shared" si="2"/>
        <v>3</v>
      </c>
      <c r="AE157" s="31">
        <f>IF(OR(AE156=0,AE156=MAX(Items!$AC:$AC)),1,AE156+1)</f>
        <v>39</v>
      </c>
    </row>
    <row r="158" spans="2:31" x14ac:dyDescent="0.3"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D158" s="24">
        <f>IF(OR($AD158=0,SUMIFS(dbP!$A:$A,dbP!$AD:$AD,$AD158)=0),0,INDEX(dbP!D:D,SUMIFS(dbP!$A:$A,dbP!$AD:$AD,$AD158)))</f>
        <v>45548</v>
      </c>
      <c r="E158" s="1">
        <f>IF(OR($AD158=0,SUMIFS(dbP!$A:$A,dbP!$AD:$AD,$AD158)=0),0,INDEX(dbP!E:E,SUMIFS(dbP!$A:$A,dbP!$AD:$AD,$AD158)))</f>
        <v>0</v>
      </c>
      <c r="F158" s="1">
        <f>IF(OR($AD158=0,SUMIFS(dbP!$A:$A,dbP!$AD:$AD,$AD158)=0),0,INDEX(dbP!F:F,SUMIFS(dbP!$A:$A,dbP!$AD:$AD,$AD158)))</f>
        <v>0</v>
      </c>
      <c r="I158" s="1" t="str">
        <f>IF(OR($AD158=0,SUMIFS(dbP!$A:$A,dbP!$AD:$AD,$AD158)=0),0,INDEX(dbP!I:I,SUMIFS(dbP!$A:$A,dbP!$AD:$AD,$AD158)))</f>
        <v>Продукт-3</v>
      </c>
      <c r="O158" s="44" t="str">
        <f>IF(OR($AE158=0,SUMIFS(SpcfP!$A:$A,SpcfP!$AE:$AE,$AE158,SpcfP!$U:$U,$U158)=0),0,INDEX(SpcfP!O:O,SUMIFS(SpcfP!$A:$A,SpcfP!$AE:$AE,$AE158,SpcfP!$U:$U,$U158)))</f>
        <v>Себестоимость продаж</v>
      </c>
      <c r="P158" s="44" t="str">
        <f>IF(OR($AE158=0,SUMIFS(SpcfP!$A:$A,SpcfP!$AE:$AE,$AE158,SpcfP!$U:$U,$U158)=0),0,INDEX(SpcfP!P:P,SUMIFS(SpcfP!$A:$A,SpcfP!$AE:$AE,$AE158,SpcfP!$U:$U,$U158)))</f>
        <v>Затраты этапа-4 бизнес-процесса</v>
      </c>
      <c r="Q158" s="44" t="str">
        <f>IF(OR($AE158=0,SUMIFS(SpcfP!$A:$A,SpcfP!$AE:$AE,$AE158,SpcfP!$U:$U,$U158)=0),0,INDEX(SpcfP!Q:Q,SUMIFS(SpcfP!$A:$A,SpcfP!$AE:$AE,$AE158,SpcfP!$U:$U,$U158)))</f>
        <v>Производственные затраты-29</v>
      </c>
      <c r="U158" s="1">
        <f>IF(OR($AD158=0,SUMIFS(dbP!$A:$A,dbP!$AD:$AD,$AD158)=0),0,INDEX(dbP!U:U,SUMIFS(dbP!$A:$A,dbP!$AD:$AD,$AD158)))</f>
        <v>3</v>
      </c>
      <c r="X158" s="42">
        <f>IF(OR($AD158=0,SUMIFS(dbP!$A:$A,dbP!$AD:$AD,$AD158)=0),0,INDEX(dbP!X:X,SUMIFS(dbP!$A:$A,dbP!$AD:$AD,$AD158)))*
IF(OR($AE158=0,SUMIFS(SpcfP!$A:$A,SpcfP!$AE:$AE,$AE158,SpcfP!$U:$U,$U158)=0),0,INDEX(SpcfP!X:X,SUMIFS(SpcfP!$A:$A,SpcfP!$AE:$AE,$AE158,SpcfP!$U:$U,$U158)))</f>
        <v>25</v>
      </c>
      <c r="AA158" s="44">
        <f>IF(OR($AD158=0,SUMIFS(dbP!$A:$A,dbP!$AD:$AD,$AD158)=0),0,INDEX(dbP!X:X,SUMIFS(dbP!$A:$A,dbP!$AD:$AD,$AD158)))*
IF(OR($AE158=0,SUMIFS(SpcfP!$A:$A,SpcfP!$AE:$AE,$AE158,SpcfP!$U:$U,$U158)=0),0,INDEX(SpcfP!AA:AA,SUMIFS(SpcfP!$A:$A,SpcfP!$AE:$AE,$AE158,SpcfP!$U:$U,$U158)))</f>
        <v>91537.902272727282</v>
      </c>
      <c r="AB158" s="44">
        <f>IF(OR($AD158=0,SUMIFS(dbP!$A:$A,dbP!$AD:$AD,$AD158)=0),0,INDEX(dbP!X:X,SUMIFS(dbP!$A:$A,dbP!$AD:$AD,$AD158)))*
IF(OR($AE158=0,SUMIFS(SpcfP!$A:$A,SpcfP!$AE:$AE,$AE158,SpcfP!$U:$U,$U158)=0),0,INDEX(SpcfP!AB:AB,SUMIFS(SpcfP!$A:$A,SpcfP!$AE:$AE,$AE158,SpcfP!$U:$U,$U158)))</f>
        <v>15256.317045454547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 t="shared" si="2"/>
        <v>3</v>
      </c>
      <c r="AE158" s="31">
        <f>IF(OR(AE157=0,AE157=MAX(Items!$AC:$AC)),1,AE157+1)</f>
        <v>40</v>
      </c>
    </row>
    <row r="159" spans="2:31" x14ac:dyDescent="0.3"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D159" s="24">
        <f>IF(OR($AD159=0,SUMIFS(dbP!$A:$A,dbP!$AD:$AD,$AD159)=0),0,INDEX(dbP!D:D,SUMIFS(dbP!$A:$A,dbP!$AD:$AD,$AD159)))</f>
        <v>45548</v>
      </c>
      <c r="E159" s="1">
        <f>IF(OR($AD159=0,SUMIFS(dbP!$A:$A,dbP!$AD:$AD,$AD159)=0),0,INDEX(dbP!E:E,SUMIFS(dbP!$A:$A,dbP!$AD:$AD,$AD159)))</f>
        <v>0</v>
      </c>
      <c r="F159" s="1">
        <f>IF(OR($AD159=0,SUMIFS(dbP!$A:$A,dbP!$AD:$AD,$AD159)=0),0,INDEX(dbP!F:F,SUMIFS(dbP!$A:$A,dbP!$AD:$AD,$AD159)))</f>
        <v>0</v>
      </c>
      <c r="I159" s="1" t="str">
        <f>IF(OR($AD159=0,SUMIFS(dbP!$A:$A,dbP!$AD:$AD,$AD159)=0),0,INDEX(dbP!I:I,SUMIFS(dbP!$A:$A,dbP!$AD:$AD,$AD159)))</f>
        <v>Продукт-3</v>
      </c>
      <c r="O159" s="44" t="str">
        <f>IF(OR($AE159=0,SUMIFS(SpcfP!$A:$A,SpcfP!$AE:$AE,$AE159,SpcfP!$U:$U,$U159)=0),0,INDEX(SpcfP!O:O,SUMIFS(SpcfP!$A:$A,SpcfP!$AE:$AE,$AE159,SpcfP!$U:$U,$U159)))</f>
        <v>Себестоимость продаж</v>
      </c>
      <c r="P159" s="44" t="str">
        <f>IF(OR($AE159=0,SUMIFS(SpcfP!$A:$A,SpcfP!$AE:$AE,$AE159,SpcfP!$U:$U,$U159)=0),0,INDEX(SpcfP!P:P,SUMIFS(SpcfP!$A:$A,SpcfP!$AE:$AE,$AE159,SpcfP!$U:$U,$U159)))</f>
        <v>Затраты этапа-4 бизнес-процесса</v>
      </c>
      <c r="Q159" s="44" t="str">
        <f>IF(OR($AE159=0,SUMIFS(SpcfP!$A:$A,SpcfP!$AE:$AE,$AE159,SpcfP!$U:$U,$U159)=0),0,INDEX(SpcfP!Q:Q,SUMIFS(SpcfP!$A:$A,SpcfP!$AE:$AE,$AE159,SpcfP!$U:$U,$U159)))</f>
        <v>Производственные затраты-30</v>
      </c>
      <c r="U159" s="1">
        <f>IF(OR($AD159=0,SUMIFS(dbP!$A:$A,dbP!$AD:$AD,$AD159)=0),0,INDEX(dbP!U:U,SUMIFS(dbP!$A:$A,dbP!$AD:$AD,$AD159)))</f>
        <v>3</v>
      </c>
      <c r="X159" s="42">
        <f>IF(OR($AD159=0,SUMIFS(dbP!$A:$A,dbP!$AD:$AD,$AD159)=0),0,INDEX(dbP!X:X,SUMIFS(dbP!$A:$A,dbP!$AD:$AD,$AD159)))*
IF(OR($AE159=0,SUMIFS(SpcfP!$A:$A,SpcfP!$AE:$AE,$AE159,SpcfP!$U:$U,$U159)=0),0,INDEX(SpcfP!X:X,SUMIFS(SpcfP!$A:$A,SpcfP!$AE:$AE,$AE159,SpcfP!$U:$U,$U159)))</f>
        <v>455</v>
      </c>
      <c r="AA159" s="44">
        <f>IF(OR($AD159=0,SUMIFS(dbP!$A:$A,dbP!$AD:$AD,$AD159)=0),0,INDEX(dbP!X:X,SUMIFS(dbP!$A:$A,dbP!$AD:$AD,$AD159)))*
IF(OR($AE159=0,SUMIFS(SpcfP!$A:$A,SpcfP!$AE:$AE,$AE159,SpcfP!$U:$U,$U159)=0),0,INDEX(SpcfP!AA:AA,SUMIFS(SpcfP!$A:$A,SpcfP!$AE:$AE,$AE159,SpcfP!$U:$U,$U159)))</f>
        <v>481807.9608778985</v>
      </c>
      <c r="AB159" s="44">
        <f>IF(OR($AD159=0,SUMIFS(dbP!$A:$A,dbP!$AD:$AD,$AD159)=0),0,INDEX(dbP!X:X,SUMIFS(dbP!$A:$A,dbP!$AD:$AD,$AD159)))*
IF(OR($AE159=0,SUMIFS(SpcfP!$A:$A,SpcfP!$AE:$AE,$AE159,SpcfP!$U:$U,$U159)=0),0,INDEX(SpcfP!AB:AB,SUMIFS(SpcfP!$A:$A,SpcfP!$AE:$AE,$AE159,SpcfP!$U:$U,$U159)))</f>
        <v>80301.326812983083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 t="shared" si="2"/>
        <v>3</v>
      </c>
      <c r="AE159" s="31">
        <f>IF(OR(AE158=0,AE158=MAX(Items!$AC:$AC)),1,AE158+1)</f>
        <v>41</v>
      </c>
    </row>
    <row r="160" spans="2:31" x14ac:dyDescent="0.3"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D160" s="24">
        <f>IF(OR($AD160=0,SUMIFS(dbP!$A:$A,dbP!$AD:$AD,$AD160)=0),0,INDEX(dbP!D:D,SUMIFS(dbP!$A:$A,dbP!$AD:$AD,$AD160)))</f>
        <v>45548</v>
      </c>
      <c r="E160" s="1">
        <f>IF(OR($AD160=0,SUMIFS(dbP!$A:$A,dbP!$AD:$AD,$AD160)=0),0,INDEX(dbP!E:E,SUMIFS(dbP!$A:$A,dbP!$AD:$AD,$AD160)))</f>
        <v>0</v>
      </c>
      <c r="F160" s="1">
        <f>IF(OR($AD160=0,SUMIFS(dbP!$A:$A,dbP!$AD:$AD,$AD160)=0),0,INDEX(dbP!F:F,SUMIFS(dbP!$A:$A,dbP!$AD:$AD,$AD160)))</f>
        <v>0</v>
      </c>
      <c r="I160" s="1" t="str">
        <f>IF(OR($AD160=0,SUMIFS(dbP!$A:$A,dbP!$AD:$AD,$AD160)=0),0,INDEX(dbP!I:I,SUMIFS(dbP!$A:$A,dbP!$AD:$AD,$AD160)))</f>
        <v>Продукт-3</v>
      </c>
      <c r="O160" s="44" t="str">
        <f>IF(OR($AE160=0,SUMIFS(SpcfP!$A:$A,SpcfP!$AE:$AE,$AE160,SpcfP!$U:$U,$U160)=0),0,INDEX(SpcfP!O:O,SUMIFS(SpcfP!$A:$A,SpcfP!$AE:$AE,$AE160,SpcfP!$U:$U,$U160)))</f>
        <v>Себестоимость продаж</v>
      </c>
      <c r="P160" s="44" t="str">
        <f>IF(OR($AE160=0,SUMIFS(SpcfP!$A:$A,SpcfP!$AE:$AE,$AE160,SpcfP!$U:$U,$U160)=0),0,INDEX(SpcfP!P:P,SUMIFS(SpcfP!$A:$A,SpcfP!$AE:$AE,$AE160,SpcfP!$U:$U,$U160)))</f>
        <v>Затраты этапа-4 бизнес-процесса</v>
      </c>
      <c r="Q160" s="44" t="str">
        <f>IF(OR($AE160=0,SUMIFS(SpcfP!$A:$A,SpcfP!$AE:$AE,$AE160,SpcfP!$U:$U,$U160)=0),0,INDEX(SpcfP!Q:Q,SUMIFS(SpcfP!$A:$A,SpcfP!$AE:$AE,$AE160,SpcfP!$U:$U,$U160)))</f>
        <v>Производственные затраты-31</v>
      </c>
      <c r="U160" s="1">
        <f>IF(OR($AD160=0,SUMIFS(dbP!$A:$A,dbP!$AD:$AD,$AD160)=0),0,INDEX(dbP!U:U,SUMIFS(dbP!$A:$A,dbP!$AD:$AD,$AD160)))</f>
        <v>3</v>
      </c>
      <c r="X160" s="42">
        <f>IF(OR($AD160=0,SUMIFS(dbP!$A:$A,dbP!$AD:$AD,$AD160)=0),0,INDEX(dbP!X:X,SUMIFS(dbP!$A:$A,dbP!$AD:$AD,$AD160)))*
IF(OR($AE160=0,SUMIFS(SpcfP!$A:$A,SpcfP!$AE:$AE,$AE160,SpcfP!$U:$U,$U160)=0),0,INDEX(SpcfP!X:X,SUMIFS(SpcfP!$A:$A,SpcfP!$AE:$AE,$AE160,SpcfP!$U:$U,$U160)))</f>
        <v>30</v>
      </c>
      <c r="AA160" s="44">
        <f>IF(OR($AD160=0,SUMIFS(dbP!$A:$A,dbP!$AD:$AD,$AD160)=0),0,INDEX(dbP!X:X,SUMIFS(dbP!$A:$A,dbP!$AD:$AD,$AD160)))*
IF(OR($AE160=0,SUMIFS(SpcfP!$A:$A,SpcfP!$AE:$AE,$AE160,SpcfP!$U:$U,$U160)=0),0,INDEX(SpcfP!AA:AA,SUMIFS(SpcfP!$A:$A,SpcfP!$AE:$AE,$AE160,SpcfP!$U:$U,$U160)))</f>
        <v>54880.520881606295</v>
      </c>
      <c r="AB160" s="44">
        <f>IF(OR($AD160=0,SUMIFS(dbP!$A:$A,dbP!$AD:$AD,$AD160)=0),0,INDEX(dbP!X:X,SUMIFS(dbP!$A:$A,dbP!$AD:$AD,$AD160)))*
IF(OR($AE160=0,SUMIFS(SpcfP!$A:$A,SpcfP!$AE:$AE,$AE160,SpcfP!$U:$U,$U160)=0),0,INDEX(SpcfP!AB:AB,SUMIFS(SpcfP!$A:$A,SpcfP!$AE:$AE,$AE160,SpcfP!$U:$U,$U160)))</f>
        <v>9146.7534802677164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 t="shared" si="2"/>
        <v>3</v>
      </c>
      <c r="AE160" s="31">
        <f>IF(OR(AE159=0,AE159=MAX(Items!$AC:$AC)),1,AE159+1)</f>
        <v>42</v>
      </c>
    </row>
    <row r="161" spans="2:31" x14ac:dyDescent="0.3"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D161" s="24">
        <f>IF(OR($AD161=0,SUMIFS(dbP!$A:$A,dbP!$AD:$AD,$AD161)=0),0,INDEX(dbP!D:D,SUMIFS(dbP!$A:$A,dbP!$AD:$AD,$AD161)))</f>
        <v>45548</v>
      </c>
      <c r="E161" s="1">
        <f>IF(OR($AD161=0,SUMIFS(dbP!$A:$A,dbP!$AD:$AD,$AD161)=0),0,INDEX(dbP!E:E,SUMIFS(dbP!$A:$A,dbP!$AD:$AD,$AD161)))</f>
        <v>0</v>
      </c>
      <c r="F161" s="1">
        <f>IF(OR($AD161=0,SUMIFS(dbP!$A:$A,dbP!$AD:$AD,$AD161)=0),0,INDEX(dbP!F:F,SUMIFS(dbP!$A:$A,dbP!$AD:$AD,$AD161)))</f>
        <v>0</v>
      </c>
      <c r="I161" s="1" t="str">
        <f>IF(OR($AD161=0,SUMIFS(dbP!$A:$A,dbP!$AD:$AD,$AD161)=0),0,INDEX(dbP!I:I,SUMIFS(dbP!$A:$A,dbP!$AD:$AD,$AD161)))</f>
        <v>Продукт-3</v>
      </c>
      <c r="O161" s="44" t="str">
        <f>IF(OR($AE161=0,SUMIFS(SpcfP!$A:$A,SpcfP!$AE:$AE,$AE161,SpcfP!$U:$U,$U161)=0),0,INDEX(SpcfP!O:O,SUMIFS(SpcfP!$A:$A,SpcfP!$AE:$AE,$AE161,SpcfP!$U:$U,$U161)))</f>
        <v>Себестоимость продаж</v>
      </c>
      <c r="P161" s="44" t="str">
        <f>IF(OR($AE161=0,SUMIFS(SpcfP!$A:$A,SpcfP!$AE:$AE,$AE161,SpcfP!$U:$U,$U161)=0),0,INDEX(SpcfP!P:P,SUMIFS(SpcfP!$A:$A,SpcfP!$AE:$AE,$AE161,SpcfP!$U:$U,$U161)))</f>
        <v>Затраты этапа-4 бизнес-процесса</v>
      </c>
      <c r="Q161" s="44" t="str">
        <f>IF(OR($AE161=0,SUMIFS(SpcfP!$A:$A,SpcfP!$AE:$AE,$AE161,SpcfP!$U:$U,$U161)=0),0,INDEX(SpcfP!Q:Q,SUMIFS(SpcfP!$A:$A,SpcfP!$AE:$AE,$AE161,SpcfP!$U:$U,$U161)))</f>
        <v>Производственные затраты-32</v>
      </c>
      <c r="U161" s="1">
        <f>IF(OR($AD161=0,SUMIFS(dbP!$A:$A,dbP!$AD:$AD,$AD161)=0),0,INDEX(dbP!U:U,SUMIFS(dbP!$A:$A,dbP!$AD:$AD,$AD161)))</f>
        <v>3</v>
      </c>
      <c r="X161" s="42">
        <f>IF(OR($AD161=0,SUMIFS(dbP!$A:$A,dbP!$AD:$AD,$AD161)=0),0,INDEX(dbP!X:X,SUMIFS(dbP!$A:$A,dbP!$AD:$AD,$AD161)))*
IF(OR($AE161=0,SUMIFS(SpcfP!$A:$A,SpcfP!$AE:$AE,$AE161,SpcfP!$U:$U,$U161)=0),0,INDEX(SpcfP!X:X,SUMIFS(SpcfP!$A:$A,SpcfP!$AE:$AE,$AE161,SpcfP!$U:$U,$U161)))</f>
        <v>25</v>
      </c>
      <c r="AA161" s="44">
        <f>IF(OR($AD161=0,SUMIFS(dbP!$A:$A,dbP!$AD:$AD,$AD161)=0),0,INDEX(dbP!X:X,SUMIFS(dbP!$A:$A,dbP!$AD:$AD,$AD161)))*
IF(OR($AE161=0,SUMIFS(SpcfP!$A:$A,SpcfP!$AE:$AE,$AE161,SpcfP!$U:$U,$U161)=0),0,INDEX(SpcfP!AA:AA,SUMIFS(SpcfP!$A:$A,SpcfP!$AE:$AE,$AE161,SpcfP!$U:$U,$U161)))</f>
        <v>109576.62965325</v>
      </c>
      <c r="AB161" s="44">
        <f>IF(OR($AD161=0,SUMIFS(dbP!$A:$A,dbP!$AD:$AD,$AD161)=0),0,INDEX(dbP!X:X,SUMIFS(dbP!$A:$A,dbP!$AD:$AD,$AD161)))*
IF(OR($AE161=0,SUMIFS(SpcfP!$A:$A,SpcfP!$AE:$AE,$AE161,SpcfP!$U:$U,$U161)=0),0,INDEX(SpcfP!AB:AB,SUMIFS(SpcfP!$A:$A,SpcfP!$AE:$AE,$AE161,SpcfP!$U:$U,$U161)))</f>
        <v>18262.771608875002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 t="shared" si="2"/>
        <v>3</v>
      </c>
      <c r="AE161" s="31">
        <f>IF(OR(AE160=0,AE160=MAX(Items!$AC:$AC)),1,AE160+1)</f>
        <v>43</v>
      </c>
    </row>
    <row r="162" spans="2:31" x14ac:dyDescent="0.3"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D162" s="24">
        <f>IF(OR($AD162=0,SUMIFS(dbP!$A:$A,dbP!$AD:$AD,$AD162)=0),0,INDEX(dbP!D:D,SUMIFS(dbP!$A:$A,dbP!$AD:$AD,$AD162)))</f>
        <v>45548</v>
      </c>
      <c r="E162" s="1">
        <f>IF(OR($AD162=0,SUMIFS(dbP!$A:$A,dbP!$AD:$AD,$AD162)=0),0,INDEX(dbP!E:E,SUMIFS(dbP!$A:$A,dbP!$AD:$AD,$AD162)))</f>
        <v>0</v>
      </c>
      <c r="F162" s="1">
        <f>IF(OR($AD162=0,SUMIFS(dbP!$A:$A,dbP!$AD:$AD,$AD162)=0),0,INDEX(dbP!F:F,SUMIFS(dbP!$A:$A,dbP!$AD:$AD,$AD162)))</f>
        <v>0</v>
      </c>
      <c r="I162" s="1" t="str">
        <f>IF(OR($AD162=0,SUMIFS(dbP!$A:$A,dbP!$AD:$AD,$AD162)=0),0,INDEX(dbP!I:I,SUMIFS(dbP!$A:$A,dbP!$AD:$AD,$AD162)))</f>
        <v>Продукт-3</v>
      </c>
      <c r="O162" s="44" t="str">
        <f>IF(OR($AE162=0,SUMIFS(SpcfP!$A:$A,SpcfP!$AE:$AE,$AE162,SpcfP!$U:$U,$U162)=0),0,INDEX(SpcfP!O:O,SUMIFS(SpcfP!$A:$A,SpcfP!$AE:$AE,$AE162,SpcfP!$U:$U,$U162)))</f>
        <v>Себестоимость продаж</v>
      </c>
      <c r="P162" s="44" t="str">
        <f>IF(OR($AE162=0,SUMIFS(SpcfP!$A:$A,SpcfP!$AE:$AE,$AE162,SpcfP!$U:$U,$U162)=0),0,INDEX(SpcfP!P:P,SUMIFS(SpcfP!$A:$A,SpcfP!$AE:$AE,$AE162,SpcfP!$U:$U,$U162)))</f>
        <v>Затраты этапа-4 бизнес-процесса</v>
      </c>
      <c r="Q162" s="44" t="str">
        <f>IF(OR($AE162=0,SUMIFS(SpcfP!$A:$A,SpcfP!$AE:$AE,$AE162,SpcfP!$U:$U,$U162)=0),0,INDEX(SpcfP!Q:Q,SUMIFS(SpcfP!$A:$A,SpcfP!$AE:$AE,$AE162,SpcfP!$U:$U,$U162)))</f>
        <v>Производственные затраты-33</v>
      </c>
      <c r="U162" s="1">
        <f>IF(OR($AD162=0,SUMIFS(dbP!$A:$A,dbP!$AD:$AD,$AD162)=0),0,INDEX(dbP!U:U,SUMIFS(dbP!$A:$A,dbP!$AD:$AD,$AD162)))</f>
        <v>3</v>
      </c>
      <c r="X162" s="42">
        <f>IF(OR($AD162=0,SUMIFS(dbP!$A:$A,dbP!$AD:$AD,$AD162)=0),0,INDEX(dbP!X:X,SUMIFS(dbP!$A:$A,dbP!$AD:$AD,$AD162)))*
IF(OR($AE162=0,SUMIFS(SpcfP!$A:$A,SpcfP!$AE:$AE,$AE162,SpcfP!$U:$U,$U162)=0),0,INDEX(SpcfP!X:X,SUMIFS(SpcfP!$A:$A,SpcfP!$AE:$AE,$AE162,SpcfP!$U:$U,$U162)))</f>
        <v>10</v>
      </c>
      <c r="AA162" s="44">
        <f>IF(OR($AD162=0,SUMIFS(dbP!$A:$A,dbP!$AD:$AD,$AD162)=0),0,INDEX(dbP!X:X,SUMIFS(dbP!$A:$A,dbP!$AD:$AD,$AD162)))*
IF(OR($AE162=0,SUMIFS(SpcfP!$A:$A,SpcfP!$AE:$AE,$AE162,SpcfP!$U:$U,$U162)=0),0,INDEX(SpcfP!AA:AA,SUMIFS(SpcfP!$A:$A,SpcfP!$AE:$AE,$AE162,SpcfP!$U:$U,$U162)))</f>
        <v>15603.146280099176</v>
      </c>
      <c r="AB162" s="44">
        <f>IF(OR($AD162=0,SUMIFS(dbP!$A:$A,dbP!$AD:$AD,$AD162)=0),0,INDEX(dbP!X:X,SUMIFS(dbP!$A:$A,dbP!$AD:$AD,$AD162)))*
IF(OR($AE162=0,SUMIFS(SpcfP!$A:$A,SpcfP!$AE:$AE,$AE162,SpcfP!$U:$U,$U162)=0),0,INDEX(SpcfP!AB:AB,SUMIFS(SpcfP!$A:$A,SpcfP!$AE:$AE,$AE162,SpcfP!$U:$U,$U162)))</f>
        <v>2600.5243800165294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 t="shared" si="2"/>
        <v>3</v>
      </c>
      <c r="AE162" s="31">
        <f>IF(OR(AE161=0,AE161=MAX(Items!$AC:$AC)),1,AE161+1)</f>
        <v>44</v>
      </c>
    </row>
    <row r="163" spans="2:31" x14ac:dyDescent="0.3"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D163" s="24">
        <f>IF(OR($AD163=0,SUMIFS(dbP!$A:$A,dbP!$AD:$AD,$AD163)=0),0,INDEX(dbP!D:D,SUMIFS(dbP!$A:$A,dbP!$AD:$AD,$AD163)))</f>
        <v>45548</v>
      </c>
      <c r="E163" s="1">
        <f>IF(OR($AD163=0,SUMIFS(dbP!$A:$A,dbP!$AD:$AD,$AD163)=0),0,INDEX(dbP!E:E,SUMIFS(dbP!$A:$A,dbP!$AD:$AD,$AD163)))</f>
        <v>0</v>
      </c>
      <c r="F163" s="1">
        <f>IF(OR($AD163=0,SUMIFS(dbP!$A:$A,dbP!$AD:$AD,$AD163)=0),0,INDEX(dbP!F:F,SUMIFS(dbP!$A:$A,dbP!$AD:$AD,$AD163)))</f>
        <v>0</v>
      </c>
      <c r="I163" s="1" t="str">
        <f>IF(OR($AD163=0,SUMIFS(dbP!$A:$A,dbP!$AD:$AD,$AD163)=0),0,INDEX(dbP!I:I,SUMIFS(dbP!$A:$A,dbP!$AD:$AD,$AD163)))</f>
        <v>Продукт-3</v>
      </c>
      <c r="O163" s="44" t="str">
        <f>IF(OR($AE163=0,SUMIFS(SpcfP!$A:$A,SpcfP!$AE:$AE,$AE163,SpcfP!$U:$U,$U163)=0),0,INDEX(SpcfP!O:O,SUMIFS(SpcfP!$A:$A,SpcfP!$AE:$AE,$AE163,SpcfP!$U:$U,$U163)))</f>
        <v>Себестоимость продаж</v>
      </c>
      <c r="P163" s="44" t="str">
        <f>IF(OR($AE163=0,SUMIFS(SpcfP!$A:$A,SpcfP!$AE:$AE,$AE163,SpcfP!$U:$U,$U163)=0),0,INDEX(SpcfP!P:P,SUMIFS(SpcfP!$A:$A,SpcfP!$AE:$AE,$AE163,SpcfP!$U:$U,$U163)))</f>
        <v>Затраты этапа-4 бизнес-процесса</v>
      </c>
      <c r="Q163" s="44" t="str">
        <f>IF(OR($AE163=0,SUMIFS(SpcfP!$A:$A,SpcfP!$AE:$AE,$AE163,SpcfP!$U:$U,$U163)=0),0,INDEX(SpcfP!Q:Q,SUMIFS(SpcfP!$A:$A,SpcfP!$AE:$AE,$AE163,SpcfP!$U:$U,$U163)))</f>
        <v>Производственные затраты-34</v>
      </c>
      <c r="U163" s="1">
        <f>IF(OR($AD163=0,SUMIFS(dbP!$A:$A,dbP!$AD:$AD,$AD163)=0),0,INDEX(dbP!U:U,SUMIFS(dbP!$A:$A,dbP!$AD:$AD,$AD163)))</f>
        <v>3</v>
      </c>
      <c r="X163" s="42">
        <f>IF(OR($AD163=0,SUMIFS(dbP!$A:$A,dbP!$AD:$AD,$AD163)=0),0,INDEX(dbP!X:X,SUMIFS(dbP!$A:$A,dbP!$AD:$AD,$AD163)))*
IF(OR($AE163=0,SUMIFS(SpcfP!$A:$A,SpcfP!$AE:$AE,$AE163,SpcfP!$U:$U,$U163)=0),0,INDEX(SpcfP!X:X,SUMIFS(SpcfP!$A:$A,SpcfP!$AE:$AE,$AE163,SpcfP!$U:$U,$U163)))</f>
        <v>5</v>
      </c>
      <c r="AA163" s="44">
        <f>IF(OR($AD163=0,SUMIFS(dbP!$A:$A,dbP!$AD:$AD,$AD163)=0),0,INDEX(dbP!X:X,SUMIFS(dbP!$A:$A,dbP!$AD:$AD,$AD163)))*
IF(OR($AE163=0,SUMIFS(SpcfP!$A:$A,SpcfP!$AE:$AE,$AE163,SpcfP!$U:$U,$U163)=0),0,INDEX(SpcfP!AA:AA,SUMIFS(SpcfP!$A:$A,SpcfP!$AE:$AE,$AE163,SpcfP!$U:$U,$U163)))</f>
        <v>2834.3554006968639</v>
      </c>
      <c r="AB163" s="44">
        <f>IF(OR($AD163=0,SUMIFS(dbP!$A:$A,dbP!$AD:$AD,$AD163)=0),0,INDEX(dbP!X:X,SUMIFS(dbP!$A:$A,dbP!$AD:$AD,$AD163)))*
IF(OR($AE163=0,SUMIFS(SpcfP!$A:$A,SpcfP!$AE:$AE,$AE163,SpcfP!$U:$U,$U163)=0),0,INDEX(SpcfP!AB:AB,SUMIFS(SpcfP!$A:$A,SpcfP!$AE:$AE,$AE163,SpcfP!$U:$U,$U163)))</f>
        <v>472.39256678281066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 t="shared" si="2"/>
        <v>3</v>
      </c>
      <c r="AE163" s="31">
        <f>IF(OR(AE162=0,AE162=MAX(Items!$AC:$AC)),1,AE162+1)</f>
        <v>45</v>
      </c>
    </row>
    <row r="164" spans="2:31" x14ac:dyDescent="0.3"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D164" s="24">
        <f>IF(OR($AD164=0,SUMIFS(dbP!$A:$A,dbP!$AD:$AD,$AD164)=0),0,INDEX(dbP!D:D,SUMIFS(dbP!$A:$A,dbP!$AD:$AD,$AD164)))</f>
        <v>45548</v>
      </c>
      <c r="E164" s="1">
        <f>IF(OR($AD164=0,SUMIFS(dbP!$A:$A,dbP!$AD:$AD,$AD164)=0),0,INDEX(dbP!E:E,SUMIFS(dbP!$A:$A,dbP!$AD:$AD,$AD164)))</f>
        <v>0</v>
      </c>
      <c r="F164" s="1">
        <f>IF(OR($AD164=0,SUMIFS(dbP!$A:$A,dbP!$AD:$AD,$AD164)=0),0,INDEX(dbP!F:F,SUMIFS(dbP!$A:$A,dbP!$AD:$AD,$AD164)))</f>
        <v>0</v>
      </c>
      <c r="I164" s="1" t="str">
        <f>IF(OR($AD164=0,SUMIFS(dbP!$A:$A,dbP!$AD:$AD,$AD164)=0),0,INDEX(dbP!I:I,SUMIFS(dbP!$A:$A,dbP!$AD:$AD,$AD164)))</f>
        <v>Продукт-3</v>
      </c>
      <c r="O164" s="44" t="str">
        <f>IF(OR($AE164=0,SUMIFS(SpcfP!$A:$A,SpcfP!$AE:$AE,$AE164,SpcfP!$U:$U,$U164)=0),0,INDEX(SpcfP!O:O,SUMIFS(SpcfP!$A:$A,SpcfP!$AE:$AE,$AE164,SpcfP!$U:$U,$U164)))</f>
        <v>Себестоимость продаж</v>
      </c>
      <c r="P164" s="44" t="str">
        <f>IF(OR($AE164=0,SUMIFS(SpcfP!$A:$A,SpcfP!$AE:$AE,$AE164,SpcfP!$U:$U,$U164)=0),0,INDEX(SpcfP!P:P,SUMIFS(SpcfP!$A:$A,SpcfP!$AE:$AE,$AE164,SpcfP!$U:$U,$U164)))</f>
        <v>Затраты этапа-4 бизнес-процесса</v>
      </c>
      <c r="Q164" s="44" t="str">
        <f>IF(OR($AE164=0,SUMIFS(SpcfP!$A:$A,SpcfP!$AE:$AE,$AE164,SpcfP!$U:$U,$U164)=0),0,INDEX(SpcfP!Q:Q,SUMIFS(SpcfP!$A:$A,SpcfP!$AE:$AE,$AE164,SpcfP!$U:$U,$U164)))</f>
        <v>Производственные затраты-35</v>
      </c>
      <c r="U164" s="1">
        <f>IF(OR($AD164=0,SUMIFS(dbP!$A:$A,dbP!$AD:$AD,$AD164)=0),0,INDEX(dbP!U:U,SUMIFS(dbP!$A:$A,dbP!$AD:$AD,$AD164)))</f>
        <v>3</v>
      </c>
      <c r="X164" s="42">
        <f>IF(OR($AD164=0,SUMIFS(dbP!$A:$A,dbP!$AD:$AD,$AD164)=0),0,INDEX(dbP!X:X,SUMIFS(dbP!$A:$A,dbP!$AD:$AD,$AD164)))*
IF(OR($AE164=0,SUMIFS(SpcfP!$A:$A,SpcfP!$AE:$AE,$AE164,SpcfP!$U:$U,$U164)=0),0,INDEX(SpcfP!X:X,SUMIFS(SpcfP!$A:$A,SpcfP!$AE:$AE,$AE164,SpcfP!$U:$U,$U164)))</f>
        <v>30</v>
      </c>
      <c r="AA164" s="44">
        <f>IF(OR($AD164=0,SUMIFS(dbP!$A:$A,dbP!$AD:$AD,$AD164)=0),0,INDEX(dbP!X:X,SUMIFS(dbP!$A:$A,dbP!$AD:$AD,$AD164)))*
IF(OR($AE164=0,SUMIFS(SpcfP!$A:$A,SpcfP!$AE:$AE,$AE164,SpcfP!$U:$U,$U164)=0),0,INDEX(SpcfP!AA:AA,SUMIFS(SpcfP!$A:$A,SpcfP!$AE:$AE,$AE164,SpcfP!$U:$U,$U164)))</f>
        <v>86345.999999999985</v>
      </c>
      <c r="AB164" s="44">
        <f>IF(OR($AD164=0,SUMIFS(dbP!$A:$A,dbP!$AD:$AD,$AD164)=0),0,INDEX(dbP!X:X,SUMIFS(dbP!$A:$A,dbP!$AD:$AD,$AD164)))*
IF(OR($AE164=0,SUMIFS(SpcfP!$A:$A,SpcfP!$AE:$AE,$AE164,SpcfP!$U:$U,$U164)=0),0,INDEX(SpcfP!AB:AB,SUMIFS(SpcfP!$A:$A,SpcfP!$AE:$AE,$AE164,SpcfP!$U:$U,$U164)))</f>
        <v>14391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 t="shared" si="2"/>
        <v>3</v>
      </c>
      <c r="AE164" s="31">
        <f>IF(OR(AE163=0,AE163=MAX(Items!$AC:$AC)),1,AE163+1)</f>
        <v>46</v>
      </c>
    </row>
    <row r="165" spans="2:31" x14ac:dyDescent="0.3"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D165" s="24">
        <f>IF(OR($AD165=0,SUMIFS(dbP!$A:$A,dbP!$AD:$AD,$AD165)=0),0,INDEX(dbP!D:D,SUMIFS(dbP!$A:$A,dbP!$AD:$AD,$AD165)))</f>
        <v>45548</v>
      </c>
      <c r="E165" s="1">
        <f>IF(OR($AD165=0,SUMIFS(dbP!$A:$A,dbP!$AD:$AD,$AD165)=0),0,INDEX(dbP!E:E,SUMIFS(dbP!$A:$A,dbP!$AD:$AD,$AD165)))</f>
        <v>0</v>
      </c>
      <c r="F165" s="1">
        <f>IF(OR($AD165=0,SUMIFS(dbP!$A:$A,dbP!$AD:$AD,$AD165)=0),0,INDEX(dbP!F:F,SUMIFS(dbP!$A:$A,dbP!$AD:$AD,$AD165)))</f>
        <v>0</v>
      </c>
      <c r="I165" s="1" t="str">
        <f>IF(OR($AD165=0,SUMIFS(dbP!$A:$A,dbP!$AD:$AD,$AD165)=0),0,INDEX(dbP!I:I,SUMIFS(dbP!$A:$A,dbP!$AD:$AD,$AD165)))</f>
        <v>Продукт-3</v>
      </c>
      <c r="O165" s="44" t="str">
        <f>IF(OR($AE165=0,SUMIFS(SpcfP!$A:$A,SpcfP!$AE:$AE,$AE165,SpcfP!$U:$U,$U165)=0),0,INDEX(SpcfP!O:O,SUMIFS(SpcfP!$A:$A,SpcfP!$AE:$AE,$AE165,SpcfP!$U:$U,$U165)))</f>
        <v>Себестоимость продаж</v>
      </c>
      <c r="P165" s="44" t="str">
        <f>IF(OR($AE165=0,SUMIFS(SpcfP!$A:$A,SpcfP!$AE:$AE,$AE165,SpcfP!$U:$U,$U165)=0),0,INDEX(SpcfP!P:P,SUMIFS(SpcfP!$A:$A,SpcfP!$AE:$AE,$AE165,SpcfP!$U:$U,$U165)))</f>
        <v>Затраты этапа-4 бизнес-процесса</v>
      </c>
      <c r="Q165" s="44" t="str">
        <f>IF(OR($AE165=0,SUMIFS(SpcfP!$A:$A,SpcfP!$AE:$AE,$AE165,SpcfP!$U:$U,$U165)=0),0,INDEX(SpcfP!Q:Q,SUMIFS(SpcfP!$A:$A,SpcfP!$AE:$AE,$AE165,SpcfP!$U:$U,$U165)))</f>
        <v>Производственные затраты-36</v>
      </c>
      <c r="U165" s="1">
        <f>IF(OR($AD165=0,SUMIFS(dbP!$A:$A,dbP!$AD:$AD,$AD165)=0),0,INDEX(dbP!U:U,SUMIFS(dbP!$A:$A,dbP!$AD:$AD,$AD165)))</f>
        <v>3</v>
      </c>
      <c r="X165" s="42">
        <f>IF(OR($AD165=0,SUMIFS(dbP!$A:$A,dbP!$AD:$AD,$AD165)=0),0,INDEX(dbP!X:X,SUMIFS(dbP!$A:$A,dbP!$AD:$AD,$AD165)))*
IF(OR($AE165=0,SUMIFS(SpcfP!$A:$A,SpcfP!$AE:$AE,$AE165,SpcfP!$U:$U,$U165)=0),0,INDEX(SpcfP!X:X,SUMIFS(SpcfP!$A:$A,SpcfP!$AE:$AE,$AE165,SpcfP!$U:$U,$U165)))</f>
        <v>10</v>
      </c>
      <c r="AA165" s="44">
        <f>IF(OR($AD165=0,SUMIFS(dbP!$A:$A,dbP!$AD:$AD,$AD165)=0),0,INDEX(dbP!X:X,SUMIFS(dbP!$A:$A,dbP!$AD:$AD,$AD165)))*
IF(OR($AE165=0,SUMIFS(SpcfP!$A:$A,SpcfP!$AE:$AE,$AE165,SpcfP!$U:$U,$U165)=0),0,INDEX(SpcfP!AA:AA,SUMIFS(SpcfP!$A:$A,SpcfP!$AE:$AE,$AE165,SpcfP!$U:$U,$U165)))</f>
        <v>31775.773584905659</v>
      </c>
      <c r="AB165" s="44">
        <f>IF(OR($AD165=0,SUMIFS(dbP!$A:$A,dbP!$AD:$AD,$AD165)=0),0,INDEX(dbP!X:X,SUMIFS(dbP!$A:$A,dbP!$AD:$AD,$AD165)))*
IF(OR($AE165=0,SUMIFS(SpcfP!$A:$A,SpcfP!$AE:$AE,$AE165,SpcfP!$U:$U,$U165)=0),0,INDEX(SpcfP!AB:AB,SUMIFS(SpcfP!$A:$A,SpcfP!$AE:$AE,$AE165,SpcfP!$U:$U,$U165)))</f>
        <v>5295.9622641509432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 t="shared" si="2"/>
        <v>3</v>
      </c>
      <c r="AE165" s="31">
        <f>IF(OR(AE164=0,AE164=MAX(Items!$AC:$AC)),1,AE164+1)</f>
        <v>47</v>
      </c>
    </row>
    <row r="166" spans="2:31" x14ac:dyDescent="0.3"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D166" s="24">
        <f>IF(OR($AD166=0,SUMIFS(dbP!$A:$A,dbP!$AD:$AD,$AD166)=0),0,INDEX(dbP!D:D,SUMIFS(dbP!$A:$A,dbP!$AD:$AD,$AD166)))</f>
        <v>45548</v>
      </c>
      <c r="E166" s="1">
        <f>IF(OR($AD166=0,SUMIFS(dbP!$A:$A,dbP!$AD:$AD,$AD166)=0),0,INDEX(dbP!E:E,SUMIFS(dbP!$A:$A,dbP!$AD:$AD,$AD166)))</f>
        <v>0</v>
      </c>
      <c r="F166" s="1">
        <f>IF(OR($AD166=0,SUMIFS(dbP!$A:$A,dbP!$AD:$AD,$AD166)=0),0,INDEX(dbP!F:F,SUMIFS(dbP!$A:$A,dbP!$AD:$AD,$AD166)))</f>
        <v>0</v>
      </c>
      <c r="I166" s="1" t="str">
        <f>IF(OR($AD166=0,SUMIFS(dbP!$A:$A,dbP!$AD:$AD,$AD166)=0),0,INDEX(dbP!I:I,SUMIFS(dbP!$A:$A,dbP!$AD:$AD,$AD166)))</f>
        <v>Продукт-3</v>
      </c>
      <c r="O166" s="44" t="str">
        <f>IF(OR($AE166=0,SUMIFS(SpcfP!$A:$A,SpcfP!$AE:$AE,$AE166,SpcfP!$U:$U,$U166)=0),0,INDEX(SpcfP!O:O,SUMIFS(SpcfP!$A:$A,SpcfP!$AE:$AE,$AE166,SpcfP!$U:$U,$U166)))</f>
        <v>Себестоимость продаж</v>
      </c>
      <c r="P166" s="44" t="str">
        <f>IF(OR($AE166=0,SUMIFS(SpcfP!$A:$A,SpcfP!$AE:$AE,$AE166,SpcfP!$U:$U,$U166)=0),0,INDEX(SpcfP!P:P,SUMIFS(SpcfP!$A:$A,SpcfP!$AE:$AE,$AE166,SpcfP!$U:$U,$U166)))</f>
        <v>Затраты этапа-4 бизнес-процесса</v>
      </c>
      <c r="Q166" s="44" t="str">
        <f>IF(OR($AE166=0,SUMIFS(SpcfP!$A:$A,SpcfP!$AE:$AE,$AE166,SpcfP!$U:$U,$U166)=0),0,INDEX(SpcfP!Q:Q,SUMIFS(SpcfP!$A:$A,SpcfP!$AE:$AE,$AE166,SpcfP!$U:$U,$U166)))</f>
        <v>Производственные затраты-37</v>
      </c>
      <c r="U166" s="1">
        <f>IF(OR($AD166=0,SUMIFS(dbP!$A:$A,dbP!$AD:$AD,$AD166)=0),0,INDEX(dbP!U:U,SUMIFS(dbP!$A:$A,dbP!$AD:$AD,$AD166)))</f>
        <v>3</v>
      </c>
      <c r="X166" s="42">
        <f>IF(OR($AD166=0,SUMIFS(dbP!$A:$A,dbP!$AD:$AD,$AD166)=0),0,INDEX(dbP!X:X,SUMIFS(dbP!$A:$A,dbP!$AD:$AD,$AD166)))*
IF(OR($AE166=0,SUMIFS(SpcfP!$A:$A,SpcfP!$AE:$AE,$AE166,SpcfP!$U:$U,$U166)=0),0,INDEX(SpcfP!X:X,SUMIFS(SpcfP!$A:$A,SpcfP!$AE:$AE,$AE166,SpcfP!$U:$U,$U166)))</f>
        <v>440</v>
      </c>
      <c r="AA166" s="44">
        <f>IF(OR($AD166=0,SUMIFS(dbP!$A:$A,dbP!$AD:$AD,$AD166)=0),0,INDEX(dbP!X:X,SUMIFS(dbP!$A:$A,dbP!$AD:$AD,$AD166)))*
IF(OR($AE166=0,SUMIFS(SpcfP!$A:$A,SpcfP!$AE:$AE,$AE166,SpcfP!$U:$U,$U166)=0),0,INDEX(SpcfP!AA:AA,SUMIFS(SpcfP!$A:$A,SpcfP!$AE:$AE,$AE166,SpcfP!$U:$U,$U166)))</f>
        <v>345431.74009756098</v>
      </c>
      <c r="AB166" s="44">
        <f>IF(OR($AD166=0,SUMIFS(dbP!$A:$A,dbP!$AD:$AD,$AD166)=0),0,INDEX(dbP!X:X,SUMIFS(dbP!$A:$A,dbP!$AD:$AD,$AD166)))*
IF(OR($AE166=0,SUMIFS(SpcfP!$A:$A,SpcfP!$AE:$AE,$AE166,SpcfP!$U:$U,$U166)=0),0,INDEX(SpcfP!AB:AB,SUMIFS(SpcfP!$A:$A,SpcfP!$AE:$AE,$AE166,SpcfP!$U:$U,$U166)))</f>
        <v>57571.956682926837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 t="shared" si="2"/>
        <v>3</v>
      </c>
      <c r="AE166" s="31">
        <f>IF(OR(AE165=0,AE165=MAX(Items!$AC:$AC)),1,AE165+1)</f>
        <v>48</v>
      </c>
    </row>
    <row r="167" spans="2:31" x14ac:dyDescent="0.3"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D167" s="24">
        <f>IF(OR($AD167=0,SUMIFS(dbP!$A:$A,dbP!$AD:$AD,$AD167)=0),0,INDEX(dbP!D:D,SUMIFS(dbP!$A:$A,dbP!$AD:$AD,$AD167)))</f>
        <v>45548</v>
      </c>
      <c r="E167" s="1">
        <f>IF(OR($AD167=0,SUMIFS(dbP!$A:$A,dbP!$AD:$AD,$AD167)=0),0,INDEX(dbP!E:E,SUMIFS(dbP!$A:$A,dbP!$AD:$AD,$AD167)))</f>
        <v>0</v>
      </c>
      <c r="F167" s="1">
        <f>IF(OR($AD167=0,SUMIFS(dbP!$A:$A,dbP!$AD:$AD,$AD167)=0),0,INDEX(dbP!F:F,SUMIFS(dbP!$A:$A,dbP!$AD:$AD,$AD167)))</f>
        <v>0</v>
      </c>
      <c r="I167" s="1" t="str">
        <f>IF(OR($AD167=0,SUMIFS(dbP!$A:$A,dbP!$AD:$AD,$AD167)=0),0,INDEX(dbP!I:I,SUMIFS(dbP!$A:$A,dbP!$AD:$AD,$AD167)))</f>
        <v>Продукт-3</v>
      </c>
      <c r="O167" s="44" t="str">
        <f>IF(OR($AE167=0,SUMIFS(SpcfP!$A:$A,SpcfP!$AE:$AE,$AE167,SpcfP!$U:$U,$U167)=0),0,INDEX(SpcfP!O:O,SUMIFS(SpcfP!$A:$A,SpcfP!$AE:$AE,$AE167,SpcfP!$U:$U,$U167)))</f>
        <v>Себестоимость продаж</v>
      </c>
      <c r="P167" s="44" t="str">
        <f>IF(OR($AE167=0,SUMIFS(SpcfP!$A:$A,SpcfP!$AE:$AE,$AE167,SpcfP!$U:$U,$U167)=0),0,INDEX(SpcfP!P:P,SUMIFS(SpcfP!$A:$A,SpcfP!$AE:$AE,$AE167,SpcfP!$U:$U,$U167)))</f>
        <v>Затраты этапа-5 бизнес-процесса</v>
      </c>
      <c r="Q167" s="44" t="str">
        <f>IF(OR($AE167=0,SUMIFS(SpcfP!$A:$A,SpcfP!$AE:$AE,$AE167,SpcfP!$U:$U,$U167)=0),0,INDEX(SpcfP!Q:Q,SUMIFS(SpcfP!$A:$A,SpcfP!$AE:$AE,$AE167,SpcfP!$U:$U,$U167)))</f>
        <v>Затраты на доставку и продажу-1</v>
      </c>
      <c r="U167" s="1">
        <f>IF(OR($AD167=0,SUMIFS(dbP!$A:$A,dbP!$AD:$AD,$AD167)=0),0,INDEX(dbP!U:U,SUMIFS(dbP!$A:$A,dbP!$AD:$AD,$AD167)))</f>
        <v>3</v>
      </c>
      <c r="X167" s="42">
        <f>IF(OR($AD167=0,SUMIFS(dbP!$A:$A,dbP!$AD:$AD,$AD167)=0),0,INDEX(dbP!X:X,SUMIFS(dbP!$A:$A,dbP!$AD:$AD,$AD167)))*
IF(OR($AE167=0,SUMIFS(SpcfP!$A:$A,SpcfP!$AE:$AE,$AE167,SpcfP!$U:$U,$U167)=0),0,INDEX(SpcfP!X:X,SUMIFS(SpcfP!$A:$A,SpcfP!$AE:$AE,$AE167,SpcfP!$U:$U,$U167)))</f>
        <v>15</v>
      </c>
      <c r="AA167" s="44">
        <f>IF(OR($AD167=0,SUMIFS(dbP!$A:$A,dbP!$AD:$AD,$AD167)=0),0,INDEX(dbP!X:X,SUMIFS(dbP!$A:$A,dbP!$AD:$AD,$AD167)))*
IF(OR($AE167=0,SUMIFS(SpcfP!$A:$A,SpcfP!$AE:$AE,$AE167,SpcfP!$U:$U,$U167)=0),0,INDEX(SpcfP!AA:AA,SUMIFS(SpcfP!$A:$A,SpcfP!$AE:$AE,$AE167,SpcfP!$U:$U,$U167)))</f>
        <v>13804.015362318842</v>
      </c>
      <c r="AB167" s="44">
        <f>IF(OR($AD167=0,SUMIFS(dbP!$A:$A,dbP!$AD:$AD,$AD167)=0),0,INDEX(dbP!X:X,SUMIFS(dbP!$A:$A,dbP!$AD:$AD,$AD167)))*
IF(OR($AE167=0,SUMIFS(SpcfP!$A:$A,SpcfP!$AE:$AE,$AE167,SpcfP!$U:$U,$U167)=0),0,INDEX(SpcfP!AB:AB,SUMIFS(SpcfP!$A:$A,SpcfP!$AE:$AE,$AE167,SpcfP!$U:$U,$U167)))</f>
        <v>2300.6692270531398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 t="shared" si="2"/>
        <v>3</v>
      </c>
      <c r="AE167" s="31">
        <f>IF(OR(AE166=0,AE166=MAX(Items!$AC:$AC)),1,AE166+1)</f>
        <v>49</v>
      </c>
    </row>
    <row r="168" spans="2:31" x14ac:dyDescent="0.3"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D168" s="24">
        <f>IF(OR($AD168=0,SUMIFS(dbP!$A:$A,dbP!$AD:$AD,$AD168)=0),0,INDEX(dbP!D:D,SUMIFS(dbP!$A:$A,dbP!$AD:$AD,$AD168)))</f>
        <v>45548</v>
      </c>
      <c r="E168" s="1">
        <f>IF(OR($AD168=0,SUMIFS(dbP!$A:$A,dbP!$AD:$AD,$AD168)=0),0,INDEX(dbP!E:E,SUMIFS(dbP!$A:$A,dbP!$AD:$AD,$AD168)))</f>
        <v>0</v>
      </c>
      <c r="F168" s="1">
        <f>IF(OR($AD168=0,SUMIFS(dbP!$A:$A,dbP!$AD:$AD,$AD168)=0),0,INDEX(dbP!F:F,SUMIFS(dbP!$A:$A,dbP!$AD:$AD,$AD168)))</f>
        <v>0</v>
      </c>
      <c r="I168" s="1" t="str">
        <f>IF(OR($AD168=0,SUMIFS(dbP!$A:$A,dbP!$AD:$AD,$AD168)=0),0,INDEX(dbP!I:I,SUMIFS(dbP!$A:$A,dbP!$AD:$AD,$AD168)))</f>
        <v>Продукт-3</v>
      </c>
      <c r="O168" s="44" t="str">
        <f>IF(OR($AE168=0,SUMIFS(SpcfP!$A:$A,SpcfP!$AE:$AE,$AE168,SpcfP!$U:$U,$U168)=0),0,INDEX(SpcfP!O:O,SUMIFS(SpcfP!$A:$A,SpcfP!$AE:$AE,$AE168,SpcfP!$U:$U,$U168)))</f>
        <v>Себестоимость продаж</v>
      </c>
      <c r="P168" s="44" t="str">
        <f>IF(OR($AE168=0,SUMIFS(SpcfP!$A:$A,SpcfP!$AE:$AE,$AE168,SpcfP!$U:$U,$U168)=0),0,INDEX(SpcfP!P:P,SUMIFS(SpcfP!$A:$A,SpcfP!$AE:$AE,$AE168,SpcfP!$U:$U,$U168)))</f>
        <v>Затраты этапа-5 бизнес-процесса</v>
      </c>
      <c r="Q168" s="44" t="str">
        <f>IF(OR($AE168=0,SUMIFS(SpcfP!$A:$A,SpcfP!$AE:$AE,$AE168,SpcfP!$U:$U,$U168)=0),0,INDEX(SpcfP!Q:Q,SUMIFS(SpcfP!$A:$A,SpcfP!$AE:$AE,$AE168,SpcfP!$U:$U,$U168)))</f>
        <v>Затраты на доставку и продажу-2</v>
      </c>
      <c r="U168" s="1">
        <f>IF(OR($AD168=0,SUMIFS(dbP!$A:$A,dbP!$AD:$AD,$AD168)=0),0,INDEX(dbP!U:U,SUMIFS(dbP!$A:$A,dbP!$AD:$AD,$AD168)))</f>
        <v>3</v>
      </c>
      <c r="X168" s="42">
        <f>IF(OR($AD168=0,SUMIFS(dbP!$A:$A,dbP!$AD:$AD,$AD168)=0),0,INDEX(dbP!X:X,SUMIFS(dbP!$A:$A,dbP!$AD:$AD,$AD168)))*
IF(OR($AE168=0,SUMIFS(SpcfP!$A:$A,SpcfP!$AE:$AE,$AE168,SpcfP!$U:$U,$U168)=0),0,INDEX(SpcfP!X:X,SUMIFS(SpcfP!$A:$A,SpcfP!$AE:$AE,$AE168,SpcfP!$U:$U,$U168)))</f>
        <v>25</v>
      </c>
      <c r="AA168" s="44">
        <f>IF(OR($AD168=0,SUMIFS(dbP!$A:$A,dbP!$AD:$AD,$AD168)=0),0,INDEX(dbP!X:X,SUMIFS(dbP!$A:$A,dbP!$AD:$AD,$AD168)))*
IF(OR($AE168=0,SUMIFS(SpcfP!$A:$A,SpcfP!$AE:$AE,$AE168,SpcfP!$U:$U,$U168)=0),0,INDEX(SpcfP!AA:AA,SUMIFS(SpcfP!$A:$A,SpcfP!$AE:$AE,$AE168,SpcfP!$U:$U,$U168)))</f>
        <v>76984.023315789469</v>
      </c>
      <c r="AB168" s="44">
        <f>IF(OR($AD168=0,SUMIFS(dbP!$A:$A,dbP!$AD:$AD,$AD168)=0),0,INDEX(dbP!X:X,SUMIFS(dbP!$A:$A,dbP!$AD:$AD,$AD168)))*
IF(OR($AE168=0,SUMIFS(SpcfP!$A:$A,SpcfP!$AE:$AE,$AE168,SpcfP!$U:$U,$U168)=0),0,INDEX(SpcfP!AB:AB,SUMIFS(SpcfP!$A:$A,SpcfP!$AE:$AE,$AE168,SpcfP!$U:$U,$U168)))</f>
        <v>12830.670552631578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 t="shared" si="2"/>
        <v>3</v>
      </c>
      <c r="AE168" s="31">
        <f>IF(OR(AE167=0,AE167=MAX(Items!$AC:$AC)),1,AE167+1)</f>
        <v>50</v>
      </c>
    </row>
    <row r="169" spans="2:31" x14ac:dyDescent="0.3"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D169" s="24">
        <f>IF(OR($AD169=0,SUMIFS(dbP!$A:$A,dbP!$AD:$AD,$AD169)=0),0,INDEX(dbP!D:D,SUMIFS(dbP!$A:$A,dbP!$AD:$AD,$AD169)))</f>
        <v>45548</v>
      </c>
      <c r="E169" s="1">
        <f>IF(OR($AD169=0,SUMIFS(dbP!$A:$A,dbP!$AD:$AD,$AD169)=0),0,INDEX(dbP!E:E,SUMIFS(dbP!$A:$A,dbP!$AD:$AD,$AD169)))</f>
        <v>0</v>
      </c>
      <c r="F169" s="1">
        <f>IF(OR($AD169=0,SUMIFS(dbP!$A:$A,dbP!$AD:$AD,$AD169)=0),0,INDEX(dbP!F:F,SUMIFS(dbP!$A:$A,dbP!$AD:$AD,$AD169)))</f>
        <v>0</v>
      </c>
      <c r="I169" s="1" t="str">
        <f>IF(OR($AD169=0,SUMIFS(dbP!$A:$A,dbP!$AD:$AD,$AD169)=0),0,INDEX(dbP!I:I,SUMIFS(dbP!$A:$A,dbP!$AD:$AD,$AD169)))</f>
        <v>Продукт-3</v>
      </c>
      <c r="O169" s="44" t="str">
        <f>IF(OR($AE169=0,SUMIFS(SpcfP!$A:$A,SpcfP!$AE:$AE,$AE169,SpcfP!$U:$U,$U169)=0),0,INDEX(SpcfP!O:O,SUMIFS(SpcfP!$A:$A,SpcfP!$AE:$AE,$AE169,SpcfP!$U:$U,$U169)))</f>
        <v>Себестоимость продаж</v>
      </c>
      <c r="P169" s="44" t="str">
        <f>IF(OR($AE169=0,SUMIFS(SpcfP!$A:$A,SpcfP!$AE:$AE,$AE169,SpcfP!$U:$U,$U169)=0),0,INDEX(SpcfP!P:P,SUMIFS(SpcfP!$A:$A,SpcfP!$AE:$AE,$AE169,SpcfP!$U:$U,$U169)))</f>
        <v>Затраты этапа-5 бизнес-процесса</v>
      </c>
      <c r="Q169" s="44" t="str">
        <f>IF(OR($AE169=0,SUMIFS(SpcfP!$A:$A,SpcfP!$AE:$AE,$AE169,SpcfP!$U:$U,$U169)=0),0,INDEX(SpcfP!Q:Q,SUMIFS(SpcfP!$A:$A,SpcfP!$AE:$AE,$AE169,SpcfP!$U:$U,$U169)))</f>
        <v>Затраты на доставку и продажу-3</v>
      </c>
      <c r="U169" s="1">
        <f>IF(OR($AD169=0,SUMIFS(dbP!$A:$A,dbP!$AD:$AD,$AD169)=0),0,INDEX(dbP!U:U,SUMIFS(dbP!$A:$A,dbP!$AD:$AD,$AD169)))</f>
        <v>3</v>
      </c>
      <c r="X169" s="42">
        <f>IF(OR($AD169=0,SUMIFS(dbP!$A:$A,dbP!$AD:$AD,$AD169)=0),0,INDEX(dbP!X:X,SUMIFS(dbP!$A:$A,dbP!$AD:$AD,$AD169)))*
IF(OR($AE169=0,SUMIFS(SpcfP!$A:$A,SpcfP!$AE:$AE,$AE169,SpcfP!$U:$U,$U169)=0),0,INDEX(SpcfP!X:X,SUMIFS(SpcfP!$A:$A,SpcfP!$AE:$AE,$AE169,SpcfP!$U:$U,$U169)))</f>
        <v>10</v>
      </c>
      <c r="AA169" s="44">
        <f>IF(OR($AD169=0,SUMIFS(dbP!$A:$A,dbP!$AD:$AD,$AD169)=0),0,INDEX(dbP!X:X,SUMIFS(dbP!$A:$A,dbP!$AD:$AD,$AD169)))*
IF(OR($AE169=0,SUMIFS(SpcfP!$A:$A,SpcfP!$AE:$AE,$AE169,SpcfP!$U:$U,$U169)=0),0,INDEX(SpcfP!AA:AA,SUMIFS(SpcfP!$A:$A,SpcfP!$AE:$AE,$AE169,SpcfP!$U:$U,$U169)))</f>
        <v>46084.011823255816</v>
      </c>
      <c r="AB169" s="44">
        <f>IF(OR($AD169=0,SUMIFS(dbP!$A:$A,dbP!$AD:$AD,$AD169)=0),0,INDEX(dbP!X:X,SUMIFS(dbP!$A:$A,dbP!$AD:$AD,$AD169)))*
IF(OR($AE169=0,SUMIFS(SpcfP!$A:$A,SpcfP!$AE:$AE,$AE169,SpcfP!$U:$U,$U169)=0),0,INDEX(SpcfP!AB:AB,SUMIFS(SpcfP!$A:$A,SpcfP!$AE:$AE,$AE169,SpcfP!$U:$U,$U169)))</f>
        <v>7680.6686372093045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 t="shared" si="2"/>
        <v>3</v>
      </c>
      <c r="AE169" s="31">
        <f>IF(OR(AE168=0,AE168=MAX(Items!$AC:$AC)),1,AE168+1)</f>
        <v>51</v>
      </c>
    </row>
    <row r="170" spans="2:31" x14ac:dyDescent="0.3"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D170" s="24">
        <f>IF(OR($AD170=0,SUMIFS(dbP!$A:$A,dbP!$AD:$AD,$AD170)=0),0,INDEX(dbP!D:D,SUMIFS(dbP!$A:$A,dbP!$AD:$AD,$AD170)))</f>
        <v>45548</v>
      </c>
      <c r="E170" s="1">
        <f>IF(OR($AD170=0,SUMIFS(dbP!$A:$A,dbP!$AD:$AD,$AD170)=0),0,INDEX(dbP!E:E,SUMIFS(dbP!$A:$A,dbP!$AD:$AD,$AD170)))</f>
        <v>0</v>
      </c>
      <c r="F170" s="1">
        <f>IF(OR($AD170=0,SUMIFS(dbP!$A:$A,dbP!$AD:$AD,$AD170)=0),0,INDEX(dbP!F:F,SUMIFS(dbP!$A:$A,dbP!$AD:$AD,$AD170)))</f>
        <v>0</v>
      </c>
      <c r="I170" s="1" t="str">
        <f>IF(OR($AD170=0,SUMIFS(dbP!$A:$A,dbP!$AD:$AD,$AD170)=0),0,INDEX(dbP!I:I,SUMIFS(dbP!$A:$A,dbP!$AD:$AD,$AD170)))</f>
        <v>Продукт-3</v>
      </c>
      <c r="O170" s="44" t="str">
        <f>IF(OR($AE170=0,SUMIFS(SpcfP!$A:$A,SpcfP!$AE:$AE,$AE170,SpcfP!$U:$U,$U170)=0),0,INDEX(SpcfP!O:O,SUMIFS(SpcfP!$A:$A,SpcfP!$AE:$AE,$AE170,SpcfP!$U:$U,$U170)))</f>
        <v>Себестоимость продаж</v>
      </c>
      <c r="P170" s="44" t="str">
        <f>IF(OR($AE170=0,SUMIFS(SpcfP!$A:$A,SpcfP!$AE:$AE,$AE170,SpcfP!$U:$U,$U170)=0),0,INDEX(SpcfP!P:P,SUMIFS(SpcfP!$A:$A,SpcfP!$AE:$AE,$AE170,SpcfP!$U:$U,$U170)))</f>
        <v>Затраты этапа-5 бизнес-процесса</v>
      </c>
      <c r="Q170" s="44" t="str">
        <f>IF(OR($AE170=0,SUMIFS(SpcfP!$A:$A,SpcfP!$AE:$AE,$AE170,SpcfP!$U:$U,$U170)=0),0,INDEX(SpcfP!Q:Q,SUMIFS(SpcfP!$A:$A,SpcfP!$AE:$AE,$AE170,SpcfP!$U:$U,$U170)))</f>
        <v>Затраты на доставку и продажу-4</v>
      </c>
      <c r="U170" s="1">
        <f>IF(OR($AD170=0,SUMIFS(dbP!$A:$A,dbP!$AD:$AD,$AD170)=0),0,INDEX(dbP!U:U,SUMIFS(dbP!$A:$A,dbP!$AD:$AD,$AD170)))</f>
        <v>3</v>
      </c>
      <c r="X170" s="42">
        <f>IF(OR($AD170=0,SUMIFS(dbP!$A:$A,dbP!$AD:$AD,$AD170)=0),0,INDEX(dbP!X:X,SUMIFS(dbP!$A:$A,dbP!$AD:$AD,$AD170)))*
IF(OR($AE170=0,SUMIFS(SpcfP!$A:$A,SpcfP!$AE:$AE,$AE170,SpcfP!$U:$U,$U170)=0),0,INDEX(SpcfP!X:X,SUMIFS(SpcfP!$A:$A,SpcfP!$AE:$AE,$AE170,SpcfP!$U:$U,$U170)))</f>
        <v>0</v>
      </c>
      <c r="AA170" s="44">
        <f>IF(OR($AD170=0,SUMIFS(dbP!$A:$A,dbP!$AD:$AD,$AD170)=0),0,INDEX(dbP!X:X,SUMIFS(dbP!$A:$A,dbP!$AD:$AD,$AD170)))*
IF(OR($AE170=0,SUMIFS(SpcfP!$A:$A,SpcfP!$AE:$AE,$AE170,SpcfP!$U:$U,$U170)=0),0,INDEX(SpcfP!AA:AA,SUMIFS(SpcfP!$A:$A,SpcfP!$AE:$AE,$AE170,SpcfP!$U:$U,$U170)))</f>
        <v>0</v>
      </c>
      <c r="AB170" s="44">
        <f>IF(OR($AD170=0,SUMIFS(dbP!$A:$A,dbP!$AD:$AD,$AD170)=0),0,INDEX(dbP!X:X,SUMIFS(dbP!$A:$A,dbP!$AD:$AD,$AD170)))*
IF(OR($AE170=0,SUMIFS(SpcfP!$A:$A,SpcfP!$AE:$AE,$AE170,SpcfP!$U:$U,$U170)=0),0,INDEX(SpcfP!AB:AB,SUMIFS(SpcfP!$A:$A,SpcfP!$AE:$AE,$AE170,SpcfP!$U:$U,$U170)))</f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 t="shared" si="2"/>
        <v>3</v>
      </c>
      <c r="AE170" s="31">
        <f>IF(OR(AE169=0,AE169=MAX(Items!$AC:$AC)),1,AE169+1)</f>
        <v>52</v>
      </c>
    </row>
    <row r="171" spans="2:31" x14ac:dyDescent="0.3"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D171" s="24">
        <f>IF(OR($AD171=0,SUMIFS(dbP!$A:$A,dbP!$AD:$AD,$AD171)=0),0,INDEX(dbP!D:D,SUMIFS(dbP!$A:$A,dbP!$AD:$AD,$AD171)))</f>
        <v>45548</v>
      </c>
      <c r="E171" s="1">
        <f>IF(OR($AD171=0,SUMIFS(dbP!$A:$A,dbP!$AD:$AD,$AD171)=0),0,INDEX(dbP!E:E,SUMIFS(dbP!$A:$A,dbP!$AD:$AD,$AD171)))</f>
        <v>0</v>
      </c>
      <c r="F171" s="1">
        <f>IF(OR($AD171=0,SUMIFS(dbP!$A:$A,dbP!$AD:$AD,$AD171)=0),0,INDEX(dbP!F:F,SUMIFS(dbP!$A:$A,dbP!$AD:$AD,$AD171)))</f>
        <v>0</v>
      </c>
      <c r="I171" s="1" t="str">
        <f>IF(OR($AD171=0,SUMIFS(dbP!$A:$A,dbP!$AD:$AD,$AD171)=0),0,INDEX(dbP!I:I,SUMIFS(dbP!$A:$A,dbP!$AD:$AD,$AD171)))</f>
        <v>Продукт-3</v>
      </c>
      <c r="O171" s="44" t="str">
        <f>IF(OR($AE171=0,SUMIFS(SpcfP!$A:$A,SpcfP!$AE:$AE,$AE171,SpcfP!$U:$U,$U171)=0),0,INDEX(SpcfP!O:O,SUMIFS(SpcfP!$A:$A,SpcfP!$AE:$AE,$AE171,SpcfP!$U:$U,$U171)))</f>
        <v>Себестоимость продаж</v>
      </c>
      <c r="P171" s="44" t="str">
        <f>IF(OR($AE171=0,SUMIFS(SpcfP!$A:$A,SpcfP!$AE:$AE,$AE171,SpcfP!$U:$U,$U171)=0),0,INDEX(SpcfP!P:P,SUMIFS(SpcfP!$A:$A,SpcfP!$AE:$AE,$AE171,SpcfP!$U:$U,$U171)))</f>
        <v>Затраты этапа-5 бизнес-процесса</v>
      </c>
      <c r="Q171" s="44" t="str">
        <f>IF(OR($AE171=0,SUMIFS(SpcfP!$A:$A,SpcfP!$AE:$AE,$AE171,SpcfP!$U:$U,$U171)=0),0,INDEX(SpcfP!Q:Q,SUMIFS(SpcfP!$A:$A,SpcfP!$AE:$AE,$AE171,SpcfP!$U:$U,$U171)))</f>
        <v>Затраты на доставку и продажу-5</v>
      </c>
      <c r="U171" s="1">
        <f>IF(OR($AD171=0,SUMIFS(dbP!$A:$A,dbP!$AD:$AD,$AD171)=0),0,INDEX(dbP!U:U,SUMIFS(dbP!$A:$A,dbP!$AD:$AD,$AD171)))</f>
        <v>3</v>
      </c>
      <c r="X171" s="42">
        <f>IF(OR($AD171=0,SUMIFS(dbP!$A:$A,dbP!$AD:$AD,$AD171)=0),0,INDEX(dbP!X:X,SUMIFS(dbP!$A:$A,dbP!$AD:$AD,$AD171)))*
IF(OR($AE171=0,SUMIFS(SpcfP!$A:$A,SpcfP!$AE:$AE,$AE171,SpcfP!$U:$U,$U171)=0),0,INDEX(SpcfP!X:X,SUMIFS(SpcfP!$A:$A,SpcfP!$AE:$AE,$AE171,SpcfP!$U:$U,$U171)))</f>
        <v>20</v>
      </c>
      <c r="AA171" s="44">
        <f>IF(OR($AD171=0,SUMIFS(dbP!$A:$A,dbP!$AD:$AD,$AD171)=0),0,INDEX(dbP!X:X,SUMIFS(dbP!$A:$A,dbP!$AD:$AD,$AD171)))*
IF(OR($AE171=0,SUMIFS(SpcfP!$A:$A,SpcfP!$AE:$AE,$AE171,SpcfP!$U:$U,$U171)=0),0,INDEX(SpcfP!AA:AA,SUMIFS(SpcfP!$A:$A,SpcfP!$AE:$AE,$AE171,SpcfP!$U:$U,$U171)))</f>
        <v>33685.990666484853</v>
      </c>
      <c r="AB171" s="44">
        <f>IF(OR($AD171=0,SUMIFS(dbP!$A:$A,dbP!$AD:$AD,$AD171)=0),0,INDEX(dbP!X:X,SUMIFS(dbP!$A:$A,dbP!$AD:$AD,$AD171)))*
IF(OR($AE171=0,SUMIFS(SpcfP!$A:$A,SpcfP!$AE:$AE,$AE171,SpcfP!$U:$U,$U171)=0),0,INDEX(SpcfP!AB:AB,SUMIFS(SpcfP!$A:$A,SpcfP!$AE:$AE,$AE171,SpcfP!$U:$U,$U171)))</f>
        <v>5614.3317777474749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 t="shared" si="2"/>
        <v>3</v>
      </c>
      <c r="AE171" s="31">
        <f>IF(OR(AE170=0,AE170=MAX(Items!$AC:$AC)),1,AE170+1)</f>
        <v>53</v>
      </c>
    </row>
    <row r="172" spans="2:31" x14ac:dyDescent="0.3"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D172" s="24">
        <f>IF(OR($AD172=0,SUMIFS(dbP!$A:$A,dbP!$AD:$AD,$AD172)=0),0,INDEX(dbP!D:D,SUMIFS(dbP!$A:$A,dbP!$AD:$AD,$AD172)))</f>
        <v>45548</v>
      </c>
      <c r="E172" s="1">
        <f>IF(OR($AD172=0,SUMIFS(dbP!$A:$A,dbP!$AD:$AD,$AD172)=0),0,INDEX(dbP!E:E,SUMIFS(dbP!$A:$A,dbP!$AD:$AD,$AD172)))</f>
        <v>0</v>
      </c>
      <c r="F172" s="1">
        <f>IF(OR($AD172=0,SUMIFS(dbP!$A:$A,dbP!$AD:$AD,$AD172)=0),0,INDEX(dbP!F:F,SUMIFS(dbP!$A:$A,dbP!$AD:$AD,$AD172)))</f>
        <v>0</v>
      </c>
      <c r="I172" s="1" t="str">
        <f>IF(OR($AD172=0,SUMIFS(dbP!$A:$A,dbP!$AD:$AD,$AD172)=0),0,INDEX(dbP!I:I,SUMIFS(dbP!$A:$A,dbP!$AD:$AD,$AD172)))</f>
        <v>Продукт-3</v>
      </c>
      <c r="O172" s="44" t="str">
        <f>IF(OR($AE172=0,SUMIFS(SpcfP!$A:$A,SpcfP!$AE:$AE,$AE172,SpcfP!$U:$U,$U172)=0),0,INDEX(SpcfP!O:O,SUMIFS(SpcfP!$A:$A,SpcfP!$AE:$AE,$AE172,SpcfP!$U:$U,$U172)))</f>
        <v>Себестоимость продаж</v>
      </c>
      <c r="P172" s="44" t="str">
        <f>IF(OR($AE172=0,SUMIFS(SpcfP!$A:$A,SpcfP!$AE:$AE,$AE172,SpcfP!$U:$U,$U172)=0),0,INDEX(SpcfP!P:P,SUMIFS(SpcfP!$A:$A,SpcfP!$AE:$AE,$AE172,SpcfP!$U:$U,$U172)))</f>
        <v>Затраты этапа-5 бизнес-процесса</v>
      </c>
      <c r="Q172" s="44" t="str">
        <f>IF(OR($AE172=0,SUMIFS(SpcfP!$A:$A,SpcfP!$AE:$AE,$AE172,SpcfP!$U:$U,$U172)=0),0,INDEX(SpcfP!Q:Q,SUMIFS(SpcfP!$A:$A,SpcfP!$AE:$AE,$AE172,SpcfP!$U:$U,$U172)))</f>
        <v>Затраты на доставку и продажу-6</v>
      </c>
      <c r="U172" s="1">
        <f>IF(OR($AD172=0,SUMIFS(dbP!$A:$A,dbP!$AD:$AD,$AD172)=0),0,INDEX(dbP!U:U,SUMIFS(dbP!$A:$A,dbP!$AD:$AD,$AD172)))</f>
        <v>3</v>
      </c>
      <c r="X172" s="42">
        <f>IF(OR($AD172=0,SUMIFS(dbP!$A:$A,dbP!$AD:$AD,$AD172)=0),0,INDEX(dbP!X:X,SUMIFS(dbP!$A:$A,dbP!$AD:$AD,$AD172)))*
IF(OR($AE172=0,SUMIFS(SpcfP!$A:$A,SpcfP!$AE:$AE,$AE172,SpcfP!$U:$U,$U172)=0),0,INDEX(SpcfP!X:X,SUMIFS(SpcfP!$A:$A,SpcfP!$AE:$AE,$AE172,SpcfP!$U:$U,$U172)))</f>
        <v>10</v>
      </c>
      <c r="AA172" s="44">
        <f>IF(OR($AD172=0,SUMIFS(dbP!$A:$A,dbP!$AD:$AD,$AD172)=0),0,INDEX(dbP!X:X,SUMIFS(dbP!$A:$A,dbP!$AD:$AD,$AD172)))*
IF(OR($AE172=0,SUMIFS(SpcfP!$A:$A,SpcfP!$AE:$AE,$AE172,SpcfP!$U:$U,$U172)=0),0,INDEX(SpcfP!AA:AA,SUMIFS(SpcfP!$A:$A,SpcfP!$AE:$AE,$AE172,SpcfP!$U:$U,$U172)))</f>
        <v>34767.364527268481</v>
      </c>
      <c r="AB172" s="44">
        <f>IF(OR($AD172=0,SUMIFS(dbP!$A:$A,dbP!$AD:$AD,$AD172)=0),0,INDEX(dbP!X:X,SUMIFS(dbP!$A:$A,dbP!$AD:$AD,$AD172)))*
IF(OR($AE172=0,SUMIFS(SpcfP!$A:$A,SpcfP!$AE:$AE,$AE172,SpcfP!$U:$U,$U172)=0),0,INDEX(SpcfP!AB:AB,SUMIFS(SpcfP!$A:$A,SpcfP!$AE:$AE,$AE172,SpcfP!$U:$U,$U172)))</f>
        <v>5794.5607545447456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 t="shared" si="2"/>
        <v>3</v>
      </c>
      <c r="AE172" s="31">
        <f>IF(OR(AE171=0,AE171=MAX(Items!$AC:$AC)),1,AE171+1)</f>
        <v>54</v>
      </c>
    </row>
    <row r="173" spans="2:31" x14ac:dyDescent="0.3"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D173" s="24">
        <f>IF(OR($AD173=0,SUMIFS(dbP!$A:$A,dbP!$AD:$AD,$AD173)=0),0,INDEX(dbP!D:D,SUMIFS(dbP!$A:$A,dbP!$AD:$AD,$AD173)))</f>
        <v>45548</v>
      </c>
      <c r="E173" s="1">
        <f>IF(OR($AD173=0,SUMIFS(dbP!$A:$A,dbP!$AD:$AD,$AD173)=0),0,INDEX(dbP!E:E,SUMIFS(dbP!$A:$A,dbP!$AD:$AD,$AD173)))</f>
        <v>0</v>
      </c>
      <c r="F173" s="1">
        <f>IF(OR($AD173=0,SUMIFS(dbP!$A:$A,dbP!$AD:$AD,$AD173)=0),0,INDEX(dbP!F:F,SUMIFS(dbP!$A:$A,dbP!$AD:$AD,$AD173)))</f>
        <v>0</v>
      </c>
      <c r="I173" s="1" t="str">
        <f>IF(OR($AD173=0,SUMIFS(dbP!$A:$A,dbP!$AD:$AD,$AD173)=0),0,INDEX(dbP!I:I,SUMIFS(dbP!$A:$A,dbP!$AD:$AD,$AD173)))</f>
        <v>Продукт-3</v>
      </c>
      <c r="O173" s="44" t="str">
        <f>IF(OR($AE173=0,SUMIFS(SpcfP!$A:$A,SpcfP!$AE:$AE,$AE173,SpcfP!$U:$U,$U173)=0),0,INDEX(SpcfP!O:O,SUMIFS(SpcfP!$A:$A,SpcfP!$AE:$AE,$AE173,SpcfP!$U:$U,$U173)))</f>
        <v>Себестоимость продаж</v>
      </c>
      <c r="P173" s="44" t="str">
        <f>IF(OR($AE173=0,SUMIFS(SpcfP!$A:$A,SpcfP!$AE:$AE,$AE173,SpcfP!$U:$U,$U173)=0),0,INDEX(SpcfP!P:P,SUMIFS(SpcfP!$A:$A,SpcfP!$AE:$AE,$AE173,SpcfP!$U:$U,$U173)))</f>
        <v>Затраты этапа-5 бизнес-процесса</v>
      </c>
      <c r="Q173" s="44" t="str">
        <f>IF(OR($AE173=0,SUMIFS(SpcfP!$A:$A,SpcfP!$AE:$AE,$AE173,SpcfP!$U:$U,$U173)=0),0,INDEX(SpcfP!Q:Q,SUMIFS(SpcfP!$A:$A,SpcfP!$AE:$AE,$AE173,SpcfP!$U:$U,$U173)))</f>
        <v>Затраты на доставку и продажу-7</v>
      </c>
      <c r="U173" s="1">
        <f>IF(OR($AD173=0,SUMIFS(dbP!$A:$A,dbP!$AD:$AD,$AD173)=0),0,INDEX(dbP!U:U,SUMIFS(dbP!$A:$A,dbP!$AD:$AD,$AD173)))</f>
        <v>3</v>
      </c>
      <c r="X173" s="42">
        <f>IF(OR($AD173=0,SUMIFS(dbP!$A:$A,dbP!$AD:$AD,$AD173)=0),0,INDEX(dbP!X:X,SUMIFS(dbP!$A:$A,dbP!$AD:$AD,$AD173)))*
IF(OR($AE173=0,SUMIFS(SpcfP!$A:$A,SpcfP!$AE:$AE,$AE173,SpcfP!$U:$U,$U173)=0),0,INDEX(SpcfP!X:X,SUMIFS(SpcfP!$A:$A,SpcfP!$AE:$AE,$AE173,SpcfP!$U:$U,$U173)))</f>
        <v>0</v>
      </c>
      <c r="AA173" s="44">
        <f>IF(OR($AD173=0,SUMIFS(dbP!$A:$A,dbP!$AD:$AD,$AD173)=0),0,INDEX(dbP!X:X,SUMIFS(dbP!$A:$A,dbP!$AD:$AD,$AD173)))*
IF(OR($AE173=0,SUMIFS(SpcfP!$A:$A,SpcfP!$AE:$AE,$AE173,SpcfP!$U:$U,$U173)=0),0,INDEX(SpcfP!AA:AA,SUMIFS(SpcfP!$A:$A,SpcfP!$AE:$AE,$AE173,SpcfP!$U:$U,$U173)))</f>
        <v>0</v>
      </c>
      <c r="AB173" s="44">
        <f>IF(OR($AD173=0,SUMIFS(dbP!$A:$A,dbP!$AD:$AD,$AD173)=0),0,INDEX(dbP!X:X,SUMIFS(dbP!$A:$A,dbP!$AD:$AD,$AD173)))*
IF(OR($AE173=0,SUMIFS(SpcfP!$A:$A,SpcfP!$AE:$AE,$AE173,SpcfP!$U:$U,$U173)=0),0,INDEX(SpcfP!AB:AB,SUMIFS(SpcfP!$A:$A,SpcfP!$AE:$AE,$AE173,SpcfP!$U:$U,$U173)))</f>
        <v>0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 t="shared" si="2"/>
        <v>3</v>
      </c>
      <c r="AE173" s="31">
        <f>IF(OR(AE172=0,AE172=MAX(Items!$AC:$AC)),1,AE172+1)</f>
        <v>55</v>
      </c>
    </row>
    <row r="174" spans="2:31" x14ac:dyDescent="0.3"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D174" s="24">
        <f>IF(OR($AD174=0,SUMIFS(dbP!$A:$A,dbP!$AD:$AD,$AD174)=0),0,INDEX(dbP!D:D,SUMIFS(dbP!$A:$A,dbP!$AD:$AD,$AD174)))</f>
        <v>45548</v>
      </c>
      <c r="E174" s="1">
        <f>IF(OR($AD174=0,SUMIFS(dbP!$A:$A,dbP!$AD:$AD,$AD174)=0),0,INDEX(dbP!E:E,SUMIFS(dbP!$A:$A,dbP!$AD:$AD,$AD174)))</f>
        <v>0</v>
      </c>
      <c r="F174" s="1">
        <f>IF(OR($AD174=0,SUMIFS(dbP!$A:$A,dbP!$AD:$AD,$AD174)=0),0,INDEX(dbP!F:F,SUMIFS(dbP!$A:$A,dbP!$AD:$AD,$AD174)))</f>
        <v>0</v>
      </c>
      <c r="I174" s="1" t="str">
        <f>IF(OR($AD174=0,SUMIFS(dbP!$A:$A,dbP!$AD:$AD,$AD174)=0),0,INDEX(dbP!I:I,SUMIFS(dbP!$A:$A,dbP!$AD:$AD,$AD174)))</f>
        <v>Продукт-3</v>
      </c>
      <c r="O174" s="44" t="str">
        <f>IF(OR($AE174=0,SUMIFS(SpcfP!$A:$A,SpcfP!$AE:$AE,$AE174,SpcfP!$U:$U,$U174)=0),0,INDEX(SpcfP!O:O,SUMIFS(SpcfP!$A:$A,SpcfP!$AE:$AE,$AE174,SpcfP!$U:$U,$U174)))</f>
        <v>Себестоимость продаж</v>
      </c>
      <c r="P174" s="44" t="str">
        <f>IF(OR($AE174=0,SUMIFS(SpcfP!$A:$A,SpcfP!$AE:$AE,$AE174,SpcfP!$U:$U,$U174)=0),0,INDEX(SpcfP!P:P,SUMIFS(SpcfP!$A:$A,SpcfP!$AE:$AE,$AE174,SpcfP!$U:$U,$U174)))</f>
        <v>Затраты этапа-5 бизнес-процесса</v>
      </c>
      <c r="Q174" s="44" t="str">
        <f>IF(OR($AE174=0,SUMIFS(SpcfP!$A:$A,SpcfP!$AE:$AE,$AE174,SpcfP!$U:$U,$U174)=0),0,INDEX(SpcfP!Q:Q,SUMIFS(SpcfP!$A:$A,SpcfP!$AE:$AE,$AE174,SpcfP!$U:$U,$U174)))</f>
        <v>Затраты на доставку и продажу-8</v>
      </c>
      <c r="U174" s="1">
        <f>IF(OR($AD174=0,SUMIFS(dbP!$A:$A,dbP!$AD:$AD,$AD174)=0),0,INDEX(dbP!U:U,SUMIFS(dbP!$A:$A,dbP!$AD:$AD,$AD174)))</f>
        <v>3</v>
      </c>
      <c r="X174" s="42">
        <f>IF(OR($AD174=0,SUMIFS(dbP!$A:$A,dbP!$AD:$AD,$AD174)=0),0,INDEX(dbP!X:X,SUMIFS(dbP!$A:$A,dbP!$AD:$AD,$AD174)))*
IF(OR($AE174=0,SUMIFS(SpcfP!$A:$A,SpcfP!$AE:$AE,$AE174,SpcfP!$U:$U,$U174)=0),0,INDEX(SpcfP!X:X,SUMIFS(SpcfP!$A:$A,SpcfP!$AE:$AE,$AE174,SpcfP!$U:$U,$U174)))</f>
        <v>15</v>
      </c>
      <c r="AA174" s="44">
        <f>IF(OR($AD174=0,SUMIFS(dbP!$A:$A,dbP!$AD:$AD,$AD174)=0),0,INDEX(dbP!X:X,SUMIFS(dbP!$A:$A,dbP!$AD:$AD,$AD174)))*
IF(OR($AE174=0,SUMIFS(SpcfP!$A:$A,SpcfP!$AE:$AE,$AE174,SpcfP!$U:$U,$U174)=0),0,INDEX(SpcfP!AA:AA,SUMIFS(SpcfP!$A:$A,SpcfP!$AE:$AE,$AE174,SpcfP!$U:$U,$U174)))</f>
        <v>7380.6206896551721</v>
      </c>
      <c r="AB174" s="44">
        <f>IF(OR($AD174=0,SUMIFS(dbP!$A:$A,dbP!$AD:$AD,$AD174)=0),0,INDEX(dbP!X:X,SUMIFS(dbP!$A:$A,dbP!$AD:$AD,$AD174)))*
IF(OR($AE174=0,SUMIFS(SpcfP!$A:$A,SpcfP!$AE:$AE,$AE174,SpcfP!$U:$U,$U174)=0),0,INDEX(SpcfP!AB:AB,SUMIFS(SpcfP!$A:$A,SpcfP!$AE:$AE,$AE174,SpcfP!$U:$U,$U174)))</f>
        <v>1230.1034482758621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 t="shared" si="2"/>
        <v>3</v>
      </c>
      <c r="AE174" s="31">
        <f>IF(OR(AE173=0,AE173=MAX(Items!$AC:$AC)),1,AE173+1)</f>
        <v>56</v>
      </c>
    </row>
    <row r="175" spans="2:31" x14ac:dyDescent="0.3"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D175" s="24">
        <f>IF(OR($AD175=0,SUMIFS(dbP!$A:$A,dbP!$AD:$AD,$AD175)=0),0,INDEX(dbP!D:D,SUMIFS(dbP!$A:$A,dbP!$AD:$AD,$AD175)))</f>
        <v>45548</v>
      </c>
      <c r="E175" s="1">
        <f>IF(OR($AD175=0,SUMIFS(dbP!$A:$A,dbP!$AD:$AD,$AD175)=0),0,INDEX(dbP!E:E,SUMIFS(dbP!$A:$A,dbP!$AD:$AD,$AD175)))</f>
        <v>0</v>
      </c>
      <c r="F175" s="1">
        <f>IF(OR($AD175=0,SUMIFS(dbP!$A:$A,dbP!$AD:$AD,$AD175)=0),0,INDEX(dbP!F:F,SUMIFS(dbP!$A:$A,dbP!$AD:$AD,$AD175)))</f>
        <v>0</v>
      </c>
      <c r="I175" s="1" t="str">
        <f>IF(OR($AD175=0,SUMIFS(dbP!$A:$A,dbP!$AD:$AD,$AD175)=0),0,INDEX(dbP!I:I,SUMIFS(dbP!$A:$A,dbP!$AD:$AD,$AD175)))</f>
        <v>Продукт-3</v>
      </c>
      <c r="O175" s="44" t="str">
        <f>IF(OR($AE175=0,SUMIFS(SpcfP!$A:$A,SpcfP!$AE:$AE,$AE175,SpcfP!$U:$U,$U175)=0),0,INDEX(SpcfP!O:O,SUMIFS(SpcfP!$A:$A,SpcfP!$AE:$AE,$AE175,SpcfP!$U:$U,$U175)))</f>
        <v>Себестоимость продаж</v>
      </c>
      <c r="P175" s="44" t="str">
        <f>IF(OR($AE175=0,SUMIFS(SpcfP!$A:$A,SpcfP!$AE:$AE,$AE175,SpcfP!$U:$U,$U175)=0),0,INDEX(SpcfP!P:P,SUMIFS(SpcfP!$A:$A,SpcfP!$AE:$AE,$AE175,SpcfP!$U:$U,$U175)))</f>
        <v>Затраты этапа-5 бизнес-процесса</v>
      </c>
      <c r="Q175" s="44" t="str">
        <f>IF(OR($AE175=0,SUMIFS(SpcfP!$A:$A,SpcfP!$AE:$AE,$AE175,SpcfP!$U:$U,$U175)=0),0,INDEX(SpcfP!Q:Q,SUMIFS(SpcfP!$A:$A,SpcfP!$AE:$AE,$AE175,SpcfP!$U:$U,$U175)))</f>
        <v>Затраты на доставку и продажу-9</v>
      </c>
      <c r="U175" s="1">
        <f>IF(OR($AD175=0,SUMIFS(dbP!$A:$A,dbP!$AD:$AD,$AD175)=0),0,INDEX(dbP!U:U,SUMIFS(dbP!$A:$A,dbP!$AD:$AD,$AD175)))</f>
        <v>3</v>
      </c>
      <c r="X175" s="42">
        <f>IF(OR($AD175=0,SUMIFS(dbP!$A:$A,dbP!$AD:$AD,$AD175)=0),0,INDEX(dbP!X:X,SUMIFS(dbP!$A:$A,dbP!$AD:$AD,$AD175)))*
IF(OR($AE175=0,SUMIFS(SpcfP!$A:$A,SpcfP!$AE:$AE,$AE175,SpcfP!$U:$U,$U175)=0),0,INDEX(SpcfP!X:X,SUMIFS(SpcfP!$A:$A,SpcfP!$AE:$AE,$AE175,SpcfP!$U:$U,$U175)))</f>
        <v>40</v>
      </c>
      <c r="AA175" s="44">
        <f>IF(OR($AD175=0,SUMIFS(dbP!$A:$A,dbP!$AD:$AD,$AD175)=0),0,INDEX(dbP!X:X,SUMIFS(dbP!$A:$A,dbP!$AD:$AD,$AD175)))*
IF(OR($AE175=0,SUMIFS(SpcfP!$A:$A,SpcfP!$AE:$AE,$AE175,SpcfP!$U:$U,$U175)=0),0,INDEX(SpcfP!AA:AA,SUMIFS(SpcfP!$A:$A,SpcfP!$AE:$AE,$AE175,SpcfP!$U:$U,$U175)))</f>
        <v>98011.508771929817</v>
      </c>
      <c r="AB175" s="44">
        <f>IF(OR($AD175=0,SUMIFS(dbP!$A:$A,dbP!$AD:$AD,$AD175)=0),0,INDEX(dbP!X:X,SUMIFS(dbP!$A:$A,dbP!$AD:$AD,$AD175)))*
IF(OR($AE175=0,SUMIFS(SpcfP!$A:$A,SpcfP!$AE:$AE,$AE175,SpcfP!$U:$U,$U175)=0),0,INDEX(SpcfP!AB:AB,SUMIFS(SpcfP!$A:$A,SpcfP!$AE:$AE,$AE175,SpcfP!$U:$U,$U175)))</f>
        <v>16335.251461988304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 t="shared" si="2"/>
        <v>3</v>
      </c>
      <c r="AE175" s="31">
        <f>IF(OR(AE174=0,AE174=MAX(Items!$AC:$AC)),1,AE174+1)</f>
        <v>57</v>
      </c>
    </row>
    <row r="176" spans="2:31" x14ac:dyDescent="0.3"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D176" s="24">
        <f>IF(OR($AD176=0,SUMIFS(dbP!$A:$A,dbP!$AD:$AD,$AD176)=0),0,INDEX(dbP!D:D,SUMIFS(dbP!$A:$A,dbP!$AD:$AD,$AD176)))</f>
        <v>45548</v>
      </c>
      <c r="E176" s="1">
        <f>IF(OR($AD176=0,SUMIFS(dbP!$A:$A,dbP!$AD:$AD,$AD176)=0),0,INDEX(dbP!E:E,SUMIFS(dbP!$A:$A,dbP!$AD:$AD,$AD176)))</f>
        <v>0</v>
      </c>
      <c r="F176" s="1">
        <f>IF(OR($AD176=0,SUMIFS(dbP!$A:$A,dbP!$AD:$AD,$AD176)=0),0,INDEX(dbP!F:F,SUMIFS(dbP!$A:$A,dbP!$AD:$AD,$AD176)))</f>
        <v>0</v>
      </c>
      <c r="I176" s="1" t="str">
        <f>IF(OR($AD176=0,SUMIFS(dbP!$A:$A,dbP!$AD:$AD,$AD176)=0),0,INDEX(dbP!I:I,SUMIFS(dbP!$A:$A,dbP!$AD:$AD,$AD176)))</f>
        <v>Продукт-3</v>
      </c>
      <c r="O176" s="44" t="str">
        <f>IF(OR($AE176=0,SUMIFS(SpcfP!$A:$A,SpcfP!$AE:$AE,$AE176,SpcfP!$U:$U,$U176)=0),0,INDEX(SpcfP!O:O,SUMIFS(SpcfP!$A:$A,SpcfP!$AE:$AE,$AE176,SpcfP!$U:$U,$U176)))</f>
        <v>Себестоимость продаж</v>
      </c>
      <c r="P176" s="44" t="str">
        <f>IF(OR($AE176=0,SUMIFS(SpcfP!$A:$A,SpcfP!$AE:$AE,$AE176,SpcfP!$U:$U,$U176)=0),0,INDEX(SpcfP!P:P,SUMIFS(SpcfP!$A:$A,SpcfP!$AE:$AE,$AE176,SpcfP!$U:$U,$U176)))</f>
        <v>Затраты этапа-5 бизнес-процесса</v>
      </c>
      <c r="Q176" s="44" t="str">
        <f>IF(OR($AE176=0,SUMIFS(SpcfP!$A:$A,SpcfP!$AE:$AE,$AE176,SpcfP!$U:$U,$U176)=0),0,INDEX(SpcfP!Q:Q,SUMIFS(SpcfP!$A:$A,SpcfP!$AE:$AE,$AE176,SpcfP!$U:$U,$U176)))</f>
        <v>Затраты на доставку и продажу-10</v>
      </c>
      <c r="U176" s="1">
        <f>IF(OR($AD176=0,SUMIFS(dbP!$A:$A,dbP!$AD:$AD,$AD176)=0),0,INDEX(dbP!U:U,SUMIFS(dbP!$A:$A,dbP!$AD:$AD,$AD176)))</f>
        <v>3</v>
      </c>
      <c r="X176" s="42">
        <f>IF(OR($AD176=0,SUMIFS(dbP!$A:$A,dbP!$AD:$AD,$AD176)=0),0,INDEX(dbP!X:X,SUMIFS(dbP!$A:$A,dbP!$AD:$AD,$AD176)))*
IF(OR($AE176=0,SUMIFS(SpcfP!$A:$A,SpcfP!$AE:$AE,$AE176,SpcfP!$U:$U,$U176)=0),0,INDEX(SpcfP!X:X,SUMIFS(SpcfP!$A:$A,SpcfP!$AE:$AE,$AE176,SpcfP!$U:$U,$U176)))</f>
        <v>20</v>
      </c>
      <c r="AA176" s="44">
        <f>IF(OR($AD176=0,SUMIFS(dbP!$A:$A,dbP!$AD:$AD,$AD176)=0),0,INDEX(dbP!X:X,SUMIFS(dbP!$A:$A,dbP!$AD:$AD,$AD176)))*
IF(OR($AE176=0,SUMIFS(SpcfP!$A:$A,SpcfP!$AE:$AE,$AE176,SpcfP!$U:$U,$U176)=0),0,INDEX(SpcfP!AA:AA,SUMIFS(SpcfP!$A:$A,SpcfP!$AE:$AE,$AE176,SpcfP!$U:$U,$U176)))</f>
        <v>50523.479999999996</v>
      </c>
      <c r="AB176" s="44">
        <f>IF(OR($AD176=0,SUMIFS(dbP!$A:$A,dbP!$AD:$AD,$AD176)=0),0,INDEX(dbP!X:X,SUMIFS(dbP!$A:$A,dbP!$AD:$AD,$AD176)))*
IF(OR($AE176=0,SUMIFS(SpcfP!$A:$A,SpcfP!$AE:$AE,$AE176,SpcfP!$U:$U,$U176)=0),0,INDEX(SpcfP!AB:AB,SUMIFS(SpcfP!$A:$A,SpcfP!$AE:$AE,$AE176,SpcfP!$U:$U,$U176)))</f>
        <v>8420.58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 t="shared" si="2"/>
        <v>3</v>
      </c>
      <c r="AE176" s="31">
        <f>IF(OR(AE175=0,AE175=MAX(Items!$AC:$AC)),1,AE175+1)</f>
        <v>58</v>
      </c>
    </row>
    <row r="177" spans="2:31" x14ac:dyDescent="0.3"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D177" s="24">
        <f>IF(OR($AD177=0,SUMIFS(dbP!$A:$A,dbP!$AD:$AD,$AD177)=0),0,INDEX(dbP!D:D,SUMIFS(dbP!$A:$A,dbP!$AD:$AD,$AD177)))</f>
        <v>45580</v>
      </c>
      <c r="E177" s="1">
        <f>IF(OR($AD177=0,SUMIFS(dbP!$A:$A,dbP!$AD:$AD,$AD177)=0),0,INDEX(dbP!E:E,SUMIFS(dbP!$A:$A,dbP!$AD:$AD,$AD177)))</f>
        <v>0</v>
      </c>
      <c r="F177" s="1">
        <f>IF(OR($AD177=0,SUMIFS(dbP!$A:$A,dbP!$AD:$AD,$AD177)=0),0,INDEX(dbP!F:F,SUMIFS(dbP!$A:$A,dbP!$AD:$AD,$AD177)))</f>
        <v>0</v>
      </c>
      <c r="I177" s="1" t="str">
        <f>IF(OR($AD177=0,SUMIFS(dbP!$A:$A,dbP!$AD:$AD,$AD177)=0),0,INDEX(dbP!I:I,SUMIFS(dbP!$A:$A,dbP!$AD:$AD,$AD177)))</f>
        <v>Продукт-1</v>
      </c>
      <c r="O177" s="44" t="str">
        <f>IF(OR($AE177=0,SUMIFS(SpcfP!$A:$A,SpcfP!$AE:$AE,$AE177,SpcfP!$U:$U,$U177)=0),0,INDEX(SpcfP!O:O,SUMIFS(SpcfP!$A:$A,SpcfP!$AE:$AE,$AE177,SpcfP!$U:$U,$U177)))</f>
        <v>Себестоимость продаж</v>
      </c>
      <c r="P177" s="44" t="str">
        <f>IF(OR($AE177=0,SUMIFS(SpcfP!$A:$A,SpcfP!$AE:$AE,$AE177,SpcfP!$U:$U,$U177)=0),0,INDEX(SpcfP!P:P,SUMIFS(SpcfP!$A:$A,SpcfP!$AE:$AE,$AE177,SpcfP!$U:$U,$U177)))</f>
        <v>Затраты этапа-1 бизнес-процесса</v>
      </c>
      <c r="Q177" s="44" t="str">
        <f>IF(OR($AE177=0,SUMIFS(SpcfP!$A:$A,SpcfP!$AE:$AE,$AE177,SpcfP!$U:$U,$U177)=0),0,INDEX(SpcfP!Q:Q,SUMIFS(SpcfP!$A:$A,SpcfP!$AE:$AE,$AE177,SpcfP!$U:$U,$U177)))</f>
        <v>Сырье и материалы-1</v>
      </c>
      <c r="U177" s="1">
        <f>IF(OR($AD177=0,SUMIFS(dbP!$A:$A,dbP!$AD:$AD,$AD177)=0),0,INDEX(dbP!U:U,SUMIFS(dbP!$A:$A,dbP!$AD:$AD,$AD177)))</f>
        <v>1</v>
      </c>
      <c r="X177" s="42">
        <f>IF(OR($AD177=0,SUMIFS(dbP!$A:$A,dbP!$AD:$AD,$AD177)=0),0,INDEX(dbP!X:X,SUMIFS(dbP!$A:$A,dbP!$AD:$AD,$AD177)))*
IF(OR($AE177=0,SUMIFS(SpcfP!$A:$A,SpcfP!$AE:$AE,$AE177,SpcfP!$U:$U,$U177)=0),0,INDEX(SpcfP!X:X,SUMIFS(SpcfP!$A:$A,SpcfP!$AE:$AE,$AE177,SpcfP!$U:$U,$U177)))</f>
        <v>3</v>
      </c>
      <c r="AA177" s="44">
        <f>IF(OR($AD177=0,SUMIFS(dbP!$A:$A,dbP!$AD:$AD,$AD177)=0),0,INDEX(dbP!X:X,SUMIFS(dbP!$A:$A,dbP!$AD:$AD,$AD177)))*
IF(OR($AE177=0,SUMIFS(SpcfP!$A:$A,SpcfP!$AE:$AE,$AE177,SpcfP!$U:$U,$U177)=0),0,INDEX(SpcfP!AA:AA,SUMIFS(SpcfP!$A:$A,SpcfP!$AE:$AE,$AE177,SpcfP!$U:$U,$U177)))</f>
        <v>3030.30303030303</v>
      </c>
      <c r="AB177" s="44">
        <f>IF(OR($AD177=0,SUMIFS(dbP!$A:$A,dbP!$AD:$AD,$AD177)=0),0,INDEX(dbP!X:X,SUMIFS(dbP!$A:$A,dbP!$AD:$AD,$AD177)))*
IF(OR($AE177=0,SUMIFS(SpcfP!$A:$A,SpcfP!$AE:$AE,$AE177,SpcfP!$U:$U,$U177)=0),0,INDEX(SpcfP!AB:AB,SUMIFS(SpcfP!$A:$A,SpcfP!$AE:$AE,$AE177,SpcfP!$U:$U,$U177)))</f>
        <v>505.05050505050508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 t="shared" si="2"/>
        <v>4</v>
      </c>
      <c r="AE177" s="31">
        <f>IF(OR(AE176=0,AE176=MAX(Items!$AC:$AC)),1,AE176+1)</f>
        <v>1</v>
      </c>
    </row>
    <row r="178" spans="2:31" x14ac:dyDescent="0.3"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D178" s="24">
        <f>IF(OR($AD178=0,SUMIFS(dbP!$A:$A,dbP!$AD:$AD,$AD178)=0),0,INDEX(dbP!D:D,SUMIFS(dbP!$A:$A,dbP!$AD:$AD,$AD178)))</f>
        <v>45580</v>
      </c>
      <c r="E178" s="1">
        <f>IF(OR($AD178=0,SUMIFS(dbP!$A:$A,dbP!$AD:$AD,$AD178)=0),0,INDEX(dbP!E:E,SUMIFS(dbP!$A:$A,dbP!$AD:$AD,$AD178)))</f>
        <v>0</v>
      </c>
      <c r="F178" s="1">
        <f>IF(OR($AD178=0,SUMIFS(dbP!$A:$A,dbP!$AD:$AD,$AD178)=0),0,INDEX(dbP!F:F,SUMIFS(dbP!$A:$A,dbP!$AD:$AD,$AD178)))</f>
        <v>0</v>
      </c>
      <c r="I178" s="1" t="str">
        <f>IF(OR($AD178=0,SUMIFS(dbP!$A:$A,dbP!$AD:$AD,$AD178)=0),0,INDEX(dbP!I:I,SUMIFS(dbP!$A:$A,dbP!$AD:$AD,$AD178)))</f>
        <v>Продукт-1</v>
      </c>
      <c r="O178" s="44" t="str">
        <f>IF(OR($AE178=0,SUMIFS(SpcfP!$A:$A,SpcfP!$AE:$AE,$AE178,SpcfP!$U:$U,$U178)=0),0,INDEX(SpcfP!O:O,SUMIFS(SpcfP!$A:$A,SpcfP!$AE:$AE,$AE178,SpcfP!$U:$U,$U178)))</f>
        <v>Себестоимость продаж</v>
      </c>
      <c r="P178" s="44" t="str">
        <f>IF(OR($AE178=0,SUMIFS(SpcfP!$A:$A,SpcfP!$AE:$AE,$AE178,SpcfP!$U:$U,$U178)=0),0,INDEX(SpcfP!P:P,SUMIFS(SpcfP!$A:$A,SpcfP!$AE:$AE,$AE178,SpcfP!$U:$U,$U178)))</f>
        <v>Затраты этапа-1 бизнес-процесса</v>
      </c>
      <c r="Q178" s="44" t="str">
        <f>IF(OR($AE178=0,SUMIFS(SpcfP!$A:$A,SpcfP!$AE:$AE,$AE178,SpcfP!$U:$U,$U178)=0),0,INDEX(SpcfP!Q:Q,SUMIFS(SpcfP!$A:$A,SpcfP!$AE:$AE,$AE178,SpcfP!$U:$U,$U178)))</f>
        <v>Сырье и материалы-2</v>
      </c>
      <c r="U178" s="1">
        <f>IF(OR($AD178=0,SUMIFS(dbP!$A:$A,dbP!$AD:$AD,$AD178)=0),0,INDEX(dbP!U:U,SUMIFS(dbP!$A:$A,dbP!$AD:$AD,$AD178)))</f>
        <v>1</v>
      </c>
      <c r="X178" s="42">
        <f>IF(OR($AD178=0,SUMIFS(dbP!$A:$A,dbP!$AD:$AD,$AD178)=0),0,INDEX(dbP!X:X,SUMIFS(dbP!$A:$A,dbP!$AD:$AD,$AD178)))*
IF(OR($AE178=0,SUMIFS(SpcfP!$A:$A,SpcfP!$AE:$AE,$AE178,SpcfP!$U:$U,$U178)=0),0,INDEX(SpcfP!X:X,SUMIFS(SpcfP!$A:$A,SpcfP!$AE:$AE,$AE178,SpcfP!$U:$U,$U178)))</f>
        <v>18</v>
      </c>
      <c r="AA178" s="44">
        <f>IF(OR($AD178=0,SUMIFS(dbP!$A:$A,dbP!$AD:$AD,$AD178)=0),0,INDEX(dbP!X:X,SUMIFS(dbP!$A:$A,dbP!$AD:$AD,$AD178)))*
IF(OR($AE178=0,SUMIFS(SpcfP!$A:$A,SpcfP!$AE:$AE,$AE178,SpcfP!$U:$U,$U178)=0),0,INDEX(SpcfP!AA:AA,SUMIFS(SpcfP!$A:$A,SpcfP!$AE:$AE,$AE178,SpcfP!$U:$U,$U178)))</f>
        <v>15867.298578199054</v>
      </c>
      <c r="AB178" s="44">
        <f>IF(OR($AD178=0,SUMIFS(dbP!$A:$A,dbP!$AD:$AD,$AD178)=0),0,INDEX(dbP!X:X,SUMIFS(dbP!$A:$A,dbP!$AD:$AD,$AD178)))*
IF(OR($AE178=0,SUMIFS(SpcfP!$A:$A,SpcfP!$AE:$AE,$AE178,SpcfP!$U:$U,$U178)=0),0,INDEX(SpcfP!AB:AB,SUMIFS(SpcfP!$A:$A,SpcfP!$AE:$AE,$AE178,SpcfP!$U:$U,$U178)))</f>
        <v>2644.5497630331752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 t="shared" si="2"/>
        <v>4</v>
      </c>
      <c r="AE178" s="31">
        <f>IF(OR(AE177=0,AE177=MAX(Items!$AC:$AC)),1,AE177+1)</f>
        <v>2</v>
      </c>
    </row>
    <row r="179" spans="2:31" x14ac:dyDescent="0.3"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D179" s="24">
        <f>IF(OR($AD179=0,SUMIFS(dbP!$A:$A,dbP!$AD:$AD,$AD179)=0),0,INDEX(dbP!D:D,SUMIFS(dbP!$A:$A,dbP!$AD:$AD,$AD179)))</f>
        <v>45580</v>
      </c>
      <c r="E179" s="1">
        <f>IF(OR($AD179=0,SUMIFS(dbP!$A:$A,dbP!$AD:$AD,$AD179)=0),0,INDEX(dbP!E:E,SUMIFS(dbP!$A:$A,dbP!$AD:$AD,$AD179)))</f>
        <v>0</v>
      </c>
      <c r="F179" s="1">
        <f>IF(OR($AD179=0,SUMIFS(dbP!$A:$A,dbP!$AD:$AD,$AD179)=0),0,INDEX(dbP!F:F,SUMIFS(dbP!$A:$A,dbP!$AD:$AD,$AD179)))</f>
        <v>0</v>
      </c>
      <c r="I179" s="1" t="str">
        <f>IF(OR($AD179=0,SUMIFS(dbP!$A:$A,dbP!$AD:$AD,$AD179)=0),0,INDEX(dbP!I:I,SUMIFS(dbP!$A:$A,dbP!$AD:$AD,$AD179)))</f>
        <v>Продукт-1</v>
      </c>
      <c r="O179" s="44" t="str">
        <f>IF(OR($AE179=0,SUMIFS(SpcfP!$A:$A,SpcfP!$AE:$AE,$AE179,SpcfP!$U:$U,$U179)=0),0,INDEX(SpcfP!O:O,SUMIFS(SpcfP!$A:$A,SpcfP!$AE:$AE,$AE179,SpcfP!$U:$U,$U179)))</f>
        <v>Себестоимость продаж</v>
      </c>
      <c r="P179" s="44" t="str">
        <f>IF(OR($AE179=0,SUMIFS(SpcfP!$A:$A,SpcfP!$AE:$AE,$AE179,SpcfP!$U:$U,$U179)=0),0,INDEX(SpcfP!P:P,SUMIFS(SpcfP!$A:$A,SpcfP!$AE:$AE,$AE179,SpcfP!$U:$U,$U179)))</f>
        <v>Затраты этапа-1 бизнес-процесса</v>
      </c>
      <c r="Q179" s="44" t="str">
        <f>IF(OR($AE179=0,SUMIFS(SpcfP!$A:$A,SpcfP!$AE:$AE,$AE179,SpcfP!$U:$U,$U179)=0),0,INDEX(SpcfP!Q:Q,SUMIFS(SpcfP!$A:$A,SpcfP!$AE:$AE,$AE179,SpcfP!$U:$U,$U179)))</f>
        <v>Сырье и материалы-3</v>
      </c>
      <c r="U179" s="1">
        <f>IF(OR($AD179=0,SUMIFS(dbP!$A:$A,dbP!$AD:$AD,$AD179)=0),0,INDEX(dbP!U:U,SUMIFS(dbP!$A:$A,dbP!$AD:$AD,$AD179)))</f>
        <v>1</v>
      </c>
      <c r="X179" s="42">
        <f>IF(OR($AD179=0,SUMIFS(dbP!$A:$A,dbP!$AD:$AD,$AD179)=0),0,INDEX(dbP!X:X,SUMIFS(dbP!$A:$A,dbP!$AD:$AD,$AD179)))*
IF(OR($AE179=0,SUMIFS(SpcfP!$A:$A,SpcfP!$AE:$AE,$AE179,SpcfP!$U:$U,$U179)=0),0,INDEX(SpcfP!X:X,SUMIFS(SpcfP!$A:$A,SpcfP!$AE:$AE,$AE179,SpcfP!$U:$U,$U179)))</f>
        <v>6</v>
      </c>
      <c r="AA179" s="44">
        <f>IF(OR($AD179=0,SUMIFS(dbP!$A:$A,dbP!$AD:$AD,$AD179)=0),0,INDEX(dbP!X:X,SUMIFS(dbP!$A:$A,dbP!$AD:$AD,$AD179)))*
IF(OR($AE179=0,SUMIFS(SpcfP!$A:$A,SpcfP!$AE:$AE,$AE179,SpcfP!$U:$U,$U179)=0),0,INDEX(SpcfP!AA:AA,SUMIFS(SpcfP!$A:$A,SpcfP!$AE:$AE,$AE179,SpcfP!$U:$U,$U179)))</f>
        <v>23777.777777777777</v>
      </c>
      <c r="AB179" s="44">
        <f>IF(OR($AD179=0,SUMIFS(dbP!$A:$A,dbP!$AD:$AD,$AD179)=0),0,INDEX(dbP!X:X,SUMIFS(dbP!$A:$A,dbP!$AD:$AD,$AD179)))*
IF(OR($AE179=0,SUMIFS(SpcfP!$A:$A,SpcfP!$AE:$AE,$AE179,SpcfP!$U:$U,$U179)=0),0,INDEX(SpcfP!AB:AB,SUMIFS(SpcfP!$A:$A,SpcfP!$AE:$AE,$AE179,SpcfP!$U:$U,$U179)))</f>
        <v>3962.9629629629626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 t="shared" si="2"/>
        <v>4</v>
      </c>
      <c r="AE179" s="31">
        <f>IF(OR(AE178=0,AE178=MAX(Items!$AC:$AC)),1,AE178+1)</f>
        <v>3</v>
      </c>
    </row>
    <row r="180" spans="2:31" x14ac:dyDescent="0.3"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D180" s="24">
        <f>IF(OR($AD180=0,SUMIFS(dbP!$A:$A,dbP!$AD:$AD,$AD180)=0),0,INDEX(dbP!D:D,SUMIFS(dbP!$A:$A,dbP!$AD:$AD,$AD180)))</f>
        <v>45580</v>
      </c>
      <c r="E180" s="1">
        <f>IF(OR($AD180=0,SUMIFS(dbP!$A:$A,dbP!$AD:$AD,$AD180)=0),0,INDEX(dbP!E:E,SUMIFS(dbP!$A:$A,dbP!$AD:$AD,$AD180)))</f>
        <v>0</v>
      </c>
      <c r="F180" s="1">
        <f>IF(OR($AD180=0,SUMIFS(dbP!$A:$A,dbP!$AD:$AD,$AD180)=0),0,INDEX(dbP!F:F,SUMIFS(dbP!$A:$A,dbP!$AD:$AD,$AD180)))</f>
        <v>0</v>
      </c>
      <c r="I180" s="1" t="str">
        <f>IF(OR($AD180=0,SUMIFS(dbP!$A:$A,dbP!$AD:$AD,$AD180)=0),0,INDEX(dbP!I:I,SUMIFS(dbP!$A:$A,dbP!$AD:$AD,$AD180)))</f>
        <v>Продукт-1</v>
      </c>
      <c r="O180" s="44" t="str">
        <f>IF(OR($AE180=0,SUMIFS(SpcfP!$A:$A,SpcfP!$AE:$AE,$AE180,SpcfP!$U:$U,$U180)=0),0,INDEX(SpcfP!O:O,SUMIFS(SpcfP!$A:$A,SpcfP!$AE:$AE,$AE180,SpcfP!$U:$U,$U180)))</f>
        <v>Себестоимость продаж</v>
      </c>
      <c r="P180" s="44" t="str">
        <f>IF(OR($AE180=0,SUMIFS(SpcfP!$A:$A,SpcfP!$AE:$AE,$AE180,SpcfP!$U:$U,$U180)=0),0,INDEX(SpcfP!P:P,SUMIFS(SpcfP!$A:$A,SpcfP!$AE:$AE,$AE180,SpcfP!$U:$U,$U180)))</f>
        <v>Затраты этапа-1 бизнес-процесса</v>
      </c>
      <c r="Q180" s="44" t="str">
        <f>IF(OR($AE180=0,SUMIFS(SpcfP!$A:$A,SpcfP!$AE:$AE,$AE180,SpcfP!$U:$U,$U180)=0),0,INDEX(SpcfP!Q:Q,SUMIFS(SpcfP!$A:$A,SpcfP!$AE:$AE,$AE180,SpcfP!$U:$U,$U180)))</f>
        <v>Сырье и материалы-4</v>
      </c>
      <c r="U180" s="1">
        <f>IF(OR($AD180=0,SUMIFS(dbP!$A:$A,dbP!$AD:$AD,$AD180)=0),0,INDEX(dbP!U:U,SUMIFS(dbP!$A:$A,dbP!$AD:$AD,$AD180)))</f>
        <v>1</v>
      </c>
      <c r="X180" s="42">
        <f>IF(OR($AD180=0,SUMIFS(dbP!$A:$A,dbP!$AD:$AD,$AD180)=0),0,INDEX(dbP!X:X,SUMIFS(dbP!$A:$A,dbP!$AD:$AD,$AD180)))*
IF(OR($AE180=0,SUMIFS(SpcfP!$A:$A,SpcfP!$AE:$AE,$AE180,SpcfP!$U:$U,$U180)=0),0,INDEX(SpcfP!X:X,SUMIFS(SpcfP!$A:$A,SpcfP!$AE:$AE,$AE180,SpcfP!$U:$U,$U180)))</f>
        <v>264</v>
      </c>
      <c r="AA180" s="44">
        <f>IF(OR($AD180=0,SUMIFS(dbP!$A:$A,dbP!$AD:$AD,$AD180)=0),0,INDEX(dbP!X:X,SUMIFS(dbP!$A:$A,dbP!$AD:$AD,$AD180)))*
IF(OR($AE180=0,SUMIFS(SpcfP!$A:$A,SpcfP!$AE:$AE,$AE180,SpcfP!$U:$U,$U180)=0),0,INDEX(SpcfP!AA:AA,SUMIFS(SpcfP!$A:$A,SpcfP!$AE:$AE,$AE180,SpcfP!$U:$U,$U180)))</f>
        <v>434225.45454545453</v>
      </c>
      <c r="AB180" s="44">
        <f>IF(OR($AD180=0,SUMIFS(dbP!$A:$A,dbP!$AD:$AD,$AD180)=0),0,INDEX(dbP!X:X,SUMIFS(dbP!$A:$A,dbP!$AD:$AD,$AD180)))*
IF(OR($AE180=0,SUMIFS(SpcfP!$A:$A,SpcfP!$AE:$AE,$AE180,SpcfP!$U:$U,$U180)=0),0,INDEX(SpcfP!AB:AB,SUMIFS(SpcfP!$A:$A,SpcfP!$AE:$AE,$AE180,SpcfP!$U:$U,$U180)))</f>
        <v>72370.909090909103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 t="shared" si="2"/>
        <v>4</v>
      </c>
      <c r="AE180" s="31">
        <f>IF(OR(AE179=0,AE179=MAX(Items!$AC:$AC)),1,AE179+1)</f>
        <v>4</v>
      </c>
    </row>
    <row r="181" spans="2:31" x14ac:dyDescent="0.3"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D181" s="24">
        <f>IF(OR($AD181=0,SUMIFS(dbP!$A:$A,dbP!$AD:$AD,$AD181)=0),0,INDEX(dbP!D:D,SUMIFS(dbP!$A:$A,dbP!$AD:$AD,$AD181)))</f>
        <v>45580</v>
      </c>
      <c r="E181" s="1">
        <f>IF(OR($AD181=0,SUMIFS(dbP!$A:$A,dbP!$AD:$AD,$AD181)=0),0,INDEX(dbP!E:E,SUMIFS(dbP!$A:$A,dbP!$AD:$AD,$AD181)))</f>
        <v>0</v>
      </c>
      <c r="F181" s="1">
        <f>IF(OR($AD181=0,SUMIFS(dbP!$A:$A,dbP!$AD:$AD,$AD181)=0),0,INDEX(dbP!F:F,SUMIFS(dbP!$A:$A,dbP!$AD:$AD,$AD181)))</f>
        <v>0</v>
      </c>
      <c r="I181" s="1" t="str">
        <f>IF(OR($AD181=0,SUMIFS(dbP!$A:$A,dbP!$AD:$AD,$AD181)=0),0,INDEX(dbP!I:I,SUMIFS(dbP!$A:$A,dbP!$AD:$AD,$AD181)))</f>
        <v>Продукт-1</v>
      </c>
      <c r="O181" s="44" t="str">
        <f>IF(OR($AE181=0,SUMIFS(SpcfP!$A:$A,SpcfP!$AE:$AE,$AE181,SpcfP!$U:$U,$U181)=0),0,INDEX(SpcfP!O:O,SUMIFS(SpcfP!$A:$A,SpcfP!$AE:$AE,$AE181,SpcfP!$U:$U,$U181)))</f>
        <v>Себестоимость продаж</v>
      </c>
      <c r="P181" s="44" t="str">
        <f>IF(OR($AE181=0,SUMIFS(SpcfP!$A:$A,SpcfP!$AE:$AE,$AE181,SpcfP!$U:$U,$U181)=0),0,INDEX(SpcfP!P:P,SUMIFS(SpcfP!$A:$A,SpcfP!$AE:$AE,$AE181,SpcfP!$U:$U,$U181)))</f>
        <v>Затраты этапа-1 бизнес-процесса</v>
      </c>
      <c r="Q181" s="44" t="str">
        <f>IF(OR($AE181=0,SUMIFS(SpcfP!$A:$A,SpcfP!$AE:$AE,$AE181,SpcfP!$U:$U,$U181)=0),0,INDEX(SpcfP!Q:Q,SUMIFS(SpcfP!$A:$A,SpcfP!$AE:$AE,$AE181,SpcfP!$U:$U,$U181)))</f>
        <v>Сырье и материалы-5</v>
      </c>
      <c r="U181" s="1">
        <f>IF(OR($AD181=0,SUMIFS(dbP!$A:$A,dbP!$AD:$AD,$AD181)=0),0,INDEX(dbP!U:U,SUMIFS(dbP!$A:$A,dbP!$AD:$AD,$AD181)))</f>
        <v>1</v>
      </c>
      <c r="X181" s="42">
        <f>IF(OR($AD181=0,SUMIFS(dbP!$A:$A,dbP!$AD:$AD,$AD181)=0),0,INDEX(dbP!X:X,SUMIFS(dbP!$A:$A,dbP!$AD:$AD,$AD181)))*
IF(OR($AE181=0,SUMIFS(SpcfP!$A:$A,SpcfP!$AE:$AE,$AE181,SpcfP!$U:$U,$U181)=0),0,INDEX(SpcfP!X:X,SUMIFS(SpcfP!$A:$A,SpcfP!$AE:$AE,$AE181,SpcfP!$U:$U,$U181)))</f>
        <v>9</v>
      </c>
      <c r="AA181" s="44">
        <f>IF(OR($AD181=0,SUMIFS(dbP!$A:$A,dbP!$AD:$AD,$AD181)=0),0,INDEX(dbP!X:X,SUMIFS(dbP!$A:$A,dbP!$AD:$AD,$AD181)))*
IF(OR($AE181=0,SUMIFS(SpcfP!$A:$A,SpcfP!$AE:$AE,$AE181,SpcfP!$U:$U,$U181)=0),0,INDEX(SpcfP!AA:AA,SUMIFS(SpcfP!$A:$A,SpcfP!$AE:$AE,$AE181,SpcfP!$U:$U,$U181)))</f>
        <v>10408.181818181816</v>
      </c>
      <c r="AB181" s="44">
        <f>IF(OR($AD181=0,SUMIFS(dbP!$A:$A,dbP!$AD:$AD,$AD181)=0),0,INDEX(dbP!X:X,SUMIFS(dbP!$A:$A,dbP!$AD:$AD,$AD181)))*
IF(OR($AE181=0,SUMIFS(SpcfP!$A:$A,SpcfP!$AE:$AE,$AE181,SpcfP!$U:$U,$U181)=0),0,INDEX(SpcfP!AB:AB,SUMIFS(SpcfP!$A:$A,SpcfP!$AE:$AE,$AE181,SpcfP!$U:$U,$U181)))</f>
        <v>1734.69696969697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 t="shared" si="2"/>
        <v>4</v>
      </c>
      <c r="AE181" s="31">
        <f>IF(OR(AE180=0,AE180=MAX(Items!$AC:$AC)),1,AE180+1)</f>
        <v>5</v>
      </c>
    </row>
    <row r="182" spans="2:31" x14ac:dyDescent="0.3"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D182" s="24">
        <f>IF(OR($AD182=0,SUMIFS(dbP!$A:$A,dbP!$AD:$AD,$AD182)=0),0,INDEX(dbP!D:D,SUMIFS(dbP!$A:$A,dbP!$AD:$AD,$AD182)))</f>
        <v>45580</v>
      </c>
      <c r="E182" s="1">
        <f>IF(OR($AD182=0,SUMIFS(dbP!$A:$A,dbP!$AD:$AD,$AD182)=0),0,INDEX(dbP!E:E,SUMIFS(dbP!$A:$A,dbP!$AD:$AD,$AD182)))</f>
        <v>0</v>
      </c>
      <c r="F182" s="1">
        <f>IF(OR($AD182=0,SUMIFS(dbP!$A:$A,dbP!$AD:$AD,$AD182)=0),0,INDEX(dbP!F:F,SUMIFS(dbP!$A:$A,dbP!$AD:$AD,$AD182)))</f>
        <v>0</v>
      </c>
      <c r="I182" s="1" t="str">
        <f>IF(OR($AD182=0,SUMIFS(dbP!$A:$A,dbP!$AD:$AD,$AD182)=0),0,INDEX(dbP!I:I,SUMIFS(dbP!$A:$A,dbP!$AD:$AD,$AD182)))</f>
        <v>Продукт-1</v>
      </c>
      <c r="O182" s="44" t="str">
        <f>IF(OR($AE182=0,SUMIFS(SpcfP!$A:$A,SpcfP!$AE:$AE,$AE182,SpcfP!$U:$U,$U182)=0),0,INDEX(SpcfP!O:O,SUMIFS(SpcfP!$A:$A,SpcfP!$AE:$AE,$AE182,SpcfP!$U:$U,$U182)))</f>
        <v>Себестоимость продаж</v>
      </c>
      <c r="P182" s="44" t="str">
        <f>IF(OR($AE182=0,SUMIFS(SpcfP!$A:$A,SpcfP!$AE:$AE,$AE182,SpcfP!$U:$U,$U182)=0),0,INDEX(SpcfP!P:P,SUMIFS(SpcfP!$A:$A,SpcfP!$AE:$AE,$AE182,SpcfP!$U:$U,$U182)))</f>
        <v>Затраты этапа-1 бизнес-процесса</v>
      </c>
      <c r="Q182" s="44" t="str">
        <f>IF(OR($AE182=0,SUMIFS(SpcfP!$A:$A,SpcfP!$AE:$AE,$AE182,SpcfP!$U:$U,$U182)=0),0,INDEX(SpcfP!Q:Q,SUMIFS(SpcfP!$A:$A,SpcfP!$AE:$AE,$AE182,SpcfP!$U:$U,$U182)))</f>
        <v>Сырье и материалы-6</v>
      </c>
      <c r="U182" s="1">
        <f>IF(OR($AD182=0,SUMIFS(dbP!$A:$A,dbP!$AD:$AD,$AD182)=0),0,INDEX(dbP!U:U,SUMIFS(dbP!$A:$A,dbP!$AD:$AD,$AD182)))</f>
        <v>1</v>
      </c>
      <c r="X182" s="42">
        <f>IF(OR($AD182=0,SUMIFS(dbP!$A:$A,dbP!$AD:$AD,$AD182)=0),0,INDEX(dbP!X:X,SUMIFS(dbP!$A:$A,dbP!$AD:$AD,$AD182)))*
IF(OR($AE182=0,SUMIFS(SpcfP!$A:$A,SpcfP!$AE:$AE,$AE182,SpcfP!$U:$U,$U182)=0),0,INDEX(SpcfP!X:X,SUMIFS(SpcfP!$A:$A,SpcfP!$AE:$AE,$AE182,SpcfP!$U:$U,$U182)))</f>
        <v>15</v>
      </c>
      <c r="AA182" s="44">
        <f>IF(OR($AD182=0,SUMIFS(dbP!$A:$A,dbP!$AD:$AD,$AD182)=0),0,INDEX(dbP!X:X,SUMIFS(dbP!$A:$A,dbP!$AD:$AD,$AD182)))*
IF(OR($AE182=0,SUMIFS(SpcfP!$A:$A,SpcfP!$AE:$AE,$AE182,SpcfP!$U:$U,$U182)=0),0,INDEX(SpcfP!AA:AA,SUMIFS(SpcfP!$A:$A,SpcfP!$AE:$AE,$AE182,SpcfP!$U:$U,$U182)))</f>
        <v>69440.673913043487</v>
      </c>
      <c r="AB182" s="44">
        <f>IF(OR($AD182=0,SUMIFS(dbP!$A:$A,dbP!$AD:$AD,$AD182)=0),0,INDEX(dbP!X:X,SUMIFS(dbP!$A:$A,dbP!$AD:$AD,$AD182)))*
IF(OR($AE182=0,SUMIFS(SpcfP!$A:$A,SpcfP!$AE:$AE,$AE182,SpcfP!$U:$U,$U182)=0),0,INDEX(SpcfP!AB:AB,SUMIFS(SpcfP!$A:$A,SpcfP!$AE:$AE,$AE182,SpcfP!$U:$U,$U182)))</f>
        <v>11573.445652173912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 t="shared" si="2"/>
        <v>4</v>
      </c>
      <c r="AE182" s="31">
        <f>IF(OR(AE181=0,AE181=MAX(Items!$AC:$AC)),1,AE181+1)</f>
        <v>6</v>
      </c>
    </row>
    <row r="183" spans="2:31" x14ac:dyDescent="0.3"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D183" s="24">
        <f>IF(OR($AD183=0,SUMIFS(dbP!$A:$A,dbP!$AD:$AD,$AD183)=0),0,INDEX(dbP!D:D,SUMIFS(dbP!$A:$A,dbP!$AD:$AD,$AD183)))</f>
        <v>45580</v>
      </c>
      <c r="E183" s="1">
        <f>IF(OR($AD183=0,SUMIFS(dbP!$A:$A,dbP!$AD:$AD,$AD183)=0),0,INDEX(dbP!E:E,SUMIFS(dbP!$A:$A,dbP!$AD:$AD,$AD183)))</f>
        <v>0</v>
      </c>
      <c r="F183" s="1">
        <f>IF(OR($AD183=0,SUMIFS(dbP!$A:$A,dbP!$AD:$AD,$AD183)=0),0,INDEX(dbP!F:F,SUMIFS(dbP!$A:$A,dbP!$AD:$AD,$AD183)))</f>
        <v>0</v>
      </c>
      <c r="I183" s="1" t="str">
        <f>IF(OR($AD183=0,SUMIFS(dbP!$A:$A,dbP!$AD:$AD,$AD183)=0),0,INDEX(dbP!I:I,SUMIFS(dbP!$A:$A,dbP!$AD:$AD,$AD183)))</f>
        <v>Продукт-1</v>
      </c>
      <c r="O183" s="44" t="str">
        <f>IF(OR($AE183=0,SUMIFS(SpcfP!$A:$A,SpcfP!$AE:$AE,$AE183,SpcfP!$U:$U,$U183)=0),0,INDEX(SpcfP!O:O,SUMIFS(SpcfP!$A:$A,SpcfP!$AE:$AE,$AE183,SpcfP!$U:$U,$U183)))</f>
        <v>Себестоимость продаж</v>
      </c>
      <c r="P183" s="44" t="str">
        <f>IF(OR($AE183=0,SUMIFS(SpcfP!$A:$A,SpcfP!$AE:$AE,$AE183,SpcfP!$U:$U,$U183)=0),0,INDEX(SpcfP!P:P,SUMIFS(SpcfP!$A:$A,SpcfP!$AE:$AE,$AE183,SpcfP!$U:$U,$U183)))</f>
        <v>Затраты этапа-1 бизнес-процесса</v>
      </c>
      <c r="Q183" s="44" t="str">
        <f>IF(OR($AE183=0,SUMIFS(SpcfP!$A:$A,SpcfP!$AE:$AE,$AE183,SpcfP!$U:$U,$U183)=0),0,INDEX(SpcfP!Q:Q,SUMIFS(SpcfP!$A:$A,SpcfP!$AE:$AE,$AE183,SpcfP!$U:$U,$U183)))</f>
        <v>Сырье и материалы-7</v>
      </c>
      <c r="U183" s="1">
        <f>IF(OR($AD183=0,SUMIFS(dbP!$A:$A,dbP!$AD:$AD,$AD183)=0),0,INDEX(dbP!U:U,SUMIFS(dbP!$A:$A,dbP!$AD:$AD,$AD183)))</f>
        <v>1</v>
      </c>
      <c r="X183" s="42">
        <f>IF(OR($AD183=0,SUMIFS(dbP!$A:$A,dbP!$AD:$AD,$AD183)=0),0,INDEX(dbP!X:X,SUMIFS(dbP!$A:$A,dbP!$AD:$AD,$AD183)))*
IF(OR($AE183=0,SUMIFS(SpcfP!$A:$A,SpcfP!$AE:$AE,$AE183,SpcfP!$U:$U,$U183)=0),0,INDEX(SpcfP!X:X,SUMIFS(SpcfP!$A:$A,SpcfP!$AE:$AE,$AE183,SpcfP!$U:$U,$U183)))</f>
        <v>6</v>
      </c>
      <c r="AA183" s="44">
        <f>IF(OR($AD183=0,SUMIFS(dbP!$A:$A,dbP!$AD:$AD,$AD183)=0),0,INDEX(dbP!X:X,SUMIFS(dbP!$A:$A,dbP!$AD:$AD,$AD183)))*
IF(OR($AE183=0,SUMIFS(SpcfP!$A:$A,SpcfP!$AE:$AE,$AE183,SpcfP!$U:$U,$U183)=0),0,INDEX(SpcfP!AA:AA,SUMIFS(SpcfP!$A:$A,SpcfP!$AE:$AE,$AE183,SpcfP!$U:$U,$U183)))</f>
        <v>28270.223076923074</v>
      </c>
      <c r="AB183" s="44">
        <f>IF(OR($AD183=0,SUMIFS(dbP!$A:$A,dbP!$AD:$AD,$AD183)=0),0,INDEX(dbP!X:X,SUMIFS(dbP!$A:$A,dbP!$AD:$AD,$AD183)))*
IF(OR($AE183=0,SUMIFS(SpcfP!$A:$A,SpcfP!$AE:$AE,$AE183,SpcfP!$U:$U,$U183)=0),0,INDEX(SpcfP!AB:AB,SUMIFS(SpcfP!$A:$A,SpcfP!$AE:$AE,$AE183,SpcfP!$U:$U,$U183)))</f>
        <v>4711.7038461538468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 t="shared" si="2"/>
        <v>4</v>
      </c>
      <c r="AE183" s="31">
        <f>IF(OR(AE182=0,AE182=MAX(Items!$AC:$AC)),1,AE182+1)</f>
        <v>7</v>
      </c>
    </row>
    <row r="184" spans="2:31" x14ac:dyDescent="0.3"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D184" s="24">
        <f>IF(OR($AD184=0,SUMIFS(dbP!$A:$A,dbP!$AD:$AD,$AD184)=0),0,INDEX(dbP!D:D,SUMIFS(dbP!$A:$A,dbP!$AD:$AD,$AD184)))</f>
        <v>45580</v>
      </c>
      <c r="E184" s="1">
        <f>IF(OR($AD184=0,SUMIFS(dbP!$A:$A,dbP!$AD:$AD,$AD184)=0),0,INDEX(dbP!E:E,SUMIFS(dbP!$A:$A,dbP!$AD:$AD,$AD184)))</f>
        <v>0</v>
      </c>
      <c r="F184" s="1">
        <f>IF(OR($AD184=0,SUMIFS(dbP!$A:$A,dbP!$AD:$AD,$AD184)=0),0,INDEX(dbP!F:F,SUMIFS(dbP!$A:$A,dbP!$AD:$AD,$AD184)))</f>
        <v>0</v>
      </c>
      <c r="I184" s="1" t="str">
        <f>IF(OR($AD184=0,SUMIFS(dbP!$A:$A,dbP!$AD:$AD,$AD184)=0),0,INDEX(dbP!I:I,SUMIFS(dbP!$A:$A,dbP!$AD:$AD,$AD184)))</f>
        <v>Продукт-1</v>
      </c>
      <c r="O184" s="44" t="str">
        <f>IF(OR($AE184=0,SUMIFS(SpcfP!$A:$A,SpcfP!$AE:$AE,$AE184,SpcfP!$U:$U,$U184)=0),0,INDEX(SpcfP!O:O,SUMIFS(SpcfP!$A:$A,SpcfP!$AE:$AE,$AE184,SpcfP!$U:$U,$U184)))</f>
        <v>Себестоимость продаж</v>
      </c>
      <c r="P184" s="44" t="str">
        <f>IF(OR($AE184=0,SUMIFS(SpcfP!$A:$A,SpcfP!$AE:$AE,$AE184,SpcfP!$U:$U,$U184)=0),0,INDEX(SpcfP!P:P,SUMIFS(SpcfP!$A:$A,SpcfP!$AE:$AE,$AE184,SpcfP!$U:$U,$U184)))</f>
        <v>Затраты этапа-1 бизнес-процесса</v>
      </c>
      <c r="Q184" s="44" t="str">
        <f>IF(OR($AE184=0,SUMIFS(SpcfP!$A:$A,SpcfP!$AE:$AE,$AE184,SpcfP!$U:$U,$U184)=0),0,INDEX(SpcfP!Q:Q,SUMIFS(SpcfP!$A:$A,SpcfP!$AE:$AE,$AE184,SpcfP!$U:$U,$U184)))</f>
        <v>Сырье и материалы-8</v>
      </c>
      <c r="U184" s="1">
        <f>IF(OR($AD184=0,SUMIFS(dbP!$A:$A,dbP!$AD:$AD,$AD184)=0),0,INDEX(dbP!U:U,SUMIFS(dbP!$A:$A,dbP!$AD:$AD,$AD184)))</f>
        <v>1</v>
      </c>
      <c r="X184" s="42">
        <f>IF(OR($AD184=0,SUMIFS(dbP!$A:$A,dbP!$AD:$AD,$AD184)=0),0,INDEX(dbP!X:X,SUMIFS(dbP!$A:$A,dbP!$AD:$AD,$AD184)))*
IF(OR($AE184=0,SUMIFS(SpcfP!$A:$A,SpcfP!$AE:$AE,$AE184,SpcfP!$U:$U,$U184)=0),0,INDEX(SpcfP!X:X,SUMIFS(SpcfP!$A:$A,SpcfP!$AE:$AE,$AE184,SpcfP!$U:$U,$U184)))</f>
        <v>0</v>
      </c>
      <c r="AA184" s="44">
        <f>IF(OR($AD184=0,SUMIFS(dbP!$A:$A,dbP!$AD:$AD,$AD184)=0),0,INDEX(dbP!X:X,SUMIFS(dbP!$A:$A,dbP!$AD:$AD,$AD184)))*
IF(OR($AE184=0,SUMIFS(SpcfP!$A:$A,SpcfP!$AE:$AE,$AE184,SpcfP!$U:$U,$U184)=0),0,INDEX(SpcfP!AA:AA,SUMIFS(SpcfP!$A:$A,SpcfP!$AE:$AE,$AE184,SpcfP!$U:$U,$U184)))</f>
        <v>0</v>
      </c>
      <c r="AB184" s="44">
        <f>IF(OR($AD184=0,SUMIFS(dbP!$A:$A,dbP!$AD:$AD,$AD184)=0),0,INDEX(dbP!X:X,SUMIFS(dbP!$A:$A,dbP!$AD:$AD,$AD184)))*
IF(OR($AE184=0,SUMIFS(SpcfP!$A:$A,SpcfP!$AE:$AE,$AE184,SpcfP!$U:$U,$U184)=0),0,INDEX(SpcfP!AB:AB,SUMIFS(SpcfP!$A:$A,SpcfP!$AE:$AE,$AE184,SpcfP!$U:$U,$U184)))</f>
        <v>0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 t="shared" si="2"/>
        <v>4</v>
      </c>
      <c r="AE184" s="31">
        <f>IF(OR(AE183=0,AE183=MAX(Items!$AC:$AC)),1,AE183+1)</f>
        <v>8</v>
      </c>
    </row>
    <row r="185" spans="2:31" x14ac:dyDescent="0.3"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D185" s="24">
        <f>IF(OR($AD185=0,SUMIFS(dbP!$A:$A,dbP!$AD:$AD,$AD185)=0),0,INDEX(dbP!D:D,SUMIFS(dbP!$A:$A,dbP!$AD:$AD,$AD185)))</f>
        <v>45580</v>
      </c>
      <c r="E185" s="1">
        <f>IF(OR($AD185=0,SUMIFS(dbP!$A:$A,dbP!$AD:$AD,$AD185)=0),0,INDEX(dbP!E:E,SUMIFS(dbP!$A:$A,dbP!$AD:$AD,$AD185)))</f>
        <v>0</v>
      </c>
      <c r="F185" s="1">
        <f>IF(OR($AD185=0,SUMIFS(dbP!$A:$A,dbP!$AD:$AD,$AD185)=0),0,INDEX(dbP!F:F,SUMIFS(dbP!$A:$A,dbP!$AD:$AD,$AD185)))</f>
        <v>0</v>
      </c>
      <c r="I185" s="1" t="str">
        <f>IF(OR($AD185=0,SUMIFS(dbP!$A:$A,dbP!$AD:$AD,$AD185)=0),0,INDEX(dbP!I:I,SUMIFS(dbP!$A:$A,dbP!$AD:$AD,$AD185)))</f>
        <v>Продукт-1</v>
      </c>
      <c r="O185" s="44" t="str">
        <f>IF(OR($AE185=0,SUMIFS(SpcfP!$A:$A,SpcfP!$AE:$AE,$AE185,SpcfP!$U:$U,$U185)=0),0,INDEX(SpcfP!O:O,SUMIFS(SpcfP!$A:$A,SpcfP!$AE:$AE,$AE185,SpcfP!$U:$U,$U185)))</f>
        <v>Себестоимость продаж</v>
      </c>
      <c r="P185" s="44" t="str">
        <f>IF(OR($AE185=0,SUMIFS(SpcfP!$A:$A,SpcfP!$AE:$AE,$AE185,SpcfP!$U:$U,$U185)=0),0,INDEX(SpcfP!P:P,SUMIFS(SpcfP!$A:$A,SpcfP!$AE:$AE,$AE185,SpcfP!$U:$U,$U185)))</f>
        <v>Затраты этапа-1 бизнес-процесса</v>
      </c>
      <c r="Q185" s="44" t="str">
        <f>IF(OR($AE185=0,SUMIFS(SpcfP!$A:$A,SpcfP!$AE:$AE,$AE185,SpcfP!$U:$U,$U185)=0),0,INDEX(SpcfP!Q:Q,SUMIFS(SpcfP!$A:$A,SpcfP!$AE:$AE,$AE185,SpcfP!$U:$U,$U185)))</f>
        <v>Сырье и материалы-9</v>
      </c>
      <c r="U185" s="1">
        <f>IF(OR($AD185=0,SUMIFS(dbP!$A:$A,dbP!$AD:$AD,$AD185)=0),0,INDEX(dbP!U:U,SUMIFS(dbP!$A:$A,dbP!$AD:$AD,$AD185)))</f>
        <v>1</v>
      </c>
      <c r="X185" s="42">
        <f>IF(OR($AD185=0,SUMIFS(dbP!$A:$A,dbP!$AD:$AD,$AD185)=0),0,INDEX(dbP!X:X,SUMIFS(dbP!$A:$A,dbP!$AD:$AD,$AD185)))*
IF(OR($AE185=0,SUMIFS(SpcfP!$A:$A,SpcfP!$AE:$AE,$AE185,SpcfP!$U:$U,$U185)=0),0,INDEX(SpcfP!X:X,SUMIFS(SpcfP!$A:$A,SpcfP!$AE:$AE,$AE185,SpcfP!$U:$U,$U185)))</f>
        <v>12</v>
      </c>
      <c r="AA185" s="44">
        <f>IF(OR($AD185=0,SUMIFS(dbP!$A:$A,dbP!$AD:$AD,$AD185)=0),0,INDEX(dbP!X:X,SUMIFS(dbP!$A:$A,dbP!$AD:$AD,$AD185)))*
IF(OR($AE185=0,SUMIFS(SpcfP!$A:$A,SpcfP!$AE:$AE,$AE185,SpcfP!$U:$U,$U185)=0),0,INDEX(SpcfP!AA:AA,SUMIFS(SpcfP!$A:$A,SpcfP!$AE:$AE,$AE185,SpcfP!$U:$U,$U185)))</f>
        <v>15421.129529411763</v>
      </c>
      <c r="AB185" s="44">
        <f>IF(OR($AD185=0,SUMIFS(dbP!$A:$A,dbP!$AD:$AD,$AD185)=0),0,INDEX(dbP!X:X,SUMIFS(dbP!$A:$A,dbP!$AD:$AD,$AD185)))*
IF(OR($AE185=0,SUMIFS(SpcfP!$A:$A,SpcfP!$AE:$AE,$AE185,SpcfP!$U:$U,$U185)=0),0,INDEX(SpcfP!AB:AB,SUMIFS(SpcfP!$A:$A,SpcfP!$AE:$AE,$AE185,SpcfP!$U:$U,$U185)))</f>
        <v>2570.188254901961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 t="shared" si="2"/>
        <v>4</v>
      </c>
      <c r="AE185" s="31">
        <f>IF(OR(AE184=0,AE184=MAX(Items!$AC:$AC)),1,AE184+1)</f>
        <v>9</v>
      </c>
    </row>
    <row r="186" spans="2:31" x14ac:dyDescent="0.3"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D186" s="24">
        <f>IF(OR($AD186=0,SUMIFS(dbP!$A:$A,dbP!$AD:$AD,$AD186)=0),0,INDEX(dbP!D:D,SUMIFS(dbP!$A:$A,dbP!$AD:$AD,$AD186)))</f>
        <v>45580</v>
      </c>
      <c r="E186" s="1">
        <f>IF(OR($AD186=0,SUMIFS(dbP!$A:$A,dbP!$AD:$AD,$AD186)=0),0,INDEX(dbP!E:E,SUMIFS(dbP!$A:$A,dbP!$AD:$AD,$AD186)))</f>
        <v>0</v>
      </c>
      <c r="F186" s="1">
        <f>IF(OR($AD186=0,SUMIFS(dbP!$A:$A,dbP!$AD:$AD,$AD186)=0),0,INDEX(dbP!F:F,SUMIFS(dbP!$A:$A,dbP!$AD:$AD,$AD186)))</f>
        <v>0</v>
      </c>
      <c r="I186" s="1" t="str">
        <f>IF(OR($AD186=0,SUMIFS(dbP!$A:$A,dbP!$AD:$AD,$AD186)=0),0,INDEX(dbP!I:I,SUMIFS(dbP!$A:$A,dbP!$AD:$AD,$AD186)))</f>
        <v>Продукт-1</v>
      </c>
      <c r="O186" s="44" t="str">
        <f>IF(OR($AE186=0,SUMIFS(SpcfP!$A:$A,SpcfP!$AE:$AE,$AE186,SpcfP!$U:$U,$U186)=0),0,INDEX(SpcfP!O:O,SUMIFS(SpcfP!$A:$A,SpcfP!$AE:$AE,$AE186,SpcfP!$U:$U,$U186)))</f>
        <v>Себестоимость продаж</v>
      </c>
      <c r="P186" s="44" t="str">
        <f>IF(OR($AE186=0,SUMIFS(SpcfP!$A:$A,SpcfP!$AE:$AE,$AE186,SpcfP!$U:$U,$U186)=0),0,INDEX(SpcfP!P:P,SUMIFS(SpcfP!$A:$A,SpcfP!$AE:$AE,$AE186,SpcfP!$U:$U,$U186)))</f>
        <v>Затраты этапа-1 бизнес-процесса</v>
      </c>
      <c r="Q186" s="44" t="str">
        <f>IF(OR($AE186=0,SUMIFS(SpcfP!$A:$A,SpcfP!$AE:$AE,$AE186,SpcfP!$U:$U,$U186)=0),0,INDEX(SpcfP!Q:Q,SUMIFS(SpcfP!$A:$A,SpcfP!$AE:$AE,$AE186,SpcfP!$U:$U,$U186)))</f>
        <v>Сырье и материалы-10</v>
      </c>
      <c r="U186" s="1">
        <f>IF(OR($AD186=0,SUMIFS(dbP!$A:$A,dbP!$AD:$AD,$AD186)=0),0,INDEX(dbP!U:U,SUMIFS(dbP!$A:$A,dbP!$AD:$AD,$AD186)))</f>
        <v>1</v>
      </c>
      <c r="X186" s="42">
        <f>IF(OR($AD186=0,SUMIFS(dbP!$A:$A,dbP!$AD:$AD,$AD186)=0),0,INDEX(dbP!X:X,SUMIFS(dbP!$A:$A,dbP!$AD:$AD,$AD186)))*
IF(OR($AE186=0,SUMIFS(SpcfP!$A:$A,SpcfP!$AE:$AE,$AE186,SpcfP!$U:$U,$U186)=0),0,INDEX(SpcfP!X:X,SUMIFS(SpcfP!$A:$A,SpcfP!$AE:$AE,$AE186,SpcfP!$U:$U,$U186)))</f>
        <v>6</v>
      </c>
      <c r="AA186" s="44">
        <f>IF(OR($AD186=0,SUMIFS(dbP!$A:$A,dbP!$AD:$AD,$AD186)=0),0,INDEX(dbP!X:X,SUMIFS(dbP!$A:$A,dbP!$AD:$AD,$AD186)))*
IF(OR($AE186=0,SUMIFS(SpcfP!$A:$A,SpcfP!$AE:$AE,$AE186,SpcfP!$U:$U,$U186)=0),0,INDEX(SpcfP!AA:AA,SUMIFS(SpcfP!$A:$A,SpcfP!$AE:$AE,$AE186,SpcfP!$U:$U,$U186)))</f>
        <v>27600.912210566043</v>
      </c>
      <c r="AB186" s="44">
        <f>IF(OR($AD186=0,SUMIFS(dbP!$A:$A,dbP!$AD:$AD,$AD186)=0),0,INDEX(dbP!X:X,SUMIFS(dbP!$A:$A,dbP!$AD:$AD,$AD186)))*
IF(OR($AE186=0,SUMIFS(SpcfP!$A:$A,SpcfP!$AE:$AE,$AE186,SpcfP!$U:$U,$U186)=0),0,INDEX(SpcfP!AB:AB,SUMIFS(SpcfP!$A:$A,SpcfP!$AE:$AE,$AE186,SpcfP!$U:$U,$U186)))</f>
        <v>4600.1520350943401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 t="shared" si="2"/>
        <v>4</v>
      </c>
      <c r="AE186" s="31">
        <f>IF(OR(AE185=0,AE185=MAX(Items!$AC:$AC)),1,AE185+1)</f>
        <v>10</v>
      </c>
    </row>
    <row r="187" spans="2:31" x14ac:dyDescent="0.3"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D187" s="24">
        <f>IF(OR($AD187=0,SUMIFS(dbP!$A:$A,dbP!$AD:$AD,$AD187)=0),0,INDEX(dbP!D:D,SUMIFS(dbP!$A:$A,dbP!$AD:$AD,$AD187)))</f>
        <v>45580</v>
      </c>
      <c r="E187" s="1">
        <f>IF(OR($AD187=0,SUMIFS(dbP!$A:$A,dbP!$AD:$AD,$AD187)=0),0,INDEX(dbP!E:E,SUMIFS(dbP!$A:$A,dbP!$AD:$AD,$AD187)))</f>
        <v>0</v>
      </c>
      <c r="F187" s="1">
        <f>IF(OR($AD187=0,SUMIFS(dbP!$A:$A,dbP!$AD:$AD,$AD187)=0),0,INDEX(dbP!F:F,SUMIFS(dbP!$A:$A,dbP!$AD:$AD,$AD187)))</f>
        <v>0</v>
      </c>
      <c r="I187" s="1" t="str">
        <f>IF(OR($AD187=0,SUMIFS(dbP!$A:$A,dbP!$AD:$AD,$AD187)=0),0,INDEX(dbP!I:I,SUMIFS(dbP!$A:$A,dbP!$AD:$AD,$AD187)))</f>
        <v>Продукт-1</v>
      </c>
      <c r="O187" s="44" t="str">
        <f>IF(OR($AE187=0,SUMIFS(SpcfP!$A:$A,SpcfP!$AE:$AE,$AE187,SpcfP!$U:$U,$U187)=0),0,INDEX(SpcfP!O:O,SUMIFS(SpcfP!$A:$A,SpcfP!$AE:$AE,$AE187,SpcfP!$U:$U,$U187)))</f>
        <v>Себестоимость продаж</v>
      </c>
      <c r="P187" s="44" t="str">
        <f>IF(OR($AE187=0,SUMIFS(SpcfP!$A:$A,SpcfP!$AE:$AE,$AE187,SpcfP!$U:$U,$U187)=0),0,INDEX(SpcfP!P:P,SUMIFS(SpcfP!$A:$A,SpcfP!$AE:$AE,$AE187,SpcfP!$U:$U,$U187)))</f>
        <v>Затраты этапа-1 бизнес-процесса</v>
      </c>
      <c r="Q187" s="44" t="str">
        <f>IF(OR($AE187=0,SUMIFS(SpcfP!$A:$A,SpcfP!$AE:$AE,$AE187,SpcfP!$U:$U,$U187)=0),0,INDEX(SpcfP!Q:Q,SUMIFS(SpcfP!$A:$A,SpcfP!$AE:$AE,$AE187,SpcfP!$U:$U,$U187)))</f>
        <v>Сырье и материалы-11</v>
      </c>
      <c r="U187" s="1">
        <f>IF(OR($AD187=0,SUMIFS(dbP!$A:$A,dbP!$AD:$AD,$AD187)=0),0,INDEX(dbP!U:U,SUMIFS(dbP!$A:$A,dbP!$AD:$AD,$AD187)))</f>
        <v>1</v>
      </c>
      <c r="X187" s="42">
        <f>IF(OR($AD187=0,SUMIFS(dbP!$A:$A,dbP!$AD:$AD,$AD187)=0),0,INDEX(dbP!X:X,SUMIFS(dbP!$A:$A,dbP!$AD:$AD,$AD187)))*
IF(OR($AE187=0,SUMIFS(SpcfP!$A:$A,SpcfP!$AE:$AE,$AE187,SpcfP!$U:$U,$U187)=0),0,INDEX(SpcfP!X:X,SUMIFS(SpcfP!$A:$A,SpcfP!$AE:$AE,$AE187,SpcfP!$U:$U,$U187)))</f>
        <v>0</v>
      </c>
      <c r="AA187" s="44">
        <f>IF(OR($AD187=0,SUMIFS(dbP!$A:$A,dbP!$AD:$AD,$AD187)=0),0,INDEX(dbP!X:X,SUMIFS(dbP!$A:$A,dbP!$AD:$AD,$AD187)))*
IF(OR($AE187=0,SUMIFS(SpcfP!$A:$A,SpcfP!$AE:$AE,$AE187,SpcfP!$U:$U,$U187)=0),0,INDEX(SpcfP!AA:AA,SUMIFS(SpcfP!$A:$A,SpcfP!$AE:$AE,$AE187,SpcfP!$U:$U,$U187)))</f>
        <v>0</v>
      </c>
      <c r="AB187" s="44">
        <f>IF(OR($AD187=0,SUMIFS(dbP!$A:$A,dbP!$AD:$AD,$AD187)=0),0,INDEX(dbP!X:X,SUMIFS(dbP!$A:$A,dbP!$AD:$AD,$AD187)))*
IF(OR($AE187=0,SUMIFS(SpcfP!$A:$A,SpcfP!$AE:$AE,$AE187,SpcfP!$U:$U,$U187)=0),0,INDEX(SpcfP!AB:AB,SUMIFS(SpcfP!$A:$A,SpcfP!$AE:$AE,$AE187,SpcfP!$U:$U,$U187)))</f>
        <v>0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 t="shared" si="2"/>
        <v>4</v>
      </c>
      <c r="AE187" s="31">
        <f>IF(OR(AE186=0,AE186=MAX(Items!$AC:$AC)),1,AE186+1)</f>
        <v>11</v>
      </c>
    </row>
    <row r="188" spans="2:31" x14ac:dyDescent="0.3"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D188" s="24">
        <f>IF(OR($AD188=0,SUMIFS(dbP!$A:$A,dbP!$AD:$AD,$AD188)=0),0,INDEX(dbP!D:D,SUMIFS(dbP!$A:$A,dbP!$AD:$AD,$AD188)))</f>
        <v>45580</v>
      </c>
      <c r="E188" s="1">
        <f>IF(OR($AD188=0,SUMIFS(dbP!$A:$A,dbP!$AD:$AD,$AD188)=0),0,INDEX(dbP!E:E,SUMIFS(dbP!$A:$A,dbP!$AD:$AD,$AD188)))</f>
        <v>0</v>
      </c>
      <c r="F188" s="1">
        <f>IF(OR($AD188=0,SUMIFS(dbP!$A:$A,dbP!$AD:$AD,$AD188)=0),0,INDEX(dbP!F:F,SUMIFS(dbP!$A:$A,dbP!$AD:$AD,$AD188)))</f>
        <v>0</v>
      </c>
      <c r="I188" s="1" t="str">
        <f>IF(OR($AD188=0,SUMIFS(dbP!$A:$A,dbP!$AD:$AD,$AD188)=0),0,INDEX(dbP!I:I,SUMIFS(dbP!$A:$A,dbP!$AD:$AD,$AD188)))</f>
        <v>Продукт-1</v>
      </c>
      <c r="O188" s="44" t="str">
        <f>IF(OR($AE188=0,SUMIFS(SpcfP!$A:$A,SpcfP!$AE:$AE,$AE188,SpcfP!$U:$U,$U188)=0),0,INDEX(SpcfP!O:O,SUMIFS(SpcfP!$A:$A,SpcfP!$AE:$AE,$AE188,SpcfP!$U:$U,$U188)))</f>
        <v>Себестоимость продаж</v>
      </c>
      <c r="P188" s="44" t="str">
        <f>IF(OR($AE188=0,SUMIFS(SpcfP!$A:$A,SpcfP!$AE:$AE,$AE188,SpcfP!$U:$U,$U188)=0),0,INDEX(SpcfP!P:P,SUMIFS(SpcfP!$A:$A,SpcfP!$AE:$AE,$AE188,SpcfP!$U:$U,$U188)))</f>
        <v>Затраты этапа-2 бизнес-процесса</v>
      </c>
      <c r="Q188" s="44" t="str">
        <f>IF(OR($AE188=0,SUMIFS(SpcfP!$A:$A,SpcfP!$AE:$AE,$AE188,SpcfP!$U:$U,$U188)=0),0,INDEX(SpcfP!Q:Q,SUMIFS(SpcfP!$A:$A,SpcfP!$AE:$AE,$AE188,SpcfP!$U:$U,$U188)))</f>
        <v>Производственные затраты-1</v>
      </c>
      <c r="U188" s="1">
        <f>IF(OR($AD188=0,SUMIFS(dbP!$A:$A,dbP!$AD:$AD,$AD188)=0),0,INDEX(dbP!U:U,SUMIFS(dbP!$A:$A,dbP!$AD:$AD,$AD188)))</f>
        <v>1</v>
      </c>
      <c r="X188" s="42">
        <f>IF(OR($AD188=0,SUMIFS(dbP!$A:$A,dbP!$AD:$AD,$AD188)=0),0,INDEX(dbP!X:X,SUMIFS(dbP!$A:$A,dbP!$AD:$AD,$AD188)))*
IF(OR($AE188=0,SUMIFS(SpcfP!$A:$A,SpcfP!$AE:$AE,$AE188,SpcfP!$U:$U,$U188)=0),0,INDEX(SpcfP!X:X,SUMIFS(SpcfP!$A:$A,SpcfP!$AE:$AE,$AE188,SpcfP!$U:$U,$U188)))</f>
        <v>9</v>
      </c>
      <c r="AA188" s="44">
        <f>IF(OR($AD188=0,SUMIFS(dbP!$A:$A,dbP!$AD:$AD,$AD188)=0),0,INDEX(dbP!X:X,SUMIFS(dbP!$A:$A,dbP!$AD:$AD,$AD188)))*
IF(OR($AE188=0,SUMIFS(SpcfP!$A:$A,SpcfP!$AE:$AE,$AE188,SpcfP!$U:$U,$U188)=0),0,INDEX(SpcfP!AA:AA,SUMIFS(SpcfP!$A:$A,SpcfP!$AE:$AE,$AE188,SpcfP!$U:$U,$U188)))</f>
        <v>8059.7014925373132</v>
      </c>
      <c r="AB188" s="44">
        <f>IF(OR($AD188=0,SUMIFS(dbP!$A:$A,dbP!$AD:$AD,$AD188)=0),0,INDEX(dbP!X:X,SUMIFS(dbP!$A:$A,dbP!$AD:$AD,$AD188)))*
IF(OR($AE188=0,SUMIFS(SpcfP!$A:$A,SpcfP!$AE:$AE,$AE188,SpcfP!$U:$U,$U188)=0),0,INDEX(SpcfP!AB:AB,SUMIFS(SpcfP!$A:$A,SpcfP!$AE:$AE,$AE188,SpcfP!$U:$U,$U188)))</f>
        <v>1343.2835820895525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 t="shared" si="2"/>
        <v>4</v>
      </c>
      <c r="AE188" s="31">
        <f>IF(OR(AE187=0,AE187=MAX(Items!$AC:$AC)),1,AE187+1)</f>
        <v>12</v>
      </c>
    </row>
    <row r="189" spans="2:31" x14ac:dyDescent="0.3"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D189" s="24">
        <f>IF(OR($AD189=0,SUMIFS(dbP!$A:$A,dbP!$AD:$AD,$AD189)=0),0,INDEX(dbP!D:D,SUMIFS(dbP!$A:$A,dbP!$AD:$AD,$AD189)))</f>
        <v>45580</v>
      </c>
      <c r="E189" s="1">
        <f>IF(OR($AD189=0,SUMIFS(dbP!$A:$A,dbP!$AD:$AD,$AD189)=0),0,INDEX(dbP!E:E,SUMIFS(dbP!$A:$A,dbP!$AD:$AD,$AD189)))</f>
        <v>0</v>
      </c>
      <c r="F189" s="1">
        <f>IF(OR($AD189=0,SUMIFS(dbP!$A:$A,dbP!$AD:$AD,$AD189)=0),0,INDEX(dbP!F:F,SUMIFS(dbP!$A:$A,dbP!$AD:$AD,$AD189)))</f>
        <v>0</v>
      </c>
      <c r="I189" s="1" t="str">
        <f>IF(OR($AD189=0,SUMIFS(dbP!$A:$A,dbP!$AD:$AD,$AD189)=0),0,INDEX(dbP!I:I,SUMIFS(dbP!$A:$A,dbP!$AD:$AD,$AD189)))</f>
        <v>Продукт-1</v>
      </c>
      <c r="O189" s="44" t="str">
        <f>IF(OR($AE189=0,SUMIFS(SpcfP!$A:$A,SpcfP!$AE:$AE,$AE189,SpcfP!$U:$U,$U189)=0),0,INDEX(SpcfP!O:O,SUMIFS(SpcfP!$A:$A,SpcfP!$AE:$AE,$AE189,SpcfP!$U:$U,$U189)))</f>
        <v>Себестоимость продаж</v>
      </c>
      <c r="P189" s="44" t="str">
        <f>IF(OR($AE189=0,SUMIFS(SpcfP!$A:$A,SpcfP!$AE:$AE,$AE189,SpcfP!$U:$U,$U189)=0),0,INDEX(SpcfP!P:P,SUMIFS(SpcfP!$A:$A,SpcfP!$AE:$AE,$AE189,SpcfP!$U:$U,$U189)))</f>
        <v>Затраты этапа-2 бизнес-процесса</v>
      </c>
      <c r="Q189" s="44" t="str">
        <f>IF(OR($AE189=0,SUMIFS(SpcfP!$A:$A,SpcfP!$AE:$AE,$AE189,SpcfP!$U:$U,$U189)=0),0,INDEX(SpcfP!Q:Q,SUMIFS(SpcfP!$A:$A,SpcfP!$AE:$AE,$AE189,SpcfP!$U:$U,$U189)))</f>
        <v>Производственные затраты-2</v>
      </c>
      <c r="U189" s="1">
        <f>IF(OR($AD189=0,SUMIFS(dbP!$A:$A,dbP!$AD:$AD,$AD189)=0),0,INDEX(dbP!U:U,SUMIFS(dbP!$A:$A,dbP!$AD:$AD,$AD189)))</f>
        <v>1</v>
      </c>
      <c r="X189" s="42">
        <f>IF(OR($AD189=0,SUMIFS(dbP!$A:$A,dbP!$AD:$AD,$AD189)=0),0,INDEX(dbP!X:X,SUMIFS(dbP!$A:$A,dbP!$AD:$AD,$AD189)))*
IF(OR($AE189=0,SUMIFS(SpcfP!$A:$A,SpcfP!$AE:$AE,$AE189,SpcfP!$U:$U,$U189)=0),0,INDEX(SpcfP!X:X,SUMIFS(SpcfP!$A:$A,SpcfP!$AE:$AE,$AE189,SpcfP!$U:$U,$U189)))</f>
        <v>24</v>
      </c>
      <c r="AA189" s="44">
        <f>IF(OR($AD189=0,SUMIFS(dbP!$A:$A,dbP!$AD:$AD,$AD189)=0),0,INDEX(dbP!X:X,SUMIFS(dbP!$A:$A,dbP!$AD:$AD,$AD189)))*
IF(OR($AE189=0,SUMIFS(SpcfP!$A:$A,SpcfP!$AE:$AE,$AE189,SpcfP!$U:$U,$U189)=0),0,INDEX(SpcfP!AA:AA,SUMIFS(SpcfP!$A:$A,SpcfP!$AE:$AE,$AE189,SpcfP!$U:$U,$U189)))</f>
        <v>19555.555555555555</v>
      </c>
      <c r="AB189" s="44">
        <f>IF(OR($AD189=0,SUMIFS(dbP!$A:$A,dbP!$AD:$AD,$AD189)=0),0,INDEX(dbP!X:X,SUMIFS(dbP!$A:$A,dbP!$AD:$AD,$AD189)))*
IF(OR($AE189=0,SUMIFS(SpcfP!$A:$A,SpcfP!$AE:$AE,$AE189,SpcfP!$U:$U,$U189)=0),0,INDEX(SpcfP!AB:AB,SUMIFS(SpcfP!$A:$A,SpcfP!$AE:$AE,$AE189,SpcfP!$U:$U,$U189)))</f>
        <v>3259.2592592592591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 t="shared" si="2"/>
        <v>4</v>
      </c>
      <c r="AE189" s="31">
        <f>IF(OR(AE188=0,AE188=MAX(Items!$AC:$AC)),1,AE188+1)</f>
        <v>13</v>
      </c>
    </row>
    <row r="190" spans="2:31" x14ac:dyDescent="0.3"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D190" s="24">
        <f>IF(OR($AD190=0,SUMIFS(dbP!$A:$A,dbP!$AD:$AD,$AD190)=0),0,INDEX(dbP!D:D,SUMIFS(dbP!$A:$A,dbP!$AD:$AD,$AD190)))</f>
        <v>45580</v>
      </c>
      <c r="E190" s="1">
        <f>IF(OR($AD190=0,SUMIFS(dbP!$A:$A,dbP!$AD:$AD,$AD190)=0),0,INDEX(dbP!E:E,SUMIFS(dbP!$A:$A,dbP!$AD:$AD,$AD190)))</f>
        <v>0</v>
      </c>
      <c r="F190" s="1">
        <f>IF(OR($AD190=0,SUMIFS(dbP!$A:$A,dbP!$AD:$AD,$AD190)=0),0,INDEX(dbP!F:F,SUMIFS(dbP!$A:$A,dbP!$AD:$AD,$AD190)))</f>
        <v>0</v>
      </c>
      <c r="I190" s="1" t="str">
        <f>IF(OR($AD190=0,SUMIFS(dbP!$A:$A,dbP!$AD:$AD,$AD190)=0),0,INDEX(dbP!I:I,SUMIFS(dbP!$A:$A,dbP!$AD:$AD,$AD190)))</f>
        <v>Продукт-1</v>
      </c>
      <c r="O190" s="44" t="str">
        <f>IF(OR($AE190=0,SUMIFS(SpcfP!$A:$A,SpcfP!$AE:$AE,$AE190,SpcfP!$U:$U,$U190)=0),0,INDEX(SpcfP!O:O,SUMIFS(SpcfP!$A:$A,SpcfP!$AE:$AE,$AE190,SpcfP!$U:$U,$U190)))</f>
        <v>Себестоимость продаж</v>
      </c>
      <c r="P190" s="44" t="str">
        <f>IF(OR($AE190=0,SUMIFS(SpcfP!$A:$A,SpcfP!$AE:$AE,$AE190,SpcfP!$U:$U,$U190)=0),0,INDEX(SpcfP!P:P,SUMIFS(SpcfP!$A:$A,SpcfP!$AE:$AE,$AE190,SpcfP!$U:$U,$U190)))</f>
        <v>Затраты этапа-2 бизнес-процесса</v>
      </c>
      <c r="Q190" s="44" t="str">
        <f>IF(OR($AE190=0,SUMIFS(SpcfP!$A:$A,SpcfP!$AE:$AE,$AE190,SpcfP!$U:$U,$U190)=0),0,INDEX(SpcfP!Q:Q,SUMIFS(SpcfP!$A:$A,SpcfP!$AE:$AE,$AE190,SpcfP!$U:$U,$U190)))</f>
        <v>Производственные затраты-3</v>
      </c>
      <c r="U190" s="1">
        <f>IF(OR($AD190=0,SUMIFS(dbP!$A:$A,dbP!$AD:$AD,$AD190)=0),0,INDEX(dbP!U:U,SUMIFS(dbP!$A:$A,dbP!$AD:$AD,$AD190)))</f>
        <v>1</v>
      </c>
      <c r="X190" s="42">
        <f>IF(OR($AD190=0,SUMIFS(dbP!$A:$A,dbP!$AD:$AD,$AD190)=0),0,INDEX(dbP!X:X,SUMIFS(dbP!$A:$A,dbP!$AD:$AD,$AD190)))*
IF(OR($AE190=0,SUMIFS(SpcfP!$A:$A,SpcfP!$AE:$AE,$AE190,SpcfP!$U:$U,$U190)=0),0,INDEX(SpcfP!X:X,SUMIFS(SpcfP!$A:$A,SpcfP!$AE:$AE,$AE190,SpcfP!$U:$U,$U190)))</f>
        <v>12</v>
      </c>
      <c r="AA190" s="44">
        <f>IF(OR($AD190=0,SUMIFS(dbP!$A:$A,dbP!$AD:$AD,$AD190)=0),0,INDEX(dbP!X:X,SUMIFS(dbP!$A:$A,dbP!$AD:$AD,$AD190)))*
IF(OR($AE190=0,SUMIFS(SpcfP!$A:$A,SpcfP!$AE:$AE,$AE190,SpcfP!$U:$U,$U190)=0),0,INDEX(SpcfP!AA:AA,SUMIFS(SpcfP!$A:$A,SpcfP!$AE:$AE,$AE190,SpcfP!$U:$U,$U190)))</f>
        <v>37793.207547169812</v>
      </c>
      <c r="AB190" s="44">
        <f>IF(OR($AD190=0,SUMIFS(dbP!$A:$A,dbP!$AD:$AD,$AD190)=0),0,INDEX(dbP!X:X,SUMIFS(dbP!$A:$A,dbP!$AD:$AD,$AD190)))*
IF(OR($AE190=0,SUMIFS(SpcfP!$A:$A,SpcfP!$AE:$AE,$AE190,SpcfP!$U:$U,$U190)=0),0,INDEX(SpcfP!AB:AB,SUMIFS(SpcfP!$A:$A,SpcfP!$AE:$AE,$AE190,SpcfP!$U:$U,$U190)))</f>
        <v>6298.867924528302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 t="shared" si="2"/>
        <v>4</v>
      </c>
      <c r="AE190" s="31">
        <f>IF(OR(AE189=0,AE189=MAX(Items!$AC:$AC)),1,AE189+1)</f>
        <v>14</v>
      </c>
    </row>
    <row r="191" spans="2:31" x14ac:dyDescent="0.3"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D191" s="24">
        <f>IF(OR($AD191=0,SUMIFS(dbP!$A:$A,dbP!$AD:$AD,$AD191)=0),0,INDEX(dbP!D:D,SUMIFS(dbP!$A:$A,dbP!$AD:$AD,$AD191)))</f>
        <v>45580</v>
      </c>
      <c r="E191" s="1">
        <f>IF(OR($AD191=0,SUMIFS(dbP!$A:$A,dbP!$AD:$AD,$AD191)=0),0,INDEX(dbP!E:E,SUMIFS(dbP!$A:$A,dbP!$AD:$AD,$AD191)))</f>
        <v>0</v>
      </c>
      <c r="F191" s="1">
        <f>IF(OR($AD191=0,SUMIFS(dbP!$A:$A,dbP!$AD:$AD,$AD191)=0),0,INDEX(dbP!F:F,SUMIFS(dbP!$A:$A,dbP!$AD:$AD,$AD191)))</f>
        <v>0</v>
      </c>
      <c r="I191" s="1" t="str">
        <f>IF(OR($AD191=0,SUMIFS(dbP!$A:$A,dbP!$AD:$AD,$AD191)=0),0,INDEX(dbP!I:I,SUMIFS(dbP!$A:$A,dbP!$AD:$AD,$AD191)))</f>
        <v>Продукт-1</v>
      </c>
      <c r="O191" s="44" t="str">
        <f>IF(OR($AE191=0,SUMIFS(SpcfP!$A:$A,SpcfP!$AE:$AE,$AE191,SpcfP!$U:$U,$U191)=0),0,INDEX(SpcfP!O:O,SUMIFS(SpcfP!$A:$A,SpcfP!$AE:$AE,$AE191,SpcfP!$U:$U,$U191)))</f>
        <v>Себестоимость продаж</v>
      </c>
      <c r="P191" s="44" t="str">
        <f>IF(OR($AE191=0,SUMIFS(SpcfP!$A:$A,SpcfP!$AE:$AE,$AE191,SpcfP!$U:$U,$U191)=0),0,INDEX(SpcfP!P:P,SUMIFS(SpcfP!$A:$A,SpcfP!$AE:$AE,$AE191,SpcfP!$U:$U,$U191)))</f>
        <v>Затраты этапа-2 бизнес-процесса</v>
      </c>
      <c r="Q191" s="44" t="str">
        <f>IF(OR($AE191=0,SUMIFS(SpcfP!$A:$A,SpcfP!$AE:$AE,$AE191,SpcfP!$U:$U,$U191)=0),0,INDEX(SpcfP!Q:Q,SUMIFS(SpcfP!$A:$A,SpcfP!$AE:$AE,$AE191,SpcfP!$U:$U,$U191)))</f>
        <v>Производственные затраты-4</v>
      </c>
      <c r="U191" s="1">
        <f>IF(OR($AD191=0,SUMIFS(dbP!$A:$A,dbP!$AD:$AD,$AD191)=0),0,INDEX(dbP!U:U,SUMIFS(dbP!$A:$A,dbP!$AD:$AD,$AD191)))</f>
        <v>1</v>
      </c>
      <c r="X191" s="42">
        <f>IF(OR($AD191=0,SUMIFS(dbP!$A:$A,dbP!$AD:$AD,$AD191)=0),0,INDEX(dbP!X:X,SUMIFS(dbP!$A:$A,dbP!$AD:$AD,$AD191)))*
IF(OR($AE191=0,SUMIFS(SpcfP!$A:$A,SpcfP!$AE:$AE,$AE191,SpcfP!$U:$U,$U191)=0),0,INDEX(SpcfP!X:X,SUMIFS(SpcfP!$A:$A,SpcfP!$AE:$AE,$AE191,SpcfP!$U:$U,$U191)))</f>
        <v>270</v>
      </c>
      <c r="AA191" s="44">
        <f>IF(OR($AD191=0,SUMIFS(dbP!$A:$A,dbP!$AD:$AD,$AD191)=0),0,INDEX(dbP!X:X,SUMIFS(dbP!$A:$A,dbP!$AD:$AD,$AD191)))*
IF(OR($AE191=0,SUMIFS(SpcfP!$A:$A,SpcfP!$AE:$AE,$AE191,SpcfP!$U:$U,$U191)=0),0,INDEX(SpcfP!AA:AA,SUMIFS(SpcfP!$A:$A,SpcfP!$AE:$AE,$AE191,SpcfP!$U:$U,$U191)))</f>
        <v>550787.85</v>
      </c>
      <c r="AB191" s="44">
        <f>IF(OR($AD191=0,SUMIFS(dbP!$A:$A,dbP!$AD:$AD,$AD191)=0),0,INDEX(dbP!X:X,SUMIFS(dbP!$A:$A,dbP!$AD:$AD,$AD191)))*
IF(OR($AE191=0,SUMIFS(SpcfP!$A:$A,SpcfP!$AE:$AE,$AE191,SpcfP!$U:$U,$U191)=0),0,INDEX(SpcfP!AB:AB,SUMIFS(SpcfP!$A:$A,SpcfP!$AE:$AE,$AE191,SpcfP!$U:$U,$U191)))</f>
        <v>91797.975000000006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 t="shared" si="2"/>
        <v>4</v>
      </c>
      <c r="AE191" s="31">
        <f>IF(OR(AE190=0,AE190=MAX(Items!$AC:$AC)),1,AE190+1)</f>
        <v>15</v>
      </c>
    </row>
    <row r="192" spans="2:31" x14ac:dyDescent="0.3"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D192" s="24">
        <f>IF(OR($AD192=0,SUMIFS(dbP!$A:$A,dbP!$AD:$AD,$AD192)=0),0,INDEX(dbP!D:D,SUMIFS(dbP!$A:$A,dbP!$AD:$AD,$AD192)))</f>
        <v>45580</v>
      </c>
      <c r="E192" s="1">
        <f>IF(OR($AD192=0,SUMIFS(dbP!$A:$A,dbP!$AD:$AD,$AD192)=0),0,INDEX(dbP!E:E,SUMIFS(dbP!$A:$A,dbP!$AD:$AD,$AD192)))</f>
        <v>0</v>
      </c>
      <c r="F192" s="1">
        <f>IF(OR($AD192=0,SUMIFS(dbP!$A:$A,dbP!$AD:$AD,$AD192)=0),0,INDEX(dbP!F:F,SUMIFS(dbP!$A:$A,dbP!$AD:$AD,$AD192)))</f>
        <v>0</v>
      </c>
      <c r="I192" s="1" t="str">
        <f>IF(OR($AD192=0,SUMIFS(dbP!$A:$A,dbP!$AD:$AD,$AD192)=0),0,INDEX(dbP!I:I,SUMIFS(dbP!$A:$A,dbP!$AD:$AD,$AD192)))</f>
        <v>Продукт-1</v>
      </c>
      <c r="O192" s="44" t="str">
        <f>IF(OR($AE192=0,SUMIFS(SpcfP!$A:$A,SpcfP!$AE:$AE,$AE192,SpcfP!$U:$U,$U192)=0),0,INDEX(SpcfP!O:O,SUMIFS(SpcfP!$A:$A,SpcfP!$AE:$AE,$AE192,SpcfP!$U:$U,$U192)))</f>
        <v>Себестоимость продаж</v>
      </c>
      <c r="P192" s="44" t="str">
        <f>IF(OR($AE192=0,SUMIFS(SpcfP!$A:$A,SpcfP!$AE:$AE,$AE192,SpcfP!$U:$U,$U192)=0),0,INDEX(SpcfP!P:P,SUMIFS(SpcfP!$A:$A,SpcfP!$AE:$AE,$AE192,SpcfP!$U:$U,$U192)))</f>
        <v>Затраты этапа-2 бизнес-процесса</v>
      </c>
      <c r="Q192" s="44" t="str">
        <f>IF(OR($AE192=0,SUMIFS(SpcfP!$A:$A,SpcfP!$AE:$AE,$AE192,SpcfP!$U:$U,$U192)=0),0,INDEX(SpcfP!Q:Q,SUMIFS(SpcfP!$A:$A,SpcfP!$AE:$AE,$AE192,SpcfP!$U:$U,$U192)))</f>
        <v>Производственные затраты-5</v>
      </c>
      <c r="U192" s="1">
        <f>IF(OR($AD192=0,SUMIFS(dbP!$A:$A,dbP!$AD:$AD,$AD192)=0),0,INDEX(dbP!U:U,SUMIFS(dbP!$A:$A,dbP!$AD:$AD,$AD192)))</f>
        <v>1</v>
      </c>
      <c r="X192" s="42">
        <f>IF(OR($AD192=0,SUMIFS(dbP!$A:$A,dbP!$AD:$AD,$AD192)=0),0,INDEX(dbP!X:X,SUMIFS(dbP!$A:$A,dbP!$AD:$AD,$AD192)))*
IF(OR($AE192=0,SUMIFS(SpcfP!$A:$A,SpcfP!$AE:$AE,$AE192,SpcfP!$U:$U,$U192)=0),0,INDEX(SpcfP!X:X,SUMIFS(SpcfP!$A:$A,SpcfP!$AE:$AE,$AE192,SpcfP!$U:$U,$U192)))</f>
        <v>15</v>
      </c>
      <c r="AA192" s="44">
        <f>IF(OR($AD192=0,SUMIFS(dbP!$A:$A,dbP!$AD:$AD,$AD192)=0),0,INDEX(dbP!X:X,SUMIFS(dbP!$A:$A,dbP!$AD:$AD,$AD192)))*
IF(OR($AE192=0,SUMIFS(SpcfP!$A:$A,SpcfP!$AE:$AE,$AE192,SpcfP!$U:$U,$U192)=0),0,INDEX(SpcfP!AA:AA,SUMIFS(SpcfP!$A:$A,SpcfP!$AE:$AE,$AE192,SpcfP!$U:$U,$U192)))</f>
        <v>15595.5223880597</v>
      </c>
      <c r="AB192" s="44">
        <f>IF(OR($AD192=0,SUMIFS(dbP!$A:$A,dbP!$AD:$AD,$AD192)=0),0,INDEX(dbP!X:X,SUMIFS(dbP!$A:$A,dbP!$AD:$AD,$AD192)))*
IF(OR($AE192=0,SUMIFS(SpcfP!$A:$A,SpcfP!$AE:$AE,$AE192,SpcfP!$U:$U,$U192)=0),0,INDEX(SpcfP!AB:AB,SUMIFS(SpcfP!$A:$A,SpcfP!$AE:$AE,$AE192,SpcfP!$U:$U,$U192)))</f>
        <v>2599.2537313432836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 t="shared" si="2"/>
        <v>4</v>
      </c>
      <c r="AE192" s="31">
        <f>IF(OR(AE191=0,AE191=MAX(Items!$AC:$AC)),1,AE191+1)</f>
        <v>16</v>
      </c>
    </row>
    <row r="193" spans="2:31" x14ac:dyDescent="0.3"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D193" s="24">
        <f>IF(OR($AD193=0,SUMIFS(dbP!$A:$A,dbP!$AD:$AD,$AD193)=0),0,INDEX(dbP!D:D,SUMIFS(dbP!$A:$A,dbP!$AD:$AD,$AD193)))</f>
        <v>45580</v>
      </c>
      <c r="E193" s="1">
        <f>IF(OR($AD193=0,SUMIFS(dbP!$A:$A,dbP!$AD:$AD,$AD193)=0),0,INDEX(dbP!E:E,SUMIFS(dbP!$A:$A,dbP!$AD:$AD,$AD193)))</f>
        <v>0</v>
      </c>
      <c r="F193" s="1">
        <f>IF(OR($AD193=0,SUMIFS(dbP!$A:$A,dbP!$AD:$AD,$AD193)=0),0,INDEX(dbP!F:F,SUMIFS(dbP!$A:$A,dbP!$AD:$AD,$AD193)))</f>
        <v>0</v>
      </c>
      <c r="I193" s="1" t="str">
        <f>IF(OR($AD193=0,SUMIFS(dbP!$A:$A,dbP!$AD:$AD,$AD193)=0),0,INDEX(dbP!I:I,SUMIFS(dbP!$A:$A,dbP!$AD:$AD,$AD193)))</f>
        <v>Продукт-1</v>
      </c>
      <c r="O193" s="44" t="str">
        <f>IF(OR($AE193=0,SUMIFS(SpcfP!$A:$A,SpcfP!$AE:$AE,$AE193,SpcfP!$U:$U,$U193)=0),0,INDEX(SpcfP!O:O,SUMIFS(SpcfP!$A:$A,SpcfP!$AE:$AE,$AE193,SpcfP!$U:$U,$U193)))</f>
        <v>Себестоимость продаж</v>
      </c>
      <c r="P193" s="44" t="str">
        <f>IF(OR($AE193=0,SUMIFS(SpcfP!$A:$A,SpcfP!$AE:$AE,$AE193,SpcfP!$U:$U,$U193)=0),0,INDEX(SpcfP!P:P,SUMIFS(SpcfP!$A:$A,SpcfP!$AE:$AE,$AE193,SpcfP!$U:$U,$U193)))</f>
        <v>Затраты этапа-2 бизнес-процесса</v>
      </c>
      <c r="Q193" s="44" t="str">
        <f>IF(OR($AE193=0,SUMIFS(SpcfP!$A:$A,SpcfP!$AE:$AE,$AE193,SpcfP!$U:$U,$U193)=0),0,INDEX(SpcfP!Q:Q,SUMIFS(SpcfP!$A:$A,SpcfP!$AE:$AE,$AE193,SpcfP!$U:$U,$U193)))</f>
        <v>Производственные затраты-6</v>
      </c>
      <c r="U193" s="1">
        <f>IF(OR($AD193=0,SUMIFS(dbP!$A:$A,dbP!$AD:$AD,$AD193)=0),0,INDEX(dbP!U:U,SUMIFS(dbP!$A:$A,dbP!$AD:$AD,$AD193)))</f>
        <v>1</v>
      </c>
      <c r="X193" s="42">
        <f>IF(OR($AD193=0,SUMIFS(dbP!$A:$A,dbP!$AD:$AD,$AD193)=0),0,INDEX(dbP!X:X,SUMIFS(dbP!$A:$A,dbP!$AD:$AD,$AD193)))*
IF(OR($AE193=0,SUMIFS(SpcfP!$A:$A,SpcfP!$AE:$AE,$AE193,SpcfP!$U:$U,$U193)=0),0,INDEX(SpcfP!X:X,SUMIFS(SpcfP!$A:$A,SpcfP!$AE:$AE,$AE193,SpcfP!$U:$U,$U193)))</f>
        <v>21</v>
      </c>
      <c r="AA193" s="44">
        <f>IF(OR($AD193=0,SUMIFS(dbP!$A:$A,dbP!$AD:$AD,$AD193)=0),0,INDEX(dbP!X:X,SUMIFS(dbP!$A:$A,dbP!$AD:$AD,$AD193)))*
IF(OR($AE193=0,SUMIFS(SpcfP!$A:$A,SpcfP!$AE:$AE,$AE193,SpcfP!$U:$U,$U193)=0),0,INDEX(SpcfP!AA:AA,SUMIFS(SpcfP!$A:$A,SpcfP!$AE:$AE,$AE193,SpcfP!$U:$U,$U193)))</f>
        <v>83568.223529411771</v>
      </c>
      <c r="AB193" s="44">
        <f>IF(OR($AD193=0,SUMIFS(dbP!$A:$A,dbP!$AD:$AD,$AD193)=0),0,INDEX(dbP!X:X,SUMIFS(dbP!$A:$A,dbP!$AD:$AD,$AD193)))*
IF(OR($AE193=0,SUMIFS(SpcfP!$A:$A,SpcfP!$AE:$AE,$AE193,SpcfP!$U:$U,$U193)=0),0,INDEX(SpcfP!AB:AB,SUMIFS(SpcfP!$A:$A,SpcfP!$AE:$AE,$AE193,SpcfP!$U:$U,$U193)))</f>
        <v>13928.037254901959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 t="shared" si="2"/>
        <v>4</v>
      </c>
      <c r="AE193" s="31">
        <f>IF(OR(AE192=0,AE192=MAX(Items!$AC:$AC)),1,AE192+1)</f>
        <v>17</v>
      </c>
    </row>
    <row r="194" spans="2:31" x14ac:dyDescent="0.3"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D194" s="24">
        <f>IF(OR($AD194=0,SUMIFS(dbP!$A:$A,dbP!$AD:$AD,$AD194)=0),0,INDEX(dbP!D:D,SUMIFS(dbP!$A:$A,dbP!$AD:$AD,$AD194)))</f>
        <v>45580</v>
      </c>
      <c r="E194" s="1">
        <f>IF(OR($AD194=0,SUMIFS(dbP!$A:$A,dbP!$AD:$AD,$AD194)=0),0,INDEX(dbP!E:E,SUMIFS(dbP!$A:$A,dbP!$AD:$AD,$AD194)))</f>
        <v>0</v>
      </c>
      <c r="F194" s="1">
        <f>IF(OR($AD194=0,SUMIFS(dbP!$A:$A,dbP!$AD:$AD,$AD194)=0),0,INDEX(dbP!F:F,SUMIFS(dbP!$A:$A,dbP!$AD:$AD,$AD194)))</f>
        <v>0</v>
      </c>
      <c r="I194" s="1" t="str">
        <f>IF(OR($AD194=0,SUMIFS(dbP!$A:$A,dbP!$AD:$AD,$AD194)=0),0,INDEX(dbP!I:I,SUMIFS(dbP!$A:$A,dbP!$AD:$AD,$AD194)))</f>
        <v>Продукт-1</v>
      </c>
      <c r="O194" s="44" t="str">
        <f>IF(OR($AE194=0,SUMIFS(SpcfP!$A:$A,SpcfP!$AE:$AE,$AE194,SpcfP!$U:$U,$U194)=0),0,INDEX(SpcfP!O:O,SUMIFS(SpcfP!$A:$A,SpcfP!$AE:$AE,$AE194,SpcfP!$U:$U,$U194)))</f>
        <v>Себестоимость продаж</v>
      </c>
      <c r="P194" s="44" t="str">
        <f>IF(OR($AE194=0,SUMIFS(SpcfP!$A:$A,SpcfP!$AE:$AE,$AE194,SpcfP!$U:$U,$U194)=0),0,INDEX(SpcfP!P:P,SUMIFS(SpcfP!$A:$A,SpcfP!$AE:$AE,$AE194,SpcfP!$U:$U,$U194)))</f>
        <v>Затраты этапа-2 бизнес-процесса</v>
      </c>
      <c r="Q194" s="44" t="str">
        <f>IF(OR($AE194=0,SUMIFS(SpcfP!$A:$A,SpcfP!$AE:$AE,$AE194,SpcfP!$U:$U,$U194)=0),0,INDEX(SpcfP!Q:Q,SUMIFS(SpcfP!$A:$A,SpcfP!$AE:$AE,$AE194,SpcfP!$U:$U,$U194)))</f>
        <v>Производственные затраты-7</v>
      </c>
      <c r="U194" s="1">
        <f>IF(OR($AD194=0,SUMIFS(dbP!$A:$A,dbP!$AD:$AD,$AD194)=0),0,INDEX(dbP!U:U,SUMIFS(dbP!$A:$A,dbP!$AD:$AD,$AD194)))</f>
        <v>1</v>
      </c>
      <c r="X194" s="42">
        <f>IF(OR($AD194=0,SUMIFS(dbP!$A:$A,dbP!$AD:$AD,$AD194)=0),0,INDEX(dbP!X:X,SUMIFS(dbP!$A:$A,dbP!$AD:$AD,$AD194)))*
IF(OR($AE194=0,SUMIFS(SpcfP!$A:$A,SpcfP!$AE:$AE,$AE194,SpcfP!$U:$U,$U194)=0),0,INDEX(SpcfP!X:X,SUMIFS(SpcfP!$A:$A,SpcfP!$AE:$AE,$AE194,SpcfP!$U:$U,$U194)))</f>
        <v>12</v>
      </c>
      <c r="AA194" s="44">
        <f>IF(OR($AD194=0,SUMIFS(dbP!$A:$A,dbP!$AD:$AD,$AD194)=0),0,INDEX(dbP!X:X,SUMIFS(dbP!$A:$A,dbP!$AD:$AD,$AD194)))*
IF(OR($AE194=0,SUMIFS(SpcfP!$A:$A,SpcfP!$AE:$AE,$AE194,SpcfP!$U:$U,$U194)=0),0,INDEX(SpcfP!AA:AA,SUMIFS(SpcfP!$A:$A,SpcfP!$AE:$AE,$AE194,SpcfP!$U:$U,$U194)))</f>
        <v>44966.284235294122</v>
      </c>
      <c r="AB194" s="44">
        <f>IF(OR($AD194=0,SUMIFS(dbP!$A:$A,dbP!$AD:$AD,$AD194)=0),0,INDEX(dbP!X:X,SUMIFS(dbP!$A:$A,dbP!$AD:$AD,$AD194)))*
IF(OR($AE194=0,SUMIFS(SpcfP!$A:$A,SpcfP!$AE:$AE,$AE194,SpcfP!$U:$U,$U194)=0),0,INDEX(SpcfP!AB:AB,SUMIFS(SpcfP!$A:$A,SpcfP!$AE:$AE,$AE194,SpcfP!$U:$U,$U194)))</f>
        <v>7494.380705882355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 t="shared" si="2"/>
        <v>4</v>
      </c>
      <c r="AE194" s="31">
        <f>IF(OR(AE193=0,AE193=MAX(Items!$AC:$AC)),1,AE193+1)</f>
        <v>18</v>
      </c>
    </row>
    <row r="195" spans="2:31" x14ac:dyDescent="0.3"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D195" s="24">
        <f>IF(OR($AD195=0,SUMIFS(dbP!$A:$A,dbP!$AD:$AD,$AD195)=0),0,INDEX(dbP!D:D,SUMIFS(dbP!$A:$A,dbP!$AD:$AD,$AD195)))</f>
        <v>45580</v>
      </c>
      <c r="E195" s="1">
        <f>IF(OR($AD195=0,SUMIFS(dbP!$A:$A,dbP!$AD:$AD,$AD195)=0),0,INDEX(dbP!E:E,SUMIFS(dbP!$A:$A,dbP!$AD:$AD,$AD195)))</f>
        <v>0</v>
      </c>
      <c r="F195" s="1">
        <f>IF(OR($AD195=0,SUMIFS(dbP!$A:$A,dbP!$AD:$AD,$AD195)=0),0,INDEX(dbP!F:F,SUMIFS(dbP!$A:$A,dbP!$AD:$AD,$AD195)))</f>
        <v>0</v>
      </c>
      <c r="I195" s="1" t="str">
        <f>IF(OR($AD195=0,SUMIFS(dbP!$A:$A,dbP!$AD:$AD,$AD195)=0),0,INDEX(dbP!I:I,SUMIFS(dbP!$A:$A,dbP!$AD:$AD,$AD195)))</f>
        <v>Продукт-1</v>
      </c>
      <c r="O195" s="44" t="str">
        <f>IF(OR($AE195=0,SUMIFS(SpcfP!$A:$A,SpcfP!$AE:$AE,$AE195,SpcfP!$U:$U,$U195)=0),0,INDEX(SpcfP!O:O,SUMIFS(SpcfP!$A:$A,SpcfP!$AE:$AE,$AE195,SpcfP!$U:$U,$U195)))</f>
        <v>Себестоимость продаж</v>
      </c>
      <c r="P195" s="44" t="str">
        <f>IF(OR($AE195=0,SUMIFS(SpcfP!$A:$A,SpcfP!$AE:$AE,$AE195,SpcfP!$U:$U,$U195)=0),0,INDEX(SpcfP!P:P,SUMIFS(SpcfP!$A:$A,SpcfP!$AE:$AE,$AE195,SpcfP!$U:$U,$U195)))</f>
        <v>Затраты этапа-2 бизнес-процесса</v>
      </c>
      <c r="Q195" s="44" t="str">
        <f>IF(OR($AE195=0,SUMIFS(SpcfP!$A:$A,SpcfP!$AE:$AE,$AE195,SpcfP!$U:$U,$U195)=0),0,INDEX(SpcfP!Q:Q,SUMIFS(SpcfP!$A:$A,SpcfP!$AE:$AE,$AE195,SpcfP!$U:$U,$U195)))</f>
        <v>Производственные затраты-8</v>
      </c>
      <c r="U195" s="1">
        <f>IF(OR($AD195=0,SUMIFS(dbP!$A:$A,dbP!$AD:$AD,$AD195)=0),0,INDEX(dbP!U:U,SUMIFS(dbP!$A:$A,dbP!$AD:$AD,$AD195)))</f>
        <v>1</v>
      </c>
      <c r="X195" s="42">
        <f>IF(OR($AD195=0,SUMIFS(dbP!$A:$A,dbP!$AD:$AD,$AD195)=0),0,INDEX(dbP!X:X,SUMIFS(dbP!$A:$A,dbP!$AD:$AD,$AD195)))*
IF(OR($AE195=0,SUMIFS(SpcfP!$A:$A,SpcfP!$AE:$AE,$AE195,SpcfP!$U:$U,$U195)=0),0,INDEX(SpcfP!X:X,SUMIFS(SpcfP!$A:$A,SpcfP!$AE:$AE,$AE195,SpcfP!$U:$U,$U195)))</f>
        <v>6</v>
      </c>
      <c r="AA195" s="44">
        <f>IF(OR($AD195=0,SUMIFS(dbP!$A:$A,dbP!$AD:$AD,$AD195)=0),0,INDEX(dbP!X:X,SUMIFS(dbP!$A:$A,dbP!$AD:$AD,$AD195)))*
IF(OR($AE195=0,SUMIFS(SpcfP!$A:$A,SpcfP!$AE:$AE,$AE195,SpcfP!$U:$U,$U195)=0),0,INDEX(SpcfP!AA:AA,SUMIFS(SpcfP!$A:$A,SpcfP!$AE:$AE,$AE195,SpcfP!$U:$U,$U195)))</f>
        <v>8366.1294788059695</v>
      </c>
      <c r="AB195" s="44">
        <f>IF(OR($AD195=0,SUMIFS(dbP!$A:$A,dbP!$AD:$AD,$AD195)=0),0,INDEX(dbP!X:X,SUMIFS(dbP!$A:$A,dbP!$AD:$AD,$AD195)))*
IF(OR($AE195=0,SUMIFS(SpcfP!$A:$A,SpcfP!$AE:$AE,$AE195,SpcfP!$U:$U,$U195)=0),0,INDEX(SpcfP!AB:AB,SUMIFS(SpcfP!$A:$A,SpcfP!$AE:$AE,$AE195,SpcfP!$U:$U,$U195)))</f>
        <v>1394.3549131343284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 t="shared" si="2"/>
        <v>4</v>
      </c>
      <c r="AE195" s="31">
        <f>IF(OR(AE194=0,AE194=MAX(Items!$AC:$AC)),1,AE194+1)</f>
        <v>19</v>
      </c>
    </row>
    <row r="196" spans="2:31" x14ac:dyDescent="0.3"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D196" s="24">
        <f>IF(OR($AD196=0,SUMIFS(dbP!$A:$A,dbP!$AD:$AD,$AD196)=0),0,INDEX(dbP!D:D,SUMIFS(dbP!$A:$A,dbP!$AD:$AD,$AD196)))</f>
        <v>45580</v>
      </c>
      <c r="E196" s="1">
        <f>IF(OR($AD196=0,SUMIFS(dbP!$A:$A,dbP!$AD:$AD,$AD196)=0),0,INDEX(dbP!E:E,SUMIFS(dbP!$A:$A,dbP!$AD:$AD,$AD196)))</f>
        <v>0</v>
      </c>
      <c r="F196" s="1">
        <f>IF(OR($AD196=0,SUMIFS(dbP!$A:$A,dbP!$AD:$AD,$AD196)=0),0,INDEX(dbP!F:F,SUMIFS(dbP!$A:$A,dbP!$AD:$AD,$AD196)))</f>
        <v>0</v>
      </c>
      <c r="I196" s="1" t="str">
        <f>IF(OR($AD196=0,SUMIFS(dbP!$A:$A,dbP!$AD:$AD,$AD196)=0),0,INDEX(dbP!I:I,SUMIFS(dbP!$A:$A,dbP!$AD:$AD,$AD196)))</f>
        <v>Продукт-1</v>
      </c>
      <c r="O196" s="44" t="str">
        <f>IF(OR($AE196=0,SUMIFS(SpcfP!$A:$A,SpcfP!$AE:$AE,$AE196,SpcfP!$U:$U,$U196)=0),0,INDEX(SpcfP!O:O,SUMIFS(SpcfP!$A:$A,SpcfP!$AE:$AE,$AE196,SpcfP!$U:$U,$U196)))</f>
        <v>Себестоимость продаж</v>
      </c>
      <c r="P196" s="44" t="str">
        <f>IF(OR($AE196=0,SUMIFS(SpcfP!$A:$A,SpcfP!$AE:$AE,$AE196,SpcfP!$U:$U,$U196)=0),0,INDEX(SpcfP!P:P,SUMIFS(SpcfP!$A:$A,SpcfP!$AE:$AE,$AE196,SpcfP!$U:$U,$U196)))</f>
        <v>Затраты этапа-2 бизнес-процесса</v>
      </c>
      <c r="Q196" s="44" t="str">
        <f>IF(OR($AE196=0,SUMIFS(SpcfP!$A:$A,SpcfP!$AE:$AE,$AE196,SpcfP!$U:$U,$U196)=0),0,INDEX(SpcfP!Q:Q,SUMIFS(SpcfP!$A:$A,SpcfP!$AE:$AE,$AE196,SpcfP!$U:$U,$U196)))</f>
        <v>Производственные затраты-9</v>
      </c>
      <c r="U196" s="1">
        <f>IF(OR($AD196=0,SUMIFS(dbP!$A:$A,dbP!$AD:$AD,$AD196)=0),0,INDEX(dbP!U:U,SUMIFS(dbP!$A:$A,dbP!$AD:$AD,$AD196)))</f>
        <v>1</v>
      </c>
      <c r="X196" s="42">
        <f>IF(OR($AD196=0,SUMIFS(dbP!$A:$A,dbP!$AD:$AD,$AD196)=0),0,INDEX(dbP!X:X,SUMIFS(dbP!$A:$A,dbP!$AD:$AD,$AD196)))*
IF(OR($AE196=0,SUMIFS(SpcfP!$A:$A,SpcfP!$AE:$AE,$AE196,SpcfP!$U:$U,$U196)=0),0,INDEX(SpcfP!X:X,SUMIFS(SpcfP!$A:$A,SpcfP!$AE:$AE,$AE196,SpcfP!$U:$U,$U196)))</f>
        <v>18</v>
      </c>
      <c r="AA196" s="44">
        <f>IF(OR($AD196=0,SUMIFS(dbP!$A:$A,dbP!$AD:$AD,$AD196)=0),0,INDEX(dbP!X:X,SUMIFS(dbP!$A:$A,dbP!$AD:$AD,$AD196)))*
IF(OR($AE196=0,SUMIFS(SpcfP!$A:$A,SpcfP!$AE:$AE,$AE196,SpcfP!$U:$U,$U196)=0),0,INDEX(SpcfP!AA:AA,SUMIFS(SpcfP!$A:$A,SpcfP!$AE:$AE,$AE196,SpcfP!$U:$U,$U196)))</f>
        <v>21057.321913043481</v>
      </c>
      <c r="AB196" s="44">
        <f>IF(OR($AD196=0,SUMIFS(dbP!$A:$A,dbP!$AD:$AD,$AD196)=0),0,INDEX(dbP!X:X,SUMIFS(dbP!$A:$A,dbP!$AD:$AD,$AD196)))*
IF(OR($AE196=0,SUMIFS(SpcfP!$A:$A,SpcfP!$AE:$AE,$AE196,SpcfP!$U:$U,$U196)=0),0,INDEX(SpcfP!AB:AB,SUMIFS(SpcfP!$A:$A,SpcfP!$AE:$AE,$AE196,SpcfP!$U:$U,$U196)))</f>
        <v>3509.5536521739132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 t="shared" ref="AD196:AD259" si="3">IF(AE196=1,AD195+1,AD195)</f>
        <v>4</v>
      </c>
      <c r="AE196" s="31">
        <f>IF(OR(AE195=0,AE195=MAX(Items!$AC:$AC)),1,AE195+1)</f>
        <v>20</v>
      </c>
    </row>
    <row r="197" spans="2:31" x14ac:dyDescent="0.3"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D197" s="24">
        <f>IF(OR($AD197=0,SUMIFS(dbP!$A:$A,dbP!$AD:$AD,$AD197)=0),0,INDEX(dbP!D:D,SUMIFS(dbP!$A:$A,dbP!$AD:$AD,$AD197)))</f>
        <v>45580</v>
      </c>
      <c r="E197" s="1">
        <f>IF(OR($AD197=0,SUMIFS(dbP!$A:$A,dbP!$AD:$AD,$AD197)=0),0,INDEX(dbP!E:E,SUMIFS(dbP!$A:$A,dbP!$AD:$AD,$AD197)))</f>
        <v>0</v>
      </c>
      <c r="F197" s="1">
        <f>IF(OR($AD197=0,SUMIFS(dbP!$A:$A,dbP!$AD:$AD,$AD197)=0),0,INDEX(dbP!F:F,SUMIFS(dbP!$A:$A,dbP!$AD:$AD,$AD197)))</f>
        <v>0</v>
      </c>
      <c r="I197" s="1" t="str">
        <f>IF(OR($AD197=0,SUMIFS(dbP!$A:$A,dbP!$AD:$AD,$AD197)=0),0,INDEX(dbP!I:I,SUMIFS(dbP!$A:$A,dbP!$AD:$AD,$AD197)))</f>
        <v>Продукт-1</v>
      </c>
      <c r="O197" s="44" t="str">
        <f>IF(OR($AE197=0,SUMIFS(SpcfP!$A:$A,SpcfP!$AE:$AE,$AE197,SpcfP!$U:$U,$U197)=0),0,INDEX(SpcfP!O:O,SUMIFS(SpcfP!$A:$A,SpcfP!$AE:$AE,$AE197,SpcfP!$U:$U,$U197)))</f>
        <v>Себестоимость продаж</v>
      </c>
      <c r="P197" s="44" t="str">
        <f>IF(OR($AE197=0,SUMIFS(SpcfP!$A:$A,SpcfP!$AE:$AE,$AE197,SpcfP!$U:$U,$U197)=0),0,INDEX(SpcfP!P:P,SUMIFS(SpcfP!$A:$A,SpcfP!$AE:$AE,$AE197,SpcfP!$U:$U,$U197)))</f>
        <v>Затраты этапа-2 бизнес-процесса</v>
      </c>
      <c r="Q197" s="44" t="str">
        <f>IF(OR($AE197=0,SUMIFS(SpcfP!$A:$A,SpcfP!$AE:$AE,$AE197,SpcfP!$U:$U,$U197)=0),0,INDEX(SpcfP!Q:Q,SUMIFS(SpcfP!$A:$A,SpcfP!$AE:$AE,$AE197,SpcfP!$U:$U,$U197)))</f>
        <v>Производственные затраты-10</v>
      </c>
      <c r="U197" s="1">
        <f>IF(OR($AD197=0,SUMIFS(dbP!$A:$A,dbP!$AD:$AD,$AD197)=0),0,INDEX(dbP!U:U,SUMIFS(dbP!$A:$A,dbP!$AD:$AD,$AD197)))</f>
        <v>1</v>
      </c>
      <c r="X197" s="42">
        <f>IF(OR($AD197=0,SUMIFS(dbP!$A:$A,dbP!$AD:$AD,$AD197)=0),0,INDEX(dbP!X:X,SUMIFS(dbP!$A:$A,dbP!$AD:$AD,$AD197)))*
IF(OR($AE197=0,SUMIFS(SpcfP!$A:$A,SpcfP!$AE:$AE,$AE197,SpcfP!$U:$U,$U197)=0),0,INDEX(SpcfP!X:X,SUMIFS(SpcfP!$A:$A,SpcfP!$AE:$AE,$AE197,SpcfP!$U:$U,$U197)))</f>
        <v>12</v>
      </c>
      <c r="AA197" s="44">
        <f>IF(OR($AD197=0,SUMIFS(dbP!$A:$A,dbP!$AD:$AD,$AD197)=0),0,INDEX(dbP!X:X,SUMIFS(dbP!$A:$A,dbP!$AD:$AD,$AD197)))*
IF(OR($AE197=0,SUMIFS(SpcfP!$A:$A,SpcfP!$AE:$AE,$AE197,SpcfP!$U:$U,$U197)=0),0,INDEX(SpcfP!AA:AA,SUMIFS(SpcfP!$A:$A,SpcfP!$AE:$AE,$AE197,SpcfP!$U:$U,$U197)))</f>
        <v>49222.7490231579</v>
      </c>
      <c r="AB197" s="44">
        <f>IF(OR($AD197=0,SUMIFS(dbP!$A:$A,dbP!$AD:$AD,$AD197)=0),0,INDEX(dbP!X:X,SUMIFS(dbP!$A:$A,dbP!$AD:$AD,$AD197)))*
IF(OR($AE197=0,SUMIFS(SpcfP!$A:$A,SpcfP!$AE:$AE,$AE197,SpcfP!$U:$U,$U197)=0),0,INDEX(SpcfP!AB:AB,SUMIFS(SpcfP!$A:$A,SpcfP!$AE:$AE,$AE197,SpcfP!$U:$U,$U197)))</f>
        <v>8203.7915038596511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 t="shared" si="3"/>
        <v>4</v>
      </c>
      <c r="AE197" s="31">
        <f>IF(OR(AE196=0,AE196=MAX(Items!$AC:$AC)),1,AE196+1)</f>
        <v>21</v>
      </c>
    </row>
    <row r="198" spans="2:31" x14ac:dyDescent="0.3"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D198" s="24">
        <f>IF(OR($AD198=0,SUMIFS(dbP!$A:$A,dbP!$AD:$AD,$AD198)=0),0,INDEX(dbP!D:D,SUMIFS(dbP!$A:$A,dbP!$AD:$AD,$AD198)))</f>
        <v>45580</v>
      </c>
      <c r="E198" s="1">
        <f>IF(OR($AD198=0,SUMIFS(dbP!$A:$A,dbP!$AD:$AD,$AD198)=0),0,INDEX(dbP!E:E,SUMIFS(dbP!$A:$A,dbP!$AD:$AD,$AD198)))</f>
        <v>0</v>
      </c>
      <c r="F198" s="1">
        <f>IF(OR($AD198=0,SUMIFS(dbP!$A:$A,dbP!$AD:$AD,$AD198)=0),0,INDEX(dbP!F:F,SUMIFS(dbP!$A:$A,dbP!$AD:$AD,$AD198)))</f>
        <v>0</v>
      </c>
      <c r="I198" s="1" t="str">
        <f>IF(OR($AD198=0,SUMIFS(dbP!$A:$A,dbP!$AD:$AD,$AD198)=0),0,INDEX(dbP!I:I,SUMIFS(dbP!$A:$A,dbP!$AD:$AD,$AD198)))</f>
        <v>Продукт-1</v>
      </c>
      <c r="O198" s="44" t="str">
        <f>IF(OR($AE198=0,SUMIFS(SpcfP!$A:$A,SpcfP!$AE:$AE,$AE198,SpcfP!$U:$U,$U198)=0),0,INDEX(SpcfP!O:O,SUMIFS(SpcfP!$A:$A,SpcfP!$AE:$AE,$AE198,SpcfP!$U:$U,$U198)))</f>
        <v>Себестоимость продаж</v>
      </c>
      <c r="P198" s="44" t="str">
        <f>IF(OR($AE198=0,SUMIFS(SpcfP!$A:$A,SpcfP!$AE:$AE,$AE198,SpcfP!$U:$U,$U198)=0),0,INDEX(SpcfP!P:P,SUMIFS(SpcfP!$A:$A,SpcfP!$AE:$AE,$AE198,SpcfP!$U:$U,$U198)))</f>
        <v>Затраты этапа-3 бизнес-процесса</v>
      </c>
      <c r="Q198" s="44" t="str">
        <f>IF(OR($AE198=0,SUMIFS(SpcfP!$A:$A,SpcfP!$AE:$AE,$AE198,SpcfP!$U:$U,$U198)=0),0,INDEX(SpcfP!Q:Q,SUMIFS(SpcfP!$A:$A,SpcfP!$AE:$AE,$AE198,SpcfP!$U:$U,$U198)))</f>
        <v>Производственные затраты-11</v>
      </c>
      <c r="U198" s="1">
        <f>IF(OR($AD198=0,SUMIFS(dbP!$A:$A,dbP!$AD:$AD,$AD198)=0),0,INDEX(dbP!U:U,SUMIFS(dbP!$A:$A,dbP!$AD:$AD,$AD198)))</f>
        <v>1</v>
      </c>
      <c r="X198" s="42">
        <f>IF(OR($AD198=0,SUMIFS(dbP!$A:$A,dbP!$AD:$AD,$AD198)=0),0,INDEX(dbP!X:X,SUMIFS(dbP!$A:$A,dbP!$AD:$AD,$AD198)))*
IF(OR($AE198=0,SUMIFS(SpcfP!$A:$A,SpcfP!$AE:$AE,$AE198,SpcfP!$U:$U,$U198)=0),0,INDEX(SpcfP!X:X,SUMIFS(SpcfP!$A:$A,SpcfP!$AE:$AE,$AE198,SpcfP!$U:$U,$U198)))</f>
        <v>6</v>
      </c>
      <c r="AA198" s="44">
        <f>IF(OR($AD198=0,SUMIFS(dbP!$A:$A,dbP!$AD:$AD,$AD198)=0),0,INDEX(dbP!X:X,SUMIFS(dbP!$A:$A,dbP!$AD:$AD,$AD198)))*
IF(OR($AE198=0,SUMIFS(SpcfP!$A:$A,SpcfP!$AE:$AE,$AE198,SpcfP!$U:$U,$U198)=0),0,INDEX(SpcfP!AA:AA,SUMIFS(SpcfP!$A:$A,SpcfP!$AE:$AE,$AE198,SpcfP!$U:$U,$U198)))</f>
        <v>30529.963254306982</v>
      </c>
      <c r="AB198" s="44">
        <f>IF(OR($AD198=0,SUMIFS(dbP!$A:$A,dbP!$AD:$AD,$AD198)=0),0,INDEX(dbP!X:X,SUMIFS(dbP!$A:$A,dbP!$AD:$AD,$AD198)))*
IF(OR($AE198=0,SUMIFS(SpcfP!$A:$A,SpcfP!$AE:$AE,$AE198,SpcfP!$U:$U,$U198)=0),0,INDEX(SpcfP!AB:AB,SUMIFS(SpcfP!$A:$A,SpcfP!$AE:$AE,$AE198,SpcfP!$U:$U,$U198)))</f>
        <v>5088.3272090511637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 t="shared" si="3"/>
        <v>4</v>
      </c>
      <c r="AE198" s="31">
        <f>IF(OR(AE197=0,AE197=MAX(Items!$AC:$AC)),1,AE197+1)</f>
        <v>22</v>
      </c>
    </row>
    <row r="199" spans="2:31" x14ac:dyDescent="0.3"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D199" s="24">
        <f>IF(OR($AD199=0,SUMIFS(dbP!$A:$A,dbP!$AD:$AD,$AD199)=0),0,INDEX(dbP!D:D,SUMIFS(dbP!$A:$A,dbP!$AD:$AD,$AD199)))</f>
        <v>45580</v>
      </c>
      <c r="E199" s="1">
        <f>IF(OR($AD199=0,SUMIFS(dbP!$A:$A,dbP!$AD:$AD,$AD199)=0),0,INDEX(dbP!E:E,SUMIFS(dbP!$A:$A,dbP!$AD:$AD,$AD199)))</f>
        <v>0</v>
      </c>
      <c r="F199" s="1">
        <f>IF(OR($AD199=0,SUMIFS(dbP!$A:$A,dbP!$AD:$AD,$AD199)=0),0,INDEX(dbP!F:F,SUMIFS(dbP!$A:$A,dbP!$AD:$AD,$AD199)))</f>
        <v>0</v>
      </c>
      <c r="I199" s="1" t="str">
        <f>IF(OR($AD199=0,SUMIFS(dbP!$A:$A,dbP!$AD:$AD,$AD199)=0),0,INDEX(dbP!I:I,SUMIFS(dbP!$A:$A,dbP!$AD:$AD,$AD199)))</f>
        <v>Продукт-1</v>
      </c>
      <c r="O199" s="44" t="str">
        <f>IF(OR($AE199=0,SUMIFS(SpcfP!$A:$A,SpcfP!$AE:$AE,$AE199,SpcfP!$U:$U,$U199)=0),0,INDEX(SpcfP!O:O,SUMIFS(SpcfP!$A:$A,SpcfP!$AE:$AE,$AE199,SpcfP!$U:$U,$U199)))</f>
        <v>Себестоимость продаж</v>
      </c>
      <c r="P199" s="44" t="str">
        <f>IF(OR($AE199=0,SUMIFS(SpcfP!$A:$A,SpcfP!$AE:$AE,$AE199,SpcfP!$U:$U,$U199)=0),0,INDEX(SpcfP!P:P,SUMIFS(SpcfP!$A:$A,SpcfP!$AE:$AE,$AE199,SpcfP!$U:$U,$U199)))</f>
        <v>Затраты этапа-3 бизнес-процесса</v>
      </c>
      <c r="Q199" s="44" t="str">
        <f>IF(OR($AE199=0,SUMIFS(SpcfP!$A:$A,SpcfP!$AE:$AE,$AE199,SpcfP!$U:$U,$U199)=0),0,INDEX(SpcfP!Q:Q,SUMIFS(SpcfP!$A:$A,SpcfP!$AE:$AE,$AE199,SpcfP!$U:$U,$U199)))</f>
        <v>Производственные затраты-12</v>
      </c>
      <c r="U199" s="1">
        <f>IF(OR($AD199=0,SUMIFS(dbP!$A:$A,dbP!$AD:$AD,$AD199)=0),0,INDEX(dbP!U:U,SUMIFS(dbP!$A:$A,dbP!$AD:$AD,$AD199)))</f>
        <v>1</v>
      </c>
      <c r="X199" s="42">
        <f>IF(OR($AD199=0,SUMIFS(dbP!$A:$A,dbP!$AD:$AD,$AD199)=0),0,INDEX(dbP!X:X,SUMIFS(dbP!$A:$A,dbP!$AD:$AD,$AD199)))*
IF(OR($AE199=0,SUMIFS(SpcfP!$A:$A,SpcfP!$AE:$AE,$AE199,SpcfP!$U:$U,$U199)=0),0,INDEX(SpcfP!X:X,SUMIFS(SpcfP!$A:$A,SpcfP!$AE:$AE,$AE199,SpcfP!$U:$U,$U199)))</f>
        <v>15</v>
      </c>
      <c r="AA199" s="44">
        <f>IF(OR($AD199=0,SUMIFS(dbP!$A:$A,dbP!$AD:$AD,$AD199)=0),0,INDEX(dbP!X:X,SUMIFS(dbP!$A:$A,dbP!$AD:$AD,$AD199)))*
IF(OR($AE199=0,SUMIFS(SpcfP!$A:$A,SpcfP!$AE:$AE,$AE199,SpcfP!$U:$U,$U199)=0),0,INDEX(SpcfP!AA:AA,SUMIFS(SpcfP!$A:$A,SpcfP!$AE:$AE,$AE199,SpcfP!$U:$U,$U199)))</f>
        <v>16522.388059701494</v>
      </c>
      <c r="AB199" s="44">
        <f>IF(OR($AD199=0,SUMIFS(dbP!$A:$A,dbP!$AD:$AD,$AD199)=0),0,INDEX(dbP!X:X,SUMIFS(dbP!$A:$A,dbP!$AD:$AD,$AD199)))*
IF(OR($AE199=0,SUMIFS(SpcfP!$A:$A,SpcfP!$AE:$AE,$AE199,SpcfP!$U:$U,$U199)=0),0,INDEX(SpcfP!AB:AB,SUMIFS(SpcfP!$A:$A,SpcfP!$AE:$AE,$AE199,SpcfP!$U:$U,$U199)))</f>
        <v>2753.7313432835822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 t="shared" si="3"/>
        <v>4</v>
      </c>
      <c r="AE199" s="31">
        <f>IF(OR(AE198=0,AE198=MAX(Items!$AC:$AC)),1,AE198+1)</f>
        <v>23</v>
      </c>
    </row>
    <row r="200" spans="2:31" x14ac:dyDescent="0.3"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D200" s="24">
        <f>IF(OR($AD200=0,SUMIFS(dbP!$A:$A,dbP!$AD:$AD,$AD200)=0),0,INDEX(dbP!D:D,SUMIFS(dbP!$A:$A,dbP!$AD:$AD,$AD200)))</f>
        <v>45580</v>
      </c>
      <c r="E200" s="1">
        <f>IF(OR($AD200=0,SUMIFS(dbP!$A:$A,dbP!$AD:$AD,$AD200)=0),0,INDEX(dbP!E:E,SUMIFS(dbP!$A:$A,dbP!$AD:$AD,$AD200)))</f>
        <v>0</v>
      </c>
      <c r="F200" s="1">
        <f>IF(OR($AD200=0,SUMIFS(dbP!$A:$A,dbP!$AD:$AD,$AD200)=0),0,INDEX(dbP!F:F,SUMIFS(dbP!$A:$A,dbP!$AD:$AD,$AD200)))</f>
        <v>0</v>
      </c>
      <c r="I200" s="1" t="str">
        <f>IF(OR($AD200=0,SUMIFS(dbP!$A:$A,dbP!$AD:$AD,$AD200)=0),0,INDEX(dbP!I:I,SUMIFS(dbP!$A:$A,dbP!$AD:$AD,$AD200)))</f>
        <v>Продукт-1</v>
      </c>
      <c r="O200" s="44" t="str">
        <f>IF(OR($AE200=0,SUMIFS(SpcfP!$A:$A,SpcfP!$AE:$AE,$AE200,SpcfP!$U:$U,$U200)=0),0,INDEX(SpcfP!O:O,SUMIFS(SpcfP!$A:$A,SpcfP!$AE:$AE,$AE200,SpcfP!$U:$U,$U200)))</f>
        <v>Себестоимость продаж</v>
      </c>
      <c r="P200" s="44" t="str">
        <f>IF(OR($AE200=0,SUMIFS(SpcfP!$A:$A,SpcfP!$AE:$AE,$AE200,SpcfP!$U:$U,$U200)=0),0,INDEX(SpcfP!P:P,SUMIFS(SpcfP!$A:$A,SpcfP!$AE:$AE,$AE200,SpcfP!$U:$U,$U200)))</f>
        <v>Затраты этапа-3 бизнес-процесса</v>
      </c>
      <c r="Q200" s="44" t="str">
        <f>IF(OR($AE200=0,SUMIFS(SpcfP!$A:$A,SpcfP!$AE:$AE,$AE200,SpcfP!$U:$U,$U200)=0),0,INDEX(SpcfP!Q:Q,SUMIFS(SpcfP!$A:$A,SpcfP!$AE:$AE,$AE200,SpcfP!$U:$U,$U200)))</f>
        <v>Производственные затраты-13</v>
      </c>
      <c r="U200" s="1">
        <f>IF(OR($AD200=0,SUMIFS(dbP!$A:$A,dbP!$AD:$AD,$AD200)=0),0,INDEX(dbP!U:U,SUMIFS(dbP!$A:$A,dbP!$AD:$AD,$AD200)))</f>
        <v>1</v>
      </c>
      <c r="X200" s="42">
        <f>IF(OR($AD200=0,SUMIFS(dbP!$A:$A,dbP!$AD:$AD,$AD200)=0),0,INDEX(dbP!X:X,SUMIFS(dbP!$A:$A,dbP!$AD:$AD,$AD200)))*
IF(OR($AE200=0,SUMIFS(SpcfP!$A:$A,SpcfP!$AE:$AE,$AE200,SpcfP!$U:$U,$U200)=0),0,INDEX(SpcfP!X:X,SUMIFS(SpcfP!$A:$A,SpcfP!$AE:$AE,$AE200,SpcfP!$U:$U,$U200)))</f>
        <v>30</v>
      </c>
      <c r="AA200" s="44">
        <f>IF(OR($AD200=0,SUMIFS(dbP!$A:$A,dbP!$AD:$AD,$AD200)=0),0,INDEX(dbP!X:X,SUMIFS(dbP!$A:$A,dbP!$AD:$AD,$AD200)))*
IF(OR($AE200=0,SUMIFS(SpcfP!$A:$A,SpcfP!$AE:$AE,$AE200,SpcfP!$U:$U,$U200)=0),0,INDEX(SpcfP!AA:AA,SUMIFS(SpcfP!$A:$A,SpcfP!$AE:$AE,$AE200,SpcfP!$U:$U,$U200)))</f>
        <v>35187.969924812031</v>
      </c>
      <c r="AB200" s="44">
        <f>IF(OR($AD200=0,SUMIFS(dbP!$A:$A,dbP!$AD:$AD,$AD200)=0),0,INDEX(dbP!X:X,SUMIFS(dbP!$A:$A,dbP!$AD:$AD,$AD200)))*
IF(OR($AE200=0,SUMIFS(SpcfP!$A:$A,SpcfP!$AE:$AE,$AE200,SpcfP!$U:$U,$U200)=0),0,INDEX(SpcfP!AB:AB,SUMIFS(SpcfP!$A:$A,SpcfP!$AE:$AE,$AE200,SpcfP!$U:$U,$U200)))</f>
        <v>5864.6616541353378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 t="shared" si="3"/>
        <v>4</v>
      </c>
      <c r="AE200" s="31">
        <f>IF(OR(AE199=0,AE199=MAX(Items!$AC:$AC)),1,AE199+1)</f>
        <v>24</v>
      </c>
    </row>
    <row r="201" spans="2:31" x14ac:dyDescent="0.3"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D201" s="24">
        <f>IF(OR($AD201=0,SUMIFS(dbP!$A:$A,dbP!$AD:$AD,$AD201)=0),0,INDEX(dbP!D:D,SUMIFS(dbP!$A:$A,dbP!$AD:$AD,$AD201)))</f>
        <v>45580</v>
      </c>
      <c r="E201" s="1">
        <f>IF(OR($AD201=0,SUMIFS(dbP!$A:$A,dbP!$AD:$AD,$AD201)=0),0,INDEX(dbP!E:E,SUMIFS(dbP!$A:$A,dbP!$AD:$AD,$AD201)))</f>
        <v>0</v>
      </c>
      <c r="F201" s="1">
        <f>IF(OR($AD201=0,SUMIFS(dbP!$A:$A,dbP!$AD:$AD,$AD201)=0),0,INDEX(dbP!F:F,SUMIFS(dbP!$A:$A,dbP!$AD:$AD,$AD201)))</f>
        <v>0</v>
      </c>
      <c r="I201" s="1" t="str">
        <f>IF(OR($AD201=0,SUMIFS(dbP!$A:$A,dbP!$AD:$AD,$AD201)=0),0,INDEX(dbP!I:I,SUMIFS(dbP!$A:$A,dbP!$AD:$AD,$AD201)))</f>
        <v>Продукт-1</v>
      </c>
      <c r="O201" s="44" t="str">
        <f>IF(OR($AE201=0,SUMIFS(SpcfP!$A:$A,SpcfP!$AE:$AE,$AE201,SpcfP!$U:$U,$U201)=0),0,INDEX(SpcfP!O:O,SUMIFS(SpcfP!$A:$A,SpcfP!$AE:$AE,$AE201,SpcfP!$U:$U,$U201)))</f>
        <v>Себестоимость продаж</v>
      </c>
      <c r="P201" s="44" t="str">
        <f>IF(OR($AE201=0,SUMIFS(SpcfP!$A:$A,SpcfP!$AE:$AE,$AE201,SpcfP!$U:$U,$U201)=0),0,INDEX(SpcfP!P:P,SUMIFS(SpcfP!$A:$A,SpcfP!$AE:$AE,$AE201,SpcfP!$U:$U,$U201)))</f>
        <v>Затраты этапа-3 бизнес-процесса</v>
      </c>
      <c r="Q201" s="44" t="str">
        <f>IF(OR($AE201=0,SUMIFS(SpcfP!$A:$A,SpcfP!$AE:$AE,$AE201,SpcfP!$U:$U,$U201)=0),0,INDEX(SpcfP!Q:Q,SUMIFS(SpcfP!$A:$A,SpcfP!$AE:$AE,$AE201,SpcfP!$U:$U,$U201)))</f>
        <v>Производственные затраты-14</v>
      </c>
      <c r="U201" s="1">
        <f>IF(OR($AD201=0,SUMIFS(dbP!$A:$A,dbP!$AD:$AD,$AD201)=0),0,INDEX(dbP!U:U,SUMIFS(dbP!$A:$A,dbP!$AD:$AD,$AD201)))</f>
        <v>1</v>
      </c>
      <c r="X201" s="42">
        <f>IF(OR($AD201=0,SUMIFS(dbP!$A:$A,dbP!$AD:$AD,$AD201)=0),0,INDEX(dbP!X:X,SUMIFS(dbP!$A:$A,dbP!$AD:$AD,$AD201)))*
IF(OR($AE201=0,SUMIFS(SpcfP!$A:$A,SpcfP!$AE:$AE,$AE201,SpcfP!$U:$U,$U201)=0),0,INDEX(SpcfP!X:X,SUMIFS(SpcfP!$A:$A,SpcfP!$AE:$AE,$AE201,SpcfP!$U:$U,$U201)))</f>
        <v>18</v>
      </c>
      <c r="AA201" s="44">
        <f>IF(OR($AD201=0,SUMIFS(dbP!$A:$A,dbP!$AD:$AD,$AD201)=0),0,INDEX(dbP!X:X,SUMIFS(dbP!$A:$A,dbP!$AD:$AD,$AD201)))*
IF(OR($AE201=0,SUMIFS(SpcfP!$A:$A,SpcfP!$AE:$AE,$AE201,SpcfP!$U:$U,$U201)=0),0,INDEX(SpcfP!AA:AA,SUMIFS(SpcfP!$A:$A,SpcfP!$AE:$AE,$AE201,SpcfP!$U:$U,$U201)))</f>
        <v>49553.684210526306</v>
      </c>
      <c r="AB201" s="44">
        <f>IF(OR($AD201=0,SUMIFS(dbP!$A:$A,dbP!$AD:$AD,$AD201)=0),0,INDEX(dbP!X:X,SUMIFS(dbP!$A:$A,dbP!$AD:$AD,$AD201)))*
IF(OR($AE201=0,SUMIFS(SpcfP!$A:$A,SpcfP!$AE:$AE,$AE201,SpcfP!$U:$U,$U201)=0),0,INDEX(SpcfP!AB:AB,SUMIFS(SpcfP!$A:$A,SpcfP!$AE:$AE,$AE201,SpcfP!$U:$U,$U201)))</f>
        <v>8258.9473684210516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 t="shared" si="3"/>
        <v>4</v>
      </c>
      <c r="AE201" s="31">
        <f>IF(OR(AE200=0,AE200=MAX(Items!$AC:$AC)),1,AE200+1)</f>
        <v>25</v>
      </c>
    </row>
    <row r="202" spans="2:31" x14ac:dyDescent="0.3"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D202" s="24">
        <f>IF(OR($AD202=0,SUMIFS(dbP!$A:$A,dbP!$AD:$AD,$AD202)=0),0,INDEX(dbP!D:D,SUMIFS(dbP!$A:$A,dbP!$AD:$AD,$AD202)))</f>
        <v>45580</v>
      </c>
      <c r="E202" s="1">
        <f>IF(OR($AD202=0,SUMIFS(dbP!$A:$A,dbP!$AD:$AD,$AD202)=0),0,INDEX(dbP!E:E,SUMIFS(dbP!$A:$A,dbP!$AD:$AD,$AD202)))</f>
        <v>0</v>
      </c>
      <c r="F202" s="1">
        <f>IF(OR($AD202=0,SUMIFS(dbP!$A:$A,dbP!$AD:$AD,$AD202)=0),0,INDEX(dbP!F:F,SUMIFS(dbP!$A:$A,dbP!$AD:$AD,$AD202)))</f>
        <v>0</v>
      </c>
      <c r="I202" s="1" t="str">
        <f>IF(OR($AD202=0,SUMIFS(dbP!$A:$A,dbP!$AD:$AD,$AD202)=0),0,INDEX(dbP!I:I,SUMIFS(dbP!$A:$A,dbP!$AD:$AD,$AD202)))</f>
        <v>Продукт-1</v>
      </c>
      <c r="O202" s="44" t="str">
        <f>IF(OR($AE202=0,SUMIFS(SpcfP!$A:$A,SpcfP!$AE:$AE,$AE202,SpcfP!$U:$U,$U202)=0),0,INDEX(SpcfP!O:O,SUMIFS(SpcfP!$A:$A,SpcfP!$AE:$AE,$AE202,SpcfP!$U:$U,$U202)))</f>
        <v>Себестоимость продаж</v>
      </c>
      <c r="P202" s="44" t="str">
        <f>IF(OR($AE202=0,SUMIFS(SpcfP!$A:$A,SpcfP!$AE:$AE,$AE202,SpcfP!$U:$U,$U202)=0),0,INDEX(SpcfP!P:P,SUMIFS(SpcfP!$A:$A,SpcfP!$AE:$AE,$AE202,SpcfP!$U:$U,$U202)))</f>
        <v>Затраты этапа-3 бизнес-процесса</v>
      </c>
      <c r="Q202" s="44" t="str">
        <f>IF(OR($AE202=0,SUMIFS(SpcfP!$A:$A,SpcfP!$AE:$AE,$AE202,SpcfP!$U:$U,$U202)=0),0,INDEX(SpcfP!Q:Q,SUMIFS(SpcfP!$A:$A,SpcfP!$AE:$AE,$AE202,SpcfP!$U:$U,$U202)))</f>
        <v>Производственные затраты-15</v>
      </c>
      <c r="U202" s="1">
        <f>IF(OR($AD202=0,SUMIFS(dbP!$A:$A,dbP!$AD:$AD,$AD202)=0),0,INDEX(dbP!U:U,SUMIFS(dbP!$A:$A,dbP!$AD:$AD,$AD202)))</f>
        <v>1</v>
      </c>
      <c r="X202" s="42">
        <f>IF(OR($AD202=0,SUMIFS(dbP!$A:$A,dbP!$AD:$AD,$AD202)=0),0,INDEX(dbP!X:X,SUMIFS(dbP!$A:$A,dbP!$AD:$AD,$AD202)))*
IF(OR($AE202=0,SUMIFS(SpcfP!$A:$A,SpcfP!$AE:$AE,$AE202,SpcfP!$U:$U,$U202)=0),0,INDEX(SpcfP!X:X,SUMIFS(SpcfP!$A:$A,SpcfP!$AE:$AE,$AE202,SpcfP!$U:$U,$U202)))</f>
        <v>276</v>
      </c>
      <c r="AA202" s="44">
        <f>IF(OR($AD202=0,SUMIFS(dbP!$A:$A,dbP!$AD:$AD,$AD202)=0),0,INDEX(dbP!X:X,SUMIFS(dbP!$A:$A,dbP!$AD:$AD,$AD202)))*
IF(OR($AE202=0,SUMIFS(SpcfP!$A:$A,SpcfP!$AE:$AE,$AE202,SpcfP!$U:$U,$U202)=0),0,INDEX(SpcfP!AA:AA,SUMIFS(SpcfP!$A:$A,SpcfP!$AE:$AE,$AE202,SpcfP!$U:$U,$U202)))</f>
        <v>253362.41100000002</v>
      </c>
      <c r="AB202" s="44">
        <f>IF(OR($AD202=0,SUMIFS(dbP!$A:$A,dbP!$AD:$AD,$AD202)=0),0,INDEX(dbP!X:X,SUMIFS(dbP!$A:$A,dbP!$AD:$AD,$AD202)))*
IF(OR($AE202=0,SUMIFS(SpcfP!$A:$A,SpcfP!$AE:$AE,$AE202,SpcfP!$U:$U,$U202)=0),0,INDEX(SpcfP!AB:AB,SUMIFS(SpcfP!$A:$A,SpcfP!$AE:$AE,$AE202,SpcfP!$U:$U,$U202)))</f>
        <v>42227.068500000008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 t="shared" si="3"/>
        <v>4</v>
      </c>
      <c r="AE202" s="31">
        <f>IF(OR(AE201=0,AE201=MAX(Items!$AC:$AC)),1,AE201+1)</f>
        <v>26</v>
      </c>
    </row>
    <row r="203" spans="2:31" x14ac:dyDescent="0.3"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D203" s="24">
        <f>IF(OR($AD203=0,SUMIFS(dbP!$A:$A,dbP!$AD:$AD,$AD203)=0),0,INDEX(dbP!D:D,SUMIFS(dbP!$A:$A,dbP!$AD:$AD,$AD203)))</f>
        <v>45580</v>
      </c>
      <c r="E203" s="1">
        <f>IF(OR($AD203=0,SUMIFS(dbP!$A:$A,dbP!$AD:$AD,$AD203)=0),0,INDEX(dbP!E:E,SUMIFS(dbP!$A:$A,dbP!$AD:$AD,$AD203)))</f>
        <v>0</v>
      </c>
      <c r="F203" s="1">
        <f>IF(OR($AD203=0,SUMIFS(dbP!$A:$A,dbP!$AD:$AD,$AD203)=0),0,INDEX(dbP!F:F,SUMIFS(dbP!$A:$A,dbP!$AD:$AD,$AD203)))</f>
        <v>0</v>
      </c>
      <c r="I203" s="1" t="str">
        <f>IF(OR($AD203=0,SUMIFS(dbP!$A:$A,dbP!$AD:$AD,$AD203)=0),0,INDEX(dbP!I:I,SUMIFS(dbP!$A:$A,dbP!$AD:$AD,$AD203)))</f>
        <v>Продукт-1</v>
      </c>
      <c r="O203" s="44" t="str">
        <f>IF(OR($AE203=0,SUMIFS(SpcfP!$A:$A,SpcfP!$AE:$AE,$AE203,SpcfP!$U:$U,$U203)=0),0,INDEX(SpcfP!O:O,SUMIFS(SpcfP!$A:$A,SpcfP!$AE:$AE,$AE203,SpcfP!$U:$U,$U203)))</f>
        <v>Себестоимость продаж</v>
      </c>
      <c r="P203" s="44" t="str">
        <f>IF(OR($AE203=0,SUMIFS(SpcfP!$A:$A,SpcfP!$AE:$AE,$AE203,SpcfP!$U:$U,$U203)=0),0,INDEX(SpcfP!P:P,SUMIFS(SpcfP!$A:$A,SpcfP!$AE:$AE,$AE203,SpcfP!$U:$U,$U203)))</f>
        <v>Затраты этапа-3 бизнес-процесса</v>
      </c>
      <c r="Q203" s="44" t="str">
        <f>IF(OR($AE203=0,SUMIFS(SpcfP!$A:$A,SpcfP!$AE:$AE,$AE203,SpcfP!$U:$U,$U203)=0),0,INDEX(SpcfP!Q:Q,SUMIFS(SpcfP!$A:$A,SpcfP!$AE:$AE,$AE203,SpcfP!$U:$U,$U203)))</f>
        <v>Производственные затраты-16</v>
      </c>
      <c r="U203" s="1">
        <f>IF(OR($AD203=0,SUMIFS(dbP!$A:$A,dbP!$AD:$AD,$AD203)=0),0,INDEX(dbP!U:U,SUMIFS(dbP!$A:$A,dbP!$AD:$AD,$AD203)))</f>
        <v>1</v>
      </c>
      <c r="X203" s="42">
        <f>IF(OR($AD203=0,SUMIFS(dbP!$A:$A,dbP!$AD:$AD,$AD203)=0),0,INDEX(dbP!X:X,SUMIFS(dbP!$A:$A,dbP!$AD:$AD,$AD203)))*
IF(OR($AE203=0,SUMIFS(SpcfP!$A:$A,SpcfP!$AE:$AE,$AE203,SpcfP!$U:$U,$U203)=0),0,INDEX(SpcfP!X:X,SUMIFS(SpcfP!$A:$A,SpcfP!$AE:$AE,$AE203,SpcfP!$U:$U,$U203)))</f>
        <v>21</v>
      </c>
      <c r="AA203" s="44">
        <f>IF(OR($AD203=0,SUMIFS(dbP!$A:$A,dbP!$AD:$AD,$AD203)=0),0,INDEX(dbP!X:X,SUMIFS(dbP!$A:$A,dbP!$AD:$AD,$AD203)))*
IF(OR($AE203=0,SUMIFS(SpcfP!$A:$A,SpcfP!$AE:$AE,$AE203,SpcfP!$U:$U,$U203)=0),0,INDEX(SpcfP!AA:AA,SUMIFS(SpcfP!$A:$A,SpcfP!$AE:$AE,$AE203,SpcfP!$U:$U,$U203)))</f>
        <v>26590.903448275865</v>
      </c>
      <c r="AB203" s="44">
        <f>IF(OR($AD203=0,SUMIFS(dbP!$A:$A,dbP!$AD:$AD,$AD203)=0),0,INDEX(dbP!X:X,SUMIFS(dbP!$A:$A,dbP!$AD:$AD,$AD203)))*
IF(OR($AE203=0,SUMIFS(SpcfP!$A:$A,SpcfP!$AE:$AE,$AE203,SpcfP!$U:$U,$U203)=0),0,INDEX(SpcfP!AB:AB,SUMIFS(SpcfP!$A:$A,SpcfP!$AE:$AE,$AE203,SpcfP!$U:$U,$U203)))</f>
        <v>4431.8172413793109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 t="shared" si="3"/>
        <v>4</v>
      </c>
      <c r="AE203" s="31">
        <f>IF(OR(AE202=0,AE202=MAX(Items!$AC:$AC)),1,AE202+1)</f>
        <v>27</v>
      </c>
    </row>
    <row r="204" spans="2:31" x14ac:dyDescent="0.3"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D204" s="24">
        <f>IF(OR($AD204=0,SUMIFS(dbP!$A:$A,dbP!$AD:$AD,$AD204)=0),0,INDEX(dbP!D:D,SUMIFS(dbP!$A:$A,dbP!$AD:$AD,$AD204)))</f>
        <v>45580</v>
      </c>
      <c r="E204" s="1">
        <f>IF(OR($AD204=0,SUMIFS(dbP!$A:$A,dbP!$AD:$AD,$AD204)=0),0,INDEX(dbP!E:E,SUMIFS(dbP!$A:$A,dbP!$AD:$AD,$AD204)))</f>
        <v>0</v>
      </c>
      <c r="F204" s="1">
        <f>IF(OR($AD204=0,SUMIFS(dbP!$A:$A,dbP!$AD:$AD,$AD204)=0),0,INDEX(dbP!F:F,SUMIFS(dbP!$A:$A,dbP!$AD:$AD,$AD204)))</f>
        <v>0</v>
      </c>
      <c r="I204" s="1" t="str">
        <f>IF(OR($AD204=0,SUMIFS(dbP!$A:$A,dbP!$AD:$AD,$AD204)=0),0,INDEX(dbP!I:I,SUMIFS(dbP!$A:$A,dbP!$AD:$AD,$AD204)))</f>
        <v>Продукт-1</v>
      </c>
      <c r="O204" s="44" t="str">
        <f>IF(OR($AE204=0,SUMIFS(SpcfP!$A:$A,SpcfP!$AE:$AE,$AE204,SpcfP!$U:$U,$U204)=0),0,INDEX(SpcfP!O:O,SUMIFS(SpcfP!$A:$A,SpcfP!$AE:$AE,$AE204,SpcfP!$U:$U,$U204)))</f>
        <v>Себестоимость продаж</v>
      </c>
      <c r="P204" s="44" t="str">
        <f>IF(OR($AE204=0,SUMIFS(SpcfP!$A:$A,SpcfP!$AE:$AE,$AE204,SpcfP!$U:$U,$U204)=0),0,INDEX(SpcfP!P:P,SUMIFS(SpcfP!$A:$A,SpcfP!$AE:$AE,$AE204,SpcfP!$U:$U,$U204)))</f>
        <v>Затраты этапа-3 бизнес-процесса</v>
      </c>
      <c r="Q204" s="44" t="str">
        <f>IF(OR($AE204=0,SUMIFS(SpcfP!$A:$A,SpcfP!$AE:$AE,$AE204,SpcfP!$U:$U,$U204)=0),0,INDEX(SpcfP!Q:Q,SUMIFS(SpcfP!$A:$A,SpcfP!$AE:$AE,$AE204,SpcfP!$U:$U,$U204)))</f>
        <v>Производственные затраты-17</v>
      </c>
      <c r="U204" s="1">
        <f>IF(OR($AD204=0,SUMIFS(dbP!$A:$A,dbP!$AD:$AD,$AD204)=0),0,INDEX(dbP!U:U,SUMIFS(dbP!$A:$A,dbP!$AD:$AD,$AD204)))</f>
        <v>1</v>
      </c>
      <c r="X204" s="42">
        <f>IF(OR($AD204=0,SUMIFS(dbP!$A:$A,dbP!$AD:$AD,$AD204)=0),0,INDEX(dbP!X:X,SUMIFS(dbP!$A:$A,dbP!$AD:$AD,$AD204)))*
IF(OR($AE204=0,SUMIFS(SpcfP!$A:$A,SpcfP!$AE:$AE,$AE204,SpcfP!$U:$U,$U204)=0),0,INDEX(SpcfP!X:X,SUMIFS(SpcfP!$A:$A,SpcfP!$AE:$AE,$AE204,SpcfP!$U:$U,$U204)))</f>
        <v>18</v>
      </c>
      <c r="AA204" s="44">
        <f>IF(OR($AD204=0,SUMIFS(dbP!$A:$A,dbP!$AD:$AD,$AD204)=0),0,INDEX(dbP!X:X,SUMIFS(dbP!$A:$A,dbP!$AD:$AD,$AD204)))*
IF(OR($AE204=0,SUMIFS(SpcfP!$A:$A,SpcfP!$AE:$AE,$AE204,SpcfP!$U:$U,$U204)=0),0,INDEX(SpcfP!AA:AA,SUMIFS(SpcfP!$A:$A,SpcfP!$AE:$AE,$AE204,SpcfP!$U:$U,$U204)))</f>
        <v>63329.330769230772</v>
      </c>
      <c r="AB204" s="44">
        <f>IF(OR($AD204=0,SUMIFS(dbP!$A:$A,dbP!$AD:$AD,$AD204)=0),0,INDEX(dbP!X:X,SUMIFS(dbP!$A:$A,dbP!$AD:$AD,$AD204)))*
IF(OR($AE204=0,SUMIFS(SpcfP!$A:$A,SpcfP!$AE:$AE,$AE204,SpcfP!$U:$U,$U204)=0),0,INDEX(SpcfP!AB:AB,SUMIFS(SpcfP!$A:$A,SpcfP!$AE:$AE,$AE204,SpcfP!$U:$U,$U204)))</f>
        <v>10554.888461538463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 t="shared" si="3"/>
        <v>4</v>
      </c>
      <c r="AE204" s="31">
        <f>IF(OR(AE203=0,AE203=MAX(Items!$AC:$AC)),1,AE203+1)</f>
        <v>28</v>
      </c>
    </row>
    <row r="205" spans="2:31" x14ac:dyDescent="0.3"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D205" s="24">
        <f>IF(OR($AD205=0,SUMIFS(dbP!$A:$A,dbP!$AD:$AD,$AD205)=0),0,INDEX(dbP!D:D,SUMIFS(dbP!$A:$A,dbP!$AD:$AD,$AD205)))</f>
        <v>45580</v>
      </c>
      <c r="E205" s="1">
        <f>IF(OR($AD205=0,SUMIFS(dbP!$A:$A,dbP!$AD:$AD,$AD205)=0),0,INDEX(dbP!E:E,SUMIFS(dbP!$A:$A,dbP!$AD:$AD,$AD205)))</f>
        <v>0</v>
      </c>
      <c r="F205" s="1">
        <f>IF(OR($AD205=0,SUMIFS(dbP!$A:$A,dbP!$AD:$AD,$AD205)=0),0,INDEX(dbP!F:F,SUMIFS(dbP!$A:$A,dbP!$AD:$AD,$AD205)))</f>
        <v>0</v>
      </c>
      <c r="I205" s="1" t="str">
        <f>IF(OR($AD205=0,SUMIFS(dbP!$A:$A,dbP!$AD:$AD,$AD205)=0),0,INDEX(dbP!I:I,SUMIFS(dbP!$A:$A,dbP!$AD:$AD,$AD205)))</f>
        <v>Продукт-1</v>
      </c>
      <c r="O205" s="44" t="str">
        <f>IF(OR($AE205=0,SUMIFS(SpcfP!$A:$A,SpcfP!$AE:$AE,$AE205,SpcfP!$U:$U,$U205)=0),0,INDEX(SpcfP!O:O,SUMIFS(SpcfP!$A:$A,SpcfP!$AE:$AE,$AE205,SpcfP!$U:$U,$U205)))</f>
        <v>Себестоимость продаж</v>
      </c>
      <c r="P205" s="44" t="str">
        <f>IF(OR($AE205=0,SUMIFS(SpcfP!$A:$A,SpcfP!$AE:$AE,$AE205,SpcfP!$U:$U,$U205)=0),0,INDEX(SpcfP!P:P,SUMIFS(SpcfP!$A:$A,SpcfP!$AE:$AE,$AE205,SpcfP!$U:$U,$U205)))</f>
        <v>Затраты этапа-3 бизнес-процесса</v>
      </c>
      <c r="Q205" s="44" t="str">
        <f>IF(OR($AE205=0,SUMIFS(SpcfP!$A:$A,SpcfP!$AE:$AE,$AE205,SpcfP!$U:$U,$U205)=0),0,INDEX(SpcfP!Q:Q,SUMIFS(SpcfP!$A:$A,SpcfP!$AE:$AE,$AE205,SpcfP!$U:$U,$U205)))</f>
        <v>Производственные затраты-18</v>
      </c>
      <c r="U205" s="1">
        <f>IF(OR($AD205=0,SUMIFS(dbP!$A:$A,dbP!$AD:$AD,$AD205)=0),0,INDEX(dbP!U:U,SUMIFS(dbP!$A:$A,dbP!$AD:$AD,$AD205)))</f>
        <v>1</v>
      </c>
      <c r="X205" s="42">
        <f>IF(OR($AD205=0,SUMIFS(dbP!$A:$A,dbP!$AD:$AD,$AD205)=0),0,INDEX(dbP!X:X,SUMIFS(dbP!$A:$A,dbP!$AD:$AD,$AD205)))*
IF(OR($AE205=0,SUMIFS(SpcfP!$A:$A,SpcfP!$AE:$AE,$AE205,SpcfP!$U:$U,$U205)=0),0,INDEX(SpcfP!X:X,SUMIFS(SpcfP!$A:$A,SpcfP!$AE:$AE,$AE205,SpcfP!$U:$U,$U205)))</f>
        <v>9</v>
      </c>
      <c r="AA205" s="44">
        <f>IF(OR($AD205=0,SUMIFS(dbP!$A:$A,dbP!$AD:$AD,$AD205)=0),0,INDEX(dbP!X:X,SUMIFS(dbP!$A:$A,dbP!$AD:$AD,$AD205)))*
IF(OR($AE205=0,SUMIFS(SpcfP!$A:$A,SpcfP!$AE:$AE,$AE205,SpcfP!$U:$U,$U205)=0),0,INDEX(SpcfP!AA:AA,SUMIFS(SpcfP!$A:$A,SpcfP!$AE:$AE,$AE205,SpcfP!$U:$U,$U205)))</f>
        <v>31960.007294117651</v>
      </c>
      <c r="AB205" s="44">
        <f>IF(OR($AD205=0,SUMIFS(dbP!$A:$A,dbP!$AD:$AD,$AD205)=0),0,INDEX(dbP!X:X,SUMIFS(dbP!$A:$A,dbP!$AD:$AD,$AD205)))*
IF(OR($AE205=0,SUMIFS(SpcfP!$A:$A,SpcfP!$AE:$AE,$AE205,SpcfP!$U:$U,$U205)=0),0,INDEX(SpcfP!AB:AB,SUMIFS(SpcfP!$A:$A,SpcfP!$AE:$AE,$AE205,SpcfP!$U:$U,$U205)))</f>
        <v>5326.6678823529419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 t="shared" si="3"/>
        <v>4</v>
      </c>
      <c r="AE205" s="31">
        <f>IF(OR(AE204=0,AE204=MAX(Items!$AC:$AC)),1,AE204+1)</f>
        <v>29</v>
      </c>
    </row>
    <row r="206" spans="2:31" x14ac:dyDescent="0.3"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D206" s="24">
        <f>IF(OR($AD206=0,SUMIFS(dbP!$A:$A,dbP!$AD:$AD,$AD206)=0),0,INDEX(dbP!D:D,SUMIFS(dbP!$A:$A,dbP!$AD:$AD,$AD206)))</f>
        <v>45580</v>
      </c>
      <c r="E206" s="1">
        <f>IF(OR($AD206=0,SUMIFS(dbP!$A:$A,dbP!$AD:$AD,$AD206)=0),0,INDEX(dbP!E:E,SUMIFS(dbP!$A:$A,dbP!$AD:$AD,$AD206)))</f>
        <v>0</v>
      </c>
      <c r="F206" s="1">
        <f>IF(OR($AD206=0,SUMIFS(dbP!$A:$A,dbP!$AD:$AD,$AD206)=0),0,INDEX(dbP!F:F,SUMIFS(dbP!$A:$A,dbP!$AD:$AD,$AD206)))</f>
        <v>0</v>
      </c>
      <c r="I206" s="1" t="str">
        <f>IF(OR($AD206=0,SUMIFS(dbP!$A:$A,dbP!$AD:$AD,$AD206)=0),0,INDEX(dbP!I:I,SUMIFS(dbP!$A:$A,dbP!$AD:$AD,$AD206)))</f>
        <v>Продукт-1</v>
      </c>
      <c r="O206" s="44" t="str">
        <f>IF(OR($AE206=0,SUMIFS(SpcfP!$A:$A,SpcfP!$AE:$AE,$AE206,SpcfP!$U:$U,$U206)=0),0,INDEX(SpcfP!O:O,SUMIFS(SpcfP!$A:$A,SpcfP!$AE:$AE,$AE206,SpcfP!$U:$U,$U206)))</f>
        <v>Себестоимость продаж</v>
      </c>
      <c r="P206" s="44" t="str">
        <f>IF(OR($AE206=0,SUMIFS(SpcfP!$A:$A,SpcfP!$AE:$AE,$AE206,SpcfP!$U:$U,$U206)=0),0,INDEX(SpcfP!P:P,SUMIFS(SpcfP!$A:$A,SpcfP!$AE:$AE,$AE206,SpcfP!$U:$U,$U206)))</f>
        <v>Затраты этапа-3 бизнес-процесса</v>
      </c>
      <c r="Q206" s="44" t="str">
        <f>IF(OR($AE206=0,SUMIFS(SpcfP!$A:$A,SpcfP!$AE:$AE,$AE206,SpcfP!$U:$U,$U206)=0),0,INDEX(SpcfP!Q:Q,SUMIFS(SpcfP!$A:$A,SpcfP!$AE:$AE,$AE206,SpcfP!$U:$U,$U206)))</f>
        <v>Производственные затраты-19</v>
      </c>
      <c r="U206" s="1">
        <f>IF(OR($AD206=0,SUMIFS(dbP!$A:$A,dbP!$AD:$AD,$AD206)=0),0,INDEX(dbP!U:U,SUMIFS(dbP!$A:$A,dbP!$AD:$AD,$AD206)))</f>
        <v>1</v>
      </c>
      <c r="X206" s="42">
        <f>IF(OR($AD206=0,SUMIFS(dbP!$A:$A,dbP!$AD:$AD,$AD206)=0),0,INDEX(dbP!X:X,SUMIFS(dbP!$A:$A,dbP!$AD:$AD,$AD206)))*
IF(OR($AE206=0,SUMIFS(SpcfP!$A:$A,SpcfP!$AE:$AE,$AE206,SpcfP!$U:$U,$U206)=0),0,INDEX(SpcfP!X:X,SUMIFS(SpcfP!$A:$A,SpcfP!$AE:$AE,$AE206,SpcfP!$U:$U,$U206)))</f>
        <v>3</v>
      </c>
      <c r="AA206" s="44">
        <f>IF(OR($AD206=0,SUMIFS(dbP!$A:$A,dbP!$AD:$AD,$AD206)=0),0,INDEX(dbP!X:X,SUMIFS(dbP!$A:$A,dbP!$AD:$AD,$AD206)))*
IF(OR($AE206=0,SUMIFS(SpcfP!$A:$A,SpcfP!$AE:$AE,$AE206,SpcfP!$U:$U,$U206)=0),0,INDEX(SpcfP!AA:AA,SUMIFS(SpcfP!$A:$A,SpcfP!$AE:$AE,$AE206,SpcfP!$U:$U,$U206)))</f>
        <v>3262.7904967343284</v>
      </c>
      <c r="AB206" s="44">
        <f>IF(OR($AD206=0,SUMIFS(dbP!$A:$A,dbP!$AD:$AD,$AD206)=0),0,INDEX(dbP!X:X,SUMIFS(dbP!$A:$A,dbP!$AD:$AD,$AD206)))*
IF(OR($AE206=0,SUMIFS(SpcfP!$A:$A,SpcfP!$AE:$AE,$AE206,SpcfP!$U:$U,$U206)=0),0,INDEX(SpcfP!AB:AB,SUMIFS(SpcfP!$A:$A,SpcfP!$AE:$AE,$AE206,SpcfP!$U:$U,$U206)))</f>
        <v>543.79841612238795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 t="shared" si="3"/>
        <v>4</v>
      </c>
      <c r="AE206" s="31">
        <f>IF(OR(AE205=0,AE205=MAX(Items!$AC:$AC)),1,AE205+1)</f>
        <v>30</v>
      </c>
    </row>
    <row r="207" spans="2:31" x14ac:dyDescent="0.3"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D207" s="24">
        <f>IF(OR($AD207=0,SUMIFS(dbP!$A:$A,dbP!$AD:$AD,$AD207)=0),0,INDEX(dbP!D:D,SUMIFS(dbP!$A:$A,dbP!$AD:$AD,$AD207)))</f>
        <v>45580</v>
      </c>
      <c r="E207" s="1">
        <f>IF(OR($AD207=0,SUMIFS(dbP!$A:$A,dbP!$AD:$AD,$AD207)=0),0,INDEX(dbP!E:E,SUMIFS(dbP!$A:$A,dbP!$AD:$AD,$AD207)))</f>
        <v>0</v>
      </c>
      <c r="F207" s="1">
        <f>IF(OR($AD207=0,SUMIFS(dbP!$A:$A,dbP!$AD:$AD,$AD207)=0),0,INDEX(dbP!F:F,SUMIFS(dbP!$A:$A,dbP!$AD:$AD,$AD207)))</f>
        <v>0</v>
      </c>
      <c r="I207" s="1" t="str">
        <f>IF(OR($AD207=0,SUMIFS(dbP!$A:$A,dbP!$AD:$AD,$AD207)=0),0,INDEX(dbP!I:I,SUMIFS(dbP!$A:$A,dbP!$AD:$AD,$AD207)))</f>
        <v>Продукт-1</v>
      </c>
      <c r="O207" s="44" t="str">
        <f>IF(OR($AE207=0,SUMIFS(SpcfP!$A:$A,SpcfP!$AE:$AE,$AE207,SpcfP!$U:$U,$U207)=0),0,INDEX(SpcfP!O:O,SUMIFS(SpcfP!$A:$A,SpcfP!$AE:$AE,$AE207,SpcfP!$U:$U,$U207)))</f>
        <v>Себестоимость продаж</v>
      </c>
      <c r="P207" s="44" t="str">
        <f>IF(OR($AE207=0,SUMIFS(SpcfP!$A:$A,SpcfP!$AE:$AE,$AE207,SpcfP!$U:$U,$U207)=0),0,INDEX(SpcfP!P:P,SUMIFS(SpcfP!$A:$A,SpcfP!$AE:$AE,$AE207,SpcfP!$U:$U,$U207)))</f>
        <v>Затраты этапа-3 бизнес-процесса</v>
      </c>
      <c r="Q207" s="44" t="str">
        <f>IF(OR($AE207=0,SUMIFS(SpcfP!$A:$A,SpcfP!$AE:$AE,$AE207,SpcfP!$U:$U,$U207)=0),0,INDEX(SpcfP!Q:Q,SUMIFS(SpcfP!$A:$A,SpcfP!$AE:$AE,$AE207,SpcfP!$U:$U,$U207)))</f>
        <v>Производственные затраты-20</v>
      </c>
      <c r="U207" s="1">
        <f>IF(OR($AD207=0,SUMIFS(dbP!$A:$A,dbP!$AD:$AD,$AD207)=0),0,INDEX(dbP!U:U,SUMIFS(dbP!$A:$A,dbP!$AD:$AD,$AD207)))</f>
        <v>1</v>
      </c>
      <c r="X207" s="42">
        <f>IF(OR($AD207=0,SUMIFS(dbP!$A:$A,dbP!$AD:$AD,$AD207)=0),0,INDEX(dbP!X:X,SUMIFS(dbP!$A:$A,dbP!$AD:$AD,$AD207)))*
IF(OR($AE207=0,SUMIFS(SpcfP!$A:$A,SpcfP!$AE:$AE,$AE207,SpcfP!$U:$U,$U207)=0),0,INDEX(SpcfP!X:X,SUMIFS(SpcfP!$A:$A,SpcfP!$AE:$AE,$AE207,SpcfP!$U:$U,$U207)))</f>
        <v>15</v>
      </c>
      <c r="AA207" s="44">
        <f>IF(OR($AD207=0,SUMIFS(dbP!$A:$A,dbP!$AD:$AD,$AD207)=0),0,INDEX(dbP!X:X,SUMIFS(dbP!$A:$A,dbP!$AD:$AD,$AD207)))*
IF(OR($AE207=0,SUMIFS(SpcfP!$A:$A,SpcfP!$AE:$AE,$AE207,SpcfP!$U:$U,$U207)=0),0,INDEX(SpcfP!AA:AA,SUMIFS(SpcfP!$A:$A,SpcfP!$AE:$AE,$AE207,SpcfP!$U:$U,$U207)))</f>
        <v>21377.211851196167</v>
      </c>
      <c r="AB207" s="44">
        <f>IF(OR($AD207=0,SUMIFS(dbP!$A:$A,dbP!$AD:$AD,$AD207)=0),0,INDEX(dbP!X:X,SUMIFS(dbP!$A:$A,dbP!$AD:$AD,$AD207)))*
IF(OR($AE207=0,SUMIFS(SpcfP!$A:$A,SpcfP!$AE:$AE,$AE207,SpcfP!$U:$U,$U207)=0),0,INDEX(SpcfP!AB:AB,SUMIFS(SpcfP!$A:$A,SpcfP!$AE:$AE,$AE207,SpcfP!$U:$U,$U207)))</f>
        <v>3562.8686418660282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 t="shared" si="3"/>
        <v>4</v>
      </c>
      <c r="AE207" s="31">
        <f>IF(OR(AE206=0,AE206=MAX(Items!$AC:$AC)),1,AE206+1)</f>
        <v>31</v>
      </c>
    </row>
    <row r="208" spans="2:31" x14ac:dyDescent="0.3"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D208" s="24">
        <f>IF(OR($AD208=0,SUMIFS(dbP!$A:$A,dbP!$AD:$AD,$AD208)=0),0,INDEX(dbP!D:D,SUMIFS(dbP!$A:$A,dbP!$AD:$AD,$AD208)))</f>
        <v>45580</v>
      </c>
      <c r="E208" s="1">
        <f>IF(OR($AD208=0,SUMIFS(dbP!$A:$A,dbP!$AD:$AD,$AD208)=0),0,INDEX(dbP!E:E,SUMIFS(dbP!$A:$A,dbP!$AD:$AD,$AD208)))</f>
        <v>0</v>
      </c>
      <c r="F208" s="1">
        <f>IF(OR($AD208=0,SUMIFS(dbP!$A:$A,dbP!$AD:$AD,$AD208)=0),0,INDEX(dbP!F:F,SUMIFS(dbP!$A:$A,dbP!$AD:$AD,$AD208)))</f>
        <v>0</v>
      </c>
      <c r="I208" s="1" t="str">
        <f>IF(OR($AD208=0,SUMIFS(dbP!$A:$A,dbP!$AD:$AD,$AD208)=0),0,INDEX(dbP!I:I,SUMIFS(dbP!$A:$A,dbP!$AD:$AD,$AD208)))</f>
        <v>Продукт-1</v>
      </c>
      <c r="O208" s="44" t="str">
        <f>IF(OR($AE208=0,SUMIFS(SpcfP!$A:$A,SpcfP!$AE:$AE,$AE208,SpcfP!$U:$U,$U208)=0),0,INDEX(SpcfP!O:O,SUMIFS(SpcfP!$A:$A,SpcfP!$AE:$AE,$AE208,SpcfP!$U:$U,$U208)))</f>
        <v>Себестоимость продаж</v>
      </c>
      <c r="P208" s="44" t="str">
        <f>IF(OR($AE208=0,SUMIFS(SpcfP!$A:$A,SpcfP!$AE:$AE,$AE208,SpcfP!$U:$U,$U208)=0),0,INDEX(SpcfP!P:P,SUMIFS(SpcfP!$A:$A,SpcfP!$AE:$AE,$AE208,SpcfP!$U:$U,$U208)))</f>
        <v>Затраты этапа-3 бизнес-процесса</v>
      </c>
      <c r="Q208" s="44" t="str">
        <f>IF(OR($AE208=0,SUMIFS(SpcfP!$A:$A,SpcfP!$AE:$AE,$AE208,SpcfP!$U:$U,$U208)=0),0,INDEX(SpcfP!Q:Q,SUMIFS(SpcfP!$A:$A,SpcfP!$AE:$AE,$AE208,SpcfP!$U:$U,$U208)))</f>
        <v>Производственные затраты-21</v>
      </c>
      <c r="U208" s="1">
        <f>IF(OR($AD208=0,SUMIFS(dbP!$A:$A,dbP!$AD:$AD,$AD208)=0),0,INDEX(dbP!U:U,SUMIFS(dbP!$A:$A,dbP!$AD:$AD,$AD208)))</f>
        <v>1</v>
      </c>
      <c r="X208" s="42">
        <f>IF(OR($AD208=0,SUMIFS(dbP!$A:$A,dbP!$AD:$AD,$AD208)=0),0,INDEX(dbP!X:X,SUMIFS(dbP!$A:$A,dbP!$AD:$AD,$AD208)))*
IF(OR($AE208=0,SUMIFS(SpcfP!$A:$A,SpcfP!$AE:$AE,$AE208,SpcfP!$U:$U,$U208)=0),0,INDEX(SpcfP!X:X,SUMIFS(SpcfP!$A:$A,SpcfP!$AE:$AE,$AE208,SpcfP!$U:$U,$U208)))</f>
        <v>9</v>
      </c>
      <c r="AA208" s="44">
        <f>IF(OR($AD208=0,SUMIFS(dbP!$A:$A,dbP!$AD:$AD,$AD208)=0),0,INDEX(dbP!X:X,SUMIFS(dbP!$A:$A,dbP!$AD:$AD,$AD208)))*
IF(OR($AE208=0,SUMIFS(SpcfP!$A:$A,SpcfP!$AE:$AE,$AE208,SpcfP!$U:$U,$U208)=0),0,INDEX(SpcfP!AA:AA,SUMIFS(SpcfP!$A:$A,SpcfP!$AE:$AE,$AE208,SpcfP!$U:$U,$U208)))</f>
        <v>36307.028693207547</v>
      </c>
      <c r="AB208" s="44">
        <f>IF(OR($AD208=0,SUMIFS(dbP!$A:$A,dbP!$AD:$AD,$AD208)=0),0,INDEX(dbP!X:X,SUMIFS(dbP!$A:$A,dbP!$AD:$AD,$AD208)))*
IF(OR($AE208=0,SUMIFS(SpcfP!$A:$A,SpcfP!$AE:$AE,$AE208,SpcfP!$U:$U,$U208)=0),0,INDEX(SpcfP!AB:AB,SUMIFS(SpcfP!$A:$A,SpcfP!$AE:$AE,$AE208,SpcfP!$U:$U,$U208)))</f>
        <v>6051.1714488679254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 t="shared" si="3"/>
        <v>4</v>
      </c>
      <c r="AE208" s="31">
        <f>IF(OR(AE207=0,AE207=MAX(Items!$AC:$AC)),1,AE207+1)</f>
        <v>32</v>
      </c>
    </row>
    <row r="209" spans="2:31" x14ac:dyDescent="0.3"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D209" s="24">
        <f>IF(OR($AD209=0,SUMIFS(dbP!$A:$A,dbP!$AD:$AD,$AD209)=0),0,INDEX(dbP!D:D,SUMIFS(dbP!$A:$A,dbP!$AD:$AD,$AD209)))</f>
        <v>45580</v>
      </c>
      <c r="E209" s="1">
        <f>IF(OR($AD209=0,SUMIFS(dbP!$A:$A,dbP!$AD:$AD,$AD209)=0),0,INDEX(dbP!E:E,SUMIFS(dbP!$A:$A,dbP!$AD:$AD,$AD209)))</f>
        <v>0</v>
      </c>
      <c r="F209" s="1">
        <f>IF(OR($AD209=0,SUMIFS(dbP!$A:$A,dbP!$AD:$AD,$AD209)=0),0,INDEX(dbP!F:F,SUMIFS(dbP!$A:$A,dbP!$AD:$AD,$AD209)))</f>
        <v>0</v>
      </c>
      <c r="I209" s="1" t="str">
        <f>IF(OR($AD209=0,SUMIFS(dbP!$A:$A,dbP!$AD:$AD,$AD209)=0),0,INDEX(dbP!I:I,SUMIFS(dbP!$A:$A,dbP!$AD:$AD,$AD209)))</f>
        <v>Продукт-1</v>
      </c>
      <c r="O209" s="44" t="str">
        <f>IF(OR($AE209=0,SUMIFS(SpcfP!$A:$A,SpcfP!$AE:$AE,$AE209,SpcfP!$U:$U,$U209)=0),0,INDEX(SpcfP!O:O,SUMIFS(SpcfP!$A:$A,SpcfP!$AE:$AE,$AE209,SpcfP!$U:$U,$U209)))</f>
        <v>Себестоимость продаж</v>
      </c>
      <c r="P209" s="44" t="str">
        <f>IF(OR($AE209=0,SUMIFS(SpcfP!$A:$A,SpcfP!$AE:$AE,$AE209,SpcfP!$U:$U,$U209)=0),0,INDEX(SpcfP!P:P,SUMIFS(SpcfP!$A:$A,SpcfP!$AE:$AE,$AE209,SpcfP!$U:$U,$U209)))</f>
        <v>Затраты этапа-3 бизнес-процесса</v>
      </c>
      <c r="Q209" s="44" t="str">
        <f>IF(OR($AE209=0,SUMIFS(SpcfP!$A:$A,SpcfP!$AE:$AE,$AE209,SpcfP!$U:$U,$U209)=0),0,INDEX(SpcfP!Q:Q,SUMIFS(SpcfP!$A:$A,SpcfP!$AE:$AE,$AE209,SpcfP!$U:$U,$U209)))</f>
        <v>Производственные затраты-22</v>
      </c>
      <c r="U209" s="1">
        <f>IF(OR($AD209=0,SUMIFS(dbP!$A:$A,dbP!$AD:$AD,$AD209)=0),0,INDEX(dbP!U:U,SUMIFS(dbP!$A:$A,dbP!$AD:$AD,$AD209)))</f>
        <v>1</v>
      </c>
      <c r="X209" s="42">
        <f>IF(OR($AD209=0,SUMIFS(dbP!$A:$A,dbP!$AD:$AD,$AD209)=0),0,INDEX(dbP!X:X,SUMIFS(dbP!$A:$A,dbP!$AD:$AD,$AD209)))*
IF(OR($AE209=0,SUMIFS(SpcfP!$A:$A,SpcfP!$AE:$AE,$AE209,SpcfP!$U:$U,$U209)=0),0,INDEX(SpcfP!X:X,SUMIFS(SpcfP!$A:$A,SpcfP!$AE:$AE,$AE209,SpcfP!$U:$U,$U209)))</f>
        <v>3</v>
      </c>
      <c r="AA209" s="44">
        <f>IF(OR($AD209=0,SUMIFS(dbP!$A:$A,dbP!$AD:$AD,$AD209)=0),0,INDEX(dbP!X:X,SUMIFS(dbP!$A:$A,dbP!$AD:$AD,$AD209)))*
IF(OR($AE209=0,SUMIFS(SpcfP!$A:$A,SpcfP!$AE:$AE,$AE209,SpcfP!$U:$U,$U209)=0),0,INDEX(SpcfP!AA:AA,SUMIFS(SpcfP!$A:$A,SpcfP!$AE:$AE,$AE209,SpcfP!$U:$U,$U209)))</f>
        <v>16061.389999169232</v>
      </c>
      <c r="AB209" s="44">
        <f>IF(OR($AD209=0,SUMIFS(dbP!$A:$A,dbP!$AD:$AD,$AD209)=0),0,INDEX(dbP!X:X,SUMIFS(dbP!$A:$A,dbP!$AD:$AD,$AD209)))*
IF(OR($AE209=0,SUMIFS(SpcfP!$A:$A,SpcfP!$AE:$AE,$AE209,SpcfP!$U:$U,$U209)=0),0,INDEX(SpcfP!AB:AB,SUMIFS(SpcfP!$A:$A,SpcfP!$AE:$AE,$AE209,SpcfP!$U:$U,$U209)))</f>
        <v>2676.8983331948721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 t="shared" si="3"/>
        <v>4</v>
      </c>
      <c r="AE209" s="31">
        <f>IF(OR(AE208=0,AE208=MAX(Items!$AC:$AC)),1,AE208+1)</f>
        <v>33</v>
      </c>
    </row>
    <row r="210" spans="2:31" x14ac:dyDescent="0.3"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D210" s="24">
        <f>IF(OR($AD210=0,SUMIFS(dbP!$A:$A,dbP!$AD:$AD,$AD210)=0),0,INDEX(dbP!D:D,SUMIFS(dbP!$A:$A,dbP!$AD:$AD,$AD210)))</f>
        <v>45580</v>
      </c>
      <c r="E210" s="1">
        <f>IF(OR($AD210=0,SUMIFS(dbP!$A:$A,dbP!$AD:$AD,$AD210)=0),0,INDEX(dbP!E:E,SUMIFS(dbP!$A:$A,dbP!$AD:$AD,$AD210)))</f>
        <v>0</v>
      </c>
      <c r="F210" s="1">
        <f>IF(OR($AD210=0,SUMIFS(dbP!$A:$A,dbP!$AD:$AD,$AD210)=0),0,INDEX(dbP!F:F,SUMIFS(dbP!$A:$A,dbP!$AD:$AD,$AD210)))</f>
        <v>0</v>
      </c>
      <c r="I210" s="1" t="str">
        <f>IF(OR($AD210=0,SUMIFS(dbP!$A:$A,dbP!$AD:$AD,$AD210)=0),0,INDEX(dbP!I:I,SUMIFS(dbP!$A:$A,dbP!$AD:$AD,$AD210)))</f>
        <v>Продукт-1</v>
      </c>
      <c r="O210" s="44" t="str">
        <f>IF(OR($AE210=0,SUMIFS(SpcfP!$A:$A,SpcfP!$AE:$AE,$AE210,SpcfP!$U:$U,$U210)=0),0,INDEX(SpcfP!O:O,SUMIFS(SpcfP!$A:$A,SpcfP!$AE:$AE,$AE210,SpcfP!$U:$U,$U210)))</f>
        <v>Себестоимость продаж</v>
      </c>
      <c r="P210" s="44" t="str">
        <f>IF(OR($AE210=0,SUMIFS(SpcfP!$A:$A,SpcfP!$AE:$AE,$AE210,SpcfP!$U:$U,$U210)=0),0,INDEX(SpcfP!P:P,SUMIFS(SpcfP!$A:$A,SpcfP!$AE:$AE,$AE210,SpcfP!$U:$U,$U210)))</f>
        <v>Затраты этапа-3 бизнес-процесса</v>
      </c>
      <c r="Q210" s="44" t="str">
        <f>IF(OR($AE210=0,SUMIFS(SpcfP!$A:$A,SpcfP!$AE:$AE,$AE210,SpcfP!$U:$U,$U210)=0),0,INDEX(SpcfP!Q:Q,SUMIFS(SpcfP!$A:$A,SpcfP!$AE:$AE,$AE210,SpcfP!$U:$U,$U210)))</f>
        <v>Производственные затраты-23</v>
      </c>
      <c r="U210" s="1">
        <f>IF(OR($AD210=0,SUMIFS(dbP!$A:$A,dbP!$AD:$AD,$AD210)=0),0,INDEX(dbP!U:U,SUMIFS(dbP!$A:$A,dbP!$AD:$AD,$AD210)))</f>
        <v>1</v>
      </c>
      <c r="X210" s="42">
        <f>IF(OR($AD210=0,SUMIFS(dbP!$A:$A,dbP!$AD:$AD,$AD210)=0),0,INDEX(dbP!X:X,SUMIFS(dbP!$A:$A,dbP!$AD:$AD,$AD210)))*
IF(OR($AE210=0,SUMIFS(SpcfP!$A:$A,SpcfP!$AE:$AE,$AE210,SpcfP!$U:$U,$U210)=0),0,INDEX(SpcfP!X:X,SUMIFS(SpcfP!$A:$A,SpcfP!$AE:$AE,$AE210,SpcfP!$U:$U,$U210)))</f>
        <v>12</v>
      </c>
      <c r="AA210" s="44">
        <f>IF(OR($AD210=0,SUMIFS(dbP!$A:$A,dbP!$AD:$AD,$AD210)=0),0,INDEX(dbP!X:X,SUMIFS(dbP!$A:$A,dbP!$AD:$AD,$AD210)))*
IF(OR($AE210=0,SUMIFS(SpcfP!$A:$A,SpcfP!$AE:$AE,$AE210,SpcfP!$U:$U,$U210)=0),0,INDEX(SpcfP!AA:AA,SUMIFS(SpcfP!$A:$A,SpcfP!$AE:$AE,$AE210,SpcfP!$U:$U,$U210)))</f>
        <v>10309.970149253732</v>
      </c>
      <c r="AB210" s="44">
        <f>IF(OR($AD210=0,SUMIFS(dbP!$A:$A,dbP!$AD:$AD,$AD210)=0),0,INDEX(dbP!X:X,SUMIFS(dbP!$A:$A,dbP!$AD:$AD,$AD210)))*
IF(OR($AE210=0,SUMIFS(SpcfP!$A:$A,SpcfP!$AE:$AE,$AE210,SpcfP!$U:$U,$U210)=0),0,INDEX(SpcfP!AB:AB,SUMIFS(SpcfP!$A:$A,SpcfP!$AE:$AE,$AE210,SpcfP!$U:$U,$U210)))</f>
        <v>1718.3283582089553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 t="shared" si="3"/>
        <v>4</v>
      </c>
      <c r="AE210" s="31">
        <f>IF(OR(AE209=0,AE209=MAX(Items!$AC:$AC)),1,AE209+1)</f>
        <v>34</v>
      </c>
    </row>
    <row r="211" spans="2:31" x14ac:dyDescent="0.3"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D211" s="24">
        <f>IF(OR($AD211=0,SUMIFS(dbP!$A:$A,dbP!$AD:$AD,$AD211)=0),0,INDEX(dbP!D:D,SUMIFS(dbP!$A:$A,dbP!$AD:$AD,$AD211)))</f>
        <v>45580</v>
      </c>
      <c r="E211" s="1">
        <f>IF(OR($AD211=0,SUMIFS(dbP!$A:$A,dbP!$AD:$AD,$AD211)=0),0,INDEX(dbP!E:E,SUMIFS(dbP!$A:$A,dbP!$AD:$AD,$AD211)))</f>
        <v>0</v>
      </c>
      <c r="F211" s="1">
        <f>IF(OR($AD211=0,SUMIFS(dbP!$A:$A,dbP!$AD:$AD,$AD211)=0),0,INDEX(dbP!F:F,SUMIFS(dbP!$A:$A,dbP!$AD:$AD,$AD211)))</f>
        <v>0</v>
      </c>
      <c r="I211" s="1" t="str">
        <f>IF(OR($AD211=0,SUMIFS(dbP!$A:$A,dbP!$AD:$AD,$AD211)=0),0,INDEX(dbP!I:I,SUMIFS(dbP!$A:$A,dbP!$AD:$AD,$AD211)))</f>
        <v>Продукт-1</v>
      </c>
      <c r="O211" s="44" t="str">
        <f>IF(OR($AE211=0,SUMIFS(SpcfP!$A:$A,SpcfP!$AE:$AE,$AE211,SpcfP!$U:$U,$U211)=0),0,INDEX(SpcfP!O:O,SUMIFS(SpcfP!$A:$A,SpcfP!$AE:$AE,$AE211,SpcfP!$U:$U,$U211)))</f>
        <v>Себестоимость продаж</v>
      </c>
      <c r="P211" s="44" t="str">
        <f>IF(OR($AE211=0,SUMIFS(SpcfP!$A:$A,SpcfP!$AE:$AE,$AE211,SpcfP!$U:$U,$U211)=0),0,INDEX(SpcfP!P:P,SUMIFS(SpcfP!$A:$A,SpcfP!$AE:$AE,$AE211,SpcfP!$U:$U,$U211)))</f>
        <v>Затраты этапа-3 бизнес-процесса</v>
      </c>
      <c r="Q211" s="44" t="str">
        <f>IF(OR($AE211=0,SUMIFS(SpcfP!$A:$A,SpcfP!$AE:$AE,$AE211,SpcfP!$U:$U,$U211)=0),0,INDEX(SpcfP!Q:Q,SUMIFS(SpcfP!$A:$A,SpcfP!$AE:$AE,$AE211,SpcfP!$U:$U,$U211)))</f>
        <v>Производственные затраты-24</v>
      </c>
      <c r="U211" s="1">
        <f>IF(OR($AD211=0,SUMIFS(dbP!$A:$A,dbP!$AD:$AD,$AD211)=0),0,INDEX(dbP!U:U,SUMIFS(dbP!$A:$A,dbP!$AD:$AD,$AD211)))</f>
        <v>1</v>
      </c>
      <c r="X211" s="42">
        <f>IF(OR($AD211=0,SUMIFS(dbP!$A:$A,dbP!$AD:$AD,$AD211)=0),0,INDEX(dbP!X:X,SUMIFS(dbP!$A:$A,dbP!$AD:$AD,$AD211)))*
IF(OR($AE211=0,SUMIFS(SpcfP!$A:$A,SpcfP!$AE:$AE,$AE211,SpcfP!$U:$U,$U211)=0),0,INDEX(SpcfP!X:X,SUMIFS(SpcfP!$A:$A,SpcfP!$AE:$AE,$AE211,SpcfP!$U:$U,$U211)))</f>
        <v>27</v>
      </c>
      <c r="AA211" s="44">
        <f>IF(OR($AD211=0,SUMIFS(dbP!$A:$A,dbP!$AD:$AD,$AD211)=0),0,INDEX(dbP!X:X,SUMIFS(dbP!$A:$A,dbP!$AD:$AD,$AD211)))*
IF(OR($AE211=0,SUMIFS(SpcfP!$A:$A,SpcfP!$AE:$AE,$AE211,SpcfP!$U:$U,$U211)=0),0,INDEX(SpcfP!AA:AA,SUMIFS(SpcfP!$A:$A,SpcfP!$AE:$AE,$AE211,SpcfP!$U:$U,$U211)))</f>
        <v>38376</v>
      </c>
      <c r="AB211" s="44">
        <f>IF(OR($AD211=0,SUMIFS(dbP!$A:$A,dbP!$AD:$AD,$AD211)=0),0,INDEX(dbP!X:X,SUMIFS(dbP!$A:$A,dbP!$AD:$AD,$AD211)))*
IF(OR($AE211=0,SUMIFS(SpcfP!$A:$A,SpcfP!$AE:$AE,$AE211,SpcfP!$U:$U,$U211)=0),0,INDEX(SpcfP!AB:AB,SUMIFS(SpcfP!$A:$A,SpcfP!$AE:$AE,$AE211,SpcfP!$U:$U,$U211)))</f>
        <v>6396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 t="shared" si="3"/>
        <v>4</v>
      </c>
      <c r="AE211" s="31">
        <f>IF(OR(AE210=0,AE210=MAX(Items!$AC:$AC)),1,AE210+1)</f>
        <v>35</v>
      </c>
    </row>
    <row r="212" spans="2:31" x14ac:dyDescent="0.3"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D212" s="24">
        <f>IF(OR($AD212=0,SUMIFS(dbP!$A:$A,dbP!$AD:$AD,$AD212)=0),0,INDEX(dbP!D:D,SUMIFS(dbP!$A:$A,dbP!$AD:$AD,$AD212)))</f>
        <v>45580</v>
      </c>
      <c r="E212" s="1">
        <f>IF(OR($AD212=0,SUMIFS(dbP!$A:$A,dbP!$AD:$AD,$AD212)=0),0,INDEX(dbP!E:E,SUMIFS(dbP!$A:$A,dbP!$AD:$AD,$AD212)))</f>
        <v>0</v>
      </c>
      <c r="F212" s="1">
        <f>IF(OR($AD212=0,SUMIFS(dbP!$A:$A,dbP!$AD:$AD,$AD212)=0),0,INDEX(dbP!F:F,SUMIFS(dbP!$A:$A,dbP!$AD:$AD,$AD212)))</f>
        <v>0</v>
      </c>
      <c r="I212" s="1" t="str">
        <f>IF(OR($AD212=0,SUMIFS(dbP!$A:$A,dbP!$AD:$AD,$AD212)=0),0,INDEX(dbP!I:I,SUMIFS(dbP!$A:$A,dbP!$AD:$AD,$AD212)))</f>
        <v>Продукт-1</v>
      </c>
      <c r="O212" s="44" t="str">
        <f>IF(OR($AE212=0,SUMIFS(SpcfP!$A:$A,SpcfP!$AE:$AE,$AE212,SpcfP!$U:$U,$U212)=0),0,INDEX(SpcfP!O:O,SUMIFS(SpcfP!$A:$A,SpcfP!$AE:$AE,$AE212,SpcfP!$U:$U,$U212)))</f>
        <v>Себестоимость продаж</v>
      </c>
      <c r="P212" s="44" t="str">
        <f>IF(OR($AE212=0,SUMIFS(SpcfP!$A:$A,SpcfP!$AE:$AE,$AE212,SpcfP!$U:$U,$U212)=0),0,INDEX(SpcfP!P:P,SUMIFS(SpcfP!$A:$A,SpcfP!$AE:$AE,$AE212,SpcfP!$U:$U,$U212)))</f>
        <v>Затраты этапа-3 бизнес-процесса</v>
      </c>
      <c r="Q212" s="44" t="str">
        <f>IF(OR($AE212=0,SUMIFS(SpcfP!$A:$A,SpcfP!$AE:$AE,$AE212,SpcfP!$U:$U,$U212)=0),0,INDEX(SpcfP!Q:Q,SUMIFS(SpcfP!$A:$A,SpcfP!$AE:$AE,$AE212,SpcfP!$U:$U,$U212)))</f>
        <v>Производственные затраты-25</v>
      </c>
      <c r="U212" s="1">
        <f>IF(OR($AD212=0,SUMIFS(dbP!$A:$A,dbP!$AD:$AD,$AD212)=0),0,INDEX(dbP!U:U,SUMIFS(dbP!$A:$A,dbP!$AD:$AD,$AD212)))</f>
        <v>1</v>
      </c>
      <c r="X212" s="42">
        <f>IF(OR($AD212=0,SUMIFS(dbP!$A:$A,dbP!$AD:$AD,$AD212)=0),0,INDEX(dbP!X:X,SUMIFS(dbP!$A:$A,dbP!$AD:$AD,$AD212)))*
IF(OR($AE212=0,SUMIFS(SpcfP!$A:$A,SpcfP!$AE:$AE,$AE212,SpcfP!$U:$U,$U212)=0),0,INDEX(SpcfP!X:X,SUMIFS(SpcfP!$A:$A,SpcfP!$AE:$AE,$AE212,SpcfP!$U:$U,$U212)))</f>
        <v>15</v>
      </c>
      <c r="AA212" s="44">
        <f>IF(OR($AD212=0,SUMIFS(dbP!$A:$A,dbP!$AD:$AD,$AD212)=0),0,INDEX(dbP!X:X,SUMIFS(dbP!$A:$A,dbP!$AD:$AD,$AD212)))*
IF(OR($AE212=0,SUMIFS(SpcfP!$A:$A,SpcfP!$AE:$AE,$AE212,SpcfP!$U:$U,$U212)=0),0,INDEX(SpcfP!AA:AA,SUMIFS(SpcfP!$A:$A,SpcfP!$AE:$AE,$AE212,SpcfP!$U:$U,$U212)))</f>
        <v>38750.943396226416</v>
      </c>
      <c r="AB212" s="44">
        <f>IF(OR($AD212=0,SUMIFS(dbP!$A:$A,dbP!$AD:$AD,$AD212)=0),0,INDEX(dbP!X:X,SUMIFS(dbP!$A:$A,dbP!$AD:$AD,$AD212)))*
IF(OR($AE212=0,SUMIFS(SpcfP!$A:$A,SpcfP!$AE:$AE,$AE212,SpcfP!$U:$U,$U212)=0),0,INDEX(SpcfP!AB:AB,SUMIFS(SpcfP!$A:$A,SpcfP!$AE:$AE,$AE212,SpcfP!$U:$U,$U212)))</f>
        <v>6458.4905660377372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 t="shared" si="3"/>
        <v>4</v>
      </c>
      <c r="AE212" s="31">
        <f>IF(OR(AE211=0,AE211=MAX(Items!$AC:$AC)),1,AE211+1)</f>
        <v>36</v>
      </c>
    </row>
    <row r="213" spans="2:31" x14ac:dyDescent="0.3"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D213" s="24">
        <f>IF(OR($AD213=0,SUMIFS(dbP!$A:$A,dbP!$AD:$AD,$AD213)=0),0,INDEX(dbP!D:D,SUMIFS(dbP!$A:$A,dbP!$AD:$AD,$AD213)))</f>
        <v>45580</v>
      </c>
      <c r="E213" s="1">
        <f>IF(OR($AD213=0,SUMIFS(dbP!$A:$A,dbP!$AD:$AD,$AD213)=0),0,INDEX(dbP!E:E,SUMIFS(dbP!$A:$A,dbP!$AD:$AD,$AD213)))</f>
        <v>0</v>
      </c>
      <c r="F213" s="1">
        <f>IF(OR($AD213=0,SUMIFS(dbP!$A:$A,dbP!$AD:$AD,$AD213)=0),0,INDEX(dbP!F:F,SUMIFS(dbP!$A:$A,dbP!$AD:$AD,$AD213)))</f>
        <v>0</v>
      </c>
      <c r="I213" s="1" t="str">
        <f>IF(OR($AD213=0,SUMIFS(dbP!$A:$A,dbP!$AD:$AD,$AD213)=0),0,INDEX(dbP!I:I,SUMIFS(dbP!$A:$A,dbP!$AD:$AD,$AD213)))</f>
        <v>Продукт-1</v>
      </c>
      <c r="O213" s="44" t="str">
        <f>IF(OR($AE213=0,SUMIFS(SpcfP!$A:$A,SpcfP!$AE:$AE,$AE213,SpcfP!$U:$U,$U213)=0),0,INDEX(SpcfP!O:O,SUMIFS(SpcfP!$A:$A,SpcfP!$AE:$AE,$AE213,SpcfP!$U:$U,$U213)))</f>
        <v>Себестоимость продаж</v>
      </c>
      <c r="P213" s="44" t="str">
        <f>IF(OR($AE213=0,SUMIFS(SpcfP!$A:$A,SpcfP!$AE:$AE,$AE213,SpcfP!$U:$U,$U213)=0),0,INDEX(SpcfP!P:P,SUMIFS(SpcfP!$A:$A,SpcfP!$AE:$AE,$AE213,SpcfP!$U:$U,$U213)))</f>
        <v>Затраты этапа-3 бизнес-процесса</v>
      </c>
      <c r="Q213" s="44" t="str">
        <f>IF(OR($AE213=0,SUMIFS(SpcfP!$A:$A,SpcfP!$AE:$AE,$AE213,SpcfP!$U:$U,$U213)=0),0,INDEX(SpcfP!Q:Q,SUMIFS(SpcfP!$A:$A,SpcfP!$AE:$AE,$AE213,SpcfP!$U:$U,$U213)))</f>
        <v>Производственные затраты-26</v>
      </c>
      <c r="U213" s="1">
        <f>IF(OR($AD213=0,SUMIFS(dbP!$A:$A,dbP!$AD:$AD,$AD213)=0),0,INDEX(dbP!U:U,SUMIFS(dbP!$A:$A,dbP!$AD:$AD,$AD213)))</f>
        <v>1</v>
      </c>
      <c r="X213" s="42">
        <f>IF(OR($AD213=0,SUMIFS(dbP!$A:$A,dbP!$AD:$AD,$AD213)=0),0,INDEX(dbP!X:X,SUMIFS(dbP!$A:$A,dbP!$AD:$AD,$AD213)))*
IF(OR($AE213=0,SUMIFS(SpcfP!$A:$A,SpcfP!$AE:$AE,$AE213,SpcfP!$U:$U,$U213)=0),0,INDEX(SpcfP!X:X,SUMIFS(SpcfP!$A:$A,SpcfP!$AE:$AE,$AE213,SpcfP!$U:$U,$U213)))</f>
        <v>273</v>
      </c>
      <c r="AA213" s="44">
        <f>IF(OR($AD213=0,SUMIFS(dbP!$A:$A,dbP!$AD:$AD,$AD213)=0),0,INDEX(dbP!X:X,SUMIFS(dbP!$A:$A,dbP!$AD:$AD,$AD213)))*
IF(OR($AE213=0,SUMIFS(SpcfP!$A:$A,SpcfP!$AE:$AE,$AE213,SpcfP!$U:$U,$U213)=0),0,INDEX(SpcfP!AA:AA,SUMIFS(SpcfP!$A:$A,SpcfP!$AE:$AE,$AE213,SpcfP!$U:$U,$U213)))</f>
        <v>242140.01041176473</v>
      </c>
      <c r="AB213" s="44">
        <f>IF(OR($AD213=0,SUMIFS(dbP!$A:$A,dbP!$AD:$AD,$AD213)=0),0,INDEX(dbP!X:X,SUMIFS(dbP!$A:$A,dbP!$AD:$AD,$AD213)))*
IF(OR($AE213=0,SUMIFS(SpcfP!$A:$A,SpcfP!$AE:$AE,$AE213,SpcfP!$U:$U,$U213)=0),0,INDEX(SpcfP!AB:AB,SUMIFS(SpcfP!$A:$A,SpcfP!$AE:$AE,$AE213,SpcfP!$U:$U,$U213)))</f>
        <v>40356.668401960786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 t="shared" si="3"/>
        <v>4</v>
      </c>
      <c r="AE213" s="31">
        <f>IF(OR(AE212=0,AE212=MAX(Items!$AC:$AC)),1,AE212+1)</f>
        <v>37</v>
      </c>
    </row>
    <row r="214" spans="2:31" x14ac:dyDescent="0.3"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D214" s="24">
        <f>IF(OR($AD214=0,SUMIFS(dbP!$A:$A,dbP!$AD:$AD,$AD214)=0),0,INDEX(dbP!D:D,SUMIFS(dbP!$A:$A,dbP!$AD:$AD,$AD214)))</f>
        <v>45580</v>
      </c>
      <c r="E214" s="1">
        <f>IF(OR($AD214=0,SUMIFS(dbP!$A:$A,dbP!$AD:$AD,$AD214)=0),0,INDEX(dbP!E:E,SUMIFS(dbP!$A:$A,dbP!$AD:$AD,$AD214)))</f>
        <v>0</v>
      </c>
      <c r="F214" s="1">
        <f>IF(OR($AD214=0,SUMIFS(dbP!$A:$A,dbP!$AD:$AD,$AD214)=0),0,INDEX(dbP!F:F,SUMIFS(dbP!$A:$A,dbP!$AD:$AD,$AD214)))</f>
        <v>0</v>
      </c>
      <c r="I214" s="1" t="str">
        <f>IF(OR($AD214=0,SUMIFS(dbP!$A:$A,dbP!$AD:$AD,$AD214)=0),0,INDEX(dbP!I:I,SUMIFS(dbP!$A:$A,dbP!$AD:$AD,$AD214)))</f>
        <v>Продукт-1</v>
      </c>
      <c r="O214" s="44" t="str">
        <f>IF(OR($AE214=0,SUMIFS(SpcfP!$A:$A,SpcfP!$AE:$AE,$AE214,SpcfP!$U:$U,$U214)=0),0,INDEX(SpcfP!O:O,SUMIFS(SpcfP!$A:$A,SpcfP!$AE:$AE,$AE214,SpcfP!$U:$U,$U214)))</f>
        <v>Себестоимость продаж</v>
      </c>
      <c r="P214" s="44" t="str">
        <f>IF(OR($AE214=0,SUMIFS(SpcfP!$A:$A,SpcfP!$AE:$AE,$AE214,SpcfP!$U:$U,$U214)=0),0,INDEX(SpcfP!P:P,SUMIFS(SpcfP!$A:$A,SpcfP!$AE:$AE,$AE214,SpcfP!$U:$U,$U214)))</f>
        <v>Затраты этапа-3 бизнес-процесса</v>
      </c>
      <c r="Q214" s="44" t="str">
        <f>IF(OR($AE214=0,SUMIFS(SpcfP!$A:$A,SpcfP!$AE:$AE,$AE214,SpcfP!$U:$U,$U214)=0),0,INDEX(SpcfP!Q:Q,SUMIFS(SpcfP!$A:$A,SpcfP!$AE:$AE,$AE214,SpcfP!$U:$U,$U214)))</f>
        <v>Производственные затраты-27</v>
      </c>
      <c r="U214" s="1">
        <f>IF(OR($AD214=0,SUMIFS(dbP!$A:$A,dbP!$AD:$AD,$AD214)=0),0,INDEX(dbP!U:U,SUMIFS(dbP!$A:$A,dbP!$AD:$AD,$AD214)))</f>
        <v>1</v>
      </c>
      <c r="X214" s="42">
        <f>IF(OR($AD214=0,SUMIFS(dbP!$A:$A,dbP!$AD:$AD,$AD214)=0),0,INDEX(dbP!X:X,SUMIFS(dbP!$A:$A,dbP!$AD:$AD,$AD214)))*
IF(OR($AE214=0,SUMIFS(SpcfP!$A:$A,SpcfP!$AE:$AE,$AE214,SpcfP!$U:$U,$U214)=0),0,INDEX(SpcfP!X:X,SUMIFS(SpcfP!$A:$A,SpcfP!$AE:$AE,$AE214,SpcfP!$U:$U,$U214)))</f>
        <v>18</v>
      </c>
      <c r="AA214" s="44">
        <f>IF(OR($AD214=0,SUMIFS(dbP!$A:$A,dbP!$AD:$AD,$AD214)=0),0,INDEX(dbP!X:X,SUMIFS(dbP!$A:$A,dbP!$AD:$AD,$AD214)))*
IF(OR($AE214=0,SUMIFS(SpcfP!$A:$A,SpcfP!$AE:$AE,$AE214,SpcfP!$U:$U,$U214)=0),0,INDEX(SpcfP!AA:AA,SUMIFS(SpcfP!$A:$A,SpcfP!$AE:$AE,$AE214,SpcfP!$U:$U,$U214)))</f>
        <v>17777.91830541872</v>
      </c>
      <c r="AB214" s="44">
        <f>IF(OR($AD214=0,SUMIFS(dbP!$A:$A,dbP!$AD:$AD,$AD214)=0),0,INDEX(dbP!X:X,SUMIFS(dbP!$A:$A,dbP!$AD:$AD,$AD214)))*
IF(OR($AE214=0,SUMIFS(SpcfP!$A:$A,SpcfP!$AE:$AE,$AE214,SpcfP!$U:$U,$U214)=0),0,INDEX(SpcfP!AB:AB,SUMIFS(SpcfP!$A:$A,SpcfP!$AE:$AE,$AE214,SpcfP!$U:$U,$U214)))</f>
        <v>2962.986384236453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 t="shared" si="3"/>
        <v>4</v>
      </c>
      <c r="AE214" s="31">
        <f>IF(OR(AE213=0,AE213=MAX(Items!$AC:$AC)),1,AE213+1)</f>
        <v>38</v>
      </c>
    </row>
    <row r="215" spans="2:31" x14ac:dyDescent="0.3"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D215" s="24">
        <f>IF(OR($AD215=0,SUMIFS(dbP!$A:$A,dbP!$AD:$AD,$AD215)=0),0,INDEX(dbP!D:D,SUMIFS(dbP!$A:$A,dbP!$AD:$AD,$AD215)))</f>
        <v>45580</v>
      </c>
      <c r="E215" s="1">
        <f>IF(OR($AD215=0,SUMIFS(dbP!$A:$A,dbP!$AD:$AD,$AD215)=0),0,INDEX(dbP!E:E,SUMIFS(dbP!$A:$A,dbP!$AD:$AD,$AD215)))</f>
        <v>0</v>
      </c>
      <c r="F215" s="1">
        <f>IF(OR($AD215=0,SUMIFS(dbP!$A:$A,dbP!$AD:$AD,$AD215)=0),0,INDEX(dbP!F:F,SUMIFS(dbP!$A:$A,dbP!$AD:$AD,$AD215)))</f>
        <v>0</v>
      </c>
      <c r="I215" s="1" t="str">
        <f>IF(OR($AD215=0,SUMIFS(dbP!$A:$A,dbP!$AD:$AD,$AD215)=0),0,INDEX(dbP!I:I,SUMIFS(dbP!$A:$A,dbP!$AD:$AD,$AD215)))</f>
        <v>Продукт-1</v>
      </c>
      <c r="O215" s="44" t="str">
        <f>IF(OR($AE215=0,SUMIFS(SpcfP!$A:$A,SpcfP!$AE:$AE,$AE215,SpcfP!$U:$U,$U215)=0),0,INDEX(SpcfP!O:O,SUMIFS(SpcfP!$A:$A,SpcfP!$AE:$AE,$AE215,SpcfP!$U:$U,$U215)))</f>
        <v>Себестоимость продаж</v>
      </c>
      <c r="P215" s="44" t="str">
        <f>IF(OR($AE215=0,SUMIFS(SpcfP!$A:$A,SpcfP!$AE:$AE,$AE215,SpcfP!$U:$U,$U215)=0),0,INDEX(SpcfP!P:P,SUMIFS(SpcfP!$A:$A,SpcfP!$AE:$AE,$AE215,SpcfP!$U:$U,$U215)))</f>
        <v>Затраты этапа-4 бизнес-процесса</v>
      </c>
      <c r="Q215" s="44" t="str">
        <f>IF(OR($AE215=0,SUMIFS(SpcfP!$A:$A,SpcfP!$AE:$AE,$AE215,SpcfP!$U:$U,$U215)=0),0,INDEX(SpcfP!Q:Q,SUMIFS(SpcfP!$A:$A,SpcfP!$AE:$AE,$AE215,SpcfP!$U:$U,$U215)))</f>
        <v>Производственные затраты-28</v>
      </c>
      <c r="U215" s="1">
        <f>IF(OR($AD215=0,SUMIFS(dbP!$A:$A,dbP!$AD:$AD,$AD215)=0),0,INDEX(dbP!U:U,SUMIFS(dbP!$A:$A,dbP!$AD:$AD,$AD215)))</f>
        <v>1</v>
      </c>
      <c r="X215" s="42">
        <f>IF(OR($AD215=0,SUMIFS(dbP!$A:$A,dbP!$AD:$AD,$AD215)=0),0,INDEX(dbP!X:X,SUMIFS(dbP!$A:$A,dbP!$AD:$AD,$AD215)))*
IF(OR($AE215=0,SUMIFS(SpcfP!$A:$A,SpcfP!$AE:$AE,$AE215,SpcfP!$U:$U,$U215)=0),0,INDEX(SpcfP!X:X,SUMIFS(SpcfP!$A:$A,SpcfP!$AE:$AE,$AE215,SpcfP!$U:$U,$U215)))</f>
        <v>15</v>
      </c>
      <c r="AA215" s="44">
        <f>IF(OR($AD215=0,SUMIFS(dbP!$A:$A,dbP!$AD:$AD,$AD215)=0),0,INDEX(dbP!X:X,SUMIFS(dbP!$A:$A,dbP!$AD:$AD,$AD215)))*
IF(OR($AE215=0,SUMIFS(SpcfP!$A:$A,SpcfP!$AE:$AE,$AE215,SpcfP!$U:$U,$U215)=0),0,INDEX(SpcfP!AA:AA,SUMIFS(SpcfP!$A:$A,SpcfP!$AE:$AE,$AE215,SpcfP!$U:$U,$U215)))</f>
        <v>58197.471206896538</v>
      </c>
      <c r="AB215" s="44">
        <f>IF(OR($AD215=0,SUMIFS(dbP!$A:$A,dbP!$AD:$AD,$AD215)=0),0,INDEX(dbP!X:X,SUMIFS(dbP!$A:$A,dbP!$AD:$AD,$AD215)))*
IF(OR($AE215=0,SUMIFS(SpcfP!$A:$A,SpcfP!$AE:$AE,$AE215,SpcfP!$U:$U,$U215)=0),0,INDEX(SpcfP!AB:AB,SUMIFS(SpcfP!$A:$A,SpcfP!$AE:$AE,$AE215,SpcfP!$U:$U,$U215)))</f>
        <v>9699.5785344827582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 t="shared" si="3"/>
        <v>4</v>
      </c>
      <c r="AE215" s="31">
        <f>IF(OR(AE214=0,AE214=MAX(Items!$AC:$AC)),1,AE214+1)</f>
        <v>39</v>
      </c>
    </row>
    <row r="216" spans="2:31" x14ac:dyDescent="0.3"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D216" s="24">
        <f>IF(OR($AD216=0,SUMIFS(dbP!$A:$A,dbP!$AD:$AD,$AD216)=0),0,INDEX(dbP!D:D,SUMIFS(dbP!$A:$A,dbP!$AD:$AD,$AD216)))</f>
        <v>45580</v>
      </c>
      <c r="E216" s="1">
        <f>IF(OR($AD216=0,SUMIFS(dbP!$A:$A,dbP!$AD:$AD,$AD216)=0),0,INDEX(dbP!E:E,SUMIFS(dbP!$A:$A,dbP!$AD:$AD,$AD216)))</f>
        <v>0</v>
      </c>
      <c r="F216" s="1">
        <f>IF(OR($AD216=0,SUMIFS(dbP!$A:$A,dbP!$AD:$AD,$AD216)=0),0,INDEX(dbP!F:F,SUMIFS(dbP!$A:$A,dbP!$AD:$AD,$AD216)))</f>
        <v>0</v>
      </c>
      <c r="I216" s="1" t="str">
        <f>IF(OR($AD216=0,SUMIFS(dbP!$A:$A,dbP!$AD:$AD,$AD216)=0),0,INDEX(dbP!I:I,SUMIFS(dbP!$A:$A,dbP!$AD:$AD,$AD216)))</f>
        <v>Продукт-1</v>
      </c>
      <c r="O216" s="44" t="str">
        <f>IF(OR($AE216=0,SUMIFS(SpcfP!$A:$A,SpcfP!$AE:$AE,$AE216,SpcfP!$U:$U,$U216)=0),0,INDEX(SpcfP!O:O,SUMIFS(SpcfP!$A:$A,SpcfP!$AE:$AE,$AE216,SpcfP!$U:$U,$U216)))</f>
        <v>Себестоимость продаж</v>
      </c>
      <c r="P216" s="44" t="str">
        <f>IF(OR($AE216=0,SUMIFS(SpcfP!$A:$A,SpcfP!$AE:$AE,$AE216,SpcfP!$U:$U,$U216)=0),0,INDEX(SpcfP!P:P,SUMIFS(SpcfP!$A:$A,SpcfP!$AE:$AE,$AE216,SpcfP!$U:$U,$U216)))</f>
        <v>Затраты этапа-4 бизнес-процесса</v>
      </c>
      <c r="Q216" s="44" t="str">
        <f>IF(OR($AE216=0,SUMIFS(SpcfP!$A:$A,SpcfP!$AE:$AE,$AE216,SpcfP!$U:$U,$U216)=0),0,INDEX(SpcfP!Q:Q,SUMIFS(SpcfP!$A:$A,SpcfP!$AE:$AE,$AE216,SpcfP!$U:$U,$U216)))</f>
        <v>Производственные затраты-29</v>
      </c>
      <c r="U216" s="1">
        <f>IF(OR($AD216=0,SUMIFS(dbP!$A:$A,dbP!$AD:$AD,$AD216)=0),0,INDEX(dbP!U:U,SUMIFS(dbP!$A:$A,dbP!$AD:$AD,$AD216)))</f>
        <v>1</v>
      </c>
      <c r="X216" s="42">
        <f>IF(OR($AD216=0,SUMIFS(dbP!$A:$A,dbP!$AD:$AD,$AD216)=0),0,INDEX(dbP!X:X,SUMIFS(dbP!$A:$A,dbP!$AD:$AD,$AD216)))*
IF(OR($AE216=0,SUMIFS(SpcfP!$A:$A,SpcfP!$AE:$AE,$AE216,SpcfP!$U:$U,$U216)=0),0,INDEX(SpcfP!X:X,SUMIFS(SpcfP!$A:$A,SpcfP!$AE:$AE,$AE216,SpcfP!$U:$U,$U216)))</f>
        <v>6</v>
      </c>
      <c r="AA216" s="44">
        <f>IF(OR($AD216=0,SUMIFS(dbP!$A:$A,dbP!$AD:$AD,$AD216)=0),0,INDEX(dbP!X:X,SUMIFS(dbP!$A:$A,dbP!$AD:$AD,$AD216)))*
IF(OR($AE216=0,SUMIFS(SpcfP!$A:$A,SpcfP!$AE:$AE,$AE216,SpcfP!$U:$U,$U216)=0),0,INDEX(SpcfP!AA:AA,SUMIFS(SpcfP!$A:$A,SpcfP!$AE:$AE,$AE216,SpcfP!$U:$U,$U216)))</f>
        <v>21969.096545454544</v>
      </c>
      <c r="AB216" s="44">
        <f>IF(OR($AD216=0,SUMIFS(dbP!$A:$A,dbP!$AD:$AD,$AD216)=0),0,INDEX(dbP!X:X,SUMIFS(dbP!$A:$A,dbP!$AD:$AD,$AD216)))*
IF(OR($AE216=0,SUMIFS(SpcfP!$A:$A,SpcfP!$AE:$AE,$AE216,SpcfP!$U:$U,$U216)=0),0,INDEX(SpcfP!AB:AB,SUMIFS(SpcfP!$A:$A,SpcfP!$AE:$AE,$AE216,SpcfP!$U:$U,$U216)))</f>
        <v>3661.5160909090919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 t="shared" si="3"/>
        <v>4</v>
      </c>
      <c r="AE216" s="31">
        <f>IF(OR(AE215=0,AE215=MAX(Items!$AC:$AC)),1,AE215+1)</f>
        <v>40</v>
      </c>
    </row>
    <row r="217" spans="2:31" x14ac:dyDescent="0.3"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D217" s="24">
        <f>IF(OR($AD217=0,SUMIFS(dbP!$A:$A,dbP!$AD:$AD,$AD217)=0),0,INDEX(dbP!D:D,SUMIFS(dbP!$A:$A,dbP!$AD:$AD,$AD217)))</f>
        <v>45580</v>
      </c>
      <c r="E217" s="1">
        <f>IF(OR($AD217=0,SUMIFS(dbP!$A:$A,dbP!$AD:$AD,$AD217)=0),0,INDEX(dbP!E:E,SUMIFS(dbP!$A:$A,dbP!$AD:$AD,$AD217)))</f>
        <v>0</v>
      </c>
      <c r="F217" s="1">
        <f>IF(OR($AD217=0,SUMIFS(dbP!$A:$A,dbP!$AD:$AD,$AD217)=0),0,INDEX(dbP!F:F,SUMIFS(dbP!$A:$A,dbP!$AD:$AD,$AD217)))</f>
        <v>0</v>
      </c>
      <c r="I217" s="1" t="str">
        <f>IF(OR($AD217=0,SUMIFS(dbP!$A:$A,dbP!$AD:$AD,$AD217)=0),0,INDEX(dbP!I:I,SUMIFS(dbP!$A:$A,dbP!$AD:$AD,$AD217)))</f>
        <v>Продукт-1</v>
      </c>
      <c r="O217" s="44" t="str">
        <f>IF(OR($AE217=0,SUMIFS(SpcfP!$A:$A,SpcfP!$AE:$AE,$AE217,SpcfP!$U:$U,$U217)=0),0,INDEX(SpcfP!O:O,SUMIFS(SpcfP!$A:$A,SpcfP!$AE:$AE,$AE217,SpcfP!$U:$U,$U217)))</f>
        <v>Себестоимость продаж</v>
      </c>
      <c r="P217" s="44" t="str">
        <f>IF(OR($AE217=0,SUMIFS(SpcfP!$A:$A,SpcfP!$AE:$AE,$AE217,SpcfP!$U:$U,$U217)=0),0,INDEX(SpcfP!P:P,SUMIFS(SpcfP!$A:$A,SpcfP!$AE:$AE,$AE217,SpcfP!$U:$U,$U217)))</f>
        <v>Затраты этапа-4 бизнес-процесса</v>
      </c>
      <c r="Q217" s="44" t="str">
        <f>IF(OR($AE217=0,SUMIFS(SpcfP!$A:$A,SpcfP!$AE:$AE,$AE217,SpcfP!$U:$U,$U217)=0),0,INDEX(SpcfP!Q:Q,SUMIFS(SpcfP!$A:$A,SpcfP!$AE:$AE,$AE217,SpcfP!$U:$U,$U217)))</f>
        <v>Производственные затраты-30</v>
      </c>
      <c r="U217" s="1">
        <f>IF(OR($AD217=0,SUMIFS(dbP!$A:$A,dbP!$AD:$AD,$AD217)=0),0,INDEX(dbP!U:U,SUMIFS(dbP!$A:$A,dbP!$AD:$AD,$AD217)))</f>
        <v>1</v>
      </c>
      <c r="X217" s="42">
        <f>IF(OR($AD217=0,SUMIFS(dbP!$A:$A,dbP!$AD:$AD,$AD217)=0),0,INDEX(dbP!X:X,SUMIFS(dbP!$A:$A,dbP!$AD:$AD,$AD217)))*
IF(OR($AE217=0,SUMIFS(SpcfP!$A:$A,SpcfP!$AE:$AE,$AE217,SpcfP!$U:$U,$U217)=0),0,INDEX(SpcfP!X:X,SUMIFS(SpcfP!$A:$A,SpcfP!$AE:$AE,$AE217,SpcfP!$U:$U,$U217)))</f>
        <v>3</v>
      </c>
      <c r="AA217" s="44">
        <f>IF(OR($AD217=0,SUMIFS(dbP!$A:$A,dbP!$AD:$AD,$AD217)=0),0,INDEX(dbP!X:X,SUMIFS(dbP!$A:$A,dbP!$AD:$AD,$AD217)))*
IF(OR($AE217=0,SUMIFS(SpcfP!$A:$A,SpcfP!$AE:$AE,$AE217,SpcfP!$U:$U,$U217)=0),0,INDEX(SpcfP!AA:AA,SUMIFS(SpcfP!$A:$A,SpcfP!$AE:$AE,$AE217,SpcfP!$U:$U,$U217)))</f>
        <v>3176.755786008122</v>
      </c>
      <c r="AB217" s="44">
        <f>IF(OR($AD217=0,SUMIFS(dbP!$A:$A,dbP!$AD:$AD,$AD217)=0),0,INDEX(dbP!X:X,SUMIFS(dbP!$A:$A,dbP!$AD:$AD,$AD217)))*
IF(OR($AE217=0,SUMIFS(SpcfP!$A:$A,SpcfP!$AE:$AE,$AE217,SpcfP!$U:$U,$U217)=0),0,INDEX(SpcfP!AB:AB,SUMIFS(SpcfP!$A:$A,SpcfP!$AE:$AE,$AE217,SpcfP!$U:$U,$U217)))</f>
        <v>529.45929766802033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 t="shared" si="3"/>
        <v>4</v>
      </c>
      <c r="AE217" s="31">
        <f>IF(OR(AE216=0,AE216=MAX(Items!$AC:$AC)),1,AE216+1)</f>
        <v>41</v>
      </c>
    </row>
    <row r="218" spans="2:31" x14ac:dyDescent="0.3"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D218" s="24">
        <f>IF(OR($AD218=0,SUMIFS(dbP!$A:$A,dbP!$AD:$AD,$AD218)=0),0,INDEX(dbP!D:D,SUMIFS(dbP!$A:$A,dbP!$AD:$AD,$AD218)))</f>
        <v>45580</v>
      </c>
      <c r="E218" s="1">
        <f>IF(OR($AD218=0,SUMIFS(dbP!$A:$A,dbP!$AD:$AD,$AD218)=0),0,INDEX(dbP!E:E,SUMIFS(dbP!$A:$A,dbP!$AD:$AD,$AD218)))</f>
        <v>0</v>
      </c>
      <c r="F218" s="1">
        <f>IF(OR($AD218=0,SUMIFS(dbP!$A:$A,dbP!$AD:$AD,$AD218)=0),0,INDEX(dbP!F:F,SUMIFS(dbP!$A:$A,dbP!$AD:$AD,$AD218)))</f>
        <v>0</v>
      </c>
      <c r="I218" s="1" t="str">
        <f>IF(OR($AD218=0,SUMIFS(dbP!$A:$A,dbP!$AD:$AD,$AD218)=0),0,INDEX(dbP!I:I,SUMIFS(dbP!$A:$A,dbP!$AD:$AD,$AD218)))</f>
        <v>Продукт-1</v>
      </c>
      <c r="O218" s="44" t="str">
        <f>IF(OR($AE218=0,SUMIFS(SpcfP!$A:$A,SpcfP!$AE:$AE,$AE218,SpcfP!$U:$U,$U218)=0),0,INDEX(SpcfP!O:O,SUMIFS(SpcfP!$A:$A,SpcfP!$AE:$AE,$AE218,SpcfP!$U:$U,$U218)))</f>
        <v>Себестоимость продаж</v>
      </c>
      <c r="P218" s="44" t="str">
        <f>IF(OR($AE218=0,SUMIFS(SpcfP!$A:$A,SpcfP!$AE:$AE,$AE218,SpcfP!$U:$U,$U218)=0),0,INDEX(SpcfP!P:P,SUMIFS(SpcfP!$A:$A,SpcfP!$AE:$AE,$AE218,SpcfP!$U:$U,$U218)))</f>
        <v>Затраты этапа-4 бизнес-процесса</v>
      </c>
      <c r="Q218" s="44" t="str">
        <f>IF(OR($AE218=0,SUMIFS(SpcfP!$A:$A,SpcfP!$AE:$AE,$AE218,SpcfP!$U:$U,$U218)=0),0,INDEX(SpcfP!Q:Q,SUMIFS(SpcfP!$A:$A,SpcfP!$AE:$AE,$AE218,SpcfP!$U:$U,$U218)))</f>
        <v>Производственные затраты-31</v>
      </c>
      <c r="U218" s="1">
        <f>IF(OR($AD218=0,SUMIFS(dbP!$A:$A,dbP!$AD:$AD,$AD218)=0),0,INDEX(dbP!U:U,SUMIFS(dbP!$A:$A,dbP!$AD:$AD,$AD218)))</f>
        <v>1</v>
      </c>
      <c r="X218" s="42">
        <f>IF(OR($AD218=0,SUMIFS(dbP!$A:$A,dbP!$AD:$AD,$AD218)=0),0,INDEX(dbP!X:X,SUMIFS(dbP!$A:$A,dbP!$AD:$AD,$AD218)))*
IF(OR($AE218=0,SUMIFS(SpcfP!$A:$A,SpcfP!$AE:$AE,$AE218,SpcfP!$U:$U,$U218)=0),0,INDEX(SpcfP!X:X,SUMIFS(SpcfP!$A:$A,SpcfP!$AE:$AE,$AE218,SpcfP!$U:$U,$U218)))</f>
        <v>18</v>
      </c>
      <c r="AA218" s="44">
        <f>IF(OR($AD218=0,SUMIFS(dbP!$A:$A,dbP!$AD:$AD,$AD218)=0),0,INDEX(dbP!X:X,SUMIFS(dbP!$A:$A,dbP!$AD:$AD,$AD218)))*
IF(OR($AE218=0,SUMIFS(SpcfP!$A:$A,SpcfP!$AE:$AE,$AE218,SpcfP!$U:$U,$U218)=0),0,INDEX(SpcfP!AA:AA,SUMIFS(SpcfP!$A:$A,SpcfP!$AE:$AE,$AE218,SpcfP!$U:$U,$U218)))</f>
        <v>32928.312528963783</v>
      </c>
      <c r="AB218" s="44">
        <f>IF(OR($AD218=0,SUMIFS(dbP!$A:$A,dbP!$AD:$AD,$AD218)=0),0,INDEX(dbP!X:X,SUMIFS(dbP!$A:$A,dbP!$AD:$AD,$AD218)))*
IF(OR($AE218=0,SUMIFS(SpcfP!$A:$A,SpcfP!$AE:$AE,$AE218,SpcfP!$U:$U,$U218)=0),0,INDEX(SpcfP!AB:AB,SUMIFS(SpcfP!$A:$A,SpcfP!$AE:$AE,$AE218,SpcfP!$U:$U,$U218)))</f>
        <v>5488.0520881606299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 t="shared" si="3"/>
        <v>4</v>
      </c>
      <c r="AE218" s="31">
        <f>IF(OR(AE217=0,AE217=MAX(Items!$AC:$AC)),1,AE217+1)</f>
        <v>42</v>
      </c>
    </row>
    <row r="219" spans="2:31" x14ac:dyDescent="0.3"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D219" s="24">
        <f>IF(OR($AD219=0,SUMIFS(dbP!$A:$A,dbP!$AD:$AD,$AD219)=0),0,INDEX(dbP!D:D,SUMIFS(dbP!$A:$A,dbP!$AD:$AD,$AD219)))</f>
        <v>45580</v>
      </c>
      <c r="E219" s="1">
        <f>IF(OR($AD219=0,SUMIFS(dbP!$A:$A,dbP!$AD:$AD,$AD219)=0),0,INDEX(dbP!E:E,SUMIFS(dbP!$A:$A,dbP!$AD:$AD,$AD219)))</f>
        <v>0</v>
      </c>
      <c r="F219" s="1">
        <f>IF(OR($AD219=0,SUMIFS(dbP!$A:$A,dbP!$AD:$AD,$AD219)=0),0,INDEX(dbP!F:F,SUMIFS(dbP!$A:$A,dbP!$AD:$AD,$AD219)))</f>
        <v>0</v>
      </c>
      <c r="I219" s="1" t="str">
        <f>IF(OR($AD219=0,SUMIFS(dbP!$A:$A,dbP!$AD:$AD,$AD219)=0),0,INDEX(dbP!I:I,SUMIFS(dbP!$A:$A,dbP!$AD:$AD,$AD219)))</f>
        <v>Продукт-1</v>
      </c>
      <c r="O219" s="44" t="str">
        <f>IF(OR($AE219=0,SUMIFS(SpcfP!$A:$A,SpcfP!$AE:$AE,$AE219,SpcfP!$U:$U,$U219)=0),0,INDEX(SpcfP!O:O,SUMIFS(SpcfP!$A:$A,SpcfP!$AE:$AE,$AE219,SpcfP!$U:$U,$U219)))</f>
        <v>Себестоимость продаж</v>
      </c>
      <c r="P219" s="44" t="str">
        <f>IF(OR($AE219=0,SUMIFS(SpcfP!$A:$A,SpcfP!$AE:$AE,$AE219,SpcfP!$U:$U,$U219)=0),0,INDEX(SpcfP!P:P,SUMIFS(SpcfP!$A:$A,SpcfP!$AE:$AE,$AE219,SpcfP!$U:$U,$U219)))</f>
        <v>Затраты этапа-4 бизнес-процесса</v>
      </c>
      <c r="Q219" s="44" t="str">
        <f>IF(OR($AE219=0,SUMIFS(SpcfP!$A:$A,SpcfP!$AE:$AE,$AE219,SpcfP!$U:$U,$U219)=0),0,INDEX(SpcfP!Q:Q,SUMIFS(SpcfP!$A:$A,SpcfP!$AE:$AE,$AE219,SpcfP!$U:$U,$U219)))</f>
        <v>Производственные затраты-32</v>
      </c>
      <c r="U219" s="1">
        <f>IF(OR($AD219=0,SUMIFS(dbP!$A:$A,dbP!$AD:$AD,$AD219)=0),0,INDEX(dbP!U:U,SUMIFS(dbP!$A:$A,dbP!$AD:$AD,$AD219)))</f>
        <v>1</v>
      </c>
      <c r="X219" s="42">
        <f>IF(OR($AD219=0,SUMIFS(dbP!$A:$A,dbP!$AD:$AD,$AD219)=0),0,INDEX(dbP!X:X,SUMIFS(dbP!$A:$A,dbP!$AD:$AD,$AD219)))*
IF(OR($AE219=0,SUMIFS(SpcfP!$A:$A,SpcfP!$AE:$AE,$AE219,SpcfP!$U:$U,$U219)=0),0,INDEX(SpcfP!X:X,SUMIFS(SpcfP!$A:$A,SpcfP!$AE:$AE,$AE219,SpcfP!$U:$U,$U219)))</f>
        <v>6</v>
      </c>
      <c r="AA219" s="44">
        <f>IF(OR($AD219=0,SUMIFS(dbP!$A:$A,dbP!$AD:$AD,$AD219)=0),0,INDEX(dbP!X:X,SUMIFS(dbP!$A:$A,dbP!$AD:$AD,$AD219)))*
IF(OR($AE219=0,SUMIFS(SpcfP!$A:$A,SpcfP!$AE:$AE,$AE219,SpcfP!$U:$U,$U219)=0),0,INDEX(SpcfP!AA:AA,SUMIFS(SpcfP!$A:$A,SpcfP!$AE:$AE,$AE219,SpcfP!$U:$U,$U219)))</f>
        <v>26298.391116780003</v>
      </c>
      <c r="AB219" s="44">
        <f>IF(OR($AD219=0,SUMIFS(dbP!$A:$A,dbP!$AD:$AD,$AD219)=0),0,INDEX(dbP!X:X,SUMIFS(dbP!$A:$A,dbP!$AD:$AD,$AD219)))*
IF(OR($AE219=0,SUMIFS(SpcfP!$A:$A,SpcfP!$AE:$AE,$AE219,SpcfP!$U:$U,$U219)=0),0,INDEX(SpcfP!AB:AB,SUMIFS(SpcfP!$A:$A,SpcfP!$AE:$AE,$AE219,SpcfP!$U:$U,$U219)))</f>
        <v>4383.0651861299993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 t="shared" si="3"/>
        <v>4</v>
      </c>
      <c r="AE219" s="31">
        <f>IF(OR(AE218=0,AE218=MAX(Items!$AC:$AC)),1,AE218+1)</f>
        <v>43</v>
      </c>
    </row>
    <row r="220" spans="2:31" x14ac:dyDescent="0.3"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D220" s="24">
        <f>IF(OR($AD220=0,SUMIFS(dbP!$A:$A,dbP!$AD:$AD,$AD220)=0),0,INDEX(dbP!D:D,SUMIFS(dbP!$A:$A,dbP!$AD:$AD,$AD220)))</f>
        <v>45580</v>
      </c>
      <c r="E220" s="1">
        <f>IF(OR($AD220=0,SUMIFS(dbP!$A:$A,dbP!$AD:$AD,$AD220)=0),0,INDEX(dbP!E:E,SUMIFS(dbP!$A:$A,dbP!$AD:$AD,$AD220)))</f>
        <v>0</v>
      </c>
      <c r="F220" s="1">
        <f>IF(OR($AD220=0,SUMIFS(dbP!$A:$A,dbP!$AD:$AD,$AD220)=0),0,INDEX(dbP!F:F,SUMIFS(dbP!$A:$A,dbP!$AD:$AD,$AD220)))</f>
        <v>0</v>
      </c>
      <c r="I220" s="1" t="str">
        <f>IF(OR($AD220=0,SUMIFS(dbP!$A:$A,dbP!$AD:$AD,$AD220)=0),0,INDEX(dbP!I:I,SUMIFS(dbP!$A:$A,dbP!$AD:$AD,$AD220)))</f>
        <v>Продукт-1</v>
      </c>
      <c r="O220" s="44" t="str">
        <f>IF(OR($AE220=0,SUMIFS(SpcfP!$A:$A,SpcfP!$AE:$AE,$AE220,SpcfP!$U:$U,$U220)=0),0,INDEX(SpcfP!O:O,SUMIFS(SpcfP!$A:$A,SpcfP!$AE:$AE,$AE220,SpcfP!$U:$U,$U220)))</f>
        <v>Себестоимость продаж</v>
      </c>
      <c r="P220" s="44" t="str">
        <f>IF(OR($AE220=0,SUMIFS(SpcfP!$A:$A,SpcfP!$AE:$AE,$AE220,SpcfP!$U:$U,$U220)=0),0,INDEX(SpcfP!P:P,SUMIFS(SpcfP!$A:$A,SpcfP!$AE:$AE,$AE220,SpcfP!$U:$U,$U220)))</f>
        <v>Затраты этапа-4 бизнес-процесса</v>
      </c>
      <c r="Q220" s="44" t="str">
        <f>IF(OR($AE220=0,SUMIFS(SpcfP!$A:$A,SpcfP!$AE:$AE,$AE220,SpcfP!$U:$U,$U220)=0),0,INDEX(SpcfP!Q:Q,SUMIFS(SpcfP!$A:$A,SpcfP!$AE:$AE,$AE220,SpcfP!$U:$U,$U220)))</f>
        <v>Производственные затраты-33</v>
      </c>
      <c r="U220" s="1">
        <f>IF(OR($AD220=0,SUMIFS(dbP!$A:$A,dbP!$AD:$AD,$AD220)=0),0,INDEX(dbP!U:U,SUMIFS(dbP!$A:$A,dbP!$AD:$AD,$AD220)))</f>
        <v>1</v>
      </c>
      <c r="X220" s="42">
        <f>IF(OR($AD220=0,SUMIFS(dbP!$A:$A,dbP!$AD:$AD,$AD220)=0),0,INDEX(dbP!X:X,SUMIFS(dbP!$A:$A,dbP!$AD:$AD,$AD220)))*
IF(OR($AE220=0,SUMIFS(SpcfP!$A:$A,SpcfP!$AE:$AE,$AE220,SpcfP!$U:$U,$U220)=0),0,INDEX(SpcfP!X:X,SUMIFS(SpcfP!$A:$A,SpcfP!$AE:$AE,$AE220,SpcfP!$U:$U,$U220)))</f>
        <v>264</v>
      </c>
      <c r="AA220" s="44">
        <f>IF(OR($AD220=0,SUMIFS(dbP!$A:$A,dbP!$AD:$AD,$AD220)=0),0,INDEX(dbP!X:X,SUMIFS(dbP!$A:$A,dbP!$AD:$AD,$AD220)))*
IF(OR($AE220=0,SUMIFS(SpcfP!$A:$A,SpcfP!$AE:$AE,$AE220,SpcfP!$U:$U,$U220)=0),0,INDEX(SpcfP!AA:AA,SUMIFS(SpcfP!$A:$A,SpcfP!$AE:$AE,$AE220,SpcfP!$U:$U,$U220)))</f>
        <v>411923.06179461826</v>
      </c>
      <c r="AB220" s="44">
        <f>IF(OR($AD220=0,SUMIFS(dbP!$A:$A,dbP!$AD:$AD,$AD220)=0),0,INDEX(dbP!X:X,SUMIFS(dbP!$A:$A,dbP!$AD:$AD,$AD220)))*
IF(OR($AE220=0,SUMIFS(SpcfP!$A:$A,SpcfP!$AE:$AE,$AE220,SpcfP!$U:$U,$U220)=0),0,INDEX(SpcfP!AB:AB,SUMIFS(SpcfP!$A:$A,SpcfP!$AE:$AE,$AE220,SpcfP!$U:$U,$U220)))</f>
        <v>68653.843632436372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 t="shared" si="3"/>
        <v>4</v>
      </c>
      <c r="AE220" s="31">
        <f>IF(OR(AE219=0,AE219=MAX(Items!$AC:$AC)),1,AE219+1)</f>
        <v>44</v>
      </c>
    </row>
    <row r="221" spans="2:31" x14ac:dyDescent="0.3"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D221" s="24">
        <f>IF(OR($AD221=0,SUMIFS(dbP!$A:$A,dbP!$AD:$AD,$AD221)=0),0,INDEX(dbP!D:D,SUMIFS(dbP!$A:$A,dbP!$AD:$AD,$AD221)))</f>
        <v>45580</v>
      </c>
      <c r="E221" s="1">
        <f>IF(OR($AD221=0,SUMIFS(dbP!$A:$A,dbP!$AD:$AD,$AD221)=0),0,INDEX(dbP!E:E,SUMIFS(dbP!$A:$A,dbP!$AD:$AD,$AD221)))</f>
        <v>0</v>
      </c>
      <c r="F221" s="1">
        <f>IF(OR($AD221=0,SUMIFS(dbP!$A:$A,dbP!$AD:$AD,$AD221)=0),0,INDEX(dbP!F:F,SUMIFS(dbP!$A:$A,dbP!$AD:$AD,$AD221)))</f>
        <v>0</v>
      </c>
      <c r="I221" s="1" t="str">
        <f>IF(OR($AD221=0,SUMIFS(dbP!$A:$A,dbP!$AD:$AD,$AD221)=0),0,INDEX(dbP!I:I,SUMIFS(dbP!$A:$A,dbP!$AD:$AD,$AD221)))</f>
        <v>Продукт-1</v>
      </c>
      <c r="O221" s="44" t="str">
        <f>IF(OR($AE221=0,SUMIFS(SpcfP!$A:$A,SpcfP!$AE:$AE,$AE221,SpcfP!$U:$U,$U221)=0),0,INDEX(SpcfP!O:O,SUMIFS(SpcfP!$A:$A,SpcfP!$AE:$AE,$AE221,SpcfP!$U:$U,$U221)))</f>
        <v>Себестоимость продаж</v>
      </c>
      <c r="P221" s="44" t="str">
        <f>IF(OR($AE221=0,SUMIFS(SpcfP!$A:$A,SpcfP!$AE:$AE,$AE221,SpcfP!$U:$U,$U221)=0),0,INDEX(SpcfP!P:P,SUMIFS(SpcfP!$A:$A,SpcfP!$AE:$AE,$AE221,SpcfP!$U:$U,$U221)))</f>
        <v>Затраты этапа-4 бизнес-процесса</v>
      </c>
      <c r="Q221" s="44" t="str">
        <f>IF(OR($AE221=0,SUMIFS(SpcfP!$A:$A,SpcfP!$AE:$AE,$AE221,SpcfP!$U:$U,$U221)=0),0,INDEX(SpcfP!Q:Q,SUMIFS(SpcfP!$A:$A,SpcfP!$AE:$AE,$AE221,SpcfP!$U:$U,$U221)))</f>
        <v>Производственные затраты-34</v>
      </c>
      <c r="U221" s="1">
        <f>IF(OR($AD221=0,SUMIFS(dbP!$A:$A,dbP!$AD:$AD,$AD221)=0),0,INDEX(dbP!U:U,SUMIFS(dbP!$A:$A,dbP!$AD:$AD,$AD221)))</f>
        <v>1</v>
      </c>
      <c r="X221" s="42">
        <f>IF(OR($AD221=0,SUMIFS(dbP!$A:$A,dbP!$AD:$AD,$AD221)=0),0,INDEX(dbP!X:X,SUMIFS(dbP!$A:$A,dbP!$AD:$AD,$AD221)))*
IF(OR($AE221=0,SUMIFS(SpcfP!$A:$A,SpcfP!$AE:$AE,$AE221,SpcfP!$U:$U,$U221)=0),0,INDEX(SpcfP!X:X,SUMIFS(SpcfP!$A:$A,SpcfP!$AE:$AE,$AE221,SpcfP!$U:$U,$U221)))</f>
        <v>9</v>
      </c>
      <c r="AA221" s="44">
        <f>IF(OR($AD221=0,SUMIFS(dbP!$A:$A,dbP!$AD:$AD,$AD221)=0),0,INDEX(dbP!X:X,SUMIFS(dbP!$A:$A,dbP!$AD:$AD,$AD221)))*
IF(OR($AE221=0,SUMIFS(SpcfP!$A:$A,SpcfP!$AE:$AE,$AE221,SpcfP!$U:$U,$U221)=0),0,INDEX(SpcfP!AA:AA,SUMIFS(SpcfP!$A:$A,SpcfP!$AE:$AE,$AE221,SpcfP!$U:$U,$U221)))</f>
        <v>5101.839721254355</v>
      </c>
      <c r="AB221" s="44">
        <f>IF(OR($AD221=0,SUMIFS(dbP!$A:$A,dbP!$AD:$AD,$AD221)=0),0,INDEX(dbP!X:X,SUMIFS(dbP!$A:$A,dbP!$AD:$AD,$AD221)))*
IF(OR($AE221=0,SUMIFS(SpcfP!$A:$A,SpcfP!$AE:$AE,$AE221,SpcfP!$U:$U,$U221)=0),0,INDEX(SpcfP!AB:AB,SUMIFS(SpcfP!$A:$A,SpcfP!$AE:$AE,$AE221,SpcfP!$U:$U,$U221)))</f>
        <v>850.30662020905925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 t="shared" si="3"/>
        <v>4</v>
      </c>
      <c r="AE221" s="31">
        <f>IF(OR(AE220=0,AE220=MAX(Items!$AC:$AC)),1,AE220+1)</f>
        <v>45</v>
      </c>
    </row>
    <row r="222" spans="2:31" x14ac:dyDescent="0.3"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D222" s="24">
        <f>IF(OR($AD222=0,SUMIFS(dbP!$A:$A,dbP!$AD:$AD,$AD222)=0),0,INDEX(dbP!D:D,SUMIFS(dbP!$A:$A,dbP!$AD:$AD,$AD222)))</f>
        <v>45580</v>
      </c>
      <c r="E222" s="1">
        <f>IF(OR($AD222=0,SUMIFS(dbP!$A:$A,dbP!$AD:$AD,$AD222)=0),0,INDEX(dbP!E:E,SUMIFS(dbP!$A:$A,dbP!$AD:$AD,$AD222)))</f>
        <v>0</v>
      </c>
      <c r="F222" s="1">
        <f>IF(OR($AD222=0,SUMIFS(dbP!$A:$A,dbP!$AD:$AD,$AD222)=0),0,INDEX(dbP!F:F,SUMIFS(dbP!$A:$A,dbP!$AD:$AD,$AD222)))</f>
        <v>0</v>
      </c>
      <c r="I222" s="1" t="str">
        <f>IF(OR($AD222=0,SUMIFS(dbP!$A:$A,dbP!$AD:$AD,$AD222)=0),0,INDEX(dbP!I:I,SUMIFS(dbP!$A:$A,dbP!$AD:$AD,$AD222)))</f>
        <v>Продукт-1</v>
      </c>
      <c r="O222" s="44" t="str">
        <f>IF(OR($AE222=0,SUMIFS(SpcfP!$A:$A,SpcfP!$AE:$AE,$AE222,SpcfP!$U:$U,$U222)=0),0,INDEX(SpcfP!O:O,SUMIFS(SpcfP!$A:$A,SpcfP!$AE:$AE,$AE222,SpcfP!$U:$U,$U222)))</f>
        <v>Себестоимость продаж</v>
      </c>
      <c r="P222" s="44" t="str">
        <f>IF(OR($AE222=0,SUMIFS(SpcfP!$A:$A,SpcfP!$AE:$AE,$AE222,SpcfP!$U:$U,$U222)=0),0,INDEX(SpcfP!P:P,SUMIFS(SpcfP!$A:$A,SpcfP!$AE:$AE,$AE222,SpcfP!$U:$U,$U222)))</f>
        <v>Затраты этапа-4 бизнес-процесса</v>
      </c>
      <c r="Q222" s="44" t="str">
        <f>IF(OR($AE222=0,SUMIFS(SpcfP!$A:$A,SpcfP!$AE:$AE,$AE222,SpcfP!$U:$U,$U222)=0),0,INDEX(SpcfP!Q:Q,SUMIFS(SpcfP!$A:$A,SpcfP!$AE:$AE,$AE222,SpcfP!$U:$U,$U222)))</f>
        <v>Производственные затраты-35</v>
      </c>
      <c r="U222" s="1">
        <f>IF(OR($AD222=0,SUMIFS(dbP!$A:$A,dbP!$AD:$AD,$AD222)=0),0,INDEX(dbP!U:U,SUMIFS(dbP!$A:$A,dbP!$AD:$AD,$AD222)))</f>
        <v>1</v>
      </c>
      <c r="X222" s="42">
        <f>IF(OR($AD222=0,SUMIFS(dbP!$A:$A,dbP!$AD:$AD,$AD222)=0),0,INDEX(dbP!X:X,SUMIFS(dbP!$A:$A,dbP!$AD:$AD,$AD222)))*
IF(OR($AE222=0,SUMIFS(SpcfP!$A:$A,SpcfP!$AE:$AE,$AE222,SpcfP!$U:$U,$U222)=0),0,INDEX(SpcfP!X:X,SUMIFS(SpcfP!$A:$A,SpcfP!$AE:$AE,$AE222,SpcfP!$U:$U,$U222)))</f>
        <v>15</v>
      </c>
      <c r="AA222" s="44">
        <f>IF(OR($AD222=0,SUMIFS(dbP!$A:$A,dbP!$AD:$AD,$AD222)=0),0,INDEX(dbP!X:X,SUMIFS(dbP!$A:$A,dbP!$AD:$AD,$AD222)))*
IF(OR($AE222=0,SUMIFS(SpcfP!$A:$A,SpcfP!$AE:$AE,$AE222,SpcfP!$U:$U,$U222)=0),0,INDEX(SpcfP!AA:AA,SUMIFS(SpcfP!$A:$A,SpcfP!$AE:$AE,$AE222,SpcfP!$U:$U,$U222)))</f>
        <v>43173</v>
      </c>
      <c r="AB222" s="44">
        <f>IF(OR($AD222=0,SUMIFS(dbP!$A:$A,dbP!$AD:$AD,$AD222)=0),0,INDEX(dbP!X:X,SUMIFS(dbP!$A:$A,dbP!$AD:$AD,$AD222)))*
IF(OR($AE222=0,SUMIFS(SpcfP!$A:$A,SpcfP!$AE:$AE,$AE222,SpcfP!$U:$U,$U222)=0),0,INDEX(SpcfP!AB:AB,SUMIFS(SpcfP!$A:$A,SpcfP!$AE:$AE,$AE222,SpcfP!$U:$U,$U222)))</f>
        <v>7195.5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 t="shared" si="3"/>
        <v>4</v>
      </c>
      <c r="AE222" s="31">
        <f>IF(OR(AE221=0,AE221=MAX(Items!$AC:$AC)),1,AE221+1)</f>
        <v>46</v>
      </c>
    </row>
    <row r="223" spans="2:31" x14ac:dyDescent="0.3"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D223" s="24">
        <f>IF(OR($AD223=0,SUMIFS(dbP!$A:$A,dbP!$AD:$AD,$AD223)=0),0,INDEX(dbP!D:D,SUMIFS(dbP!$A:$A,dbP!$AD:$AD,$AD223)))</f>
        <v>45580</v>
      </c>
      <c r="E223" s="1">
        <f>IF(OR($AD223=0,SUMIFS(dbP!$A:$A,dbP!$AD:$AD,$AD223)=0),0,INDEX(dbP!E:E,SUMIFS(dbP!$A:$A,dbP!$AD:$AD,$AD223)))</f>
        <v>0</v>
      </c>
      <c r="F223" s="1">
        <f>IF(OR($AD223=0,SUMIFS(dbP!$A:$A,dbP!$AD:$AD,$AD223)=0),0,INDEX(dbP!F:F,SUMIFS(dbP!$A:$A,dbP!$AD:$AD,$AD223)))</f>
        <v>0</v>
      </c>
      <c r="I223" s="1" t="str">
        <f>IF(OR($AD223=0,SUMIFS(dbP!$A:$A,dbP!$AD:$AD,$AD223)=0),0,INDEX(dbP!I:I,SUMIFS(dbP!$A:$A,dbP!$AD:$AD,$AD223)))</f>
        <v>Продукт-1</v>
      </c>
      <c r="O223" s="44" t="str">
        <f>IF(OR($AE223=0,SUMIFS(SpcfP!$A:$A,SpcfP!$AE:$AE,$AE223,SpcfP!$U:$U,$U223)=0),0,INDEX(SpcfP!O:O,SUMIFS(SpcfP!$A:$A,SpcfP!$AE:$AE,$AE223,SpcfP!$U:$U,$U223)))</f>
        <v>Себестоимость продаж</v>
      </c>
      <c r="P223" s="44" t="str">
        <f>IF(OR($AE223=0,SUMIFS(SpcfP!$A:$A,SpcfP!$AE:$AE,$AE223,SpcfP!$U:$U,$U223)=0),0,INDEX(SpcfP!P:P,SUMIFS(SpcfP!$A:$A,SpcfP!$AE:$AE,$AE223,SpcfP!$U:$U,$U223)))</f>
        <v>Затраты этапа-4 бизнес-процесса</v>
      </c>
      <c r="Q223" s="44" t="str">
        <f>IF(OR($AE223=0,SUMIFS(SpcfP!$A:$A,SpcfP!$AE:$AE,$AE223,SpcfP!$U:$U,$U223)=0),0,INDEX(SpcfP!Q:Q,SUMIFS(SpcfP!$A:$A,SpcfP!$AE:$AE,$AE223,SpcfP!$U:$U,$U223)))</f>
        <v>Производственные затраты-36</v>
      </c>
      <c r="U223" s="1">
        <f>IF(OR($AD223=0,SUMIFS(dbP!$A:$A,dbP!$AD:$AD,$AD223)=0),0,INDEX(dbP!U:U,SUMIFS(dbP!$A:$A,dbP!$AD:$AD,$AD223)))</f>
        <v>1</v>
      </c>
      <c r="X223" s="42">
        <f>IF(OR($AD223=0,SUMIFS(dbP!$A:$A,dbP!$AD:$AD,$AD223)=0),0,INDEX(dbP!X:X,SUMIFS(dbP!$A:$A,dbP!$AD:$AD,$AD223)))*
IF(OR($AE223=0,SUMIFS(SpcfP!$A:$A,SpcfP!$AE:$AE,$AE223,SpcfP!$U:$U,$U223)=0),0,INDEX(SpcfP!X:X,SUMIFS(SpcfP!$A:$A,SpcfP!$AE:$AE,$AE223,SpcfP!$U:$U,$U223)))</f>
        <v>6</v>
      </c>
      <c r="AA223" s="44">
        <f>IF(OR($AD223=0,SUMIFS(dbP!$A:$A,dbP!$AD:$AD,$AD223)=0),0,INDEX(dbP!X:X,SUMIFS(dbP!$A:$A,dbP!$AD:$AD,$AD223)))*
IF(OR($AE223=0,SUMIFS(SpcfP!$A:$A,SpcfP!$AE:$AE,$AE223,SpcfP!$U:$U,$U223)=0),0,INDEX(SpcfP!AA:AA,SUMIFS(SpcfP!$A:$A,SpcfP!$AE:$AE,$AE223,SpcfP!$U:$U,$U223)))</f>
        <v>19065.464150943397</v>
      </c>
      <c r="AB223" s="44">
        <f>IF(OR($AD223=0,SUMIFS(dbP!$A:$A,dbP!$AD:$AD,$AD223)=0),0,INDEX(dbP!X:X,SUMIFS(dbP!$A:$A,dbP!$AD:$AD,$AD223)))*
IF(OR($AE223=0,SUMIFS(SpcfP!$A:$A,SpcfP!$AE:$AE,$AE223,SpcfP!$U:$U,$U223)=0),0,INDEX(SpcfP!AB:AB,SUMIFS(SpcfP!$A:$A,SpcfP!$AE:$AE,$AE223,SpcfP!$U:$U,$U223)))</f>
        <v>3177.5773584905655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 t="shared" si="3"/>
        <v>4</v>
      </c>
      <c r="AE223" s="31">
        <f>IF(OR(AE222=0,AE222=MAX(Items!$AC:$AC)),1,AE222+1)</f>
        <v>47</v>
      </c>
    </row>
    <row r="224" spans="2:31" x14ac:dyDescent="0.3"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D224" s="24">
        <f>IF(OR($AD224=0,SUMIFS(dbP!$A:$A,dbP!$AD:$AD,$AD224)=0),0,INDEX(dbP!D:D,SUMIFS(dbP!$A:$A,dbP!$AD:$AD,$AD224)))</f>
        <v>45580</v>
      </c>
      <c r="E224" s="1">
        <f>IF(OR($AD224=0,SUMIFS(dbP!$A:$A,dbP!$AD:$AD,$AD224)=0),0,INDEX(dbP!E:E,SUMIFS(dbP!$A:$A,dbP!$AD:$AD,$AD224)))</f>
        <v>0</v>
      </c>
      <c r="F224" s="1">
        <f>IF(OR($AD224=0,SUMIFS(dbP!$A:$A,dbP!$AD:$AD,$AD224)=0),0,INDEX(dbP!F:F,SUMIFS(dbP!$A:$A,dbP!$AD:$AD,$AD224)))</f>
        <v>0</v>
      </c>
      <c r="I224" s="1" t="str">
        <f>IF(OR($AD224=0,SUMIFS(dbP!$A:$A,dbP!$AD:$AD,$AD224)=0),0,INDEX(dbP!I:I,SUMIFS(dbP!$A:$A,dbP!$AD:$AD,$AD224)))</f>
        <v>Продукт-1</v>
      </c>
      <c r="O224" s="44" t="str">
        <f>IF(OR($AE224=0,SUMIFS(SpcfP!$A:$A,SpcfP!$AE:$AE,$AE224,SpcfP!$U:$U,$U224)=0),0,INDEX(SpcfP!O:O,SUMIFS(SpcfP!$A:$A,SpcfP!$AE:$AE,$AE224,SpcfP!$U:$U,$U224)))</f>
        <v>Себестоимость продаж</v>
      </c>
      <c r="P224" s="44" t="str">
        <f>IF(OR($AE224=0,SUMIFS(SpcfP!$A:$A,SpcfP!$AE:$AE,$AE224,SpcfP!$U:$U,$U224)=0),0,INDEX(SpcfP!P:P,SUMIFS(SpcfP!$A:$A,SpcfP!$AE:$AE,$AE224,SpcfP!$U:$U,$U224)))</f>
        <v>Затраты этапа-4 бизнес-процесса</v>
      </c>
      <c r="Q224" s="44" t="str">
        <f>IF(OR($AE224=0,SUMIFS(SpcfP!$A:$A,SpcfP!$AE:$AE,$AE224,SpcfP!$U:$U,$U224)=0),0,INDEX(SpcfP!Q:Q,SUMIFS(SpcfP!$A:$A,SpcfP!$AE:$AE,$AE224,SpcfP!$U:$U,$U224)))</f>
        <v>Производственные затраты-37</v>
      </c>
      <c r="U224" s="1">
        <f>IF(OR($AD224=0,SUMIFS(dbP!$A:$A,dbP!$AD:$AD,$AD224)=0),0,INDEX(dbP!U:U,SUMIFS(dbP!$A:$A,dbP!$AD:$AD,$AD224)))</f>
        <v>1</v>
      </c>
      <c r="X224" s="42">
        <f>IF(OR($AD224=0,SUMIFS(dbP!$A:$A,dbP!$AD:$AD,$AD224)=0),0,INDEX(dbP!X:X,SUMIFS(dbP!$A:$A,dbP!$AD:$AD,$AD224)))*
IF(OR($AE224=0,SUMIFS(SpcfP!$A:$A,SpcfP!$AE:$AE,$AE224,SpcfP!$U:$U,$U224)=0),0,INDEX(SpcfP!X:X,SUMIFS(SpcfP!$A:$A,SpcfP!$AE:$AE,$AE224,SpcfP!$U:$U,$U224)))</f>
        <v>0</v>
      </c>
      <c r="AA224" s="44">
        <f>IF(OR($AD224=0,SUMIFS(dbP!$A:$A,dbP!$AD:$AD,$AD224)=0),0,INDEX(dbP!X:X,SUMIFS(dbP!$A:$A,dbP!$AD:$AD,$AD224)))*
IF(OR($AE224=0,SUMIFS(SpcfP!$A:$A,SpcfP!$AE:$AE,$AE224,SpcfP!$U:$U,$U224)=0),0,INDEX(SpcfP!AA:AA,SUMIFS(SpcfP!$A:$A,SpcfP!$AE:$AE,$AE224,SpcfP!$U:$U,$U224)))</f>
        <v>0</v>
      </c>
      <c r="AB224" s="44">
        <f>IF(OR($AD224=0,SUMIFS(dbP!$A:$A,dbP!$AD:$AD,$AD224)=0),0,INDEX(dbP!X:X,SUMIFS(dbP!$A:$A,dbP!$AD:$AD,$AD224)))*
IF(OR($AE224=0,SUMIFS(SpcfP!$A:$A,SpcfP!$AE:$AE,$AE224,SpcfP!$U:$U,$U224)=0),0,INDEX(SpcfP!AB:AB,SUMIFS(SpcfP!$A:$A,SpcfP!$AE:$AE,$AE224,SpcfP!$U:$U,$U224)))</f>
        <v>0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 t="shared" si="3"/>
        <v>4</v>
      </c>
      <c r="AE224" s="31">
        <f>IF(OR(AE223=0,AE223=MAX(Items!$AC:$AC)),1,AE223+1)</f>
        <v>48</v>
      </c>
    </row>
    <row r="225" spans="2:31" x14ac:dyDescent="0.3"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D225" s="24">
        <f>IF(OR($AD225=0,SUMIFS(dbP!$A:$A,dbP!$AD:$AD,$AD225)=0),0,INDEX(dbP!D:D,SUMIFS(dbP!$A:$A,dbP!$AD:$AD,$AD225)))</f>
        <v>45580</v>
      </c>
      <c r="E225" s="1">
        <f>IF(OR($AD225=0,SUMIFS(dbP!$A:$A,dbP!$AD:$AD,$AD225)=0),0,INDEX(dbP!E:E,SUMIFS(dbP!$A:$A,dbP!$AD:$AD,$AD225)))</f>
        <v>0</v>
      </c>
      <c r="F225" s="1">
        <f>IF(OR($AD225=0,SUMIFS(dbP!$A:$A,dbP!$AD:$AD,$AD225)=0),0,INDEX(dbP!F:F,SUMIFS(dbP!$A:$A,dbP!$AD:$AD,$AD225)))</f>
        <v>0</v>
      </c>
      <c r="I225" s="1" t="str">
        <f>IF(OR($AD225=0,SUMIFS(dbP!$A:$A,dbP!$AD:$AD,$AD225)=0),0,INDEX(dbP!I:I,SUMIFS(dbP!$A:$A,dbP!$AD:$AD,$AD225)))</f>
        <v>Продукт-1</v>
      </c>
      <c r="O225" s="44" t="str">
        <f>IF(OR($AE225=0,SUMIFS(SpcfP!$A:$A,SpcfP!$AE:$AE,$AE225,SpcfP!$U:$U,$U225)=0),0,INDEX(SpcfP!O:O,SUMIFS(SpcfP!$A:$A,SpcfP!$AE:$AE,$AE225,SpcfP!$U:$U,$U225)))</f>
        <v>Себестоимость продаж</v>
      </c>
      <c r="P225" s="44" t="str">
        <f>IF(OR($AE225=0,SUMIFS(SpcfP!$A:$A,SpcfP!$AE:$AE,$AE225,SpcfP!$U:$U,$U225)=0),0,INDEX(SpcfP!P:P,SUMIFS(SpcfP!$A:$A,SpcfP!$AE:$AE,$AE225,SpcfP!$U:$U,$U225)))</f>
        <v>Затраты этапа-5 бизнес-процесса</v>
      </c>
      <c r="Q225" s="44" t="str">
        <f>IF(OR($AE225=0,SUMIFS(SpcfP!$A:$A,SpcfP!$AE:$AE,$AE225,SpcfP!$U:$U,$U225)=0),0,INDEX(SpcfP!Q:Q,SUMIFS(SpcfP!$A:$A,SpcfP!$AE:$AE,$AE225,SpcfP!$U:$U,$U225)))</f>
        <v>Затраты на доставку и продажу-1</v>
      </c>
      <c r="U225" s="1">
        <f>IF(OR($AD225=0,SUMIFS(dbP!$A:$A,dbP!$AD:$AD,$AD225)=0),0,INDEX(dbP!U:U,SUMIFS(dbP!$A:$A,dbP!$AD:$AD,$AD225)))</f>
        <v>1</v>
      </c>
      <c r="X225" s="42">
        <f>IF(OR($AD225=0,SUMIFS(dbP!$A:$A,dbP!$AD:$AD,$AD225)=0),0,INDEX(dbP!X:X,SUMIFS(dbP!$A:$A,dbP!$AD:$AD,$AD225)))*
IF(OR($AE225=0,SUMIFS(SpcfP!$A:$A,SpcfP!$AE:$AE,$AE225,SpcfP!$U:$U,$U225)=0),0,INDEX(SpcfP!X:X,SUMIFS(SpcfP!$A:$A,SpcfP!$AE:$AE,$AE225,SpcfP!$U:$U,$U225)))</f>
        <v>12</v>
      </c>
      <c r="AA225" s="44">
        <f>IF(OR($AD225=0,SUMIFS(dbP!$A:$A,dbP!$AD:$AD,$AD225)=0),0,INDEX(dbP!X:X,SUMIFS(dbP!$A:$A,dbP!$AD:$AD,$AD225)))*
IF(OR($AE225=0,SUMIFS(SpcfP!$A:$A,SpcfP!$AE:$AE,$AE225,SpcfP!$U:$U,$U225)=0),0,INDEX(SpcfP!AA:AA,SUMIFS(SpcfP!$A:$A,SpcfP!$AE:$AE,$AE225,SpcfP!$U:$U,$U225)))</f>
        <v>11043.212289855073</v>
      </c>
      <c r="AB225" s="44">
        <f>IF(OR($AD225=0,SUMIFS(dbP!$A:$A,dbP!$AD:$AD,$AD225)=0),0,INDEX(dbP!X:X,SUMIFS(dbP!$A:$A,dbP!$AD:$AD,$AD225)))*
IF(OR($AE225=0,SUMIFS(SpcfP!$A:$A,SpcfP!$AE:$AE,$AE225,SpcfP!$U:$U,$U225)=0),0,INDEX(SpcfP!AB:AB,SUMIFS(SpcfP!$A:$A,SpcfP!$AE:$AE,$AE225,SpcfP!$U:$U,$U225)))</f>
        <v>1840.535381642512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 t="shared" si="3"/>
        <v>4</v>
      </c>
      <c r="AE225" s="31">
        <f>IF(OR(AE224=0,AE224=MAX(Items!$AC:$AC)),1,AE224+1)</f>
        <v>49</v>
      </c>
    </row>
    <row r="226" spans="2:31" x14ac:dyDescent="0.3"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D226" s="24">
        <f>IF(OR($AD226=0,SUMIFS(dbP!$A:$A,dbP!$AD:$AD,$AD226)=0),0,INDEX(dbP!D:D,SUMIFS(dbP!$A:$A,dbP!$AD:$AD,$AD226)))</f>
        <v>45580</v>
      </c>
      <c r="E226" s="1">
        <f>IF(OR($AD226=0,SUMIFS(dbP!$A:$A,dbP!$AD:$AD,$AD226)=0),0,INDEX(dbP!E:E,SUMIFS(dbP!$A:$A,dbP!$AD:$AD,$AD226)))</f>
        <v>0</v>
      </c>
      <c r="F226" s="1">
        <f>IF(OR($AD226=0,SUMIFS(dbP!$A:$A,dbP!$AD:$AD,$AD226)=0),0,INDEX(dbP!F:F,SUMIFS(dbP!$A:$A,dbP!$AD:$AD,$AD226)))</f>
        <v>0</v>
      </c>
      <c r="I226" s="1" t="str">
        <f>IF(OR($AD226=0,SUMIFS(dbP!$A:$A,dbP!$AD:$AD,$AD226)=0),0,INDEX(dbP!I:I,SUMIFS(dbP!$A:$A,dbP!$AD:$AD,$AD226)))</f>
        <v>Продукт-1</v>
      </c>
      <c r="O226" s="44" t="str">
        <f>IF(OR($AE226=0,SUMIFS(SpcfP!$A:$A,SpcfP!$AE:$AE,$AE226,SpcfP!$U:$U,$U226)=0),0,INDEX(SpcfP!O:O,SUMIFS(SpcfP!$A:$A,SpcfP!$AE:$AE,$AE226,SpcfP!$U:$U,$U226)))</f>
        <v>Себестоимость продаж</v>
      </c>
      <c r="P226" s="44" t="str">
        <f>IF(OR($AE226=0,SUMIFS(SpcfP!$A:$A,SpcfP!$AE:$AE,$AE226,SpcfP!$U:$U,$U226)=0),0,INDEX(SpcfP!P:P,SUMIFS(SpcfP!$A:$A,SpcfP!$AE:$AE,$AE226,SpcfP!$U:$U,$U226)))</f>
        <v>Затраты этапа-5 бизнес-процесса</v>
      </c>
      <c r="Q226" s="44" t="str">
        <f>IF(OR($AE226=0,SUMIFS(SpcfP!$A:$A,SpcfP!$AE:$AE,$AE226,SpcfP!$U:$U,$U226)=0),0,INDEX(SpcfP!Q:Q,SUMIFS(SpcfP!$A:$A,SpcfP!$AE:$AE,$AE226,SpcfP!$U:$U,$U226)))</f>
        <v>Затраты на доставку и продажу-2</v>
      </c>
      <c r="U226" s="1">
        <f>IF(OR($AD226=0,SUMIFS(dbP!$A:$A,dbP!$AD:$AD,$AD226)=0),0,INDEX(dbP!U:U,SUMIFS(dbP!$A:$A,dbP!$AD:$AD,$AD226)))</f>
        <v>1</v>
      </c>
      <c r="X226" s="42">
        <f>IF(OR($AD226=0,SUMIFS(dbP!$A:$A,dbP!$AD:$AD,$AD226)=0),0,INDEX(dbP!X:X,SUMIFS(dbP!$A:$A,dbP!$AD:$AD,$AD226)))*
IF(OR($AE226=0,SUMIFS(SpcfP!$A:$A,SpcfP!$AE:$AE,$AE226,SpcfP!$U:$U,$U226)=0),0,INDEX(SpcfP!X:X,SUMIFS(SpcfP!$A:$A,SpcfP!$AE:$AE,$AE226,SpcfP!$U:$U,$U226)))</f>
        <v>6</v>
      </c>
      <c r="AA226" s="44">
        <f>IF(OR($AD226=0,SUMIFS(dbP!$A:$A,dbP!$AD:$AD,$AD226)=0),0,INDEX(dbP!X:X,SUMIFS(dbP!$A:$A,dbP!$AD:$AD,$AD226)))*
IF(OR($AE226=0,SUMIFS(SpcfP!$A:$A,SpcfP!$AE:$AE,$AE226,SpcfP!$U:$U,$U226)=0),0,INDEX(SpcfP!AA:AA,SUMIFS(SpcfP!$A:$A,SpcfP!$AE:$AE,$AE226,SpcfP!$U:$U,$U226)))</f>
        <v>18476.165595789473</v>
      </c>
      <c r="AB226" s="44">
        <f>IF(OR($AD226=0,SUMIFS(dbP!$A:$A,dbP!$AD:$AD,$AD226)=0),0,INDEX(dbP!X:X,SUMIFS(dbP!$A:$A,dbP!$AD:$AD,$AD226)))*
IF(OR($AE226=0,SUMIFS(SpcfP!$A:$A,SpcfP!$AE:$AE,$AE226,SpcfP!$U:$U,$U226)=0),0,INDEX(SpcfP!AB:AB,SUMIFS(SpcfP!$A:$A,SpcfP!$AE:$AE,$AE226,SpcfP!$U:$U,$U226)))</f>
        <v>3079.3609326315782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 t="shared" si="3"/>
        <v>4</v>
      </c>
      <c r="AE226" s="31">
        <f>IF(OR(AE225=0,AE225=MAX(Items!$AC:$AC)),1,AE225+1)</f>
        <v>50</v>
      </c>
    </row>
    <row r="227" spans="2:31" x14ac:dyDescent="0.3"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D227" s="24">
        <f>IF(OR($AD227=0,SUMIFS(dbP!$A:$A,dbP!$AD:$AD,$AD227)=0),0,INDEX(dbP!D:D,SUMIFS(dbP!$A:$A,dbP!$AD:$AD,$AD227)))</f>
        <v>45580</v>
      </c>
      <c r="E227" s="1">
        <f>IF(OR($AD227=0,SUMIFS(dbP!$A:$A,dbP!$AD:$AD,$AD227)=0),0,INDEX(dbP!E:E,SUMIFS(dbP!$A:$A,dbP!$AD:$AD,$AD227)))</f>
        <v>0</v>
      </c>
      <c r="F227" s="1">
        <f>IF(OR($AD227=0,SUMIFS(dbP!$A:$A,dbP!$AD:$AD,$AD227)=0),0,INDEX(dbP!F:F,SUMIFS(dbP!$A:$A,dbP!$AD:$AD,$AD227)))</f>
        <v>0</v>
      </c>
      <c r="I227" s="1" t="str">
        <f>IF(OR($AD227=0,SUMIFS(dbP!$A:$A,dbP!$AD:$AD,$AD227)=0),0,INDEX(dbP!I:I,SUMIFS(dbP!$A:$A,dbP!$AD:$AD,$AD227)))</f>
        <v>Продукт-1</v>
      </c>
      <c r="O227" s="44" t="str">
        <f>IF(OR($AE227=0,SUMIFS(SpcfP!$A:$A,SpcfP!$AE:$AE,$AE227,SpcfP!$U:$U,$U227)=0),0,INDEX(SpcfP!O:O,SUMIFS(SpcfP!$A:$A,SpcfP!$AE:$AE,$AE227,SpcfP!$U:$U,$U227)))</f>
        <v>Себестоимость продаж</v>
      </c>
      <c r="P227" s="44" t="str">
        <f>IF(OR($AE227=0,SUMIFS(SpcfP!$A:$A,SpcfP!$AE:$AE,$AE227,SpcfP!$U:$U,$U227)=0),0,INDEX(SpcfP!P:P,SUMIFS(SpcfP!$A:$A,SpcfP!$AE:$AE,$AE227,SpcfP!$U:$U,$U227)))</f>
        <v>Затраты этапа-5 бизнес-процесса</v>
      </c>
      <c r="Q227" s="44" t="str">
        <f>IF(OR($AE227=0,SUMIFS(SpcfP!$A:$A,SpcfP!$AE:$AE,$AE227,SpcfP!$U:$U,$U227)=0),0,INDEX(SpcfP!Q:Q,SUMIFS(SpcfP!$A:$A,SpcfP!$AE:$AE,$AE227,SpcfP!$U:$U,$U227)))</f>
        <v>Затраты на доставку и продажу-3</v>
      </c>
      <c r="U227" s="1">
        <f>IF(OR($AD227=0,SUMIFS(dbP!$A:$A,dbP!$AD:$AD,$AD227)=0),0,INDEX(dbP!U:U,SUMIFS(dbP!$A:$A,dbP!$AD:$AD,$AD227)))</f>
        <v>1</v>
      </c>
      <c r="X227" s="42">
        <f>IF(OR($AD227=0,SUMIFS(dbP!$A:$A,dbP!$AD:$AD,$AD227)=0),0,INDEX(dbP!X:X,SUMIFS(dbP!$A:$A,dbP!$AD:$AD,$AD227)))*
IF(OR($AE227=0,SUMIFS(SpcfP!$A:$A,SpcfP!$AE:$AE,$AE227,SpcfP!$U:$U,$U227)=0),0,INDEX(SpcfP!X:X,SUMIFS(SpcfP!$A:$A,SpcfP!$AE:$AE,$AE227,SpcfP!$U:$U,$U227)))</f>
        <v>0</v>
      </c>
      <c r="AA227" s="44">
        <f>IF(OR($AD227=0,SUMIFS(dbP!$A:$A,dbP!$AD:$AD,$AD227)=0),0,INDEX(dbP!X:X,SUMIFS(dbP!$A:$A,dbP!$AD:$AD,$AD227)))*
IF(OR($AE227=0,SUMIFS(SpcfP!$A:$A,SpcfP!$AE:$AE,$AE227,SpcfP!$U:$U,$U227)=0),0,INDEX(SpcfP!AA:AA,SUMIFS(SpcfP!$A:$A,SpcfP!$AE:$AE,$AE227,SpcfP!$U:$U,$U227)))</f>
        <v>0</v>
      </c>
      <c r="AB227" s="44">
        <f>IF(OR($AD227=0,SUMIFS(dbP!$A:$A,dbP!$AD:$AD,$AD227)=0),0,INDEX(dbP!X:X,SUMIFS(dbP!$A:$A,dbP!$AD:$AD,$AD227)))*
IF(OR($AE227=0,SUMIFS(SpcfP!$A:$A,SpcfP!$AE:$AE,$AE227,SpcfP!$U:$U,$U227)=0),0,INDEX(SpcfP!AB:AB,SUMIFS(SpcfP!$A:$A,SpcfP!$AE:$AE,$AE227,SpcfP!$U:$U,$U227)))</f>
        <v>0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 t="shared" si="3"/>
        <v>4</v>
      </c>
      <c r="AE227" s="31">
        <f>IF(OR(AE226=0,AE226=MAX(Items!$AC:$AC)),1,AE226+1)</f>
        <v>51</v>
      </c>
    </row>
    <row r="228" spans="2:31" x14ac:dyDescent="0.3"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D228" s="24">
        <f>IF(OR($AD228=0,SUMIFS(dbP!$A:$A,dbP!$AD:$AD,$AD228)=0),0,INDEX(dbP!D:D,SUMIFS(dbP!$A:$A,dbP!$AD:$AD,$AD228)))</f>
        <v>45580</v>
      </c>
      <c r="E228" s="1">
        <f>IF(OR($AD228=0,SUMIFS(dbP!$A:$A,dbP!$AD:$AD,$AD228)=0),0,INDEX(dbP!E:E,SUMIFS(dbP!$A:$A,dbP!$AD:$AD,$AD228)))</f>
        <v>0</v>
      </c>
      <c r="F228" s="1">
        <f>IF(OR($AD228=0,SUMIFS(dbP!$A:$A,dbP!$AD:$AD,$AD228)=0),0,INDEX(dbP!F:F,SUMIFS(dbP!$A:$A,dbP!$AD:$AD,$AD228)))</f>
        <v>0</v>
      </c>
      <c r="I228" s="1" t="str">
        <f>IF(OR($AD228=0,SUMIFS(dbP!$A:$A,dbP!$AD:$AD,$AD228)=0),0,INDEX(dbP!I:I,SUMIFS(dbP!$A:$A,dbP!$AD:$AD,$AD228)))</f>
        <v>Продукт-1</v>
      </c>
      <c r="O228" s="44" t="str">
        <f>IF(OR($AE228=0,SUMIFS(SpcfP!$A:$A,SpcfP!$AE:$AE,$AE228,SpcfP!$U:$U,$U228)=0),0,INDEX(SpcfP!O:O,SUMIFS(SpcfP!$A:$A,SpcfP!$AE:$AE,$AE228,SpcfP!$U:$U,$U228)))</f>
        <v>Себестоимость продаж</v>
      </c>
      <c r="P228" s="44" t="str">
        <f>IF(OR($AE228=0,SUMIFS(SpcfP!$A:$A,SpcfP!$AE:$AE,$AE228,SpcfP!$U:$U,$U228)=0),0,INDEX(SpcfP!P:P,SUMIFS(SpcfP!$A:$A,SpcfP!$AE:$AE,$AE228,SpcfP!$U:$U,$U228)))</f>
        <v>Затраты этапа-5 бизнес-процесса</v>
      </c>
      <c r="Q228" s="44" t="str">
        <f>IF(OR($AE228=0,SUMIFS(SpcfP!$A:$A,SpcfP!$AE:$AE,$AE228,SpcfP!$U:$U,$U228)=0),0,INDEX(SpcfP!Q:Q,SUMIFS(SpcfP!$A:$A,SpcfP!$AE:$AE,$AE228,SpcfP!$U:$U,$U228)))</f>
        <v>Затраты на доставку и продажу-4</v>
      </c>
      <c r="U228" s="1">
        <f>IF(OR($AD228=0,SUMIFS(dbP!$A:$A,dbP!$AD:$AD,$AD228)=0),0,INDEX(dbP!U:U,SUMIFS(dbP!$A:$A,dbP!$AD:$AD,$AD228)))</f>
        <v>1</v>
      </c>
      <c r="X228" s="42">
        <f>IF(OR($AD228=0,SUMIFS(dbP!$A:$A,dbP!$AD:$AD,$AD228)=0),0,INDEX(dbP!X:X,SUMIFS(dbP!$A:$A,dbP!$AD:$AD,$AD228)))*
IF(OR($AE228=0,SUMIFS(SpcfP!$A:$A,SpcfP!$AE:$AE,$AE228,SpcfP!$U:$U,$U228)=0),0,INDEX(SpcfP!X:X,SUMIFS(SpcfP!$A:$A,SpcfP!$AE:$AE,$AE228,SpcfP!$U:$U,$U228)))</f>
        <v>9</v>
      </c>
      <c r="AA228" s="44">
        <f>IF(OR($AD228=0,SUMIFS(dbP!$A:$A,dbP!$AD:$AD,$AD228)=0),0,INDEX(dbP!X:X,SUMIFS(dbP!$A:$A,dbP!$AD:$AD,$AD228)))*
IF(OR($AE228=0,SUMIFS(SpcfP!$A:$A,SpcfP!$AE:$AE,$AE228,SpcfP!$U:$U,$U228)=0),0,INDEX(SpcfP!AA:AA,SUMIFS(SpcfP!$A:$A,SpcfP!$AE:$AE,$AE228,SpcfP!$U:$U,$U228)))</f>
        <v>8487.3133476539988</v>
      </c>
      <c r="AB228" s="44">
        <f>IF(OR($AD228=0,SUMIFS(dbP!$A:$A,dbP!$AD:$AD,$AD228)=0),0,INDEX(dbP!X:X,SUMIFS(dbP!$A:$A,dbP!$AD:$AD,$AD228)))*
IF(OR($AE228=0,SUMIFS(SpcfP!$A:$A,SpcfP!$AE:$AE,$AE228,SpcfP!$U:$U,$U228)=0),0,INDEX(SpcfP!AB:AB,SUMIFS(SpcfP!$A:$A,SpcfP!$AE:$AE,$AE228,SpcfP!$U:$U,$U228)))</f>
        <v>1414.5522246089999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 t="shared" si="3"/>
        <v>4</v>
      </c>
      <c r="AE228" s="31">
        <f>IF(OR(AE227=0,AE227=MAX(Items!$AC:$AC)),1,AE227+1)</f>
        <v>52</v>
      </c>
    </row>
    <row r="229" spans="2:31" x14ac:dyDescent="0.3"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D229" s="24">
        <f>IF(OR($AD229=0,SUMIFS(dbP!$A:$A,dbP!$AD:$AD,$AD229)=0),0,INDEX(dbP!D:D,SUMIFS(dbP!$A:$A,dbP!$AD:$AD,$AD229)))</f>
        <v>45580</v>
      </c>
      <c r="E229" s="1">
        <f>IF(OR($AD229=0,SUMIFS(dbP!$A:$A,dbP!$AD:$AD,$AD229)=0),0,INDEX(dbP!E:E,SUMIFS(dbP!$A:$A,dbP!$AD:$AD,$AD229)))</f>
        <v>0</v>
      </c>
      <c r="F229" s="1">
        <f>IF(OR($AD229=0,SUMIFS(dbP!$A:$A,dbP!$AD:$AD,$AD229)=0),0,INDEX(dbP!F:F,SUMIFS(dbP!$A:$A,dbP!$AD:$AD,$AD229)))</f>
        <v>0</v>
      </c>
      <c r="I229" s="1" t="str">
        <f>IF(OR($AD229=0,SUMIFS(dbP!$A:$A,dbP!$AD:$AD,$AD229)=0),0,INDEX(dbP!I:I,SUMIFS(dbP!$A:$A,dbP!$AD:$AD,$AD229)))</f>
        <v>Продукт-1</v>
      </c>
      <c r="O229" s="44" t="str">
        <f>IF(OR($AE229=0,SUMIFS(SpcfP!$A:$A,SpcfP!$AE:$AE,$AE229,SpcfP!$U:$U,$U229)=0),0,INDEX(SpcfP!O:O,SUMIFS(SpcfP!$A:$A,SpcfP!$AE:$AE,$AE229,SpcfP!$U:$U,$U229)))</f>
        <v>Себестоимость продаж</v>
      </c>
      <c r="P229" s="44" t="str">
        <f>IF(OR($AE229=0,SUMIFS(SpcfP!$A:$A,SpcfP!$AE:$AE,$AE229,SpcfP!$U:$U,$U229)=0),0,INDEX(SpcfP!P:P,SUMIFS(SpcfP!$A:$A,SpcfP!$AE:$AE,$AE229,SpcfP!$U:$U,$U229)))</f>
        <v>Затраты этапа-5 бизнес-процесса</v>
      </c>
      <c r="Q229" s="44" t="str">
        <f>IF(OR($AE229=0,SUMIFS(SpcfP!$A:$A,SpcfP!$AE:$AE,$AE229,SpcfP!$U:$U,$U229)=0),0,INDEX(SpcfP!Q:Q,SUMIFS(SpcfP!$A:$A,SpcfP!$AE:$AE,$AE229,SpcfP!$U:$U,$U229)))</f>
        <v>Затраты на доставку и продажу-5</v>
      </c>
      <c r="U229" s="1">
        <f>IF(OR($AD229=0,SUMIFS(dbP!$A:$A,dbP!$AD:$AD,$AD229)=0),0,INDEX(dbP!U:U,SUMIFS(dbP!$A:$A,dbP!$AD:$AD,$AD229)))</f>
        <v>1</v>
      </c>
      <c r="X229" s="42">
        <f>IF(OR($AD229=0,SUMIFS(dbP!$A:$A,dbP!$AD:$AD,$AD229)=0),0,INDEX(dbP!X:X,SUMIFS(dbP!$A:$A,dbP!$AD:$AD,$AD229)))*
IF(OR($AE229=0,SUMIFS(SpcfP!$A:$A,SpcfP!$AE:$AE,$AE229,SpcfP!$U:$U,$U229)=0),0,INDEX(SpcfP!X:X,SUMIFS(SpcfP!$A:$A,SpcfP!$AE:$AE,$AE229,SpcfP!$U:$U,$U229)))</f>
        <v>24</v>
      </c>
      <c r="AA229" s="44">
        <f>IF(OR($AD229=0,SUMIFS(dbP!$A:$A,dbP!$AD:$AD,$AD229)=0),0,INDEX(dbP!X:X,SUMIFS(dbP!$A:$A,dbP!$AD:$AD,$AD229)))*
IF(OR($AE229=0,SUMIFS(SpcfP!$A:$A,SpcfP!$AE:$AE,$AE229,SpcfP!$U:$U,$U229)=0),0,INDEX(SpcfP!AA:AA,SUMIFS(SpcfP!$A:$A,SpcfP!$AE:$AE,$AE229,SpcfP!$U:$U,$U229)))</f>
        <v>40423.188799781819</v>
      </c>
      <c r="AB229" s="44">
        <f>IF(OR($AD229=0,SUMIFS(dbP!$A:$A,dbP!$AD:$AD,$AD229)=0),0,INDEX(dbP!X:X,SUMIFS(dbP!$A:$A,dbP!$AD:$AD,$AD229)))*
IF(OR($AE229=0,SUMIFS(SpcfP!$A:$A,SpcfP!$AE:$AE,$AE229,SpcfP!$U:$U,$U229)=0),0,INDEX(SpcfP!AB:AB,SUMIFS(SpcfP!$A:$A,SpcfP!$AE:$AE,$AE229,SpcfP!$U:$U,$U229)))</f>
        <v>6737.1981332969699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 t="shared" si="3"/>
        <v>4</v>
      </c>
      <c r="AE229" s="31">
        <f>IF(OR(AE228=0,AE228=MAX(Items!$AC:$AC)),1,AE228+1)</f>
        <v>53</v>
      </c>
    </row>
    <row r="230" spans="2:31" x14ac:dyDescent="0.3"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D230" s="24">
        <f>IF(OR($AD230=0,SUMIFS(dbP!$A:$A,dbP!$AD:$AD,$AD230)=0),0,INDEX(dbP!D:D,SUMIFS(dbP!$A:$A,dbP!$AD:$AD,$AD230)))</f>
        <v>45580</v>
      </c>
      <c r="E230" s="1">
        <f>IF(OR($AD230=0,SUMIFS(dbP!$A:$A,dbP!$AD:$AD,$AD230)=0),0,INDEX(dbP!E:E,SUMIFS(dbP!$A:$A,dbP!$AD:$AD,$AD230)))</f>
        <v>0</v>
      </c>
      <c r="F230" s="1">
        <f>IF(OR($AD230=0,SUMIFS(dbP!$A:$A,dbP!$AD:$AD,$AD230)=0),0,INDEX(dbP!F:F,SUMIFS(dbP!$A:$A,dbP!$AD:$AD,$AD230)))</f>
        <v>0</v>
      </c>
      <c r="I230" s="1" t="str">
        <f>IF(OR($AD230=0,SUMIFS(dbP!$A:$A,dbP!$AD:$AD,$AD230)=0),0,INDEX(dbP!I:I,SUMIFS(dbP!$A:$A,dbP!$AD:$AD,$AD230)))</f>
        <v>Продукт-1</v>
      </c>
      <c r="O230" s="44" t="str">
        <f>IF(OR($AE230=0,SUMIFS(SpcfP!$A:$A,SpcfP!$AE:$AE,$AE230,SpcfP!$U:$U,$U230)=0),0,INDEX(SpcfP!O:O,SUMIFS(SpcfP!$A:$A,SpcfP!$AE:$AE,$AE230,SpcfP!$U:$U,$U230)))</f>
        <v>Себестоимость продаж</v>
      </c>
      <c r="P230" s="44" t="str">
        <f>IF(OR($AE230=0,SUMIFS(SpcfP!$A:$A,SpcfP!$AE:$AE,$AE230,SpcfP!$U:$U,$U230)=0),0,INDEX(SpcfP!P:P,SUMIFS(SpcfP!$A:$A,SpcfP!$AE:$AE,$AE230,SpcfP!$U:$U,$U230)))</f>
        <v>Затраты этапа-5 бизнес-процесса</v>
      </c>
      <c r="Q230" s="44" t="str">
        <f>IF(OR($AE230=0,SUMIFS(SpcfP!$A:$A,SpcfP!$AE:$AE,$AE230,SpcfP!$U:$U,$U230)=0),0,INDEX(SpcfP!Q:Q,SUMIFS(SpcfP!$A:$A,SpcfP!$AE:$AE,$AE230,SpcfP!$U:$U,$U230)))</f>
        <v>Затраты на доставку и продажу-6</v>
      </c>
      <c r="U230" s="1">
        <f>IF(OR($AD230=0,SUMIFS(dbP!$A:$A,dbP!$AD:$AD,$AD230)=0),0,INDEX(dbP!U:U,SUMIFS(dbP!$A:$A,dbP!$AD:$AD,$AD230)))</f>
        <v>1</v>
      </c>
      <c r="X230" s="42">
        <f>IF(OR($AD230=0,SUMIFS(dbP!$A:$A,dbP!$AD:$AD,$AD230)=0),0,INDEX(dbP!X:X,SUMIFS(dbP!$A:$A,dbP!$AD:$AD,$AD230)))*
IF(OR($AE230=0,SUMIFS(SpcfP!$A:$A,SpcfP!$AE:$AE,$AE230,SpcfP!$U:$U,$U230)=0),0,INDEX(SpcfP!X:X,SUMIFS(SpcfP!$A:$A,SpcfP!$AE:$AE,$AE230,SpcfP!$U:$U,$U230)))</f>
        <v>12</v>
      </c>
      <c r="AA230" s="44">
        <f>IF(OR($AD230=0,SUMIFS(dbP!$A:$A,dbP!$AD:$AD,$AD230)=0),0,INDEX(dbP!X:X,SUMIFS(dbP!$A:$A,dbP!$AD:$AD,$AD230)))*
IF(OR($AE230=0,SUMIFS(SpcfP!$A:$A,SpcfP!$AE:$AE,$AE230,SpcfP!$U:$U,$U230)=0),0,INDEX(SpcfP!AA:AA,SUMIFS(SpcfP!$A:$A,SpcfP!$AE:$AE,$AE230,SpcfP!$U:$U,$U230)))</f>
        <v>41720.837432722175</v>
      </c>
      <c r="AB230" s="44">
        <f>IF(OR($AD230=0,SUMIFS(dbP!$A:$A,dbP!$AD:$AD,$AD230)=0),0,INDEX(dbP!X:X,SUMIFS(dbP!$A:$A,dbP!$AD:$AD,$AD230)))*
IF(OR($AE230=0,SUMIFS(SpcfP!$A:$A,SpcfP!$AE:$AE,$AE230,SpcfP!$U:$U,$U230)=0),0,INDEX(SpcfP!AB:AB,SUMIFS(SpcfP!$A:$A,SpcfP!$AE:$AE,$AE230,SpcfP!$U:$U,$U230)))</f>
        <v>6953.4729054536947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 t="shared" si="3"/>
        <v>4</v>
      </c>
      <c r="AE230" s="31">
        <f>IF(OR(AE229=0,AE229=MAX(Items!$AC:$AC)),1,AE229+1)</f>
        <v>54</v>
      </c>
    </row>
    <row r="231" spans="2:31" x14ac:dyDescent="0.3"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D231" s="24">
        <f>IF(OR($AD231=0,SUMIFS(dbP!$A:$A,dbP!$AD:$AD,$AD231)=0),0,INDEX(dbP!D:D,SUMIFS(dbP!$A:$A,dbP!$AD:$AD,$AD231)))</f>
        <v>45580</v>
      </c>
      <c r="E231" s="1">
        <f>IF(OR($AD231=0,SUMIFS(dbP!$A:$A,dbP!$AD:$AD,$AD231)=0),0,INDEX(dbP!E:E,SUMIFS(dbP!$A:$A,dbP!$AD:$AD,$AD231)))</f>
        <v>0</v>
      </c>
      <c r="F231" s="1">
        <f>IF(OR($AD231=0,SUMIFS(dbP!$A:$A,dbP!$AD:$AD,$AD231)=0),0,INDEX(dbP!F:F,SUMIFS(dbP!$A:$A,dbP!$AD:$AD,$AD231)))</f>
        <v>0</v>
      </c>
      <c r="I231" s="1" t="str">
        <f>IF(OR($AD231=0,SUMIFS(dbP!$A:$A,dbP!$AD:$AD,$AD231)=0),0,INDEX(dbP!I:I,SUMIFS(dbP!$A:$A,dbP!$AD:$AD,$AD231)))</f>
        <v>Продукт-1</v>
      </c>
      <c r="O231" s="44" t="str">
        <f>IF(OR($AE231=0,SUMIFS(SpcfP!$A:$A,SpcfP!$AE:$AE,$AE231,SpcfP!$U:$U,$U231)=0),0,INDEX(SpcfP!O:O,SUMIFS(SpcfP!$A:$A,SpcfP!$AE:$AE,$AE231,SpcfP!$U:$U,$U231)))</f>
        <v>Себестоимость продаж</v>
      </c>
      <c r="P231" s="44" t="str">
        <f>IF(OR($AE231=0,SUMIFS(SpcfP!$A:$A,SpcfP!$AE:$AE,$AE231,SpcfP!$U:$U,$U231)=0),0,INDEX(SpcfP!P:P,SUMIFS(SpcfP!$A:$A,SpcfP!$AE:$AE,$AE231,SpcfP!$U:$U,$U231)))</f>
        <v>Затраты этапа-5 бизнес-процесса</v>
      </c>
      <c r="Q231" s="44" t="str">
        <f>IF(OR($AE231=0,SUMIFS(SpcfP!$A:$A,SpcfP!$AE:$AE,$AE231,SpcfP!$U:$U,$U231)=0),0,INDEX(SpcfP!Q:Q,SUMIFS(SpcfP!$A:$A,SpcfP!$AE:$AE,$AE231,SpcfP!$U:$U,$U231)))</f>
        <v>Затраты на доставку и продажу-7</v>
      </c>
      <c r="U231" s="1">
        <f>IF(OR($AD231=0,SUMIFS(dbP!$A:$A,dbP!$AD:$AD,$AD231)=0),0,INDEX(dbP!U:U,SUMIFS(dbP!$A:$A,dbP!$AD:$AD,$AD231)))</f>
        <v>1</v>
      </c>
      <c r="X231" s="42">
        <f>IF(OR($AD231=0,SUMIFS(dbP!$A:$A,dbP!$AD:$AD,$AD231)=0),0,INDEX(dbP!X:X,SUMIFS(dbP!$A:$A,dbP!$AD:$AD,$AD231)))*
IF(OR($AE231=0,SUMIFS(SpcfP!$A:$A,SpcfP!$AE:$AE,$AE231,SpcfP!$U:$U,$U231)=0),0,INDEX(SpcfP!X:X,SUMIFS(SpcfP!$A:$A,SpcfP!$AE:$AE,$AE231,SpcfP!$U:$U,$U231)))</f>
        <v>270</v>
      </c>
      <c r="AA231" s="44">
        <f>IF(OR($AD231=0,SUMIFS(dbP!$A:$A,dbP!$AD:$AD,$AD231)=0),0,INDEX(dbP!X:X,SUMIFS(dbP!$A:$A,dbP!$AD:$AD,$AD231)))*
IF(OR($AE231=0,SUMIFS(SpcfP!$A:$A,SpcfP!$AE:$AE,$AE231,SpcfP!$U:$U,$U231)=0),0,INDEX(SpcfP!AA:AA,SUMIFS(SpcfP!$A:$A,SpcfP!$AE:$AE,$AE231,SpcfP!$U:$U,$U231)))</f>
        <v>522498.65869511105</v>
      </c>
      <c r="AB231" s="44">
        <f>IF(OR($AD231=0,SUMIFS(dbP!$A:$A,dbP!$AD:$AD,$AD231)=0),0,INDEX(dbP!X:X,SUMIFS(dbP!$A:$A,dbP!$AD:$AD,$AD231)))*
IF(OR($AE231=0,SUMIFS(SpcfP!$A:$A,SpcfP!$AE:$AE,$AE231,SpcfP!$U:$U,$U231)=0),0,INDEX(SpcfP!AB:AB,SUMIFS(SpcfP!$A:$A,SpcfP!$AE:$AE,$AE231,SpcfP!$U:$U,$U231)))</f>
        <v>87083.109782518499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 t="shared" si="3"/>
        <v>4</v>
      </c>
      <c r="AE231" s="31">
        <f>IF(OR(AE230=0,AE230=MAX(Items!$AC:$AC)),1,AE230+1)</f>
        <v>55</v>
      </c>
    </row>
    <row r="232" spans="2:31" x14ac:dyDescent="0.3"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D232" s="24">
        <f>IF(OR($AD232=0,SUMIFS(dbP!$A:$A,dbP!$AD:$AD,$AD232)=0),0,INDEX(dbP!D:D,SUMIFS(dbP!$A:$A,dbP!$AD:$AD,$AD232)))</f>
        <v>45580</v>
      </c>
      <c r="E232" s="1">
        <f>IF(OR($AD232=0,SUMIFS(dbP!$A:$A,dbP!$AD:$AD,$AD232)=0),0,INDEX(dbP!E:E,SUMIFS(dbP!$A:$A,dbP!$AD:$AD,$AD232)))</f>
        <v>0</v>
      </c>
      <c r="F232" s="1">
        <f>IF(OR($AD232=0,SUMIFS(dbP!$A:$A,dbP!$AD:$AD,$AD232)=0),0,INDEX(dbP!F:F,SUMIFS(dbP!$A:$A,dbP!$AD:$AD,$AD232)))</f>
        <v>0</v>
      </c>
      <c r="I232" s="1" t="str">
        <f>IF(OR($AD232=0,SUMIFS(dbP!$A:$A,dbP!$AD:$AD,$AD232)=0),0,INDEX(dbP!I:I,SUMIFS(dbP!$A:$A,dbP!$AD:$AD,$AD232)))</f>
        <v>Продукт-1</v>
      </c>
      <c r="O232" s="44" t="str">
        <f>IF(OR($AE232=0,SUMIFS(SpcfP!$A:$A,SpcfP!$AE:$AE,$AE232,SpcfP!$U:$U,$U232)=0),0,INDEX(SpcfP!O:O,SUMIFS(SpcfP!$A:$A,SpcfP!$AE:$AE,$AE232,SpcfP!$U:$U,$U232)))</f>
        <v>Себестоимость продаж</v>
      </c>
      <c r="P232" s="44" t="str">
        <f>IF(OR($AE232=0,SUMIFS(SpcfP!$A:$A,SpcfP!$AE:$AE,$AE232,SpcfP!$U:$U,$U232)=0),0,INDEX(SpcfP!P:P,SUMIFS(SpcfP!$A:$A,SpcfP!$AE:$AE,$AE232,SpcfP!$U:$U,$U232)))</f>
        <v>Затраты этапа-5 бизнес-процесса</v>
      </c>
      <c r="Q232" s="44" t="str">
        <f>IF(OR($AE232=0,SUMIFS(SpcfP!$A:$A,SpcfP!$AE:$AE,$AE232,SpcfP!$U:$U,$U232)=0),0,INDEX(SpcfP!Q:Q,SUMIFS(SpcfP!$A:$A,SpcfP!$AE:$AE,$AE232,SpcfP!$U:$U,$U232)))</f>
        <v>Затраты на доставку и продажу-8</v>
      </c>
      <c r="U232" s="1">
        <f>IF(OR($AD232=0,SUMIFS(dbP!$A:$A,dbP!$AD:$AD,$AD232)=0),0,INDEX(dbP!U:U,SUMIFS(dbP!$A:$A,dbP!$AD:$AD,$AD232)))</f>
        <v>1</v>
      </c>
      <c r="X232" s="42">
        <f>IF(OR($AD232=0,SUMIFS(dbP!$A:$A,dbP!$AD:$AD,$AD232)=0),0,INDEX(dbP!X:X,SUMIFS(dbP!$A:$A,dbP!$AD:$AD,$AD232)))*
IF(OR($AE232=0,SUMIFS(SpcfP!$A:$A,SpcfP!$AE:$AE,$AE232,SpcfP!$U:$U,$U232)=0),0,INDEX(SpcfP!X:X,SUMIFS(SpcfP!$A:$A,SpcfP!$AE:$AE,$AE232,SpcfP!$U:$U,$U232)))</f>
        <v>15</v>
      </c>
      <c r="AA232" s="44">
        <f>IF(OR($AD232=0,SUMIFS(dbP!$A:$A,dbP!$AD:$AD,$AD232)=0),0,INDEX(dbP!X:X,SUMIFS(dbP!$A:$A,dbP!$AD:$AD,$AD232)))*
IF(OR($AE232=0,SUMIFS(SpcfP!$A:$A,SpcfP!$AE:$AE,$AE232,SpcfP!$U:$U,$U232)=0),0,INDEX(SpcfP!AA:AA,SUMIFS(SpcfP!$A:$A,SpcfP!$AE:$AE,$AE232,SpcfP!$U:$U,$U232)))</f>
        <v>7380.6206896551721</v>
      </c>
      <c r="AB232" s="44">
        <f>IF(OR($AD232=0,SUMIFS(dbP!$A:$A,dbP!$AD:$AD,$AD232)=0),0,INDEX(dbP!X:X,SUMIFS(dbP!$A:$A,dbP!$AD:$AD,$AD232)))*
IF(OR($AE232=0,SUMIFS(SpcfP!$A:$A,SpcfP!$AE:$AE,$AE232,SpcfP!$U:$U,$U232)=0),0,INDEX(SpcfP!AB:AB,SUMIFS(SpcfP!$A:$A,SpcfP!$AE:$AE,$AE232,SpcfP!$U:$U,$U232)))</f>
        <v>1230.1034482758621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 t="shared" si="3"/>
        <v>4</v>
      </c>
      <c r="AE232" s="31">
        <f>IF(OR(AE231=0,AE231=MAX(Items!$AC:$AC)),1,AE231+1)</f>
        <v>56</v>
      </c>
    </row>
    <row r="233" spans="2:31" x14ac:dyDescent="0.3"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D233" s="24">
        <f>IF(OR($AD233=0,SUMIFS(dbP!$A:$A,dbP!$AD:$AD,$AD233)=0),0,INDEX(dbP!D:D,SUMIFS(dbP!$A:$A,dbP!$AD:$AD,$AD233)))</f>
        <v>45580</v>
      </c>
      <c r="E233" s="1">
        <f>IF(OR($AD233=0,SUMIFS(dbP!$A:$A,dbP!$AD:$AD,$AD233)=0),0,INDEX(dbP!E:E,SUMIFS(dbP!$A:$A,dbP!$AD:$AD,$AD233)))</f>
        <v>0</v>
      </c>
      <c r="F233" s="1">
        <f>IF(OR($AD233=0,SUMIFS(dbP!$A:$A,dbP!$AD:$AD,$AD233)=0),0,INDEX(dbP!F:F,SUMIFS(dbP!$A:$A,dbP!$AD:$AD,$AD233)))</f>
        <v>0</v>
      </c>
      <c r="I233" s="1" t="str">
        <f>IF(OR($AD233=0,SUMIFS(dbP!$A:$A,dbP!$AD:$AD,$AD233)=0),0,INDEX(dbP!I:I,SUMIFS(dbP!$A:$A,dbP!$AD:$AD,$AD233)))</f>
        <v>Продукт-1</v>
      </c>
      <c r="O233" s="44" t="str">
        <f>IF(OR($AE233=0,SUMIFS(SpcfP!$A:$A,SpcfP!$AE:$AE,$AE233,SpcfP!$U:$U,$U233)=0),0,INDEX(SpcfP!O:O,SUMIFS(SpcfP!$A:$A,SpcfP!$AE:$AE,$AE233,SpcfP!$U:$U,$U233)))</f>
        <v>Себестоимость продаж</v>
      </c>
      <c r="P233" s="44" t="str">
        <f>IF(OR($AE233=0,SUMIFS(SpcfP!$A:$A,SpcfP!$AE:$AE,$AE233,SpcfP!$U:$U,$U233)=0),0,INDEX(SpcfP!P:P,SUMIFS(SpcfP!$A:$A,SpcfP!$AE:$AE,$AE233,SpcfP!$U:$U,$U233)))</f>
        <v>Затраты этапа-5 бизнес-процесса</v>
      </c>
      <c r="Q233" s="44" t="str">
        <f>IF(OR($AE233=0,SUMIFS(SpcfP!$A:$A,SpcfP!$AE:$AE,$AE233,SpcfP!$U:$U,$U233)=0),0,INDEX(SpcfP!Q:Q,SUMIFS(SpcfP!$A:$A,SpcfP!$AE:$AE,$AE233,SpcfP!$U:$U,$U233)))</f>
        <v>Затраты на доставку и продажу-9</v>
      </c>
      <c r="U233" s="1">
        <f>IF(OR($AD233=0,SUMIFS(dbP!$A:$A,dbP!$AD:$AD,$AD233)=0),0,INDEX(dbP!U:U,SUMIFS(dbP!$A:$A,dbP!$AD:$AD,$AD233)))</f>
        <v>1</v>
      </c>
      <c r="X233" s="42">
        <f>IF(OR($AD233=0,SUMIFS(dbP!$A:$A,dbP!$AD:$AD,$AD233)=0),0,INDEX(dbP!X:X,SUMIFS(dbP!$A:$A,dbP!$AD:$AD,$AD233)))*
IF(OR($AE233=0,SUMIFS(SpcfP!$A:$A,SpcfP!$AE:$AE,$AE233,SpcfP!$U:$U,$U233)=0),0,INDEX(SpcfP!X:X,SUMIFS(SpcfP!$A:$A,SpcfP!$AE:$AE,$AE233,SpcfP!$U:$U,$U233)))</f>
        <v>21</v>
      </c>
      <c r="AA233" s="44">
        <f>IF(OR($AD233=0,SUMIFS(dbP!$A:$A,dbP!$AD:$AD,$AD233)=0),0,INDEX(dbP!X:X,SUMIFS(dbP!$A:$A,dbP!$AD:$AD,$AD233)))*
IF(OR($AE233=0,SUMIFS(SpcfP!$A:$A,SpcfP!$AE:$AE,$AE233,SpcfP!$U:$U,$U233)=0),0,INDEX(SpcfP!AA:AA,SUMIFS(SpcfP!$A:$A,SpcfP!$AE:$AE,$AE233,SpcfP!$U:$U,$U233)))</f>
        <v>51456.042105263157</v>
      </c>
      <c r="AB233" s="44">
        <f>IF(OR($AD233=0,SUMIFS(dbP!$A:$A,dbP!$AD:$AD,$AD233)=0),0,INDEX(dbP!X:X,SUMIFS(dbP!$A:$A,dbP!$AD:$AD,$AD233)))*
IF(OR($AE233=0,SUMIFS(SpcfP!$A:$A,SpcfP!$AE:$AE,$AE233,SpcfP!$U:$U,$U233)=0),0,INDEX(SpcfP!AB:AB,SUMIFS(SpcfP!$A:$A,SpcfP!$AE:$AE,$AE233,SpcfP!$U:$U,$U233)))</f>
        <v>8576.0070175438595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 t="shared" si="3"/>
        <v>4</v>
      </c>
      <c r="AE233" s="31">
        <f>IF(OR(AE232=0,AE232=MAX(Items!$AC:$AC)),1,AE232+1)</f>
        <v>57</v>
      </c>
    </row>
    <row r="234" spans="2:31" x14ac:dyDescent="0.3"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D234" s="24">
        <f>IF(OR($AD234=0,SUMIFS(dbP!$A:$A,dbP!$AD:$AD,$AD234)=0),0,INDEX(dbP!D:D,SUMIFS(dbP!$A:$A,dbP!$AD:$AD,$AD234)))</f>
        <v>45580</v>
      </c>
      <c r="E234" s="1">
        <f>IF(OR($AD234=0,SUMIFS(dbP!$A:$A,dbP!$AD:$AD,$AD234)=0),0,INDEX(dbP!E:E,SUMIFS(dbP!$A:$A,dbP!$AD:$AD,$AD234)))</f>
        <v>0</v>
      </c>
      <c r="F234" s="1">
        <f>IF(OR($AD234=0,SUMIFS(dbP!$A:$A,dbP!$AD:$AD,$AD234)=0),0,INDEX(dbP!F:F,SUMIFS(dbP!$A:$A,dbP!$AD:$AD,$AD234)))</f>
        <v>0</v>
      </c>
      <c r="I234" s="1" t="str">
        <f>IF(OR($AD234=0,SUMIFS(dbP!$A:$A,dbP!$AD:$AD,$AD234)=0),0,INDEX(dbP!I:I,SUMIFS(dbP!$A:$A,dbP!$AD:$AD,$AD234)))</f>
        <v>Продукт-1</v>
      </c>
      <c r="O234" s="44" t="str">
        <f>IF(OR($AE234=0,SUMIFS(SpcfP!$A:$A,SpcfP!$AE:$AE,$AE234,SpcfP!$U:$U,$U234)=0),0,INDEX(SpcfP!O:O,SUMIFS(SpcfP!$A:$A,SpcfP!$AE:$AE,$AE234,SpcfP!$U:$U,$U234)))</f>
        <v>Себестоимость продаж</v>
      </c>
      <c r="P234" s="44" t="str">
        <f>IF(OR($AE234=0,SUMIFS(SpcfP!$A:$A,SpcfP!$AE:$AE,$AE234,SpcfP!$U:$U,$U234)=0),0,INDEX(SpcfP!P:P,SUMIFS(SpcfP!$A:$A,SpcfP!$AE:$AE,$AE234,SpcfP!$U:$U,$U234)))</f>
        <v>Затраты этапа-5 бизнес-процесса</v>
      </c>
      <c r="Q234" s="44" t="str">
        <f>IF(OR($AE234=0,SUMIFS(SpcfP!$A:$A,SpcfP!$AE:$AE,$AE234,SpcfP!$U:$U,$U234)=0),0,INDEX(SpcfP!Q:Q,SUMIFS(SpcfP!$A:$A,SpcfP!$AE:$AE,$AE234,SpcfP!$U:$U,$U234)))</f>
        <v>Затраты на доставку и продажу-10</v>
      </c>
      <c r="U234" s="1">
        <f>IF(OR($AD234=0,SUMIFS(dbP!$A:$A,dbP!$AD:$AD,$AD234)=0),0,INDEX(dbP!U:U,SUMIFS(dbP!$A:$A,dbP!$AD:$AD,$AD234)))</f>
        <v>1</v>
      </c>
      <c r="X234" s="42">
        <f>IF(OR($AD234=0,SUMIFS(dbP!$A:$A,dbP!$AD:$AD,$AD234)=0),0,INDEX(dbP!X:X,SUMIFS(dbP!$A:$A,dbP!$AD:$AD,$AD234)))*
IF(OR($AE234=0,SUMIFS(SpcfP!$A:$A,SpcfP!$AE:$AE,$AE234,SpcfP!$U:$U,$U234)=0),0,INDEX(SpcfP!X:X,SUMIFS(SpcfP!$A:$A,SpcfP!$AE:$AE,$AE234,SpcfP!$U:$U,$U234)))</f>
        <v>12</v>
      </c>
      <c r="AA234" s="44">
        <f>IF(OR($AD234=0,SUMIFS(dbP!$A:$A,dbP!$AD:$AD,$AD234)=0),0,INDEX(dbP!X:X,SUMIFS(dbP!$A:$A,dbP!$AD:$AD,$AD234)))*
IF(OR($AE234=0,SUMIFS(SpcfP!$A:$A,SpcfP!$AE:$AE,$AE234,SpcfP!$U:$U,$U234)=0),0,INDEX(SpcfP!AA:AA,SUMIFS(SpcfP!$A:$A,SpcfP!$AE:$AE,$AE234,SpcfP!$U:$U,$U234)))</f>
        <v>30314.088</v>
      </c>
      <c r="AB234" s="44">
        <f>IF(OR($AD234=0,SUMIFS(dbP!$A:$A,dbP!$AD:$AD,$AD234)=0),0,INDEX(dbP!X:X,SUMIFS(dbP!$A:$A,dbP!$AD:$AD,$AD234)))*
IF(OR($AE234=0,SUMIFS(SpcfP!$A:$A,SpcfP!$AE:$AE,$AE234,SpcfP!$U:$U,$U234)=0),0,INDEX(SpcfP!AB:AB,SUMIFS(SpcfP!$A:$A,SpcfP!$AE:$AE,$AE234,SpcfP!$U:$U,$U234)))</f>
        <v>5052.348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 t="shared" si="3"/>
        <v>4</v>
      </c>
      <c r="AE234" s="31">
        <f>IF(OR(AE233=0,AE233=MAX(Items!$AC:$AC)),1,AE233+1)</f>
        <v>58</v>
      </c>
    </row>
    <row r="235" spans="2:31" x14ac:dyDescent="0.3"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D235" s="24">
        <f>IF(OR($AD235=0,SUMIFS(dbP!$A:$A,dbP!$AD:$AD,$AD235)=0),0,INDEX(dbP!D:D,SUMIFS(dbP!$A:$A,dbP!$AD:$AD,$AD235)))</f>
        <v>45610</v>
      </c>
      <c r="E235" s="1">
        <f>IF(OR($AD235=0,SUMIFS(dbP!$A:$A,dbP!$AD:$AD,$AD235)=0),0,INDEX(dbP!E:E,SUMIFS(dbP!$A:$A,dbP!$AD:$AD,$AD235)))</f>
        <v>0</v>
      </c>
      <c r="F235" s="1">
        <f>IF(OR($AD235=0,SUMIFS(dbP!$A:$A,dbP!$AD:$AD,$AD235)=0),0,INDEX(dbP!F:F,SUMIFS(dbP!$A:$A,dbP!$AD:$AD,$AD235)))</f>
        <v>0</v>
      </c>
      <c r="I235" s="1" t="str">
        <f>IF(OR($AD235=0,SUMIFS(dbP!$A:$A,dbP!$AD:$AD,$AD235)=0),0,INDEX(dbP!I:I,SUMIFS(dbP!$A:$A,dbP!$AD:$AD,$AD235)))</f>
        <v>Продукт-2</v>
      </c>
      <c r="O235" s="44" t="str">
        <f>IF(OR($AE235=0,SUMIFS(SpcfP!$A:$A,SpcfP!$AE:$AE,$AE235,SpcfP!$U:$U,$U235)=0),0,INDEX(SpcfP!O:O,SUMIFS(SpcfP!$A:$A,SpcfP!$AE:$AE,$AE235,SpcfP!$U:$U,$U235)))</f>
        <v>Себестоимость продаж</v>
      </c>
      <c r="P235" s="44" t="str">
        <f>IF(OR($AE235=0,SUMIFS(SpcfP!$A:$A,SpcfP!$AE:$AE,$AE235,SpcfP!$U:$U,$U235)=0),0,INDEX(SpcfP!P:P,SUMIFS(SpcfP!$A:$A,SpcfP!$AE:$AE,$AE235,SpcfP!$U:$U,$U235)))</f>
        <v>Затраты этапа-1 бизнес-процесса</v>
      </c>
      <c r="Q235" s="44" t="str">
        <f>IF(OR($AE235=0,SUMIFS(SpcfP!$A:$A,SpcfP!$AE:$AE,$AE235,SpcfP!$U:$U,$U235)=0),0,INDEX(SpcfP!Q:Q,SUMIFS(SpcfP!$A:$A,SpcfP!$AE:$AE,$AE235,SpcfP!$U:$U,$U235)))</f>
        <v>Сырье и материалы-1</v>
      </c>
      <c r="U235" s="1">
        <f>IF(OR($AD235=0,SUMIFS(dbP!$A:$A,dbP!$AD:$AD,$AD235)=0),0,INDEX(dbP!U:U,SUMIFS(dbP!$A:$A,dbP!$AD:$AD,$AD235)))</f>
        <v>2</v>
      </c>
      <c r="X235" s="42">
        <f>IF(OR($AD235=0,SUMIFS(dbP!$A:$A,dbP!$AD:$AD,$AD235)=0),0,INDEX(dbP!X:X,SUMIFS(dbP!$A:$A,dbP!$AD:$AD,$AD235)))*
IF(OR($AE235=0,SUMIFS(SpcfP!$A:$A,SpcfP!$AE:$AE,$AE235,SpcfP!$U:$U,$U235)=0),0,INDEX(SpcfP!X:X,SUMIFS(SpcfP!$A:$A,SpcfP!$AE:$AE,$AE235,SpcfP!$U:$U,$U235)))</f>
        <v>16</v>
      </c>
      <c r="AA235" s="44">
        <f>IF(OR($AD235=0,SUMIFS(dbP!$A:$A,dbP!$AD:$AD,$AD235)=0),0,INDEX(dbP!X:X,SUMIFS(dbP!$A:$A,dbP!$AD:$AD,$AD235)))*
IF(OR($AE235=0,SUMIFS(SpcfP!$A:$A,SpcfP!$AE:$AE,$AE235,SpcfP!$U:$U,$U235)=0),0,INDEX(SpcfP!AA:AA,SUMIFS(SpcfP!$A:$A,SpcfP!$AE:$AE,$AE235,SpcfP!$U:$U,$U235)))</f>
        <v>16161.616161616161</v>
      </c>
      <c r="AB235" s="44">
        <f>IF(OR($AD235=0,SUMIFS(dbP!$A:$A,dbP!$AD:$AD,$AD235)=0),0,INDEX(dbP!X:X,SUMIFS(dbP!$A:$A,dbP!$AD:$AD,$AD235)))*
IF(OR($AE235=0,SUMIFS(SpcfP!$A:$A,SpcfP!$AE:$AE,$AE235,SpcfP!$U:$U,$U235)=0),0,INDEX(SpcfP!AB:AB,SUMIFS(SpcfP!$A:$A,SpcfP!$AE:$AE,$AE235,SpcfP!$U:$U,$U235)))</f>
        <v>2693.6026936026938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 t="shared" si="3"/>
        <v>5</v>
      </c>
      <c r="AE235" s="31">
        <f>IF(OR(AE234=0,AE234=MAX(Items!$AC:$AC)),1,AE234+1)</f>
        <v>1</v>
      </c>
    </row>
    <row r="236" spans="2:31" x14ac:dyDescent="0.3"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D236" s="24">
        <f>IF(OR($AD236=0,SUMIFS(dbP!$A:$A,dbP!$AD:$AD,$AD236)=0),0,INDEX(dbP!D:D,SUMIFS(dbP!$A:$A,dbP!$AD:$AD,$AD236)))</f>
        <v>45610</v>
      </c>
      <c r="E236" s="1">
        <f>IF(OR($AD236=0,SUMIFS(dbP!$A:$A,dbP!$AD:$AD,$AD236)=0),0,INDEX(dbP!E:E,SUMIFS(dbP!$A:$A,dbP!$AD:$AD,$AD236)))</f>
        <v>0</v>
      </c>
      <c r="F236" s="1">
        <f>IF(OR($AD236=0,SUMIFS(dbP!$A:$A,dbP!$AD:$AD,$AD236)=0),0,INDEX(dbP!F:F,SUMIFS(dbP!$A:$A,dbP!$AD:$AD,$AD236)))</f>
        <v>0</v>
      </c>
      <c r="I236" s="1" t="str">
        <f>IF(OR($AD236=0,SUMIFS(dbP!$A:$A,dbP!$AD:$AD,$AD236)=0),0,INDEX(dbP!I:I,SUMIFS(dbP!$A:$A,dbP!$AD:$AD,$AD236)))</f>
        <v>Продукт-2</v>
      </c>
      <c r="O236" s="44" t="str">
        <f>IF(OR($AE236=0,SUMIFS(SpcfP!$A:$A,SpcfP!$AE:$AE,$AE236,SpcfP!$U:$U,$U236)=0),0,INDEX(SpcfP!O:O,SUMIFS(SpcfP!$A:$A,SpcfP!$AE:$AE,$AE236,SpcfP!$U:$U,$U236)))</f>
        <v>Себестоимость продаж</v>
      </c>
      <c r="P236" s="44" t="str">
        <f>IF(OR($AE236=0,SUMIFS(SpcfP!$A:$A,SpcfP!$AE:$AE,$AE236,SpcfP!$U:$U,$U236)=0),0,INDEX(SpcfP!P:P,SUMIFS(SpcfP!$A:$A,SpcfP!$AE:$AE,$AE236,SpcfP!$U:$U,$U236)))</f>
        <v>Затраты этапа-1 бизнес-процесса</v>
      </c>
      <c r="Q236" s="44" t="str">
        <f>IF(OR($AE236=0,SUMIFS(SpcfP!$A:$A,SpcfP!$AE:$AE,$AE236,SpcfP!$U:$U,$U236)=0),0,INDEX(SpcfP!Q:Q,SUMIFS(SpcfP!$A:$A,SpcfP!$AE:$AE,$AE236,SpcfP!$U:$U,$U236)))</f>
        <v>Сырье и материалы-2</v>
      </c>
      <c r="U236" s="1">
        <f>IF(OR($AD236=0,SUMIFS(dbP!$A:$A,dbP!$AD:$AD,$AD236)=0),0,INDEX(dbP!U:U,SUMIFS(dbP!$A:$A,dbP!$AD:$AD,$AD236)))</f>
        <v>2</v>
      </c>
      <c r="X236" s="42">
        <f>IF(OR($AD236=0,SUMIFS(dbP!$A:$A,dbP!$AD:$AD,$AD236)=0),0,INDEX(dbP!X:X,SUMIFS(dbP!$A:$A,dbP!$AD:$AD,$AD236)))*
IF(OR($AE236=0,SUMIFS(SpcfP!$A:$A,SpcfP!$AE:$AE,$AE236,SpcfP!$U:$U,$U236)=0),0,INDEX(SpcfP!X:X,SUMIFS(SpcfP!$A:$A,SpcfP!$AE:$AE,$AE236,SpcfP!$U:$U,$U236)))</f>
        <v>48</v>
      </c>
      <c r="AA236" s="44">
        <f>IF(OR($AD236=0,SUMIFS(dbP!$A:$A,dbP!$AD:$AD,$AD236)=0),0,INDEX(dbP!X:X,SUMIFS(dbP!$A:$A,dbP!$AD:$AD,$AD236)))*
IF(OR($AE236=0,SUMIFS(SpcfP!$A:$A,SpcfP!$AE:$AE,$AE236,SpcfP!$U:$U,$U236)=0),0,INDEX(SpcfP!AA:AA,SUMIFS(SpcfP!$A:$A,SpcfP!$AE:$AE,$AE236,SpcfP!$U:$U,$U236)))</f>
        <v>42312.79620853081</v>
      </c>
      <c r="AB236" s="44">
        <f>IF(OR($AD236=0,SUMIFS(dbP!$A:$A,dbP!$AD:$AD,$AD236)=0),0,INDEX(dbP!X:X,SUMIFS(dbP!$A:$A,dbP!$AD:$AD,$AD236)))*
IF(OR($AE236=0,SUMIFS(SpcfP!$A:$A,SpcfP!$AE:$AE,$AE236,SpcfP!$U:$U,$U236)=0),0,INDEX(SpcfP!AB:AB,SUMIFS(SpcfP!$A:$A,SpcfP!$AE:$AE,$AE236,SpcfP!$U:$U,$U236)))</f>
        <v>7052.1327014218004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 t="shared" si="3"/>
        <v>5</v>
      </c>
      <c r="AE236" s="31">
        <f>IF(OR(AE235=0,AE235=MAX(Items!$AC:$AC)),1,AE235+1)</f>
        <v>2</v>
      </c>
    </row>
    <row r="237" spans="2:31" x14ac:dyDescent="0.3"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D237" s="24">
        <f>IF(OR($AD237=0,SUMIFS(dbP!$A:$A,dbP!$AD:$AD,$AD237)=0),0,INDEX(dbP!D:D,SUMIFS(dbP!$A:$A,dbP!$AD:$AD,$AD237)))</f>
        <v>45610</v>
      </c>
      <c r="E237" s="1">
        <f>IF(OR($AD237=0,SUMIFS(dbP!$A:$A,dbP!$AD:$AD,$AD237)=0),0,INDEX(dbP!E:E,SUMIFS(dbP!$A:$A,dbP!$AD:$AD,$AD237)))</f>
        <v>0</v>
      </c>
      <c r="F237" s="1">
        <f>IF(OR($AD237=0,SUMIFS(dbP!$A:$A,dbP!$AD:$AD,$AD237)=0),0,INDEX(dbP!F:F,SUMIFS(dbP!$A:$A,dbP!$AD:$AD,$AD237)))</f>
        <v>0</v>
      </c>
      <c r="I237" s="1" t="str">
        <f>IF(OR($AD237=0,SUMIFS(dbP!$A:$A,dbP!$AD:$AD,$AD237)=0),0,INDEX(dbP!I:I,SUMIFS(dbP!$A:$A,dbP!$AD:$AD,$AD237)))</f>
        <v>Продукт-2</v>
      </c>
      <c r="O237" s="44" t="str">
        <f>IF(OR($AE237=0,SUMIFS(SpcfP!$A:$A,SpcfP!$AE:$AE,$AE237,SpcfP!$U:$U,$U237)=0),0,INDEX(SpcfP!O:O,SUMIFS(SpcfP!$A:$A,SpcfP!$AE:$AE,$AE237,SpcfP!$U:$U,$U237)))</f>
        <v>Себестоимость продаж</v>
      </c>
      <c r="P237" s="44" t="str">
        <f>IF(OR($AE237=0,SUMIFS(SpcfP!$A:$A,SpcfP!$AE:$AE,$AE237,SpcfP!$U:$U,$U237)=0),0,INDEX(SpcfP!P:P,SUMIFS(SpcfP!$A:$A,SpcfP!$AE:$AE,$AE237,SpcfP!$U:$U,$U237)))</f>
        <v>Затраты этапа-1 бизнес-процесса</v>
      </c>
      <c r="Q237" s="44" t="str">
        <f>IF(OR($AE237=0,SUMIFS(SpcfP!$A:$A,SpcfP!$AE:$AE,$AE237,SpcfP!$U:$U,$U237)=0),0,INDEX(SpcfP!Q:Q,SUMIFS(SpcfP!$A:$A,SpcfP!$AE:$AE,$AE237,SpcfP!$U:$U,$U237)))</f>
        <v>Сырье и материалы-3</v>
      </c>
      <c r="U237" s="1">
        <f>IF(OR($AD237=0,SUMIFS(dbP!$A:$A,dbP!$AD:$AD,$AD237)=0),0,INDEX(dbP!U:U,SUMIFS(dbP!$A:$A,dbP!$AD:$AD,$AD237)))</f>
        <v>2</v>
      </c>
      <c r="X237" s="42">
        <f>IF(OR($AD237=0,SUMIFS(dbP!$A:$A,dbP!$AD:$AD,$AD237)=0),0,INDEX(dbP!X:X,SUMIFS(dbP!$A:$A,dbP!$AD:$AD,$AD237)))*
IF(OR($AE237=0,SUMIFS(SpcfP!$A:$A,SpcfP!$AE:$AE,$AE237,SpcfP!$U:$U,$U237)=0),0,INDEX(SpcfP!X:X,SUMIFS(SpcfP!$A:$A,SpcfP!$AE:$AE,$AE237,SpcfP!$U:$U,$U237)))</f>
        <v>32</v>
      </c>
      <c r="AA237" s="44">
        <f>IF(OR($AD237=0,SUMIFS(dbP!$A:$A,dbP!$AD:$AD,$AD237)=0),0,INDEX(dbP!X:X,SUMIFS(dbP!$A:$A,dbP!$AD:$AD,$AD237)))*
IF(OR($AE237=0,SUMIFS(SpcfP!$A:$A,SpcfP!$AE:$AE,$AE237,SpcfP!$U:$U,$U237)=0),0,INDEX(SpcfP!AA:AA,SUMIFS(SpcfP!$A:$A,SpcfP!$AE:$AE,$AE237,SpcfP!$U:$U,$U237)))</f>
        <v>126814.81481481482</v>
      </c>
      <c r="AB237" s="44">
        <f>IF(OR($AD237=0,SUMIFS(dbP!$A:$A,dbP!$AD:$AD,$AD237)=0),0,INDEX(dbP!X:X,SUMIFS(dbP!$A:$A,dbP!$AD:$AD,$AD237)))*
IF(OR($AE237=0,SUMIFS(SpcfP!$A:$A,SpcfP!$AE:$AE,$AE237,SpcfP!$U:$U,$U237)=0),0,INDEX(SpcfP!AB:AB,SUMIFS(SpcfP!$A:$A,SpcfP!$AE:$AE,$AE237,SpcfP!$U:$U,$U237)))</f>
        <v>21135.8024691358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 t="shared" si="3"/>
        <v>5</v>
      </c>
      <c r="AE237" s="31">
        <f>IF(OR(AE236=0,AE236=MAX(Items!$AC:$AC)),1,AE236+1)</f>
        <v>3</v>
      </c>
    </row>
    <row r="238" spans="2:31" x14ac:dyDescent="0.3"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D238" s="24">
        <f>IF(OR($AD238=0,SUMIFS(dbP!$A:$A,dbP!$AD:$AD,$AD238)=0),0,INDEX(dbP!D:D,SUMIFS(dbP!$A:$A,dbP!$AD:$AD,$AD238)))</f>
        <v>45610</v>
      </c>
      <c r="E238" s="1">
        <f>IF(OR($AD238=0,SUMIFS(dbP!$A:$A,dbP!$AD:$AD,$AD238)=0),0,INDEX(dbP!E:E,SUMIFS(dbP!$A:$A,dbP!$AD:$AD,$AD238)))</f>
        <v>0</v>
      </c>
      <c r="F238" s="1">
        <f>IF(OR($AD238=0,SUMIFS(dbP!$A:$A,dbP!$AD:$AD,$AD238)=0),0,INDEX(dbP!F:F,SUMIFS(dbP!$A:$A,dbP!$AD:$AD,$AD238)))</f>
        <v>0</v>
      </c>
      <c r="I238" s="1" t="str">
        <f>IF(OR($AD238=0,SUMIFS(dbP!$A:$A,dbP!$AD:$AD,$AD238)=0),0,INDEX(dbP!I:I,SUMIFS(dbP!$A:$A,dbP!$AD:$AD,$AD238)))</f>
        <v>Продукт-2</v>
      </c>
      <c r="O238" s="44" t="str">
        <f>IF(OR($AE238=0,SUMIFS(SpcfP!$A:$A,SpcfP!$AE:$AE,$AE238,SpcfP!$U:$U,$U238)=0),0,INDEX(SpcfP!O:O,SUMIFS(SpcfP!$A:$A,SpcfP!$AE:$AE,$AE238,SpcfP!$U:$U,$U238)))</f>
        <v>Себестоимость продаж</v>
      </c>
      <c r="P238" s="44" t="str">
        <f>IF(OR($AE238=0,SUMIFS(SpcfP!$A:$A,SpcfP!$AE:$AE,$AE238,SpcfP!$U:$U,$U238)=0),0,INDEX(SpcfP!P:P,SUMIFS(SpcfP!$A:$A,SpcfP!$AE:$AE,$AE238,SpcfP!$U:$U,$U238)))</f>
        <v>Затраты этапа-1 бизнес-процесса</v>
      </c>
      <c r="Q238" s="44" t="str">
        <f>IF(OR($AE238=0,SUMIFS(SpcfP!$A:$A,SpcfP!$AE:$AE,$AE238,SpcfP!$U:$U,$U238)=0),0,INDEX(SpcfP!Q:Q,SUMIFS(SpcfP!$A:$A,SpcfP!$AE:$AE,$AE238,SpcfP!$U:$U,$U238)))</f>
        <v>Сырье и материалы-4</v>
      </c>
      <c r="U238" s="1">
        <f>IF(OR($AD238=0,SUMIFS(dbP!$A:$A,dbP!$AD:$AD,$AD238)=0),0,INDEX(dbP!U:U,SUMIFS(dbP!$A:$A,dbP!$AD:$AD,$AD238)))</f>
        <v>2</v>
      </c>
      <c r="X238" s="42">
        <f>IF(OR($AD238=0,SUMIFS(dbP!$A:$A,dbP!$AD:$AD,$AD238)=0),0,INDEX(dbP!X:X,SUMIFS(dbP!$A:$A,dbP!$AD:$AD,$AD238)))*
IF(OR($AE238=0,SUMIFS(SpcfP!$A:$A,SpcfP!$AE:$AE,$AE238,SpcfP!$U:$U,$U238)=0),0,INDEX(SpcfP!X:X,SUMIFS(SpcfP!$A:$A,SpcfP!$AE:$AE,$AE238,SpcfP!$U:$U,$U238)))</f>
        <v>16</v>
      </c>
      <c r="AA238" s="44">
        <f>IF(OR($AD238=0,SUMIFS(dbP!$A:$A,dbP!$AD:$AD,$AD238)=0),0,INDEX(dbP!X:X,SUMIFS(dbP!$A:$A,dbP!$AD:$AD,$AD238)))*
IF(OR($AE238=0,SUMIFS(SpcfP!$A:$A,SpcfP!$AE:$AE,$AE238,SpcfP!$U:$U,$U238)=0),0,INDEX(SpcfP!AA:AA,SUMIFS(SpcfP!$A:$A,SpcfP!$AE:$AE,$AE238,SpcfP!$U:$U,$U238)))</f>
        <v>26316.694214876032</v>
      </c>
      <c r="AB238" s="44">
        <f>IF(OR($AD238=0,SUMIFS(dbP!$A:$A,dbP!$AD:$AD,$AD238)=0),0,INDEX(dbP!X:X,SUMIFS(dbP!$A:$A,dbP!$AD:$AD,$AD238)))*
IF(OR($AE238=0,SUMIFS(SpcfP!$A:$A,SpcfP!$AE:$AE,$AE238,SpcfP!$U:$U,$U238)=0),0,INDEX(SpcfP!AB:AB,SUMIFS(SpcfP!$A:$A,SpcfP!$AE:$AE,$AE238,SpcfP!$U:$U,$U238)))</f>
        <v>4386.1157024793392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 t="shared" si="3"/>
        <v>5</v>
      </c>
      <c r="AE238" s="31">
        <f>IF(OR(AE237=0,AE237=MAX(Items!$AC:$AC)),1,AE237+1)</f>
        <v>4</v>
      </c>
    </row>
    <row r="239" spans="2:31" x14ac:dyDescent="0.3"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D239" s="24">
        <f>IF(OR($AD239=0,SUMIFS(dbP!$A:$A,dbP!$AD:$AD,$AD239)=0),0,INDEX(dbP!D:D,SUMIFS(dbP!$A:$A,dbP!$AD:$AD,$AD239)))</f>
        <v>45610</v>
      </c>
      <c r="E239" s="1">
        <f>IF(OR($AD239=0,SUMIFS(dbP!$A:$A,dbP!$AD:$AD,$AD239)=0),0,INDEX(dbP!E:E,SUMIFS(dbP!$A:$A,dbP!$AD:$AD,$AD239)))</f>
        <v>0</v>
      </c>
      <c r="F239" s="1">
        <f>IF(OR($AD239=0,SUMIFS(dbP!$A:$A,dbP!$AD:$AD,$AD239)=0),0,INDEX(dbP!F:F,SUMIFS(dbP!$A:$A,dbP!$AD:$AD,$AD239)))</f>
        <v>0</v>
      </c>
      <c r="I239" s="1" t="str">
        <f>IF(OR($AD239=0,SUMIFS(dbP!$A:$A,dbP!$AD:$AD,$AD239)=0),0,INDEX(dbP!I:I,SUMIFS(dbP!$A:$A,dbP!$AD:$AD,$AD239)))</f>
        <v>Продукт-2</v>
      </c>
      <c r="O239" s="44" t="str">
        <f>IF(OR($AE239=0,SUMIFS(SpcfP!$A:$A,SpcfP!$AE:$AE,$AE239,SpcfP!$U:$U,$U239)=0),0,INDEX(SpcfP!O:O,SUMIFS(SpcfP!$A:$A,SpcfP!$AE:$AE,$AE239,SpcfP!$U:$U,$U239)))</f>
        <v>Себестоимость продаж</v>
      </c>
      <c r="P239" s="44" t="str">
        <f>IF(OR($AE239=0,SUMIFS(SpcfP!$A:$A,SpcfP!$AE:$AE,$AE239,SpcfP!$U:$U,$U239)=0),0,INDEX(SpcfP!P:P,SUMIFS(SpcfP!$A:$A,SpcfP!$AE:$AE,$AE239,SpcfP!$U:$U,$U239)))</f>
        <v>Затраты этапа-1 бизнес-процесса</v>
      </c>
      <c r="Q239" s="44" t="str">
        <f>IF(OR($AE239=0,SUMIFS(SpcfP!$A:$A,SpcfP!$AE:$AE,$AE239,SpcfP!$U:$U,$U239)=0),0,INDEX(SpcfP!Q:Q,SUMIFS(SpcfP!$A:$A,SpcfP!$AE:$AE,$AE239,SpcfP!$U:$U,$U239)))</f>
        <v>Сырье и материалы-5</v>
      </c>
      <c r="U239" s="1">
        <f>IF(OR($AD239=0,SUMIFS(dbP!$A:$A,dbP!$AD:$AD,$AD239)=0),0,INDEX(dbP!U:U,SUMIFS(dbP!$A:$A,dbP!$AD:$AD,$AD239)))</f>
        <v>2</v>
      </c>
      <c r="X239" s="42">
        <f>IF(OR($AD239=0,SUMIFS(dbP!$A:$A,dbP!$AD:$AD,$AD239)=0),0,INDEX(dbP!X:X,SUMIFS(dbP!$A:$A,dbP!$AD:$AD,$AD239)))*
IF(OR($AE239=0,SUMIFS(SpcfP!$A:$A,SpcfP!$AE:$AE,$AE239,SpcfP!$U:$U,$U239)=0),0,INDEX(SpcfP!X:X,SUMIFS(SpcfP!$A:$A,SpcfP!$AE:$AE,$AE239,SpcfP!$U:$U,$U239)))</f>
        <v>40</v>
      </c>
      <c r="AA239" s="44">
        <f>IF(OR($AD239=0,SUMIFS(dbP!$A:$A,dbP!$AD:$AD,$AD239)=0),0,INDEX(dbP!X:X,SUMIFS(dbP!$A:$A,dbP!$AD:$AD,$AD239)))*
IF(OR($AE239=0,SUMIFS(SpcfP!$A:$A,SpcfP!$AE:$AE,$AE239,SpcfP!$U:$U,$U239)=0),0,INDEX(SpcfP!AA:AA,SUMIFS(SpcfP!$A:$A,SpcfP!$AE:$AE,$AE239,SpcfP!$U:$U,$U239)))</f>
        <v>46258.585858585859</v>
      </c>
      <c r="AB239" s="44">
        <f>IF(OR($AD239=0,SUMIFS(dbP!$A:$A,dbP!$AD:$AD,$AD239)=0),0,INDEX(dbP!X:X,SUMIFS(dbP!$A:$A,dbP!$AD:$AD,$AD239)))*
IF(OR($AE239=0,SUMIFS(SpcfP!$A:$A,SpcfP!$AE:$AE,$AE239,SpcfP!$U:$U,$U239)=0),0,INDEX(SpcfP!AB:AB,SUMIFS(SpcfP!$A:$A,SpcfP!$AE:$AE,$AE239,SpcfP!$U:$U,$U239)))</f>
        <v>7709.7643097643104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 t="shared" si="3"/>
        <v>5</v>
      </c>
      <c r="AE239" s="31">
        <f>IF(OR(AE238=0,AE238=MAX(Items!$AC:$AC)),1,AE238+1)</f>
        <v>5</v>
      </c>
    </row>
    <row r="240" spans="2:31" x14ac:dyDescent="0.3"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D240" s="24">
        <f>IF(OR($AD240=0,SUMIFS(dbP!$A:$A,dbP!$AD:$AD,$AD240)=0),0,INDEX(dbP!D:D,SUMIFS(dbP!$A:$A,dbP!$AD:$AD,$AD240)))</f>
        <v>45610</v>
      </c>
      <c r="E240" s="1">
        <f>IF(OR($AD240=0,SUMIFS(dbP!$A:$A,dbP!$AD:$AD,$AD240)=0),0,INDEX(dbP!E:E,SUMIFS(dbP!$A:$A,dbP!$AD:$AD,$AD240)))</f>
        <v>0</v>
      </c>
      <c r="F240" s="1">
        <f>IF(OR($AD240=0,SUMIFS(dbP!$A:$A,dbP!$AD:$AD,$AD240)=0),0,INDEX(dbP!F:F,SUMIFS(dbP!$A:$A,dbP!$AD:$AD,$AD240)))</f>
        <v>0</v>
      </c>
      <c r="I240" s="1" t="str">
        <f>IF(OR($AD240=0,SUMIFS(dbP!$A:$A,dbP!$AD:$AD,$AD240)=0),0,INDEX(dbP!I:I,SUMIFS(dbP!$A:$A,dbP!$AD:$AD,$AD240)))</f>
        <v>Продукт-2</v>
      </c>
      <c r="O240" s="44" t="str">
        <f>IF(OR($AE240=0,SUMIFS(SpcfP!$A:$A,SpcfP!$AE:$AE,$AE240,SpcfP!$U:$U,$U240)=0),0,INDEX(SpcfP!O:O,SUMIFS(SpcfP!$A:$A,SpcfP!$AE:$AE,$AE240,SpcfP!$U:$U,$U240)))</f>
        <v>Себестоимость продаж</v>
      </c>
      <c r="P240" s="44" t="str">
        <f>IF(OR($AE240=0,SUMIFS(SpcfP!$A:$A,SpcfP!$AE:$AE,$AE240,SpcfP!$U:$U,$U240)=0),0,INDEX(SpcfP!P:P,SUMIFS(SpcfP!$A:$A,SpcfP!$AE:$AE,$AE240,SpcfP!$U:$U,$U240)))</f>
        <v>Затраты этапа-1 бизнес-процесса</v>
      </c>
      <c r="Q240" s="44" t="str">
        <f>IF(OR($AE240=0,SUMIFS(SpcfP!$A:$A,SpcfP!$AE:$AE,$AE240,SpcfP!$U:$U,$U240)=0),0,INDEX(SpcfP!Q:Q,SUMIFS(SpcfP!$A:$A,SpcfP!$AE:$AE,$AE240,SpcfP!$U:$U,$U240)))</f>
        <v>Сырье и материалы-6</v>
      </c>
      <c r="U240" s="1">
        <f>IF(OR($AD240=0,SUMIFS(dbP!$A:$A,dbP!$AD:$AD,$AD240)=0),0,INDEX(dbP!U:U,SUMIFS(dbP!$A:$A,dbP!$AD:$AD,$AD240)))</f>
        <v>2</v>
      </c>
      <c r="X240" s="42">
        <f>IF(OR($AD240=0,SUMIFS(dbP!$A:$A,dbP!$AD:$AD,$AD240)=0),0,INDEX(dbP!X:X,SUMIFS(dbP!$A:$A,dbP!$AD:$AD,$AD240)))*
IF(OR($AE240=0,SUMIFS(SpcfP!$A:$A,SpcfP!$AE:$AE,$AE240,SpcfP!$U:$U,$U240)=0),0,INDEX(SpcfP!X:X,SUMIFS(SpcfP!$A:$A,SpcfP!$AE:$AE,$AE240,SpcfP!$U:$U,$U240)))</f>
        <v>80</v>
      </c>
      <c r="AA240" s="44">
        <f>IF(OR($AD240=0,SUMIFS(dbP!$A:$A,dbP!$AD:$AD,$AD240)=0),0,INDEX(dbP!X:X,SUMIFS(dbP!$A:$A,dbP!$AD:$AD,$AD240)))*
IF(OR($AE240=0,SUMIFS(SpcfP!$A:$A,SpcfP!$AE:$AE,$AE240,SpcfP!$U:$U,$U240)=0),0,INDEX(SpcfP!AA:AA,SUMIFS(SpcfP!$A:$A,SpcfP!$AE:$AE,$AE240,SpcfP!$U:$U,$U240)))</f>
        <v>370350.26086956525</v>
      </c>
      <c r="AB240" s="44">
        <f>IF(OR($AD240=0,SUMIFS(dbP!$A:$A,dbP!$AD:$AD,$AD240)=0),0,INDEX(dbP!X:X,SUMIFS(dbP!$A:$A,dbP!$AD:$AD,$AD240)))*
IF(OR($AE240=0,SUMIFS(SpcfP!$A:$A,SpcfP!$AE:$AE,$AE240,SpcfP!$U:$U,$U240)=0),0,INDEX(SpcfP!AB:AB,SUMIFS(SpcfP!$A:$A,SpcfP!$AE:$AE,$AE240,SpcfP!$U:$U,$U240)))</f>
        <v>61725.043478260865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 t="shared" si="3"/>
        <v>5</v>
      </c>
      <c r="AE240" s="31">
        <f>IF(OR(AE239=0,AE239=MAX(Items!$AC:$AC)),1,AE239+1)</f>
        <v>6</v>
      </c>
    </row>
    <row r="241" spans="2:31" x14ac:dyDescent="0.3"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D241" s="24">
        <f>IF(OR($AD241=0,SUMIFS(dbP!$A:$A,dbP!$AD:$AD,$AD241)=0),0,INDEX(dbP!D:D,SUMIFS(dbP!$A:$A,dbP!$AD:$AD,$AD241)))</f>
        <v>45610</v>
      </c>
      <c r="E241" s="1">
        <f>IF(OR($AD241=0,SUMIFS(dbP!$A:$A,dbP!$AD:$AD,$AD241)=0),0,INDEX(dbP!E:E,SUMIFS(dbP!$A:$A,dbP!$AD:$AD,$AD241)))</f>
        <v>0</v>
      </c>
      <c r="F241" s="1">
        <f>IF(OR($AD241=0,SUMIFS(dbP!$A:$A,dbP!$AD:$AD,$AD241)=0),0,INDEX(dbP!F:F,SUMIFS(dbP!$A:$A,dbP!$AD:$AD,$AD241)))</f>
        <v>0</v>
      </c>
      <c r="I241" s="1" t="str">
        <f>IF(OR($AD241=0,SUMIFS(dbP!$A:$A,dbP!$AD:$AD,$AD241)=0),0,INDEX(dbP!I:I,SUMIFS(dbP!$A:$A,dbP!$AD:$AD,$AD241)))</f>
        <v>Продукт-2</v>
      </c>
      <c r="O241" s="44" t="str">
        <f>IF(OR($AE241=0,SUMIFS(SpcfP!$A:$A,SpcfP!$AE:$AE,$AE241,SpcfP!$U:$U,$U241)=0),0,INDEX(SpcfP!O:O,SUMIFS(SpcfP!$A:$A,SpcfP!$AE:$AE,$AE241,SpcfP!$U:$U,$U241)))</f>
        <v>Себестоимость продаж</v>
      </c>
      <c r="P241" s="44" t="str">
        <f>IF(OR($AE241=0,SUMIFS(SpcfP!$A:$A,SpcfP!$AE:$AE,$AE241,SpcfP!$U:$U,$U241)=0),0,INDEX(SpcfP!P:P,SUMIFS(SpcfP!$A:$A,SpcfP!$AE:$AE,$AE241,SpcfP!$U:$U,$U241)))</f>
        <v>Затраты этапа-1 бизнес-процесса</v>
      </c>
      <c r="Q241" s="44" t="str">
        <f>IF(OR($AE241=0,SUMIFS(SpcfP!$A:$A,SpcfP!$AE:$AE,$AE241,SpcfP!$U:$U,$U241)=0),0,INDEX(SpcfP!Q:Q,SUMIFS(SpcfP!$A:$A,SpcfP!$AE:$AE,$AE241,SpcfP!$U:$U,$U241)))</f>
        <v>Сырье и материалы-7</v>
      </c>
      <c r="U241" s="1">
        <f>IF(OR($AD241=0,SUMIFS(dbP!$A:$A,dbP!$AD:$AD,$AD241)=0),0,INDEX(dbP!U:U,SUMIFS(dbP!$A:$A,dbP!$AD:$AD,$AD241)))</f>
        <v>2</v>
      </c>
      <c r="X241" s="42">
        <f>IF(OR($AD241=0,SUMIFS(dbP!$A:$A,dbP!$AD:$AD,$AD241)=0),0,INDEX(dbP!X:X,SUMIFS(dbP!$A:$A,dbP!$AD:$AD,$AD241)))*
IF(OR($AE241=0,SUMIFS(SpcfP!$A:$A,SpcfP!$AE:$AE,$AE241,SpcfP!$U:$U,$U241)=0),0,INDEX(SpcfP!X:X,SUMIFS(SpcfP!$A:$A,SpcfP!$AE:$AE,$AE241,SpcfP!$U:$U,$U241)))</f>
        <v>48</v>
      </c>
      <c r="AA241" s="44">
        <f>IF(OR($AD241=0,SUMIFS(dbP!$A:$A,dbP!$AD:$AD,$AD241)=0),0,INDEX(dbP!X:X,SUMIFS(dbP!$A:$A,dbP!$AD:$AD,$AD241)))*
IF(OR($AE241=0,SUMIFS(SpcfP!$A:$A,SpcfP!$AE:$AE,$AE241,SpcfP!$U:$U,$U241)=0),0,INDEX(SpcfP!AA:AA,SUMIFS(SpcfP!$A:$A,SpcfP!$AE:$AE,$AE241,SpcfP!$U:$U,$U241)))</f>
        <v>226161.78461538459</v>
      </c>
      <c r="AB241" s="44">
        <f>IF(OR($AD241=0,SUMIFS(dbP!$A:$A,dbP!$AD:$AD,$AD241)=0),0,INDEX(dbP!X:X,SUMIFS(dbP!$A:$A,dbP!$AD:$AD,$AD241)))*
IF(OR($AE241=0,SUMIFS(SpcfP!$A:$A,SpcfP!$AE:$AE,$AE241,SpcfP!$U:$U,$U241)=0),0,INDEX(SpcfP!AB:AB,SUMIFS(SpcfP!$A:$A,SpcfP!$AE:$AE,$AE241,SpcfP!$U:$U,$U241)))</f>
        <v>37693.630769230775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 t="shared" si="3"/>
        <v>5</v>
      </c>
      <c r="AE241" s="31">
        <f>IF(OR(AE240=0,AE240=MAX(Items!$AC:$AC)),1,AE240+1)</f>
        <v>7</v>
      </c>
    </row>
    <row r="242" spans="2:31" x14ac:dyDescent="0.3"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D242" s="24">
        <f>IF(OR($AD242=0,SUMIFS(dbP!$A:$A,dbP!$AD:$AD,$AD242)=0),0,INDEX(dbP!D:D,SUMIFS(dbP!$A:$A,dbP!$AD:$AD,$AD242)))</f>
        <v>45610</v>
      </c>
      <c r="E242" s="1">
        <f>IF(OR($AD242=0,SUMIFS(dbP!$A:$A,dbP!$AD:$AD,$AD242)=0),0,INDEX(dbP!E:E,SUMIFS(dbP!$A:$A,dbP!$AD:$AD,$AD242)))</f>
        <v>0</v>
      </c>
      <c r="F242" s="1">
        <f>IF(OR($AD242=0,SUMIFS(dbP!$A:$A,dbP!$AD:$AD,$AD242)=0),0,INDEX(dbP!F:F,SUMIFS(dbP!$A:$A,dbP!$AD:$AD,$AD242)))</f>
        <v>0</v>
      </c>
      <c r="I242" s="1" t="str">
        <f>IF(OR($AD242=0,SUMIFS(dbP!$A:$A,dbP!$AD:$AD,$AD242)=0),0,INDEX(dbP!I:I,SUMIFS(dbP!$A:$A,dbP!$AD:$AD,$AD242)))</f>
        <v>Продукт-2</v>
      </c>
      <c r="O242" s="44" t="str">
        <f>IF(OR($AE242=0,SUMIFS(SpcfP!$A:$A,SpcfP!$AE:$AE,$AE242,SpcfP!$U:$U,$U242)=0),0,INDEX(SpcfP!O:O,SUMIFS(SpcfP!$A:$A,SpcfP!$AE:$AE,$AE242,SpcfP!$U:$U,$U242)))</f>
        <v>Себестоимость продаж</v>
      </c>
      <c r="P242" s="44" t="str">
        <f>IF(OR($AE242=0,SUMIFS(SpcfP!$A:$A,SpcfP!$AE:$AE,$AE242,SpcfP!$U:$U,$U242)=0),0,INDEX(SpcfP!P:P,SUMIFS(SpcfP!$A:$A,SpcfP!$AE:$AE,$AE242,SpcfP!$U:$U,$U242)))</f>
        <v>Затраты этапа-1 бизнес-процесса</v>
      </c>
      <c r="Q242" s="44" t="str">
        <f>IF(OR($AE242=0,SUMIFS(SpcfP!$A:$A,SpcfP!$AE:$AE,$AE242,SpcfP!$U:$U,$U242)=0),0,INDEX(SpcfP!Q:Q,SUMIFS(SpcfP!$A:$A,SpcfP!$AE:$AE,$AE242,SpcfP!$U:$U,$U242)))</f>
        <v>Сырье и материалы-8</v>
      </c>
      <c r="U242" s="1">
        <f>IF(OR($AD242=0,SUMIFS(dbP!$A:$A,dbP!$AD:$AD,$AD242)=0),0,INDEX(dbP!U:U,SUMIFS(dbP!$A:$A,dbP!$AD:$AD,$AD242)))</f>
        <v>2</v>
      </c>
      <c r="X242" s="42">
        <f>IF(OR($AD242=0,SUMIFS(dbP!$A:$A,dbP!$AD:$AD,$AD242)=0),0,INDEX(dbP!X:X,SUMIFS(dbP!$A:$A,dbP!$AD:$AD,$AD242)))*
IF(OR($AE242=0,SUMIFS(SpcfP!$A:$A,SpcfP!$AE:$AE,$AE242,SpcfP!$U:$U,$U242)=0),0,INDEX(SpcfP!X:X,SUMIFS(SpcfP!$A:$A,SpcfP!$AE:$AE,$AE242,SpcfP!$U:$U,$U242)))</f>
        <v>736</v>
      </c>
      <c r="AA242" s="44">
        <f>IF(OR($AD242=0,SUMIFS(dbP!$A:$A,dbP!$AD:$AD,$AD242)=0),0,INDEX(dbP!X:X,SUMIFS(dbP!$A:$A,dbP!$AD:$AD,$AD242)))*
IF(OR($AE242=0,SUMIFS(SpcfP!$A:$A,SpcfP!$AE:$AE,$AE242,SpcfP!$U:$U,$U242)=0),0,INDEX(SpcfP!AA:AA,SUMIFS(SpcfP!$A:$A,SpcfP!$AE:$AE,$AE242,SpcfP!$U:$U,$U242)))</f>
        <v>830215.27984158404</v>
      </c>
      <c r="AB242" s="44">
        <f>IF(OR($AD242=0,SUMIFS(dbP!$A:$A,dbP!$AD:$AD,$AD242)=0),0,INDEX(dbP!X:X,SUMIFS(dbP!$A:$A,dbP!$AD:$AD,$AD242)))*
IF(OR($AE242=0,SUMIFS(SpcfP!$A:$A,SpcfP!$AE:$AE,$AE242,SpcfP!$U:$U,$U242)=0),0,INDEX(SpcfP!AB:AB,SUMIFS(SpcfP!$A:$A,SpcfP!$AE:$AE,$AE242,SpcfP!$U:$U,$U242)))</f>
        <v>138369.21330693067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 t="shared" si="3"/>
        <v>5</v>
      </c>
      <c r="AE242" s="31">
        <f>IF(OR(AE241=0,AE241=MAX(Items!$AC:$AC)),1,AE241+1)</f>
        <v>8</v>
      </c>
    </row>
    <row r="243" spans="2:31" x14ac:dyDescent="0.3"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D243" s="24">
        <f>IF(OR($AD243=0,SUMIFS(dbP!$A:$A,dbP!$AD:$AD,$AD243)=0),0,INDEX(dbP!D:D,SUMIFS(dbP!$A:$A,dbP!$AD:$AD,$AD243)))</f>
        <v>45610</v>
      </c>
      <c r="E243" s="1">
        <f>IF(OR($AD243=0,SUMIFS(dbP!$A:$A,dbP!$AD:$AD,$AD243)=0),0,INDEX(dbP!E:E,SUMIFS(dbP!$A:$A,dbP!$AD:$AD,$AD243)))</f>
        <v>0</v>
      </c>
      <c r="F243" s="1">
        <f>IF(OR($AD243=0,SUMIFS(dbP!$A:$A,dbP!$AD:$AD,$AD243)=0),0,INDEX(dbP!F:F,SUMIFS(dbP!$A:$A,dbP!$AD:$AD,$AD243)))</f>
        <v>0</v>
      </c>
      <c r="I243" s="1" t="str">
        <f>IF(OR($AD243=0,SUMIFS(dbP!$A:$A,dbP!$AD:$AD,$AD243)=0),0,INDEX(dbP!I:I,SUMIFS(dbP!$A:$A,dbP!$AD:$AD,$AD243)))</f>
        <v>Продукт-2</v>
      </c>
      <c r="O243" s="44" t="str">
        <f>IF(OR($AE243=0,SUMIFS(SpcfP!$A:$A,SpcfP!$AE:$AE,$AE243,SpcfP!$U:$U,$U243)=0),0,INDEX(SpcfP!O:O,SUMIFS(SpcfP!$A:$A,SpcfP!$AE:$AE,$AE243,SpcfP!$U:$U,$U243)))</f>
        <v>Себестоимость продаж</v>
      </c>
      <c r="P243" s="44" t="str">
        <f>IF(OR($AE243=0,SUMIFS(SpcfP!$A:$A,SpcfP!$AE:$AE,$AE243,SpcfP!$U:$U,$U243)=0),0,INDEX(SpcfP!P:P,SUMIFS(SpcfP!$A:$A,SpcfP!$AE:$AE,$AE243,SpcfP!$U:$U,$U243)))</f>
        <v>Затраты этапа-1 бизнес-процесса</v>
      </c>
      <c r="Q243" s="44" t="str">
        <f>IF(OR($AE243=0,SUMIFS(SpcfP!$A:$A,SpcfP!$AE:$AE,$AE243,SpcfP!$U:$U,$U243)=0),0,INDEX(SpcfP!Q:Q,SUMIFS(SpcfP!$A:$A,SpcfP!$AE:$AE,$AE243,SpcfP!$U:$U,$U243)))</f>
        <v>Сырье и материалы-9</v>
      </c>
      <c r="U243" s="1">
        <f>IF(OR($AD243=0,SUMIFS(dbP!$A:$A,dbP!$AD:$AD,$AD243)=0),0,INDEX(dbP!U:U,SUMIFS(dbP!$A:$A,dbP!$AD:$AD,$AD243)))</f>
        <v>2</v>
      </c>
      <c r="X243" s="42">
        <f>IF(OR($AD243=0,SUMIFS(dbP!$A:$A,dbP!$AD:$AD,$AD243)=0),0,INDEX(dbP!X:X,SUMIFS(dbP!$A:$A,dbP!$AD:$AD,$AD243)))*
IF(OR($AE243=0,SUMIFS(SpcfP!$A:$A,SpcfP!$AE:$AE,$AE243,SpcfP!$U:$U,$U243)=0),0,INDEX(SpcfP!X:X,SUMIFS(SpcfP!$A:$A,SpcfP!$AE:$AE,$AE243,SpcfP!$U:$U,$U243)))</f>
        <v>56</v>
      </c>
      <c r="AA243" s="44">
        <f>IF(OR($AD243=0,SUMIFS(dbP!$A:$A,dbP!$AD:$AD,$AD243)=0),0,INDEX(dbP!X:X,SUMIFS(dbP!$A:$A,dbP!$AD:$AD,$AD243)))*
IF(OR($AE243=0,SUMIFS(SpcfP!$A:$A,SpcfP!$AE:$AE,$AE243,SpcfP!$U:$U,$U243)=0),0,INDEX(SpcfP!AA:AA,SUMIFS(SpcfP!$A:$A,SpcfP!$AE:$AE,$AE243,SpcfP!$U:$U,$U243)))</f>
        <v>71965.271137254895</v>
      </c>
      <c r="AB243" s="44">
        <f>IF(OR($AD243=0,SUMIFS(dbP!$A:$A,dbP!$AD:$AD,$AD243)=0),0,INDEX(dbP!X:X,SUMIFS(dbP!$A:$A,dbP!$AD:$AD,$AD243)))*
IF(OR($AE243=0,SUMIFS(SpcfP!$A:$A,SpcfP!$AE:$AE,$AE243,SpcfP!$U:$U,$U243)=0),0,INDEX(SpcfP!AB:AB,SUMIFS(SpcfP!$A:$A,SpcfP!$AE:$AE,$AE243,SpcfP!$U:$U,$U243)))</f>
        <v>11994.211856209151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 t="shared" si="3"/>
        <v>5</v>
      </c>
      <c r="AE243" s="31">
        <f>IF(OR(AE242=0,AE242=MAX(Items!$AC:$AC)),1,AE242+1)</f>
        <v>9</v>
      </c>
    </row>
    <row r="244" spans="2:31" x14ac:dyDescent="0.3"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D244" s="24">
        <f>IF(OR($AD244=0,SUMIFS(dbP!$A:$A,dbP!$AD:$AD,$AD244)=0),0,INDEX(dbP!D:D,SUMIFS(dbP!$A:$A,dbP!$AD:$AD,$AD244)))</f>
        <v>45610</v>
      </c>
      <c r="E244" s="1">
        <f>IF(OR($AD244=0,SUMIFS(dbP!$A:$A,dbP!$AD:$AD,$AD244)=0),0,INDEX(dbP!E:E,SUMIFS(dbP!$A:$A,dbP!$AD:$AD,$AD244)))</f>
        <v>0</v>
      </c>
      <c r="F244" s="1">
        <f>IF(OR($AD244=0,SUMIFS(dbP!$A:$A,dbP!$AD:$AD,$AD244)=0),0,INDEX(dbP!F:F,SUMIFS(dbP!$A:$A,dbP!$AD:$AD,$AD244)))</f>
        <v>0</v>
      </c>
      <c r="I244" s="1" t="str">
        <f>IF(OR($AD244=0,SUMIFS(dbP!$A:$A,dbP!$AD:$AD,$AD244)=0),0,INDEX(dbP!I:I,SUMIFS(dbP!$A:$A,dbP!$AD:$AD,$AD244)))</f>
        <v>Продукт-2</v>
      </c>
      <c r="O244" s="44" t="str">
        <f>IF(OR($AE244=0,SUMIFS(SpcfP!$A:$A,SpcfP!$AE:$AE,$AE244,SpcfP!$U:$U,$U244)=0),0,INDEX(SpcfP!O:O,SUMIFS(SpcfP!$A:$A,SpcfP!$AE:$AE,$AE244,SpcfP!$U:$U,$U244)))</f>
        <v>Себестоимость продаж</v>
      </c>
      <c r="P244" s="44" t="str">
        <f>IF(OR($AE244=0,SUMIFS(SpcfP!$A:$A,SpcfP!$AE:$AE,$AE244,SpcfP!$U:$U,$U244)=0),0,INDEX(SpcfP!P:P,SUMIFS(SpcfP!$A:$A,SpcfP!$AE:$AE,$AE244,SpcfP!$U:$U,$U244)))</f>
        <v>Затраты этапа-1 бизнес-процесса</v>
      </c>
      <c r="Q244" s="44" t="str">
        <f>IF(OR($AE244=0,SUMIFS(SpcfP!$A:$A,SpcfP!$AE:$AE,$AE244,SpcfP!$U:$U,$U244)=0),0,INDEX(SpcfP!Q:Q,SUMIFS(SpcfP!$A:$A,SpcfP!$AE:$AE,$AE244,SpcfP!$U:$U,$U244)))</f>
        <v>Сырье и материалы-10</v>
      </c>
      <c r="U244" s="1">
        <f>IF(OR($AD244=0,SUMIFS(dbP!$A:$A,dbP!$AD:$AD,$AD244)=0),0,INDEX(dbP!U:U,SUMIFS(dbP!$A:$A,dbP!$AD:$AD,$AD244)))</f>
        <v>2</v>
      </c>
      <c r="X244" s="42">
        <f>IF(OR($AD244=0,SUMIFS(dbP!$A:$A,dbP!$AD:$AD,$AD244)=0),0,INDEX(dbP!X:X,SUMIFS(dbP!$A:$A,dbP!$AD:$AD,$AD244)))*
IF(OR($AE244=0,SUMIFS(SpcfP!$A:$A,SpcfP!$AE:$AE,$AE244,SpcfP!$U:$U,$U244)=0),0,INDEX(SpcfP!X:X,SUMIFS(SpcfP!$A:$A,SpcfP!$AE:$AE,$AE244,SpcfP!$U:$U,$U244)))</f>
        <v>48</v>
      </c>
      <c r="AA244" s="44">
        <f>IF(OR($AD244=0,SUMIFS(dbP!$A:$A,dbP!$AD:$AD,$AD244)=0),0,INDEX(dbP!X:X,SUMIFS(dbP!$A:$A,dbP!$AD:$AD,$AD244)))*
IF(OR($AE244=0,SUMIFS(SpcfP!$A:$A,SpcfP!$AE:$AE,$AE244,SpcfP!$U:$U,$U244)=0),0,INDEX(SpcfP!AA:AA,SUMIFS(SpcfP!$A:$A,SpcfP!$AE:$AE,$AE244,SpcfP!$U:$U,$U244)))</f>
        <v>220807.29768452834</v>
      </c>
      <c r="AB244" s="44">
        <f>IF(OR($AD244=0,SUMIFS(dbP!$A:$A,dbP!$AD:$AD,$AD244)=0),0,INDEX(dbP!X:X,SUMIFS(dbP!$A:$A,dbP!$AD:$AD,$AD244)))*
IF(OR($AE244=0,SUMIFS(SpcfP!$A:$A,SpcfP!$AE:$AE,$AE244,SpcfP!$U:$U,$U244)=0),0,INDEX(SpcfP!AB:AB,SUMIFS(SpcfP!$A:$A,SpcfP!$AE:$AE,$AE244,SpcfP!$U:$U,$U244)))</f>
        <v>36801.216280754721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 t="shared" si="3"/>
        <v>5</v>
      </c>
      <c r="AE244" s="31">
        <f>IF(OR(AE243=0,AE243=MAX(Items!$AC:$AC)),1,AE243+1)</f>
        <v>10</v>
      </c>
    </row>
    <row r="245" spans="2:31" x14ac:dyDescent="0.3"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D245" s="24">
        <f>IF(OR($AD245=0,SUMIFS(dbP!$A:$A,dbP!$AD:$AD,$AD245)=0),0,INDEX(dbP!D:D,SUMIFS(dbP!$A:$A,dbP!$AD:$AD,$AD245)))</f>
        <v>45610</v>
      </c>
      <c r="E245" s="1">
        <f>IF(OR($AD245=0,SUMIFS(dbP!$A:$A,dbP!$AD:$AD,$AD245)=0),0,INDEX(dbP!E:E,SUMIFS(dbP!$A:$A,dbP!$AD:$AD,$AD245)))</f>
        <v>0</v>
      </c>
      <c r="F245" s="1">
        <f>IF(OR($AD245=0,SUMIFS(dbP!$A:$A,dbP!$AD:$AD,$AD245)=0),0,INDEX(dbP!F:F,SUMIFS(dbP!$A:$A,dbP!$AD:$AD,$AD245)))</f>
        <v>0</v>
      </c>
      <c r="I245" s="1" t="str">
        <f>IF(OR($AD245=0,SUMIFS(dbP!$A:$A,dbP!$AD:$AD,$AD245)=0),0,INDEX(dbP!I:I,SUMIFS(dbP!$A:$A,dbP!$AD:$AD,$AD245)))</f>
        <v>Продукт-2</v>
      </c>
      <c r="O245" s="44" t="str">
        <f>IF(OR($AE245=0,SUMIFS(SpcfP!$A:$A,SpcfP!$AE:$AE,$AE245,SpcfP!$U:$U,$U245)=0),0,INDEX(SpcfP!O:O,SUMIFS(SpcfP!$A:$A,SpcfP!$AE:$AE,$AE245,SpcfP!$U:$U,$U245)))</f>
        <v>Себестоимость продаж</v>
      </c>
      <c r="P245" s="44" t="str">
        <f>IF(OR($AE245=0,SUMIFS(SpcfP!$A:$A,SpcfP!$AE:$AE,$AE245,SpcfP!$U:$U,$U245)=0),0,INDEX(SpcfP!P:P,SUMIFS(SpcfP!$A:$A,SpcfP!$AE:$AE,$AE245,SpcfP!$U:$U,$U245)))</f>
        <v>Затраты этапа-1 бизнес-процесса</v>
      </c>
      <c r="Q245" s="44" t="str">
        <f>IF(OR($AE245=0,SUMIFS(SpcfP!$A:$A,SpcfP!$AE:$AE,$AE245,SpcfP!$U:$U,$U245)=0),0,INDEX(SpcfP!Q:Q,SUMIFS(SpcfP!$A:$A,SpcfP!$AE:$AE,$AE245,SpcfP!$U:$U,$U245)))</f>
        <v>Сырье и материалы-11</v>
      </c>
      <c r="U245" s="1">
        <f>IF(OR($AD245=0,SUMIFS(dbP!$A:$A,dbP!$AD:$AD,$AD245)=0),0,INDEX(dbP!U:U,SUMIFS(dbP!$A:$A,dbP!$AD:$AD,$AD245)))</f>
        <v>2</v>
      </c>
      <c r="X245" s="42">
        <f>IF(OR($AD245=0,SUMIFS(dbP!$A:$A,dbP!$AD:$AD,$AD245)=0),0,INDEX(dbP!X:X,SUMIFS(dbP!$A:$A,dbP!$AD:$AD,$AD245)))*
IF(OR($AE245=0,SUMIFS(SpcfP!$A:$A,SpcfP!$AE:$AE,$AE245,SpcfP!$U:$U,$U245)=0),0,INDEX(SpcfP!X:X,SUMIFS(SpcfP!$A:$A,SpcfP!$AE:$AE,$AE245,SpcfP!$U:$U,$U245)))</f>
        <v>24</v>
      </c>
      <c r="AA245" s="44">
        <f>IF(OR($AD245=0,SUMIFS(dbP!$A:$A,dbP!$AD:$AD,$AD245)=0),0,INDEX(dbP!X:X,SUMIFS(dbP!$A:$A,dbP!$AD:$AD,$AD245)))*
IF(OR($AE245=0,SUMIFS(SpcfP!$A:$A,SpcfP!$AE:$AE,$AE245,SpcfP!$U:$U,$U245)=0),0,INDEX(SpcfP!AA:AA,SUMIFS(SpcfP!$A:$A,SpcfP!$AE:$AE,$AE245,SpcfP!$U:$U,$U245)))</f>
        <v>146353.2240730435</v>
      </c>
      <c r="AB245" s="44">
        <f>IF(OR($AD245=0,SUMIFS(dbP!$A:$A,dbP!$AD:$AD,$AD245)=0),0,INDEX(dbP!X:X,SUMIFS(dbP!$A:$A,dbP!$AD:$AD,$AD245)))*
IF(OR($AE245=0,SUMIFS(SpcfP!$A:$A,SpcfP!$AE:$AE,$AE245,SpcfP!$U:$U,$U245)=0),0,INDEX(SpcfP!AB:AB,SUMIFS(SpcfP!$A:$A,SpcfP!$AE:$AE,$AE245,SpcfP!$U:$U,$U245)))</f>
        <v>24392.204012173916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 t="shared" si="3"/>
        <v>5</v>
      </c>
      <c r="AE245" s="31">
        <f>IF(OR(AE244=0,AE244=MAX(Items!$AC:$AC)),1,AE244+1)</f>
        <v>11</v>
      </c>
    </row>
    <row r="246" spans="2:31" x14ac:dyDescent="0.3"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D246" s="24">
        <f>IF(OR($AD246=0,SUMIFS(dbP!$A:$A,dbP!$AD:$AD,$AD246)=0),0,INDEX(dbP!D:D,SUMIFS(dbP!$A:$A,dbP!$AD:$AD,$AD246)))</f>
        <v>45610</v>
      </c>
      <c r="E246" s="1">
        <f>IF(OR($AD246=0,SUMIFS(dbP!$A:$A,dbP!$AD:$AD,$AD246)=0),0,INDEX(dbP!E:E,SUMIFS(dbP!$A:$A,dbP!$AD:$AD,$AD246)))</f>
        <v>0</v>
      </c>
      <c r="F246" s="1">
        <f>IF(OR($AD246=0,SUMIFS(dbP!$A:$A,dbP!$AD:$AD,$AD246)=0),0,INDEX(dbP!F:F,SUMIFS(dbP!$A:$A,dbP!$AD:$AD,$AD246)))</f>
        <v>0</v>
      </c>
      <c r="I246" s="1" t="str">
        <f>IF(OR($AD246=0,SUMIFS(dbP!$A:$A,dbP!$AD:$AD,$AD246)=0),0,INDEX(dbP!I:I,SUMIFS(dbP!$A:$A,dbP!$AD:$AD,$AD246)))</f>
        <v>Продукт-2</v>
      </c>
      <c r="O246" s="44" t="str">
        <f>IF(OR($AE246=0,SUMIFS(SpcfP!$A:$A,SpcfP!$AE:$AE,$AE246,SpcfP!$U:$U,$U246)=0),0,INDEX(SpcfP!O:O,SUMIFS(SpcfP!$A:$A,SpcfP!$AE:$AE,$AE246,SpcfP!$U:$U,$U246)))</f>
        <v>Себестоимость продаж</v>
      </c>
      <c r="P246" s="44" t="str">
        <f>IF(OR($AE246=0,SUMIFS(SpcfP!$A:$A,SpcfP!$AE:$AE,$AE246,SpcfP!$U:$U,$U246)=0),0,INDEX(SpcfP!P:P,SUMIFS(SpcfP!$A:$A,SpcfP!$AE:$AE,$AE246,SpcfP!$U:$U,$U246)))</f>
        <v>Затраты этапа-2 бизнес-процесса</v>
      </c>
      <c r="Q246" s="44" t="str">
        <f>IF(OR($AE246=0,SUMIFS(SpcfP!$A:$A,SpcfP!$AE:$AE,$AE246,SpcfP!$U:$U,$U246)=0),0,INDEX(SpcfP!Q:Q,SUMIFS(SpcfP!$A:$A,SpcfP!$AE:$AE,$AE246,SpcfP!$U:$U,$U246)))</f>
        <v>Производственные затраты-1</v>
      </c>
      <c r="U246" s="1">
        <f>IF(OR($AD246=0,SUMIFS(dbP!$A:$A,dbP!$AD:$AD,$AD246)=0),0,INDEX(dbP!U:U,SUMIFS(dbP!$A:$A,dbP!$AD:$AD,$AD246)))</f>
        <v>2</v>
      </c>
      <c r="X246" s="42">
        <f>IF(OR($AD246=0,SUMIFS(dbP!$A:$A,dbP!$AD:$AD,$AD246)=0),0,INDEX(dbP!X:X,SUMIFS(dbP!$A:$A,dbP!$AD:$AD,$AD246)))*
IF(OR($AE246=0,SUMIFS(SpcfP!$A:$A,SpcfP!$AE:$AE,$AE246,SpcfP!$U:$U,$U246)=0),0,INDEX(SpcfP!X:X,SUMIFS(SpcfP!$A:$A,SpcfP!$AE:$AE,$AE246,SpcfP!$U:$U,$U246)))</f>
        <v>8</v>
      </c>
      <c r="AA246" s="44">
        <f>IF(OR($AD246=0,SUMIFS(dbP!$A:$A,dbP!$AD:$AD,$AD246)=0),0,INDEX(dbP!X:X,SUMIFS(dbP!$A:$A,dbP!$AD:$AD,$AD246)))*
IF(OR($AE246=0,SUMIFS(SpcfP!$A:$A,SpcfP!$AE:$AE,$AE246,SpcfP!$U:$U,$U246)=0),0,INDEX(SpcfP!AA:AA,SUMIFS(SpcfP!$A:$A,SpcfP!$AE:$AE,$AE246,SpcfP!$U:$U,$U246)))</f>
        <v>7164.1791044776119</v>
      </c>
      <c r="AB246" s="44">
        <f>IF(OR($AD246=0,SUMIFS(dbP!$A:$A,dbP!$AD:$AD,$AD246)=0),0,INDEX(dbP!X:X,SUMIFS(dbP!$A:$A,dbP!$AD:$AD,$AD246)))*
IF(OR($AE246=0,SUMIFS(SpcfP!$A:$A,SpcfP!$AE:$AE,$AE246,SpcfP!$U:$U,$U246)=0),0,INDEX(SpcfP!AB:AB,SUMIFS(SpcfP!$A:$A,SpcfP!$AE:$AE,$AE246,SpcfP!$U:$U,$U246)))</f>
        <v>1194.0298507462687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 t="shared" si="3"/>
        <v>5</v>
      </c>
      <c r="AE246" s="31">
        <f>IF(OR(AE245=0,AE245=MAX(Items!$AC:$AC)),1,AE245+1)</f>
        <v>12</v>
      </c>
    </row>
    <row r="247" spans="2:31" x14ac:dyDescent="0.3"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D247" s="24">
        <f>IF(OR($AD247=0,SUMIFS(dbP!$A:$A,dbP!$AD:$AD,$AD247)=0),0,INDEX(dbP!D:D,SUMIFS(dbP!$A:$A,dbP!$AD:$AD,$AD247)))</f>
        <v>45610</v>
      </c>
      <c r="E247" s="1">
        <f>IF(OR($AD247=0,SUMIFS(dbP!$A:$A,dbP!$AD:$AD,$AD247)=0),0,INDEX(dbP!E:E,SUMIFS(dbP!$A:$A,dbP!$AD:$AD,$AD247)))</f>
        <v>0</v>
      </c>
      <c r="F247" s="1">
        <f>IF(OR($AD247=0,SUMIFS(dbP!$A:$A,dbP!$AD:$AD,$AD247)=0),0,INDEX(dbP!F:F,SUMIFS(dbP!$A:$A,dbP!$AD:$AD,$AD247)))</f>
        <v>0</v>
      </c>
      <c r="I247" s="1" t="str">
        <f>IF(OR($AD247=0,SUMIFS(dbP!$A:$A,dbP!$AD:$AD,$AD247)=0),0,INDEX(dbP!I:I,SUMIFS(dbP!$A:$A,dbP!$AD:$AD,$AD247)))</f>
        <v>Продукт-2</v>
      </c>
      <c r="O247" s="44" t="str">
        <f>IF(OR($AE247=0,SUMIFS(SpcfP!$A:$A,SpcfP!$AE:$AE,$AE247,SpcfP!$U:$U,$U247)=0),0,INDEX(SpcfP!O:O,SUMIFS(SpcfP!$A:$A,SpcfP!$AE:$AE,$AE247,SpcfP!$U:$U,$U247)))</f>
        <v>Себестоимость продаж</v>
      </c>
      <c r="P247" s="44" t="str">
        <f>IF(OR($AE247=0,SUMIFS(SpcfP!$A:$A,SpcfP!$AE:$AE,$AE247,SpcfP!$U:$U,$U247)=0),0,INDEX(SpcfP!P:P,SUMIFS(SpcfP!$A:$A,SpcfP!$AE:$AE,$AE247,SpcfP!$U:$U,$U247)))</f>
        <v>Затраты этапа-2 бизнес-процесса</v>
      </c>
      <c r="Q247" s="44" t="str">
        <f>IF(OR($AE247=0,SUMIFS(SpcfP!$A:$A,SpcfP!$AE:$AE,$AE247,SpcfP!$U:$U,$U247)=0),0,INDEX(SpcfP!Q:Q,SUMIFS(SpcfP!$A:$A,SpcfP!$AE:$AE,$AE247,SpcfP!$U:$U,$U247)))</f>
        <v>Производственные затраты-2</v>
      </c>
      <c r="U247" s="1">
        <f>IF(OR($AD247=0,SUMIFS(dbP!$A:$A,dbP!$AD:$AD,$AD247)=0),0,INDEX(dbP!U:U,SUMIFS(dbP!$A:$A,dbP!$AD:$AD,$AD247)))</f>
        <v>2</v>
      </c>
      <c r="X247" s="42">
        <f>IF(OR($AD247=0,SUMIFS(dbP!$A:$A,dbP!$AD:$AD,$AD247)=0),0,INDEX(dbP!X:X,SUMIFS(dbP!$A:$A,dbP!$AD:$AD,$AD247)))*
IF(OR($AE247=0,SUMIFS(SpcfP!$A:$A,SpcfP!$AE:$AE,$AE247,SpcfP!$U:$U,$U247)=0),0,INDEX(SpcfP!X:X,SUMIFS(SpcfP!$A:$A,SpcfP!$AE:$AE,$AE247,SpcfP!$U:$U,$U247)))</f>
        <v>40</v>
      </c>
      <c r="AA247" s="44">
        <f>IF(OR($AD247=0,SUMIFS(dbP!$A:$A,dbP!$AD:$AD,$AD247)=0),0,INDEX(dbP!X:X,SUMIFS(dbP!$A:$A,dbP!$AD:$AD,$AD247)))*
IF(OR($AE247=0,SUMIFS(SpcfP!$A:$A,SpcfP!$AE:$AE,$AE247,SpcfP!$U:$U,$U247)=0),0,INDEX(SpcfP!AA:AA,SUMIFS(SpcfP!$A:$A,SpcfP!$AE:$AE,$AE247,SpcfP!$U:$U,$U247)))</f>
        <v>32592.592592592591</v>
      </c>
      <c r="AB247" s="44">
        <f>IF(OR($AD247=0,SUMIFS(dbP!$A:$A,dbP!$AD:$AD,$AD247)=0),0,INDEX(dbP!X:X,SUMIFS(dbP!$A:$A,dbP!$AD:$AD,$AD247)))*
IF(OR($AE247=0,SUMIFS(SpcfP!$A:$A,SpcfP!$AE:$AE,$AE247,SpcfP!$U:$U,$U247)=0),0,INDEX(SpcfP!AB:AB,SUMIFS(SpcfP!$A:$A,SpcfP!$AE:$AE,$AE247,SpcfP!$U:$U,$U247)))</f>
        <v>5432.0987654320979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 t="shared" si="3"/>
        <v>5</v>
      </c>
      <c r="AE247" s="31">
        <f>IF(OR(AE246=0,AE246=MAX(Items!$AC:$AC)),1,AE246+1)</f>
        <v>13</v>
      </c>
    </row>
    <row r="248" spans="2:31" x14ac:dyDescent="0.3"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D248" s="24">
        <f>IF(OR($AD248=0,SUMIFS(dbP!$A:$A,dbP!$AD:$AD,$AD248)=0),0,INDEX(dbP!D:D,SUMIFS(dbP!$A:$A,dbP!$AD:$AD,$AD248)))</f>
        <v>45610</v>
      </c>
      <c r="E248" s="1">
        <f>IF(OR($AD248=0,SUMIFS(dbP!$A:$A,dbP!$AD:$AD,$AD248)=0),0,INDEX(dbP!E:E,SUMIFS(dbP!$A:$A,dbP!$AD:$AD,$AD248)))</f>
        <v>0</v>
      </c>
      <c r="F248" s="1">
        <f>IF(OR($AD248=0,SUMIFS(dbP!$A:$A,dbP!$AD:$AD,$AD248)=0),0,INDEX(dbP!F:F,SUMIFS(dbP!$A:$A,dbP!$AD:$AD,$AD248)))</f>
        <v>0</v>
      </c>
      <c r="I248" s="1" t="str">
        <f>IF(OR($AD248=0,SUMIFS(dbP!$A:$A,dbP!$AD:$AD,$AD248)=0),0,INDEX(dbP!I:I,SUMIFS(dbP!$A:$A,dbP!$AD:$AD,$AD248)))</f>
        <v>Продукт-2</v>
      </c>
      <c r="O248" s="44" t="str">
        <f>IF(OR($AE248=0,SUMIFS(SpcfP!$A:$A,SpcfP!$AE:$AE,$AE248,SpcfP!$U:$U,$U248)=0),0,INDEX(SpcfP!O:O,SUMIFS(SpcfP!$A:$A,SpcfP!$AE:$AE,$AE248,SpcfP!$U:$U,$U248)))</f>
        <v>Себестоимость продаж</v>
      </c>
      <c r="P248" s="44" t="str">
        <f>IF(OR($AE248=0,SUMIFS(SpcfP!$A:$A,SpcfP!$AE:$AE,$AE248,SpcfP!$U:$U,$U248)=0),0,INDEX(SpcfP!P:P,SUMIFS(SpcfP!$A:$A,SpcfP!$AE:$AE,$AE248,SpcfP!$U:$U,$U248)))</f>
        <v>Затраты этапа-2 бизнес-процесса</v>
      </c>
      <c r="Q248" s="44" t="str">
        <f>IF(OR($AE248=0,SUMIFS(SpcfP!$A:$A,SpcfP!$AE:$AE,$AE248,SpcfP!$U:$U,$U248)=0),0,INDEX(SpcfP!Q:Q,SUMIFS(SpcfP!$A:$A,SpcfP!$AE:$AE,$AE248,SpcfP!$U:$U,$U248)))</f>
        <v>Производственные затраты-3</v>
      </c>
      <c r="U248" s="1">
        <f>IF(OR($AD248=0,SUMIFS(dbP!$A:$A,dbP!$AD:$AD,$AD248)=0),0,INDEX(dbP!U:U,SUMIFS(dbP!$A:$A,dbP!$AD:$AD,$AD248)))</f>
        <v>2</v>
      </c>
      <c r="X248" s="42">
        <f>IF(OR($AD248=0,SUMIFS(dbP!$A:$A,dbP!$AD:$AD,$AD248)=0),0,INDEX(dbP!X:X,SUMIFS(dbP!$A:$A,dbP!$AD:$AD,$AD248)))*
IF(OR($AE248=0,SUMIFS(SpcfP!$A:$A,SpcfP!$AE:$AE,$AE248,SpcfP!$U:$U,$U248)=0),0,INDEX(SpcfP!X:X,SUMIFS(SpcfP!$A:$A,SpcfP!$AE:$AE,$AE248,SpcfP!$U:$U,$U248)))</f>
        <v>24</v>
      </c>
      <c r="AA248" s="44">
        <f>IF(OR($AD248=0,SUMIFS(dbP!$A:$A,dbP!$AD:$AD,$AD248)=0),0,INDEX(dbP!X:X,SUMIFS(dbP!$A:$A,dbP!$AD:$AD,$AD248)))*
IF(OR($AE248=0,SUMIFS(SpcfP!$A:$A,SpcfP!$AE:$AE,$AE248,SpcfP!$U:$U,$U248)=0),0,INDEX(SpcfP!AA:AA,SUMIFS(SpcfP!$A:$A,SpcfP!$AE:$AE,$AE248,SpcfP!$U:$U,$U248)))</f>
        <v>75586.415094339623</v>
      </c>
      <c r="AB248" s="44">
        <f>IF(OR($AD248=0,SUMIFS(dbP!$A:$A,dbP!$AD:$AD,$AD248)=0),0,INDEX(dbP!X:X,SUMIFS(dbP!$A:$A,dbP!$AD:$AD,$AD248)))*
IF(OR($AE248=0,SUMIFS(SpcfP!$A:$A,SpcfP!$AE:$AE,$AE248,SpcfP!$U:$U,$U248)=0),0,INDEX(SpcfP!AB:AB,SUMIFS(SpcfP!$A:$A,SpcfP!$AE:$AE,$AE248,SpcfP!$U:$U,$U248)))</f>
        <v>12597.735849056604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 t="shared" si="3"/>
        <v>5</v>
      </c>
      <c r="AE248" s="31">
        <f>IF(OR(AE247=0,AE247=MAX(Items!$AC:$AC)),1,AE247+1)</f>
        <v>14</v>
      </c>
    </row>
    <row r="249" spans="2:31" x14ac:dyDescent="0.3"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D249" s="24">
        <f>IF(OR($AD249=0,SUMIFS(dbP!$A:$A,dbP!$AD:$AD,$AD249)=0),0,INDEX(dbP!D:D,SUMIFS(dbP!$A:$A,dbP!$AD:$AD,$AD249)))</f>
        <v>45610</v>
      </c>
      <c r="E249" s="1">
        <f>IF(OR($AD249=0,SUMIFS(dbP!$A:$A,dbP!$AD:$AD,$AD249)=0),0,INDEX(dbP!E:E,SUMIFS(dbP!$A:$A,dbP!$AD:$AD,$AD249)))</f>
        <v>0</v>
      </c>
      <c r="F249" s="1">
        <f>IF(OR($AD249=0,SUMIFS(dbP!$A:$A,dbP!$AD:$AD,$AD249)=0),0,INDEX(dbP!F:F,SUMIFS(dbP!$A:$A,dbP!$AD:$AD,$AD249)))</f>
        <v>0</v>
      </c>
      <c r="I249" s="1" t="str">
        <f>IF(OR($AD249=0,SUMIFS(dbP!$A:$A,dbP!$AD:$AD,$AD249)=0),0,INDEX(dbP!I:I,SUMIFS(dbP!$A:$A,dbP!$AD:$AD,$AD249)))</f>
        <v>Продукт-2</v>
      </c>
      <c r="O249" s="44" t="str">
        <f>IF(OR($AE249=0,SUMIFS(SpcfP!$A:$A,SpcfP!$AE:$AE,$AE249,SpcfP!$U:$U,$U249)=0),0,INDEX(SpcfP!O:O,SUMIFS(SpcfP!$A:$A,SpcfP!$AE:$AE,$AE249,SpcfP!$U:$U,$U249)))</f>
        <v>Себестоимость продаж</v>
      </c>
      <c r="P249" s="44" t="str">
        <f>IF(OR($AE249=0,SUMIFS(SpcfP!$A:$A,SpcfP!$AE:$AE,$AE249,SpcfP!$U:$U,$U249)=0),0,INDEX(SpcfP!P:P,SUMIFS(SpcfP!$A:$A,SpcfP!$AE:$AE,$AE249,SpcfP!$U:$U,$U249)))</f>
        <v>Затраты этапа-2 бизнес-процесса</v>
      </c>
      <c r="Q249" s="44" t="str">
        <f>IF(OR($AE249=0,SUMIFS(SpcfP!$A:$A,SpcfP!$AE:$AE,$AE249,SpcfP!$U:$U,$U249)=0),0,INDEX(SpcfP!Q:Q,SUMIFS(SpcfP!$A:$A,SpcfP!$AE:$AE,$AE249,SpcfP!$U:$U,$U249)))</f>
        <v>Производственные затраты-4</v>
      </c>
      <c r="U249" s="1">
        <f>IF(OR($AD249=0,SUMIFS(dbP!$A:$A,dbP!$AD:$AD,$AD249)=0),0,INDEX(dbP!U:U,SUMIFS(dbP!$A:$A,dbP!$AD:$AD,$AD249)))</f>
        <v>2</v>
      </c>
      <c r="X249" s="42">
        <f>IF(OR($AD249=0,SUMIFS(dbP!$A:$A,dbP!$AD:$AD,$AD249)=0),0,INDEX(dbP!X:X,SUMIFS(dbP!$A:$A,dbP!$AD:$AD,$AD249)))*
IF(OR($AE249=0,SUMIFS(SpcfP!$A:$A,SpcfP!$AE:$AE,$AE249,SpcfP!$U:$U,$U249)=0),0,INDEX(SpcfP!X:X,SUMIFS(SpcfP!$A:$A,SpcfP!$AE:$AE,$AE249,SpcfP!$U:$U,$U249)))</f>
        <v>8</v>
      </c>
      <c r="AA249" s="44">
        <f>IF(OR($AD249=0,SUMIFS(dbP!$A:$A,dbP!$AD:$AD,$AD249)=0),0,INDEX(dbP!X:X,SUMIFS(dbP!$A:$A,dbP!$AD:$AD,$AD249)))*
IF(OR($AE249=0,SUMIFS(SpcfP!$A:$A,SpcfP!$AE:$AE,$AE249,SpcfP!$U:$U,$U249)=0),0,INDEX(SpcfP!AA:AA,SUMIFS(SpcfP!$A:$A,SpcfP!$AE:$AE,$AE249,SpcfP!$U:$U,$U249)))</f>
        <v>16319.64</v>
      </c>
      <c r="AB249" s="44">
        <f>IF(OR($AD249=0,SUMIFS(dbP!$A:$A,dbP!$AD:$AD,$AD249)=0),0,INDEX(dbP!X:X,SUMIFS(dbP!$A:$A,dbP!$AD:$AD,$AD249)))*
IF(OR($AE249=0,SUMIFS(SpcfP!$A:$A,SpcfP!$AE:$AE,$AE249,SpcfP!$U:$U,$U249)=0),0,INDEX(SpcfP!AB:AB,SUMIFS(SpcfP!$A:$A,SpcfP!$AE:$AE,$AE249,SpcfP!$U:$U,$U249)))</f>
        <v>2719.94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 t="shared" si="3"/>
        <v>5</v>
      </c>
      <c r="AE249" s="31">
        <f>IF(OR(AE248=0,AE248=MAX(Items!$AC:$AC)),1,AE248+1)</f>
        <v>15</v>
      </c>
    </row>
    <row r="250" spans="2:31" x14ac:dyDescent="0.3"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D250" s="24">
        <f>IF(OR($AD250=0,SUMIFS(dbP!$A:$A,dbP!$AD:$AD,$AD250)=0),0,INDEX(dbP!D:D,SUMIFS(dbP!$A:$A,dbP!$AD:$AD,$AD250)))</f>
        <v>45610</v>
      </c>
      <c r="E250" s="1">
        <f>IF(OR($AD250=0,SUMIFS(dbP!$A:$A,dbP!$AD:$AD,$AD250)=0),0,INDEX(dbP!E:E,SUMIFS(dbP!$A:$A,dbP!$AD:$AD,$AD250)))</f>
        <v>0</v>
      </c>
      <c r="F250" s="1">
        <f>IF(OR($AD250=0,SUMIFS(dbP!$A:$A,dbP!$AD:$AD,$AD250)=0),0,INDEX(dbP!F:F,SUMIFS(dbP!$A:$A,dbP!$AD:$AD,$AD250)))</f>
        <v>0</v>
      </c>
      <c r="I250" s="1" t="str">
        <f>IF(OR($AD250=0,SUMIFS(dbP!$A:$A,dbP!$AD:$AD,$AD250)=0),0,INDEX(dbP!I:I,SUMIFS(dbP!$A:$A,dbP!$AD:$AD,$AD250)))</f>
        <v>Продукт-2</v>
      </c>
      <c r="O250" s="44" t="str">
        <f>IF(OR($AE250=0,SUMIFS(SpcfP!$A:$A,SpcfP!$AE:$AE,$AE250,SpcfP!$U:$U,$U250)=0),0,INDEX(SpcfP!O:O,SUMIFS(SpcfP!$A:$A,SpcfP!$AE:$AE,$AE250,SpcfP!$U:$U,$U250)))</f>
        <v>Себестоимость продаж</v>
      </c>
      <c r="P250" s="44" t="str">
        <f>IF(OR($AE250=0,SUMIFS(SpcfP!$A:$A,SpcfP!$AE:$AE,$AE250,SpcfP!$U:$U,$U250)=0),0,INDEX(SpcfP!P:P,SUMIFS(SpcfP!$A:$A,SpcfP!$AE:$AE,$AE250,SpcfP!$U:$U,$U250)))</f>
        <v>Затраты этапа-2 бизнес-процесса</v>
      </c>
      <c r="Q250" s="44" t="str">
        <f>IF(OR($AE250=0,SUMIFS(SpcfP!$A:$A,SpcfP!$AE:$AE,$AE250,SpcfP!$U:$U,$U250)=0),0,INDEX(SpcfP!Q:Q,SUMIFS(SpcfP!$A:$A,SpcfP!$AE:$AE,$AE250,SpcfP!$U:$U,$U250)))</f>
        <v>Производственные затраты-5</v>
      </c>
      <c r="U250" s="1">
        <f>IF(OR($AD250=0,SUMIFS(dbP!$A:$A,dbP!$AD:$AD,$AD250)=0),0,INDEX(dbP!U:U,SUMIFS(dbP!$A:$A,dbP!$AD:$AD,$AD250)))</f>
        <v>2</v>
      </c>
      <c r="X250" s="42">
        <f>IF(OR($AD250=0,SUMIFS(dbP!$A:$A,dbP!$AD:$AD,$AD250)=0),0,INDEX(dbP!X:X,SUMIFS(dbP!$A:$A,dbP!$AD:$AD,$AD250)))*
IF(OR($AE250=0,SUMIFS(SpcfP!$A:$A,SpcfP!$AE:$AE,$AE250,SpcfP!$U:$U,$U250)=0),0,INDEX(SpcfP!X:X,SUMIFS(SpcfP!$A:$A,SpcfP!$AE:$AE,$AE250,SpcfP!$U:$U,$U250)))</f>
        <v>32</v>
      </c>
      <c r="AA250" s="44">
        <f>IF(OR($AD250=0,SUMIFS(dbP!$A:$A,dbP!$AD:$AD,$AD250)=0),0,INDEX(dbP!X:X,SUMIFS(dbP!$A:$A,dbP!$AD:$AD,$AD250)))*
IF(OR($AE250=0,SUMIFS(SpcfP!$A:$A,SpcfP!$AE:$AE,$AE250,SpcfP!$U:$U,$U250)=0),0,INDEX(SpcfP!AA:AA,SUMIFS(SpcfP!$A:$A,SpcfP!$AE:$AE,$AE250,SpcfP!$U:$U,$U250)))</f>
        <v>33270.447761194031</v>
      </c>
      <c r="AB250" s="44">
        <f>IF(OR($AD250=0,SUMIFS(dbP!$A:$A,dbP!$AD:$AD,$AD250)=0),0,INDEX(dbP!X:X,SUMIFS(dbP!$A:$A,dbP!$AD:$AD,$AD250)))*
IF(OR($AE250=0,SUMIFS(SpcfP!$A:$A,SpcfP!$AE:$AE,$AE250,SpcfP!$U:$U,$U250)=0),0,INDEX(SpcfP!AB:AB,SUMIFS(SpcfP!$A:$A,SpcfP!$AE:$AE,$AE250,SpcfP!$U:$U,$U250)))</f>
        <v>5545.0746268656712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 t="shared" si="3"/>
        <v>5</v>
      </c>
      <c r="AE250" s="31">
        <f>IF(OR(AE249=0,AE249=MAX(Items!$AC:$AC)),1,AE249+1)</f>
        <v>16</v>
      </c>
    </row>
    <row r="251" spans="2:31" x14ac:dyDescent="0.3"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D251" s="24">
        <f>IF(OR($AD251=0,SUMIFS(dbP!$A:$A,dbP!$AD:$AD,$AD251)=0),0,INDEX(dbP!D:D,SUMIFS(dbP!$A:$A,dbP!$AD:$AD,$AD251)))</f>
        <v>45610</v>
      </c>
      <c r="E251" s="1">
        <f>IF(OR($AD251=0,SUMIFS(dbP!$A:$A,dbP!$AD:$AD,$AD251)=0),0,INDEX(dbP!E:E,SUMIFS(dbP!$A:$A,dbP!$AD:$AD,$AD251)))</f>
        <v>0</v>
      </c>
      <c r="F251" s="1">
        <f>IF(OR($AD251=0,SUMIFS(dbP!$A:$A,dbP!$AD:$AD,$AD251)=0),0,INDEX(dbP!F:F,SUMIFS(dbP!$A:$A,dbP!$AD:$AD,$AD251)))</f>
        <v>0</v>
      </c>
      <c r="I251" s="1" t="str">
        <f>IF(OR($AD251=0,SUMIFS(dbP!$A:$A,dbP!$AD:$AD,$AD251)=0),0,INDEX(dbP!I:I,SUMIFS(dbP!$A:$A,dbP!$AD:$AD,$AD251)))</f>
        <v>Продукт-2</v>
      </c>
      <c r="O251" s="44" t="str">
        <f>IF(OR($AE251=0,SUMIFS(SpcfP!$A:$A,SpcfP!$AE:$AE,$AE251,SpcfP!$U:$U,$U251)=0),0,INDEX(SpcfP!O:O,SUMIFS(SpcfP!$A:$A,SpcfP!$AE:$AE,$AE251,SpcfP!$U:$U,$U251)))</f>
        <v>Себестоимость продаж</v>
      </c>
      <c r="P251" s="44" t="str">
        <f>IF(OR($AE251=0,SUMIFS(SpcfP!$A:$A,SpcfP!$AE:$AE,$AE251,SpcfP!$U:$U,$U251)=0),0,INDEX(SpcfP!P:P,SUMIFS(SpcfP!$A:$A,SpcfP!$AE:$AE,$AE251,SpcfP!$U:$U,$U251)))</f>
        <v>Затраты этапа-2 бизнес-процесса</v>
      </c>
      <c r="Q251" s="44" t="str">
        <f>IF(OR($AE251=0,SUMIFS(SpcfP!$A:$A,SpcfP!$AE:$AE,$AE251,SpcfP!$U:$U,$U251)=0),0,INDEX(SpcfP!Q:Q,SUMIFS(SpcfP!$A:$A,SpcfP!$AE:$AE,$AE251,SpcfP!$U:$U,$U251)))</f>
        <v>Производственные затраты-6</v>
      </c>
      <c r="U251" s="1">
        <f>IF(OR($AD251=0,SUMIFS(dbP!$A:$A,dbP!$AD:$AD,$AD251)=0),0,INDEX(dbP!U:U,SUMIFS(dbP!$A:$A,dbP!$AD:$AD,$AD251)))</f>
        <v>2</v>
      </c>
      <c r="X251" s="42">
        <f>IF(OR($AD251=0,SUMIFS(dbP!$A:$A,dbP!$AD:$AD,$AD251)=0),0,INDEX(dbP!X:X,SUMIFS(dbP!$A:$A,dbP!$AD:$AD,$AD251)))*
IF(OR($AE251=0,SUMIFS(SpcfP!$A:$A,SpcfP!$AE:$AE,$AE251,SpcfP!$U:$U,$U251)=0),0,INDEX(SpcfP!X:X,SUMIFS(SpcfP!$A:$A,SpcfP!$AE:$AE,$AE251,SpcfP!$U:$U,$U251)))</f>
        <v>72</v>
      </c>
      <c r="AA251" s="44">
        <f>IF(OR($AD251=0,SUMIFS(dbP!$A:$A,dbP!$AD:$AD,$AD251)=0),0,INDEX(dbP!X:X,SUMIFS(dbP!$A:$A,dbP!$AD:$AD,$AD251)))*
IF(OR($AE251=0,SUMIFS(SpcfP!$A:$A,SpcfP!$AE:$AE,$AE251,SpcfP!$U:$U,$U251)=0),0,INDEX(SpcfP!AA:AA,SUMIFS(SpcfP!$A:$A,SpcfP!$AE:$AE,$AE251,SpcfP!$U:$U,$U251)))</f>
        <v>286519.62352941179</v>
      </c>
      <c r="AB251" s="44">
        <f>IF(OR($AD251=0,SUMIFS(dbP!$A:$A,dbP!$AD:$AD,$AD251)=0),0,INDEX(dbP!X:X,SUMIFS(dbP!$A:$A,dbP!$AD:$AD,$AD251)))*
IF(OR($AE251=0,SUMIFS(SpcfP!$A:$A,SpcfP!$AE:$AE,$AE251,SpcfP!$U:$U,$U251)=0),0,INDEX(SpcfP!AB:AB,SUMIFS(SpcfP!$A:$A,SpcfP!$AE:$AE,$AE251,SpcfP!$U:$U,$U251)))</f>
        <v>47753.270588235289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 t="shared" si="3"/>
        <v>5</v>
      </c>
      <c r="AE251" s="31">
        <f>IF(OR(AE250=0,AE250=MAX(Items!$AC:$AC)),1,AE250+1)</f>
        <v>17</v>
      </c>
    </row>
    <row r="252" spans="2:31" x14ac:dyDescent="0.3"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D252" s="24">
        <f>IF(OR($AD252=0,SUMIFS(dbP!$A:$A,dbP!$AD:$AD,$AD252)=0),0,INDEX(dbP!D:D,SUMIFS(dbP!$A:$A,dbP!$AD:$AD,$AD252)))</f>
        <v>45610</v>
      </c>
      <c r="E252" s="1">
        <f>IF(OR($AD252=0,SUMIFS(dbP!$A:$A,dbP!$AD:$AD,$AD252)=0),0,INDEX(dbP!E:E,SUMIFS(dbP!$A:$A,dbP!$AD:$AD,$AD252)))</f>
        <v>0</v>
      </c>
      <c r="F252" s="1">
        <f>IF(OR($AD252=0,SUMIFS(dbP!$A:$A,dbP!$AD:$AD,$AD252)=0),0,INDEX(dbP!F:F,SUMIFS(dbP!$A:$A,dbP!$AD:$AD,$AD252)))</f>
        <v>0</v>
      </c>
      <c r="I252" s="1" t="str">
        <f>IF(OR($AD252=0,SUMIFS(dbP!$A:$A,dbP!$AD:$AD,$AD252)=0),0,INDEX(dbP!I:I,SUMIFS(dbP!$A:$A,dbP!$AD:$AD,$AD252)))</f>
        <v>Продукт-2</v>
      </c>
      <c r="O252" s="44" t="str">
        <f>IF(OR($AE252=0,SUMIFS(SpcfP!$A:$A,SpcfP!$AE:$AE,$AE252,SpcfP!$U:$U,$U252)=0),0,INDEX(SpcfP!O:O,SUMIFS(SpcfP!$A:$A,SpcfP!$AE:$AE,$AE252,SpcfP!$U:$U,$U252)))</f>
        <v>Себестоимость продаж</v>
      </c>
      <c r="P252" s="44" t="str">
        <f>IF(OR($AE252=0,SUMIFS(SpcfP!$A:$A,SpcfP!$AE:$AE,$AE252,SpcfP!$U:$U,$U252)=0),0,INDEX(SpcfP!P:P,SUMIFS(SpcfP!$A:$A,SpcfP!$AE:$AE,$AE252,SpcfP!$U:$U,$U252)))</f>
        <v>Затраты этапа-2 бизнес-процесса</v>
      </c>
      <c r="Q252" s="44" t="str">
        <f>IF(OR($AE252=0,SUMIFS(SpcfP!$A:$A,SpcfP!$AE:$AE,$AE252,SpcfP!$U:$U,$U252)=0),0,INDEX(SpcfP!Q:Q,SUMIFS(SpcfP!$A:$A,SpcfP!$AE:$AE,$AE252,SpcfP!$U:$U,$U252)))</f>
        <v>Производственные затраты-7</v>
      </c>
      <c r="U252" s="1">
        <f>IF(OR($AD252=0,SUMIFS(dbP!$A:$A,dbP!$AD:$AD,$AD252)=0),0,INDEX(dbP!U:U,SUMIFS(dbP!$A:$A,dbP!$AD:$AD,$AD252)))</f>
        <v>2</v>
      </c>
      <c r="X252" s="42">
        <f>IF(OR($AD252=0,SUMIFS(dbP!$A:$A,dbP!$AD:$AD,$AD252)=0),0,INDEX(dbP!X:X,SUMIFS(dbP!$A:$A,dbP!$AD:$AD,$AD252)))*
IF(OR($AE252=0,SUMIFS(SpcfP!$A:$A,SpcfP!$AE:$AE,$AE252,SpcfP!$U:$U,$U252)=0),0,INDEX(SpcfP!X:X,SUMIFS(SpcfP!$A:$A,SpcfP!$AE:$AE,$AE252,SpcfP!$U:$U,$U252)))</f>
        <v>40</v>
      </c>
      <c r="AA252" s="44">
        <f>IF(OR($AD252=0,SUMIFS(dbP!$A:$A,dbP!$AD:$AD,$AD252)=0),0,INDEX(dbP!X:X,SUMIFS(dbP!$A:$A,dbP!$AD:$AD,$AD252)))*
IF(OR($AE252=0,SUMIFS(SpcfP!$A:$A,SpcfP!$AE:$AE,$AE252,SpcfP!$U:$U,$U252)=0),0,INDEX(SpcfP!AA:AA,SUMIFS(SpcfP!$A:$A,SpcfP!$AE:$AE,$AE252,SpcfP!$U:$U,$U252)))</f>
        <v>149887.61411764706</v>
      </c>
      <c r="AB252" s="44">
        <f>IF(OR($AD252=0,SUMIFS(dbP!$A:$A,dbP!$AD:$AD,$AD252)=0),0,INDEX(dbP!X:X,SUMIFS(dbP!$A:$A,dbP!$AD:$AD,$AD252)))*
IF(OR($AE252=0,SUMIFS(SpcfP!$A:$A,SpcfP!$AE:$AE,$AE252,SpcfP!$U:$U,$U252)=0),0,INDEX(SpcfP!AB:AB,SUMIFS(SpcfP!$A:$A,SpcfP!$AE:$AE,$AE252,SpcfP!$U:$U,$U252)))</f>
        <v>24981.269019607847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 t="shared" si="3"/>
        <v>5</v>
      </c>
      <c r="AE252" s="31">
        <f>IF(OR(AE251=0,AE251=MAX(Items!$AC:$AC)),1,AE251+1)</f>
        <v>18</v>
      </c>
    </row>
    <row r="253" spans="2:31" x14ac:dyDescent="0.3"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D253" s="24">
        <f>IF(OR($AD253=0,SUMIFS(dbP!$A:$A,dbP!$AD:$AD,$AD253)=0),0,INDEX(dbP!D:D,SUMIFS(dbP!$A:$A,dbP!$AD:$AD,$AD253)))</f>
        <v>45610</v>
      </c>
      <c r="E253" s="1">
        <f>IF(OR($AD253=0,SUMIFS(dbP!$A:$A,dbP!$AD:$AD,$AD253)=0),0,INDEX(dbP!E:E,SUMIFS(dbP!$A:$A,dbP!$AD:$AD,$AD253)))</f>
        <v>0</v>
      </c>
      <c r="F253" s="1">
        <f>IF(OR($AD253=0,SUMIFS(dbP!$A:$A,dbP!$AD:$AD,$AD253)=0),0,INDEX(dbP!F:F,SUMIFS(dbP!$A:$A,dbP!$AD:$AD,$AD253)))</f>
        <v>0</v>
      </c>
      <c r="I253" s="1" t="str">
        <f>IF(OR($AD253=0,SUMIFS(dbP!$A:$A,dbP!$AD:$AD,$AD253)=0),0,INDEX(dbP!I:I,SUMIFS(dbP!$A:$A,dbP!$AD:$AD,$AD253)))</f>
        <v>Продукт-2</v>
      </c>
      <c r="O253" s="44" t="str">
        <f>IF(OR($AE253=0,SUMIFS(SpcfP!$A:$A,SpcfP!$AE:$AE,$AE253,SpcfP!$U:$U,$U253)=0),0,INDEX(SpcfP!O:O,SUMIFS(SpcfP!$A:$A,SpcfP!$AE:$AE,$AE253,SpcfP!$U:$U,$U253)))</f>
        <v>Себестоимость продаж</v>
      </c>
      <c r="P253" s="44" t="str">
        <f>IF(OR($AE253=0,SUMIFS(SpcfP!$A:$A,SpcfP!$AE:$AE,$AE253,SpcfP!$U:$U,$U253)=0),0,INDEX(SpcfP!P:P,SUMIFS(SpcfP!$A:$A,SpcfP!$AE:$AE,$AE253,SpcfP!$U:$U,$U253)))</f>
        <v>Затраты этапа-2 бизнес-процесса</v>
      </c>
      <c r="Q253" s="44" t="str">
        <f>IF(OR($AE253=0,SUMIFS(SpcfP!$A:$A,SpcfP!$AE:$AE,$AE253,SpcfP!$U:$U,$U253)=0),0,INDEX(SpcfP!Q:Q,SUMIFS(SpcfP!$A:$A,SpcfP!$AE:$AE,$AE253,SpcfP!$U:$U,$U253)))</f>
        <v>Производственные затраты-8</v>
      </c>
      <c r="U253" s="1">
        <f>IF(OR($AD253=0,SUMIFS(dbP!$A:$A,dbP!$AD:$AD,$AD253)=0),0,INDEX(dbP!U:U,SUMIFS(dbP!$A:$A,dbP!$AD:$AD,$AD253)))</f>
        <v>2</v>
      </c>
      <c r="X253" s="42">
        <f>IF(OR($AD253=0,SUMIFS(dbP!$A:$A,dbP!$AD:$AD,$AD253)=0),0,INDEX(dbP!X:X,SUMIFS(dbP!$A:$A,dbP!$AD:$AD,$AD253)))*
IF(OR($AE253=0,SUMIFS(SpcfP!$A:$A,SpcfP!$AE:$AE,$AE253,SpcfP!$U:$U,$U253)=0),0,INDEX(SpcfP!X:X,SUMIFS(SpcfP!$A:$A,SpcfP!$AE:$AE,$AE253,SpcfP!$U:$U,$U253)))</f>
        <v>728</v>
      </c>
      <c r="AA253" s="44">
        <f>IF(OR($AD253=0,SUMIFS(dbP!$A:$A,dbP!$AD:$AD,$AD253)=0),0,INDEX(dbP!X:X,SUMIFS(dbP!$A:$A,dbP!$AD:$AD,$AD253)))*
IF(OR($AE253=0,SUMIFS(SpcfP!$A:$A,SpcfP!$AE:$AE,$AE253,SpcfP!$U:$U,$U253)=0),0,INDEX(SpcfP!AA:AA,SUMIFS(SpcfP!$A:$A,SpcfP!$AE:$AE,$AE253,SpcfP!$U:$U,$U253)))</f>
        <v>1015090.3767617909</v>
      </c>
      <c r="AB253" s="44">
        <f>IF(OR($AD253=0,SUMIFS(dbP!$A:$A,dbP!$AD:$AD,$AD253)=0),0,INDEX(dbP!X:X,SUMIFS(dbP!$A:$A,dbP!$AD:$AD,$AD253)))*
IF(OR($AE253=0,SUMIFS(SpcfP!$A:$A,SpcfP!$AE:$AE,$AE253,SpcfP!$U:$U,$U253)=0),0,INDEX(SpcfP!AB:AB,SUMIFS(SpcfP!$A:$A,SpcfP!$AE:$AE,$AE253,SpcfP!$U:$U,$U253)))</f>
        <v>169181.72946029849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 t="shared" si="3"/>
        <v>5</v>
      </c>
      <c r="AE253" s="31">
        <f>IF(OR(AE252=0,AE252=MAX(Items!$AC:$AC)),1,AE252+1)</f>
        <v>19</v>
      </c>
    </row>
    <row r="254" spans="2:31" x14ac:dyDescent="0.3"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D254" s="24">
        <f>IF(OR($AD254=0,SUMIFS(dbP!$A:$A,dbP!$AD:$AD,$AD254)=0),0,INDEX(dbP!D:D,SUMIFS(dbP!$A:$A,dbP!$AD:$AD,$AD254)))</f>
        <v>45610</v>
      </c>
      <c r="E254" s="1">
        <f>IF(OR($AD254=0,SUMIFS(dbP!$A:$A,dbP!$AD:$AD,$AD254)=0),0,INDEX(dbP!E:E,SUMIFS(dbP!$A:$A,dbP!$AD:$AD,$AD254)))</f>
        <v>0</v>
      </c>
      <c r="F254" s="1">
        <f>IF(OR($AD254=0,SUMIFS(dbP!$A:$A,dbP!$AD:$AD,$AD254)=0),0,INDEX(dbP!F:F,SUMIFS(dbP!$A:$A,dbP!$AD:$AD,$AD254)))</f>
        <v>0</v>
      </c>
      <c r="I254" s="1" t="str">
        <f>IF(OR($AD254=0,SUMIFS(dbP!$A:$A,dbP!$AD:$AD,$AD254)=0),0,INDEX(dbP!I:I,SUMIFS(dbP!$A:$A,dbP!$AD:$AD,$AD254)))</f>
        <v>Продукт-2</v>
      </c>
      <c r="O254" s="44" t="str">
        <f>IF(OR($AE254=0,SUMIFS(SpcfP!$A:$A,SpcfP!$AE:$AE,$AE254,SpcfP!$U:$U,$U254)=0),0,INDEX(SpcfP!O:O,SUMIFS(SpcfP!$A:$A,SpcfP!$AE:$AE,$AE254,SpcfP!$U:$U,$U254)))</f>
        <v>Себестоимость продаж</v>
      </c>
      <c r="P254" s="44" t="str">
        <f>IF(OR($AE254=0,SUMIFS(SpcfP!$A:$A,SpcfP!$AE:$AE,$AE254,SpcfP!$U:$U,$U254)=0),0,INDEX(SpcfP!P:P,SUMIFS(SpcfP!$A:$A,SpcfP!$AE:$AE,$AE254,SpcfP!$U:$U,$U254)))</f>
        <v>Затраты этапа-2 бизнес-процесса</v>
      </c>
      <c r="Q254" s="44" t="str">
        <f>IF(OR($AE254=0,SUMIFS(SpcfP!$A:$A,SpcfP!$AE:$AE,$AE254,SpcfP!$U:$U,$U254)=0),0,INDEX(SpcfP!Q:Q,SUMIFS(SpcfP!$A:$A,SpcfP!$AE:$AE,$AE254,SpcfP!$U:$U,$U254)))</f>
        <v>Производственные затраты-9</v>
      </c>
      <c r="U254" s="1">
        <f>IF(OR($AD254=0,SUMIFS(dbP!$A:$A,dbP!$AD:$AD,$AD254)=0),0,INDEX(dbP!U:U,SUMIFS(dbP!$A:$A,dbP!$AD:$AD,$AD254)))</f>
        <v>2</v>
      </c>
      <c r="X254" s="42">
        <f>IF(OR($AD254=0,SUMIFS(dbP!$A:$A,dbP!$AD:$AD,$AD254)=0),0,INDEX(dbP!X:X,SUMIFS(dbP!$A:$A,dbP!$AD:$AD,$AD254)))*
IF(OR($AE254=0,SUMIFS(SpcfP!$A:$A,SpcfP!$AE:$AE,$AE254,SpcfP!$U:$U,$U254)=0),0,INDEX(SpcfP!X:X,SUMIFS(SpcfP!$A:$A,SpcfP!$AE:$AE,$AE254,SpcfP!$U:$U,$U254)))</f>
        <v>48</v>
      </c>
      <c r="AA254" s="44">
        <f>IF(OR($AD254=0,SUMIFS(dbP!$A:$A,dbP!$AD:$AD,$AD254)=0),0,INDEX(dbP!X:X,SUMIFS(dbP!$A:$A,dbP!$AD:$AD,$AD254)))*
IF(OR($AE254=0,SUMIFS(SpcfP!$A:$A,SpcfP!$AE:$AE,$AE254,SpcfP!$U:$U,$U254)=0),0,INDEX(SpcfP!AA:AA,SUMIFS(SpcfP!$A:$A,SpcfP!$AE:$AE,$AE254,SpcfP!$U:$U,$U254)))</f>
        <v>56152.858434782611</v>
      </c>
      <c r="AB254" s="44">
        <f>IF(OR($AD254=0,SUMIFS(dbP!$A:$A,dbP!$AD:$AD,$AD254)=0),0,INDEX(dbP!X:X,SUMIFS(dbP!$A:$A,dbP!$AD:$AD,$AD254)))*
IF(OR($AE254=0,SUMIFS(SpcfP!$A:$A,SpcfP!$AE:$AE,$AE254,SpcfP!$U:$U,$U254)=0),0,INDEX(SpcfP!AB:AB,SUMIFS(SpcfP!$A:$A,SpcfP!$AE:$AE,$AE254,SpcfP!$U:$U,$U254)))</f>
        <v>9358.8097391304345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 t="shared" si="3"/>
        <v>5</v>
      </c>
      <c r="AE254" s="31">
        <f>IF(OR(AE253=0,AE253=MAX(Items!$AC:$AC)),1,AE253+1)</f>
        <v>20</v>
      </c>
    </row>
    <row r="255" spans="2:31" x14ac:dyDescent="0.3"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D255" s="24">
        <f>IF(OR($AD255=0,SUMIFS(dbP!$A:$A,dbP!$AD:$AD,$AD255)=0),0,INDEX(dbP!D:D,SUMIFS(dbP!$A:$A,dbP!$AD:$AD,$AD255)))</f>
        <v>45610</v>
      </c>
      <c r="E255" s="1">
        <f>IF(OR($AD255=0,SUMIFS(dbP!$A:$A,dbP!$AD:$AD,$AD255)=0),0,INDEX(dbP!E:E,SUMIFS(dbP!$A:$A,dbP!$AD:$AD,$AD255)))</f>
        <v>0</v>
      </c>
      <c r="F255" s="1">
        <f>IF(OR($AD255=0,SUMIFS(dbP!$A:$A,dbP!$AD:$AD,$AD255)=0),0,INDEX(dbP!F:F,SUMIFS(dbP!$A:$A,dbP!$AD:$AD,$AD255)))</f>
        <v>0</v>
      </c>
      <c r="I255" s="1" t="str">
        <f>IF(OR($AD255=0,SUMIFS(dbP!$A:$A,dbP!$AD:$AD,$AD255)=0),0,INDEX(dbP!I:I,SUMIFS(dbP!$A:$A,dbP!$AD:$AD,$AD255)))</f>
        <v>Продукт-2</v>
      </c>
      <c r="O255" s="44" t="str">
        <f>IF(OR($AE255=0,SUMIFS(SpcfP!$A:$A,SpcfP!$AE:$AE,$AE255,SpcfP!$U:$U,$U255)=0),0,INDEX(SpcfP!O:O,SUMIFS(SpcfP!$A:$A,SpcfP!$AE:$AE,$AE255,SpcfP!$U:$U,$U255)))</f>
        <v>Себестоимость продаж</v>
      </c>
      <c r="P255" s="44" t="str">
        <f>IF(OR($AE255=0,SUMIFS(SpcfP!$A:$A,SpcfP!$AE:$AE,$AE255,SpcfP!$U:$U,$U255)=0),0,INDEX(SpcfP!P:P,SUMIFS(SpcfP!$A:$A,SpcfP!$AE:$AE,$AE255,SpcfP!$U:$U,$U255)))</f>
        <v>Затраты этапа-2 бизнес-процесса</v>
      </c>
      <c r="Q255" s="44" t="str">
        <f>IF(OR($AE255=0,SUMIFS(SpcfP!$A:$A,SpcfP!$AE:$AE,$AE255,SpcfP!$U:$U,$U255)=0),0,INDEX(SpcfP!Q:Q,SUMIFS(SpcfP!$A:$A,SpcfP!$AE:$AE,$AE255,SpcfP!$U:$U,$U255)))</f>
        <v>Производственные затраты-10</v>
      </c>
      <c r="U255" s="1">
        <f>IF(OR($AD255=0,SUMIFS(dbP!$A:$A,dbP!$AD:$AD,$AD255)=0),0,INDEX(dbP!U:U,SUMIFS(dbP!$A:$A,dbP!$AD:$AD,$AD255)))</f>
        <v>2</v>
      </c>
      <c r="X255" s="42">
        <f>IF(OR($AD255=0,SUMIFS(dbP!$A:$A,dbP!$AD:$AD,$AD255)=0),0,INDEX(dbP!X:X,SUMIFS(dbP!$A:$A,dbP!$AD:$AD,$AD255)))*
IF(OR($AE255=0,SUMIFS(SpcfP!$A:$A,SpcfP!$AE:$AE,$AE255,SpcfP!$U:$U,$U255)=0),0,INDEX(SpcfP!X:X,SUMIFS(SpcfP!$A:$A,SpcfP!$AE:$AE,$AE255,SpcfP!$U:$U,$U255)))</f>
        <v>40</v>
      </c>
      <c r="AA255" s="44">
        <f>IF(OR($AD255=0,SUMIFS(dbP!$A:$A,dbP!$AD:$AD,$AD255)=0),0,INDEX(dbP!X:X,SUMIFS(dbP!$A:$A,dbP!$AD:$AD,$AD255)))*
IF(OR($AE255=0,SUMIFS(SpcfP!$A:$A,SpcfP!$AE:$AE,$AE255,SpcfP!$U:$U,$U255)=0),0,INDEX(SpcfP!AA:AA,SUMIFS(SpcfP!$A:$A,SpcfP!$AE:$AE,$AE255,SpcfP!$U:$U,$U255)))</f>
        <v>164075.83007719298</v>
      </c>
      <c r="AB255" s="44">
        <f>IF(OR($AD255=0,SUMIFS(dbP!$A:$A,dbP!$AD:$AD,$AD255)=0),0,INDEX(dbP!X:X,SUMIFS(dbP!$A:$A,dbP!$AD:$AD,$AD255)))*
IF(OR($AE255=0,SUMIFS(SpcfP!$A:$A,SpcfP!$AE:$AE,$AE255,SpcfP!$U:$U,$U255)=0),0,INDEX(SpcfP!AB:AB,SUMIFS(SpcfP!$A:$A,SpcfP!$AE:$AE,$AE255,SpcfP!$U:$U,$U255)))</f>
        <v>27345.971679532166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 t="shared" si="3"/>
        <v>5</v>
      </c>
      <c r="AE255" s="31">
        <f>IF(OR(AE254=0,AE254=MAX(Items!$AC:$AC)),1,AE254+1)</f>
        <v>21</v>
      </c>
    </row>
    <row r="256" spans="2:31" x14ac:dyDescent="0.3"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D256" s="24">
        <f>IF(OR($AD256=0,SUMIFS(dbP!$A:$A,dbP!$AD:$AD,$AD256)=0),0,INDEX(dbP!D:D,SUMIFS(dbP!$A:$A,dbP!$AD:$AD,$AD256)))</f>
        <v>45610</v>
      </c>
      <c r="E256" s="1">
        <f>IF(OR($AD256=0,SUMIFS(dbP!$A:$A,dbP!$AD:$AD,$AD256)=0),0,INDEX(dbP!E:E,SUMIFS(dbP!$A:$A,dbP!$AD:$AD,$AD256)))</f>
        <v>0</v>
      </c>
      <c r="F256" s="1">
        <f>IF(OR($AD256=0,SUMIFS(dbP!$A:$A,dbP!$AD:$AD,$AD256)=0),0,INDEX(dbP!F:F,SUMIFS(dbP!$A:$A,dbP!$AD:$AD,$AD256)))</f>
        <v>0</v>
      </c>
      <c r="I256" s="1" t="str">
        <f>IF(OR($AD256=0,SUMIFS(dbP!$A:$A,dbP!$AD:$AD,$AD256)=0),0,INDEX(dbP!I:I,SUMIFS(dbP!$A:$A,dbP!$AD:$AD,$AD256)))</f>
        <v>Продукт-2</v>
      </c>
      <c r="O256" s="44" t="str">
        <f>IF(OR($AE256=0,SUMIFS(SpcfP!$A:$A,SpcfP!$AE:$AE,$AE256,SpcfP!$U:$U,$U256)=0),0,INDEX(SpcfP!O:O,SUMIFS(SpcfP!$A:$A,SpcfP!$AE:$AE,$AE256,SpcfP!$U:$U,$U256)))</f>
        <v>Себестоимость продаж</v>
      </c>
      <c r="P256" s="44" t="str">
        <f>IF(OR($AE256=0,SUMIFS(SpcfP!$A:$A,SpcfP!$AE:$AE,$AE256,SpcfP!$U:$U,$U256)=0),0,INDEX(SpcfP!P:P,SUMIFS(SpcfP!$A:$A,SpcfP!$AE:$AE,$AE256,SpcfP!$U:$U,$U256)))</f>
        <v>Затраты этапа-3 бизнес-процесса</v>
      </c>
      <c r="Q256" s="44" t="str">
        <f>IF(OR($AE256=0,SUMIFS(SpcfP!$A:$A,SpcfP!$AE:$AE,$AE256,SpcfP!$U:$U,$U256)=0),0,INDEX(SpcfP!Q:Q,SUMIFS(SpcfP!$A:$A,SpcfP!$AE:$AE,$AE256,SpcfP!$U:$U,$U256)))</f>
        <v>Производственные затраты-11</v>
      </c>
      <c r="U256" s="1">
        <f>IF(OR($AD256=0,SUMIFS(dbP!$A:$A,dbP!$AD:$AD,$AD256)=0),0,INDEX(dbP!U:U,SUMIFS(dbP!$A:$A,dbP!$AD:$AD,$AD256)))</f>
        <v>2</v>
      </c>
      <c r="X256" s="42">
        <f>IF(OR($AD256=0,SUMIFS(dbP!$A:$A,dbP!$AD:$AD,$AD256)=0),0,INDEX(dbP!X:X,SUMIFS(dbP!$A:$A,dbP!$AD:$AD,$AD256)))*
IF(OR($AE256=0,SUMIFS(SpcfP!$A:$A,SpcfP!$AE:$AE,$AE256,SpcfP!$U:$U,$U256)=0),0,INDEX(SpcfP!X:X,SUMIFS(SpcfP!$A:$A,SpcfP!$AE:$AE,$AE256,SpcfP!$U:$U,$U256)))</f>
        <v>16</v>
      </c>
      <c r="AA256" s="44">
        <f>IF(OR($AD256=0,SUMIFS(dbP!$A:$A,dbP!$AD:$AD,$AD256)=0),0,INDEX(dbP!X:X,SUMIFS(dbP!$A:$A,dbP!$AD:$AD,$AD256)))*
IF(OR($AE256=0,SUMIFS(SpcfP!$A:$A,SpcfP!$AE:$AE,$AE256,SpcfP!$U:$U,$U256)=0),0,INDEX(SpcfP!AA:AA,SUMIFS(SpcfP!$A:$A,SpcfP!$AE:$AE,$AE256,SpcfP!$U:$U,$U256)))</f>
        <v>81413.235344818619</v>
      </c>
      <c r="AB256" s="44">
        <f>IF(OR($AD256=0,SUMIFS(dbP!$A:$A,dbP!$AD:$AD,$AD256)=0),0,INDEX(dbP!X:X,SUMIFS(dbP!$A:$A,dbP!$AD:$AD,$AD256)))*
IF(OR($AE256=0,SUMIFS(SpcfP!$A:$A,SpcfP!$AE:$AE,$AE256,SpcfP!$U:$U,$U256)=0),0,INDEX(SpcfP!AB:AB,SUMIFS(SpcfP!$A:$A,SpcfP!$AE:$AE,$AE256,SpcfP!$U:$U,$U256)))</f>
        <v>13568.872557469769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 t="shared" si="3"/>
        <v>5</v>
      </c>
      <c r="AE256" s="31">
        <f>IF(OR(AE255=0,AE255=MAX(Items!$AC:$AC)),1,AE255+1)</f>
        <v>22</v>
      </c>
    </row>
    <row r="257" spans="2:31" x14ac:dyDescent="0.3"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D257" s="24">
        <f>IF(OR($AD257=0,SUMIFS(dbP!$A:$A,dbP!$AD:$AD,$AD257)=0),0,INDEX(dbP!D:D,SUMIFS(dbP!$A:$A,dbP!$AD:$AD,$AD257)))</f>
        <v>45610</v>
      </c>
      <c r="E257" s="1">
        <f>IF(OR($AD257=0,SUMIFS(dbP!$A:$A,dbP!$AD:$AD,$AD257)=0),0,INDEX(dbP!E:E,SUMIFS(dbP!$A:$A,dbP!$AD:$AD,$AD257)))</f>
        <v>0</v>
      </c>
      <c r="F257" s="1">
        <f>IF(OR($AD257=0,SUMIFS(dbP!$A:$A,dbP!$AD:$AD,$AD257)=0),0,INDEX(dbP!F:F,SUMIFS(dbP!$A:$A,dbP!$AD:$AD,$AD257)))</f>
        <v>0</v>
      </c>
      <c r="I257" s="1" t="str">
        <f>IF(OR($AD257=0,SUMIFS(dbP!$A:$A,dbP!$AD:$AD,$AD257)=0),0,INDEX(dbP!I:I,SUMIFS(dbP!$A:$A,dbP!$AD:$AD,$AD257)))</f>
        <v>Продукт-2</v>
      </c>
      <c r="O257" s="44" t="str">
        <f>IF(OR($AE257=0,SUMIFS(SpcfP!$A:$A,SpcfP!$AE:$AE,$AE257,SpcfP!$U:$U,$U257)=0),0,INDEX(SpcfP!O:O,SUMIFS(SpcfP!$A:$A,SpcfP!$AE:$AE,$AE257,SpcfP!$U:$U,$U257)))</f>
        <v>Себестоимость продаж</v>
      </c>
      <c r="P257" s="44" t="str">
        <f>IF(OR($AE257=0,SUMIFS(SpcfP!$A:$A,SpcfP!$AE:$AE,$AE257,SpcfP!$U:$U,$U257)=0),0,INDEX(SpcfP!P:P,SUMIFS(SpcfP!$A:$A,SpcfP!$AE:$AE,$AE257,SpcfP!$U:$U,$U257)))</f>
        <v>Затраты этапа-3 бизнес-процесса</v>
      </c>
      <c r="Q257" s="44" t="str">
        <f>IF(OR($AE257=0,SUMIFS(SpcfP!$A:$A,SpcfP!$AE:$AE,$AE257,SpcfP!$U:$U,$U257)=0),0,INDEX(SpcfP!Q:Q,SUMIFS(SpcfP!$A:$A,SpcfP!$AE:$AE,$AE257,SpcfP!$U:$U,$U257)))</f>
        <v>Производственные затраты-12</v>
      </c>
      <c r="U257" s="1">
        <f>IF(OR($AD257=0,SUMIFS(dbP!$A:$A,dbP!$AD:$AD,$AD257)=0),0,INDEX(dbP!U:U,SUMIFS(dbP!$A:$A,dbP!$AD:$AD,$AD257)))</f>
        <v>2</v>
      </c>
      <c r="X257" s="42">
        <f>IF(OR($AD257=0,SUMIFS(dbP!$A:$A,dbP!$AD:$AD,$AD257)=0),0,INDEX(dbP!X:X,SUMIFS(dbP!$A:$A,dbP!$AD:$AD,$AD257)))*
IF(OR($AE257=0,SUMIFS(SpcfP!$A:$A,SpcfP!$AE:$AE,$AE257,SpcfP!$U:$U,$U257)=0),0,INDEX(SpcfP!X:X,SUMIFS(SpcfP!$A:$A,SpcfP!$AE:$AE,$AE257,SpcfP!$U:$U,$U257)))</f>
        <v>8</v>
      </c>
      <c r="AA257" s="44">
        <f>IF(OR($AD257=0,SUMIFS(dbP!$A:$A,dbP!$AD:$AD,$AD257)=0),0,INDEX(dbP!X:X,SUMIFS(dbP!$A:$A,dbP!$AD:$AD,$AD257)))*
IF(OR($AE257=0,SUMIFS(SpcfP!$A:$A,SpcfP!$AE:$AE,$AE257,SpcfP!$U:$U,$U257)=0),0,INDEX(SpcfP!AA:AA,SUMIFS(SpcfP!$A:$A,SpcfP!$AE:$AE,$AE257,SpcfP!$U:$U,$U257)))</f>
        <v>8811.940298507463</v>
      </c>
      <c r="AB257" s="44">
        <f>IF(OR($AD257=0,SUMIFS(dbP!$A:$A,dbP!$AD:$AD,$AD257)=0),0,INDEX(dbP!X:X,SUMIFS(dbP!$A:$A,dbP!$AD:$AD,$AD257)))*
IF(OR($AE257=0,SUMIFS(SpcfP!$A:$A,SpcfP!$AE:$AE,$AE257,SpcfP!$U:$U,$U257)=0),0,INDEX(SpcfP!AB:AB,SUMIFS(SpcfP!$A:$A,SpcfP!$AE:$AE,$AE257,SpcfP!$U:$U,$U257)))</f>
        <v>1468.6567164179105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 t="shared" si="3"/>
        <v>5</v>
      </c>
      <c r="AE257" s="31">
        <f>IF(OR(AE256=0,AE256=MAX(Items!$AC:$AC)),1,AE256+1)</f>
        <v>23</v>
      </c>
    </row>
    <row r="258" spans="2:31" x14ac:dyDescent="0.3"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D258" s="24">
        <f>IF(OR($AD258=0,SUMIFS(dbP!$A:$A,dbP!$AD:$AD,$AD258)=0),0,INDEX(dbP!D:D,SUMIFS(dbP!$A:$A,dbP!$AD:$AD,$AD258)))</f>
        <v>45610</v>
      </c>
      <c r="E258" s="1">
        <f>IF(OR($AD258=0,SUMIFS(dbP!$A:$A,dbP!$AD:$AD,$AD258)=0),0,INDEX(dbP!E:E,SUMIFS(dbP!$A:$A,dbP!$AD:$AD,$AD258)))</f>
        <v>0</v>
      </c>
      <c r="F258" s="1">
        <f>IF(OR($AD258=0,SUMIFS(dbP!$A:$A,dbP!$AD:$AD,$AD258)=0),0,INDEX(dbP!F:F,SUMIFS(dbP!$A:$A,dbP!$AD:$AD,$AD258)))</f>
        <v>0</v>
      </c>
      <c r="I258" s="1" t="str">
        <f>IF(OR($AD258=0,SUMIFS(dbP!$A:$A,dbP!$AD:$AD,$AD258)=0),0,INDEX(dbP!I:I,SUMIFS(dbP!$A:$A,dbP!$AD:$AD,$AD258)))</f>
        <v>Продукт-2</v>
      </c>
      <c r="O258" s="44" t="str">
        <f>IF(OR($AE258=0,SUMIFS(SpcfP!$A:$A,SpcfP!$AE:$AE,$AE258,SpcfP!$U:$U,$U258)=0),0,INDEX(SpcfP!O:O,SUMIFS(SpcfP!$A:$A,SpcfP!$AE:$AE,$AE258,SpcfP!$U:$U,$U258)))</f>
        <v>Себестоимость продаж</v>
      </c>
      <c r="P258" s="44" t="str">
        <f>IF(OR($AE258=0,SUMIFS(SpcfP!$A:$A,SpcfP!$AE:$AE,$AE258,SpcfP!$U:$U,$U258)=0),0,INDEX(SpcfP!P:P,SUMIFS(SpcfP!$A:$A,SpcfP!$AE:$AE,$AE258,SpcfP!$U:$U,$U258)))</f>
        <v>Затраты этапа-3 бизнес-процесса</v>
      </c>
      <c r="Q258" s="44" t="str">
        <f>IF(OR($AE258=0,SUMIFS(SpcfP!$A:$A,SpcfP!$AE:$AE,$AE258,SpcfP!$U:$U,$U258)=0),0,INDEX(SpcfP!Q:Q,SUMIFS(SpcfP!$A:$A,SpcfP!$AE:$AE,$AE258,SpcfP!$U:$U,$U258)))</f>
        <v>Производственные затраты-13</v>
      </c>
      <c r="U258" s="1">
        <f>IF(OR($AD258=0,SUMIFS(dbP!$A:$A,dbP!$AD:$AD,$AD258)=0),0,INDEX(dbP!U:U,SUMIFS(dbP!$A:$A,dbP!$AD:$AD,$AD258)))</f>
        <v>2</v>
      </c>
      <c r="X258" s="42">
        <f>IF(OR($AD258=0,SUMIFS(dbP!$A:$A,dbP!$AD:$AD,$AD258)=0),0,INDEX(dbP!X:X,SUMIFS(dbP!$A:$A,dbP!$AD:$AD,$AD258)))*
IF(OR($AE258=0,SUMIFS(SpcfP!$A:$A,SpcfP!$AE:$AE,$AE258,SpcfP!$U:$U,$U258)=0),0,INDEX(SpcfP!X:X,SUMIFS(SpcfP!$A:$A,SpcfP!$AE:$AE,$AE258,SpcfP!$U:$U,$U258)))</f>
        <v>48</v>
      </c>
      <c r="AA258" s="44">
        <f>IF(OR($AD258=0,SUMIFS(dbP!$A:$A,dbP!$AD:$AD,$AD258)=0),0,INDEX(dbP!X:X,SUMIFS(dbP!$A:$A,dbP!$AD:$AD,$AD258)))*
IF(OR($AE258=0,SUMIFS(SpcfP!$A:$A,SpcfP!$AE:$AE,$AE258,SpcfP!$U:$U,$U258)=0),0,INDEX(SpcfP!AA:AA,SUMIFS(SpcfP!$A:$A,SpcfP!$AE:$AE,$AE258,SpcfP!$U:$U,$U258)))</f>
        <v>56300.751879699252</v>
      </c>
      <c r="AB258" s="44">
        <f>IF(OR($AD258=0,SUMIFS(dbP!$A:$A,dbP!$AD:$AD,$AD258)=0),0,INDEX(dbP!X:X,SUMIFS(dbP!$A:$A,dbP!$AD:$AD,$AD258)))*
IF(OR($AE258=0,SUMIFS(SpcfP!$A:$A,SpcfP!$AE:$AE,$AE258,SpcfP!$U:$U,$U258)=0),0,INDEX(SpcfP!AB:AB,SUMIFS(SpcfP!$A:$A,SpcfP!$AE:$AE,$AE258,SpcfP!$U:$U,$U258)))</f>
        <v>9383.458646616542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 t="shared" si="3"/>
        <v>5</v>
      </c>
      <c r="AE258" s="31">
        <f>IF(OR(AE257=0,AE257=MAX(Items!$AC:$AC)),1,AE257+1)</f>
        <v>24</v>
      </c>
    </row>
    <row r="259" spans="2:31" x14ac:dyDescent="0.3"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D259" s="24">
        <f>IF(OR($AD259=0,SUMIFS(dbP!$A:$A,dbP!$AD:$AD,$AD259)=0),0,INDEX(dbP!D:D,SUMIFS(dbP!$A:$A,dbP!$AD:$AD,$AD259)))</f>
        <v>45610</v>
      </c>
      <c r="E259" s="1">
        <f>IF(OR($AD259=0,SUMIFS(dbP!$A:$A,dbP!$AD:$AD,$AD259)=0),0,INDEX(dbP!E:E,SUMIFS(dbP!$A:$A,dbP!$AD:$AD,$AD259)))</f>
        <v>0</v>
      </c>
      <c r="F259" s="1">
        <f>IF(OR($AD259=0,SUMIFS(dbP!$A:$A,dbP!$AD:$AD,$AD259)=0),0,INDEX(dbP!F:F,SUMIFS(dbP!$A:$A,dbP!$AD:$AD,$AD259)))</f>
        <v>0</v>
      </c>
      <c r="I259" s="1" t="str">
        <f>IF(OR($AD259=0,SUMIFS(dbP!$A:$A,dbP!$AD:$AD,$AD259)=0),0,INDEX(dbP!I:I,SUMIFS(dbP!$A:$A,dbP!$AD:$AD,$AD259)))</f>
        <v>Продукт-2</v>
      </c>
      <c r="O259" s="44" t="str">
        <f>IF(OR($AE259=0,SUMIFS(SpcfP!$A:$A,SpcfP!$AE:$AE,$AE259,SpcfP!$U:$U,$U259)=0),0,INDEX(SpcfP!O:O,SUMIFS(SpcfP!$A:$A,SpcfP!$AE:$AE,$AE259,SpcfP!$U:$U,$U259)))</f>
        <v>Себестоимость продаж</v>
      </c>
      <c r="P259" s="44" t="str">
        <f>IF(OR($AE259=0,SUMIFS(SpcfP!$A:$A,SpcfP!$AE:$AE,$AE259,SpcfP!$U:$U,$U259)=0),0,INDEX(SpcfP!P:P,SUMIFS(SpcfP!$A:$A,SpcfP!$AE:$AE,$AE259,SpcfP!$U:$U,$U259)))</f>
        <v>Затраты этапа-3 бизнес-процесса</v>
      </c>
      <c r="Q259" s="44" t="str">
        <f>IF(OR($AE259=0,SUMIFS(SpcfP!$A:$A,SpcfP!$AE:$AE,$AE259,SpcfP!$U:$U,$U259)=0),0,INDEX(SpcfP!Q:Q,SUMIFS(SpcfP!$A:$A,SpcfP!$AE:$AE,$AE259,SpcfP!$U:$U,$U259)))</f>
        <v>Производственные затраты-14</v>
      </c>
      <c r="U259" s="1">
        <f>IF(OR($AD259=0,SUMIFS(dbP!$A:$A,dbP!$AD:$AD,$AD259)=0),0,INDEX(dbP!U:U,SUMIFS(dbP!$A:$A,dbP!$AD:$AD,$AD259)))</f>
        <v>2</v>
      </c>
      <c r="X259" s="42">
        <f>IF(OR($AD259=0,SUMIFS(dbP!$A:$A,dbP!$AD:$AD,$AD259)=0),0,INDEX(dbP!X:X,SUMIFS(dbP!$A:$A,dbP!$AD:$AD,$AD259)))*
IF(OR($AE259=0,SUMIFS(SpcfP!$A:$A,SpcfP!$AE:$AE,$AE259,SpcfP!$U:$U,$U259)=0),0,INDEX(SpcfP!X:X,SUMIFS(SpcfP!$A:$A,SpcfP!$AE:$AE,$AE259,SpcfP!$U:$U,$U259)))</f>
        <v>16</v>
      </c>
      <c r="AA259" s="44">
        <f>IF(OR($AD259=0,SUMIFS(dbP!$A:$A,dbP!$AD:$AD,$AD259)=0),0,INDEX(dbP!X:X,SUMIFS(dbP!$A:$A,dbP!$AD:$AD,$AD259)))*
IF(OR($AE259=0,SUMIFS(SpcfP!$A:$A,SpcfP!$AE:$AE,$AE259,SpcfP!$U:$U,$U259)=0),0,INDEX(SpcfP!AA:AA,SUMIFS(SpcfP!$A:$A,SpcfP!$AE:$AE,$AE259,SpcfP!$U:$U,$U259)))</f>
        <v>44047.719298245611</v>
      </c>
      <c r="AB259" s="44">
        <f>IF(OR($AD259=0,SUMIFS(dbP!$A:$A,dbP!$AD:$AD,$AD259)=0),0,INDEX(dbP!X:X,SUMIFS(dbP!$A:$A,dbP!$AD:$AD,$AD259)))*
IF(OR($AE259=0,SUMIFS(SpcfP!$A:$A,SpcfP!$AE:$AE,$AE259,SpcfP!$U:$U,$U259)=0),0,INDEX(SpcfP!AB:AB,SUMIFS(SpcfP!$A:$A,SpcfP!$AE:$AE,$AE259,SpcfP!$U:$U,$U259)))</f>
        <v>7341.2865497076018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 t="shared" si="3"/>
        <v>5</v>
      </c>
      <c r="AE259" s="31">
        <f>IF(OR(AE258=0,AE258=MAX(Items!$AC:$AC)),1,AE258+1)</f>
        <v>25</v>
      </c>
    </row>
    <row r="260" spans="2:31" x14ac:dyDescent="0.3"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D260" s="24">
        <f>IF(OR($AD260=0,SUMIFS(dbP!$A:$A,dbP!$AD:$AD,$AD260)=0),0,INDEX(dbP!D:D,SUMIFS(dbP!$A:$A,dbP!$AD:$AD,$AD260)))</f>
        <v>45610</v>
      </c>
      <c r="E260" s="1">
        <f>IF(OR($AD260=0,SUMIFS(dbP!$A:$A,dbP!$AD:$AD,$AD260)=0),0,INDEX(dbP!E:E,SUMIFS(dbP!$A:$A,dbP!$AD:$AD,$AD260)))</f>
        <v>0</v>
      </c>
      <c r="F260" s="1">
        <f>IF(OR($AD260=0,SUMIFS(dbP!$A:$A,dbP!$AD:$AD,$AD260)=0),0,INDEX(dbP!F:F,SUMIFS(dbP!$A:$A,dbP!$AD:$AD,$AD260)))</f>
        <v>0</v>
      </c>
      <c r="I260" s="1" t="str">
        <f>IF(OR($AD260=0,SUMIFS(dbP!$A:$A,dbP!$AD:$AD,$AD260)=0),0,INDEX(dbP!I:I,SUMIFS(dbP!$A:$A,dbP!$AD:$AD,$AD260)))</f>
        <v>Продукт-2</v>
      </c>
      <c r="O260" s="44" t="str">
        <f>IF(OR($AE260=0,SUMIFS(SpcfP!$A:$A,SpcfP!$AE:$AE,$AE260,SpcfP!$U:$U,$U260)=0),0,INDEX(SpcfP!O:O,SUMIFS(SpcfP!$A:$A,SpcfP!$AE:$AE,$AE260,SpcfP!$U:$U,$U260)))</f>
        <v>Себестоимость продаж</v>
      </c>
      <c r="P260" s="44" t="str">
        <f>IF(OR($AE260=0,SUMIFS(SpcfP!$A:$A,SpcfP!$AE:$AE,$AE260,SpcfP!$U:$U,$U260)=0),0,INDEX(SpcfP!P:P,SUMIFS(SpcfP!$A:$A,SpcfP!$AE:$AE,$AE260,SpcfP!$U:$U,$U260)))</f>
        <v>Затраты этапа-3 бизнес-процесса</v>
      </c>
      <c r="Q260" s="44" t="str">
        <f>IF(OR($AE260=0,SUMIFS(SpcfP!$A:$A,SpcfP!$AE:$AE,$AE260,SpcfP!$U:$U,$U260)=0),0,INDEX(SpcfP!Q:Q,SUMIFS(SpcfP!$A:$A,SpcfP!$AE:$AE,$AE260,SpcfP!$U:$U,$U260)))</f>
        <v>Производственные затраты-15</v>
      </c>
      <c r="U260" s="1">
        <f>IF(OR($AD260=0,SUMIFS(dbP!$A:$A,dbP!$AD:$AD,$AD260)=0),0,INDEX(dbP!U:U,SUMIFS(dbP!$A:$A,dbP!$AD:$AD,$AD260)))</f>
        <v>2</v>
      </c>
      <c r="X260" s="42">
        <f>IF(OR($AD260=0,SUMIFS(dbP!$A:$A,dbP!$AD:$AD,$AD260)=0),0,INDEX(dbP!X:X,SUMIFS(dbP!$A:$A,dbP!$AD:$AD,$AD260)))*
IF(OR($AE260=0,SUMIFS(SpcfP!$A:$A,SpcfP!$AE:$AE,$AE260,SpcfP!$U:$U,$U260)=0),0,INDEX(SpcfP!X:X,SUMIFS(SpcfP!$A:$A,SpcfP!$AE:$AE,$AE260,SpcfP!$U:$U,$U260)))</f>
        <v>704</v>
      </c>
      <c r="AA260" s="44">
        <f>IF(OR($AD260=0,SUMIFS(dbP!$A:$A,dbP!$AD:$AD,$AD260)=0),0,INDEX(dbP!X:X,SUMIFS(dbP!$A:$A,dbP!$AD:$AD,$AD260)))*
IF(OR($AE260=0,SUMIFS(SpcfP!$A:$A,SpcfP!$AE:$AE,$AE260,SpcfP!$U:$U,$U260)=0),0,INDEX(SpcfP!AA:AA,SUMIFS(SpcfP!$A:$A,SpcfP!$AE:$AE,$AE260,SpcfP!$U:$U,$U260)))</f>
        <v>646257.74400000006</v>
      </c>
      <c r="AB260" s="44">
        <f>IF(OR($AD260=0,SUMIFS(dbP!$A:$A,dbP!$AD:$AD,$AD260)=0),0,INDEX(dbP!X:X,SUMIFS(dbP!$A:$A,dbP!$AD:$AD,$AD260)))*
IF(OR($AE260=0,SUMIFS(SpcfP!$A:$A,SpcfP!$AE:$AE,$AE260,SpcfP!$U:$U,$U260)=0),0,INDEX(SpcfP!AB:AB,SUMIFS(SpcfP!$A:$A,SpcfP!$AE:$AE,$AE260,SpcfP!$U:$U,$U260)))</f>
        <v>107709.62400000001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 t="shared" ref="AD260:AD323" si="4">IF(AE260=1,AD259+1,AD259)</f>
        <v>5</v>
      </c>
      <c r="AE260" s="31">
        <f>IF(OR(AE259=0,AE259=MAX(Items!$AC:$AC)),1,AE259+1)</f>
        <v>26</v>
      </c>
    </row>
    <row r="261" spans="2:31" x14ac:dyDescent="0.3"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D261" s="24">
        <f>IF(OR($AD261=0,SUMIFS(dbP!$A:$A,dbP!$AD:$AD,$AD261)=0),0,INDEX(dbP!D:D,SUMIFS(dbP!$A:$A,dbP!$AD:$AD,$AD261)))</f>
        <v>45610</v>
      </c>
      <c r="E261" s="1">
        <f>IF(OR($AD261=0,SUMIFS(dbP!$A:$A,dbP!$AD:$AD,$AD261)=0),0,INDEX(dbP!E:E,SUMIFS(dbP!$A:$A,dbP!$AD:$AD,$AD261)))</f>
        <v>0</v>
      </c>
      <c r="F261" s="1">
        <f>IF(OR($AD261=0,SUMIFS(dbP!$A:$A,dbP!$AD:$AD,$AD261)=0),0,INDEX(dbP!F:F,SUMIFS(dbP!$A:$A,dbP!$AD:$AD,$AD261)))</f>
        <v>0</v>
      </c>
      <c r="I261" s="1" t="str">
        <f>IF(OR($AD261=0,SUMIFS(dbP!$A:$A,dbP!$AD:$AD,$AD261)=0),0,INDEX(dbP!I:I,SUMIFS(dbP!$A:$A,dbP!$AD:$AD,$AD261)))</f>
        <v>Продукт-2</v>
      </c>
      <c r="O261" s="44" t="str">
        <f>IF(OR($AE261=0,SUMIFS(SpcfP!$A:$A,SpcfP!$AE:$AE,$AE261,SpcfP!$U:$U,$U261)=0),0,INDEX(SpcfP!O:O,SUMIFS(SpcfP!$A:$A,SpcfP!$AE:$AE,$AE261,SpcfP!$U:$U,$U261)))</f>
        <v>Себестоимость продаж</v>
      </c>
      <c r="P261" s="44" t="str">
        <f>IF(OR($AE261=0,SUMIFS(SpcfP!$A:$A,SpcfP!$AE:$AE,$AE261,SpcfP!$U:$U,$U261)=0),0,INDEX(SpcfP!P:P,SUMIFS(SpcfP!$A:$A,SpcfP!$AE:$AE,$AE261,SpcfP!$U:$U,$U261)))</f>
        <v>Затраты этапа-3 бизнес-процесса</v>
      </c>
      <c r="Q261" s="44" t="str">
        <f>IF(OR($AE261=0,SUMIFS(SpcfP!$A:$A,SpcfP!$AE:$AE,$AE261,SpcfP!$U:$U,$U261)=0),0,INDEX(SpcfP!Q:Q,SUMIFS(SpcfP!$A:$A,SpcfP!$AE:$AE,$AE261,SpcfP!$U:$U,$U261)))</f>
        <v>Производственные затраты-16</v>
      </c>
      <c r="U261" s="1">
        <f>IF(OR($AD261=0,SUMIFS(dbP!$A:$A,dbP!$AD:$AD,$AD261)=0),0,INDEX(dbP!U:U,SUMIFS(dbP!$A:$A,dbP!$AD:$AD,$AD261)))</f>
        <v>2</v>
      </c>
      <c r="X261" s="42">
        <f>IF(OR($AD261=0,SUMIFS(dbP!$A:$A,dbP!$AD:$AD,$AD261)=0),0,INDEX(dbP!X:X,SUMIFS(dbP!$A:$A,dbP!$AD:$AD,$AD261)))*
IF(OR($AE261=0,SUMIFS(SpcfP!$A:$A,SpcfP!$AE:$AE,$AE261,SpcfP!$U:$U,$U261)=0),0,INDEX(SpcfP!X:X,SUMIFS(SpcfP!$A:$A,SpcfP!$AE:$AE,$AE261,SpcfP!$U:$U,$U261)))</f>
        <v>24</v>
      </c>
      <c r="AA261" s="44">
        <f>IF(OR($AD261=0,SUMIFS(dbP!$A:$A,dbP!$AD:$AD,$AD261)=0),0,INDEX(dbP!X:X,SUMIFS(dbP!$A:$A,dbP!$AD:$AD,$AD261)))*
IF(OR($AE261=0,SUMIFS(SpcfP!$A:$A,SpcfP!$AE:$AE,$AE261,SpcfP!$U:$U,$U261)=0),0,INDEX(SpcfP!AA:AA,SUMIFS(SpcfP!$A:$A,SpcfP!$AE:$AE,$AE261,SpcfP!$U:$U,$U261)))</f>
        <v>30389.6039408867</v>
      </c>
      <c r="AB261" s="44">
        <f>IF(OR($AD261=0,SUMIFS(dbP!$A:$A,dbP!$AD:$AD,$AD261)=0),0,INDEX(dbP!X:X,SUMIFS(dbP!$A:$A,dbP!$AD:$AD,$AD261)))*
IF(OR($AE261=0,SUMIFS(SpcfP!$A:$A,SpcfP!$AE:$AE,$AE261,SpcfP!$U:$U,$U261)=0),0,INDEX(SpcfP!AB:AB,SUMIFS(SpcfP!$A:$A,SpcfP!$AE:$AE,$AE261,SpcfP!$U:$U,$U261)))</f>
        <v>5064.9339901477833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 t="shared" si="4"/>
        <v>5</v>
      </c>
      <c r="AE261" s="31">
        <f>IF(OR(AE260=0,AE260=MAX(Items!$AC:$AC)),1,AE260+1)</f>
        <v>27</v>
      </c>
    </row>
    <row r="262" spans="2:31" x14ac:dyDescent="0.3"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D262" s="24">
        <f>IF(OR($AD262=0,SUMIFS(dbP!$A:$A,dbP!$AD:$AD,$AD262)=0),0,INDEX(dbP!D:D,SUMIFS(dbP!$A:$A,dbP!$AD:$AD,$AD262)))</f>
        <v>45610</v>
      </c>
      <c r="E262" s="1">
        <f>IF(OR($AD262=0,SUMIFS(dbP!$A:$A,dbP!$AD:$AD,$AD262)=0),0,INDEX(dbP!E:E,SUMIFS(dbP!$A:$A,dbP!$AD:$AD,$AD262)))</f>
        <v>0</v>
      </c>
      <c r="F262" s="1">
        <f>IF(OR($AD262=0,SUMIFS(dbP!$A:$A,dbP!$AD:$AD,$AD262)=0),0,INDEX(dbP!F:F,SUMIFS(dbP!$A:$A,dbP!$AD:$AD,$AD262)))</f>
        <v>0</v>
      </c>
      <c r="I262" s="1" t="str">
        <f>IF(OR($AD262=0,SUMIFS(dbP!$A:$A,dbP!$AD:$AD,$AD262)=0),0,INDEX(dbP!I:I,SUMIFS(dbP!$A:$A,dbP!$AD:$AD,$AD262)))</f>
        <v>Продукт-2</v>
      </c>
      <c r="O262" s="44" t="str">
        <f>IF(OR($AE262=0,SUMIFS(SpcfP!$A:$A,SpcfP!$AE:$AE,$AE262,SpcfP!$U:$U,$U262)=0),0,INDEX(SpcfP!O:O,SUMIFS(SpcfP!$A:$A,SpcfP!$AE:$AE,$AE262,SpcfP!$U:$U,$U262)))</f>
        <v>Себестоимость продаж</v>
      </c>
      <c r="P262" s="44" t="str">
        <f>IF(OR($AE262=0,SUMIFS(SpcfP!$A:$A,SpcfP!$AE:$AE,$AE262,SpcfP!$U:$U,$U262)=0),0,INDEX(SpcfP!P:P,SUMIFS(SpcfP!$A:$A,SpcfP!$AE:$AE,$AE262,SpcfP!$U:$U,$U262)))</f>
        <v>Затраты этапа-3 бизнес-процесса</v>
      </c>
      <c r="Q262" s="44" t="str">
        <f>IF(OR($AE262=0,SUMIFS(SpcfP!$A:$A,SpcfP!$AE:$AE,$AE262,SpcfP!$U:$U,$U262)=0),0,INDEX(SpcfP!Q:Q,SUMIFS(SpcfP!$A:$A,SpcfP!$AE:$AE,$AE262,SpcfP!$U:$U,$U262)))</f>
        <v>Производственные затраты-17</v>
      </c>
      <c r="U262" s="1">
        <f>IF(OR($AD262=0,SUMIFS(dbP!$A:$A,dbP!$AD:$AD,$AD262)=0),0,INDEX(dbP!U:U,SUMIFS(dbP!$A:$A,dbP!$AD:$AD,$AD262)))</f>
        <v>2</v>
      </c>
      <c r="X262" s="42">
        <f>IF(OR($AD262=0,SUMIFS(dbP!$A:$A,dbP!$AD:$AD,$AD262)=0),0,INDEX(dbP!X:X,SUMIFS(dbP!$A:$A,dbP!$AD:$AD,$AD262)))*
IF(OR($AE262=0,SUMIFS(SpcfP!$A:$A,SpcfP!$AE:$AE,$AE262,SpcfP!$U:$U,$U262)=0),0,INDEX(SpcfP!X:X,SUMIFS(SpcfP!$A:$A,SpcfP!$AE:$AE,$AE262,SpcfP!$U:$U,$U262)))</f>
        <v>40</v>
      </c>
      <c r="AA262" s="44">
        <f>IF(OR($AD262=0,SUMIFS(dbP!$A:$A,dbP!$AD:$AD,$AD262)=0),0,INDEX(dbP!X:X,SUMIFS(dbP!$A:$A,dbP!$AD:$AD,$AD262)))*
IF(OR($AE262=0,SUMIFS(SpcfP!$A:$A,SpcfP!$AE:$AE,$AE262,SpcfP!$U:$U,$U262)=0),0,INDEX(SpcfP!AA:AA,SUMIFS(SpcfP!$A:$A,SpcfP!$AE:$AE,$AE262,SpcfP!$U:$U,$U262)))</f>
        <v>140731.84615384616</v>
      </c>
      <c r="AB262" s="44">
        <f>IF(OR($AD262=0,SUMIFS(dbP!$A:$A,dbP!$AD:$AD,$AD262)=0),0,INDEX(dbP!X:X,SUMIFS(dbP!$A:$A,dbP!$AD:$AD,$AD262)))*
IF(OR($AE262=0,SUMIFS(SpcfP!$A:$A,SpcfP!$AE:$AE,$AE262,SpcfP!$U:$U,$U262)=0),0,INDEX(SpcfP!AB:AB,SUMIFS(SpcfP!$A:$A,SpcfP!$AE:$AE,$AE262,SpcfP!$U:$U,$U262)))</f>
        <v>23455.307692307691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 t="shared" si="4"/>
        <v>5</v>
      </c>
      <c r="AE262" s="31">
        <f>IF(OR(AE261=0,AE261=MAX(Items!$AC:$AC)),1,AE261+1)</f>
        <v>28</v>
      </c>
    </row>
    <row r="263" spans="2:31" x14ac:dyDescent="0.3"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D263" s="24">
        <f>IF(OR($AD263=0,SUMIFS(dbP!$A:$A,dbP!$AD:$AD,$AD263)=0),0,INDEX(dbP!D:D,SUMIFS(dbP!$A:$A,dbP!$AD:$AD,$AD263)))</f>
        <v>45610</v>
      </c>
      <c r="E263" s="1">
        <f>IF(OR($AD263=0,SUMIFS(dbP!$A:$A,dbP!$AD:$AD,$AD263)=0),0,INDEX(dbP!E:E,SUMIFS(dbP!$A:$A,dbP!$AD:$AD,$AD263)))</f>
        <v>0</v>
      </c>
      <c r="F263" s="1">
        <f>IF(OR($AD263=0,SUMIFS(dbP!$A:$A,dbP!$AD:$AD,$AD263)=0),0,INDEX(dbP!F:F,SUMIFS(dbP!$A:$A,dbP!$AD:$AD,$AD263)))</f>
        <v>0</v>
      </c>
      <c r="I263" s="1" t="str">
        <f>IF(OR($AD263=0,SUMIFS(dbP!$A:$A,dbP!$AD:$AD,$AD263)=0),0,INDEX(dbP!I:I,SUMIFS(dbP!$A:$A,dbP!$AD:$AD,$AD263)))</f>
        <v>Продукт-2</v>
      </c>
      <c r="O263" s="44" t="str">
        <f>IF(OR($AE263=0,SUMIFS(SpcfP!$A:$A,SpcfP!$AE:$AE,$AE263,SpcfP!$U:$U,$U263)=0),0,INDEX(SpcfP!O:O,SUMIFS(SpcfP!$A:$A,SpcfP!$AE:$AE,$AE263,SpcfP!$U:$U,$U263)))</f>
        <v>Себестоимость продаж</v>
      </c>
      <c r="P263" s="44" t="str">
        <f>IF(OR($AE263=0,SUMIFS(SpcfP!$A:$A,SpcfP!$AE:$AE,$AE263,SpcfP!$U:$U,$U263)=0),0,INDEX(SpcfP!P:P,SUMIFS(SpcfP!$A:$A,SpcfP!$AE:$AE,$AE263,SpcfP!$U:$U,$U263)))</f>
        <v>Затраты этапа-3 бизнес-процесса</v>
      </c>
      <c r="Q263" s="44" t="str">
        <f>IF(OR($AE263=0,SUMIFS(SpcfP!$A:$A,SpcfP!$AE:$AE,$AE263,SpcfP!$U:$U,$U263)=0),0,INDEX(SpcfP!Q:Q,SUMIFS(SpcfP!$A:$A,SpcfP!$AE:$AE,$AE263,SpcfP!$U:$U,$U263)))</f>
        <v>Производственные затраты-18</v>
      </c>
      <c r="U263" s="1">
        <f>IF(OR($AD263=0,SUMIFS(dbP!$A:$A,dbP!$AD:$AD,$AD263)=0),0,INDEX(dbP!U:U,SUMIFS(dbP!$A:$A,dbP!$AD:$AD,$AD263)))</f>
        <v>2</v>
      </c>
      <c r="X263" s="42">
        <f>IF(OR($AD263=0,SUMIFS(dbP!$A:$A,dbP!$AD:$AD,$AD263)=0),0,INDEX(dbP!X:X,SUMIFS(dbP!$A:$A,dbP!$AD:$AD,$AD263)))*
IF(OR($AE263=0,SUMIFS(SpcfP!$A:$A,SpcfP!$AE:$AE,$AE263,SpcfP!$U:$U,$U263)=0),0,INDEX(SpcfP!X:X,SUMIFS(SpcfP!$A:$A,SpcfP!$AE:$AE,$AE263,SpcfP!$U:$U,$U263)))</f>
        <v>16</v>
      </c>
      <c r="AA263" s="44">
        <f>IF(OR($AD263=0,SUMIFS(dbP!$A:$A,dbP!$AD:$AD,$AD263)=0),0,INDEX(dbP!X:X,SUMIFS(dbP!$A:$A,dbP!$AD:$AD,$AD263)))*
IF(OR($AE263=0,SUMIFS(SpcfP!$A:$A,SpcfP!$AE:$AE,$AE263,SpcfP!$U:$U,$U263)=0),0,INDEX(SpcfP!AA:AA,SUMIFS(SpcfP!$A:$A,SpcfP!$AE:$AE,$AE263,SpcfP!$U:$U,$U263)))</f>
        <v>56817.790745098042</v>
      </c>
      <c r="AB263" s="44">
        <f>IF(OR($AD263=0,SUMIFS(dbP!$A:$A,dbP!$AD:$AD,$AD263)=0),0,INDEX(dbP!X:X,SUMIFS(dbP!$A:$A,dbP!$AD:$AD,$AD263)))*
IF(OR($AE263=0,SUMIFS(SpcfP!$A:$A,SpcfP!$AE:$AE,$AE263,SpcfP!$U:$U,$U263)=0),0,INDEX(SpcfP!AB:AB,SUMIFS(SpcfP!$A:$A,SpcfP!$AE:$AE,$AE263,SpcfP!$U:$U,$U263)))</f>
        <v>9469.6317908496749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 t="shared" si="4"/>
        <v>5</v>
      </c>
      <c r="AE263" s="31">
        <f>IF(OR(AE262=0,AE262=MAX(Items!$AC:$AC)),1,AE262+1)</f>
        <v>29</v>
      </c>
    </row>
    <row r="264" spans="2:31" x14ac:dyDescent="0.3"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D264" s="24">
        <f>IF(OR($AD264=0,SUMIFS(dbP!$A:$A,dbP!$AD:$AD,$AD264)=0),0,INDEX(dbP!D:D,SUMIFS(dbP!$A:$A,dbP!$AD:$AD,$AD264)))</f>
        <v>45610</v>
      </c>
      <c r="E264" s="1">
        <f>IF(OR($AD264=0,SUMIFS(dbP!$A:$A,dbP!$AD:$AD,$AD264)=0),0,INDEX(dbP!E:E,SUMIFS(dbP!$A:$A,dbP!$AD:$AD,$AD264)))</f>
        <v>0</v>
      </c>
      <c r="F264" s="1">
        <f>IF(OR($AD264=0,SUMIFS(dbP!$A:$A,dbP!$AD:$AD,$AD264)=0),0,INDEX(dbP!F:F,SUMIFS(dbP!$A:$A,dbP!$AD:$AD,$AD264)))</f>
        <v>0</v>
      </c>
      <c r="I264" s="1" t="str">
        <f>IF(OR($AD264=0,SUMIFS(dbP!$A:$A,dbP!$AD:$AD,$AD264)=0),0,INDEX(dbP!I:I,SUMIFS(dbP!$A:$A,dbP!$AD:$AD,$AD264)))</f>
        <v>Продукт-2</v>
      </c>
      <c r="O264" s="44" t="str">
        <f>IF(OR($AE264=0,SUMIFS(SpcfP!$A:$A,SpcfP!$AE:$AE,$AE264,SpcfP!$U:$U,$U264)=0),0,INDEX(SpcfP!O:O,SUMIFS(SpcfP!$A:$A,SpcfP!$AE:$AE,$AE264,SpcfP!$U:$U,$U264)))</f>
        <v>Себестоимость продаж</v>
      </c>
      <c r="P264" s="44" t="str">
        <f>IF(OR($AE264=0,SUMIFS(SpcfP!$A:$A,SpcfP!$AE:$AE,$AE264,SpcfP!$U:$U,$U264)=0),0,INDEX(SpcfP!P:P,SUMIFS(SpcfP!$A:$A,SpcfP!$AE:$AE,$AE264,SpcfP!$U:$U,$U264)))</f>
        <v>Затраты этапа-3 бизнес-процесса</v>
      </c>
      <c r="Q264" s="44" t="str">
        <f>IF(OR($AE264=0,SUMIFS(SpcfP!$A:$A,SpcfP!$AE:$AE,$AE264,SpcfP!$U:$U,$U264)=0),0,INDEX(SpcfP!Q:Q,SUMIFS(SpcfP!$A:$A,SpcfP!$AE:$AE,$AE264,SpcfP!$U:$U,$U264)))</f>
        <v>Производственные затраты-19</v>
      </c>
      <c r="U264" s="1">
        <f>IF(OR($AD264=0,SUMIFS(dbP!$A:$A,dbP!$AD:$AD,$AD264)=0),0,INDEX(dbP!U:U,SUMIFS(dbP!$A:$A,dbP!$AD:$AD,$AD264)))</f>
        <v>2</v>
      </c>
      <c r="X264" s="42">
        <f>IF(OR($AD264=0,SUMIFS(dbP!$A:$A,dbP!$AD:$AD,$AD264)=0),0,INDEX(dbP!X:X,SUMIFS(dbP!$A:$A,dbP!$AD:$AD,$AD264)))*
IF(OR($AE264=0,SUMIFS(SpcfP!$A:$A,SpcfP!$AE:$AE,$AE264,SpcfP!$U:$U,$U264)=0),0,INDEX(SpcfP!X:X,SUMIFS(SpcfP!$A:$A,SpcfP!$AE:$AE,$AE264,SpcfP!$U:$U,$U264)))</f>
        <v>0</v>
      </c>
      <c r="AA264" s="44">
        <f>IF(OR($AD264=0,SUMIFS(dbP!$A:$A,dbP!$AD:$AD,$AD264)=0),0,INDEX(dbP!X:X,SUMIFS(dbP!$A:$A,dbP!$AD:$AD,$AD264)))*
IF(OR($AE264=0,SUMIFS(SpcfP!$A:$A,SpcfP!$AE:$AE,$AE264,SpcfP!$U:$U,$U264)=0),0,INDEX(SpcfP!AA:AA,SUMIFS(SpcfP!$A:$A,SpcfP!$AE:$AE,$AE264,SpcfP!$U:$U,$U264)))</f>
        <v>0</v>
      </c>
      <c r="AB264" s="44">
        <f>IF(OR($AD264=0,SUMIFS(dbP!$A:$A,dbP!$AD:$AD,$AD264)=0),0,INDEX(dbP!X:X,SUMIFS(dbP!$A:$A,dbP!$AD:$AD,$AD264)))*
IF(OR($AE264=0,SUMIFS(SpcfP!$A:$A,SpcfP!$AE:$AE,$AE264,SpcfP!$U:$U,$U264)=0),0,INDEX(SpcfP!AB:AB,SUMIFS(SpcfP!$A:$A,SpcfP!$AE:$AE,$AE264,SpcfP!$U:$U,$U264)))</f>
        <v>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 t="shared" si="4"/>
        <v>5</v>
      </c>
      <c r="AE264" s="31">
        <f>IF(OR(AE263=0,AE263=MAX(Items!$AC:$AC)),1,AE263+1)</f>
        <v>30</v>
      </c>
    </row>
    <row r="265" spans="2:31" x14ac:dyDescent="0.3"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D265" s="24">
        <f>IF(OR($AD265=0,SUMIFS(dbP!$A:$A,dbP!$AD:$AD,$AD265)=0),0,INDEX(dbP!D:D,SUMIFS(dbP!$A:$A,dbP!$AD:$AD,$AD265)))</f>
        <v>45610</v>
      </c>
      <c r="E265" s="1">
        <f>IF(OR($AD265=0,SUMIFS(dbP!$A:$A,dbP!$AD:$AD,$AD265)=0),0,INDEX(dbP!E:E,SUMIFS(dbP!$A:$A,dbP!$AD:$AD,$AD265)))</f>
        <v>0</v>
      </c>
      <c r="F265" s="1">
        <f>IF(OR($AD265=0,SUMIFS(dbP!$A:$A,dbP!$AD:$AD,$AD265)=0),0,INDEX(dbP!F:F,SUMIFS(dbP!$A:$A,dbP!$AD:$AD,$AD265)))</f>
        <v>0</v>
      </c>
      <c r="I265" s="1" t="str">
        <f>IF(OR($AD265=0,SUMIFS(dbP!$A:$A,dbP!$AD:$AD,$AD265)=0),0,INDEX(dbP!I:I,SUMIFS(dbP!$A:$A,dbP!$AD:$AD,$AD265)))</f>
        <v>Продукт-2</v>
      </c>
      <c r="O265" s="44" t="str">
        <f>IF(OR($AE265=0,SUMIFS(SpcfP!$A:$A,SpcfP!$AE:$AE,$AE265,SpcfP!$U:$U,$U265)=0),0,INDEX(SpcfP!O:O,SUMIFS(SpcfP!$A:$A,SpcfP!$AE:$AE,$AE265,SpcfP!$U:$U,$U265)))</f>
        <v>Себестоимость продаж</v>
      </c>
      <c r="P265" s="44" t="str">
        <f>IF(OR($AE265=0,SUMIFS(SpcfP!$A:$A,SpcfP!$AE:$AE,$AE265,SpcfP!$U:$U,$U265)=0),0,INDEX(SpcfP!P:P,SUMIFS(SpcfP!$A:$A,SpcfP!$AE:$AE,$AE265,SpcfP!$U:$U,$U265)))</f>
        <v>Затраты этапа-3 бизнес-процесса</v>
      </c>
      <c r="Q265" s="44" t="str">
        <f>IF(OR($AE265=0,SUMIFS(SpcfP!$A:$A,SpcfP!$AE:$AE,$AE265,SpcfP!$U:$U,$U265)=0),0,INDEX(SpcfP!Q:Q,SUMIFS(SpcfP!$A:$A,SpcfP!$AE:$AE,$AE265,SpcfP!$U:$U,$U265)))</f>
        <v>Производственные затраты-20</v>
      </c>
      <c r="U265" s="1">
        <f>IF(OR($AD265=0,SUMIFS(dbP!$A:$A,dbP!$AD:$AD,$AD265)=0),0,INDEX(dbP!U:U,SUMIFS(dbP!$A:$A,dbP!$AD:$AD,$AD265)))</f>
        <v>2</v>
      </c>
      <c r="X265" s="42">
        <f>IF(OR($AD265=0,SUMIFS(dbP!$A:$A,dbP!$AD:$AD,$AD265)=0),0,INDEX(dbP!X:X,SUMIFS(dbP!$A:$A,dbP!$AD:$AD,$AD265)))*
IF(OR($AE265=0,SUMIFS(SpcfP!$A:$A,SpcfP!$AE:$AE,$AE265,SpcfP!$U:$U,$U265)=0),0,INDEX(SpcfP!X:X,SUMIFS(SpcfP!$A:$A,SpcfP!$AE:$AE,$AE265,SpcfP!$U:$U,$U265)))</f>
        <v>32</v>
      </c>
      <c r="AA265" s="44">
        <f>IF(OR($AD265=0,SUMIFS(dbP!$A:$A,dbP!$AD:$AD,$AD265)=0),0,INDEX(dbP!X:X,SUMIFS(dbP!$A:$A,dbP!$AD:$AD,$AD265)))*
IF(OR($AE265=0,SUMIFS(SpcfP!$A:$A,SpcfP!$AE:$AE,$AE265,SpcfP!$U:$U,$U265)=0),0,INDEX(SpcfP!AA:AA,SUMIFS(SpcfP!$A:$A,SpcfP!$AE:$AE,$AE265,SpcfP!$U:$U,$U265)))</f>
        <v>45604.718615885162</v>
      </c>
      <c r="AB265" s="44">
        <f>IF(OR($AD265=0,SUMIFS(dbP!$A:$A,dbP!$AD:$AD,$AD265)=0),0,INDEX(dbP!X:X,SUMIFS(dbP!$A:$A,dbP!$AD:$AD,$AD265)))*
IF(OR($AE265=0,SUMIFS(SpcfP!$A:$A,SpcfP!$AE:$AE,$AE265,SpcfP!$U:$U,$U265)=0),0,INDEX(SpcfP!AB:AB,SUMIFS(SpcfP!$A:$A,SpcfP!$AE:$AE,$AE265,SpcfP!$U:$U,$U265)))</f>
        <v>7600.7864359808609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 t="shared" si="4"/>
        <v>5</v>
      </c>
      <c r="AE265" s="31">
        <f>IF(OR(AE264=0,AE264=MAX(Items!$AC:$AC)),1,AE264+1)</f>
        <v>31</v>
      </c>
    </row>
    <row r="266" spans="2:31" x14ac:dyDescent="0.3"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D266" s="24">
        <f>IF(OR($AD266=0,SUMIFS(dbP!$A:$A,dbP!$AD:$AD,$AD266)=0),0,INDEX(dbP!D:D,SUMIFS(dbP!$A:$A,dbP!$AD:$AD,$AD266)))</f>
        <v>45610</v>
      </c>
      <c r="E266" s="1">
        <f>IF(OR($AD266=0,SUMIFS(dbP!$A:$A,dbP!$AD:$AD,$AD266)=0),0,INDEX(dbP!E:E,SUMIFS(dbP!$A:$A,dbP!$AD:$AD,$AD266)))</f>
        <v>0</v>
      </c>
      <c r="F266" s="1">
        <f>IF(OR($AD266=0,SUMIFS(dbP!$A:$A,dbP!$AD:$AD,$AD266)=0),0,INDEX(dbP!F:F,SUMIFS(dbP!$A:$A,dbP!$AD:$AD,$AD266)))</f>
        <v>0</v>
      </c>
      <c r="I266" s="1" t="str">
        <f>IF(OR($AD266=0,SUMIFS(dbP!$A:$A,dbP!$AD:$AD,$AD266)=0),0,INDEX(dbP!I:I,SUMIFS(dbP!$A:$A,dbP!$AD:$AD,$AD266)))</f>
        <v>Продукт-2</v>
      </c>
      <c r="O266" s="44" t="str">
        <f>IF(OR($AE266=0,SUMIFS(SpcfP!$A:$A,SpcfP!$AE:$AE,$AE266,SpcfP!$U:$U,$U266)=0),0,INDEX(SpcfP!O:O,SUMIFS(SpcfP!$A:$A,SpcfP!$AE:$AE,$AE266,SpcfP!$U:$U,$U266)))</f>
        <v>Себестоимость продаж</v>
      </c>
      <c r="P266" s="44" t="str">
        <f>IF(OR($AE266=0,SUMIFS(SpcfP!$A:$A,SpcfP!$AE:$AE,$AE266,SpcfP!$U:$U,$U266)=0),0,INDEX(SpcfP!P:P,SUMIFS(SpcfP!$A:$A,SpcfP!$AE:$AE,$AE266,SpcfP!$U:$U,$U266)))</f>
        <v>Затраты этапа-3 бизнес-процесса</v>
      </c>
      <c r="Q266" s="44" t="str">
        <f>IF(OR($AE266=0,SUMIFS(SpcfP!$A:$A,SpcfP!$AE:$AE,$AE266,SpcfP!$U:$U,$U266)=0),0,INDEX(SpcfP!Q:Q,SUMIFS(SpcfP!$A:$A,SpcfP!$AE:$AE,$AE266,SpcfP!$U:$U,$U266)))</f>
        <v>Производственные затраты-21</v>
      </c>
      <c r="U266" s="1">
        <f>IF(OR($AD266=0,SUMIFS(dbP!$A:$A,dbP!$AD:$AD,$AD266)=0),0,INDEX(dbP!U:U,SUMIFS(dbP!$A:$A,dbP!$AD:$AD,$AD266)))</f>
        <v>2</v>
      </c>
      <c r="X266" s="42">
        <f>IF(OR($AD266=0,SUMIFS(dbP!$A:$A,dbP!$AD:$AD,$AD266)=0),0,INDEX(dbP!X:X,SUMIFS(dbP!$A:$A,dbP!$AD:$AD,$AD266)))*
IF(OR($AE266=0,SUMIFS(SpcfP!$A:$A,SpcfP!$AE:$AE,$AE266,SpcfP!$U:$U,$U266)=0),0,INDEX(SpcfP!X:X,SUMIFS(SpcfP!$A:$A,SpcfP!$AE:$AE,$AE266,SpcfP!$U:$U,$U266)))</f>
        <v>16</v>
      </c>
      <c r="AA266" s="44">
        <f>IF(OR($AD266=0,SUMIFS(dbP!$A:$A,dbP!$AD:$AD,$AD266)=0),0,INDEX(dbP!X:X,SUMIFS(dbP!$A:$A,dbP!$AD:$AD,$AD266)))*
IF(OR($AE266=0,SUMIFS(SpcfP!$A:$A,SpcfP!$AE:$AE,$AE266,SpcfP!$U:$U,$U266)=0),0,INDEX(SpcfP!AA:AA,SUMIFS(SpcfP!$A:$A,SpcfP!$AE:$AE,$AE266,SpcfP!$U:$U,$U266)))</f>
        <v>64545.828787924533</v>
      </c>
      <c r="AB266" s="44">
        <f>IF(OR($AD266=0,SUMIFS(dbP!$A:$A,dbP!$AD:$AD,$AD266)=0),0,INDEX(dbP!X:X,SUMIFS(dbP!$A:$A,dbP!$AD:$AD,$AD266)))*
IF(OR($AE266=0,SUMIFS(SpcfP!$A:$A,SpcfP!$AE:$AE,$AE266,SpcfP!$U:$U,$U266)=0),0,INDEX(SpcfP!AB:AB,SUMIFS(SpcfP!$A:$A,SpcfP!$AE:$AE,$AE266,SpcfP!$U:$U,$U266)))</f>
        <v>10757.638131320757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 t="shared" si="4"/>
        <v>5</v>
      </c>
      <c r="AE266" s="31">
        <f>IF(OR(AE265=0,AE265=MAX(Items!$AC:$AC)),1,AE265+1)</f>
        <v>32</v>
      </c>
    </row>
    <row r="267" spans="2:31" x14ac:dyDescent="0.3"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D267" s="24">
        <f>IF(OR($AD267=0,SUMIFS(dbP!$A:$A,dbP!$AD:$AD,$AD267)=0),0,INDEX(dbP!D:D,SUMIFS(dbP!$A:$A,dbP!$AD:$AD,$AD267)))</f>
        <v>45610</v>
      </c>
      <c r="E267" s="1">
        <f>IF(OR($AD267=0,SUMIFS(dbP!$A:$A,dbP!$AD:$AD,$AD267)=0),0,INDEX(dbP!E:E,SUMIFS(dbP!$A:$A,dbP!$AD:$AD,$AD267)))</f>
        <v>0</v>
      </c>
      <c r="F267" s="1">
        <f>IF(OR($AD267=0,SUMIFS(dbP!$A:$A,dbP!$AD:$AD,$AD267)=0),0,INDEX(dbP!F:F,SUMIFS(dbP!$A:$A,dbP!$AD:$AD,$AD267)))</f>
        <v>0</v>
      </c>
      <c r="I267" s="1" t="str">
        <f>IF(OR($AD267=0,SUMIFS(dbP!$A:$A,dbP!$AD:$AD,$AD267)=0),0,INDEX(dbP!I:I,SUMIFS(dbP!$A:$A,dbP!$AD:$AD,$AD267)))</f>
        <v>Продукт-2</v>
      </c>
      <c r="O267" s="44" t="str">
        <f>IF(OR($AE267=0,SUMIFS(SpcfP!$A:$A,SpcfP!$AE:$AE,$AE267,SpcfP!$U:$U,$U267)=0),0,INDEX(SpcfP!O:O,SUMIFS(SpcfP!$A:$A,SpcfP!$AE:$AE,$AE267,SpcfP!$U:$U,$U267)))</f>
        <v>Себестоимость продаж</v>
      </c>
      <c r="P267" s="44" t="str">
        <f>IF(OR($AE267=0,SUMIFS(SpcfP!$A:$A,SpcfP!$AE:$AE,$AE267,SpcfP!$U:$U,$U267)=0),0,INDEX(SpcfP!P:P,SUMIFS(SpcfP!$A:$A,SpcfP!$AE:$AE,$AE267,SpcfP!$U:$U,$U267)))</f>
        <v>Затраты этапа-3 бизнес-процесса</v>
      </c>
      <c r="Q267" s="44" t="str">
        <f>IF(OR($AE267=0,SUMIFS(SpcfP!$A:$A,SpcfP!$AE:$AE,$AE267,SpcfP!$U:$U,$U267)=0),0,INDEX(SpcfP!Q:Q,SUMIFS(SpcfP!$A:$A,SpcfP!$AE:$AE,$AE267,SpcfP!$U:$U,$U267)))</f>
        <v>Производственные затраты-22</v>
      </c>
      <c r="U267" s="1">
        <f>IF(OR($AD267=0,SUMIFS(dbP!$A:$A,dbP!$AD:$AD,$AD267)=0),0,INDEX(dbP!U:U,SUMIFS(dbP!$A:$A,dbP!$AD:$AD,$AD267)))</f>
        <v>2</v>
      </c>
      <c r="X267" s="42">
        <f>IF(OR($AD267=0,SUMIFS(dbP!$A:$A,dbP!$AD:$AD,$AD267)=0),0,INDEX(dbP!X:X,SUMIFS(dbP!$A:$A,dbP!$AD:$AD,$AD267)))*
IF(OR($AE267=0,SUMIFS(SpcfP!$A:$A,SpcfP!$AE:$AE,$AE267,SpcfP!$U:$U,$U267)=0),0,INDEX(SpcfP!X:X,SUMIFS(SpcfP!$A:$A,SpcfP!$AE:$AE,$AE267,SpcfP!$U:$U,$U267)))</f>
        <v>0</v>
      </c>
      <c r="AA267" s="44">
        <f>IF(OR($AD267=0,SUMIFS(dbP!$A:$A,dbP!$AD:$AD,$AD267)=0),0,INDEX(dbP!X:X,SUMIFS(dbP!$A:$A,dbP!$AD:$AD,$AD267)))*
IF(OR($AE267=0,SUMIFS(SpcfP!$A:$A,SpcfP!$AE:$AE,$AE267,SpcfP!$U:$U,$U267)=0),0,INDEX(SpcfP!AA:AA,SUMIFS(SpcfP!$A:$A,SpcfP!$AE:$AE,$AE267,SpcfP!$U:$U,$U267)))</f>
        <v>0</v>
      </c>
      <c r="AB267" s="44">
        <f>IF(OR($AD267=0,SUMIFS(dbP!$A:$A,dbP!$AD:$AD,$AD267)=0),0,INDEX(dbP!X:X,SUMIFS(dbP!$A:$A,dbP!$AD:$AD,$AD267)))*
IF(OR($AE267=0,SUMIFS(SpcfP!$A:$A,SpcfP!$AE:$AE,$AE267,SpcfP!$U:$U,$U267)=0),0,INDEX(SpcfP!AB:AB,SUMIFS(SpcfP!$A:$A,SpcfP!$AE:$AE,$AE267,SpcfP!$U:$U,$U267)))</f>
        <v>0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 t="shared" si="4"/>
        <v>5</v>
      </c>
      <c r="AE267" s="31">
        <f>IF(OR(AE266=0,AE266=MAX(Items!$AC:$AC)),1,AE266+1)</f>
        <v>33</v>
      </c>
    </row>
    <row r="268" spans="2:31" x14ac:dyDescent="0.3"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D268" s="24">
        <f>IF(OR($AD268=0,SUMIFS(dbP!$A:$A,dbP!$AD:$AD,$AD268)=0),0,INDEX(dbP!D:D,SUMIFS(dbP!$A:$A,dbP!$AD:$AD,$AD268)))</f>
        <v>45610</v>
      </c>
      <c r="E268" s="1">
        <f>IF(OR($AD268=0,SUMIFS(dbP!$A:$A,dbP!$AD:$AD,$AD268)=0),0,INDEX(dbP!E:E,SUMIFS(dbP!$A:$A,dbP!$AD:$AD,$AD268)))</f>
        <v>0</v>
      </c>
      <c r="F268" s="1">
        <f>IF(OR($AD268=0,SUMIFS(dbP!$A:$A,dbP!$AD:$AD,$AD268)=0),0,INDEX(dbP!F:F,SUMIFS(dbP!$A:$A,dbP!$AD:$AD,$AD268)))</f>
        <v>0</v>
      </c>
      <c r="I268" s="1" t="str">
        <f>IF(OR($AD268=0,SUMIFS(dbP!$A:$A,dbP!$AD:$AD,$AD268)=0),0,INDEX(dbP!I:I,SUMIFS(dbP!$A:$A,dbP!$AD:$AD,$AD268)))</f>
        <v>Продукт-2</v>
      </c>
      <c r="O268" s="44" t="str">
        <f>IF(OR($AE268=0,SUMIFS(SpcfP!$A:$A,SpcfP!$AE:$AE,$AE268,SpcfP!$U:$U,$U268)=0),0,INDEX(SpcfP!O:O,SUMIFS(SpcfP!$A:$A,SpcfP!$AE:$AE,$AE268,SpcfP!$U:$U,$U268)))</f>
        <v>Себестоимость продаж</v>
      </c>
      <c r="P268" s="44" t="str">
        <f>IF(OR($AE268=0,SUMIFS(SpcfP!$A:$A,SpcfP!$AE:$AE,$AE268,SpcfP!$U:$U,$U268)=0),0,INDEX(SpcfP!P:P,SUMIFS(SpcfP!$A:$A,SpcfP!$AE:$AE,$AE268,SpcfP!$U:$U,$U268)))</f>
        <v>Затраты этапа-3 бизнес-процесса</v>
      </c>
      <c r="Q268" s="44" t="str">
        <f>IF(OR($AE268=0,SUMIFS(SpcfP!$A:$A,SpcfP!$AE:$AE,$AE268,SpcfP!$U:$U,$U268)=0),0,INDEX(SpcfP!Q:Q,SUMIFS(SpcfP!$A:$A,SpcfP!$AE:$AE,$AE268,SpcfP!$U:$U,$U268)))</f>
        <v>Производственные затраты-23</v>
      </c>
      <c r="U268" s="1">
        <f>IF(OR($AD268=0,SUMIFS(dbP!$A:$A,dbP!$AD:$AD,$AD268)=0),0,INDEX(dbP!U:U,SUMIFS(dbP!$A:$A,dbP!$AD:$AD,$AD268)))</f>
        <v>2</v>
      </c>
      <c r="X268" s="42">
        <f>IF(OR($AD268=0,SUMIFS(dbP!$A:$A,dbP!$AD:$AD,$AD268)=0),0,INDEX(dbP!X:X,SUMIFS(dbP!$A:$A,dbP!$AD:$AD,$AD268)))*
IF(OR($AE268=0,SUMIFS(SpcfP!$A:$A,SpcfP!$AE:$AE,$AE268,SpcfP!$U:$U,$U268)=0),0,INDEX(SpcfP!X:X,SUMIFS(SpcfP!$A:$A,SpcfP!$AE:$AE,$AE268,SpcfP!$U:$U,$U268)))</f>
        <v>24</v>
      </c>
      <c r="AA268" s="44">
        <f>IF(OR($AD268=0,SUMIFS(dbP!$A:$A,dbP!$AD:$AD,$AD268)=0),0,INDEX(dbP!X:X,SUMIFS(dbP!$A:$A,dbP!$AD:$AD,$AD268)))*
IF(OR($AE268=0,SUMIFS(SpcfP!$A:$A,SpcfP!$AE:$AE,$AE268,SpcfP!$U:$U,$U268)=0),0,INDEX(SpcfP!AA:AA,SUMIFS(SpcfP!$A:$A,SpcfP!$AE:$AE,$AE268,SpcfP!$U:$U,$U268)))</f>
        <v>20619.940298507463</v>
      </c>
      <c r="AB268" s="44">
        <f>IF(OR($AD268=0,SUMIFS(dbP!$A:$A,dbP!$AD:$AD,$AD268)=0),0,INDEX(dbP!X:X,SUMIFS(dbP!$A:$A,dbP!$AD:$AD,$AD268)))*
IF(OR($AE268=0,SUMIFS(SpcfP!$A:$A,SpcfP!$AE:$AE,$AE268,SpcfP!$U:$U,$U268)=0),0,INDEX(SpcfP!AB:AB,SUMIFS(SpcfP!$A:$A,SpcfP!$AE:$AE,$AE268,SpcfP!$U:$U,$U268)))</f>
        <v>3436.6567164179105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 t="shared" si="4"/>
        <v>5</v>
      </c>
      <c r="AE268" s="31">
        <f>IF(OR(AE267=0,AE267=MAX(Items!$AC:$AC)),1,AE267+1)</f>
        <v>34</v>
      </c>
    </row>
    <row r="269" spans="2:31" x14ac:dyDescent="0.3"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D269" s="24">
        <f>IF(OR($AD269=0,SUMIFS(dbP!$A:$A,dbP!$AD:$AD,$AD269)=0),0,INDEX(dbP!D:D,SUMIFS(dbP!$A:$A,dbP!$AD:$AD,$AD269)))</f>
        <v>45610</v>
      </c>
      <c r="E269" s="1">
        <f>IF(OR($AD269=0,SUMIFS(dbP!$A:$A,dbP!$AD:$AD,$AD269)=0),0,INDEX(dbP!E:E,SUMIFS(dbP!$A:$A,dbP!$AD:$AD,$AD269)))</f>
        <v>0</v>
      </c>
      <c r="F269" s="1">
        <f>IF(OR($AD269=0,SUMIFS(dbP!$A:$A,dbP!$AD:$AD,$AD269)=0),0,INDEX(dbP!F:F,SUMIFS(dbP!$A:$A,dbP!$AD:$AD,$AD269)))</f>
        <v>0</v>
      </c>
      <c r="I269" s="1" t="str">
        <f>IF(OR($AD269=0,SUMIFS(dbP!$A:$A,dbP!$AD:$AD,$AD269)=0),0,INDEX(dbP!I:I,SUMIFS(dbP!$A:$A,dbP!$AD:$AD,$AD269)))</f>
        <v>Продукт-2</v>
      </c>
      <c r="O269" s="44" t="str">
        <f>IF(OR($AE269=0,SUMIFS(SpcfP!$A:$A,SpcfP!$AE:$AE,$AE269,SpcfP!$U:$U,$U269)=0),0,INDEX(SpcfP!O:O,SUMIFS(SpcfP!$A:$A,SpcfP!$AE:$AE,$AE269,SpcfP!$U:$U,$U269)))</f>
        <v>Себестоимость продаж</v>
      </c>
      <c r="P269" s="44" t="str">
        <f>IF(OR($AE269=0,SUMIFS(SpcfP!$A:$A,SpcfP!$AE:$AE,$AE269,SpcfP!$U:$U,$U269)=0),0,INDEX(SpcfP!P:P,SUMIFS(SpcfP!$A:$A,SpcfP!$AE:$AE,$AE269,SpcfP!$U:$U,$U269)))</f>
        <v>Затраты этапа-3 бизнес-процесса</v>
      </c>
      <c r="Q269" s="44" t="str">
        <f>IF(OR($AE269=0,SUMIFS(SpcfP!$A:$A,SpcfP!$AE:$AE,$AE269,SpcfP!$U:$U,$U269)=0),0,INDEX(SpcfP!Q:Q,SUMIFS(SpcfP!$A:$A,SpcfP!$AE:$AE,$AE269,SpcfP!$U:$U,$U269)))</f>
        <v>Производственные затраты-24</v>
      </c>
      <c r="U269" s="1">
        <f>IF(OR($AD269=0,SUMIFS(dbP!$A:$A,dbP!$AD:$AD,$AD269)=0),0,INDEX(dbP!U:U,SUMIFS(dbP!$A:$A,dbP!$AD:$AD,$AD269)))</f>
        <v>2</v>
      </c>
      <c r="X269" s="42">
        <f>IF(OR($AD269=0,SUMIFS(dbP!$A:$A,dbP!$AD:$AD,$AD269)=0),0,INDEX(dbP!X:X,SUMIFS(dbP!$A:$A,dbP!$AD:$AD,$AD269)))*
IF(OR($AE269=0,SUMIFS(SpcfP!$A:$A,SpcfP!$AE:$AE,$AE269,SpcfP!$U:$U,$U269)=0),0,INDEX(SpcfP!X:X,SUMIFS(SpcfP!$A:$A,SpcfP!$AE:$AE,$AE269,SpcfP!$U:$U,$U269)))</f>
        <v>64</v>
      </c>
      <c r="AA269" s="44">
        <f>IF(OR($AD269=0,SUMIFS(dbP!$A:$A,dbP!$AD:$AD,$AD269)=0),0,INDEX(dbP!X:X,SUMIFS(dbP!$A:$A,dbP!$AD:$AD,$AD269)))*
IF(OR($AE269=0,SUMIFS(SpcfP!$A:$A,SpcfP!$AE:$AE,$AE269,SpcfP!$U:$U,$U269)=0),0,INDEX(SpcfP!AA:AA,SUMIFS(SpcfP!$A:$A,SpcfP!$AE:$AE,$AE269,SpcfP!$U:$U,$U269)))</f>
        <v>90965.333333333328</v>
      </c>
      <c r="AB269" s="44">
        <f>IF(OR($AD269=0,SUMIFS(dbP!$A:$A,dbP!$AD:$AD,$AD269)=0),0,INDEX(dbP!X:X,SUMIFS(dbP!$A:$A,dbP!$AD:$AD,$AD269)))*
IF(OR($AE269=0,SUMIFS(SpcfP!$A:$A,SpcfP!$AE:$AE,$AE269,SpcfP!$U:$U,$U269)=0),0,INDEX(SpcfP!AB:AB,SUMIFS(SpcfP!$A:$A,SpcfP!$AE:$AE,$AE269,SpcfP!$U:$U,$U269)))</f>
        <v>15160.888888888889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 t="shared" si="4"/>
        <v>5</v>
      </c>
      <c r="AE269" s="31">
        <f>IF(OR(AE268=0,AE268=MAX(Items!$AC:$AC)),1,AE268+1)</f>
        <v>35</v>
      </c>
    </row>
    <row r="270" spans="2:31" x14ac:dyDescent="0.3"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D270" s="24">
        <f>IF(OR($AD270=0,SUMIFS(dbP!$A:$A,dbP!$AD:$AD,$AD270)=0),0,INDEX(dbP!D:D,SUMIFS(dbP!$A:$A,dbP!$AD:$AD,$AD270)))</f>
        <v>45610</v>
      </c>
      <c r="E270" s="1">
        <f>IF(OR($AD270=0,SUMIFS(dbP!$A:$A,dbP!$AD:$AD,$AD270)=0),0,INDEX(dbP!E:E,SUMIFS(dbP!$A:$A,dbP!$AD:$AD,$AD270)))</f>
        <v>0</v>
      </c>
      <c r="F270" s="1">
        <f>IF(OR($AD270=0,SUMIFS(dbP!$A:$A,dbP!$AD:$AD,$AD270)=0),0,INDEX(dbP!F:F,SUMIFS(dbP!$A:$A,dbP!$AD:$AD,$AD270)))</f>
        <v>0</v>
      </c>
      <c r="I270" s="1" t="str">
        <f>IF(OR($AD270=0,SUMIFS(dbP!$A:$A,dbP!$AD:$AD,$AD270)=0),0,INDEX(dbP!I:I,SUMIFS(dbP!$A:$A,dbP!$AD:$AD,$AD270)))</f>
        <v>Продукт-2</v>
      </c>
      <c r="O270" s="44" t="str">
        <f>IF(OR($AE270=0,SUMIFS(SpcfP!$A:$A,SpcfP!$AE:$AE,$AE270,SpcfP!$U:$U,$U270)=0),0,INDEX(SpcfP!O:O,SUMIFS(SpcfP!$A:$A,SpcfP!$AE:$AE,$AE270,SpcfP!$U:$U,$U270)))</f>
        <v>Себестоимость продаж</v>
      </c>
      <c r="P270" s="44" t="str">
        <f>IF(OR($AE270=0,SUMIFS(SpcfP!$A:$A,SpcfP!$AE:$AE,$AE270,SpcfP!$U:$U,$U270)=0),0,INDEX(SpcfP!P:P,SUMIFS(SpcfP!$A:$A,SpcfP!$AE:$AE,$AE270,SpcfP!$U:$U,$U270)))</f>
        <v>Затраты этапа-3 бизнес-процесса</v>
      </c>
      <c r="Q270" s="44" t="str">
        <f>IF(OR($AE270=0,SUMIFS(SpcfP!$A:$A,SpcfP!$AE:$AE,$AE270,SpcfP!$U:$U,$U270)=0),0,INDEX(SpcfP!Q:Q,SUMIFS(SpcfP!$A:$A,SpcfP!$AE:$AE,$AE270,SpcfP!$U:$U,$U270)))</f>
        <v>Производственные затраты-25</v>
      </c>
      <c r="U270" s="1">
        <f>IF(OR($AD270=0,SUMIFS(dbP!$A:$A,dbP!$AD:$AD,$AD270)=0),0,INDEX(dbP!U:U,SUMIFS(dbP!$A:$A,dbP!$AD:$AD,$AD270)))</f>
        <v>2</v>
      </c>
      <c r="X270" s="42">
        <f>IF(OR($AD270=0,SUMIFS(dbP!$A:$A,dbP!$AD:$AD,$AD270)=0),0,INDEX(dbP!X:X,SUMIFS(dbP!$A:$A,dbP!$AD:$AD,$AD270)))*
IF(OR($AE270=0,SUMIFS(SpcfP!$A:$A,SpcfP!$AE:$AE,$AE270,SpcfP!$U:$U,$U270)=0),0,INDEX(SpcfP!X:X,SUMIFS(SpcfP!$A:$A,SpcfP!$AE:$AE,$AE270,SpcfP!$U:$U,$U270)))</f>
        <v>32</v>
      </c>
      <c r="AA270" s="44">
        <f>IF(OR($AD270=0,SUMIFS(dbP!$A:$A,dbP!$AD:$AD,$AD270)=0),0,INDEX(dbP!X:X,SUMIFS(dbP!$A:$A,dbP!$AD:$AD,$AD270)))*
IF(OR($AE270=0,SUMIFS(SpcfP!$A:$A,SpcfP!$AE:$AE,$AE270,SpcfP!$U:$U,$U270)=0),0,INDEX(SpcfP!AA:AA,SUMIFS(SpcfP!$A:$A,SpcfP!$AE:$AE,$AE270,SpcfP!$U:$U,$U270)))</f>
        <v>82668.679245283012</v>
      </c>
      <c r="AB270" s="44">
        <f>IF(OR($AD270=0,SUMIFS(dbP!$A:$A,dbP!$AD:$AD,$AD270)=0),0,INDEX(dbP!X:X,SUMIFS(dbP!$A:$A,dbP!$AD:$AD,$AD270)))*
IF(OR($AE270=0,SUMIFS(SpcfP!$A:$A,SpcfP!$AE:$AE,$AE270,SpcfP!$U:$U,$U270)=0),0,INDEX(SpcfP!AB:AB,SUMIFS(SpcfP!$A:$A,SpcfP!$AE:$AE,$AE270,SpcfP!$U:$U,$U270)))</f>
        <v>13778.113207547171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 t="shared" si="4"/>
        <v>5</v>
      </c>
      <c r="AE270" s="31">
        <f>IF(OR(AE269=0,AE269=MAX(Items!$AC:$AC)),1,AE269+1)</f>
        <v>36</v>
      </c>
    </row>
    <row r="271" spans="2:31" x14ac:dyDescent="0.3"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D271" s="24">
        <f>IF(OR($AD271=0,SUMIFS(dbP!$A:$A,dbP!$AD:$AD,$AD271)=0),0,INDEX(dbP!D:D,SUMIFS(dbP!$A:$A,dbP!$AD:$AD,$AD271)))</f>
        <v>45610</v>
      </c>
      <c r="E271" s="1">
        <f>IF(OR($AD271=0,SUMIFS(dbP!$A:$A,dbP!$AD:$AD,$AD271)=0),0,INDEX(dbP!E:E,SUMIFS(dbP!$A:$A,dbP!$AD:$AD,$AD271)))</f>
        <v>0</v>
      </c>
      <c r="F271" s="1">
        <f>IF(OR($AD271=0,SUMIFS(dbP!$A:$A,dbP!$AD:$AD,$AD271)=0),0,INDEX(dbP!F:F,SUMIFS(dbP!$A:$A,dbP!$AD:$AD,$AD271)))</f>
        <v>0</v>
      </c>
      <c r="I271" s="1" t="str">
        <f>IF(OR($AD271=0,SUMIFS(dbP!$A:$A,dbP!$AD:$AD,$AD271)=0),0,INDEX(dbP!I:I,SUMIFS(dbP!$A:$A,dbP!$AD:$AD,$AD271)))</f>
        <v>Продукт-2</v>
      </c>
      <c r="O271" s="44" t="str">
        <f>IF(OR($AE271=0,SUMIFS(SpcfP!$A:$A,SpcfP!$AE:$AE,$AE271,SpcfP!$U:$U,$U271)=0),0,INDEX(SpcfP!O:O,SUMIFS(SpcfP!$A:$A,SpcfP!$AE:$AE,$AE271,SpcfP!$U:$U,$U271)))</f>
        <v>Себестоимость продаж</v>
      </c>
      <c r="P271" s="44" t="str">
        <f>IF(OR($AE271=0,SUMIFS(SpcfP!$A:$A,SpcfP!$AE:$AE,$AE271,SpcfP!$U:$U,$U271)=0),0,INDEX(SpcfP!P:P,SUMIFS(SpcfP!$A:$A,SpcfP!$AE:$AE,$AE271,SpcfP!$U:$U,$U271)))</f>
        <v>Затраты этапа-3 бизнес-процесса</v>
      </c>
      <c r="Q271" s="44" t="str">
        <f>IF(OR($AE271=0,SUMIFS(SpcfP!$A:$A,SpcfP!$AE:$AE,$AE271,SpcfP!$U:$U,$U271)=0),0,INDEX(SpcfP!Q:Q,SUMIFS(SpcfP!$A:$A,SpcfP!$AE:$AE,$AE271,SpcfP!$U:$U,$U271)))</f>
        <v>Производственные затраты-26</v>
      </c>
      <c r="U271" s="1">
        <f>IF(OR($AD271=0,SUMIFS(dbP!$A:$A,dbP!$AD:$AD,$AD271)=0),0,INDEX(dbP!U:U,SUMIFS(dbP!$A:$A,dbP!$AD:$AD,$AD271)))</f>
        <v>2</v>
      </c>
      <c r="X271" s="42">
        <f>IF(OR($AD271=0,SUMIFS(dbP!$A:$A,dbP!$AD:$AD,$AD271)=0),0,INDEX(dbP!X:X,SUMIFS(dbP!$A:$A,dbP!$AD:$AD,$AD271)))*
IF(OR($AE271=0,SUMIFS(SpcfP!$A:$A,SpcfP!$AE:$AE,$AE271,SpcfP!$U:$U,$U271)=0),0,INDEX(SpcfP!X:X,SUMIFS(SpcfP!$A:$A,SpcfP!$AE:$AE,$AE271,SpcfP!$U:$U,$U271)))</f>
        <v>720</v>
      </c>
      <c r="AA271" s="44">
        <f>IF(OR($AD271=0,SUMIFS(dbP!$A:$A,dbP!$AD:$AD,$AD271)=0),0,INDEX(dbP!X:X,SUMIFS(dbP!$A:$A,dbP!$AD:$AD,$AD271)))*
IF(OR($AE271=0,SUMIFS(SpcfP!$A:$A,SpcfP!$AE:$AE,$AE271,SpcfP!$U:$U,$U271)=0),0,INDEX(SpcfP!AA:AA,SUMIFS(SpcfP!$A:$A,SpcfP!$AE:$AE,$AE271,SpcfP!$U:$U,$U271)))</f>
        <v>638611.01647058828</v>
      </c>
      <c r="AB271" s="44">
        <f>IF(OR($AD271=0,SUMIFS(dbP!$A:$A,dbP!$AD:$AD,$AD271)=0),0,INDEX(dbP!X:X,SUMIFS(dbP!$A:$A,dbP!$AD:$AD,$AD271)))*
IF(OR($AE271=0,SUMIFS(SpcfP!$A:$A,SpcfP!$AE:$AE,$AE271,SpcfP!$U:$U,$U271)=0),0,INDEX(SpcfP!AB:AB,SUMIFS(SpcfP!$A:$A,SpcfP!$AE:$AE,$AE271,SpcfP!$U:$U,$U271)))</f>
        <v>106435.16941176471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 t="shared" si="4"/>
        <v>5</v>
      </c>
      <c r="AE271" s="31">
        <f>IF(OR(AE270=0,AE270=MAX(Items!$AC:$AC)),1,AE270+1)</f>
        <v>37</v>
      </c>
    </row>
    <row r="272" spans="2:31" x14ac:dyDescent="0.3"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D272" s="24">
        <f>IF(OR($AD272=0,SUMIFS(dbP!$A:$A,dbP!$AD:$AD,$AD272)=0),0,INDEX(dbP!D:D,SUMIFS(dbP!$A:$A,dbP!$AD:$AD,$AD272)))</f>
        <v>45610</v>
      </c>
      <c r="E272" s="1">
        <f>IF(OR($AD272=0,SUMIFS(dbP!$A:$A,dbP!$AD:$AD,$AD272)=0),0,INDEX(dbP!E:E,SUMIFS(dbP!$A:$A,dbP!$AD:$AD,$AD272)))</f>
        <v>0</v>
      </c>
      <c r="F272" s="1">
        <f>IF(OR($AD272=0,SUMIFS(dbP!$A:$A,dbP!$AD:$AD,$AD272)=0),0,INDEX(dbP!F:F,SUMIFS(dbP!$A:$A,dbP!$AD:$AD,$AD272)))</f>
        <v>0</v>
      </c>
      <c r="I272" s="1" t="str">
        <f>IF(OR($AD272=0,SUMIFS(dbP!$A:$A,dbP!$AD:$AD,$AD272)=0),0,INDEX(dbP!I:I,SUMIFS(dbP!$A:$A,dbP!$AD:$AD,$AD272)))</f>
        <v>Продукт-2</v>
      </c>
      <c r="O272" s="44" t="str">
        <f>IF(OR($AE272=0,SUMIFS(SpcfP!$A:$A,SpcfP!$AE:$AE,$AE272,SpcfP!$U:$U,$U272)=0),0,INDEX(SpcfP!O:O,SUMIFS(SpcfP!$A:$A,SpcfP!$AE:$AE,$AE272,SpcfP!$U:$U,$U272)))</f>
        <v>Себестоимость продаж</v>
      </c>
      <c r="P272" s="44" t="str">
        <f>IF(OR($AE272=0,SUMIFS(SpcfP!$A:$A,SpcfP!$AE:$AE,$AE272,SpcfP!$U:$U,$U272)=0),0,INDEX(SpcfP!P:P,SUMIFS(SpcfP!$A:$A,SpcfP!$AE:$AE,$AE272,SpcfP!$U:$U,$U272)))</f>
        <v>Затраты этапа-3 бизнес-процесса</v>
      </c>
      <c r="Q272" s="44" t="str">
        <f>IF(OR($AE272=0,SUMIFS(SpcfP!$A:$A,SpcfP!$AE:$AE,$AE272,SpcfP!$U:$U,$U272)=0),0,INDEX(SpcfP!Q:Q,SUMIFS(SpcfP!$A:$A,SpcfP!$AE:$AE,$AE272,SpcfP!$U:$U,$U272)))</f>
        <v>Производственные затраты-27</v>
      </c>
      <c r="U272" s="1">
        <f>IF(OR($AD272=0,SUMIFS(dbP!$A:$A,dbP!$AD:$AD,$AD272)=0),0,INDEX(dbP!U:U,SUMIFS(dbP!$A:$A,dbP!$AD:$AD,$AD272)))</f>
        <v>2</v>
      </c>
      <c r="X272" s="42">
        <f>IF(OR($AD272=0,SUMIFS(dbP!$A:$A,dbP!$AD:$AD,$AD272)=0),0,INDEX(dbP!X:X,SUMIFS(dbP!$A:$A,dbP!$AD:$AD,$AD272)))*
IF(OR($AE272=0,SUMIFS(SpcfP!$A:$A,SpcfP!$AE:$AE,$AE272,SpcfP!$U:$U,$U272)=0),0,INDEX(SpcfP!X:X,SUMIFS(SpcfP!$A:$A,SpcfP!$AE:$AE,$AE272,SpcfP!$U:$U,$U272)))</f>
        <v>40</v>
      </c>
      <c r="AA272" s="44">
        <f>IF(OR($AD272=0,SUMIFS(dbP!$A:$A,dbP!$AD:$AD,$AD272)=0),0,INDEX(dbP!X:X,SUMIFS(dbP!$A:$A,dbP!$AD:$AD,$AD272)))*
IF(OR($AE272=0,SUMIFS(SpcfP!$A:$A,SpcfP!$AE:$AE,$AE272,SpcfP!$U:$U,$U272)=0),0,INDEX(SpcfP!AA:AA,SUMIFS(SpcfP!$A:$A,SpcfP!$AE:$AE,$AE272,SpcfP!$U:$U,$U272)))</f>
        <v>39506.485123152714</v>
      </c>
      <c r="AB272" s="44">
        <f>IF(OR($AD272=0,SUMIFS(dbP!$A:$A,dbP!$AD:$AD,$AD272)=0),0,INDEX(dbP!X:X,SUMIFS(dbP!$A:$A,dbP!$AD:$AD,$AD272)))*
IF(OR($AE272=0,SUMIFS(SpcfP!$A:$A,SpcfP!$AE:$AE,$AE272,SpcfP!$U:$U,$U272)=0),0,INDEX(SpcfP!AB:AB,SUMIFS(SpcfP!$A:$A,SpcfP!$AE:$AE,$AE272,SpcfP!$U:$U,$U272)))</f>
        <v>6584.4141871921183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 t="shared" si="4"/>
        <v>5</v>
      </c>
      <c r="AE272" s="31">
        <f>IF(OR(AE271=0,AE271=MAX(Items!$AC:$AC)),1,AE271+1)</f>
        <v>38</v>
      </c>
    </row>
    <row r="273" spans="2:31" x14ac:dyDescent="0.3"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D273" s="24">
        <f>IF(OR($AD273=0,SUMIFS(dbP!$A:$A,dbP!$AD:$AD,$AD273)=0),0,INDEX(dbP!D:D,SUMIFS(dbP!$A:$A,dbP!$AD:$AD,$AD273)))</f>
        <v>45610</v>
      </c>
      <c r="E273" s="1">
        <f>IF(OR($AD273=0,SUMIFS(dbP!$A:$A,dbP!$AD:$AD,$AD273)=0),0,INDEX(dbP!E:E,SUMIFS(dbP!$A:$A,dbP!$AD:$AD,$AD273)))</f>
        <v>0</v>
      </c>
      <c r="F273" s="1">
        <f>IF(OR($AD273=0,SUMIFS(dbP!$A:$A,dbP!$AD:$AD,$AD273)=0),0,INDEX(dbP!F:F,SUMIFS(dbP!$A:$A,dbP!$AD:$AD,$AD273)))</f>
        <v>0</v>
      </c>
      <c r="I273" s="1" t="str">
        <f>IF(OR($AD273=0,SUMIFS(dbP!$A:$A,dbP!$AD:$AD,$AD273)=0),0,INDEX(dbP!I:I,SUMIFS(dbP!$A:$A,dbP!$AD:$AD,$AD273)))</f>
        <v>Продукт-2</v>
      </c>
      <c r="O273" s="44" t="str">
        <f>IF(OR($AE273=0,SUMIFS(SpcfP!$A:$A,SpcfP!$AE:$AE,$AE273,SpcfP!$U:$U,$U273)=0),0,INDEX(SpcfP!O:O,SUMIFS(SpcfP!$A:$A,SpcfP!$AE:$AE,$AE273,SpcfP!$U:$U,$U273)))</f>
        <v>Себестоимость продаж</v>
      </c>
      <c r="P273" s="44" t="str">
        <f>IF(OR($AE273=0,SUMIFS(SpcfP!$A:$A,SpcfP!$AE:$AE,$AE273,SpcfP!$U:$U,$U273)=0),0,INDEX(SpcfP!P:P,SUMIFS(SpcfP!$A:$A,SpcfP!$AE:$AE,$AE273,SpcfP!$U:$U,$U273)))</f>
        <v>Затраты этапа-4 бизнес-процесса</v>
      </c>
      <c r="Q273" s="44" t="str">
        <f>IF(OR($AE273=0,SUMIFS(SpcfP!$A:$A,SpcfP!$AE:$AE,$AE273,SpcfP!$U:$U,$U273)=0),0,INDEX(SpcfP!Q:Q,SUMIFS(SpcfP!$A:$A,SpcfP!$AE:$AE,$AE273,SpcfP!$U:$U,$U273)))</f>
        <v>Производственные затраты-28</v>
      </c>
      <c r="U273" s="1">
        <f>IF(OR($AD273=0,SUMIFS(dbP!$A:$A,dbP!$AD:$AD,$AD273)=0),0,INDEX(dbP!U:U,SUMIFS(dbP!$A:$A,dbP!$AD:$AD,$AD273)))</f>
        <v>2</v>
      </c>
      <c r="X273" s="42">
        <f>IF(OR($AD273=0,SUMIFS(dbP!$A:$A,dbP!$AD:$AD,$AD273)=0),0,INDEX(dbP!X:X,SUMIFS(dbP!$A:$A,dbP!$AD:$AD,$AD273)))*
IF(OR($AE273=0,SUMIFS(SpcfP!$A:$A,SpcfP!$AE:$AE,$AE273,SpcfP!$U:$U,$U273)=0),0,INDEX(SpcfP!X:X,SUMIFS(SpcfP!$A:$A,SpcfP!$AE:$AE,$AE273,SpcfP!$U:$U,$U273)))</f>
        <v>56</v>
      </c>
      <c r="AA273" s="44">
        <f>IF(OR($AD273=0,SUMIFS(dbP!$A:$A,dbP!$AD:$AD,$AD273)=0),0,INDEX(dbP!X:X,SUMIFS(dbP!$A:$A,dbP!$AD:$AD,$AD273)))*
IF(OR($AE273=0,SUMIFS(SpcfP!$A:$A,SpcfP!$AE:$AE,$AE273,SpcfP!$U:$U,$U273)=0),0,INDEX(SpcfP!AA:AA,SUMIFS(SpcfP!$A:$A,SpcfP!$AE:$AE,$AE273,SpcfP!$U:$U,$U273)))</f>
        <v>217270.55917241378</v>
      </c>
      <c r="AB273" s="44">
        <f>IF(OR($AD273=0,SUMIFS(dbP!$A:$A,dbP!$AD:$AD,$AD273)=0),0,INDEX(dbP!X:X,SUMIFS(dbP!$A:$A,dbP!$AD:$AD,$AD273)))*
IF(OR($AE273=0,SUMIFS(SpcfP!$A:$A,SpcfP!$AE:$AE,$AE273,SpcfP!$U:$U,$U273)=0),0,INDEX(SpcfP!AB:AB,SUMIFS(SpcfP!$A:$A,SpcfP!$AE:$AE,$AE273,SpcfP!$U:$U,$U273)))</f>
        <v>36211.759862068968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 t="shared" si="4"/>
        <v>5</v>
      </c>
      <c r="AE273" s="31">
        <f>IF(OR(AE272=0,AE272=MAX(Items!$AC:$AC)),1,AE272+1)</f>
        <v>39</v>
      </c>
    </row>
    <row r="274" spans="2:31" x14ac:dyDescent="0.3"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D274" s="24">
        <f>IF(OR($AD274=0,SUMIFS(dbP!$A:$A,dbP!$AD:$AD,$AD274)=0),0,INDEX(dbP!D:D,SUMIFS(dbP!$A:$A,dbP!$AD:$AD,$AD274)))</f>
        <v>45610</v>
      </c>
      <c r="E274" s="1">
        <f>IF(OR($AD274=0,SUMIFS(dbP!$A:$A,dbP!$AD:$AD,$AD274)=0),0,INDEX(dbP!E:E,SUMIFS(dbP!$A:$A,dbP!$AD:$AD,$AD274)))</f>
        <v>0</v>
      </c>
      <c r="F274" s="1">
        <f>IF(OR($AD274=0,SUMIFS(dbP!$A:$A,dbP!$AD:$AD,$AD274)=0),0,INDEX(dbP!F:F,SUMIFS(dbP!$A:$A,dbP!$AD:$AD,$AD274)))</f>
        <v>0</v>
      </c>
      <c r="I274" s="1" t="str">
        <f>IF(OR($AD274=0,SUMIFS(dbP!$A:$A,dbP!$AD:$AD,$AD274)=0),0,INDEX(dbP!I:I,SUMIFS(dbP!$A:$A,dbP!$AD:$AD,$AD274)))</f>
        <v>Продукт-2</v>
      </c>
      <c r="O274" s="44" t="str">
        <f>IF(OR($AE274=0,SUMIFS(SpcfP!$A:$A,SpcfP!$AE:$AE,$AE274,SpcfP!$U:$U,$U274)=0),0,INDEX(SpcfP!O:O,SUMIFS(SpcfP!$A:$A,SpcfP!$AE:$AE,$AE274,SpcfP!$U:$U,$U274)))</f>
        <v>Себестоимость продаж</v>
      </c>
      <c r="P274" s="44" t="str">
        <f>IF(OR($AE274=0,SUMIFS(SpcfP!$A:$A,SpcfP!$AE:$AE,$AE274,SpcfP!$U:$U,$U274)=0),0,INDEX(SpcfP!P:P,SUMIFS(SpcfP!$A:$A,SpcfP!$AE:$AE,$AE274,SpcfP!$U:$U,$U274)))</f>
        <v>Затраты этапа-4 бизнес-процесса</v>
      </c>
      <c r="Q274" s="44" t="str">
        <f>IF(OR($AE274=0,SUMIFS(SpcfP!$A:$A,SpcfP!$AE:$AE,$AE274,SpcfP!$U:$U,$U274)=0),0,INDEX(SpcfP!Q:Q,SUMIFS(SpcfP!$A:$A,SpcfP!$AE:$AE,$AE274,SpcfP!$U:$U,$U274)))</f>
        <v>Производственные затраты-29</v>
      </c>
      <c r="U274" s="1">
        <f>IF(OR($AD274=0,SUMIFS(dbP!$A:$A,dbP!$AD:$AD,$AD274)=0),0,INDEX(dbP!U:U,SUMIFS(dbP!$A:$A,dbP!$AD:$AD,$AD274)))</f>
        <v>2</v>
      </c>
      <c r="X274" s="42">
        <f>IF(OR($AD274=0,SUMIFS(dbP!$A:$A,dbP!$AD:$AD,$AD274)=0),0,INDEX(dbP!X:X,SUMIFS(dbP!$A:$A,dbP!$AD:$AD,$AD274)))*
IF(OR($AE274=0,SUMIFS(SpcfP!$A:$A,SpcfP!$AE:$AE,$AE274,SpcfP!$U:$U,$U274)=0),0,INDEX(SpcfP!X:X,SUMIFS(SpcfP!$A:$A,SpcfP!$AE:$AE,$AE274,SpcfP!$U:$U,$U274)))</f>
        <v>32</v>
      </c>
      <c r="AA274" s="44">
        <f>IF(OR($AD274=0,SUMIFS(dbP!$A:$A,dbP!$AD:$AD,$AD274)=0),0,INDEX(dbP!X:X,SUMIFS(dbP!$A:$A,dbP!$AD:$AD,$AD274)))*
IF(OR($AE274=0,SUMIFS(SpcfP!$A:$A,SpcfP!$AE:$AE,$AE274,SpcfP!$U:$U,$U274)=0),0,INDEX(SpcfP!AA:AA,SUMIFS(SpcfP!$A:$A,SpcfP!$AE:$AE,$AE274,SpcfP!$U:$U,$U274)))</f>
        <v>117168.51490909091</v>
      </c>
      <c r="AB274" s="44">
        <f>IF(OR($AD274=0,SUMIFS(dbP!$A:$A,dbP!$AD:$AD,$AD274)=0),0,INDEX(dbP!X:X,SUMIFS(dbP!$A:$A,dbP!$AD:$AD,$AD274)))*
IF(OR($AE274=0,SUMIFS(SpcfP!$A:$A,SpcfP!$AE:$AE,$AE274,SpcfP!$U:$U,$U274)=0),0,INDEX(SpcfP!AB:AB,SUMIFS(SpcfP!$A:$A,SpcfP!$AE:$AE,$AE274,SpcfP!$U:$U,$U274)))</f>
        <v>19528.085818181822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 t="shared" si="4"/>
        <v>5</v>
      </c>
      <c r="AE274" s="31">
        <f>IF(OR(AE273=0,AE273=MAX(Items!$AC:$AC)),1,AE273+1)</f>
        <v>40</v>
      </c>
    </row>
    <row r="275" spans="2:31" x14ac:dyDescent="0.3"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D275" s="24">
        <f>IF(OR($AD275=0,SUMIFS(dbP!$A:$A,dbP!$AD:$AD,$AD275)=0),0,INDEX(dbP!D:D,SUMIFS(dbP!$A:$A,dbP!$AD:$AD,$AD275)))</f>
        <v>45610</v>
      </c>
      <c r="E275" s="1">
        <f>IF(OR($AD275=0,SUMIFS(dbP!$A:$A,dbP!$AD:$AD,$AD275)=0),0,INDEX(dbP!E:E,SUMIFS(dbP!$A:$A,dbP!$AD:$AD,$AD275)))</f>
        <v>0</v>
      </c>
      <c r="F275" s="1">
        <f>IF(OR($AD275=0,SUMIFS(dbP!$A:$A,dbP!$AD:$AD,$AD275)=0),0,INDEX(dbP!F:F,SUMIFS(dbP!$A:$A,dbP!$AD:$AD,$AD275)))</f>
        <v>0</v>
      </c>
      <c r="I275" s="1" t="str">
        <f>IF(OR($AD275=0,SUMIFS(dbP!$A:$A,dbP!$AD:$AD,$AD275)=0),0,INDEX(dbP!I:I,SUMIFS(dbP!$A:$A,dbP!$AD:$AD,$AD275)))</f>
        <v>Продукт-2</v>
      </c>
      <c r="O275" s="44" t="str">
        <f>IF(OR($AE275=0,SUMIFS(SpcfP!$A:$A,SpcfP!$AE:$AE,$AE275,SpcfP!$U:$U,$U275)=0),0,INDEX(SpcfP!O:O,SUMIFS(SpcfP!$A:$A,SpcfP!$AE:$AE,$AE275,SpcfP!$U:$U,$U275)))</f>
        <v>Себестоимость продаж</v>
      </c>
      <c r="P275" s="44" t="str">
        <f>IF(OR($AE275=0,SUMIFS(SpcfP!$A:$A,SpcfP!$AE:$AE,$AE275,SpcfP!$U:$U,$U275)=0),0,INDEX(SpcfP!P:P,SUMIFS(SpcfP!$A:$A,SpcfP!$AE:$AE,$AE275,SpcfP!$U:$U,$U275)))</f>
        <v>Затраты этапа-4 бизнес-процесса</v>
      </c>
      <c r="Q275" s="44" t="str">
        <f>IF(OR($AE275=0,SUMIFS(SpcfP!$A:$A,SpcfP!$AE:$AE,$AE275,SpcfP!$U:$U,$U275)=0),0,INDEX(SpcfP!Q:Q,SUMIFS(SpcfP!$A:$A,SpcfP!$AE:$AE,$AE275,SpcfP!$U:$U,$U275)))</f>
        <v>Производственные затраты-30</v>
      </c>
      <c r="U275" s="1">
        <f>IF(OR($AD275=0,SUMIFS(dbP!$A:$A,dbP!$AD:$AD,$AD275)=0),0,INDEX(dbP!U:U,SUMIFS(dbP!$A:$A,dbP!$AD:$AD,$AD275)))</f>
        <v>2</v>
      </c>
      <c r="X275" s="42">
        <f>IF(OR($AD275=0,SUMIFS(dbP!$A:$A,dbP!$AD:$AD,$AD275)=0),0,INDEX(dbP!X:X,SUMIFS(dbP!$A:$A,dbP!$AD:$AD,$AD275)))*
IF(OR($AE275=0,SUMIFS(SpcfP!$A:$A,SpcfP!$AE:$AE,$AE275,SpcfP!$U:$U,$U275)=0),0,INDEX(SpcfP!X:X,SUMIFS(SpcfP!$A:$A,SpcfP!$AE:$AE,$AE275,SpcfP!$U:$U,$U275)))</f>
        <v>16</v>
      </c>
      <c r="AA275" s="44">
        <f>IF(OR($AD275=0,SUMIFS(dbP!$A:$A,dbP!$AD:$AD,$AD275)=0),0,INDEX(dbP!X:X,SUMIFS(dbP!$A:$A,dbP!$AD:$AD,$AD275)))*
IF(OR($AE275=0,SUMIFS(SpcfP!$A:$A,SpcfP!$AE:$AE,$AE275,SpcfP!$U:$U,$U275)=0),0,INDEX(SpcfP!AA:AA,SUMIFS(SpcfP!$A:$A,SpcfP!$AE:$AE,$AE275,SpcfP!$U:$U,$U275)))</f>
        <v>16942.69752537665</v>
      </c>
      <c r="AB275" s="44">
        <f>IF(OR($AD275=0,SUMIFS(dbP!$A:$A,dbP!$AD:$AD,$AD275)=0),0,INDEX(dbP!X:X,SUMIFS(dbP!$A:$A,dbP!$AD:$AD,$AD275)))*
IF(OR($AE275=0,SUMIFS(SpcfP!$A:$A,SpcfP!$AE:$AE,$AE275,SpcfP!$U:$U,$U275)=0),0,INDEX(SpcfP!AB:AB,SUMIFS(SpcfP!$A:$A,SpcfP!$AE:$AE,$AE275,SpcfP!$U:$U,$U275)))</f>
        <v>2823.7829208961084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 t="shared" si="4"/>
        <v>5</v>
      </c>
      <c r="AE275" s="31">
        <f>IF(OR(AE274=0,AE274=MAX(Items!$AC:$AC)),1,AE274+1)</f>
        <v>41</v>
      </c>
    </row>
    <row r="276" spans="2:31" x14ac:dyDescent="0.3"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D276" s="24">
        <f>IF(OR($AD276=0,SUMIFS(dbP!$A:$A,dbP!$AD:$AD,$AD276)=0),0,INDEX(dbP!D:D,SUMIFS(dbP!$A:$A,dbP!$AD:$AD,$AD276)))</f>
        <v>45610</v>
      </c>
      <c r="E276" s="1">
        <f>IF(OR($AD276=0,SUMIFS(dbP!$A:$A,dbP!$AD:$AD,$AD276)=0),0,INDEX(dbP!E:E,SUMIFS(dbP!$A:$A,dbP!$AD:$AD,$AD276)))</f>
        <v>0</v>
      </c>
      <c r="F276" s="1">
        <f>IF(OR($AD276=0,SUMIFS(dbP!$A:$A,dbP!$AD:$AD,$AD276)=0),0,INDEX(dbP!F:F,SUMIFS(dbP!$A:$A,dbP!$AD:$AD,$AD276)))</f>
        <v>0</v>
      </c>
      <c r="I276" s="1" t="str">
        <f>IF(OR($AD276=0,SUMIFS(dbP!$A:$A,dbP!$AD:$AD,$AD276)=0),0,INDEX(dbP!I:I,SUMIFS(dbP!$A:$A,dbP!$AD:$AD,$AD276)))</f>
        <v>Продукт-2</v>
      </c>
      <c r="O276" s="44" t="str">
        <f>IF(OR($AE276=0,SUMIFS(SpcfP!$A:$A,SpcfP!$AE:$AE,$AE276,SpcfP!$U:$U,$U276)=0),0,INDEX(SpcfP!O:O,SUMIFS(SpcfP!$A:$A,SpcfP!$AE:$AE,$AE276,SpcfP!$U:$U,$U276)))</f>
        <v>Себестоимость продаж</v>
      </c>
      <c r="P276" s="44" t="str">
        <f>IF(OR($AE276=0,SUMIFS(SpcfP!$A:$A,SpcfP!$AE:$AE,$AE276,SpcfP!$U:$U,$U276)=0),0,INDEX(SpcfP!P:P,SUMIFS(SpcfP!$A:$A,SpcfP!$AE:$AE,$AE276,SpcfP!$U:$U,$U276)))</f>
        <v>Затраты этапа-4 бизнес-процесса</v>
      </c>
      <c r="Q276" s="44" t="str">
        <f>IF(OR($AE276=0,SUMIFS(SpcfP!$A:$A,SpcfP!$AE:$AE,$AE276,SpcfP!$U:$U,$U276)=0),0,INDEX(SpcfP!Q:Q,SUMIFS(SpcfP!$A:$A,SpcfP!$AE:$AE,$AE276,SpcfP!$U:$U,$U276)))</f>
        <v>Производственные затраты-31</v>
      </c>
      <c r="U276" s="1">
        <f>IF(OR($AD276=0,SUMIFS(dbP!$A:$A,dbP!$AD:$AD,$AD276)=0),0,INDEX(dbP!U:U,SUMIFS(dbP!$A:$A,dbP!$AD:$AD,$AD276)))</f>
        <v>2</v>
      </c>
      <c r="X276" s="42">
        <f>IF(OR($AD276=0,SUMIFS(dbP!$A:$A,dbP!$AD:$AD,$AD276)=0),0,INDEX(dbP!X:X,SUMIFS(dbP!$A:$A,dbP!$AD:$AD,$AD276)))*
IF(OR($AE276=0,SUMIFS(SpcfP!$A:$A,SpcfP!$AE:$AE,$AE276,SpcfP!$U:$U,$U276)=0),0,INDEX(SpcfP!X:X,SUMIFS(SpcfP!$A:$A,SpcfP!$AE:$AE,$AE276,SpcfP!$U:$U,$U276)))</f>
        <v>48</v>
      </c>
      <c r="AA276" s="44">
        <f>IF(OR($AD276=0,SUMIFS(dbP!$A:$A,dbP!$AD:$AD,$AD276)=0),0,INDEX(dbP!X:X,SUMIFS(dbP!$A:$A,dbP!$AD:$AD,$AD276)))*
IF(OR($AE276=0,SUMIFS(SpcfP!$A:$A,SpcfP!$AE:$AE,$AE276,SpcfP!$U:$U,$U276)=0),0,INDEX(SpcfP!AA:AA,SUMIFS(SpcfP!$A:$A,SpcfP!$AE:$AE,$AE276,SpcfP!$U:$U,$U276)))</f>
        <v>87808.833410570078</v>
      </c>
      <c r="AB276" s="44">
        <f>IF(OR($AD276=0,SUMIFS(dbP!$A:$A,dbP!$AD:$AD,$AD276)=0),0,INDEX(dbP!X:X,SUMIFS(dbP!$A:$A,dbP!$AD:$AD,$AD276)))*
IF(OR($AE276=0,SUMIFS(SpcfP!$A:$A,SpcfP!$AE:$AE,$AE276,SpcfP!$U:$U,$U276)=0),0,INDEX(SpcfP!AB:AB,SUMIFS(SpcfP!$A:$A,SpcfP!$AE:$AE,$AE276,SpcfP!$U:$U,$U276)))</f>
        <v>14634.805568428346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 t="shared" si="4"/>
        <v>5</v>
      </c>
      <c r="AE276" s="31">
        <f>IF(OR(AE275=0,AE275=MAX(Items!$AC:$AC)),1,AE275+1)</f>
        <v>42</v>
      </c>
    </row>
    <row r="277" spans="2:31" x14ac:dyDescent="0.3"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D277" s="24">
        <f>IF(OR($AD277=0,SUMIFS(dbP!$A:$A,dbP!$AD:$AD,$AD277)=0),0,INDEX(dbP!D:D,SUMIFS(dbP!$A:$A,dbP!$AD:$AD,$AD277)))</f>
        <v>45610</v>
      </c>
      <c r="E277" s="1">
        <f>IF(OR($AD277=0,SUMIFS(dbP!$A:$A,dbP!$AD:$AD,$AD277)=0),0,INDEX(dbP!E:E,SUMIFS(dbP!$A:$A,dbP!$AD:$AD,$AD277)))</f>
        <v>0</v>
      </c>
      <c r="F277" s="1">
        <f>IF(OR($AD277=0,SUMIFS(dbP!$A:$A,dbP!$AD:$AD,$AD277)=0),0,INDEX(dbP!F:F,SUMIFS(dbP!$A:$A,dbP!$AD:$AD,$AD277)))</f>
        <v>0</v>
      </c>
      <c r="I277" s="1" t="str">
        <f>IF(OR($AD277=0,SUMIFS(dbP!$A:$A,dbP!$AD:$AD,$AD277)=0),0,INDEX(dbP!I:I,SUMIFS(dbP!$A:$A,dbP!$AD:$AD,$AD277)))</f>
        <v>Продукт-2</v>
      </c>
      <c r="O277" s="44" t="str">
        <f>IF(OR($AE277=0,SUMIFS(SpcfP!$A:$A,SpcfP!$AE:$AE,$AE277,SpcfP!$U:$U,$U277)=0),0,INDEX(SpcfP!O:O,SUMIFS(SpcfP!$A:$A,SpcfP!$AE:$AE,$AE277,SpcfP!$U:$U,$U277)))</f>
        <v>Себестоимость продаж</v>
      </c>
      <c r="P277" s="44" t="str">
        <f>IF(OR($AE277=0,SUMIFS(SpcfP!$A:$A,SpcfP!$AE:$AE,$AE277,SpcfP!$U:$U,$U277)=0),0,INDEX(SpcfP!P:P,SUMIFS(SpcfP!$A:$A,SpcfP!$AE:$AE,$AE277,SpcfP!$U:$U,$U277)))</f>
        <v>Затраты этапа-4 бизнес-процесса</v>
      </c>
      <c r="Q277" s="44" t="str">
        <f>IF(OR($AE277=0,SUMIFS(SpcfP!$A:$A,SpcfP!$AE:$AE,$AE277,SpcfP!$U:$U,$U277)=0),0,INDEX(SpcfP!Q:Q,SUMIFS(SpcfP!$A:$A,SpcfP!$AE:$AE,$AE277,SpcfP!$U:$U,$U277)))</f>
        <v>Производственные затраты-32</v>
      </c>
      <c r="U277" s="1">
        <f>IF(OR($AD277=0,SUMIFS(dbP!$A:$A,dbP!$AD:$AD,$AD277)=0),0,INDEX(dbP!U:U,SUMIFS(dbP!$A:$A,dbP!$AD:$AD,$AD277)))</f>
        <v>2</v>
      </c>
      <c r="X277" s="42">
        <f>IF(OR($AD277=0,SUMIFS(dbP!$A:$A,dbP!$AD:$AD,$AD277)=0),0,INDEX(dbP!X:X,SUMIFS(dbP!$A:$A,dbP!$AD:$AD,$AD277)))*
IF(OR($AE277=0,SUMIFS(SpcfP!$A:$A,SpcfP!$AE:$AE,$AE277,SpcfP!$U:$U,$U277)=0),0,INDEX(SpcfP!X:X,SUMIFS(SpcfP!$A:$A,SpcfP!$AE:$AE,$AE277,SpcfP!$U:$U,$U277)))</f>
        <v>32</v>
      </c>
      <c r="AA277" s="44">
        <f>IF(OR($AD277=0,SUMIFS(dbP!$A:$A,dbP!$AD:$AD,$AD277)=0),0,INDEX(dbP!X:X,SUMIFS(dbP!$A:$A,dbP!$AD:$AD,$AD277)))*
IF(OR($AE277=0,SUMIFS(SpcfP!$A:$A,SpcfP!$AE:$AE,$AE277,SpcfP!$U:$U,$U277)=0),0,INDEX(SpcfP!AA:AA,SUMIFS(SpcfP!$A:$A,SpcfP!$AE:$AE,$AE277,SpcfP!$U:$U,$U277)))</f>
        <v>140258.08595616001</v>
      </c>
      <c r="AB277" s="44">
        <f>IF(OR($AD277=0,SUMIFS(dbP!$A:$A,dbP!$AD:$AD,$AD277)=0),0,INDEX(dbP!X:X,SUMIFS(dbP!$A:$A,dbP!$AD:$AD,$AD277)))*
IF(OR($AE277=0,SUMIFS(SpcfP!$A:$A,SpcfP!$AE:$AE,$AE277,SpcfP!$U:$U,$U277)=0),0,INDEX(SpcfP!AB:AB,SUMIFS(SpcfP!$A:$A,SpcfP!$AE:$AE,$AE277,SpcfP!$U:$U,$U277)))</f>
        <v>23376.347659359999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 t="shared" si="4"/>
        <v>5</v>
      </c>
      <c r="AE277" s="31">
        <f>IF(OR(AE276=0,AE276=MAX(Items!$AC:$AC)),1,AE276+1)</f>
        <v>43</v>
      </c>
    </row>
    <row r="278" spans="2:31" x14ac:dyDescent="0.3"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D278" s="24">
        <f>IF(OR($AD278=0,SUMIFS(dbP!$A:$A,dbP!$AD:$AD,$AD278)=0),0,INDEX(dbP!D:D,SUMIFS(dbP!$A:$A,dbP!$AD:$AD,$AD278)))</f>
        <v>45610</v>
      </c>
      <c r="E278" s="1">
        <f>IF(OR($AD278=0,SUMIFS(dbP!$A:$A,dbP!$AD:$AD,$AD278)=0),0,INDEX(dbP!E:E,SUMIFS(dbP!$A:$A,dbP!$AD:$AD,$AD278)))</f>
        <v>0</v>
      </c>
      <c r="F278" s="1">
        <f>IF(OR($AD278=0,SUMIFS(dbP!$A:$A,dbP!$AD:$AD,$AD278)=0),0,INDEX(dbP!F:F,SUMIFS(dbP!$A:$A,dbP!$AD:$AD,$AD278)))</f>
        <v>0</v>
      </c>
      <c r="I278" s="1" t="str">
        <f>IF(OR($AD278=0,SUMIFS(dbP!$A:$A,dbP!$AD:$AD,$AD278)=0),0,INDEX(dbP!I:I,SUMIFS(dbP!$A:$A,dbP!$AD:$AD,$AD278)))</f>
        <v>Продукт-2</v>
      </c>
      <c r="O278" s="44" t="str">
        <f>IF(OR($AE278=0,SUMIFS(SpcfP!$A:$A,SpcfP!$AE:$AE,$AE278,SpcfP!$U:$U,$U278)=0),0,INDEX(SpcfP!O:O,SUMIFS(SpcfP!$A:$A,SpcfP!$AE:$AE,$AE278,SpcfP!$U:$U,$U278)))</f>
        <v>Себестоимость продаж</v>
      </c>
      <c r="P278" s="44" t="str">
        <f>IF(OR($AE278=0,SUMIFS(SpcfP!$A:$A,SpcfP!$AE:$AE,$AE278,SpcfP!$U:$U,$U278)=0),0,INDEX(SpcfP!P:P,SUMIFS(SpcfP!$A:$A,SpcfP!$AE:$AE,$AE278,SpcfP!$U:$U,$U278)))</f>
        <v>Затраты этапа-4 бизнес-процесса</v>
      </c>
      <c r="Q278" s="44" t="str">
        <f>IF(OR($AE278=0,SUMIFS(SpcfP!$A:$A,SpcfP!$AE:$AE,$AE278,SpcfP!$U:$U,$U278)=0),0,INDEX(SpcfP!Q:Q,SUMIFS(SpcfP!$A:$A,SpcfP!$AE:$AE,$AE278,SpcfP!$U:$U,$U278)))</f>
        <v>Производственные затраты-33</v>
      </c>
      <c r="U278" s="1">
        <f>IF(OR($AD278=0,SUMIFS(dbP!$A:$A,dbP!$AD:$AD,$AD278)=0),0,INDEX(dbP!U:U,SUMIFS(dbP!$A:$A,dbP!$AD:$AD,$AD278)))</f>
        <v>2</v>
      </c>
      <c r="X278" s="42">
        <f>IF(OR($AD278=0,SUMIFS(dbP!$A:$A,dbP!$AD:$AD,$AD278)=0),0,INDEX(dbP!X:X,SUMIFS(dbP!$A:$A,dbP!$AD:$AD,$AD278)))*
IF(OR($AE278=0,SUMIFS(SpcfP!$A:$A,SpcfP!$AE:$AE,$AE278,SpcfP!$U:$U,$U278)=0),0,INDEX(SpcfP!X:X,SUMIFS(SpcfP!$A:$A,SpcfP!$AE:$AE,$AE278,SpcfP!$U:$U,$U278)))</f>
        <v>16</v>
      </c>
      <c r="AA278" s="44">
        <f>IF(OR($AD278=0,SUMIFS(dbP!$A:$A,dbP!$AD:$AD,$AD278)=0),0,INDEX(dbP!X:X,SUMIFS(dbP!$A:$A,dbP!$AD:$AD,$AD278)))*
IF(OR($AE278=0,SUMIFS(SpcfP!$A:$A,SpcfP!$AE:$AE,$AE278,SpcfP!$U:$U,$U278)=0),0,INDEX(SpcfP!AA:AA,SUMIFS(SpcfP!$A:$A,SpcfP!$AE:$AE,$AE278,SpcfP!$U:$U,$U278)))</f>
        <v>24965.034048158683</v>
      </c>
      <c r="AB278" s="44">
        <f>IF(OR($AD278=0,SUMIFS(dbP!$A:$A,dbP!$AD:$AD,$AD278)=0),0,INDEX(dbP!X:X,SUMIFS(dbP!$A:$A,dbP!$AD:$AD,$AD278)))*
IF(OR($AE278=0,SUMIFS(SpcfP!$A:$A,SpcfP!$AE:$AE,$AE278,SpcfP!$U:$U,$U278)=0),0,INDEX(SpcfP!AB:AB,SUMIFS(SpcfP!$A:$A,SpcfP!$AE:$AE,$AE278,SpcfP!$U:$U,$U278)))</f>
        <v>4160.8390080264471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 t="shared" si="4"/>
        <v>5</v>
      </c>
      <c r="AE278" s="31">
        <f>IF(OR(AE277=0,AE277=MAX(Items!$AC:$AC)),1,AE277+1)</f>
        <v>44</v>
      </c>
    </row>
    <row r="279" spans="2:31" x14ac:dyDescent="0.3"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D279" s="24">
        <f>IF(OR($AD279=0,SUMIFS(dbP!$A:$A,dbP!$AD:$AD,$AD279)=0),0,INDEX(dbP!D:D,SUMIFS(dbP!$A:$A,dbP!$AD:$AD,$AD279)))</f>
        <v>45610</v>
      </c>
      <c r="E279" s="1">
        <f>IF(OR($AD279=0,SUMIFS(dbP!$A:$A,dbP!$AD:$AD,$AD279)=0),0,INDEX(dbP!E:E,SUMIFS(dbP!$A:$A,dbP!$AD:$AD,$AD279)))</f>
        <v>0</v>
      </c>
      <c r="F279" s="1">
        <f>IF(OR($AD279=0,SUMIFS(dbP!$A:$A,dbP!$AD:$AD,$AD279)=0),0,INDEX(dbP!F:F,SUMIFS(dbP!$A:$A,dbP!$AD:$AD,$AD279)))</f>
        <v>0</v>
      </c>
      <c r="I279" s="1" t="str">
        <f>IF(OR($AD279=0,SUMIFS(dbP!$A:$A,dbP!$AD:$AD,$AD279)=0),0,INDEX(dbP!I:I,SUMIFS(dbP!$A:$A,dbP!$AD:$AD,$AD279)))</f>
        <v>Продукт-2</v>
      </c>
      <c r="O279" s="44" t="str">
        <f>IF(OR($AE279=0,SUMIFS(SpcfP!$A:$A,SpcfP!$AE:$AE,$AE279,SpcfP!$U:$U,$U279)=0),0,INDEX(SpcfP!O:O,SUMIFS(SpcfP!$A:$A,SpcfP!$AE:$AE,$AE279,SpcfP!$U:$U,$U279)))</f>
        <v>Себестоимость продаж</v>
      </c>
      <c r="P279" s="44" t="str">
        <f>IF(OR($AE279=0,SUMIFS(SpcfP!$A:$A,SpcfP!$AE:$AE,$AE279,SpcfP!$U:$U,$U279)=0),0,INDEX(SpcfP!P:P,SUMIFS(SpcfP!$A:$A,SpcfP!$AE:$AE,$AE279,SpcfP!$U:$U,$U279)))</f>
        <v>Затраты этапа-4 бизнес-процесса</v>
      </c>
      <c r="Q279" s="44" t="str">
        <f>IF(OR($AE279=0,SUMIFS(SpcfP!$A:$A,SpcfP!$AE:$AE,$AE279,SpcfP!$U:$U,$U279)=0),0,INDEX(SpcfP!Q:Q,SUMIFS(SpcfP!$A:$A,SpcfP!$AE:$AE,$AE279,SpcfP!$U:$U,$U279)))</f>
        <v>Производственные затраты-34</v>
      </c>
      <c r="U279" s="1">
        <f>IF(OR($AD279=0,SUMIFS(dbP!$A:$A,dbP!$AD:$AD,$AD279)=0),0,INDEX(dbP!U:U,SUMIFS(dbP!$A:$A,dbP!$AD:$AD,$AD279)))</f>
        <v>2</v>
      </c>
      <c r="X279" s="42">
        <f>IF(OR($AD279=0,SUMIFS(dbP!$A:$A,dbP!$AD:$AD,$AD279)=0),0,INDEX(dbP!X:X,SUMIFS(dbP!$A:$A,dbP!$AD:$AD,$AD279)))*
IF(OR($AE279=0,SUMIFS(SpcfP!$A:$A,SpcfP!$AE:$AE,$AE279,SpcfP!$U:$U,$U279)=0),0,INDEX(SpcfP!X:X,SUMIFS(SpcfP!$A:$A,SpcfP!$AE:$AE,$AE279,SpcfP!$U:$U,$U279)))</f>
        <v>40</v>
      </c>
      <c r="AA279" s="44">
        <f>IF(OR($AD279=0,SUMIFS(dbP!$A:$A,dbP!$AD:$AD,$AD279)=0),0,INDEX(dbP!X:X,SUMIFS(dbP!$A:$A,dbP!$AD:$AD,$AD279)))*
IF(OR($AE279=0,SUMIFS(SpcfP!$A:$A,SpcfP!$AE:$AE,$AE279,SpcfP!$U:$U,$U279)=0),0,INDEX(SpcfP!AA:AA,SUMIFS(SpcfP!$A:$A,SpcfP!$AE:$AE,$AE279,SpcfP!$U:$U,$U279)))</f>
        <v>22674.843205574911</v>
      </c>
      <c r="AB279" s="44">
        <f>IF(OR($AD279=0,SUMIFS(dbP!$A:$A,dbP!$AD:$AD,$AD279)=0),0,INDEX(dbP!X:X,SUMIFS(dbP!$A:$A,dbP!$AD:$AD,$AD279)))*
IF(OR($AE279=0,SUMIFS(SpcfP!$A:$A,SpcfP!$AE:$AE,$AE279,SpcfP!$U:$U,$U279)=0),0,INDEX(SpcfP!AB:AB,SUMIFS(SpcfP!$A:$A,SpcfP!$AE:$AE,$AE279,SpcfP!$U:$U,$U279)))</f>
        <v>3779.1405342624853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 t="shared" si="4"/>
        <v>5</v>
      </c>
      <c r="AE279" s="31">
        <f>IF(OR(AE278=0,AE278=MAX(Items!$AC:$AC)),1,AE278+1)</f>
        <v>45</v>
      </c>
    </row>
    <row r="280" spans="2:31" x14ac:dyDescent="0.3"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D280" s="24">
        <f>IF(OR($AD280=0,SUMIFS(dbP!$A:$A,dbP!$AD:$AD,$AD280)=0),0,INDEX(dbP!D:D,SUMIFS(dbP!$A:$A,dbP!$AD:$AD,$AD280)))</f>
        <v>45610</v>
      </c>
      <c r="E280" s="1">
        <f>IF(OR($AD280=0,SUMIFS(dbP!$A:$A,dbP!$AD:$AD,$AD280)=0),0,INDEX(dbP!E:E,SUMIFS(dbP!$A:$A,dbP!$AD:$AD,$AD280)))</f>
        <v>0</v>
      </c>
      <c r="F280" s="1">
        <f>IF(OR($AD280=0,SUMIFS(dbP!$A:$A,dbP!$AD:$AD,$AD280)=0),0,INDEX(dbP!F:F,SUMIFS(dbP!$A:$A,dbP!$AD:$AD,$AD280)))</f>
        <v>0</v>
      </c>
      <c r="I280" s="1" t="str">
        <f>IF(OR($AD280=0,SUMIFS(dbP!$A:$A,dbP!$AD:$AD,$AD280)=0),0,INDEX(dbP!I:I,SUMIFS(dbP!$A:$A,dbP!$AD:$AD,$AD280)))</f>
        <v>Продукт-2</v>
      </c>
      <c r="O280" s="44" t="str">
        <f>IF(OR($AE280=0,SUMIFS(SpcfP!$A:$A,SpcfP!$AE:$AE,$AE280,SpcfP!$U:$U,$U280)=0),0,INDEX(SpcfP!O:O,SUMIFS(SpcfP!$A:$A,SpcfP!$AE:$AE,$AE280,SpcfP!$U:$U,$U280)))</f>
        <v>Себестоимость продаж</v>
      </c>
      <c r="P280" s="44" t="str">
        <f>IF(OR($AE280=0,SUMIFS(SpcfP!$A:$A,SpcfP!$AE:$AE,$AE280,SpcfP!$U:$U,$U280)=0),0,INDEX(SpcfP!P:P,SUMIFS(SpcfP!$A:$A,SpcfP!$AE:$AE,$AE280,SpcfP!$U:$U,$U280)))</f>
        <v>Затраты этапа-4 бизнес-процесса</v>
      </c>
      <c r="Q280" s="44" t="str">
        <f>IF(OR($AE280=0,SUMIFS(SpcfP!$A:$A,SpcfP!$AE:$AE,$AE280,SpcfP!$U:$U,$U280)=0),0,INDEX(SpcfP!Q:Q,SUMIFS(SpcfP!$A:$A,SpcfP!$AE:$AE,$AE280,SpcfP!$U:$U,$U280)))</f>
        <v>Производственные затраты-35</v>
      </c>
      <c r="U280" s="1">
        <f>IF(OR($AD280=0,SUMIFS(dbP!$A:$A,dbP!$AD:$AD,$AD280)=0),0,INDEX(dbP!U:U,SUMIFS(dbP!$A:$A,dbP!$AD:$AD,$AD280)))</f>
        <v>2</v>
      </c>
      <c r="X280" s="42">
        <f>IF(OR($AD280=0,SUMIFS(dbP!$A:$A,dbP!$AD:$AD,$AD280)=0),0,INDEX(dbP!X:X,SUMIFS(dbP!$A:$A,dbP!$AD:$AD,$AD280)))*
IF(OR($AE280=0,SUMIFS(SpcfP!$A:$A,SpcfP!$AE:$AE,$AE280,SpcfP!$U:$U,$U280)=0),0,INDEX(SpcfP!X:X,SUMIFS(SpcfP!$A:$A,SpcfP!$AE:$AE,$AE280,SpcfP!$U:$U,$U280)))</f>
        <v>80</v>
      </c>
      <c r="AA280" s="44">
        <f>IF(OR($AD280=0,SUMIFS(dbP!$A:$A,dbP!$AD:$AD,$AD280)=0),0,INDEX(dbP!X:X,SUMIFS(dbP!$A:$A,dbP!$AD:$AD,$AD280)))*
IF(OR($AE280=0,SUMIFS(SpcfP!$A:$A,SpcfP!$AE:$AE,$AE280,SpcfP!$U:$U,$U280)=0),0,INDEX(SpcfP!AA:AA,SUMIFS(SpcfP!$A:$A,SpcfP!$AE:$AE,$AE280,SpcfP!$U:$U,$U280)))</f>
        <v>230256</v>
      </c>
      <c r="AB280" s="44">
        <f>IF(OR($AD280=0,SUMIFS(dbP!$A:$A,dbP!$AD:$AD,$AD280)=0),0,INDEX(dbP!X:X,SUMIFS(dbP!$A:$A,dbP!$AD:$AD,$AD280)))*
IF(OR($AE280=0,SUMIFS(SpcfP!$A:$A,SpcfP!$AE:$AE,$AE280,SpcfP!$U:$U,$U280)=0),0,INDEX(SpcfP!AB:AB,SUMIFS(SpcfP!$A:$A,SpcfP!$AE:$AE,$AE280,SpcfP!$U:$U,$U280)))</f>
        <v>38376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 t="shared" si="4"/>
        <v>5</v>
      </c>
      <c r="AE280" s="31">
        <f>IF(OR(AE279=0,AE279=MAX(Items!$AC:$AC)),1,AE279+1)</f>
        <v>46</v>
      </c>
    </row>
    <row r="281" spans="2:31" x14ac:dyDescent="0.3"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D281" s="24">
        <f>IF(OR($AD281=0,SUMIFS(dbP!$A:$A,dbP!$AD:$AD,$AD281)=0),0,INDEX(dbP!D:D,SUMIFS(dbP!$A:$A,dbP!$AD:$AD,$AD281)))</f>
        <v>45610</v>
      </c>
      <c r="E281" s="1">
        <f>IF(OR($AD281=0,SUMIFS(dbP!$A:$A,dbP!$AD:$AD,$AD281)=0),0,INDEX(dbP!E:E,SUMIFS(dbP!$A:$A,dbP!$AD:$AD,$AD281)))</f>
        <v>0</v>
      </c>
      <c r="F281" s="1">
        <f>IF(OR($AD281=0,SUMIFS(dbP!$A:$A,dbP!$AD:$AD,$AD281)=0),0,INDEX(dbP!F:F,SUMIFS(dbP!$A:$A,dbP!$AD:$AD,$AD281)))</f>
        <v>0</v>
      </c>
      <c r="I281" s="1" t="str">
        <f>IF(OR($AD281=0,SUMIFS(dbP!$A:$A,dbP!$AD:$AD,$AD281)=0),0,INDEX(dbP!I:I,SUMIFS(dbP!$A:$A,dbP!$AD:$AD,$AD281)))</f>
        <v>Продукт-2</v>
      </c>
      <c r="O281" s="44" t="str">
        <f>IF(OR($AE281=0,SUMIFS(SpcfP!$A:$A,SpcfP!$AE:$AE,$AE281,SpcfP!$U:$U,$U281)=0),0,INDEX(SpcfP!O:O,SUMIFS(SpcfP!$A:$A,SpcfP!$AE:$AE,$AE281,SpcfP!$U:$U,$U281)))</f>
        <v>Себестоимость продаж</v>
      </c>
      <c r="P281" s="44" t="str">
        <f>IF(OR($AE281=0,SUMIFS(SpcfP!$A:$A,SpcfP!$AE:$AE,$AE281,SpcfP!$U:$U,$U281)=0),0,INDEX(SpcfP!P:P,SUMIFS(SpcfP!$A:$A,SpcfP!$AE:$AE,$AE281,SpcfP!$U:$U,$U281)))</f>
        <v>Затраты этапа-4 бизнес-процесса</v>
      </c>
      <c r="Q281" s="44" t="str">
        <f>IF(OR($AE281=0,SUMIFS(SpcfP!$A:$A,SpcfP!$AE:$AE,$AE281,SpcfP!$U:$U,$U281)=0),0,INDEX(SpcfP!Q:Q,SUMIFS(SpcfP!$A:$A,SpcfP!$AE:$AE,$AE281,SpcfP!$U:$U,$U281)))</f>
        <v>Производственные затраты-36</v>
      </c>
      <c r="U281" s="1">
        <f>IF(OR($AD281=0,SUMIFS(dbP!$A:$A,dbP!$AD:$AD,$AD281)=0),0,INDEX(dbP!U:U,SUMIFS(dbP!$A:$A,dbP!$AD:$AD,$AD281)))</f>
        <v>2</v>
      </c>
      <c r="X281" s="42">
        <f>IF(OR($AD281=0,SUMIFS(dbP!$A:$A,dbP!$AD:$AD,$AD281)=0),0,INDEX(dbP!X:X,SUMIFS(dbP!$A:$A,dbP!$AD:$AD,$AD281)))*
IF(OR($AE281=0,SUMIFS(SpcfP!$A:$A,SpcfP!$AE:$AE,$AE281,SpcfP!$U:$U,$U281)=0),0,INDEX(SpcfP!X:X,SUMIFS(SpcfP!$A:$A,SpcfP!$AE:$AE,$AE281,SpcfP!$U:$U,$U281)))</f>
        <v>48</v>
      </c>
      <c r="AA281" s="44">
        <f>IF(OR($AD281=0,SUMIFS(dbP!$A:$A,dbP!$AD:$AD,$AD281)=0),0,INDEX(dbP!X:X,SUMIFS(dbP!$A:$A,dbP!$AD:$AD,$AD281)))*
IF(OR($AE281=0,SUMIFS(SpcfP!$A:$A,SpcfP!$AE:$AE,$AE281,SpcfP!$U:$U,$U281)=0),0,INDEX(SpcfP!AA:AA,SUMIFS(SpcfP!$A:$A,SpcfP!$AE:$AE,$AE281,SpcfP!$U:$U,$U281)))</f>
        <v>152523.71320754717</v>
      </c>
      <c r="AB281" s="44">
        <f>IF(OR($AD281=0,SUMIFS(dbP!$A:$A,dbP!$AD:$AD,$AD281)=0),0,INDEX(dbP!X:X,SUMIFS(dbP!$A:$A,dbP!$AD:$AD,$AD281)))*
IF(OR($AE281=0,SUMIFS(SpcfP!$A:$A,SpcfP!$AE:$AE,$AE281,SpcfP!$U:$U,$U281)=0),0,INDEX(SpcfP!AB:AB,SUMIFS(SpcfP!$A:$A,SpcfP!$AE:$AE,$AE281,SpcfP!$U:$U,$U281)))</f>
        <v>25420.618867924524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 t="shared" si="4"/>
        <v>5</v>
      </c>
      <c r="AE281" s="31">
        <f>IF(OR(AE280=0,AE280=MAX(Items!$AC:$AC)),1,AE280+1)</f>
        <v>47</v>
      </c>
    </row>
    <row r="282" spans="2:31" x14ac:dyDescent="0.3"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D282" s="24">
        <f>IF(OR($AD282=0,SUMIFS(dbP!$A:$A,dbP!$AD:$AD,$AD282)=0),0,INDEX(dbP!D:D,SUMIFS(dbP!$A:$A,dbP!$AD:$AD,$AD282)))</f>
        <v>45610</v>
      </c>
      <c r="E282" s="1">
        <f>IF(OR($AD282=0,SUMIFS(dbP!$A:$A,dbP!$AD:$AD,$AD282)=0),0,INDEX(dbP!E:E,SUMIFS(dbP!$A:$A,dbP!$AD:$AD,$AD282)))</f>
        <v>0</v>
      </c>
      <c r="F282" s="1">
        <f>IF(OR($AD282=0,SUMIFS(dbP!$A:$A,dbP!$AD:$AD,$AD282)=0),0,INDEX(dbP!F:F,SUMIFS(dbP!$A:$A,dbP!$AD:$AD,$AD282)))</f>
        <v>0</v>
      </c>
      <c r="I282" s="1" t="str">
        <f>IF(OR($AD282=0,SUMIFS(dbP!$A:$A,dbP!$AD:$AD,$AD282)=0),0,INDEX(dbP!I:I,SUMIFS(dbP!$A:$A,dbP!$AD:$AD,$AD282)))</f>
        <v>Продукт-2</v>
      </c>
      <c r="O282" s="44" t="str">
        <f>IF(OR($AE282=0,SUMIFS(SpcfP!$A:$A,SpcfP!$AE:$AE,$AE282,SpcfP!$U:$U,$U282)=0),0,INDEX(SpcfP!O:O,SUMIFS(SpcfP!$A:$A,SpcfP!$AE:$AE,$AE282,SpcfP!$U:$U,$U282)))</f>
        <v>Себестоимость продаж</v>
      </c>
      <c r="P282" s="44" t="str">
        <f>IF(OR($AE282=0,SUMIFS(SpcfP!$A:$A,SpcfP!$AE:$AE,$AE282,SpcfP!$U:$U,$U282)=0),0,INDEX(SpcfP!P:P,SUMIFS(SpcfP!$A:$A,SpcfP!$AE:$AE,$AE282,SpcfP!$U:$U,$U282)))</f>
        <v>Затраты этапа-4 бизнес-процесса</v>
      </c>
      <c r="Q282" s="44" t="str">
        <f>IF(OR($AE282=0,SUMIFS(SpcfP!$A:$A,SpcfP!$AE:$AE,$AE282,SpcfP!$U:$U,$U282)=0),0,INDEX(SpcfP!Q:Q,SUMIFS(SpcfP!$A:$A,SpcfP!$AE:$AE,$AE282,SpcfP!$U:$U,$U282)))</f>
        <v>Производственные затраты-37</v>
      </c>
      <c r="U282" s="1">
        <f>IF(OR($AD282=0,SUMIFS(dbP!$A:$A,dbP!$AD:$AD,$AD282)=0),0,INDEX(dbP!U:U,SUMIFS(dbP!$A:$A,dbP!$AD:$AD,$AD282)))</f>
        <v>2</v>
      </c>
      <c r="X282" s="42">
        <f>IF(OR($AD282=0,SUMIFS(dbP!$A:$A,dbP!$AD:$AD,$AD282)=0),0,INDEX(dbP!X:X,SUMIFS(dbP!$A:$A,dbP!$AD:$AD,$AD282)))*
IF(OR($AE282=0,SUMIFS(SpcfP!$A:$A,SpcfP!$AE:$AE,$AE282,SpcfP!$U:$U,$U282)=0),0,INDEX(SpcfP!X:X,SUMIFS(SpcfP!$A:$A,SpcfP!$AE:$AE,$AE282,SpcfP!$U:$U,$U282)))</f>
        <v>736</v>
      </c>
      <c r="AA282" s="44">
        <f>IF(OR($AD282=0,SUMIFS(dbP!$A:$A,dbP!$AD:$AD,$AD282)=0),0,INDEX(dbP!X:X,SUMIFS(dbP!$A:$A,dbP!$AD:$AD,$AD282)))*
IF(OR($AE282=0,SUMIFS(SpcfP!$A:$A,SpcfP!$AE:$AE,$AE282,SpcfP!$U:$U,$U282)=0),0,INDEX(SpcfP!AA:AA,SUMIFS(SpcfP!$A:$A,SpcfP!$AE:$AE,$AE282,SpcfP!$U:$U,$U282)))</f>
        <v>577813.09252682934</v>
      </c>
      <c r="AB282" s="44">
        <f>IF(OR($AD282=0,SUMIFS(dbP!$A:$A,dbP!$AD:$AD,$AD282)=0),0,INDEX(dbP!X:X,SUMIFS(dbP!$A:$A,dbP!$AD:$AD,$AD282)))*
IF(OR($AE282=0,SUMIFS(SpcfP!$A:$A,SpcfP!$AE:$AE,$AE282,SpcfP!$U:$U,$U282)=0),0,INDEX(SpcfP!AB:AB,SUMIFS(SpcfP!$A:$A,SpcfP!$AE:$AE,$AE282,SpcfP!$U:$U,$U282)))</f>
        <v>96302.182087804889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 t="shared" si="4"/>
        <v>5</v>
      </c>
      <c r="AE282" s="31">
        <f>IF(OR(AE281=0,AE281=MAX(Items!$AC:$AC)),1,AE281+1)</f>
        <v>48</v>
      </c>
    </row>
    <row r="283" spans="2:31" x14ac:dyDescent="0.3"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D283" s="24">
        <f>IF(OR($AD283=0,SUMIFS(dbP!$A:$A,dbP!$AD:$AD,$AD283)=0),0,INDEX(dbP!D:D,SUMIFS(dbP!$A:$A,dbP!$AD:$AD,$AD283)))</f>
        <v>45610</v>
      </c>
      <c r="E283" s="1">
        <f>IF(OR($AD283=0,SUMIFS(dbP!$A:$A,dbP!$AD:$AD,$AD283)=0),0,INDEX(dbP!E:E,SUMIFS(dbP!$A:$A,dbP!$AD:$AD,$AD283)))</f>
        <v>0</v>
      </c>
      <c r="F283" s="1">
        <f>IF(OR($AD283=0,SUMIFS(dbP!$A:$A,dbP!$AD:$AD,$AD283)=0),0,INDEX(dbP!F:F,SUMIFS(dbP!$A:$A,dbP!$AD:$AD,$AD283)))</f>
        <v>0</v>
      </c>
      <c r="I283" s="1" t="str">
        <f>IF(OR($AD283=0,SUMIFS(dbP!$A:$A,dbP!$AD:$AD,$AD283)=0),0,INDEX(dbP!I:I,SUMIFS(dbP!$A:$A,dbP!$AD:$AD,$AD283)))</f>
        <v>Продукт-2</v>
      </c>
      <c r="O283" s="44" t="str">
        <f>IF(OR($AE283=0,SUMIFS(SpcfP!$A:$A,SpcfP!$AE:$AE,$AE283,SpcfP!$U:$U,$U283)=0),0,INDEX(SpcfP!O:O,SUMIFS(SpcfP!$A:$A,SpcfP!$AE:$AE,$AE283,SpcfP!$U:$U,$U283)))</f>
        <v>Себестоимость продаж</v>
      </c>
      <c r="P283" s="44" t="str">
        <f>IF(OR($AE283=0,SUMIFS(SpcfP!$A:$A,SpcfP!$AE:$AE,$AE283,SpcfP!$U:$U,$U283)=0),0,INDEX(SpcfP!P:P,SUMIFS(SpcfP!$A:$A,SpcfP!$AE:$AE,$AE283,SpcfP!$U:$U,$U283)))</f>
        <v>Затраты этапа-5 бизнес-процесса</v>
      </c>
      <c r="Q283" s="44" t="str">
        <f>IF(OR($AE283=0,SUMIFS(SpcfP!$A:$A,SpcfP!$AE:$AE,$AE283,SpcfP!$U:$U,$U283)=0),0,INDEX(SpcfP!Q:Q,SUMIFS(SpcfP!$A:$A,SpcfP!$AE:$AE,$AE283,SpcfP!$U:$U,$U283)))</f>
        <v>Затраты на доставку и продажу-1</v>
      </c>
      <c r="U283" s="1">
        <f>IF(OR($AD283=0,SUMIFS(dbP!$A:$A,dbP!$AD:$AD,$AD283)=0),0,INDEX(dbP!U:U,SUMIFS(dbP!$A:$A,dbP!$AD:$AD,$AD283)))</f>
        <v>2</v>
      </c>
      <c r="X283" s="42">
        <f>IF(OR($AD283=0,SUMIFS(dbP!$A:$A,dbP!$AD:$AD,$AD283)=0),0,INDEX(dbP!X:X,SUMIFS(dbP!$A:$A,dbP!$AD:$AD,$AD283)))*
IF(OR($AE283=0,SUMIFS(SpcfP!$A:$A,SpcfP!$AE:$AE,$AE283,SpcfP!$U:$U,$U283)=0),0,INDEX(SpcfP!X:X,SUMIFS(SpcfP!$A:$A,SpcfP!$AE:$AE,$AE283,SpcfP!$U:$U,$U283)))</f>
        <v>56</v>
      </c>
      <c r="AA283" s="44">
        <f>IF(OR($AD283=0,SUMIFS(dbP!$A:$A,dbP!$AD:$AD,$AD283)=0),0,INDEX(dbP!X:X,SUMIFS(dbP!$A:$A,dbP!$AD:$AD,$AD283)))*
IF(OR($AE283=0,SUMIFS(SpcfP!$A:$A,SpcfP!$AE:$AE,$AE283,SpcfP!$U:$U,$U283)=0),0,INDEX(SpcfP!AA:AA,SUMIFS(SpcfP!$A:$A,SpcfP!$AE:$AE,$AE283,SpcfP!$U:$U,$U283)))</f>
        <v>51534.990685990342</v>
      </c>
      <c r="AB283" s="44">
        <f>IF(OR($AD283=0,SUMIFS(dbP!$A:$A,dbP!$AD:$AD,$AD283)=0),0,INDEX(dbP!X:X,SUMIFS(dbP!$A:$A,dbP!$AD:$AD,$AD283)))*
IF(OR($AE283=0,SUMIFS(SpcfP!$A:$A,SpcfP!$AE:$AE,$AE283,SpcfP!$U:$U,$U283)=0),0,INDEX(SpcfP!AB:AB,SUMIFS(SpcfP!$A:$A,SpcfP!$AE:$AE,$AE283,SpcfP!$U:$U,$U283)))</f>
        <v>8589.1651143317231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 t="shared" si="4"/>
        <v>5</v>
      </c>
      <c r="AE283" s="31">
        <f>IF(OR(AE282=0,AE282=MAX(Items!$AC:$AC)),1,AE282+1)</f>
        <v>49</v>
      </c>
    </row>
    <row r="284" spans="2:31" x14ac:dyDescent="0.3"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D284" s="24">
        <f>IF(OR($AD284=0,SUMIFS(dbP!$A:$A,dbP!$AD:$AD,$AD284)=0),0,INDEX(dbP!D:D,SUMIFS(dbP!$A:$A,dbP!$AD:$AD,$AD284)))</f>
        <v>45610</v>
      </c>
      <c r="E284" s="1">
        <f>IF(OR($AD284=0,SUMIFS(dbP!$A:$A,dbP!$AD:$AD,$AD284)=0),0,INDEX(dbP!E:E,SUMIFS(dbP!$A:$A,dbP!$AD:$AD,$AD284)))</f>
        <v>0</v>
      </c>
      <c r="F284" s="1">
        <f>IF(OR($AD284=0,SUMIFS(dbP!$A:$A,dbP!$AD:$AD,$AD284)=0),0,INDEX(dbP!F:F,SUMIFS(dbP!$A:$A,dbP!$AD:$AD,$AD284)))</f>
        <v>0</v>
      </c>
      <c r="I284" s="1" t="str">
        <f>IF(OR($AD284=0,SUMIFS(dbP!$A:$A,dbP!$AD:$AD,$AD284)=0),0,INDEX(dbP!I:I,SUMIFS(dbP!$A:$A,dbP!$AD:$AD,$AD284)))</f>
        <v>Продукт-2</v>
      </c>
      <c r="O284" s="44" t="str">
        <f>IF(OR($AE284=0,SUMIFS(SpcfP!$A:$A,SpcfP!$AE:$AE,$AE284,SpcfP!$U:$U,$U284)=0),0,INDEX(SpcfP!O:O,SUMIFS(SpcfP!$A:$A,SpcfP!$AE:$AE,$AE284,SpcfP!$U:$U,$U284)))</f>
        <v>Себестоимость продаж</v>
      </c>
      <c r="P284" s="44" t="str">
        <f>IF(OR($AE284=0,SUMIFS(SpcfP!$A:$A,SpcfP!$AE:$AE,$AE284,SpcfP!$U:$U,$U284)=0),0,INDEX(SpcfP!P:P,SUMIFS(SpcfP!$A:$A,SpcfP!$AE:$AE,$AE284,SpcfP!$U:$U,$U284)))</f>
        <v>Затраты этапа-5 бизнес-процесса</v>
      </c>
      <c r="Q284" s="44" t="str">
        <f>IF(OR($AE284=0,SUMIFS(SpcfP!$A:$A,SpcfP!$AE:$AE,$AE284,SpcfP!$U:$U,$U284)=0),0,INDEX(SpcfP!Q:Q,SUMIFS(SpcfP!$A:$A,SpcfP!$AE:$AE,$AE284,SpcfP!$U:$U,$U284)))</f>
        <v>Затраты на доставку и продажу-2</v>
      </c>
      <c r="U284" s="1">
        <f>IF(OR($AD284=0,SUMIFS(dbP!$A:$A,dbP!$AD:$AD,$AD284)=0),0,INDEX(dbP!U:U,SUMIFS(dbP!$A:$A,dbP!$AD:$AD,$AD284)))</f>
        <v>2</v>
      </c>
      <c r="X284" s="42">
        <f>IF(OR($AD284=0,SUMIFS(dbP!$A:$A,dbP!$AD:$AD,$AD284)=0),0,INDEX(dbP!X:X,SUMIFS(dbP!$A:$A,dbP!$AD:$AD,$AD284)))*
IF(OR($AE284=0,SUMIFS(SpcfP!$A:$A,SpcfP!$AE:$AE,$AE284,SpcfP!$U:$U,$U284)=0),0,INDEX(SpcfP!X:X,SUMIFS(SpcfP!$A:$A,SpcfP!$AE:$AE,$AE284,SpcfP!$U:$U,$U284)))</f>
        <v>48</v>
      </c>
      <c r="AA284" s="44">
        <f>IF(OR($AD284=0,SUMIFS(dbP!$A:$A,dbP!$AD:$AD,$AD284)=0),0,INDEX(dbP!X:X,SUMIFS(dbP!$A:$A,dbP!$AD:$AD,$AD284)))*
IF(OR($AE284=0,SUMIFS(SpcfP!$A:$A,SpcfP!$AE:$AE,$AE284,SpcfP!$U:$U,$U284)=0),0,INDEX(SpcfP!AA:AA,SUMIFS(SpcfP!$A:$A,SpcfP!$AE:$AE,$AE284,SpcfP!$U:$U,$U284)))</f>
        <v>147809.32476631578</v>
      </c>
      <c r="AB284" s="44">
        <f>IF(OR($AD284=0,SUMIFS(dbP!$A:$A,dbP!$AD:$AD,$AD284)=0),0,INDEX(dbP!X:X,SUMIFS(dbP!$A:$A,dbP!$AD:$AD,$AD284)))*
IF(OR($AE284=0,SUMIFS(SpcfP!$A:$A,SpcfP!$AE:$AE,$AE284,SpcfP!$U:$U,$U284)=0),0,INDEX(SpcfP!AB:AB,SUMIFS(SpcfP!$A:$A,SpcfP!$AE:$AE,$AE284,SpcfP!$U:$U,$U284)))</f>
        <v>24634.887461052625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 t="shared" si="4"/>
        <v>5</v>
      </c>
      <c r="AE284" s="31">
        <f>IF(OR(AE283=0,AE283=MAX(Items!$AC:$AC)),1,AE283+1)</f>
        <v>50</v>
      </c>
    </row>
    <row r="285" spans="2:31" x14ac:dyDescent="0.3"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D285" s="24">
        <f>IF(OR($AD285=0,SUMIFS(dbP!$A:$A,dbP!$AD:$AD,$AD285)=0),0,INDEX(dbP!D:D,SUMIFS(dbP!$A:$A,dbP!$AD:$AD,$AD285)))</f>
        <v>45610</v>
      </c>
      <c r="E285" s="1">
        <f>IF(OR($AD285=0,SUMIFS(dbP!$A:$A,dbP!$AD:$AD,$AD285)=0),0,INDEX(dbP!E:E,SUMIFS(dbP!$A:$A,dbP!$AD:$AD,$AD285)))</f>
        <v>0</v>
      </c>
      <c r="F285" s="1">
        <f>IF(OR($AD285=0,SUMIFS(dbP!$A:$A,dbP!$AD:$AD,$AD285)=0),0,INDEX(dbP!F:F,SUMIFS(dbP!$A:$A,dbP!$AD:$AD,$AD285)))</f>
        <v>0</v>
      </c>
      <c r="I285" s="1" t="str">
        <f>IF(OR($AD285=0,SUMIFS(dbP!$A:$A,dbP!$AD:$AD,$AD285)=0),0,INDEX(dbP!I:I,SUMIFS(dbP!$A:$A,dbP!$AD:$AD,$AD285)))</f>
        <v>Продукт-2</v>
      </c>
      <c r="O285" s="44" t="str">
        <f>IF(OR($AE285=0,SUMIFS(SpcfP!$A:$A,SpcfP!$AE:$AE,$AE285,SpcfP!$U:$U,$U285)=0),0,INDEX(SpcfP!O:O,SUMIFS(SpcfP!$A:$A,SpcfP!$AE:$AE,$AE285,SpcfP!$U:$U,$U285)))</f>
        <v>Себестоимость продаж</v>
      </c>
      <c r="P285" s="44" t="str">
        <f>IF(OR($AE285=0,SUMIFS(SpcfP!$A:$A,SpcfP!$AE:$AE,$AE285,SpcfP!$U:$U,$U285)=0),0,INDEX(SpcfP!P:P,SUMIFS(SpcfP!$A:$A,SpcfP!$AE:$AE,$AE285,SpcfP!$U:$U,$U285)))</f>
        <v>Затраты этапа-5 бизнес-процесса</v>
      </c>
      <c r="Q285" s="44" t="str">
        <f>IF(OR($AE285=0,SUMIFS(SpcfP!$A:$A,SpcfP!$AE:$AE,$AE285,SpcfP!$U:$U,$U285)=0),0,INDEX(SpcfP!Q:Q,SUMIFS(SpcfP!$A:$A,SpcfP!$AE:$AE,$AE285,SpcfP!$U:$U,$U285)))</f>
        <v>Затраты на доставку и продажу-3</v>
      </c>
      <c r="U285" s="1">
        <f>IF(OR($AD285=0,SUMIFS(dbP!$A:$A,dbP!$AD:$AD,$AD285)=0),0,INDEX(dbP!U:U,SUMIFS(dbP!$A:$A,dbP!$AD:$AD,$AD285)))</f>
        <v>2</v>
      </c>
      <c r="X285" s="42">
        <f>IF(OR($AD285=0,SUMIFS(dbP!$A:$A,dbP!$AD:$AD,$AD285)=0),0,INDEX(dbP!X:X,SUMIFS(dbP!$A:$A,dbP!$AD:$AD,$AD285)))*
IF(OR($AE285=0,SUMIFS(SpcfP!$A:$A,SpcfP!$AE:$AE,$AE285,SpcfP!$U:$U,$U285)=0),0,INDEX(SpcfP!X:X,SUMIFS(SpcfP!$A:$A,SpcfP!$AE:$AE,$AE285,SpcfP!$U:$U,$U285)))</f>
        <v>24</v>
      </c>
      <c r="AA285" s="44">
        <f>IF(OR($AD285=0,SUMIFS(dbP!$A:$A,dbP!$AD:$AD,$AD285)=0),0,INDEX(dbP!X:X,SUMIFS(dbP!$A:$A,dbP!$AD:$AD,$AD285)))*
IF(OR($AE285=0,SUMIFS(SpcfP!$A:$A,SpcfP!$AE:$AE,$AE285,SpcfP!$U:$U,$U285)=0),0,INDEX(SpcfP!AA:AA,SUMIFS(SpcfP!$A:$A,SpcfP!$AE:$AE,$AE285,SpcfP!$U:$U,$U285)))</f>
        <v>110601.62837581395</v>
      </c>
      <c r="AB285" s="44">
        <f>IF(OR($AD285=0,SUMIFS(dbP!$A:$A,dbP!$AD:$AD,$AD285)=0),0,INDEX(dbP!X:X,SUMIFS(dbP!$A:$A,dbP!$AD:$AD,$AD285)))*
IF(OR($AE285=0,SUMIFS(SpcfP!$A:$A,SpcfP!$AE:$AE,$AE285,SpcfP!$U:$U,$U285)=0),0,INDEX(SpcfP!AB:AB,SUMIFS(SpcfP!$A:$A,SpcfP!$AE:$AE,$AE285,SpcfP!$U:$U,$U285)))</f>
        <v>18433.604729302329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 t="shared" si="4"/>
        <v>5</v>
      </c>
      <c r="AE285" s="31">
        <f>IF(OR(AE284=0,AE284=MAX(Items!$AC:$AC)),1,AE284+1)</f>
        <v>51</v>
      </c>
    </row>
    <row r="286" spans="2:31" x14ac:dyDescent="0.3"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D286" s="24">
        <f>IF(OR($AD286=0,SUMIFS(dbP!$A:$A,dbP!$AD:$AD,$AD286)=0),0,INDEX(dbP!D:D,SUMIFS(dbP!$A:$A,dbP!$AD:$AD,$AD286)))</f>
        <v>45610</v>
      </c>
      <c r="E286" s="1">
        <f>IF(OR($AD286=0,SUMIFS(dbP!$A:$A,dbP!$AD:$AD,$AD286)=0),0,INDEX(dbP!E:E,SUMIFS(dbP!$A:$A,dbP!$AD:$AD,$AD286)))</f>
        <v>0</v>
      </c>
      <c r="F286" s="1">
        <f>IF(OR($AD286=0,SUMIFS(dbP!$A:$A,dbP!$AD:$AD,$AD286)=0),0,INDEX(dbP!F:F,SUMIFS(dbP!$A:$A,dbP!$AD:$AD,$AD286)))</f>
        <v>0</v>
      </c>
      <c r="I286" s="1" t="str">
        <f>IF(OR($AD286=0,SUMIFS(dbP!$A:$A,dbP!$AD:$AD,$AD286)=0),0,INDEX(dbP!I:I,SUMIFS(dbP!$A:$A,dbP!$AD:$AD,$AD286)))</f>
        <v>Продукт-2</v>
      </c>
      <c r="O286" s="44" t="str">
        <f>IF(OR($AE286=0,SUMIFS(SpcfP!$A:$A,SpcfP!$AE:$AE,$AE286,SpcfP!$U:$U,$U286)=0),0,INDEX(SpcfP!O:O,SUMIFS(SpcfP!$A:$A,SpcfP!$AE:$AE,$AE286,SpcfP!$U:$U,$U286)))</f>
        <v>Себестоимость продаж</v>
      </c>
      <c r="P286" s="44" t="str">
        <f>IF(OR($AE286=0,SUMIFS(SpcfP!$A:$A,SpcfP!$AE:$AE,$AE286,SpcfP!$U:$U,$U286)=0),0,INDEX(SpcfP!P:P,SUMIFS(SpcfP!$A:$A,SpcfP!$AE:$AE,$AE286,SpcfP!$U:$U,$U286)))</f>
        <v>Затраты этапа-5 бизнес-процесса</v>
      </c>
      <c r="Q286" s="44" t="str">
        <f>IF(OR($AE286=0,SUMIFS(SpcfP!$A:$A,SpcfP!$AE:$AE,$AE286,SpcfP!$U:$U,$U286)=0),0,INDEX(SpcfP!Q:Q,SUMIFS(SpcfP!$A:$A,SpcfP!$AE:$AE,$AE286,SpcfP!$U:$U,$U286)))</f>
        <v>Затраты на доставку и продажу-4</v>
      </c>
      <c r="U286" s="1">
        <f>IF(OR($AD286=0,SUMIFS(dbP!$A:$A,dbP!$AD:$AD,$AD286)=0),0,INDEX(dbP!U:U,SUMIFS(dbP!$A:$A,dbP!$AD:$AD,$AD286)))</f>
        <v>2</v>
      </c>
      <c r="X286" s="42">
        <f>IF(OR($AD286=0,SUMIFS(dbP!$A:$A,dbP!$AD:$AD,$AD286)=0),0,INDEX(dbP!X:X,SUMIFS(dbP!$A:$A,dbP!$AD:$AD,$AD286)))*
IF(OR($AE286=0,SUMIFS(SpcfP!$A:$A,SpcfP!$AE:$AE,$AE286,SpcfP!$U:$U,$U286)=0),0,INDEX(SpcfP!X:X,SUMIFS(SpcfP!$A:$A,SpcfP!$AE:$AE,$AE286,SpcfP!$U:$U,$U286)))</f>
        <v>8</v>
      </c>
      <c r="AA286" s="44">
        <f>IF(OR($AD286=0,SUMIFS(dbP!$A:$A,dbP!$AD:$AD,$AD286)=0),0,INDEX(dbP!X:X,SUMIFS(dbP!$A:$A,dbP!$AD:$AD,$AD286)))*
IF(OR($AE286=0,SUMIFS(SpcfP!$A:$A,SpcfP!$AE:$AE,$AE286,SpcfP!$U:$U,$U286)=0),0,INDEX(SpcfP!AA:AA,SUMIFS(SpcfP!$A:$A,SpcfP!$AE:$AE,$AE286,SpcfP!$U:$U,$U286)))</f>
        <v>7544.2785312479991</v>
      </c>
      <c r="AB286" s="44">
        <f>IF(OR($AD286=0,SUMIFS(dbP!$A:$A,dbP!$AD:$AD,$AD286)=0),0,INDEX(dbP!X:X,SUMIFS(dbP!$A:$A,dbP!$AD:$AD,$AD286)))*
IF(OR($AE286=0,SUMIFS(SpcfP!$A:$A,SpcfP!$AE:$AE,$AE286,SpcfP!$U:$U,$U286)=0),0,INDEX(SpcfP!AB:AB,SUMIFS(SpcfP!$A:$A,SpcfP!$AE:$AE,$AE286,SpcfP!$U:$U,$U286)))</f>
        <v>1257.379755208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 t="shared" si="4"/>
        <v>5</v>
      </c>
      <c r="AE286" s="31">
        <f>IF(OR(AE285=0,AE285=MAX(Items!$AC:$AC)),1,AE285+1)</f>
        <v>52</v>
      </c>
    </row>
    <row r="287" spans="2:31" x14ac:dyDescent="0.3"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D287" s="24">
        <f>IF(OR($AD287=0,SUMIFS(dbP!$A:$A,dbP!$AD:$AD,$AD287)=0),0,INDEX(dbP!D:D,SUMIFS(dbP!$A:$A,dbP!$AD:$AD,$AD287)))</f>
        <v>45610</v>
      </c>
      <c r="E287" s="1">
        <f>IF(OR($AD287=0,SUMIFS(dbP!$A:$A,dbP!$AD:$AD,$AD287)=0),0,INDEX(dbP!E:E,SUMIFS(dbP!$A:$A,dbP!$AD:$AD,$AD287)))</f>
        <v>0</v>
      </c>
      <c r="F287" s="1">
        <f>IF(OR($AD287=0,SUMIFS(dbP!$A:$A,dbP!$AD:$AD,$AD287)=0),0,INDEX(dbP!F:F,SUMIFS(dbP!$A:$A,dbP!$AD:$AD,$AD287)))</f>
        <v>0</v>
      </c>
      <c r="I287" s="1" t="str">
        <f>IF(OR($AD287=0,SUMIFS(dbP!$A:$A,dbP!$AD:$AD,$AD287)=0),0,INDEX(dbP!I:I,SUMIFS(dbP!$A:$A,dbP!$AD:$AD,$AD287)))</f>
        <v>Продукт-2</v>
      </c>
      <c r="O287" s="44" t="str">
        <f>IF(OR($AE287=0,SUMIFS(SpcfP!$A:$A,SpcfP!$AE:$AE,$AE287,SpcfP!$U:$U,$U287)=0),0,INDEX(SpcfP!O:O,SUMIFS(SpcfP!$A:$A,SpcfP!$AE:$AE,$AE287,SpcfP!$U:$U,$U287)))</f>
        <v>Себестоимость продаж</v>
      </c>
      <c r="P287" s="44" t="str">
        <f>IF(OR($AE287=0,SUMIFS(SpcfP!$A:$A,SpcfP!$AE:$AE,$AE287,SpcfP!$U:$U,$U287)=0),0,INDEX(SpcfP!P:P,SUMIFS(SpcfP!$A:$A,SpcfP!$AE:$AE,$AE287,SpcfP!$U:$U,$U287)))</f>
        <v>Затраты этапа-5 бизнес-процесса</v>
      </c>
      <c r="Q287" s="44" t="str">
        <f>IF(OR($AE287=0,SUMIFS(SpcfP!$A:$A,SpcfP!$AE:$AE,$AE287,SpcfP!$U:$U,$U287)=0),0,INDEX(SpcfP!Q:Q,SUMIFS(SpcfP!$A:$A,SpcfP!$AE:$AE,$AE287,SpcfP!$U:$U,$U287)))</f>
        <v>Затраты на доставку и продажу-5</v>
      </c>
      <c r="U287" s="1">
        <f>IF(OR($AD287=0,SUMIFS(dbP!$A:$A,dbP!$AD:$AD,$AD287)=0),0,INDEX(dbP!U:U,SUMIFS(dbP!$A:$A,dbP!$AD:$AD,$AD287)))</f>
        <v>2</v>
      </c>
      <c r="X287" s="42">
        <f>IF(OR($AD287=0,SUMIFS(dbP!$A:$A,dbP!$AD:$AD,$AD287)=0),0,INDEX(dbP!X:X,SUMIFS(dbP!$A:$A,dbP!$AD:$AD,$AD287)))*
IF(OR($AE287=0,SUMIFS(SpcfP!$A:$A,SpcfP!$AE:$AE,$AE287,SpcfP!$U:$U,$U287)=0),0,INDEX(SpcfP!X:X,SUMIFS(SpcfP!$A:$A,SpcfP!$AE:$AE,$AE287,SpcfP!$U:$U,$U287)))</f>
        <v>40</v>
      </c>
      <c r="AA287" s="44">
        <f>IF(OR($AD287=0,SUMIFS(dbP!$A:$A,dbP!$AD:$AD,$AD287)=0),0,INDEX(dbP!X:X,SUMIFS(dbP!$A:$A,dbP!$AD:$AD,$AD287)))*
IF(OR($AE287=0,SUMIFS(SpcfP!$A:$A,SpcfP!$AE:$AE,$AE287,SpcfP!$U:$U,$U287)=0),0,INDEX(SpcfP!AA:AA,SUMIFS(SpcfP!$A:$A,SpcfP!$AE:$AE,$AE287,SpcfP!$U:$U,$U287)))</f>
        <v>67371.981332969706</v>
      </c>
      <c r="AB287" s="44">
        <f>IF(OR($AD287=0,SUMIFS(dbP!$A:$A,dbP!$AD:$AD,$AD287)=0),0,INDEX(dbP!X:X,SUMIFS(dbP!$A:$A,dbP!$AD:$AD,$AD287)))*
IF(OR($AE287=0,SUMIFS(SpcfP!$A:$A,SpcfP!$AE:$AE,$AE287,SpcfP!$U:$U,$U287)=0),0,INDEX(SpcfP!AB:AB,SUMIFS(SpcfP!$A:$A,SpcfP!$AE:$AE,$AE287,SpcfP!$U:$U,$U287)))</f>
        <v>11228.66355549495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 t="shared" si="4"/>
        <v>5</v>
      </c>
      <c r="AE287" s="31">
        <f>IF(OR(AE286=0,AE286=MAX(Items!$AC:$AC)),1,AE286+1)</f>
        <v>53</v>
      </c>
    </row>
    <row r="288" spans="2:31" x14ac:dyDescent="0.3"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D288" s="24">
        <f>IF(OR($AD288=0,SUMIFS(dbP!$A:$A,dbP!$AD:$AD,$AD288)=0),0,INDEX(dbP!D:D,SUMIFS(dbP!$A:$A,dbP!$AD:$AD,$AD288)))</f>
        <v>45610</v>
      </c>
      <c r="E288" s="1">
        <f>IF(OR($AD288=0,SUMIFS(dbP!$A:$A,dbP!$AD:$AD,$AD288)=0),0,INDEX(dbP!E:E,SUMIFS(dbP!$A:$A,dbP!$AD:$AD,$AD288)))</f>
        <v>0</v>
      </c>
      <c r="F288" s="1">
        <f>IF(OR($AD288=0,SUMIFS(dbP!$A:$A,dbP!$AD:$AD,$AD288)=0),0,INDEX(dbP!F:F,SUMIFS(dbP!$A:$A,dbP!$AD:$AD,$AD288)))</f>
        <v>0</v>
      </c>
      <c r="I288" s="1" t="str">
        <f>IF(OR($AD288=0,SUMIFS(dbP!$A:$A,dbP!$AD:$AD,$AD288)=0),0,INDEX(dbP!I:I,SUMIFS(dbP!$A:$A,dbP!$AD:$AD,$AD288)))</f>
        <v>Продукт-2</v>
      </c>
      <c r="O288" s="44" t="str">
        <f>IF(OR($AE288=0,SUMIFS(SpcfP!$A:$A,SpcfP!$AE:$AE,$AE288,SpcfP!$U:$U,$U288)=0),0,INDEX(SpcfP!O:O,SUMIFS(SpcfP!$A:$A,SpcfP!$AE:$AE,$AE288,SpcfP!$U:$U,$U288)))</f>
        <v>Себестоимость продаж</v>
      </c>
      <c r="P288" s="44" t="str">
        <f>IF(OR($AE288=0,SUMIFS(SpcfP!$A:$A,SpcfP!$AE:$AE,$AE288,SpcfP!$U:$U,$U288)=0),0,INDEX(SpcfP!P:P,SUMIFS(SpcfP!$A:$A,SpcfP!$AE:$AE,$AE288,SpcfP!$U:$U,$U288)))</f>
        <v>Затраты этапа-5 бизнес-процесса</v>
      </c>
      <c r="Q288" s="44" t="str">
        <f>IF(OR($AE288=0,SUMIFS(SpcfP!$A:$A,SpcfP!$AE:$AE,$AE288,SpcfP!$U:$U,$U288)=0),0,INDEX(SpcfP!Q:Q,SUMIFS(SpcfP!$A:$A,SpcfP!$AE:$AE,$AE288,SpcfP!$U:$U,$U288)))</f>
        <v>Затраты на доставку и продажу-6</v>
      </c>
      <c r="U288" s="1">
        <f>IF(OR($AD288=0,SUMIFS(dbP!$A:$A,dbP!$AD:$AD,$AD288)=0),0,INDEX(dbP!U:U,SUMIFS(dbP!$A:$A,dbP!$AD:$AD,$AD288)))</f>
        <v>2</v>
      </c>
      <c r="X288" s="42">
        <f>IF(OR($AD288=0,SUMIFS(dbP!$A:$A,dbP!$AD:$AD,$AD288)=0),0,INDEX(dbP!X:X,SUMIFS(dbP!$A:$A,dbP!$AD:$AD,$AD288)))*
IF(OR($AE288=0,SUMIFS(SpcfP!$A:$A,SpcfP!$AE:$AE,$AE288,SpcfP!$U:$U,$U288)=0),0,INDEX(SpcfP!X:X,SUMIFS(SpcfP!$A:$A,SpcfP!$AE:$AE,$AE288,SpcfP!$U:$U,$U288)))</f>
        <v>24</v>
      </c>
      <c r="AA288" s="44">
        <f>IF(OR($AD288=0,SUMIFS(dbP!$A:$A,dbP!$AD:$AD,$AD288)=0),0,INDEX(dbP!X:X,SUMIFS(dbP!$A:$A,dbP!$AD:$AD,$AD288)))*
IF(OR($AE288=0,SUMIFS(SpcfP!$A:$A,SpcfP!$AE:$AE,$AE288,SpcfP!$U:$U,$U288)=0),0,INDEX(SpcfP!AA:AA,SUMIFS(SpcfP!$A:$A,SpcfP!$AE:$AE,$AE288,SpcfP!$U:$U,$U288)))</f>
        <v>83441.674865444351</v>
      </c>
      <c r="AB288" s="44">
        <f>IF(OR($AD288=0,SUMIFS(dbP!$A:$A,dbP!$AD:$AD,$AD288)=0),0,INDEX(dbP!X:X,SUMIFS(dbP!$A:$A,dbP!$AD:$AD,$AD288)))*
IF(OR($AE288=0,SUMIFS(SpcfP!$A:$A,SpcfP!$AE:$AE,$AE288,SpcfP!$U:$U,$U288)=0),0,INDEX(SpcfP!AB:AB,SUMIFS(SpcfP!$A:$A,SpcfP!$AE:$AE,$AE288,SpcfP!$U:$U,$U288)))</f>
        <v>13906.945810907389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 t="shared" si="4"/>
        <v>5</v>
      </c>
      <c r="AE288" s="31">
        <f>IF(OR(AE287=0,AE287=MAX(Items!$AC:$AC)),1,AE287+1)</f>
        <v>54</v>
      </c>
    </row>
    <row r="289" spans="2:31" x14ac:dyDescent="0.3"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D289" s="24">
        <f>IF(OR($AD289=0,SUMIFS(dbP!$A:$A,dbP!$AD:$AD,$AD289)=0),0,INDEX(dbP!D:D,SUMIFS(dbP!$A:$A,dbP!$AD:$AD,$AD289)))</f>
        <v>45610</v>
      </c>
      <c r="E289" s="1">
        <f>IF(OR($AD289=0,SUMIFS(dbP!$A:$A,dbP!$AD:$AD,$AD289)=0),0,INDEX(dbP!E:E,SUMIFS(dbP!$A:$A,dbP!$AD:$AD,$AD289)))</f>
        <v>0</v>
      </c>
      <c r="F289" s="1">
        <f>IF(OR($AD289=0,SUMIFS(dbP!$A:$A,dbP!$AD:$AD,$AD289)=0),0,INDEX(dbP!F:F,SUMIFS(dbP!$A:$A,dbP!$AD:$AD,$AD289)))</f>
        <v>0</v>
      </c>
      <c r="I289" s="1" t="str">
        <f>IF(OR($AD289=0,SUMIFS(dbP!$A:$A,dbP!$AD:$AD,$AD289)=0),0,INDEX(dbP!I:I,SUMIFS(dbP!$A:$A,dbP!$AD:$AD,$AD289)))</f>
        <v>Продукт-2</v>
      </c>
      <c r="O289" s="44" t="str">
        <f>IF(OR($AE289=0,SUMIFS(SpcfP!$A:$A,SpcfP!$AE:$AE,$AE289,SpcfP!$U:$U,$U289)=0),0,INDEX(SpcfP!O:O,SUMIFS(SpcfP!$A:$A,SpcfP!$AE:$AE,$AE289,SpcfP!$U:$U,$U289)))</f>
        <v>Себестоимость продаж</v>
      </c>
      <c r="P289" s="44" t="str">
        <f>IF(OR($AE289=0,SUMIFS(SpcfP!$A:$A,SpcfP!$AE:$AE,$AE289,SpcfP!$U:$U,$U289)=0),0,INDEX(SpcfP!P:P,SUMIFS(SpcfP!$A:$A,SpcfP!$AE:$AE,$AE289,SpcfP!$U:$U,$U289)))</f>
        <v>Затраты этапа-5 бизнес-процесса</v>
      </c>
      <c r="Q289" s="44" t="str">
        <f>IF(OR($AE289=0,SUMIFS(SpcfP!$A:$A,SpcfP!$AE:$AE,$AE289,SpcfP!$U:$U,$U289)=0),0,INDEX(SpcfP!Q:Q,SUMIFS(SpcfP!$A:$A,SpcfP!$AE:$AE,$AE289,SpcfP!$U:$U,$U289)))</f>
        <v>Затраты на доставку и продажу-7</v>
      </c>
      <c r="U289" s="1">
        <f>IF(OR($AD289=0,SUMIFS(dbP!$A:$A,dbP!$AD:$AD,$AD289)=0),0,INDEX(dbP!U:U,SUMIFS(dbP!$A:$A,dbP!$AD:$AD,$AD289)))</f>
        <v>2</v>
      </c>
      <c r="X289" s="42">
        <f>IF(OR($AD289=0,SUMIFS(dbP!$A:$A,dbP!$AD:$AD,$AD289)=0),0,INDEX(dbP!X:X,SUMIFS(dbP!$A:$A,dbP!$AD:$AD,$AD289)))*
IF(OR($AE289=0,SUMIFS(SpcfP!$A:$A,SpcfP!$AE:$AE,$AE289,SpcfP!$U:$U,$U289)=0),0,INDEX(SpcfP!X:X,SUMIFS(SpcfP!$A:$A,SpcfP!$AE:$AE,$AE289,SpcfP!$U:$U,$U289)))</f>
        <v>8</v>
      </c>
      <c r="AA289" s="44">
        <f>IF(OR($AD289=0,SUMIFS(dbP!$A:$A,dbP!$AD:$AD,$AD289)=0),0,INDEX(dbP!X:X,SUMIFS(dbP!$A:$A,dbP!$AD:$AD,$AD289)))*
IF(OR($AE289=0,SUMIFS(SpcfP!$A:$A,SpcfP!$AE:$AE,$AE289,SpcfP!$U:$U,$U289)=0),0,INDEX(SpcfP!AA:AA,SUMIFS(SpcfP!$A:$A,SpcfP!$AE:$AE,$AE289,SpcfP!$U:$U,$U289)))</f>
        <v>15481.441739114402</v>
      </c>
      <c r="AB289" s="44">
        <f>IF(OR($AD289=0,SUMIFS(dbP!$A:$A,dbP!$AD:$AD,$AD289)=0),0,INDEX(dbP!X:X,SUMIFS(dbP!$A:$A,dbP!$AD:$AD,$AD289)))*
IF(OR($AE289=0,SUMIFS(SpcfP!$A:$A,SpcfP!$AE:$AE,$AE289,SpcfP!$U:$U,$U289)=0),0,INDEX(SpcfP!AB:AB,SUMIFS(SpcfP!$A:$A,SpcfP!$AE:$AE,$AE289,SpcfP!$U:$U,$U289)))</f>
        <v>2580.2402898524001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 t="shared" si="4"/>
        <v>5</v>
      </c>
      <c r="AE289" s="31">
        <f>IF(OR(AE288=0,AE288=MAX(Items!$AC:$AC)),1,AE288+1)</f>
        <v>55</v>
      </c>
    </row>
    <row r="290" spans="2:31" x14ac:dyDescent="0.3"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D290" s="24">
        <f>IF(OR($AD290=0,SUMIFS(dbP!$A:$A,dbP!$AD:$AD,$AD290)=0),0,INDEX(dbP!D:D,SUMIFS(dbP!$A:$A,dbP!$AD:$AD,$AD290)))</f>
        <v>45610</v>
      </c>
      <c r="E290" s="1">
        <f>IF(OR($AD290=0,SUMIFS(dbP!$A:$A,dbP!$AD:$AD,$AD290)=0),0,INDEX(dbP!E:E,SUMIFS(dbP!$A:$A,dbP!$AD:$AD,$AD290)))</f>
        <v>0</v>
      </c>
      <c r="F290" s="1">
        <f>IF(OR($AD290=0,SUMIFS(dbP!$A:$A,dbP!$AD:$AD,$AD290)=0),0,INDEX(dbP!F:F,SUMIFS(dbP!$A:$A,dbP!$AD:$AD,$AD290)))</f>
        <v>0</v>
      </c>
      <c r="I290" s="1" t="str">
        <f>IF(OR($AD290=0,SUMIFS(dbP!$A:$A,dbP!$AD:$AD,$AD290)=0),0,INDEX(dbP!I:I,SUMIFS(dbP!$A:$A,dbP!$AD:$AD,$AD290)))</f>
        <v>Продукт-2</v>
      </c>
      <c r="O290" s="44" t="str">
        <f>IF(OR($AE290=0,SUMIFS(SpcfP!$A:$A,SpcfP!$AE:$AE,$AE290,SpcfP!$U:$U,$U290)=0),0,INDEX(SpcfP!O:O,SUMIFS(SpcfP!$A:$A,SpcfP!$AE:$AE,$AE290,SpcfP!$U:$U,$U290)))</f>
        <v>Себестоимость продаж</v>
      </c>
      <c r="P290" s="44" t="str">
        <f>IF(OR($AE290=0,SUMIFS(SpcfP!$A:$A,SpcfP!$AE:$AE,$AE290,SpcfP!$U:$U,$U290)=0),0,INDEX(SpcfP!P:P,SUMIFS(SpcfP!$A:$A,SpcfP!$AE:$AE,$AE290,SpcfP!$U:$U,$U290)))</f>
        <v>Затраты этапа-5 бизнес-процесса</v>
      </c>
      <c r="Q290" s="44" t="str">
        <f>IF(OR($AE290=0,SUMIFS(SpcfP!$A:$A,SpcfP!$AE:$AE,$AE290,SpcfP!$U:$U,$U290)=0),0,INDEX(SpcfP!Q:Q,SUMIFS(SpcfP!$A:$A,SpcfP!$AE:$AE,$AE290,SpcfP!$U:$U,$U290)))</f>
        <v>Затраты на доставку и продажу-8</v>
      </c>
      <c r="U290" s="1">
        <f>IF(OR($AD290=0,SUMIFS(dbP!$A:$A,dbP!$AD:$AD,$AD290)=0),0,INDEX(dbP!U:U,SUMIFS(dbP!$A:$A,dbP!$AD:$AD,$AD290)))</f>
        <v>2</v>
      </c>
      <c r="X290" s="42">
        <f>IF(OR($AD290=0,SUMIFS(dbP!$A:$A,dbP!$AD:$AD,$AD290)=0),0,INDEX(dbP!X:X,SUMIFS(dbP!$A:$A,dbP!$AD:$AD,$AD290)))*
IF(OR($AE290=0,SUMIFS(SpcfP!$A:$A,SpcfP!$AE:$AE,$AE290,SpcfP!$U:$U,$U290)=0),0,INDEX(SpcfP!X:X,SUMIFS(SpcfP!$A:$A,SpcfP!$AE:$AE,$AE290,SpcfP!$U:$U,$U290)))</f>
        <v>32</v>
      </c>
      <c r="AA290" s="44">
        <f>IF(OR($AD290=0,SUMIFS(dbP!$A:$A,dbP!$AD:$AD,$AD290)=0),0,INDEX(dbP!X:X,SUMIFS(dbP!$A:$A,dbP!$AD:$AD,$AD290)))*
IF(OR($AE290=0,SUMIFS(SpcfP!$A:$A,SpcfP!$AE:$AE,$AE290,SpcfP!$U:$U,$U290)=0),0,INDEX(SpcfP!AA:AA,SUMIFS(SpcfP!$A:$A,SpcfP!$AE:$AE,$AE290,SpcfP!$U:$U,$U290)))</f>
        <v>15745.324137931035</v>
      </c>
      <c r="AB290" s="44">
        <f>IF(OR($AD290=0,SUMIFS(dbP!$A:$A,dbP!$AD:$AD,$AD290)=0),0,INDEX(dbP!X:X,SUMIFS(dbP!$A:$A,dbP!$AD:$AD,$AD290)))*
IF(OR($AE290=0,SUMIFS(SpcfP!$A:$A,SpcfP!$AE:$AE,$AE290,SpcfP!$U:$U,$U290)=0),0,INDEX(SpcfP!AB:AB,SUMIFS(SpcfP!$A:$A,SpcfP!$AE:$AE,$AE290,SpcfP!$U:$U,$U290)))</f>
        <v>2624.2206896551725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 t="shared" si="4"/>
        <v>5</v>
      </c>
      <c r="AE290" s="31">
        <f>IF(OR(AE289=0,AE289=MAX(Items!$AC:$AC)),1,AE289+1)</f>
        <v>56</v>
      </c>
    </row>
    <row r="291" spans="2:31" x14ac:dyDescent="0.3"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D291" s="24">
        <f>IF(OR($AD291=0,SUMIFS(dbP!$A:$A,dbP!$AD:$AD,$AD291)=0),0,INDEX(dbP!D:D,SUMIFS(dbP!$A:$A,dbP!$AD:$AD,$AD291)))</f>
        <v>45610</v>
      </c>
      <c r="E291" s="1">
        <f>IF(OR($AD291=0,SUMIFS(dbP!$A:$A,dbP!$AD:$AD,$AD291)=0),0,INDEX(dbP!E:E,SUMIFS(dbP!$A:$A,dbP!$AD:$AD,$AD291)))</f>
        <v>0</v>
      </c>
      <c r="F291" s="1">
        <f>IF(OR($AD291=0,SUMIFS(dbP!$A:$A,dbP!$AD:$AD,$AD291)=0),0,INDEX(dbP!F:F,SUMIFS(dbP!$A:$A,dbP!$AD:$AD,$AD291)))</f>
        <v>0</v>
      </c>
      <c r="I291" s="1" t="str">
        <f>IF(OR($AD291=0,SUMIFS(dbP!$A:$A,dbP!$AD:$AD,$AD291)=0),0,INDEX(dbP!I:I,SUMIFS(dbP!$A:$A,dbP!$AD:$AD,$AD291)))</f>
        <v>Продукт-2</v>
      </c>
      <c r="O291" s="44" t="str">
        <f>IF(OR($AE291=0,SUMIFS(SpcfP!$A:$A,SpcfP!$AE:$AE,$AE291,SpcfP!$U:$U,$U291)=0),0,INDEX(SpcfP!O:O,SUMIFS(SpcfP!$A:$A,SpcfP!$AE:$AE,$AE291,SpcfP!$U:$U,$U291)))</f>
        <v>Себестоимость продаж</v>
      </c>
      <c r="P291" s="44" t="str">
        <f>IF(OR($AE291=0,SUMIFS(SpcfP!$A:$A,SpcfP!$AE:$AE,$AE291,SpcfP!$U:$U,$U291)=0),0,INDEX(SpcfP!P:P,SUMIFS(SpcfP!$A:$A,SpcfP!$AE:$AE,$AE291,SpcfP!$U:$U,$U291)))</f>
        <v>Затраты этапа-5 бизнес-процесса</v>
      </c>
      <c r="Q291" s="44" t="str">
        <f>IF(OR($AE291=0,SUMIFS(SpcfP!$A:$A,SpcfP!$AE:$AE,$AE291,SpcfP!$U:$U,$U291)=0),0,INDEX(SpcfP!Q:Q,SUMIFS(SpcfP!$A:$A,SpcfP!$AE:$AE,$AE291,SpcfP!$U:$U,$U291)))</f>
        <v>Затраты на доставку и продажу-9</v>
      </c>
      <c r="U291" s="1">
        <f>IF(OR($AD291=0,SUMIFS(dbP!$A:$A,dbP!$AD:$AD,$AD291)=0),0,INDEX(dbP!U:U,SUMIFS(dbP!$A:$A,dbP!$AD:$AD,$AD291)))</f>
        <v>2</v>
      </c>
      <c r="X291" s="42">
        <f>IF(OR($AD291=0,SUMIFS(dbP!$A:$A,dbP!$AD:$AD,$AD291)=0),0,INDEX(dbP!X:X,SUMIFS(dbP!$A:$A,dbP!$AD:$AD,$AD291)))*
IF(OR($AE291=0,SUMIFS(SpcfP!$A:$A,SpcfP!$AE:$AE,$AE291,SpcfP!$U:$U,$U291)=0),0,INDEX(SpcfP!X:X,SUMIFS(SpcfP!$A:$A,SpcfP!$AE:$AE,$AE291,SpcfP!$U:$U,$U291)))</f>
        <v>72</v>
      </c>
      <c r="AA291" s="44">
        <f>IF(OR($AD291=0,SUMIFS(dbP!$A:$A,dbP!$AD:$AD,$AD291)=0),0,INDEX(dbP!X:X,SUMIFS(dbP!$A:$A,dbP!$AD:$AD,$AD291)))*
IF(OR($AE291=0,SUMIFS(SpcfP!$A:$A,SpcfP!$AE:$AE,$AE291,SpcfP!$U:$U,$U291)=0),0,INDEX(SpcfP!AA:AA,SUMIFS(SpcfP!$A:$A,SpcfP!$AE:$AE,$AE291,SpcfP!$U:$U,$U291)))</f>
        <v>176420.71578947367</v>
      </c>
      <c r="AB291" s="44">
        <f>IF(OR($AD291=0,SUMIFS(dbP!$A:$A,dbP!$AD:$AD,$AD291)=0),0,INDEX(dbP!X:X,SUMIFS(dbP!$A:$A,dbP!$AD:$AD,$AD291)))*
IF(OR($AE291=0,SUMIFS(SpcfP!$A:$A,SpcfP!$AE:$AE,$AE291,SpcfP!$U:$U,$U291)=0),0,INDEX(SpcfP!AB:AB,SUMIFS(SpcfP!$A:$A,SpcfP!$AE:$AE,$AE291,SpcfP!$U:$U,$U291)))</f>
        <v>29403.452631578948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 t="shared" si="4"/>
        <v>5</v>
      </c>
      <c r="AE291" s="31">
        <f>IF(OR(AE290=0,AE290=MAX(Items!$AC:$AC)),1,AE290+1)</f>
        <v>57</v>
      </c>
    </row>
    <row r="292" spans="2:31" x14ac:dyDescent="0.3"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D292" s="24">
        <f>IF(OR($AD292=0,SUMIFS(dbP!$A:$A,dbP!$AD:$AD,$AD292)=0),0,INDEX(dbP!D:D,SUMIFS(dbP!$A:$A,dbP!$AD:$AD,$AD292)))</f>
        <v>45610</v>
      </c>
      <c r="E292" s="1">
        <f>IF(OR($AD292=0,SUMIFS(dbP!$A:$A,dbP!$AD:$AD,$AD292)=0),0,INDEX(dbP!E:E,SUMIFS(dbP!$A:$A,dbP!$AD:$AD,$AD292)))</f>
        <v>0</v>
      </c>
      <c r="F292" s="1">
        <f>IF(OR($AD292=0,SUMIFS(dbP!$A:$A,dbP!$AD:$AD,$AD292)=0),0,INDEX(dbP!F:F,SUMIFS(dbP!$A:$A,dbP!$AD:$AD,$AD292)))</f>
        <v>0</v>
      </c>
      <c r="I292" s="1" t="str">
        <f>IF(OR($AD292=0,SUMIFS(dbP!$A:$A,dbP!$AD:$AD,$AD292)=0),0,INDEX(dbP!I:I,SUMIFS(dbP!$A:$A,dbP!$AD:$AD,$AD292)))</f>
        <v>Продукт-2</v>
      </c>
      <c r="O292" s="44" t="str">
        <f>IF(OR($AE292=0,SUMIFS(SpcfP!$A:$A,SpcfP!$AE:$AE,$AE292,SpcfP!$U:$U,$U292)=0),0,INDEX(SpcfP!O:O,SUMIFS(SpcfP!$A:$A,SpcfP!$AE:$AE,$AE292,SpcfP!$U:$U,$U292)))</f>
        <v>Себестоимость продаж</v>
      </c>
      <c r="P292" s="44" t="str">
        <f>IF(OR($AE292=0,SUMIFS(SpcfP!$A:$A,SpcfP!$AE:$AE,$AE292,SpcfP!$U:$U,$U292)=0),0,INDEX(SpcfP!P:P,SUMIFS(SpcfP!$A:$A,SpcfP!$AE:$AE,$AE292,SpcfP!$U:$U,$U292)))</f>
        <v>Затраты этапа-5 бизнес-процесса</v>
      </c>
      <c r="Q292" s="44" t="str">
        <f>IF(OR($AE292=0,SUMIFS(SpcfP!$A:$A,SpcfP!$AE:$AE,$AE292,SpcfP!$U:$U,$U292)=0),0,INDEX(SpcfP!Q:Q,SUMIFS(SpcfP!$A:$A,SpcfP!$AE:$AE,$AE292,SpcfP!$U:$U,$U292)))</f>
        <v>Затраты на доставку и продажу-10</v>
      </c>
      <c r="U292" s="1">
        <f>IF(OR($AD292=0,SUMIFS(dbP!$A:$A,dbP!$AD:$AD,$AD292)=0),0,INDEX(dbP!U:U,SUMIFS(dbP!$A:$A,dbP!$AD:$AD,$AD292)))</f>
        <v>2</v>
      </c>
      <c r="X292" s="42">
        <f>IF(OR($AD292=0,SUMIFS(dbP!$A:$A,dbP!$AD:$AD,$AD292)=0),0,INDEX(dbP!X:X,SUMIFS(dbP!$A:$A,dbP!$AD:$AD,$AD292)))*
IF(OR($AE292=0,SUMIFS(SpcfP!$A:$A,SpcfP!$AE:$AE,$AE292,SpcfP!$U:$U,$U292)=0),0,INDEX(SpcfP!X:X,SUMIFS(SpcfP!$A:$A,SpcfP!$AE:$AE,$AE292,SpcfP!$U:$U,$U292)))</f>
        <v>40</v>
      </c>
      <c r="AA292" s="44">
        <f>IF(OR($AD292=0,SUMIFS(dbP!$A:$A,dbP!$AD:$AD,$AD292)=0),0,INDEX(dbP!X:X,SUMIFS(dbP!$A:$A,dbP!$AD:$AD,$AD292)))*
IF(OR($AE292=0,SUMIFS(SpcfP!$A:$A,SpcfP!$AE:$AE,$AE292,SpcfP!$U:$U,$U292)=0),0,INDEX(SpcfP!AA:AA,SUMIFS(SpcfP!$A:$A,SpcfP!$AE:$AE,$AE292,SpcfP!$U:$U,$U292)))</f>
        <v>101046.95999999999</v>
      </c>
      <c r="AB292" s="44">
        <f>IF(OR($AD292=0,SUMIFS(dbP!$A:$A,dbP!$AD:$AD,$AD292)=0),0,INDEX(dbP!X:X,SUMIFS(dbP!$A:$A,dbP!$AD:$AD,$AD292)))*
IF(OR($AE292=0,SUMIFS(SpcfP!$A:$A,SpcfP!$AE:$AE,$AE292,SpcfP!$U:$U,$U292)=0),0,INDEX(SpcfP!AB:AB,SUMIFS(SpcfP!$A:$A,SpcfP!$AE:$AE,$AE292,SpcfP!$U:$U,$U292)))</f>
        <v>16841.16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 t="shared" si="4"/>
        <v>5</v>
      </c>
      <c r="AE292" s="31">
        <f>IF(OR(AE291=0,AE291=MAX(Items!$AC:$AC)),1,AE291+1)</f>
        <v>58</v>
      </c>
    </row>
    <row r="293" spans="2:31" x14ac:dyDescent="0.3"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D293" s="24">
        <f>IF(OR($AD293=0,SUMIFS(dbP!$A:$A,dbP!$AD:$AD,$AD293)=0),0,INDEX(dbP!D:D,SUMIFS(dbP!$A:$A,dbP!$AD:$AD,$AD293)))</f>
        <v>45640</v>
      </c>
      <c r="E293" s="1">
        <f>IF(OR($AD293=0,SUMIFS(dbP!$A:$A,dbP!$AD:$AD,$AD293)=0),0,INDEX(dbP!E:E,SUMIFS(dbP!$A:$A,dbP!$AD:$AD,$AD293)))</f>
        <v>0</v>
      </c>
      <c r="F293" s="1">
        <f>IF(OR($AD293=0,SUMIFS(dbP!$A:$A,dbP!$AD:$AD,$AD293)=0),0,INDEX(dbP!F:F,SUMIFS(dbP!$A:$A,dbP!$AD:$AD,$AD293)))</f>
        <v>0</v>
      </c>
      <c r="I293" s="1" t="str">
        <f>IF(OR($AD293=0,SUMIFS(dbP!$A:$A,dbP!$AD:$AD,$AD293)=0),0,INDEX(dbP!I:I,SUMIFS(dbP!$A:$A,dbP!$AD:$AD,$AD293)))</f>
        <v>Продукт-1</v>
      </c>
      <c r="O293" s="44" t="str">
        <f>IF(OR($AE293=0,SUMIFS(SpcfP!$A:$A,SpcfP!$AE:$AE,$AE293,SpcfP!$U:$U,$U293)=0),0,INDEX(SpcfP!O:O,SUMIFS(SpcfP!$A:$A,SpcfP!$AE:$AE,$AE293,SpcfP!$U:$U,$U293)))</f>
        <v>Себестоимость продаж</v>
      </c>
      <c r="P293" s="44" t="str">
        <f>IF(OR($AE293=0,SUMIFS(SpcfP!$A:$A,SpcfP!$AE:$AE,$AE293,SpcfP!$U:$U,$U293)=0),0,INDEX(SpcfP!P:P,SUMIFS(SpcfP!$A:$A,SpcfP!$AE:$AE,$AE293,SpcfP!$U:$U,$U293)))</f>
        <v>Затраты этапа-1 бизнес-процесса</v>
      </c>
      <c r="Q293" s="44" t="str">
        <f>IF(OR($AE293=0,SUMIFS(SpcfP!$A:$A,SpcfP!$AE:$AE,$AE293,SpcfP!$U:$U,$U293)=0),0,INDEX(SpcfP!Q:Q,SUMIFS(SpcfP!$A:$A,SpcfP!$AE:$AE,$AE293,SpcfP!$U:$U,$U293)))</f>
        <v>Сырье и материалы-1</v>
      </c>
      <c r="U293" s="1">
        <f>IF(OR($AD293=0,SUMIFS(dbP!$A:$A,dbP!$AD:$AD,$AD293)=0),0,INDEX(dbP!U:U,SUMIFS(dbP!$A:$A,dbP!$AD:$AD,$AD293)))</f>
        <v>1</v>
      </c>
      <c r="X293" s="42">
        <f>IF(OR($AD293=0,SUMIFS(dbP!$A:$A,dbP!$AD:$AD,$AD293)=0),0,INDEX(dbP!X:X,SUMIFS(dbP!$A:$A,dbP!$AD:$AD,$AD293)))*
IF(OR($AE293=0,SUMIFS(SpcfP!$A:$A,SpcfP!$AE:$AE,$AE293,SpcfP!$U:$U,$U293)=0),0,INDEX(SpcfP!X:X,SUMIFS(SpcfP!$A:$A,SpcfP!$AE:$AE,$AE293,SpcfP!$U:$U,$U293)))</f>
        <v>7</v>
      </c>
      <c r="AA293" s="44">
        <f>IF(OR($AD293=0,SUMIFS(dbP!$A:$A,dbP!$AD:$AD,$AD293)=0),0,INDEX(dbP!X:X,SUMIFS(dbP!$A:$A,dbP!$AD:$AD,$AD293)))*
IF(OR($AE293=0,SUMIFS(SpcfP!$A:$A,SpcfP!$AE:$AE,$AE293,SpcfP!$U:$U,$U293)=0),0,INDEX(SpcfP!AA:AA,SUMIFS(SpcfP!$A:$A,SpcfP!$AE:$AE,$AE293,SpcfP!$U:$U,$U293)))</f>
        <v>7070.7070707070707</v>
      </c>
      <c r="AB293" s="44">
        <f>IF(OR($AD293=0,SUMIFS(dbP!$A:$A,dbP!$AD:$AD,$AD293)=0),0,INDEX(dbP!X:X,SUMIFS(dbP!$A:$A,dbP!$AD:$AD,$AD293)))*
IF(OR($AE293=0,SUMIFS(SpcfP!$A:$A,SpcfP!$AE:$AE,$AE293,SpcfP!$U:$U,$U293)=0),0,INDEX(SpcfP!AB:AB,SUMIFS(SpcfP!$A:$A,SpcfP!$AE:$AE,$AE293,SpcfP!$U:$U,$U293)))</f>
        <v>1178.4511784511785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 t="shared" si="4"/>
        <v>6</v>
      </c>
      <c r="AE293" s="31">
        <f>IF(OR(AE292=0,AE292=MAX(Items!$AC:$AC)),1,AE292+1)</f>
        <v>1</v>
      </c>
    </row>
    <row r="294" spans="2:31" x14ac:dyDescent="0.3"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D294" s="24">
        <f>IF(OR($AD294=0,SUMIFS(dbP!$A:$A,dbP!$AD:$AD,$AD294)=0),0,INDEX(dbP!D:D,SUMIFS(dbP!$A:$A,dbP!$AD:$AD,$AD294)))</f>
        <v>45640</v>
      </c>
      <c r="E294" s="1">
        <f>IF(OR($AD294=0,SUMIFS(dbP!$A:$A,dbP!$AD:$AD,$AD294)=0),0,INDEX(dbP!E:E,SUMIFS(dbP!$A:$A,dbP!$AD:$AD,$AD294)))</f>
        <v>0</v>
      </c>
      <c r="F294" s="1">
        <f>IF(OR($AD294=0,SUMIFS(dbP!$A:$A,dbP!$AD:$AD,$AD294)=0),0,INDEX(dbP!F:F,SUMIFS(dbP!$A:$A,dbP!$AD:$AD,$AD294)))</f>
        <v>0</v>
      </c>
      <c r="I294" s="1" t="str">
        <f>IF(OR($AD294=0,SUMIFS(dbP!$A:$A,dbP!$AD:$AD,$AD294)=0),0,INDEX(dbP!I:I,SUMIFS(dbP!$A:$A,dbP!$AD:$AD,$AD294)))</f>
        <v>Продукт-1</v>
      </c>
      <c r="O294" s="44" t="str">
        <f>IF(OR($AE294=0,SUMIFS(SpcfP!$A:$A,SpcfP!$AE:$AE,$AE294,SpcfP!$U:$U,$U294)=0),0,INDEX(SpcfP!O:O,SUMIFS(SpcfP!$A:$A,SpcfP!$AE:$AE,$AE294,SpcfP!$U:$U,$U294)))</f>
        <v>Себестоимость продаж</v>
      </c>
      <c r="P294" s="44" t="str">
        <f>IF(OR($AE294=0,SUMIFS(SpcfP!$A:$A,SpcfP!$AE:$AE,$AE294,SpcfP!$U:$U,$U294)=0),0,INDEX(SpcfP!P:P,SUMIFS(SpcfP!$A:$A,SpcfP!$AE:$AE,$AE294,SpcfP!$U:$U,$U294)))</f>
        <v>Затраты этапа-1 бизнес-процесса</v>
      </c>
      <c r="Q294" s="44" t="str">
        <f>IF(OR($AE294=0,SUMIFS(SpcfP!$A:$A,SpcfP!$AE:$AE,$AE294,SpcfP!$U:$U,$U294)=0),0,INDEX(SpcfP!Q:Q,SUMIFS(SpcfP!$A:$A,SpcfP!$AE:$AE,$AE294,SpcfP!$U:$U,$U294)))</f>
        <v>Сырье и материалы-2</v>
      </c>
      <c r="U294" s="1">
        <f>IF(OR($AD294=0,SUMIFS(dbP!$A:$A,dbP!$AD:$AD,$AD294)=0),0,INDEX(dbP!U:U,SUMIFS(dbP!$A:$A,dbP!$AD:$AD,$AD294)))</f>
        <v>1</v>
      </c>
      <c r="X294" s="42">
        <f>IF(OR($AD294=0,SUMIFS(dbP!$A:$A,dbP!$AD:$AD,$AD294)=0),0,INDEX(dbP!X:X,SUMIFS(dbP!$A:$A,dbP!$AD:$AD,$AD294)))*
IF(OR($AE294=0,SUMIFS(SpcfP!$A:$A,SpcfP!$AE:$AE,$AE294,SpcfP!$U:$U,$U294)=0),0,INDEX(SpcfP!X:X,SUMIFS(SpcfP!$A:$A,SpcfP!$AE:$AE,$AE294,SpcfP!$U:$U,$U294)))</f>
        <v>42</v>
      </c>
      <c r="AA294" s="44">
        <f>IF(OR($AD294=0,SUMIFS(dbP!$A:$A,dbP!$AD:$AD,$AD294)=0),0,INDEX(dbP!X:X,SUMIFS(dbP!$A:$A,dbP!$AD:$AD,$AD294)))*
IF(OR($AE294=0,SUMIFS(SpcfP!$A:$A,SpcfP!$AE:$AE,$AE294,SpcfP!$U:$U,$U294)=0),0,INDEX(SpcfP!AA:AA,SUMIFS(SpcfP!$A:$A,SpcfP!$AE:$AE,$AE294,SpcfP!$U:$U,$U294)))</f>
        <v>37023.696682464462</v>
      </c>
      <c r="AB294" s="44">
        <f>IF(OR($AD294=0,SUMIFS(dbP!$A:$A,dbP!$AD:$AD,$AD294)=0),0,INDEX(dbP!X:X,SUMIFS(dbP!$A:$A,dbP!$AD:$AD,$AD294)))*
IF(OR($AE294=0,SUMIFS(SpcfP!$A:$A,SpcfP!$AE:$AE,$AE294,SpcfP!$U:$U,$U294)=0),0,INDEX(SpcfP!AB:AB,SUMIFS(SpcfP!$A:$A,SpcfP!$AE:$AE,$AE294,SpcfP!$U:$U,$U294)))</f>
        <v>6170.6161137440758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 t="shared" si="4"/>
        <v>6</v>
      </c>
      <c r="AE294" s="31">
        <f>IF(OR(AE293=0,AE293=MAX(Items!$AC:$AC)),1,AE293+1)</f>
        <v>2</v>
      </c>
    </row>
    <row r="295" spans="2:31" x14ac:dyDescent="0.3"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D295" s="24">
        <f>IF(OR($AD295=0,SUMIFS(dbP!$A:$A,dbP!$AD:$AD,$AD295)=0),0,INDEX(dbP!D:D,SUMIFS(dbP!$A:$A,dbP!$AD:$AD,$AD295)))</f>
        <v>45640</v>
      </c>
      <c r="E295" s="1">
        <f>IF(OR($AD295=0,SUMIFS(dbP!$A:$A,dbP!$AD:$AD,$AD295)=0),0,INDEX(dbP!E:E,SUMIFS(dbP!$A:$A,dbP!$AD:$AD,$AD295)))</f>
        <v>0</v>
      </c>
      <c r="F295" s="1">
        <f>IF(OR($AD295=0,SUMIFS(dbP!$A:$A,dbP!$AD:$AD,$AD295)=0),0,INDEX(dbP!F:F,SUMIFS(dbP!$A:$A,dbP!$AD:$AD,$AD295)))</f>
        <v>0</v>
      </c>
      <c r="I295" s="1" t="str">
        <f>IF(OR($AD295=0,SUMIFS(dbP!$A:$A,dbP!$AD:$AD,$AD295)=0),0,INDEX(dbP!I:I,SUMIFS(dbP!$A:$A,dbP!$AD:$AD,$AD295)))</f>
        <v>Продукт-1</v>
      </c>
      <c r="O295" s="44" t="str">
        <f>IF(OR($AE295=0,SUMIFS(SpcfP!$A:$A,SpcfP!$AE:$AE,$AE295,SpcfP!$U:$U,$U295)=0),0,INDEX(SpcfP!O:O,SUMIFS(SpcfP!$A:$A,SpcfP!$AE:$AE,$AE295,SpcfP!$U:$U,$U295)))</f>
        <v>Себестоимость продаж</v>
      </c>
      <c r="P295" s="44" t="str">
        <f>IF(OR($AE295=0,SUMIFS(SpcfP!$A:$A,SpcfP!$AE:$AE,$AE295,SpcfP!$U:$U,$U295)=0),0,INDEX(SpcfP!P:P,SUMIFS(SpcfP!$A:$A,SpcfP!$AE:$AE,$AE295,SpcfP!$U:$U,$U295)))</f>
        <v>Затраты этапа-1 бизнес-процесса</v>
      </c>
      <c r="Q295" s="44" t="str">
        <f>IF(OR($AE295=0,SUMIFS(SpcfP!$A:$A,SpcfP!$AE:$AE,$AE295,SpcfP!$U:$U,$U295)=0),0,INDEX(SpcfP!Q:Q,SUMIFS(SpcfP!$A:$A,SpcfP!$AE:$AE,$AE295,SpcfP!$U:$U,$U295)))</f>
        <v>Сырье и материалы-3</v>
      </c>
      <c r="U295" s="1">
        <f>IF(OR($AD295=0,SUMIFS(dbP!$A:$A,dbP!$AD:$AD,$AD295)=0),0,INDEX(dbP!U:U,SUMIFS(dbP!$A:$A,dbP!$AD:$AD,$AD295)))</f>
        <v>1</v>
      </c>
      <c r="X295" s="42">
        <f>IF(OR($AD295=0,SUMIFS(dbP!$A:$A,dbP!$AD:$AD,$AD295)=0),0,INDEX(dbP!X:X,SUMIFS(dbP!$A:$A,dbP!$AD:$AD,$AD295)))*
IF(OR($AE295=0,SUMIFS(SpcfP!$A:$A,SpcfP!$AE:$AE,$AE295,SpcfP!$U:$U,$U295)=0),0,INDEX(SpcfP!X:X,SUMIFS(SpcfP!$A:$A,SpcfP!$AE:$AE,$AE295,SpcfP!$U:$U,$U295)))</f>
        <v>14</v>
      </c>
      <c r="AA295" s="44">
        <f>IF(OR($AD295=0,SUMIFS(dbP!$A:$A,dbP!$AD:$AD,$AD295)=0),0,INDEX(dbP!X:X,SUMIFS(dbP!$A:$A,dbP!$AD:$AD,$AD295)))*
IF(OR($AE295=0,SUMIFS(SpcfP!$A:$A,SpcfP!$AE:$AE,$AE295,SpcfP!$U:$U,$U295)=0),0,INDEX(SpcfP!AA:AA,SUMIFS(SpcfP!$A:$A,SpcfP!$AE:$AE,$AE295,SpcfP!$U:$U,$U295)))</f>
        <v>55481.481481481482</v>
      </c>
      <c r="AB295" s="44">
        <f>IF(OR($AD295=0,SUMIFS(dbP!$A:$A,dbP!$AD:$AD,$AD295)=0),0,INDEX(dbP!X:X,SUMIFS(dbP!$A:$A,dbP!$AD:$AD,$AD295)))*
IF(OR($AE295=0,SUMIFS(SpcfP!$A:$A,SpcfP!$AE:$AE,$AE295,SpcfP!$U:$U,$U295)=0),0,INDEX(SpcfP!AB:AB,SUMIFS(SpcfP!$A:$A,SpcfP!$AE:$AE,$AE295,SpcfP!$U:$U,$U295)))</f>
        <v>9246.9135802469136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 t="shared" si="4"/>
        <v>6</v>
      </c>
      <c r="AE295" s="31">
        <f>IF(OR(AE294=0,AE294=MAX(Items!$AC:$AC)),1,AE294+1)</f>
        <v>3</v>
      </c>
    </row>
    <row r="296" spans="2:31" x14ac:dyDescent="0.3"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D296" s="24">
        <f>IF(OR($AD296=0,SUMIFS(dbP!$A:$A,dbP!$AD:$AD,$AD296)=0),0,INDEX(dbP!D:D,SUMIFS(dbP!$A:$A,dbP!$AD:$AD,$AD296)))</f>
        <v>45640</v>
      </c>
      <c r="E296" s="1">
        <f>IF(OR($AD296=0,SUMIFS(dbP!$A:$A,dbP!$AD:$AD,$AD296)=0),0,INDEX(dbP!E:E,SUMIFS(dbP!$A:$A,dbP!$AD:$AD,$AD296)))</f>
        <v>0</v>
      </c>
      <c r="F296" s="1">
        <f>IF(OR($AD296=0,SUMIFS(dbP!$A:$A,dbP!$AD:$AD,$AD296)=0),0,INDEX(dbP!F:F,SUMIFS(dbP!$A:$A,dbP!$AD:$AD,$AD296)))</f>
        <v>0</v>
      </c>
      <c r="I296" s="1" t="str">
        <f>IF(OR($AD296=0,SUMIFS(dbP!$A:$A,dbP!$AD:$AD,$AD296)=0),0,INDEX(dbP!I:I,SUMIFS(dbP!$A:$A,dbP!$AD:$AD,$AD296)))</f>
        <v>Продукт-1</v>
      </c>
      <c r="O296" s="44" t="str">
        <f>IF(OR($AE296=0,SUMIFS(SpcfP!$A:$A,SpcfP!$AE:$AE,$AE296,SpcfP!$U:$U,$U296)=0),0,INDEX(SpcfP!O:O,SUMIFS(SpcfP!$A:$A,SpcfP!$AE:$AE,$AE296,SpcfP!$U:$U,$U296)))</f>
        <v>Себестоимость продаж</v>
      </c>
      <c r="P296" s="44" t="str">
        <f>IF(OR($AE296=0,SUMIFS(SpcfP!$A:$A,SpcfP!$AE:$AE,$AE296,SpcfP!$U:$U,$U296)=0),0,INDEX(SpcfP!P:P,SUMIFS(SpcfP!$A:$A,SpcfP!$AE:$AE,$AE296,SpcfP!$U:$U,$U296)))</f>
        <v>Затраты этапа-1 бизнес-процесса</v>
      </c>
      <c r="Q296" s="44" t="str">
        <f>IF(OR($AE296=0,SUMIFS(SpcfP!$A:$A,SpcfP!$AE:$AE,$AE296,SpcfP!$U:$U,$U296)=0),0,INDEX(SpcfP!Q:Q,SUMIFS(SpcfP!$A:$A,SpcfP!$AE:$AE,$AE296,SpcfP!$U:$U,$U296)))</f>
        <v>Сырье и материалы-4</v>
      </c>
      <c r="U296" s="1">
        <f>IF(OR($AD296=0,SUMIFS(dbP!$A:$A,dbP!$AD:$AD,$AD296)=0),0,INDEX(dbP!U:U,SUMIFS(dbP!$A:$A,dbP!$AD:$AD,$AD296)))</f>
        <v>1</v>
      </c>
      <c r="X296" s="42">
        <f>IF(OR($AD296=0,SUMIFS(dbP!$A:$A,dbP!$AD:$AD,$AD296)=0),0,INDEX(dbP!X:X,SUMIFS(dbP!$A:$A,dbP!$AD:$AD,$AD296)))*
IF(OR($AE296=0,SUMIFS(SpcfP!$A:$A,SpcfP!$AE:$AE,$AE296,SpcfP!$U:$U,$U296)=0),0,INDEX(SpcfP!X:X,SUMIFS(SpcfP!$A:$A,SpcfP!$AE:$AE,$AE296,SpcfP!$U:$U,$U296)))</f>
        <v>616</v>
      </c>
      <c r="AA296" s="44">
        <f>IF(OR($AD296=0,SUMIFS(dbP!$A:$A,dbP!$AD:$AD,$AD296)=0),0,INDEX(dbP!X:X,SUMIFS(dbP!$A:$A,dbP!$AD:$AD,$AD296)))*
IF(OR($AE296=0,SUMIFS(SpcfP!$A:$A,SpcfP!$AE:$AE,$AE296,SpcfP!$U:$U,$U296)=0),0,INDEX(SpcfP!AA:AA,SUMIFS(SpcfP!$A:$A,SpcfP!$AE:$AE,$AE296,SpcfP!$U:$U,$U296)))</f>
        <v>1013192.7272727273</v>
      </c>
      <c r="AB296" s="44">
        <f>IF(OR($AD296=0,SUMIFS(dbP!$A:$A,dbP!$AD:$AD,$AD296)=0),0,INDEX(dbP!X:X,SUMIFS(dbP!$A:$A,dbP!$AD:$AD,$AD296)))*
IF(OR($AE296=0,SUMIFS(SpcfP!$A:$A,SpcfP!$AE:$AE,$AE296,SpcfP!$U:$U,$U296)=0),0,INDEX(SpcfP!AB:AB,SUMIFS(SpcfP!$A:$A,SpcfP!$AE:$AE,$AE296,SpcfP!$U:$U,$U296)))</f>
        <v>168865.45454545459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 t="shared" si="4"/>
        <v>6</v>
      </c>
      <c r="AE296" s="31">
        <f>IF(OR(AE295=0,AE295=MAX(Items!$AC:$AC)),1,AE295+1)</f>
        <v>4</v>
      </c>
    </row>
    <row r="297" spans="2:31" x14ac:dyDescent="0.3"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D297" s="24">
        <f>IF(OR($AD297=0,SUMIFS(dbP!$A:$A,dbP!$AD:$AD,$AD297)=0),0,INDEX(dbP!D:D,SUMIFS(dbP!$A:$A,dbP!$AD:$AD,$AD297)))</f>
        <v>45640</v>
      </c>
      <c r="E297" s="1">
        <f>IF(OR($AD297=0,SUMIFS(dbP!$A:$A,dbP!$AD:$AD,$AD297)=0),0,INDEX(dbP!E:E,SUMIFS(dbP!$A:$A,dbP!$AD:$AD,$AD297)))</f>
        <v>0</v>
      </c>
      <c r="F297" s="1">
        <f>IF(OR($AD297=0,SUMIFS(dbP!$A:$A,dbP!$AD:$AD,$AD297)=0),0,INDEX(dbP!F:F,SUMIFS(dbP!$A:$A,dbP!$AD:$AD,$AD297)))</f>
        <v>0</v>
      </c>
      <c r="I297" s="1" t="str">
        <f>IF(OR($AD297=0,SUMIFS(dbP!$A:$A,dbP!$AD:$AD,$AD297)=0),0,INDEX(dbP!I:I,SUMIFS(dbP!$A:$A,dbP!$AD:$AD,$AD297)))</f>
        <v>Продукт-1</v>
      </c>
      <c r="O297" s="44" t="str">
        <f>IF(OR($AE297=0,SUMIFS(SpcfP!$A:$A,SpcfP!$AE:$AE,$AE297,SpcfP!$U:$U,$U297)=0),0,INDEX(SpcfP!O:O,SUMIFS(SpcfP!$A:$A,SpcfP!$AE:$AE,$AE297,SpcfP!$U:$U,$U297)))</f>
        <v>Себестоимость продаж</v>
      </c>
      <c r="P297" s="44" t="str">
        <f>IF(OR($AE297=0,SUMIFS(SpcfP!$A:$A,SpcfP!$AE:$AE,$AE297,SpcfP!$U:$U,$U297)=0),0,INDEX(SpcfP!P:P,SUMIFS(SpcfP!$A:$A,SpcfP!$AE:$AE,$AE297,SpcfP!$U:$U,$U297)))</f>
        <v>Затраты этапа-1 бизнес-процесса</v>
      </c>
      <c r="Q297" s="44" t="str">
        <f>IF(OR($AE297=0,SUMIFS(SpcfP!$A:$A,SpcfP!$AE:$AE,$AE297,SpcfP!$U:$U,$U297)=0),0,INDEX(SpcfP!Q:Q,SUMIFS(SpcfP!$A:$A,SpcfP!$AE:$AE,$AE297,SpcfP!$U:$U,$U297)))</f>
        <v>Сырье и материалы-5</v>
      </c>
      <c r="U297" s="1">
        <f>IF(OR($AD297=0,SUMIFS(dbP!$A:$A,dbP!$AD:$AD,$AD297)=0),0,INDEX(dbP!U:U,SUMIFS(dbP!$A:$A,dbP!$AD:$AD,$AD297)))</f>
        <v>1</v>
      </c>
      <c r="X297" s="42">
        <f>IF(OR($AD297=0,SUMIFS(dbP!$A:$A,dbP!$AD:$AD,$AD297)=0),0,INDEX(dbP!X:X,SUMIFS(dbP!$A:$A,dbP!$AD:$AD,$AD297)))*
IF(OR($AE297=0,SUMIFS(SpcfP!$A:$A,SpcfP!$AE:$AE,$AE297,SpcfP!$U:$U,$U297)=0),0,INDEX(SpcfP!X:X,SUMIFS(SpcfP!$A:$A,SpcfP!$AE:$AE,$AE297,SpcfP!$U:$U,$U297)))</f>
        <v>21</v>
      </c>
      <c r="AA297" s="44">
        <f>IF(OR($AD297=0,SUMIFS(dbP!$A:$A,dbP!$AD:$AD,$AD297)=0),0,INDEX(dbP!X:X,SUMIFS(dbP!$A:$A,dbP!$AD:$AD,$AD297)))*
IF(OR($AE297=0,SUMIFS(SpcfP!$A:$A,SpcfP!$AE:$AE,$AE297,SpcfP!$U:$U,$U297)=0),0,INDEX(SpcfP!AA:AA,SUMIFS(SpcfP!$A:$A,SpcfP!$AE:$AE,$AE297,SpcfP!$U:$U,$U297)))</f>
        <v>24285.757575757572</v>
      </c>
      <c r="AB297" s="44">
        <f>IF(OR($AD297=0,SUMIFS(dbP!$A:$A,dbP!$AD:$AD,$AD297)=0),0,INDEX(dbP!X:X,SUMIFS(dbP!$A:$A,dbP!$AD:$AD,$AD297)))*
IF(OR($AE297=0,SUMIFS(SpcfP!$A:$A,SpcfP!$AE:$AE,$AE297,SpcfP!$U:$U,$U297)=0),0,INDEX(SpcfP!AB:AB,SUMIFS(SpcfP!$A:$A,SpcfP!$AE:$AE,$AE297,SpcfP!$U:$U,$U297)))</f>
        <v>4047.6262626262633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 t="shared" si="4"/>
        <v>6</v>
      </c>
      <c r="AE297" s="31">
        <f>IF(OR(AE296=0,AE296=MAX(Items!$AC:$AC)),1,AE296+1)</f>
        <v>5</v>
      </c>
    </row>
    <row r="298" spans="2:31" x14ac:dyDescent="0.3"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D298" s="24">
        <f>IF(OR($AD298=0,SUMIFS(dbP!$A:$A,dbP!$AD:$AD,$AD298)=0),0,INDEX(dbP!D:D,SUMIFS(dbP!$A:$A,dbP!$AD:$AD,$AD298)))</f>
        <v>45640</v>
      </c>
      <c r="E298" s="1">
        <f>IF(OR($AD298=0,SUMIFS(dbP!$A:$A,dbP!$AD:$AD,$AD298)=0),0,INDEX(dbP!E:E,SUMIFS(dbP!$A:$A,dbP!$AD:$AD,$AD298)))</f>
        <v>0</v>
      </c>
      <c r="F298" s="1">
        <f>IF(OR($AD298=0,SUMIFS(dbP!$A:$A,dbP!$AD:$AD,$AD298)=0),0,INDEX(dbP!F:F,SUMIFS(dbP!$A:$A,dbP!$AD:$AD,$AD298)))</f>
        <v>0</v>
      </c>
      <c r="I298" s="1" t="str">
        <f>IF(OR($AD298=0,SUMIFS(dbP!$A:$A,dbP!$AD:$AD,$AD298)=0),0,INDEX(dbP!I:I,SUMIFS(dbP!$A:$A,dbP!$AD:$AD,$AD298)))</f>
        <v>Продукт-1</v>
      </c>
      <c r="O298" s="44" t="str">
        <f>IF(OR($AE298=0,SUMIFS(SpcfP!$A:$A,SpcfP!$AE:$AE,$AE298,SpcfP!$U:$U,$U298)=0),0,INDEX(SpcfP!O:O,SUMIFS(SpcfP!$A:$A,SpcfP!$AE:$AE,$AE298,SpcfP!$U:$U,$U298)))</f>
        <v>Себестоимость продаж</v>
      </c>
      <c r="P298" s="44" t="str">
        <f>IF(OR($AE298=0,SUMIFS(SpcfP!$A:$A,SpcfP!$AE:$AE,$AE298,SpcfP!$U:$U,$U298)=0),0,INDEX(SpcfP!P:P,SUMIFS(SpcfP!$A:$A,SpcfP!$AE:$AE,$AE298,SpcfP!$U:$U,$U298)))</f>
        <v>Затраты этапа-1 бизнес-процесса</v>
      </c>
      <c r="Q298" s="44" t="str">
        <f>IF(OR($AE298=0,SUMIFS(SpcfP!$A:$A,SpcfP!$AE:$AE,$AE298,SpcfP!$U:$U,$U298)=0),0,INDEX(SpcfP!Q:Q,SUMIFS(SpcfP!$A:$A,SpcfP!$AE:$AE,$AE298,SpcfP!$U:$U,$U298)))</f>
        <v>Сырье и материалы-6</v>
      </c>
      <c r="U298" s="1">
        <f>IF(OR($AD298=0,SUMIFS(dbP!$A:$A,dbP!$AD:$AD,$AD298)=0),0,INDEX(dbP!U:U,SUMIFS(dbP!$A:$A,dbP!$AD:$AD,$AD298)))</f>
        <v>1</v>
      </c>
      <c r="X298" s="42">
        <f>IF(OR($AD298=0,SUMIFS(dbP!$A:$A,dbP!$AD:$AD,$AD298)=0),0,INDEX(dbP!X:X,SUMIFS(dbP!$A:$A,dbP!$AD:$AD,$AD298)))*
IF(OR($AE298=0,SUMIFS(SpcfP!$A:$A,SpcfP!$AE:$AE,$AE298,SpcfP!$U:$U,$U298)=0),0,INDEX(SpcfP!X:X,SUMIFS(SpcfP!$A:$A,SpcfP!$AE:$AE,$AE298,SpcfP!$U:$U,$U298)))</f>
        <v>35</v>
      </c>
      <c r="AA298" s="44">
        <f>IF(OR($AD298=0,SUMIFS(dbP!$A:$A,dbP!$AD:$AD,$AD298)=0),0,INDEX(dbP!X:X,SUMIFS(dbP!$A:$A,dbP!$AD:$AD,$AD298)))*
IF(OR($AE298=0,SUMIFS(SpcfP!$A:$A,SpcfP!$AE:$AE,$AE298,SpcfP!$U:$U,$U298)=0),0,INDEX(SpcfP!AA:AA,SUMIFS(SpcfP!$A:$A,SpcfP!$AE:$AE,$AE298,SpcfP!$U:$U,$U298)))</f>
        <v>162028.23913043478</v>
      </c>
      <c r="AB298" s="44">
        <f>IF(OR($AD298=0,SUMIFS(dbP!$A:$A,dbP!$AD:$AD,$AD298)=0),0,INDEX(dbP!X:X,SUMIFS(dbP!$A:$A,dbP!$AD:$AD,$AD298)))*
IF(OR($AE298=0,SUMIFS(SpcfP!$A:$A,SpcfP!$AE:$AE,$AE298,SpcfP!$U:$U,$U298)=0),0,INDEX(SpcfP!AB:AB,SUMIFS(SpcfP!$A:$A,SpcfP!$AE:$AE,$AE298,SpcfP!$U:$U,$U298)))</f>
        <v>27004.706521739128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 t="shared" si="4"/>
        <v>6</v>
      </c>
      <c r="AE298" s="31">
        <f>IF(OR(AE297=0,AE297=MAX(Items!$AC:$AC)),1,AE297+1)</f>
        <v>6</v>
      </c>
    </row>
    <row r="299" spans="2:31" x14ac:dyDescent="0.3"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D299" s="24">
        <f>IF(OR($AD299=0,SUMIFS(dbP!$A:$A,dbP!$AD:$AD,$AD299)=0),0,INDEX(dbP!D:D,SUMIFS(dbP!$A:$A,dbP!$AD:$AD,$AD299)))</f>
        <v>45640</v>
      </c>
      <c r="E299" s="1">
        <f>IF(OR($AD299=0,SUMIFS(dbP!$A:$A,dbP!$AD:$AD,$AD299)=0),0,INDEX(dbP!E:E,SUMIFS(dbP!$A:$A,dbP!$AD:$AD,$AD299)))</f>
        <v>0</v>
      </c>
      <c r="F299" s="1">
        <f>IF(OR($AD299=0,SUMIFS(dbP!$A:$A,dbP!$AD:$AD,$AD299)=0),0,INDEX(dbP!F:F,SUMIFS(dbP!$A:$A,dbP!$AD:$AD,$AD299)))</f>
        <v>0</v>
      </c>
      <c r="I299" s="1" t="str">
        <f>IF(OR($AD299=0,SUMIFS(dbP!$A:$A,dbP!$AD:$AD,$AD299)=0),0,INDEX(dbP!I:I,SUMIFS(dbP!$A:$A,dbP!$AD:$AD,$AD299)))</f>
        <v>Продукт-1</v>
      </c>
      <c r="O299" s="44" t="str">
        <f>IF(OR($AE299=0,SUMIFS(SpcfP!$A:$A,SpcfP!$AE:$AE,$AE299,SpcfP!$U:$U,$U299)=0),0,INDEX(SpcfP!O:O,SUMIFS(SpcfP!$A:$A,SpcfP!$AE:$AE,$AE299,SpcfP!$U:$U,$U299)))</f>
        <v>Себестоимость продаж</v>
      </c>
      <c r="P299" s="44" t="str">
        <f>IF(OR($AE299=0,SUMIFS(SpcfP!$A:$A,SpcfP!$AE:$AE,$AE299,SpcfP!$U:$U,$U299)=0),0,INDEX(SpcfP!P:P,SUMIFS(SpcfP!$A:$A,SpcfP!$AE:$AE,$AE299,SpcfP!$U:$U,$U299)))</f>
        <v>Затраты этапа-1 бизнес-процесса</v>
      </c>
      <c r="Q299" s="44" t="str">
        <f>IF(OR($AE299=0,SUMIFS(SpcfP!$A:$A,SpcfP!$AE:$AE,$AE299,SpcfP!$U:$U,$U299)=0),0,INDEX(SpcfP!Q:Q,SUMIFS(SpcfP!$A:$A,SpcfP!$AE:$AE,$AE299,SpcfP!$U:$U,$U299)))</f>
        <v>Сырье и материалы-7</v>
      </c>
      <c r="U299" s="1">
        <f>IF(OR($AD299=0,SUMIFS(dbP!$A:$A,dbP!$AD:$AD,$AD299)=0),0,INDEX(dbP!U:U,SUMIFS(dbP!$A:$A,dbP!$AD:$AD,$AD299)))</f>
        <v>1</v>
      </c>
      <c r="X299" s="42">
        <f>IF(OR($AD299=0,SUMIFS(dbP!$A:$A,dbP!$AD:$AD,$AD299)=0),0,INDEX(dbP!X:X,SUMIFS(dbP!$A:$A,dbP!$AD:$AD,$AD299)))*
IF(OR($AE299=0,SUMIFS(SpcfP!$A:$A,SpcfP!$AE:$AE,$AE299,SpcfP!$U:$U,$U299)=0),0,INDEX(SpcfP!X:X,SUMIFS(SpcfP!$A:$A,SpcfP!$AE:$AE,$AE299,SpcfP!$U:$U,$U299)))</f>
        <v>14</v>
      </c>
      <c r="AA299" s="44">
        <f>IF(OR($AD299=0,SUMIFS(dbP!$A:$A,dbP!$AD:$AD,$AD299)=0),0,INDEX(dbP!X:X,SUMIFS(dbP!$A:$A,dbP!$AD:$AD,$AD299)))*
IF(OR($AE299=0,SUMIFS(SpcfP!$A:$A,SpcfP!$AE:$AE,$AE299,SpcfP!$U:$U,$U299)=0),0,INDEX(SpcfP!AA:AA,SUMIFS(SpcfP!$A:$A,SpcfP!$AE:$AE,$AE299,SpcfP!$U:$U,$U299)))</f>
        <v>65963.853846153841</v>
      </c>
      <c r="AB299" s="44">
        <f>IF(OR($AD299=0,SUMIFS(dbP!$A:$A,dbP!$AD:$AD,$AD299)=0),0,INDEX(dbP!X:X,SUMIFS(dbP!$A:$A,dbP!$AD:$AD,$AD299)))*
IF(OR($AE299=0,SUMIFS(SpcfP!$A:$A,SpcfP!$AE:$AE,$AE299,SpcfP!$U:$U,$U299)=0),0,INDEX(SpcfP!AB:AB,SUMIFS(SpcfP!$A:$A,SpcfP!$AE:$AE,$AE299,SpcfP!$U:$U,$U299)))</f>
        <v>10993.975641025641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 t="shared" si="4"/>
        <v>6</v>
      </c>
      <c r="AE299" s="31">
        <f>IF(OR(AE298=0,AE298=MAX(Items!$AC:$AC)),1,AE298+1)</f>
        <v>7</v>
      </c>
    </row>
    <row r="300" spans="2:31" x14ac:dyDescent="0.3"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D300" s="24">
        <f>IF(OR($AD300=0,SUMIFS(dbP!$A:$A,dbP!$AD:$AD,$AD300)=0),0,INDEX(dbP!D:D,SUMIFS(dbP!$A:$A,dbP!$AD:$AD,$AD300)))</f>
        <v>45640</v>
      </c>
      <c r="E300" s="1">
        <f>IF(OR($AD300=0,SUMIFS(dbP!$A:$A,dbP!$AD:$AD,$AD300)=0),0,INDEX(dbP!E:E,SUMIFS(dbP!$A:$A,dbP!$AD:$AD,$AD300)))</f>
        <v>0</v>
      </c>
      <c r="F300" s="1">
        <f>IF(OR($AD300=0,SUMIFS(dbP!$A:$A,dbP!$AD:$AD,$AD300)=0),0,INDEX(dbP!F:F,SUMIFS(dbP!$A:$A,dbP!$AD:$AD,$AD300)))</f>
        <v>0</v>
      </c>
      <c r="I300" s="1" t="str">
        <f>IF(OR($AD300=0,SUMIFS(dbP!$A:$A,dbP!$AD:$AD,$AD300)=0),0,INDEX(dbP!I:I,SUMIFS(dbP!$A:$A,dbP!$AD:$AD,$AD300)))</f>
        <v>Продукт-1</v>
      </c>
      <c r="O300" s="44" t="str">
        <f>IF(OR($AE300=0,SUMIFS(SpcfP!$A:$A,SpcfP!$AE:$AE,$AE300,SpcfP!$U:$U,$U300)=0),0,INDEX(SpcfP!O:O,SUMIFS(SpcfP!$A:$A,SpcfP!$AE:$AE,$AE300,SpcfP!$U:$U,$U300)))</f>
        <v>Себестоимость продаж</v>
      </c>
      <c r="P300" s="44" t="str">
        <f>IF(OR($AE300=0,SUMIFS(SpcfP!$A:$A,SpcfP!$AE:$AE,$AE300,SpcfP!$U:$U,$U300)=0),0,INDEX(SpcfP!P:P,SUMIFS(SpcfP!$A:$A,SpcfP!$AE:$AE,$AE300,SpcfP!$U:$U,$U300)))</f>
        <v>Затраты этапа-1 бизнес-процесса</v>
      </c>
      <c r="Q300" s="44" t="str">
        <f>IF(OR($AE300=0,SUMIFS(SpcfP!$A:$A,SpcfP!$AE:$AE,$AE300,SpcfP!$U:$U,$U300)=0),0,INDEX(SpcfP!Q:Q,SUMIFS(SpcfP!$A:$A,SpcfP!$AE:$AE,$AE300,SpcfP!$U:$U,$U300)))</f>
        <v>Сырье и материалы-8</v>
      </c>
      <c r="U300" s="1">
        <f>IF(OR($AD300=0,SUMIFS(dbP!$A:$A,dbP!$AD:$AD,$AD300)=0),0,INDEX(dbP!U:U,SUMIFS(dbP!$A:$A,dbP!$AD:$AD,$AD300)))</f>
        <v>1</v>
      </c>
      <c r="X300" s="42">
        <f>IF(OR($AD300=0,SUMIFS(dbP!$A:$A,dbP!$AD:$AD,$AD300)=0),0,INDEX(dbP!X:X,SUMIFS(dbP!$A:$A,dbP!$AD:$AD,$AD300)))*
IF(OR($AE300=0,SUMIFS(SpcfP!$A:$A,SpcfP!$AE:$AE,$AE300,SpcfP!$U:$U,$U300)=0),0,INDEX(SpcfP!X:X,SUMIFS(SpcfP!$A:$A,SpcfP!$AE:$AE,$AE300,SpcfP!$U:$U,$U300)))</f>
        <v>0</v>
      </c>
      <c r="AA300" s="44">
        <f>IF(OR($AD300=0,SUMIFS(dbP!$A:$A,dbP!$AD:$AD,$AD300)=0),0,INDEX(dbP!X:X,SUMIFS(dbP!$A:$A,dbP!$AD:$AD,$AD300)))*
IF(OR($AE300=0,SUMIFS(SpcfP!$A:$A,SpcfP!$AE:$AE,$AE300,SpcfP!$U:$U,$U300)=0),0,INDEX(SpcfP!AA:AA,SUMIFS(SpcfP!$A:$A,SpcfP!$AE:$AE,$AE300,SpcfP!$U:$U,$U300)))</f>
        <v>0</v>
      </c>
      <c r="AB300" s="44">
        <f>IF(OR($AD300=0,SUMIFS(dbP!$A:$A,dbP!$AD:$AD,$AD300)=0),0,INDEX(dbP!X:X,SUMIFS(dbP!$A:$A,dbP!$AD:$AD,$AD300)))*
IF(OR($AE300=0,SUMIFS(SpcfP!$A:$A,SpcfP!$AE:$AE,$AE300,SpcfP!$U:$U,$U300)=0),0,INDEX(SpcfP!AB:AB,SUMIFS(SpcfP!$A:$A,SpcfP!$AE:$AE,$AE300,SpcfP!$U:$U,$U300)))</f>
        <v>0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 t="shared" si="4"/>
        <v>6</v>
      </c>
      <c r="AE300" s="31">
        <f>IF(OR(AE299=0,AE299=MAX(Items!$AC:$AC)),1,AE299+1)</f>
        <v>8</v>
      </c>
    </row>
    <row r="301" spans="2:31" x14ac:dyDescent="0.3"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D301" s="24">
        <f>IF(OR($AD301=0,SUMIFS(dbP!$A:$A,dbP!$AD:$AD,$AD301)=0),0,INDEX(dbP!D:D,SUMIFS(dbP!$A:$A,dbP!$AD:$AD,$AD301)))</f>
        <v>45640</v>
      </c>
      <c r="E301" s="1">
        <f>IF(OR($AD301=0,SUMIFS(dbP!$A:$A,dbP!$AD:$AD,$AD301)=0),0,INDEX(dbP!E:E,SUMIFS(dbP!$A:$A,dbP!$AD:$AD,$AD301)))</f>
        <v>0</v>
      </c>
      <c r="F301" s="1">
        <f>IF(OR($AD301=0,SUMIFS(dbP!$A:$A,dbP!$AD:$AD,$AD301)=0),0,INDEX(dbP!F:F,SUMIFS(dbP!$A:$A,dbP!$AD:$AD,$AD301)))</f>
        <v>0</v>
      </c>
      <c r="I301" s="1" t="str">
        <f>IF(OR($AD301=0,SUMIFS(dbP!$A:$A,dbP!$AD:$AD,$AD301)=0),0,INDEX(dbP!I:I,SUMIFS(dbP!$A:$A,dbP!$AD:$AD,$AD301)))</f>
        <v>Продукт-1</v>
      </c>
      <c r="O301" s="44" t="str">
        <f>IF(OR($AE301=0,SUMIFS(SpcfP!$A:$A,SpcfP!$AE:$AE,$AE301,SpcfP!$U:$U,$U301)=0),0,INDEX(SpcfP!O:O,SUMIFS(SpcfP!$A:$A,SpcfP!$AE:$AE,$AE301,SpcfP!$U:$U,$U301)))</f>
        <v>Себестоимость продаж</v>
      </c>
      <c r="P301" s="44" t="str">
        <f>IF(OR($AE301=0,SUMIFS(SpcfP!$A:$A,SpcfP!$AE:$AE,$AE301,SpcfP!$U:$U,$U301)=0),0,INDEX(SpcfP!P:P,SUMIFS(SpcfP!$A:$A,SpcfP!$AE:$AE,$AE301,SpcfP!$U:$U,$U301)))</f>
        <v>Затраты этапа-1 бизнес-процесса</v>
      </c>
      <c r="Q301" s="44" t="str">
        <f>IF(OR($AE301=0,SUMIFS(SpcfP!$A:$A,SpcfP!$AE:$AE,$AE301,SpcfP!$U:$U,$U301)=0),0,INDEX(SpcfP!Q:Q,SUMIFS(SpcfP!$A:$A,SpcfP!$AE:$AE,$AE301,SpcfP!$U:$U,$U301)))</f>
        <v>Сырье и материалы-9</v>
      </c>
      <c r="U301" s="1">
        <f>IF(OR($AD301=0,SUMIFS(dbP!$A:$A,dbP!$AD:$AD,$AD301)=0),0,INDEX(dbP!U:U,SUMIFS(dbP!$A:$A,dbP!$AD:$AD,$AD301)))</f>
        <v>1</v>
      </c>
      <c r="X301" s="42">
        <f>IF(OR($AD301=0,SUMIFS(dbP!$A:$A,dbP!$AD:$AD,$AD301)=0),0,INDEX(dbP!X:X,SUMIFS(dbP!$A:$A,dbP!$AD:$AD,$AD301)))*
IF(OR($AE301=0,SUMIFS(SpcfP!$A:$A,SpcfP!$AE:$AE,$AE301,SpcfP!$U:$U,$U301)=0),0,INDEX(SpcfP!X:X,SUMIFS(SpcfP!$A:$A,SpcfP!$AE:$AE,$AE301,SpcfP!$U:$U,$U301)))</f>
        <v>28</v>
      </c>
      <c r="AA301" s="44">
        <f>IF(OR($AD301=0,SUMIFS(dbP!$A:$A,dbP!$AD:$AD,$AD301)=0),0,INDEX(dbP!X:X,SUMIFS(dbP!$A:$A,dbP!$AD:$AD,$AD301)))*
IF(OR($AE301=0,SUMIFS(SpcfP!$A:$A,SpcfP!$AE:$AE,$AE301,SpcfP!$U:$U,$U301)=0),0,INDEX(SpcfP!AA:AA,SUMIFS(SpcfP!$A:$A,SpcfP!$AE:$AE,$AE301,SpcfP!$U:$U,$U301)))</f>
        <v>35982.635568627447</v>
      </c>
      <c r="AB301" s="44">
        <f>IF(OR($AD301=0,SUMIFS(dbP!$A:$A,dbP!$AD:$AD,$AD301)=0),0,INDEX(dbP!X:X,SUMIFS(dbP!$A:$A,dbP!$AD:$AD,$AD301)))*
IF(OR($AE301=0,SUMIFS(SpcfP!$A:$A,SpcfP!$AE:$AE,$AE301,SpcfP!$U:$U,$U301)=0),0,INDEX(SpcfP!AB:AB,SUMIFS(SpcfP!$A:$A,SpcfP!$AE:$AE,$AE301,SpcfP!$U:$U,$U301)))</f>
        <v>5997.1059281045755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 t="shared" si="4"/>
        <v>6</v>
      </c>
      <c r="AE301" s="31">
        <f>IF(OR(AE300=0,AE300=MAX(Items!$AC:$AC)),1,AE300+1)</f>
        <v>9</v>
      </c>
    </row>
    <row r="302" spans="2:31" x14ac:dyDescent="0.3"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D302" s="24">
        <f>IF(OR($AD302=0,SUMIFS(dbP!$A:$A,dbP!$AD:$AD,$AD302)=0),0,INDEX(dbP!D:D,SUMIFS(dbP!$A:$A,dbP!$AD:$AD,$AD302)))</f>
        <v>45640</v>
      </c>
      <c r="E302" s="1">
        <f>IF(OR($AD302=0,SUMIFS(dbP!$A:$A,dbP!$AD:$AD,$AD302)=0),0,INDEX(dbP!E:E,SUMIFS(dbP!$A:$A,dbP!$AD:$AD,$AD302)))</f>
        <v>0</v>
      </c>
      <c r="F302" s="1">
        <f>IF(OR($AD302=0,SUMIFS(dbP!$A:$A,dbP!$AD:$AD,$AD302)=0),0,INDEX(dbP!F:F,SUMIFS(dbP!$A:$A,dbP!$AD:$AD,$AD302)))</f>
        <v>0</v>
      </c>
      <c r="I302" s="1" t="str">
        <f>IF(OR($AD302=0,SUMIFS(dbP!$A:$A,dbP!$AD:$AD,$AD302)=0),0,INDEX(dbP!I:I,SUMIFS(dbP!$A:$A,dbP!$AD:$AD,$AD302)))</f>
        <v>Продукт-1</v>
      </c>
      <c r="O302" s="44" t="str">
        <f>IF(OR($AE302=0,SUMIFS(SpcfP!$A:$A,SpcfP!$AE:$AE,$AE302,SpcfP!$U:$U,$U302)=0),0,INDEX(SpcfP!O:O,SUMIFS(SpcfP!$A:$A,SpcfP!$AE:$AE,$AE302,SpcfP!$U:$U,$U302)))</f>
        <v>Себестоимость продаж</v>
      </c>
      <c r="P302" s="44" t="str">
        <f>IF(OR($AE302=0,SUMIFS(SpcfP!$A:$A,SpcfP!$AE:$AE,$AE302,SpcfP!$U:$U,$U302)=0),0,INDEX(SpcfP!P:P,SUMIFS(SpcfP!$A:$A,SpcfP!$AE:$AE,$AE302,SpcfP!$U:$U,$U302)))</f>
        <v>Затраты этапа-1 бизнес-процесса</v>
      </c>
      <c r="Q302" s="44" t="str">
        <f>IF(OR($AE302=0,SUMIFS(SpcfP!$A:$A,SpcfP!$AE:$AE,$AE302,SpcfP!$U:$U,$U302)=0),0,INDEX(SpcfP!Q:Q,SUMIFS(SpcfP!$A:$A,SpcfP!$AE:$AE,$AE302,SpcfP!$U:$U,$U302)))</f>
        <v>Сырье и материалы-10</v>
      </c>
      <c r="U302" s="1">
        <f>IF(OR($AD302=0,SUMIFS(dbP!$A:$A,dbP!$AD:$AD,$AD302)=0),0,INDEX(dbP!U:U,SUMIFS(dbP!$A:$A,dbP!$AD:$AD,$AD302)))</f>
        <v>1</v>
      </c>
      <c r="X302" s="42">
        <f>IF(OR($AD302=0,SUMIFS(dbP!$A:$A,dbP!$AD:$AD,$AD302)=0),0,INDEX(dbP!X:X,SUMIFS(dbP!$A:$A,dbP!$AD:$AD,$AD302)))*
IF(OR($AE302=0,SUMIFS(SpcfP!$A:$A,SpcfP!$AE:$AE,$AE302,SpcfP!$U:$U,$U302)=0),0,INDEX(SpcfP!X:X,SUMIFS(SpcfP!$A:$A,SpcfP!$AE:$AE,$AE302,SpcfP!$U:$U,$U302)))</f>
        <v>14</v>
      </c>
      <c r="AA302" s="44">
        <f>IF(OR($AD302=0,SUMIFS(dbP!$A:$A,dbP!$AD:$AD,$AD302)=0),0,INDEX(dbP!X:X,SUMIFS(dbP!$A:$A,dbP!$AD:$AD,$AD302)))*
IF(OR($AE302=0,SUMIFS(SpcfP!$A:$A,SpcfP!$AE:$AE,$AE302,SpcfP!$U:$U,$U302)=0),0,INDEX(SpcfP!AA:AA,SUMIFS(SpcfP!$A:$A,SpcfP!$AE:$AE,$AE302,SpcfP!$U:$U,$U302)))</f>
        <v>64402.128491320764</v>
      </c>
      <c r="AB302" s="44">
        <f>IF(OR($AD302=0,SUMIFS(dbP!$A:$A,dbP!$AD:$AD,$AD302)=0),0,INDEX(dbP!X:X,SUMIFS(dbP!$A:$A,dbP!$AD:$AD,$AD302)))*
IF(OR($AE302=0,SUMIFS(SpcfP!$A:$A,SpcfP!$AE:$AE,$AE302,SpcfP!$U:$U,$U302)=0),0,INDEX(SpcfP!AB:AB,SUMIFS(SpcfP!$A:$A,SpcfP!$AE:$AE,$AE302,SpcfP!$U:$U,$U302)))</f>
        <v>10733.688081886794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 t="shared" si="4"/>
        <v>6</v>
      </c>
      <c r="AE302" s="31">
        <f>IF(OR(AE301=0,AE301=MAX(Items!$AC:$AC)),1,AE301+1)</f>
        <v>10</v>
      </c>
    </row>
    <row r="303" spans="2:31" x14ac:dyDescent="0.3">
      <c r="B303" s="26">
        <f>IF(AND(O303=0,P303=0,Q303=0,Y303=0),0,IF(OR(COUNTIFS(Items!$E:$E,O303,Items!$F:$F,P303,Items!$G:$G,Q303)=1,COUNTIFS(Items!$M:$M,O303,Items!$N:$N,P303,Items!$O:$O,Q303)=1,COUNTIFS(Items!$U:$U,O303,Items!$V:$V,P303,Items!$W:$W,Q303)=1),0,1))</f>
        <v>0</v>
      </c>
      <c r="D303" s="24">
        <f>IF(OR($AD303=0,SUMIFS(dbP!$A:$A,dbP!$AD:$AD,$AD303)=0),0,INDEX(dbP!D:D,SUMIFS(dbP!$A:$A,dbP!$AD:$AD,$AD303)))</f>
        <v>45640</v>
      </c>
      <c r="E303" s="1">
        <f>IF(OR($AD303=0,SUMIFS(dbP!$A:$A,dbP!$AD:$AD,$AD303)=0),0,INDEX(dbP!E:E,SUMIFS(dbP!$A:$A,dbP!$AD:$AD,$AD303)))</f>
        <v>0</v>
      </c>
      <c r="F303" s="1">
        <f>IF(OR($AD303=0,SUMIFS(dbP!$A:$A,dbP!$AD:$AD,$AD303)=0),0,INDEX(dbP!F:F,SUMIFS(dbP!$A:$A,dbP!$AD:$AD,$AD303)))</f>
        <v>0</v>
      </c>
      <c r="I303" s="1" t="str">
        <f>IF(OR($AD303=0,SUMIFS(dbP!$A:$A,dbP!$AD:$AD,$AD303)=0),0,INDEX(dbP!I:I,SUMIFS(dbP!$A:$A,dbP!$AD:$AD,$AD303)))</f>
        <v>Продукт-1</v>
      </c>
      <c r="O303" s="44" t="str">
        <f>IF(OR($AE303=0,SUMIFS(SpcfP!$A:$A,SpcfP!$AE:$AE,$AE303,SpcfP!$U:$U,$U303)=0),0,INDEX(SpcfP!O:O,SUMIFS(SpcfP!$A:$A,SpcfP!$AE:$AE,$AE303,SpcfP!$U:$U,$U303)))</f>
        <v>Себестоимость продаж</v>
      </c>
      <c r="P303" s="44" t="str">
        <f>IF(OR($AE303=0,SUMIFS(SpcfP!$A:$A,SpcfP!$AE:$AE,$AE303,SpcfP!$U:$U,$U303)=0),0,INDEX(SpcfP!P:P,SUMIFS(SpcfP!$A:$A,SpcfP!$AE:$AE,$AE303,SpcfP!$U:$U,$U303)))</f>
        <v>Затраты этапа-1 бизнес-процесса</v>
      </c>
      <c r="Q303" s="44" t="str">
        <f>IF(OR($AE303=0,SUMIFS(SpcfP!$A:$A,SpcfP!$AE:$AE,$AE303,SpcfP!$U:$U,$U303)=0),0,INDEX(SpcfP!Q:Q,SUMIFS(SpcfP!$A:$A,SpcfP!$AE:$AE,$AE303,SpcfP!$U:$U,$U303)))</f>
        <v>Сырье и материалы-11</v>
      </c>
      <c r="U303" s="1">
        <f>IF(OR($AD303=0,SUMIFS(dbP!$A:$A,dbP!$AD:$AD,$AD303)=0),0,INDEX(dbP!U:U,SUMIFS(dbP!$A:$A,dbP!$AD:$AD,$AD303)))</f>
        <v>1</v>
      </c>
      <c r="X303" s="42">
        <f>IF(OR($AD303=0,SUMIFS(dbP!$A:$A,dbP!$AD:$AD,$AD303)=0),0,INDEX(dbP!X:X,SUMIFS(dbP!$A:$A,dbP!$AD:$AD,$AD303)))*
IF(OR($AE303=0,SUMIFS(SpcfP!$A:$A,SpcfP!$AE:$AE,$AE303,SpcfP!$U:$U,$U303)=0),0,INDEX(SpcfP!X:X,SUMIFS(SpcfP!$A:$A,SpcfP!$AE:$AE,$AE303,SpcfP!$U:$U,$U303)))</f>
        <v>0</v>
      </c>
      <c r="AA303" s="44">
        <f>IF(OR($AD303=0,SUMIFS(dbP!$A:$A,dbP!$AD:$AD,$AD303)=0),0,INDEX(dbP!X:X,SUMIFS(dbP!$A:$A,dbP!$AD:$AD,$AD303)))*
IF(OR($AE303=0,SUMIFS(SpcfP!$A:$A,SpcfP!$AE:$AE,$AE303,SpcfP!$U:$U,$U303)=0),0,INDEX(SpcfP!AA:AA,SUMIFS(SpcfP!$A:$A,SpcfP!$AE:$AE,$AE303,SpcfP!$U:$U,$U303)))</f>
        <v>0</v>
      </c>
      <c r="AB303" s="44">
        <f>IF(OR($AD303=0,SUMIFS(dbP!$A:$A,dbP!$AD:$AD,$AD303)=0),0,INDEX(dbP!X:X,SUMIFS(dbP!$A:$A,dbP!$AD:$AD,$AD303)))*
IF(OR($AE303=0,SUMIFS(SpcfP!$A:$A,SpcfP!$AE:$AE,$AE303,SpcfP!$U:$U,$U303)=0),0,INDEX(SpcfP!AB:AB,SUMIFS(SpcfP!$A:$A,SpcfP!$AE:$AE,$AE303,SpcfP!$U:$U,$U303)))</f>
        <v>0</v>
      </c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 t="shared" si="4"/>
        <v>6</v>
      </c>
      <c r="AE303" s="31">
        <f>IF(OR(AE302=0,AE302=MAX(Items!$AC:$AC)),1,AE302+1)</f>
        <v>11</v>
      </c>
    </row>
    <row r="304" spans="2:31" x14ac:dyDescent="0.3">
      <c r="B304" s="26">
        <f>IF(AND(O304=0,P304=0,Q304=0,Y304=0),0,IF(OR(COUNTIFS(Items!$E:$E,O304,Items!$F:$F,P304,Items!$G:$G,Q304)=1,COUNTIFS(Items!$M:$M,O304,Items!$N:$N,P304,Items!$O:$O,Q304)=1,COUNTIFS(Items!$U:$U,O304,Items!$V:$V,P304,Items!$W:$W,Q304)=1),0,1))</f>
        <v>0</v>
      </c>
      <c r="D304" s="24">
        <f>IF(OR($AD304=0,SUMIFS(dbP!$A:$A,dbP!$AD:$AD,$AD304)=0),0,INDEX(dbP!D:D,SUMIFS(dbP!$A:$A,dbP!$AD:$AD,$AD304)))</f>
        <v>45640</v>
      </c>
      <c r="E304" s="1">
        <f>IF(OR($AD304=0,SUMIFS(dbP!$A:$A,dbP!$AD:$AD,$AD304)=0),0,INDEX(dbP!E:E,SUMIFS(dbP!$A:$A,dbP!$AD:$AD,$AD304)))</f>
        <v>0</v>
      </c>
      <c r="F304" s="1">
        <f>IF(OR($AD304=0,SUMIFS(dbP!$A:$A,dbP!$AD:$AD,$AD304)=0),0,INDEX(dbP!F:F,SUMIFS(dbP!$A:$A,dbP!$AD:$AD,$AD304)))</f>
        <v>0</v>
      </c>
      <c r="I304" s="1" t="str">
        <f>IF(OR($AD304=0,SUMIFS(dbP!$A:$A,dbP!$AD:$AD,$AD304)=0),0,INDEX(dbP!I:I,SUMIFS(dbP!$A:$A,dbP!$AD:$AD,$AD304)))</f>
        <v>Продукт-1</v>
      </c>
      <c r="O304" s="44" t="str">
        <f>IF(OR($AE304=0,SUMIFS(SpcfP!$A:$A,SpcfP!$AE:$AE,$AE304,SpcfP!$U:$U,$U304)=0),0,INDEX(SpcfP!O:O,SUMIFS(SpcfP!$A:$A,SpcfP!$AE:$AE,$AE304,SpcfP!$U:$U,$U304)))</f>
        <v>Себестоимость продаж</v>
      </c>
      <c r="P304" s="44" t="str">
        <f>IF(OR($AE304=0,SUMIFS(SpcfP!$A:$A,SpcfP!$AE:$AE,$AE304,SpcfP!$U:$U,$U304)=0),0,INDEX(SpcfP!P:P,SUMIFS(SpcfP!$A:$A,SpcfP!$AE:$AE,$AE304,SpcfP!$U:$U,$U304)))</f>
        <v>Затраты этапа-2 бизнес-процесса</v>
      </c>
      <c r="Q304" s="44" t="str">
        <f>IF(OR($AE304=0,SUMIFS(SpcfP!$A:$A,SpcfP!$AE:$AE,$AE304,SpcfP!$U:$U,$U304)=0),0,INDEX(SpcfP!Q:Q,SUMIFS(SpcfP!$A:$A,SpcfP!$AE:$AE,$AE304,SpcfP!$U:$U,$U304)))</f>
        <v>Производственные затраты-1</v>
      </c>
      <c r="U304" s="1">
        <f>IF(OR($AD304=0,SUMIFS(dbP!$A:$A,dbP!$AD:$AD,$AD304)=0),0,INDEX(dbP!U:U,SUMIFS(dbP!$A:$A,dbP!$AD:$AD,$AD304)))</f>
        <v>1</v>
      </c>
      <c r="X304" s="42">
        <f>IF(OR($AD304=0,SUMIFS(dbP!$A:$A,dbP!$AD:$AD,$AD304)=0),0,INDEX(dbP!X:X,SUMIFS(dbP!$A:$A,dbP!$AD:$AD,$AD304)))*
IF(OR($AE304=0,SUMIFS(SpcfP!$A:$A,SpcfP!$AE:$AE,$AE304,SpcfP!$U:$U,$U304)=0),0,INDEX(SpcfP!X:X,SUMIFS(SpcfP!$A:$A,SpcfP!$AE:$AE,$AE304,SpcfP!$U:$U,$U304)))</f>
        <v>21</v>
      </c>
      <c r="AA304" s="44">
        <f>IF(OR($AD304=0,SUMIFS(dbP!$A:$A,dbP!$AD:$AD,$AD304)=0),0,INDEX(dbP!X:X,SUMIFS(dbP!$A:$A,dbP!$AD:$AD,$AD304)))*
IF(OR($AE304=0,SUMIFS(SpcfP!$A:$A,SpcfP!$AE:$AE,$AE304,SpcfP!$U:$U,$U304)=0),0,INDEX(SpcfP!AA:AA,SUMIFS(SpcfP!$A:$A,SpcfP!$AE:$AE,$AE304,SpcfP!$U:$U,$U304)))</f>
        <v>18805.970149253732</v>
      </c>
      <c r="AB304" s="44">
        <f>IF(OR($AD304=0,SUMIFS(dbP!$A:$A,dbP!$AD:$AD,$AD304)=0),0,INDEX(dbP!X:X,SUMIFS(dbP!$A:$A,dbP!$AD:$AD,$AD304)))*
IF(OR($AE304=0,SUMIFS(SpcfP!$A:$A,SpcfP!$AE:$AE,$AE304,SpcfP!$U:$U,$U304)=0),0,INDEX(SpcfP!AB:AB,SUMIFS(SpcfP!$A:$A,SpcfP!$AE:$AE,$AE304,SpcfP!$U:$U,$U304)))</f>
        <v>3134.3283582089557</v>
      </c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 t="shared" si="4"/>
        <v>6</v>
      </c>
      <c r="AE304" s="31">
        <f>IF(OR(AE303=0,AE303=MAX(Items!$AC:$AC)),1,AE303+1)</f>
        <v>12</v>
      </c>
    </row>
    <row r="305" spans="2:31" x14ac:dyDescent="0.3">
      <c r="B305" s="26">
        <f>IF(AND(O305=0,P305=0,Q305=0,Y305=0),0,IF(OR(COUNTIFS(Items!$E:$E,O305,Items!$F:$F,P305,Items!$G:$G,Q305)=1,COUNTIFS(Items!$M:$M,O305,Items!$N:$N,P305,Items!$O:$O,Q305)=1,COUNTIFS(Items!$U:$U,O305,Items!$V:$V,P305,Items!$W:$W,Q305)=1),0,1))</f>
        <v>0</v>
      </c>
      <c r="D305" s="24">
        <f>IF(OR($AD305=0,SUMIFS(dbP!$A:$A,dbP!$AD:$AD,$AD305)=0),0,INDEX(dbP!D:D,SUMIFS(dbP!$A:$A,dbP!$AD:$AD,$AD305)))</f>
        <v>45640</v>
      </c>
      <c r="E305" s="1">
        <f>IF(OR($AD305=0,SUMIFS(dbP!$A:$A,dbP!$AD:$AD,$AD305)=0),0,INDEX(dbP!E:E,SUMIFS(dbP!$A:$A,dbP!$AD:$AD,$AD305)))</f>
        <v>0</v>
      </c>
      <c r="F305" s="1">
        <f>IF(OR($AD305=0,SUMIFS(dbP!$A:$A,dbP!$AD:$AD,$AD305)=0),0,INDEX(dbP!F:F,SUMIFS(dbP!$A:$A,dbP!$AD:$AD,$AD305)))</f>
        <v>0</v>
      </c>
      <c r="I305" s="1" t="str">
        <f>IF(OR($AD305=0,SUMIFS(dbP!$A:$A,dbP!$AD:$AD,$AD305)=0),0,INDEX(dbP!I:I,SUMIFS(dbP!$A:$A,dbP!$AD:$AD,$AD305)))</f>
        <v>Продукт-1</v>
      </c>
      <c r="O305" s="44" t="str">
        <f>IF(OR($AE305=0,SUMIFS(SpcfP!$A:$A,SpcfP!$AE:$AE,$AE305,SpcfP!$U:$U,$U305)=0),0,INDEX(SpcfP!O:O,SUMIFS(SpcfP!$A:$A,SpcfP!$AE:$AE,$AE305,SpcfP!$U:$U,$U305)))</f>
        <v>Себестоимость продаж</v>
      </c>
      <c r="P305" s="44" t="str">
        <f>IF(OR($AE305=0,SUMIFS(SpcfP!$A:$A,SpcfP!$AE:$AE,$AE305,SpcfP!$U:$U,$U305)=0),0,INDEX(SpcfP!P:P,SUMIFS(SpcfP!$A:$A,SpcfP!$AE:$AE,$AE305,SpcfP!$U:$U,$U305)))</f>
        <v>Затраты этапа-2 бизнес-процесса</v>
      </c>
      <c r="Q305" s="44" t="str">
        <f>IF(OR($AE305=0,SUMIFS(SpcfP!$A:$A,SpcfP!$AE:$AE,$AE305,SpcfP!$U:$U,$U305)=0),0,INDEX(SpcfP!Q:Q,SUMIFS(SpcfP!$A:$A,SpcfP!$AE:$AE,$AE305,SpcfP!$U:$U,$U305)))</f>
        <v>Производственные затраты-2</v>
      </c>
      <c r="U305" s="1">
        <f>IF(OR($AD305=0,SUMIFS(dbP!$A:$A,dbP!$AD:$AD,$AD305)=0),0,INDEX(dbP!U:U,SUMIFS(dbP!$A:$A,dbP!$AD:$AD,$AD305)))</f>
        <v>1</v>
      </c>
      <c r="X305" s="42">
        <f>IF(OR($AD305=0,SUMIFS(dbP!$A:$A,dbP!$AD:$AD,$AD305)=0),0,INDEX(dbP!X:X,SUMIFS(dbP!$A:$A,dbP!$AD:$AD,$AD305)))*
IF(OR($AE305=0,SUMIFS(SpcfP!$A:$A,SpcfP!$AE:$AE,$AE305,SpcfP!$U:$U,$U305)=0),0,INDEX(SpcfP!X:X,SUMIFS(SpcfP!$A:$A,SpcfP!$AE:$AE,$AE305,SpcfP!$U:$U,$U305)))</f>
        <v>56</v>
      </c>
      <c r="AA305" s="44">
        <f>IF(OR($AD305=0,SUMIFS(dbP!$A:$A,dbP!$AD:$AD,$AD305)=0),0,INDEX(dbP!X:X,SUMIFS(dbP!$A:$A,dbP!$AD:$AD,$AD305)))*
IF(OR($AE305=0,SUMIFS(SpcfP!$A:$A,SpcfP!$AE:$AE,$AE305,SpcfP!$U:$U,$U305)=0),0,INDEX(SpcfP!AA:AA,SUMIFS(SpcfP!$A:$A,SpcfP!$AE:$AE,$AE305,SpcfP!$U:$U,$U305)))</f>
        <v>45629.629629629628</v>
      </c>
      <c r="AB305" s="44">
        <f>IF(OR($AD305=0,SUMIFS(dbP!$A:$A,dbP!$AD:$AD,$AD305)=0),0,INDEX(dbP!X:X,SUMIFS(dbP!$A:$A,dbP!$AD:$AD,$AD305)))*
IF(OR($AE305=0,SUMIFS(SpcfP!$A:$A,SpcfP!$AE:$AE,$AE305,SpcfP!$U:$U,$U305)=0),0,INDEX(SpcfP!AB:AB,SUMIFS(SpcfP!$A:$A,SpcfP!$AE:$AE,$AE305,SpcfP!$U:$U,$U305)))</f>
        <v>7604.9382716049377</v>
      </c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 t="shared" si="4"/>
        <v>6</v>
      </c>
      <c r="AE305" s="31">
        <f>IF(OR(AE304=0,AE304=MAX(Items!$AC:$AC)),1,AE304+1)</f>
        <v>13</v>
      </c>
    </row>
    <row r="306" spans="2:31" x14ac:dyDescent="0.3">
      <c r="B306" s="26">
        <f>IF(AND(O306=0,P306=0,Q306=0,Y306=0),0,IF(OR(COUNTIFS(Items!$E:$E,O306,Items!$F:$F,P306,Items!$G:$G,Q306)=1,COUNTIFS(Items!$M:$M,O306,Items!$N:$N,P306,Items!$O:$O,Q306)=1,COUNTIFS(Items!$U:$U,O306,Items!$V:$V,P306,Items!$W:$W,Q306)=1),0,1))</f>
        <v>0</v>
      </c>
      <c r="D306" s="24">
        <f>IF(OR($AD306=0,SUMIFS(dbP!$A:$A,dbP!$AD:$AD,$AD306)=0),0,INDEX(dbP!D:D,SUMIFS(dbP!$A:$A,dbP!$AD:$AD,$AD306)))</f>
        <v>45640</v>
      </c>
      <c r="E306" s="1">
        <f>IF(OR($AD306=0,SUMIFS(dbP!$A:$A,dbP!$AD:$AD,$AD306)=0),0,INDEX(dbP!E:E,SUMIFS(dbP!$A:$A,dbP!$AD:$AD,$AD306)))</f>
        <v>0</v>
      </c>
      <c r="F306" s="1">
        <f>IF(OR($AD306=0,SUMIFS(dbP!$A:$A,dbP!$AD:$AD,$AD306)=0),0,INDEX(dbP!F:F,SUMIFS(dbP!$A:$A,dbP!$AD:$AD,$AD306)))</f>
        <v>0</v>
      </c>
      <c r="I306" s="1" t="str">
        <f>IF(OR($AD306=0,SUMIFS(dbP!$A:$A,dbP!$AD:$AD,$AD306)=0),0,INDEX(dbP!I:I,SUMIFS(dbP!$A:$A,dbP!$AD:$AD,$AD306)))</f>
        <v>Продукт-1</v>
      </c>
      <c r="O306" s="44" t="str">
        <f>IF(OR($AE306=0,SUMIFS(SpcfP!$A:$A,SpcfP!$AE:$AE,$AE306,SpcfP!$U:$U,$U306)=0),0,INDEX(SpcfP!O:O,SUMIFS(SpcfP!$A:$A,SpcfP!$AE:$AE,$AE306,SpcfP!$U:$U,$U306)))</f>
        <v>Себестоимость продаж</v>
      </c>
      <c r="P306" s="44" t="str">
        <f>IF(OR($AE306=0,SUMIFS(SpcfP!$A:$A,SpcfP!$AE:$AE,$AE306,SpcfP!$U:$U,$U306)=0),0,INDEX(SpcfP!P:P,SUMIFS(SpcfP!$A:$A,SpcfP!$AE:$AE,$AE306,SpcfP!$U:$U,$U306)))</f>
        <v>Затраты этапа-2 бизнес-процесса</v>
      </c>
      <c r="Q306" s="44" t="str">
        <f>IF(OR($AE306=0,SUMIFS(SpcfP!$A:$A,SpcfP!$AE:$AE,$AE306,SpcfP!$U:$U,$U306)=0),0,INDEX(SpcfP!Q:Q,SUMIFS(SpcfP!$A:$A,SpcfP!$AE:$AE,$AE306,SpcfP!$U:$U,$U306)))</f>
        <v>Производственные затраты-3</v>
      </c>
      <c r="U306" s="1">
        <f>IF(OR($AD306=0,SUMIFS(dbP!$A:$A,dbP!$AD:$AD,$AD306)=0),0,INDEX(dbP!U:U,SUMIFS(dbP!$A:$A,dbP!$AD:$AD,$AD306)))</f>
        <v>1</v>
      </c>
      <c r="X306" s="42">
        <f>IF(OR($AD306=0,SUMIFS(dbP!$A:$A,dbP!$AD:$AD,$AD306)=0),0,INDEX(dbP!X:X,SUMIFS(dbP!$A:$A,dbP!$AD:$AD,$AD306)))*
IF(OR($AE306=0,SUMIFS(SpcfP!$A:$A,SpcfP!$AE:$AE,$AE306,SpcfP!$U:$U,$U306)=0),0,INDEX(SpcfP!X:X,SUMIFS(SpcfP!$A:$A,SpcfP!$AE:$AE,$AE306,SpcfP!$U:$U,$U306)))</f>
        <v>28</v>
      </c>
      <c r="AA306" s="44">
        <f>IF(OR($AD306=0,SUMIFS(dbP!$A:$A,dbP!$AD:$AD,$AD306)=0),0,INDEX(dbP!X:X,SUMIFS(dbP!$A:$A,dbP!$AD:$AD,$AD306)))*
IF(OR($AE306=0,SUMIFS(SpcfP!$A:$A,SpcfP!$AE:$AE,$AE306,SpcfP!$U:$U,$U306)=0),0,INDEX(SpcfP!AA:AA,SUMIFS(SpcfP!$A:$A,SpcfP!$AE:$AE,$AE306,SpcfP!$U:$U,$U306)))</f>
        <v>88184.150943396235</v>
      </c>
      <c r="AB306" s="44">
        <f>IF(OR($AD306=0,SUMIFS(dbP!$A:$A,dbP!$AD:$AD,$AD306)=0),0,INDEX(dbP!X:X,SUMIFS(dbP!$A:$A,dbP!$AD:$AD,$AD306)))*
IF(OR($AE306=0,SUMIFS(SpcfP!$A:$A,SpcfP!$AE:$AE,$AE306,SpcfP!$U:$U,$U306)=0),0,INDEX(SpcfP!AB:AB,SUMIFS(SpcfP!$A:$A,SpcfP!$AE:$AE,$AE306,SpcfP!$U:$U,$U306)))</f>
        <v>14697.358490566037</v>
      </c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 t="shared" si="4"/>
        <v>6</v>
      </c>
      <c r="AE306" s="31">
        <f>IF(OR(AE305=0,AE305=MAX(Items!$AC:$AC)),1,AE305+1)</f>
        <v>14</v>
      </c>
    </row>
    <row r="307" spans="2:31" x14ac:dyDescent="0.3">
      <c r="B307" s="26">
        <f>IF(AND(O307=0,P307=0,Q307=0,Y307=0),0,IF(OR(COUNTIFS(Items!$E:$E,O307,Items!$F:$F,P307,Items!$G:$G,Q307)=1,COUNTIFS(Items!$M:$M,O307,Items!$N:$N,P307,Items!$O:$O,Q307)=1,COUNTIFS(Items!$U:$U,O307,Items!$V:$V,P307,Items!$W:$W,Q307)=1),0,1))</f>
        <v>0</v>
      </c>
      <c r="D307" s="24">
        <f>IF(OR($AD307=0,SUMIFS(dbP!$A:$A,dbP!$AD:$AD,$AD307)=0),0,INDEX(dbP!D:D,SUMIFS(dbP!$A:$A,dbP!$AD:$AD,$AD307)))</f>
        <v>45640</v>
      </c>
      <c r="E307" s="1">
        <f>IF(OR($AD307=0,SUMIFS(dbP!$A:$A,dbP!$AD:$AD,$AD307)=0),0,INDEX(dbP!E:E,SUMIFS(dbP!$A:$A,dbP!$AD:$AD,$AD307)))</f>
        <v>0</v>
      </c>
      <c r="F307" s="1">
        <f>IF(OR($AD307=0,SUMIFS(dbP!$A:$A,dbP!$AD:$AD,$AD307)=0),0,INDEX(dbP!F:F,SUMIFS(dbP!$A:$A,dbP!$AD:$AD,$AD307)))</f>
        <v>0</v>
      </c>
      <c r="I307" s="1" t="str">
        <f>IF(OR($AD307=0,SUMIFS(dbP!$A:$A,dbP!$AD:$AD,$AD307)=0),0,INDEX(dbP!I:I,SUMIFS(dbP!$A:$A,dbP!$AD:$AD,$AD307)))</f>
        <v>Продукт-1</v>
      </c>
      <c r="O307" s="44" t="str">
        <f>IF(OR($AE307=0,SUMIFS(SpcfP!$A:$A,SpcfP!$AE:$AE,$AE307,SpcfP!$U:$U,$U307)=0),0,INDEX(SpcfP!O:O,SUMIFS(SpcfP!$A:$A,SpcfP!$AE:$AE,$AE307,SpcfP!$U:$U,$U307)))</f>
        <v>Себестоимость продаж</v>
      </c>
      <c r="P307" s="44" t="str">
        <f>IF(OR($AE307=0,SUMIFS(SpcfP!$A:$A,SpcfP!$AE:$AE,$AE307,SpcfP!$U:$U,$U307)=0),0,INDEX(SpcfP!P:P,SUMIFS(SpcfP!$A:$A,SpcfP!$AE:$AE,$AE307,SpcfP!$U:$U,$U307)))</f>
        <v>Затраты этапа-2 бизнес-процесса</v>
      </c>
      <c r="Q307" s="44" t="str">
        <f>IF(OR($AE307=0,SUMIFS(SpcfP!$A:$A,SpcfP!$AE:$AE,$AE307,SpcfP!$U:$U,$U307)=0),0,INDEX(SpcfP!Q:Q,SUMIFS(SpcfP!$A:$A,SpcfP!$AE:$AE,$AE307,SpcfP!$U:$U,$U307)))</f>
        <v>Производственные затраты-4</v>
      </c>
      <c r="U307" s="1">
        <f>IF(OR($AD307=0,SUMIFS(dbP!$A:$A,dbP!$AD:$AD,$AD307)=0),0,INDEX(dbP!U:U,SUMIFS(dbP!$A:$A,dbP!$AD:$AD,$AD307)))</f>
        <v>1</v>
      </c>
      <c r="X307" s="42">
        <f>IF(OR($AD307=0,SUMIFS(dbP!$A:$A,dbP!$AD:$AD,$AD307)=0),0,INDEX(dbP!X:X,SUMIFS(dbP!$A:$A,dbP!$AD:$AD,$AD307)))*
IF(OR($AE307=0,SUMIFS(SpcfP!$A:$A,SpcfP!$AE:$AE,$AE307,SpcfP!$U:$U,$U307)=0),0,INDEX(SpcfP!X:X,SUMIFS(SpcfP!$A:$A,SpcfP!$AE:$AE,$AE307,SpcfP!$U:$U,$U307)))</f>
        <v>630</v>
      </c>
      <c r="AA307" s="44">
        <f>IF(OR($AD307=0,SUMIFS(dbP!$A:$A,dbP!$AD:$AD,$AD307)=0),0,INDEX(dbP!X:X,SUMIFS(dbP!$A:$A,dbP!$AD:$AD,$AD307)))*
IF(OR($AE307=0,SUMIFS(SpcfP!$A:$A,SpcfP!$AE:$AE,$AE307,SpcfP!$U:$U,$U307)=0),0,INDEX(SpcfP!AA:AA,SUMIFS(SpcfP!$A:$A,SpcfP!$AE:$AE,$AE307,SpcfP!$U:$U,$U307)))</f>
        <v>1285171.6499999999</v>
      </c>
      <c r="AB307" s="44">
        <f>IF(OR($AD307=0,SUMIFS(dbP!$A:$A,dbP!$AD:$AD,$AD307)=0),0,INDEX(dbP!X:X,SUMIFS(dbP!$A:$A,dbP!$AD:$AD,$AD307)))*
IF(OR($AE307=0,SUMIFS(SpcfP!$A:$A,SpcfP!$AE:$AE,$AE307,SpcfP!$U:$U,$U307)=0),0,INDEX(SpcfP!AB:AB,SUMIFS(SpcfP!$A:$A,SpcfP!$AE:$AE,$AE307,SpcfP!$U:$U,$U307)))</f>
        <v>214195.27499999999</v>
      </c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 t="shared" si="4"/>
        <v>6</v>
      </c>
      <c r="AE307" s="31">
        <f>IF(OR(AE306=0,AE306=MAX(Items!$AC:$AC)),1,AE306+1)</f>
        <v>15</v>
      </c>
    </row>
    <row r="308" spans="2:31" x14ac:dyDescent="0.3">
      <c r="B308" s="26">
        <f>IF(AND(O308=0,P308=0,Q308=0,Y308=0),0,IF(OR(COUNTIFS(Items!$E:$E,O308,Items!$F:$F,P308,Items!$G:$G,Q308)=1,COUNTIFS(Items!$M:$M,O308,Items!$N:$N,P308,Items!$O:$O,Q308)=1,COUNTIFS(Items!$U:$U,O308,Items!$V:$V,P308,Items!$W:$W,Q308)=1),0,1))</f>
        <v>0</v>
      </c>
      <c r="D308" s="24">
        <f>IF(OR($AD308=0,SUMIFS(dbP!$A:$A,dbP!$AD:$AD,$AD308)=0),0,INDEX(dbP!D:D,SUMIFS(dbP!$A:$A,dbP!$AD:$AD,$AD308)))</f>
        <v>45640</v>
      </c>
      <c r="E308" s="1">
        <f>IF(OR($AD308=0,SUMIFS(dbP!$A:$A,dbP!$AD:$AD,$AD308)=0),0,INDEX(dbP!E:E,SUMIFS(dbP!$A:$A,dbP!$AD:$AD,$AD308)))</f>
        <v>0</v>
      </c>
      <c r="F308" s="1">
        <f>IF(OR($AD308=0,SUMIFS(dbP!$A:$A,dbP!$AD:$AD,$AD308)=0),0,INDEX(dbP!F:F,SUMIFS(dbP!$A:$A,dbP!$AD:$AD,$AD308)))</f>
        <v>0</v>
      </c>
      <c r="I308" s="1" t="str">
        <f>IF(OR($AD308=0,SUMIFS(dbP!$A:$A,dbP!$AD:$AD,$AD308)=0),0,INDEX(dbP!I:I,SUMIFS(dbP!$A:$A,dbP!$AD:$AD,$AD308)))</f>
        <v>Продукт-1</v>
      </c>
      <c r="O308" s="44" t="str">
        <f>IF(OR($AE308=0,SUMIFS(SpcfP!$A:$A,SpcfP!$AE:$AE,$AE308,SpcfP!$U:$U,$U308)=0),0,INDEX(SpcfP!O:O,SUMIFS(SpcfP!$A:$A,SpcfP!$AE:$AE,$AE308,SpcfP!$U:$U,$U308)))</f>
        <v>Себестоимость продаж</v>
      </c>
      <c r="P308" s="44" t="str">
        <f>IF(OR($AE308=0,SUMIFS(SpcfP!$A:$A,SpcfP!$AE:$AE,$AE308,SpcfP!$U:$U,$U308)=0),0,INDEX(SpcfP!P:P,SUMIFS(SpcfP!$A:$A,SpcfP!$AE:$AE,$AE308,SpcfP!$U:$U,$U308)))</f>
        <v>Затраты этапа-2 бизнес-процесса</v>
      </c>
      <c r="Q308" s="44" t="str">
        <f>IF(OR($AE308=0,SUMIFS(SpcfP!$A:$A,SpcfP!$AE:$AE,$AE308,SpcfP!$U:$U,$U308)=0),0,INDEX(SpcfP!Q:Q,SUMIFS(SpcfP!$A:$A,SpcfP!$AE:$AE,$AE308,SpcfP!$U:$U,$U308)))</f>
        <v>Производственные затраты-5</v>
      </c>
      <c r="U308" s="1">
        <f>IF(OR($AD308=0,SUMIFS(dbP!$A:$A,dbP!$AD:$AD,$AD308)=0),0,INDEX(dbP!U:U,SUMIFS(dbP!$A:$A,dbP!$AD:$AD,$AD308)))</f>
        <v>1</v>
      </c>
      <c r="X308" s="42">
        <f>IF(OR($AD308=0,SUMIFS(dbP!$A:$A,dbP!$AD:$AD,$AD308)=0),0,INDEX(dbP!X:X,SUMIFS(dbP!$A:$A,dbP!$AD:$AD,$AD308)))*
IF(OR($AE308=0,SUMIFS(SpcfP!$A:$A,SpcfP!$AE:$AE,$AE308,SpcfP!$U:$U,$U308)=0),0,INDEX(SpcfP!X:X,SUMIFS(SpcfP!$A:$A,SpcfP!$AE:$AE,$AE308,SpcfP!$U:$U,$U308)))</f>
        <v>35</v>
      </c>
      <c r="AA308" s="44">
        <f>IF(OR($AD308=0,SUMIFS(dbP!$A:$A,dbP!$AD:$AD,$AD308)=0),0,INDEX(dbP!X:X,SUMIFS(dbP!$A:$A,dbP!$AD:$AD,$AD308)))*
IF(OR($AE308=0,SUMIFS(SpcfP!$A:$A,SpcfP!$AE:$AE,$AE308,SpcfP!$U:$U,$U308)=0),0,INDEX(SpcfP!AA:AA,SUMIFS(SpcfP!$A:$A,SpcfP!$AE:$AE,$AE308,SpcfP!$U:$U,$U308)))</f>
        <v>36389.552238805969</v>
      </c>
      <c r="AB308" s="44">
        <f>IF(OR($AD308=0,SUMIFS(dbP!$A:$A,dbP!$AD:$AD,$AD308)=0),0,INDEX(dbP!X:X,SUMIFS(dbP!$A:$A,dbP!$AD:$AD,$AD308)))*
IF(OR($AE308=0,SUMIFS(SpcfP!$A:$A,SpcfP!$AE:$AE,$AE308,SpcfP!$U:$U,$U308)=0),0,INDEX(SpcfP!AB:AB,SUMIFS(SpcfP!$A:$A,SpcfP!$AE:$AE,$AE308,SpcfP!$U:$U,$U308)))</f>
        <v>6064.9253731343288</v>
      </c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 t="shared" si="4"/>
        <v>6</v>
      </c>
      <c r="AE308" s="31">
        <f>IF(OR(AE307=0,AE307=MAX(Items!$AC:$AC)),1,AE307+1)</f>
        <v>16</v>
      </c>
    </row>
    <row r="309" spans="2:31" x14ac:dyDescent="0.3">
      <c r="B309" s="26">
        <f>IF(AND(O309=0,P309=0,Q309=0,Y309=0),0,IF(OR(COUNTIFS(Items!$E:$E,O309,Items!$F:$F,P309,Items!$G:$G,Q309)=1,COUNTIFS(Items!$M:$M,O309,Items!$N:$N,P309,Items!$O:$O,Q309)=1,COUNTIFS(Items!$U:$U,O309,Items!$V:$V,P309,Items!$W:$W,Q309)=1),0,1))</f>
        <v>0</v>
      </c>
      <c r="D309" s="24">
        <f>IF(OR($AD309=0,SUMIFS(dbP!$A:$A,dbP!$AD:$AD,$AD309)=0),0,INDEX(dbP!D:D,SUMIFS(dbP!$A:$A,dbP!$AD:$AD,$AD309)))</f>
        <v>45640</v>
      </c>
      <c r="E309" s="1">
        <f>IF(OR($AD309=0,SUMIFS(dbP!$A:$A,dbP!$AD:$AD,$AD309)=0),0,INDEX(dbP!E:E,SUMIFS(dbP!$A:$A,dbP!$AD:$AD,$AD309)))</f>
        <v>0</v>
      </c>
      <c r="F309" s="1">
        <f>IF(OR($AD309=0,SUMIFS(dbP!$A:$A,dbP!$AD:$AD,$AD309)=0),0,INDEX(dbP!F:F,SUMIFS(dbP!$A:$A,dbP!$AD:$AD,$AD309)))</f>
        <v>0</v>
      </c>
      <c r="I309" s="1" t="str">
        <f>IF(OR($AD309=0,SUMIFS(dbP!$A:$A,dbP!$AD:$AD,$AD309)=0),0,INDEX(dbP!I:I,SUMIFS(dbP!$A:$A,dbP!$AD:$AD,$AD309)))</f>
        <v>Продукт-1</v>
      </c>
      <c r="O309" s="44" t="str">
        <f>IF(OR($AE309=0,SUMIFS(SpcfP!$A:$A,SpcfP!$AE:$AE,$AE309,SpcfP!$U:$U,$U309)=0),0,INDEX(SpcfP!O:O,SUMIFS(SpcfP!$A:$A,SpcfP!$AE:$AE,$AE309,SpcfP!$U:$U,$U309)))</f>
        <v>Себестоимость продаж</v>
      </c>
      <c r="P309" s="44" t="str">
        <f>IF(OR($AE309=0,SUMIFS(SpcfP!$A:$A,SpcfP!$AE:$AE,$AE309,SpcfP!$U:$U,$U309)=0),0,INDEX(SpcfP!P:P,SUMIFS(SpcfP!$A:$A,SpcfP!$AE:$AE,$AE309,SpcfP!$U:$U,$U309)))</f>
        <v>Затраты этапа-2 бизнес-процесса</v>
      </c>
      <c r="Q309" s="44" t="str">
        <f>IF(OR($AE309=0,SUMIFS(SpcfP!$A:$A,SpcfP!$AE:$AE,$AE309,SpcfP!$U:$U,$U309)=0),0,INDEX(SpcfP!Q:Q,SUMIFS(SpcfP!$A:$A,SpcfP!$AE:$AE,$AE309,SpcfP!$U:$U,$U309)))</f>
        <v>Производственные затраты-6</v>
      </c>
      <c r="U309" s="1">
        <f>IF(OR($AD309=0,SUMIFS(dbP!$A:$A,dbP!$AD:$AD,$AD309)=0),0,INDEX(dbP!U:U,SUMIFS(dbP!$A:$A,dbP!$AD:$AD,$AD309)))</f>
        <v>1</v>
      </c>
      <c r="X309" s="42">
        <f>IF(OR($AD309=0,SUMIFS(dbP!$A:$A,dbP!$AD:$AD,$AD309)=0),0,INDEX(dbP!X:X,SUMIFS(dbP!$A:$A,dbP!$AD:$AD,$AD309)))*
IF(OR($AE309=0,SUMIFS(SpcfP!$A:$A,SpcfP!$AE:$AE,$AE309,SpcfP!$U:$U,$U309)=0),0,INDEX(SpcfP!X:X,SUMIFS(SpcfP!$A:$A,SpcfP!$AE:$AE,$AE309,SpcfP!$U:$U,$U309)))</f>
        <v>49</v>
      </c>
      <c r="AA309" s="44">
        <f>IF(OR($AD309=0,SUMIFS(dbP!$A:$A,dbP!$AD:$AD,$AD309)=0),0,INDEX(dbP!X:X,SUMIFS(dbP!$A:$A,dbP!$AD:$AD,$AD309)))*
IF(OR($AE309=0,SUMIFS(SpcfP!$A:$A,SpcfP!$AE:$AE,$AE309,SpcfP!$U:$U,$U309)=0),0,INDEX(SpcfP!AA:AA,SUMIFS(SpcfP!$A:$A,SpcfP!$AE:$AE,$AE309,SpcfP!$U:$U,$U309)))</f>
        <v>194992.52156862745</v>
      </c>
      <c r="AB309" s="44">
        <f>IF(OR($AD309=0,SUMIFS(dbP!$A:$A,dbP!$AD:$AD,$AD309)=0),0,INDEX(dbP!X:X,SUMIFS(dbP!$A:$A,dbP!$AD:$AD,$AD309)))*
IF(OR($AE309=0,SUMIFS(SpcfP!$A:$A,SpcfP!$AE:$AE,$AE309,SpcfP!$U:$U,$U309)=0),0,INDEX(SpcfP!AB:AB,SUMIFS(SpcfP!$A:$A,SpcfP!$AE:$AE,$AE309,SpcfP!$U:$U,$U309)))</f>
        <v>32498.753594771239</v>
      </c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 t="shared" si="4"/>
        <v>6</v>
      </c>
      <c r="AE309" s="31">
        <f>IF(OR(AE308=0,AE308=MAX(Items!$AC:$AC)),1,AE308+1)</f>
        <v>17</v>
      </c>
    </row>
    <row r="310" spans="2:31" x14ac:dyDescent="0.3">
      <c r="B310" s="26">
        <f>IF(AND(O310=0,P310=0,Q310=0,Y310=0),0,IF(OR(COUNTIFS(Items!$E:$E,O310,Items!$F:$F,P310,Items!$G:$G,Q310)=1,COUNTIFS(Items!$M:$M,O310,Items!$N:$N,P310,Items!$O:$O,Q310)=1,COUNTIFS(Items!$U:$U,O310,Items!$V:$V,P310,Items!$W:$W,Q310)=1),0,1))</f>
        <v>0</v>
      </c>
      <c r="D310" s="24">
        <f>IF(OR($AD310=0,SUMIFS(dbP!$A:$A,dbP!$AD:$AD,$AD310)=0),0,INDEX(dbP!D:D,SUMIFS(dbP!$A:$A,dbP!$AD:$AD,$AD310)))</f>
        <v>45640</v>
      </c>
      <c r="E310" s="1">
        <f>IF(OR($AD310=0,SUMIFS(dbP!$A:$A,dbP!$AD:$AD,$AD310)=0),0,INDEX(dbP!E:E,SUMIFS(dbP!$A:$A,dbP!$AD:$AD,$AD310)))</f>
        <v>0</v>
      </c>
      <c r="F310" s="1">
        <f>IF(OR($AD310=0,SUMIFS(dbP!$A:$A,dbP!$AD:$AD,$AD310)=0),0,INDEX(dbP!F:F,SUMIFS(dbP!$A:$A,dbP!$AD:$AD,$AD310)))</f>
        <v>0</v>
      </c>
      <c r="I310" s="1" t="str">
        <f>IF(OR($AD310=0,SUMIFS(dbP!$A:$A,dbP!$AD:$AD,$AD310)=0),0,INDEX(dbP!I:I,SUMIFS(dbP!$A:$A,dbP!$AD:$AD,$AD310)))</f>
        <v>Продукт-1</v>
      </c>
      <c r="O310" s="44" t="str">
        <f>IF(OR($AE310=0,SUMIFS(SpcfP!$A:$A,SpcfP!$AE:$AE,$AE310,SpcfP!$U:$U,$U310)=0),0,INDEX(SpcfP!O:O,SUMIFS(SpcfP!$A:$A,SpcfP!$AE:$AE,$AE310,SpcfP!$U:$U,$U310)))</f>
        <v>Себестоимость продаж</v>
      </c>
      <c r="P310" s="44" t="str">
        <f>IF(OR($AE310=0,SUMIFS(SpcfP!$A:$A,SpcfP!$AE:$AE,$AE310,SpcfP!$U:$U,$U310)=0),0,INDEX(SpcfP!P:P,SUMIFS(SpcfP!$A:$A,SpcfP!$AE:$AE,$AE310,SpcfP!$U:$U,$U310)))</f>
        <v>Затраты этапа-2 бизнес-процесса</v>
      </c>
      <c r="Q310" s="44" t="str">
        <f>IF(OR($AE310=0,SUMIFS(SpcfP!$A:$A,SpcfP!$AE:$AE,$AE310,SpcfP!$U:$U,$U310)=0),0,INDEX(SpcfP!Q:Q,SUMIFS(SpcfP!$A:$A,SpcfP!$AE:$AE,$AE310,SpcfP!$U:$U,$U310)))</f>
        <v>Производственные затраты-7</v>
      </c>
      <c r="U310" s="1">
        <f>IF(OR($AD310=0,SUMIFS(dbP!$A:$A,dbP!$AD:$AD,$AD310)=0),0,INDEX(dbP!U:U,SUMIFS(dbP!$A:$A,dbP!$AD:$AD,$AD310)))</f>
        <v>1</v>
      </c>
      <c r="X310" s="42">
        <f>IF(OR($AD310=0,SUMIFS(dbP!$A:$A,dbP!$AD:$AD,$AD310)=0),0,INDEX(dbP!X:X,SUMIFS(dbP!$A:$A,dbP!$AD:$AD,$AD310)))*
IF(OR($AE310=0,SUMIFS(SpcfP!$A:$A,SpcfP!$AE:$AE,$AE310,SpcfP!$U:$U,$U310)=0),0,INDEX(SpcfP!X:X,SUMIFS(SpcfP!$A:$A,SpcfP!$AE:$AE,$AE310,SpcfP!$U:$U,$U310)))</f>
        <v>28</v>
      </c>
      <c r="AA310" s="44">
        <f>IF(OR($AD310=0,SUMIFS(dbP!$A:$A,dbP!$AD:$AD,$AD310)=0),0,INDEX(dbP!X:X,SUMIFS(dbP!$A:$A,dbP!$AD:$AD,$AD310)))*
IF(OR($AE310=0,SUMIFS(SpcfP!$A:$A,SpcfP!$AE:$AE,$AE310,SpcfP!$U:$U,$U310)=0),0,INDEX(SpcfP!AA:AA,SUMIFS(SpcfP!$A:$A,SpcfP!$AE:$AE,$AE310,SpcfP!$U:$U,$U310)))</f>
        <v>104921.32988235295</v>
      </c>
      <c r="AB310" s="44">
        <f>IF(OR($AD310=0,SUMIFS(dbP!$A:$A,dbP!$AD:$AD,$AD310)=0),0,INDEX(dbP!X:X,SUMIFS(dbP!$A:$A,dbP!$AD:$AD,$AD310)))*
IF(OR($AE310=0,SUMIFS(SpcfP!$A:$A,SpcfP!$AE:$AE,$AE310,SpcfP!$U:$U,$U310)=0),0,INDEX(SpcfP!AB:AB,SUMIFS(SpcfP!$A:$A,SpcfP!$AE:$AE,$AE310,SpcfP!$U:$U,$U310)))</f>
        <v>17486.888313725492</v>
      </c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 t="shared" si="4"/>
        <v>6</v>
      </c>
      <c r="AE310" s="31">
        <f>IF(OR(AE309=0,AE309=MAX(Items!$AC:$AC)),1,AE309+1)</f>
        <v>18</v>
      </c>
    </row>
    <row r="311" spans="2:31" x14ac:dyDescent="0.3">
      <c r="B311" s="26">
        <f>IF(AND(O311=0,P311=0,Q311=0,Y311=0),0,IF(OR(COUNTIFS(Items!$E:$E,O311,Items!$F:$F,P311,Items!$G:$G,Q311)=1,COUNTIFS(Items!$M:$M,O311,Items!$N:$N,P311,Items!$O:$O,Q311)=1,COUNTIFS(Items!$U:$U,O311,Items!$V:$V,P311,Items!$W:$W,Q311)=1),0,1))</f>
        <v>0</v>
      </c>
      <c r="D311" s="24">
        <f>IF(OR($AD311=0,SUMIFS(dbP!$A:$A,dbP!$AD:$AD,$AD311)=0),0,INDEX(dbP!D:D,SUMIFS(dbP!$A:$A,dbP!$AD:$AD,$AD311)))</f>
        <v>45640</v>
      </c>
      <c r="E311" s="1">
        <f>IF(OR($AD311=0,SUMIFS(dbP!$A:$A,dbP!$AD:$AD,$AD311)=0),0,INDEX(dbP!E:E,SUMIFS(dbP!$A:$A,dbP!$AD:$AD,$AD311)))</f>
        <v>0</v>
      </c>
      <c r="F311" s="1">
        <f>IF(OR($AD311=0,SUMIFS(dbP!$A:$A,dbP!$AD:$AD,$AD311)=0),0,INDEX(dbP!F:F,SUMIFS(dbP!$A:$A,dbP!$AD:$AD,$AD311)))</f>
        <v>0</v>
      </c>
      <c r="I311" s="1" t="str">
        <f>IF(OR($AD311=0,SUMIFS(dbP!$A:$A,dbP!$AD:$AD,$AD311)=0),0,INDEX(dbP!I:I,SUMIFS(dbP!$A:$A,dbP!$AD:$AD,$AD311)))</f>
        <v>Продукт-1</v>
      </c>
      <c r="O311" s="44" t="str">
        <f>IF(OR($AE311=0,SUMIFS(SpcfP!$A:$A,SpcfP!$AE:$AE,$AE311,SpcfP!$U:$U,$U311)=0),0,INDEX(SpcfP!O:O,SUMIFS(SpcfP!$A:$A,SpcfP!$AE:$AE,$AE311,SpcfP!$U:$U,$U311)))</f>
        <v>Себестоимость продаж</v>
      </c>
      <c r="P311" s="44" t="str">
        <f>IF(OR($AE311=0,SUMIFS(SpcfP!$A:$A,SpcfP!$AE:$AE,$AE311,SpcfP!$U:$U,$U311)=0),0,INDEX(SpcfP!P:P,SUMIFS(SpcfP!$A:$A,SpcfP!$AE:$AE,$AE311,SpcfP!$U:$U,$U311)))</f>
        <v>Затраты этапа-2 бизнес-процесса</v>
      </c>
      <c r="Q311" s="44" t="str">
        <f>IF(OR($AE311=0,SUMIFS(SpcfP!$A:$A,SpcfP!$AE:$AE,$AE311,SpcfP!$U:$U,$U311)=0),0,INDEX(SpcfP!Q:Q,SUMIFS(SpcfP!$A:$A,SpcfP!$AE:$AE,$AE311,SpcfP!$U:$U,$U311)))</f>
        <v>Производственные затраты-8</v>
      </c>
      <c r="U311" s="1">
        <f>IF(OR($AD311=0,SUMIFS(dbP!$A:$A,dbP!$AD:$AD,$AD311)=0),0,INDEX(dbP!U:U,SUMIFS(dbP!$A:$A,dbP!$AD:$AD,$AD311)))</f>
        <v>1</v>
      </c>
      <c r="X311" s="42">
        <f>IF(OR($AD311=0,SUMIFS(dbP!$A:$A,dbP!$AD:$AD,$AD311)=0),0,INDEX(dbP!X:X,SUMIFS(dbP!$A:$A,dbP!$AD:$AD,$AD311)))*
IF(OR($AE311=0,SUMIFS(SpcfP!$A:$A,SpcfP!$AE:$AE,$AE311,SpcfP!$U:$U,$U311)=0),0,INDEX(SpcfP!X:X,SUMIFS(SpcfP!$A:$A,SpcfP!$AE:$AE,$AE311,SpcfP!$U:$U,$U311)))</f>
        <v>14</v>
      </c>
      <c r="AA311" s="44">
        <f>IF(OR($AD311=0,SUMIFS(dbP!$A:$A,dbP!$AD:$AD,$AD311)=0),0,INDEX(dbP!X:X,SUMIFS(dbP!$A:$A,dbP!$AD:$AD,$AD311)))*
IF(OR($AE311=0,SUMIFS(SpcfP!$A:$A,SpcfP!$AE:$AE,$AE311,SpcfP!$U:$U,$U311)=0),0,INDEX(SpcfP!AA:AA,SUMIFS(SpcfP!$A:$A,SpcfP!$AE:$AE,$AE311,SpcfP!$U:$U,$U311)))</f>
        <v>19520.968783880595</v>
      </c>
      <c r="AB311" s="44">
        <f>IF(OR($AD311=0,SUMIFS(dbP!$A:$A,dbP!$AD:$AD,$AD311)=0),0,INDEX(dbP!X:X,SUMIFS(dbP!$A:$A,dbP!$AD:$AD,$AD311)))*
IF(OR($AE311=0,SUMIFS(SpcfP!$A:$A,SpcfP!$AE:$AE,$AE311,SpcfP!$U:$U,$U311)=0),0,INDEX(SpcfP!AB:AB,SUMIFS(SpcfP!$A:$A,SpcfP!$AE:$AE,$AE311,SpcfP!$U:$U,$U311)))</f>
        <v>3253.4947973134326</v>
      </c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 t="shared" si="4"/>
        <v>6</v>
      </c>
      <c r="AE311" s="31">
        <f>IF(OR(AE310=0,AE310=MAX(Items!$AC:$AC)),1,AE310+1)</f>
        <v>19</v>
      </c>
    </row>
    <row r="312" spans="2:31" x14ac:dyDescent="0.3">
      <c r="B312" s="26">
        <f>IF(AND(O312=0,P312=0,Q312=0,Y312=0),0,IF(OR(COUNTIFS(Items!$E:$E,O312,Items!$F:$F,P312,Items!$G:$G,Q312)=1,COUNTIFS(Items!$M:$M,O312,Items!$N:$N,P312,Items!$O:$O,Q312)=1,COUNTIFS(Items!$U:$U,O312,Items!$V:$V,P312,Items!$W:$W,Q312)=1),0,1))</f>
        <v>0</v>
      </c>
      <c r="D312" s="24">
        <f>IF(OR($AD312=0,SUMIFS(dbP!$A:$A,dbP!$AD:$AD,$AD312)=0),0,INDEX(dbP!D:D,SUMIFS(dbP!$A:$A,dbP!$AD:$AD,$AD312)))</f>
        <v>45640</v>
      </c>
      <c r="E312" s="1">
        <f>IF(OR($AD312=0,SUMIFS(dbP!$A:$A,dbP!$AD:$AD,$AD312)=0),0,INDEX(dbP!E:E,SUMIFS(dbP!$A:$A,dbP!$AD:$AD,$AD312)))</f>
        <v>0</v>
      </c>
      <c r="F312" s="1">
        <f>IF(OR($AD312=0,SUMIFS(dbP!$A:$A,dbP!$AD:$AD,$AD312)=0),0,INDEX(dbP!F:F,SUMIFS(dbP!$A:$A,dbP!$AD:$AD,$AD312)))</f>
        <v>0</v>
      </c>
      <c r="I312" s="1" t="str">
        <f>IF(OR($AD312=0,SUMIFS(dbP!$A:$A,dbP!$AD:$AD,$AD312)=0),0,INDEX(dbP!I:I,SUMIFS(dbP!$A:$A,dbP!$AD:$AD,$AD312)))</f>
        <v>Продукт-1</v>
      </c>
      <c r="O312" s="44" t="str">
        <f>IF(OR($AE312=0,SUMIFS(SpcfP!$A:$A,SpcfP!$AE:$AE,$AE312,SpcfP!$U:$U,$U312)=0),0,INDEX(SpcfP!O:O,SUMIFS(SpcfP!$A:$A,SpcfP!$AE:$AE,$AE312,SpcfP!$U:$U,$U312)))</f>
        <v>Себестоимость продаж</v>
      </c>
      <c r="P312" s="44" t="str">
        <f>IF(OR($AE312=0,SUMIFS(SpcfP!$A:$A,SpcfP!$AE:$AE,$AE312,SpcfP!$U:$U,$U312)=0),0,INDEX(SpcfP!P:P,SUMIFS(SpcfP!$A:$A,SpcfP!$AE:$AE,$AE312,SpcfP!$U:$U,$U312)))</f>
        <v>Затраты этапа-2 бизнес-процесса</v>
      </c>
      <c r="Q312" s="44" t="str">
        <f>IF(OR($AE312=0,SUMIFS(SpcfP!$A:$A,SpcfP!$AE:$AE,$AE312,SpcfP!$U:$U,$U312)=0),0,INDEX(SpcfP!Q:Q,SUMIFS(SpcfP!$A:$A,SpcfP!$AE:$AE,$AE312,SpcfP!$U:$U,$U312)))</f>
        <v>Производственные затраты-9</v>
      </c>
      <c r="U312" s="1">
        <f>IF(OR($AD312=0,SUMIFS(dbP!$A:$A,dbP!$AD:$AD,$AD312)=0),0,INDEX(dbP!U:U,SUMIFS(dbP!$A:$A,dbP!$AD:$AD,$AD312)))</f>
        <v>1</v>
      </c>
      <c r="X312" s="42">
        <f>IF(OR($AD312=0,SUMIFS(dbP!$A:$A,dbP!$AD:$AD,$AD312)=0),0,INDEX(dbP!X:X,SUMIFS(dbP!$A:$A,dbP!$AD:$AD,$AD312)))*
IF(OR($AE312=0,SUMIFS(SpcfP!$A:$A,SpcfP!$AE:$AE,$AE312,SpcfP!$U:$U,$U312)=0),0,INDEX(SpcfP!X:X,SUMIFS(SpcfP!$A:$A,SpcfP!$AE:$AE,$AE312,SpcfP!$U:$U,$U312)))</f>
        <v>42</v>
      </c>
      <c r="AA312" s="44">
        <f>IF(OR($AD312=0,SUMIFS(dbP!$A:$A,dbP!$AD:$AD,$AD312)=0),0,INDEX(dbP!X:X,SUMIFS(dbP!$A:$A,dbP!$AD:$AD,$AD312)))*
IF(OR($AE312=0,SUMIFS(SpcfP!$A:$A,SpcfP!$AE:$AE,$AE312,SpcfP!$U:$U,$U312)=0),0,INDEX(SpcfP!AA:AA,SUMIFS(SpcfP!$A:$A,SpcfP!$AE:$AE,$AE312,SpcfP!$U:$U,$U312)))</f>
        <v>49133.751130434786</v>
      </c>
      <c r="AB312" s="44">
        <f>IF(OR($AD312=0,SUMIFS(dbP!$A:$A,dbP!$AD:$AD,$AD312)=0),0,INDEX(dbP!X:X,SUMIFS(dbP!$A:$A,dbP!$AD:$AD,$AD312)))*
IF(OR($AE312=0,SUMIFS(SpcfP!$A:$A,SpcfP!$AE:$AE,$AE312,SpcfP!$U:$U,$U312)=0),0,INDEX(SpcfP!AB:AB,SUMIFS(SpcfP!$A:$A,SpcfP!$AE:$AE,$AE312,SpcfP!$U:$U,$U312)))</f>
        <v>8188.9585217391304</v>
      </c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 t="shared" si="4"/>
        <v>6</v>
      </c>
      <c r="AE312" s="31">
        <f>IF(OR(AE311=0,AE311=MAX(Items!$AC:$AC)),1,AE311+1)</f>
        <v>20</v>
      </c>
    </row>
    <row r="313" spans="2:31" x14ac:dyDescent="0.3">
      <c r="B313" s="26">
        <f>IF(AND(O313=0,P313=0,Q313=0,Y313=0),0,IF(OR(COUNTIFS(Items!$E:$E,O313,Items!$F:$F,P313,Items!$G:$G,Q313)=1,COUNTIFS(Items!$M:$M,O313,Items!$N:$N,P313,Items!$O:$O,Q313)=1,COUNTIFS(Items!$U:$U,O313,Items!$V:$V,P313,Items!$W:$W,Q313)=1),0,1))</f>
        <v>0</v>
      </c>
      <c r="D313" s="24">
        <f>IF(OR($AD313=0,SUMIFS(dbP!$A:$A,dbP!$AD:$AD,$AD313)=0),0,INDEX(dbP!D:D,SUMIFS(dbP!$A:$A,dbP!$AD:$AD,$AD313)))</f>
        <v>45640</v>
      </c>
      <c r="E313" s="1">
        <f>IF(OR($AD313=0,SUMIFS(dbP!$A:$A,dbP!$AD:$AD,$AD313)=0),0,INDEX(dbP!E:E,SUMIFS(dbP!$A:$A,dbP!$AD:$AD,$AD313)))</f>
        <v>0</v>
      </c>
      <c r="F313" s="1">
        <f>IF(OR($AD313=0,SUMIFS(dbP!$A:$A,dbP!$AD:$AD,$AD313)=0),0,INDEX(dbP!F:F,SUMIFS(dbP!$A:$A,dbP!$AD:$AD,$AD313)))</f>
        <v>0</v>
      </c>
      <c r="I313" s="1" t="str">
        <f>IF(OR($AD313=0,SUMIFS(dbP!$A:$A,dbP!$AD:$AD,$AD313)=0),0,INDEX(dbP!I:I,SUMIFS(dbP!$A:$A,dbP!$AD:$AD,$AD313)))</f>
        <v>Продукт-1</v>
      </c>
      <c r="O313" s="44" t="str">
        <f>IF(OR($AE313=0,SUMIFS(SpcfP!$A:$A,SpcfP!$AE:$AE,$AE313,SpcfP!$U:$U,$U313)=0),0,INDEX(SpcfP!O:O,SUMIFS(SpcfP!$A:$A,SpcfP!$AE:$AE,$AE313,SpcfP!$U:$U,$U313)))</f>
        <v>Себестоимость продаж</v>
      </c>
      <c r="P313" s="44" t="str">
        <f>IF(OR($AE313=0,SUMIFS(SpcfP!$A:$A,SpcfP!$AE:$AE,$AE313,SpcfP!$U:$U,$U313)=0),0,INDEX(SpcfP!P:P,SUMIFS(SpcfP!$A:$A,SpcfP!$AE:$AE,$AE313,SpcfP!$U:$U,$U313)))</f>
        <v>Затраты этапа-2 бизнес-процесса</v>
      </c>
      <c r="Q313" s="44" t="str">
        <f>IF(OR($AE313=0,SUMIFS(SpcfP!$A:$A,SpcfP!$AE:$AE,$AE313,SpcfP!$U:$U,$U313)=0),0,INDEX(SpcfP!Q:Q,SUMIFS(SpcfP!$A:$A,SpcfP!$AE:$AE,$AE313,SpcfP!$U:$U,$U313)))</f>
        <v>Производственные затраты-10</v>
      </c>
      <c r="U313" s="1">
        <f>IF(OR($AD313=0,SUMIFS(dbP!$A:$A,dbP!$AD:$AD,$AD313)=0),0,INDEX(dbP!U:U,SUMIFS(dbP!$A:$A,dbP!$AD:$AD,$AD313)))</f>
        <v>1</v>
      </c>
      <c r="X313" s="42">
        <f>IF(OR($AD313=0,SUMIFS(dbP!$A:$A,dbP!$AD:$AD,$AD313)=0),0,INDEX(dbP!X:X,SUMIFS(dbP!$A:$A,dbP!$AD:$AD,$AD313)))*
IF(OR($AE313=0,SUMIFS(SpcfP!$A:$A,SpcfP!$AE:$AE,$AE313,SpcfP!$U:$U,$U313)=0),0,INDEX(SpcfP!X:X,SUMIFS(SpcfP!$A:$A,SpcfP!$AE:$AE,$AE313,SpcfP!$U:$U,$U313)))</f>
        <v>28</v>
      </c>
      <c r="AA313" s="44">
        <f>IF(OR($AD313=0,SUMIFS(dbP!$A:$A,dbP!$AD:$AD,$AD313)=0),0,INDEX(dbP!X:X,SUMIFS(dbP!$A:$A,dbP!$AD:$AD,$AD313)))*
IF(OR($AE313=0,SUMIFS(SpcfP!$A:$A,SpcfP!$AE:$AE,$AE313,SpcfP!$U:$U,$U313)=0),0,INDEX(SpcfP!AA:AA,SUMIFS(SpcfP!$A:$A,SpcfP!$AE:$AE,$AE313,SpcfP!$U:$U,$U313)))</f>
        <v>114853.08105403509</v>
      </c>
      <c r="AB313" s="44">
        <f>IF(OR($AD313=0,SUMIFS(dbP!$A:$A,dbP!$AD:$AD,$AD313)=0),0,INDEX(dbP!X:X,SUMIFS(dbP!$A:$A,dbP!$AD:$AD,$AD313)))*
IF(OR($AE313=0,SUMIFS(SpcfP!$A:$A,SpcfP!$AE:$AE,$AE313,SpcfP!$U:$U,$U313)=0),0,INDEX(SpcfP!AB:AB,SUMIFS(SpcfP!$A:$A,SpcfP!$AE:$AE,$AE313,SpcfP!$U:$U,$U313)))</f>
        <v>19142.180175672518</v>
      </c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 t="shared" si="4"/>
        <v>6</v>
      </c>
      <c r="AE313" s="31">
        <f>IF(OR(AE312=0,AE312=MAX(Items!$AC:$AC)),1,AE312+1)</f>
        <v>21</v>
      </c>
    </row>
    <row r="314" spans="2:31" x14ac:dyDescent="0.3">
      <c r="B314" s="26">
        <f>IF(AND(O314=0,P314=0,Q314=0,Y314=0),0,IF(OR(COUNTIFS(Items!$E:$E,O314,Items!$F:$F,P314,Items!$G:$G,Q314)=1,COUNTIFS(Items!$M:$M,O314,Items!$N:$N,P314,Items!$O:$O,Q314)=1,COUNTIFS(Items!$U:$U,O314,Items!$V:$V,P314,Items!$W:$W,Q314)=1),0,1))</f>
        <v>0</v>
      </c>
      <c r="D314" s="24">
        <f>IF(OR($AD314=0,SUMIFS(dbP!$A:$A,dbP!$AD:$AD,$AD314)=0),0,INDEX(dbP!D:D,SUMIFS(dbP!$A:$A,dbP!$AD:$AD,$AD314)))</f>
        <v>45640</v>
      </c>
      <c r="E314" s="1">
        <f>IF(OR($AD314=0,SUMIFS(dbP!$A:$A,dbP!$AD:$AD,$AD314)=0),0,INDEX(dbP!E:E,SUMIFS(dbP!$A:$A,dbP!$AD:$AD,$AD314)))</f>
        <v>0</v>
      </c>
      <c r="F314" s="1">
        <f>IF(OR($AD314=0,SUMIFS(dbP!$A:$A,dbP!$AD:$AD,$AD314)=0),0,INDEX(dbP!F:F,SUMIFS(dbP!$A:$A,dbP!$AD:$AD,$AD314)))</f>
        <v>0</v>
      </c>
      <c r="I314" s="1" t="str">
        <f>IF(OR($AD314=0,SUMIFS(dbP!$A:$A,dbP!$AD:$AD,$AD314)=0),0,INDEX(dbP!I:I,SUMIFS(dbP!$A:$A,dbP!$AD:$AD,$AD314)))</f>
        <v>Продукт-1</v>
      </c>
      <c r="O314" s="44" t="str">
        <f>IF(OR($AE314=0,SUMIFS(SpcfP!$A:$A,SpcfP!$AE:$AE,$AE314,SpcfP!$U:$U,$U314)=0),0,INDEX(SpcfP!O:O,SUMIFS(SpcfP!$A:$A,SpcfP!$AE:$AE,$AE314,SpcfP!$U:$U,$U314)))</f>
        <v>Себестоимость продаж</v>
      </c>
      <c r="P314" s="44" t="str">
        <f>IF(OR($AE314=0,SUMIFS(SpcfP!$A:$A,SpcfP!$AE:$AE,$AE314,SpcfP!$U:$U,$U314)=0),0,INDEX(SpcfP!P:P,SUMIFS(SpcfP!$A:$A,SpcfP!$AE:$AE,$AE314,SpcfP!$U:$U,$U314)))</f>
        <v>Затраты этапа-3 бизнес-процесса</v>
      </c>
      <c r="Q314" s="44" t="str">
        <f>IF(OR($AE314=0,SUMIFS(SpcfP!$A:$A,SpcfP!$AE:$AE,$AE314,SpcfP!$U:$U,$U314)=0),0,INDEX(SpcfP!Q:Q,SUMIFS(SpcfP!$A:$A,SpcfP!$AE:$AE,$AE314,SpcfP!$U:$U,$U314)))</f>
        <v>Производственные затраты-11</v>
      </c>
      <c r="U314" s="1">
        <f>IF(OR($AD314=0,SUMIFS(dbP!$A:$A,dbP!$AD:$AD,$AD314)=0),0,INDEX(dbP!U:U,SUMIFS(dbP!$A:$A,dbP!$AD:$AD,$AD314)))</f>
        <v>1</v>
      </c>
      <c r="X314" s="42">
        <f>IF(OR($AD314=0,SUMIFS(dbP!$A:$A,dbP!$AD:$AD,$AD314)=0),0,INDEX(dbP!X:X,SUMIFS(dbP!$A:$A,dbP!$AD:$AD,$AD314)))*
IF(OR($AE314=0,SUMIFS(SpcfP!$A:$A,SpcfP!$AE:$AE,$AE314,SpcfP!$U:$U,$U314)=0),0,INDEX(SpcfP!X:X,SUMIFS(SpcfP!$A:$A,SpcfP!$AE:$AE,$AE314,SpcfP!$U:$U,$U314)))</f>
        <v>14</v>
      </c>
      <c r="AA314" s="44">
        <f>IF(OR($AD314=0,SUMIFS(dbP!$A:$A,dbP!$AD:$AD,$AD314)=0),0,INDEX(dbP!X:X,SUMIFS(dbP!$A:$A,dbP!$AD:$AD,$AD314)))*
IF(OR($AE314=0,SUMIFS(SpcfP!$A:$A,SpcfP!$AE:$AE,$AE314,SpcfP!$U:$U,$U314)=0),0,INDEX(SpcfP!AA:AA,SUMIFS(SpcfP!$A:$A,SpcfP!$AE:$AE,$AE314,SpcfP!$U:$U,$U314)))</f>
        <v>71236.580926716299</v>
      </c>
      <c r="AB314" s="44">
        <f>IF(OR($AD314=0,SUMIFS(dbP!$A:$A,dbP!$AD:$AD,$AD314)=0),0,INDEX(dbP!X:X,SUMIFS(dbP!$A:$A,dbP!$AD:$AD,$AD314)))*
IF(OR($AE314=0,SUMIFS(SpcfP!$A:$A,SpcfP!$AE:$AE,$AE314,SpcfP!$U:$U,$U314)=0),0,INDEX(SpcfP!AB:AB,SUMIFS(SpcfP!$A:$A,SpcfP!$AE:$AE,$AE314,SpcfP!$U:$U,$U314)))</f>
        <v>11872.763487786047</v>
      </c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 t="shared" si="4"/>
        <v>6</v>
      </c>
      <c r="AE314" s="31">
        <f>IF(OR(AE313=0,AE313=MAX(Items!$AC:$AC)),1,AE313+1)</f>
        <v>22</v>
      </c>
    </row>
    <row r="315" spans="2:31" x14ac:dyDescent="0.3">
      <c r="B315" s="26">
        <f>IF(AND(O315=0,P315=0,Q315=0,Y315=0),0,IF(OR(COUNTIFS(Items!$E:$E,O315,Items!$F:$F,P315,Items!$G:$G,Q315)=1,COUNTIFS(Items!$M:$M,O315,Items!$N:$N,P315,Items!$O:$O,Q315)=1,COUNTIFS(Items!$U:$U,O315,Items!$V:$V,P315,Items!$W:$W,Q315)=1),0,1))</f>
        <v>0</v>
      </c>
      <c r="D315" s="24">
        <f>IF(OR($AD315=0,SUMIFS(dbP!$A:$A,dbP!$AD:$AD,$AD315)=0),0,INDEX(dbP!D:D,SUMIFS(dbP!$A:$A,dbP!$AD:$AD,$AD315)))</f>
        <v>45640</v>
      </c>
      <c r="E315" s="1">
        <f>IF(OR($AD315=0,SUMIFS(dbP!$A:$A,dbP!$AD:$AD,$AD315)=0),0,INDEX(dbP!E:E,SUMIFS(dbP!$A:$A,dbP!$AD:$AD,$AD315)))</f>
        <v>0</v>
      </c>
      <c r="F315" s="1">
        <f>IF(OR($AD315=0,SUMIFS(dbP!$A:$A,dbP!$AD:$AD,$AD315)=0),0,INDEX(dbP!F:F,SUMIFS(dbP!$A:$A,dbP!$AD:$AD,$AD315)))</f>
        <v>0</v>
      </c>
      <c r="I315" s="1" t="str">
        <f>IF(OR($AD315=0,SUMIFS(dbP!$A:$A,dbP!$AD:$AD,$AD315)=0),0,INDEX(dbP!I:I,SUMIFS(dbP!$A:$A,dbP!$AD:$AD,$AD315)))</f>
        <v>Продукт-1</v>
      </c>
      <c r="O315" s="44" t="str">
        <f>IF(OR($AE315=0,SUMIFS(SpcfP!$A:$A,SpcfP!$AE:$AE,$AE315,SpcfP!$U:$U,$U315)=0),0,INDEX(SpcfP!O:O,SUMIFS(SpcfP!$A:$A,SpcfP!$AE:$AE,$AE315,SpcfP!$U:$U,$U315)))</f>
        <v>Себестоимость продаж</v>
      </c>
      <c r="P315" s="44" t="str">
        <f>IF(OR($AE315=0,SUMIFS(SpcfP!$A:$A,SpcfP!$AE:$AE,$AE315,SpcfP!$U:$U,$U315)=0),0,INDEX(SpcfP!P:P,SUMIFS(SpcfP!$A:$A,SpcfP!$AE:$AE,$AE315,SpcfP!$U:$U,$U315)))</f>
        <v>Затраты этапа-3 бизнес-процесса</v>
      </c>
      <c r="Q315" s="44" t="str">
        <f>IF(OR($AE315=0,SUMIFS(SpcfP!$A:$A,SpcfP!$AE:$AE,$AE315,SpcfP!$U:$U,$U315)=0),0,INDEX(SpcfP!Q:Q,SUMIFS(SpcfP!$A:$A,SpcfP!$AE:$AE,$AE315,SpcfP!$U:$U,$U315)))</f>
        <v>Производственные затраты-12</v>
      </c>
      <c r="U315" s="1">
        <f>IF(OR($AD315=0,SUMIFS(dbP!$A:$A,dbP!$AD:$AD,$AD315)=0),0,INDEX(dbP!U:U,SUMIFS(dbP!$A:$A,dbP!$AD:$AD,$AD315)))</f>
        <v>1</v>
      </c>
      <c r="X315" s="42">
        <f>IF(OR($AD315=0,SUMIFS(dbP!$A:$A,dbP!$AD:$AD,$AD315)=0),0,INDEX(dbP!X:X,SUMIFS(dbP!$A:$A,dbP!$AD:$AD,$AD315)))*
IF(OR($AE315=0,SUMIFS(SpcfP!$A:$A,SpcfP!$AE:$AE,$AE315,SpcfP!$U:$U,$U315)=0),0,INDEX(SpcfP!X:X,SUMIFS(SpcfP!$A:$A,SpcfP!$AE:$AE,$AE315,SpcfP!$U:$U,$U315)))</f>
        <v>35</v>
      </c>
      <c r="AA315" s="44">
        <f>IF(OR($AD315=0,SUMIFS(dbP!$A:$A,dbP!$AD:$AD,$AD315)=0),0,INDEX(dbP!X:X,SUMIFS(dbP!$A:$A,dbP!$AD:$AD,$AD315)))*
IF(OR($AE315=0,SUMIFS(SpcfP!$A:$A,SpcfP!$AE:$AE,$AE315,SpcfP!$U:$U,$U315)=0),0,INDEX(SpcfP!AA:AA,SUMIFS(SpcfP!$A:$A,SpcfP!$AE:$AE,$AE315,SpcfP!$U:$U,$U315)))</f>
        <v>38552.238805970148</v>
      </c>
      <c r="AB315" s="44">
        <f>IF(OR($AD315=0,SUMIFS(dbP!$A:$A,dbP!$AD:$AD,$AD315)=0),0,INDEX(dbP!X:X,SUMIFS(dbP!$A:$A,dbP!$AD:$AD,$AD315)))*
IF(OR($AE315=0,SUMIFS(SpcfP!$A:$A,SpcfP!$AE:$AE,$AE315,SpcfP!$U:$U,$U315)=0),0,INDEX(SpcfP!AB:AB,SUMIFS(SpcfP!$A:$A,SpcfP!$AE:$AE,$AE315,SpcfP!$U:$U,$U315)))</f>
        <v>6425.373134328358</v>
      </c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 t="shared" si="4"/>
        <v>6</v>
      </c>
      <c r="AE315" s="31">
        <f>IF(OR(AE314=0,AE314=MAX(Items!$AC:$AC)),1,AE314+1)</f>
        <v>23</v>
      </c>
    </row>
    <row r="316" spans="2:31" x14ac:dyDescent="0.3">
      <c r="B316" s="26">
        <f>IF(AND(O316=0,P316=0,Q316=0,Y316=0),0,IF(OR(COUNTIFS(Items!$E:$E,O316,Items!$F:$F,P316,Items!$G:$G,Q316)=1,COUNTIFS(Items!$M:$M,O316,Items!$N:$N,P316,Items!$O:$O,Q316)=1,COUNTIFS(Items!$U:$U,O316,Items!$V:$V,P316,Items!$W:$W,Q316)=1),0,1))</f>
        <v>0</v>
      </c>
      <c r="D316" s="24">
        <f>IF(OR($AD316=0,SUMIFS(dbP!$A:$A,dbP!$AD:$AD,$AD316)=0),0,INDEX(dbP!D:D,SUMIFS(dbP!$A:$A,dbP!$AD:$AD,$AD316)))</f>
        <v>45640</v>
      </c>
      <c r="E316" s="1">
        <f>IF(OR($AD316=0,SUMIFS(dbP!$A:$A,dbP!$AD:$AD,$AD316)=0),0,INDEX(dbP!E:E,SUMIFS(dbP!$A:$A,dbP!$AD:$AD,$AD316)))</f>
        <v>0</v>
      </c>
      <c r="F316" s="1">
        <f>IF(OR($AD316=0,SUMIFS(dbP!$A:$A,dbP!$AD:$AD,$AD316)=0),0,INDEX(dbP!F:F,SUMIFS(dbP!$A:$A,dbP!$AD:$AD,$AD316)))</f>
        <v>0</v>
      </c>
      <c r="I316" s="1" t="str">
        <f>IF(OR($AD316=0,SUMIFS(dbP!$A:$A,dbP!$AD:$AD,$AD316)=0),0,INDEX(dbP!I:I,SUMIFS(dbP!$A:$A,dbP!$AD:$AD,$AD316)))</f>
        <v>Продукт-1</v>
      </c>
      <c r="O316" s="44" t="str">
        <f>IF(OR($AE316=0,SUMIFS(SpcfP!$A:$A,SpcfP!$AE:$AE,$AE316,SpcfP!$U:$U,$U316)=0),0,INDEX(SpcfP!O:O,SUMIFS(SpcfP!$A:$A,SpcfP!$AE:$AE,$AE316,SpcfP!$U:$U,$U316)))</f>
        <v>Себестоимость продаж</v>
      </c>
      <c r="P316" s="44" t="str">
        <f>IF(OR($AE316=0,SUMIFS(SpcfP!$A:$A,SpcfP!$AE:$AE,$AE316,SpcfP!$U:$U,$U316)=0),0,INDEX(SpcfP!P:P,SUMIFS(SpcfP!$A:$A,SpcfP!$AE:$AE,$AE316,SpcfP!$U:$U,$U316)))</f>
        <v>Затраты этапа-3 бизнес-процесса</v>
      </c>
      <c r="Q316" s="44" t="str">
        <f>IF(OR($AE316=0,SUMIFS(SpcfP!$A:$A,SpcfP!$AE:$AE,$AE316,SpcfP!$U:$U,$U316)=0),0,INDEX(SpcfP!Q:Q,SUMIFS(SpcfP!$A:$A,SpcfP!$AE:$AE,$AE316,SpcfP!$U:$U,$U316)))</f>
        <v>Производственные затраты-13</v>
      </c>
      <c r="U316" s="1">
        <f>IF(OR($AD316=0,SUMIFS(dbP!$A:$A,dbP!$AD:$AD,$AD316)=0),0,INDEX(dbP!U:U,SUMIFS(dbP!$A:$A,dbP!$AD:$AD,$AD316)))</f>
        <v>1</v>
      </c>
      <c r="X316" s="42">
        <f>IF(OR($AD316=0,SUMIFS(dbP!$A:$A,dbP!$AD:$AD,$AD316)=0),0,INDEX(dbP!X:X,SUMIFS(dbP!$A:$A,dbP!$AD:$AD,$AD316)))*
IF(OR($AE316=0,SUMIFS(SpcfP!$A:$A,SpcfP!$AE:$AE,$AE316,SpcfP!$U:$U,$U316)=0),0,INDEX(SpcfP!X:X,SUMIFS(SpcfP!$A:$A,SpcfP!$AE:$AE,$AE316,SpcfP!$U:$U,$U316)))</f>
        <v>70</v>
      </c>
      <c r="AA316" s="44">
        <f>IF(OR($AD316=0,SUMIFS(dbP!$A:$A,dbP!$AD:$AD,$AD316)=0),0,INDEX(dbP!X:X,SUMIFS(dbP!$A:$A,dbP!$AD:$AD,$AD316)))*
IF(OR($AE316=0,SUMIFS(SpcfP!$A:$A,SpcfP!$AE:$AE,$AE316,SpcfP!$U:$U,$U316)=0),0,INDEX(SpcfP!AA:AA,SUMIFS(SpcfP!$A:$A,SpcfP!$AE:$AE,$AE316,SpcfP!$U:$U,$U316)))</f>
        <v>82105.263157894748</v>
      </c>
      <c r="AB316" s="44">
        <f>IF(OR($AD316=0,SUMIFS(dbP!$A:$A,dbP!$AD:$AD,$AD316)=0),0,INDEX(dbP!X:X,SUMIFS(dbP!$A:$A,dbP!$AD:$AD,$AD316)))*
IF(OR($AE316=0,SUMIFS(SpcfP!$A:$A,SpcfP!$AE:$AE,$AE316,SpcfP!$U:$U,$U316)=0),0,INDEX(SpcfP!AB:AB,SUMIFS(SpcfP!$A:$A,SpcfP!$AE:$AE,$AE316,SpcfP!$U:$U,$U316)))</f>
        <v>13684.210526315788</v>
      </c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 t="shared" si="4"/>
        <v>6</v>
      </c>
      <c r="AE316" s="31">
        <f>IF(OR(AE315=0,AE315=MAX(Items!$AC:$AC)),1,AE315+1)</f>
        <v>24</v>
      </c>
    </row>
    <row r="317" spans="2:31" x14ac:dyDescent="0.3">
      <c r="B317" s="26">
        <f>IF(AND(O317=0,P317=0,Q317=0,Y317=0),0,IF(OR(COUNTIFS(Items!$E:$E,O317,Items!$F:$F,P317,Items!$G:$G,Q317)=1,COUNTIFS(Items!$M:$M,O317,Items!$N:$N,P317,Items!$O:$O,Q317)=1,COUNTIFS(Items!$U:$U,O317,Items!$V:$V,P317,Items!$W:$W,Q317)=1),0,1))</f>
        <v>0</v>
      </c>
      <c r="D317" s="24">
        <f>IF(OR($AD317=0,SUMIFS(dbP!$A:$A,dbP!$AD:$AD,$AD317)=0),0,INDEX(dbP!D:D,SUMIFS(dbP!$A:$A,dbP!$AD:$AD,$AD317)))</f>
        <v>45640</v>
      </c>
      <c r="E317" s="1">
        <f>IF(OR($AD317=0,SUMIFS(dbP!$A:$A,dbP!$AD:$AD,$AD317)=0),0,INDEX(dbP!E:E,SUMIFS(dbP!$A:$A,dbP!$AD:$AD,$AD317)))</f>
        <v>0</v>
      </c>
      <c r="F317" s="1">
        <f>IF(OR($AD317=0,SUMIFS(dbP!$A:$A,dbP!$AD:$AD,$AD317)=0),0,INDEX(dbP!F:F,SUMIFS(dbP!$A:$A,dbP!$AD:$AD,$AD317)))</f>
        <v>0</v>
      </c>
      <c r="I317" s="1" t="str">
        <f>IF(OR($AD317=0,SUMIFS(dbP!$A:$A,dbP!$AD:$AD,$AD317)=0),0,INDEX(dbP!I:I,SUMIFS(dbP!$A:$A,dbP!$AD:$AD,$AD317)))</f>
        <v>Продукт-1</v>
      </c>
      <c r="O317" s="44" t="str">
        <f>IF(OR($AE317=0,SUMIFS(SpcfP!$A:$A,SpcfP!$AE:$AE,$AE317,SpcfP!$U:$U,$U317)=0),0,INDEX(SpcfP!O:O,SUMIFS(SpcfP!$A:$A,SpcfP!$AE:$AE,$AE317,SpcfP!$U:$U,$U317)))</f>
        <v>Себестоимость продаж</v>
      </c>
      <c r="P317" s="44" t="str">
        <f>IF(OR($AE317=0,SUMIFS(SpcfP!$A:$A,SpcfP!$AE:$AE,$AE317,SpcfP!$U:$U,$U317)=0),0,INDEX(SpcfP!P:P,SUMIFS(SpcfP!$A:$A,SpcfP!$AE:$AE,$AE317,SpcfP!$U:$U,$U317)))</f>
        <v>Затраты этапа-3 бизнес-процесса</v>
      </c>
      <c r="Q317" s="44" t="str">
        <f>IF(OR($AE317=0,SUMIFS(SpcfP!$A:$A,SpcfP!$AE:$AE,$AE317,SpcfP!$U:$U,$U317)=0),0,INDEX(SpcfP!Q:Q,SUMIFS(SpcfP!$A:$A,SpcfP!$AE:$AE,$AE317,SpcfP!$U:$U,$U317)))</f>
        <v>Производственные затраты-14</v>
      </c>
      <c r="U317" s="1">
        <f>IF(OR($AD317=0,SUMIFS(dbP!$A:$A,dbP!$AD:$AD,$AD317)=0),0,INDEX(dbP!U:U,SUMIFS(dbP!$A:$A,dbP!$AD:$AD,$AD317)))</f>
        <v>1</v>
      </c>
      <c r="X317" s="42">
        <f>IF(OR($AD317=0,SUMIFS(dbP!$A:$A,dbP!$AD:$AD,$AD317)=0),0,INDEX(dbP!X:X,SUMIFS(dbP!$A:$A,dbP!$AD:$AD,$AD317)))*
IF(OR($AE317=0,SUMIFS(SpcfP!$A:$A,SpcfP!$AE:$AE,$AE317,SpcfP!$U:$U,$U317)=0),0,INDEX(SpcfP!X:X,SUMIFS(SpcfP!$A:$A,SpcfP!$AE:$AE,$AE317,SpcfP!$U:$U,$U317)))</f>
        <v>42</v>
      </c>
      <c r="AA317" s="44">
        <f>IF(OR($AD317=0,SUMIFS(dbP!$A:$A,dbP!$AD:$AD,$AD317)=0),0,INDEX(dbP!X:X,SUMIFS(dbP!$A:$A,dbP!$AD:$AD,$AD317)))*
IF(OR($AE317=0,SUMIFS(SpcfP!$A:$A,SpcfP!$AE:$AE,$AE317,SpcfP!$U:$U,$U317)=0),0,INDEX(SpcfP!AA:AA,SUMIFS(SpcfP!$A:$A,SpcfP!$AE:$AE,$AE317,SpcfP!$U:$U,$U317)))</f>
        <v>115625.26315789472</v>
      </c>
      <c r="AB317" s="44">
        <f>IF(OR($AD317=0,SUMIFS(dbP!$A:$A,dbP!$AD:$AD,$AD317)=0),0,INDEX(dbP!X:X,SUMIFS(dbP!$A:$A,dbP!$AD:$AD,$AD317)))*
IF(OR($AE317=0,SUMIFS(SpcfP!$A:$A,SpcfP!$AE:$AE,$AE317,SpcfP!$U:$U,$U317)=0),0,INDEX(SpcfP!AB:AB,SUMIFS(SpcfP!$A:$A,SpcfP!$AE:$AE,$AE317,SpcfP!$U:$U,$U317)))</f>
        <v>19270.877192982454</v>
      </c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 t="shared" si="4"/>
        <v>6</v>
      </c>
      <c r="AE317" s="31">
        <f>IF(OR(AE316=0,AE316=MAX(Items!$AC:$AC)),1,AE316+1)</f>
        <v>25</v>
      </c>
    </row>
    <row r="318" spans="2:31" x14ac:dyDescent="0.3">
      <c r="B318" s="26">
        <f>IF(AND(O318=0,P318=0,Q318=0,Y318=0),0,IF(OR(COUNTIFS(Items!$E:$E,O318,Items!$F:$F,P318,Items!$G:$G,Q318)=1,COUNTIFS(Items!$M:$M,O318,Items!$N:$N,P318,Items!$O:$O,Q318)=1,COUNTIFS(Items!$U:$U,O318,Items!$V:$V,P318,Items!$W:$W,Q318)=1),0,1))</f>
        <v>0</v>
      </c>
      <c r="D318" s="24">
        <f>IF(OR($AD318=0,SUMIFS(dbP!$A:$A,dbP!$AD:$AD,$AD318)=0),0,INDEX(dbP!D:D,SUMIFS(dbP!$A:$A,dbP!$AD:$AD,$AD318)))</f>
        <v>45640</v>
      </c>
      <c r="E318" s="1">
        <f>IF(OR($AD318=0,SUMIFS(dbP!$A:$A,dbP!$AD:$AD,$AD318)=0),0,INDEX(dbP!E:E,SUMIFS(dbP!$A:$A,dbP!$AD:$AD,$AD318)))</f>
        <v>0</v>
      </c>
      <c r="F318" s="1">
        <f>IF(OR($AD318=0,SUMIFS(dbP!$A:$A,dbP!$AD:$AD,$AD318)=0),0,INDEX(dbP!F:F,SUMIFS(dbP!$A:$A,dbP!$AD:$AD,$AD318)))</f>
        <v>0</v>
      </c>
      <c r="I318" s="1" t="str">
        <f>IF(OR($AD318=0,SUMIFS(dbP!$A:$A,dbP!$AD:$AD,$AD318)=0),0,INDEX(dbP!I:I,SUMIFS(dbP!$A:$A,dbP!$AD:$AD,$AD318)))</f>
        <v>Продукт-1</v>
      </c>
      <c r="O318" s="44" t="str">
        <f>IF(OR($AE318=0,SUMIFS(SpcfP!$A:$A,SpcfP!$AE:$AE,$AE318,SpcfP!$U:$U,$U318)=0),0,INDEX(SpcfP!O:O,SUMIFS(SpcfP!$A:$A,SpcfP!$AE:$AE,$AE318,SpcfP!$U:$U,$U318)))</f>
        <v>Себестоимость продаж</v>
      </c>
      <c r="P318" s="44" t="str">
        <f>IF(OR($AE318=0,SUMIFS(SpcfP!$A:$A,SpcfP!$AE:$AE,$AE318,SpcfP!$U:$U,$U318)=0),0,INDEX(SpcfP!P:P,SUMIFS(SpcfP!$A:$A,SpcfP!$AE:$AE,$AE318,SpcfP!$U:$U,$U318)))</f>
        <v>Затраты этапа-3 бизнес-процесса</v>
      </c>
      <c r="Q318" s="44" t="str">
        <f>IF(OR($AE318=0,SUMIFS(SpcfP!$A:$A,SpcfP!$AE:$AE,$AE318,SpcfP!$U:$U,$U318)=0),0,INDEX(SpcfP!Q:Q,SUMIFS(SpcfP!$A:$A,SpcfP!$AE:$AE,$AE318,SpcfP!$U:$U,$U318)))</f>
        <v>Производственные затраты-15</v>
      </c>
      <c r="U318" s="1">
        <f>IF(OR($AD318=0,SUMIFS(dbP!$A:$A,dbP!$AD:$AD,$AD318)=0),0,INDEX(dbP!U:U,SUMIFS(dbP!$A:$A,dbP!$AD:$AD,$AD318)))</f>
        <v>1</v>
      </c>
      <c r="X318" s="42">
        <f>IF(OR($AD318=0,SUMIFS(dbP!$A:$A,dbP!$AD:$AD,$AD318)=0),0,INDEX(dbP!X:X,SUMIFS(dbP!$A:$A,dbP!$AD:$AD,$AD318)))*
IF(OR($AE318=0,SUMIFS(SpcfP!$A:$A,SpcfP!$AE:$AE,$AE318,SpcfP!$U:$U,$U318)=0),0,INDEX(SpcfP!X:X,SUMIFS(SpcfP!$A:$A,SpcfP!$AE:$AE,$AE318,SpcfP!$U:$U,$U318)))</f>
        <v>644</v>
      </c>
      <c r="AA318" s="44">
        <f>IF(OR($AD318=0,SUMIFS(dbP!$A:$A,dbP!$AD:$AD,$AD318)=0),0,INDEX(dbP!X:X,SUMIFS(dbP!$A:$A,dbP!$AD:$AD,$AD318)))*
IF(OR($AE318=0,SUMIFS(SpcfP!$A:$A,SpcfP!$AE:$AE,$AE318,SpcfP!$U:$U,$U318)=0),0,INDEX(SpcfP!AA:AA,SUMIFS(SpcfP!$A:$A,SpcfP!$AE:$AE,$AE318,SpcfP!$U:$U,$U318)))</f>
        <v>591178.95900000003</v>
      </c>
      <c r="AB318" s="44">
        <f>IF(OR($AD318=0,SUMIFS(dbP!$A:$A,dbP!$AD:$AD,$AD318)=0),0,INDEX(dbP!X:X,SUMIFS(dbP!$A:$A,dbP!$AD:$AD,$AD318)))*
IF(OR($AE318=0,SUMIFS(SpcfP!$A:$A,SpcfP!$AE:$AE,$AE318,SpcfP!$U:$U,$U318)=0),0,INDEX(SpcfP!AB:AB,SUMIFS(SpcfP!$A:$A,SpcfP!$AE:$AE,$AE318,SpcfP!$U:$U,$U318)))</f>
        <v>98529.82650000001</v>
      </c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 t="shared" si="4"/>
        <v>6</v>
      </c>
      <c r="AE318" s="31">
        <f>IF(OR(AE317=0,AE317=MAX(Items!$AC:$AC)),1,AE317+1)</f>
        <v>26</v>
      </c>
    </row>
    <row r="319" spans="2:31" x14ac:dyDescent="0.3">
      <c r="B319" s="26">
        <f>IF(AND(O319=0,P319=0,Q319=0,Y319=0),0,IF(OR(COUNTIFS(Items!$E:$E,O319,Items!$F:$F,P319,Items!$G:$G,Q319)=1,COUNTIFS(Items!$M:$M,O319,Items!$N:$N,P319,Items!$O:$O,Q319)=1,COUNTIFS(Items!$U:$U,O319,Items!$V:$V,P319,Items!$W:$W,Q319)=1),0,1))</f>
        <v>0</v>
      </c>
      <c r="D319" s="24">
        <f>IF(OR($AD319=0,SUMIFS(dbP!$A:$A,dbP!$AD:$AD,$AD319)=0),0,INDEX(dbP!D:D,SUMIFS(dbP!$A:$A,dbP!$AD:$AD,$AD319)))</f>
        <v>45640</v>
      </c>
      <c r="E319" s="1">
        <f>IF(OR($AD319=0,SUMIFS(dbP!$A:$A,dbP!$AD:$AD,$AD319)=0),0,INDEX(dbP!E:E,SUMIFS(dbP!$A:$A,dbP!$AD:$AD,$AD319)))</f>
        <v>0</v>
      </c>
      <c r="F319" s="1">
        <f>IF(OR($AD319=0,SUMIFS(dbP!$A:$A,dbP!$AD:$AD,$AD319)=0),0,INDEX(dbP!F:F,SUMIFS(dbP!$A:$A,dbP!$AD:$AD,$AD319)))</f>
        <v>0</v>
      </c>
      <c r="I319" s="1" t="str">
        <f>IF(OR($AD319=0,SUMIFS(dbP!$A:$A,dbP!$AD:$AD,$AD319)=0),0,INDEX(dbP!I:I,SUMIFS(dbP!$A:$A,dbP!$AD:$AD,$AD319)))</f>
        <v>Продукт-1</v>
      </c>
      <c r="O319" s="44" t="str">
        <f>IF(OR($AE319=0,SUMIFS(SpcfP!$A:$A,SpcfP!$AE:$AE,$AE319,SpcfP!$U:$U,$U319)=0),0,INDEX(SpcfP!O:O,SUMIFS(SpcfP!$A:$A,SpcfP!$AE:$AE,$AE319,SpcfP!$U:$U,$U319)))</f>
        <v>Себестоимость продаж</v>
      </c>
      <c r="P319" s="44" t="str">
        <f>IF(OR($AE319=0,SUMIFS(SpcfP!$A:$A,SpcfP!$AE:$AE,$AE319,SpcfP!$U:$U,$U319)=0),0,INDEX(SpcfP!P:P,SUMIFS(SpcfP!$A:$A,SpcfP!$AE:$AE,$AE319,SpcfP!$U:$U,$U319)))</f>
        <v>Затраты этапа-3 бизнес-процесса</v>
      </c>
      <c r="Q319" s="44" t="str">
        <f>IF(OR($AE319=0,SUMIFS(SpcfP!$A:$A,SpcfP!$AE:$AE,$AE319,SpcfP!$U:$U,$U319)=0),0,INDEX(SpcfP!Q:Q,SUMIFS(SpcfP!$A:$A,SpcfP!$AE:$AE,$AE319,SpcfP!$U:$U,$U319)))</f>
        <v>Производственные затраты-16</v>
      </c>
      <c r="U319" s="1">
        <f>IF(OR($AD319=0,SUMIFS(dbP!$A:$A,dbP!$AD:$AD,$AD319)=0),0,INDEX(dbP!U:U,SUMIFS(dbP!$A:$A,dbP!$AD:$AD,$AD319)))</f>
        <v>1</v>
      </c>
      <c r="X319" s="42">
        <f>IF(OR($AD319=0,SUMIFS(dbP!$A:$A,dbP!$AD:$AD,$AD319)=0),0,INDEX(dbP!X:X,SUMIFS(dbP!$A:$A,dbP!$AD:$AD,$AD319)))*
IF(OR($AE319=0,SUMIFS(SpcfP!$A:$A,SpcfP!$AE:$AE,$AE319,SpcfP!$U:$U,$U319)=0),0,INDEX(SpcfP!X:X,SUMIFS(SpcfP!$A:$A,SpcfP!$AE:$AE,$AE319,SpcfP!$U:$U,$U319)))</f>
        <v>49</v>
      </c>
      <c r="AA319" s="44">
        <f>IF(OR($AD319=0,SUMIFS(dbP!$A:$A,dbP!$AD:$AD,$AD319)=0),0,INDEX(dbP!X:X,SUMIFS(dbP!$A:$A,dbP!$AD:$AD,$AD319)))*
IF(OR($AE319=0,SUMIFS(SpcfP!$A:$A,SpcfP!$AE:$AE,$AE319,SpcfP!$U:$U,$U319)=0),0,INDEX(SpcfP!AA:AA,SUMIFS(SpcfP!$A:$A,SpcfP!$AE:$AE,$AE319,SpcfP!$U:$U,$U319)))</f>
        <v>62045.441379310352</v>
      </c>
      <c r="AB319" s="44">
        <f>IF(OR($AD319=0,SUMIFS(dbP!$A:$A,dbP!$AD:$AD,$AD319)=0),0,INDEX(dbP!X:X,SUMIFS(dbP!$A:$A,dbP!$AD:$AD,$AD319)))*
IF(OR($AE319=0,SUMIFS(SpcfP!$A:$A,SpcfP!$AE:$AE,$AE319,SpcfP!$U:$U,$U319)=0),0,INDEX(SpcfP!AB:AB,SUMIFS(SpcfP!$A:$A,SpcfP!$AE:$AE,$AE319,SpcfP!$U:$U,$U319)))</f>
        <v>10340.906896551725</v>
      </c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 t="shared" si="4"/>
        <v>6</v>
      </c>
      <c r="AE319" s="31">
        <f>IF(OR(AE318=0,AE318=MAX(Items!$AC:$AC)),1,AE318+1)</f>
        <v>27</v>
      </c>
    </row>
    <row r="320" spans="2:31" x14ac:dyDescent="0.3">
      <c r="B320" s="26">
        <f>IF(AND(O320=0,P320=0,Q320=0,Y320=0),0,IF(OR(COUNTIFS(Items!$E:$E,O320,Items!$F:$F,P320,Items!$G:$G,Q320)=1,COUNTIFS(Items!$M:$M,O320,Items!$N:$N,P320,Items!$O:$O,Q320)=1,COUNTIFS(Items!$U:$U,O320,Items!$V:$V,P320,Items!$W:$W,Q320)=1),0,1))</f>
        <v>0</v>
      </c>
      <c r="D320" s="24">
        <f>IF(OR($AD320=0,SUMIFS(dbP!$A:$A,dbP!$AD:$AD,$AD320)=0),0,INDEX(dbP!D:D,SUMIFS(dbP!$A:$A,dbP!$AD:$AD,$AD320)))</f>
        <v>45640</v>
      </c>
      <c r="E320" s="1">
        <f>IF(OR($AD320=0,SUMIFS(dbP!$A:$A,dbP!$AD:$AD,$AD320)=0),0,INDEX(dbP!E:E,SUMIFS(dbP!$A:$A,dbP!$AD:$AD,$AD320)))</f>
        <v>0</v>
      </c>
      <c r="F320" s="1">
        <f>IF(OR($AD320=0,SUMIFS(dbP!$A:$A,dbP!$AD:$AD,$AD320)=0),0,INDEX(dbP!F:F,SUMIFS(dbP!$A:$A,dbP!$AD:$AD,$AD320)))</f>
        <v>0</v>
      </c>
      <c r="I320" s="1" t="str">
        <f>IF(OR($AD320=0,SUMIFS(dbP!$A:$A,dbP!$AD:$AD,$AD320)=0),0,INDEX(dbP!I:I,SUMIFS(dbP!$A:$A,dbP!$AD:$AD,$AD320)))</f>
        <v>Продукт-1</v>
      </c>
      <c r="O320" s="44" t="str">
        <f>IF(OR($AE320=0,SUMIFS(SpcfP!$A:$A,SpcfP!$AE:$AE,$AE320,SpcfP!$U:$U,$U320)=0),0,INDEX(SpcfP!O:O,SUMIFS(SpcfP!$A:$A,SpcfP!$AE:$AE,$AE320,SpcfP!$U:$U,$U320)))</f>
        <v>Себестоимость продаж</v>
      </c>
      <c r="P320" s="44" t="str">
        <f>IF(OR($AE320=0,SUMIFS(SpcfP!$A:$A,SpcfP!$AE:$AE,$AE320,SpcfP!$U:$U,$U320)=0),0,INDEX(SpcfP!P:P,SUMIFS(SpcfP!$A:$A,SpcfP!$AE:$AE,$AE320,SpcfP!$U:$U,$U320)))</f>
        <v>Затраты этапа-3 бизнес-процесса</v>
      </c>
      <c r="Q320" s="44" t="str">
        <f>IF(OR($AE320=0,SUMIFS(SpcfP!$A:$A,SpcfP!$AE:$AE,$AE320,SpcfP!$U:$U,$U320)=0),0,INDEX(SpcfP!Q:Q,SUMIFS(SpcfP!$A:$A,SpcfP!$AE:$AE,$AE320,SpcfP!$U:$U,$U320)))</f>
        <v>Производственные затраты-17</v>
      </c>
      <c r="U320" s="1">
        <f>IF(OR($AD320=0,SUMIFS(dbP!$A:$A,dbP!$AD:$AD,$AD320)=0),0,INDEX(dbP!U:U,SUMIFS(dbP!$A:$A,dbP!$AD:$AD,$AD320)))</f>
        <v>1</v>
      </c>
      <c r="X320" s="42">
        <f>IF(OR($AD320=0,SUMIFS(dbP!$A:$A,dbP!$AD:$AD,$AD320)=0),0,INDEX(dbP!X:X,SUMIFS(dbP!$A:$A,dbP!$AD:$AD,$AD320)))*
IF(OR($AE320=0,SUMIFS(SpcfP!$A:$A,SpcfP!$AE:$AE,$AE320,SpcfP!$U:$U,$U320)=0),0,INDEX(SpcfP!X:X,SUMIFS(SpcfP!$A:$A,SpcfP!$AE:$AE,$AE320,SpcfP!$U:$U,$U320)))</f>
        <v>42</v>
      </c>
      <c r="AA320" s="44">
        <f>IF(OR($AD320=0,SUMIFS(dbP!$A:$A,dbP!$AD:$AD,$AD320)=0),0,INDEX(dbP!X:X,SUMIFS(dbP!$A:$A,dbP!$AD:$AD,$AD320)))*
IF(OR($AE320=0,SUMIFS(SpcfP!$A:$A,SpcfP!$AE:$AE,$AE320,SpcfP!$U:$U,$U320)=0),0,INDEX(SpcfP!AA:AA,SUMIFS(SpcfP!$A:$A,SpcfP!$AE:$AE,$AE320,SpcfP!$U:$U,$U320)))</f>
        <v>147768.43846153846</v>
      </c>
      <c r="AB320" s="44">
        <f>IF(OR($AD320=0,SUMIFS(dbP!$A:$A,dbP!$AD:$AD,$AD320)=0),0,INDEX(dbP!X:X,SUMIFS(dbP!$A:$A,dbP!$AD:$AD,$AD320)))*
IF(OR($AE320=0,SUMIFS(SpcfP!$A:$A,SpcfP!$AE:$AE,$AE320,SpcfP!$U:$U,$U320)=0),0,INDEX(SpcfP!AB:AB,SUMIFS(SpcfP!$A:$A,SpcfP!$AE:$AE,$AE320,SpcfP!$U:$U,$U320)))</f>
        <v>24628.073076923079</v>
      </c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 t="shared" si="4"/>
        <v>6</v>
      </c>
      <c r="AE320" s="31">
        <f>IF(OR(AE319=0,AE319=MAX(Items!$AC:$AC)),1,AE319+1)</f>
        <v>28</v>
      </c>
    </row>
    <row r="321" spans="2:31" x14ac:dyDescent="0.3">
      <c r="B321" s="26">
        <f>IF(AND(O321=0,P321=0,Q321=0,Y321=0),0,IF(OR(COUNTIFS(Items!$E:$E,O321,Items!$F:$F,P321,Items!$G:$G,Q321)=1,COUNTIFS(Items!$M:$M,O321,Items!$N:$N,P321,Items!$O:$O,Q321)=1,COUNTIFS(Items!$U:$U,O321,Items!$V:$V,P321,Items!$W:$W,Q321)=1),0,1))</f>
        <v>0</v>
      </c>
      <c r="D321" s="24">
        <f>IF(OR($AD321=0,SUMIFS(dbP!$A:$A,dbP!$AD:$AD,$AD321)=0),0,INDEX(dbP!D:D,SUMIFS(dbP!$A:$A,dbP!$AD:$AD,$AD321)))</f>
        <v>45640</v>
      </c>
      <c r="E321" s="1">
        <f>IF(OR($AD321=0,SUMIFS(dbP!$A:$A,dbP!$AD:$AD,$AD321)=0),0,INDEX(dbP!E:E,SUMIFS(dbP!$A:$A,dbP!$AD:$AD,$AD321)))</f>
        <v>0</v>
      </c>
      <c r="F321" s="1">
        <f>IF(OR($AD321=0,SUMIFS(dbP!$A:$A,dbP!$AD:$AD,$AD321)=0),0,INDEX(dbP!F:F,SUMIFS(dbP!$A:$A,dbP!$AD:$AD,$AD321)))</f>
        <v>0</v>
      </c>
      <c r="I321" s="1" t="str">
        <f>IF(OR($AD321=0,SUMIFS(dbP!$A:$A,dbP!$AD:$AD,$AD321)=0),0,INDEX(dbP!I:I,SUMIFS(dbP!$A:$A,dbP!$AD:$AD,$AD321)))</f>
        <v>Продукт-1</v>
      </c>
      <c r="O321" s="44" t="str">
        <f>IF(OR($AE321=0,SUMIFS(SpcfP!$A:$A,SpcfP!$AE:$AE,$AE321,SpcfP!$U:$U,$U321)=0),0,INDEX(SpcfP!O:O,SUMIFS(SpcfP!$A:$A,SpcfP!$AE:$AE,$AE321,SpcfP!$U:$U,$U321)))</f>
        <v>Себестоимость продаж</v>
      </c>
      <c r="P321" s="44" t="str">
        <f>IF(OR($AE321=0,SUMIFS(SpcfP!$A:$A,SpcfP!$AE:$AE,$AE321,SpcfP!$U:$U,$U321)=0),0,INDEX(SpcfP!P:P,SUMIFS(SpcfP!$A:$A,SpcfP!$AE:$AE,$AE321,SpcfP!$U:$U,$U321)))</f>
        <v>Затраты этапа-3 бизнес-процесса</v>
      </c>
      <c r="Q321" s="44" t="str">
        <f>IF(OR($AE321=0,SUMIFS(SpcfP!$A:$A,SpcfP!$AE:$AE,$AE321,SpcfP!$U:$U,$U321)=0),0,INDEX(SpcfP!Q:Q,SUMIFS(SpcfP!$A:$A,SpcfP!$AE:$AE,$AE321,SpcfP!$U:$U,$U321)))</f>
        <v>Производственные затраты-18</v>
      </c>
      <c r="U321" s="1">
        <f>IF(OR($AD321=0,SUMIFS(dbP!$A:$A,dbP!$AD:$AD,$AD321)=0),0,INDEX(dbP!U:U,SUMIFS(dbP!$A:$A,dbP!$AD:$AD,$AD321)))</f>
        <v>1</v>
      </c>
      <c r="X321" s="42">
        <f>IF(OR($AD321=0,SUMIFS(dbP!$A:$A,dbP!$AD:$AD,$AD321)=0),0,INDEX(dbP!X:X,SUMIFS(dbP!$A:$A,dbP!$AD:$AD,$AD321)))*
IF(OR($AE321=0,SUMIFS(SpcfP!$A:$A,SpcfP!$AE:$AE,$AE321,SpcfP!$U:$U,$U321)=0),0,INDEX(SpcfP!X:X,SUMIFS(SpcfP!$A:$A,SpcfP!$AE:$AE,$AE321,SpcfP!$U:$U,$U321)))</f>
        <v>21</v>
      </c>
      <c r="AA321" s="44">
        <f>IF(OR($AD321=0,SUMIFS(dbP!$A:$A,dbP!$AD:$AD,$AD321)=0),0,INDEX(dbP!X:X,SUMIFS(dbP!$A:$A,dbP!$AD:$AD,$AD321)))*
IF(OR($AE321=0,SUMIFS(SpcfP!$A:$A,SpcfP!$AE:$AE,$AE321,SpcfP!$U:$U,$U321)=0),0,INDEX(SpcfP!AA:AA,SUMIFS(SpcfP!$A:$A,SpcfP!$AE:$AE,$AE321,SpcfP!$U:$U,$U321)))</f>
        <v>74573.350352941183</v>
      </c>
      <c r="AB321" s="44">
        <f>IF(OR($AD321=0,SUMIFS(dbP!$A:$A,dbP!$AD:$AD,$AD321)=0),0,INDEX(dbP!X:X,SUMIFS(dbP!$A:$A,dbP!$AD:$AD,$AD321)))*
IF(OR($AE321=0,SUMIFS(SpcfP!$A:$A,SpcfP!$AE:$AE,$AE321,SpcfP!$U:$U,$U321)=0),0,INDEX(SpcfP!AB:AB,SUMIFS(SpcfP!$A:$A,SpcfP!$AE:$AE,$AE321,SpcfP!$U:$U,$U321)))</f>
        <v>12428.891725490199</v>
      </c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 t="shared" si="4"/>
        <v>6</v>
      </c>
      <c r="AE321" s="31">
        <f>IF(OR(AE320=0,AE320=MAX(Items!$AC:$AC)),1,AE320+1)</f>
        <v>29</v>
      </c>
    </row>
    <row r="322" spans="2:31" x14ac:dyDescent="0.3">
      <c r="B322" s="26">
        <f>IF(AND(O322=0,P322=0,Q322=0,Y322=0),0,IF(OR(COUNTIFS(Items!$E:$E,O322,Items!$F:$F,P322,Items!$G:$G,Q322)=1,COUNTIFS(Items!$M:$M,O322,Items!$N:$N,P322,Items!$O:$O,Q322)=1,COUNTIFS(Items!$U:$U,O322,Items!$V:$V,P322,Items!$W:$W,Q322)=1),0,1))</f>
        <v>0</v>
      </c>
      <c r="D322" s="24">
        <f>IF(OR($AD322=0,SUMIFS(dbP!$A:$A,dbP!$AD:$AD,$AD322)=0),0,INDEX(dbP!D:D,SUMIFS(dbP!$A:$A,dbP!$AD:$AD,$AD322)))</f>
        <v>45640</v>
      </c>
      <c r="E322" s="1">
        <f>IF(OR($AD322=0,SUMIFS(dbP!$A:$A,dbP!$AD:$AD,$AD322)=0),0,INDEX(dbP!E:E,SUMIFS(dbP!$A:$A,dbP!$AD:$AD,$AD322)))</f>
        <v>0</v>
      </c>
      <c r="F322" s="1">
        <f>IF(OR($AD322=0,SUMIFS(dbP!$A:$A,dbP!$AD:$AD,$AD322)=0),0,INDEX(dbP!F:F,SUMIFS(dbP!$A:$A,dbP!$AD:$AD,$AD322)))</f>
        <v>0</v>
      </c>
      <c r="I322" s="1" t="str">
        <f>IF(OR($AD322=0,SUMIFS(dbP!$A:$A,dbP!$AD:$AD,$AD322)=0),0,INDEX(dbP!I:I,SUMIFS(dbP!$A:$A,dbP!$AD:$AD,$AD322)))</f>
        <v>Продукт-1</v>
      </c>
      <c r="O322" s="44" t="str">
        <f>IF(OR($AE322=0,SUMIFS(SpcfP!$A:$A,SpcfP!$AE:$AE,$AE322,SpcfP!$U:$U,$U322)=0),0,INDEX(SpcfP!O:O,SUMIFS(SpcfP!$A:$A,SpcfP!$AE:$AE,$AE322,SpcfP!$U:$U,$U322)))</f>
        <v>Себестоимость продаж</v>
      </c>
      <c r="P322" s="44" t="str">
        <f>IF(OR($AE322=0,SUMIFS(SpcfP!$A:$A,SpcfP!$AE:$AE,$AE322,SpcfP!$U:$U,$U322)=0),0,INDEX(SpcfP!P:P,SUMIFS(SpcfP!$A:$A,SpcfP!$AE:$AE,$AE322,SpcfP!$U:$U,$U322)))</f>
        <v>Затраты этапа-3 бизнес-процесса</v>
      </c>
      <c r="Q322" s="44" t="str">
        <f>IF(OR($AE322=0,SUMIFS(SpcfP!$A:$A,SpcfP!$AE:$AE,$AE322,SpcfP!$U:$U,$U322)=0),0,INDEX(SpcfP!Q:Q,SUMIFS(SpcfP!$A:$A,SpcfP!$AE:$AE,$AE322,SpcfP!$U:$U,$U322)))</f>
        <v>Производственные затраты-19</v>
      </c>
      <c r="U322" s="1">
        <f>IF(OR($AD322=0,SUMIFS(dbP!$A:$A,dbP!$AD:$AD,$AD322)=0),0,INDEX(dbP!U:U,SUMIFS(dbP!$A:$A,dbP!$AD:$AD,$AD322)))</f>
        <v>1</v>
      </c>
      <c r="X322" s="42">
        <f>IF(OR($AD322=0,SUMIFS(dbP!$A:$A,dbP!$AD:$AD,$AD322)=0),0,INDEX(dbP!X:X,SUMIFS(dbP!$A:$A,dbP!$AD:$AD,$AD322)))*
IF(OR($AE322=0,SUMIFS(SpcfP!$A:$A,SpcfP!$AE:$AE,$AE322,SpcfP!$U:$U,$U322)=0),0,INDEX(SpcfP!X:X,SUMIFS(SpcfP!$A:$A,SpcfP!$AE:$AE,$AE322,SpcfP!$U:$U,$U322)))</f>
        <v>7</v>
      </c>
      <c r="AA322" s="44">
        <f>IF(OR($AD322=0,SUMIFS(dbP!$A:$A,dbP!$AD:$AD,$AD322)=0),0,INDEX(dbP!X:X,SUMIFS(dbP!$A:$A,dbP!$AD:$AD,$AD322)))*
IF(OR($AE322=0,SUMIFS(SpcfP!$A:$A,SpcfP!$AE:$AE,$AE322,SpcfP!$U:$U,$U322)=0),0,INDEX(SpcfP!AA:AA,SUMIFS(SpcfP!$A:$A,SpcfP!$AE:$AE,$AE322,SpcfP!$U:$U,$U322)))</f>
        <v>7613.1778257134329</v>
      </c>
      <c r="AB322" s="44">
        <f>IF(OR($AD322=0,SUMIFS(dbP!$A:$A,dbP!$AD:$AD,$AD322)=0),0,INDEX(dbP!X:X,SUMIFS(dbP!$A:$A,dbP!$AD:$AD,$AD322)))*
IF(OR($AE322=0,SUMIFS(SpcfP!$A:$A,SpcfP!$AE:$AE,$AE322,SpcfP!$U:$U,$U322)=0),0,INDEX(SpcfP!AB:AB,SUMIFS(SpcfP!$A:$A,SpcfP!$AE:$AE,$AE322,SpcfP!$U:$U,$U322)))</f>
        <v>1268.8629709522386</v>
      </c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 t="shared" si="4"/>
        <v>6</v>
      </c>
      <c r="AE322" s="31">
        <f>IF(OR(AE321=0,AE321=MAX(Items!$AC:$AC)),1,AE321+1)</f>
        <v>30</v>
      </c>
    </row>
    <row r="323" spans="2:31" x14ac:dyDescent="0.3">
      <c r="B323" s="26">
        <f>IF(AND(O323=0,P323=0,Q323=0,Y323=0),0,IF(OR(COUNTIFS(Items!$E:$E,O323,Items!$F:$F,P323,Items!$G:$G,Q323)=1,COUNTIFS(Items!$M:$M,O323,Items!$N:$N,P323,Items!$O:$O,Q323)=1,COUNTIFS(Items!$U:$U,O323,Items!$V:$V,P323,Items!$W:$W,Q323)=1),0,1))</f>
        <v>0</v>
      </c>
      <c r="D323" s="24">
        <f>IF(OR($AD323=0,SUMIFS(dbP!$A:$A,dbP!$AD:$AD,$AD323)=0),0,INDEX(dbP!D:D,SUMIFS(dbP!$A:$A,dbP!$AD:$AD,$AD323)))</f>
        <v>45640</v>
      </c>
      <c r="E323" s="1">
        <f>IF(OR($AD323=0,SUMIFS(dbP!$A:$A,dbP!$AD:$AD,$AD323)=0),0,INDEX(dbP!E:E,SUMIFS(dbP!$A:$A,dbP!$AD:$AD,$AD323)))</f>
        <v>0</v>
      </c>
      <c r="F323" s="1">
        <f>IF(OR($AD323=0,SUMIFS(dbP!$A:$A,dbP!$AD:$AD,$AD323)=0),0,INDEX(dbP!F:F,SUMIFS(dbP!$A:$A,dbP!$AD:$AD,$AD323)))</f>
        <v>0</v>
      </c>
      <c r="I323" s="1" t="str">
        <f>IF(OR($AD323=0,SUMIFS(dbP!$A:$A,dbP!$AD:$AD,$AD323)=0),0,INDEX(dbP!I:I,SUMIFS(dbP!$A:$A,dbP!$AD:$AD,$AD323)))</f>
        <v>Продукт-1</v>
      </c>
      <c r="O323" s="44" t="str">
        <f>IF(OR($AE323=0,SUMIFS(SpcfP!$A:$A,SpcfP!$AE:$AE,$AE323,SpcfP!$U:$U,$U323)=0),0,INDEX(SpcfP!O:O,SUMIFS(SpcfP!$A:$A,SpcfP!$AE:$AE,$AE323,SpcfP!$U:$U,$U323)))</f>
        <v>Себестоимость продаж</v>
      </c>
      <c r="P323" s="44" t="str">
        <f>IF(OR($AE323=0,SUMIFS(SpcfP!$A:$A,SpcfP!$AE:$AE,$AE323,SpcfP!$U:$U,$U323)=0),0,INDEX(SpcfP!P:P,SUMIFS(SpcfP!$A:$A,SpcfP!$AE:$AE,$AE323,SpcfP!$U:$U,$U323)))</f>
        <v>Затраты этапа-3 бизнес-процесса</v>
      </c>
      <c r="Q323" s="44" t="str">
        <f>IF(OR($AE323=0,SUMIFS(SpcfP!$A:$A,SpcfP!$AE:$AE,$AE323,SpcfP!$U:$U,$U323)=0),0,INDEX(SpcfP!Q:Q,SUMIFS(SpcfP!$A:$A,SpcfP!$AE:$AE,$AE323,SpcfP!$U:$U,$U323)))</f>
        <v>Производственные затраты-20</v>
      </c>
      <c r="U323" s="1">
        <f>IF(OR($AD323=0,SUMIFS(dbP!$A:$A,dbP!$AD:$AD,$AD323)=0),0,INDEX(dbP!U:U,SUMIFS(dbP!$A:$A,dbP!$AD:$AD,$AD323)))</f>
        <v>1</v>
      </c>
      <c r="X323" s="42">
        <f>IF(OR($AD323=0,SUMIFS(dbP!$A:$A,dbP!$AD:$AD,$AD323)=0),0,INDEX(dbP!X:X,SUMIFS(dbP!$A:$A,dbP!$AD:$AD,$AD323)))*
IF(OR($AE323=0,SUMIFS(SpcfP!$A:$A,SpcfP!$AE:$AE,$AE323,SpcfP!$U:$U,$U323)=0),0,INDEX(SpcfP!X:X,SUMIFS(SpcfP!$A:$A,SpcfP!$AE:$AE,$AE323,SpcfP!$U:$U,$U323)))</f>
        <v>35</v>
      </c>
      <c r="AA323" s="44">
        <f>IF(OR($AD323=0,SUMIFS(dbP!$A:$A,dbP!$AD:$AD,$AD323)=0),0,INDEX(dbP!X:X,SUMIFS(dbP!$A:$A,dbP!$AD:$AD,$AD323)))*
IF(OR($AE323=0,SUMIFS(SpcfP!$A:$A,SpcfP!$AE:$AE,$AE323,SpcfP!$U:$U,$U323)=0),0,INDEX(SpcfP!AA:AA,SUMIFS(SpcfP!$A:$A,SpcfP!$AE:$AE,$AE323,SpcfP!$U:$U,$U323)))</f>
        <v>49880.160986124392</v>
      </c>
      <c r="AB323" s="44">
        <f>IF(OR($AD323=0,SUMIFS(dbP!$A:$A,dbP!$AD:$AD,$AD323)=0),0,INDEX(dbP!X:X,SUMIFS(dbP!$A:$A,dbP!$AD:$AD,$AD323)))*
IF(OR($AE323=0,SUMIFS(SpcfP!$A:$A,SpcfP!$AE:$AE,$AE323,SpcfP!$U:$U,$U323)=0),0,INDEX(SpcfP!AB:AB,SUMIFS(SpcfP!$A:$A,SpcfP!$AE:$AE,$AE323,SpcfP!$U:$U,$U323)))</f>
        <v>8313.360164354066</v>
      </c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 t="shared" si="4"/>
        <v>6</v>
      </c>
      <c r="AE323" s="31">
        <f>IF(OR(AE322=0,AE322=MAX(Items!$AC:$AC)),1,AE322+1)</f>
        <v>31</v>
      </c>
    </row>
    <row r="324" spans="2:31" x14ac:dyDescent="0.3">
      <c r="B324" s="26">
        <f>IF(AND(O324=0,P324=0,Q324=0,Y324=0),0,IF(OR(COUNTIFS(Items!$E:$E,O324,Items!$F:$F,P324,Items!$G:$G,Q324)=1,COUNTIFS(Items!$M:$M,O324,Items!$N:$N,P324,Items!$O:$O,Q324)=1,COUNTIFS(Items!$U:$U,O324,Items!$V:$V,P324,Items!$W:$W,Q324)=1),0,1))</f>
        <v>0</v>
      </c>
      <c r="D324" s="24">
        <f>IF(OR($AD324=0,SUMIFS(dbP!$A:$A,dbP!$AD:$AD,$AD324)=0),0,INDEX(dbP!D:D,SUMIFS(dbP!$A:$A,dbP!$AD:$AD,$AD324)))</f>
        <v>45640</v>
      </c>
      <c r="E324" s="1">
        <f>IF(OR($AD324=0,SUMIFS(dbP!$A:$A,dbP!$AD:$AD,$AD324)=0),0,INDEX(dbP!E:E,SUMIFS(dbP!$A:$A,dbP!$AD:$AD,$AD324)))</f>
        <v>0</v>
      </c>
      <c r="F324" s="1">
        <f>IF(OR($AD324=0,SUMIFS(dbP!$A:$A,dbP!$AD:$AD,$AD324)=0),0,INDEX(dbP!F:F,SUMIFS(dbP!$A:$A,dbP!$AD:$AD,$AD324)))</f>
        <v>0</v>
      </c>
      <c r="I324" s="1" t="str">
        <f>IF(OR($AD324=0,SUMIFS(dbP!$A:$A,dbP!$AD:$AD,$AD324)=0),0,INDEX(dbP!I:I,SUMIFS(dbP!$A:$A,dbP!$AD:$AD,$AD324)))</f>
        <v>Продукт-1</v>
      </c>
      <c r="O324" s="44" t="str">
        <f>IF(OR($AE324=0,SUMIFS(SpcfP!$A:$A,SpcfP!$AE:$AE,$AE324,SpcfP!$U:$U,$U324)=0),0,INDEX(SpcfP!O:O,SUMIFS(SpcfP!$A:$A,SpcfP!$AE:$AE,$AE324,SpcfP!$U:$U,$U324)))</f>
        <v>Себестоимость продаж</v>
      </c>
      <c r="P324" s="44" t="str">
        <f>IF(OR($AE324=0,SUMIFS(SpcfP!$A:$A,SpcfP!$AE:$AE,$AE324,SpcfP!$U:$U,$U324)=0),0,INDEX(SpcfP!P:P,SUMIFS(SpcfP!$A:$A,SpcfP!$AE:$AE,$AE324,SpcfP!$U:$U,$U324)))</f>
        <v>Затраты этапа-3 бизнес-процесса</v>
      </c>
      <c r="Q324" s="44" t="str">
        <f>IF(OR($AE324=0,SUMIFS(SpcfP!$A:$A,SpcfP!$AE:$AE,$AE324,SpcfP!$U:$U,$U324)=0),0,INDEX(SpcfP!Q:Q,SUMIFS(SpcfP!$A:$A,SpcfP!$AE:$AE,$AE324,SpcfP!$U:$U,$U324)))</f>
        <v>Производственные затраты-21</v>
      </c>
      <c r="U324" s="1">
        <f>IF(OR($AD324=0,SUMIFS(dbP!$A:$A,dbP!$AD:$AD,$AD324)=0),0,INDEX(dbP!U:U,SUMIFS(dbP!$A:$A,dbP!$AD:$AD,$AD324)))</f>
        <v>1</v>
      </c>
      <c r="X324" s="42">
        <f>IF(OR($AD324=0,SUMIFS(dbP!$A:$A,dbP!$AD:$AD,$AD324)=0),0,INDEX(dbP!X:X,SUMIFS(dbP!$A:$A,dbP!$AD:$AD,$AD324)))*
IF(OR($AE324=0,SUMIFS(SpcfP!$A:$A,SpcfP!$AE:$AE,$AE324,SpcfP!$U:$U,$U324)=0),0,INDEX(SpcfP!X:X,SUMIFS(SpcfP!$A:$A,SpcfP!$AE:$AE,$AE324,SpcfP!$U:$U,$U324)))</f>
        <v>21</v>
      </c>
      <c r="AA324" s="44">
        <f>IF(OR($AD324=0,SUMIFS(dbP!$A:$A,dbP!$AD:$AD,$AD324)=0),0,INDEX(dbP!X:X,SUMIFS(dbP!$A:$A,dbP!$AD:$AD,$AD324)))*
IF(OR($AE324=0,SUMIFS(SpcfP!$A:$A,SpcfP!$AE:$AE,$AE324,SpcfP!$U:$U,$U324)=0),0,INDEX(SpcfP!AA:AA,SUMIFS(SpcfP!$A:$A,SpcfP!$AE:$AE,$AE324,SpcfP!$U:$U,$U324)))</f>
        <v>84716.400284150935</v>
      </c>
      <c r="AB324" s="44">
        <f>IF(OR($AD324=0,SUMIFS(dbP!$A:$A,dbP!$AD:$AD,$AD324)=0),0,INDEX(dbP!X:X,SUMIFS(dbP!$A:$A,dbP!$AD:$AD,$AD324)))*
IF(OR($AE324=0,SUMIFS(SpcfP!$A:$A,SpcfP!$AE:$AE,$AE324,SpcfP!$U:$U,$U324)=0),0,INDEX(SpcfP!AB:AB,SUMIFS(SpcfP!$A:$A,SpcfP!$AE:$AE,$AE324,SpcfP!$U:$U,$U324)))</f>
        <v>14119.400047358493</v>
      </c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 t="shared" ref="AD324:AD387" si="5">IF(AE324=1,AD323+1,AD323)</f>
        <v>6</v>
      </c>
      <c r="AE324" s="31">
        <f>IF(OR(AE323=0,AE323=MAX(Items!$AC:$AC)),1,AE323+1)</f>
        <v>32</v>
      </c>
    </row>
    <row r="325" spans="2:31" x14ac:dyDescent="0.3">
      <c r="B325" s="26">
        <f>IF(AND(O325=0,P325=0,Q325=0,Y325=0),0,IF(OR(COUNTIFS(Items!$E:$E,O325,Items!$F:$F,P325,Items!$G:$G,Q325)=1,COUNTIFS(Items!$M:$M,O325,Items!$N:$N,P325,Items!$O:$O,Q325)=1,COUNTIFS(Items!$U:$U,O325,Items!$V:$V,P325,Items!$W:$W,Q325)=1),0,1))</f>
        <v>0</v>
      </c>
      <c r="D325" s="24">
        <f>IF(OR($AD325=0,SUMIFS(dbP!$A:$A,dbP!$AD:$AD,$AD325)=0),0,INDEX(dbP!D:D,SUMIFS(dbP!$A:$A,dbP!$AD:$AD,$AD325)))</f>
        <v>45640</v>
      </c>
      <c r="E325" s="1">
        <f>IF(OR($AD325=0,SUMIFS(dbP!$A:$A,dbP!$AD:$AD,$AD325)=0),0,INDEX(dbP!E:E,SUMIFS(dbP!$A:$A,dbP!$AD:$AD,$AD325)))</f>
        <v>0</v>
      </c>
      <c r="F325" s="1">
        <f>IF(OR($AD325=0,SUMIFS(dbP!$A:$A,dbP!$AD:$AD,$AD325)=0),0,INDEX(dbP!F:F,SUMIFS(dbP!$A:$A,dbP!$AD:$AD,$AD325)))</f>
        <v>0</v>
      </c>
      <c r="I325" s="1" t="str">
        <f>IF(OR($AD325=0,SUMIFS(dbP!$A:$A,dbP!$AD:$AD,$AD325)=0),0,INDEX(dbP!I:I,SUMIFS(dbP!$A:$A,dbP!$AD:$AD,$AD325)))</f>
        <v>Продукт-1</v>
      </c>
      <c r="O325" s="44" t="str">
        <f>IF(OR($AE325=0,SUMIFS(SpcfP!$A:$A,SpcfP!$AE:$AE,$AE325,SpcfP!$U:$U,$U325)=0),0,INDEX(SpcfP!O:O,SUMIFS(SpcfP!$A:$A,SpcfP!$AE:$AE,$AE325,SpcfP!$U:$U,$U325)))</f>
        <v>Себестоимость продаж</v>
      </c>
      <c r="P325" s="44" t="str">
        <f>IF(OR($AE325=0,SUMIFS(SpcfP!$A:$A,SpcfP!$AE:$AE,$AE325,SpcfP!$U:$U,$U325)=0),0,INDEX(SpcfP!P:P,SUMIFS(SpcfP!$A:$A,SpcfP!$AE:$AE,$AE325,SpcfP!$U:$U,$U325)))</f>
        <v>Затраты этапа-3 бизнес-процесса</v>
      </c>
      <c r="Q325" s="44" t="str">
        <f>IF(OR($AE325=0,SUMIFS(SpcfP!$A:$A,SpcfP!$AE:$AE,$AE325,SpcfP!$U:$U,$U325)=0),0,INDEX(SpcfP!Q:Q,SUMIFS(SpcfP!$A:$A,SpcfP!$AE:$AE,$AE325,SpcfP!$U:$U,$U325)))</f>
        <v>Производственные затраты-22</v>
      </c>
      <c r="U325" s="1">
        <f>IF(OR($AD325=0,SUMIFS(dbP!$A:$A,dbP!$AD:$AD,$AD325)=0),0,INDEX(dbP!U:U,SUMIFS(dbP!$A:$A,dbP!$AD:$AD,$AD325)))</f>
        <v>1</v>
      </c>
      <c r="X325" s="42">
        <f>IF(OR($AD325=0,SUMIFS(dbP!$A:$A,dbP!$AD:$AD,$AD325)=0),0,INDEX(dbP!X:X,SUMIFS(dbP!$A:$A,dbP!$AD:$AD,$AD325)))*
IF(OR($AE325=0,SUMIFS(SpcfP!$A:$A,SpcfP!$AE:$AE,$AE325,SpcfP!$U:$U,$U325)=0),0,INDEX(SpcfP!X:X,SUMIFS(SpcfP!$A:$A,SpcfP!$AE:$AE,$AE325,SpcfP!$U:$U,$U325)))</f>
        <v>7</v>
      </c>
      <c r="AA325" s="44">
        <f>IF(OR($AD325=0,SUMIFS(dbP!$A:$A,dbP!$AD:$AD,$AD325)=0),0,INDEX(dbP!X:X,SUMIFS(dbP!$A:$A,dbP!$AD:$AD,$AD325)))*
IF(OR($AE325=0,SUMIFS(SpcfP!$A:$A,SpcfP!$AE:$AE,$AE325,SpcfP!$U:$U,$U325)=0),0,INDEX(SpcfP!AA:AA,SUMIFS(SpcfP!$A:$A,SpcfP!$AE:$AE,$AE325,SpcfP!$U:$U,$U325)))</f>
        <v>37476.576664728207</v>
      </c>
      <c r="AB325" s="44">
        <f>IF(OR($AD325=0,SUMIFS(dbP!$A:$A,dbP!$AD:$AD,$AD325)=0),0,INDEX(dbP!X:X,SUMIFS(dbP!$A:$A,dbP!$AD:$AD,$AD325)))*
IF(OR($AE325=0,SUMIFS(SpcfP!$A:$A,SpcfP!$AE:$AE,$AE325,SpcfP!$U:$U,$U325)=0),0,INDEX(SpcfP!AB:AB,SUMIFS(SpcfP!$A:$A,SpcfP!$AE:$AE,$AE325,SpcfP!$U:$U,$U325)))</f>
        <v>6246.0961107880348</v>
      </c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 t="shared" si="5"/>
        <v>6</v>
      </c>
      <c r="AE325" s="31">
        <f>IF(OR(AE324=0,AE324=MAX(Items!$AC:$AC)),1,AE324+1)</f>
        <v>33</v>
      </c>
    </row>
    <row r="326" spans="2:31" x14ac:dyDescent="0.3">
      <c r="B326" s="26">
        <f>IF(AND(O326=0,P326=0,Q326=0,Y326=0),0,IF(OR(COUNTIFS(Items!$E:$E,O326,Items!$F:$F,P326,Items!$G:$G,Q326)=1,COUNTIFS(Items!$M:$M,O326,Items!$N:$N,P326,Items!$O:$O,Q326)=1,COUNTIFS(Items!$U:$U,O326,Items!$V:$V,P326,Items!$W:$W,Q326)=1),0,1))</f>
        <v>0</v>
      </c>
      <c r="D326" s="24">
        <f>IF(OR($AD326=0,SUMIFS(dbP!$A:$A,dbP!$AD:$AD,$AD326)=0),0,INDEX(dbP!D:D,SUMIFS(dbP!$A:$A,dbP!$AD:$AD,$AD326)))</f>
        <v>45640</v>
      </c>
      <c r="E326" s="1">
        <f>IF(OR($AD326=0,SUMIFS(dbP!$A:$A,dbP!$AD:$AD,$AD326)=0),0,INDEX(dbP!E:E,SUMIFS(dbP!$A:$A,dbP!$AD:$AD,$AD326)))</f>
        <v>0</v>
      </c>
      <c r="F326" s="1">
        <f>IF(OR($AD326=0,SUMIFS(dbP!$A:$A,dbP!$AD:$AD,$AD326)=0),0,INDEX(dbP!F:F,SUMIFS(dbP!$A:$A,dbP!$AD:$AD,$AD326)))</f>
        <v>0</v>
      </c>
      <c r="I326" s="1" t="str">
        <f>IF(OR($AD326=0,SUMIFS(dbP!$A:$A,dbP!$AD:$AD,$AD326)=0),0,INDEX(dbP!I:I,SUMIFS(dbP!$A:$A,dbP!$AD:$AD,$AD326)))</f>
        <v>Продукт-1</v>
      </c>
      <c r="O326" s="44" t="str">
        <f>IF(OR($AE326=0,SUMIFS(SpcfP!$A:$A,SpcfP!$AE:$AE,$AE326,SpcfP!$U:$U,$U326)=0),0,INDEX(SpcfP!O:O,SUMIFS(SpcfP!$A:$A,SpcfP!$AE:$AE,$AE326,SpcfP!$U:$U,$U326)))</f>
        <v>Себестоимость продаж</v>
      </c>
      <c r="P326" s="44" t="str">
        <f>IF(OR($AE326=0,SUMIFS(SpcfP!$A:$A,SpcfP!$AE:$AE,$AE326,SpcfP!$U:$U,$U326)=0),0,INDEX(SpcfP!P:P,SUMIFS(SpcfP!$A:$A,SpcfP!$AE:$AE,$AE326,SpcfP!$U:$U,$U326)))</f>
        <v>Затраты этапа-3 бизнес-процесса</v>
      </c>
      <c r="Q326" s="44" t="str">
        <f>IF(OR($AE326=0,SUMIFS(SpcfP!$A:$A,SpcfP!$AE:$AE,$AE326,SpcfP!$U:$U,$U326)=0),0,INDEX(SpcfP!Q:Q,SUMIFS(SpcfP!$A:$A,SpcfP!$AE:$AE,$AE326,SpcfP!$U:$U,$U326)))</f>
        <v>Производственные затраты-23</v>
      </c>
      <c r="U326" s="1">
        <f>IF(OR($AD326=0,SUMIFS(dbP!$A:$A,dbP!$AD:$AD,$AD326)=0),0,INDEX(dbP!U:U,SUMIFS(dbP!$A:$A,dbP!$AD:$AD,$AD326)))</f>
        <v>1</v>
      </c>
      <c r="X326" s="42">
        <f>IF(OR($AD326=0,SUMIFS(dbP!$A:$A,dbP!$AD:$AD,$AD326)=0),0,INDEX(dbP!X:X,SUMIFS(dbP!$A:$A,dbP!$AD:$AD,$AD326)))*
IF(OR($AE326=0,SUMIFS(SpcfP!$A:$A,SpcfP!$AE:$AE,$AE326,SpcfP!$U:$U,$U326)=0),0,INDEX(SpcfP!X:X,SUMIFS(SpcfP!$A:$A,SpcfP!$AE:$AE,$AE326,SpcfP!$U:$U,$U326)))</f>
        <v>28</v>
      </c>
      <c r="AA326" s="44">
        <f>IF(OR($AD326=0,SUMIFS(dbP!$A:$A,dbP!$AD:$AD,$AD326)=0),0,INDEX(dbP!X:X,SUMIFS(dbP!$A:$A,dbP!$AD:$AD,$AD326)))*
IF(OR($AE326=0,SUMIFS(SpcfP!$A:$A,SpcfP!$AE:$AE,$AE326,SpcfP!$U:$U,$U326)=0),0,INDEX(SpcfP!AA:AA,SUMIFS(SpcfP!$A:$A,SpcfP!$AE:$AE,$AE326,SpcfP!$U:$U,$U326)))</f>
        <v>24056.597014925374</v>
      </c>
      <c r="AB326" s="44">
        <f>IF(OR($AD326=0,SUMIFS(dbP!$A:$A,dbP!$AD:$AD,$AD326)=0),0,INDEX(dbP!X:X,SUMIFS(dbP!$A:$A,dbP!$AD:$AD,$AD326)))*
IF(OR($AE326=0,SUMIFS(SpcfP!$A:$A,SpcfP!$AE:$AE,$AE326,SpcfP!$U:$U,$U326)=0),0,INDEX(SpcfP!AB:AB,SUMIFS(SpcfP!$A:$A,SpcfP!$AE:$AE,$AE326,SpcfP!$U:$U,$U326)))</f>
        <v>4009.4328358208954</v>
      </c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 t="shared" si="5"/>
        <v>6</v>
      </c>
      <c r="AE326" s="31">
        <f>IF(OR(AE325=0,AE325=MAX(Items!$AC:$AC)),1,AE325+1)</f>
        <v>34</v>
      </c>
    </row>
    <row r="327" spans="2:31" x14ac:dyDescent="0.3">
      <c r="B327" s="26">
        <f>IF(AND(O327=0,P327=0,Q327=0,Y327=0),0,IF(OR(COUNTIFS(Items!$E:$E,O327,Items!$F:$F,P327,Items!$G:$G,Q327)=1,COUNTIFS(Items!$M:$M,O327,Items!$N:$N,P327,Items!$O:$O,Q327)=1,COUNTIFS(Items!$U:$U,O327,Items!$V:$V,P327,Items!$W:$W,Q327)=1),0,1))</f>
        <v>0</v>
      </c>
      <c r="D327" s="24">
        <f>IF(OR($AD327=0,SUMIFS(dbP!$A:$A,dbP!$AD:$AD,$AD327)=0),0,INDEX(dbP!D:D,SUMIFS(dbP!$A:$A,dbP!$AD:$AD,$AD327)))</f>
        <v>45640</v>
      </c>
      <c r="E327" s="1">
        <f>IF(OR($AD327=0,SUMIFS(dbP!$A:$A,dbP!$AD:$AD,$AD327)=0),0,INDEX(dbP!E:E,SUMIFS(dbP!$A:$A,dbP!$AD:$AD,$AD327)))</f>
        <v>0</v>
      </c>
      <c r="F327" s="1">
        <f>IF(OR($AD327=0,SUMIFS(dbP!$A:$A,dbP!$AD:$AD,$AD327)=0),0,INDEX(dbP!F:F,SUMIFS(dbP!$A:$A,dbP!$AD:$AD,$AD327)))</f>
        <v>0</v>
      </c>
      <c r="I327" s="1" t="str">
        <f>IF(OR($AD327=0,SUMIFS(dbP!$A:$A,dbP!$AD:$AD,$AD327)=0),0,INDEX(dbP!I:I,SUMIFS(dbP!$A:$A,dbP!$AD:$AD,$AD327)))</f>
        <v>Продукт-1</v>
      </c>
      <c r="O327" s="44" t="str">
        <f>IF(OR($AE327=0,SUMIFS(SpcfP!$A:$A,SpcfP!$AE:$AE,$AE327,SpcfP!$U:$U,$U327)=0),0,INDEX(SpcfP!O:O,SUMIFS(SpcfP!$A:$A,SpcfP!$AE:$AE,$AE327,SpcfP!$U:$U,$U327)))</f>
        <v>Себестоимость продаж</v>
      </c>
      <c r="P327" s="44" t="str">
        <f>IF(OR($AE327=0,SUMIFS(SpcfP!$A:$A,SpcfP!$AE:$AE,$AE327,SpcfP!$U:$U,$U327)=0),0,INDEX(SpcfP!P:P,SUMIFS(SpcfP!$A:$A,SpcfP!$AE:$AE,$AE327,SpcfP!$U:$U,$U327)))</f>
        <v>Затраты этапа-3 бизнес-процесса</v>
      </c>
      <c r="Q327" s="44" t="str">
        <f>IF(OR($AE327=0,SUMIFS(SpcfP!$A:$A,SpcfP!$AE:$AE,$AE327,SpcfP!$U:$U,$U327)=0),0,INDEX(SpcfP!Q:Q,SUMIFS(SpcfP!$A:$A,SpcfP!$AE:$AE,$AE327,SpcfP!$U:$U,$U327)))</f>
        <v>Производственные затраты-24</v>
      </c>
      <c r="U327" s="1">
        <f>IF(OR($AD327=0,SUMIFS(dbP!$A:$A,dbP!$AD:$AD,$AD327)=0),0,INDEX(dbP!U:U,SUMIFS(dbP!$A:$A,dbP!$AD:$AD,$AD327)))</f>
        <v>1</v>
      </c>
      <c r="X327" s="42">
        <f>IF(OR($AD327=0,SUMIFS(dbP!$A:$A,dbP!$AD:$AD,$AD327)=0),0,INDEX(dbP!X:X,SUMIFS(dbP!$A:$A,dbP!$AD:$AD,$AD327)))*
IF(OR($AE327=0,SUMIFS(SpcfP!$A:$A,SpcfP!$AE:$AE,$AE327,SpcfP!$U:$U,$U327)=0),0,INDEX(SpcfP!X:X,SUMIFS(SpcfP!$A:$A,SpcfP!$AE:$AE,$AE327,SpcfP!$U:$U,$U327)))</f>
        <v>63</v>
      </c>
      <c r="AA327" s="44">
        <f>IF(OR($AD327=0,SUMIFS(dbP!$A:$A,dbP!$AD:$AD,$AD327)=0),0,INDEX(dbP!X:X,SUMIFS(dbP!$A:$A,dbP!$AD:$AD,$AD327)))*
IF(OR($AE327=0,SUMIFS(SpcfP!$A:$A,SpcfP!$AE:$AE,$AE327,SpcfP!$U:$U,$U327)=0),0,INDEX(SpcfP!AA:AA,SUMIFS(SpcfP!$A:$A,SpcfP!$AE:$AE,$AE327,SpcfP!$U:$U,$U327)))</f>
        <v>89544</v>
      </c>
      <c r="AB327" s="44">
        <f>IF(OR($AD327=0,SUMIFS(dbP!$A:$A,dbP!$AD:$AD,$AD327)=0),0,INDEX(dbP!X:X,SUMIFS(dbP!$A:$A,dbP!$AD:$AD,$AD327)))*
IF(OR($AE327=0,SUMIFS(SpcfP!$A:$A,SpcfP!$AE:$AE,$AE327,SpcfP!$U:$U,$U327)=0),0,INDEX(SpcfP!AB:AB,SUMIFS(SpcfP!$A:$A,SpcfP!$AE:$AE,$AE327,SpcfP!$U:$U,$U327)))</f>
        <v>14924</v>
      </c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 t="shared" si="5"/>
        <v>6</v>
      </c>
      <c r="AE327" s="31">
        <f>IF(OR(AE326=0,AE326=MAX(Items!$AC:$AC)),1,AE326+1)</f>
        <v>35</v>
      </c>
    </row>
    <row r="328" spans="2:31" x14ac:dyDescent="0.3">
      <c r="B328" s="26">
        <f>IF(AND(O328=0,P328=0,Q328=0,Y328=0),0,IF(OR(COUNTIFS(Items!$E:$E,O328,Items!$F:$F,P328,Items!$G:$G,Q328)=1,COUNTIFS(Items!$M:$M,O328,Items!$N:$N,P328,Items!$O:$O,Q328)=1,COUNTIFS(Items!$U:$U,O328,Items!$V:$V,P328,Items!$W:$W,Q328)=1),0,1))</f>
        <v>0</v>
      </c>
      <c r="D328" s="24">
        <f>IF(OR($AD328=0,SUMIFS(dbP!$A:$A,dbP!$AD:$AD,$AD328)=0),0,INDEX(dbP!D:D,SUMIFS(dbP!$A:$A,dbP!$AD:$AD,$AD328)))</f>
        <v>45640</v>
      </c>
      <c r="E328" s="1">
        <f>IF(OR($AD328=0,SUMIFS(dbP!$A:$A,dbP!$AD:$AD,$AD328)=0),0,INDEX(dbP!E:E,SUMIFS(dbP!$A:$A,dbP!$AD:$AD,$AD328)))</f>
        <v>0</v>
      </c>
      <c r="F328" s="1">
        <f>IF(OR($AD328=0,SUMIFS(dbP!$A:$A,dbP!$AD:$AD,$AD328)=0),0,INDEX(dbP!F:F,SUMIFS(dbP!$A:$A,dbP!$AD:$AD,$AD328)))</f>
        <v>0</v>
      </c>
      <c r="I328" s="1" t="str">
        <f>IF(OR($AD328=0,SUMIFS(dbP!$A:$A,dbP!$AD:$AD,$AD328)=0),0,INDEX(dbP!I:I,SUMIFS(dbP!$A:$A,dbP!$AD:$AD,$AD328)))</f>
        <v>Продукт-1</v>
      </c>
      <c r="O328" s="44" t="str">
        <f>IF(OR($AE328=0,SUMIFS(SpcfP!$A:$A,SpcfP!$AE:$AE,$AE328,SpcfP!$U:$U,$U328)=0),0,INDEX(SpcfP!O:O,SUMIFS(SpcfP!$A:$A,SpcfP!$AE:$AE,$AE328,SpcfP!$U:$U,$U328)))</f>
        <v>Себестоимость продаж</v>
      </c>
      <c r="P328" s="44" t="str">
        <f>IF(OR($AE328=0,SUMIFS(SpcfP!$A:$A,SpcfP!$AE:$AE,$AE328,SpcfP!$U:$U,$U328)=0),0,INDEX(SpcfP!P:P,SUMIFS(SpcfP!$A:$A,SpcfP!$AE:$AE,$AE328,SpcfP!$U:$U,$U328)))</f>
        <v>Затраты этапа-3 бизнес-процесса</v>
      </c>
      <c r="Q328" s="44" t="str">
        <f>IF(OR($AE328=0,SUMIFS(SpcfP!$A:$A,SpcfP!$AE:$AE,$AE328,SpcfP!$U:$U,$U328)=0),0,INDEX(SpcfP!Q:Q,SUMIFS(SpcfP!$A:$A,SpcfP!$AE:$AE,$AE328,SpcfP!$U:$U,$U328)))</f>
        <v>Производственные затраты-25</v>
      </c>
      <c r="U328" s="1">
        <f>IF(OR($AD328=0,SUMIFS(dbP!$A:$A,dbP!$AD:$AD,$AD328)=0),0,INDEX(dbP!U:U,SUMIFS(dbP!$A:$A,dbP!$AD:$AD,$AD328)))</f>
        <v>1</v>
      </c>
      <c r="X328" s="42">
        <f>IF(OR($AD328=0,SUMIFS(dbP!$A:$A,dbP!$AD:$AD,$AD328)=0),0,INDEX(dbP!X:X,SUMIFS(dbP!$A:$A,dbP!$AD:$AD,$AD328)))*
IF(OR($AE328=0,SUMIFS(SpcfP!$A:$A,SpcfP!$AE:$AE,$AE328,SpcfP!$U:$U,$U328)=0),0,INDEX(SpcfP!X:X,SUMIFS(SpcfP!$A:$A,SpcfP!$AE:$AE,$AE328,SpcfP!$U:$U,$U328)))</f>
        <v>35</v>
      </c>
      <c r="AA328" s="44">
        <f>IF(OR($AD328=0,SUMIFS(dbP!$A:$A,dbP!$AD:$AD,$AD328)=0),0,INDEX(dbP!X:X,SUMIFS(dbP!$A:$A,dbP!$AD:$AD,$AD328)))*
IF(OR($AE328=0,SUMIFS(SpcfP!$A:$A,SpcfP!$AE:$AE,$AE328,SpcfP!$U:$U,$U328)=0),0,INDEX(SpcfP!AA:AA,SUMIFS(SpcfP!$A:$A,SpcfP!$AE:$AE,$AE328,SpcfP!$U:$U,$U328)))</f>
        <v>90418.867924528298</v>
      </c>
      <c r="AB328" s="44">
        <f>IF(OR($AD328=0,SUMIFS(dbP!$A:$A,dbP!$AD:$AD,$AD328)=0),0,INDEX(dbP!X:X,SUMIFS(dbP!$A:$A,dbP!$AD:$AD,$AD328)))*
IF(OR($AE328=0,SUMIFS(SpcfP!$A:$A,SpcfP!$AE:$AE,$AE328,SpcfP!$U:$U,$U328)=0),0,INDEX(SpcfP!AB:AB,SUMIFS(SpcfP!$A:$A,SpcfP!$AE:$AE,$AE328,SpcfP!$U:$U,$U328)))</f>
        <v>15069.811320754719</v>
      </c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 t="shared" si="5"/>
        <v>6</v>
      </c>
      <c r="AE328" s="31">
        <f>IF(OR(AE327=0,AE327=MAX(Items!$AC:$AC)),1,AE327+1)</f>
        <v>36</v>
      </c>
    </row>
    <row r="329" spans="2:31" x14ac:dyDescent="0.3">
      <c r="B329" s="26">
        <f>IF(AND(O329=0,P329=0,Q329=0,Y329=0),0,IF(OR(COUNTIFS(Items!$E:$E,O329,Items!$F:$F,P329,Items!$G:$G,Q329)=1,COUNTIFS(Items!$M:$M,O329,Items!$N:$N,P329,Items!$O:$O,Q329)=1,COUNTIFS(Items!$U:$U,O329,Items!$V:$V,P329,Items!$W:$W,Q329)=1),0,1))</f>
        <v>0</v>
      </c>
      <c r="D329" s="24">
        <f>IF(OR($AD329=0,SUMIFS(dbP!$A:$A,dbP!$AD:$AD,$AD329)=0),0,INDEX(dbP!D:D,SUMIFS(dbP!$A:$A,dbP!$AD:$AD,$AD329)))</f>
        <v>45640</v>
      </c>
      <c r="E329" s="1">
        <f>IF(OR($AD329=0,SUMIFS(dbP!$A:$A,dbP!$AD:$AD,$AD329)=0),0,INDEX(dbP!E:E,SUMIFS(dbP!$A:$A,dbP!$AD:$AD,$AD329)))</f>
        <v>0</v>
      </c>
      <c r="F329" s="1">
        <f>IF(OR($AD329=0,SUMIFS(dbP!$A:$A,dbP!$AD:$AD,$AD329)=0),0,INDEX(dbP!F:F,SUMIFS(dbP!$A:$A,dbP!$AD:$AD,$AD329)))</f>
        <v>0</v>
      </c>
      <c r="I329" s="1" t="str">
        <f>IF(OR($AD329=0,SUMIFS(dbP!$A:$A,dbP!$AD:$AD,$AD329)=0),0,INDEX(dbP!I:I,SUMIFS(dbP!$A:$A,dbP!$AD:$AD,$AD329)))</f>
        <v>Продукт-1</v>
      </c>
      <c r="O329" s="44" t="str">
        <f>IF(OR($AE329=0,SUMIFS(SpcfP!$A:$A,SpcfP!$AE:$AE,$AE329,SpcfP!$U:$U,$U329)=0),0,INDEX(SpcfP!O:O,SUMIFS(SpcfP!$A:$A,SpcfP!$AE:$AE,$AE329,SpcfP!$U:$U,$U329)))</f>
        <v>Себестоимость продаж</v>
      </c>
      <c r="P329" s="44" t="str">
        <f>IF(OR($AE329=0,SUMIFS(SpcfP!$A:$A,SpcfP!$AE:$AE,$AE329,SpcfP!$U:$U,$U329)=0),0,INDEX(SpcfP!P:P,SUMIFS(SpcfP!$A:$A,SpcfP!$AE:$AE,$AE329,SpcfP!$U:$U,$U329)))</f>
        <v>Затраты этапа-3 бизнес-процесса</v>
      </c>
      <c r="Q329" s="44" t="str">
        <f>IF(OR($AE329=0,SUMIFS(SpcfP!$A:$A,SpcfP!$AE:$AE,$AE329,SpcfP!$U:$U,$U329)=0),0,INDEX(SpcfP!Q:Q,SUMIFS(SpcfP!$A:$A,SpcfP!$AE:$AE,$AE329,SpcfP!$U:$U,$U329)))</f>
        <v>Производственные затраты-26</v>
      </c>
      <c r="U329" s="1">
        <f>IF(OR($AD329=0,SUMIFS(dbP!$A:$A,dbP!$AD:$AD,$AD329)=0),0,INDEX(dbP!U:U,SUMIFS(dbP!$A:$A,dbP!$AD:$AD,$AD329)))</f>
        <v>1</v>
      </c>
      <c r="X329" s="42">
        <f>IF(OR($AD329=0,SUMIFS(dbP!$A:$A,dbP!$AD:$AD,$AD329)=0),0,INDEX(dbP!X:X,SUMIFS(dbP!$A:$A,dbP!$AD:$AD,$AD329)))*
IF(OR($AE329=0,SUMIFS(SpcfP!$A:$A,SpcfP!$AE:$AE,$AE329,SpcfP!$U:$U,$U329)=0),0,INDEX(SpcfP!X:X,SUMIFS(SpcfP!$A:$A,SpcfP!$AE:$AE,$AE329,SpcfP!$U:$U,$U329)))</f>
        <v>637</v>
      </c>
      <c r="AA329" s="44">
        <f>IF(OR($AD329=0,SUMIFS(dbP!$A:$A,dbP!$AD:$AD,$AD329)=0),0,INDEX(dbP!X:X,SUMIFS(dbP!$A:$A,dbP!$AD:$AD,$AD329)))*
IF(OR($AE329=0,SUMIFS(SpcfP!$A:$A,SpcfP!$AE:$AE,$AE329,SpcfP!$U:$U,$U329)=0),0,INDEX(SpcfP!AA:AA,SUMIFS(SpcfP!$A:$A,SpcfP!$AE:$AE,$AE329,SpcfP!$U:$U,$U329)))</f>
        <v>564993.35762745095</v>
      </c>
      <c r="AB329" s="44">
        <f>IF(OR($AD329=0,SUMIFS(dbP!$A:$A,dbP!$AD:$AD,$AD329)=0),0,INDEX(dbP!X:X,SUMIFS(dbP!$A:$A,dbP!$AD:$AD,$AD329)))*
IF(OR($AE329=0,SUMIFS(SpcfP!$A:$A,SpcfP!$AE:$AE,$AE329,SpcfP!$U:$U,$U329)=0),0,INDEX(SpcfP!AB:AB,SUMIFS(SpcfP!$A:$A,SpcfP!$AE:$AE,$AE329,SpcfP!$U:$U,$U329)))</f>
        <v>94165.559604575159</v>
      </c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 t="shared" si="5"/>
        <v>6</v>
      </c>
      <c r="AE329" s="31">
        <f>IF(OR(AE328=0,AE328=MAX(Items!$AC:$AC)),1,AE328+1)</f>
        <v>37</v>
      </c>
    </row>
    <row r="330" spans="2:31" x14ac:dyDescent="0.3">
      <c r="B330" s="26">
        <f>IF(AND(O330=0,P330=0,Q330=0,Y330=0),0,IF(OR(COUNTIFS(Items!$E:$E,O330,Items!$F:$F,P330,Items!$G:$G,Q330)=1,COUNTIFS(Items!$M:$M,O330,Items!$N:$N,P330,Items!$O:$O,Q330)=1,COUNTIFS(Items!$U:$U,O330,Items!$V:$V,P330,Items!$W:$W,Q330)=1),0,1))</f>
        <v>0</v>
      </c>
      <c r="D330" s="24">
        <f>IF(OR($AD330=0,SUMIFS(dbP!$A:$A,dbP!$AD:$AD,$AD330)=0),0,INDEX(dbP!D:D,SUMIFS(dbP!$A:$A,dbP!$AD:$AD,$AD330)))</f>
        <v>45640</v>
      </c>
      <c r="E330" s="1">
        <f>IF(OR($AD330=0,SUMIFS(dbP!$A:$A,dbP!$AD:$AD,$AD330)=0),0,INDEX(dbP!E:E,SUMIFS(dbP!$A:$A,dbP!$AD:$AD,$AD330)))</f>
        <v>0</v>
      </c>
      <c r="F330" s="1">
        <f>IF(OR($AD330=0,SUMIFS(dbP!$A:$A,dbP!$AD:$AD,$AD330)=0),0,INDEX(dbP!F:F,SUMIFS(dbP!$A:$A,dbP!$AD:$AD,$AD330)))</f>
        <v>0</v>
      </c>
      <c r="I330" s="1" t="str">
        <f>IF(OR($AD330=0,SUMIFS(dbP!$A:$A,dbP!$AD:$AD,$AD330)=0),0,INDEX(dbP!I:I,SUMIFS(dbP!$A:$A,dbP!$AD:$AD,$AD330)))</f>
        <v>Продукт-1</v>
      </c>
      <c r="O330" s="44" t="str">
        <f>IF(OR($AE330=0,SUMIFS(SpcfP!$A:$A,SpcfP!$AE:$AE,$AE330,SpcfP!$U:$U,$U330)=0),0,INDEX(SpcfP!O:O,SUMIFS(SpcfP!$A:$A,SpcfP!$AE:$AE,$AE330,SpcfP!$U:$U,$U330)))</f>
        <v>Себестоимость продаж</v>
      </c>
      <c r="P330" s="44" t="str">
        <f>IF(OR($AE330=0,SUMIFS(SpcfP!$A:$A,SpcfP!$AE:$AE,$AE330,SpcfP!$U:$U,$U330)=0),0,INDEX(SpcfP!P:P,SUMIFS(SpcfP!$A:$A,SpcfP!$AE:$AE,$AE330,SpcfP!$U:$U,$U330)))</f>
        <v>Затраты этапа-3 бизнес-процесса</v>
      </c>
      <c r="Q330" s="44" t="str">
        <f>IF(OR($AE330=0,SUMIFS(SpcfP!$A:$A,SpcfP!$AE:$AE,$AE330,SpcfP!$U:$U,$U330)=0),0,INDEX(SpcfP!Q:Q,SUMIFS(SpcfP!$A:$A,SpcfP!$AE:$AE,$AE330,SpcfP!$U:$U,$U330)))</f>
        <v>Производственные затраты-27</v>
      </c>
      <c r="U330" s="1">
        <f>IF(OR($AD330=0,SUMIFS(dbP!$A:$A,dbP!$AD:$AD,$AD330)=0),0,INDEX(dbP!U:U,SUMIFS(dbP!$A:$A,dbP!$AD:$AD,$AD330)))</f>
        <v>1</v>
      </c>
      <c r="X330" s="42">
        <f>IF(OR($AD330=0,SUMIFS(dbP!$A:$A,dbP!$AD:$AD,$AD330)=0),0,INDEX(dbP!X:X,SUMIFS(dbP!$A:$A,dbP!$AD:$AD,$AD330)))*
IF(OR($AE330=0,SUMIFS(SpcfP!$A:$A,SpcfP!$AE:$AE,$AE330,SpcfP!$U:$U,$U330)=0),0,INDEX(SpcfP!X:X,SUMIFS(SpcfP!$A:$A,SpcfP!$AE:$AE,$AE330,SpcfP!$U:$U,$U330)))</f>
        <v>42</v>
      </c>
      <c r="AA330" s="44">
        <f>IF(OR($AD330=0,SUMIFS(dbP!$A:$A,dbP!$AD:$AD,$AD330)=0),0,INDEX(dbP!X:X,SUMIFS(dbP!$A:$A,dbP!$AD:$AD,$AD330)))*
IF(OR($AE330=0,SUMIFS(SpcfP!$A:$A,SpcfP!$AE:$AE,$AE330,SpcfP!$U:$U,$U330)=0),0,INDEX(SpcfP!AA:AA,SUMIFS(SpcfP!$A:$A,SpcfP!$AE:$AE,$AE330,SpcfP!$U:$U,$U330)))</f>
        <v>41481.809379310347</v>
      </c>
      <c r="AB330" s="44">
        <f>IF(OR($AD330=0,SUMIFS(dbP!$A:$A,dbP!$AD:$AD,$AD330)=0),0,INDEX(dbP!X:X,SUMIFS(dbP!$A:$A,dbP!$AD:$AD,$AD330)))*
IF(OR($AE330=0,SUMIFS(SpcfP!$A:$A,SpcfP!$AE:$AE,$AE330,SpcfP!$U:$U,$U330)=0),0,INDEX(SpcfP!AB:AB,SUMIFS(SpcfP!$A:$A,SpcfP!$AE:$AE,$AE330,SpcfP!$U:$U,$U330)))</f>
        <v>6913.6348965517236</v>
      </c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 t="shared" si="5"/>
        <v>6</v>
      </c>
      <c r="AE330" s="31">
        <f>IF(OR(AE329=0,AE329=MAX(Items!$AC:$AC)),1,AE329+1)</f>
        <v>38</v>
      </c>
    </row>
    <row r="331" spans="2:31" x14ac:dyDescent="0.3">
      <c r="B331" s="26">
        <f>IF(AND(O331=0,P331=0,Q331=0,Y331=0),0,IF(OR(COUNTIFS(Items!$E:$E,O331,Items!$F:$F,P331,Items!$G:$G,Q331)=1,COUNTIFS(Items!$M:$M,O331,Items!$N:$N,P331,Items!$O:$O,Q331)=1,COUNTIFS(Items!$U:$U,O331,Items!$V:$V,P331,Items!$W:$W,Q331)=1),0,1))</f>
        <v>0</v>
      </c>
      <c r="D331" s="24">
        <f>IF(OR($AD331=0,SUMIFS(dbP!$A:$A,dbP!$AD:$AD,$AD331)=0),0,INDEX(dbP!D:D,SUMIFS(dbP!$A:$A,dbP!$AD:$AD,$AD331)))</f>
        <v>45640</v>
      </c>
      <c r="E331" s="1">
        <f>IF(OR($AD331=0,SUMIFS(dbP!$A:$A,dbP!$AD:$AD,$AD331)=0),0,INDEX(dbP!E:E,SUMIFS(dbP!$A:$A,dbP!$AD:$AD,$AD331)))</f>
        <v>0</v>
      </c>
      <c r="F331" s="1">
        <f>IF(OR($AD331=0,SUMIFS(dbP!$A:$A,dbP!$AD:$AD,$AD331)=0),0,INDEX(dbP!F:F,SUMIFS(dbP!$A:$A,dbP!$AD:$AD,$AD331)))</f>
        <v>0</v>
      </c>
      <c r="I331" s="1" t="str">
        <f>IF(OR($AD331=0,SUMIFS(dbP!$A:$A,dbP!$AD:$AD,$AD331)=0),0,INDEX(dbP!I:I,SUMIFS(dbP!$A:$A,dbP!$AD:$AD,$AD331)))</f>
        <v>Продукт-1</v>
      </c>
      <c r="O331" s="44" t="str">
        <f>IF(OR($AE331=0,SUMIFS(SpcfP!$A:$A,SpcfP!$AE:$AE,$AE331,SpcfP!$U:$U,$U331)=0),0,INDEX(SpcfP!O:O,SUMIFS(SpcfP!$A:$A,SpcfP!$AE:$AE,$AE331,SpcfP!$U:$U,$U331)))</f>
        <v>Себестоимость продаж</v>
      </c>
      <c r="P331" s="44" t="str">
        <f>IF(OR($AE331=0,SUMIFS(SpcfP!$A:$A,SpcfP!$AE:$AE,$AE331,SpcfP!$U:$U,$U331)=0),0,INDEX(SpcfP!P:P,SUMIFS(SpcfP!$A:$A,SpcfP!$AE:$AE,$AE331,SpcfP!$U:$U,$U331)))</f>
        <v>Затраты этапа-4 бизнес-процесса</v>
      </c>
      <c r="Q331" s="44" t="str">
        <f>IF(OR($AE331=0,SUMIFS(SpcfP!$A:$A,SpcfP!$AE:$AE,$AE331,SpcfP!$U:$U,$U331)=0),0,INDEX(SpcfP!Q:Q,SUMIFS(SpcfP!$A:$A,SpcfP!$AE:$AE,$AE331,SpcfP!$U:$U,$U331)))</f>
        <v>Производственные затраты-28</v>
      </c>
      <c r="U331" s="1">
        <f>IF(OR($AD331=0,SUMIFS(dbP!$A:$A,dbP!$AD:$AD,$AD331)=0),0,INDEX(dbP!U:U,SUMIFS(dbP!$A:$A,dbP!$AD:$AD,$AD331)))</f>
        <v>1</v>
      </c>
      <c r="X331" s="42">
        <f>IF(OR($AD331=0,SUMIFS(dbP!$A:$A,dbP!$AD:$AD,$AD331)=0),0,INDEX(dbP!X:X,SUMIFS(dbP!$A:$A,dbP!$AD:$AD,$AD331)))*
IF(OR($AE331=0,SUMIFS(SpcfP!$A:$A,SpcfP!$AE:$AE,$AE331,SpcfP!$U:$U,$U331)=0),0,INDEX(SpcfP!X:X,SUMIFS(SpcfP!$A:$A,SpcfP!$AE:$AE,$AE331,SpcfP!$U:$U,$U331)))</f>
        <v>35</v>
      </c>
      <c r="AA331" s="44">
        <f>IF(OR($AD331=0,SUMIFS(dbP!$A:$A,dbP!$AD:$AD,$AD331)=0),0,INDEX(dbP!X:X,SUMIFS(dbP!$A:$A,dbP!$AD:$AD,$AD331)))*
IF(OR($AE331=0,SUMIFS(SpcfP!$A:$A,SpcfP!$AE:$AE,$AE331,SpcfP!$U:$U,$U331)=0),0,INDEX(SpcfP!AA:AA,SUMIFS(SpcfP!$A:$A,SpcfP!$AE:$AE,$AE331,SpcfP!$U:$U,$U331)))</f>
        <v>135794.09948275858</v>
      </c>
      <c r="AB331" s="44">
        <f>IF(OR($AD331=0,SUMIFS(dbP!$A:$A,dbP!$AD:$AD,$AD331)=0),0,INDEX(dbP!X:X,SUMIFS(dbP!$A:$A,dbP!$AD:$AD,$AD331)))*
IF(OR($AE331=0,SUMIFS(SpcfP!$A:$A,SpcfP!$AE:$AE,$AE331,SpcfP!$U:$U,$U331)=0),0,INDEX(SpcfP!AB:AB,SUMIFS(SpcfP!$A:$A,SpcfP!$AE:$AE,$AE331,SpcfP!$U:$U,$U331)))</f>
        <v>22632.349913793103</v>
      </c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 t="shared" si="5"/>
        <v>6</v>
      </c>
      <c r="AE331" s="31">
        <f>IF(OR(AE330=0,AE330=MAX(Items!$AC:$AC)),1,AE330+1)</f>
        <v>39</v>
      </c>
    </row>
    <row r="332" spans="2:31" x14ac:dyDescent="0.3">
      <c r="B332" s="26">
        <f>IF(AND(O332=0,P332=0,Q332=0,Y332=0),0,IF(OR(COUNTIFS(Items!$E:$E,O332,Items!$F:$F,P332,Items!$G:$G,Q332)=1,COUNTIFS(Items!$M:$M,O332,Items!$N:$N,P332,Items!$O:$O,Q332)=1,COUNTIFS(Items!$U:$U,O332,Items!$V:$V,P332,Items!$W:$W,Q332)=1),0,1))</f>
        <v>0</v>
      </c>
      <c r="D332" s="24">
        <f>IF(OR($AD332=0,SUMIFS(dbP!$A:$A,dbP!$AD:$AD,$AD332)=0),0,INDEX(dbP!D:D,SUMIFS(dbP!$A:$A,dbP!$AD:$AD,$AD332)))</f>
        <v>45640</v>
      </c>
      <c r="E332" s="1">
        <f>IF(OR($AD332=0,SUMIFS(dbP!$A:$A,dbP!$AD:$AD,$AD332)=0),0,INDEX(dbP!E:E,SUMIFS(dbP!$A:$A,dbP!$AD:$AD,$AD332)))</f>
        <v>0</v>
      </c>
      <c r="F332" s="1">
        <f>IF(OR($AD332=0,SUMIFS(dbP!$A:$A,dbP!$AD:$AD,$AD332)=0),0,INDEX(dbP!F:F,SUMIFS(dbP!$A:$A,dbP!$AD:$AD,$AD332)))</f>
        <v>0</v>
      </c>
      <c r="I332" s="1" t="str">
        <f>IF(OR($AD332=0,SUMIFS(dbP!$A:$A,dbP!$AD:$AD,$AD332)=0),0,INDEX(dbP!I:I,SUMIFS(dbP!$A:$A,dbP!$AD:$AD,$AD332)))</f>
        <v>Продукт-1</v>
      </c>
      <c r="O332" s="44" t="str">
        <f>IF(OR($AE332=0,SUMIFS(SpcfP!$A:$A,SpcfP!$AE:$AE,$AE332,SpcfP!$U:$U,$U332)=0),0,INDEX(SpcfP!O:O,SUMIFS(SpcfP!$A:$A,SpcfP!$AE:$AE,$AE332,SpcfP!$U:$U,$U332)))</f>
        <v>Себестоимость продаж</v>
      </c>
      <c r="P332" s="44" t="str">
        <f>IF(OR($AE332=0,SUMIFS(SpcfP!$A:$A,SpcfP!$AE:$AE,$AE332,SpcfP!$U:$U,$U332)=0),0,INDEX(SpcfP!P:P,SUMIFS(SpcfP!$A:$A,SpcfP!$AE:$AE,$AE332,SpcfP!$U:$U,$U332)))</f>
        <v>Затраты этапа-4 бизнес-процесса</v>
      </c>
      <c r="Q332" s="44" t="str">
        <f>IF(OR($AE332=0,SUMIFS(SpcfP!$A:$A,SpcfP!$AE:$AE,$AE332,SpcfP!$U:$U,$U332)=0),0,INDEX(SpcfP!Q:Q,SUMIFS(SpcfP!$A:$A,SpcfP!$AE:$AE,$AE332,SpcfP!$U:$U,$U332)))</f>
        <v>Производственные затраты-29</v>
      </c>
      <c r="U332" s="1">
        <f>IF(OR($AD332=0,SUMIFS(dbP!$A:$A,dbP!$AD:$AD,$AD332)=0),0,INDEX(dbP!U:U,SUMIFS(dbP!$A:$A,dbP!$AD:$AD,$AD332)))</f>
        <v>1</v>
      </c>
      <c r="X332" s="42">
        <f>IF(OR($AD332=0,SUMIFS(dbP!$A:$A,dbP!$AD:$AD,$AD332)=0),0,INDEX(dbP!X:X,SUMIFS(dbP!$A:$A,dbP!$AD:$AD,$AD332)))*
IF(OR($AE332=0,SUMIFS(SpcfP!$A:$A,SpcfP!$AE:$AE,$AE332,SpcfP!$U:$U,$U332)=0),0,INDEX(SpcfP!X:X,SUMIFS(SpcfP!$A:$A,SpcfP!$AE:$AE,$AE332,SpcfP!$U:$U,$U332)))</f>
        <v>14</v>
      </c>
      <c r="AA332" s="44">
        <f>IF(OR($AD332=0,SUMIFS(dbP!$A:$A,dbP!$AD:$AD,$AD332)=0),0,INDEX(dbP!X:X,SUMIFS(dbP!$A:$A,dbP!$AD:$AD,$AD332)))*
IF(OR($AE332=0,SUMIFS(SpcfP!$A:$A,SpcfP!$AE:$AE,$AE332,SpcfP!$U:$U,$U332)=0),0,INDEX(SpcfP!AA:AA,SUMIFS(SpcfP!$A:$A,SpcfP!$AE:$AE,$AE332,SpcfP!$U:$U,$U332)))</f>
        <v>51261.225272727272</v>
      </c>
      <c r="AB332" s="44">
        <f>IF(OR($AD332=0,SUMIFS(dbP!$A:$A,dbP!$AD:$AD,$AD332)=0),0,INDEX(dbP!X:X,SUMIFS(dbP!$A:$A,dbP!$AD:$AD,$AD332)))*
IF(OR($AE332=0,SUMIFS(SpcfP!$A:$A,SpcfP!$AE:$AE,$AE332,SpcfP!$U:$U,$U332)=0),0,INDEX(SpcfP!AB:AB,SUMIFS(SpcfP!$A:$A,SpcfP!$AE:$AE,$AE332,SpcfP!$U:$U,$U332)))</f>
        <v>8543.5375454545465</v>
      </c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 t="shared" si="5"/>
        <v>6</v>
      </c>
      <c r="AE332" s="31">
        <f>IF(OR(AE331=0,AE331=MAX(Items!$AC:$AC)),1,AE331+1)</f>
        <v>40</v>
      </c>
    </row>
    <row r="333" spans="2:31" x14ac:dyDescent="0.3">
      <c r="B333" s="26">
        <f>IF(AND(O333=0,P333=0,Q333=0,Y333=0),0,IF(OR(COUNTIFS(Items!$E:$E,O333,Items!$F:$F,P333,Items!$G:$G,Q333)=1,COUNTIFS(Items!$M:$M,O333,Items!$N:$N,P333,Items!$O:$O,Q333)=1,COUNTIFS(Items!$U:$U,O333,Items!$V:$V,P333,Items!$W:$W,Q333)=1),0,1))</f>
        <v>0</v>
      </c>
      <c r="D333" s="24">
        <f>IF(OR($AD333=0,SUMIFS(dbP!$A:$A,dbP!$AD:$AD,$AD333)=0),0,INDEX(dbP!D:D,SUMIFS(dbP!$A:$A,dbP!$AD:$AD,$AD333)))</f>
        <v>45640</v>
      </c>
      <c r="E333" s="1">
        <f>IF(OR($AD333=0,SUMIFS(dbP!$A:$A,dbP!$AD:$AD,$AD333)=0),0,INDEX(dbP!E:E,SUMIFS(dbP!$A:$A,dbP!$AD:$AD,$AD333)))</f>
        <v>0</v>
      </c>
      <c r="F333" s="1">
        <f>IF(OR($AD333=0,SUMIFS(dbP!$A:$A,dbP!$AD:$AD,$AD333)=0),0,INDEX(dbP!F:F,SUMIFS(dbP!$A:$A,dbP!$AD:$AD,$AD333)))</f>
        <v>0</v>
      </c>
      <c r="I333" s="1" t="str">
        <f>IF(OR($AD333=0,SUMIFS(dbP!$A:$A,dbP!$AD:$AD,$AD333)=0),0,INDEX(dbP!I:I,SUMIFS(dbP!$A:$A,dbP!$AD:$AD,$AD333)))</f>
        <v>Продукт-1</v>
      </c>
      <c r="O333" s="44" t="str">
        <f>IF(OR($AE333=0,SUMIFS(SpcfP!$A:$A,SpcfP!$AE:$AE,$AE333,SpcfP!$U:$U,$U333)=0),0,INDEX(SpcfP!O:O,SUMIFS(SpcfP!$A:$A,SpcfP!$AE:$AE,$AE333,SpcfP!$U:$U,$U333)))</f>
        <v>Себестоимость продаж</v>
      </c>
      <c r="P333" s="44" t="str">
        <f>IF(OR($AE333=0,SUMIFS(SpcfP!$A:$A,SpcfP!$AE:$AE,$AE333,SpcfP!$U:$U,$U333)=0),0,INDEX(SpcfP!P:P,SUMIFS(SpcfP!$A:$A,SpcfP!$AE:$AE,$AE333,SpcfP!$U:$U,$U333)))</f>
        <v>Затраты этапа-4 бизнес-процесса</v>
      </c>
      <c r="Q333" s="44" t="str">
        <f>IF(OR($AE333=0,SUMIFS(SpcfP!$A:$A,SpcfP!$AE:$AE,$AE333,SpcfP!$U:$U,$U333)=0),0,INDEX(SpcfP!Q:Q,SUMIFS(SpcfP!$A:$A,SpcfP!$AE:$AE,$AE333,SpcfP!$U:$U,$U333)))</f>
        <v>Производственные затраты-30</v>
      </c>
      <c r="U333" s="1">
        <f>IF(OR($AD333=0,SUMIFS(dbP!$A:$A,dbP!$AD:$AD,$AD333)=0),0,INDEX(dbP!U:U,SUMIFS(dbP!$A:$A,dbP!$AD:$AD,$AD333)))</f>
        <v>1</v>
      </c>
      <c r="X333" s="42">
        <f>IF(OR($AD333=0,SUMIFS(dbP!$A:$A,dbP!$AD:$AD,$AD333)=0),0,INDEX(dbP!X:X,SUMIFS(dbP!$A:$A,dbP!$AD:$AD,$AD333)))*
IF(OR($AE333=0,SUMIFS(SpcfP!$A:$A,SpcfP!$AE:$AE,$AE333,SpcfP!$U:$U,$U333)=0),0,INDEX(SpcfP!X:X,SUMIFS(SpcfP!$A:$A,SpcfP!$AE:$AE,$AE333,SpcfP!$U:$U,$U333)))</f>
        <v>7</v>
      </c>
      <c r="AA333" s="44">
        <f>IF(OR($AD333=0,SUMIFS(dbP!$A:$A,dbP!$AD:$AD,$AD333)=0),0,INDEX(dbP!X:X,SUMIFS(dbP!$A:$A,dbP!$AD:$AD,$AD333)))*
IF(OR($AE333=0,SUMIFS(SpcfP!$A:$A,SpcfP!$AE:$AE,$AE333,SpcfP!$U:$U,$U333)=0),0,INDEX(SpcfP!AA:AA,SUMIFS(SpcfP!$A:$A,SpcfP!$AE:$AE,$AE333,SpcfP!$U:$U,$U333)))</f>
        <v>7412.4301673522841</v>
      </c>
      <c r="AB333" s="44">
        <f>IF(OR($AD333=0,SUMIFS(dbP!$A:$A,dbP!$AD:$AD,$AD333)=0),0,INDEX(dbP!X:X,SUMIFS(dbP!$A:$A,dbP!$AD:$AD,$AD333)))*
IF(OR($AE333=0,SUMIFS(SpcfP!$A:$A,SpcfP!$AE:$AE,$AE333,SpcfP!$U:$U,$U333)=0),0,INDEX(SpcfP!AB:AB,SUMIFS(SpcfP!$A:$A,SpcfP!$AE:$AE,$AE333,SpcfP!$U:$U,$U333)))</f>
        <v>1235.4050278920474</v>
      </c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 t="shared" si="5"/>
        <v>6</v>
      </c>
      <c r="AE333" s="31">
        <f>IF(OR(AE332=0,AE332=MAX(Items!$AC:$AC)),1,AE332+1)</f>
        <v>41</v>
      </c>
    </row>
    <row r="334" spans="2:31" x14ac:dyDescent="0.3">
      <c r="B334" s="26">
        <f>IF(AND(O334=0,P334=0,Q334=0,Y334=0),0,IF(OR(COUNTIFS(Items!$E:$E,O334,Items!$F:$F,P334,Items!$G:$G,Q334)=1,COUNTIFS(Items!$M:$M,O334,Items!$N:$N,P334,Items!$O:$O,Q334)=1,COUNTIFS(Items!$U:$U,O334,Items!$V:$V,P334,Items!$W:$W,Q334)=1),0,1))</f>
        <v>0</v>
      </c>
      <c r="D334" s="24">
        <f>IF(OR($AD334=0,SUMIFS(dbP!$A:$A,dbP!$AD:$AD,$AD334)=0),0,INDEX(dbP!D:D,SUMIFS(dbP!$A:$A,dbP!$AD:$AD,$AD334)))</f>
        <v>45640</v>
      </c>
      <c r="E334" s="1">
        <f>IF(OR($AD334=0,SUMIFS(dbP!$A:$A,dbP!$AD:$AD,$AD334)=0),0,INDEX(dbP!E:E,SUMIFS(dbP!$A:$A,dbP!$AD:$AD,$AD334)))</f>
        <v>0</v>
      </c>
      <c r="F334" s="1">
        <f>IF(OR($AD334=0,SUMIFS(dbP!$A:$A,dbP!$AD:$AD,$AD334)=0),0,INDEX(dbP!F:F,SUMIFS(dbP!$A:$A,dbP!$AD:$AD,$AD334)))</f>
        <v>0</v>
      </c>
      <c r="I334" s="1" t="str">
        <f>IF(OR($AD334=0,SUMIFS(dbP!$A:$A,dbP!$AD:$AD,$AD334)=0),0,INDEX(dbP!I:I,SUMIFS(dbP!$A:$A,dbP!$AD:$AD,$AD334)))</f>
        <v>Продукт-1</v>
      </c>
      <c r="O334" s="44" t="str">
        <f>IF(OR($AE334=0,SUMIFS(SpcfP!$A:$A,SpcfP!$AE:$AE,$AE334,SpcfP!$U:$U,$U334)=0),0,INDEX(SpcfP!O:O,SUMIFS(SpcfP!$A:$A,SpcfP!$AE:$AE,$AE334,SpcfP!$U:$U,$U334)))</f>
        <v>Себестоимость продаж</v>
      </c>
      <c r="P334" s="44" t="str">
        <f>IF(OR($AE334=0,SUMIFS(SpcfP!$A:$A,SpcfP!$AE:$AE,$AE334,SpcfP!$U:$U,$U334)=0),0,INDEX(SpcfP!P:P,SUMIFS(SpcfP!$A:$A,SpcfP!$AE:$AE,$AE334,SpcfP!$U:$U,$U334)))</f>
        <v>Затраты этапа-4 бизнес-процесса</v>
      </c>
      <c r="Q334" s="44" t="str">
        <f>IF(OR($AE334=0,SUMIFS(SpcfP!$A:$A,SpcfP!$AE:$AE,$AE334,SpcfP!$U:$U,$U334)=0),0,INDEX(SpcfP!Q:Q,SUMIFS(SpcfP!$A:$A,SpcfP!$AE:$AE,$AE334,SpcfP!$U:$U,$U334)))</f>
        <v>Производственные затраты-31</v>
      </c>
      <c r="U334" s="1">
        <f>IF(OR($AD334=0,SUMIFS(dbP!$A:$A,dbP!$AD:$AD,$AD334)=0),0,INDEX(dbP!U:U,SUMIFS(dbP!$A:$A,dbP!$AD:$AD,$AD334)))</f>
        <v>1</v>
      </c>
      <c r="X334" s="42">
        <f>IF(OR($AD334=0,SUMIFS(dbP!$A:$A,dbP!$AD:$AD,$AD334)=0),0,INDEX(dbP!X:X,SUMIFS(dbP!$A:$A,dbP!$AD:$AD,$AD334)))*
IF(OR($AE334=0,SUMIFS(SpcfP!$A:$A,SpcfP!$AE:$AE,$AE334,SpcfP!$U:$U,$U334)=0),0,INDEX(SpcfP!X:X,SUMIFS(SpcfP!$A:$A,SpcfP!$AE:$AE,$AE334,SpcfP!$U:$U,$U334)))</f>
        <v>42</v>
      </c>
      <c r="AA334" s="44">
        <f>IF(OR($AD334=0,SUMIFS(dbP!$A:$A,dbP!$AD:$AD,$AD334)=0),0,INDEX(dbP!X:X,SUMIFS(dbP!$A:$A,dbP!$AD:$AD,$AD334)))*
IF(OR($AE334=0,SUMIFS(SpcfP!$A:$A,SpcfP!$AE:$AE,$AE334,SpcfP!$U:$U,$U334)=0),0,INDEX(SpcfP!AA:AA,SUMIFS(SpcfP!$A:$A,SpcfP!$AE:$AE,$AE334,SpcfP!$U:$U,$U334)))</f>
        <v>76832.729234248822</v>
      </c>
      <c r="AB334" s="44">
        <f>IF(OR($AD334=0,SUMIFS(dbP!$A:$A,dbP!$AD:$AD,$AD334)=0),0,INDEX(dbP!X:X,SUMIFS(dbP!$A:$A,dbP!$AD:$AD,$AD334)))*
IF(OR($AE334=0,SUMIFS(SpcfP!$A:$A,SpcfP!$AE:$AE,$AE334,SpcfP!$U:$U,$U334)=0),0,INDEX(SpcfP!AB:AB,SUMIFS(SpcfP!$A:$A,SpcfP!$AE:$AE,$AE334,SpcfP!$U:$U,$U334)))</f>
        <v>12805.454872374803</v>
      </c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 t="shared" si="5"/>
        <v>6</v>
      </c>
      <c r="AE334" s="31">
        <f>IF(OR(AE333=0,AE333=MAX(Items!$AC:$AC)),1,AE333+1)</f>
        <v>42</v>
      </c>
    </row>
    <row r="335" spans="2:31" x14ac:dyDescent="0.3">
      <c r="B335" s="26">
        <f>IF(AND(O335=0,P335=0,Q335=0,Y335=0),0,IF(OR(COUNTIFS(Items!$E:$E,O335,Items!$F:$F,P335,Items!$G:$G,Q335)=1,COUNTIFS(Items!$M:$M,O335,Items!$N:$N,P335,Items!$O:$O,Q335)=1,COUNTIFS(Items!$U:$U,O335,Items!$V:$V,P335,Items!$W:$W,Q335)=1),0,1))</f>
        <v>0</v>
      </c>
      <c r="D335" s="24">
        <f>IF(OR($AD335=0,SUMIFS(dbP!$A:$A,dbP!$AD:$AD,$AD335)=0),0,INDEX(dbP!D:D,SUMIFS(dbP!$A:$A,dbP!$AD:$AD,$AD335)))</f>
        <v>45640</v>
      </c>
      <c r="E335" s="1">
        <f>IF(OR($AD335=0,SUMIFS(dbP!$A:$A,dbP!$AD:$AD,$AD335)=0),0,INDEX(dbP!E:E,SUMIFS(dbP!$A:$A,dbP!$AD:$AD,$AD335)))</f>
        <v>0</v>
      </c>
      <c r="F335" s="1">
        <f>IF(OR($AD335=0,SUMIFS(dbP!$A:$A,dbP!$AD:$AD,$AD335)=0),0,INDEX(dbP!F:F,SUMIFS(dbP!$A:$A,dbP!$AD:$AD,$AD335)))</f>
        <v>0</v>
      </c>
      <c r="I335" s="1" t="str">
        <f>IF(OR($AD335=0,SUMIFS(dbP!$A:$A,dbP!$AD:$AD,$AD335)=0),0,INDEX(dbP!I:I,SUMIFS(dbP!$A:$A,dbP!$AD:$AD,$AD335)))</f>
        <v>Продукт-1</v>
      </c>
      <c r="O335" s="44" t="str">
        <f>IF(OR($AE335=0,SUMIFS(SpcfP!$A:$A,SpcfP!$AE:$AE,$AE335,SpcfP!$U:$U,$U335)=0),0,INDEX(SpcfP!O:O,SUMIFS(SpcfP!$A:$A,SpcfP!$AE:$AE,$AE335,SpcfP!$U:$U,$U335)))</f>
        <v>Себестоимость продаж</v>
      </c>
      <c r="P335" s="44" t="str">
        <f>IF(OR($AE335=0,SUMIFS(SpcfP!$A:$A,SpcfP!$AE:$AE,$AE335,SpcfP!$U:$U,$U335)=0),0,INDEX(SpcfP!P:P,SUMIFS(SpcfP!$A:$A,SpcfP!$AE:$AE,$AE335,SpcfP!$U:$U,$U335)))</f>
        <v>Затраты этапа-4 бизнес-процесса</v>
      </c>
      <c r="Q335" s="44" t="str">
        <f>IF(OR($AE335=0,SUMIFS(SpcfP!$A:$A,SpcfP!$AE:$AE,$AE335,SpcfP!$U:$U,$U335)=0),0,INDEX(SpcfP!Q:Q,SUMIFS(SpcfP!$A:$A,SpcfP!$AE:$AE,$AE335,SpcfP!$U:$U,$U335)))</f>
        <v>Производственные затраты-32</v>
      </c>
      <c r="U335" s="1">
        <f>IF(OR($AD335=0,SUMIFS(dbP!$A:$A,dbP!$AD:$AD,$AD335)=0),0,INDEX(dbP!U:U,SUMIFS(dbP!$A:$A,dbP!$AD:$AD,$AD335)))</f>
        <v>1</v>
      </c>
      <c r="X335" s="42">
        <f>IF(OR($AD335=0,SUMIFS(dbP!$A:$A,dbP!$AD:$AD,$AD335)=0),0,INDEX(dbP!X:X,SUMIFS(dbP!$A:$A,dbP!$AD:$AD,$AD335)))*
IF(OR($AE335=0,SUMIFS(SpcfP!$A:$A,SpcfP!$AE:$AE,$AE335,SpcfP!$U:$U,$U335)=0),0,INDEX(SpcfP!X:X,SUMIFS(SpcfP!$A:$A,SpcfP!$AE:$AE,$AE335,SpcfP!$U:$U,$U335)))</f>
        <v>14</v>
      </c>
      <c r="AA335" s="44">
        <f>IF(OR($AD335=0,SUMIFS(dbP!$A:$A,dbP!$AD:$AD,$AD335)=0),0,INDEX(dbP!X:X,SUMIFS(dbP!$A:$A,dbP!$AD:$AD,$AD335)))*
IF(OR($AE335=0,SUMIFS(SpcfP!$A:$A,SpcfP!$AE:$AE,$AE335,SpcfP!$U:$U,$U335)=0),0,INDEX(SpcfP!AA:AA,SUMIFS(SpcfP!$A:$A,SpcfP!$AE:$AE,$AE335,SpcfP!$U:$U,$U335)))</f>
        <v>61362.912605820005</v>
      </c>
      <c r="AB335" s="44">
        <f>IF(OR($AD335=0,SUMIFS(dbP!$A:$A,dbP!$AD:$AD,$AD335)=0),0,INDEX(dbP!X:X,SUMIFS(dbP!$A:$A,dbP!$AD:$AD,$AD335)))*
IF(OR($AE335=0,SUMIFS(SpcfP!$A:$A,SpcfP!$AE:$AE,$AE335,SpcfP!$U:$U,$U335)=0),0,INDEX(SpcfP!AB:AB,SUMIFS(SpcfP!$A:$A,SpcfP!$AE:$AE,$AE335,SpcfP!$U:$U,$U335)))</f>
        <v>10227.152100969999</v>
      </c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 t="shared" si="5"/>
        <v>6</v>
      </c>
      <c r="AE335" s="31">
        <f>IF(OR(AE334=0,AE334=MAX(Items!$AC:$AC)),1,AE334+1)</f>
        <v>43</v>
      </c>
    </row>
    <row r="336" spans="2:31" x14ac:dyDescent="0.3">
      <c r="B336" s="26">
        <f>IF(AND(O336=0,P336=0,Q336=0,Y336=0),0,IF(OR(COUNTIFS(Items!$E:$E,O336,Items!$F:$F,P336,Items!$G:$G,Q336)=1,COUNTIFS(Items!$M:$M,O336,Items!$N:$N,P336,Items!$O:$O,Q336)=1,COUNTIFS(Items!$U:$U,O336,Items!$V:$V,P336,Items!$W:$W,Q336)=1),0,1))</f>
        <v>0</v>
      </c>
      <c r="D336" s="24">
        <f>IF(OR($AD336=0,SUMIFS(dbP!$A:$A,dbP!$AD:$AD,$AD336)=0),0,INDEX(dbP!D:D,SUMIFS(dbP!$A:$A,dbP!$AD:$AD,$AD336)))</f>
        <v>45640</v>
      </c>
      <c r="E336" s="1">
        <f>IF(OR($AD336=0,SUMIFS(dbP!$A:$A,dbP!$AD:$AD,$AD336)=0),0,INDEX(dbP!E:E,SUMIFS(dbP!$A:$A,dbP!$AD:$AD,$AD336)))</f>
        <v>0</v>
      </c>
      <c r="F336" s="1">
        <f>IF(OR($AD336=0,SUMIFS(dbP!$A:$A,dbP!$AD:$AD,$AD336)=0),0,INDEX(dbP!F:F,SUMIFS(dbP!$A:$A,dbP!$AD:$AD,$AD336)))</f>
        <v>0</v>
      </c>
      <c r="I336" s="1" t="str">
        <f>IF(OR($AD336=0,SUMIFS(dbP!$A:$A,dbP!$AD:$AD,$AD336)=0),0,INDEX(dbP!I:I,SUMIFS(dbP!$A:$A,dbP!$AD:$AD,$AD336)))</f>
        <v>Продукт-1</v>
      </c>
      <c r="O336" s="44" t="str">
        <f>IF(OR($AE336=0,SUMIFS(SpcfP!$A:$A,SpcfP!$AE:$AE,$AE336,SpcfP!$U:$U,$U336)=0),0,INDEX(SpcfP!O:O,SUMIFS(SpcfP!$A:$A,SpcfP!$AE:$AE,$AE336,SpcfP!$U:$U,$U336)))</f>
        <v>Себестоимость продаж</v>
      </c>
      <c r="P336" s="44" t="str">
        <f>IF(OR($AE336=0,SUMIFS(SpcfP!$A:$A,SpcfP!$AE:$AE,$AE336,SpcfP!$U:$U,$U336)=0),0,INDEX(SpcfP!P:P,SUMIFS(SpcfP!$A:$A,SpcfP!$AE:$AE,$AE336,SpcfP!$U:$U,$U336)))</f>
        <v>Затраты этапа-4 бизнес-процесса</v>
      </c>
      <c r="Q336" s="44" t="str">
        <f>IF(OR($AE336=0,SUMIFS(SpcfP!$A:$A,SpcfP!$AE:$AE,$AE336,SpcfP!$U:$U,$U336)=0),0,INDEX(SpcfP!Q:Q,SUMIFS(SpcfP!$A:$A,SpcfP!$AE:$AE,$AE336,SpcfP!$U:$U,$U336)))</f>
        <v>Производственные затраты-33</v>
      </c>
      <c r="U336" s="1">
        <f>IF(OR($AD336=0,SUMIFS(dbP!$A:$A,dbP!$AD:$AD,$AD336)=0),0,INDEX(dbP!U:U,SUMIFS(dbP!$A:$A,dbP!$AD:$AD,$AD336)))</f>
        <v>1</v>
      </c>
      <c r="X336" s="42">
        <f>IF(OR($AD336=0,SUMIFS(dbP!$A:$A,dbP!$AD:$AD,$AD336)=0),0,INDEX(dbP!X:X,SUMIFS(dbP!$A:$A,dbP!$AD:$AD,$AD336)))*
IF(OR($AE336=0,SUMIFS(SpcfP!$A:$A,SpcfP!$AE:$AE,$AE336,SpcfP!$U:$U,$U336)=0),0,INDEX(SpcfP!X:X,SUMIFS(SpcfP!$A:$A,SpcfP!$AE:$AE,$AE336,SpcfP!$U:$U,$U336)))</f>
        <v>616</v>
      </c>
      <c r="AA336" s="44">
        <f>IF(OR($AD336=0,SUMIFS(dbP!$A:$A,dbP!$AD:$AD,$AD336)=0),0,INDEX(dbP!X:X,SUMIFS(dbP!$A:$A,dbP!$AD:$AD,$AD336)))*
IF(OR($AE336=0,SUMIFS(SpcfP!$A:$A,SpcfP!$AE:$AE,$AE336,SpcfP!$U:$U,$U336)=0),0,INDEX(SpcfP!AA:AA,SUMIFS(SpcfP!$A:$A,SpcfP!$AE:$AE,$AE336,SpcfP!$U:$U,$U336)))</f>
        <v>961153.81085410924</v>
      </c>
      <c r="AB336" s="44">
        <f>IF(OR($AD336=0,SUMIFS(dbP!$A:$A,dbP!$AD:$AD,$AD336)=0),0,INDEX(dbP!X:X,SUMIFS(dbP!$A:$A,dbP!$AD:$AD,$AD336)))*
IF(OR($AE336=0,SUMIFS(SpcfP!$A:$A,SpcfP!$AE:$AE,$AE336,SpcfP!$U:$U,$U336)=0),0,INDEX(SpcfP!AB:AB,SUMIFS(SpcfP!$A:$A,SpcfP!$AE:$AE,$AE336,SpcfP!$U:$U,$U336)))</f>
        <v>160192.30180901819</v>
      </c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 t="shared" si="5"/>
        <v>6</v>
      </c>
      <c r="AE336" s="31">
        <f>IF(OR(AE335=0,AE335=MAX(Items!$AC:$AC)),1,AE335+1)</f>
        <v>44</v>
      </c>
    </row>
    <row r="337" spans="2:31" x14ac:dyDescent="0.3">
      <c r="B337" s="26">
        <f>IF(AND(O337=0,P337=0,Q337=0,Y337=0),0,IF(OR(COUNTIFS(Items!$E:$E,O337,Items!$F:$F,P337,Items!$G:$G,Q337)=1,COUNTIFS(Items!$M:$M,O337,Items!$N:$N,P337,Items!$O:$O,Q337)=1,COUNTIFS(Items!$U:$U,O337,Items!$V:$V,P337,Items!$W:$W,Q337)=1),0,1))</f>
        <v>0</v>
      </c>
      <c r="D337" s="24">
        <f>IF(OR($AD337=0,SUMIFS(dbP!$A:$A,dbP!$AD:$AD,$AD337)=0),0,INDEX(dbP!D:D,SUMIFS(dbP!$A:$A,dbP!$AD:$AD,$AD337)))</f>
        <v>45640</v>
      </c>
      <c r="E337" s="1">
        <f>IF(OR($AD337=0,SUMIFS(dbP!$A:$A,dbP!$AD:$AD,$AD337)=0),0,INDEX(dbP!E:E,SUMIFS(dbP!$A:$A,dbP!$AD:$AD,$AD337)))</f>
        <v>0</v>
      </c>
      <c r="F337" s="1">
        <f>IF(OR($AD337=0,SUMIFS(dbP!$A:$A,dbP!$AD:$AD,$AD337)=0),0,INDEX(dbP!F:F,SUMIFS(dbP!$A:$A,dbP!$AD:$AD,$AD337)))</f>
        <v>0</v>
      </c>
      <c r="I337" s="1" t="str">
        <f>IF(OR($AD337=0,SUMIFS(dbP!$A:$A,dbP!$AD:$AD,$AD337)=0),0,INDEX(dbP!I:I,SUMIFS(dbP!$A:$A,dbP!$AD:$AD,$AD337)))</f>
        <v>Продукт-1</v>
      </c>
      <c r="O337" s="44" t="str">
        <f>IF(OR($AE337=0,SUMIFS(SpcfP!$A:$A,SpcfP!$AE:$AE,$AE337,SpcfP!$U:$U,$U337)=0),0,INDEX(SpcfP!O:O,SUMIFS(SpcfP!$A:$A,SpcfP!$AE:$AE,$AE337,SpcfP!$U:$U,$U337)))</f>
        <v>Себестоимость продаж</v>
      </c>
      <c r="P337" s="44" t="str">
        <f>IF(OR($AE337=0,SUMIFS(SpcfP!$A:$A,SpcfP!$AE:$AE,$AE337,SpcfP!$U:$U,$U337)=0),0,INDEX(SpcfP!P:P,SUMIFS(SpcfP!$A:$A,SpcfP!$AE:$AE,$AE337,SpcfP!$U:$U,$U337)))</f>
        <v>Затраты этапа-4 бизнес-процесса</v>
      </c>
      <c r="Q337" s="44" t="str">
        <f>IF(OR($AE337=0,SUMIFS(SpcfP!$A:$A,SpcfP!$AE:$AE,$AE337,SpcfP!$U:$U,$U337)=0),0,INDEX(SpcfP!Q:Q,SUMIFS(SpcfP!$A:$A,SpcfP!$AE:$AE,$AE337,SpcfP!$U:$U,$U337)))</f>
        <v>Производственные затраты-34</v>
      </c>
      <c r="U337" s="1">
        <f>IF(OR($AD337=0,SUMIFS(dbP!$A:$A,dbP!$AD:$AD,$AD337)=0),0,INDEX(dbP!U:U,SUMIFS(dbP!$A:$A,dbP!$AD:$AD,$AD337)))</f>
        <v>1</v>
      </c>
      <c r="X337" s="42">
        <f>IF(OR($AD337=0,SUMIFS(dbP!$A:$A,dbP!$AD:$AD,$AD337)=0),0,INDEX(dbP!X:X,SUMIFS(dbP!$A:$A,dbP!$AD:$AD,$AD337)))*
IF(OR($AE337=0,SUMIFS(SpcfP!$A:$A,SpcfP!$AE:$AE,$AE337,SpcfP!$U:$U,$U337)=0),0,INDEX(SpcfP!X:X,SUMIFS(SpcfP!$A:$A,SpcfP!$AE:$AE,$AE337,SpcfP!$U:$U,$U337)))</f>
        <v>21</v>
      </c>
      <c r="AA337" s="44">
        <f>IF(OR($AD337=0,SUMIFS(dbP!$A:$A,dbP!$AD:$AD,$AD337)=0),0,INDEX(dbP!X:X,SUMIFS(dbP!$A:$A,dbP!$AD:$AD,$AD337)))*
IF(OR($AE337=0,SUMIFS(SpcfP!$A:$A,SpcfP!$AE:$AE,$AE337,SpcfP!$U:$U,$U337)=0),0,INDEX(SpcfP!AA:AA,SUMIFS(SpcfP!$A:$A,SpcfP!$AE:$AE,$AE337,SpcfP!$U:$U,$U337)))</f>
        <v>11904.292682926829</v>
      </c>
      <c r="AB337" s="44">
        <f>IF(OR($AD337=0,SUMIFS(dbP!$A:$A,dbP!$AD:$AD,$AD337)=0),0,INDEX(dbP!X:X,SUMIFS(dbP!$A:$A,dbP!$AD:$AD,$AD337)))*
IF(OR($AE337=0,SUMIFS(SpcfP!$A:$A,SpcfP!$AE:$AE,$AE337,SpcfP!$U:$U,$U337)=0),0,INDEX(SpcfP!AB:AB,SUMIFS(SpcfP!$A:$A,SpcfP!$AE:$AE,$AE337,SpcfP!$U:$U,$U337)))</f>
        <v>1984.0487804878048</v>
      </c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 t="shared" si="5"/>
        <v>6</v>
      </c>
      <c r="AE337" s="31">
        <f>IF(OR(AE336=0,AE336=MAX(Items!$AC:$AC)),1,AE336+1)</f>
        <v>45</v>
      </c>
    </row>
    <row r="338" spans="2:31" x14ac:dyDescent="0.3">
      <c r="B338" s="26">
        <f>IF(AND(O338=0,P338=0,Q338=0,Y338=0),0,IF(OR(COUNTIFS(Items!$E:$E,O338,Items!$F:$F,P338,Items!$G:$G,Q338)=1,COUNTIFS(Items!$M:$M,O338,Items!$N:$N,P338,Items!$O:$O,Q338)=1,COUNTIFS(Items!$U:$U,O338,Items!$V:$V,P338,Items!$W:$W,Q338)=1),0,1))</f>
        <v>0</v>
      </c>
      <c r="D338" s="24">
        <f>IF(OR($AD338=0,SUMIFS(dbP!$A:$A,dbP!$AD:$AD,$AD338)=0),0,INDEX(dbP!D:D,SUMIFS(dbP!$A:$A,dbP!$AD:$AD,$AD338)))</f>
        <v>45640</v>
      </c>
      <c r="E338" s="1">
        <f>IF(OR($AD338=0,SUMIFS(dbP!$A:$A,dbP!$AD:$AD,$AD338)=0),0,INDEX(dbP!E:E,SUMIFS(dbP!$A:$A,dbP!$AD:$AD,$AD338)))</f>
        <v>0</v>
      </c>
      <c r="F338" s="1">
        <f>IF(OR($AD338=0,SUMIFS(dbP!$A:$A,dbP!$AD:$AD,$AD338)=0),0,INDEX(dbP!F:F,SUMIFS(dbP!$A:$A,dbP!$AD:$AD,$AD338)))</f>
        <v>0</v>
      </c>
      <c r="I338" s="1" t="str">
        <f>IF(OR($AD338=0,SUMIFS(dbP!$A:$A,dbP!$AD:$AD,$AD338)=0),0,INDEX(dbP!I:I,SUMIFS(dbP!$A:$A,dbP!$AD:$AD,$AD338)))</f>
        <v>Продукт-1</v>
      </c>
      <c r="O338" s="44" t="str">
        <f>IF(OR($AE338=0,SUMIFS(SpcfP!$A:$A,SpcfP!$AE:$AE,$AE338,SpcfP!$U:$U,$U338)=0),0,INDEX(SpcfP!O:O,SUMIFS(SpcfP!$A:$A,SpcfP!$AE:$AE,$AE338,SpcfP!$U:$U,$U338)))</f>
        <v>Себестоимость продаж</v>
      </c>
      <c r="P338" s="44" t="str">
        <f>IF(OR($AE338=0,SUMIFS(SpcfP!$A:$A,SpcfP!$AE:$AE,$AE338,SpcfP!$U:$U,$U338)=0),0,INDEX(SpcfP!P:P,SUMIFS(SpcfP!$A:$A,SpcfP!$AE:$AE,$AE338,SpcfP!$U:$U,$U338)))</f>
        <v>Затраты этапа-4 бизнес-процесса</v>
      </c>
      <c r="Q338" s="44" t="str">
        <f>IF(OR($AE338=0,SUMIFS(SpcfP!$A:$A,SpcfP!$AE:$AE,$AE338,SpcfP!$U:$U,$U338)=0),0,INDEX(SpcfP!Q:Q,SUMIFS(SpcfP!$A:$A,SpcfP!$AE:$AE,$AE338,SpcfP!$U:$U,$U338)))</f>
        <v>Производственные затраты-35</v>
      </c>
      <c r="U338" s="1">
        <f>IF(OR($AD338=0,SUMIFS(dbP!$A:$A,dbP!$AD:$AD,$AD338)=0),0,INDEX(dbP!U:U,SUMIFS(dbP!$A:$A,dbP!$AD:$AD,$AD338)))</f>
        <v>1</v>
      </c>
      <c r="X338" s="42">
        <f>IF(OR($AD338=0,SUMIFS(dbP!$A:$A,dbP!$AD:$AD,$AD338)=0),0,INDEX(dbP!X:X,SUMIFS(dbP!$A:$A,dbP!$AD:$AD,$AD338)))*
IF(OR($AE338=0,SUMIFS(SpcfP!$A:$A,SpcfP!$AE:$AE,$AE338,SpcfP!$U:$U,$U338)=0),0,INDEX(SpcfP!X:X,SUMIFS(SpcfP!$A:$A,SpcfP!$AE:$AE,$AE338,SpcfP!$U:$U,$U338)))</f>
        <v>35</v>
      </c>
      <c r="AA338" s="44">
        <f>IF(OR($AD338=0,SUMIFS(dbP!$A:$A,dbP!$AD:$AD,$AD338)=0),0,INDEX(dbP!X:X,SUMIFS(dbP!$A:$A,dbP!$AD:$AD,$AD338)))*
IF(OR($AE338=0,SUMIFS(SpcfP!$A:$A,SpcfP!$AE:$AE,$AE338,SpcfP!$U:$U,$U338)=0),0,INDEX(SpcfP!AA:AA,SUMIFS(SpcfP!$A:$A,SpcfP!$AE:$AE,$AE338,SpcfP!$U:$U,$U338)))</f>
        <v>100737</v>
      </c>
      <c r="AB338" s="44">
        <f>IF(OR($AD338=0,SUMIFS(dbP!$A:$A,dbP!$AD:$AD,$AD338)=0),0,INDEX(dbP!X:X,SUMIFS(dbP!$A:$A,dbP!$AD:$AD,$AD338)))*
IF(OR($AE338=0,SUMIFS(SpcfP!$A:$A,SpcfP!$AE:$AE,$AE338,SpcfP!$U:$U,$U338)=0),0,INDEX(SpcfP!AB:AB,SUMIFS(SpcfP!$A:$A,SpcfP!$AE:$AE,$AE338,SpcfP!$U:$U,$U338)))</f>
        <v>16789.5</v>
      </c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 t="shared" si="5"/>
        <v>6</v>
      </c>
      <c r="AE338" s="31">
        <f>IF(OR(AE337=0,AE337=MAX(Items!$AC:$AC)),1,AE337+1)</f>
        <v>46</v>
      </c>
    </row>
    <row r="339" spans="2:31" x14ac:dyDescent="0.3">
      <c r="B339" s="26">
        <f>IF(AND(O339=0,P339=0,Q339=0,Y339=0),0,IF(OR(COUNTIFS(Items!$E:$E,O339,Items!$F:$F,P339,Items!$G:$G,Q339)=1,COUNTIFS(Items!$M:$M,O339,Items!$N:$N,P339,Items!$O:$O,Q339)=1,COUNTIFS(Items!$U:$U,O339,Items!$V:$V,P339,Items!$W:$W,Q339)=1),0,1))</f>
        <v>0</v>
      </c>
      <c r="D339" s="24">
        <f>IF(OR($AD339=0,SUMIFS(dbP!$A:$A,dbP!$AD:$AD,$AD339)=0),0,INDEX(dbP!D:D,SUMIFS(dbP!$A:$A,dbP!$AD:$AD,$AD339)))</f>
        <v>45640</v>
      </c>
      <c r="E339" s="1">
        <f>IF(OR($AD339=0,SUMIFS(dbP!$A:$A,dbP!$AD:$AD,$AD339)=0),0,INDEX(dbP!E:E,SUMIFS(dbP!$A:$A,dbP!$AD:$AD,$AD339)))</f>
        <v>0</v>
      </c>
      <c r="F339" s="1">
        <f>IF(OR($AD339=0,SUMIFS(dbP!$A:$A,dbP!$AD:$AD,$AD339)=0),0,INDEX(dbP!F:F,SUMIFS(dbP!$A:$A,dbP!$AD:$AD,$AD339)))</f>
        <v>0</v>
      </c>
      <c r="I339" s="1" t="str">
        <f>IF(OR($AD339=0,SUMIFS(dbP!$A:$A,dbP!$AD:$AD,$AD339)=0),0,INDEX(dbP!I:I,SUMIFS(dbP!$A:$A,dbP!$AD:$AD,$AD339)))</f>
        <v>Продукт-1</v>
      </c>
      <c r="O339" s="44" t="str">
        <f>IF(OR($AE339=0,SUMIFS(SpcfP!$A:$A,SpcfP!$AE:$AE,$AE339,SpcfP!$U:$U,$U339)=0),0,INDEX(SpcfP!O:O,SUMIFS(SpcfP!$A:$A,SpcfP!$AE:$AE,$AE339,SpcfP!$U:$U,$U339)))</f>
        <v>Себестоимость продаж</v>
      </c>
      <c r="P339" s="44" t="str">
        <f>IF(OR($AE339=0,SUMIFS(SpcfP!$A:$A,SpcfP!$AE:$AE,$AE339,SpcfP!$U:$U,$U339)=0),0,INDEX(SpcfP!P:P,SUMIFS(SpcfP!$A:$A,SpcfP!$AE:$AE,$AE339,SpcfP!$U:$U,$U339)))</f>
        <v>Затраты этапа-4 бизнес-процесса</v>
      </c>
      <c r="Q339" s="44" t="str">
        <f>IF(OR($AE339=0,SUMIFS(SpcfP!$A:$A,SpcfP!$AE:$AE,$AE339,SpcfP!$U:$U,$U339)=0),0,INDEX(SpcfP!Q:Q,SUMIFS(SpcfP!$A:$A,SpcfP!$AE:$AE,$AE339,SpcfP!$U:$U,$U339)))</f>
        <v>Производственные затраты-36</v>
      </c>
      <c r="U339" s="1">
        <f>IF(OR($AD339=0,SUMIFS(dbP!$A:$A,dbP!$AD:$AD,$AD339)=0),0,INDEX(dbP!U:U,SUMIFS(dbP!$A:$A,dbP!$AD:$AD,$AD339)))</f>
        <v>1</v>
      </c>
      <c r="X339" s="42">
        <f>IF(OR($AD339=0,SUMIFS(dbP!$A:$A,dbP!$AD:$AD,$AD339)=0),0,INDEX(dbP!X:X,SUMIFS(dbP!$A:$A,dbP!$AD:$AD,$AD339)))*
IF(OR($AE339=0,SUMIFS(SpcfP!$A:$A,SpcfP!$AE:$AE,$AE339,SpcfP!$U:$U,$U339)=0),0,INDEX(SpcfP!X:X,SUMIFS(SpcfP!$A:$A,SpcfP!$AE:$AE,$AE339,SpcfP!$U:$U,$U339)))</f>
        <v>14</v>
      </c>
      <c r="AA339" s="44">
        <f>IF(OR($AD339=0,SUMIFS(dbP!$A:$A,dbP!$AD:$AD,$AD339)=0),0,INDEX(dbP!X:X,SUMIFS(dbP!$A:$A,dbP!$AD:$AD,$AD339)))*
IF(OR($AE339=0,SUMIFS(SpcfP!$A:$A,SpcfP!$AE:$AE,$AE339,SpcfP!$U:$U,$U339)=0),0,INDEX(SpcfP!AA:AA,SUMIFS(SpcfP!$A:$A,SpcfP!$AE:$AE,$AE339,SpcfP!$U:$U,$U339)))</f>
        <v>44486.083018867925</v>
      </c>
      <c r="AB339" s="44">
        <f>IF(OR($AD339=0,SUMIFS(dbP!$A:$A,dbP!$AD:$AD,$AD339)=0),0,INDEX(dbP!X:X,SUMIFS(dbP!$A:$A,dbP!$AD:$AD,$AD339)))*
IF(OR($AE339=0,SUMIFS(SpcfP!$A:$A,SpcfP!$AE:$AE,$AE339,SpcfP!$U:$U,$U339)=0),0,INDEX(SpcfP!AB:AB,SUMIFS(SpcfP!$A:$A,SpcfP!$AE:$AE,$AE339,SpcfP!$U:$U,$U339)))</f>
        <v>7414.3471698113199</v>
      </c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 t="shared" si="5"/>
        <v>6</v>
      </c>
      <c r="AE339" s="31">
        <f>IF(OR(AE338=0,AE338=MAX(Items!$AC:$AC)),1,AE338+1)</f>
        <v>47</v>
      </c>
    </row>
    <row r="340" spans="2:31" x14ac:dyDescent="0.3">
      <c r="B340" s="26">
        <f>IF(AND(O340=0,P340=0,Q340=0,Y340=0),0,IF(OR(COUNTIFS(Items!$E:$E,O340,Items!$F:$F,P340,Items!$G:$G,Q340)=1,COUNTIFS(Items!$M:$M,O340,Items!$N:$N,P340,Items!$O:$O,Q340)=1,COUNTIFS(Items!$U:$U,O340,Items!$V:$V,P340,Items!$W:$W,Q340)=1),0,1))</f>
        <v>0</v>
      </c>
      <c r="D340" s="24">
        <f>IF(OR($AD340=0,SUMIFS(dbP!$A:$A,dbP!$AD:$AD,$AD340)=0),0,INDEX(dbP!D:D,SUMIFS(dbP!$A:$A,dbP!$AD:$AD,$AD340)))</f>
        <v>45640</v>
      </c>
      <c r="E340" s="1">
        <f>IF(OR($AD340=0,SUMIFS(dbP!$A:$A,dbP!$AD:$AD,$AD340)=0),0,INDEX(dbP!E:E,SUMIFS(dbP!$A:$A,dbP!$AD:$AD,$AD340)))</f>
        <v>0</v>
      </c>
      <c r="F340" s="1">
        <f>IF(OR($AD340=0,SUMIFS(dbP!$A:$A,dbP!$AD:$AD,$AD340)=0),0,INDEX(dbP!F:F,SUMIFS(dbP!$A:$A,dbP!$AD:$AD,$AD340)))</f>
        <v>0</v>
      </c>
      <c r="I340" s="1" t="str">
        <f>IF(OR($AD340=0,SUMIFS(dbP!$A:$A,dbP!$AD:$AD,$AD340)=0),0,INDEX(dbP!I:I,SUMIFS(dbP!$A:$A,dbP!$AD:$AD,$AD340)))</f>
        <v>Продукт-1</v>
      </c>
      <c r="O340" s="44" t="str">
        <f>IF(OR($AE340=0,SUMIFS(SpcfP!$A:$A,SpcfP!$AE:$AE,$AE340,SpcfP!$U:$U,$U340)=0),0,INDEX(SpcfP!O:O,SUMIFS(SpcfP!$A:$A,SpcfP!$AE:$AE,$AE340,SpcfP!$U:$U,$U340)))</f>
        <v>Себестоимость продаж</v>
      </c>
      <c r="P340" s="44" t="str">
        <f>IF(OR($AE340=0,SUMIFS(SpcfP!$A:$A,SpcfP!$AE:$AE,$AE340,SpcfP!$U:$U,$U340)=0),0,INDEX(SpcfP!P:P,SUMIFS(SpcfP!$A:$A,SpcfP!$AE:$AE,$AE340,SpcfP!$U:$U,$U340)))</f>
        <v>Затраты этапа-4 бизнес-процесса</v>
      </c>
      <c r="Q340" s="44" t="str">
        <f>IF(OR($AE340=0,SUMIFS(SpcfP!$A:$A,SpcfP!$AE:$AE,$AE340,SpcfP!$U:$U,$U340)=0),0,INDEX(SpcfP!Q:Q,SUMIFS(SpcfP!$A:$A,SpcfP!$AE:$AE,$AE340,SpcfP!$U:$U,$U340)))</f>
        <v>Производственные затраты-37</v>
      </c>
      <c r="U340" s="1">
        <f>IF(OR($AD340=0,SUMIFS(dbP!$A:$A,dbP!$AD:$AD,$AD340)=0),0,INDEX(dbP!U:U,SUMIFS(dbP!$A:$A,dbP!$AD:$AD,$AD340)))</f>
        <v>1</v>
      </c>
      <c r="X340" s="42">
        <f>IF(OR($AD340=0,SUMIFS(dbP!$A:$A,dbP!$AD:$AD,$AD340)=0),0,INDEX(dbP!X:X,SUMIFS(dbP!$A:$A,dbP!$AD:$AD,$AD340)))*
IF(OR($AE340=0,SUMIFS(SpcfP!$A:$A,SpcfP!$AE:$AE,$AE340,SpcfP!$U:$U,$U340)=0),0,INDEX(SpcfP!X:X,SUMIFS(SpcfP!$A:$A,SpcfP!$AE:$AE,$AE340,SpcfP!$U:$U,$U340)))</f>
        <v>0</v>
      </c>
      <c r="AA340" s="44">
        <f>IF(OR($AD340=0,SUMIFS(dbP!$A:$A,dbP!$AD:$AD,$AD340)=0),0,INDEX(dbP!X:X,SUMIFS(dbP!$A:$A,dbP!$AD:$AD,$AD340)))*
IF(OR($AE340=0,SUMIFS(SpcfP!$A:$A,SpcfP!$AE:$AE,$AE340,SpcfP!$U:$U,$U340)=0),0,INDEX(SpcfP!AA:AA,SUMIFS(SpcfP!$A:$A,SpcfP!$AE:$AE,$AE340,SpcfP!$U:$U,$U340)))</f>
        <v>0</v>
      </c>
      <c r="AB340" s="44">
        <f>IF(OR($AD340=0,SUMIFS(dbP!$A:$A,dbP!$AD:$AD,$AD340)=0),0,INDEX(dbP!X:X,SUMIFS(dbP!$A:$A,dbP!$AD:$AD,$AD340)))*
IF(OR($AE340=0,SUMIFS(SpcfP!$A:$A,SpcfP!$AE:$AE,$AE340,SpcfP!$U:$U,$U340)=0),0,INDEX(SpcfP!AB:AB,SUMIFS(SpcfP!$A:$A,SpcfP!$AE:$AE,$AE340,SpcfP!$U:$U,$U340)))</f>
        <v>0</v>
      </c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 t="shared" si="5"/>
        <v>6</v>
      </c>
      <c r="AE340" s="31">
        <f>IF(OR(AE339=0,AE339=MAX(Items!$AC:$AC)),1,AE339+1)</f>
        <v>48</v>
      </c>
    </row>
    <row r="341" spans="2:31" x14ac:dyDescent="0.3">
      <c r="B341" s="26">
        <f>IF(AND(O341=0,P341=0,Q341=0,Y341=0),0,IF(OR(COUNTIFS(Items!$E:$E,O341,Items!$F:$F,P341,Items!$G:$G,Q341)=1,COUNTIFS(Items!$M:$M,O341,Items!$N:$N,P341,Items!$O:$O,Q341)=1,COUNTIFS(Items!$U:$U,O341,Items!$V:$V,P341,Items!$W:$W,Q341)=1),0,1))</f>
        <v>0</v>
      </c>
      <c r="D341" s="24">
        <f>IF(OR($AD341=0,SUMIFS(dbP!$A:$A,dbP!$AD:$AD,$AD341)=0),0,INDEX(dbP!D:D,SUMIFS(dbP!$A:$A,dbP!$AD:$AD,$AD341)))</f>
        <v>45640</v>
      </c>
      <c r="E341" s="1">
        <f>IF(OR($AD341=0,SUMIFS(dbP!$A:$A,dbP!$AD:$AD,$AD341)=0),0,INDEX(dbP!E:E,SUMIFS(dbP!$A:$A,dbP!$AD:$AD,$AD341)))</f>
        <v>0</v>
      </c>
      <c r="F341" s="1">
        <f>IF(OR($AD341=0,SUMIFS(dbP!$A:$A,dbP!$AD:$AD,$AD341)=0),0,INDEX(dbP!F:F,SUMIFS(dbP!$A:$A,dbP!$AD:$AD,$AD341)))</f>
        <v>0</v>
      </c>
      <c r="I341" s="1" t="str">
        <f>IF(OR($AD341=0,SUMIFS(dbP!$A:$A,dbP!$AD:$AD,$AD341)=0),0,INDEX(dbP!I:I,SUMIFS(dbP!$A:$A,dbP!$AD:$AD,$AD341)))</f>
        <v>Продукт-1</v>
      </c>
      <c r="O341" s="44" t="str">
        <f>IF(OR($AE341=0,SUMIFS(SpcfP!$A:$A,SpcfP!$AE:$AE,$AE341,SpcfP!$U:$U,$U341)=0),0,INDEX(SpcfP!O:O,SUMIFS(SpcfP!$A:$A,SpcfP!$AE:$AE,$AE341,SpcfP!$U:$U,$U341)))</f>
        <v>Себестоимость продаж</v>
      </c>
      <c r="P341" s="44" t="str">
        <f>IF(OR($AE341=0,SUMIFS(SpcfP!$A:$A,SpcfP!$AE:$AE,$AE341,SpcfP!$U:$U,$U341)=0),0,INDEX(SpcfP!P:P,SUMIFS(SpcfP!$A:$A,SpcfP!$AE:$AE,$AE341,SpcfP!$U:$U,$U341)))</f>
        <v>Затраты этапа-5 бизнес-процесса</v>
      </c>
      <c r="Q341" s="44" t="str">
        <f>IF(OR($AE341=0,SUMIFS(SpcfP!$A:$A,SpcfP!$AE:$AE,$AE341,SpcfP!$U:$U,$U341)=0),0,INDEX(SpcfP!Q:Q,SUMIFS(SpcfP!$A:$A,SpcfP!$AE:$AE,$AE341,SpcfP!$U:$U,$U341)))</f>
        <v>Затраты на доставку и продажу-1</v>
      </c>
      <c r="U341" s="1">
        <f>IF(OR($AD341=0,SUMIFS(dbP!$A:$A,dbP!$AD:$AD,$AD341)=0),0,INDEX(dbP!U:U,SUMIFS(dbP!$A:$A,dbP!$AD:$AD,$AD341)))</f>
        <v>1</v>
      </c>
      <c r="X341" s="42">
        <f>IF(OR($AD341=0,SUMIFS(dbP!$A:$A,dbP!$AD:$AD,$AD341)=0),0,INDEX(dbP!X:X,SUMIFS(dbP!$A:$A,dbP!$AD:$AD,$AD341)))*
IF(OR($AE341=0,SUMIFS(SpcfP!$A:$A,SpcfP!$AE:$AE,$AE341,SpcfP!$U:$U,$U341)=0),0,INDEX(SpcfP!X:X,SUMIFS(SpcfP!$A:$A,SpcfP!$AE:$AE,$AE341,SpcfP!$U:$U,$U341)))</f>
        <v>28</v>
      </c>
      <c r="AA341" s="44">
        <f>IF(OR($AD341=0,SUMIFS(dbP!$A:$A,dbP!$AD:$AD,$AD341)=0),0,INDEX(dbP!X:X,SUMIFS(dbP!$A:$A,dbP!$AD:$AD,$AD341)))*
IF(OR($AE341=0,SUMIFS(SpcfP!$A:$A,SpcfP!$AE:$AE,$AE341,SpcfP!$U:$U,$U341)=0),0,INDEX(SpcfP!AA:AA,SUMIFS(SpcfP!$A:$A,SpcfP!$AE:$AE,$AE341,SpcfP!$U:$U,$U341)))</f>
        <v>25767.495342995171</v>
      </c>
      <c r="AB341" s="44">
        <f>IF(OR($AD341=0,SUMIFS(dbP!$A:$A,dbP!$AD:$AD,$AD341)=0),0,INDEX(dbP!X:X,SUMIFS(dbP!$A:$A,dbP!$AD:$AD,$AD341)))*
IF(OR($AE341=0,SUMIFS(SpcfP!$A:$A,SpcfP!$AE:$AE,$AE341,SpcfP!$U:$U,$U341)=0),0,INDEX(SpcfP!AB:AB,SUMIFS(SpcfP!$A:$A,SpcfP!$AE:$AE,$AE341,SpcfP!$U:$U,$U341)))</f>
        <v>4294.5825571658615</v>
      </c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 t="shared" si="5"/>
        <v>6</v>
      </c>
      <c r="AE341" s="31">
        <f>IF(OR(AE340=0,AE340=MAX(Items!$AC:$AC)),1,AE340+1)</f>
        <v>49</v>
      </c>
    </row>
    <row r="342" spans="2:31" x14ac:dyDescent="0.3">
      <c r="B342" s="26">
        <f>IF(AND(O342=0,P342=0,Q342=0,Y342=0),0,IF(OR(COUNTIFS(Items!$E:$E,O342,Items!$F:$F,P342,Items!$G:$G,Q342)=1,COUNTIFS(Items!$M:$M,O342,Items!$N:$N,P342,Items!$O:$O,Q342)=1,COUNTIFS(Items!$U:$U,O342,Items!$V:$V,P342,Items!$W:$W,Q342)=1),0,1))</f>
        <v>0</v>
      </c>
      <c r="D342" s="24">
        <f>IF(OR($AD342=0,SUMIFS(dbP!$A:$A,dbP!$AD:$AD,$AD342)=0),0,INDEX(dbP!D:D,SUMIFS(dbP!$A:$A,dbP!$AD:$AD,$AD342)))</f>
        <v>45640</v>
      </c>
      <c r="E342" s="1">
        <f>IF(OR($AD342=0,SUMIFS(dbP!$A:$A,dbP!$AD:$AD,$AD342)=0),0,INDEX(dbP!E:E,SUMIFS(dbP!$A:$A,dbP!$AD:$AD,$AD342)))</f>
        <v>0</v>
      </c>
      <c r="F342" s="1">
        <f>IF(OR($AD342=0,SUMIFS(dbP!$A:$A,dbP!$AD:$AD,$AD342)=0),0,INDEX(dbP!F:F,SUMIFS(dbP!$A:$A,dbP!$AD:$AD,$AD342)))</f>
        <v>0</v>
      </c>
      <c r="I342" s="1" t="str">
        <f>IF(OR($AD342=0,SUMIFS(dbP!$A:$A,dbP!$AD:$AD,$AD342)=0),0,INDEX(dbP!I:I,SUMIFS(dbP!$A:$A,dbP!$AD:$AD,$AD342)))</f>
        <v>Продукт-1</v>
      </c>
      <c r="O342" s="44" t="str">
        <f>IF(OR($AE342=0,SUMIFS(SpcfP!$A:$A,SpcfP!$AE:$AE,$AE342,SpcfP!$U:$U,$U342)=0),0,INDEX(SpcfP!O:O,SUMIFS(SpcfP!$A:$A,SpcfP!$AE:$AE,$AE342,SpcfP!$U:$U,$U342)))</f>
        <v>Себестоимость продаж</v>
      </c>
      <c r="P342" s="44" t="str">
        <f>IF(OR($AE342=0,SUMIFS(SpcfP!$A:$A,SpcfP!$AE:$AE,$AE342,SpcfP!$U:$U,$U342)=0),0,INDEX(SpcfP!P:P,SUMIFS(SpcfP!$A:$A,SpcfP!$AE:$AE,$AE342,SpcfP!$U:$U,$U342)))</f>
        <v>Затраты этапа-5 бизнес-процесса</v>
      </c>
      <c r="Q342" s="44" t="str">
        <f>IF(OR($AE342=0,SUMIFS(SpcfP!$A:$A,SpcfP!$AE:$AE,$AE342,SpcfP!$U:$U,$U342)=0),0,INDEX(SpcfP!Q:Q,SUMIFS(SpcfP!$A:$A,SpcfP!$AE:$AE,$AE342,SpcfP!$U:$U,$U342)))</f>
        <v>Затраты на доставку и продажу-2</v>
      </c>
      <c r="U342" s="1">
        <f>IF(OR($AD342=0,SUMIFS(dbP!$A:$A,dbP!$AD:$AD,$AD342)=0),0,INDEX(dbP!U:U,SUMIFS(dbP!$A:$A,dbP!$AD:$AD,$AD342)))</f>
        <v>1</v>
      </c>
      <c r="X342" s="42">
        <f>IF(OR($AD342=0,SUMIFS(dbP!$A:$A,dbP!$AD:$AD,$AD342)=0),0,INDEX(dbP!X:X,SUMIFS(dbP!$A:$A,dbP!$AD:$AD,$AD342)))*
IF(OR($AE342=0,SUMIFS(SpcfP!$A:$A,SpcfP!$AE:$AE,$AE342,SpcfP!$U:$U,$U342)=0),0,INDEX(SpcfP!X:X,SUMIFS(SpcfP!$A:$A,SpcfP!$AE:$AE,$AE342,SpcfP!$U:$U,$U342)))</f>
        <v>14</v>
      </c>
      <c r="AA342" s="44">
        <f>IF(OR($AD342=0,SUMIFS(dbP!$A:$A,dbP!$AD:$AD,$AD342)=0),0,INDEX(dbP!X:X,SUMIFS(dbP!$A:$A,dbP!$AD:$AD,$AD342)))*
IF(OR($AE342=0,SUMIFS(SpcfP!$A:$A,SpcfP!$AE:$AE,$AE342,SpcfP!$U:$U,$U342)=0),0,INDEX(SpcfP!AA:AA,SUMIFS(SpcfP!$A:$A,SpcfP!$AE:$AE,$AE342,SpcfP!$U:$U,$U342)))</f>
        <v>43111.053056842102</v>
      </c>
      <c r="AB342" s="44">
        <f>IF(OR($AD342=0,SUMIFS(dbP!$A:$A,dbP!$AD:$AD,$AD342)=0),0,INDEX(dbP!X:X,SUMIFS(dbP!$A:$A,dbP!$AD:$AD,$AD342)))*
IF(OR($AE342=0,SUMIFS(SpcfP!$A:$A,SpcfP!$AE:$AE,$AE342,SpcfP!$U:$U,$U342)=0),0,INDEX(SpcfP!AB:AB,SUMIFS(SpcfP!$A:$A,SpcfP!$AE:$AE,$AE342,SpcfP!$U:$U,$U342)))</f>
        <v>7185.1755094736827</v>
      </c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 t="shared" si="5"/>
        <v>6</v>
      </c>
      <c r="AE342" s="31">
        <f>IF(OR(AE341=0,AE341=MAX(Items!$AC:$AC)),1,AE341+1)</f>
        <v>50</v>
      </c>
    </row>
    <row r="343" spans="2:31" x14ac:dyDescent="0.3">
      <c r="B343" s="26">
        <f>IF(AND(O343=0,P343=0,Q343=0,Y343=0),0,IF(OR(COUNTIFS(Items!$E:$E,O343,Items!$F:$F,P343,Items!$G:$G,Q343)=1,COUNTIFS(Items!$M:$M,O343,Items!$N:$N,P343,Items!$O:$O,Q343)=1,COUNTIFS(Items!$U:$U,O343,Items!$V:$V,P343,Items!$W:$W,Q343)=1),0,1))</f>
        <v>0</v>
      </c>
      <c r="D343" s="24">
        <f>IF(OR($AD343=0,SUMIFS(dbP!$A:$A,dbP!$AD:$AD,$AD343)=0),0,INDEX(dbP!D:D,SUMIFS(dbP!$A:$A,dbP!$AD:$AD,$AD343)))</f>
        <v>45640</v>
      </c>
      <c r="E343" s="1">
        <f>IF(OR($AD343=0,SUMIFS(dbP!$A:$A,dbP!$AD:$AD,$AD343)=0),0,INDEX(dbP!E:E,SUMIFS(dbP!$A:$A,dbP!$AD:$AD,$AD343)))</f>
        <v>0</v>
      </c>
      <c r="F343" s="1">
        <f>IF(OR($AD343=0,SUMIFS(dbP!$A:$A,dbP!$AD:$AD,$AD343)=0),0,INDEX(dbP!F:F,SUMIFS(dbP!$A:$A,dbP!$AD:$AD,$AD343)))</f>
        <v>0</v>
      </c>
      <c r="I343" s="1" t="str">
        <f>IF(OR($AD343=0,SUMIFS(dbP!$A:$A,dbP!$AD:$AD,$AD343)=0),0,INDEX(dbP!I:I,SUMIFS(dbP!$A:$A,dbP!$AD:$AD,$AD343)))</f>
        <v>Продукт-1</v>
      </c>
      <c r="O343" s="44" t="str">
        <f>IF(OR($AE343=0,SUMIFS(SpcfP!$A:$A,SpcfP!$AE:$AE,$AE343,SpcfP!$U:$U,$U343)=0),0,INDEX(SpcfP!O:O,SUMIFS(SpcfP!$A:$A,SpcfP!$AE:$AE,$AE343,SpcfP!$U:$U,$U343)))</f>
        <v>Себестоимость продаж</v>
      </c>
      <c r="P343" s="44" t="str">
        <f>IF(OR($AE343=0,SUMIFS(SpcfP!$A:$A,SpcfP!$AE:$AE,$AE343,SpcfP!$U:$U,$U343)=0),0,INDEX(SpcfP!P:P,SUMIFS(SpcfP!$A:$A,SpcfP!$AE:$AE,$AE343,SpcfP!$U:$U,$U343)))</f>
        <v>Затраты этапа-5 бизнес-процесса</v>
      </c>
      <c r="Q343" s="44" t="str">
        <f>IF(OR($AE343=0,SUMIFS(SpcfP!$A:$A,SpcfP!$AE:$AE,$AE343,SpcfP!$U:$U,$U343)=0),0,INDEX(SpcfP!Q:Q,SUMIFS(SpcfP!$A:$A,SpcfP!$AE:$AE,$AE343,SpcfP!$U:$U,$U343)))</f>
        <v>Затраты на доставку и продажу-3</v>
      </c>
      <c r="U343" s="1">
        <f>IF(OR($AD343=0,SUMIFS(dbP!$A:$A,dbP!$AD:$AD,$AD343)=0),0,INDEX(dbP!U:U,SUMIFS(dbP!$A:$A,dbP!$AD:$AD,$AD343)))</f>
        <v>1</v>
      </c>
      <c r="X343" s="42">
        <f>IF(OR($AD343=0,SUMIFS(dbP!$A:$A,dbP!$AD:$AD,$AD343)=0),0,INDEX(dbP!X:X,SUMIFS(dbP!$A:$A,dbP!$AD:$AD,$AD343)))*
IF(OR($AE343=0,SUMIFS(SpcfP!$A:$A,SpcfP!$AE:$AE,$AE343,SpcfP!$U:$U,$U343)=0),0,INDEX(SpcfP!X:X,SUMIFS(SpcfP!$A:$A,SpcfP!$AE:$AE,$AE343,SpcfP!$U:$U,$U343)))</f>
        <v>0</v>
      </c>
      <c r="AA343" s="44">
        <f>IF(OR($AD343=0,SUMIFS(dbP!$A:$A,dbP!$AD:$AD,$AD343)=0),0,INDEX(dbP!X:X,SUMIFS(dbP!$A:$A,dbP!$AD:$AD,$AD343)))*
IF(OR($AE343=0,SUMIFS(SpcfP!$A:$A,SpcfP!$AE:$AE,$AE343,SpcfP!$U:$U,$U343)=0),0,INDEX(SpcfP!AA:AA,SUMIFS(SpcfP!$A:$A,SpcfP!$AE:$AE,$AE343,SpcfP!$U:$U,$U343)))</f>
        <v>0</v>
      </c>
      <c r="AB343" s="44">
        <f>IF(OR($AD343=0,SUMIFS(dbP!$A:$A,dbP!$AD:$AD,$AD343)=0),0,INDEX(dbP!X:X,SUMIFS(dbP!$A:$A,dbP!$AD:$AD,$AD343)))*
IF(OR($AE343=0,SUMIFS(SpcfP!$A:$A,SpcfP!$AE:$AE,$AE343,SpcfP!$U:$U,$U343)=0),0,INDEX(SpcfP!AB:AB,SUMIFS(SpcfP!$A:$A,SpcfP!$AE:$AE,$AE343,SpcfP!$U:$U,$U343)))</f>
        <v>0</v>
      </c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 t="shared" si="5"/>
        <v>6</v>
      </c>
      <c r="AE343" s="31">
        <f>IF(OR(AE342=0,AE342=MAX(Items!$AC:$AC)),1,AE342+1)</f>
        <v>51</v>
      </c>
    </row>
    <row r="344" spans="2:31" x14ac:dyDescent="0.3">
      <c r="B344" s="26">
        <f>IF(AND(O344=0,P344=0,Q344=0,Y344=0),0,IF(OR(COUNTIFS(Items!$E:$E,O344,Items!$F:$F,P344,Items!$G:$G,Q344)=1,COUNTIFS(Items!$M:$M,O344,Items!$N:$N,P344,Items!$O:$O,Q344)=1,COUNTIFS(Items!$U:$U,O344,Items!$V:$V,P344,Items!$W:$W,Q344)=1),0,1))</f>
        <v>0</v>
      </c>
      <c r="D344" s="24">
        <f>IF(OR($AD344=0,SUMIFS(dbP!$A:$A,dbP!$AD:$AD,$AD344)=0),0,INDEX(dbP!D:D,SUMIFS(dbP!$A:$A,dbP!$AD:$AD,$AD344)))</f>
        <v>45640</v>
      </c>
      <c r="E344" s="1">
        <f>IF(OR($AD344=0,SUMIFS(dbP!$A:$A,dbP!$AD:$AD,$AD344)=0),0,INDEX(dbP!E:E,SUMIFS(dbP!$A:$A,dbP!$AD:$AD,$AD344)))</f>
        <v>0</v>
      </c>
      <c r="F344" s="1">
        <f>IF(OR($AD344=0,SUMIFS(dbP!$A:$A,dbP!$AD:$AD,$AD344)=0),0,INDEX(dbP!F:F,SUMIFS(dbP!$A:$A,dbP!$AD:$AD,$AD344)))</f>
        <v>0</v>
      </c>
      <c r="I344" s="1" t="str">
        <f>IF(OR($AD344=0,SUMIFS(dbP!$A:$A,dbP!$AD:$AD,$AD344)=0),0,INDEX(dbP!I:I,SUMIFS(dbP!$A:$A,dbP!$AD:$AD,$AD344)))</f>
        <v>Продукт-1</v>
      </c>
      <c r="O344" s="44" t="str">
        <f>IF(OR($AE344=0,SUMIFS(SpcfP!$A:$A,SpcfP!$AE:$AE,$AE344,SpcfP!$U:$U,$U344)=0),0,INDEX(SpcfP!O:O,SUMIFS(SpcfP!$A:$A,SpcfP!$AE:$AE,$AE344,SpcfP!$U:$U,$U344)))</f>
        <v>Себестоимость продаж</v>
      </c>
      <c r="P344" s="44" t="str">
        <f>IF(OR($AE344=0,SUMIFS(SpcfP!$A:$A,SpcfP!$AE:$AE,$AE344,SpcfP!$U:$U,$U344)=0),0,INDEX(SpcfP!P:P,SUMIFS(SpcfP!$A:$A,SpcfP!$AE:$AE,$AE344,SpcfP!$U:$U,$U344)))</f>
        <v>Затраты этапа-5 бизнес-процесса</v>
      </c>
      <c r="Q344" s="44" t="str">
        <f>IF(OR($AE344=0,SUMIFS(SpcfP!$A:$A,SpcfP!$AE:$AE,$AE344,SpcfP!$U:$U,$U344)=0),0,INDEX(SpcfP!Q:Q,SUMIFS(SpcfP!$A:$A,SpcfP!$AE:$AE,$AE344,SpcfP!$U:$U,$U344)))</f>
        <v>Затраты на доставку и продажу-4</v>
      </c>
      <c r="U344" s="1">
        <f>IF(OR($AD344=0,SUMIFS(dbP!$A:$A,dbP!$AD:$AD,$AD344)=0),0,INDEX(dbP!U:U,SUMIFS(dbP!$A:$A,dbP!$AD:$AD,$AD344)))</f>
        <v>1</v>
      </c>
      <c r="X344" s="42">
        <f>IF(OR($AD344=0,SUMIFS(dbP!$A:$A,dbP!$AD:$AD,$AD344)=0),0,INDEX(dbP!X:X,SUMIFS(dbP!$A:$A,dbP!$AD:$AD,$AD344)))*
IF(OR($AE344=0,SUMIFS(SpcfP!$A:$A,SpcfP!$AE:$AE,$AE344,SpcfP!$U:$U,$U344)=0),0,INDEX(SpcfP!X:X,SUMIFS(SpcfP!$A:$A,SpcfP!$AE:$AE,$AE344,SpcfP!$U:$U,$U344)))</f>
        <v>21</v>
      </c>
      <c r="AA344" s="44">
        <f>IF(OR($AD344=0,SUMIFS(dbP!$A:$A,dbP!$AD:$AD,$AD344)=0),0,INDEX(dbP!X:X,SUMIFS(dbP!$A:$A,dbP!$AD:$AD,$AD344)))*
IF(OR($AE344=0,SUMIFS(SpcfP!$A:$A,SpcfP!$AE:$AE,$AE344,SpcfP!$U:$U,$U344)=0),0,INDEX(SpcfP!AA:AA,SUMIFS(SpcfP!$A:$A,SpcfP!$AE:$AE,$AE344,SpcfP!$U:$U,$U344)))</f>
        <v>19803.731144525998</v>
      </c>
      <c r="AB344" s="44">
        <f>IF(OR($AD344=0,SUMIFS(dbP!$A:$A,dbP!$AD:$AD,$AD344)=0),0,INDEX(dbP!X:X,SUMIFS(dbP!$A:$A,dbP!$AD:$AD,$AD344)))*
IF(OR($AE344=0,SUMIFS(SpcfP!$A:$A,SpcfP!$AE:$AE,$AE344,SpcfP!$U:$U,$U344)=0),0,INDEX(SpcfP!AB:AB,SUMIFS(SpcfP!$A:$A,SpcfP!$AE:$AE,$AE344,SpcfP!$U:$U,$U344)))</f>
        <v>3300.6218574210002</v>
      </c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 t="shared" si="5"/>
        <v>6</v>
      </c>
      <c r="AE344" s="31">
        <f>IF(OR(AE343=0,AE343=MAX(Items!$AC:$AC)),1,AE343+1)</f>
        <v>52</v>
      </c>
    </row>
    <row r="345" spans="2:31" x14ac:dyDescent="0.3">
      <c r="B345" s="26">
        <f>IF(AND(O345=0,P345=0,Q345=0,Y345=0),0,IF(OR(COUNTIFS(Items!$E:$E,O345,Items!$F:$F,P345,Items!$G:$G,Q345)=1,COUNTIFS(Items!$M:$M,O345,Items!$N:$N,P345,Items!$O:$O,Q345)=1,COUNTIFS(Items!$U:$U,O345,Items!$V:$V,P345,Items!$W:$W,Q345)=1),0,1))</f>
        <v>0</v>
      </c>
      <c r="D345" s="24">
        <f>IF(OR($AD345=0,SUMIFS(dbP!$A:$A,dbP!$AD:$AD,$AD345)=0),0,INDEX(dbP!D:D,SUMIFS(dbP!$A:$A,dbP!$AD:$AD,$AD345)))</f>
        <v>45640</v>
      </c>
      <c r="E345" s="1">
        <f>IF(OR($AD345=0,SUMIFS(dbP!$A:$A,dbP!$AD:$AD,$AD345)=0),0,INDEX(dbP!E:E,SUMIFS(dbP!$A:$A,dbP!$AD:$AD,$AD345)))</f>
        <v>0</v>
      </c>
      <c r="F345" s="1">
        <f>IF(OR($AD345=0,SUMIFS(dbP!$A:$A,dbP!$AD:$AD,$AD345)=0),0,INDEX(dbP!F:F,SUMIFS(dbP!$A:$A,dbP!$AD:$AD,$AD345)))</f>
        <v>0</v>
      </c>
      <c r="I345" s="1" t="str">
        <f>IF(OR($AD345=0,SUMIFS(dbP!$A:$A,dbP!$AD:$AD,$AD345)=0),0,INDEX(dbP!I:I,SUMIFS(dbP!$A:$A,dbP!$AD:$AD,$AD345)))</f>
        <v>Продукт-1</v>
      </c>
      <c r="O345" s="44" t="str">
        <f>IF(OR($AE345=0,SUMIFS(SpcfP!$A:$A,SpcfP!$AE:$AE,$AE345,SpcfP!$U:$U,$U345)=0),0,INDEX(SpcfP!O:O,SUMIFS(SpcfP!$A:$A,SpcfP!$AE:$AE,$AE345,SpcfP!$U:$U,$U345)))</f>
        <v>Себестоимость продаж</v>
      </c>
      <c r="P345" s="44" t="str">
        <f>IF(OR($AE345=0,SUMIFS(SpcfP!$A:$A,SpcfP!$AE:$AE,$AE345,SpcfP!$U:$U,$U345)=0),0,INDEX(SpcfP!P:P,SUMIFS(SpcfP!$A:$A,SpcfP!$AE:$AE,$AE345,SpcfP!$U:$U,$U345)))</f>
        <v>Затраты этапа-5 бизнес-процесса</v>
      </c>
      <c r="Q345" s="44" t="str">
        <f>IF(OR($AE345=0,SUMIFS(SpcfP!$A:$A,SpcfP!$AE:$AE,$AE345,SpcfP!$U:$U,$U345)=0),0,INDEX(SpcfP!Q:Q,SUMIFS(SpcfP!$A:$A,SpcfP!$AE:$AE,$AE345,SpcfP!$U:$U,$U345)))</f>
        <v>Затраты на доставку и продажу-5</v>
      </c>
      <c r="U345" s="1">
        <f>IF(OR($AD345=0,SUMIFS(dbP!$A:$A,dbP!$AD:$AD,$AD345)=0),0,INDEX(dbP!U:U,SUMIFS(dbP!$A:$A,dbP!$AD:$AD,$AD345)))</f>
        <v>1</v>
      </c>
      <c r="X345" s="42">
        <f>IF(OR($AD345=0,SUMIFS(dbP!$A:$A,dbP!$AD:$AD,$AD345)=0),0,INDEX(dbP!X:X,SUMIFS(dbP!$A:$A,dbP!$AD:$AD,$AD345)))*
IF(OR($AE345=0,SUMIFS(SpcfP!$A:$A,SpcfP!$AE:$AE,$AE345,SpcfP!$U:$U,$U345)=0),0,INDEX(SpcfP!X:X,SUMIFS(SpcfP!$A:$A,SpcfP!$AE:$AE,$AE345,SpcfP!$U:$U,$U345)))</f>
        <v>56</v>
      </c>
      <c r="AA345" s="44">
        <f>IF(OR($AD345=0,SUMIFS(dbP!$A:$A,dbP!$AD:$AD,$AD345)=0),0,INDEX(dbP!X:X,SUMIFS(dbP!$A:$A,dbP!$AD:$AD,$AD345)))*
IF(OR($AE345=0,SUMIFS(SpcfP!$A:$A,SpcfP!$AE:$AE,$AE345,SpcfP!$U:$U,$U345)=0),0,INDEX(SpcfP!AA:AA,SUMIFS(SpcfP!$A:$A,SpcfP!$AE:$AE,$AE345,SpcfP!$U:$U,$U345)))</f>
        <v>94320.773866157571</v>
      </c>
      <c r="AB345" s="44">
        <f>IF(OR($AD345=0,SUMIFS(dbP!$A:$A,dbP!$AD:$AD,$AD345)=0),0,INDEX(dbP!X:X,SUMIFS(dbP!$A:$A,dbP!$AD:$AD,$AD345)))*
IF(OR($AE345=0,SUMIFS(SpcfP!$A:$A,SpcfP!$AE:$AE,$AE345,SpcfP!$U:$U,$U345)=0),0,INDEX(SpcfP!AB:AB,SUMIFS(SpcfP!$A:$A,SpcfP!$AE:$AE,$AE345,SpcfP!$U:$U,$U345)))</f>
        <v>15720.12897769293</v>
      </c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 t="shared" si="5"/>
        <v>6</v>
      </c>
      <c r="AE345" s="31">
        <f>IF(OR(AE344=0,AE344=MAX(Items!$AC:$AC)),1,AE344+1)</f>
        <v>53</v>
      </c>
    </row>
    <row r="346" spans="2:31" x14ac:dyDescent="0.3">
      <c r="B346" s="26">
        <f>IF(AND(O346=0,P346=0,Q346=0,Y346=0),0,IF(OR(COUNTIFS(Items!$E:$E,O346,Items!$F:$F,P346,Items!$G:$G,Q346)=1,COUNTIFS(Items!$M:$M,O346,Items!$N:$N,P346,Items!$O:$O,Q346)=1,COUNTIFS(Items!$U:$U,O346,Items!$V:$V,P346,Items!$W:$W,Q346)=1),0,1))</f>
        <v>0</v>
      </c>
      <c r="D346" s="24">
        <f>IF(OR($AD346=0,SUMIFS(dbP!$A:$A,dbP!$AD:$AD,$AD346)=0),0,INDEX(dbP!D:D,SUMIFS(dbP!$A:$A,dbP!$AD:$AD,$AD346)))</f>
        <v>45640</v>
      </c>
      <c r="E346" s="1">
        <f>IF(OR($AD346=0,SUMIFS(dbP!$A:$A,dbP!$AD:$AD,$AD346)=0),0,INDEX(dbP!E:E,SUMIFS(dbP!$A:$A,dbP!$AD:$AD,$AD346)))</f>
        <v>0</v>
      </c>
      <c r="F346" s="1">
        <f>IF(OR($AD346=0,SUMIFS(dbP!$A:$A,dbP!$AD:$AD,$AD346)=0),0,INDEX(dbP!F:F,SUMIFS(dbP!$A:$A,dbP!$AD:$AD,$AD346)))</f>
        <v>0</v>
      </c>
      <c r="I346" s="1" t="str">
        <f>IF(OR($AD346=0,SUMIFS(dbP!$A:$A,dbP!$AD:$AD,$AD346)=0),0,INDEX(dbP!I:I,SUMIFS(dbP!$A:$A,dbP!$AD:$AD,$AD346)))</f>
        <v>Продукт-1</v>
      </c>
      <c r="O346" s="44" t="str">
        <f>IF(OR($AE346=0,SUMIFS(SpcfP!$A:$A,SpcfP!$AE:$AE,$AE346,SpcfP!$U:$U,$U346)=0),0,INDEX(SpcfP!O:O,SUMIFS(SpcfP!$A:$A,SpcfP!$AE:$AE,$AE346,SpcfP!$U:$U,$U346)))</f>
        <v>Себестоимость продаж</v>
      </c>
      <c r="P346" s="44" t="str">
        <f>IF(OR($AE346=0,SUMIFS(SpcfP!$A:$A,SpcfP!$AE:$AE,$AE346,SpcfP!$U:$U,$U346)=0),0,INDEX(SpcfP!P:P,SUMIFS(SpcfP!$A:$A,SpcfP!$AE:$AE,$AE346,SpcfP!$U:$U,$U346)))</f>
        <v>Затраты этапа-5 бизнес-процесса</v>
      </c>
      <c r="Q346" s="44" t="str">
        <f>IF(OR($AE346=0,SUMIFS(SpcfP!$A:$A,SpcfP!$AE:$AE,$AE346,SpcfP!$U:$U,$U346)=0),0,INDEX(SpcfP!Q:Q,SUMIFS(SpcfP!$A:$A,SpcfP!$AE:$AE,$AE346,SpcfP!$U:$U,$U346)))</f>
        <v>Затраты на доставку и продажу-6</v>
      </c>
      <c r="U346" s="1">
        <f>IF(OR($AD346=0,SUMIFS(dbP!$A:$A,dbP!$AD:$AD,$AD346)=0),0,INDEX(dbP!U:U,SUMIFS(dbP!$A:$A,dbP!$AD:$AD,$AD346)))</f>
        <v>1</v>
      </c>
      <c r="X346" s="42">
        <f>IF(OR($AD346=0,SUMIFS(dbP!$A:$A,dbP!$AD:$AD,$AD346)=0),0,INDEX(dbP!X:X,SUMIFS(dbP!$A:$A,dbP!$AD:$AD,$AD346)))*
IF(OR($AE346=0,SUMIFS(SpcfP!$A:$A,SpcfP!$AE:$AE,$AE346,SpcfP!$U:$U,$U346)=0),0,INDEX(SpcfP!X:X,SUMIFS(SpcfP!$A:$A,SpcfP!$AE:$AE,$AE346,SpcfP!$U:$U,$U346)))</f>
        <v>28</v>
      </c>
      <c r="AA346" s="44">
        <f>IF(OR($AD346=0,SUMIFS(dbP!$A:$A,dbP!$AD:$AD,$AD346)=0),0,INDEX(dbP!X:X,SUMIFS(dbP!$A:$A,dbP!$AD:$AD,$AD346)))*
IF(OR($AE346=0,SUMIFS(SpcfP!$A:$A,SpcfP!$AE:$AE,$AE346,SpcfP!$U:$U,$U346)=0),0,INDEX(SpcfP!AA:AA,SUMIFS(SpcfP!$A:$A,SpcfP!$AE:$AE,$AE346,SpcfP!$U:$U,$U346)))</f>
        <v>97348.62067635174</v>
      </c>
      <c r="AB346" s="44">
        <f>IF(OR($AD346=0,SUMIFS(dbP!$A:$A,dbP!$AD:$AD,$AD346)=0),0,INDEX(dbP!X:X,SUMIFS(dbP!$A:$A,dbP!$AD:$AD,$AD346)))*
IF(OR($AE346=0,SUMIFS(SpcfP!$A:$A,SpcfP!$AE:$AE,$AE346,SpcfP!$U:$U,$U346)=0),0,INDEX(SpcfP!AB:AB,SUMIFS(SpcfP!$A:$A,SpcfP!$AE:$AE,$AE346,SpcfP!$U:$U,$U346)))</f>
        <v>16224.770112725288</v>
      </c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 t="shared" si="5"/>
        <v>6</v>
      </c>
      <c r="AE346" s="31">
        <f>IF(OR(AE345=0,AE345=MAX(Items!$AC:$AC)),1,AE345+1)</f>
        <v>54</v>
      </c>
    </row>
    <row r="347" spans="2:31" x14ac:dyDescent="0.3">
      <c r="B347" s="26">
        <f>IF(AND(O347=0,P347=0,Q347=0,Y347=0),0,IF(OR(COUNTIFS(Items!$E:$E,O347,Items!$F:$F,P347,Items!$G:$G,Q347)=1,COUNTIFS(Items!$M:$M,O347,Items!$N:$N,P347,Items!$O:$O,Q347)=1,COUNTIFS(Items!$U:$U,O347,Items!$V:$V,P347,Items!$W:$W,Q347)=1),0,1))</f>
        <v>0</v>
      </c>
      <c r="D347" s="24">
        <f>IF(OR($AD347=0,SUMIFS(dbP!$A:$A,dbP!$AD:$AD,$AD347)=0),0,INDEX(dbP!D:D,SUMIFS(dbP!$A:$A,dbP!$AD:$AD,$AD347)))</f>
        <v>45640</v>
      </c>
      <c r="E347" s="1">
        <f>IF(OR($AD347=0,SUMIFS(dbP!$A:$A,dbP!$AD:$AD,$AD347)=0),0,INDEX(dbP!E:E,SUMIFS(dbP!$A:$A,dbP!$AD:$AD,$AD347)))</f>
        <v>0</v>
      </c>
      <c r="F347" s="1">
        <f>IF(OR($AD347=0,SUMIFS(dbP!$A:$A,dbP!$AD:$AD,$AD347)=0),0,INDEX(dbP!F:F,SUMIFS(dbP!$A:$A,dbP!$AD:$AD,$AD347)))</f>
        <v>0</v>
      </c>
      <c r="I347" s="1" t="str">
        <f>IF(OR($AD347=0,SUMIFS(dbP!$A:$A,dbP!$AD:$AD,$AD347)=0),0,INDEX(dbP!I:I,SUMIFS(dbP!$A:$A,dbP!$AD:$AD,$AD347)))</f>
        <v>Продукт-1</v>
      </c>
      <c r="O347" s="44" t="str">
        <f>IF(OR($AE347=0,SUMIFS(SpcfP!$A:$A,SpcfP!$AE:$AE,$AE347,SpcfP!$U:$U,$U347)=0),0,INDEX(SpcfP!O:O,SUMIFS(SpcfP!$A:$A,SpcfP!$AE:$AE,$AE347,SpcfP!$U:$U,$U347)))</f>
        <v>Себестоимость продаж</v>
      </c>
      <c r="P347" s="44" t="str">
        <f>IF(OR($AE347=0,SUMIFS(SpcfP!$A:$A,SpcfP!$AE:$AE,$AE347,SpcfP!$U:$U,$U347)=0),0,INDEX(SpcfP!P:P,SUMIFS(SpcfP!$A:$A,SpcfP!$AE:$AE,$AE347,SpcfP!$U:$U,$U347)))</f>
        <v>Затраты этапа-5 бизнес-процесса</v>
      </c>
      <c r="Q347" s="44" t="str">
        <f>IF(OR($AE347=0,SUMIFS(SpcfP!$A:$A,SpcfP!$AE:$AE,$AE347,SpcfP!$U:$U,$U347)=0),0,INDEX(SpcfP!Q:Q,SUMIFS(SpcfP!$A:$A,SpcfP!$AE:$AE,$AE347,SpcfP!$U:$U,$U347)))</f>
        <v>Затраты на доставку и продажу-7</v>
      </c>
      <c r="U347" s="1">
        <f>IF(OR($AD347=0,SUMIFS(dbP!$A:$A,dbP!$AD:$AD,$AD347)=0),0,INDEX(dbP!U:U,SUMIFS(dbP!$A:$A,dbP!$AD:$AD,$AD347)))</f>
        <v>1</v>
      </c>
      <c r="X347" s="42">
        <f>IF(OR($AD347=0,SUMIFS(dbP!$A:$A,dbP!$AD:$AD,$AD347)=0),0,INDEX(dbP!X:X,SUMIFS(dbP!$A:$A,dbP!$AD:$AD,$AD347)))*
IF(OR($AE347=0,SUMIFS(SpcfP!$A:$A,SpcfP!$AE:$AE,$AE347,SpcfP!$U:$U,$U347)=0),0,INDEX(SpcfP!X:X,SUMIFS(SpcfP!$A:$A,SpcfP!$AE:$AE,$AE347,SpcfP!$U:$U,$U347)))</f>
        <v>630</v>
      </c>
      <c r="AA347" s="44">
        <f>IF(OR($AD347=0,SUMIFS(dbP!$A:$A,dbP!$AD:$AD,$AD347)=0),0,INDEX(dbP!X:X,SUMIFS(dbP!$A:$A,dbP!$AD:$AD,$AD347)))*
IF(OR($AE347=0,SUMIFS(SpcfP!$A:$A,SpcfP!$AE:$AE,$AE347,SpcfP!$U:$U,$U347)=0),0,INDEX(SpcfP!AA:AA,SUMIFS(SpcfP!$A:$A,SpcfP!$AE:$AE,$AE347,SpcfP!$U:$U,$U347)))</f>
        <v>1219163.5369552593</v>
      </c>
      <c r="AB347" s="44">
        <f>IF(OR($AD347=0,SUMIFS(dbP!$A:$A,dbP!$AD:$AD,$AD347)=0),0,INDEX(dbP!X:X,SUMIFS(dbP!$A:$A,dbP!$AD:$AD,$AD347)))*
IF(OR($AE347=0,SUMIFS(SpcfP!$A:$A,SpcfP!$AE:$AE,$AE347,SpcfP!$U:$U,$U347)=0),0,INDEX(SpcfP!AB:AB,SUMIFS(SpcfP!$A:$A,SpcfP!$AE:$AE,$AE347,SpcfP!$U:$U,$U347)))</f>
        <v>203193.92282587651</v>
      </c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 t="shared" si="5"/>
        <v>6</v>
      </c>
      <c r="AE347" s="31">
        <f>IF(OR(AE346=0,AE346=MAX(Items!$AC:$AC)),1,AE346+1)</f>
        <v>55</v>
      </c>
    </row>
    <row r="348" spans="2:31" x14ac:dyDescent="0.3">
      <c r="B348" s="26">
        <f>IF(AND(O348=0,P348=0,Q348=0,Y348=0),0,IF(OR(COUNTIFS(Items!$E:$E,O348,Items!$F:$F,P348,Items!$G:$G,Q348)=1,COUNTIFS(Items!$M:$M,O348,Items!$N:$N,P348,Items!$O:$O,Q348)=1,COUNTIFS(Items!$U:$U,O348,Items!$V:$V,P348,Items!$W:$W,Q348)=1),0,1))</f>
        <v>0</v>
      </c>
      <c r="D348" s="24">
        <f>IF(OR($AD348=0,SUMIFS(dbP!$A:$A,dbP!$AD:$AD,$AD348)=0),0,INDEX(dbP!D:D,SUMIFS(dbP!$A:$A,dbP!$AD:$AD,$AD348)))</f>
        <v>45640</v>
      </c>
      <c r="E348" s="1">
        <f>IF(OR($AD348=0,SUMIFS(dbP!$A:$A,dbP!$AD:$AD,$AD348)=0),0,INDEX(dbP!E:E,SUMIFS(dbP!$A:$A,dbP!$AD:$AD,$AD348)))</f>
        <v>0</v>
      </c>
      <c r="F348" s="1">
        <f>IF(OR($AD348=0,SUMIFS(dbP!$A:$A,dbP!$AD:$AD,$AD348)=0),0,INDEX(dbP!F:F,SUMIFS(dbP!$A:$A,dbP!$AD:$AD,$AD348)))</f>
        <v>0</v>
      </c>
      <c r="I348" s="1" t="str">
        <f>IF(OR($AD348=0,SUMIFS(dbP!$A:$A,dbP!$AD:$AD,$AD348)=0),0,INDEX(dbP!I:I,SUMIFS(dbP!$A:$A,dbP!$AD:$AD,$AD348)))</f>
        <v>Продукт-1</v>
      </c>
      <c r="O348" s="44" t="str">
        <f>IF(OR($AE348=0,SUMIFS(SpcfP!$A:$A,SpcfP!$AE:$AE,$AE348,SpcfP!$U:$U,$U348)=0),0,INDEX(SpcfP!O:O,SUMIFS(SpcfP!$A:$A,SpcfP!$AE:$AE,$AE348,SpcfP!$U:$U,$U348)))</f>
        <v>Себестоимость продаж</v>
      </c>
      <c r="P348" s="44" t="str">
        <f>IF(OR($AE348=0,SUMIFS(SpcfP!$A:$A,SpcfP!$AE:$AE,$AE348,SpcfP!$U:$U,$U348)=0),0,INDEX(SpcfP!P:P,SUMIFS(SpcfP!$A:$A,SpcfP!$AE:$AE,$AE348,SpcfP!$U:$U,$U348)))</f>
        <v>Затраты этапа-5 бизнес-процесса</v>
      </c>
      <c r="Q348" s="44" t="str">
        <f>IF(OR($AE348=0,SUMIFS(SpcfP!$A:$A,SpcfP!$AE:$AE,$AE348,SpcfP!$U:$U,$U348)=0),0,INDEX(SpcfP!Q:Q,SUMIFS(SpcfP!$A:$A,SpcfP!$AE:$AE,$AE348,SpcfP!$U:$U,$U348)))</f>
        <v>Затраты на доставку и продажу-8</v>
      </c>
      <c r="U348" s="1">
        <f>IF(OR($AD348=0,SUMIFS(dbP!$A:$A,dbP!$AD:$AD,$AD348)=0),0,INDEX(dbP!U:U,SUMIFS(dbP!$A:$A,dbP!$AD:$AD,$AD348)))</f>
        <v>1</v>
      </c>
      <c r="X348" s="42">
        <f>IF(OR($AD348=0,SUMIFS(dbP!$A:$A,dbP!$AD:$AD,$AD348)=0),0,INDEX(dbP!X:X,SUMIFS(dbP!$A:$A,dbP!$AD:$AD,$AD348)))*
IF(OR($AE348=0,SUMIFS(SpcfP!$A:$A,SpcfP!$AE:$AE,$AE348,SpcfP!$U:$U,$U348)=0),0,INDEX(SpcfP!X:X,SUMIFS(SpcfP!$A:$A,SpcfP!$AE:$AE,$AE348,SpcfP!$U:$U,$U348)))</f>
        <v>35</v>
      </c>
      <c r="AA348" s="44">
        <f>IF(OR($AD348=0,SUMIFS(dbP!$A:$A,dbP!$AD:$AD,$AD348)=0),0,INDEX(dbP!X:X,SUMIFS(dbP!$A:$A,dbP!$AD:$AD,$AD348)))*
IF(OR($AE348=0,SUMIFS(SpcfP!$A:$A,SpcfP!$AE:$AE,$AE348,SpcfP!$U:$U,$U348)=0),0,INDEX(SpcfP!AA:AA,SUMIFS(SpcfP!$A:$A,SpcfP!$AE:$AE,$AE348,SpcfP!$U:$U,$U348)))</f>
        <v>17221.448275862069</v>
      </c>
      <c r="AB348" s="44">
        <f>IF(OR($AD348=0,SUMIFS(dbP!$A:$A,dbP!$AD:$AD,$AD348)=0),0,INDEX(dbP!X:X,SUMIFS(dbP!$A:$A,dbP!$AD:$AD,$AD348)))*
IF(OR($AE348=0,SUMIFS(SpcfP!$A:$A,SpcfP!$AE:$AE,$AE348,SpcfP!$U:$U,$U348)=0),0,INDEX(SpcfP!AB:AB,SUMIFS(SpcfP!$A:$A,SpcfP!$AE:$AE,$AE348,SpcfP!$U:$U,$U348)))</f>
        <v>2870.2413793103451</v>
      </c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 t="shared" si="5"/>
        <v>6</v>
      </c>
      <c r="AE348" s="31">
        <f>IF(OR(AE347=0,AE347=MAX(Items!$AC:$AC)),1,AE347+1)</f>
        <v>56</v>
      </c>
    </row>
    <row r="349" spans="2:31" x14ac:dyDescent="0.3">
      <c r="B349" s="26">
        <f>IF(AND(O349=0,P349=0,Q349=0,Y349=0),0,IF(OR(COUNTIFS(Items!$E:$E,O349,Items!$F:$F,P349,Items!$G:$G,Q349)=1,COUNTIFS(Items!$M:$M,O349,Items!$N:$N,P349,Items!$O:$O,Q349)=1,COUNTIFS(Items!$U:$U,O349,Items!$V:$V,P349,Items!$W:$W,Q349)=1),0,1))</f>
        <v>0</v>
      </c>
      <c r="D349" s="24">
        <f>IF(OR($AD349=0,SUMIFS(dbP!$A:$A,dbP!$AD:$AD,$AD349)=0),0,INDEX(dbP!D:D,SUMIFS(dbP!$A:$A,dbP!$AD:$AD,$AD349)))</f>
        <v>45640</v>
      </c>
      <c r="E349" s="1">
        <f>IF(OR($AD349=0,SUMIFS(dbP!$A:$A,dbP!$AD:$AD,$AD349)=0),0,INDEX(dbP!E:E,SUMIFS(dbP!$A:$A,dbP!$AD:$AD,$AD349)))</f>
        <v>0</v>
      </c>
      <c r="F349" s="1">
        <f>IF(OR($AD349=0,SUMIFS(dbP!$A:$A,dbP!$AD:$AD,$AD349)=0),0,INDEX(dbP!F:F,SUMIFS(dbP!$A:$A,dbP!$AD:$AD,$AD349)))</f>
        <v>0</v>
      </c>
      <c r="I349" s="1" t="str">
        <f>IF(OR($AD349=0,SUMIFS(dbP!$A:$A,dbP!$AD:$AD,$AD349)=0),0,INDEX(dbP!I:I,SUMIFS(dbP!$A:$A,dbP!$AD:$AD,$AD349)))</f>
        <v>Продукт-1</v>
      </c>
      <c r="O349" s="44" t="str">
        <f>IF(OR($AE349=0,SUMIFS(SpcfP!$A:$A,SpcfP!$AE:$AE,$AE349,SpcfP!$U:$U,$U349)=0),0,INDEX(SpcfP!O:O,SUMIFS(SpcfP!$A:$A,SpcfP!$AE:$AE,$AE349,SpcfP!$U:$U,$U349)))</f>
        <v>Себестоимость продаж</v>
      </c>
      <c r="P349" s="44" t="str">
        <f>IF(OR($AE349=0,SUMIFS(SpcfP!$A:$A,SpcfP!$AE:$AE,$AE349,SpcfP!$U:$U,$U349)=0),0,INDEX(SpcfP!P:P,SUMIFS(SpcfP!$A:$A,SpcfP!$AE:$AE,$AE349,SpcfP!$U:$U,$U349)))</f>
        <v>Затраты этапа-5 бизнес-процесса</v>
      </c>
      <c r="Q349" s="44" t="str">
        <f>IF(OR($AE349=0,SUMIFS(SpcfP!$A:$A,SpcfP!$AE:$AE,$AE349,SpcfP!$U:$U,$U349)=0),0,INDEX(SpcfP!Q:Q,SUMIFS(SpcfP!$A:$A,SpcfP!$AE:$AE,$AE349,SpcfP!$U:$U,$U349)))</f>
        <v>Затраты на доставку и продажу-9</v>
      </c>
      <c r="U349" s="1">
        <f>IF(OR($AD349=0,SUMIFS(dbP!$A:$A,dbP!$AD:$AD,$AD349)=0),0,INDEX(dbP!U:U,SUMIFS(dbP!$A:$A,dbP!$AD:$AD,$AD349)))</f>
        <v>1</v>
      </c>
      <c r="X349" s="42">
        <f>IF(OR($AD349=0,SUMIFS(dbP!$A:$A,dbP!$AD:$AD,$AD349)=0),0,INDEX(dbP!X:X,SUMIFS(dbP!$A:$A,dbP!$AD:$AD,$AD349)))*
IF(OR($AE349=0,SUMIFS(SpcfP!$A:$A,SpcfP!$AE:$AE,$AE349,SpcfP!$U:$U,$U349)=0),0,INDEX(SpcfP!X:X,SUMIFS(SpcfP!$A:$A,SpcfP!$AE:$AE,$AE349,SpcfP!$U:$U,$U349)))</f>
        <v>49</v>
      </c>
      <c r="AA349" s="44">
        <f>IF(OR($AD349=0,SUMIFS(dbP!$A:$A,dbP!$AD:$AD,$AD349)=0),0,INDEX(dbP!X:X,SUMIFS(dbP!$A:$A,dbP!$AD:$AD,$AD349)))*
IF(OR($AE349=0,SUMIFS(SpcfP!$A:$A,SpcfP!$AE:$AE,$AE349,SpcfP!$U:$U,$U349)=0),0,INDEX(SpcfP!AA:AA,SUMIFS(SpcfP!$A:$A,SpcfP!$AE:$AE,$AE349,SpcfP!$U:$U,$U349)))</f>
        <v>120064.09824561403</v>
      </c>
      <c r="AB349" s="44">
        <f>IF(OR($AD349=0,SUMIFS(dbP!$A:$A,dbP!$AD:$AD,$AD349)=0),0,INDEX(dbP!X:X,SUMIFS(dbP!$A:$A,dbP!$AD:$AD,$AD349)))*
IF(OR($AE349=0,SUMIFS(SpcfP!$A:$A,SpcfP!$AE:$AE,$AE349,SpcfP!$U:$U,$U349)=0),0,INDEX(SpcfP!AB:AB,SUMIFS(SpcfP!$A:$A,SpcfP!$AE:$AE,$AE349,SpcfP!$U:$U,$U349)))</f>
        <v>20010.683040935673</v>
      </c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 t="shared" si="5"/>
        <v>6</v>
      </c>
      <c r="AE349" s="31">
        <f>IF(OR(AE348=0,AE348=MAX(Items!$AC:$AC)),1,AE348+1)</f>
        <v>57</v>
      </c>
    </row>
    <row r="350" spans="2:31" x14ac:dyDescent="0.3">
      <c r="B350" s="26">
        <f>IF(AND(O350=0,P350=0,Q350=0,Y350=0),0,IF(OR(COUNTIFS(Items!$E:$E,O350,Items!$F:$F,P350,Items!$G:$G,Q350)=1,COUNTIFS(Items!$M:$M,O350,Items!$N:$N,P350,Items!$O:$O,Q350)=1,COUNTIFS(Items!$U:$U,O350,Items!$V:$V,P350,Items!$W:$W,Q350)=1),0,1))</f>
        <v>0</v>
      </c>
      <c r="D350" s="24">
        <f>IF(OR($AD350=0,SUMIFS(dbP!$A:$A,dbP!$AD:$AD,$AD350)=0),0,INDEX(dbP!D:D,SUMIFS(dbP!$A:$A,dbP!$AD:$AD,$AD350)))</f>
        <v>45640</v>
      </c>
      <c r="E350" s="1">
        <f>IF(OR($AD350=0,SUMIFS(dbP!$A:$A,dbP!$AD:$AD,$AD350)=0),0,INDEX(dbP!E:E,SUMIFS(dbP!$A:$A,dbP!$AD:$AD,$AD350)))</f>
        <v>0</v>
      </c>
      <c r="F350" s="1">
        <f>IF(OR($AD350=0,SUMIFS(dbP!$A:$A,dbP!$AD:$AD,$AD350)=0),0,INDEX(dbP!F:F,SUMIFS(dbP!$A:$A,dbP!$AD:$AD,$AD350)))</f>
        <v>0</v>
      </c>
      <c r="I350" s="1" t="str">
        <f>IF(OR($AD350=0,SUMIFS(dbP!$A:$A,dbP!$AD:$AD,$AD350)=0),0,INDEX(dbP!I:I,SUMIFS(dbP!$A:$A,dbP!$AD:$AD,$AD350)))</f>
        <v>Продукт-1</v>
      </c>
      <c r="O350" s="44" t="str">
        <f>IF(OR($AE350=0,SUMIFS(SpcfP!$A:$A,SpcfP!$AE:$AE,$AE350,SpcfP!$U:$U,$U350)=0),0,INDEX(SpcfP!O:O,SUMIFS(SpcfP!$A:$A,SpcfP!$AE:$AE,$AE350,SpcfP!$U:$U,$U350)))</f>
        <v>Себестоимость продаж</v>
      </c>
      <c r="P350" s="44" t="str">
        <f>IF(OR($AE350=0,SUMIFS(SpcfP!$A:$A,SpcfP!$AE:$AE,$AE350,SpcfP!$U:$U,$U350)=0),0,INDEX(SpcfP!P:P,SUMIFS(SpcfP!$A:$A,SpcfP!$AE:$AE,$AE350,SpcfP!$U:$U,$U350)))</f>
        <v>Затраты этапа-5 бизнес-процесса</v>
      </c>
      <c r="Q350" s="44" t="str">
        <f>IF(OR($AE350=0,SUMIFS(SpcfP!$A:$A,SpcfP!$AE:$AE,$AE350,SpcfP!$U:$U,$U350)=0),0,INDEX(SpcfP!Q:Q,SUMIFS(SpcfP!$A:$A,SpcfP!$AE:$AE,$AE350,SpcfP!$U:$U,$U350)))</f>
        <v>Затраты на доставку и продажу-10</v>
      </c>
      <c r="U350" s="1">
        <f>IF(OR($AD350=0,SUMIFS(dbP!$A:$A,dbP!$AD:$AD,$AD350)=0),0,INDEX(dbP!U:U,SUMIFS(dbP!$A:$A,dbP!$AD:$AD,$AD350)))</f>
        <v>1</v>
      </c>
      <c r="X350" s="42">
        <f>IF(OR($AD350=0,SUMIFS(dbP!$A:$A,dbP!$AD:$AD,$AD350)=0),0,INDEX(dbP!X:X,SUMIFS(dbP!$A:$A,dbP!$AD:$AD,$AD350)))*
IF(OR($AE350=0,SUMIFS(SpcfP!$A:$A,SpcfP!$AE:$AE,$AE350,SpcfP!$U:$U,$U350)=0),0,INDEX(SpcfP!X:X,SUMIFS(SpcfP!$A:$A,SpcfP!$AE:$AE,$AE350,SpcfP!$U:$U,$U350)))</f>
        <v>28</v>
      </c>
      <c r="AA350" s="44">
        <f>IF(OR($AD350=0,SUMIFS(dbP!$A:$A,dbP!$AD:$AD,$AD350)=0),0,INDEX(dbP!X:X,SUMIFS(dbP!$A:$A,dbP!$AD:$AD,$AD350)))*
IF(OR($AE350=0,SUMIFS(SpcfP!$A:$A,SpcfP!$AE:$AE,$AE350,SpcfP!$U:$U,$U350)=0),0,INDEX(SpcfP!AA:AA,SUMIFS(SpcfP!$A:$A,SpcfP!$AE:$AE,$AE350,SpcfP!$U:$U,$U350)))</f>
        <v>70732.872000000003</v>
      </c>
      <c r="AB350" s="44">
        <f>IF(OR($AD350=0,SUMIFS(dbP!$A:$A,dbP!$AD:$AD,$AD350)=0),0,INDEX(dbP!X:X,SUMIFS(dbP!$A:$A,dbP!$AD:$AD,$AD350)))*
IF(OR($AE350=0,SUMIFS(SpcfP!$A:$A,SpcfP!$AE:$AE,$AE350,SpcfP!$U:$U,$U350)=0),0,INDEX(SpcfP!AB:AB,SUMIFS(SpcfP!$A:$A,SpcfP!$AE:$AE,$AE350,SpcfP!$U:$U,$U350)))</f>
        <v>11788.812</v>
      </c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 t="shared" si="5"/>
        <v>6</v>
      </c>
      <c r="AE350" s="31">
        <f>IF(OR(AE349=0,AE349=MAX(Items!$AC:$AC)),1,AE349+1)</f>
        <v>58</v>
      </c>
    </row>
    <row r="351" spans="2:31" x14ac:dyDescent="0.3">
      <c r="B351" s="26">
        <f>IF(AND(O351=0,P351=0,Q351=0,Y351=0),0,IF(OR(COUNTIFS(Items!$E:$E,O351,Items!$F:$F,P351,Items!$G:$G,Q351)=1,COUNTIFS(Items!$M:$M,O351,Items!$N:$N,P351,Items!$O:$O,Q351)=1,COUNTIFS(Items!$U:$U,O351,Items!$V:$V,P351,Items!$W:$W,Q351)=1),0,1))</f>
        <v>0</v>
      </c>
      <c r="D351" s="24">
        <f>IF(OR($AD351=0,SUMIFS(dbP!$A:$A,dbP!$AD:$AD,$AD351)=0),0,INDEX(dbP!D:D,SUMIFS(dbP!$A:$A,dbP!$AD:$AD,$AD351)))</f>
        <v>45672</v>
      </c>
      <c r="E351" s="1">
        <f>IF(OR($AD351=0,SUMIFS(dbP!$A:$A,dbP!$AD:$AD,$AD351)=0),0,INDEX(dbP!E:E,SUMIFS(dbP!$A:$A,dbP!$AD:$AD,$AD351)))</f>
        <v>0</v>
      </c>
      <c r="F351" s="1">
        <f>IF(OR($AD351=0,SUMIFS(dbP!$A:$A,dbP!$AD:$AD,$AD351)=0),0,INDEX(dbP!F:F,SUMIFS(dbP!$A:$A,dbP!$AD:$AD,$AD351)))</f>
        <v>0</v>
      </c>
      <c r="I351" s="1" t="str">
        <f>IF(OR($AD351=0,SUMIFS(dbP!$A:$A,dbP!$AD:$AD,$AD351)=0),0,INDEX(dbP!I:I,SUMIFS(dbP!$A:$A,dbP!$AD:$AD,$AD351)))</f>
        <v>Продукт-1</v>
      </c>
      <c r="O351" s="44" t="str">
        <f>IF(OR($AE351=0,SUMIFS(SpcfP!$A:$A,SpcfP!$AE:$AE,$AE351,SpcfP!$U:$U,$U351)=0),0,INDEX(SpcfP!O:O,SUMIFS(SpcfP!$A:$A,SpcfP!$AE:$AE,$AE351,SpcfP!$U:$U,$U351)))</f>
        <v>Себестоимость продаж</v>
      </c>
      <c r="P351" s="44" t="str">
        <f>IF(OR($AE351=0,SUMIFS(SpcfP!$A:$A,SpcfP!$AE:$AE,$AE351,SpcfP!$U:$U,$U351)=0),0,INDEX(SpcfP!P:P,SUMIFS(SpcfP!$A:$A,SpcfP!$AE:$AE,$AE351,SpcfP!$U:$U,$U351)))</f>
        <v>Затраты этапа-1 бизнес-процесса</v>
      </c>
      <c r="Q351" s="44" t="str">
        <f>IF(OR($AE351=0,SUMIFS(SpcfP!$A:$A,SpcfP!$AE:$AE,$AE351,SpcfP!$U:$U,$U351)=0),0,INDEX(SpcfP!Q:Q,SUMIFS(SpcfP!$A:$A,SpcfP!$AE:$AE,$AE351,SpcfP!$U:$U,$U351)))</f>
        <v>Сырье и материалы-1</v>
      </c>
      <c r="U351" s="1">
        <f>IF(OR($AD351=0,SUMIFS(dbP!$A:$A,dbP!$AD:$AD,$AD351)=0),0,INDEX(dbP!U:U,SUMIFS(dbP!$A:$A,dbP!$AD:$AD,$AD351)))</f>
        <v>1</v>
      </c>
      <c r="X351" s="42">
        <f>IF(OR($AD351=0,SUMIFS(dbP!$A:$A,dbP!$AD:$AD,$AD351)=0),0,INDEX(dbP!X:X,SUMIFS(dbP!$A:$A,dbP!$AD:$AD,$AD351)))*
IF(OR($AE351=0,SUMIFS(SpcfP!$A:$A,SpcfP!$AE:$AE,$AE351,SpcfP!$U:$U,$U351)=0),0,INDEX(SpcfP!X:X,SUMIFS(SpcfP!$A:$A,SpcfP!$AE:$AE,$AE351,SpcfP!$U:$U,$U351)))</f>
        <v>2</v>
      </c>
      <c r="AA351" s="44">
        <f>IF(OR($AD351=0,SUMIFS(dbP!$A:$A,dbP!$AD:$AD,$AD351)=0),0,INDEX(dbP!X:X,SUMIFS(dbP!$A:$A,dbP!$AD:$AD,$AD351)))*
IF(OR($AE351=0,SUMIFS(SpcfP!$A:$A,SpcfP!$AE:$AE,$AE351,SpcfP!$U:$U,$U351)=0),0,INDEX(SpcfP!AA:AA,SUMIFS(SpcfP!$A:$A,SpcfP!$AE:$AE,$AE351,SpcfP!$U:$U,$U351)))</f>
        <v>2020.2020202020201</v>
      </c>
      <c r="AB351" s="44">
        <f>IF(OR($AD351=0,SUMIFS(dbP!$A:$A,dbP!$AD:$AD,$AD351)=0),0,INDEX(dbP!X:X,SUMIFS(dbP!$A:$A,dbP!$AD:$AD,$AD351)))*
IF(OR($AE351=0,SUMIFS(SpcfP!$A:$A,SpcfP!$AE:$AE,$AE351,SpcfP!$U:$U,$U351)=0),0,INDEX(SpcfP!AB:AB,SUMIFS(SpcfP!$A:$A,SpcfP!$AE:$AE,$AE351,SpcfP!$U:$U,$U351)))</f>
        <v>336.70033670033672</v>
      </c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 t="shared" si="5"/>
        <v>7</v>
      </c>
      <c r="AE351" s="31">
        <f>IF(OR(AE350=0,AE350=MAX(Items!$AC:$AC)),1,AE350+1)</f>
        <v>1</v>
      </c>
    </row>
    <row r="352" spans="2:31" x14ac:dyDescent="0.3">
      <c r="B352" s="26">
        <f>IF(AND(O352=0,P352=0,Q352=0,Y352=0),0,IF(OR(COUNTIFS(Items!$E:$E,O352,Items!$F:$F,P352,Items!$G:$G,Q352)=1,COUNTIFS(Items!$M:$M,O352,Items!$N:$N,P352,Items!$O:$O,Q352)=1,COUNTIFS(Items!$U:$U,O352,Items!$V:$V,P352,Items!$W:$W,Q352)=1),0,1))</f>
        <v>0</v>
      </c>
      <c r="D352" s="24">
        <f>IF(OR($AD352=0,SUMIFS(dbP!$A:$A,dbP!$AD:$AD,$AD352)=0),0,INDEX(dbP!D:D,SUMIFS(dbP!$A:$A,dbP!$AD:$AD,$AD352)))</f>
        <v>45672</v>
      </c>
      <c r="E352" s="1">
        <f>IF(OR($AD352=0,SUMIFS(dbP!$A:$A,dbP!$AD:$AD,$AD352)=0),0,INDEX(dbP!E:E,SUMIFS(dbP!$A:$A,dbP!$AD:$AD,$AD352)))</f>
        <v>0</v>
      </c>
      <c r="F352" s="1">
        <f>IF(OR($AD352=0,SUMIFS(dbP!$A:$A,dbP!$AD:$AD,$AD352)=0),0,INDEX(dbP!F:F,SUMIFS(dbP!$A:$A,dbP!$AD:$AD,$AD352)))</f>
        <v>0</v>
      </c>
      <c r="I352" s="1" t="str">
        <f>IF(OR($AD352=0,SUMIFS(dbP!$A:$A,dbP!$AD:$AD,$AD352)=0),0,INDEX(dbP!I:I,SUMIFS(dbP!$A:$A,dbP!$AD:$AD,$AD352)))</f>
        <v>Продукт-1</v>
      </c>
      <c r="O352" s="44" t="str">
        <f>IF(OR($AE352=0,SUMIFS(SpcfP!$A:$A,SpcfP!$AE:$AE,$AE352,SpcfP!$U:$U,$U352)=0),0,INDEX(SpcfP!O:O,SUMIFS(SpcfP!$A:$A,SpcfP!$AE:$AE,$AE352,SpcfP!$U:$U,$U352)))</f>
        <v>Себестоимость продаж</v>
      </c>
      <c r="P352" s="44" t="str">
        <f>IF(OR($AE352=0,SUMIFS(SpcfP!$A:$A,SpcfP!$AE:$AE,$AE352,SpcfP!$U:$U,$U352)=0),0,INDEX(SpcfP!P:P,SUMIFS(SpcfP!$A:$A,SpcfP!$AE:$AE,$AE352,SpcfP!$U:$U,$U352)))</f>
        <v>Затраты этапа-1 бизнес-процесса</v>
      </c>
      <c r="Q352" s="44" t="str">
        <f>IF(OR($AE352=0,SUMIFS(SpcfP!$A:$A,SpcfP!$AE:$AE,$AE352,SpcfP!$U:$U,$U352)=0),0,INDEX(SpcfP!Q:Q,SUMIFS(SpcfP!$A:$A,SpcfP!$AE:$AE,$AE352,SpcfP!$U:$U,$U352)))</f>
        <v>Сырье и материалы-2</v>
      </c>
      <c r="U352" s="1">
        <f>IF(OR($AD352=0,SUMIFS(dbP!$A:$A,dbP!$AD:$AD,$AD352)=0),0,INDEX(dbP!U:U,SUMIFS(dbP!$A:$A,dbP!$AD:$AD,$AD352)))</f>
        <v>1</v>
      </c>
      <c r="X352" s="42">
        <f>IF(OR($AD352=0,SUMIFS(dbP!$A:$A,dbP!$AD:$AD,$AD352)=0),0,INDEX(dbP!X:X,SUMIFS(dbP!$A:$A,dbP!$AD:$AD,$AD352)))*
IF(OR($AE352=0,SUMIFS(SpcfP!$A:$A,SpcfP!$AE:$AE,$AE352,SpcfP!$U:$U,$U352)=0),0,INDEX(SpcfP!X:X,SUMIFS(SpcfP!$A:$A,SpcfP!$AE:$AE,$AE352,SpcfP!$U:$U,$U352)))</f>
        <v>12</v>
      </c>
      <c r="AA352" s="44">
        <f>IF(OR($AD352=0,SUMIFS(dbP!$A:$A,dbP!$AD:$AD,$AD352)=0),0,INDEX(dbP!X:X,SUMIFS(dbP!$A:$A,dbP!$AD:$AD,$AD352)))*
IF(OR($AE352=0,SUMIFS(SpcfP!$A:$A,SpcfP!$AE:$AE,$AE352,SpcfP!$U:$U,$U352)=0),0,INDEX(SpcfP!AA:AA,SUMIFS(SpcfP!$A:$A,SpcfP!$AE:$AE,$AE352,SpcfP!$U:$U,$U352)))</f>
        <v>10578.199052132702</v>
      </c>
      <c r="AB352" s="44">
        <f>IF(OR($AD352=0,SUMIFS(dbP!$A:$A,dbP!$AD:$AD,$AD352)=0),0,INDEX(dbP!X:X,SUMIFS(dbP!$A:$A,dbP!$AD:$AD,$AD352)))*
IF(OR($AE352=0,SUMIFS(SpcfP!$A:$A,SpcfP!$AE:$AE,$AE352,SpcfP!$U:$U,$U352)=0),0,INDEX(SpcfP!AB:AB,SUMIFS(SpcfP!$A:$A,SpcfP!$AE:$AE,$AE352,SpcfP!$U:$U,$U352)))</f>
        <v>1763.0331753554501</v>
      </c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 t="shared" si="5"/>
        <v>7</v>
      </c>
      <c r="AE352" s="31">
        <f>IF(OR(AE351=0,AE351=MAX(Items!$AC:$AC)),1,AE351+1)</f>
        <v>2</v>
      </c>
    </row>
    <row r="353" spans="2:31" x14ac:dyDescent="0.3">
      <c r="B353" s="26">
        <f>IF(AND(O353=0,P353=0,Q353=0,Y353=0),0,IF(OR(COUNTIFS(Items!$E:$E,O353,Items!$F:$F,P353,Items!$G:$G,Q353)=1,COUNTIFS(Items!$M:$M,O353,Items!$N:$N,P353,Items!$O:$O,Q353)=1,COUNTIFS(Items!$U:$U,O353,Items!$V:$V,P353,Items!$W:$W,Q353)=1),0,1))</f>
        <v>0</v>
      </c>
      <c r="D353" s="24">
        <f>IF(OR($AD353=0,SUMIFS(dbP!$A:$A,dbP!$AD:$AD,$AD353)=0),0,INDEX(dbP!D:D,SUMIFS(dbP!$A:$A,dbP!$AD:$AD,$AD353)))</f>
        <v>45672</v>
      </c>
      <c r="E353" s="1">
        <f>IF(OR($AD353=0,SUMIFS(dbP!$A:$A,dbP!$AD:$AD,$AD353)=0),0,INDEX(dbP!E:E,SUMIFS(dbP!$A:$A,dbP!$AD:$AD,$AD353)))</f>
        <v>0</v>
      </c>
      <c r="F353" s="1">
        <f>IF(OR($AD353=0,SUMIFS(dbP!$A:$A,dbP!$AD:$AD,$AD353)=0),0,INDEX(dbP!F:F,SUMIFS(dbP!$A:$A,dbP!$AD:$AD,$AD353)))</f>
        <v>0</v>
      </c>
      <c r="I353" s="1" t="str">
        <f>IF(OR($AD353=0,SUMIFS(dbP!$A:$A,dbP!$AD:$AD,$AD353)=0),0,INDEX(dbP!I:I,SUMIFS(dbP!$A:$A,dbP!$AD:$AD,$AD353)))</f>
        <v>Продукт-1</v>
      </c>
      <c r="O353" s="44" t="str">
        <f>IF(OR($AE353=0,SUMIFS(SpcfP!$A:$A,SpcfP!$AE:$AE,$AE353,SpcfP!$U:$U,$U353)=0),0,INDEX(SpcfP!O:O,SUMIFS(SpcfP!$A:$A,SpcfP!$AE:$AE,$AE353,SpcfP!$U:$U,$U353)))</f>
        <v>Себестоимость продаж</v>
      </c>
      <c r="P353" s="44" t="str">
        <f>IF(OR($AE353=0,SUMIFS(SpcfP!$A:$A,SpcfP!$AE:$AE,$AE353,SpcfP!$U:$U,$U353)=0),0,INDEX(SpcfP!P:P,SUMIFS(SpcfP!$A:$A,SpcfP!$AE:$AE,$AE353,SpcfP!$U:$U,$U353)))</f>
        <v>Затраты этапа-1 бизнес-процесса</v>
      </c>
      <c r="Q353" s="44" t="str">
        <f>IF(OR($AE353=0,SUMIFS(SpcfP!$A:$A,SpcfP!$AE:$AE,$AE353,SpcfP!$U:$U,$U353)=0),0,INDEX(SpcfP!Q:Q,SUMIFS(SpcfP!$A:$A,SpcfP!$AE:$AE,$AE353,SpcfP!$U:$U,$U353)))</f>
        <v>Сырье и материалы-3</v>
      </c>
      <c r="U353" s="1">
        <f>IF(OR($AD353=0,SUMIFS(dbP!$A:$A,dbP!$AD:$AD,$AD353)=0),0,INDEX(dbP!U:U,SUMIFS(dbP!$A:$A,dbP!$AD:$AD,$AD353)))</f>
        <v>1</v>
      </c>
      <c r="X353" s="42">
        <f>IF(OR($AD353=0,SUMIFS(dbP!$A:$A,dbP!$AD:$AD,$AD353)=0),0,INDEX(dbP!X:X,SUMIFS(dbP!$A:$A,dbP!$AD:$AD,$AD353)))*
IF(OR($AE353=0,SUMIFS(SpcfP!$A:$A,SpcfP!$AE:$AE,$AE353,SpcfP!$U:$U,$U353)=0),0,INDEX(SpcfP!X:X,SUMIFS(SpcfP!$A:$A,SpcfP!$AE:$AE,$AE353,SpcfP!$U:$U,$U353)))</f>
        <v>4</v>
      </c>
      <c r="AA353" s="44">
        <f>IF(OR($AD353=0,SUMIFS(dbP!$A:$A,dbP!$AD:$AD,$AD353)=0),0,INDEX(dbP!X:X,SUMIFS(dbP!$A:$A,dbP!$AD:$AD,$AD353)))*
IF(OR($AE353=0,SUMIFS(SpcfP!$A:$A,SpcfP!$AE:$AE,$AE353,SpcfP!$U:$U,$U353)=0),0,INDEX(SpcfP!AA:AA,SUMIFS(SpcfP!$A:$A,SpcfP!$AE:$AE,$AE353,SpcfP!$U:$U,$U353)))</f>
        <v>15851.851851851852</v>
      </c>
      <c r="AB353" s="44">
        <f>IF(OR($AD353=0,SUMIFS(dbP!$A:$A,dbP!$AD:$AD,$AD353)=0),0,INDEX(dbP!X:X,SUMIFS(dbP!$A:$A,dbP!$AD:$AD,$AD353)))*
IF(OR($AE353=0,SUMIFS(SpcfP!$A:$A,SpcfP!$AE:$AE,$AE353,SpcfP!$U:$U,$U353)=0),0,INDEX(SpcfP!AB:AB,SUMIFS(SpcfP!$A:$A,SpcfP!$AE:$AE,$AE353,SpcfP!$U:$U,$U353)))</f>
        <v>2641.9753086419751</v>
      </c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 t="shared" si="5"/>
        <v>7</v>
      </c>
      <c r="AE353" s="31">
        <f>IF(OR(AE352=0,AE352=MAX(Items!$AC:$AC)),1,AE352+1)</f>
        <v>3</v>
      </c>
    </row>
    <row r="354" spans="2:31" x14ac:dyDescent="0.3">
      <c r="B354" s="26">
        <f>IF(AND(O354=0,P354=0,Q354=0,Y354=0),0,IF(OR(COUNTIFS(Items!$E:$E,O354,Items!$F:$F,P354,Items!$G:$G,Q354)=1,COUNTIFS(Items!$M:$M,O354,Items!$N:$N,P354,Items!$O:$O,Q354)=1,COUNTIFS(Items!$U:$U,O354,Items!$V:$V,P354,Items!$W:$W,Q354)=1),0,1))</f>
        <v>0</v>
      </c>
      <c r="D354" s="24">
        <f>IF(OR($AD354=0,SUMIFS(dbP!$A:$A,dbP!$AD:$AD,$AD354)=0),0,INDEX(dbP!D:D,SUMIFS(dbP!$A:$A,dbP!$AD:$AD,$AD354)))</f>
        <v>45672</v>
      </c>
      <c r="E354" s="1">
        <f>IF(OR($AD354=0,SUMIFS(dbP!$A:$A,dbP!$AD:$AD,$AD354)=0),0,INDEX(dbP!E:E,SUMIFS(dbP!$A:$A,dbP!$AD:$AD,$AD354)))</f>
        <v>0</v>
      </c>
      <c r="F354" s="1">
        <f>IF(OR($AD354=0,SUMIFS(dbP!$A:$A,dbP!$AD:$AD,$AD354)=0),0,INDEX(dbP!F:F,SUMIFS(dbP!$A:$A,dbP!$AD:$AD,$AD354)))</f>
        <v>0</v>
      </c>
      <c r="I354" s="1" t="str">
        <f>IF(OR($AD354=0,SUMIFS(dbP!$A:$A,dbP!$AD:$AD,$AD354)=0),0,INDEX(dbP!I:I,SUMIFS(dbP!$A:$A,dbP!$AD:$AD,$AD354)))</f>
        <v>Продукт-1</v>
      </c>
      <c r="O354" s="44" t="str">
        <f>IF(OR($AE354=0,SUMIFS(SpcfP!$A:$A,SpcfP!$AE:$AE,$AE354,SpcfP!$U:$U,$U354)=0),0,INDEX(SpcfP!O:O,SUMIFS(SpcfP!$A:$A,SpcfP!$AE:$AE,$AE354,SpcfP!$U:$U,$U354)))</f>
        <v>Себестоимость продаж</v>
      </c>
      <c r="P354" s="44" t="str">
        <f>IF(OR($AE354=0,SUMIFS(SpcfP!$A:$A,SpcfP!$AE:$AE,$AE354,SpcfP!$U:$U,$U354)=0),0,INDEX(SpcfP!P:P,SUMIFS(SpcfP!$A:$A,SpcfP!$AE:$AE,$AE354,SpcfP!$U:$U,$U354)))</f>
        <v>Затраты этапа-1 бизнес-процесса</v>
      </c>
      <c r="Q354" s="44" t="str">
        <f>IF(OR($AE354=0,SUMIFS(SpcfP!$A:$A,SpcfP!$AE:$AE,$AE354,SpcfP!$U:$U,$U354)=0),0,INDEX(SpcfP!Q:Q,SUMIFS(SpcfP!$A:$A,SpcfP!$AE:$AE,$AE354,SpcfP!$U:$U,$U354)))</f>
        <v>Сырье и материалы-4</v>
      </c>
      <c r="U354" s="1">
        <f>IF(OR($AD354=0,SUMIFS(dbP!$A:$A,dbP!$AD:$AD,$AD354)=0),0,INDEX(dbP!U:U,SUMIFS(dbP!$A:$A,dbP!$AD:$AD,$AD354)))</f>
        <v>1</v>
      </c>
      <c r="X354" s="42">
        <f>IF(OR($AD354=0,SUMIFS(dbP!$A:$A,dbP!$AD:$AD,$AD354)=0),0,INDEX(dbP!X:X,SUMIFS(dbP!$A:$A,dbP!$AD:$AD,$AD354)))*
IF(OR($AE354=0,SUMIFS(SpcfP!$A:$A,SpcfP!$AE:$AE,$AE354,SpcfP!$U:$U,$U354)=0),0,INDEX(SpcfP!X:X,SUMIFS(SpcfP!$A:$A,SpcfP!$AE:$AE,$AE354,SpcfP!$U:$U,$U354)))</f>
        <v>176</v>
      </c>
      <c r="AA354" s="44">
        <f>IF(OR($AD354=0,SUMIFS(dbP!$A:$A,dbP!$AD:$AD,$AD354)=0),0,INDEX(dbP!X:X,SUMIFS(dbP!$A:$A,dbP!$AD:$AD,$AD354)))*
IF(OR($AE354=0,SUMIFS(SpcfP!$A:$A,SpcfP!$AE:$AE,$AE354,SpcfP!$U:$U,$U354)=0),0,INDEX(SpcfP!AA:AA,SUMIFS(SpcfP!$A:$A,SpcfP!$AE:$AE,$AE354,SpcfP!$U:$U,$U354)))</f>
        <v>289483.63636363635</v>
      </c>
      <c r="AB354" s="44">
        <f>IF(OR($AD354=0,SUMIFS(dbP!$A:$A,dbP!$AD:$AD,$AD354)=0),0,INDEX(dbP!X:X,SUMIFS(dbP!$A:$A,dbP!$AD:$AD,$AD354)))*
IF(OR($AE354=0,SUMIFS(SpcfP!$A:$A,SpcfP!$AE:$AE,$AE354,SpcfP!$U:$U,$U354)=0),0,INDEX(SpcfP!AB:AB,SUMIFS(SpcfP!$A:$A,SpcfP!$AE:$AE,$AE354,SpcfP!$U:$U,$U354)))</f>
        <v>48247.272727272735</v>
      </c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 t="shared" si="5"/>
        <v>7</v>
      </c>
      <c r="AE354" s="31">
        <f>IF(OR(AE353=0,AE353=MAX(Items!$AC:$AC)),1,AE353+1)</f>
        <v>4</v>
      </c>
    </row>
    <row r="355" spans="2:31" x14ac:dyDescent="0.3">
      <c r="B355" s="26">
        <f>IF(AND(O355=0,P355=0,Q355=0,Y355=0),0,IF(OR(COUNTIFS(Items!$E:$E,O355,Items!$F:$F,P355,Items!$G:$G,Q355)=1,COUNTIFS(Items!$M:$M,O355,Items!$N:$N,P355,Items!$O:$O,Q355)=1,COUNTIFS(Items!$U:$U,O355,Items!$V:$V,P355,Items!$W:$W,Q355)=1),0,1))</f>
        <v>0</v>
      </c>
      <c r="D355" s="24">
        <f>IF(OR($AD355=0,SUMIFS(dbP!$A:$A,dbP!$AD:$AD,$AD355)=0),0,INDEX(dbP!D:D,SUMIFS(dbP!$A:$A,dbP!$AD:$AD,$AD355)))</f>
        <v>45672</v>
      </c>
      <c r="E355" s="1">
        <f>IF(OR($AD355=0,SUMIFS(dbP!$A:$A,dbP!$AD:$AD,$AD355)=0),0,INDEX(dbP!E:E,SUMIFS(dbP!$A:$A,dbP!$AD:$AD,$AD355)))</f>
        <v>0</v>
      </c>
      <c r="F355" s="1">
        <f>IF(OR($AD355=0,SUMIFS(dbP!$A:$A,dbP!$AD:$AD,$AD355)=0),0,INDEX(dbP!F:F,SUMIFS(dbP!$A:$A,dbP!$AD:$AD,$AD355)))</f>
        <v>0</v>
      </c>
      <c r="I355" s="1" t="str">
        <f>IF(OR($AD355=0,SUMIFS(dbP!$A:$A,dbP!$AD:$AD,$AD355)=0),0,INDEX(dbP!I:I,SUMIFS(dbP!$A:$A,dbP!$AD:$AD,$AD355)))</f>
        <v>Продукт-1</v>
      </c>
      <c r="O355" s="44" t="str">
        <f>IF(OR($AE355=0,SUMIFS(SpcfP!$A:$A,SpcfP!$AE:$AE,$AE355,SpcfP!$U:$U,$U355)=0),0,INDEX(SpcfP!O:O,SUMIFS(SpcfP!$A:$A,SpcfP!$AE:$AE,$AE355,SpcfP!$U:$U,$U355)))</f>
        <v>Себестоимость продаж</v>
      </c>
      <c r="P355" s="44" t="str">
        <f>IF(OR($AE355=0,SUMIFS(SpcfP!$A:$A,SpcfP!$AE:$AE,$AE355,SpcfP!$U:$U,$U355)=0),0,INDEX(SpcfP!P:P,SUMIFS(SpcfP!$A:$A,SpcfP!$AE:$AE,$AE355,SpcfP!$U:$U,$U355)))</f>
        <v>Затраты этапа-1 бизнес-процесса</v>
      </c>
      <c r="Q355" s="44" t="str">
        <f>IF(OR($AE355=0,SUMIFS(SpcfP!$A:$A,SpcfP!$AE:$AE,$AE355,SpcfP!$U:$U,$U355)=0),0,INDEX(SpcfP!Q:Q,SUMIFS(SpcfP!$A:$A,SpcfP!$AE:$AE,$AE355,SpcfP!$U:$U,$U355)))</f>
        <v>Сырье и материалы-5</v>
      </c>
      <c r="U355" s="1">
        <f>IF(OR($AD355=0,SUMIFS(dbP!$A:$A,dbP!$AD:$AD,$AD355)=0),0,INDEX(dbP!U:U,SUMIFS(dbP!$A:$A,dbP!$AD:$AD,$AD355)))</f>
        <v>1</v>
      </c>
      <c r="X355" s="42">
        <f>IF(OR($AD355=0,SUMIFS(dbP!$A:$A,dbP!$AD:$AD,$AD355)=0),0,INDEX(dbP!X:X,SUMIFS(dbP!$A:$A,dbP!$AD:$AD,$AD355)))*
IF(OR($AE355=0,SUMIFS(SpcfP!$A:$A,SpcfP!$AE:$AE,$AE355,SpcfP!$U:$U,$U355)=0),0,INDEX(SpcfP!X:X,SUMIFS(SpcfP!$A:$A,SpcfP!$AE:$AE,$AE355,SpcfP!$U:$U,$U355)))</f>
        <v>6</v>
      </c>
      <c r="AA355" s="44">
        <f>IF(OR($AD355=0,SUMIFS(dbP!$A:$A,dbP!$AD:$AD,$AD355)=0),0,INDEX(dbP!X:X,SUMIFS(dbP!$A:$A,dbP!$AD:$AD,$AD355)))*
IF(OR($AE355=0,SUMIFS(SpcfP!$A:$A,SpcfP!$AE:$AE,$AE355,SpcfP!$U:$U,$U355)=0),0,INDEX(SpcfP!AA:AA,SUMIFS(SpcfP!$A:$A,SpcfP!$AE:$AE,$AE355,SpcfP!$U:$U,$U355)))</f>
        <v>6938.7878787878781</v>
      </c>
      <c r="AB355" s="44">
        <f>IF(OR($AD355=0,SUMIFS(dbP!$A:$A,dbP!$AD:$AD,$AD355)=0),0,INDEX(dbP!X:X,SUMIFS(dbP!$A:$A,dbP!$AD:$AD,$AD355)))*
IF(OR($AE355=0,SUMIFS(SpcfP!$A:$A,SpcfP!$AE:$AE,$AE355,SpcfP!$U:$U,$U355)=0),0,INDEX(SpcfP!AB:AB,SUMIFS(SpcfP!$A:$A,SpcfP!$AE:$AE,$AE355,SpcfP!$U:$U,$U355)))</f>
        <v>1156.4646464646466</v>
      </c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 t="shared" si="5"/>
        <v>7</v>
      </c>
      <c r="AE355" s="31">
        <f>IF(OR(AE354=0,AE354=MAX(Items!$AC:$AC)),1,AE354+1)</f>
        <v>5</v>
      </c>
    </row>
    <row r="356" spans="2:31" x14ac:dyDescent="0.3">
      <c r="B356" s="26">
        <f>IF(AND(O356=0,P356=0,Q356=0,Y356=0),0,IF(OR(COUNTIFS(Items!$E:$E,O356,Items!$F:$F,P356,Items!$G:$G,Q356)=1,COUNTIFS(Items!$M:$M,O356,Items!$N:$N,P356,Items!$O:$O,Q356)=1,COUNTIFS(Items!$U:$U,O356,Items!$V:$V,P356,Items!$W:$W,Q356)=1),0,1))</f>
        <v>0</v>
      </c>
      <c r="D356" s="24">
        <f>IF(OR($AD356=0,SUMIFS(dbP!$A:$A,dbP!$AD:$AD,$AD356)=0),0,INDEX(dbP!D:D,SUMIFS(dbP!$A:$A,dbP!$AD:$AD,$AD356)))</f>
        <v>45672</v>
      </c>
      <c r="E356" s="1">
        <f>IF(OR($AD356=0,SUMIFS(dbP!$A:$A,dbP!$AD:$AD,$AD356)=0),0,INDEX(dbP!E:E,SUMIFS(dbP!$A:$A,dbP!$AD:$AD,$AD356)))</f>
        <v>0</v>
      </c>
      <c r="F356" s="1">
        <f>IF(OR($AD356=0,SUMIFS(dbP!$A:$A,dbP!$AD:$AD,$AD356)=0),0,INDEX(dbP!F:F,SUMIFS(dbP!$A:$A,dbP!$AD:$AD,$AD356)))</f>
        <v>0</v>
      </c>
      <c r="I356" s="1" t="str">
        <f>IF(OR($AD356=0,SUMIFS(dbP!$A:$A,dbP!$AD:$AD,$AD356)=0),0,INDEX(dbP!I:I,SUMIFS(dbP!$A:$A,dbP!$AD:$AD,$AD356)))</f>
        <v>Продукт-1</v>
      </c>
      <c r="O356" s="44" t="str">
        <f>IF(OR($AE356=0,SUMIFS(SpcfP!$A:$A,SpcfP!$AE:$AE,$AE356,SpcfP!$U:$U,$U356)=0),0,INDEX(SpcfP!O:O,SUMIFS(SpcfP!$A:$A,SpcfP!$AE:$AE,$AE356,SpcfP!$U:$U,$U356)))</f>
        <v>Себестоимость продаж</v>
      </c>
      <c r="P356" s="44" t="str">
        <f>IF(OR($AE356=0,SUMIFS(SpcfP!$A:$A,SpcfP!$AE:$AE,$AE356,SpcfP!$U:$U,$U356)=0),0,INDEX(SpcfP!P:P,SUMIFS(SpcfP!$A:$A,SpcfP!$AE:$AE,$AE356,SpcfP!$U:$U,$U356)))</f>
        <v>Затраты этапа-1 бизнес-процесса</v>
      </c>
      <c r="Q356" s="44" t="str">
        <f>IF(OR($AE356=0,SUMIFS(SpcfP!$A:$A,SpcfP!$AE:$AE,$AE356,SpcfP!$U:$U,$U356)=0),0,INDEX(SpcfP!Q:Q,SUMIFS(SpcfP!$A:$A,SpcfP!$AE:$AE,$AE356,SpcfP!$U:$U,$U356)))</f>
        <v>Сырье и материалы-6</v>
      </c>
      <c r="U356" s="1">
        <f>IF(OR($AD356=0,SUMIFS(dbP!$A:$A,dbP!$AD:$AD,$AD356)=0),0,INDEX(dbP!U:U,SUMIFS(dbP!$A:$A,dbP!$AD:$AD,$AD356)))</f>
        <v>1</v>
      </c>
      <c r="X356" s="42">
        <f>IF(OR($AD356=0,SUMIFS(dbP!$A:$A,dbP!$AD:$AD,$AD356)=0),0,INDEX(dbP!X:X,SUMIFS(dbP!$A:$A,dbP!$AD:$AD,$AD356)))*
IF(OR($AE356=0,SUMIFS(SpcfP!$A:$A,SpcfP!$AE:$AE,$AE356,SpcfP!$U:$U,$U356)=0),0,INDEX(SpcfP!X:X,SUMIFS(SpcfP!$A:$A,SpcfP!$AE:$AE,$AE356,SpcfP!$U:$U,$U356)))</f>
        <v>10</v>
      </c>
      <c r="AA356" s="44">
        <f>IF(OR($AD356=0,SUMIFS(dbP!$A:$A,dbP!$AD:$AD,$AD356)=0),0,INDEX(dbP!X:X,SUMIFS(dbP!$A:$A,dbP!$AD:$AD,$AD356)))*
IF(OR($AE356=0,SUMIFS(SpcfP!$A:$A,SpcfP!$AE:$AE,$AE356,SpcfP!$U:$U,$U356)=0),0,INDEX(SpcfP!AA:AA,SUMIFS(SpcfP!$A:$A,SpcfP!$AE:$AE,$AE356,SpcfP!$U:$U,$U356)))</f>
        <v>46293.782608695656</v>
      </c>
      <c r="AB356" s="44">
        <f>IF(OR($AD356=0,SUMIFS(dbP!$A:$A,dbP!$AD:$AD,$AD356)=0),0,INDEX(dbP!X:X,SUMIFS(dbP!$A:$A,dbP!$AD:$AD,$AD356)))*
IF(OR($AE356=0,SUMIFS(SpcfP!$A:$A,SpcfP!$AE:$AE,$AE356,SpcfP!$U:$U,$U356)=0),0,INDEX(SpcfP!AB:AB,SUMIFS(SpcfP!$A:$A,SpcfP!$AE:$AE,$AE356,SpcfP!$U:$U,$U356)))</f>
        <v>7715.6304347826081</v>
      </c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 t="shared" si="5"/>
        <v>7</v>
      </c>
      <c r="AE356" s="31">
        <f>IF(OR(AE355=0,AE355=MAX(Items!$AC:$AC)),1,AE355+1)</f>
        <v>6</v>
      </c>
    </row>
    <row r="357" spans="2:31" x14ac:dyDescent="0.3">
      <c r="B357" s="26">
        <f>IF(AND(O357=0,P357=0,Q357=0,Y357=0),0,IF(OR(COUNTIFS(Items!$E:$E,O357,Items!$F:$F,P357,Items!$G:$G,Q357)=1,COUNTIFS(Items!$M:$M,O357,Items!$N:$N,P357,Items!$O:$O,Q357)=1,COUNTIFS(Items!$U:$U,O357,Items!$V:$V,P357,Items!$W:$W,Q357)=1),0,1))</f>
        <v>0</v>
      </c>
      <c r="D357" s="24">
        <f>IF(OR($AD357=0,SUMIFS(dbP!$A:$A,dbP!$AD:$AD,$AD357)=0),0,INDEX(dbP!D:D,SUMIFS(dbP!$A:$A,dbP!$AD:$AD,$AD357)))</f>
        <v>45672</v>
      </c>
      <c r="E357" s="1">
        <f>IF(OR($AD357=0,SUMIFS(dbP!$A:$A,dbP!$AD:$AD,$AD357)=0),0,INDEX(dbP!E:E,SUMIFS(dbP!$A:$A,dbP!$AD:$AD,$AD357)))</f>
        <v>0</v>
      </c>
      <c r="F357" s="1">
        <f>IF(OR($AD357=0,SUMIFS(dbP!$A:$A,dbP!$AD:$AD,$AD357)=0),0,INDEX(dbP!F:F,SUMIFS(dbP!$A:$A,dbP!$AD:$AD,$AD357)))</f>
        <v>0</v>
      </c>
      <c r="I357" s="1" t="str">
        <f>IF(OR($AD357=0,SUMIFS(dbP!$A:$A,dbP!$AD:$AD,$AD357)=0),0,INDEX(dbP!I:I,SUMIFS(dbP!$A:$A,dbP!$AD:$AD,$AD357)))</f>
        <v>Продукт-1</v>
      </c>
      <c r="O357" s="44" t="str">
        <f>IF(OR($AE357=0,SUMIFS(SpcfP!$A:$A,SpcfP!$AE:$AE,$AE357,SpcfP!$U:$U,$U357)=0),0,INDEX(SpcfP!O:O,SUMIFS(SpcfP!$A:$A,SpcfP!$AE:$AE,$AE357,SpcfP!$U:$U,$U357)))</f>
        <v>Себестоимость продаж</v>
      </c>
      <c r="P357" s="44" t="str">
        <f>IF(OR($AE357=0,SUMIFS(SpcfP!$A:$A,SpcfP!$AE:$AE,$AE357,SpcfP!$U:$U,$U357)=0),0,INDEX(SpcfP!P:P,SUMIFS(SpcfP!$A:$A,SpcfP!$AE:$AE,$AE357,SpcfP!$U:$U,$U357)))</f>
        <v>Затраты этапа-1 бизнес-процесса</v>
      </c>
      <c r="Q357" s="44" t="str">
        <f>IF(OR($AE357=0,SUMIFS(SpcfP!$A:$A,SpcfP!$AE:$AE,$AE357,SpcfP!$U:$U,$U357)=0),0,INDEX(SpcfP!Q:Q,SUMIFS(SpcfP!$A:$A,SpcfP!$AE:$AE,$AE357,SpcfP!$U:$U,$U357)))</f>
        <v>Сырье и материалы-7</v>
      </c>
      <c r="U357" s="1">
        <f>IF(OR($AD357=0,SUMIFS(dbP!$A:$A,dbP!$AD:$AD,$AD357)=0),0,INDEX(dbP!U:U,SUMIFS(dbP!$A:$A,dbP!$AD:$AD,$AD357)))</f>
        <v>1</v>
      </c>
      <c r="X357" s="42">
        <f>IF(OR($AD357=0,SUMIFS(dbP!$A:$A,dbP!$AD:$AD,$AD357)=0),0,INDEX(dbP!X:X,SUMIFS(dbP!$A:$A,dbP!$AD:$AD,$AD357)))*
IF(OR($AE357=0,SUMIFS(SpcfP!$A:$A,SpcfP!$AE:$AE,$AE357,SpcfP!$U:$U,$U357)=0),0,INDEX(SpcfP!X:X,SUMIFS(SpcfP!$A:$A,SpcfP!$AE:$AE,$AE357,SpcfP!$U:$U,$U357)))</f>
        <v>4</v>
      </c>
      <c r="AA357" s="44">
        <f>IF(OR($AD357=0,SUMIFS(dbP!$A:$A,dbP!$AD:$AD,$AD357)=0),0,INDEX(dbP!X:X,SUMIFS(dbP!$A:$A,dbP!$AD:$AD,$AD357)))*
IF(OR($AE357=0,SUMIFS(SpcfP!$A:$A,SpcfP!$AE:$AE,$AE357,SpcfP!$U:$U,$U357)=0),0,INDEX(SpcfP!AA:AA,SUMIFS(SpcfP!$A:$A,SpcfP!$AE:$AE,$AE357,SpcfP!$U:$U,$U357)))</f>
        <v>18846.815384615384</v>
      </c>
      <c r="AB357" s="44">
        <f>IF(OR($AD357=0,SUMIFS(dbP!$A:$A,dbP!$AD:$AD,$AD357)=0),0,INDEX(dbP!X:X,SUMIFS(dbP!$A:$A,dbP!$AD:$AD,$AD357)))*
IF(OR($AE357=0,SUMIFS(SpcfP!$A:$A,SpcfP!$AE:$AE,$AE357,SpcfP!$U:$U,$U357)=0),0,INDEX(SpcfP!AB:AB,SUMIFS(SpcfP!$A:$A,SpcfP!$AE:$AE,$AE357,SpcfP!$U:$U,$U357)))</f>
        <v>3141.1358974358977</v>
      </c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 t="shared" si="5"/>
        <v>7</v>
      </c>
      <c r="AE357" s="31">
        <f>IF(OR(AE356=0,AE356=MAX(Items!$AC:$AC)),1,AE356+1)</f>
        <v>7</v>
      </c>
    </row>
    <row r="358" spans="2:31" x14ac:dyDescent="0.3">
      <c r="B358" s="26">
        <f>IF(AND(O358=0,P358=0,Q358=0,Y358=0),0,IF(OR(COUNTIFS(Items!$E:$E,O358,Items!$F:$F,P358,Items!$G:$G,Q358)=1,COUNTIFS(Items!$M:$M,O358,Items!$N:$N,P358,Items!$O:$O,Q358)=1,COUNTIFS(Items!$U:$U,O358,Items!$V:$V,P358,Items!$W:$W,Q358)=1),0,1))</f>
        <v>0</v>
      </c>
      <c r="D358" s="24">
        <f>IF(OR($AD358=0,SUMIFS(dbP!$A:$A,dbP!$AD:$AD,$AD358)=0),0,INDEX(dbP!D:D,SUMIFS(dbP!$A:$A,dbP!$AD:$AD,$AD358)))</f>
        <v>45672</v>
      </c>
      <c r="E358" s="1">
        <f>IF(OR($AD358=0,SUMIFS(dbP!$A:$A,dbP!$AD:$AD,$AD358)=0),0,INDEX(dbP!E:E,SUMIFS(dbP!$A:$A,dbP!$AD:$AD,$AD358)))</f>
        <v>0</v>
      </c>
      <c r="F358" s="1">
        <f>IF(OR($AD358=0,SUMIFS(dbP!$A:$A,dbP!$AD:$AD,$AD358)=0),0,INDEX(dbP!F:F,SUMIFS(dbP!$A:$A,dbP!$AD:$AD,$AD358)))</f>
        <v>0</v>
      </c>
      <c r="I358" s="1" t="str">
        <f>IF(OR($AD358=0,SUMIFS(dbP!$A:$A,dbP!$AD:$AD,$AD358)=0),0,INDEX(dbP!I:I,SUMIFS(dbP!$A:$A,dbP!$AD:$AD,$AD358)))</f>
        <v>Продукт-1</v>
      </c>
      <c r="O358" s="44" t="str">
        <f>IF(OR($AE358=0,SUMIFS(SpcfP!$A:$A,SpcfP!$AE:$AE,$AE358,SpcfP!$U:$U,$U358)=0),0,INDEX(SpcfP!O:O,SUMIFS(SpcfP!$A:$A,SpcfP!$AE:$AE,$AE358,SpcfP!$U:$U,$U358)))</f>
        <v>Себестоимость продаж</v>
      </c>
      <c r="P358" s="44" t="str">
        <f>IF(OR($AE358=0,SUMIFS(SpcfP!$A:$A,SpcfP!$AE:$AE,$AE358,SpcfP!$U:$U,$U358)=0),0,INDEX(SpcfP!P:P,SUMIFS(SpcfP!$A:$A,SpcfP!$AE:$AE,$AE358,SpcfP!$U:$U,$U358)))</f>
        <v>Затраты этапа-1 бизнес-процесса</v>
      </c>
      <c r="Q358" s="44" t="str">
        <f>IF(OR($AE358=0,SUMIFS(SpcfP!$A:$A,SpcfP!$AE:$AE,$AE358,SpcfP!$U:$U,$U358)=0),0,INDEX(SpcfP!Q:Q,SUMIFS(SpcfP!$A:$A,SpcfP!$AE:$AE,$AE358,SpcfP!$U:$U,$U358)))</f>
        <v>Сырье и материалы-8</v>
      </c>
      <c r="U358" s="1">
        <f>IF(OR($AD358=0,SUMIFS(dbP!$A:$A,dbP!$AD:$AD,$AD358)=0),0,INDEX(dbP!U:U,SUMIFS(dbP!$A:$A,dbP!$AD:$AD,$AD358)))</f>
        <v>1</v>
      </c>
      <c r="X358" s="42">
        <f>IF(OR($AD358=0,SUMIFS(dbP!$A:$A,dbP!$AD:$AD,$AD358)=0),0,INDEX(dbP!X:X,SUMIFS(dbP!$A:$A,dbP!$AD:$AD,$AD358)))*
IF(OR($AE358=0,SUMIFS(SpcfP!$A:$A,SpcfP!$AE:$AE,$AE358,SpcfP!$U:$U,$U358)=0),0,INDEX(SpcfP!X:X,SUMIFS(SpcfP!$A:$A,SpcfP!$AE:$AE,$AE358,SpcfP!$U:$U,$U358)))</f>
        <v>0</v>
      </c>
      <c r="AA358" s="44">
        <f>IF(OR($AD358=0,SUMIFS(dbP!$A:$A,dbP!$AD:$AD,$AD358)=0),0,INDEX(dbP!X:X,SUMIFS(dbP!$A:$A,dbP!$AD:$AD,$AD358)))*
IF(OR($AE358=0,SUMIFS(SpcfP!$A:$A,SpcfP!$AE:$AE,$AE358,SpcfP!$U:$U,$U358)=0),0,INDEX(SpcfP!AA:AA,SUMIFS(SpcfP!$A:$A,SpcfP!$AE:$AE,$AE358,SpcfP!$U:$U,$U358)))</f>
        <v>0</v>
      </c>
      <c r="AB358" s="44">
        <f>IF(OR($AD358=0,SUMIFS(dbP!$A:$A,dbP!$AD:$AD,$AD358)=0),0,INDEX(dbP!X:X,SUMIFS(dbP!$A:$A,dbP!$AD:$AD,$AD358)))*
IF(OR($AE358=0,SUMIFS(SpcfP!$A:$A,SpcfP!$AE:$AE,$AE358,SpcfP!$U:$U,$U358)=0),0,INDEX(SpcfP!AB:AB,SUMIFS(SpcfP!$A:$A,SpcfP!$AE:$AE,$AE358,SpcfP!$U:$U,$U358)))</f>
        <v>0</v>
      </c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 t="shared" si="5"/>
        <v>7</v>
      </c>
      <c r="AE358" s="31">
        <f>IF(OR(AE357=0,AE357=MAX(Items!$AC:$AC)),1,AE357+1)</f>
        <v>8</v>
      </c>
    </row>
    <row r="359" spans="2:31" x14ac:dyDescent="0.3">
      <c r="B359" s="26">
        <f>IF(AND(O359=0,P359=0,Q359=0,Y359=0),0,IF(OR(COUNTIFS(Items!$E:$E,O359,Items!$F:$F,P359,Items!$G:$G,Q359)=1,COUNTIFS(Items!$M:$M,O359,Items!$N:$N,P359,Items!$O:$O,Q359)=1,COUNTIFS(Items!$U:$U,O359,Items!$V:$V,P359,Items!$W:$W,Q359)=1),0,1))</f>
        <v>0</v>
      </c>
      <c r="D359" s="24">
        <f>IF(OR($AD359=0,SUMIFS(dbP!$A:$A,dbP!$AD:$AD,$AD359)=0),0,INDEX(dbP!D:D,SUMIFS(dbP!$A:$A,dbP!$AD:$AD,$AD359)))</f>
        <v>45672</v>
      </c>
      <c r="E359" s="1">
        <f>IF(OR($AD359=0,SUMIFS(dbP!$A:$A,dbP!$AD:$AD,$AD359)=0),0,INDEX(dbP!E:E,SUMIFS(dbP!$A:$A,dbP!$AD:$AD,$AD359)))</f>
        <v>0</v>
      </c>
      <c r="F359" s="1">
        <f>IF(OR($AD359=0,SUMIFS(dbP!$A:$A,dbP!$AD:$AD,$AD359)=0),0,INDEX(dbP!F:F,SUMIFS(dbP!$A:$A,dbP!$AD:$AD,$AD359)))</f>
        <v>0</v>
      </c>
      <c r="I359" s="1" t="str">
        <f>IF(OR($AD359=0,SUMIFS(dbP!$A:$A,dbP!$AD:$AD,$AD359)=0),0,INDEX(dbP!I:I,SUMIFS(dbP!$A:$A,dbP!$AD:$AD,$AD359)))</f>
        <v>Продукт-1</v>
      </c>
      <c r="O359" s="44" t="str">
        <f>IF(OR($AE359=0,SUMIFS(SpcfP!$A:$A,SpcfP!$AE:$AE,$AE359,SpcfP!$U:$U,$U359)=0),0,INDEX(SpcfP!O:O,SUMIFS(SpcfP!$A:$A,SpcfP!$AE:$AE,$AE359,SpcfP!$U:$U,$U359)))</f>
        <v>Себестоимость продаж</v>
      </c>
      <c r="P359" s="44" t="str">
        <f>IF(OR($AE359=0,SUMIFS(SpcfP!$A:$A,SpcfP!$AE:$AE,$AE359,SpcfP!$U:$U,$U359)=0),0,INDEX(SpcfP!P:P,SUMIFS(SpcfP!$A:$A,SpcfP!$AE:$AE,$AE359,SpcfP!$U:$U,$U359)))</f>
        <v>Затраты этапа-1 бизнес-процесса</v>
      </c>
      <c r="Q359" s="44" t="str">
        <f>IF(OR($AE359=0,SUMIFS(SpcfP!$A:$A,SpcfP!$AE:$AE,$AE359,SpcfP!$U:$U,$U359)=0),0,INDEX(SpcfP!Q:Q,SUMIFS(SpcfP!$A:$A,SpcfP!$AE:$AE,$AE359,SpcfP!$U:$U,$U359)))</f>
        <v>Сырье и материалы-9</v>
      </c>
      <c r="U359" s="1">
        <f>IF(OR($AD359=0,SUMIFS(dbP!$A:$A,dbP!$AD:$AD,$AD359)=0),0,INDEX(dbP!U:U,SUMIFS(dbP!$A:$A,dbP!$AD:$AD,$AD359)))</f>
        <v>1</v>
      </c>
      <c r="X359" s="42">
        <f>IF(OR($AD359=0,SUMIFS(dbP!$A:$A,dbP!$AD:$AD,$AD359)=0),0,INDEX(dbP!X:X,SUMIFS(dbP!$A:$A,dbP!$AD:$AD,$AD359)))*
IF(OR($AE359=0,SUMIFS(SpcfP!$A:$A,SpcfP!$AE:$AE,$AE359,SpcfP!$U:$U,$U359)=0),0,INDEX(SpcfP!X:X,SUMIFS(SpcfP!$A:$A,SpcfP!$AE:$AE,$AE359,SpcfP!$U:$U,$U359)))</f>
        <v>8</v>
      </c>
      <c r="AA359" s="44">
        <f>IF(OR($AD359=0,SUMIFS(dbP!$A:$A,dbP!$AD:$AD,$AD359)=0),0,INDEX(dbP!X:X,SUMIFS(dbP!$A:$A,dbP!$AD:$AD,$AD359)))*
IF(OR($AE359=0,SUMIFS(SpcfP!$A:$A,SpcfP!$AE:$AE,$AE359,SpcfP!$U:$U,$U359)=0),0,INDEX(SpcfP!AA:AA,SUMIFS(SpcfP!$A:$A,SpcfP!$AE:$AE,$AE359,SpcfP!$U:$U,$U359)))</f>
        <v>10280.753019607842</v>
      </c>
      <c r="AB359" s="44">
        <f>IF(OR($AD359=0,SUMIFS(dbP!$A:$A,dbP!$AD:$AD,$AD359)=0),0,INDEX(dbP!X:X,SUMIFS(dbP!$A:$A,dbP!$AD:$AD,$AD359)))*
IF(OR($AE359=0,SUMIFS(SpcfP!$A:$A,SpcfP!$AE:$AE,$AE359,SpcfP!$U:$U,$U359)=0),0,INDEX(SpcfP!AB:AB,SUMIFS(SpcfP!$A:$A,SpcfP!$AE:$AE,$AE359,SpcfP!$U:$U,$U359)))</f>
        <v>1713.4588366013072</v>
      </c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 t="shared" si="5"/>
        <v>7</v>
      </c>
      <c r="AE359" s="31">
        <f>IF(OR(AE358=0,AE358=MAX(Items!$AC:$AC)),1,AE358+1)</f>
        <v>9</v>
      </c>
    </row>
    <row r="360" spans="2:31" x14ac:dyDescent="0.3">
      <c r="B360" s="26">
        <f>IF(AND(O360=0,P360=0,Q360=0,Y360=0),0,IF(OR(COUNTIFS(Items!$E:$E,O360,Items!$F:$F,P360,Items!$G:$G,Q360)=1,COUNTIFS(Items!$M:$M,O360,Items!$N:$N,P360,Items!$O:$O,Q360)=1,COUNTIFS(Items!$U:$U,O360,Items!$V:$V,P360,Items!$W:$W,Q360)=1),0,1))</f>
        <v>0</v>
      </c>
      <c r="D360" s="24">
        <f>IF(OR($AD360=0,SUMIFS(dbP!$A:$A,dbP!$AD:$AD,$AD360)=0),0,INDEX(dbP!D:D,SUMIFS(dbP!$A:$A,dbP!$AD:$AD,$AD360)))</f>
        <v>45672</v>
      </c>
      <c r="E360" s="1">
        <f>IF(OR($AD360=0,SUMIFS(dbP!$A:$A,dbP!$AD:$AD,$AD360)=0),0,INDEX(dbP!E:E,SUMIFS(dbP!$A:$A,dbP!$AD:$AD,$AD360)))</f>
        <v>0</v>
      </c>
      <c r="F360" s="1">
        <f>IF(OR($AD360=0,SUMIFS(dbP!$A:$A,dbP!$AD:$AD,$AD360)=0),0,INDEX(dbP!F:F,SUMIFS(dbP!$A:$A,dbP!$AD:$AD,$AD360)))</f>
        <v>0</v>
      </c>
      <c r="I360" s="1" t="str">
        <f>IF(OR($AD360=0,SUMIFS(dbP!$A:$A,dbP!$AD:$AD,$AD360)=0),0,INDEX(dbP!I:I,SUMIFS(dbP!$A:$A,dbP!$AD:$AD,$AD360)))</f>
        <v>Продукт-1</v>
      </c>
      <c r="O360" s="44" t="str">
        <f>IF(OR($AE360=0,SUMIFS(SpcfP!$A:$A,SpcfP!$AE:$AE,$AE360,SpcfP!$U:$U,$U360)=0),0,INDEX(SpcfP!O:O,SUMIFS(SpcfP!$A:$A,SpcfP!$AE:$AE,$AE360,SpcfP!$U:$U,$U360)))</f>
        <v>Себестоимость продаж</v>
      </c>
      <c r="P360" s="44" t="str">
        <f>IF(OR($AE360=0,SUMIFS(SpcfP!$A:$A,SpcfP!$AE:$AE,$AE360,SpcfP!$U:$U,$U360)=0),0,INDEX(SpcfP!P:P,SUMIFS(SpcfP!$A:$A,SpcfP!$AE:$AE,$AE360,SpcfP!$U:$U,$U360)))</f>
        <v>Затраты этапа-1 бизнес-процесса</v>
      </c>
      <c r="Q360" s="44" t="str">
        <f>IF(OR($AE360=0,SUMIFS(SpcfP!$A:$A,SpcfP!$AE:$AE,$AE360,SpcfP!$U:$U,$U360)=0),0,INDEX(SpcfP!Q:Q,SUMIFS(SpcfP!$A:$A,SpcfP!$AE:$AE,$AE360,SpcfP!$U:$U,$U360)))</f>
        <v>Сырье и материалы-10</v>
      </c>
      <c r="U360" s="1">
        <f>IF(OR($AD360=0,SUMIFS(dbP!$A:$A,dbP!$AD:$AD,$AD360)=0),0,INDEX(dbP!U:U,SUMIFS(dbP!$A:$A,dbP!$AD:$AD,$AD360)))</f>
        <v>1</v>
      </c>
      <c r="X360" s="42">
        <f>IF(OR($AD360=0,SUMIFS(dbP!$A:$A,dbP!$AD:$AD,$AD360)=0),0,INDEX(dbP!X:X,SUMIFS(dbP!$A:$A,dbP!$AD:$AD,$AD360)))*
IF(OR($AE360=0,SUMIFS(SpcfP!$A:$A,SpcfP!$AE:$AE,$AE360,SpcfP!$U:$U,$U360)=0),0,INDEX(SpcfP!X:X,SUMIFS(SpcfP!$A:$A,SpcfP!$AE:$AE,$AE360,SpcfP!$U:$U,$U360)))</f>
        <v>4</v>
      </c>
      <c r="AA360" s="44">
        <f>IF(OR($AD360=0,SUMIFS(dbP!$A:$A,dbP!$AD:$AD,$AD360)=0),0,INDEX(dbP!X:X,SUMIFS(dbP!$A:$A,dbP!$AD:$AD,$AD360)))*
IF(OR($AE360=0,SUMIFS(SpcfP!$A:$A,SpcfP!$AE:$AE,$AE360,SpcfP!$U:$U,$U360)=0),0,INDEX(SpcfP!AA:AA,SUMIFS(SpcfP!$A:$A,SpcfP!$AE:$AE,$AE360,SpcfP!$U:$U,$U360)))</f>
        <v>18400.608140377361</v>
      </c>
      <c r="AB360" s="44">
        <f>IF(OR($AD360=0,SUMIFS(dbP!$A:$A,dbP!$AD:$AD,$AD360)=0),0,INDEX(dbP!X:X,SUMIFS(dbP!$A:$A,dbP!$AD:$AD,$AD360)))*
IF(OR($AE360=0,SUMIFS(SpcfP!$A:$A,SpcfP!$AE:$AE,$AE360,SpcfP!$U:$U,$U360)=0),0,INDEX(SpcfP!AB:AB,SUMIFS(SpcfP!$A:$A,SpcfP!$AE:$AE,$AE360,SpcfP!$U:$U,$U360)))</f>
        <v>3066.7680233962269</v>
      </c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 t="shared" si="5"/>
        <v>7</v>
      </c>
      <c r="AE360" s="31">
        <f>IF(OR(AE359=0,AE359=MAX(Items!$AC:$AC)),1,AE359+1)</f>
        <v>10</v>
      </c>
    </row>
    <row r="361" spans="2:31" x14ac:dyDescent="0.3">
      <c r="B361" s="26">
        <f>IF(AND(O361=0,P361=0,Q361=0,Y361=0),0,IF(OR(COUNTIFS(Items!$E:$E,O361,Items!$F:$F,P361,Items!$G:$G,Q361)=1,COUNTIFS(Items!$M:$M,O361,Items!$N:$N,P361,Items!$O:$O,Q361)=1,COUNTIFS(Items!$U:$U,O361,Items!$V:$V,P361,Items!$W:$W,Q361)=1),0,1))</f>
        <v>0</v>
      </c>
      <c r="D361" s="24">
        <f>IF(OR($AD361=0,SUMIFS(dbP!$A:$A,dbP!$AD:$AD,$AD361)=0),0,INDEX(dbP!D:D,SUMIFS(dbP!$A:$A,dbP!$AD:$AD,$AD361)))</f>
        <v>45672</v>
      </c>
      <c r="E361" s="1">
        <f>IF(OR($AD361=0,SUMIFS(dbP!$A:$A,dbP!$AD:$AD,$AD361)=0),0,INDEX(dbP!E:E,SUMIFS(dbP!$A:$A,dbP!$AD:$AD,$AD361)))</f>
        <v>0</v>
      </c>
      <c r="F361" s="1">
        <f>IF(OR($AD361=0,SUMIFS(dbP!$A:$A,dbP!$AD:$AD,$AD361)=0),0,INDEX(dbP!F:F,SUMIFS(dbP!$A:$A,dbP!$AD:$AD,$AD361)))</f>
        <v>0</v>
      </c>
      <c r="I361" s="1" t="str">
        <f>IF(OR($AD361=0,SUMIFS(dbP!$A:$A,dbP!$AD:$AD,$AD361)=0),0,INDEX(dbP!I:I,SUMIFS(dbP!$A:$A,dbP!$AD:$AD,$AD361)))</f>
        <v>Продукт-1</v>
      </c>
      <c r="O361" s="44" t="str">
        <f>IF(OR($AE361=0,SUMIFS(SpcfP!$A:$A,SpcfP!$AE:$AE,$AE361,SpcfP!$U:$U,$U361)=0),0,INDEX(SpcfP!O:O,SUMIFS(SpcfP!$A:$A,SpcfP!$AE:$AE,$AE361,SpcfP!$U:$U,$U361)))</f>
        <v>Себестоимость продаж</v>
      </c>
      <c r="P361" s="44" t="str">
        <f>IF(OR($AE361=0,SUMIFS(SpcfP!$A:$A,SpcfP!$AE:$AE,$AE361,SpcfP!$U:$U,$U361)=0),0,INDEX(SpcfP!P:P,SUMIFS(SpcfP!$A:$A,SpcfP!$AE:$AE,$AE361,SpcfP!$U:$U,$U361)))</f>
        <v>Затраты этапа-1 бизнес-процесса</v>
      </c>
      <c r="Q361" s="44" t="str">
        <f>IF(OR($AE361=0,SUMIFS(SpcfP!$A:$A,SpcfP!$AE:$AE,$AE361,SpcfP!$U:$U,$U361)=0),0,INDEX(SpcfP!Q:Q,SUMIFS(SpcfP!$A:$A,SpcfP!$AE:$AE,$AE361,SpcfP!$U:$U,$U361)))</f>
        <v>Сырье и материалы-11</v>
      </c>
      <c r="U361" s="1">
        <f>IF(OR($AD361=0,SUMIFS(dbP!$A:$A,dbP!$AD:$AD,$AD361)=0),0,INDEX(dbP!U:U,SUMIFS(dbP!$A:$A,dbP!$AD:$AD,$AD361)))</f>
        <v>1</v>
      </c>
      <c r="X361" s="42">
        <f>IF(OR($AD361=0,SUMIFS(dbP!$A:$A,dbP!$AD:$AD,$AD361)=0),0,INDEX(dbP!X:X,SUMIFS(dbP!$A:$A,dbP!$AD:$AD,$AD361)))*
IF(OR($AE361=0,SUMIFS(SpcfP!$A:$A,SpcfP!$AE:$AE,$AE361,SpcfP!$U:$U,$U361)=0),0,INDEX(SpcfP!X:X,SUMIFS(SpcfP!$A:$A,SpcfP!$AE:$AE,$AE361,SpcfP!$U:$U,$U361)))</f>
        <v>0</v>
      </c>
      <c r="AA361" s="44">
        <f>IF(OR($AD361=0,SUMIFS(dbP!$A:$A,dbP!$AD:$AD,$AD361)=0),0,INDEX(dbP!X:X,SUMIFS(dbP!$A:$A,dbP!$AD:$AD,$AD361)))*
IF(OR($AE361=0,SUMIFS(SpcfP!$A:$A,SpcfP!$AE:$AE,$AE361,SpcfP!$U:$U,$U361)=0),0,INDEX(SpcfP!AA:AA,SUMIFS(SpcfP!$A:$A,SpcfP!$AE:$AE,$AE361,SpcfP!$U:$U,$U361)))</f>
        <v>0</v>
      </c>
      <c r="AB361" s="44">
        <f>IF(OR($AD361=0,SUMIFS(dbP!$A:$A,dbP!$AD:$AD,$AD361)=0),0,INDEX(dbP!X:X,SUMIFS(dbP!$A:$A,dbP!$AD:$AD,$AD361)))*
IF(OR($AE361=0,SUMIFS(SpcfP!$A:$A,SpcfP!$AE:$AE,$AE361,SpcfP!$U:$U,$U361)=0),0,INDEX(SpcfP!AB:AB,SUMIFS(SpcfP!$A:$A,SpcfP!$AE:$AE,$AE361,SpcfP!$U:$U,$U361)))</f>
        <v>0</v>
      </c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 t="shared" si="5"/>
        <v>7</v>
      </c>
      <c r="AE361" s="31">
        <f>IF(OR(AE360=0,AE360=MAX(Items!$AC:$AC)),1,AE360+1)</f>
        <v>11</v>
      </c>
    </row>
    <row r="362" spans="2:31" x14ac:dyDescent="0.3">
      <c r="B362" s="26">
        <f>IF(AND(O362=0,P362=0,Q362=0,Y362=0),0,IF(OR(COUNTIFS(Items!$E:$E,O362,Items!$F:$F,P362,Items!$G:$G,Q362)=1,COUNTIFS(Items!$M:$M,O362,Items!$N:$N,P362,Items!$O:$O,Q362)=1,COUNTIFS(Items!$U:$U,O362,Items!$V:$V,P362,Items!$W:$W,Q362)=1),0,1))</f>
        <v>0</v>
      </c>
      <c r="D362" s="24">
        <f>IF(OR($AD362=0,SUMIFS(dbP!$A:$A,dbP!$AD:$AD,$AD362)=0),0,INDEX(dbP!D:D,SUMIFS(dbP!$A:$A,dbP!$AD:$AD,$AD362)))</f>
        <v>45672</v>
      </c>
      <c r="E362" s="1">
        <f>IF(OR($AD362=0,SUMIFS(dbP!$A:$A,dbP!$AD:$AD,$AD362)=0),0,INDEX(dbP!E:E,SUMIFS(dbP!$A:$A,dbP!$AD:$AD,$AD362)))</f>
        <v>0</v>
      </c>
      <c r="F362" s="1">
        <f>IF(OR($AD362=0,SUMIFS(dbP!$A:$A,dbP!$AD:$AD,$AD362)=0),0,INDEX(dbP!F:F,SUMIFS(dbP!$A:$A,dbP!$AD:$AD,$AD362)))</f>
        <v>0</v>
      </c>
      <c r="I362" s="1" t="str">
        <f>IF(OR($AD362=0,SUMIFS(dbP!$A:$A,dbP!$AD:$AD,$AD362)=0),0,INDEX(dbP!I:I,SUMIFS(dbP!$A:$A,dbP!$AD:$AD,$AD362)))</f>
        <v>Продукт-1</v>
      </c>
      <c r="O362" s="44" t="str">
        <f>IF(OR($AE362=0,SUMIFS(SpcfP!$A:$A,SpcfP!$AE:$AE,$AE362,SpcfP!$U:$U,$U362)=0),0,INDEX(SpcfP!O:O,SUMIFS(SpcfP!$A:$A,SpcfP!$AE:$AE,$AE362,SpcfP!$U:$U,$U362)))</f>
        <v>Себестоимость продаж</v>
      </c>
      <c r="P362" s="44" t="str">
        <f>IF(OR($AE362=0,SUMIFS(SpcfP!$A:$A,SpcfP!$AE:$AE,$AE362,SpcfP!$U:$U,$U362)=0),0,INDEX(SpcfP!P:P,SUMIFS(SpcfP!$A:$A,SpcfP!$AE:$AE,$AE362,SpcfP!$U:$U,$U362)))</f>
        <v>Затраты этапа-2 бизнес-процесса</v>
      </c>
      <c r="Q362" s="44" t="str">
        <f>IF(OR($AE362=0,SUMIFS(SpcfP!$A:$A,SpcfP!$AE:$AE,$AE362,SpcfP!$U:$U,$U362)=0),0,INDEX(SpcfP!Q:Q,SUMIFS(SpcfP!$A:$A,SpcfP!$AE:$AE,$AE362,SpcfP!$U:$U,$U362)))</f>
        <v>Производственные затраты-1</v>
      </c>
      <c r="U362" s="1">
        <f>IF(OR($AD362=0,SUMIFS(dbP!$A:$A,dbP!$AD:$AD,$AD362)=0),0,INDEX(dbP!U:U,SUMIFS(dbP!$A:$A,dbP!$AD:$AD,$AD362)))</f>
        <v>1</v>
      </c>
      <c r="X362" s="42">
        <f>IF(OR($AD362=0,SUMIFS(dbP!$A:$A,dbP!$AD:$AD,$AD362)=0),0,INDEX(dbP!X:X,SUMIFS(dbP!$A:$A,dbP!$AD:$AD,$AD362)))*
IF(OR($AE362=0,SUMIFS(SpcfP!$A:$A,SpcfP!$AE:$AE,$AE362,SpcfP!$U:$U,$U362)=0),0,INDEX(SpcfP!X:X,SUMIFS(SpcfP!$A:$A,SpcfP!$AE:$AE,$AE362,SpcfP!$U:$U,$U362)))</f>
        <v>6</v>
      </c>
      <c r="AA362" s="44">
        <f>IF(OR($AD362=0,SUMIFS(dbP!$A:$A,dbP!$AD:$AD,$AD362)=0),0,INDEX(dbP!X:X,SUMIFS(dbP!$A:$A,dbP!$AD:$AD,$AD362)))*
IF(OR($AE362=0,SUMIFS(SpcfP!$A:$A,SpcfP!$AE:$AE,$AE362,SpcfP!$U:$U,$U362)=0),0,INDEX(SpcfP!AA:AA,SUMIFS(SpcfP!$A:$A,SpcfP!$AE:$AE,$AE362,SpcfP!$U:$U,$U362)))</f>
        <v>5373.1343283582091</v>
      </c>
      <c r="AB362" s="44">
        <f>IF(OR($AD362=0,SUMIFS(dbP!$A:$A,dbP!$AD:$AD,$AD362)=0),0,INDEX(dbP!X:X,SUMIFS(dbP!$A:$A,dbP!$AD:$AD,$AD362)))*
IF(OR($AE362=0,SUMIFS(SpcfP!$A:$A,SpcfP!$AE:$AE,$AE362,SpcfP!$U:$U,$U362)=0),0,INDEX(SpcfP!AB:AB,SUMIFS(SpcfP!$A:$A,SpcfP!$AE:$AE,$AE362,SpcfP!$U:$U,$U362)))</f>
        <v>895.5223880597016</v>
      </c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 t="shared" si="5"/>
        <v>7</v>
      </c>
      <c r="AE362" s="31">
        <f>IF(OR(AE361=0,AE361=MAX(Items!$AC:$AC)),1,AE361+1)</f>
        <v>12</v>
      </c>
    </row>
    <row r="363" spans="2:31" x14ac:dyDescent="0.3">
      <c r="B363" s="26">
        <f>IF(AND(O363=0,P363=0,Q363=0,Y363=0),0,IF(OR(COUNTIFS(Items!$E:$E,O363,Items!$F:$F,P363,Items!$G:$G,Q363)=1,COUNTIFS(Items!$M:$M,O363,Items!$N:$N,P363,Items!$O:$O,Q363)=1,COUNTIFS(Items!$U:$U,O363,Items!$V:$V,P363,Items!$W:$W,Q363)=1),0,1))</f>
        <v>0</v>
      </c>
      <c r="D363" s="24">
        <f>IF(OR($AD363=0,SUMIFS(dbP!$A:$A,dbP!$AD:$AD,$AD363)=0),0,INDEX(dbP!D:D,SUMIFS(dbP!$A:$A,dbP!$AD:$AD,$AD363)))</f>
        <v>45672</v>
      </c>
      <c r="E363" s="1">
        <f>IF(OR($AD363=0,SUMIFS(dbP!$A:$A,dbP!$AD:$AD,$AD363)=0),0,INDEX(dbP!E:E,SUMIFS(dbP!$A:$A,dbP!$AD:$AD,$AD363)))</f>
        <v>0</v>
      </c>
      <c r="F363" s="1">
        <f>IF(OR($AD363=0,SUMIFS(dbP!$A:$A,dbP!$AD:$AD,$AD363)=0),0,INDEX(dbP!F:F,SUMIFS(dbP!$A:$A,dbP!$AD:$AD,$AD363)))</f>
        <v>0</v>
      </c>
      <c r="I363" s="1" t="str">
        <f>IF(OR($AD363=0,SUMIFS(dbP!$A:$A,dbP!$AD:$AD,$AD363)=0),0,INDEX(dbP!I:I,SUMIFS(dbP!$A:$A,dbP!$AD:$AD,$AD363)))</f>
        <v>Продукт-1</v>
      </c>
      <c r="O363" s="44" t="str">
        <f>IF(OR($AE363=0,SUMIFS(SpcfP!$A:$A,SpcfP!$AE:$AE,$AE363,SpcfP!$U:$U,$U363)=0),0,INDEX(SpcfP!O:O,SUMIFS(SpcfP!$A:$A,SpcfP!$AE:$AE,$AE363,SpcfP!$U:$U,$U363)))</f>
        <v>Себестоимость продаж</v>
      </c>
      <c r="P363" s="44" t="str">
        <f>IF(OR($AE363=0,SUMIFS(SpcfP!$A:$A,SpcfP!$AE:$AE,$AE363,SpcfP!$U:$U,$U363)=0),0,INDEX(SpcfP!P:P,SUMIFS(SpcfP!$A:$A,SpcfP!$AE:$AE,$AE363,SpcfP!$U:$U,$U363)))</f>
        <v>Затраты этапа-2 бизнес-процесса</v>
      </c>
      <c r="Q363" s="44" t="str">
        <f>IF(OR($AE363=0,SUMIFS(SpcfP!$A:$A,SpcfP!$AE:$AE,$AE363,SpcfP!$U:$U,$U363)=0),0,INDEX(SpcfP!Q:Q,SUMIFS(SpcfP!$A:$A,SpcfP!$AE:$AE,$AE363,SpcfP!$U:$U,$U363)))</f>
        <v>Производственные затраты-2</v>
      </c>
      <c r="U363" s="1">
        <f>IF(OR($AD363=0,SUMIFS(dbP!$A:$A,dbP!$AD:$AD,$AD363)=0),0,INDEX(dbP!U:U,SUMIFS(dbP!$A:$A,dbP!$AD:$AD,$AD363)))</f>
        <v>1</v>
      </c>
      <c r="X363" s="42">
        <f>IF(OR($AD363=0,SUMIFS(dbP!$A:$A,dbP!$AD:$AD,$AD363)=0),0,INDEX(dbP!X:X,SUMIFS(dbP!$A:$A,dbP!$AD:$AD,$AD363)))*
IF(OR($AE363=0,SUMIFS(SpcfP!$A:$A,SpcfP!$AE:$AE,$AE363,SpcfP!$U:$U,$U363)=0),0,INDEX(SpcfP!X:X,SUMIFS(SpcfP!$A:$A,SpcfP!$AE:$AE,$AE363,SpcfP!$U:$U,$U363)))</f>
        <v>16</v>
      </c>
      <c r="AA363" s="44">
        <f>IF(OR($AD363=0,SUMIFS(dbP!$A:$A,dbP!$AD:$AD,$AD363)=0),0,INDEX(dbP!X:X,SUMIFS(dbP!$A:$A,dbP!$AD:$AD,$AD363)))*
IF(OR($AE363=0,SUMIFS(SpcfP!$A:$A,SpcfP!$AE:$AE,$AE363,SpcfP!$U:$U,$U363)=0),0,INDEX(SpcfP!AA:AA,SUMIFS(SpcfP!$A:$A,SpcfP!$AE:$AE,$AE363,SpcfP!$U:$U,$U363)))</f>
        <v>13037.037037037036</v>
      </c>
      <c r="AB363" s="44">
        <f>IF(OR($AD363=0,SUMIFS(dbP!$A:$A,dbP!$AD:$AD,$AD363)=0),0,INDEX(dbP!X:X,SUMIFS(dbP!$A:$A,dbP!$AD:$AD,$AD363)))*
IF(OR($AE363=0,SUMIFS(SpcfP!$A:$A,SpcfP!$AE:$AE,$AE363,SpcfP!$U:$U,$U363)=0),0,INDEX(SpcfP!AB:AB,SUMIFS(SpcfP!$A:$A,SpcfP!$AE:$AE,$AE363,SpcfP!$U:$U,$U363)))</f>
        <v>2172.8395061728393</v>
      </c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 t="shared" si="5"/>
        <v>7</v>
      </c>
      <c r="AE363" s="31">
        <f>IF(OR(AE362=0,AE362=MAX(Items!$AC:$AC)),1,AE362+1)</f>
        <v>13</v>
      </c>
    </row>
    <row r="364" spans="2:31" x14ac:dyDescent="0.3">
      <c r="B364" s="26">
        <f>IF(AND(O364=0,P364=0,Q364=0,Y364=0),0,IF(OR(COUNTIFS(Items!$E:$E,O364,Items!$F:$F,P364,Items!$G:$G,Q364)=1,COUNTIFS(Items!$M:$M,O364,Items!$N:$N,P364,Items!$O:$O,Q364)=1,COUNTIFS(Items!$U:$U,O364,Items!$V:$V,P364,Items!$W:$W,Q364)=1),0,1))</f>
        <v>0</v>
      </c>
      <c r="D364" s="24">
        <f>IF(OR($AD364=0,SUMIFS(dbP!$A:$A,dbP!$AD:$AD,$AD364)=0),0,INDEX(dbP!D:D,SUMIFS(dbP!$A:$A,dbP!$AD:$AD,$AD364)))</f>
        <v>45672</v>
      </c>
      <c r="E364" s="1">
        <f>IF(OR($AD364=0,SUMIFS(dbP!$A:$A,dbP!$AD:$AD,$AD364)=0),0,INDEX(dbP!E:E,SUMIFS(dbP!$A:$A,dbP!$AD:$AD,$AD364)))</f>
        <v>0</v>
      </c>
      <c r="F364" s="1">
        <f>IF(OR($AD364=0,SUMIFS(dbP!$A:$A,dbP!$AD:$AD,$AD364)=0),0,INDEX(dbP!F:F,SUMIFS(dbP!$A:$A,dbP!$AD:$AD,$AD364)))</f>
        <v>0</v>
      </c>
      <c r="I364" s="1" t="str">
        <f>IF(OR($AD364=0,SUMIFS(dbP!$A:$A,dbP!$AD:$AD,$AD364)=0),0,INDEX(dbP!I:I,SUMIFS(dbP!$A:$A,dbP!$AD:$AD,$AD364)))</f>
        <v>Продукт-1</v>
      </c>
      <c r="O364" s="44" t="str">
        <f>IF(OR($AE364=0,SUMIFS(SpcfP!$A:$A,SpcfP!$AE:$AE,$AE364,SpcfP!$U:$U,$U364)=0),0,INDEX(SpcfP!O:O,SUMIFS(SpcfP!$A:$A,SpcfP!$AE:$AE,$AE364,SpcfP!$U:$U,$U364)))</f>
        <v>Себестоимость продаж</v>
      </c>
      <c r="P364" s="44" t="str">
        <f>IF(OR($AE364=0,SUMIFS(SpcfP!$A:$A,SpcfP!$AE:$AE,$AE364,SpcfP!$U:$U,$U364)=0),0,INDEX(SpcfP!P:P,SUMIFS(SpcfP!$A:$A,SpcfP!$AE:$AE,$AE364,SpcfP!$U:$U,$U364)))</f>
        <v>Затраты этапа-2 бизнес-процесса</v>
      </c>
      <c r="Q364" s="44" t="str">
        <f>IF(OR($AE364=0,SUMIFS(SpcfP!$A:$A,SpcfP!$AE:$AE,$AE364,SpcfP!$U:$U,$U364)=0),0,INDEX(SpcfP!Q:Q,SUMIFS(SpcfP!$A:$A,SpcfP!$AE:$AE,$AE364,SpcfP!$U:$U,$U364)))</f>
        <v>Производственные затраты-3</v>
      </c>
      <c r="U364" s="1">
        <f>IF(OR($AD364=0,SUMIFS(dbP!$A:$A,dbP!$AD:$AD,$AD364)=0),0,INDEX(dbP!U:U,SUMIFS(dbP!$A:$A,dbP!$AD:$AD,$AD364)))</f>
        <v>1</v>
      </c>
      <c r="X364" s="42">
        <f>IF(OR($AD364=0,SUMIFS(dbP!$A:$A,dbP!$AD:$AD,$AD364)=0),0,INDEX(dbP!X:X,SUMIFS(dbP!$A:$A,dbP!$AD:$AD,$AD364)))*
IF(OR($AE364=0,SUMIFS(SpcfP!$A:$A,SpcfP!$AE:$AE,$AE364,SpcfP!$U:$U,$U364)=0),0,INDEX(SpcfP!X:X,SUMIFS(SpcfP!$A:$A,SpcfP!$AE:$AE,$AE364,SpcfP!$U:$U,$U364)))</f>
        <v>8</v>
      </c>
      <c r="AA364" s="44">
        <f>IF(OR($AD364=0,SUMIFS(dbP!$A:$A,dbP!$AD:$AD,$AD364)=0),0,INDEX(dbP!X:X,SUMIFS(dbP!$A:$A,dbP!$AD:$AD,$AD364)))*
IF(OR($AE364=0,SUMIFS(SpcfP!$A:$A,SpcfP!$AE:$AE,$AE364,SpcfP!$U:$U,$U364)=0),0,INDEX(SpcfP!AA:AA,SUMIFS(SpcfP!$A:$A,SpcfP!$AE:$AE,$AE364,SpcfP!$U:$U,$U364)))</f>
        <v>25195.471698113208</v>
      </c>
      <c r="AB364" s="44">
        <f>IF(OR($AD364=0,SUMIFS(dbP!$A:$A,dbP!$AD:$AD,$AD364)=0),0,INDEX(dbP!X:X,SUMIFS(dbP!$A:$A,dbP!$AD:$AD,$AD364)))*
IF(OR($AE364=0,SUMIFS(SpcfP!$A:$A,SpcfP!$AE:$AE,$AE364,SpcfP!$U:$U,$U364)=0),0,INDEX(SpcfP!AB:AB,SUMIFS(SpcfP!$A:$A,SpcfP!$AE:$AE,$AE364,SpcfP!$U:$U,$U364)))</f>
        <v>4199.2452830188677</v>
      </c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 t="shared" si="5"/>
        <v>7</v>
      </c>
      <c r="AE364" s="31">
        <f>IF(OR(AE363=0,AE363=MAX(Items!$AC:$AC)),1,AE363+1)</f>
        <v>14</v>
      </c>
    </row>
    <row r="365" spans="2:31" x14ac:dyDescent="0.3">
      <c r="B365" s="26">
        <f>IF(AND(O365=0,P365=0,Q365=0,Y365=0),0,IF(OR(COUNTIFS(Items!$E:$E,O365,Items!$F:$F,P365,Items!$G:$G,Q365)=1,COUNTIFS(Items!$M:$M,O365,Items!$N:$N,P365,Items!$O:$O,Q365)=1,COUNTIFS(Items!$U:$U,O365,Items!$V:$V,P365,Items!$W:$W,Q365)=1),0,1))</f>
        <v>0</v>
      </c>
      <c r="D365" s="24">
        <f>IF(OR($AD365=0,SUMIFS(dbP!$A:$A,dbP!$AD:$AD,$AD365)=0),0,INDEX(dbP!D:D,SUMIFS(dbP!$A:$A,dbP!$AD:$AD,$AD365)))</f>
        <v>45672</v>
      </c>
      <c r="E365" s="1">
        <f>IF(OR($AD365=0,SUMIFS(dbP!$A:$A,dbP!$AD:$AD,$AD365)=0),0,INDEX(dbP!E:E,SUMIFS(dbP!$A:$A,dbP!$AD:$AD,$AD365)))</f>
        <v>0</v>
      </c>
      <c r="F365" s="1">
        <f>IF(OR($AD365=0,SUMIFS(dbP!$A:$A,dbP!$AD:$AD,$AD365)=0),0,INDEX(dbP!F:F,SUMIFS(dbP!$A:$A,dbP!$AD:$AD,$AD365)))</f>
        <v>0</v>
      </c>
      <c r="I365" s="1" t="str">
        <f>IF(OR($AD365=0,SUMIFS(dbP!$A:$A,dbP!$AD:$AD,$AD365)=0),0,INDEX(dbP!I:I,SUMIFS(dbP!$A:$A,dbP!$AD:$AD,$AD365)))</f>
        <v>Продукт-1</v>
      </c>
      <c r="O365" s="44" t="str">
        <f>IF(OR($AE365=0,SUMIFS(SpcfP!$A:$A,SpcfP!$AE:$AE,$AE365,SpcfP!$U:$U,$U365)=0),0,INDEX(SpcfP!O:O,SUMIFS(SpcfP!$A:$A,SpcfP!$AE:$AE,$AE365,SpcfP!$U:$U,$U365)))</f>
        <v>Себестоимость продаж</v>
      </c>
      <c r="P365" s="44" t="str">
        <f>IF(OR($AE365=0,SUMIFS(SpcfP!$A:$A,SpcfP!$AE:$AE,$AE365,SpcfP!$U:$U,$U365)=0),0,INDEX(SpcfP!P:P,SUMIFS(SpcfP!$A:$A,SpcfP!$AE:$AE,$AE365,SpcfP!$U:$U,$U365)))</f>
        <v>Затраты этапа-2 бизнес-процесса</v>
      </c>
      <c r="Q365" s="44" t="str">
        <f>IF(OR($AE365=0,SUMIFS(SpcfP!$A:$A,SpcfP!$AE:$AE,$AE365,SpcfP!$U:$U,$U365)=0),0,INDEX(SpcfP!Q:Q,SUMIFS(SpcfP!$A:$A,SpcfP!$AE:$AE,$AE365,SpcfP!$U:$U,$U365)))</f>
        <v>Производственные затраты-4</v>
      </c>
      <c r="U365" s="1">
        <f>IF(OR($AD365=0,SUMIFS(dbP!$A:$A,dbP!$AD:$AD,$AD365)=0),0,INDEX(dbP!U:U,SUMIFS(dbP!$A:$A,dbP!$AD:$AD,$AD365)))</f>
        <v>1</v>
      </c>
      <c r="X365" s="42">
        <f>IF(OR($AD365=0,SUMIFS(dbP!$A:$A,dbP!$AD:$AD,$AD365)=0),0,INDEX(dbP!X:X,SUMIFS(dbP!$A:$A,dbP!$AD:$AD,$AD365)))*
IF(OR($AE365=0,SUMIFS(SpcfP!$A:$A,SpcfP!$AE:$AE,$AE365,SpcfP!$U:$U,$U365)=0),0,INDEX(SpcfP!X:X,SUMIFS(SpcfP!$A:$A,SpcfP!$AE:$AE,$AE365,SpcfP!$U:$U,$U365)))</f>
        <v>180</v>
      </c>
      <c r="AA365" s="44">
        <f>IF(OR($AD365=0,SUMIFS(dbP!$A:$A,dbP!$AD:$AD,$AD365)=0),0,INDEX(dbP!X:X,SUMIFS(dbP!$A:$A,dbP!$AD:$AD,$AD365)))*
IF(OR($AE365=0,SUMIFS(SpcfP!$A:$A,SpcfP!$AE:$AE,$AE365,SpcfP!$U:$U,$U365)=0),0,INDEX(SpcfP!AA:AA,SUMIFS(SpcfP!$A:$A,SpcfP!$AE:$AE,$AE365,SpcfP!$U:$U,$U365)))</f>
        <v>367191.89999999997</v>
      </c>
      <c r="AB365" s="44">
        <f>IF(OR($AD365=0,SUMIFS(dbP!$A:$A,dbP!$AD:$AD,$AD365)=0),0,INDEX(dbP!X:X,SUMIFS(dbP!$A:$A,dbP!$AD:$AD,$AD365)))*
IF(OR($AE365=0,SUMIFS(SpcfP!$A:$A,SpcfP!$AE:$AE,$AE365,SpcfP!$U:$U,$U365)=0),0,INDEX(SpcfP!AB:AB,SUMIFS(SpcfP!$A:$A,SpcfP!$AE:$AE,$AE365,SpcfP!$U:$U,$U365)))</f>
        <v>61198.65</v>
      </c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 t="shared" si="5"/>
        <v>7</v>
      </c>
      <c r="AE365" s="31">
        <f>IF(OR(AE364=0,AE364=MAX(Items!$AC:$AC)),1,AE364+1)</f>
        <v>15</v>
      </c>
    </row>
    <row r="366" spans="2:31" x14ac:dyDescent="0.3">
      <c r="B366" s="26">
        <f>IF(AND(O366=0,P366=0,Q366=0,Y366=0),0,IF(OR(COUNTIFS(Items!$E:$E,O366,Items!$F:$F,P366,Items!$G:$G,Q366)=1,COUNTIFS(Items!$M:$M,O366,Items!$N:$N,P366,Items!$O:$O,Q366)=1,COUNTIFS(Items!$U:$U,O366,Items!$V:$V,P366,Items!$W:$W,Q366)=1),0,1))</f>
        <v>0</v>
      </c>
      <c r="D366" s="24">
        <f>IF(OR($AD366=0,SUMIFS(dbP!$A:$A,dbP!$AD:$AD,$AD366)=0),0,INDEX(dbP!D:D,SUMIFS(dbP!$A:$A,dbP!$AD:$AD,$AD366)))</f>
        <v>45672</v>
      </c>
      <c r="E366" s="1">
        <f>IF(OR($AD366=0,SUMIFS(dbP!$A:$A,dbP!$AD:$AD,$AD366)=0),0,INDEX(dbP!E:E,SUMIFS(dbP!$A:$A,dbP!$AD:$AD,$AD366)))</f>
        <v>0</v>
      </c>
      <c r="F366" s="1">
        <f>IF(OR($AD366=0,SUMIFS(dbP!$A:$A,dbP!$AD:$AD,$AD366)=0),0,INDEX(dbP!F:F,SUMIFS(dbP!$A:$A,dbP!$AD:$AD,$AD366)))</f>
        <v>0</v>
      </c>
      <c r="I366" s="1" t="str">
        <f>IF(OR($AD366=0,SUMIFS(dbP!$A:$A,dbP!$AD:$AD,$AD366)=0),0,INDEX(dbP!I:I,SUMIFS(dbP!$A:$A,dbP!$AD:$AD,$AD366)))</f>
        <v>Продукт-1</v>
      </c>
      <c r="O366" s="44" t="str">
        <f>IF(OR($AE366=0,SUMIFS(SpcfP!$A:$A,SpcfP!$AE:$AE,$AE366,SpcfP!$U:$U,$U366)=0),0,INDEX(SpcfP!O:O,SUMIFS(SpcfP!$A:$A,SpcfP!$AE:$AE,$AE366,SpcfP!$U:$U,$U366)))</f>
        <v>Себестоимость продаж</v>
      </c>
      <c r="P366" s="44" t="str">
        <f>IF(OR($AE366=0,SUMIFS(SpcfP!$A:$A,SpcfP!$AE:$AE,$AE366,SpcfP!$U:$U,$U366)=0),0,INDEX(SpcfP!P:P,SUMIFS(SpcfP!$A:$A,SpcfP!$AE:$AE,$AE366,SpcfP!$U:$U,$U366)))</f>
        <v>Затраты этапа-2 бизнес-процесса</v>
      </c>
      <c r="Q366" s="44" t="str">
        <f>IF(OR($AE366=0,SUMIFS(SpcfP!$A:$A,SpcfP!$AE:$AE,$AE366,SpcfP!$U:$U,$U366)=0),0,INDEX(SpcfP!Q:Q,SUMIFS(SpcfP!$A:$A,SpcfP!$AE:$AE,$AE366,SpcfP!$U:$U,$U366)))</f>
        <v>Производственные затраты-5</v>
      </c>
      <c r="U366" s="1">
        <f>IF(OR($AD366=0,SUMIFS(dbP!$A:$A,dbP!$AD:$AD,$AD366)=0),0,INDEX(dbP!U:U,SUMIFS(dbP!$A:$A,dbP!$AD:$AD,$AD366)))</f>
        <v>1</v>
      </c>
      <c r="X366" s="42">
        <f>IF(OR($AD366=0,SUMIFS(dbP!$A:$A,dbP!$AD:$AD,$AD366)=0),0,INDEX(dbP!X:X,SUMIFS(dbP!$A:$A,dbP!$AD:$AD,$AD366)))*
IF(OR($AE366=0,SUMIFS(SpcfP!$A:$A,SpcfP!$AE:$AE,$AE366,SpcfP!$U:$U,$U366)=0),0,INDEX(SpcfP!X:X,SUMIFS(SpcfP!$A:$A,SpcfP!$AE:$AE,$AE366,SpcfP!$U:$U,$U366)))</f>
        <v>10</v>
      </c>
      <c r="AA366" s="44">
        <f>IF(OR($AD366=0,SUMIFS(dbP!$A:$A,dbP!$AD:$AD,$AD366)=0),0,INDEX(dbP!X:X,SUMIFS(dbP!$A:$A,dbP!$AD:$AD,$AD366)))*
IF(OR($AE366=0,SUMIFS(SpcfP!$A:$A,SpcfP!$AE:$AE,$AE366,SpcfP!$U:$U,$U366)=0),0,INDEX(SpcfP!AA:AA,SUMIFS(SpcfP!$A:$A,SpcfP!$AE:$AE,$AE366,SpcfP!$U:$U,$U366)))</f>
        <v>10397.014925373134</v>
      </c>
      <c r="AB366" s="44">
        <f>IF(OR($AD366=0,SUMIFS(dbP!$A:$A,dbP!$AD:$AD,$AD366)=0),0,INDEX(dbP!X:X,SUMIFS(dbP!$A:$A,dbP!$AD:$AD,$AD366)))*
IF(OR($AE366=0,SUMIFS(SpcfP!$A:$A,SpcfP!$AE:$AE,$AE366,SpcfP!$U:$U,$U366)=0),0,INDEX(SpcfP!AB:AB,SUMIFS(SpcfP!$A:$A,SpcfP!$AE:$AE,$AE366,SpcfP!$U:$U,$U366)))</f>
        <v>1732.8358208955224</v>
      </c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 t="shared" si="5"/>
        <v>7</v>
      </c>
      <c r="AE366" s="31">
        <f>IF(OR(AE365=0,AE365=MAX(Items!$AC:$AC)),1,AE365+1)</f>
        <v>16</v>
      </c>
    </row>
    <row r="367" spans="2:31" x14ac:dyDescent="0.3">
      <c r="B367" s="26">
        <f>IF(AND(O367=0,P367=0,Q367=0,Y367=0),0,IF(OR(COUNTIFS(Items!$E:$E,O367,Items!$F:$F,P367,Items!$G:$G,Q367)=1,COUNTIFS(Items!$M:$M,O367,Items!$N:$N,P367,Items!$O:$O,Q367)=1,COUNTIFS(Items!$U:$U,O367,Items!$V:$V,P367,Items!$W:$W,Q367)=1),0,1))</f>
        <v>0</v>
      </c>
      <c r="D367" s="24">
        <f>IF(OR($AD367=0,SUMIFS(dbP!$A:$A,dbP!$AD:$AD,$AD367)=0),0,INDEX(dbP!D:D,SUMIFS(dbP!$A:$A,dbP!$AD:$AD,$AD367)))</f>
        <v>45672</v>
      </c>
      <c r="E367" s="1">
        <f>IF(OR($AD367=0,SUMIFS(dbP!$A:$A,dbP!$AD:$AD,$AD367)=0),0,INDEX(dbP!E:E,SUMIFS(dbP!$A:$A,dbP!$AD:$AD,$AD367)))</f>
        <v>0</v>
      </c>
      <c r="F367" s="1">
        <f>IF(OR($AD367=0,SUMIFS(dbP!$A:$A,dbP!$AD:$AD,$AD367)=0),0,INDEX(dbP!F:F,SUMIFS(dbP!$A:$A,dbP!$AD:$AD,$AD367)))</f>
        <v>0</v>
      </c>
      <c r="I367" s="1" t="str">
        <f>IF(OR($AD367=0,SUMIFS(dbP!$A:$A,dbP!$AD:$AD,$AD367)=0),0,INDEX(dbP!I:I,SUMIFS(dbP!$A:$A,dbP!$AD:$AD,$AD367)))</f>
        <v>Продукт-1</v>
      </c>
      <c r="O367" s="44" t="str">
        <f>IF(OR($AE367=0,SUMIFS(SpcfP!$A:$A,SpcfP!$AE:$AE,$AE367,SpcfP!$U:$U,$U367)=0),0,INDEX(SpcfP!O:O,SUMIFS(SpcfP!$A:$A,SpcfP!$AE:$AE,$AE367,SpcfP!$U:$U,$U367)))</f>
        <v>Себестоимость продаж</v>
      </c>
      <c r="P367" s="44" t="str">
        <f>IF(OR($AE367=0,SUMIFS(SpcfP!$A:$A,SpcfP!$AE:$AE,$AE367,SpcfP!$U:$U,$U367)=0),0,INDEX(SpcfP!P:P,SUMIFS(SpcfP!$A:$A,SpcfP!$AE:$AE,$AE367,SpcfP!$U:$U,$U367)))</f>
        <v>Затраты этапа-2 бизнес-процесса</v>
      </c>
      <c r="Q367" s="44" t="str">
        <f>IF(OR($AE367=0,SUMIFS(SpcfP!$A:$A,SpcfP!$AE:$AE,$AE367,SpcfP!$U:$U,$U367)=0),0,INDEX(SpcfP!Q:Q,SUMIFS(SpcfP!$A:$A,SpcfP!$AE:$AE,$AE367,SpcfP!$U:$U,$U367)))</f>
        <v>Производственные затраты-6</v>
      </c>
      <c r="U367" s="1">
        <f>IF(OR($AD367=0,SUMIFS(dbP!$A:$A,dbP!$AD:$AD,$AD367)=0),0,INDEX(dbP!U:U,SUMIFS(dbP!$A:$A,dbP!$AD:$AD,$AD367)))</f>
        <v>1</v>
      </c>
      <c r="X367" s="42">
        <f>IF(OR($AD367=0,SUMIFS(dbP!$A:$A,dbP!$AD:$AD,$AD367)=0),0,INDEX(dbP!X:X,SUMIFS(dbP!$A:$A,dbP!$AD:$AD,$AD367)))*
IF(OR($AE367=0,SUMIFS(SpcfP!$A:$A,SpcfP!$AE:$AE,$AE367,SpcfP!$U:$U,$U367)=0),0,INDEX(SpcfP!X:X,SUMIFS(SpcfP!$A:$A,SpcfP!$AE:$AE,$AE367,SpcfP!$U:$U,$U367)))</f>
        <v>14</v>
      </c>
      <c r="AA367" s="44">
        <f>IF(OR($AD367=0,SUMIFS(dbP!$A:$A,dbP!$AD:$AD,$AD367)=0),0,INDEX(dbP!X:X,SUMIFS(dbP!$A:$A,dbP!$AD:$AD,$AD367)))*
IF(OR($AE367=0,SUMIFS(SpcfP!$A:$A,SpcfP!$AE:$AE,$AE367,SpcfP!$U:$U,$U367)=0),0,INDEX(SpcfP!AA:AA,SUMIFS(SpcfP!$A:$A,SpcfP!$AE:$AE,$AE367,SpcfP!$U:$U,$U367)))</f>
        <v>55712.149019607845</v>
      </c>
      <c r="AB367" s="44">
        <f>IF(OR($AD367=0,SUMIFS(dbP!$A:$A,dbP!$AD:$AD,$AD367)=0),0,INDEX(dbP!X:X,SUMIFS(dbP!$A:$A,dbP!$AD:$AD,$AD367)))*
IF(OR($AE367=0,SUMIFS(SpcfP!$A:$A,SpcfP!$AE:$AE,$AE367,SpcfP!$U:$U,$U367)=0),0,INDEX(SpcfP!AB:AB,SUMIFS(SpcfP!$A:$A,SpcfP!$AE:$AE,$AE367,SpcfP!$U:$U,$U367)))</f>
        <v>9285.3581699346396</v>
      </c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 t="shared" si="5"/>
        <v>7</v>
      </c>
      <c r="AE367" s="31">
        <f>IF(OR(AE366=0,AE366=MAX(Items!$AC:$AC)),1,AE366+1)</f>
        <v>17</v>
      </c>
    </row>
    <row r="368" spans="2:31" x14ac:dyDescent="0.3">
      <c r="B368" s="26">
        <f>IF(AND(O368=0,P368=0,Q368=0,Y368=0),0,IF(OR(COUNTIFS(Items!$E:$E,O368,Items!$F:$F,P368,Items!$G:$G,Q368)=1,COUNTIFS(Items!$M:$M,O368,Items!$N:$N,P368,Items!$O:$O,Q368)=1,COUNTIFS(Items!$U:$U,O368,Items!$V:$V,P368,Items!$W:$W,Q368)=1),0,1))</f>
        <v>0</v>
      </c>
      <c r="D368" s="24">
        <f>IF(OR($AD368=0,SUMIFS(dbP!$A:$A,dbP!$AD:$AD,$AD368)=0),0,INDEX(dbP!D:D,SUMIFS(dbP!$A:$A,dbP!$AD:$AD,$AD368)))</f>
        <v>45672</v>
      </c>
      <c r="E368" s="1">
        <f>IF(OR($AD368=0,SUMIFS(dbP!$A:$A,dbP!$AD:$AD,$AD368)=0),0,INDEX(dbP!E:E,SUMIFS(dbP!$A:$A,dbP!$AD:$AD,$AD368)))</f>
        <v>0</v>
      </c>
      <c r="F368" s="1">
        <f>IF(OR($AD368=0,SUMIFS(dbP!$A:$A,dbP!$AD:$AD,$AD368)=0),0,INDEX(dbP!F:F,SUMIFS(dbP!$A:$A,dbP!$AD:$AD,$AD368)))</f>
        <v>0</v>
      </c>
      <c r="I368" s="1" t="str">
        <f>IF(OR($AD368=0,SUMIFS(dbP!$A:$A,dbP!$AD:$AD,$AD368)=0),0,INDEX(dbP!I:I,SUMIFS(dbP!$A:$A,dbP!$AD:$AD,$AD368)))</f>
        <v>Продукт-1</v>
      </c>
      <c r="O368" s="44" t="str">
        <f>IF(OR($AE368=0,SUMIFS(SpcfP!$A:$A,SpcfP!$AE:$AE,$AE368,SpcfP!$U:$U,$U368)=0),0,INDEX(SpcfP!O:O,SUMIFS(SpcfP!$A:$A,SpcfP!$AE:$AE,$AE368,SpcfP!$U:$U,$U368)))</f>
        <v>Себестоимость продаж</v>
      </c>
      <c r="P368" s="44" t="str">
        <f>IF(OR($AE368=0,SUMIFS(SpcfP!$A:$A,SpcfP!$AE:$AE,$AE368,SpcfP!$U:$U,$U368)=0),0,INDEX(SpcfP!P:P,SUMIFS(SpcfP!$A:$A,SpcfP!$AE:$AE,$AE368,SpcfP!$U:$U,$U368)))</f>
        <v>Затраты этапа-2 бизнес-процесса</v>
      </c>
      <c r="Q368" s="44" t="str">
        <f>IF(OR($AE368=0,SUMIFS(SpcfP!$A:$A,SpcfP!$AE:$AE,$AE368,SpcfP!$U:$U,$U368)=0),0,INDEX(SpcfP!Q:Q,SUMIFS(SpcfP!$A:$A,SpcfP!$AE:$AE,$AE368,SpcfP!$U:$U,$U368)))</f>
        <v>Производственные затраты-7</v>
      </c>
      <c r="U368" s="1">
        <f>IF(OR($AD368=0,SUMIFS(dbP!$A:$A,dbP!$AD:$AD,$AD368)=0),0,INDEX(dbP!U:U,SUMIFS(dbP!$A:$A,dbP!$AD:$AD,$AD368)))</f>
        <v>1</v>
      </c>
      <c r="X368" s="42">
        <f>IF(OR($AD368=0,SUMIFS(dbP!$A:$A,dbP!$AD:$AD,$AD368)=0),0,INDEX(dbP!X:X,SUMIFS(dbP!$A:$A,dbP!$AD:$AD,$AD368)))*
IF(OR($AE368=0,SUMIFS(SpcfP!$A:$A,SpcfP!$AE:$AE,$AE368,SpcfP!$U:$U,$U368)=0),0,INDEX(SpcfP!X:X,SUMIFS(SpcfP!$A:$A,SpcfP!$AE:$AE,$AE368,SpcfP!$U:$U,$U368)))</f>
        <v>8</v>
      </c>
      <c r="AA368" s="44">
        <f>IF(OR($AD368=0,SUMIFS(dbP!$A:$A,dbP!$AD:$AD,$AD368)=0),0,INDEX(dbP!X:X,SUMIFS(dbP!$A:$A,dbP!$AD:$AD,$AD368)))*
IF(OR($AE368=0,SUMIFS(SpcfP!$A:$A,SpcfP!$AE:$AE,$AE368,SpcfP!$U:$U,$U368)=0),0,INDEX(SpcfP!AA:AA,SUMIFS(SpcfP!$A:$A,SpcfP!$AE:$AE,$AE368,SpcfP!$U:$U,$U368)))</f>
        <v>29977.522823529413</v>
      </c>
      <c r="AB368" s="44">
        <f>IF(OR($AD368=0,SUMIFS(dbP!$A:$A,dbP!$AD:$AD,$AD368)=0),0,INDEX(dbP!X:X,SUMIFS(dbP!$A:$A,dbP!$AD:$AD,$AD368)))*
IF(OR($AE368=0,SUMIFS(SpcfP!$A:$A,SpcfP!$AE:$AE,$AE368,SpcfP!$U:$U,$U368)=0),0,INDEX(SpcfP!AB:AB,SUMIFS(SpcfP!$A:$A,SpcfP!$AE:$AE,$AE368,SpcfP!$U:$U,$U368)))</f>
        <v>4996.2538039215697</v>
      </c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 t="shared" si="5"/>
        <v>7</v>
      </c>
      <c r="AE368" s="31">
        <f>IF(OR(AE367=0,AE367=MAX(Items!$AC:$AC)),1,AE367+1)</f>
        <v>18</v>
      </c>
    </row>
    <row r="369" spans="2:31" x14ac:dyDescent="0.3">
      <c r="B369" s="26">
        <f>IF(AND(O369=0,P369=0,Q369=0,Y369=0),0,IF(OR(COUNTIFS(Items!$E:$E,O369,Items!$F:$F,P369,Items!$G:$G,Q369)=1,COUNTIFS(Items!$M:$M,O369,Items!$N:$N,P369,Items!$O:$O,Q369)=1,COUNTIFS(Items!$U:$U,O369,Items!$V:$V,P369,Items!$W:$W,Q369)=1),0,1))</f>
        <v>0</v>
      </c>
      <c r="D369" s="24">
        <f>IF(OR($AD369=0,SUMIFS(dbP!$A:$A,dbP!$AD:$AD,$AD369)=0),0,INDEX(dbP!D:D,SUMIFS(dbP!$A:$A,dbP!$AD:$AD,$AD369)))</f>
        <v>45672</v>
      </c>
      <c r="E369" s="1">
        <f>IF(OR($AD369=0,SUMIFS(dbP!$A:$A,dbP!$AD:$AD,$AD369)=0),0,INDEX(dbP!E:E,SUMIFS(dbP!$A:$A,dbP!$AD:$AD,$AD369)))</f>
        <v>0</v>
      </c>
      <c r="F369" s="1">
        <f>IF(OR($AD369=0,SUMIFS(dbP!$A:$A,dbP!$AD:$AD,$AD369)=0),0,INDEX(dbP!F:F,SUMIFS(dbP!$A:$A,dbP!$AD:$AD,$AD369)))</f>
        <v>0</v>
      </c>
      <c r="I369" s="1" t="str">
        <f>IF(OR($AD369=0,SUMIFS(dbP!$A:$A,dbP!$AD:$AD,$AD369)=0),0,INDEX(dbP!I:I,SUMIFS(dbP!$A:$A,dbP!$AD:$AD,$AD369)))</f>
        <v>Продукт-1</v>
      </c>
      <c r="O369" s="44" t="str">
        <f>IF(OR($AE369=0,SUMIFS(SpcfP!$A:$A,SpcfP!$AE:$AE,$AE369,SpcfP!$U:$U,$U369)=0),0,INDEX(SpcfP!O:O,SUMIFS(SpcfP!$A:$A,SpcfP!$AE:$AE,$AE369,SpcfP!$U:$U,$U369)))</f>
        <v>Себестоимость продаж</v>
      </c>
      <c r="P369" s="44" t="str">
        <f>IF(OR($AE369=0,SUMIFS(SpcfP!$A:$A,SpcfP!$AE:$AE,$AE369,SpcfP!$U:$U,$U369)=0),0,INDEX(SpcfP!P:P,SUMIFS(SpcfP!$A:$A,SpcfP!$AE:$AE,$AE369,SpcfP!$U:$U,$U369)))</f>
        <v>Затраты этапа-2 бизнес-процесса</v>
      </c>
      <c r="Q369" s="44" t="str">
        <f>IF(OR($AE369=0,SUMIFS(SpcfP!$A:$A,SpcfP!$AE:$AE,$AE369,SpcfP!$U:$U,$U369)=0),0,INDEX(SpcfP!Q:Q,SUMIFS(SpcfP!$A:$A,SpcfP!$AE:$AE,$AE369,SpcfP!$U:$U,$U369)))</f>
        <v>Производственные затраты-8</v>
      </c>
      <c r="U369" s="1">
        <f>IF(OR($AD369=0,SUMIFS(dbP!$A:$A,dbP!$AD:$AD,$AD369)=0),0,INDEX(dbP!U:U,SUMIFS(dbP!$A:$A,dbP!$AD:$AD,$AD369)))</f>
        <v>1</v>
      </c>
      <c r="X369" s="42">
        <f>IF(OR($AD369=0,SUMIFS(dbP!$A:$A,dbP!$AD:$AD,$AD369)=0),0,INDEX(dbP!X:X,SUMIFS(dbP!$A:$A,dbP!$AD:$AD,$AD369)))*
IF(OR($AE369=0,SUMIFS(SpcfP!$A:$A,SpcfP!$AE:$AE,$AE369,SpcfP!$U:$U,$U369)=0),0,INDEX(SpcfP!X:X,SUMIFS(SpcfP!$A:$A,SpcfP!$AE:$AE,$AE369,SpcfP!$U:$U,$U369)))</f>
        <v>4</v>
      </c>
      <c r="AA369" s="44">
        <f>IF(OR($AD369=0,SUMIFS(dbP!$A:$A,dbP!$AD:$AD,$AD369)=0),0,INDEX(dbP!X:X,SUMIFS(dbP!$A:$A,dbP!$AD:$AD,$AD369)))*
IF(OR($AE369=0,SUMIFS(SpcfP!$A:$A,SpcfP!$AE:$AE,$AE369,SpcfP!$U:$U,$U369)=0),0,INDEX(SpcfP!AA:AA,SUMIFS(SpcfP!$A:$A,SpcfP!$AE:$AE,$AE369,SpcfP!$U:$U,$U369)))</f>
        <v>5577.4196525373127</v>
      </c>
      <c r="AB369" s="44">
        <f>IF(OR($AD369=0,SUMIFS(dbP!$A:$A,dbP!$AD:$AD,$AD369)=0),0,INDEX(dbP!X:X,SUMIFS(dbP!$A:$A,dbP!$AD:$AD,$AD369)))*
IF(OR($AE369=0,SUMIFS(SpcfP!$A:$A,SpcfP!$AE:$AE,$AE369,SpcfP!$U:$U,$U369)=0),0,INDEX(SpcfP!AB:AB,SUMIFS(SpcfP!$A:$A,SpcfP!$AE:$AE,$AE369,SpcfP!$U:$U,$U369)))</f>
        <v>929.56994208955223</v>
      </c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 t="shared" si="5"/>
        <v>7</v>
      </c>
      <c r="AE369" s="31">
        <f>IF(OR(AE368=0,AE368=MAX(Items!$AC:$AC)),1,AE368+1)</f>
        <v>19</v>
      </c>
    </row>
    <row r="370" spans="2:31" x14ac:dyDescent="0.3">
      <c r="B370" s="26">
        <f>IF(AND(O370=0,P370=0,Q370=0,Y370=0),0,IF(OR(COUNTIFS(Items!$E:$E,O370,Items!$F:$F,P370,Items!$G:$G,Q370)=1,COUNTIFS(Items!$M:$M,O370,Items!$N:$N,P370,Items!$O:$O,Q370)=1,COUNTIFS(Items!$U:$U,O370,Items!$V:$V,P370,Items!$W:$W,Q370)=1),0,1))</f>
        <v>0</v>
      </c>
      <c r="D370" s="24">
        <f>IF(OR($AD370=0,SUMIFS(dbP!$A:$A,dbP!$AD:$AD,$AD370)=0),0,INDEX(dbP!D:D,SUMIFS(dbP!$A:$A,dbP!$AD:$AD,$AD370)))</f>
        <v>45672</v>
      </c>
      <c r="E370" s="1">
        <f>IF(OR($AD370=0,SUMIFS(dbP!$A:$A,dbP!$AD:$AD,$AD370)=0),0,INDEX(dbP!E:E,SUMIFS(dbP!$A:$A,dbP!$AD:$AD,$AD370)))</f>
        <v>0</v>
      </c>
      <c r="F370" s="1">
        <f>IF(OR($AD370=0,SUMIFS(dbP!$A:$A,dbP!$AD:$AD,$AD370)=0),0,INDEX(dbP!F:F,SUMIFS(dbP!$A:$A,dbP!$AD:$AD,$AD370)))</f>
        <v>0</v>
      </c>
      <c r="I370" s="1" t="str">
        <f>IF(OR($AD370=0,SUMIFS(dbP!$A:$A,dbP!$AD:$AD,$AD370)=0),0,INDEX(dbP!I:I,SUMIFS(dbP!$A:$A,dbP!$AD:$AD,$AD370)))</f>
        <v>Продукт-1</v>
      </c>
      <c r="O370" s="44" t="str">
        <f>IF(OR($AE370=0,SUMIFS(SpcfP!$A:$A,SpcfP!$AE:$AE,$AE370,SpcfP!$U:$U,$U370)=0),0,INDEX(SpcfP!O:O,SUMIFS(SpcfP!$A:$A,SpcfP!$AE:$AE,$AE370,SpcfP!$U:$U,$U370)))</f>
        <v>Себестоимость продаж</v>
      </c>
      <c r="P370" s="44" t="str">
        <f>IF(OR($AE370=0,SUMIFS(SpcfP!$A:$A,SpcfP!$AE:$AE,$AE370,SpcfP!$U:$U,$U370)=0),0,INDEX(SpcfP!P:P,SUMIFS(SpcfP!$A:$A,SpcfP!$AE:$AE,$AE370,SpcfP!$U:$U,$U370)))</f>
        <v>Затраты этапа-2 бизнес-процесса</v>
      </c>
      <c r="Q370" s="44" t="str">
        <f>IF(OR($AE370=0,SUMIFS(SpcfP!$A:$A,SpcfP!$AE:$AE,$AE370,SpcfP!$U:$U,$U370)=0),0,INDEX(SpcfP!Q:Q,SUMIFS(SpcfP!$A:$A,SpcfP!$AE:$AE,$AE370,SpcfP!$U:$U,$U370)))</f>
        <v>Производственные затраты-9</v>
      </c>
      <c r="U370" s="1">
        <f>IF(OR($AD370=0,SUMIFS(dbP!$A:$A,dbP!$AD:$AD,$AD370)=0),0,INDEX(dbP!U:U,SUMIFS(dbP!$A:$A,dbP!$AD:$AD,$AD370)))</f>
        <v>1</v>
      </c>
      <c r="X370" s="42">
        <f>IF(OR($AD370=0,SUMIFS(dbP!$A:$A,dbP!$AD:$AD,$AD370)=0),0,INDEX(dbP!X:X,SUMIFS(dbP!$A:$A,dbP!$AD:$AD,$AD370)))*
IF(OR($AE370=0,SUMIFS(SpcfP!$A:$A,SpcfP!$AE:$AE,$AE370,SpcfP!$U:$U,$U370)=0),0,INDEX(SpcfP!X:X,SUMIFS(SpcfP!$A:$A,SpcfP!$AE:$AE,$AE370,SpcfP!$U:$U,$U370)))</f>
        <v>12</v>
      </c>
      <c r="AA370" s="44">
        <f>IF(OR($AD370=0,SUMIFS(dbP!$A:$A,dbP!$AD:$AD,$AD370)=0),0,INDEX(dbP!X:X,SUMIFS(dbP!$A:$A,dbP!$AD:$AD,$AD370)))*
IF(OR($AE370=0,SUMIFS(SpcfP!$A:$A,SpcfP!$AE:$AE,$AE370,SpcfP!$U:$U,$U370)=0),0,INDEX(SpcfP!AA:AA,SUMIFS(SpcfP!$A:$A,SpcfP!$AE:$AE,$AE370,SpcfP!$U:$U,$U370)))</f>
        <v>14038.214608695653</v>
      </c>
      <c r="AB370" s="44">
        <f>IF(OR($AD370=0,SUMIFS(dbP!$A:$A,dbP!$AD:$AD,$AD370)=0),0,INDEX(dbP!X:X,SUMIFS(dbP!$A:$A,dbP!$AD:$AD,$AD370)))*
IF(OR($AE370=0,SUMIFS(SpcfP!$A:$A,SpcfP!$AE:$AE,$AE370,SpcfP!$U:$U,$U370)=0),0,INDEX(SpcfP!AB:AB,SUMIFS(SpcfP!$A:$A,SpcfP!$AE:$AE,$AE370,SpcfP!$U:$U,$U370)))</f>
        <v>2339.7024347826086</v>
      </c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 t="shared" si="5"/>
        <v>7</v>
      </c>
      <c r="AE370" s="31">
        <f>IF(OR(AE369=0,AE369=MAX(Items!$AC:$AC)),1,AE369+1)</f>
        <v>20</v>
      </c>
    </row>
    <row r="371" spans="2:31" x14ac:dyDescent="0.3">
      <c r="B371" s="26">
        <f>IF(AND(O371=0,P371=0,Q371=0,Y371=0),0,IF(OR(COUNTIFS(Items!$E:$E,O371,Items!$F:$F,P371,Items!$G:$G,Q371)=1,COUNTIFS(Items!$M:$M,O371,Items!$N:$N,P371,Items!$O:$O,Q371)=1,COUNTIFS(Items!$U:$U,O371,Items!$V:$V,P371,Items!$W:$W,Q371)=1),0,1))</f>
        <v>0</v>
      </c>
      <c r="D371" s="24">
        <f>IF(OR($AD371=0,SUMIFS(dbP!$A:$A,dbP!$AD:$AD,$AD371)=0),0,INDEX(dbP!D:D,SUMIFS(dbP!$A:$A,dbP!$AD:$AD,$AD371)))</f>
        <v>45672</v>
      </c>
      <c r="E371" s="1">
        <f>IF(OR($AD371=0,SUMIFS(dbP!$A:$A,dbP!$AD:$AD,$AD371)=0),0,INDEX(dbP!E:E,SUMIFS(dbP!$A:$A,dbP!$AD:$AD,$AD371)))</f>
        <v>0</v>
      </c>
      <c r="F371" s="1">
        <f>IF(OR($AD371=0,SUMIFS(dbP!$A:$A,dbP!$AD:$AD,$AD371)=0),0,INDEX(dbP!F:F,SUMIFS(dbP!$A:$A,dbP!$AD:$AD,$AD371)))</f>
        <v>0</v>
      </c>
      <c r="I371" s="1" t="str">
        <f>IF(OR($AD371=0,SUMIFS(dbP!$A:$A,dbP!$AD:$AD,$AD371)=0),0,INDEX(dbP!I:I,SUMIFS(dbP!$A:$A,dbP!$AD:$AD,$AD371)))</f>
        <v>Продукт-1</v>
      </c>
      <c r="O371" s="44" t="str">
        <f>IF(OR($AE371=0,SUMIFS(SpcfP!$A:$A,SpcfP!$AE:$AE,$AE371,SpcfP!$U:$U,$U371)=0),0,INDEX(SpcfP!O:O,SUMIFS(SpcfP!$A:$A,SpcfP!$AE:$AE,$AE371,SpcfP!$U:$U,$U371)))</f>
        <v>Себестоимость продаж</v>
      </c>
      <c r="P371" s="44" t="str">
        <f>IF(OR($AE371=0,SUMIFS(SpcfP!$A:$A,SpcfP!$AE:$AE,$AE371,SpcfP!$U:$U,$U371)=0),0,INDEX(SpcfP!P:P,SUMIFS(SpcfP!$A:$A,SpcfP!$AE:$AE,$AE371,SpcfP!$U:$U,$U371)))</f>
        <v>Затраты этапа-2 бизнес-процесса</v>
      </c>
      <c r="Q371" s="44" t="str">
        <f>IF(OR($AE371=0,SUMIFS(SpcfP!$A:$A,SpcfP!$AE:$AE,$AE371,SpcfP!$U:$U,$U371)=0),0,INDEX(SpcfP!Q:Q,SUMIFS(SpcfP!$A:$A,SpcfP!$AE:$AE,$AE371,SpcfP!$U:$U,$U371)))</f>
        <v>Производственные затраты-10</v>
      </c>
      <c r="U371" s="1">
        <f>IF(OR($AD371=0,SUMIFS(dbP!$A:$A,dbP!$AD:$AD,$AD371)=0),0,INDEX(dbP!U:U,SUMIFS(dbP!$A:$A,dbP!$AD:$AD,$AD371)))</f>
        <v>1</v>
      </c>
      <c r="X371" s="42">
        <f>IF(OR($AD371=0,SUMIFS(dbP!$A:$A,dbP!$AD:$AD,$AD371)=0),0,INDEX(dbP!X:X,SUMIFS(dbP!$A:$A,dbP!$AD:$AD,$AD371)))*
IF(OR($AE371=0,SUMIFS(SpcfP!$A:$A,SpcfP!$AE:$AE,$AE371,SpcfP!$U:$U,$U371)=0),0,INDEX(SpcfP!X:X,SUMIFS(SpcfP!$A:$A,SpcfP!$AE:$AE,$AE371,SpcfP!$U:$U,$U371)))</f>
        <v>8</v>
      </c>
      <c r="AA371" s="44">
        <f>IF(OR($AD371=0,SUMIFS(dbP!$A:$A,dbP!$AD:$AD,$AD371)=0),0,INDEX(dbP!X:X,SUMIFS(dbP!$A:$A,dbP!$AD:$AD,$AD371)))*
IF(OR($AE371=0,SUMIFS(SpcfP!$A:$A,SpcfP!$AE:$AE,$AE371,SpcfP!$U:$U,$U371)=0),0,INDEX(SpcfP!AA:AA,SUMIFS(SpcfP!$A:$A,SpcfP!$AE:$AE,$AE371,SpcfP!$U:$U,$U371)))</f>
        <v>32815.166015438597</v>
      </c>
      <c r="AB371" s="44">
        <f>IF(OR($AD371=0,SUMIFS(dbP!$A:$A,dbP!$AD:$AD,$AD371)=0),0,INDEX(dbP!X:X,SUMIFS(dbP!$A:$A,dbP!$AD:$AD,$AD371)))*
IF(OR($AE371=0,SUMIFS(SpcfP!$A:$A,SpcfP!$AE:$AE,$AE371,SpcfP!$U:$U,$U371)=0),0,INDEX(SpcfP!AB:AB,SUMIFS(SpcfP!$A:$A,SpcfP!$AE:$AE,$AE371,SpcfP!$U:$U,$U371)))</f>
        <v>5469.1943359064335</v>
      </c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 t="shared" si="5"/>
        <v>7</v>
      </c>
      <c r="AE371" s="31">
        <f>IF(OR(AE370=0,AE370=MAX(Items!$AC:$AC)),1,AE370+1)</f>
        <v>21</v>
      </c>
    </row>
    <row r="372" spans="2:31" x14ac:dyDescent="0.3">
      <c r="B372" s="26">
        <f>IF(AND(O372=0,P372=0,Q372=0,Y372=0),0,IF(OR(COUNTIFS(Items!$E:$E,O372,Items!$F:$F,P372,Items!$G:$G,Q372)=1,COUNTIFS(Items!$M:$M,O372,Items!$N:$N,P372,Items!$O:$O,Q372)=1,COUNTIFS(Items!$U:$U,O372,Items!$V:$V,P372,Items!$W:$W,Q372)=1),0,1))</f>
        <v>0</v>
      </c>
      <c r="D372" s="24">
        <f>IF(OR($AD372=0,SUMIFS(dbP!$A:$A,dbP!$AD:$AD,$AD372)=0),0,INDEX(dbP!D:D,SUMIFS(dbP!$A:$A,dbP!$AD:$AD,$AD372)))</f>
        <v>45672</v>
      </c>
      <c r="E372" s="1">
        <f>IF(OR($AD372=0,SUMIFS(dbP!$A:$A,dbP!$AD:$AD,$AD372)=0),0,INDEX(dbP!E:E,SUMIFS(dbP!$A:$A,dbP!$AD:$AD,$AD372)))</f>
        <v>0</v>
      </c>
      <c r="F372" s="1">
        <f>IF(OR($AD372=0,SUMIFS(dbP!$A:$A,dbP!$AD:$AD,$AD372)=0),0,INDEX(dbP!F:F,SUMIFS(dbP!$A:$A,dbP!$AD:$AD,$AD372)))</f>
        <v>0</v>
      </c>
      <c r="I372" s="1" t="str">
        <f>IF(OR($AD372=0,SUMIFS(dbP!$A:$A,dbP!$AD:$AD,$AD372)=0),0,INDEX(dbP!I:I,SUMIFS(dbP!$A:$A,dbP!$AD:$AD,$AD372)))</f>
        <v>Продукт-1</v>
      </c>
      <c r="O372" s="44" t="str">
        <f>IF(OR($AE372=0,SUMIFS(SpcfP!$A:$A,SpcfP!$AE:$AE,$AE372,SpcfP!$U:$U,$U372)=0),0,INDEX(SpcfP!O:O,SUMIFS(SpcfP!$A:$A,SpcfP!$AE:$AE,$AE372,SpcfP!$U:$U,$U372)))</f>
        <v>Себестоимость продаж</v>
      </c>
      <c r="P372" s="44" t="str">
        <f>IF(OR($AE372=0,SUMIFS(SpcfP!$A:$A,SpcfP!$AE:$AE,$AE372,SpcfP!$U:$U,$U372)=0),0,INDEX(SpcfP!P:P,SUMIFS(SpcfP!$A:$A,SpcfP!$AE:$AE,$AE372,SpcfP!$U:$U,$U372)))</f>
        <v>Затраты этапа-3 бизнес-процесса</v>
      </c>
      <c r="Q372" s="44" t="str">
        <f>IF(OR($AE372=0,SUMIFS(SpcfP!$A:$A,SpcfP!$AE:$AE,$AE372,SpcfP!$U:$U,$U372)=0),0,INDEX(SpcfP!Q:Q,SUMIFS(SpcfP!$A:$A,SpcfP!$AE:$AE,$AE372,SpcfP!$U:$U,$U372)))</f>
        <v>Производственные затраты-11</v>
      </c>
      <c r="U372" s="1">
        <f>IF(OR($AD372=0,SUMIFS(dbP!$A:$A,dbP!$AD:$AD,$AD372)=0),0,INDEX(dbP!U:U,SUMIFS(dbP!$A:$A,dbP!$AD:$AD,$AD372)))</f>
        <v>1</v>
      </c>
      <c r="X372" s="42">
        <f>IF(OR($AD372=0,SUMIFS(dbP!$A:$A,dbP!$AD:$AD,$AD372)=0),0,INDEX(dbP!X:X,SUMIFS(dbP!$A:$A,dbP!$AD:$AD,$AD372)))*
IF(OR($AE372=0,SUMIFS(SpcfP!$A:$A,SpcfP!$AE:$AE,$AE372,SpcfP!$U:$U,$U372)=0),0,INDEX(SpcfP!X:X,SUMIFS(SpcfP!$A:$A,SpcfP!$AE:$AE,$AE372,SpcfP!$U:$U,$U372)))</f>
        <v>4</v>
      </c>
      <c r="AA372" s="44">
        <f>IF(OR($AD372=0,SUMIFS(dbP!$A:$A,dbP!$AD:$AD,$AD372)=0),0,INDEX(dbP!X:X,SUMIFS(dbP!$A:$A,dbP!$AD:$AD,$AD372)))*
IF(OR($AE372=0,SUMIFS(SpcfP!$A:$A,SpcfP!$AE:$AE,$AE372,SpcfP!$U:$U,$U372)=0),0,INDEX(SpcfP!AA:AA,SUMIFS(SpcfP!$A:$A,SpcfP!$AE:$AE,$AE372,SpcfP!$U:$U,$U372)))</f>
        <v>20353.308836204655</v>
      </c>
      <c r="AB372" s="44">
        <f>IF(OR($AD372=0,SUMIFS(dbP!$A:$A,dbP!$AD:$AD,$AD372)=0),0,INDEX(dbP!X:X,SUMIFS(dbP!$A:$A,dbP!$AD:$AD,$AD372)))*
IF(OR($AE372=0,SUMIFS(SpcfP!$A:$A,SpcfP!$AE:$AE,$AE372,SpcfP!$U:$U,$U372)=0),0,INDEX(SpcfP!AB:AB,SUMIFS(SpcfP!$A:$A,SpcfP!$AE:$AE,$AE372,SpcfP!$U:$U,$U372)))</f>
        <v>3392.2181393674423</v>
      </c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 t="shared" si="5"/>
        <v>7</v>
      </c>
      <c r="AE372" s="31">
        <f>IF(OR(AE371=0,AE371=MAX(Items!$AC:$AC)),1,AE371+1)</f>
        <v>22</v>
      </c>
    </row>
    <row r="373" spans="2:31" x14ac:dyDescent="0.3">
      <c r="B373" s="26">
        <f>IF(AND(O373=0,P373=0,Q373=0,Y373=0),0,IF(OR(COUNTIFS(Items!$E:$E,O373,Items!$F:$F,P373,Items!$G:$G,Q373)=1,COUNTIFS(Items!$M:$M,O373,Items!$N:$N,P373,Items!$O:$O,Q373)=1,COUNTIFS(Items!$U:$U,O373,Items!$V:$V,P373,Items!$W:$W,Q373)=1),0,1))</f>
        <v>0</v>
      </c>
      <c r="D373" s="24">
        <f>IF(OR($AD373=0,SUMIFS(dbP!$A:$A,dbP!$AD:$AD,$AD373)=0),0,INDEX(dbP!D:D,SUMIFS(dbP!$A:$A,dbP!$AD:$AD,$AD373)))</f>
        <v>45672</v>
      </c>
      <c r="E373" s="1">
        <f>IF(OR($AD373=0,SUMIFS(dbP!$A:$A,dbP!$AD:$AD,$AD373)=0),0,INDEX(dbP!E:E,SUMIFS(dbP!$A:$A,dbP!$AD:$AD,$AD373)))</f>
        <v>0</v>
      </c>
      <c r="F373" s="1">
        <f>IF(OR($AD373=0,SUMIFS(dbP!$A:$A,dbP!$AD:$AD,$AD373)=0),0,INDEX(dbP!F:F,SUMIFS(dbP!$A:$A,dbP!$AD:$AD,$AD373)))</f>
        <v>0</v>
      </c>
      <c r="I373" s="1" t="str">
        <f>IF(OR($AD373=0,SUMIFS(dbP!$A:$A,dbP!$AD:$AD,$AD373)=0),0,INDEX(dbP!I:I,SUMIFS(dbP!$A:$A,dbP!$AD:$AD,$AD373)))</f>
        <v>Продукт-1</v>
      </c>
      <c r="O373" s="44" t="str">
        <f>IF(OR($AE373=0,SUMIFS(SpcfP!$A:$A,SpcfP!$AE:$AE,$AE373,SpcfP!$U:$U,$U373)=0),0,INDEX(SpcfP!O:O,SUMIFS(SpcfP!$A:$A,SpcfP!$AE:$AE,$AE373,SpcfP!$U:$U,$U373)))</f>
        <v>Себестоимость продаж</v>
      </c>
      <c r="P373" s="44" t="str">
        <f>IF(OR($AE373=0,SUMIFS(SpcfP!$A:$A,SpcfP!$AE:$AE,$AE373,SpcfP!$U:$U,$U373)=0),0,INDEX(SpcfP!P:P,SUMIFS(SpcfP!$A:$A,SpcfP!$AE:$AE,$AE373,SpcfP!$U:$U,$U373)))</f>
        <v>Затраты этапа-3 бизнес-процесса</v>
      </c>
      <c r="Q373" s="44" t="str">
        <f>IF(OR($AE373=0,SUMIFS(SpcfP!$A:$A,SpcfP!$AE:$AE,$AE373,SpcfP!$U:$U,$U373)=0),0,INDEX(SpcfP!Q:Q,SUMIFS(SpcfP!$A:$A,SpcfP!$AE:$AE,$AE373,SpcfP!$U:$U,$U373)))</f>
        <v>Производственные затраты-12</v>
      </c>
      <c r="U373" s="1">
        <f>IF(OR($AD373=0,SUMIFS(dbP!$A:$A,dbP!$AD:$AD,$AD373)=0),0,INDEX(dbP!U:U,SUMIFS(dbP!$A:$A,dbP!$AD:$AD,$AD373)))</f>
        <v>1</v>
      </c>
      <c r="X373" s="42">
        <f>IF(OR($AD373=0,SUMIFS(dbP!$A:$A,dbP!$AD:$AD,$AD373)=0),0,INDEX(dbP!X:X,SUMIFS(dbP!$A:$A,dbP!$AD:$AD,$AD373)))*
IF(OR($AE373=0,SUMIFS(SpcfP!$A:$A,SpcfP!$AE:$AE,$AE373,SpcfP!$U:$U,$U373)=0),0,INDEX(SpcfP!X:X,SUMIFS(SpcfP!$A:$A,SpcfP!$AE:$AE,$AE373,SpcfP!$U:$U,$U373)))</f>
        <v>10</v>
      </c>
      <c r="AA373" s="44">
        <f>IF(OR($AD373=0,SUMIFS(dbP!$A:$A,dbP!$AD:$AD,$AD373)=0),0,INDEX(dbP!X:X,SUMIFS(dbP!$A:$A,dbP!$AD:$AD,$AD373)))*
IF(OR($AE373=0,SUMIFS(SpcfP!$A:$A,SpcfP!$AE:$AE,$AE373,SpcfP!$U:$U,$U373)=0),0,INDEX(SpcfP!AA:AA,SUMIFS(SpcfP!$A:$A,SpcfP!$AE:$AE,$AE373,SpcfP!$U:$U,$U373)))</f>
        <v>11014.925373134329</v>
      </c>
      <c r="AB373" s="44">
        <f>IF(OR($AD373=0,SUMIFS(dbP!$A:$A,dbP!$AD:$AD,$AD373)=0),0,INDEX(dbP!X:X,SUMIFS(dbP!$A:$A,dbP!$AD:$AD,$AD373)))*
IF(OR($AE373=0,SUMIFS(SpcfP!$A:$A,SpcfP!$AE:$AE,$AE373,SpcfP!$U:$U,$U373)=0),0,INDEX(SpcfP!AB:AB,SUMIFS(SpcfP!$A:$A,SpcfP!$AE:$AE,$AE373,SpcfP!$U:$U,$U373)))</f>
        <v>1835.8208955223881</v>
      </c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 t="shared" si="5"/>
        <v>7</v>
      </c>
      <c r="AE373" s="31">
        <f>IF(OR(AE372=0,AE372=MAX(Items!$AC:$AC)),1,AE372+1)</f>
        <v>23</v>
      </c>
    </row>
    <row r="374" spans="2:31" x14ac:dyDescent="0.3">
      <c r="B374" s="26">
        <f>IF(AND(O374=0,P374=0,Q374=0,Y374=0),0,IF(OR(COUNTIFS(Items!$E:$E,O374,Items!$F:$F,P374,Items!$G:$G,Q374)=1,COUNTIFS(Items!$M:$M,O374,Items!$N:$N,P374,Items!$O:$O,Q374)=1,COUNTIFS(Items!$U:$U,O374,Items!$V:$V,P374,Items!$W:$W,Q374)=1),0,1))</f>
        <v>0</v>
      </c>
      <c r="D374" s="24">
        <f>IF(OR($AD374=0,SUMIFS(dbP!$A:$A,dbP!$AD:$AD,$AD374)=0),0,INDEX(dbP!D:D,SUMIFS(dbP!$A:$A,dbP!$AD:$AD,$AD374)))</f>
        <v>45672</v>
      </c>
      <c r="E374" s="1">
        <f>IF(OR($AD374=0,SUMIFS(dbP!$A:$A,dbP!$AD:$AD,$AD374)=0),0,INDEX(dbP!E:E,SUMIFS(dbP!$A:$A,dbP!$AD:$AD,$AD374)))</f>
        <v>0</v>
      </c>
      <c r="F374" s="1">
        <f>IF(OR($AD374=0,SUMIFS(dbP!$A:$A,dbP!$AD:$AD,$AD374)=0),0,INDEX(dbP!F:F,SUMIFS(dbP!$A:$A,dbP!$AD:$AD,$AD374)))</f>
        <v>0</v>
      </c>
      <c r="I374" s="1" t="str">
        <f>IF(OR($AD374=0,SUMIFS(dbP!$A:$A,dbP!$AD:$AD,$AD374)=0),0,INDEX(dbP!I:I,SUMIFS(dbP!$A:$A,dbP!$AD:$AD,$AD374)))</f>
        <v>Продукт-1</v>
      </c>
      <c r="O374" s="44" t="str">
        <f>IF(OR($AE374=0,SUMIFS(SpcfP!$A:$A,SpcfP!$AE:$AE,$AE374,SpcfP!$U:$U,$U374)=0),0,INDEX(SpcfP!O:O,SUMIFS(SpcfP!$A:$A,SpcfP!$AE:$AE,$AE374,SpcfP!$U:$U,$U374)))</f>
        <v>Себестоимость продаж</v>
      </c>
      <c r="P374" s="44" t="str">
        <f>IF(OR($AE374=0,SUMIFS(SpcfP!$A:$A,SpcfP!$AE:$AE,$AE374,SpcfP!$U:$U,$U374)=0),0,INDEX(SpcfP!P:P,SUMIFS(SpcfP!$A:$A,SpcfP!$AE:$AE,$AE374,SpcfP!$U:$U,$U374)))</f>
        <v>Затраты этапа-3 бизнес-процесса</v>
      </c>
      <c r="Q374" s="44" t="str">
        <f>IF(OR($AE374=0,SUMIFS(SpcfP!$A:$A,SpcfP!$AE:$AE,$AE374,SpcfP!$U:$U,$U374)=0),0,INDEX(SpcfP!Q:Q,SUMIFS(SpcfP!$A:$A,SpcfP!$AE:$AE,$AE374,SpcfP!$U:$U,$U374)))</f>
        <v>Производственные затраты-13</v>
      </c>
      <c r="U374" s="1">
        <f>IF(OR($AD374=0,SUMIFS(dbP!$A:$A,dbP!$AD:$AD,$AD374)=0),0,INDEX(dbP!U:U,SUMIFS(dbP!$A:$A,dbP!$AD:$AD,$AD374)))</f>
        <v>1</v>
      </c>
      <c r="X374" s="42">
        <f>IF(OR($AD374=0,SUMIFS(dbP!$A:$A,dbP!$AD:$AD,$AD374)=0),0,INDEX(dbP!X:X,SUMIFS(dbP!$A:$A,dbP!$AD:$AD,$AD374)))*
IF(OR($AE374=0,SUMIFS(SpcfP!$A:$A,SpcfP!$AE:$AE,$AE374,SpcfP!$U:$U,$U374)=0),0,INDEX(SpcfP!X:X,SUMIFS(SpcfP!$A:$A,SpcfP!$AE:$AE,$AE374,SpcfP!$U:$U,$U374)))</f>
        <v>20</v>
      </c>
      <c r="AA374" s="44">
        <f>IF(OR($AD374=0,SUMIFS(dbP!$A:$A,dbP!$AD:$AD,$AD374)=0),0,INDEX(dbP!X:X,SUMIFS(dbP!$A:$A,dbP!$AD:$AD,$AD374)))*
IF(OR($AE374=0,SUMIFS(SpcfP!$A:$A,SpcfP!$AE:$AE,$AE374,SpcfP!$U:$U,$U374)=0),0,INDEX(SpcfP!AA:AA,SUMIFS(SpcfP!$A:$A,SpcfP!$AE:$AE,$AE374,SpcfP!$U:$U,$U374)))</f>
        <v>23458.646616541355</v>
      </c>
      <c r="AB374" s="44">
        <f>IF(OR($AD374=0,SUMIFS(dbP!$A:$A,dbP!$AD:$AD,$AD374)=0),0,INDEX(dbP!X:X,SUMIFS(dbP!$A:$A,dbP!$AD:$AD,$AD374)))*
IF(OR($AE374=0,SUMIFS(SpcfP!$A:$A,SpcfP!$AE:$AE,$AE374,SpcfP!$U:$U,$U374)=0),0,INDEX(SpcfP!AB:AB,SUMIFS(SpcfP!$A:$A,SpcfP!$AE:$AE,$AE374,SpcfP!$U:$U,$U374)))</f>
        <v>3909.7744360902252</v>
      </c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 t="shared" si="5"/>
        <v>7</v>
      </c>
      <c r="AE374" s="31">
        <f>IF(OR(AE373=0,AE373=MAX(Items!$AC:$AC)),1,AE373+1)</f>
        <v>24</v>
      </c>
    </row>
    <row r="375" spans="2:31" x14ac:dyDescent="0.3">
      <c r="B375" s="26">
        <f>IF(AND(O375=0,P375=0,Q375=0,Y375=0),0,IF(OR(COUNTIFS(Items!$E:$E,O375,Items!$F:$F,P375,Items!$G:$G,Q375)=1,COUNTIFS(Items!$M:$M,O375,Items!$N:$N,P375,Items!$O:$O,Q375)=1,COUNTIFS(Items!$U:$U,O375,Items!$V:$V,P375,Items!$W:$W,Q375)=1),0,1))</f>
        <v>0</v>
      </c>
      <c r="D375" s="24">
        <f>IF(OR($AD375=0,SUMIFS(dbP!$A:$A,dbP!$AD:$AD,$AD375)=0),0,INDEX(dbP!D:D,SUMIFS(dbP!$A:$A,dbP!$AD:$AD,$AD375)))</f>
        <v>45672</v>
      </c>
      <c r="E375" s="1">
        <f>IF(OR($AD375=0,SUMIFS(dbP!$A:$A,dbP!$AD:$AD,$AD375)=0),0,INDEX(dbP!E:E,SUMIFS(dbP!$A:$A,dbP!$AD:$AD,$AD375)))</f>
        <v>0</v>
      </c>
      <c r="F375" s="1">
        <f>IF(OR($AD375=0,SUMIFS(dbP!$A:$A,dbP!$AD:$AD,$AD375)=0),0,INDEX(dbP!F:F,SUMIFS(dbP!$A:$A,dbP!$AD:$AD,$AD375)))</f>
        <v>0</v>
      </c>
      <c r="I375" s="1" t="str">
        <f>IF(OR($AD375=0,SUMIFS(dbP!$A:$A,dbP!$AD:$AD,$AD375)=0),0,INDEX(dbP!I:I,SUMIFS(dbP!$A:$A,dbP!$AD:$AD,$AD375)))</f>
        <v>Продукт-1</v>
      </c>
      <c r="O375" s="44" t="str">
        <f>IF(OR($AE375=0,SUMIFS(SpcfP!$A:$A,SpcfP!$AE:$AE,$AE375,SpcfP!$U:$U,$U375)=0),0,INDEX(SpcfP!O:O,SUMIFS(SpcfP!$A:$A,SpcfP!$AE:$AE,$AE375,SpcfP!$U:$U,$U375)))</f>
        <v>Себестоимость продаж</v>
      </c>
      <c r="P375" s="44" t="str">
        <f>IF(OR($AE375=0,SUMIFS(SpcfP!$A:$A,SpcfP!$AE:$AE,$AE375,SpcfP!$U:$U,$U375)=0),0,INDEX(SpcfP!P:P,SUMIFS(SpcfP!$A:$A,SpcfP!$AE:$AE,$AE375,SpcfP!$U:$U,$U375)))</f>
        <v>Затраты этапа-3 бизнес-процесса</v>
      </c>
      <c r="Q375" s="44" t="str">
        <f>IF(OR($AE375=0,SUMIFS(SpcfP!$A:$A,SpcfP!$AE:$AE,$AE375,SpcfP!$U:$U,$U375)=0),0,INDEX(SpcfP!Q:Q,SUMIFS(SpcfP!$A:$A,SpcfP!$AE:$AE,$AE375,SpcfP!$U:$U,$U375)))</f>
        <v>Производственные затраты-14</v>
      </c>
      <c r="U375" s="1">
        <f>IF(OR($AD375=0,SUMIFS(dbP!$A:$A,dbP!$AD:$AD,$AD375)=0),0,INDEX(dbP!U:U,SUMIFS(dbP!$A:$A,dbP!$AD:$AD,$AD375)))</f>
        <v>1</v>
      </c>
      <c r="X375" s="42">
        <f>IF(OR($AD375=0,SUMIFS(dbP!$A:$A,dbP!$AD:$AD,$AD375)=0),0,INDEX(dbP!X:X,SUMIFS(dbP!$A:$A,dbP!$AD:$AD,$AD375)))*
IF(OR($AE375=0,SUMIFS(SpcfP!$A:$A,SpcfP!$AE:$AE,$AE375,SpcfP!$U:$U,$U375)=0),0,INDEX(SpcfP!X:X,SUMIFS(SpcfP!$A:$A,SpcfP!$AE:$AE,$AE375,SpcfP!$U:$U,$U375)))</f>
        <v>12</v>
      </c>
      <c r="AA375" s="44">
        <f>IF(OR($AD375=0,SUMIFS(dbP!$A:$A,dbP!$AD:$AD,$AD375)=0),0,INDEX(dbP!X:X,SUMIFS(dbP!$A:$A,dbP!$AD:$AD,$AD375)))*
IF(OR($AE375=0,SUMIFS(SpcfP!$A:$A,SpcfP!$AE:$AE,$AE375,SpcfP!$U:$U,$U375)=0),0,INDEX(SpcfP!AA:AA,SUMIFS(SpcfP!$A:$A,SpcfP!$AE:$AE,$AE375,SpcfP!$U:$U,$U375)))</f>
        <v>33035.789473684206</v>
      </c>
      <c r="AB375" s="44">
        <f>IF(OR($AD375=0,SUMIFS(dbP!$A:$A,dbP!$AD:$AD,$AD375)=0),0,INDEX(dbP!X:X,SUMIFS(dbP!$A:$A,dbP!$AD:$AD,$AD375)))*
IF(OR($AE375=0,SUMIFS(SpcfP!$A:$A,SpcfP!$AE:$AE,$AE375,SpcfP!$U:$U,$U375)=0),0,INDEX(SpcfP!AB:AB,SUMIFS(SpcfP!$A:$A,SpcfP!$AE:$AE,$AE375,SpcfP!$U:$U,$U375)))</f>
        <v>5505.9649122807014</v>
      </c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 t="shared" si="5"/>
        <v>7</v>
      </c>
      <c r="AE375" s="31">
        <f>IF(OR(AE374=0,AE374=MAX(Items!$AC:$AC)),1,AE374+1)</f>
        <v>25</v>
      </c>
    </row>
    <row r="376" spans="2:31" x14ac:dyDescent="0.3">
      <c r="B376" s="26">
        <f>IF(AND(O376=0,P376=0,Q376=0,Y376=0),0,IF(OR(COUNTIFS(Items!$E:$E,O376,Items!$F:$F,P376,Items!$G:$G,Q376)=1,COUNTIFS(Items!$M:$M,O376,Items!$N:$N,P376,Items!$O:$O,Q376)=1,COUNTIFS(Items!$U:$U,O376,Items!$V:$V,P376,Items!$W:$W,Q376)=1),0,1))</f>
        <v>0</v>
      </c>
      <c r="D376" s="24">
        <f>IF(OR($AD376=0,SUMIFS(dbP!$A:$A,dbP!$AD:$AD,$AD376)=0),0,INDEX(dbP!D:D,SUMIFS(dbP!$A:$A,dbP!$AD:$AD,$AD376)))</f>
        <v>45672</v>
      </c>
      <c r="E376" s="1">
        <f>IF(OR($AD376=0,SUMIFS(dbP!$A:$A,dbP!$AD:$AD,$AD376)=0),0,INDEX(dbP!E:E,SUMIFS(dbP!$A:$A,dbP!$AD:$AD,$AD376)))</f>
        <v>0</v>
      </c>
      <c r="F376" s="1">
        <f>IF(OR($AD376=0,SUMIFS(dbP!$A:$A,dbP!$AD:$AD,$AD376)=0),0,INDEX(dbP!F:F,SUMIFS(dbP!$A:$A,dbP!$AD:$AD,$AD376)))</f>
        <v>0</v>
      </c>
      <c r="I376" s="1" t="str">
        <f>IF(OR($AD376=0,SUMIFS(dbP!$A:$A,dbP!$AD:$AD,$AD376)=0),0,INDEX(dbP!I:I,SUMIFS(dbP!$A:$A,dbP!$AD:$AD,$AD376)))</f>
        <v>Продукт-1</v>
      </c>
      <c r="O376" s="44" t="str">
        <f>IF(OR($AE376=0,SUMIFS(SpcfP!$A:$A,SpcfP!$AE:$AE,$AE376,SpcfP!$U:$U,$U376)=0),0,INDEX(SpcfP!O:O,SUMIFS(SpcfP!$A:$A,SpcfP!$AE:$AE,$AE376,SpcfP!$U:$U,$U376)))</f>
        <v>Себестоимость продаж</v>
      </c>
      <c r="P376" s="44" t="str">
        <f>IF(OR($AE376=0,SUMIFS(SpcfP!$A:$A,SpcfP!$AE:$AE,$AE376,SpcfP!$U:$U,$U376)=0),0,INDEX(SpcfP!P:P,SUMIFS(SpcfP!$A:$A,SpcfP!$AE:$AE,$AE376,SpcfP!$U:$U,$U376)))</f>
        <v>Затраты этапа-3 бизнес-процесса</v>
      </c>
      <c r="Q376" s="44" t="str">
        <f>IF(OR($AE376=0,SUMIFS(SpcfP!$A:$A,SpcfP!$AE:$AE,$AE376,SpcfP!$U:$U,$U376)=0),0,INDEX(SpcfP!Q:Q,SUMIFS(SpcfP!$A:$A,SpcfP!$AE:$AE,$AE376,SpcfP!$U:$U,$U376)))</f>
        <v>Производственные затраты-15</v>
      </c>
      <c r="U376" s="1">
        <f>IF(OR($AD376=0,SUMIFS(dbP!$A:$A,dbP!$AD:$AD,$AD376)=0),0,INDEX(dbP!U:U,SUMIFS(dbP!$A:$A,dbP!$AD:$AD,$AD376)))</f>
        <v>1</v>
      </c>
      <c r="X376" s="42">
        <f>IF(OR($AD376=0,SUMIFS(dbP!$A:$A,dbP!$AD:$AD,$AD376)=0),0,INDEX(dbP!X:X,SUMIFS(dbP!$A:$A,dbP!$AD:$AD,$AD376)))*
IF(OR($AE376=0,SUMIFS(SpcfP!$A:$A,SpcfP!$AE:$AE,$AE376,SpcfP!$U:$U,$U376)=0),0,INDEX(SpcfP!X:X,SUMIFS(SpcfP!$A:$A,SpcfP!$AE:$AE,$AE376,SpcfP!$U:$U,$U376)))</f>
        <v>184</v>
      </c>
      <c r="AA376" s="44">
        <f>IF(OR($AD376=0,SUMIFS(dbP!$A:$A,dbP!$AD:$AD,$AD376)=0),0,INDEX(dbP!X:X,SUMIFS(dbP!$A:$A,dbP!$AD:$AD,$AD376)))*
IF(OR($AE376=0,SUMIFS(SpcfP!$A:$A,SpcfP!$AE:$AE,$AE376,SpcfP!$U:$U,$U376)=0),0,INDEX(SpcfP!AA:AA,SUMIFS(SpcfP!$A:$A,SpcfP!$AE:$AE,$AE376,SpcfP!$U:$U,$U376)))</f>
        <v>168908.274</v>
      </c>
      <c r="AB376" s="44">
        <f>IF(OR($AD376=0,SUMIFS(dbP!$A:$A,dbP!$AD:$AD,$AD376)=0),0,INDEX(dbP!X:X,SUMIFS(dbP!$A:$A,dbP!$AD:$AD,$AD376)))*
IF(OR($AE376=0,SUMIFS(SpcfP!$A:$A,SpcfP!$AE:$AE,$AE376,SpcfP!$U:$U,$U376)=0),0,INDEX(SpcfP!AB:AB,SUMIFS(SpcfP!$A:$A,SpcfP!$AE:$AE,$AE376,SpcfP!$U:$U,$U376)))</f>
        <v>28151.379000000004</v>
      </c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 t="shared" si="5"/>
        <v>7</v>
      </c>
      <c r="AE376" s="31">
        <f>IF(OR(AE375=0,AE375=MAX(Items!$AC:$AC)),1,AE375+1)</f>
        <v>26</v>
      </c>
    </row>
    <row r="377" spans="2:31" x14ac:dyDescent="0.3">
      <c r="B377" s="26">
        <f>IF(AND(O377=0,P377=0,Q377=0,Y377=0),0,IF(OR(COUNTIFS(Items!$E:$E,O377,Items!$F:$F,P377,Items!$G:$G,Q377)=1,COUNTIFS(Items!$M:$M,O377,Items!$N:$N,P377,Items!$O:$O,Q377)=1,COUNTIFS(Items!$U:$U,O377,Items!$V:$V,P377,Items!$W:$W,Q377)=1),0,1))</f>
        <v>0</v>
      </c>
      <c r="D377" s="24">
        <f>IF(OR($AD377=0,SUMIFS(dbP!$A:$A,dbP!$AD:$AD,$AD377)=0),0,INDEX(dbP!D:D,SUMIFS(dbP!$A:$A,dbP!$AD:$AD,$AD377)))</f>
        <v>45672</v>
      </c>
      <c r="E377" s="1">
        <f>IF(OR($AD377=0,SUMIFS(dbP!$A:$A,dbP!$AD:$AD,$AD377)=0),0,INDEX(dbP!E:E,SUMIFS(dbP!$A:$A,dbP!$AD:$AD,$AD377)))</f>
        <v>0</v>
      </c>
      <c r="F377" s="1">
        <f>IF(OR($AD377=0,SUMIFS(dbP!$A:$A,dbP!$AD:$AD,$AD377)=0),0,INDEX(dbP!F:F,SUMIFS(dbP!$A:$A,dbP!$AD:$AD,$AD377)))</f>
        <v>0</v>
      </c>
      <c r="I377" s="1" t="str">
        <f>IF(OR($AD377=0,SUMIFS(dbP!$A:$A,dbP!$AD:$AD,$AD377)=0),0,INDEX(dbP!I:I,SUMIFS(dbP!$A:$A,dbP!$AD:$AD,$AD377)))</f>
        <v>Продукт-1</v>
      </c>
      <c r="O377" s="44" t="str">
        <f>IF(OR($AE377=0,SUMIFS(SpcfP!$A:$A,SpcfP!$AE:$AE,$AE377,SpcfP!$U:$U,$U377)=0),0,INDEX(SpcfP!O:O,SUMIFS(SpcfP!$A:$A,SpcfP!$AE:$AE,$AE377,SpcfP!$U:$U,$U377)))</f>
        <v>Себестоимость продаж</v>
      </c>
      <c r="P377" s="44" t="str">
        <f>IF(OR($AE377=0,SUMIFS(SpcfP!$A:$A,SpcfP!$AE:$AE,$AE377,SpcfP!$U:$U,$U377)=0),0,INDEX(SpcfP!P:P,SUMIFS(SpcfP!$A:$A,SpcfP!$AE:$AE,$AE377,SpcfP!$U:$U,$U377)))</f>
        <v>Затраты этапа-3 бизнес-процесса</v>
      </c>
      <c r="Q377" s="44" t="str">
        <f>IF(OR($AE377=0,SUMIFS(SpcfP!$A:$A,SpcfP!$AE:$AE,$AE377,SpcfP!$U:$U,$U377)=0),0,INDEX(SpcfP!Q:Q,SUMIFS(SpcfP!$A:$A,SpcfP!$AE:$AE,$AE377,SpcfP!$U:$U,$U377)))</f>
        <v>Производственные затраты-16</v>
      </c>
      <c r="U377" s="1">
        <f>IF(OR($AD377=0,SUMIFS(dbP!$A:$A,dbP!$AD:$AD,$AD377)=0),0,INDEX(dbP!U:U,SUMIFS(dbP!$A:$A,dbP!$AD:$AD,$AD377)))</f>
        <v>1</v>
      </c>
      <c r="X377" s="42">
        <f>IF(OR($AD377=0,SUMIFS(dbP!$A:$A,dbP!$AD:$AD,$AD377)=0),0,INDEX(dbP!X:X,SUMIFS(dbP!$A:$A,dbP!$AD:$AD,$AD377)))*
IF(OR($AE377=0,SUMIFS(SpcfP!$A:$A,SpcfP!$AE:$AE,$AE377,SpcfP!$U:$U,$U377)=0),0,INDEX(SpcfP!X:X,SUMIFS(SpcfP!$A:$A,SpcfP!$AE:$AE,$AE377,SpcfP!$U:$U,$U377)))</f>
        <v>14</v>
      </c>
      <c r="AA377" s="44">
        <f>IF(OR($AD377=0,SUMIFS(dbP!$A:$A,dbP!$AD:$AD,$AD377)=0),0,INDEX(dbP!X:X,SUMIFS(dbP!$A:$A,dbP!$AD:$AD,$AD377)))*
IF(OR($AE377=0,SUMIFS(SpcfP!$A:$A,SpcfP!$AE:$AE,$AE377,SpcfP!$U:$U,$U377)=0),0,INDEX(SpcfP!AA:AA,SUMIFS(SpcfP!$A:$A,SpcfP!$AE:$AE,$AE377,SpcfP!$U:$U,$U377)))</f>
        <v>17727.268965517243</v>
      </c>
      <c r="AB377" s="44">
        <f>IF(OR($AD377=0,SUMIFS(dbP!$A:$A,dbP!$AD:$AD,$AD377)=0),0,INDEX(dbP!X:X,SUMIFS(dbP!$A:$A,dbP!$AD:$AD,$AD377)))*
IF(OR($AE377=0,SUMIFS(SpcfP!$A:$A,SpcfP!$AE:$AE,$AE377,SpcfP!$U:$U,$U377)=0),0,INDEX(SpcfP!AB:AB,SUMIFS(SpcfP!$A:$A,SpcfP!$AE:$AE,$AE377,SpcfP!$U:$U,$U377)))</f>
        <v>2954.5448275862072</v>
      </c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 t="shared" si="5"/>
        <v>7</v>
      </c>
      <c r="AE377" s="31">
        <f>IF(OR(AE376=0,AE376=MAX(Items!$AC:$AC)),1,AE376+1)</f>
        <v>27</v>
      </c>
    </row>
    <row r="378" spans="2:31" x14ac:dyDescent="0.3">
      <c r="B378" s="26">
        <f>IF(AND(O378=0,P378=0,Q378=0,Y378=0),0,IF(OR(COUNTIFS(Items!$E:$E,O378,Items!$F:$F,P378,Items!$G:$G,Q378)=1,COUNTIFS(Items!$M:$M,O378,Items!$N:$N,P378,Items!$O:$O,Q378)=1,COUNTIFS(Items!$U:$U,O378,Items!$V:$V,P378,Items!$W:$W,Q378)=1),0,1))</f>
        <v>0</v>
      </c>
      <c r="D378" s="24">
        <f>IF(OR($AD378=0,SUMIFS(dbP!$A:$A,dbP!$AD:$AD,$AD378)=0),0,INDEX(dbP!D:D,SUMIFS(dbP!$A:$A,dbP!$AD:$AD,$AD378)))</f>
        <v>45672</v>
      </c>
      <c r="E378" s="1">
        <f>IF(OR($AD378=0,SUMIFS(dbP!$A:$A,dbP!$AD:$AD,$AD378)=0),0,INDEX(dbP!E:E,SUMIFS(dbP!$A:$A,dbP!$AD:$AD,$AD378)))</f>
        <v>0</v>
      </c>
      <c r="F378" s="1">
        <f>IF(OR($AD378=0,SUMIFS(dbP!$A:$A,dbP!$AD:$AD,$AD378)=0),0,INDEX(dbP!F:F,SUMIFS(dbP!$A:$A,dbP!$AD:$AD,$AD378)))</f>
        <v>0</v>
      </c>
      <c r="I378" s="1" t="str">
        <f>IF(OR($AD378=0,SUMIFS(dbP!$A:$A,dbP!$AD:$AD,$AD378)=0),0,INDEX(dbP!I:I,SUMIFS(dbP!$A:$A,dbP!$AD:$AD,$AD378)))</f>
        <v>Продукт-1</v>
      </c>
      <c r="O378" s="44" t="str">
        <f>IF(OR($AE378=0,SUMIFS(SpcfP!$A:$A,SpcfP!$AE:$AE,$AE378,SpcfP!$U:$U,$U378)=0),0,INDEX(SpcfP!O:O,SUMIFS(SpcfP!$A:$A,SpcfP!$AE:$AE,$AE378,SpcfP!$U:$U,$U378)))</f>
        <v>Себестоимость продаж</v>
      </c>
      <c r="P378" s="44" t="str">
        <f>IF(OR($AE378=0,SUMIFS(SpcfP!$A:$A,SpcfP!$AE:$AE,$AE378,SpcfP!$U:$U,$U378)=0),0,INDEX(SpcfP!P:P,SUMIFS(SpcfP!$A:$A,SpcfP!$AE:$AE,$AE378,SpcfP!$U:$U,$U378)))</f>
        <v>Затраты этапа-3 бизнес-процесса</v>
      </c>
      <c r="Q378" s="44" t="str">
        <f>IF(OR($AE378=0,SUMIFS(SpcfP!$A:$A,SpcfP!$AE:$AE,$AE378,SpcfP!$U:$U,$U378)=0),0,INDEX(SpcfP!Q:Q,SUMIFS(SpcfP!$A:$A,SpcfP!$AE:$AE,$AE378,SpcfP!$U:$U,$U378)))</f>
        <v>Производственные затраты-17</v>
      </c>
      <c r="U378" s="1">
        <f>IF(OR($AD378=0,SUMIFS(dbP!$A:$A,dbP!$AD:$AD,$AD378)=0),0,INDEX(dbP!U:U,SUMIFS(dbP!$A:$A,dbP!$AD:$AD,$AD378)))</f>
        <v>1</v>
      </c>
      <c r="X378" s="42">
        <f>IF(OR($AD378=0,SUMIFS(dbP!$A:$A,dbP!$AD:$AD,$AD378)=0),0,INDEX(dbP!X:X,SUMIFS(dbP!$A:$A,dbP!$AD:$AD,$AD378)))*
IF(OR($AE378=0,SUMIFS(SpcfP!$A:$A,SpcfP!$AE:$AE,$AE378,SpcfP!$U:$U,$U378)=0),0,INDEX(SpcfP!X:X,SUMIFS(SpcfP!$A:$A,SpcfP!$AE:$AE,$AE378,SpcfP!$U:$U,$U378)))</f>
        <v>12</v>
      </c>
      <c r="AA378" s="44">
        <f>IF(OR($AD378=0,SUMIFS(dbP!$A:$A,dbP!$AD:$AD,$AD378)=0),0,INDEX(dbP!X:X,SUMIFS(dbP!$A:$A,dbP!$AD:$AD,$AD378)))*
IF(OR($AE378=0,SUMIFS(SpcfP!$A:$A,SpcfP!$AE:$AE,$AE378,SpcfP!$U:$U,$U378)=0),0,INDEX(SpcfP!AA:AA,SUMIFS(SpcfP!$A:$A,SpcfP!$AE:$AE,$AE378,SpcfP!$U:$U,$U378)))</f>
        <v>42219.553846153845</v>
      </c>
      <c r="AB378" s="44">
        <f>IF(OR($AD378=0,SUMIFS(dbP!$A:$A,dbP!$AD:$AD,$AD378)=0),0,INDEX(dbP!X:X,SUMIFS(dbP!$A:$A,dbP!$AD:$AD,$AD378)))*
IF(OR($AE378=0,SUMIFS(SpcfP!$A:$A,SpcfP!$AE:$AE,$AE378,SpcfP!$U:$U,$U378)=0),0,INDEX(SpcfP!AB:AB,SUMIFS(SpcfP!$A:$A,SpcfP!$AE:$AE,$AE378,SpcfP!$U:$U,$U378)))</f>
        <v>7036.5923076923082</v>
      </c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 t="shared" si="5"/>
        <v>7</v>
      </c>
      <c r="AE378" s="31">
        <f>IF(OR(AE377=0,AE377=MAX(Items!$AC:$AC)),1,AE377+1)</f>
        <v>28</v>
      </c>
    </row>
    <row r="379" spans="2:31" x14ac:dyDescent="0.3">
      <c r="B379" s="26">
        <f>IF(AND(O379=0,P379=0,Q379=0,Y379=0),0,IF(OR(COUNTIFS(Items!$E:$E,O379,Items!$F:$F,P379,Items!$G:$G,Q379)=1,COUNTIFS(Items!$M:$M,O379,Items!$N:$N,P379,Items!$O:$O,Q379)=1,COUNTIFS(Items!$U:$U,O379,Items!$V:$V,P379,Items!$W:$W,Q379)=1),0,1))</f>
        <v>0</v>
      </c>
      <c r="D379" s="24">
        <f>IF(OR($AD379=0,SUMIFS(dbP!$A:$A,dbP!$AD:$AD,$AD379)=0),0,INDEX(dbP!D:D,SUMIFS(dbP!$A:$A,dbP!$AD:$AD,$AD379)))</f>
        <v>45672</v>
      </c>
      <c r="E379" s="1">
        <f>IF(OR($AD379=0,SUMIFS(dbP!$A:$A,dbP!$AD:$AD,$AD379)=0),0,INDEX(dbP!E:E,SUMIFS(dbP!$A:$A,dbP!$AD:$AD,$AD379)))</f>
        <v>0</v>
      </c>
      <c r="F379" s="1">
        <f>IF(OR($AD379=0,SUMIFS(dbP!$A:$A,dbP!$AD:$AD,$AD379)=0),0,INDEX(dbP!F:F,SUMIFS(dbP!$A:$A,dbP!$AD:$AD,$AD379)))</f>
        <v>0</v>
      </c>
      <c r="I379" s="1" t="str">
        <f>IF(OR($AD379=0,SUMIFS(dbP!$A:$A,dbP!$AD:$AD,$AD379)=0),0,INDEX(dbP!I:I,SUMIFS(dbP!$A:$A,dbP!$AD:$AD,$AD379)))</f>
        <v>Продукт-1</v>
      </c>
      <c r="O379" s="44" t="str">
        <f>IF(OR($AE379=0,SUMIFS(SpcfP!$A:$A,SpcfP!$AE:$AE,$AE379,SpcfP!$U:$U,$U379)=0),0,INDEX(SpcfP!O:O,SUMIFS(SpcfP!$A:$A,SpcfP!$AE:$AE,$AE379,SpcfP!$U:$U,$U379)))</f>
        <v>Себестоимость продаж</v>
      </c>
      <c r="P379" s="44" t="str">
        <f>IF(OR($AE379=0,SUMIFS(SpcfP!$A:$A,SpcfP!$AE:$AE,$AE379,SpcfP!$U:$U,$U379)=0),0,INDEX(SpcfP!P:P,SUMIFS(SpcfP!$A:$A,SpcfP!$AE:$AE,$AE379,SpcfP!$U:$U,$U379)))</f>
        <v>Затраты этапа-3 бизнес-процесса</v>
      </c>
      <c r="Q379" s="44" t="str">
        <f>IF(OR($AE379=0,SUMIFS(SpcfP!$A:$A,SpcfP!$AE:$AE,$AE379,SpcfP!$U:$U,$U379)=0),0,INDEX(SpcfP!Q:Q,SUMIFS(SpcfP!$A:$A,SpcfP!$AE:$AE,$AE379,SpcfP!$U:$U,$U379)))</f>
        <v>Производственные затраты-18</v>
      </c>
      <c r="U379" s="1">
        <f>IF(OR($AD379=0,SUMIFS(dbP!$A:$A,dbP!$AD:$AD,$AD379)=0),0,INDEX(dbP!U:U,SUMIFS(dbP!$A:$A,dbP!$AD:$AD,$AD379)))</f>
        <v>1</v>
      </c>
      <c r="X379" s="42">
        <f>IF(OR($AD379=0,SUMIFS(dbP!$A:$A,dbP!$AD:$AD,$AD379)=0),0,INDEX(dbP!X:X,SUMIFS(dbP!$A:$A,dbP!$AD:$AD,$AD379)))*
IF(OR($AE379=0,SUMIFS(SpcfP!$A:$A,SpcfP!$AE:$AE,$AE379,SpcfP!$U:$U,$U379)=0),0,INDEX(SpcfP!X:X,SUMIFS(SpcfP!$A:$A,SpcfP!$AE:$AE,$AE379,SpcfP!$U:$U,$U379)))</f>
        <v>6</v>
      </c>
      <c r="AA379" s="44">
        <f>IF(OR($AD379=0,SUMIFS(dbP!$A:$A,dbP!$AD:$AD,$AD379)=0),0,INDEX(dbP!X:X,SUMIFS(dbP!$A:$A,dbP!$AD:$AD,$AD379)))*
IF(OR($AE379=0,SUMIFS(SpcfP!$A:$A,SpcfP!$AE:$AE,$AE379,SpcfP!$U:$U,$U379)=0),0,INDEX(SpcfP!AA:AA,SUMIFS(SpcfP!$A:$A,SpcfP!$AE:$AE,$AE379,SpcfP!$U:$U,$U379)))</f>
        <v>21306.671529411768</v>
      </c>
      <c r="AB379" s="44">
        <f>IF(OR($AD379=0,SUMIFS(dbP!$A:$A,dbP!$AD:$AD,$AD379)=0),0,INDEX(dbP!X:X,SUMIFS(dbP!$A:$A,dbP!$AD:$AD,$AD379)))*
IF(OR($AE379=0,SUMIFS(SpcfP!$A:$A,SpcfP!$AE:$AE,$AE379,SpcfP!$U:$U,$U379)=0),0,INDEX(SpcfP!AB:AB,SUMIFS(SpcfP!$A:$A,SpcfP!$AE:$AE,$AE379,SpcfP!$U:$U,$U379)))</f>
        <v>3551.1119215686281</v>
      </c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 t="shared" si="5"/>
        <v>7</v>
      </c>
      <c r="AE379" s="31">
        <f>IF(OR(AE378=0,AE378=MAX(Items!$AC:$AC)),1,AE378+1)</f>
        <v>29</v>
      </c>
    </row>
    <row r="380" spans="2:31" x14ac:dyDescent="0.3">
      <c r="B380" s="26">
        <f>IF(AND(O380=0,P380=0,Q380=0,Y380=0),0,IF(OR(COUNTIFS(Items!$E:$E,O380,Items!$F:$F,P380,Items!$G:$G,Q380)=1,COUNTIFS(Items!$M:$M,O380,Items!$N:$N,P380,Items!$O:$O,Q380)=1,COUNTIFS(Items!$U:$U,O380,Items!$V:$V,P380,Items!$W:$W,Q380)=1),0,1))</f>
        <v>0</v>
      </c>
      <c r="D380" s="24">
        <f>IF(OR($AD380=0,SUMIFS(dbP!$A:$A,dbP!$AD:$AD,$AD380)=0),0,INDEX(dbP!D:D,SUMIFS(dbP!$A:$A,dbP!$AD:$AD,$AD380)))</f>
        <v>45672</v>
      </c>
      <c r="E380" s="1">
        <f>IF(OR($AD380=0,SUMIFS(dbP!$A:$A,dbP!$AD:$AD,$AD380)=0),0,INDEX(dbP!E:E,SUMIFS(dbP!$A:$A,dbP!$AD:$AD,$AD380)))</f>
        <v>0</v>
      </c>
      <c r="F380" s="1">
        <f>IF(OR($AD380=0,SUMIFS(dbP!$A:$A,dbP!$AD:$AD,$AD380)=0),0,INDEX(dbP!F:F,SUMIFS(dbP!$A:$A,dbP!$AD:$AD,$AD380)))</f>
        <v>0</v>
      </c>
      <c r="I380" s="1" t="str">
        <f>IF(OR($AD380=0,SUMIFS(dbP!$A:$A,dbP!$AD:$AD,$AD380)=0),0,INDEX(dbP!I:I,SUMIFS(dbP!$A:$A,dbP!$AD:$AD,$AD380)))</f>
        <v>Продукт-1</v>
      </c>
      <c r="O380" s="44" t="str">
        <f>IF(OR($AE380=0,SUMIFS(SpcfP!$A:$A,SpcfP!$AE:$AE,$AE380,SpcfP!$U:$U,$U380)=0),0,INDEX(SpcfP!O:O,SUMIFS(SpcfP!$A:$A,SpcfP!$AE:$AE,$AE380,SpcfP!$U:$U,$U380)))</f>
        <v>Себестоимость продаж</v>
      </c>
      <c r="P380" s="44" t="str">
        <f>IF(OR($AE380=0,SUMIFS(SpcfP!$A:$A,SpcfP!$AE:$AE,$AE380,SpcfP!$U:$U,$U380)=0),0,INDEX(SpcfP!P:P,SUMIFS(SpcfP!$A:$A,SpcfP!$AE:$AE,$AE380,SpcfP!$U:$U,$U380)))</f>
        <v>Затраты этапа-3 бизнес-процесса</v>
      </c>
      <c r="Q380" s="44" t="str">
        <f>IF(OR($AE380=0,SUMIFS(SpcfP!$A:$A,SpcfP!$AE:$AE,$AE380,SpcfP!$U:$U,$U380)=0),0,INDEX(SpcfP!Q:Q,SUMIFS(SpcfP!$A:$A,SpcfP!$AE:$AE,$AE380,SpcfP!$U:$U,$U380)))</f>
        <v>Производственные затраты-19</v>
      </c>
      <c r="U380" s="1">
        <f>IF(OR($AD380=0,SUMIFS(dbP!$A:$A,dbP!$AD:$AD,$AD380)=0),0,INDEX(dbP!U:U,SUMIFS(dbP!$A:$A,dbP!$AD:$AD,$AD380)))</f>
        <v>1</v>
      </c>
      <c r="X380" s="42">
        <f>IF(OR($AD380=0,SUMIFS(dbP!$A:$A,dbP!$AD:$AD,$AD380)=0),0,INDEX(dbP!X:X,SUMIFS(dbP!$A:$A,dbP!$AD:$AD,$AD380)))*
IF(OR($AE380=0,SUMIFS(SpcfP!$A:$A,SpcfP!$AE:$AE,$AE380,SpcfP!$U:$U,$U380)=0),0,INDEX(SpcfP!X:X,SUMIFS(SpcfP!$A:$A,SpcfP!$AE:$AE,$AE380,SpcfP!$U:$U,$U380)))</f>
        <v>2</v>
      </c>
      <c r="AA380" s="44">
        <f>IF(OR($AD380=0,SUMIFS(dbP!$A:$A,dbP!$AD:$AD,$AD380)=0),0,INDEX(dbP!X:X,SUMIFS(dbP!$A:$A,dbP!$AD:$AD,$AD380)))*
IF(OR($AE380=0,SUMIFS(SpcfP!$A:$A,SpcfP!$AE:$AE,$AE380,SpcfP!$U:$U,$U380)=0),0,INDEX(SpcfP!AA:AA,SUMIFS(SpcfP!$A:$A,SpcfP!$AE:$AE,$AE380,SpcfP!$U:$U,$U380)))</f>
        <v>2175.1936644895522</v>
      </c>
      <c r="AB380" s="44">
        <f>IF(OR($AD380=0,SUMIFS(dbP!$A:$A,dbP!$AD:$AD,$AD380)=0),0,INDEX(dbP!X:X,SUMIFS(dbP!$A:$A,dbP!$AD:$AD,$AD380)))*
IF(OR($AE380=0,SUMIFS(SpcfP!$A:$A,SpcfP!$AE:$AE,$AE380,SpcfP!$U:$U,$U380)=0),0,INDEX(SpcfP!AB:AB,SUMIFS(SpcfP!$A:$A,SpcfP!$AE:$AE,$AE380,SpcfP!$U:$U,$U380)))</f>
        <v>362.53227741492532</v>
      </c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 t="shared" si="5"/>
        <v>7</v>
      </c>
      <c r="AE380" s="31">
        <f>IF(OR(AE379=0,AE379=MAX(Items!$AC:$AC)),1,AE379+1)</f>
        <v>30</v>
      </c>
    </row>
    <row r="381" spans="2:31" x14ac:dyDescent="0.3">
      <c r="B381" s="26">
        <f>IF(AND(O381=0,P381=0,Q381=0,Y381=0),0,IF(OR(COUNTIFS(Items!$E:$E,O381,Items!$F:$F,P381,Items!$G:$G,Q381)=1,COUNTIFS(Items!$M:$M,O381,Items!$N:$N,P381,Items!$O:$O,Q381)=1,COUNTIFS(Items!$U:$U,O381,Items!$V:$V,P381,Items!$W:$W,Q381)=1),0,1))</f>
        <v>0</v>
      </c>
      <c r="D381" s="24">
        <f>IF(OR($AD381=0,SUMIFS(dbP!$A:$A,dbP!$AD:$AD,$AD381)=0),0,INDEX(dbP!D:D,SUMIFS(dbP!$A:$A,dbP!$AD:$AD,$AD381)))</f>
        <v>45672</v>
      </c>
      <c r="E381" s="1">
        <f>IF(OR($AD381=0,SUMIFS(dbP!$A:$A,dbP!$AD:$AD,$AD381)=0),0,INDEX(dbP!E:E,SUMIFS(dbP!$A:$A,dbP!$AD:$AD,$AD381)))</f>
        <v>0</v>
      </c>
      <c r="F381" s="1">
        <f>IF(OR($AD381=0,SUMIFS(dbP!$A:$A,dbP!$AD:$AD,$AD381)=0),0,INDEX(dbP!F:F,SUMIFS(dbP!$A:$A,dbP!$AD:$AD,$AD381)))</f>
        <v>0</v>
      </c>
      <c r="I381" s="1" t="str">
        <f>IF(OR($AD381=0,SUMIFS(dbP!$A:$A,dbP!$AD:$AD,$AD381)=0),0,INDEX(dbP!I:I,SUMIFS(dbP!$A:$A,dbP!$AD:$AD,$AD381)))</f>
        <v>Продукт-1</v>
      </c>
      <c r="O381" s="44" t="str">
        <f>IF(OR($AE381=0,SUMIFS(SpcfP!$A:$A,SpcfP!$AE:$AE,$AE381,SpcfP!$U:$U,$U381)=0),0,INDEX(SpcfP!O:O,SUMIFS(SpcfP!$A:$A,SpcfP!$AE:$AE,$AE381,SpcfP!$U:$U,$U381)))</f>
        <v>Себестоимость продаж</v>
      </c>
      <c r="P381" s="44" t="str">
        <f>IF(OR($AE381=0,SUMIFS(SpcfP!$A:$A,SpcfP!$AE:$AE,$AE381,SpcfP!$U:$U,$U381)=0),0,INDEX(SpcfP!P:P,SUMIFS(SpcfP!$A:$A,SpcfP!$AE:$AE,$AE381,SpcfP!$U:$U,$U381)))</f>
        <v>Затраты этапа-3 бизнес-процесса</v>
      </c>
      <c r="Q381" s="44" t="str">
        <f>IF(OR($AE381=0,SUMIFS(SpcfP!$A:$A,SpcfP!$AE:$AE,$AE381,SpcfP!$U:$U,$U381)=0),0,INDEX(SpcfP!Q:Q,SUMIFS(SpcfP!$A:$A,SpcfP!$AE:$AE,$AE381,SpcfP!$U:$U,$U381)))</f>
        <v>Производственные затраты-20</v>
      </c>
      <c r="U381" s="1">
        <f>IF(OR($AD381=0,SUMIFS(dbP!$A:$A,dbP!$AD:$AD,$AD381)=0),0,INDEX(dbP!U:U,SUMIFS(dbP!$A:$A,dbP!$AD:$AD,$AD381)))</f>
        <v>1</v>
      </c>
      <c r="X381" s="42">
        <f>IF(OR($AD381=0,SUMIFS(dbP!$A:$A,dbP!$AD:$AD,$AD381)=0),0,INDEX(dbP!X:X,SUMIFS(dbP!$A:$A,dbP!$AD:$AD,$AD381)))*
IF(OR($AE381=0,SUMIFS(SpcfP!$A:$A,SpcfP!$AE:$AE,$AE381,SpcfP!$U:$U,$U381)=0),0,INDEX(SpcfP!X:X,SUMIFS(SpcfP!$A:$A,SpcfP!$AE:$AE,$AE381,SpcfP!$U:$U,$U381)))</f>
        <v>10</v>
      </c>
      <c r="AA381" s="44">
        <f>IF(OR($AD381=0,SUMIFS(dbP!$A:$A,dbP!$AD:$AD,$AD381)=0),0,INDEX(dbP!X:X,SUMIFS(dbP!$A:$A,dbP!$AD:$AD,$AD381)))*
IF(OR($AE381=0,SUMIFS(SpcfP!$A:$A,SpcfP!$AE:$AE,$AE381,SpcfP!$U:$U,$U381)=0),0,INDEX(SpcfP!AA:AA,SUMIFS(SpcfP!$A:$A,SpcfP!$AE:$AE,$AE381,SpcfP!$U:$U,$U381)))</f>
        <v>14251.474567464113</v>
      </c>
      <c r="AB381" s="44">
        <f>IF(OR($AD381=0,SUMIFS(dbP!$A:$A,dbP!$AD:$AD,$AD381)=0),0,INDEX(dbP!X:X,SUMIFS(dbP!$A:$A,dbP!$AD:$AD,$AD381)))*
IF(OR($AE381=0,SUMIFS(SpcfP!$A:$A,SpcfP!$AE:$AE,$AE381,SpcfP!$U:$U,$U381)=0),0,INDEX(SpcfP!AB:AB,SUMIFS(SpcfP!$A:$A,SpcfP!$AE:$AE,$AE381,SpcfP!$U:$U,$U381)))</f>
        <v>2375.2457612440189</v>
      </c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 t="shared" si="5"/>
        <v>7</v>
      </c>
      <c r="AE381" s="31">
        <f>IF(OR(AE380=0,AE380=MAX(Items!$AC:$AC)),1,AE380+1)</f>
        <v>31</v>
      </c>
    </row>
    <row r="382" spans="2:31" x14ac:dyDescent="0.3">
      <c r="B382" s="26">
        <f>IF(AND(O382=0,P382=0,Q382=0,Y382=0),0,IF(OR(COUNTIFS(Items!$E:$E,O382,Items!$F:$F,P382,Items!$G:$G,Q382)=1,COUNTIFS(Items!$M:$M,O382,Items!$N:$N,P382,Items!$O:$O,Q382)=1,COUNTIFS(Items!$U:$U,O382,Items!$V:$V,P382,Items!$W:$W,Q382)=1),0,1))</f>
        <v>0</v>
      </c>
      <c r="D382" s="24">
        <f>IF(OR($AD382=0,SUMIFS(dbP!$A:$A,dbP!$AD:$AD,$AD382)=0),0,INDEX(dbP!D:D,SUMIFS(dbP!$A:$A,dbP!$AD:$AD,$AD382)))</f>
        <v>45672</v>
      </c>
      <c r="E382" s="1">
        <f>IF(OR($AD382=0,SUMIFS(dbP!$A:$A,dbP!$AD:$AD,$AD382)=0),0,INDEX(dbP!E:E,SUMIFS(dbP!$A:$A,dbP!$AD:$AD,$AD382)))</f>
        <v>0</v>
      </c>
      <c r="F382" s="1">
        <f>IF(OR($AD382=0,SUMIFS(dbP!$A:$A,dbP!$AD:$AD,$AD382)=0),0,INDEX(dbP!F:F,SUMIFS(dbP!$A:$A,dbP!$AD:$AD,$AD382)))</f>
        <v>0</v>
      </c>
      <c r="I382" s="1" t="str">
        <f>IF(OR($AD382=0,SUMIFS(dbP!$A:$A,dbP!$AD:$AD,$AD382)=0),0,INDEX(dbP!I:I,SUMIFS(dbP!$A:$A,dbP!$AD:$AD,$AD382)))</f>
        <v>Продукт-1</v>
      </c>
      <c r="O382" s="44" t="str">
        <f>IF(OR($AE382=0,SUMIFS(SpcfP!$A:$A,SpcfP!$AE:$AE,$AE382,SpcfP!$U:$U,$U382)=0),0,INDEX(SpcfP!O:O,SUMIFS(SpcfP!$A:$A,SpcfP!$AE:$AE,$AE382,SpcfP!$U:$U,$U382)))</f>
        <v>Себестоимость продаж</v>
      </c>
      <c r="P382" s="44" t="str">
        <f>IF(OR($AE382=0,SUMIFS(SpcfP!$A:$A,SpcfP!$AE:$AE,$AE382,SpcfP!$U:$U,$U382)=0),0,INDEX(SpcfP!P:P,SUMIFS(SpcfP!$A:$A,SpcfP!$AE:$AE,$AE382,SpcfP!$U:$U,$U382)))</f>
        <v>Затраты этапа-3 бизнес-процесса</v>
      </c>
      <c r="Q382" s="44" t="str">
        <f>IF(OR($AE382=0,SUMIFS(SpcfP!$A:$A,SpcfP!$AE:$AE,$AE382,SpcfP!$U:$U,$U382)=0),0,INDEX(SpcfP!Q:Q,SUMIFS(SpcfP!$A:$A,SpcfP!$AE:$AE,$AE382,SpcfP!$U:$U,$U382)))</f>
        <v>Производственные затраты-21</v>
      </c>
      <c r="U382" s="1">
        <f>IF(OR($AD382=0,SUMIFS(dbP!$A:$A,dbP!$AD:$AD,$AD382)=0),0,INDEX(dbP!U:U,SUMIFS(dbP!$A:$A,dbP!$AD:$AD,$AD382)))</f>
        <v>1</v>
      </c>
      <c r="X382" s="42">
        <f>IF(OR($AD382=0,SUMIFS(dbP!$A:$A,dbP!$AD:$AD,$AD382)=0),0,INDEX(dbP!X:X,SUMIFS(dbP!$A:$A,dbP!$AD:$AD,$AD382)))*
IF(OR($AE382=0,SUMIFS(SpcfP!$A:$A,SpcfP!$AE:$AE,$AE382,SpcfP!$U:$U,$U382)=0),0,INDEX(SpcfP!X:X,SUMIFS(SpcfP!$A:$A,SpcfP!$AE:$AE,$AE382,SpcfP!$U:$U,$U382)))</f>
        <v>6</v>
      </c>
      <c r="AA382" s="44">
        <f>IF(OR($AD382=0,SUMIFS(dbP!$A:$A,dbP!$AD:$AD,$AD382)=0),0,INDEX(dbP!X:X,SUMIFS(dbP!$A:$A,dbP!$AD:$AD,$AD382)))*
IF(OR($AE382=0,SUMIFS(SpcfP!$A:$A,SpcfP!$AE:$AE,$AE382,SpcfP!$U:$U,$U382)=0),0,INDEX(SpcfP!AA:AA,SUMIFS(SpcfP!$A:$A,SpcfP!$AE:$AE,$AE382,SpcfP!$U:$U,$U382)))</f>
        <v>24204.685795471698</v>
      </c>
      <c r="AB382" s="44">
        <f>IF(OR($AD382=0,SUMIFS(dbP!$A:$A,dbP!$AD:$AD,$AD382)=0),0,INDEX(dbP!X:X,SUMIFS(dbP!$A:$A,dbP!$AD:$AD,$AD382)))*
IF(OR($AE382=0,SUMIFS(SpcfP!$A:$A,SpcfP!$AE:$AE,$AE382,SpcfP!$U:$U,$U382)=0),0,INDEX(SpcfP!AB:AB,SUMIFS(SpcfP!$A:$A,SpcfP!$AE:$AE,$AE382,SpcfP!$U:$U,$U382)))</f>
        <v>4034.1142992452837</v>
      </c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 t="shared" si="5"/>
        <v>7</v>
      </c>
      <c r="AE382" s="31">
        <f>IF(OR(AE381=0,AE381=MAX(Items!$AC:$AC)),1,AE381+1)</f>
        <v>32</v>
      </c>
    </row>
    <row r="383" spans="2:31" x14ac:dyDescent="0.3">
      <c r="B383" s="26">
        <f>IF(AND(O383=0,P383=0,Q383=0,Y383=0),0,IF(OR(COUNTIFS(Items!$E:$E,O383,Items!$F:$F,P383,Items!$G:$G,Q383)=1,COUNTIFS(Items!$M:$M,O383,Items!$N:$N,P383,Items!$O:$O,Q383)=1,COUNTIFS(Items!$U:$U,O383,Items!$V:$V,P383,Items!$W:$W,Q383)=1),0,1))</f>
        <v>0</v>
      </c>
      <c r="D383" s="24">
        <f>IF(OR($AD383=0,SUMIFS(dbP!$A:$A,dbP!$AD:$AD,$AD383)=0),0,INDEX(dbP!D:D,SUMIFS(dbP!$A:$A,dbP!$AD:$AD,$AD383)))</f>
        <v>45672</v>
      </c>
      <c r="E383" s="1">
        <f>IF(OR($AD383=0,SUMIFS(dbP!$A:$A,dbP!$AD:$AD,$AD383)=0),0,INDEX(dbP!E:E,SUMIFS(dbP!$A:$A,dbP!$AD:$AD,$AD383)))</f>
        <v>0</v>
      </c>
      <c r="F383" s="1">
        <f>IF(OR($AD383=0,SUMIFS(dbP!$A:$A,dbP!$AD:$AD,$AD383)=0),0,INDEX(dbP!F:F,SUMIFS(dbP!$A:$A,dbP!$AD:$AD,$AD383)))</f>
        <v>0</v>
      </c>
      <c r="I383" s="1" t="str">
        <f>IF(OR($AD383=0,SUMIFS(dbP!$A:$A,dbP!$AD:$AD,$AD383)=0),0,INDEX(dbP!I:I,SUMIFS(dbP!$A:$A,dbP!$AD:$AD,$AD383)))</f>
        <v>Продукт-1</v>
      </c>
      <c r="O383" s="44" t="str">
        <f>IF(OR($AE383=0,SUMIFS(SpcfP!$A:$A,SpcfP!$AE:$AE,$AE383,SpcfP!$U:$U,$U383)=0),0,INDEX(SpcfP!O:O,SUMIFS(SpcfP!$A:$A,SpcfP!$AE:$AE,$AE383,SpcfP!$U:$U,$U383)))</f>
        <v>Себестоимость продаж</v>
      </c>
      <c r="P383" s="44" t="str">
        <f>IF(OR($AE383=0,SUMIFS(SpcfP!$A:$A,SpcfP!$AE:$AE,$AE383,SpcfP!$U:$U,$U383)=0),0,INDEX(SpcfP!P:P,SUMIFS(SpcfP!$A:$A,SpcfP!$AE:$AE,$AE383,SpcfP!$U:$U,$U383)))</f>
        <v>Затраты этапа-3 бизнес-процесса</v>
      </c>
      <c r="Q383" s="44" t="str">
        <f>IF(OR($AE383=0,SUMIFS(SpcfP!$A:$A,SpcfP!$AE:$AE,$AE383,SpcfP!$U:$U,$U383)=0),0,INDEX(SpcfP!Q:Q,SUMIFS(SpcfP!$A:$A,SpcfP!$AE:$AE,$AE383,SpcfP!$U:$U,$U383)))</f>
        <v>Производственные затраты-22</v>
      </c>
      <c r="U383" s="1">
        <f>IF(OR($AD383=0,SUMIFS(dbP!$A:$A,dbP!$AD:$AD,$AD383)=0),0,INDEX(dbP!U:U,SUMIFS(dbP!$A:$A,dbP!$AD:$AD,$AD383)))</f>
        <v>1</v>
      </c>
      <c r="X383" s="42">
        <f>IF(OR($AD383=0,SUMIFS(dbP!$A:$A,dbP!$AD:$AD,$AD383)=0),0,INDEX(dbP!X:X,SUMIFS(dbP!$A:$A,dbP!$AD:$AD,$AD383)))*
IF(OR($AE383=0,SUMIFS(SpcfP!$A:$A,SpcfP!$AE:$AE,$AE383,SpcfP!$U:$U,$U383)=0),0,INDEX(SpcfP!X:X,SUMIFS(SpcfP!$A:$A,SpcfP!$AE:$AE,$AE383,SpcfP!$U:$U,$U383)))</f>
        <v>2</v>
      </c>
      <c r="AA383" s="44">
        <f>IF(OR($AD383=0,SUMIFS(dbP!$A:$A,dbP!$AD:$AD,$AD383)=0),0,INDEX(dbP!X:X,SUMIFS(dbP!$A:$A,dbP!$AD:$AD,$AD383)))*
IF(OR($AE383=0,SUMIFS(SpcfP!$A:$A,SpcfP!$AE:$AE,$AE383,SpcfP!$U:$U,$U383)=0),0,INDEX(SpcfP!AA:AA,SUMIFS(SpcfP!$A:$A,SpcfP!$AE:$AE,$AE383,SpcfP!$U:$U,$U383)))</f>
        <v>10707.593332779488</v>
      </c>
      <c r="AB383" s="44">
        <f>IF(OR($AD383=0,SUMIFS(dbP!$A:$A,dbP!$AD:$AD,$AD383)=0),0,INDEX(dbP!X:X,SUMIFS(dbP!$A:$A,dbP!$AD:$AD,$AD383)))*
IF(OR($AE383=0,SUMIFS(SpcfP!$A:$A,SpcfP!$AE:$AE,$AE383,SpcfP!$U:$U,$U383)=0),0,INDEX(SpcfP!AB:AB,SUMIFS(SpcfP!$A:$A,SpcfP!$AE:$AE,$AE383,SpcfP!$U:$U,$U383)))</f>
        <v>1784.5988887965814</v>
      </c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 t="shared" si="5"/>
        <v>7</v>
      </c>
      <c r="AE383" s="31">
        <f>IF(OR(AE382=0,AE382=MAX(Items!$AC:$AC)),1,AE382+1)</f>
        <v>33</v>
      </c>
    </row>
    <row r="384" spans="2:31" x14ac:dyDescent="0.3">
      <c r="B384" s="26">
        <f>IF(AND(O384=0,P384=0,Q384=0,Y384=0),0,IF(OR(COUNTIFS(Items!$E:$E,O384,Items!$F:$F,P384,Items!$G:$G,Q384)=1,COUNTIFS(Items!$M:$M,O384,Items!$N:$N,P384,Items!$O:$O,Q384)=1,COUNTIFS(Items!$U:$U,O384,Items!$V:$V,P384,Items!$W:$W,Q384)=1),0,1))</f>
        <v>0</v>
      </c>
      <c r="D384" s="24">
        <f>IF(OR($AD384=0,SUMIFS(dbP!$A:$A,dbP!$AD:$AD,$AD384)=0),0,INDEX(dbP!D:D,SUMIFS(dbP!$A:$A,dbP!$AD:$AD,$AD384)))</f>
        <v>45672</v>
      </c>
      <c r="E384" s="1">
        <f>IF(OR($AD384=0,SUMIFS(dbP!$A:$A,dbP!$AD:$AD,$AD384)=0),0,INDEX(dbP!E:E,SUMIFS(dbP!$A:$A,dbP!$AD:$AD,$AD384)))</f>
        <v>0</v>
      </c>
      <c r="F384" s="1">
        <f>IF(OR($AD384=0,SUMIFS(dbP!$A:$A,dbP!$AD:$AD,$AD384)=0),0,INDEX(dbP!F:F,SUMIFS(dbP!$A:$A,dbP!$AD:$AD,$AD384)))</f>
        <v>0</v>
      </c>
      <c r="I384" s="1" t="str">
        <f>IF(OR($AD384=0,SUMIFS(dbP!$A:$A,dbP!$AD:$AD,$AD384)=0),0,INDEX(dbP!I:I,SUMIFS(dbP!$A:$A,dbP!$AD:$AD,$AD384)))</f>
        <v>Продукт-1</v>
      </c>
      <c r="O384" s="44" t="str">
        <f>IF(OR($AE384=0,SUMIFS(SpcfP!$A:$A,SpcfP!$AE:$AE,$AE384,SpcfP!$U:$U,$U384)=0),0,INDEX(SpcfP!O:O,SUMIFS(SpcfP!$A:$A,SpcfP!$AE:$AE,$AE384,SpcfP!$U:$U,$U384)))</f>
        <v>Себестоимость продаж</v>
      </c>
      <c r="P384" s="44" t="str">
        <f>IF(OR($AE384=0,SUMIFS(SpcfP!$A:$A,SpcfP!$AE:$AE,$AE384,SpcfP!$U:$U,$U384)=0),0,INDEX(SpcfP!P:P,SUMIFS(SpcfP!$A:$A,SpcfP!$AE:$AE,$AE384,SpcfP!$U:$U,$U384)))</f>
        <v>Затраты этапа-3 бизнес-процесса</v>
      </c>
      <c r="Q384" s="44" t="str">
        <f>IF(OR($AE384=0,SUMIFS(SpcfP!$A:$A,SpcfP!$AE:$AE,$AE384,SpcfP!$U:$U,$U384)=0),0,INDEX(SpcfP!Q:Q,SUMIFS(SpcfP!$A:$A,SpcfP!$AE:$AE,$AE384,SpcfP!$U:$U,$U384)))</f>
        <v>Производственные затраты-23</v>
      </c>
      <c r="U384" s="1">
        <f>IF(OR($AD384=0,SUMIFS(dbP!$A:$A,dbP!$AD:$AD,$AD384)=0),0,INDEX(dbP!U:U,SUMIFS(dbP!$A:$A,dbP!$AD:$AD,$AD384)))</f>
        <v>1</v>
      </c>
      <c r="X384" s="42">
        <f>IF(OR($AD384=0,SUMIFS(dbP!$A:$A,dbP!$AD:$AD,$AD384)=0),0,INDEX(dbP!X:X,SUMIFS(dbP!$A:$A,dbP!$AD:$AD,$AD384)))*
IF(OR($AE384=0,SUMIFS(SpcfP!$A:$A,SpcfP!$AE:$AE,$AE384,SpcfP!$U:$U,$U384)=0),0,INDEX(SpcfP!X:X,SUMIFS(SpcfP!$A:$A,SpcfP!$AE:$AE,$AE384,SpcfP!$U:$U,$U384)))</f>
        <v>8</v>
      </c>
      <c r="AA384" s="44">
        <f>IF(OR($AD384=0,SUMIFS(dbP!$A:$A,dbP!$AD:$AD,$AD384)=0),0,INDEX(dbP!X:X,SUMIFS(dbP!$A:$A,dbP!$AD:$AD,$AD384)))*
IF(OR($AE384=0,SUMIFS(SpcfP!$A:$A,SpcfP!$AE:$AE,$AE384,SpcfP!$U:$U,$U384)=0),0,INDEX(SpcfP!AA:AA,SUMIFS(SpcfP!$A:$A,SpcfP!$AE:$AE,$AE384,SpcfP!$U:$U,$U384)))</f>
        <v>6873.313432835821</v>
      </c>
      <c r="AB384" s="44">
        <f>IF(OR($AD384=0,SUMIFS(dbP!$A:$A,dbP!$AD:$AD,$AD384)=0),0,INDEX(dbP!X:X,SUMIFS(dbP!$A:$A,dbP!$AD:$AD,$AD384)))*
IF(OR($AE384=0,SUMIFS(SpcfP!$A:$A,SpcfP!$AE:$AE,$AE384,SpcfP!$U:$U,$U384)=0),0,INDEX(SpcfP!AB:AB,SUMIFS(SpcfP!$A:$A,SpcfP!$AE:$AE,$AE384,SpcfP!$U:$U,$U384)))</f>
        <v>1145.5522388059701</v>
      </c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 t="shared" si="5"/>
        <v>7</v>
      </c>
      <c r="AE384" s="31">
        <f>IF(OR(AE383=0,AE383=MAX(Items!$AC:$AC)),1,AE383+1)</f>
        <v>34</v>
      </c>
    </row>
    <row r="385" spans="2:31" x14ac:dyDescent="0.3">
      <c r="B385" s="26">
        <f>IF(AND(O385=0,P385=0,Q385=0,Y385=0),0,IF(OR(COUNTIFS(Items!$E:$E,O385,Items!$F:$F,P385,Items!$G:$G,Q385)=1,COUNTIFS(Items!$M:$M,O385,Items!$N:$N,P385,Items!$O:$O,Q385)=1,COUNTIFS(Items!$U:$U,O385,Items!$V:$V,P385,Items!$W:$W,Q385)=1),0,1))</f>
        <v>0</v>
      </c>
      <c r="D385" s="24">
        <f>IF(OR($AD385=0,SUMIFS(dbP!$A:$A,dbP!$AD:$AD,$AD385)=0),0,INDEX(dbP!D:D,SUMIFS(dbP!$A:$A,dbP!$AD:$AD,$AD385)))</f>
        <v>45672</v>
      </c>
      <c r="E385" s="1">
        <f>IF(OR($AD385=0,SUMIFS(dbP!$A:$A,dbP!$AD:$AD,$AD385)=0),0,INDEX(dbP!E:E,SUMIFS(dbP!$A:$A,dbP!$AD:$AD,$AD385)))</f>
        <v>0</v>
      </c>
      <c r="F385" s="1">
        <f>IF(OR($AD385=0,SUMIFS(dbP!$A:$A,dbP!$AD:$AD,$AD385)=0),0,INDEX(dbP!F:F,SUMIFS(dbP!$A:$A,dbP!$AD:$AD,$AD385)))</f>
        <v>0</v>
      </c>
      <c r="I385" s="1" t="str">
        <f>IF(OR($AD385=0,SUMIFS(dbP!$A:$A,dbP!$AD:$AD,$AD385)=0),0,INDEX(dbP!I:I,SUMIFS(dbP!$A:$A,dbP!$AD:$AD,$AD385)))</f>
        <v>Продукт-1</v>
      </c>
      <c r="O385" s="44" t="str">
        <f>IF(OR($AE385=0,SUMIFS(SpcfP!$A:$A,SpcfP!$AE:$AE,$AE385,SpcfP!$U:$U,$U385)=0),0,INDEX(SpcfP!O:O,SUMIFS(SpcfP!$A:$A,SpcfP!$AE:$AE,$AE385,SpcfP!$U:$U,$U385)))</f>
        <v>Себестоимость продаж</v>
      </c>
      <c r="P385" s="44" t="str">
        <f>IF(OR($AE385=0,SUMIFS(SpcfP!$A:$A,SpcfP!$AE:$AE,$AE385,SpcfP!$U:$U,$U385)=0),0,INDEX(SpcfP!P:P,SUMIFS(SpcfP!$A:$A,SpcfP!$AE:$AE,$AE385,SpcfP!$U:$U,$U385)))</f>
        <v>Затраты этапа-3 бизнес-процесса</v>
      </c>
      <c r="Q385" s="44" t="str">
        <f>IF(OR($AE385=0,SUMIFS(SpcfP!$A:$A,SpcfP!$AE:$AE,$AE385,SpcfP!$U:$U,$U385)=0),0,INDEX(SpcfP!Q:Q,SUMIFS(SpcfP!$A:$A,SpcfP!$AE:$AE,$AE385,SpcfP!$U:$U,$U385)))</f>
        <v>Производственные затраты-24</v>
      </c>
      <c r="U385" s="1">
        <f>IF(OR($AD385=0,SUMIFS(dbP!$A:$A,dbP!$AD:$AD,$AD385)=0),0,INDEX(dbP!U:U,SUMIFS(dbP!$A:$A,dbP!$AD:$AD,$AD385)))</f>
        <v>1</v>
      </c>
      <c r="X385" s="42">
        <f>IF(OR($AD385=0,SUMIFS(dbP!$A:$A,dbP!$AD:$AD,$AD385)=0),0,INDEX(dbP!X:X,SUMIFS(dbP!$A:$A,dbP!$AD:$AD,$AD385)))*
IF(OR($AE385=0,SUMIFS(SpcfP!$A:$A,SpcfP!$AE:$AE,$AE385,SpcfP!$U:$U,$U385)=0),0,INDEX(SpcfP!X:X,SUMIFS(SpcfP!$A:$A,SpcfP!$AE:$AE,$AE385,SpcfP!$U:$U,$U385)))</f>
        <v>18</v>
      </c>
      <c r="AA385" s="44">
        <f>IF(OR($AD385=0,SUMIFS(dbP!$A:$A,dbP!$AD:$AD,$AD385)=0),0,INDEX(dbP!X:X,SUMIFS(dbP!$A:$A,dbP!$AD:$AD,$AD385)))*
IF(OR($AE385=0,SUMIFS(SpcfP!$A:$A,SpcfP!$AE:$AE,$AE385,SpcfP!$U:$U,$U385)=0),0,INDEX(SpcfP!AA:AA,SUMIFS(SpcfP!$A:$A,SpcfP!$AE:$AE,$AE385,SpcfP!$U:$U,$U385)))</f>
        <v>25584</v>
      </c>
      <c r="AB385" s="44">
        <f>IF(OR($AD385=0,SUMIFS(dbP!$A:$A,dbP!$AD:$AD,$AD385)=0),0,INDEX(dbP!X:X,SUMIFS(dbP!$A:$A,dbP!$AD:$AD,$AD385)))*
IF(OR($AE385=0,SUMIFS(SpcfP!$A:$A,SpcfP!$AE:$AE,$AE385,SpcfP!$U:$U,$U385)=0),0,INDEX(SpcfP!AB:AB,SUMIFS(SpcfP!$A:$A,SpcfP!$AE:$AE,$AE385,SpcfP!$U:$U,$U385)))</f>
        <v>4264</v>
      </c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 t="shared" si="5"/>
        <v>7</v>
      </c>
      <c r="AE385" s="31">
        <f>IF(OR(AE384=0,AE384=MAX(Items!$AC:$AC)),1,AE384+1)</f>
        <v>35</v>
      </c>
    </row>
    <row r="386" spans="2:31" x14ac:dyDescent="0.3">
      <c r="B386" s="26">
        <f>IF(AND(O386=0,P386=0,Q386=0,Y386=0),0,IF(OR(COUNTIFS(Items!$E:$E,O386,Items!$F:$F,P386,Items!$G:$G,Q386)=1,COUNTIFS(Items!$M:$M,O386,Items!$N:$N,P386,Items!$O:$O,Q386)=1,COUNTIFS(Items!$U:$U,O386,Items!$V:$V,P386,Items!$W:$W,Q386)=1),0,1))</f>
        <v>0</v>
      </c>
      <c r="D386" s="24">
        <f>IF(OR($AD386=0,SUMIFS(dbP!$A:$A,dbP!$AD:$AD,$AD386)=0),0,INDEX(dbP!D:D,SUMIFS(dbP!$A:$A,dbP!$AD:$AD,$AD386)))</f>
        <v>45672</v>
      </c>
      <c r="E386" s="1">
        <f>IF(OR($AD386=0,SUMIFS(dbP!$A:$A,dbP!$AD:$AD,$AD386)=0),0,INDEX(dbP!E:E,SUMIFS(dbP!$A:$A,dbP!$AD:$AD,$AD386)))</f>
        <v>0</v>
      </c>
      <c r="F386" s="1">
        <f>IF(OR($AD386=0,SUMIFS(dbP!$A:$A,dbP!$AD:$AD,$AD386)=0),0,INDEX(dbP!F:F,SUMIFS(dbP!$A:$A,dbP!$AD:$AD,$AD386)))</f>
        <v>0</v>
      </c>
      <c r="I386" s="1" t="str">
        <f>IF(OR($AD386=0,SUMIFS(dbP!$A:$A,dbP!$AD:$AD,$AD386)=0),0,INDEX(dbP!I:I,SUMIFS(dbP!$A:$A,dbP!$AD:$AD,$AD386)))</f>
        <v>Продукт-1</v>
      </c>
      <c r="O386" s="44" t="str">
        <f>IF(OR($AE386=0,SUMIFS(SpcfP!$A:$A,SpcfP!$AE:$AE,$AE386,SpcfP!$U:$U,$U386)=0),0,INDEX(SpcfP!O:O,SUMIFS(SpcfP!$A:$A,SpcfP!$AE:$AE,$AE386,SpcfP!$U:$U,$U386)))</f>
        <v>Себестоимость продаж</v>
      </c>
      <c r="P386" s="44" t="str">
        <f>IF(OR($AE386=0,SUMIFS(SpcfP!$A:$A,SpcfP!$AE:$AE,$AE386,SpcfP!$U:$U,$U386)=0),0,INDEX(SpcfP!P:P,SUMIFS(SpcfP!$A:$A,SpcfP!$AE:$AE,$AE386,SpcfP!$U:$U,$U386)))</f>
        <v>Затраты этапа-3 бизнес-процесса</v>
      </c>
      <c r="Q386" s="44" t="str">
        <f>IF(OR($AE386=0,SUMIFS(SpcfP!$A:$A,SpcfP!$AE:$AE,$AE386,SpcfP!$U:$U,$U386)=0),0,INDEX(SpcfP!Q:Q,SUMIFS(SpcfP!$A:$A,SpcfP!$AE:$AE,$AE386,SpcfP!$U:$U,$U386)))</f>
        <v>Производственные затраты-25</v>
      </c>
      <c r="U386" s="1">
        <f>IF(OR($AD386=0,SUMIFS(dbP!$A:$A,dbP!$AD:$AD,$AD386)=0),0,INDEX(dbP!U:U,SUMIFS(dbP!$A:$A,dbP!$AD:$AD,$AD386)))</f>
        <v>1</v>
      </c>
      <c r="X386" s="42">
        <f>IF(OR($AD386=0,SUMIFS(dbP!$A:$A,dbP!$AD:$AD,$AD386)=0),0,INDEX(dbP!X:X,SUMIFS(dbP!$A:$A,dbP!$AD:$AD,$AD386)))*
IF(OR($AE386=0,SUMIFS(SpcfP!$A:$A,SpcfP!$AE:$AE,$AE386,SpcfP!$U:$U,$U386)=0),0,INDEX(SpcfP!X:X,SUMIFS(SpcfP!$A:$A,SpcfP!$AE:$AE,$AE386,SpcfP!$U:$U,$U386)))</f>
        <v>10</v>
      </c>
      <c r="AA386" s="44">
        <f>IF(OR($AD386=0,SUMIFS(dbP!$A:$A,dbP!$AD:$AD,$AD386)=0),0,INDEX(dbP!X:X,SUMIFS(dbP!$A:$A,dbP!$AD:$AD,$AD386)))*
IF(OR($AE386=0,SUMIFS(SpcfP!$A:$A,SpcfP!$AE:$AE,$AE386,SpcfP!$U:$U,$U386)=0),0,INDEX(SpcfP!AA:AA,SUMIFS(SpcfP!$A:$A,SpcfP!$AE:$AE,$AE386,SpcfP!$U:$U,$U386)))</f>
        <v>25833.962264150941</v>
      </c>
      <c r="AB386" s="44">
        <f>IF(OR($AD386=0,SUMIFS(dbP!$A:$A,dbP!$AD:$AD,$AD386)=0),0,INDEX(dbP!X:X,SUMIFS(dbP!$A:$A,dbP!$AD:$AD,$AD386)))*
IF(OR($AE386=0,SUMIFS(SpcfP!$A:$A,SpcfP!$AE:$AE,$AE386,SpcfP!$U:$U,$U386)=0),0,INDEX(SpcfP!AB:AB,SUMIFS(SpcfP!$A:$A,SpcfP!$AE:$AE,$AE386,SpcfP!$U:$U,$U386)))</f>
        <v>4305.6603773584911</v>
      </c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 t="shared" si="5"/>
        <v>7</v>
      </c>
      <c r="AE386" s="31">
        <f>IF(OR(AE385=0,AE385=MAX(Items!$AC:$AC)),1,AE385+1)</f>
        <v>36</v>
      </c>
    </row>
    <row r="387" spans="2:31" x14ac:dyDescent="0.3">
      <c r="B387" s="26">
        <f>IF(AND(O387=0,P387=0,Q387=0,Y387=0),0,IF(OR(COUNTIFS(Items!$E:$E,O387,Items!$F:$F,P387,Items!$G:$G,Q387)=1,COUNTIFS(Items!$M:$M,O387,Items!$N:$N,P387,Items!$O:$O,Q387)=1,COUNTIFS(Items!$U:$U,O387,Items!$V:$V,P387,Items!$W:$W,Q387)=1),0,1))</f>
        <v>0</v>
      </c>
      <c r="D387" s="24">
        <f>IF(OR($AD387=0,SUMIFS(dbP!$A:$A,dbP!$AD:$AD,$AD387)=0),0,INDEX(dbP!D:D,SUMIFS(dbP!$A:$A,dbP!$AD:$AD,$AD387)))</f>
        <v>45672</v>
      </c>
      <c r="E387" s="1">
        <f>IF(OR($AD387=0,SUMIFS(dbP!$A:$A,dbP!$AD:$AD,$AD387)=0),0,INDEX(dbP!E:E,SUMIFS(dbP!$A:$A,dbP!$AD:$AD,$AD387)))</f>
        <v>0</v>
      </c>
      <c r="F387" s="1">
        <f>IF(OR($AD387=0,SUMIFS(dbP!$A:$A,dbP!$AD:$AD,$AD387)=0),0,INDEX(dbP!F:F,SUMIFS(dbP!$A:$A,dbP!$AD:$AD,$AD387)))</f>
        <v>0</v>
      </c>
      <c r="I387" s="1" t="str">
        <f>IF(OR($AD387=0,SUMIFS(dbP!$A:$A,dbP!$AD:$AD,$AD387)=0),0,INDEX(dbP!I:I,SUMIFS(dbP!$A:$A,dbP!$AD:$AD,$AD387)))</f>
        <v>Продукт-1</v>
      </c>
      <c r="O387" s="44" t="str">
        <f>IF(OR($AE387=0,SUMIFS(SpcfP!$A:$A,SpcfP!$AE:$AE,$AE387,SpcfP!$U:$U,$U387)=0),0,INDEX(SpcfP!O:O,SUMIFS(SpcfP!$A:$A,SpcfP!$AE:$AE,$AE387,SpcfP!$U:$U,$U387)))</f>
        <v>Себестоимость продаж</v>
      </c>
      <c r="P387" s="44" t="str">
        <f>IF(OR($AE387=0,SUMIFS(SpcfP!$A:$A,SpcfP!$AE:$AE,$AE387,SpcfP!$U:$U,$U387)=0),0,INDEX(SpcfP!P:P,SUMIFS(SpcfP!$A:$A,SpcfP!$AE:$AE,$AE387,SpcfP!$U:$U,$U387)))</f>
        <v>Затраты этапа-3 бизнес-процесса</v>
      </c>
      <c r="Q387" s="44" t="str">
        <f>IF(OR($AE387=0,SUMIFS(SpcfP!$A:$A,SpcfP!$AE:$AE,$AE387,SpcfP!$U:$U,$U387)=0),0,INDEX(SpcfP!Q:Q,SUMIFS(SpcfP!$A:$A,SpcfP!$AE:$AE,$AE387,SpcfP!$U:$U,$U387)))</f>
        <v>Производственные затраты-26</v>
      </c>
      <c r="U387" s="1">
        <f>IF(OR($AD387=0,SUMIFS(dbP!$A:$A,dbP!$AD:$AD,$AD387)=0),0,INDEX(dbP!U:U,SUMIFS(dbP!$A:$A,dbP!$AD:$AD,$AD387)))</f>
        <v>1</v>
      </c>
      <c r="X387" s="42">
        <f>IF(OR($AD387=0,SUMIFS(dbP!$A:$A,dbP!$AD:$AD,$AD387)=0),0,INDEX(dbP!X:X,SUMIFS(dbP!$A:$A,dbP!$AD:$AD,$AD387)))*
IF(OR($AE387=0,SUMIFS(SpcfP!$A:$A,SpcfP!$AE:$AE,$AE387,SpcfP!$U:$U,$U387)=0),0,INDEX(SpcfP!X:X,SUMIFS(SpcfP!$A:$A,SpcfP!$AE:$AE,$AE387,SpcfP!$U:$U,$U387)))</f>
        <v>182</v>
      </c>
      <c r="AA387" s="44">
        <f>IF(OR($AD387=0,SUMIFS(dbP!$A:$A,dbP!$AD:$AD,$AD387)=0),0,INDEX(dbP!X:X,SUMIFS(dbP!$A:$A,dbP!$AD:$AD,$AD387)))*
IF(OR($AE387=0,SUMIFS(SpcfP!$A:$A,SpcfP!$AE:$AE,$AE387,SpcfP!$U:$U,$U387)=0),0,INDEX(SpcfP!AA:AA,SUMIFS(SpcfP!$A:$A,SpcfP!$AE:$AE,$AE387,SpcfP!$U:$U,$U387)))</f>
        <v>161426.67360784314</v>
      </c>
      <c r="AB387" s="44">
        <f>IF(OR($AD387=0,SUMIFS(dbP!$A:$A,dbP!$AD:$AD,$AD387)=0),0,INDEX(dbP!X:X,SUMIFS(dbP!$A:$A,dbP!$AD:$AD,$AD387)))*
IF(OR($AE387=0,SUMIFS(SpcfP!$A:$A,SpcfP!$AE:$AE,$AE387,SpcfP!$U:$U,$U387)=0),0,INDEX(SpcfP!AB:AB,SUMIFS(SpcfP!$A:$A,SpcfP!$AE:$AE,$AE387,SpcfP!$U:$U,$U387)))</f>
        <v>26904.44560130719</v>
      </c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 t="shared" si="5"/>
        <v>7</v>
      </c>
      <c r="AE387" s="31">
        <f>IF(OR(AE386=0,AE386=MAX(Items!$AC:$AC)),1,AE386+1)</f>
        <v>37</v>
      </c>
    </row>
    <row r="388" spans="2:31" x14ac:dyDescent="0.3">
      <c r="B388" s="26">
        <f>IF(AND(O388=0,P388=0,Q388=0,Y388=0),0,IF(OR(COUNTIFS(Items!$E:$E,O388,Items!$F:$F,P388,Items!$G:$G,Q388)=1,COUNTIFS(Items!$M:$M,O388,Items!$N:$N,P388,Items!$O:$O,Q388)=1,COUNTIFS(Items!$U:$U,O388,Items!$V:$V,P388,Items!$W:$W,Q388)=1),0,1))</f>
        <v>0</v>
      </c>
      <c r="D388" s="24">
        <f>IF(OR($AD388=0,SUMIFS(dbP!$A:$A,dbP!$AD:$AD,$AD388)=0),0,INDEX(dbP!D:D,SUMIFS(dbP!$A:$A,dbP!$AD:$AD,$AD388)))</f>
        <v>45672</v>
      </c>
      <c r="E388" s="1">
        <f>IF(OR($AD388=0,SUMIFS(dbP!$A:$A,dbP!$AD:$AD,$AD388)=0),0,INDEX(dbP!E:E,SUMIFS(dbP!$A:$A,dbP!$AD:$AD,$AD388)))</f>
        <v>0</v>
      </c>
      <c r="F388" s="1">
        <f>IF(OR($AD388=0,SUMIFS(dbP!$A:$A,dbP!$AD:$AD,$AD388)=0),0,INDEX(dbP!F:F,SUMIFS(dbP!$A:$A,dbP!$AD:$AD,$AD388)))</f>
        <v>0</v>
      </c>
      <c r="I388" s="1" t="str">
        <f>IF(OR($AD388=0,SUMIFS(dbP!$A:$A,dbP!$AD:$AD,$AD388)=0),0,INDEX(dbP!I:I,SUMIFS(dbP!$A:$A,dbP!$AD:$AD,$AD388)))</f>
        <v>Продукт-1</v>
      </c>
      <c r="O388" s="44" t="str">
        <f>IF(OR($AE388=0,SUMIFS(SpcfP!$A:$A,SpcfP!$AE:$AE,$AE388,SpcfP!$U:$U,$U388)=0),0,INDEX(SpcfP!O:O,SUMIFS(SpcfP!$A:$A,SpcfP!$AE:$AE,$AE388,SpcfP!$U:$U,$U388)))</f>
        <v>Себестоимость продаж</v>
      </c>
      <c r="P388" s="44" t="str">
        <f>IF(OR($AE388=0,SUMIFS(SpcfP!$A:$A,SpcfP!$AE:$AE,$AE388,SpcfP!$U:$U,$U388)=0),0,INDEX(SpcfP!P:P,SUMIFS(SpcfP!$A:$A,SpcfP!$AE:$AE,$AE388,SpcfP!$U:$U,$U388)))</f>
        <v>Затраты этапа-3 бизнес-процесса</v>
      </c>
      <c r="Q388" s="44" t="str">
        <f>IF(OR($AE388=0,SUMIFS(SpcfP!$A:$A,SpcfP!$AE:$AE,$AE388,SpcfP!$U:$U,$U388)=0),0,INDEX(SpcfP!Q:Q,SUMIFS(SpcfP!$A:$A,SpcfP!$AE:$AE,$AE388,SpcfP!$U:$U,$U388)))</f>
        <v>Производственные затраты-27</v>
      </c>
      <c r="U388" s="1">
        <f>IF(OR($AD388=0,SUMIFS(dbP!$A:$A,dbP!$AD:$AD,$AD388)=0),0,INDEX(dbP!U:U,SUMIFS(dbP!$A:$A,dbP!$AD:$AD,$AD388)))</f>
        <v>1</v>
      </c>
      <c r="X388" s="42">
        <f>IF(OR($AD388=0,SUMIFS(dbP!$A:$A,dbP!$AD:$AD,$AD388)=0),0,INDEX(dbP!X:X,SUMIFS(dbP!$A:$A,dbP!$AD:$AD,$AD388)))*
IF(OR($AE388=0,SUMIFS(SpcfP!$A:$A,SpcfP!$AE:$AE,$AE388,SpcfP!$U:$U,$U388)=0),0,INDEX(SpcfP!X:X,SUMIFS(SpcfP!$A:$A,SpcfP!$AE:$AE,$AE388,SpcfP!$U:$U,$U388)))</f>
        <v>12</v>
      </c>
      <c r="AA388" s="44">
        <f>IF(OR($AD388=0,SUMIFS(dbP!$A:$A,dbP!$AD:$AD,$AD388)=0),0,INDEX(dbP!X:X,SUMIFS(dbP!$A:$A,dbP!$AD:$AD,$AD388)))*
IF(OR($AE388=0,SUMIFS(SpcfP!$A:$A,SpcfP!$AE:$AE,$AE388,SpcfP!$U:$U,$U388)=0),0,INDEX(SpcfP!AA:AA,SUMIFS(SpcfP!$A:$A,SpcfP!$AE:$AE,$AE388,SpcfP!$U:$U,$U388)))</f>
        <v>11851.945536945814</v>
      </c>
      <c r="AB388" s="44">
        <f>IF(OR($AD388=0,SUMIFS(dbP!$A:$A,dbP!$AD:$AD,$AD388)=0),0,INDEX(dbP!X:X,SUMIFS(dbP!$A:$A,dbP!$AD:$AD,$AD388)))*
IF(OR($AE388=0,SUMIFS(SpcfP!$A:$A,SpcfP!$AE:$AE,$AE388,SpcfP!$U:$U,$U388)=0),0,INDEX(SpcfP!AB:AB,SUMIFS(SpcfP!$A:$A,SpcfP!$AE:$AE,$AE388,SpcfP!$U:$U,$U388)))</f>
        <v>1975.3242561576353</v>
      </c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 t="shared" ref="AD388:AD418" si="6">IF(AE388=1,AD387+1,AD387)</f>
        <v>7</v>
      </c>
      <c r="AE388" s="31">
        <f>IF(OR(AE387=0,AE387=MAX(Items!$AC:$AC)),1,AE387+1)</f>
        <v>38</v>
      </c>
    </row>
    <row r="389" spans="2:31" x14ac:dyDescent="0.3">
      <c r="B389" s="26">
        <f>IF(AND(O389=0,P389=0,Q389=0,Y389=0),0,IF(OR(COUNTIFS(Items!$E:$E,O389,Items!$F:$F,P389,Items!$G:$G,Q389)=1,COUNTIFS(Items!$M:$M,O389,Items!$N:$N,P389,Items!$O:$O,Q389)=1,COUNTIFS(Items!$U:$U,O389,Items!$V:$V,P389,Items!$W:$W,Q389)=1),0,1))</f>
        <v>0</v>
      </c>
      <c r="D389" s="24">
        <f>IF(OR($AD389=0,SUMIFS(dbP!$A:$A,dbP!$AD:$AD,$AD389)=0),0,INDEX(dbP!D:D,SUMIFS(dbP!$A:$A,dbP!$AD:$AD,$AD389)))</f>
        <v>45672</v>
      </c>
      <c r="E389" s="1">
        <f>IF(OR($AD389=0,SUMIFS(dbP!$A:$A,dbP!$AD:$AD,$AD389)=0),0,INDEX(dbP!E:E,SUMIFS(dbP!$A:$A,dbP!$AD:$AD,$AD389)))</f>
        <v>0</v>
      </c>
      <c r="F389" s="1">
        <f>IF(OR($AD389=0,SUMIFS(dbP!$A:$A,dbP!$AD:$AD,$AD389)=0),0,INDEX(dbP!F:F,SUMIFS(dbP!$A:$A,dbP!$AD:$AD,$AD389)))</f>
        <v>0</v>
      </c>
      <c r="I389" s="1" t="str">
        <f>IF(OR($AD389=0,SUMIFS(dbP!$A:$A,dbP!$AD:$AD,$AD389)=0),0,INDEX(dbP!I:I,SUMIFS(dbP!$A:$A,dbP!$AD:$AD,$AD389)))</f>
        <v>Продукт-1</v>
      </c>
      <c r="O389" s="44" t="str">
        <f>IF(OR($AE389=0,SUMIFS(SpcfP!$A:$A,SpcfP!$AE:$AE,$AE389,SpcfP!$U:$U,$U389)=0),0,INDEX(SpcfP!O:O,SUMIFS(SpcfP!$A:$A,SpcfP!$AE:$AE,$AE389,SpcfP!$U:$U,$U389)))</f>
        <v>Себестоимость продаж</v>
      </c>
      <c r="P389" s="44" t="str">
        <f>IF(OR($AE389=0,SUMIFS(SpcfP!$A:$A,SpcfP!$AE:$AE,$AE389,SpcfP!$U:$U,$U389)=0),0,INDEX(SpcfP!P:P,SUMIFS(SpcfP!$A:$A,SpcfP!$AE:$AE,$AE389,SpcfP!$U:$U,$U389)))</f>
        <v>Затраты этапа-4 бизнес-процесса</v>
      </c>
      <c r="Q389" s="44" t="str">
        <f>IF(OR($AE389=0,SUMIFS(SpcfP!$A:$A,SpcfP!$AE:$AE,$AE389,SpcfP!$U:$U,$U389)=0),0,INDEX(SpcfP!Q:Q,SUMIFS(SpcfP!$A:$A,SpcfP!$AE:$AE,$AE389,SpcfP!$U:$U,$U389)))</f>
        <v>Производственные затраты-28</v>
      </c>
      <c r="U389" s="1">
        <f>IF(OR($AD389=0,SUMIFS(dbP!$A:$A,dbP!$AD:$AD,$AD389)=0),0,INDEX(dbP!U:U,SUMIFS(dbP!$A:$A,dbP!$AD:$AD,$AD389)))</f>
        <v>1</v>
      </c>
      <c r="X389" s="42">
        <f>IF(OR($AD389=0,SUMIFS(dbP!$A:$A,dbP!$AD:$AD,$AD389)=0),0,INDEX(dbP!X:X,SUMIFS(dbP!$A:$A,dbP!$AD:$AD,$AD389)))*
IF(OR($AE389=0,SUMIFS(SpcfP!$A:$A,SpcfP!$AE:$AE,$AE389,SpcfP!$U:$U,$U389)=0),0,INDEX(SpcfP!X:X,SUMIFS(SpcfP!$A:$A,SpcfP!$AE:$AE,$AE389,SpcfP!$U:$U,$U389)))</f>
        <v>10</v>
      </c>
      <c r="AA389" s="44">
        <f>IF(OR($AD389=0,SUMIFS(dbP!$A:$A,dbP!$AD:$AD,$AD389)=0),0,INDEX(dbP!X:X,SUMIFS(dbP!$A:$A,dbP!$AD:$AD,$AD389)))*
IF(OR($AE389=0,SUMIFS(SpcfP!$A:$A,SpcfP!$AE:$AE,$AE389,SpcfP!$U:$U,$U389)=0),0,INDEX(SpcfP!AA:AA,SUMIFS(SpcfP!$A:$A,SpcfP!$AE:$AE,$AE389,SpcfP!$U:$U,$U389)))</f>
        <v>38798.314137931025</v>
      </c>
      <c r="AB389" s="44">
        <f>IF(OR($AD389=0,SUMIFS(dbP!$A:$A,dbP!$AD:$AD,$AD389)=0),0,INDEX(dbP!X:X,SUMIFS(dbP!$A:$A,dbP!$AD:$AD,$AD389)))*
IF(OR($AE389=0,SUMIFS(SpcfP!$A:$A,SpcfP!$AE:$AE,$AE389,SpcfP!$U:$U,$U389)=0),0,INDEX(SpcfP!AB:AB,SUMIFS(SpcfP!$A:$A,SpcfP!$AE:$AE,$AE389,SpcfP!$U:$U,$U389)))</f>
        <v>6466.3856896551724</v>
      </c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 t="shared" si="6"/>
        <v>7</v>
      </c>
      <c r="AE389" s="31">
        <f>IF(OR(AE388=0,AE388=MAX(Items!$AC:$AC)),1,AE388+1)</f>
        <v>39</v>
      </c>
    </row>
    <row r="390" spans="2:31" x14ac:dyDescent="0.3">
      <c r="B390" s="26">
        <f>IF(AND(O390=0,P390=0,Q390=0,Y390=0),0,IF(OR(COUNTIFS(Items!$E:$E,O390,Items!$F:$F,P390,Items!$G:$G,Q390)=1,COUNTIFS(Items!$M:$M,O390,Items!$N:$N,P390,Items!$O:$O,Q390)=1,COUNTIFS(Items!$U:$U,O390,Items!$V:$V,P390,Items!$W:$W,Q390)=1),0,1))</f>
        <v>0</v>
      </c>
      <c r="D390" s="24">
        <f>IF(OR($AD390=0,SUMIFS(dbP!$A:$A,dbP!$AD:$AD,$AD390)=0),0,INDEX(dbP!D:D,SUMIFS(dbP!$A:$A,dbP!$AD:$AD,$AD390)))</f>
        <v>45672</v>
      </c>
      <c r="E390" s="1">
        <f>IF(OR($AD390=0,SUMIFS(dbP!$A:$A,dbP!$AD:$AD,$AD390)=0),0,INDEX(dbP!E:E,SUMIFS(dbP!$A:$A,dbP!$AD:$AD,$AD390)))</f>
        <v>0</v>
      </c>
      <c r="F390" s="1">
        <f>IF(OR($AD390=0,SUMIFS(dbP!$A:$A,dbP!$AD:$AD,$AD390)=0),0,INDEX(dbP!F:F,SUMIFS(dbP!$A:$A,dbP!$AD:$AD,$AD390)))</f>
        <v>0</v>
      </c>
      <c r="I390" s="1" t="str">
        <f>IF(OR($AD390=0,SUMIFS(dbP!$A:$A,dbP!$AD:$AD,$AD390)=0),0,INDEX(dbP!I:I,SUMIFS(dbP!$A:$A,dbP!$AD:$AD,$AD390)))</f>
        <v>Продукт-1</v>
      </c>
      <c r="O390" s="44" t="str">
        <f>IF(OR($AE390=0,SUMIFS(SpcfP!$A:$A,SpcfP!$AE:$AE,$AE390,SpcfP!$U:$U,$U390)=0),0,INDEX(SpcfP!O:O,SUMIFS(SpcfP!$A:$A,SpcfP!$AE:$AE,$AE390,SpcfP!$U:$U,$U390)))</f>
        <v>Себестоимость продаж</v>
      </c>
      <c r="P390" s="44" t="str">
        <f>IF(OR($AE390=0,SUMIFS(SpcfP!$A:$A,SpcfP!$AE:$AE,$AE390,SpcfP!$U:$U,$U390)=0),0,INDEX(SpcfP!P:P,SUMIFS(SpcfP!$A:$A,SpcfP!$AE:$AE,$AE390,SpcfP!$U:$U,$U390)))</f>
        <v>Затраты этапа-4 бизнес-процесса</v>
      </c>
      <c r="Q390" s="44" t="str">
        <f>IF(OR($AE390=0,SUMIFS(SpcfP!$A:$A,SpcfP!$AE:$AE,$AE390,SpcfP!$U:$U,$U390)=0),0,INDEX(SpcfP!Q:Q,SUMIFS(SpcfP!$A:$A,SpcfP!$AE:$AE,$AE390,SpcfP!$U:$U,$U390)))</f>
        <v>Производственные затраты-29</v>
      </c>
      <c r="U390" s="1">
        <f>IF(OR($AD390=0,SUMIFS(dbP!$A:$A,dbP!$AD:$AD,$AD390)=0),0,INDEX(dbP!U:U,SUMIFS(dbP!$A:$A,dbP!$AD:$AD,$AD390)))</f>
        <v>1</v>
      </c>
      <c r="X390" s="42">
        <f>IF(OR($AD390=0,SUMIFS(dbP!$A:$A,dbP!$AD:$AD,$AD390)=0),0,INDEX(dbP!X:X,SUMIFS(dbP!$A:$A,dbP!$AD:$AD,$AD390)))*
IF(OR($AE390=0,SUMIFS(SpcfP!$A:$A,SpcfP!$AE:$AE,$AE390,SpcfP!$U:$U,$U390)=0),0,INDEX(SpcfP!X:X,SUMIFS(SpcfP!$A:$A,SpcfP!$AE:$AE,$AE390,SpcfP!$U:$U,$U390)))</f>
        <v>4</v>
      </c>
      <c r="AA390" s="44">
        <f>IF(OR($AD390=0,SUMIFS(dbP!$A:$A,dbP!$AD:$AD,$AD390)=0),0,INDEX(dbP!X:X,SUMIFS(dbP!$A:$A,dbP!$AD:$AD,$AD390)))*
IF(OR($AE390=0,SUMIFS(SpcfP!$A:$A,SpcfP!$AE:$AE,$AE390,SpcfP!$U:$U,$U390)=0),0,INDEX(SpcfP!AA:AA,SUMIFS(SpcfP!$A:$A,SpcfP!$AE:$AE,$AE390,SpcfP!$U:$U,$U390)))</f>
        <v>14646.064363636364</v>
      </c>
      <c r="AB390" s="44">
        <f>IF(OR($AD390=0,SUMIFS(dbP!$A:$A,dbP!$AD:$AD,$AD390)=0),0,INDEX(dbP!X:X,SUMIFS(dbP!$A:$A,dbP!$AD:$AD,$AD390)))*
IF(OR($AE390=0,SUMIFS(SpcfP!$A:$A,SpcfP!$AE:$AE,$AE390,SpcfP!$U:$U,$U390)=0),0,INDEX(SpcfP!AB:AB,SUMIFS(SpcfP!$A:$A,SpcfP!$AE:$AE,$AE390,SpcfP!$U:$U,$U390)))</f>
        <v>2441.0107272727278</v>
      </c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 t="shared" si="6"/>
        <v>7</v>
      </c>
      <c r="AE390" s="31">
        <f>IF(OR(AE389=0,AE389=MAX(Items!$AC:$AC)),1,AE389+1)</f>
        <v>40</v>
      </c>
    </row>
    <row r="391" spans="2:31" x14ac:dyDescent="0.3">
      <c r="B391" s="26">
        <f>IF(AND(O391=0,P391=0,Q391=0,Y391=0),0,IF(OR(COUNTIFS(Items!$E:$E,O391,Items!$F:$F,P391,Items!$G:$G,Q391)=1,COUNTIFS(Items!$M:$M,O391,Items!$N:$N,P391,Items!$O:$O,Q391)=1,COUNTIFS(Items!$U:$U,O391,Items!$V:$V,P391,Items!$W:$W,Q391)=1),0,1))</f>
        <v>0</v>
      </c>
      <c r="D391" s="24">
        <f>IF(OR($AD391=0,SUMIFS(dbP!$A:$A,dbP!$AD:$AD,$AD391)=0),0,INDEX(dbP!D:D,SUMIFS(dbP!$A:$A,dbP!$AD:$AD,$AD391)))</f>
        <v>45672</v>
      </c>
      <c r="E391" s="1">
        <f>IF(OR($AD391=0,SUMIFS(dbP!$A:$A,dbP!$AD:$AD,$AD391)=0),0,INDEX(dbP!E:E,SUMIFS(dbP!$A:$A,dbP!$AD:$AD,$AD391)))</f>
        <v>0</v>
      </c>
      <c r="F391" s="1">
        <f>IF(OR($AD391=0,SUMIFS(dbP!$A:$A,dbP!$AD:$AD,$AD391)=0),0,INDEX(dbP!F:F,SUMIFS(dbP!$A:$A,dbP!$AD:$AD,$AD391)))</f>
        <v>0</v>
      </c>
      <c r="I391" s="1" t="str">
        <f>IF(OR($AD391=0,SUMIFS(dbP!$A:$A,dbP!$AD:$AD,$AD391)=0),0,INDEX(dbP!I:I,SUMIFS(dbP!$A:$A,dbP!$AD:$AD,$AD391)))</f>
        <v>Продукт-1</v>
      </c>
      <c r="O391" s="44" t="str">
        <f>IF(OR($AE391=0,SUMIFS(SpcfP!$A:$A,SpcfP!$AE:$AE,$AE391,SpcfP!$U:$U,$U391)=0),0,INDEX(SpcfP!O:O,SUMIFS(SpcfP!$A:$A,SpcfP!$AE:$AE,$AE391,SpcfP!$U:$U,$U391)))</f>
        <v>Себестоимость продаж</v>
      </c>
      <c r="P391" s="44" t="str">
        <f>IF(OR($AE391=0,SUMIFS(SpcfP!$A:$A,SpcfP!$AE:$AE,$AE391,SpcfP!$U:$U,$U391)=0),0,INDEX(SpcfP!P:P,SUMIFS(SpcfP!$A:$A,SpcfP!$AE:$AE,$AE391,SpcfP!$U:$U,$U391)))</f>
        <v>Затраты этапа-4 бизнес-процесса</v>
      </c>
      <c r="Q391" s="44" t="str">
        <f>IF(OR($AE391=0,SUMIFS(SpcfP!$A:$A,SpcfP!$AE:$AE,$AE391,SpcfP!$U:$U,$U391)=0),0,INDEX(SpcfP!Q:Q,SUMIFS(SpcfP!$A:$A,SpcfP!$AE:$AE,$AE391,SpcfP!$U:$U,$U391)))</f>
        <v>Производственные затраты-30</v>
      </c>
      <c r="U391" s="1">
        <f>IF(OR($AD391=0,SUMIFS(dbP!$A:$A,dbP!$AD:$AD,$AD391)=0),0,INDEX(dbP!U:U,SUMIFS(dbP!$A:$A,dbP!$AD:$AD,$AD391)))</f>
        <v>1</v>
      </c>
      <c r="X391" s="42">
        <f>IF(OR($AD391=0,SUMIFS(dbP!$A:$A,dbP!$AD:$AD,$AD391)=0),0,INDEX(dbP!X:X,SUMIFS(dbP!$A:$A,dbP!$AD:$AD,$AD391)))*
IF(OR($AE391=0,SUMIFS(SpcfP!$A:$A,SpcfP!$AE:$AE,$AE391,SpcfP!$U:$U,$U391)=0),0,INDEX(SpcfP!X:X,SUMIFS(SpcfP!$A:$A,SpcfP!$AE:$AE,$AE391,SpcfP!$U:$U,$U391)))</f>
        <v>2</v>
      </c>
      <c r="AA391" s="44">
        <f>IF(OR($AD391=0,SUMIFS(dbP!$A:$A,dbP!$AD:$AD,$AD391)=0),0,INDEX(dbP!X:X,SUMIFS(dbP!$A:$A,dbP!$AD:$AD,$AD391)))*
IF(OR($AE391=0,SUMIFS(SpcfP!$A:$A,SpcfP!$AE:$AE,$AE391,SpcfP!$U:$U,$U391)=0),0,INDEX(SpcfP!AA:AA,SUMIFS(SpcfP!$A:$A,SpcfP!$AE:$AE,$AE391,SpcfP!$U:$U,$U391)))</f>
        <v>2117.8371906720813</v>
      </c>
      <c r="AB391" s="44">
        <f>IF(OR($AD391=0,SUMIFS(dbP!$A:$A,dbP!$AD:$AD,$AD391)=0),0,INDEX(dbP!X:X,SUMIFS(dbP!$A:$A,dbP!$AD:$AD,$AD391)))*
IF(OR($AE391=0,SUMIFS(SpcfP!$A:$A,SpcfP!$AE:$AE,$AE391,SpcfP!$U:$U,$U391)=0),0,INDEX(SpcfP!AB:AB,SUMIFS(SpcfP!$A:$A,SpcfP!$AE:$AE,$AE391,SpcfP!$U:$U,$U391)))</f>
        <v>352.97286511201355</v>
      </c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 t="shared" si="6"/>
        <v>7</v>
      </c>
      <c r="AE391" s="31">
        <f>IF(OR(AE390=0,AE390=MAX(Items!$AC:$AC)),1,AE390+1)</f>
        <v>41</v>
      </c>
    </row>
    <row r="392" spans="2:31" x14ac:dyDescent="0.3">
      <c r="B392" s="26">
        <f>IF(AND(O392=0,P392=0,Q392=0,Y392=0),0,IF(OR(COUNTIFS(Items!$E:$E,O392,Items!$F:$F,P392,Items!$G:$G,Q392)=1,COUNTIFS(Items!$M:$M,O392,Items!$N:$N,P392,Items!$O:$O,Q392)=1,COUNTIFS(Items!$U:$U,O392,Items!$V:$V,P392,Items!$W:$W,Q392)=1),0,1))</f>
        <v>0</v>
      </c>
      <c r="D392" s="24">
        <f>IF(OR($AD392=0,SUMIFS(dbP!$A:$A,dbP!$AD:$AD,$AD392)=0),0,INDEX(dbP!D:D,SUMIFS(dbP!$A:$A,dbP!$AD:$AD,$AD392)))</f>
        <v>45672</v>
      </c>
      <c r="E392" s="1">
        <f>IF(OR($AD392=0,SUMIFS(dbP!$A:$A,dbP!$AD:$AD,$AD392)=0),0,INDEX(dbP!E:E,SUMIFS(dbP!$A:$A,dbP!$AD:$AD,$AD392)))</f>
        <v>0</v>
      </c>
      <c r="F392" s="1">
        <f>IF(OR($AD392=0,SUMIFS(dbP!$A:$A,dbP!$AD:$AD,$AD392)=0),0,INDEX(dbP!F:F,SUMIFS(dbP!$A:$A,dbP!$AD:$AD,$AD392)))</f>
        <v>0</v>
      </c>
      <c r="I392" s="1" t="str">
        <f>IF(OR($AD392=0,SUMIFS(dbP!$A:$A,dbP!$AD:$AD,$AD392)=0),0,INDEX(dbP!I:I,SUMIFS(dbP!$A:$A,dbP!$AD:$AD,$AD392)))</f>
        <v>Продукт-1</v>
      </c>
      <c r="O392" s="44" t="str">
        <f>IF(OR($AE392=0,SUMIFS(SpcfP!$A:$A,SpcfP!$AE:$AE,$AE392,SpcfP!$U:$U,$U392)=0),0,INDEX(SpcfP!O:O,SUMIFS(SpcfP!$A:$A,SpcfP!$AE:$AE,$AE392,SpcfP!$U:$U,$U392)))</f>
        <v>Себестоимость продаж</v>
      </c>
      <c r="P392" s="44" t="str">
        <f>IF(OR($AE392=0,SUMIFS(SpcfP!$A:$A,SpcfP!$AE:$AE,$AE392,SpcfP!$U:$U,$U392)=0),0,INDEX(SpcfP!P:P,SUMIFS(SpcfP!$A:$A,SpcfP!$AE:$AE,$AE392,SpcfP!$U:$U,$U392)))</f>
        <v>Затраты этапа-4 бизнес-процесса</v>
      </c>
      <c r="Q392" s="44" t="str">
        <f>IF(OR($AE392=0,SUMIFS(SpcfP!$A:$A,SpcfP!$AE:$AE,$AE392,SpcfP!$U:$U,$U392)=0),0,INDEX(SpcfP!Q:Q,SUMIFS(SpcfP!$A:$A,SpcfP!$AE:$AE,$AE392,SpcfP!$U:$U,$U392)))</f>
        <v>Производственные затраты-31</v>
      </c>
      <c r="U392" s="1">
        <f>IF(OR($AD392=0,SUMIFS(dbP!$A:$A,dbP!$AD:$AD,$AD392)=0),0,INDEX(dbP!U:U,SUMIFS(dbP!$A:$A,dbP!$AD:$AD,$AD392)))</f>
        <v>1</v>
      </c>
      <c r="X392" s="42">
        <f>IF(OR($AD392=0,SUMIFS(dbP!$A:$A,dbP!$AD:$AD,$AD392)=0),0,INDEX(dbP!X:X,SUMIFS(dbP!$A:$A,dbP!$AD:$AD,$AD392)))*
IF(OR($AE392=0,SUMIFS(SpcfP!$A:$A,SpcfP!$AE:$AE,$AE392,SpcfP!$U:$U,$U392)=0),0,INDEX(SpcfP!X:X,SUMIFS(SpcfP!$A:$A,SpcfP!$AE:$AE,$AE392,SpcfP!$U:$U,$U392)))</f>
        <v>12</v>
      </c>
      <c r="AA392" s="44">
        <f>IF(OR($AD392=0,SUMIFS(dbP!$A:$A,dbP!$AD:$AD,$AD392)=0),0,INDEX(dbP!X:X,SUMIFS(dbP!$A:$A,dbP!$AD:$AD,$AD392)))*
IF(OR($AE392=0,SUMIFS(SpcfP!$A:$A,SpcfP!$AE:$AE,$AE392,SpcfP!$U:$U,$U392)=0),0,INDEX(SpcfP!AA:AA,SUMIFS(SpcfP!$A:$A,SpcfP!$AE:$AE,$AE392,SpcfP!$U:$U,$U392)))</f>
        <v>21952.208352642519</v>
      </c>
      <c r="AB392" s="44">
        <f>IF(OR($AD392=0,SUMIFS(dbP!$A:$A,dbP!$AD:$AD,$AD392)=0),0,INDEX(dbP!X:X,SUMIFS(dbP!$A:$A,dbP!$AD:$AD,$AD392)))*
IF(OR($AE392=0,SUMIFS(SpcfP!$A:$A,SpcfP!$AE:$AE,$AE392,SpcfP!$U:$U,$U392)=0),0,INDEX(SpcfP!AB:AB,SUMIFS(SpcfP!$A:$A,SpcfP!$AE:$AE,$AE392,SpcfP!$U:$U,$U392)))</f>
        <v>3658.7013921070866</v>
      </c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 t="shared" si="6"/>
        <v>7</v>
      </c>
      <c r="AE392" s="31">
        <f>IF(OR(AE391=0,AE391=MAX(Items!$AC:$AC)),1,AE391+1)</f>
        <v>42</v>
      </c>
    </row>
    <row r="393" spans="2:31" x14ac:dyDescent="0.3">
      <c r="B393" s="26">
        <f>IF(AND(O393=0,P393=0,Q393=0,Y393=0),0,IF(OR(COUNTIFS(Items!$E:$E,O393,Items!$F:$F,P393,Items!$G:$G,Q393)=1,COUNTIFS(Items!$M:$M,O393,Items!$N:$N,P393,Items!$O:$O,Q393)=1,COUNTIFS(Items!$U:$U,O393,Items!$V:$V,P393,Items!$W:$W,Q393)=1),0,1))</f>
        <v>0</v>
      </c>
      <c r="D393" s="24">
        <f>IF(OR($AD393=0,SUMIFS(dbP!$A:$A,dbP!$AD:$AD,$AD393)=0),0,INDEX(dbP!D:D,SUMIFS(dbP!$A:$A,dbP!$AD:$AD,$AD393)))</f>
        <v>45672</v>
      </c>
      <c r="E393" s="1">
        <f>IF(OR($AD393=0,SUMIFS(dbP!$A:$A,dbP!$AD:$AD,$AD393)=0),0,INDEX(dbP!E:E,SUMIFS(dbP!$A:$A,dbP!$AD:$AD,$AD393)))</f>
        <v>0</v>
      </c>
      <c r="F393" s="1">
        <f>IF(OR($AD393=0,SUMIFS(dbP!$A:$A,dbP!$AD:$AD,$AD393)=0),0,INDEX(dbP!F:F,SUMIFS(dbP!$A:$A,dbP!$AD:$AD,$AD393)))</f>
        <v>0</v>
      </c>
      <c r="I393" s="1" t="str">
        <f>IF(OR($AD393=0,SUMIFS(dbP!$A:$A,dbP!$AD:$AD,$AD393)=0),0,INDEX(dbP!I:I,SUMIFS(dbP!$A:$A,dbP!$AD:$AD,$AD393)))</f>
        <v>Продукт-1</v>
      </c>
      <c r="O393" s="44" t="str">
        <f>IF(OR($AE393=0,SUMIFS(SpcfP!$A:$A,SpcfP!$AE:$AE,$AE393,SpcfP!$U:$U,$U393)=0),0,INDEX(SpcfP!O:O,SUMIFS(SpcfP!$A:$A,SpcfP!$AE:$AE,$AE393,SpcfP!$U:$U,$U393)))</f>
        <v>Себестоимость продаж</v>
      </c>
      <c r="P393" s="44" t="str">
        <f>IF(OR($AE393=0,SUMIFS(SpcfP!$A:$A,SpcfP!$AE:$AE,$AE393,SpcfP!$U:$U,$U393)=0),0,INDEX(SpcfP!P:P,SUMIFS(SpcfP!$A:$A,SpcfP!$AE:$AE,$AE393,SpcfP!$U:$U,$U393)))</f>
        <v>Затраты этапа-4 бизнес-процесса</v>
      </c>
      <c r="Q393" s="44" t="str">
        <f>IF(OR($AE393=0,SUMIFS(SpcfP!$A:$A,SpcfP!$AE:$AE,$AE393,SpcfP!$U:$U,$U393)=0),0,INDEX(SpcfP!Q:Q,SUMIFS(SpcfP!$A:$A,SpcfP!$AE:$AE,$AE393,SpcfP!$U:$U,$U393)))</f>
        <v>Производственные затраты-32</v>
      </c>
      <c r="U393" s="1">
        <f>IF(OR($AD393=0,SUMIFS(dbP!$A:$A,dbP!$AD:$AD,$AD393)=0),0,INDEX(dbP!U:U,SUMIFS(dbP!$A:$A,dbP!$AD:$AD,$AD393)))</f>
        <v>1</v>
      </c>
      <c r="X393" s="42">
        <f>IF(OR($AD393=0,SUMIFS(dbP!$A:$A,dbP!$AD:$AD,$AD393)=0),0,INDEX(dbP!X:X,SUMIFS(dbP!$A:$A,dbP!$AD:$AD,$AD393)))*
IF(OR($AE393=0,SUMIFS(SpcfP!$A:$A,SpcfP!$AE:$AE,$AE393,SpcfP!$U:$U,$U393)=0),0,INDEX(SpcfP!X:X,SUMIFS(SpcfP!$A:$A,SpcfP!$AE:$AE,$AE393,SpcfP!$U:$U,$U393)))</f>
        <v>4</v>
      </c>
      <c r="AA393" s="44">
        <f>IF(OR($AD393=0,SUMIFS(dbP!$A:$A,dbP!$AD:$AD,$AD393)=0),0,INDEX(dbP!X:X,SUMIFS(dbP!$A:$A,dbP!$AD:$AD,$AD393)))*
IF(OR($AE393=0,SUMIFS(SpcfP!$A:$A,SpcfP!$AE:$AE,$AE393,SpcfP!$U:$U,$U393)=0),0,INDEX(SpcfP!AA:AA,SUMIFS(SpcfP!$A:$A,SpcfP!$AE:$AE,$AE393,SpcfP!$U:$U,$U393)))</f>
        <v>17532.260744520001</v>
      </c>
      <c r="AB393" s="44">
        <f>IF(OR($AD393=0,SUMIFS(dbP!$A:$A,dbP!$AD:$AD,$AD393)=0),0,INDEX(dbP!X:X,SUMIFS(dbP!$A:$A,dbP!$AD:$AD,$AD393)))*
IF(OR($AE393=0,SUMIFS(SpcfP!$A:$A,SpcfP!$AE:$AE,$AE393,SpcfP!$U:$U,$U393)=0),0,INDEX(SpcfP!AB:AB,SUMIFS(SpcfP!$A:$A,SpcfP!$AE:$AE,$AE393,SpcfP!$U:$U,$U393)))</f>
        <v>2922.0434574199999</v>
      </c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 t="shared" si="6"/>
        <v>7</v>
      </c>
      <c r="AE393" s="31">
        <f>IF(OR(AE392=0,AE392=MAX(Items!$AC:$AC)),1,AE392+1)</f>
        <v>43</v>
      </c>
    </row>
    <row r="394" spans="2:31" x14ac:dyDescent="0.3">
      <c r="B394" s="26">
        <f>IF(AND(O394=0,P394=0,Q394=0,Y394=0),0,IF(OR(COUNTIFS(Items!$E:$E,O394,Items!$F:$F,P394,Items!$G:$G,Q394)=1,COUNTIFS(Items!$M:$M,O394,Items!$N:$N,P394,Items!$O:$O,Q394)=1,COUNTIFS(Items!$U:$U,O394,Items!$V:$V,P394,Items!$W:$W,Q394)=1),0,1))</f>
        <v>0</v>
      </c>
      <c r="D394" s="24">
        <f>IF(OR($AD394=0,SUMIFS(dbP!$A:$A,dbP!$AD:$AD,$AD394)=0),0,INDEX(dbP!D:D,SUMIFS(dbP!$A:$A,dbP!$AD:$AD,$AD394)))</f>
        <v>45672</v>
      </c>
      <c r="E394" s="1">
        <f>IF(OR($AD394=0,SUMIFS(dbP!$A:$A,dbP!$AD:$AD,$AD394)=0),0,INDEX(dbP!E:E,SUMIFS(dbP!$A:$A,dbP!$AD:$AD,$AD394)))</f>
        <v>0</v>
      </c>
      <c r="F394" s="1">
        <f>IF(OR($AD394=0,SUMIFS(dbP!$A:$A,dbP!$AD:$AD,$AD394)=0),0,INDEX(dbP!F:F,SUMIFS(dbP!$A:$A,dbP!$AD:$AD,$AD394)))</f>
        <v>0</v>
      </c>
      <c r="I394" s="1" t="str">
        <f>IF(OR($AD394=0,SUMIFS(dbP!$A:$A,dbP!$AD:$AD,$AD394)=0),0,INDEX(dbP!I:I,SUMIFS(dbP!$A:$A,dbP!$AD:$AD,$AD394)))</f>
        <v>Продукт-1</v>
      </c>
      <c r="O394" s="44" t="str">
        <f>IF(OR($AE394=0,SUMIFS(SpcfP!$A:$A,SpcfP!$AE:$AE,$AE394,SpcfP!$U:$U,$U394)=0),0,INDEX(SpcfP!O:O,SUMIFS(SpcfP!$A:$A,SpcfP!$AE:$AE,$AE394,SpcfP!$U:$U,$U394)))</f>
        <v>Себестоимость продаж</v>
      </c>
      <c r="P394" s="44" t="str">
        <f>IF(OR($AE394=0,SUMIFS(SpcfP!$A:$A,SpcfP!$AE:$AE,$AE394,SpcfP!$U:$U,$U394)=0),0,INDEX(SpcfP!P:P,SUMIFS(SpcfP!$A:$A,SpcfP!$AE:$AE,$AE394,SpcfP!$U:$U,$U394)))</f>
        <v>Затраты этапа-4 бизнес-процесса</v>
      </c>
      <c r="Q394" s="44" t="str">
        <f>IF(OR($AE394=0,SUMIFS(SpcfP!$A:$A,SpcfP!$AE:$AE,$AE394,SpcfP!$U:$U,$U394)=0),0,INDEX(SpcfP!Q:Q,SUMIFS(SpcfP!$A:$A,SpcfP!$AE:$AE,$AE394,SpcfP!$U:$U,$U394)))</f>
        <v>Производственные затраты-33</v>
      </c>
      <c r="U394" s="1">
        <f>IF(OR($AD394=0,SUMIFS(dbP!$A:$A,dbP!$AD:$AD,$AD394)=0),0,INDEX(dbP!U:U,SUMIFS(dbP!$A:$A,dbP!$AD:$AD,$AD394)))</f>
        <v>1</v>
      </c>
      <c r="X394" s="42">
        <f>IF(OR($AD394=0,SUMIFS(dbP!$A:$A,dbP!$AD:$AD,$AD394)=0),0,INDEX(dbP!X:X,SUMIFS(dbP!$A:$A,dbP!$AD:$AD,$AD394)))*
IF(OR($AE394=0,SUMIFS(SpcfP!$A:$A,SpcfP!$AE:$AE,$AE394,SpcfP!$U:$U,$U394)=0),0,INDEX(SpcfP!X:X,SUMIFS(SpcfP!$A:$A,SpcfP!$AE:$AE,$AE394,SpcfP!$U:$U,$U394)))</f>
        <v>176</v>
      </c>
      <c r="AA394" s="44">
        <f>IF(OR($AD394=0,SUMIFS(dbP!$A:$A,dbP!$AD:$AD,$AD394)=0),0,INDEX(dbP!X:X,SUMIFS(dbP!$A:$A,dbP!$AD:$AD,$AD394)))*
IF(OR($AE394=0,SUMIFS(SpcfP!$A:$A,SpcfP!$AE:$AE,$AE394,SpcfP!$U:$U,$U394)=0),0,INDEX(SpcfP!AA:AA,SUMIFS(SpcfP!$A:$A,SpcfP!$AE:$AE,$AE394,SpcfP!$U:$U,$U394)))</f>
        <v>274615.37452974549</v>
      </c>
      <c r="AB394" s="44">
        <f>IF(OR($AD394=0,SUMIFS(dbP!$A:$A,dbP!$AD:$AD,$AD394)=0),0,INDEX(dbP!X:X,SUMIFS(dbP!$A:$A,dbP!$AD:$AD,$AD394)))*
IF(OR($AE394=0,SUMIFS(SpcfP!$A:$A,SpcfP!$AE:$AE,$AE394,SpcfP!$U:$U,$U394)=0),0,INDEX(SpcfP!AB:AB,SUMIFS(SpcfP!$A:$A,SpcfP!$AE:$AE,$AE394,SpcfP!$U:$U,$U394)))</f>
        <v>45769.229088290915</v>
      </c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 t="shared" si="6"/>
        <v>7</v>
      </c>
      <c r="AE394" s="31">
        <f>IF(OR(AE393=0,AE393=MAX(Items!$AC:$AC)),1,AE393+1)</f>
        <v>44</v>
      </c>
    </row>
    <row r="395" spans="2:31" x14ac:dyDescent="0.3">
      <c r="B395" s="26">
        <f>IF(AND(O395=0,P395=0,Q395=0,Y395=0),0,IF(OR(COUNTIFS(Items!$E:$E,O395,Items!$F:$F,P395,Items!$G:$G,Q395)=1,COUNTIFS(Items!$M:$M,O395,Items!$N:$N,P395,Items!$O:$O,Q395)=1,COUNTIFS(Items!$U:$U,O395,Items!$V:$V,P395,Items!$W:$W,Q395)=1),0,1))</f>
        <v>0</v>
      </c>
      <c r="D395" s="24">
        <f>IF(OR($AD395=0,SUMIFS(dbP!$A:$A,dbP!$AD:$AD,$AD395)=0),0,INDEX(dbP!D:D,SUMIFS(dbP!$A:$A,dbP!$AD:$AD,$AD395)))</f>
        <v>45672</v>
      </c>
      <c r="E395" s="1">
        <f>IF(OR($AD395=0,SUMIFS(dbP!$A:$A,dbP!$AD:$AD,$AD395)=0),0,INDEX(dbP!E:E,SUMIFS(dbP!$A:$A,dbP!$AD:$AD,$AD395)))</f>
        <v>0</v>
      </c>
      <c r="F395" s="1">
        <f>IF(OR($AD395=0,SUMIFS(dbP!$A:$A,dbP!$AD:$AD,$AD395)=0),0,INDEX(dbP!F:F,SUMIFS(dbP!$A:$A,dbP!$AD:$AD,$AD395)))</f>
        <v>0</v>
      </c>
      <c r="I395" s="1" t="str">
        <f>IF(OR($AD395=0,SUMIFS(dbP!$A:$A,dbP!$AD:$AD,$AD395)=0),0,INDEX(dbP!I:I,SUMIFS(dbP!$A:$A,dbP!$AD:$AD,$AD395)))</f>
        <v>Продукт-1</v>
      </c>
      <c r="O395" s="44" t="str">
        <f>IF(OR($AE395=0,SUMIFS(SpcfP!$A:$A,SpcfP!$AE:$AE,$AE395,SpcfP!$U:$U,$U395)=0),0,INDEX(SpcfP!O:O,SUMIFS(SpcfP!$A:$A,SpcfP!$AE:$AE,$AE395,SpcfP!$U:$U,$U395)))</f>
        <v>Себестоимость продаж</v>
      </c>
      <c r="P395" s="44" t="str">
        <f>IF(OR($AE395=0,SUMIFS(SpcfP!$A:$A,SpcfP!$AE:$AE,$AE395,SpcfP!$U:$U,$U395)=0),0,INDEX(SpcfP!P:P,SUMIFS(SpcfP!$A:$A,SpcfP!$AE:$AE,$AE395,SpcfP!$U:$U,$U395)))</f>
        <v>Затраты этапа-4 бизнес-процесса</v>
      </c>
      <c r="Q395" s="44" t="str">
        <f>IF(OR($AE395=0,SUMIFS(SpcfP!$A:$A,SpcfP!$AE:$AE,$AE395,SpcfP!$U:$U,$U395)=0),0,INDEX(SpcfP!Q:Q,SUMIFS(SpcfP!$A:$A,SpcfP!$AE:$AE,$AE395,SpcfP!$U:$U,$U395)))</f>
        <v>Производственные затраты-34</v>
      </c>
      <c r="U395" s="1">
        <f>IF(OR($AD395=0,SUMIFS(dbP!$A:$A,dbP!$AD:$AD,$AD395)=0),0,INDEX(dbP!U:U,SUMIFS(dbP!$A:$A,dbP!$AD:$AD,$AD395)))</f>
        <v>1</v>
      </c>
      <c r="X395" s="42">
        <f>IF(OR($AD395=0,SUMIFS(dbP!$A:$A,dbP!$AD:$AD,$AD395)=0),0,INDEX(dbP!X:X,SUMIFS(dbP!$A:$A,dbP!$AD:$AD,$AD395)))*
IF(OR($AE395=0,SUMIFS(SpcfP!$A:$A,SpcfP!$AE:$AE,$AE395,SpcfP!$U:$U,$U395)=0),0,INDEX(SpcfP!X:X,SUMIFS(SpcfP!$A:$A,SpcfP!$AE:$AE,$AE395,SpcfP!$U:$U,$U395)))</f>
        <v>6</v>
      </c>
      <c r="AA395" s="44">
        <f>IF(OR($AD395=0,SUMIFS(dbP!$A:$A,dbP!$AD:$AD,$AD395)=0),0,INDEX(dbP!X:X,SUMIFS(dbP!$A:$A,dbP!$AD:$AD,$AD395)))*
IF(OR($AE395=0,SUMIFS(SpcfP!$A:$A,SpcfP!$AE:$AE,$AE395,SpcfP!$U:$U,$U395)=0),0,INDEX(SpcfP!AA:AA,SUMIFS(SpcfP!$A:$A,SpcfP!$AE:$AE,$AE395,SpcfP!$U:$U,$U395)))</f>
        <v>3401.226480836237</v>
      </c>
      <c r="AB395" s="44">
        <f>IF(OR($AD395=0,SUMIFS(dbP!$A:$A,dbP!$AD:$AD,$AD395)=0),0,INDEX(dbP!X:X,SUMIFS(dbP!$A:$A,dbP!$AD:$AD,$AD395)))*
IF(OR($AE395=0,SUMIFS(SpcfP!$A:$A,SpcfP!$AE:$AE,$AE395,SpcfP!$U:$U,$U395)=0),0,INDEX(SpcfP!AB:AB,SUMIFS(SpcfP!$A:$A,SpcfP!$AE:$AE,$AE395,SpcfP!$U:$U,$U395)))</f>
        <v>566.87108013937279</v>
      </c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 t="shared" si="6"/>
        <v>7</v>
      </c>
      <c r="AE395" s="31">
        <f>IF(OR(AE394=0,AE394=MAX(Items!$AC:$AC)),1,AE394+1)</f>
        <v>45</v>
      </c>
    </row>
    <row r="396" spans="2:31" x14ac:dyDescent="0.3">
      <c r="B396" s="26">
        <f>IF(AND(O396=0,P396=0,Q396=0,Y396=0),0,IF(OR(COUNTIFS(Items!$E:$E,O396,Items!$F:$F,P396,Items!$G:$G,Q396)=1,COUNTIFS(Items!$M:$M,O396,Items!$N:$N,P396,Items!$O:$O,Q396)=1,COUNTIFS(Items!$U:$U,O396,Items!$V:$V,P396,Items!$W:$W,Q396)=1),0,1))</f>
        <v>0</v>
      </c>
      <c r="D396" s="24">
        <f>IF(OR($AD396=0,SUMIFS(dbP!$A:$A,dbP!$AD:$AD,$AD396)=0),0,INDEX(dbP!D:D,SUMIFS(dbP!$A:$A,dbP!$AD:$AD,$AD396)))</f>
        <v>45672</v>
      </c>
      <c r="E396" s="1">
        <f>IF(OR($AD396=0,SUMIFS(dbP!$A:$A,dbP!$AD:$AD,$AD396)=0),0,INDEX(dbP!E:E,SUMIFS(dbP!$A:$A,dbP!$AD:$AD,$AD396)))</f>
        <v>0</v>
      </c>
      <c r="F396" s="1">
        <f>IF(OR($AD396=0,SUMIFS(dbP!$A:$A,dbP!$AD:$AD,$AD396)=0),0,INDEX(dbP!F:F,SUMIFS(dbP!$A:$A,dbP!$AD:$AD,$AD396)))</f>
        <v>0</v>
      </c>
      <c r="I396" s="1" t="str">
        <f>IF(OR($AD396=0,SUMIFS(dbP!$A:$A,dbP!$AD:$AD,$AD396)=0),0,INDEX(dbP!I:I,SUMIFS(dbP!$A:$A,dbP!$AD:$AD,$AD396)))</f>
        <v>Продукт-1</v>
      </c>
      <c r="O396" s="44" t="str">
        <f>IF(OR($AE396=0,SUMIFS(SpcfP!$A:$A,SpcfP!$AE:$AE,$AE396,SpcfP!$U:$U,$U396)=0),0,INDEX(SpcfP!O:O,SUMIFS(SpcfP!$A:$A,SpcfP!$AE:$AE,$AE396,SpcfP!$U:$U,$U396)))</f>
        <v>Себестоимость продаж</v>
      </c>
      <c r="P396" s="44" t="str">
        <f>IF(OR($AE396=0,SUMIFS(SpcfP!$A:$A,SpcfP!$AE:$AE,$AE396,SpcfP!$U:$U,$U396)=0),0,INDEX(SpcfP!P:P,SUMIFS(SpcfP!$A:$A,SpcfP!$AE:$AE,$AE396,SpcfP!$U:$U,$U396)))</f>
        <v>Затраты этапа-4 бизнес-процесса</v>
      </c>
      <c r="Q396" s="44" t="str">
        <f>IF(OR($AE396=0,SUMIFS(SpcfP!$A:$A,SpcfP!$AE:$AE,$AE396,SpcfP!$U:$U,$U396)=0),0,INDEX(SpcfP!Q:Q,SUMIFS(SpcfP!$A:$A,SpcfP!$AE:$AE,$AE396,SpcfP!$U:$U,$U396)))</f>
        <v>Производственные затраты-35</v>
      </c>
      <c r="U396" s="1">
        <f>IF(OR($AD396=0,SUMIFS(dbP!$A:$A,dbP!$AD:$AD,$AD396)=0),0,INDEX(dbP!U:U,SUMIFS(dbP!$A:$A,dbP!$AD:$AD,$AD396)))</f>
        <v>1</v>
      </c>
      <c r="X396" s="42">
        <f>IF(OR($AD396=0,SUMIFS(dbP!$A:$A,dbP!$AD:$AD,$AD396)=0),0,INDEX(dbP!X:X,SUMIFS(dbP!$A:$A,dbP!$AD:$AD,$AD396)))*
IF(OR($AE396=0,SUMIFS(SpcfP!$A:$A,SpcfP!$AE:$AE,$AE396,SpcfP!$U:$U,$U396)=0),0,INDEX(SpcfP!X:X,SUMIFS(SpcfP!$A:$A,SpcfP!$AE:$AE,$AE396,SpcfP!$U:$U,$U396)))</f>
        <v>10</v>
      </c>
      <c r="AA396" s="44">
        <f>IF(OR($AD396=0,SUMIFS(dbP!$A:$A,dbP!$AD:$AD,$AD396)=0),0,INDEX(dbP!X:X,SUMIFS(dbP!$A:$A,dbP!$AD:$AD,$AD396)))*
IF(OR($AE396=0,SUMIFS(SpcfP!$A:$A,SpcfP!$AE:$AE,$AE396,SpcfP!$U:$U,$U396)=0),0,INDEX(SpcfP!AA:AA,SUMIFS(SpcfP!$A:$A,SpcfP!$AE:$AE,$AE396,SpcfP!$U:$U,$U396)))</f>
        <v>28782</v>
      </c>
      <c r="AB396" s="44">
        <f>IF(OR($AD396=0,SUMIFS(dbP!$A:$A,dbP!$AD:$AD,$AD396)=0),0,INDEX(dbP!X:X,SUMIFS(dbP!$A:$A,dbP!$AD:$AD,$AD396)))*
IF(OR($AE396=0,SUMIFS(SpcfP!$A:$A,SpcfP!$AE:$AE,$AE396,SpcfP!$U:$U,$U396)=0),0,INDEX(SpcfP!AB:AB,SUMIFS(SpcfP!$A:$A,SpcfP!$AE:$AE,$AE396,SpcfP!$U:$U,$U396)))</f>
        <v>4797</v>
      </c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 t="shared" si="6"/>
        <v>7</v>
      </c>
      <c r="AE396" s="31">
        <f>IF(OR(AE395=0,AE395=MAX(Items!$AC:$AC)),1,AE395+1)</f>
        <v>46</v>
      </c>
    </row>
    <row r="397" spans="2:31" x14ac:dyDescent="0.3">
      <c r="B397" s="26">
        <f>IF(AND(O397=0,P397=0,Q397=0,Y397=0),0,IF(OR(COUNTIFS(Items!$E:$E,O397,Items!$F:$F,P397,Items!$G:$G,Q397)=1,COUNTIFS(Items!$M:$M,O397,Items!$N:$N,P397,Items!$O:$O,Q397)=1,COUNTIFS(Items!$U:$U,O397,Items!$V:$V,P397,Items!$W:$W,Q397)=1),0,1))</f>
        <v>0</v>
      </c>
      <c r="D397" s="24">
        <f>IF(OR($AD397=0,SUMIFS(dbP!$A:$A,dbP!$AD:$AD,$AD397)=0),0,INDEX(dbP!D:D,SUMIFS(dbP!$A:$A,dbP!$AD:$AD,$AD397)))</f>
        <v>45672</v>
      </c>
      <c r="E397" s="1">
        <f>IF(OR($AD397=0,SUMIFS(dbP!$A:$A,dbP!$AD:$AD,$AD397)=0),0,INDEX(dbP!E:E,SUMIFS(dbP!$A:$A,dbP!$AD:$AD,$AD397)))</f>
        <v>0</v>
      </c>
      <c r="F397" s="1">
        <f>IF(OR($AD397=0,SUMIFS(dbP!$A:$A,dbP!$AD:$AD,$AD397)=0),0,INDEX(dbP!F:F,SUMIFS(dbP!$A:$A,dbP!$AD:$AD,$AD397)))</f>
        <v>0</v>
      </c>
      <c r="I397" s="1" t="str">
        <f>IF(OR($AD397=0,SUMIFS(dbP!$A:$A,dbP!$AD:$AD,$AD397)=0),0,INDEX(dbP!I:I,SUMIFS(dbP!$A:$A,dbP!$AD:$AD,$AD397)))</f>
        <v>Продукт-1</v>
      </c>
      <c r="O397" s="44" t="str">
        <f>IF(OR($AE397=0,SUMIFS(SpcfP!$A:$A,SpcfP!$AE:$AE,$AE397,SpcfP!$U:$U,$U397)=0),0,INDEX(SpcfP!O:O,SUMIFS(SpcfP!$A:$A,SpcfP!$AE:$AE,$AE397,SpcfP!$U:$U,$U397)))</f>
        <v>Себестоимость продаж</v>
      </c>
      <c r="P397" s="44" t="str">
        <f>IF(OR($AE397=0,SUMIFS(SpcfP!$A:$A,SpcfP!$AE:$AE,$AE397,SpcfP!$U:$U,$U397)=0),0,INDEX(SpcfP!P:P,SUMIFS(SpcfP!$A:$A,SpcfP!$AE:$AE,$AE397,SpcfP!$U:$U,$U397)))</f>
        <v>Затраты этапа-4 бизнес-процесса</v>
      </c>
      <c r="Q397" s="44" t="str">
        <f>IF(OR($AE397=0,SUMIFS(SpcfP!$A:$A,SpcfP!$AE:$AE,$AE397,SpcfP!$U:$U,$U397)=0),0,INDEX(SpcfP!Q:Q,SUMIFS(SpcfP!$A:$A,SpcfP!$AE:$AE,$AE397,SpcfP!$U:$U,$U397)))</f>
        <v>Производственные затраты-36</v>
      </c>
      <c r="U397" s="1">
        <f>IF(OR($AD397=0,SUMIFS(dbP!$A:$A,dbP!$AD:$AD,$AD397)=0),0,INDEX(dbP!U:U,SUMIFS(dbP!$A:$A,dbP!$AD:$AD,$AD397)))</f>
        <v>1</v>
      </c>
      <c r="X397" s="42">
        <f>IF(OR($AD397=0,SUMIFS(dbP!$A:$A,dbP!$AD:$AD,$AD397)=0),0,INDEX(dbP!X:X,SUMIFS(dbP!$A:$A,dbP!$AD:$AD,$AD397)))*
IF(OR($AE397=0,SUMIFS(SpcfP!$A:$A,SpcfP!$AE:$AE,$AE397,SpcfP!$U:$U,$U397)=0),0,INDEX(SpcfP!X:X,SUMIFS(SpcfP!$A:$A,SpcfP!$AE:$AE,$AE397,SpcfP!$U:$U,$U397)))</f>
        <v>4</v>
      </c>
      <c r="AA397" s="44">
        <f>IF(OR($AD397=0,SUMIFS(dbP!$A:$A,dbP!$AD:$AD,$AD397)=0),0,INDEX(dbP!X:X,SUMIFS(dbP!$A:$A,dbP!$AD:$AD,$AD397)))*
IF(OR($AE397=0,SUMIFS(SpcfP!$A:$A,SpcfP!$AE:$AE,$AE397,SpcfP!$U:$U,$U397)=0),0,INDEX(SpcfP!AA:AA,SUMIFS(SpcfP!$A:$A,SpcfP!$AE:$AE,$AE397,SpcfP!$U:$U,$U397)))</f>
        <v>12710.309433962264</v>
      </c>
      <c r="AB397" s="44">
        <f>IF(OR($AD397=0,SUMIFS(dbP!$A:$A,dbP!$AD:$AD,$AD397)=0),0,INDEX(dbP!X:X,SUMIFS(dbP!$A:$A,dbP!$AD:$AD,$AD397)))*
IF(OR($AE397=0,SUMIFS(SpcfP!$A:$A,SpcfP!$AE:$AE,$AE397,SpcfP!$U:$U,$U397)=0),0,INDEX(SpcfP!AB:AB,SUMIFS(SpcfP!$A:$A,SpcfP!$AE:$AE,$AE397,SpcfP!$U:$U,$U397)))</f>
        <v>2118.3849056603772</v>
      </c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 t="shared" si="6"/>
        <v>7</v>
      </c>
      <c r="AE397" s="31">
        <f>IF(OR(AE396=0,AE396=MAX(Items!$AC:$AC)),1,AE396+1)</f>
        <v>47</v>
      </c>
    </row>
    <row r="398" spans="2:31" x14ac:dyDescent="0.3">
      <c r="B398" s="26">
        <f>IF(AND(O398=0,P398=0,Q398=0,Y398=0),0,IF(OR(COUNTIFS(Items!$E:$E,O398,Items!$F:$F,P398,Items!$G:$G,Q398)=1,COUNTIFS(Items!$M:$M,O398,Items!$N:$N,P398,Items!$O:$O,Q398)=1,COUNTIFS(Items!$U:$U,O398,Items!$V:$V,P398,Items!$W:$W,Q398)=1),0,1))</f>
        <v>0</v>
      </c>
      <c r="D398" s="24">
        <f>IF(OR($AD398=0,SUMIFS(dbP!$A:$A,dbP!$AD:$AD,$AD398)=0),0,INDEX(dbP!D:D,SUMIFS(dbP!$A:$A,dbP!$AD:$AD,$AD398)))</f>
        <v>45672</v>
      </c>
      <c r="E398" s="1">
        <f>IF(OR($AD398=0,SUMIFS(dbP!$A:$A,dbP!$AD:$AD,$AD398)=0),0,INDEX(dbP!E:E,SUMIFS(dbP!$A:$A,dbP!$AD:$AD,$AD398)))</f>
        <v>0</v>
      </c>
      <c r="F398" s="1">
        <f>IF(OR($AD398=0,SUMIFS(dbP!$A:$A,dbP!$AD:$AD,$AD398)=0),0,INDEX(dbP!F:F,SUMIFS(dbP!$A:$A,dbP!$AD:$AD,$AD398)))</f>
        <v>0</v>
      </c>
      <c r="I398" s="1" t="str">
        <f>IF(OR($AD398=0,SUMIFS(dbP!$A:$A,dbP!$AD:$AD,$AD398)=0),0,INDEX(dbP!I:I,SUMIFS(dbP!$A:$A,dbP!$AD:$AD,$AD398)))</f>
        <v>Продукт-1</v>
      </c>
      <c r="O398" s="44" t="str">
        <f>IF(OR($AE398=0,SUMIFS(SpcfP!$A:$A,SpcfP!$AE:$AE,$AE398,SpcfP!$U:$U,$U398)=0),0,INDEX(SpcfP!O:O,SUMIFS(SpcfP!$A:$A,SpcfP!$AE:$AE,$AE398,SpcfP!$U:$U,$U398)))</f>
        <v>Себестоимость продаж</v>
      </c>
      <c r="P398" s="44" t="str">
        <f>IF(OR($AE398=0,SUMIFS(SpcfP!$A:$A,SpcfP!$AE:$AE,$AE398,SpcfP!$U:$U,$U398)=0),0,INDEX(SpcfP!P:P,SUMIFS(SpcfP!$A:$A,SpcfP!$AE:$AE,$AE398,SpcfP!$U:$U,$U398)))</f>
        <v>Затраты этапа-4 бизнес-процесса</v>
      </c>
      <c r="Q398" s="44" t="str">
        <f>IF(OR($AE398=0,SUMIFS(SpcfP!$A:$A,SpcfP!$AE:$AE,$AE398,SpcfP!$U:$U,$U398)=0),0,INDEX(SpcfP!Q:Q,SUMIFS(SpcfP!$A:$A,SpcfP!$AE:$AE,$AE398,SpcfP!$U:$U,$U398)))</f>
        <v>Производственные затраты-37</v>
      </c>
      <c r="U398" s="1">
        <f>IF(OR($AD398=0,SUMIFS(dbP!$A:$A,dbP!$AD:$AD,$AD398)=0),0,INDEX(dbP!U:U,SUMIFS(dbP!$A:$A,dbP!$AD:$AD,$AD398)))</f>
        <v>1</v>
      </c>
      <c r="X398" s="42">
        <f>IF(OR($AD398=0,SUMIFS(dbP!$A:$A,dbP!$AD:$AD,$AD398)=0),0,INDEX(dbP!X:X,SUMIFS(dbP!$A:$A,dbP!$AD:$AD,$AD398)))*
IF(OR($AE398=0,SUMIFS(SpcfP!$A:$A,SpcfP!$AE:$AE,$AE398,SpcfP!$U:$U,$U398)=0),0,INDEX(SpcfP!X:X,SUMIFS(SpcfP!$A:$A,SpcfP!$AE:$AE,$AE398,SpcfP!$U:$U,$U398)))</f>
        <v>0</v>
      </c>
      <c r="AA398" s="44">
        <f>IF(OR($AD398=0,SUMIFS(dbP!$A:$A,dbP!$AD:$AD,$AD398)=0),0,INDEX(dbP!X:X,SUMIFS(dbP!$A:$A,dbP!$AD:$AD,$AD398)))*
IF(OR($AE398=0,SUMIFS(SpcfP!$A:$A,SpcfP!$AE:$AE,$AE398,SpcfP!$U:$U,$U398)=0),0,INDEX(SpcfP!AA:AA,SUMIFS(SpcfP!$A:$A,SpcfP!$AE:$AE,$AE398,SpcfP!$U:$U,$U398)))</f>
        <v>0</v>
      </c>
      <c r="AB398" s="44">
        <f>IF(OR($AD398=0,SUMIFS(dbP!$A:$A,dbP!$AD:$AD,$AD398)=0),0,INDEX(dbP!X:X,SUMIFS(dbP!$A:$A,dbP!$AD:$AD,$AD398)))*
IF(OR($AE398=0,SUMIFS(SpcfP!$A:$A,SpcfP!$AE:$AE,$AE398,SpcfP!$U:$U,$U398)=0),0,INDEX(SpcfP!AB:AB,SUMIFS(SpcfP!$A:$A,SpcfP!$AE:$AE,$AE398,SpcfP!$U:$U,$U398)))</f>
        <v>0</v>
      </c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 t="shared" si="6"/>
        <v>7</v>
      </c>
      <c r="AE398" s="31">
        <f>IF(OR(AE397=0,AE397=MAX(Items!$AC:$AC)),1,AE397+1)</f>
        <v>48</v>
      </c>
    </row>
    <row r="399" spans="2:31" x14ac:dyDescent="0.3">
      <c r="B399" s="26">
        <f>IF(AND(O399=0,P399=0,Q399=0,Y399=0),0,IF(OR(COUNTIFS(Items!$E:$E,O399,Items!$F:$F,P399,Items!$G:$G,Q399)=1,COUNTIFS(Items!$M:$M,O399,Items!$N:$N,P399,Items!$O:$O,Q399)=1,COUNTIFS(Items!$U:$U,O399,Items!$V:$V,P399,Items!$W:$W,Q399)=1),0,1))</f>
        <v>0</v>
      </c>
      <c r="D399" s="24">
        <f>IF(OR($AD399=0,SUMIFS(dbP!$A:$A,dbP!$AD:$AD,$AD399)=0),0,INDEX(dbP!D:D,SUMIFS(dbP!$A:$A,dbP!$AD:$AD,$AD399)))</f>
        <v>45672</v>
      </c>
      <c r="E399" s="1">
        <f>IF(OR($AD399=0,SUMIFS(dbP!$A:$A,dbP!$AD:$AD,$AD399)=0),0,INDEX(dbP!E:E,SUMIFS(dbP!$A:$A,dbP!$AD:$AD,$AD399)))</f>
        <v>0</v>
      </c>
      <c r="F399" s="1">
        <f>IF(OR($AD399=0,SUMIFS(dbP!$A:$A,dbP!$AD:$AD,$AD399)=0),0,INDEX(dbP!F:F,SUMIFS(dbP!$A:$A,dbP!$AD:$AD,$AD399)))</f>
        <v>0</v>
      </c>
      <c r="I399" s="1" t="str">
        <f>IF(OR($AD399=0,SUMIFS(dbP!$A:$A,dbP!$AD:$AD,$AD399)=0),0,INDEX(dbP!I:I,SUMIFS(dbP!$A:$A,dbP!$AD:$AD,$AD399)))</f>
        <v>Продукт-1</v>
      </c>
      <c r="O399" s="44" t="str">
        <f>IF(OR($AE399=0,SUMIFS(SpcfP!$A:$A,SpcfP!$AE:$AE,$AE399,SpcfP!$U:$U,$U399)=0),0,INDEX(SpcfP!O:O,SUMIFS(SpcfP!$A:$A,SpcfP!$AE:$AE,$AE399,SpcfP!$U:$U,$U399)))</f>
        <v>Себестоимость продаж</v>
      </c>
      <c r="P399" s="44" t="str">
        <f>IF(OR($AE399=0,SUMIFS(SpcfP!$A:$A,SpcfP!$AE:$AE,$AE399,SpcfP!$U:$U,$U399)=0),0,INDEX(SpcfP!P:P,SUMIFS(SpcfP!$A:$A,SpcfP!$AE:$AE,$AE399,SpcfP!$U:$U,$U399)))</f>
        <v>Затраты этапа-5 бизнес-процесса</v>
      </c>
      <c r="Q399" s="44" t="str">
        <f>IF(OR($AE399=0,SUMIFS(SpcfP!$A:$A,SpcfP!$AE:$AE,$AE399,SpcfP!$U:$U,$U399)=0),0,INDEX(SpcfP!Q:Q,SUMIFS(SpcfP!$A:$A,SpcfP!$AE:$AE,$AE399,SpcfP!$U:$U,$U399)))</f>
        <v>Затраты на доставку и продажу-1</v>
      </c>
      <c r="U399" s="1">
        <f>IF(OR($AD399=0,SUMIFS(dbP!$A:$A,dbP!$AD:$AD,$AD399)=0),0,INDEX(dbP!U:U,SUMIFS(dbP!$A:$A,dbP!$AD:$AD,$AD399)))</f>
        <v>1</v>
      </c>
      <c r="X399" s="42">
        <f>IF(OR($AD399=0,SUMIFS(dbP!$A:$A,dbP!$AD:$AD,$AD399)=0),0,INDEX(dbP!X:X,SUMIFS(dbP!$A:$A,dbP!$AD:$AD,$AD399)))*
IF(OR($AE399=0,SUMIFS(SpcfP!$A:$A,SpcfP!$AE:$AE,$AE399,SpcfP!$U:$U,$U399)=0),0,INDEX(SpcfP!X:X,SUMIFS(SpcfP!$A:$A,SpcfP!$AE:$AE,$AE399,SpcfP!$U:$U,$U399)))</f>
        <v>8</v>
      </c>
      <c r="AA399" s="44">
        <f>IF(OR($AD399=0,SUMIFS(dbP!$A:$A,dbP!$AD:$AD,$AD399)=0),0,INDEX(dbP!X:X,SUMIFS(dbP!$A:$A,dbP!$AD:$AD,$AD399)))*
IF(OR($AE399=0,SUMIFS(SpcfP!$A:$A,SpcfP!$AE:$AE,$AE399,SpcfP!$U:$U,$U399)=0),0,INDEX(SpcfP!AA:AA,SUMIFS(SpcfP!$A:$A,SpcfP!$AE:$AE,$AE399,SpcfP!$U:$U,$U399)))</f>
        <v>7362.1415265700489</v>
      </c>
      <c r="AB399" s="44">
        <f>IF(OR($AD399=0,SUMIFS(dbP!$A:$A,dbP!$AD:$AD,$AD399)=0),0,INDEX(dbP!X:X,SUMIFS(dbP!$A:$A,dbP!$AD:$AD,$AD399)))*
IF(OR($AE399=0,SUMIFS(SpcfP!$A:$A,SpcfP!$AE:$AE,$AE399,SpcfP!$U:$U,$U399)=0),0,INDEX(SpcfP!AB:AB,SUMIFS(SpcfP!$A:$A,SpcfP!$AE:$AE,$AE399,SpcfP!$U:$U,$U399)))</f>
        <v>1227.0235877616747</v>
      </c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 t="shared" si="6"/>
        <v>7</v>
      </c>
      <c r="AE399" s="31">
        <f>IF(OR(AE398=0,AE398=MAX(Items!$AC:$AC)),1,AE398+1)</f>
        <v>49</v>
      </c>
    </row>
    <row r="400" spans="2:31" x14ac:dyDescent="0.3">
      <c r="B400" s="26">
        <f>IF(AND(O400=0,P400=0,Q400=0,Y400=0),0,IF(OR(COUNTIFS(Items!$E:$E,O400,Items!$F:$F,P400,Items!$G:$G,Q400)=1,COUNTIFS(Items!$M:$M,O400,Items!$N:$N,P400,Items!$O:$O,Q400)=1,COUNTIFS(Items!$U:$U,O400,Items!$V:$V,P400,Items!$W:$W,Q400)=1),0,1))</f>
        <v>0</v>
      </c>
      <c r="D400" s="24">
        <f>IF(OR($AD400=0,SUMIFS(dbP!$A:$A,dbP!$AD:$AD,$AD400)=0),0,INDEX(dbP!D:D,SUMIFS(dbP!$A:$A,dbP!$AD:$AD,$AD400)))</f>
        <v>45672</v>
      </c>
      <c r="E400" s="1">
        <f>IF(OR($AD400=0,SUMIFS(dbP!$A:$A,dbP!$AD:$AD,$AD400)=0),0,INDEX(dbP!E:E,SUMIFS(dbP!$A:$A,dbP!$AD:$AD,$AD400)))</f>
        <v>0</v>
      </c>
      <c r="F400" s="1">
        <f>IF(OR($AD400=0,SUMIFS(dbP!$A:$A,dbP!$AD:$AD,$AD400)=0),0,INDEX(dbP!F:F,SUMIFS(dbP!$A:$A,dbP!$AD:$AD,$AD400)))</f>
        <v>0</v>
      </c>
      <c r="I400" s="1" t="str">
        <f>IF(OR($AD400=0,SUMIFS(dbP!$A:$A,dbP!$AD:$AD,$AD400)=0),0,INDEX(dbP!I:I,SUMIFS(dbP!$A:$A,dbP!$AD:$AD,$AD400)))</f>
        <v>Продукт-1</v>
      </c>
      <c r="O400" s="44" t="str">
        <f>IF(OR($AE400=0,SUMIFS(SpcfP!$A:$A,SpcfP!$AE:$AE,$AE400,SpcfP!$U:$U,$U400)=0),0,INDEX(SpcfP!O:O,SUMIFS(SpcfP!$A:$A,SpcfP!$AE:$AE,$AE400,SpcfP!$U:$U,$U400)))</f>
        <v>Себестоимость продаж</v>
      </c>
      <c r="P400" s="44" t="str">
        <f>IF(OR($AE400=0,SUMIFS(SpcfP!$A:$A,SpcfP!$AE:$AE,$AE400,SpcfP!$U:$U,$U400)=0),0,INDEX(SpcfP!P:P,SUMIFS(SpcfP!$A:$A,SpcfP!$AE:$AE,$AE400,SpcfP!$U:$U,$U400)))</f>
        <v>Затраты этапа-5 бизнес-процесса</v>
      </c>
      <c r="Q400" s="44" t="str">
        <f>IF(OR($AE400=0,SUMIFS(SpcfP!$A:$A,SpcfP!$AE:$AE,$AE400,SpcfP!$U:$U,$U400)=0),0,INDEX(SpcfP!Q:Q,SUMIFS(SpcfP!$A:$A,SpcfP!$AE:$AE,$AE400,SpcfP!$U:$U,$U400)))</f>
        <v>Затраты на доставку и продажу-2</v>
      </c>
      <c r="U400" s="1">
        <f>IF(OR($AD400=0,SUMIFS(dbP!$A:$A,dbP!$AD:$AD,$AD400)=0),0,INDEX(dbP!U:U,SUMIFS(dbP!$A:$A,dbP!$AD:$AD,$AD400)))</f>
        <v>1</v>
      </c>
      <c r="X400" s="42">
        <f>IF(OR($AD400=0,SUMIFS(dbP!$A:$A,dbP!$AD:$AD,$AD400)=0),0,INDEX(dbP!X:X,SUMIFS(dbP!$A:$A,dbP!$AD:$AD,$AD400)))*
IF(OR($AE400=0,SUMIFS(SpcfP!$A:$A,SpcfP!$AE:$AE,$AE400,SpcfP!$U:$U,$U400)=0),0,INDEX(SpcfP!X:X,SUMIFS(SpcfP!$A:$A,SpcfP!$AE:$AE,$AE400,SpcfP!$U:$U,$U400)))</f>
        <v>4</v>
      </c>
      <c r="AA400" s="44">
        <f>IF(OR($AD400=0,SUMIFS(dbP!$A:$A,dbP!$AD:$AD,$AD400)=0),0,INDEX(dbP!X:X,SUMIFS(dbP!$A:$A,dbP!$AD:$AD,$AD400)))*
IF(OR($AE400=0,SUMIFS(SpcfP!$A:$A,SpcfP!$AE:$AE,$AE400,SpcfP!$U:$U,$U400)=0),0,INDEX(SpcfP!AA:AA,SUMIFS(SpcfP!$A:$A,SpcfP!$AE:$AE,$AE400,SpcfP!$U:$U,$U400)))</f>
        <v>12317.443730526315</v>
      </c>
      <c r="AB400" s="44">
        <f>IF(OR($AD400=0,SUMIFS(dbP!$A:$A,dbP!$AD:$AD,$AD400)=0),0,INDEX(dbP!X:X,SUMIFS(dbP!$A:$A,dbP!$AD:$AD,$AD400)))*
IF(OR($AE400=0,SUMIFS(SpcfP!$A:$A,SpcfP!$AE:$AE,$AE400,SpcfP!$U:$U,$U400)=0),0,INDEX(SpcfP!AB:AB,SUMIFS(SpcfP!$A:$A,SpcfP!$AE:$AE,$AE400,SpcfP!$U:$U,$U400)))</f>
        <v>2052.9072884210523</v>
      </c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 t="shared" si="6"/>
        <v>7</v>
      </c>
      <c r="AE400" s="31">
        <f>IF(OR(AE399=0,AE399=MAX(Items!$AC:$AC)),1,AE399+1)</f>
        <v>50</v>
      </c>
    </row>
    <row r="401" spans="2:31" x14ac:dyDescent="0.3">
      <c r="B401" s="26">
        <f>IF(AND(O401=0,P401=0,Q401=0,Y401=0),0,IF(OR(COUNTIFS(Items!$E:$E,O401,Items!$F:$F,P401,Items!$G:$G,Q401)=1,COUNTIFS(Items!$M:$M,O401,Items!$N:$N,P401,Items!$O:$O,Q401)=1,COUNTIFS(Items!$U:$U,O401,Items!$V:$V,P401,Items!$W:$W,Q401)=1),0,1))</f>
        <v>0</v>
      </c>
      <c r="D401" s="24">
        <f>IF(OR($AD401=0,SUMIFS(dbP!$A:$A,dbP!$AD:$AD,$AD401)=0),0,INDEX(dbP!D:D,SUMIFS(dbP!$A:$A,dbP!$AD:$AD,$AD401)))</f>
        <v>45672</v>
      </c>
      <c r="E401" s="1">
        <f>IF(OR($AD401=0,SUMIFS(dbP!$A:$A,dbP!$AD:$AD,$AD401)=0),0,INDEX(dbP!E:E,SUMIFS(dbP!$A:$A,dbP!$AD:$AD,$AD401)))</f>
        <v>0</v>
      </c>
      <c r="F401" s="1">
        <f>IF(OR($AD401=0,SUMIFS(dbP!$A:$A,dbP!$AD:$AD,$AD401)=0),0,INDEX(dbP!F:F,SUMIFS(dbP!$A:$A,dbP!$AD:$AD,$AD401)))</f>
        <v>0</v>
      </c>
      <c r="I401" s="1" t="str">
        <f>IF(OR($AD401=0,SUMIFS(dbP!$A:$A,dbP!$AD:$AD,$AD401)=0),0,INDEX(dbP!I:I,SUMIFS(dbP!$A:$A,dbP!$AD:$AD,$AD401)))</f>
        <v>Продукт-1</v>
      </c>
      <c r="O401" s="44" t="str">
        <f>IF(OR($AE401=0,SUMIFS(SpcfP!$A:$A,SpcfP!$AE:$AE,$AE401,SpcfP!$U:$U,$U401)=0),0,INDEX(SpcfP!O:O,SUMIFS(SpcfP!$A:$A,SpcfP!$AE:$AE,$AE401,SpcfP!$U:$U,$U401)))</f>
        <v>Себестоимость продаж</v>
      </c>
      <c r="P401" s="44" t="str">
        <f>IF(OR($AE401=0,SUMIFS(SpcfP!$A:$A,SpcfP!$AE:$AE,$AE401,SpcfP!$U:$U,$U401)=0),0,INDEX(SpcfP!P:P,SUMIFS(SpcfP!$A:$A,SpcfP!$AE:$AE,$AE401,SpcfP!$U:$U,$U401)))</f>
        <v>Затраты этапа-5 бизнес-процесса</v>
      </c>
      <c r="Q401" s="44" t="str">
        <f>IF(OR($AE401=0,SUMIFS(SpcfP!$A:$A,SpcfP!$AE:$AE,$AE401,SpcfP!$U:$U,$U401)=0),0,INDEX(SpcfP!Q:Q,SUMIFS(SpcfP!$A:$A,SpcfP!$AE:$AE,$AE401,SpcfP!$U:$U,$U401)))</f>
        <v>Затраты на доставку и продажу-3</v>
      </c>
      <c r="U401" s="1">
        <f>IF(OR($AD401=0,SUMIFS(dbP!$A:$A,dbP!$AD:$AD,$AD401)=0),0,INDEX(dbP!U:U,SUMIFS(dbP!$A:$A,dbP!$AD:$AD,$AD401)))</f>
        <v>1</v>
      </c>
      <c r="X401" s="42">
        <f>IF(OR($AD401=0,SUMIFS(dbP!$A:$A,dbP!$AD:$AD,$AD401)=0),0,INDEX(dbP!X:X,SUMIFS(dbP!$A:$A,dbP!$AD:$AD,$AD401)))*
IF(OR($AE401=0,SUMIFS(SpcfP!$A:$A,SpcfP!$AE:$AE,$AE401,SpcfP!$U:$U,$U401)=0),0,INDEX(SpcfP!X:X,SUMIFS(SpcfP!$A:$A,SpcfP!$AE:$AE,$AE401,SpcfP!$U:$U,$U401)))</f>
        <v>0</v>
      </c>
      <c r="AA401" s="44">
        <f>IF(OR($AD401=0,SUMIFS(dbP!$A:$A,dbP!$AD:$AD,$AD401)=0),0,INDEX(dbP!X:X,SUMIFS(dbP!$A:$A,dbP!$AD:$AD,$AD401)))*
IF(OR($AE401=0,SUMIFS(SpcfP!$A:$A,SpcfP!$AE:$AE,$AE401,SpcfP!$U:$U,$U401)=0),0,INDEX(SpcfP!AA:AA,SUMIFS(SpcfP!$A:$A,SpcfP!$AE:$AE,$AE401,SpcfP!$U:$U,$U401)))</f>
        <v>0</v>
      </c>
      <c r="AB401" s="44">
        <f>IF(OR($AD401=0,SUMIFS(dbP!$A:$A,dbP!$AD:$AD,$AD401)=0),0,INDEX(dbP!X:X,SUMIFS(dbP!$A:$A,dbP!$AD:$AD,$AD401)))*
IF(OR($AE401=0,SUMIFS(SpcfP!$A:$A,SpcfP!$AE:$AE,$AE401,SpcfP!$U:$U,$U401)=0),0,INDEX(SpcfP!AB:AB,SUMIFS(SpcfP!$A:$A,SpcfP!$AE:$AE,$AE401,SpcfP!$U:$U,$U401)))</f>
        <v>0</v>
      </c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 t="shared" si="6"/>
        <v>7</v>
      </c>
      <c r="AE401" s="31">
        <f>IF(OR(AE400=0,AE400=MAX(Items!$AC:$AC)),1,AE400+1)</f>
        <v>51</v>
      </c>
    </row>
    <row r="402" spans="2:31" x14ac:dyDescent="0.3">
      <c r="B402" s="26">
        <f>IF(AND(O402=0,P402=0,Q402=0,Y402=0),0,IF(OR(COUNTIFS(Items!$E:$E,O402,Items!$F:$F,P402,Items!$G:$G,Q402)=1,COUNTIFS(Items!$M:$M,O402,Items!$N:$N,P402,Items!$O:$O,Q402)=1,COUNTIFS(Items!$U:$U,O402,Items!$V:$V,P402,Items!$W:$W,Q402)=1),0,1))</f>
        <v>0</v>
      </c>
      <c r="D402" s="24">
        <f>IF(OR($AD402=0,SUMIFS(dbP!$A:$A,dbP!$AD:$AD,$AD402)=0),0,INDEX(dbP!D:D,SUMIFS(dbP!$A:$A,dbP!$AD:$AD,$AD402)))</f>
        <v>45672</v>
      </c>
      <c r="E402" s="1">
        <f>IF(OR($AD402=0,SUMIFS(dbP!$A:$A,dbP!$AD:$AD,$AD402)=0),0,INDEX(dbP!E:E,SUMIFS(dbP!$A:$A,dbP!$AD:$AD,$AD402)))</f>
        <v>0</v>
      </c>
      <c r="F402" s="1">
        <f>IF(OR($AD402=0,SUMIFS(dbP!$A:$A,dbP!$AD:$AD,$AD402)=0),0,INDEX(dbP!F:F,SUMIFS(dbP!$A:$A,dbP!$AD:$AD,$AD402)))</f>
        <v>0</v>
      </c>
      <c r="I402" s="1" t="str">
        <f>IF(OR($AD402=0,SUMIFS(dbP!$A:$A,dbP!$AD:$AD,$AD402)=0),0,INDEX(dbP!I:I,SUMIFS(dbP!$A:$A,dbP!$AD:$AD,$AD402)))</f>
        <v>Продукт-1</v>
      </c>
      <c r="O402" s="44" t="str">
        <f>IF(OR($AE402=0,SUMIFS(SpcfP!$A:$A,SpcfP!$AE:$AE,$AE402,SpcfP!$U:$U,$U402)=0),0,INDEX(SpcfP!O:O,SUMIFS(SpcfP!$A:$A,SpcfP!$AE:$AE,$AE402,SpcfP!$U:$U,$U402)))</f>
        <v>Себестоимость продаж</v>
      </c>
      <c r="P402" s="44" t="str">
        <f>IF(OR($AE402=0,SUMIFS(SpcfP!$A:$A,SpcfP!$AE:$AE,$AE402,SpcfP!$U:$U,$U402)=0),0,INDEX(SpcfP!P:P,SUMIFS(SpcfP!$A:$A,SpcfP!$AE:$AE,$AE402,SpcfP!$U:$U,$U402)))</f>
        <v>Затраты этапа-5 бизнес-процесса</v>
      </c>
      <c r="Q402" s="44" t="str">
        <f>IF(OR($AE402=0,SUMIFS(SpcfP!$A:$A,SpcfP!$AE:$AE,$AE402,SpcfP!$U:$U,$U402)=0),0,INDEX(SpcfP!Q:Q,SUMIFS(SpcfP!$A:$A,SpcfP!$AE:$AE,$AE402,SpcfP!$U:$U,$U402)))</f>
        <v>Затраты на доставку и продажу-4</v>
      </c>
      <c r="U402" s="1">
        <f>IF(OR($AD402=0,SUMIFS(dbP!$A:$A,dbP!$AD:$AD,$AD402)=0),0,INDEX(dbP!U:U,SUMIFS(dbP!$A:$A,dbP!$AD:$AD,$AD402)))</f>
        <v>1</v>
      </c>
      <c r="X402" s="42">
        <f>IF(OR($AD402=0,SUMIFS(dbP!$A:$A,dbP!$AD:$AD,$AD402)=0),0,INDEX(dbP!X:X,SUMIFS(dbP!$A:$A,dbP!$AD:$AD,$AD402)))*
IF(OR($AE402=0,SUMIFS(SpcfP!$A:$A,SpcfP!$AE:$AE,$AE402,SpcfP!$U:$U,$U402)=0),0,INDEX(SpcfP!X:X,SUMIFS(SpcfP!$A:$A,SpcfP!$AE:$AE,$AE402,SpcfP!$U:$U,$U402)))</f>
        <v>6</v>
      </c>
      <c r="AA402" s="44">
        <f>IF(OR($AD402=0,SUMIFS(dbP!$A:$A,dbP!$AD:$AD,$AD402)=0),0,INDEX(dbP!X:X,SUMIFS(dbP!$A:$A,dbP!$AD:$AD,$AD402)))*
IF(OR($AE402=0,SUMIFS(SpcfP!$A:$A,SpcfP!$AE:$AE,$AE402,SpcfP!$U:$U,$U402)=0),0,INDEX(SpcfP!AA:AA,SUMIFS(SpcfP!$A:$A,SpcfP!$AE:$AE,$AE402,SpcfP!$U:$U,$U402)))</f>
        <v>5658.2088984359998</v>
      </c>
      <c r="AB402" s="44">
        <f>IF(OR($AD402=0,SUMIFS(dbP!$A:$A,dbP!$AD:$AD,$AD402)=0),0,INDEX(dbP!X:X,SUMIFS(dbP!$A:$A,dbP!$AD:$AD,$AD402)))*
IF(OR($AE402=0,SUMIFS(SpcfP!$A:$A,SpcfP!$AE:$AE,$AE402,SpcfP!$U:$U,$U402)=0),0,INDEX(SpcfP!AB:AB,SUMIFS(SpcfP!$A:$A,SpcfP!$AE:$AE,$AE402,SpcfP!$U:$U,$U402)))</f>
        <v>943.034816406</v>
      </c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 t="shared" si="6"/>
        <v>7</v>
      </c>
      <c r="AE402" s="31">
        <f>IF(OR(AE401=0,AE401=MAX(Items!$AC:$AC)),1,AE401+1)</f>
        <v>52</v>
      </c>
    </row>
    <row r="403" spans="2:31" x14ac:dyDescent="0.3">
      <c r="B403" s="26">
        <f>IF(AND(O403=0,P403=0,Q403=0,Y403=0),0,IF(OR(COUNTIFS(Items!$E:$E,O403,Items!$F:$F,P403,Items!$G:$G,Q403)=1,COUNTIFS(Items!$M:$M,O403,Items!$N:$N,P403,Items!$O:$O,Q403)=1,COUNTIFS(Items!$U:$U,O403,Items!$V:$V,P403,Items!$W:$W,Q403)=1),0,1))</f>
        <v>0</v>
      </c>
      <c r="D403" s="24">
        <f>IF(OR($AD403=0,SUMIFS(dbP!$A:$A,dbP!$AD:$AD,$AD403)=0),0,INDEX(dbP!D:D,SUMIFS(dbP!$A:$A,dbP!$AD:$AD,$AD403)))</f>
        <v>45672</v>
      </c>
      <c r="E403" s="1">
        <f>IF(OR($AD403=0,SUMIFS(dbP!$A:$A,dbP!$AD:$AD,$AD403)=0),0,INDEX(dbP!E:E,SUMIFS(dbP!$A:$A,dbP!$AD:$AD,$AD403)))</f>
        <v>0</v>
      </c>
      <c r="F403" s="1">
        <f>IF(OR($AD403=0,SUMIFS(dbP!$A:$A,dbP!$AD:$AD,$AD403)=0),0,INDEX(dbP!F:F,SUMIFS(dbP!$A:$A,dbP!$AD:$AD,$AD403)))</f>
        <v>0</v>
      </c>
      <c r="I403" s="1" t="str">
        <f>IF(OR($AD403=0,SUMIFS(dbP!$A:$A,dbP!$AD:$AD,$AD403)=0),0,INDEX(dbP!I:I,SUMIFS(dbP!$A:$A,dbP!$AD:$AD,$AD403)))</f>
        <v>Продукт-1</v>
      </c>
      <c r="O403" s="44" t="str">
        <f>IF(OR($AE403=0,SUMIFS(SpcfP!$A:$A,SpcfP!$AE:$AE,$AE403,SpcfP!$U:$U,$U403)=0),0,INDEX(SpcfP!O:O,SUMIFS(SpcfP!$A:$A,SpcfP!$AE:$AE,$AE403,SpcfP!$U:$U,$U403)))</f>
        <v>Себестоимость продаж</v>
      </c>
      <c r="P403" s="44" t="str">
        <f>IF(OR($AE403=0,SUMIFS(SpcfP!$A:$A,SpcfP!$AE:$AE,$AE403,SpcfP!$U:$U,$U403)=0),0,INDEX(SpcfP!P:P,SUMIFS(SpcfP!$A:$A,SpcfP!$AE:$AE,$AE403,SpcfP!$U:$U,$U403)))</f>
        <v>Затраты этапа-5 бизнес-процесса</v>
      </c>
      <c r="Q403" s="44" t="str">
        <f>IF(OR($AE403=0,SUMIFS(SpcfP!$A:$A,SpcfP!$AE:$AE,$AE403,SpcfP!$U:$U,$U403)=0),0,INDEX(SpcfP!Q:Q,SUMIFS(SpcfP!$A:$A,SpcfP!$AE:$AE,$AE403,SpcfP!$U:$U,$U403)))</f>
        <v>Затраты на доставку и продажу-5</v>
      </c>
      <c r="U403" s="1">
        <f>IF(OR($AD403=0,SUMIFS(dbP!$A:$A,dbP!$AD:$AD,$AD403)=0),0,INDEX(dbP!U:U,SUMIFS(dbP!$A:$A,dbP!$AD:$AD,$AD403)))</f>
        <v>1</v>
      </c>
      <c r="X403" s="42">
        <f>IF(OR($AD403=0,SUMIFS(dbP!$A:$A,dbP!$AD:$AD,$AD403)=0),0,INDEX(dbP!X:X,SUMIFS(dbP!$A:$A,dbP!$AD:$AD,$AD403)))*
IF(OR($AE403=0,SUMIFS(SpcfP!$A:$A,SpcfP!$AE:$AE,$AE403,SpcfP!$U:$U,$U403)=0),0,INDEX(SpcfP!X:X,SUMIFS(SpcfP!$A:$A,SpcfP!$AE:$AE,$AE403,SpcfP!$U:$U,$U403)))</f>
        <v>16</v>
      </c>
      <c r="AA403" s="44">
        <f>IF(OR($AD403=0,SUMIFS(dbP!$A:$A,dbP!$AD:$AD,$AD403)=0),0,INDEX(dbP!X:X,SUMIFS(dbP!$A:$A,dbP!$AD:$AD,$AD403)))*
IF(OR($AE403=0,SUMIFS(SpcfP!$A:$A,SpcfP!$AE:$AE,$AE403,SpcfP!$U:$U,$U403)=0),0,INDEX(SpcfP!AA:AA,SUMIFS(SpcfP!$A:$A,SpcfP!$AE:$AE,$AE403,SpcfP!$U:$U,$U403)))</f>
        <v>26948.79253318788</v>
      </c>
      <c r="AB403" s="44">
        <f>IF(OR($AD403=0,SUMIFS(dbP!$A:$A,dbP!$AD:$AD,$AD403)=0),0,INDEX(dbP!X:X,SUMIFS(dbP!$A:$A,dbP!$AD:$AD,$AD403)))*
IF(OR($AE403=0,SUMIFS(SpcfP!$A:$A,SpcfP!$AE:$AE,$AE403,SpcfP!$U:$U,$U403)=0),0,INDEX(SpcfP!AB:AB,SUMIFS(SpcfP!$A:$A,SpcfP!$AE:$AE,$AE403,SpcfP!$U:$U,$U403)))</f>
        <v>4491.4654221979799</v>
      </c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 t="shared" si="6"/>
        <v>7</v>
      </c>
      <c r="AE403" s="31">
        <f>IF(OR(AE402=0,AE402=MAX(Items!$AC:$AC)),1,AE402+1)</f>
        <v>53</v>
      </c>
    </row>
    <row r="404" spans="2:31" x14ac:dyDescent="0.3">
      <c r="B404" s="26">
        <f>IF(AND(O404=0,P404=0,Q404=0,Y404=0),0,IF(OR(COUNTIFS(Items!$E:$E,O404,Items!$F:$F,P404,Items!$G:$G,Q404)=1,COUNTIFS(Items!$M:$M,O404,Items!$N:$N,P404,Items!$O:$O,Q404)=1,COUNTIFS(Items!$U:$U,O404,Items!$V:$V,P404,Items!$W:$W,Q404)=1),0,1))</f>
        <v>0</v>
      </c>
      <c r="D404" s="24">
        <f>IF(OR($AD404=0,SUMIFS(dbP!$A:$A,dbP!$AD:$AD,$AD404)=0),0,INDEX(dbP!D:D,SUMIFS(dbP!$A:$A,dbP!$AD:$AD,$AD404)))</f>
        <v>45672</v>
      </c>
      <c r="E404" s="1">
        <f>IF(OR($AD404=0,SUMIFS(dbP!$A:$A,dbP!$AD:$AD,$AD404)=0),0,INDEX(dbP!E:E,SUMIFS(dbP!$A:$A,dbP!$AD:$AD,$AD404)))</f>
        <v>0</v>
      </c>
      <c r="F404" s="1">
        <f>IF(OR($AD404=0,SUMIFS(dbP!$A:$A,dbP!$AD:$AD,$AD404)=0),0,INDEX(dbP!F:F,SUMIFS(dbP!$A:$A,dbP!$AD:$AD,$AD404)))</f>
        <v>0</v>
      </c>
      <c r="I404" s="1" t="str">
        <f>IF(OR($AD404=0,SUMIFS(dbP!$A:$A,dbP!$AD:$AD,$AD404)=0),0,INDEX(dbP!I:I,SUMIFS(dbP!$A:$A,dbP!$AD:$AD,$AD404)))</f>
        <v>Продукт-1</v>
      </c>
      <c r="O404" s="44" t="str">
        <f>IF(OR($AE404=0,SUMIFS(SpcfP!$A:$A,SpcfP!$AE:$AE,$AE404,SpcfP!$U:$U,$U404)=0),0,INDEX(SpcfP!O:O,SUMIFS(SpcfP!$A:$A,SpcfP!$AE:$AE,$AE404,SpcfP!$U:$U,$U404)))</f>
        <v>Себестоимость продаж</v>
      </c>
      <c r="P404" s="44" t="str">
        <f>IF(OR($AE404=0,SUMIFS(SpcfP!$A:$A,SpcfP!$AE:$AE,$AE404,SpcfP!$U:$U,$U404)=0),0,INDEX(SpcfP!P:P,SUMIFS(SpcfP!$A:$A,SpcfP!$AE:$AE,$AE404,SpcfP!$U:$U,$U404)))</f>
        <v>Затраты этапа-5 бизнес-процесса</v>
      </c>
      <c r="Q404" s="44" t="str">
        <f>IF(OR($AE404=0,SUMIFS(SpcfP!$A:$A,SpcfP!$AE:$AE,$AE404,SpcfP!$U:$U,$U404)=0),0,INDEX(SpcfP!Q:Q,SUMIFS(SpcfP!$A:$A,SpcfP!$AE:$AE,$AE404,SpcfP!$U:$U,$U404)))</f>
        <v>Затраты на доставку и продажу-6</v>
      </c>
      <c r="U404" s="1">
        <f>IF(OR($AD404=0,SUMIFS(dbP!$A:$A,dbP!$AD:$AD,$AD404)=0),0,INDEX(dbP!U:U,SUMIFS(dbP!$A:$A,dbP!$AD:$AD,$AD404)))</f>
        <v>1</v>
      </c>
      <c r="X404" s="42">
        <f>IF(OR($AD404=0,SUMIFS(dbP!$A:$A,dbP!$AD:$AD,$AD404)=0),0,INDEX(dbP!X:X,SUMIFS(dbP!$A:$A,dbP!$AD:$AD,$AD404)))*
IF(OR($AE404=0,SUMIFS(SpcfP!$A:$A,SpcfP!$AE:$AE,$AE404,SpcfP!$U:$U,$U404)=0),0,INDEX(SpcfP!X:X,SUMIFS(SpcfP!$A:$A,SpcfP!$AE:$AE,$AE404,SpcfP!$U:$U,$U404)))</f>
        <v>8</v>
      </c>
      <c r="AA404" s="44">
        <f>IF(OR($AD404=0,SUMIFS(dbP!$A:$A,dbP!$AD:$AD,$AD404)=0),0,INDEX(dbP!X:X,SUMIFS(dbP!$A:$A,dbP!$AD:$AD,$AD404)))*
IF(OR($AE404=0,SUMIFS(SpcfP!$A:$A,SpcfP!$AE:$AE,$AE404,SpcfP!$U:$U,$U404)=0),0,INDEX(SpcfP!AA:AA,SUMIFS(SpcfP!$A:$A,SpcfP!$AE:$AE,$AE404,SpcfP!$U:$U,$U404)))</f>
        <v>27813.891621814782</v>
      </c>
      <c r="AB404" s="44">
        <f>IF(OR($AD404=0,SUMIFS(dbP!$A:$A,dbP!$AD:$AD,$AD404)=0),0,INDEX(dbP!X:X,SUMIFS(dbP!$A:$A,dbP!$AD:$AD,$AD404)))*
IF(OR($AE404=0,SUMIFS(SpcfP!$A:$A,SpcfP!$AE:$AE,$AE404,SpcfP!$U:$U,$U404)=0),0,INDEX(SpcfP!AB:AB,SUMIFS(SpcfP!$A:$A,SpcfP!$AE:$AE,$AE404,SpcfP!$U:$U,$U404)))</f>
        <v>4635.6486036357965</v>
      </c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 t="shared" si="6"/>
        <v>7</v>
      </c>
      <c r="AE404" s="31">
        <f>IF(OR(AE403=0,AE403=MAX(Items!$AC:$AC)),1,AE403+1)</f>
        <v>54</v>
      </c>
    </row>
    <row r="405" spans="2:31" x14ac:dyDescent="0.3">
      <c r="B405" s="26">
        <f>IF(AND(O405=0,P405=0,Q405=0,Y405=0),0,IF(OR(COUNTIFS(Items!$E:$E,O405,Items!$F:$F,P405,Items!$G:$G,Q405)=1,COUNTIFS(Items!$M:$M,O405,Items!$N:$N,P405,Items!$O:$O,Q405)=1,COUNTIFS(Items!$U:$U,O405,Items!$V:$V,P405,Items!$W:$W,Q405)=1),0,1))</f>
        <v>0</v>
      </c>
      <c r="D405" s="24">
        <f>IF(OR($AD405=0,SUMIFS(dbP!$A:$A,dbP!$AD:$AD,$AD405)=0),0,INDEX(dbP!D:D,SUMIFS(dbP!$A:$A,dbP!$AD:$AD,$AD405)))</f>
        <v>45672</v>
      </c>
      <c r="E405" s="1">
        <f>IF(OR($AD405=0,SUMIFS(dbP!$A:$A,dbP!$AD:$AD,$AD405)=0),0,INDEX(dbP!E:E,SUMIFS(dbP!$A:$A,dbP!$AD:$AD,$AD405)))</f>
        <v>0</v>
      </c>
      <c r="F405" s="1">
        <f>IF(OR($AD405=0,SUMIFS(dbP!$A:$A,dbP!$AD:$AD,$AD405)=0),0,INDEX(dbP!F:F,SUMIFS(dbP!$A:$A,dbP!$AD:$AD,$AD405)))</f>
        <v>0</v>
      </c>
      <c r="I405" s="1" t="str">
        <f>IF(OR($AD405=0,SUMIFS(dbP!$A:$A,dbP!$AD:$AD,$AD405)=0),0,INDEX(dbP!I:I,SUMIFS(dbP!$A:$A,dbP!$AD:$AD,$AD405)))</f>
        <v>Продукт-1</v>
      </c>
      <c r="O405" s="44" t="str">
        <f>IF(OR($AE405=0,SUMIFS(SpcfP!$A:$A,SpcfP!$AE:$AE,$AE405,SpcfP!$U:$U,$U405)=0),0,INDEX(SpcfP!O:O,SUMIFS(SpcfP!$A:$A,SpcfP!$AE:$AE,$AE405,SpcfP!$U:$U,$U405)))</f>
        <v>Себестоимость продаж</v>
      </c>
      <c r="P405" s="44" t="str">
        <f>IF(OR($AE405=0,SUMIFS(SpcfP!$A:$A,SpcfP!$AE:$AE,$AE405,SpcfP!$U:$U,$U405)=0),0,INDEX(SpcfP!P:P,SUMIFS(SpcfP!$A:$A,SpcfP!$AE:$AE,$AE405,SpcfP!$U:$U,$U405)))</f>
        <v>Затраты этапа-5 бизнес-процесса</v>
      </c>
      <c r="Q405" s="44" t="str">
        <f>IF(OR($AE405=0,SUMIFS(SpcfP!$A:$A,SpcfP!$AE:$AE,$AE405,SpcfP!$U:$U,$U405)=0),0,INDEX(SpcfP!Q:Q,SUMIFS(SpcfP!$A:$A,SpcfP!$AE:$AE,$AE405,SpcfP!$U:$U,$U405)))</f>
        <v>Затраты на доставку и продажу-7</v>
      </c>
      <c r="U405" s="1">
        <f>IF(OR($AD405=0,SUMIFS(dbP!$A:$A,dbP!$AD:$AD,$AD405)=0),0,INDEX(dbP!U:U,SUMIFS(dbP!$A:$A,dbP!$AD:$AD,$AD405)))</f>
        <v>1</v>
      </c>
      <c r="X405" s="42">
        <f>IF(OR($AD405=0,SUMIFS(dbP!$A:$A,dbP!$AD:$AD,$AD405)=0),0,INDEX(dbP!X:X,SUMIFS(dbP!$A:$A,dbP!$AD:$AD,$AD405)))*
IF(OR($AE405=0,SUMIFS(SpcfP!$A:$A,SpcfP!$AE:$AE,$AE405,SpcfP!$U:$U,$U405)=0),0,INDEX(SpcfP!X:X,SUMIFS(SpcfP!$A:$A,SpcfP!$AE:$AE,$AE405,SpcfP!$U:$U,$U405)))</f>
        <v>180</v>
      </c>
      <c r="AA405" s="44">
        <f>IF(OR($AD405=0,SUMIFS(dbP!$A:$A,dbP!$AD:$AD,$AD405)=0),0,INDEX(dbP!X:X,SUMIFS(dbP!$A:$A,dbP!$AD:$AD,$AD405)))*
IF(OR($AE405=0,SUMIFS(SpcfP!$A:$A,SpcfP!$AE:$AE,$AE405,SpcfP!$U:$U,$U405)=0),0,INDEX(SpcfP!AA:AA,SUMIFS(SpcfP!$A:$A,SpcfP!$AE:$AE,$AE405,SpcfP!$U:$U,$U405)))</f>
        <v>348332.43913007405</v>
      </c>
      <c r="AB405" s="44">
        <f>IF(OR($AD405=0,SUMIFS(dbP!$A:$A,dbP!$AD:$AD,$AD405)=0),0,INDEX(dbP!X:X,SUMIFS(dbP!$A:$A,dbP!$AD:$AD,$AD405)))*
IF(OR($AE405=0,SUMIFS(SpcfP!$A:$A,SpcfP!$AE:$AE,$AE405,SpcfP!$U:$U,$U405)=0),0,INDEX(SpcfP!AB:AB,SUMIFS(SpcfP!$A:$A,SpcfP!$AE:$AE,$AE405,SpcfP!$U:$U,$U405)))</f>
        <v>58055.406521679004</v>
      </c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 t="shared" si="6"/>
        <v>7</v>
      </c>
      <c r="AE405" s="31">
        <f>IF(OR(AE404=0,AE404=MAX(Items!$AC:$AC)),1,AE404+1)</f>
        <v>55</v>
      </c>
    </row>
    <row r="406" spans="2:31" x14ac:dyDescent="0.3">
      <c r="B406" s="26">
        <f>IF(AND(O406=0,P406=0,Q406=0,Y406=0),0,IF(OR(COUNTIFS(Items!$E:$E,O406,Items!$F:$F,P406,Items!$G:$G,Q406)=1,COUNTIFS(Items!$M:$M,O406,Items!$N:$N,P406,Items!$O:$O,Q406)=1,COUNTIFS(Items!$U:$U,O406,Items!$V:$V,P406,Items!$W:$W,Q406)=1),0,1))</f>
        <v>0</v>
      </c>
      <c r="D406" s="24">
        <f>IF(OR($AD406=0,SUMIFS(dbP!$A:$A,dbP!$AD:$AD,$AD406)=0),0,INDEX(dbP!D:D,SUMIFS(dbP!$A:$A,dbP!$AD:$AD,$AD406)))</f>
        <v>45672</v>
      </c>
      <c r="E406" s="1">
        <f>IF(OR($AD406=0,SUMIFS(dbP!$A:$A,dbP!$AD:$AD,$AD406)=0),0,INDEX(dbP!E:E,SUMIFS(dbP!$A:$A,dbP!$AD:$AD,$AD406)))</f>
        <v>0</v>
      </c>
      <c r="F406" s="1">
        <f>IF(OR($AD406=0,SUMIFS(dbP!$A:$A,dbP!$AD:$AD,$AD406)=0),0,INDEX(dbP!F:F,SUMIFS(dbP!$A:$A,dbP!$AD:$AD,$AD406)))</f>
        <v>0</v>
      </c>
      <c r="I406" s="1" t="str">
        <f>IF(OR($AD406=0,SUMIFS(dbP!$A:$A,dbP!$AD:$AD,$AD406)=0),0,INDEX(dbP!I:I,SUMIFS(dbP!$A:$A,dbP!$AD:$AD,$AD406)))</f>
        <v>Продукт-1</v>
      </c>
      <c r="O406" s="44" t="str">
        <f>IF(OR($AE406=0,SUMIFS(SpcfP!$A:$A,SpcfP!$AE:$AE,$AE406,SpcfP!$U:$U,$U406)=0),0,INDEX(SpcfP!O:O,SUMIFS(SpcfP!$A:$A,SpcfP!$AE:$AE,$AE406,SpcfP!$U:$U,$U406)))</f>
        <v>Себестоимость продаж</v>
      </c>
      <c r="P406" s="44" t="str">
        <f>IF(OR($AE406=0,SUMIFS(SpcfP!$A:$A,SpcfP!$AE:$AE,$AE406,SpcfP!$U:$U,$U406)=0),0,INDEX(SpcfP!P:P,SUMIFS(SpcfP!$A:$A,SpcfP!$AE:$AE,$AE406,SpcfP!$U:$U,$U406)))</f>
        <v>Затраты этапа-5 бизнес-процесса</v>
      </c>
      <c r="Q406" s="44" t="str">
        <f>IF(OR($AE406=0,SUMIFS(SpcfP!$A:$A,SpcfP!$AE:$AE,$AE406,SpcfP!$U:$U,$U406)=0),0,INDEX(SpcfP!Q:Q,SUMIFS(SpcfP!$A:$A,SpcfP!$AE:$AE,$AE406,SpcfP!$U:$U,$U406)))</f>
        <v>Затраты на доставку и продажу-8</v>
      </c>
      <c r="U406" s="1">
        <f>IF(OR($AD406=0,SUMIFS(dbP!$A:$A,dbP!$AD:$AD,$AD406)=0),0,INDEX(dbP!U:U,SUMIFS(dbP!$A:$A,dbP!$AD:$AD,$AD406)))</f>
        <v>1</v>
      </c>
      <c r="X406" s="42">
        <f>IF(OR($AD406=0,SUMIFS(dbP!$A:$A,dbP!$AD:$AD,$AD406)=0),0,INDEX(dbP!X:X,SUMIFS(dbP!$A:$A,dbP!$AD:$AD,$AD406)))*
IF(OR($AE406=0,SUMIFS(SpcfP!$A:$A,SpcfP!$AE:$AE,$AE406,SpcfP!$U:$U,$U406)=0),0,INDEX(SpcfP!X:X,SUMIFS(SpcfP!$A:$A,SpcfP!$AE:$AE,$AE406,SpcfP!$U:$U,$U406)))</f>
        <v>10</v>
      </c>
      <c r="AA406" s="44">
        <f>IF(OR($AD406=0,SUMIFS(dbP!$A:$A,dbP!$AD:$AD,$AD406)=0),0,INDEX(dbP!X:X,SUMIFS(dbP!$A:$A,dbP!$AD:$AD,$AD406)))*
IF(OR($AE406=0,SUMIFS(SpcfP!$A:$A,SpcfP!$AE:$AE,$AE406,SpcfP!$U:$U,$U406)=0),0,INDEX(SpcfP!AA:AA,SUMIFS(SpcfP!$A:$A,SpcfP!$AE:$AE,$AE406,SpcfP!$U:$U,$U406)))</f>
        <v>4920.4137931034484</v>
      </c>
      <c r="AB406" s="44">
        <f>IF(OR($AD406=0,SUMIFS(dbP!$A:$A,dbP!$AD:$AD,$AD406)=0),0,INDEX(dbP!X:X,SUMIFS(dbP!$A:$A,dbP!$AD:$AD,$AD406)))*
IF(OR($AE406=0,SUMIFS(SpcfP!$A:$A,SpcfP!$AE:$AE,$AE406,SpcfP!$U:$U,$U406)=0),0,INDEX(SpcfP!AB:AB,SUMIFS(SpcfP!$A:$A,SpcfP!$AE:$AE,$AE406,SpcfP!$U:$U,$U406)))</f>
        <v>820.06896551724139</v>
      </c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 t="shared" si="6"/>
        <v>7</v>
      </c>
      <c r="AE406" s="31">
        <f>IF(OR(AE405=0,AE405=MAX(Items!$AC:$AC)),1,AE405+1)</f>
        <v>56</v>
      </c>
    </row>
    <row r="407" spans="2:31" x14ac:dyDescent="0.3">
      <c r="B407" s="26">
        <f>IF(AND(O407=0,P407=0,Q407=0,Y407=0),0,IF(OR(COUNTIFS(Items!$E:$E,O407,Items!$F:$F,P407,Items!$G:$G,Q407)=1,COUNTIFS(Items!$M:$M,O407,Items!$N:$N,P407,Items!$O:$O,Q407)=1,COUNTIFS(Items!$U:$U,O407,Items!$V:$V,P407,Items!$W:$W,Q407)=1),0,1))</f>
        <v>0</v>
      </c>
      <c r="D407" s="24">
        <f>IF(OR($AD407=0,SUMIFS(dbP!$A:$A,dbP!$AD:$AD,$AD407)=0),0,INDEX(dbP!D:D,SUMIFS(dbP!$A:$A,dbP!$AD:$AD,$AD407)))</f>
        <v>45672</v>
      </c>
      <c r="E407" s="1">
        <f>IF(OR($AD407=0,SUMIFS(dbP!$A:$A,dbP!$AD:$AD,$AD407)=0),0,INDEX(dbP!E:E,SUMIFS(dbP!$A:$A,dbP!$AD:$AD,$AD407)))</f>
        <v>0</v>
      </c>
      <c r="F407" s="1">
        <f>IF(OR($AD407=0,SUMIFS(dbP!$A:$A,dbP!$AD:$AD,$AD407)=0),0,INDEX(dbP!F:F,SUMIFS(dbP!$A:$A,dbP!$AD:$AD,$AD407)))</f>
        <v>0</v>
      </c>
      <c r="I407" s="1" t="str">
        <f>IF(OR($AD407=0,SUMIFS(dbP!$A:$A,dbP!$AD:$AD,$AD407)=0),0,INDEX(dbP!I:I,SUMIFS(dbP!$A:$A,dbP!$AD:$AD,$AD407)))</f>
        <v>Продукт-1</v>
      </c>
      <c r="O407" s="44" t="str">
        <f>IF(OR($AE407=0,SUMIFS(SpcfP!$A:$A,SpcfP!$AE:$AE,$AE407,SpcfP!$U:$U,$U407)=0),0,INDEX(SpcfP!O:O,SUMIFS(SpcfP!$A:$A,SpcfP!$AE:$AE,$AE407,SpcfP!$U:$U,$U407)))</f>
        <v>Себестоимость продаж</v>
      </c>
      <c r="P407" s="44" t="str">
        <f>IF(OR($AE407=0,SUMIFS(SpcfP!$A:$A,SpcfP!$AE:$AE,$AE407,SpcfP!$U:$U,$U407)=0),0,INDEX(SpcfP!P:P,SUMIFS(SpcfP!$A:$A,SpcfP!$AE:$AE,$AE407,SpcfP!$U:$U,$U407)))</f>
        <v>Затраты этапа-5 бизнес-процесса</v>
      </c>
      <c r="Q407" s="44" t="str">
        <f>IF(OR($AE407=0,SUMIFS(SpcfP!$A:$A,SpcfP!$AE:$AE,$AE407,SpcfP!$U:$U,$U407)=0),0,INDEX(SpcfP!Q:Q,SUMIFS(SpcfP!$A:$A,SpcfP!$AE:$AE,$AE407,SpcfP!$U:$U,$U407)))</f>
        <v>Затраты на доставку и продажу-9</v>
      </c>
      <c r="U407" s="1">
        <f>IF(OR($AD407=0,SUMIFS(dbP!$A:$A,dbP!$AD:$AD,$AD407)=0),0,INDEX(dbP!U:U,SUMIFS(dbP!$A:$A,dbP!$AD:$AD,$AD407)))</f>
        <v>1</v>
      </c>
      <c r="X407" s="42">
        <f>IF(OR($AD407=0,SUMIFS(dbP!$A:$A,dbP!$AD:$AD,$AD407)=0),0,INDEX(dbP!X:X,SUMIFS(dbP!$A:$A,dbP!$AD:$AD,$AD407)))*
IF(OR($AE407=0,SUMIFS(SpcfP!$A:$A,SpcfP!$AE:$AE,$AE407,SpcfP!$U:$U,$U407)=0),0,INDEX(SpcfP!X:X,SUMIFS(SpcfP!$A:$A,SpcfP!$AE:$AE,$AE407,SpcfP!$U:$U,$U407)))</f>
        <v>14</v>
      </c>
      <c r="AA407" s="44">
        <f>IF(OR($AD407=0,SUMIFS(dbP!$A:$A,dbP!$AD:$AD,$AD407)=0),0,INDEX(dbP!X:X,SUMIFS(dbP!$A:$A,dbP!$AD:$AD,$AD407)))*
IF(OR($AE407=0,SUMIFS(SpcfP!$A:$A,SpcfP!$AE:$AE,$AE407,SpcfP!$U:$U,$U407)=0),0,INDEX(SpcfP!AA:AA,SUMIFS(SpcfP!$A:$A,SpcfP!$AE:$AE,$AE407,SpcfP!$U:$U,$U407)))</f>
        <v>34304.028070175438</v>
      </c>
      <c r="AB407" s="44">
        <f>IF(OR($AD407=0,SUMIFS(dbP!$A:$A,dbP!$AD:$AD,$AD407)=0),0,INDEX(dbP!X:X,SUMIFS(dbP!$A:$A,dbP!$AD:$AD,$AD407)))*
IF(OR($AE407=0,SUMIFS(SpcfP!$A:$A,SpcfP!$AE:$AE,$AE407,SpcfP!$U:$U,$U407)=0),0,INDEX(SpcfP!AB:AB,SUMIFS(SpcfP!$A:$A,SpcfP!$AE:$AE,$AE407,SpcfP!$U:$U,$U407)))</f>
        <v>5717.338011695907</v>
      </c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 t="shared" si="6"/>
        <v>7</v>
      </c>
      <c r="AE407" s="31">
        <f>IF(OR(AE406=0,AE406=MAX(Items!$AC:$AC)),1,AE406+1)</f>
        <v>57</v>
      </c>
    </row>
    <row r="408" spans="2:31" x14ac:dyDescent="0.3">
      <c r="B408" s="26">
        <f>IF(AND(O408=0,P408=0,Q408=0,Y408=0),0,IF(OR(COUNTIFS(Items!$E:$E,O408,Items!$F:$F,P408,Items!$G:$G,Q408)=1,COUNTIFS(Items!$M:$M,O408,Items!$N:$N,P408,Items!$O:$O,Q408)=1,COUNTIFS(Items!$U:$U,O408,Items!$V:$V,P408,Items!$W:$W,Q408)=1),0,1))</f>
        <v>0</v>
      </c>
      <c r="D408" s="24">
        <f>IF(OR($AD408=0,SUMIFS(dbP!$A:$A,dbP!$AD:$AD,$AD408)=0),0,INDEX(dbP!D:D,SUMIFS(dbP!$A:$A,dbP!$AD:$AD,$AD408)))</f>
        <v>45672</v>
      </c>
      <c r="E408" s="1">
        <f>IF(OR($AD408=0,SUMIFS(dbP!$A:$A,dbP!$AD:$AD,$AD408)=0),0,INDEX(dbP!E:E,SUMIFS(dbP!$A:$A,dbP!$AD:$AD,$AD408)))</f>
        <v>0</v>
      </c>
      <c r="F408" s="1">
        <f>IF(OR($AD408=0,SUMIFS(dbP!$A:$A,dbP!$AD:$AD,$AD408)=0),0,INDEX(dbP!F:F,SUMIFS(dbP!$A:$A,dbP!$AD:$AD,$AD408)))</f>
        <v>0</v>
      </c>
      <c r="I408" s="1" t="str">
        <f>IF(OR($AD408=0,SUMIFS(dbP!$A:$A,dbP!$AD:$AD,$AD408)=0),0,INDEX(dbP!I:I,SUMIFS(dbP!$A:$A,dbP!$AD:$AD,$AD408)))</f>
        <v>Продукт-1</v>
      </c>
      <c r="O408" s="44" t="str">
        <f>IF(OR($AE408=0,SUMIFS(SpcfP!$A:$A,SpcfP!$AE:$AE,$AE408,SpcfP!$U:$U,$U408)=0),0,INDEX(SpcfP!O:O,SUMIFS(SpcfP!$A:$A,SpcfP!$AE:$AE,$AE408,SpcfP!$U:$U,$U408)))</f>
        <v>Себестоимость продаж</v>
      </c>
      <c r="P408" s="44" t="str">
        <f>IF(OR($AE408=0,SUMIFS(SpcfP!$A:$A,SpcfP!$AE:$AE,$AE408,SpcfP!$U:$U,$U408)=0),0,INDEX(SpcfP!P:P,SUMIFS(SpcfP!$A:$A,SpcfP!$AE:$AE,$AE408,SpcfP!$U:$U,$U408)))</f>
        <v>Затраты этапа-5 бизнес-процесса</v>
      </c>
      <c r="Q408" s="44" t="str">
        <f>IF(OR($AE408=0,SUMIFS(SpcfP!$A:$A,SpcfP!$AE:$AE,$AE408,SpcfP!$U:$U,$U408)=0),0,INDEX(SpcfP!Q:Q,SUMIFS(SpcfP!$A:$A,SpcfP!$AE:$AE,$AE408,SpcfP!$U:$U,$U408)))</f>
        <v>Затраты на доставку и продажу-10</v>
      </c>
      <c r="U408" s="1">
        <f>IF(OR($AD408=0,SUMIFS(dbP!$A:$A,dbP!$AD:$AD,$AD408)=0),0,INDEX(dbP!U:U,SUMIFS(dbP!$A:$A,dbP!$AD:$AD,$AD408)))</f>
        <v>1</v>
      </c>
      <c r="X408" s="42">
        <f>IF(OR($AD408=0,SUMIFS(dbP!$A:$A,dbP!$AD:$AD,$AD408)=0),0,INDEX(dbP!X:X,SUMIFS(dbP!$A:$A,dbP!$AD:$AD,$AD408)))*
IF(OR($AE408=0,SUMIFS(SpcfP!$A:$A,SpcfP!$AE:$AE,$AE408,SpcfP!$U:$U,$U408)=0),0,INDEX(SpcfP!X:X,SUMIFS(SpcfP!$A:$A,SpcfP!$AE:$AE,$AE408,SpcfP!$U:$U,$U408)))</f>
        <v>8</v>
      </c>
      <c r="AA408" s="44">
        <f>IF(OR($AD408=0,SUMIFS(dbP!$A:$A,dbP!$AD:$AD,$AD408)=0),0,INDEX(dbP!X:X,SUMIFS(dbP!$A:$A,dbP!$AD:$AD,$AD408)))*
IF(OR($AE408=0,SUMIFS(SpcfP!$A:$A,SpcfP!$AE:$AE,$AE408,SpcfP!$U:$U,$U408)=0),0,INDEX(SpcfP!AA:AA,SUMIFS(SpcfP!$A:$A,SpcfP!$AE:$AE,$AE408,SpcfP!$U:$U,$U408)))</f>
        <v>20209.392</v>
      </c>
      <c r="AB408" s="44">
        <f>IF(OR($AD408=0,SUMIFS(dbP!$A:$A,dbP!$AD:$AD,$AD408)=0),0,INDEX(dbP!X:X,SUMIFS(dbP!$A:$A,dbP!$AD:$AD,$AD408)))*
IF(OR($AE408=0,SUMIFS(SpcfP!$A:$A,SpcfP!$AE:$AE,$AE408,SpcfP!$U:$U,$U408)=0),0,INDEX(SpcfP!AB:AB,SUMIFS(SpcfP!$A:$A,SpcfP!$AE:$AE,$AE408,SpcfP!$U:$U,$U408)))</f>
        <v>3368.232</v>
      </c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 t="shared" si="6"/>
        <v>7</v>
      </c>
      <c r="AE408" s="31">
        <f>IF(OR(AE407=0,AE407=MAX(Items!$AC:$AC)),1,AE407+1)</f>
        <v>58</v>
      </c>
    </row>
    <row r="409" spans="2:31" x14ac:dyDescent="0.3">
      <c r="B409" s="26">
        <f>IF(AND(O409=0,P409=0,Q409=0,Y409=0),0,IF(OR(COUNTIFS(Items!$E:$E,O409,Items!$F:$F,P409,Items!$G:$G,Q409)=1,COUNTIFS(Items!$M:$M,O409,Items!$N:$N,P409,Items!$O:$O,Q409)=1,COUNTIFS(Items!$U:$U,O409,Items!$V:$V,P409,Items!$W:$W,Q409)=1),0,1))</f>
        <v>0</v>
      </c>
      <c r="D409" s="24">
        <f>IF(OR($AD409=0,SUMIFS(dbP!$A:$A,dbP!$AD:$AD,$AD409)=0),0,INDEX(dbP!D:D,SUMIFS(dbP!$A:$A,dbP!$AD:$AD,$AD409)))</f>
        <v>45702</v>
      </c>
      <c r="E409" s="1">
        <f>IF(OR($AD409=0,SUMIFS(dbP!$A:$A,dbP!$AD:$AD,$AD409)=0),0,INDEX(dbP!E:E,SUMIFS(dbP!$A:$A,dbP!$AD:$AD,$AD409)))</f>
        <v>0</v>
      </c>
      <c r="F409" s="1">
        <f>IF(OR($AD409=0,SUMIFS(dbP!$A:$A,dbP!$AD:$AD,$AD409)=0),0,INDEX(dbP!F:F,SUMIFS(dbP!$A:$A,dbP!$AD:$AD,$AD409)))</f>
        <v>0</v>
      </c>
      <c r="I409" s="1" t="str">
        <f>IF(OR($AD409=0,SUMIFS(dbP!$A:$A,dbP!$AD:$AD,$AD409)=0),0,INDEX(dbP!I:I,SUMIFS(dbP!$A:$A,dbP!$AD:$AD,$AD409)))</f>
        <v>Продукт-2</v>
      </c>
      <c r="O409" s="44" t="str">
        <f>IF(OR($AE409=0,SUMIFS(SpcfP!$A:$A,SpcfP!$AE:$AE,$AE409,SpcfP!$U:$U,$U409)=0),0,INDEX(SpcfP!O:O,SUMIFS(SpcfP!$A:$A,SpcfP!$AE:$AE,$AE409,SpcfP!$U:$U,$U409)))</f>
        <v>Себестоимость продаж</v>
      </c>
      <c r="P409" s="44" t="str">
        <f>IF(OR($AE409=0,SUMIFS(SpcfP!$A:$A,SpcfP!$AE:$AE,$AE409,SpcfP!$U:$U,$U409)=0),0,INDEX(SpcfP!P:P,SUMIFS(SpcfP!$A:$A,SpcfP!$AE:$AE,$AE409,SpcfP!$U:$U,$U409)))</f>
        <v>Затраты этапа-1 бизнес-процесса</v>
      </c>
      <c r="Q409" s="44" t="str">
        <f>IF(OR($AE409=0,SUMIFS(SpcfP!$A:$A,SpcfP!$AE:$AE,$AE409,SpcfP!$U:$U,$U409)=0),0,INDEX(SpcfP!Q:Q,SUMIFS(SpcfP!$A:$A,SpcfP!$AE:$AE,$AE409,SpcfP!$U:$U,$U409)))</f>
        <v>Сырье и материалы-1</v>
      </c>
      <c r="U409" s="1">
        <f>IF(OR($AD409=0,SUMIFS(dbP!$A:$A,dbP!$AD:$AD,$AD409)=0),0,INDEX(dbP!U:U,SUMIFS(dbP!$A:$A,dbP!$AD:$AD,$AD409)))</f>
        <v>2</v>
      </c>
      <c r="X409" s="42">
        <f>IF(OR($AD409=0,SUMIFS(dbP!$A:$A,dbP!$AD:$AD,$AD409)=0),0,INDEX(dbP!X:X,SUMIFS(dbP!$A:$A,dbP!$AD:$AD,$AD409)))*
IF(OR($AE409=0,SUMIFS(SpcfP!$A:$A,SpcfP!$AE:$AE,$AE409,SpcfP!$U:$U,$U409)=0),0,INDEX(SpcfP!X:X,SUMIFS(SpcfP!$A:$A,SpcfP!$AE:$AE,$AE409,SpcfP!$U:$U,$U409)))</f>
        <v>30</v>
      </c>
      <c r="AA409" s="44">
        <f>IF(OR($AD409=0,SUMIFS(dbP!$A:$A,dbP!$AD:$AD,$AD409)=0),0,INDEX(dbP!X:X,SUMIFS(dbP!$A:$A,dbP!$AD:$AD,$AD409)))*
IF(OR($AE409=0,SUMIFS(SpcfP!$A:$A,SpcfP!$AE:$AE,$AE409,SpcfP!$U:$U,$U409)=0),0,INDEX(SpcfP!AA:AA,SUMIFS(SpcfP!$A:$A,SpcfP!$AE:$AE,$AE409,SpcfP!$U:$U,$U409)))</f>
        <v>30303.0303030303</v>
      </c>
      <c r="AB409" s="44">
        <f>IF(OR($AD409=0,SUMIFS(dbP!$A:$A,dbP!$AD:$AD,$AD409)=0),0,INDEX(dbP!X:X,SUMIFS(dbP!$A:$A,dbP!$AD:$AD,$AD409)))*
IF(OR($AE409=0,SUMIFS(SpcfP!$A:$A,SpcfP!$AE:$AE,$AE409,SpcfP!$U:$U,$U409)=0),0,INDEX(SpcfP!AB:AB,SUMIFS(SpcfP!$A:$A,SpcfP!$AE:$AE,$AE409,SpcfP!$U:$U,$U409)))</f>
        <v>5050.5050505050513</v>
      </c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 t="shared" si="6"/>
        <v>8</v>
      </c>
      <c r="AE409" s="31">
        <f>IF(OR(AE408=0,AE408=MAX(Items!$AC:$AC)),1,AE408+1)</f>
        <v>1</v>
      </c>
    </row>
    <row r="410" spans="2:31" x14ac:dyDescent="0.3">
      <c r="B410" s="26">
        <f>IF(AND(O410=0,P410=0,Q410=0,Y410=0),0,IF(OR(COUNTIFS(Items!$E:$E,O410,Items!$F:$F,P410,Items!$G:$G,Q410)=1,COUNTIFS(Items!$M:$M,O410,Items!$N:$N,P410,Items!$O:$O,Q410)=1,COUNTIFS(Items!$U:$U,O410,Items!$V:$V,P410,Items!$W:$W,Q410)=1),0,1))</f>
        <v>0</v>
      </c>
      <c r="D410" s="24">
        <f>IF(OR($AD410=0,SUMIFS(dbP!$A:$A,dbP!$AD:$AD,$AD410)=0),0,INDEX(dbP!D:D,SUMIFS(dbP!$A:$A,dbP!$AD:$AD,$AD410)))</f>
        <v>45702</v>
      </c>
      <c r="E410" s="1">
        <f>IF(OR($AD410=0,SUMIFS(dbP!$A:$A,dbP!$AD:$AD,$AD410)=0),0,INDEX(dbP!E:E,SUMIFS(dbP!$A:$A,dbP!$AD:$AD,$AD410)))</f>
        <v>0</v>
      </c>
      <c r="F410" s="1">
        <f>IF(OR($AD410=0,SUMIFS(dbP!$A:$A,dbP!$AD:$AD,$AD410)=0),0,INDEX(dbP!F:F,SUMIFS(dbP!$A:$A,dbP!$AD:$AD,$AD410)))</f>
        <v>0</v>
      </c>
      <c r="I410" s="1" t="str">
        <f>IF(OR($AD410=0,SUMIFS(dbP!$A:$A,dbP!$AD:$AD,$AD410)=0),0,INDEX(dbP!I:I,SUMIFS(dbP!$A:$A,dbP!$AD:$AD,$AD410)))</f>
        <v>Продукт-2</v>
      </c>
      <c r="O410" s="44" t="str">
        <f>IF(OR($AE410=0,SUMIFS(SpcfP!$A:$A,SpcfP!$AE:$AE,$AE410,SpcfP!$U:$U,$U410)=0),0,INDEX(SpcfP!O:O,SUMIFS(SpcfP!$A:$A,SpcfP!$AE:$AE,$AE410,SpcfP!$U:$U,$U410)))</f>
        <v>Себестоимость продаж</v>
      </c>
      <c r="P410" s="44" t="str">
        <f>IF(OR($AE410=0,SUMIFS(SpcfP!$A:$A,SpcfP!$AE:$AE,$AE410,SpcfP!$U:$U,$U410)=0),0,INDEX(SpcfP!P:P,SUMIFS(SpcfP!$A:$A,SpcfP!$AE:$AE,$AE410,SpcfP!$U:$U,$U410)))</f>
        <v>Затраты этапа-1 бизнес-процесса</v>
      </c>
      <c r="Q410" s="44" t="str">
        <f>IF(OR($AE410=0,SUMIFS(SpcfP!$A:$A,SpcfP!$AE:$AE,$AE410,SpcfP!$U:$U,$U410)=0),0,INDEX(SpcfP!Q:Q,SUMIFS(SpcfP!$A:$A,SpcfP!$AE:$AE,$AE410,SpcfP!$U:$U,$U410)))</f>
        <v>Сырье и материалы-2</v>
      </c>
      <c r="U410" s="1">
        <f>IF(OR($AD410=0,SUMIFS(dbP!$A:$A,dbP!$AD:$AD,$AD410)=0),0,INDEX(dbP!U:U,SUMIFS(dbP!$A:$A,dbP!$AD:$AD,$AD410)))</f>
        <v>2</v>
      </c>
      <c r="X410" s="42">
        <f>IF(OR($AD410=0,SUMIFS(dbP!$A:$A,dbP!$AD:$AD,$AD410)=0),0,INDEX(dbP!X:X,SUMIFS(dbP!$A:$A,dbP!$AD:$AD,$AD410)))*
IF(OR($AE410=0,SUMIFS(SpcfP!$A:$A,SpcfP!$AE:$AE,$AE410,SpcfP!$U:$U,$U410)=0),0,INDEX(SpcfP!X:X,SUMIFS(SpcfP!$A:$A,SpcfP!$AE:$AE,$AE410,SpcfP!$U:$U,$U410)))</f>
        <v>90</v>
      </c>
      <c r="AA410" s="44">
        <f>IF(OR($AD410=0,SUMIFS(dbP!$A:$A,dbP!$AD:$AD,$AD410)=0),0,INDEX(dbP!X:X,SUMIFS(dbP!$A:$A,dbP!$AD:$AD,$AD410)))*
IF(OR($AE410=0,SUMIFS(SpcfP!$A:$A,SpcfP!$AE:$AE,$AE410,SpcfP!$U:$U,$U410)=0),0,INDEX(SpcfP!AA:AA,SUMIFS(SpcfP!$A:$A,SpcfP!$AE:$AE,$AE410,SpcfP!$U:$U,$U410)))</f>
        <v>79336.492890995272</v>
      </c>
      <c r="AB410" s="44">
        <f>IF(OR($AD410=0,SUMIFS(dbP!$A:$A,dbP!$AD:$AD,$AD410)=0),0,INDEX(dbP!X:X,SUMIFS(dbP!$A:$A,dbP!$AD:$AD,$AD410)))*
IF(OR($AE410=0,SUMIFS(SpcfP!$A:$A,SpcfP!$AE:$AE,$AE410,SpcfP!$U:$U,$U410)=0),0,INDEX(SpcfP!AB:AB,SUMIFS(SpcfP!$A:$A,SpcfP!$AE:$AE,$AE410,SpcfP!$U:$U,$U410)))</f>
        <v>13222.748815165876</v>
      </c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 t="shared" si="6"/>
        <v>8</v>
      </c>
      <c r="AE410" s="31">
        <f>IF(OR(AE409=0,AE409=MAX(Items!$AC:$AC)),1,AE409+1)</f>
        <v>2</v>
      </c>
    </row>
    <row r="411" spans="2:31" x14ac:dyDescent="0.3">
      <c r="B411" s="26">
        <f>IF(AND(O411=0,P411=0,Q411=0,Y411=0),0,IF(OR(COUNTIFS(Items!$E:$E,O411,Items!$F:$F,P411,Items!$G:$G,Q411)=1,COUNTIFS(Items!$M:$M,O411,Items!$N:$N,P411,Items!$O:$O,Q411)=1,COUNTIFS(Items!$U:$U,O411,Items!$V:$V,P411,Items!$W:$W,Q411)=1),0,1))</f>
        <v>0</v>
      </c>
      <c r="D411" s="24">
        <f>IF(OR($AD411=0,SUMIFS(dbP!$A:$A,dbP!$AD:$AD,$AD411)=0),0,INDEX(dbP!D:D,SUMIFS(dbP!$A:$A,dbP!$AD:$AD,$AD411)))</f>
        <v>45702</v>
      </c>
      <c r="E411" s="1">
        <f>IF(OR($AD411=0,SUMIFS(dbP!$A:$A,dbP!$AD:$AD,$AD411)=0),0,INDEX(dbP!E:E,SUMIFS(dbP!$A:$A,dbP!$AD:$AD,$AD411)))</f>
        <v>0</v>
      </c>
      <c r="F411" s="1">
        <f>IF(OR($AD411=0,SUMIFS(dbP!$A:$A,dbP!$AD:$AD,$AD411)=0),0,INDEX(dbP!F:F,SUMIFS(dbP!$A:$A,dbP!$AD:$AD,$AD411)))</f>
        <v>0</v>
      </c>
      <c r="I411" s="1" t="str">
        <f>IF(OR($AD411=0,SUMIFS(dbP!$A:$A,dbP!$AD:$AD,$AD411)=0),0,INDEX(dbP!I:I,SUMIFS(dbP!$A:$A,dbP!$AD:$AD,$AD411)))</f>
        <v>Продукт-2</v>
      </c>
      <c r="O411" s="44" t="str">
        <f>IF(OR($AE411=0,SUMIFS(SpcfP!$A:$A,SpcfP!$AE:$AE,$AE411,SpcfP!$U:$U,$U411)=0),0,INDEX(SpcfP!O:O,SUMIFS(SpcfP!$A:$A,SpcfP!$AE:$AE,$AE411,SpcfP!$U:$U,$U411)))</f>
        <v>Себестоимость продаж</v>
      </c>
      <c r="P411" s="44" t="str">
        <f>IF(OR($AE411=0,SUMIFS(SpcfP!$A:$A,SpcfP!$AE:$AE,$AE411,SpcfP!$U:$U,$U411)=0),0,INDEX(SpcfP!P:P,SUMIFS(SpcfP!$A:$A,SpcfP!$AE:$AE,$AE411,SpcfP!$U:$U,$U411)))</f>
        <v>Затраты этапа-1 бизнес-процесса</v>
      </c>
      <c r="Q411" s="44" t="str">
        <f>IF(OR($AE411=0,SUMIFS(SpcfP!$A:$A,SpcfP!$AE:$AE,$AE411,SpcfP!$U:$U,$U411)=0),0,INDEX(SpcfP!Q:Q,SUMIFS(SpcfP!$A:$A,SpcfP!$AE:$AE,$AE411,SpcfP!$U:$U,$U411)))</f>
        <v>Сырье и материалы-3</v>
      </c>
      <c r="U411" s="1">
        <f>IF(OR($AD411=0,SUMIFS(dbP!$A:$A,dbP!$AD:$AD,$AD411)=0),0,INDEX(dbP!U:U,SUMIFS(dbP!$A:$A,dbP!$AD:$AD,$AD411)))</f>
        <v>2</v>
      </c>
      <c r="X411" s="42">
        <f>IF(OR($AD411=0,SUMIFS(dbP!$A:$A,dbP!$AD:$AD,$AD411)=0),0,INDEX(dbP!X:X,SUMIFS(dbP!$A:$A,dbP!$AD:$AD,$AD411)))*
IF(OR($AE411=0,SUMIFS(SpcfP!$A:$A,SpcfP!$AE:$AE,$AE411,SpcfP!$U:$U,$U411)=0),0,INDEX(SpcfP!X:X,SUMIFS(SpcfP!$A:$A,SpcfP!$AE:$AE,$AE411,SpcfP!$U:$U,$U411)))</f>
        <v>60</v>
      </c>
      <c r="AA411" s="44">
        <f>IF(OR($AD411=0,SUMIFS(dbP!$A:$A,dbP!$AD:$AD,$AD411)=0),0,INDEX(dbP!X:X,SUMIFS(dbP!$A:$A,dbP!$AD:$AD,$AD411)))*
IF(OR($AE411=0,SUMIFS(SpcfP!$A:$A,SpcfP!$AE:$AE,$AE411,SpcfP!$U:$U,$U411)=0),0,INDEX(SpcfP!AA:AA,SUMIFS(SpcfP!$A:$A,SpcfP!$AE:$AE,$AE411,SpcfP!$U:$U,$U411)))</f>
        <v>237777.77777777778</v>
      </c>
      <c r="AB411" s="44">
        <f>IF(OR($AD411=0,SUMIFS(dbP!$A:$A,dbP!$AD:$AD,$AD411)=0),0,INDEX(dbP!X:X,SUMIFS(dbP!$A:$A,dbP!$AD:$AD,$AD411)))*
IF(OR($AE411=0,SUMIFS(SpcfP!$A:$A,SpcfP!$AE:$AE,$AE411,SpcfP!$U:$U,$U411)=0),0,INDEX(SpcfP!AB:AB,SUMIFS(SpcfP!$A:$A,SpcfP!$AE:$AE,$AE411,SpcfP!$U:$U,$U411)))</f>
        <v>39629.629629629628</v>
      </c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 t="shared" si="6"/>
        <v>8</v>
      </c>
      <c r="AE411" s="31">
        <f>IF(OR(AE410=0,AE410=MAX(Items!$AC:$AC)),1,AE410+1)</f>
        <v>3</v>
      </c>
    </row>
    <row r="412" spans="2:31" x14ac:dyDescent="0.3">
      <c r="B412" s="26">
        <f>IF(AND(O412=0,P412=0,Q412=0,Y412=0),0,IF(OR(COUNTIFS(Items!$E:$E,O412,Items!$F:$F,P412,Items!$G:$G,Q412)=1,COUNTIFS(Items!$M:$M,O412,Items!$N:$N,P412,Items!$O:$O,Q412)=1,COUNTIFS(Items!$U:$U,O412,Items!$V:$V,P412,Items!$W:$W,Q412)=1),0,1))</f>
        <v>0</v>
      </c>
      <c r="D412" s="24">
        <f>IF(OR($AD412=0,SUMIFS(dbP!$A:$A,dbP!$AD:$AD,$AD412)=0),0,INDEX(dbP!D:D,SUMIFS(dbP!$A:$A,dbP!$AD:$AD,$AD412)))</f>
        <v>45702</v>
      </c>
      <c r="E412" s="1">
        <f>IF(OR($AD412=0,SUMIFS(dbP!$A:$A,dbP!$AD:$AD,$AD412)=0),0,INDEX(dbP!E:E,SUMIFS(dbP!$A:$A,dbP!$AD:$AD,$AD412)))</f>
        <v>0</v>
      </c>
      <c r="F412" s="1">
        <f>IF(OR($AD412=0,SUMIFS(dbP!$A:$A,dbP!$AD:$AD,$AD412)=0),0,INDEX(dbP!F:F,SUMIFS(dbP!$A:$A,dbP!$AD:$AD,$AD412)))</f>
        <v>0</v>
      </c>
      <c r="I412" s="1" t="str">
        <f>IF(OR($AD412=0,SUMIFS(dbP!$A:$A,dbP!$AD:$AD,$AD412)=0),0,INDEX(dbP!I:I,SUMIFS(dbP!$A:$A,dbP!$AD:$AD,$AD412)))</f>
        <v>Продукт-2</v>
      </c>
      <c r="O412" s="44" t="str">
        <f>IF(OR($AE412=0,SUMIFS(SpcfP!$A:$A,SpcfP!$AE:$AE,$AE412,SpcfP!$U:$U,$U412)=0),0,INDEX(SpcfP!O:O,SUMIFS(SpcfP!$A:$A,SpcfP!$AE:$AE,$AE412,SpcfP!$U:$U,$U412)))</f>
        <v>Себестоимость продаж</v>
      </c>
      <c r="P412" s="44" t="str">
        <f>IF(OR($AE412=0,SUMIFS(SpcfP!$A:$A,SpcfP!$AE:$AE,$AE412,SpcfP!$U:$U,$U412)=0),0,INDEX(SpcfP!P:P,SUMIFS(SpcfP!$A:$A,SpcfP!$AE:$AE,$AE412,SpcfP!$U:$U,$U412)))</f>
        <v>Затраты этапа-1 бизнес-процесса</v>
      </c>
      <c r="Q412" s="44" t="str">
        <f>IF(OR($AE412=0,SUMIFS(SpcfP!$A:$A,SpcfP!$AE:$AE,$AE412,SpcfP!$U:$U,$U412)=0),0,INDEX(SpcfP!Q:Q,SUMIFS(SpcfP!$A:$A,SpcfP!$AE:$AE,$AE412,SpcfP!$U:$U,$U412)))</f>
        <v>Сырье и материалы-4</v>
      </c>
      <c r="U412" s="1">
        <f>IF(OR($AD412=0,SUMIFS(dbP!$A:$A,dbP!$AD:$AD,$AD412)=0),0,INDEX(dbP!U:U,SUMIFS(dbP!$A:$A,dbP!$AD:$AD,$AD412)))</f>
        <v>2</v>
      </c>
      <c r="X412" s="42">
        <f>IF(OR($AD412=0,SUMIFS(dbP!$A:$A,dbP!$AD:$AD,$AD412)=0),0,INDEX(dbP!X:X,SUMIFS(dbP!$A:$A,dbP!$AD:$AD,$AD412)))*
IF(OR($AE412=0,SUMIFS(SpcfP!$A:$A,SpcfP!$AE:$AE,$AE412,SpcfP!$U:$U,$U412)=0),0,INDEX(SpcfP!X:X,SUMIFS(SpcfP!$A:$A,SpcfP!$AE:$AE,$AE412,SpcfP!$U:$U,$U412)))</f>
        <v>30</v>
      </c>
      <c r="AA412" s="44">
        <f>IF(OR($AD412=0,SUMIFS(dbP!$A:$A,dbP!$AD:$AD,$AD412)=0),0,INDEX(dbP!X:X,SUMIFS(dbP!$A:$A,dbP!$AD:$AD,$AD412)))*
IF(OR($AE412=0,SUMIFS(SpcfP!$A:$A,SpcfP!$AE:$AE,$AE412,SpcfP!$U:$U,$U412)=0),0,INDEX(SpcfP!AA:AA,SUMIFS(SpcfP!$A:$A,SpcfP!$AE:$AE,$AE412,SpcfP!$U:$U,$U412)))</f>
        <v>49343.801652892558</v>
      </c>
      <c r="AB412" s="44">
        <f>IF(OR($AD412=0,SUMIFS(dbP!$A:$A,dbP!$AD:$AD,$AD412)=0),0,INDEX(dbP!X:X,SUMIFS(dbP!$A:$A,dbP!$AD:$AD,$AD412)))*
IF(OR($AE412=0,SUMIFS(SpcfP!$A:$A,SpcfP!$AE:$AE,$AE412,SpcfP!$U:$U,$U412)=0),0,INDEX(SpcfP!AB:AB,SUMIFS(SpcfP!$A:$A,SpcfP!$AE:$AE,$AE412,SpcfP!$U:$U,$U412)))</f>
        <v>8223.9669421487615</v>
      </c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 t="shared" si="6"/>
        <v>8</v>
      </c>
      <c r="AE412" s="31">
        <f>IF(OR(AE411=0,AE411=MAX(Items!$AC:$AC)),1,AE411+1)</f>
        <v>4</v>
      </c>
    </row>
    <row r="413" spans="2:31" x14ac:dyDescent="0.3">
      <c r="B413" s="26">
        <f>IF(AND(O413=0,P413=0,Q413=0,Y413=0),0,IF(OR(COUNTIFS(Items!$E:$E,O413,Items!$F:$F,P413,Items!$G:$G,Q413)=1,COUNTIFS(Items!$M:$M,O413,Items!$N:$N,P413,Items!$O:$O,Q413)=1,COUNTIFS(Items!$U:$U,O413,Items!$V:$V,P413,Items!$W:$W,Q413)=1),0,1))</f>
        <v>0</v>
      </c>
      <c r="D413" s="24">
        <f>IF(OR($AD413=0,SUMIFS(dbP!$A:$A,dbP!$AD:$AD,$AD413)=0),0,INDEX(dbP!D:D,SUMIFS(dbP!$A:$A,dbP!$AD:$AD,$AD413)))</f>
        <v>45702</v>
      </c>
      <c r="E413" s="1">
        <f>IF(OR($AD413=0,SUMIFS(dbP!$A:$A,dbP!$AD:$AD,$AD413)=0),0,INDEX(dbP!E:E,SUMIFS(dbP!$A:$A,dbP!$AD:$AD,$AD413)))</f>
        <v>0</v>
      </c>
      <c r="F413" s="1">
        <f>IF(OR($AD413=0,SUMIFS(dbP!$A:$A,dbP!$AD:$AD,$AD413)=0),0,INDEX(dbP!F:F,SUMIFS(dbP!$A:$A,dbP!$AD:$AD,$AD413)))</f>
        <v>0</v>
      </c>
      <c r="I413" s="1" t="str">
        <f>IF(OR($AD413=0,SUMIFS(dbP!$A:$A,dbP!$AD:$AD,$AD413)=0),0,INDEX(dbP!I:I,SUMIFS(dbP!$A:$A,dbP!$AD:$AD,$AD413)))</f>
        <v>Продукт-2</v>
      </c>
      <c r="O413" s="44" t="str">
        <f>IF(OR($AE413=0,SUMIFS(SpcfP!$A:$A,SpcfP!$AE:$AE,$AE413,SpcfP!$U:$U,$U413)=0),0,INDEX(SpcfP!O:O,SUMIFS(SpcfP!$A:$A,SpcfP!$AE:$AE,$AE413,SpcfP!$U:$U,$U413)))</f>
        <v>Себестоимость продаж</v>
      </c>
      <c r="P413" s="44" t="str">
        <f>IF(OR($AE413=0,SUMIFS(SpcfP!$A:$A,SpcfP!$AE:$AE,$AE413,SpcfP!$U:$U,$U413)=0),0,INDEX(SpcfP!P:P,SUMIFS(SpcfP!$A:$A,SpcfP!$AE:$AE,$AE413,SpcfP!$U:$U,$U413)))</f>
        <v>Затраты этапа-1 бизнес-процесса</v>
      </c>
      <c r="Q413" s="44" t="str">
        <f>IF(OR($AE413=0,SUMIFS(SpcfP!$A:$A,SpcfP!$AE:$AE,$AE413,SpcfP!$U:$U,$U413)=0),0,INDEX(SpcfP!Q:Q,SUMIFS(SpcfP!$A:$A,SpcfP!$AE:$AE,$AE413,SpcfP!$U:$U,$U413)))</f>
        <v>Сырье и материалы-5</v>
      </c>
      <c r="U413" s="1">
        <f>IF(OR($AD413=0,SUMIFS(dbP!$A:$A,dbP!$AD:$AD,$AD413)=0),0,INDEX(dbP!U:U,SUMIFS(dbP!$A:$A,dbP!$AD:$AD,$AD413)))</f>
        <v>2</v>
      </c>
      <c r="X413" s="42">
        <f>IF(OR($AD413=0,SUMIFS(dbP!$A:$A,dbP!$AD:$AD,$AD413)=0),0,INDEX(dbP!X:X,SUMIFS(dbP!$A:$A,dbP!$AD:$AD,$AD413)))*
IF(OR($AE413=0,SUMIFS(SpcfP!$A:$A,SpcfP!$AE:$AE,$AE413,SpcfP!$U:$U,$U413)=0),0,INDEX(SpcfP!X:X,SUMIFS(SpcfP!$A:$A,SpcfP!$AE:$AE,$AE413,SpcfP!$U:$U,$U413)))</f>
        <v>75</v>
      </c>
      <c r="AA413" s="44">
        <f>IF(OR($AD413=0,SUMIFS(dbP!$A:$A,dbP!$AD:$AD,$AD413)=0),0,INDEX(dbP!X:X,SUMIFS(dbP!$A:$A,dbP!$AD:$AD,$AD413)))*
IF(OR($AE413=0,SUMIFS(SpcfP!$A:$A,SpcfP!$AE:$AE,$AE413,SpcfP!$U:$U,$U413)=0),0,INDEX(SpcfP!AA:AA,SUMIFS(SpcfP!$A:$A,SpcfP!$AE:$AE,$AE413,SpcfP!$U:$U,$U413)))</f>
        <v>86734.84848484848</v>
      </c>
      <c r="AB413" s="44">
        <f>IF(OR($AD413=0,SUMIFS(dbP!$A:$A,dbP!$AD:$AD,$AD413)=0),0,INDEX(dbP!X:X,SUMIFS(dbP!$A:$A,dbP!$AD:$AD,$AD413)))*
IF(OR($AE413=0,SUMIFS(SpcfP!$A:$A,SpcfP!$AE:$AE,$AE413,SpcfP!$U:$U,$U413)=0),0,INDEX(SpcfP!AB:AB,SUMIFS(SpcfP!$A:$A,SpcfP!$AE:$AE,$AE413,SpcfP!$U:$U,$U413)))</f>
        <v>14455.808080808081</v>
      </c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 t="shared" si="6"/>
        <v>8</v>
      </c>
      <c r="AE413" s="31">
        <f>IF(OR(AE412=0,AE412=MAX(Items!$AC:$AC)),1,AE412+1)</f>
        <v>5</v>
      </c>
    </row>
    <row r="414" spans="2:31" x14ac:dyDescent="0.3">
      <c r="B414" s="26">
        <f>IF(AND(O414=0,P414=0,Q414=0,Y414=0),0,IF(OR(COUNTIFS(Items!$E:$E,O414,Items!$F:$F,P414,Items!$G:$G,Q414)=1,COUNTIFS(Items!$M:$M,O414,Items!$N:$N,P414,Items!$O:$O,Q414)=1,COUNTIFS(Items!$U:$U,O414,Items!$V:$V,P414,Items!$W:$W,Q414)=1),0,1))</f>
        <v>0</v>
      </c>
      <c r="D414" s="24">
        <f>IF(OR($AD414=0,SUMIFS(dbP!$A:$A,dbP!$AD:$AD,$AD414)=0),0,INDEX(dbP!D:D,SUMIFS(dbP!$A:$A,dbP!$AD:$AD,$AD414)))</f>
        <v>45702</v>
      </c>
      <c r="E414" s="1">
        <f>IF(OR($AD414=0,SUMIFS(dbP!$A:$A,dbP!$AD:$AD,$AD414)=0),0,INDEX(dbP!E:E,SUMIFS(dbP!$A:$A,dbP!$AD:$AD,$AD414)))</f>
        <v>0</v>
      </c>
      <c r="F414" s="1">
        <f>IF(OR($AD414=0,SUMIFS(dbP!$A:$A,dbP!$AD:$AD,$AD414)=0),0,INDEX(dbP!F:F,SUMIFS(dbP!$A:$A,dbP!$AD:$AD,$AD414)))</f>
        <v>0</v>
      </c>
      <c r="I414" s="1" t="str">
        <f>IF(OR($AD414=0,SUMIFS(dbP!$A:$A,dbP!$AD:$AD,$AD414)=0),0,INDEX(dbP!I:I,SUMIFS(dbP!$A:$A,dbP!$AD:$AD,$AD414)))</f>
        <v>Продукт-2</v>
      </c>
      <c r="O414" s="44" t="str">
        <f>IF(OR($AE414=0,SUMIFS(SpcfP!$A:$A,SpcfP!$AE:$AE,$AE414,SpcfP!$U:$U,$U414)=0),0,INDEX(SpcfP!O:O,SUMIFS(SpcfP!$A:$A,SpcfP!$AE:$AE,$AE414,SpcfP!$U:$U,$U414)))</f>
        <v>Себестоимость продаж</v>
      </c>
      <c r="P414" s="44" t="str">
        <f>IF(OR($AE414=0,SUMIFS(SpcfP!$A:$A,SpcfP!$AE:$AE,$AE414,SpcfP!$U:$U,$U414)=0),0,INDEX(SpcfP!P:P,SUMIFS(SpcfP!$A:$A,SpcfP!$AE:$AE,$AE414,SpcfP!$U:$U,$U414)))</f>
        <v>Затраты этапа-1 бизнес-процесса</v>
      </c>
      <c r="Q414" s="44" t="str">
        <f>IF(OR($AE414=0,SUMIFS(SpcfP!$A:$A,SpcfP!$AE:$AE,$AE414,SpcfP!$U:$U,$U414)=0),0,INDEX(SpcfP!Q:Q,SUMIFS(SpcfP!$A:$A,SpcfP!$AE:$AE,$AE414,SpcfP!$U:$U,$U414)))</f>
        <v>Сырье и материалы-6</v>
      </c>
      <c r="U414" s="1">
        <f>IF(OR($AD414=0,SUMIFS(dbP!$A:$A,dbP!$AD:$AD,$AD414)=0),0,INDEX(dbP!U:U,SUMIFS(dbP!$A:$A,dbP!$AD:$AD,$AD414)))</f>
        <v>2</v>
      </c>
      <c r="X414" s="42">
        <f>IF(OR($AD414=0,SUMIFS(dbP!$A:$A,dbP!$AD:$AD,$AD414)=0),0,INDEX(dbP!X:X,SUMIFS(dbP!$A:$A,dbP!$AD:$AD,$AD414)))*
IF(OR($AE414=0,SUMIFS(SpcfP!$A:$A,SpcfP!$AE:$AE,$AE414,SpcfP!$U:$U,$U414)=0),0,INDEX(SpcfP!X:X,SUMIFS(SpcfP!$A:$A,SpcfP!$AE:$AE,$AE414,SpcfP!$U:$U,$U414)))</f>
        <v>150</v>
      </c>
      <c r="AA414" s="44">
        <f>IF(OR($AD414=0,SUMIFS(dbP!$A:$A,dbP!$AD:$AD,$AD414)=0),0,INDEX(dbP!X:X,SUMIFS(dbP!$A:$A,dbP!$AD:$AD,$AD414)))*
IF(OR($AE414=0,SUMIFS(SpcfP!$A:$A,SpcfP!$AE:$AE,$AE414,SpcfP!$U:$U,$U414)=0),0,INDEX(SpcfP!AA:AA,SUMIFS(SpcfP!$A:$A,SpcfP!$AE:$AE,$AE414,SpcfP!$U:$U,$U414)))</f>
        <v>694406.73913043481</v>
      </c>
      <c r="AB414" s="44">
        <f>IF(OR($AD414=0,SUMIFS(dbP!$A:$A,dbP!$AD:$AD,$AD414)=0),0,INDEX(dbP!X:X,SUMIFS(dbP!$A:$A,dbP!$AD:$AD,$AD414)))*
IF(OR($AE414=0,SUMIFS(SpcfP!$A:$A,SpcfP!$AE:$AE,$AE414,SpcfP!$U:$U,$U414)=0),0,INDEX(SpcfP!AB:AB,SUMIFS(SpcfP!$A:$A,SpcfP!$AE:$AE,$AE414,SpcfP!$U:$U,$U414)))</f>
        <v>115734.45652173912</v>
      </c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 t="shared" si="6"/>
        <v>8</v>
      </c>
      <c r="AE414" s="31">
        <f>IF(OR(AE413=0,AE413=MAX(Items!$AC:$AC)),1,AE413+1)</f>
        <v>6</v>
      </c>
    </row>
    <row r="415" spans="2:31" x14ac:dyDescent="0.3">
      <c r="B415" s="26">
        <f>IF(AND(O415=0,P415=0,Q415=0,Y415=0),0,IF(OR(COUNTIFS(Items!$E:$E,O415,Items!$F:$F,P415,Items!$G:$G,Q415)=1,COUNTIFS(Items!$M:$M,O415,Items!$N:$N,P415,Items!$O:$O,Q415)=1,COUNTIFS(Items!$U:$U,O415,Items!$V:$V,P415,Items!$W:$W,Q415)=1),0,1))</f>
        <v>0</v>
      </c>
      <c r="D415" s="24">
        <f>IF(OR($AD415=0,SUMIFS(dbP!$A:$A,dbP!$AD:$AD,$AD415)=0),0,INDEX(dbP!D:D,SUMIFS(dbP!$A:$A,dbP!$AD:$AD,$AD415)))</f>
        <v>45702</v>
      </c>
      <c r="E415" s="1">
        <f>IF(OR($AD415=0,SUMIFS(dbP!$A:$A,dbP!$AD:$AD,$AD415)=0),0,INDEX(dbP!E:E,SUMIFS(dbP!$A:$A,dbP!$AD:$AD,$AD415)))</f>
        <v>0</v>
      </c>
      <c r="F415" s="1">
        <f>IF(OR($AD415=0,SUMIFS(dbP!$A:$A,dbP!$AD:$AD,$AD415)=0),0,INDEX(dbP!F:F,SUMIFS(dbP!$A:$A,dbP!$AD:$AD,$AD415)))</f>
        <v>0</v>
      </c>
      <c r="I415" s="1" t="str">
        <f>IF(OR($AD415=0,SUMIFS(dbP!$A:$A,dbP!$AD:$AD,$AD415)=0),0,INDEX(dbP!I:I,SUMIFS(dbP!$A:$A,dbP!$AD:$AD,$AD415)))</f>
        <v>Продукт-2</v>
      </c>
      <c r="O415" s="44" t="str">
        <f>IF(OR($AE415=0,SUMIFS(SpcfP!$A:$A,SpcfP!$AE:$AE,$AE415,SpcfP!$U:$U,$U415)=0),0,INDEX(SpcfP!O:O,SUMIFS(SpcfP!$A:$A,SpcfP!$AE:$AE,$AE415,SpcfP!$U:$U,$U415)))</f>
        <v>Себестоимость продаж</v>
      </c>
      <c r="P415" s="44" t="str">
        <f>IF(OR($AE415=0,SUMIFS(SpcfP!$A:$A,SpcfP!$AE:$AE,$AE415,SpcfP!$U:$U,$U415)=0),0,INDEX(SpcfP!P:P,SUMIFS(SpcfP!$A:$A,SpcfP!$AE:$AE,$AE415,SpcfP!$U:$U,$U415)))</f>
        <v>Затраты этапа-1 бизнес-процесса</v>
      </c>
      <c r="Q415" s="44" t="str">
        <f>IF(OR($AE415=0,SUMIFS(SpcfP!$A:$A,SpcfP!$AE:$AE,$AE415,SpcfP!$U:$U,$U415)=0),0,INDEX(SpcfP!Q:Q,SUMIFS(SpcfP!$A:$A,SpcfP!$AE:$AE,$AE415,SpcfP!$U:$U,$U415)))</f>
        <v>Сырье и материалы-7</v>
      </c>
      <c r="U415" s="1">
        <f>IF(OR($AD415=0,SUMIFS(dbP!$A:$A,dbP!$AD:$AD,$AD415)=0),0,INDEX(dbP!U:U,SUMIFS(dbP!$A:$A,dbP!$AD:$AD,$AD415)))</f>
        <v>2</v>
      </c>
      <c r="X415" s="42">
        <f>IF(OR($AD415=0,SUMIFS(dbP!$A:$A,dbP!$AD:$AD,$AD415)=0),0,INDEX(dbP!X:X,SUMIFS(dbP!$A:$A,dbP!$AD:$AD,$AD415)))*
IF(OR($AE415=0,SUMIFS(SpcfP!$A:$A,SpcfP!$AE:$AE,$AE415,SpcfP!$U:$U,$U415)=0),0,INDEX(SpcfP!X:X,SUMIFS(SpcfP!$A:$A,SpcfP!$AE:$AE,$AE415,SpcfP!$U:$U,$U415)))</f>
        <v>90</v>
      </c>
      <c r="AA415" s="44">
        <f>IF(OR($AD415=0,SUMIFS(dbP!$A:$A,dbP!$AD:$AD,$AD415)=0),0,INDEX(dbP!X:X,SUMIFS(dbP!$A:$A,dbP!$AD:$AD,$AD415)))*
IF(OR($AE415=0,SUMIFS(SpcfP!$A:$A,SpcfP!$AE:$AE,$AE415,SpcfP!$U:$U,$U415)=0),0,INDEX(SpcfP!AA:AA,SUMIFS(SpcfP!$A:$A,SpcfP!$AE:$AE,$AE415,SpcfP!$U:$U,$U415)))</f>
        <v>424053.34615384613</v>
      </c>
      <c r="AB415" s="44">
        <f>IF(OR($AD415=0,SUMIFS(dbP!$A:$A,dbP!$AD:$AD,$AD415)=0),0,INDEX(dbP!X:X,SUMIFS(dbP!$A:$A,dbP!$AD:$AD,$AD415)))*
IF(OR($AE415=0,SUMIFS(SpcfP!$A:$A,SpcfP!$AE:$AE,$AE415,SpcfP!$U:$U,$U415)=0),0,INDEX(SpcfP!AB:AB,SUMIFS(SpcfP!$A:$A,SpcfP!$AE:$AE,$AE415,SpcfP!$U:$U,$U415)))</f>
        <v>70675.557692307702</v>
      </c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 t="shared" si="6"/>
        <v>8</v>
      </c>
      <c r="AE415" s="31">
        <f>IF(OR(AE414=0,AE414=MAX(Items!$AC:$AC)),1,AE414+1)</f>
        <v>7</v>
      </c>
    </row>
    <row r="416" spans="2:31" x14ac:dyDescent="0.3">
      <c r="B416" s="26">
        <f>IF(AND(O416=0,P416=0,Q416=0,Y416=0),0,IF(OR(COUNTIFS(Items!$E:$E,O416,Items!$F:$F,P416,Items!$G:$G,Q416)=1,COUNTIFS(Items!$M:$M,O416,Items!$N:$N,P416,Items!$O:$O,Q416)=1,COUNTIFS(Items!$U:$U,O416,Items!$V:$V,P416,Items!$W:$W,Q416)=1),0,1))</f>
        <v>0</v>
      </c>
      <c r="D416" s="24">
        <f>IF(OR($AD416=0,SUMIFS(dbP!$A:$A,dbP!$AD:$AD,$AD416)=0),0,INDEX(dbP!D:D,SUMIFS(dbP!$A:$A,dbP!$AD:$AD,$AD416)))</f>
        <v>45702</v>
      </c>
      <c r="E416" s="1">
        <f>IF(OR($AD416=0,SUMIFS(dbP!$A:$A,dbP!$AD:$AD,$AD416)=0),0,INDEX(dbP!E:E,SUMIFS(dbP!$A:$A,dbP!$AD:$AD,$AD416)))</f>
        <v>0</v>
      </c>
      <c r="F416" s="1">
        <f>IF(OR($AD416=0,SUMIFS(dbP!$A:$A,dbP!$AD:$AD,$AD416)=0),0,INDEX(dbP!F:F,SUMIFS(dbP!$A:$A,dbP!$AD:$AD,$AD416)))</f>
        <v>0</v>
      </c>
      <c r="I416" s="1" t="str">
        <f>IF(OR($AD416=0,SUMIFS(dbP!$A:$A,dbP!$AD:$AD,$AD416)=0),0,INDEX(dbP!I:I,SUMIFS(dbP!$A:$A,dbP!$AD:$AD,$AD416)))</f>
        <v>Продукт-2</v>
      </c>
      <c r="O416" s="44" t="str">
        <f>IF(OR($AE416=0,SUMIFS(SpcfP!$A:$A,SpcfP!$AE:$AE,$AE416,SpcfP!$U:$U,$U416)=0),0,INDEX(SpcfP!O:O,SUMIFS(SpcfP!$A:$A,SpcfP!$AE:$AE,$AE416,SpcfP!$U:$U,$U416)))</f>
        <v>Себестоимость продаж</v>
      </c>
      <c r="P416" s="44" t="str">
        <f>IF(OR($AE416=0,SUMIFS(SpcfP!$A:$A,SpcfP!$AE:$AE,$AE416,SpcfP!$U:$U,$U416)=0),0,INDEX(SpcfP!P:P,SUMIFS(SpcfP!$A:$A,SpcfP!$AE:$AE,$AE416,SpcfP!$U:$U,$U416)))</f>
        <v>Затраты этапа-1 бизнес-процесса</v>
      </c>
      <c r="Q416" s="44" t="str">
        <f>IF(OR($AE416=0,SUMIFS(SpcfP!$A:$A,SpcfP!$AE:$AE,$AE416,SpcfP!$U:$U,$U416)=0),0,INDEX(SpcfP!Q:Q,SUMIFS(SpcfP!$A:$A,SpcfP!$AE:$AE,$AE416,SpcfP!$U:$U,$U416)))</f>
        <v>Сырье и материалы-8</v>
      </c>
      <c r="U416" s="1">
        <f>IF(OR($AD416=0,SUMIFS(dbP!$A:$A,dbP!$AD:$AD,$AD416)=0),0,INDEX(dbP!U:U,SUMIFS(dbP!$A:$A,dbP!$AD:$AD,$AD416)))</f>
        <v>2</v>
      </c>
      <c r="X416" s="42">
        <f>IF(OR($AD416=0,SUMIFS(dbP!$A:$A,dbP!$AD:$AD,$AD416)=0),0,INDEX(dbP!X:X,SUMIFS(dbP!$A:$A,dbP!$AD:$AD,$AD416)))*
IF(OR($AE416=0,SUMIFS(SpcfP!$A:$A,SpcfP!$AE:$AE,$AE416,SpcfP!$U:$U,$U416)=0),0,INDEX(SpcfP!X:X,SUMIFS(SpcfP!$A:$A,SpcfP!$AE:$AE,$AE416,SpcfP!$U:$U,$U416)))</f>
        <v>1380</v>
      </c>
      <c r="AA416" s="44">
        <f>IF(OR($AD416=0,SUMIFS(dbP!$A:$A,dbP!$AD:$AD,$AD416)=0),0,INDEX(dbP!X:X,SUMIFS(dbP!$A:$A,dbP!$AD:$AD,$AD416)))*
IF(OR($AE416=0,SUMIFS(SpcfP!$A:$A,SpcfP!$AE:$AE,$AE416,SpcfP!$U:$U,$U416)=0),0,INDEX(SpcfP!AA:AA,SUMIFS(SpcfP!$A:$A,SpcfP!$AE:$AE,$AE416,SpcfP!$U:$U,$U416)))</f>
        <v>1556653.6497029702</v>
      </c>
      <c r="AB416" s="44">
        <f>IF(OR($AD416=0,SUMIFS(dbP!$A:$A,dbP!$AD:$AD,$AD416)=0),0,INDEX(dbP!X:X,SUMIFS(dbP!$A:$A,dbP!$AD:$AD,$AD416)))*
IF(OR($AE416=0,SUMIFS(SpcfP!$A:$A,SpcfP!$AE:$AE,$AE416,SpcfP!$U:$U,$U416)=0),0,INDEX(SpcfP!AB:AB,SUMIFS(SpcfP!$A:$A,SpcfP!$AE:$AE,$AE416,SpcfP!$U:$U,$U416)))</f>
        <v>259442.27495049502</v>
      </c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 t="shared" si="6"/>
        <v>8</v>
      </c>
      <c r="AE416" s="31">
        <f>IF(OR(AE415=0,AE415=MAX(Items!$AC:$AC)),1,AE415+1)</f>
        <v>8</v>
      </c>
    </row>
    <row r="417" spans="2:31" x14ac:dyDescent="0.3">
      <c r="B417" s="26">
        <f>IF(AND(O417=0,P417=0,Q417=0,Y417=0),0,IF(OR(COUNTIFS(Items!$E:$E,O417,Items!$F:$F,P417,Items!$G:$G,Q417)=1,COUNTIFS(Items!$M:$M,O417,Items!$N:$N,P417,Items!$O:$O,Q417)=1,COUNTIFS(Items!$U:$U,O417,Items!$V:$V,P417,Items!$W:$W,Q417)=1),0,1))</f>
        <v>0</v>
      </c>
      <c r="D417" s="24">
        <f>IF(OR($AD417=0,SUMIFS(dbP!$A:$A,dbP!$AD:$AD,$AD417)=0),0,INDEX(dbP!D:D,SUMIFS(dbP!$A:$A,dbP!$AD:$AD,$AD417)))</f>
        <v>45702</v>
      </c>
      <c r="E417" s="1">
        <f>IF(OR($AD417=0,SUMIFS(dbP!$A:$A,dbP!$AD:$AD,$AD417)=0),0,INDEX(dbP!E:E,SUMIFS(dbP!$A:$A,dbP!$AD:$AD,$AD417)))</f>
        <v>0</v>
      </c>
      <c r="F417" s="1">
        <f>IF(OR($AD417=0,SUMIFS(dbP!$A:$A,dbP!$AD:$AD,$AD417)=0),0,INDEX(dbP!F:F,SUMIFS(dbP!$A:$A,dbP!$AD:$AD,$AD417)))</f>
        <v>0</v>
      </c>
      <c r="I417" s="1" t="str">
        <f>IF(OR($AD417=0,SUMIFS(dbP!$A:$A,dbP!$AD:$AD,$AD417)=0),0,INDEX(dbP!I:I,SUMIFS(dbP!$A:$A,dbP!$AD:$AD,$AD417)))</f>
        <v>Продукт-2</v>
      </c>
      <c r="O417" s="44" t="str">
        <f>IF(OR($AE417=0,SUMIFS(SpcfP!$A:$A,SpcfP!$AE:$AE,$AE417,SpcfP!$U:$U,$U417)=0),0,INDEX(SpcfP!O:O,SUMIFS(SpcfP!$A:$A,SpcfP!$AE:$AE,$AE417,SpcfP!$U:$U,$U417)))</f>
        <v>Себестоимость продаж</v>
      </c>
      <c r="P417" s="44" t="str">
        <f>IF(OR($AE417=0,SUMIFS(SpcfP!$A:$A,SpcfP!$AE:$AE,$AE417,SpcfP!$U:$U,$U417)=0),0,INDEX(SpcfP!P:P,SUMIFS(SpcfP!$A:$A,SpcfP!$AE:$AE,$AE417,SpcfP!$U:$U,$U417)))</f>
        <v>Затраты этапа-1 бизнес-процесса</v>
      </c>
      <c r="Q417" s="44" t="str">
        <f>IF(OR($AE417=0,SUMIFS(SpcfP!$A:$A,SpcfP!$AE:$AE,$AE417,SpcfP!$U:$U,$U417)=0),0,INDEX(SpcfP!Q:Q,SUMIFS(SpcfP!$A:$A,SpcfP!$AE:$AE,$AE417,SpcfP!$U:$U,$U417)))</f>
        <v>Сырье и материалы-9</v>
      </c>
      <c r="U417" s="1">
        <f>IF(OR($AD417=0,SUMIFS(dbP!$A:$A,dbP!$AD:$AD,$AD417)=0),0,INDEX(dbP!U:U,SUMIFS(dbP!$A:$A,dbP!$AD:$AD,$AD417)))</f>
        <v>2</v>
      </c>
      <c r="X417" s="42">
        <f>IF(OR($AD417=0,SUMIFS(dbP!$A:$A,dbP!$AD:$AD,$AD417)=0),0,INDEX(dbP!X:X,SUMIFS(dbP!$A:$A,dbP!$AD:$AD,$AD417)))*
IF(OR($AE417=0,SUMIFS(SpcfP!$A:$A,SpcfP!$AE:$AE,$AE417,SpcfP!$U:$U,$U417)=0),0,INDEX(SpcfP!X:X,SUMIFS(SpcfP!$A:$A,SpcfP!$AE:$AE,$AE417,SpcfP!$U:$U,$U417)))</f>
        <v>105</v>
      </c>
      <c r="AA417" s="44">
        <f>IF(OR($AD417=0,SUMIFS(dbP!$A:$A,dbP!$AD:$AD,$AD417)=0),0,INDEX(dbP!X:X,SUMIFS(dbP!$A:$A,dbP!$AD:$AD,$AD417)))*
IF(OR($AE417=0,SUMIFS(SpcfP!$A:$A,SpcfP!$AE:$AE,$AE417,SpcfP!$U:$U,$U417)=0),0,INDEX(SpcfP!AA:AA,SUMIFS(SpcfP!$A:$A,SpcfP!$AE:$AE,$AE417,SpcfP!$U:$U,$U417)))</f>
        <v>134934.88338235294</v>
      </c>
      <c r="AB417" s="44">
        <f>IF(OR($AD417=0,SUMIFS(dbP!$A:$A,dbP!$AD:$AD,$AD417)=0),0,INDEX(dbP!X:X,SUMIFS(dbP!$A:$A,dbP!$AD:$AD,$AD417)))*
IF(OR($AE417=0,SUMIFS(SpcfP!$A:$A,SpcfP!$AE:$AE,$AE417,SpcfP!$U:$U,$U417)=0),0,INDEX(SpcfP!AB:AB,SUMIFS(SpcfP!$A:$A,SpcfP!$AE:$AE,$AE417,SpcfP!$U:$U,$U417)))</f>
        <v>22489.147230392158</v>
      </c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 t="shared" si="6"/>
        <v>8</v>
      </c>
      <c r="AE417" s="31">
        <f>IF(OR(AE416=0,AE416=MAX(Items!$AC:$AC)),1,AE416+1)</f>
        <v>9</v>
      </c>
    </row>
    <row r="418" spans="2:31" x14ac:dyDescent="0.3">
      <c r="B418" s="26">
        <f>IF(AND(O418=0,P418=0,Q418=0,Y418=0),0,IF(OR(COUNTIFS(Items!$E:$E,O418,Items!$F:$F,P418,Items!$G:$G,Q418)=1,COUNTIFS(Items!$M:$M,O418,Items!$N:$N,P418,Items!$O:$O,Q418)=1,COUNTIFS(Items!$U:$U,O418,Items!$V:$V,P418,Items!$W:$W,Q418)=1),0,1))</f>
        <v>0</v>
      </c>
      <c r="D418" s="24">
        <f>IF(OR($AD418=0,SUMIFS(dbP!$A:$A,dbP!$AD:$AD,$AD418)=0),0,INDEX(dbP!D:D,SUMIFS(dbP!$A:$A,dbP!$AD:$AD,$AD418)))</f>
        <v>45702</v>
      </c>
      <c r="E418" s="1">
        <f>IF(OR($AD418=0,SUMIFS(dbP!$A:$A,dbP!$AD:$AD,$AD418)=0),0,INDEX(dbP!E:E,SUMIFS(dbP!$A:$A,dbP!$AD:$AD,$AD418)))</f>
        <v>0</v>
      </c>
      <c r="F418" s="1">
        <f>IF(OR($AD418=0,SUMIFS(dbP!$A:$A,dbP!$AD:$AD,$AD418)=0),0,INDEX(dbP!F:F,SUMIFS(dbP!$A:$A,dbP!$AD:$AD,$AD418)))</f>
        <v>0</v>
      </c>
      <c r="I418" s="1" t="str">
        <f>IF(OR($AD418=0,SUMIFS(dbP!$A:$A,dbP!$AD:$AD,$AD418)=0),0,INDEX(dbP!I:I,SUMIFS(dbP!$A:$A,dbP!$AD:$AD,$AD418)))</f>
        <v>Продукт-2</v>
      </c>
      <c r="O418" s="44" t="str">
        <f>IF(OR($AE418=0,SUMIFS(SpcfP!$A:$A,SpcfP!$AE:$AE,$AE418,SpcfP!$U:$U,$U418)=0),0,INDEX(SpcfP!O:O,SUMIFS(SpcfP!$A:$A,SpcfP!$AE:$AE,$AE418,SpcfP!$U:$U,$U418)))</f>
        <v>Себестоимость продаж</v>
      </c>
      <c r="P418" s="44" t="str">
        <f>IF(OR($AE418=0,SUMIFS(SpcfP!$A:$A,SpcfP!$AE:$AE,$AE418,SpcfP!$U:$U,$U418)=0),0,INDEX(SpcfP!P:P,SUMIFS(SpcfP!$A:$A,SpcfP!$AE:$AE,$AE418,SpcfP!$U:$U,$U418)))</f>
        <v>Затраты этапа-1 бизнес-процесса</v>
      </c>
      <c r="Q418" s="44" t="str">
        <f>IF(OR($AE418=0,SUMIFS(SpcfP!$A:$A,SpcfP!$AE:$AE,$AE418,SpcfP!$U:$U,$U418)=0),0,INDEX(SpcfP!Q:Q,SUMIFS(SpcfP!$A:$A,SpcfP!$AE:$AE,$AE418,SpcfP!$U:$U,$U418)))</f>
        <v>Сырье и материалы-10</v>
      </c>
      <c r="U418" s="1">
        <f>IF(OR($AD418=0,SUMIFS(dbP!$A:$A,dbP!$AD:$AD,$AD418)=0),0,INDEX(dbP!U:U,SUMIFS(dbP!$A:$A,dbP!$AD:$AD,$AD418)))</f>
        <v>2</v>
      </c>
      <c r="X418" s="42">
        <f>IF(OR($AD418=0,SUMIFS(dbP!$A:$A,dbP!$AD:$AD,$AD418)=0),0,INDEX(dbP!X:X,SUMIFS(dbP!$A:$A,dbP!$AD:$AD,$AD418)))*
IF(OR($AE418=0,SUMIFS(SpcfP!$A:$A,SpcfP!$AE:$AE,$AE418,SpcfP!$U:$U,$U418)=0),0,INDEX(SpcfP!X:X,SUMIFS(SpcfP!$A:$A,SpcfP!$AE:$AE,$AE418,SpcfP!$U:$U,$U418)))</f>
        <v>90</v>
      </c>
      <c r="AA418" s="44">
        <f>IF(OR($AD418=0,SUMIFS(dbP!$A:$A,dbP!$AD:$AD,$AD418)=0),0,INDEX(dbP!X:X,SUMIFS(dbP!$A:$A,dbP!$AD:$AD,$AD418)))*
IF(OR($AE418=0,SUMIFS(SpcfP!$A:$A,SpcfP!$AE:$AE,$AE418,SpcfP!$U:$U,$U418)=0),0,INDEX(SpcfP!AA:AA,SUMIFS(SpcfP!$A:$A,SpcfP!$AE:$AE,$AE418,SpcfP!$U:$U,$U418)))</f>
        <v>414013.68315849063</v>
      </c>
      <c r="AB418" s="44">
        <f>IF(OR($AD418=0,SUMIFS(dbP!$A:$A,dbP!$AD:$AD,$AD418)=0),0,INDEX(dbP!X:X,SUMIFS(dbP!$A:$A,dbP!$AD:$AD,$AD418)))*
IF(OR($AE418=0,SUMIFS(SpcfP!$A:$A,SpcfP!$AE:$AE,$AE418,SpcfP!$U:$U,$U418)=0),0,INDEX(SpcfP!AB:AB,SUMIFS(SpcfP!$A:$A,SpcfP!$AE:$AE,$AE418,SpcfP!$U:$U,$U418)))</f>
        <v>69002.280526415096</v>
      </c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 t="shared" si="6"/>
        <v>8</v>
      </c>
      <c r="AE418" s="31">
        <f>IF(OR(AE417=0,AE417=MAX(Items!$AC:$AC)),1,AE417+1)</f>
        <v>10</v>
      </c>
    </row>
    <row r="419" spans="2:31" x14ac:dyDescent="0.3">
      <c r="B419" s="26">
        <f>IF(AND(O419=0,P419=0,Q419=0,Y419=0),0,IF(OR(COUNTIFS(Items!$E:$E,O419,Items!$F:$F,P419,Items!$G:$G,Q419)=1,COUNTIFS(Items!$M:$M,O419,Items!$N:$N,P419,Items!$O:$O,Q419)=1,COUNTIFS(Items!$U:$U,O419,Items!$V:$V,P419,Items!$W:$W,Q419)=1),0,1))</f>
        <v>0</v>
      </c>
      <c r="D419" s="24">
        <f>IF(OR($AD419=0,SUMIFS(dbP!$A:$A,dbP!$AD:$AD,$AD419)=0),0,INDEX(dbP!D:D,SUMIFS(dbP!$A:$A,dbP!$AD:$AD,$AD419)))</f>
        <v>45702</v>
      </c>
      <c r="E419" s="1">
        <f>IF(OR($AD419=0,SUMIFS(dbP!$A:$A,dbP!$AD:$AD,$AD419)=0),0,INDEX(dbP!E:E,SUMIFS(dbP!$A:$A,dbP!$AD:$AD,$AD419)))</f>
        <v>0</v>
      </c>
      <c r="F419" s="1">
        <f>IF(OR($AD419=0,SUMIFS(dbP!$A:$A,dbP!$AD:$AD,$AD419)=0),0,INDEX(dbP!F:F,SUMIFS(dbP!$A:$A,dbP!$AD:$AD,$AD419)))</f>
        <v>0</v>
      </c>
      <c r="I419" s="1" t="str">
        <f>IF(OR($AD419=0,SUMIFS(dbP!$A:$A,dbP!$AD:$AD,$AD419)=0),0,INDEX(dbP!I:I,SUMIFS(dbP!$A:$A,dbP!$AD:$AD,$AD419)))</f>
        <v>Продукт-2</v>
      </c>
      <c r="O419" s="44" t="str">
        <f>IF(OR($AE419=0,SUMIFS(SpcfP!$A:$A,SpcfP!$AE:$AE,$AE419,SpcfP!$U:$U,$U419)=0),0,INDEX(SpcfP!O:O,SUMIFS(SpcfP!$A:$A,SpcfP!$AE:$AE,$AE419,SpcfP!$U:$U,$U419)))</f>
        <v>Себестоимость продаж</v>
      </c>
      <c r="P419" s="44" t="str">
        <f>IF(OR($AE419=0,SUMIFS(SpcfP!$A:$A,SpcfP!$AE:$AE,$AE419,SpcfP!$U:$U,$U419)=0),0,INDEX(SpcfP!P:P,SUMIFS(SpcfP!$A:$A,SpcfP!$AE:$AE,$AE419,SpcfP!$U:$U,$U419)))</f>
        <v>Затраты этапа-1 бизнес-процесса</v>
      </c>
      <c r="Q419" s="44" t="str">
        <f>IF(OR($AE419=0,SUMIFS(SpcfP!$A:$A,SpcfP!$AE:$AE,$AE419,SpcfP!$U:$U,$U419)=0),0,INDEX(SpcfP!Q:Q,SUMIFS(SpcfP!$A:$A,SpcfP!$AE:$AE,$AE419,SpcfP!$U:$U,$U419)))</f>
        <v>Сырье и материалы-11</v>
      </c>
      <c r="U419" s="1">
        <f>IF(OR($AD419=0,SUMIFS(dbP!$A:$A,dbP!$AD:$AD,$AD419)=0),0,INDEX(dbP!U:U,SUMIFS(dbP!$A:$A,dbP!$AD:$AD,$AD419)))</f>
        <v>2</v>
      </c>
      <c r="X419" s="42">
        <f>IF(OR($AD419=0,SUMIFS(dbP!$A:$A,dbP!$AD:$AD,$AD419)=0),0,INDEX(dbP!X:X,SUMIFS(dbP!$A:$A,dbP!$AD:$AD,$AD419)))*
IF(OR($AE419=0,SUMIFS(SpcfP!$A:$A,SpcfP!$AE:$AE,$AE419,SpcfP!$U:$U,$U419)=0),0,INDEX(SpcfP!X:X,SUMIFS(SpcfP!$A:$A,SpcfP!$AE:$AE,$AE419,SpcfP!$U:$U,$U419)))</f>
        <v>45</v>
      </c>
      <c r="AA419" s="44">
        <f>IF(OR($AD419=0,SUMIFS(dbP!$A:$A,dbP!$AD:$AD,$AD419)=0),0,INDEX(dbP!X:X,SUMIFS(dbP!$A:$A,dbP!$AD:$AD,$AD419)))*
IF(OR($AE419=0,SUMIFS(SpcfP!$A:$A,SpcfP!$AE:$AE,$AE419,SpcfP!$U:$U,$U419)=0),0,INDEX(SpcfP!AA:AA,SUMIFS(SpcfP!$A:$A,SpcfP!$AE:$AE,$AE419,SpcfP!$U:$U,$U419)))</f>
        <v>274412.29513695656</v>
      </c>
      <c r="AB419" s="44">
        <f>IF(OR($AD419=0,SUMIFS(dbP!$A:$A,dbP!$AD:$AD,$AD419)=0),0,INDEX(dbP!X:X,SUMIFS(dbP!$A:$A,dbP!$AD:$AD,$AD419)))*
IF(OR($AE419=0,SUMIFS(SpcfP!$A:$A,SpcfP!$AE:$AE,$AE419,SpcfP!$U:$U,$U419)=0),0,INDEX(SpcfP!AB:AB,SUMIFS(SpcfP!$A:$A,SpcfP!$AE:$AE,$AE419,SpcfP!$U:$U,$U419)))</f>
        <v>45735.38252282609</v>
      </c>
      <c r="AC419" s="31" t="str">
        <f>IF(OR(RepP!$J$3="",RepP!$J$3=0,COUNTIF(Lists!$D:$D,RepP!$J$3)=0),Lists!$D$9,IF(RepP!$J$3=Lists!$D$9,Lists!$D$9,IF(RepP!$J$3=$E419,RepP!$J$3,"")))</f>
        <v>Все проекты</v>
      </c>
      <c r="AD419" s="31">
        <f t="shared" ref="AD419:AD482" si="7">IF(AE419=1,AD418+1,AD418)</f>
        <v>8</v>
      </c>
      <c r="AE419" s="31">
        <f>IF(OR(AE418=0,AE418=MAX(Items!$AC:$AC)),1,AE418+1)</f>
        <v>11</v>
      </c>
    </row>
    <row r="420" spans="2:31" x14ac:dyDescent="0.3">
      <c r="B420" s="26">
        <f>IF(AND(O420=0,P420=0,Q420=0,Y420=0),0,IF(OR(COUNTIFS(Items!$E:$E,O420,Items!$F:$F,P420,Items!$G:$G,Q420)=1,COUNTIFS(Items!$M:$M,O420,Items!$N:$N,P420,Items!$O:$O,Q420)=1,COUNTIFS(Items!$U:$U,O420,Items!$V:$V,P420,Items!$W:$W,Q420)=1),0,1))</f>
        <v>0</v>
      </c>
      <c r="D420" s="24">
        <f>IF(OR($AD420=0,SUMIFS(dbP!$A:$A,dbP!$AD:$AD,$AD420)=0),0,INDEX(dbP!D:D,SUMIFS(dbP!$A:$A,dbP!$AD:$AD,$AD420)))</f>
        <v>45702</v>
      </c>
      <c r="E420" s="1">
        <f>IF(OR($AD420=0,SUMIFS(dbP!$A:$A,dbP!$AD:$AD,$AD420)=0),0,INDEX(dbP!E:E,SUMIFS(dbP!$A:$A,dbP!$AD:$AD,$AD420)))</f>
        <v>0</v>
      </c>
      <c r="F420" s="1">
        <f>IF(OR($AD420=0,SUMIFS(dbP!$A:$A,dbP!$AD:$AD,$AD420)=0),0,INDEX(dbP!F:F,SUMIFS(dbP!$A:$A,dbP!$AD:$AD,$AD420)))</f>
        <v>0</v>
      </c>
      <c r="I420" s="1" t="str">
        <f>IF(OR($AD420=0,SUMIFS(dbP!$A:$A,dbP!$AD:$AD,$AD420)=0),0,INDEX(dbP!I:I,SUMIFS(dbP!$A:$A,dbP!$AD:$AD,$AD420)))</f>
        <v>Продукт-2</v>
      </c>
      <c r="O420" s="44" t="str">
        <f>IF(OR($AE420=0,SUMIFS(SpcfP!$A:$A,SpcfP!$AE:$AE,$AE420,SpcfP!$U:$U,$U420)=0),0,INDEX(SpcfP!O:O,SUMIFS(SpcfP!$A:$A,SpcfP!$AE:$AE,$AE420,SpcfP!$U:$U,$U420)))</f>
        <v>Себестоимость продаж</v>
      </c>
      <c r="P420" s="44" t="str">
        <f>IF(OR($AE420=0,SUMIFS(SpcfP!$A:$A,SpcfP!$AE:$AE,$AE420,SpcfP!$U:$U,$U420)=0),0,INDEX(SpcfP!P:P,SUMIFS(SpcfP!$A:$A,SpcfP!$AE:$AE,$AE420,SpcfP!$U:$U,$U420)))</f>
        <v>Затраты этапа-2 бизнес-процесса</v>
      </c>
      <c r="Q420" s="44" t="str">
        <f>IF(OR($AE420=0,SUMIFS(SpcfP!$A:$A,SpcfP!$AE:$AE,$AE420,SpcfP!$U:$U,$U420)=0),0,INDEX(SpcfP!Q:Q,SUMIFS(SpcfP!$A:$A,SpcfP!$AE:$AE,$AE420,SpcfP!$U:$U,$U420)))</f>
        <v>Производственные затраты-1</v>
      </c>
      <c r="U420" s="1">
        <f>IF(OR($AD420=0,SUMIFS(dbP!$A:$A,dbP!$AD:$AD,$AD420)=0),0,INDEX(dbP!U:U,SUMIFS(dbP!$A:$A,dbP!$AD:$AD,$AD420)))</f>
        <v>2</v>
      </c>
      <c r="X420" s="42">
        <f>IF(OR($AD420=0,SUMIFS(dbP!$A:$A,dbP!$AD:$AD,$AD420)=0),0,INDEX(dbP!X:X,SUMIFS(dbP!$A:$A,dbP!$AD:$AD,$AD420)))*
IF(OR($AE420=0,SUMIFS(SpcfP!$A:$A,SpcfP!$AE:$AE,$AE420,SpcfP!$U:$U,$U420)=0),0,INDEX(SpcfP!X:X,SUMIFS(SpcfP!$A:$A,SpcfP!$AE:$AE,$AE420,SpcfP!$U:$U,$U420)))</f>
        <v>15</v>
      </c>
      <c r="AA420" s="44">
        <f>IF(OR($AD420=0,SUMIFS(dbP!$A:$A,dbP!$AD:$AD,$AD420)=0),0,INDEX(dbP!X:X,SUMIFS(dbP!$A:$A,dbP!$AD:$AD,$AD420)))*
IF(OR($AE420=0,SUMIFS(SpcfP!$A:$A,SpcfP!$AE:$AE,$AE420,SpcfP!$U:$U,$U420)=0),0,INDEX(SpcfP!AA:AA,SUMIFS(SpcfP!$A:$A,SpcfP!$AE:$AE,$AE420,SpcfP!$U:$U,$U420)))</f>
        <v>13432.835820895521</v>
      </c>
      <c r="AB420" s="44">
        <f>IF(OR($AD420=0,SUMIFS(dbP!$A:$A,dbP!$AD:$AD,$AD420)=0),0,INDEX(dbP!X:X,SUMIFS(dbP!$A:$A,dbP!$AD:$AD,$AD420)))*
IF(OR($AE420=0,SUMIFS(SpcfP!$A:$A,SpcfP!$AE:$AE,$AE420,SpcfP!$U:$U,$U420)=0),0,INDEX(SpcfP!AB:AB,SUMIFS(SpcfP!$A:$A,SpcfP!$AE:$AE,$AE420,SpcfP!$U:$U,$U420)))</f>
        <v>2238.8059701492539</v>
      </c>
      <c r="AC420" s="31" t="str">
        <f>IF(OR(RepP!$J$3="",RepP!$J$3=0,COUNTIF(Lists!$D:$D,RepP!$J$3)=0),Lists!$D$9,IF(RepP!$J$3=Lists!$D$9,Lists!$D$9,IF(RepP!$J$3=$E420,RepP!$J$3,"")))</f>
        <v>Все проекты</v>
      </c>
      <c r="AD420" s="31">
        <f t="shared" si="7"/>
        <v>8</v>
      </c>
      <c r="AE420" s="31">
        <f>IF(OR(AE419=0,AE419=MAX(Items!$AC:$AC)),1,AE419+1)</f>
        <v>12</v>
      </c>
    </row>
    <row r="421" spans="2:31" x14ac:dyDescent="0.3">
      <c r="B421" s="26">
        <f>IF(AND(O421=0,P421=0,Q421=0,Y421=0),0,IF(OR(COUNTIFS(Items!$E:$E,O421,Items!$F:$F,P421,Items!$G:$G,Q421)=1,COUNTIFS(Items!$M:$M,O421,Items!$N:$N,P421,Items!$O:$O,Q421)=1,COUNTIFS(Items!$U:$U,O421,Items!$V:$V,P421,Items!$W:$W,Q421)=1),0,1))</f>
        <v>0</v>
      </c>
      <c r="D421" s="24">
        <f>IF(OR($AD421=0,SUMIFS(dbP!$A:$A,dbP!$AD:$AD,$AD421)=0),0,INDEX(dbP!D:D,SUMIFS(dbP!$A:$A,dbP!$AD:$AD,$AD421)))</f>
        <v>45702</v>
      </c>
      <c r="E421" s="1">
        <f>IF(OR($AD421=0,SUMIFS(dbP!$A:$A,dbP!$AD:$AD,$AD421)=0),0,INDEX(dbP!E:E,SUMIFS(dbP!$A:$A,dbP!$AD:$AD,$AD421)))</f>
        <v>0</v>
      </c>
      <c r="F421" s="1">
        <f>IF(OR($AD421=0,SUMIFS(dbP!$A:$A,dbP!$AD:$AD,$AD421)=0),0,INDEX(dbP!F:F,SUMIFS(dbP!$A:$A,dbP!$AD:$AD,$AD421)))</f>
        <v>0</v>
      </c>
      <c r="I421" s="1" t="str">
        <f>IF(OR($AD421=0,SUMIFS(dbP!$A:$A,dbP!$AD:$AD,$AD421)=0),0,INDEX(dbP!I:I,SUMIFS(dbP!$A:$A,dbP!$AD:$AD,$AD421)))</f>
        <v>Продукт-2</v>
      </c>
      <c r="O421" s="44" t="str">
        <f>IF(OR($AE421=0,SUMIFS(SpcfP!$A:$A,SpcfP!$AE:$AE,$AE421,SpcfP!$U:$U,$U421)=0),0,INDEX(SpcfP!O:O,SUMIFS(SpcfP!$A:$A,SpcfP!$AE:$AE,$AE421,SpcfP!$U:$U,$U421)))</f>
        <v>Себестоимость продаж</v>
      </c>
      <c r="P421" s="44" t="str">
        <f>IF(OR($AE421=0,SUMIFS(SpcfP!$A:$A,SpcfP!$AE:$AE,$AE421,SpcfP!$U:$U,$U421)=0),0,INDEX(SpcfP!P:P,SUMIFS(SpcfP!$A:$A,SpcfP!$AE:$AE,$AE421,SpcfP!$U:$U,$U421)))</f>
        <v>Затраты этапа-2 бизнес-процесса</v>
      </c>
      <c r="Q421" s="44" t="str">
        <f>IF(OR($AE421=0,SUMIFS(SpcfP!$A:$A,SpcfP!$AE:$AE,$AE421,SpcfP!$U:$U,$U421)=0),0,INDEX(SpcfP!Q:Q,SUMIFS(SpcfP!$A:$A,SpcfP!$AE:$AE,$AE421,SpcfP!$U:$U,$U421)))</f>
        <v>Производственные затраты-2</v>
      </c>
      <c r="U421" s="1">
        <f>IF(OR($AD421=0,SUMIFS(dbP!$A:$A,dbP!$AD:$AD,$AD421)=0),0,INDEX(dbP!U:U,SUMIFS(dbP!$A:$A,dbP!$AD:$AD,$AD421)))</f>
        <v>2</v>
      </c>
      <c r="X421" s="42">
        <f>IF(OR($AD421=0,SUMIFS(dbP!$A:$A,dbP!$AD:$AD,$AD421)=0),0,INDEX(dbP!X:X,SUMIFS(dbP!$A:$A,dbP!$AD:$AD,$AD421)))*
IF(OR($AE421=0,SUMIFS(SpcfP!$A:$A,SpcfP!$AE:$AE,$AE421,SpcfP!$U:$U,$U421)=0),0,INDEX(SpcfP!X:X,SUMIFS(SpcfP!$A:$A,SpcfP!$AE:$AE,$AE421,SpcfP!$U:$U,$U421)))</f>
        <v>75</v>
      </c>
      <c r="AA421" s="44">
        <f>IF(OR($AD421=0,SUMIFS(dbP!$A:$A,dbP!$AD:$AD,$AD421)=0),0,INDEX(dbP!X:X,SUMIFS(dbP!$A:$A,dbP!$AD:$AD,$AD421)))*
IF(OR($AE421=0,SUMIFS(SpcfP!$A:$A,SpcfP!$AE:$AE,$AE421,SpcfP!$U:$U,$U421)=0),0,INDEX(SpcfP!AA:AA,SUMIFS(SpcfP!$A:$A,SpcfP!$AE:$AE,$AE421,SpcfP!$U:$U,$U421)))</f>
        <v>61111.111111111109</v>
      </c>
      <c r="AB421" s="44">
        <f>IF(OR($AD421=0,SUMIFS(dbP!$A:$A,dbP!$AD:$AD,$AD421)=0),0,INDEX(dbP!X:X,SUMIFS(dbP!$A:$A,dbP!$AD:$AD,$AD421)))*
IF(OR($AE421=0,SUMIFS(SpcfP!$A:$A,SpcfP!$AE:$AE,$AE421,SpcfP!$U:$U,$U421)=0),0,INDEX(SpcfP!AB:AB,SUMIFS(SpcfP!$A:$A,SpcfP!$AE:$AE,$AE421,SpcfP!$U:$U,$U421)))</f>
        <v>10185.185185185184</v>
      </c>
      <c r="AC421" s="31" t="str">
        <f>IF(OR(RepP!$J$3="",RepP!$J$3=0,COUNTIF(Lists!$D:$D,RepP!$J$3)=0),Lists!$D$9,IF(RepP!$J$3=Lists!$D$9,Lists!$D$9,IF(RepP!$J$3=$E421,RepP!$J$3,"")))</f>
        <v>Все проекты</v>
      </c>
      <c r="AD421" s="31">
        <f t="shared" si="7"/>
        <v>8</v>
      </c>
      <c r="AE421" s="31">
        <f>IF(OR(AE420=0,AE420=MAX(Items!$AC:$AC)),1,AE420+1)</f>
        <v>13</v>
      </c>
    </row>
    <row r="422" spans="2:31" x14ac:dyDescent="0.3">
      <c r="B422" s="26">
        <f>IF(AND(O422=0,P422=0,Q422=0,Y422=0),0,IF(OR(COUNTIFS(Items!$E:$E,O422,Items!$F:$F,P422,Items!$G:$G,Q422)=1,COUNTIFS(Items!$M:$M,O422,Items!$N:$N,P422,Items!$O:$O,Q422)=1,COUNTIFS(Items!$U:$U,O422,Items!$V:$V,P422,Items!$W:$W,Q422)=1),0,1))</f>
        <v>0</v>
      </c>
      <c r="D422" s="24">
        <f>IF(OR($AD422=0,SUMIFS(dbP!$A:$A,dbP!$AD:$AD,$AD422)=0),0,INDEX(dbP!D:D,SUMIFS(dbP!$A:$A,dbP!$AD:$AD,$AD422)))</f>
        <v>45702</v>
      </c>
      <c r="E422" s="1">
        <f>IF(OR($AD422=0,SUMIFS(dbP!$A:$A,dbP!$AD:$AD,$AD422)=0),0,INDEX(dbP!E:E,SUMIFS(dbP!$A:$A,dbP!$AD:$AD,$AD422)))</f>
        <v>0</v>
      </c>
      <c r="F422" s="1">
        <f>IF(OR($AD422=0,SUMIFS(dbP!$A:$A,dbP!$AD:$AD,$AD422)=0),0,INDEX(dbP!F:F,SUMIFS(dbP!$A:$A,dbP!$AD:$AD,$AD422)))</f>
        <v>0</v>
      </c>
      <c r="I422" s="1" t="str">
        <f>IF(OR($AD422=0,SUMIFS(dbP!$A:$A,dbP!$AD:$AD,$AD422)=0),0,INDEX(dbP!I:I,SUMIFS(dbP!$A:$A,dbP!$AD:$AD,$AD422)))</f>
        <v>Продукт-2</v>
      </c>
      <c r="O422" s="44" t="str">
        <f>IF(OR($AE422=0,SUMIFS(SpcfP!$A:$A,SpcfP!$AE:$AE,$AE422,SpcfP!$U:$U,$U422)=0),0,INDEX(SpcfP!O:O,SUMIFS(SpcfP!$A:$A,SpcfP!$AE:$AE,$AE422,SpcfP!$U:$U,$U422)))</f>
        <v>Себестоимость продаж</v>
      </c>
      <c r="P422" s="44" t="str">
        <f>IF(OR($AE422=0,SUMIFS(SpcfP!$A:$A,SpcfP!$AE:$AE,$AE422,SpcfP!$U:$U,$U422)=0),0,INDEX(SpcfP!P:P,SUMIFS(SpcfP!$A:$A,SpcfP!$AE:$AE,$AE422,SpcfP!$U:$U,$U422)))</f>
        <v>Затраты этапа-2 бизнес-процесса</v>
      </c>
      <c r="Q422" s="44" t="str">
        <f>IF(OR($AE422=0,SUMIFS(SpcfP!$A:$A,SpcfP!$AE:$AE,$AE422,SpcfP!$U:$U,$U422)=0),0,INDEX(SpcfP!Q:Q,SUMIFS(SpcfP!$A:$A,SpcfP!$AE:$AE,$AE422,SpcfP!$U:$U,$U422)))</f>
        <v>Производственные затраты-3</v>
      </c>
      <c r="U422" s="1">
        <f>IF(OR($AD422=0,SUMIFS(dbP!$A:$A,dbP!$AD:$AD,$AD422)=0),0,INDEX(dbP!U:U,SUMIFS(dbP!$A:$A,dbP!$AD:$AD,$AD422)))</f>
        <v>2</v>
      </c>
      <c r="X422" s="42">
        <f>IF(OR($AD422=0,SUMIFS(dbP!$A:$A,dbP!$AD:$AD,$AD422)=0),0,INDEX(dbP!X:X,SUMIFS(dbP!$A:$A,dbP!$AD:$AD,$AD422)))*
IF(OR($AE422=0,SUMIFS(SpcfP!$A:$A,SpcfP!$AE:$AE,$AE422,SpcfP!$U:$U,$U422)=0),0,INDEX(SpcfP!X:X,SUMIFS(SpcfP!$A:$A,SpcfP!$AE:$AE,$AE422,SpcfP!$U:$U,$U422)))</f>
        <v>45</v>
      </c>
      <c r="AA422" s="44">
        <f>IF(OR($AD422=0,SUMIFS(dbP!$A:$A,dbP!$AD:$AD,$AD422)=0),0,INDEX(dbP!X:X,SUMIFS(dbP!$A:$A,dbP!$AD:$AD,$AD422)))*
IF(OR($AE422=0,SUMIFS(SpcfP!$A:$A,SpcfP!$AE:$AE,$AE422,SpcfP!$U:$U,$U422)=0),0,INDEX(SpcfP!AA:AA,SUMIFS(SpcfP!$A:$A,SpcfP!$AE:$AE,$AE422,SpcfP!$U:$U,$U422)))</f>
        <v>141724.52830188681</v>
      </c>
      <c r="AB422" s="44">
        <f>IF(OR($AD422=0,SUMIFS(dbP!$A:$A,dbP!$AD:$AD,$AD422)=0),0,INDEX(dbP!X:X,SUMIFS(dbP!$A:$A,dbP!$AD:$AD,$AD422)))*
IF(OR($AE422=0,SUMIFS(SpcfP!$A:$A,SpcfP!$AE:$AE,$AE422,SpcfP!$U:$U,$U422)=0),0,INDEX(SpcfP!AB:AB,SUMIFS(SpcfP!$A:$A,SpcfP!$AE:$AE,$AE422,SpcfP!$U:$U,$U422)))</f>
        <v>23620.754716981133</v>
      </c>
      <c r="AC422" s="31" t="str">
        <f>IF(OR(RepP!$J$3="",RepP!$J$3=0,COUNTIF(Lists!$D:$D,RepP!$J$3)=0),Lists!$D$9,IF(RepP!$J$3=Lists!$D$9,Lists!$D$9,IF(RepP!$J$3=$E422,RepP!$J$3,"")))</f>
        <v>Все проекты</v>
      </c>
      <c r="AD422" s="31">
        <f t="shared" si="7"/>
        <v>8</v>
      </c>
      <c r="AE422" s="31">
        <f>IF(OR(AE421=0,AE421=MAX(Items!$AC:$AC)),1,AE421+1)</f>
        <v>14</v>
      </c>
    </row>
    <row r="423" spans="2:31" x14ac:dyDescent="0.3">
      <c r="B423" s="26">
        <f>IF(AND(O423=0,P423=0,Q423=0,Y423=0),0,IF(OR(COUNTIFS(Items!$E:$E,O423,Items!$F:$F,P423,Items!$G:$G,Q423)=1,COUNTIFS(Items!$M:$M,O423,Items!$N:$N,P423,Items!$O:$O,Q423)=1,COUNTIFS(Items!$U:$U,O423,Items!$V:$V,P423,Items!$W:$W,Q423)=1),0,1))</f>
        <v>0</v>
      </c>
      <c r="D423" s="24">
        <f>IF(OR($AD423=0,SUMIFS(dbP!$A:$A,dbP!$AD:$AD,$AD423)=0),0,INDEX(dbP!D:D,SUMIFS(dbP!$A:$A,dbP!$AD:$AD,$AD423)))</f>
        <v>45702</v>
      </c>
      <c r="E423" s="1">
        <f>IF(OR($AD423=0,SUMIFS(dbP!$A:$A,dbP!$AD:$AD,$AD423)=0),0,INDEX(dbP!E:E,SUMIFS(dbP!$A:$A,dbP!$AD:$AD,$AD423)))</f>
        <v>0</v>
      </c>
      <c r="F423" s="1">
        <f>IF(OR($AD423=0,SUMIFS(dbP!$A:$A,dbP!$AD:$AD,$AD423)=0),0,INDEX(dbP!F:F,SUMIFS(dbP!$A:$A,dbP!$AD:$AD,$AD423)))</f>
        <v>0</v>
      </c>
      <c r="I423" s="1" t="str">
        <f>IF(OR($AD423=0,SUMIFS(dbP!$A:$A,dbP!$AD:$AD,$AD423)=0),0,INDEX(dbP!I:I,SUMIFS(dbP!$A:$A,dbP!$AD:$AD,$AD423)))</f>
        <v>Продукт-2</v>
      </c>
      <c r="O423" s="44" t="str">
        <f>IF(OR($AE423=0,SUMIFS(SpcfP!$A:$A,SpcfP!$AE:$AE,$AE423,SpcfP!$U:$U,$U423)=0),0,INDEX(SpcfP!O:O,SUMIFS(SpcfP!$A:$A,SpcfP!$AE:$AE,$AE423,SpcfP!$U:$U,$U423)))</f>
        <v>Себестоимость продаж</v>
      </c>
      <c r="P423" s="44" t="str">
        <f>IF(OR($AE423=0,SUMIFS(SpcfP!$A:$A,SpcfP!$AE:$AE,$AE423,SpcfP!$U:$U,$U423)=0),0,INDEX(SpcfP!P:P,SUMIFS(SpcfP!$A:$A,SpcfP!$AE:$AE,$AE423,SpcfP!$U:$U,$U423)))</f>
        <v>Затраты этапа-2 бизнес-процесса</v>
      </c>
      <c r="Q423" s="44" t="str">
        <f>IF(OR($AE423=0,SUMIFS(SpcfP!$A:$A,SpcfP!$AE:$AE,$AE423,SpcfP!$U:$U,$U423)=0),0,INDEX(SpcfP!Q:Q,SUMIFS(SpcfP!$A:$A,SpcfP!$AE:$AE,$AE423,SpcfP!$U:$U,$U423)))</f>
        <v>Производственные затраты-4</v>
      </c>
      <c r="U423" s="1">
        <f>IF(OR($AD423=0,SUMIFS(dbP!$A:$A,dbP!$AD:$AD,$AD423)=0),0,INDEX(dbP!U:U,SUMIFS(dbP!$A:$A,dbP!$AD:$AD,$AD423)))</f>
        <v>2</v>
      </c>
      <c r="X423" s="42">
        <f>IF(OR($AD423=0,SUMIFS(dbP!$A:$A,dbP!$AD:$AD,$AD423)=0),0,INDEX(dbP!X:X,SUMIFS(dbP!$A:$A,dbP!$AD:$AD,$AD423)))*
IF(OR($AE423=0,SUMIFS(SpcfP!$A:$A,SpcfP!$AE:$AE,$AE423,SpcfP!$U:$U,$U423)=0),0,INDEX(SpcfP!X:X,SUMIFS(SpcfP!$A:$A,SpcfP!$AE:$AE,$AE423,SpcfP!$U:$U,$U423)))</f>
        <v>15</v>
      </c>
      <c r="AA423" s="44">
        <f>IF(OR($AD423=0,SUMIFS(dbP!$A:$A,dbP!$AD:$AD,$AD423)=0),0,INDEX(dbP!X:X,SUMIFS(dbP!$A:$A,dbP!$AD:$AD,$AD423)))*
IF(OR($AE423=0,SUMIFS(SpcfP!$A:$A,SpcfP!$AE:$AE,$AE423,SpcfP!$U:$U,$U423)=0),0,INDEX(SpcfP!AA:AA,SUMIFS(SpcfP!$A:$A,SpcfP!$AE:$AE,$AE423,SpcfP!$U:$U,$U423)))</f>
        <v>30599.324999999997</v>
      </c>
      <c r="AB423" s="44">
        <f>IF(OR($AD423=0,SUMIFS(dbP!$A:$A,dbP!$AD:$AD,$AD423)=0),0,INDEX(dbP!X:X,SUMIFS(dbP!$A:$A,dbP!$AD:$AD,$AD423)))*
IF(OR($AE423=0,SUMIFS(SpcfP!$A:$A,SpcfP!$AE:$AE,$AE423,SpcfP!$U:$U,$U423)=0),0,INDEX(SpcfP!AB:AB,SUMIFS(SpcfP!$A:$A,SpcfP!$AE:$AE,$AE423,SpcfP!$U:$U,$U423)))</f>
        <v>5099.8874999999998</v>
      </c>
      <c r="AC423" s="31" t="str">
        <f>IF(OR(RepP!$J$3="",RepP!$J$3=0,COUNTIF(Lists!$D:$D,RepP!$J$3)=0),Lists!$D$9,IF(RepP!$J$3=Lists!$D$9,Lists!$D$9,IF(RepP!$J$3=$E423,RepP!$J$3,"")))</f>
        <v>Все проекты</v>
      </c>
      <c r="AD423" s="31">
        <f t="shared" si="7"/>
        <v>8</v>
      </c>
      <c r="AE423" s="31">
        <f>IF(OR(AE422=0,AE422=MAX(Items!$AC:$AC)),1,AE422+1)</f>
        <v>15</v>
      </c>
    </row>
    <row r="424" spans="2:31" x14ac:dyDescent="0.3">
      <c r="B424" s="26">
        <f>IF(AND(O424=0,P424=0,Q424=0,Y424=0),0,IF(OR(COUNTIFS(Items!$E:$E,O424,Items!$F:$F,P424,Items!$G:$G,Q424)=1,COUNTIFS(Items!$M:$M,O424,Items!$N:$N,P424,Items!$O:$O,Q424)=1,COUNTIFS(Items!$U:$U,O424,Items!$V:$V,P424,Items!$W:$W,Q424)=1),0,1))</f>
        <v>0</v>
      </c>
      <c r="D424" s="24">
        <f>IF(OR($AD424=0,SUMIFS(dbP!$A:$A,dbP!$AD:$AD,$AD424)=0),0,INDEX(dbP!D:D,SUMIFS(dbP!$A:$A,dbP!$AD:$AD,$AD424)))</f>
        <v>45702</v>
      </c>
      <c r="E424" s="1">
        <f>IF(OR($AD424=0,SUMIFS(dbP!$A:$A,dbP!$AD:$AD,$AD424)=0),0,INDEX(dbP!E:E,SUMIFS(dbP!$A:$A,dbP!$AD:$AD,$AD424)))</f>
        <v>0</v>
      </c>
      <c r="F424" s="1">
        <f>IF(OR($AD424=0,SUMIFS(dbP!$A:$A,dbP!$AD:$AD,$AD424)=0),0,INDEX(dbP!F:F,SUMIFS(dbP!$A:$A,dbP!$AD:$AD,$AD424)))</f>
        <v>0</v>
      </c>
      <c r="I424" s="1" t="str">
        <f>IF(OR($AD424=0,SUMIFS(dbP!$A:$A,dbP!$AD:$AD,$AD424)=0),0,INDEX(dbP!I:I,SUMIFS(dbP!$A:$A,dbP!$AD:$AD,$AD424)))</f>
        <v>Продукт-2</v>
      </c>
      <c r="O424" s="44" t="str">
        <f>IF(OR($AE424=0,SUMIFS(SpcfP!$A:$A,SpcfP!$AE:$AE,$AE424,SpcfP!$U:$U,$U424)=0),0,INDEX(SpcfP!O:O,SUMIFS(SpcfP!$A:$A,SpcfP!$AE:$AE,$AE424,SpcfP!$U:$U,$U424)))</f>
        <v>Себестоимость продаж</v>
      </c>
      <c r="P424" s="44" t="str">
        <f>IF(OR($AE424=0,SUMIFS(SpcfP!$A:$A,SpcfP!$AE:$AE,$AE424,SpcfP!$U:$U,$U424)=0),0,INDEX(SpcfP!P:P,SUMIFS(SpcfP!$A:$A,SpcfP!$AE:$AE,$AE424,SpcfP!$U:$U,$U424)))</f>
        <v>Затраты этапа-2 бизнес-процесса</v>
      </c>
      <c r="Q424" s="44" t="str">
        <f>IF(OR($AE424=0,SUMIFS(SpcfP!$A:$A,SpcfP!$AE:$AE,$AE424,SpcfP!$U:$U,$U424)=0),0,INDEX(SpcfP!Q:Q,SUMIFS(SpcfP!$A:$A,SpcfP!$AE:$AE,$AE424,SpcfP!$U:$U,$U424)))</f>
        <v>Производственные затраты-5</v>
      </c>
      <c r="U424" s="1">
        <f>IF(OR($AD424=0,SUMIFS(dbP!$A:$A,dbP!$AD:$AD,$AD424)=0),0,INDEX(dbP!U:U,SUMIFS(dbP!$A:$A,dbP!$AD:$AD,$AD424)))</f>
        <v>2</v>
      </c>
      <c r="X424" s="42">
        <f>IF(OR($AD424=0,SUMIFS(dbP!$A:$A,dbP!$AD:$AD,$AD424)=0),0,INDEX(dbP!X:X,SUMIFS(dbP!$A:$A,dbP!$AD:$AD,$AD424)))*
IF(OR($AE424=0,SUMIFS(SpcfP!$A:$A,SpcfP!$AE:$AE,$AE424,SpcfP!$U:$U,$U424)=0),0,INDEX(SpcfP!X:X,SUMIFS(SpcfP!$A:$A,SpcfP!$AE:$AE,$AE424,SpcfP!$U:$U,$U424)))</f>
        <v>60</v>
      </c>
      <c r="AA424" s="44">
        <f>IF(OR($AD424=0,SUMIFS(dbP!$A:$A,dbP!$AD:$AD,$AD424)=0),0,INDEX(dbP!X:X,SUMIFS(dbP!$A:$A,dbP!$AD:$AD,$AD424)))*
IF(OR($AE424=0,SUMIFS(SpcfP!$A:$A,SpcfP!$AE:$AE,$AE424,SpcfP!$U:$U,$U424)=0),0,INDEX(SpcfP!AA:AA,SUMIFS(SpcfP!$A:$A,SpcfP!$AE:$AE,$AE424,SpcfP!$U:$U,$U424)))</f>
        <v>62382.089552238809</v>
      </c>
      <c r="AB424" s="44">
        <f>IF(OR($AD424=0,SUMIFS(dbP!$A:$A,dbP!$AD:$AD,$AD424)=0),0,INDEX(dbP!X:X,SUMIFS(dbP!$A:$A,dbP!$AD:$AD,$AD424)))*
IF(OR($AE424=0,SUMIFS(SpcfP!$A:$A,SpcfP!$AE:$AE,$AE424,SpcfP!$U:$U,$U424)=0),0,INDEX(SpcfP!AB:AB,SUMIFS(SpcfP!$A:$A,SpcfP!$AE:$AE,$AE424,SpcfP!$U:$U,$U424)))</f>
        <v>10397.014925373134</v>
      </c>
      <c r="AC424" s="31" t="str">
        <f>IF(OR(RepP!$J$3="",RepP!$J$3=0,COUNTIF(Lists!$D:$D,RepP!$J$3)=0),Lists!$D$9,IF(RepP!$J$3=Lists!$D$9,Lists!$D$9,IF(RepP!$J$3=$E424,RepP!$J$3,"")))</f>
        <v>Все проекты</v>
      </c>
      <c r="AD424" s="31">
        <f t="shared" si="7"/>
        <v>8</v>
      </c>
      <c r="AE424" s="31">
        <f>IF(OR(AE423=0,AE423=MAX(Items!$AC:$AC)),1,AE423+1)</f>
        <v>16</v>
      </c>
    </row>
    <row r="425" spans="2:31" x14ac:dyDescent="0.3">
      <c r="B425" s="26">
        <f>IF(AND(O425=0,P425=0,Q425=0,Y425=0),0,IF(OR(COUNTIFS(Items!$E:$E,O425,Items!$F:$F,P425,Items!$G:$G,Q425)=1,COUNTIFS(Items!$M:$M,O425,Items!$N:$N,P425,Items!$O:$O,Q425)=1,COUNTIFS(Items!$U:$U,O425,Items!$V:$V,P425,Items!$W:$W,Q425)=1),0,1))</f>
        <v>0</v>
      </c>
      <c r="D425" s="24">
        <f>IF(OR($AD425=0,SUMIFS(dbP!$A:$A,dbP!$AD:$AD,$AD425)=0),0,INDEX(dbP!D:D,SUMIFS(dbP!$A:$A,dbP!$AD:$AD,$AD425)))</f>
        <v>45702</v>
      </c>
      <c r="E425" s="1">
        <f>IF(OR($AD425=0,SUMIFS(dbP!$A:$A,dbP!$AD:$AD,$AD425)=0),0,INDEX(dbP!E:E,SUMIFS(dbP!$A:$A,dbP!$AD:$AD,$AD425)))</f>
        <v>0</v>
      </c>
      <c r="F425" s="1">
        <f>IF(OR($AD425=0,SUMIFS(dbP!$A:$A,dbP!$AD:$AD,$AD425)=0),0,INDEX(dbP!F:F,SUMIFS(dbP!$A:$A,dbP!$AD:$AD,$AD425)))</f>
        <v>0</v>
      </c>
      <c r="I425" s="1" t="str">
        <f>IF(OR($AD425=0,SUMIFS(dbP!$A:$A,dbP!$AD:$AD,$AD425)=0),0,INDEX(dbP!I:I,SUMIFS(dbP!$A:$A,dbP!$AD:$AD,$AD425)))</f>
        <v>Продукт-2</v>
      </c>
      <c r="O425" s="44" t="str">
        <f>IF(OR($AE425=0,SUMIFS(SpcfP!$A:$A,SpcfP!$AE:$AE,$AE425,SpcfP!$U:$U,$U425)=0),0,INDEX(SpcfP!O:O,SUMIFS(SpcfP!$A:$A,SpcfP!$AE:$AE,$AE425,SpcfP!$U:$U,$U425)))</f>
        <v>Себестоимость продаж</v>
      </c>
      <c r="P425" s="44" t="str">
        <f>IF(OR($AE425=0,SUMIFS(SpcfP!$A:$A,SpcfP!$AE:$AE,$AE425,SpcfP!$U:$U,$U425)=0),0,INDEX(SpcfP!P:P,SUMIFS(SpcfP!$A:$A,SpcfP!$AE:$AE,$AE425,SpcfP!$U:$U,$U425)))</f>
        <v>Затраты этапа-2 бизнес-процесса</v>
      </c>
      <c r="Q425" s="44" t="str">
        <f>IF(OR($AE425=0,SUMIFS(SpcfP!$A:$A,SpcfP!$AE:$AE,$AE425,SpcfP!$U:$U,$U425)=0),0,INDEX(SpcfP!Q:Q,SUMIFS(SpcfP!$A:$A,SpcfP!$AE:$AE,$AE425,SpcfP!$U:$U,$U425)))</f>
        <v>Производственные затраты-6</v>
      </c>
      <c r="U425" s="1">
        <f>IF(OR($AD425=0,SUMIFS(dbP!$A:$A,dbP!$AD:$AD,$AD425)=0),0,INDEX(dbP!U:U,SUMIFS(dbP!$A:$A,dbP!$AD:$AD,$AD425)))</f>
        <v>2</v>
      </c>
      <c r="X425" s="42">
        <f>IF(OR($AD425=0,SUMIFS(dbP!$A:$A,dbP!$AD:$AD,$AD425)=0),0,INDEX(dbP!X:X,SUMIFS(dbP!$A:$A,dbP!$AD:$AD,$AD425)))*
IF(OR($AE425=0,SUMIFS(SpcfP!$A:$A,SpcfP!$AE:$AE,$AE425,SpcfP!$U:$U,$U425)=0),0,INDEX(SpcfP!X:X,SUMIFS(SpcfP!$A:$A,SpcfP!$AE:$AE,$AE425,SpcfP!$U:$U,$U425)))</f>
        <v>135</v>
      </c>
      <c r="AA425" s="44">
        <f>IF(OR($AD425=0,SUMIFS(dbP!$A:$A,dbP!$AD:$AD,$AD425)=0),0,INDEX(dbP!X:X,SUMIFS(dbP!$A:$A,dbP!$AD:$AD,$AD425)))*
IF(OR($AE425=0,SUMIFS(SpcfP!$A:$A,SpcfP!$AE:$AE,$AE425,SpcfP!$U:$U,$U425)=0),0,INDEX(SpcfP!AA:AA,SUMIFS(SpcfP!$A:$A,SpcfP!$AE:$AE,$AE425,SpcfP!$U:$U,$U425)))</f>
        <v>537224.29411764711</v>
      </c>
      <c r="AB425" s="44">
        <f>IF(OR($AD425=0,SUMIFS(dbP!$A:$A,dbP!$AD:$AD,$AD425)=0),0,INDEX(dbP!X:X,SUMIFS(dbP!$A:$A,dbP!$AD:$AD,$AD425)))*
IF(OR($AE425=0,SUMIFS(SpcfP!$A:$A,SpcfP!$AE:$AE,$AE425,SpcfP!$U:$U,$U425)=0),0,INDEX(SpcfP!AB:AB,SUMIFS(SpcfP!$A:$A,SpcfP!$AE:$AE,$AE425,SpcfP!$U:$U,$U425)))</f>
        <v>89537.382352941175</v>
      </c>
      <c r="AC425" s="31" t="str">
        <f>IF(OR(RepP!$J$3="",RepP!$J$3=0,COUNTIF(Lists!$D:$D,RepP!$J$3)=0),Lists!$D$9,IF(RepP!$J$3=Lists!$D$9,Lists!$D$9,IF(RepP!$J$3=$E425,RepP!$J$3,"")))</f>
        <v>Все проекты</v>
      </c>
      <c r="AD425" s="31">
        <f t="shared" si="7"/>
        <v>8</v>
      </c>
      <c r="AE425" s="31">
        <f>IF(OR(AE424=0,AE424=MAX(Items!$AC:$AC)),1,AE424+1)</f>
        <v>17</v>
      </c>
    </row>
    <row r="426" spans="2:31" x14ac:dyDescent="0.3">
      <c r="B426" s="26">
        <f>IF(AND(O426=0,P426=0,Q426=0,Y426=0),0,IF(OR(COUNTIFS(Items!$E:$E,O426,Items!$F:$F,P426,Items!$G:$G,Q426)=1,COUNTIFS(Items!$M:$M,O426,Items!$N:$N,P426,Items!$O:$O,Q426)=1,COUNTIFS(Items!$U:$U,O426,Items!$V:$V,P426,Items!$W:$W,Q426)=1),0,1))</f>
        <v>0</v>
      </c>
      <c r="D426" s="24">
        <f>IF(OR($AD426=0,SUMIFS(dbP!$A:$A,dbP!$AD:$AD,$AD426)=0),0,INDEX(dbP!D:D,SUMIFS(dbP!$A:$A,dbP!$AD:$AD,$AD426)))</f>
        <v>45702</v>
      </c>
      <c r="E426" s="1">
        <f>IF(OR($AD426=0,SUMIFS(dbP!$A:$A,dbP!$AD:$AD,$AD426)=0),0,INDEX(dbP!E:E,SUMIFS(dbP!$A:$A,dbP!$AD:$AD,$AD426)))</f>
        <v>0</v>
      </c>
      <c r="F426" s="1">
        <f>IF(OR($AD426=0,SUMIFS(dbP!$A:$A,dbP!$AD:$AD,$AD426)=0),0,INDEX(dbP!F:F,SUMIFS(dbP!$A:$A,dbP!$AD:$AD,$AD426)))</f>
        <v>0</v>
      </c>
      <c r="I426" s="1" t="str">
        <f>IF(OR($AD426=0,SUMIFS(dbP!$A:$A,dbP!$AD:$AD,$AD426)=0),0,INDEX(dbP!I:I,SUMIFS(dbP!$A:$A,dbP!$AD:$AD,$AD426)))</f>
        <v>Продукт-2</v>
      </c>
      <c r="O426" s="44" t="str">
        <f>IF(OR($AE426=0,SUMIFS(SpcfP!$A:$A,SpcfP!$AE:$AE,$AE426,SpcfP!$U:$U,$U426)=0),0,INDEX(SpcfP!O:O,SUMIFS(SpcfP!$A:$A,SpcfP!$AE:$AE,$AE426,SpcfP!$U:$U,$U426)))</f>
        <v>Себестоимость продаж</v>
      </c>
      <c r="P426" s="44" t="str">
        <f>IF(OR($AE426=0,SUMIFS(SpcfP!$A:$A,SpcfP!$AE:$AE,$AE426,SpcfP!$U:$U,$U426)=0),0,INDEX(SpcfP!P:P,SUMIFS(SpcfP!$A:$A,SpcfP!$AE:$AE,$AE426,SpcfP!$U:$U,$U426)))</f>
        <v>Затраты этапа-2 бизнес-процесса</v>
      </c>
      <c r="Q426" s="44" t="str">
        <f>IF(OR($AE426=0,SUMIFS(SpcfP!$A:$A,SpcfP!$AE:$AE,$AE426,SpcfP!$U:$U,$U426)=0),0,INDEX(SpcfP!Q:Q,SUMIFS(SpcfP!$A:$A,SpcfP!$AE:$AE,$AE426,SpcfP!$U:$U,$U426)))</f>
        <v>Производственные затраты-7</v>
      </c>
      <c r="U426" s="1">
        <f>IF(OR($AD426=0,SUMIFS(dbP!$A:$A,dbP!$AD:$AD,$AD426)=0),0,INDEX(dbP!U:U,SUMIFS(dbP!$A:$A,dbP!$AD:$AD,$AD426)))</f>
        <v>2</v>
      </c>
      <c r="X426" s="42">
        <f>IF(OR($AD426=0,SUMIFS(dbP!$A:$A,dbP!$AD:$AD,$AD426)=0),0,INDEX(dbP!X:X,SUMIFS(dbP!$A:$A,dbP!$AD:$AD,$AD426)))*
IF(OR($AE426=0,SUMIFS(SpcfP!$A:$A,SpcfP!$AE:$AE,$AE426,SpcfP!$U:$U,$U426)=0),0,INDEX(SpcfP!X:X,SUMIFS(SpcfP!$A:$A,SpcfP!$AE:$AE,$AE426,SpcfP!$U:$U,$U426)))</f>
        <v>75</v>
      </c>
      <c r="AA426" s="44">
        <f>IF(OR($AD426=0,SUMIFS(dbP!$A:$A,dbP!$AD:$AD,$AD426)=0),0,INDEX(dbP!X:X,SUMIFS(dbP!$A:$A,dbP!$AD:$AD,$AD426)))*
IF(OR($AE426=0,SUMIFS(SpcfP!$A:$A,SpcfP!$AE:$AE,$AE426,SpcfP!$U:$U,$U426)=0),0,INDEX(SpcfP!AA:AA,SUMIFS(SpcfP!$A:$A,SpcfP!$AE:$AE,$AE426,SpcfP!$U:$U,$U426)))</f>
        <v>281039.27647058823</v>
      </c>
      <c r="AB426" s="44">
        <f>IF(OR($AD426=0,SUMIFS(dbP!$A:$A,dbP!$AD:$AD,$AD426)=0),0,INDEX(dbP!X:X,SUMIFS(dbP!$A:$A,dbP!$AD:$AD,$AD426)))*
IF(OR($AE426=0,SUMIFS(SpcfP!$A:$A,SpcfP!$AE:$AE,$AE426,SpcfP!$U:$U,$U426)=0),0,INDEX(SpcfP!AB:AB,SUMIFS(SpcfP!$A:$A,SpcfP!$AE:$AE,$AE426,SpcfP!$U:$U,$U426)))</f>
        <v>46839.879411764712</v>
      </c>
      <c r="AC426" s="31" t="str">
        <f>IF(OR(RepP!$J$3="",RepP!$J$3=0,COUNTIF(Lists!$D:$D,RepP!$J$3)=0),Lists!$D$9,IF(RepP!$J$3=Lists!$D$9,Lists!$D$9,IF(RepP!$J$3=$E426,RepP!$J$3,"")))</f>
        <v>Все проекты</v>
      </c>
      <c r="AD426" s="31">
        <f t="shared" si="7"/>
        <v>8</v>
      </c>
      <c r="AE426" s="31">
        <f>IF(OR(AE425=0,AE425=MAX(Items!$AC:$AC)),1,AE425+1)</f>
        <v>18</v>
      </c>
    </row>
    <row r="427" spans="2:31" x14ac:dyDescent="0.3">
      <c r="B427" s="26">
        <f>IF(AND(O427=0,P427=0,Q427=0,Y427=0),0,IF(OR(COUNTIFS(Items!$E:$E,O427,Items!$F:$F,P427,Items!$G:$G,Q427)=1,COUNTIFS(Items!$M:$M,O427,Items!$N:$N,P427,Items!$O:$O,Q427)=1,COUNTIFS(Items!$U:$U,O427,Items!$V:$V,P427,Items!$W:$W,Q427)=1),0,1))</f>
        <v>0</v>
      </c>
      <c r="D427" s="24">
        <f>IF(OR($AD427=0,SUMIFS(dbP!$A:$A,dbP!$AD:$AD,$AD427)=0),0,INDEX(dbP!D:D,SUMIFS(dbP!$A:$A,dbP!$AD:$AD,$AD427)))</f>
        <v>45702</v>
      </c>
      <c r="E427" s="1">
        <f>IF(OR($AD427=0,SUMIFS(dbP!$A:$A,dbP!$AD:$AD,$AD427)=0),0,INDEX(dbP!E:E,SUMIFS(dbP!$A:$A,dbP!$AD:$AD,$AD427)))</f>
        <v>0</v>
      </c>
      <c r="F427" s="1">
        <f>IF(OR($AD427=0,SUMIFS(dbP!$A:$A,dbP!$AD:$AD,$AD427)=0),0,INDEX(dbP!F:F,SUMIFS(dbP!$A:$A,dbP!$AD:$AD,$AD427)))</f>
        <v>0</v>
      </c>
      <c r="I427" s="1" t="str">
        <f>IF(OR($AD427=0,SUMIFS(dbP!$A:$A,dbP!$AD:$AD,$AD427)=0),0,INDEX(dbP!I:I,SUMIFS(dbP!$A:$A,dbP!$AD:$AD,$AD427)))</f>
        <v>Продукт-2</v>
      </c>
      <c r="O427" s="44" t="str">
        <f>IF(OR($AE427=0,SUMIFS(SpcfP!$A:$A,SpcfP!$AE:$AE,$AE427,SpcfP!$U:$U,$U427)=0),0,INDEX(SpcfP!O:O,SUMIFS(SpcfP!$A:$A,SpcfP!$AE:$AE,$AE427,SpcfP!$U:$U,$U427)))</f>
        <v>Себестоимость продаж</v>
      </c>
      <c r="P427" s="44" t="str">
        <f>IF(OR($AE427=0,SUMIFS(SpcfP!$A:$A,SpcfP!$AE:$AE,$AE427,SpcfP!$U:$U,$U427)=0),0,INDEX(SpcfP!P:P,SUMIFS(SpcfP!$A:$A,SpcfP!$AE:$AE,$AE427,SpcfP!$U:$U,$U427)))</f>
        <v>Затраты этапа-2 бизнес-процесса</v>
      </c>
      <c r="Q427" s="44" t="str">
        <f>IF(OR($AE427=0,SUMIFS(SpcfP!$A:$A,SpcfP!$AE:$AE,$AE427,SpcfP!$U:$U,$U427)=0),0,INDEX(SpcfP!Q:Q,SUMIFS(SpcfP!$A:$A,SpcfP!$AE:$AE,$AE427,SpcfP!$U:$U,$U427)))</f>
        <v>Производственные затраты-8</v>
      </c>
      <c r="U427" s="1">
        <f>IF(OR($AD427=0,SUMIFS(dbP!$A:$A,dbP!$AD:$AD,$AD427)=0),0,INDEX(dbP!U:U,SUMIFS(dbP!$A:$A,dbP!$AD:$AD,$AD427)))</f>
        <v>2</v>
      </c>
      <c r="X427" s="42">
        <f>IF(OR($AD427=0,SUMIFS(dbP!$A:$A,dbP!$AD:$AD,$AD427)=0),0,INDEX(dbP!X:X,SUMIFS(dbP!$A:$A,dbP!$AD:$AD,$AD427)))*
IF(OR($AE427=0,SUMIFS(SpcfP!$A:$A,SpcfP!$AE:$AE,$AE427,SpcfP!$U:$U,$U427)=0),0,INDEX(SpcfP!X:X,SUMIFS(SpcfP!$A:$A,SpcfP!$AE:$AE,$AE427,SpcfP!$U:$U,$U427)))</f>
        <v>1365</v>
      </c>
      <c r="AA427" s="44">
        <f>IF(OR($AD427=0,SUMIFS(dbP!$A:$A,dbP!$AD:$AD,$AD427)=0),0,INDEX(dbP!X:X,SUMIFS(dbP!$A:$A,dbP!$AD:$AD,$AD427)))*
IF(OR($AE427=0,SUMIFS(SpcfP!$A:$A,SpcfP!$AE:$AE,$AE427,SpcfP!$U:$U,$U427)=0),0,INDEX(SpcfP!AA:AA,SUMIFS(SpcfP!$A:$A,SpcfP!$AE:$AE,$AE427,SpcfP!$U:$U,$U427)))</f>
        <v>1903294.4564283581</v>
      </c>
      <c r="AB427" s="44">
        <f>IF(OR($AD427=0,SUMIFS(dbP!$A:$A,dbP!$AD:$AD,$AD427)=0),0,INDEX(dbP!X:X,SUMIFS(dbP!$A:$A,dbP!$AD:$AD,$AD427)))*
IF(OR($AE427=0,SUMIFS(SpcfP!$A:$A,SpcfP!$AE:$AE,$AE427,SpcfP!$U:$U,$U427)=0),0,INDEX(SpcfP!AB:AB,SUMIFS(SpcfP!$A:$A,SpcfP!$AE:$AE,$AE427,SpcfP!$U:$U,$U427)))</f>
        <v>317215.74273805966</v>
      </c>
      <c r="AC427" s="31" t="str">
        <f>IF(OR(RepP!$J$3="",RepP!$J$3=0,COUNTIF(Lists!$D:$D,RepP!$J$3)=0),Lists!$D$9,IF(RepP!$J$3=Lists!$D$9,Lists!$D$9,IF(RepP!$J$3=$E427,RepP!$J$3,"")))</f>
        <v>Все проекты</v>
      </c>
      <c r="AD427" s="31">
        <f t="shared" si="7"/>
        <v>8</v>
      </c>
      <c r="AE427" s="31">
        <f>IF(OR(AE426=0,AE426=MAX(Items!$AC:$AC)),1,AE426+1)</f>
        <v>19</v>
      </c>
    </row>
    <row r="428" spans="2:31" x14ac:dyDescent="0.3">
      <c r="B428" s="26">
        <f>IF(AND(O428=0,P428=0,Q428=0,Y428=0),0,IF(OR(COUNTIFS(Items!$E:$E,O428,Items!$F:$F,P428,Items!$G:$G,Q428)=1,COUNTIFS(Items!$M:$M,O428,Items!$N:$N,P428,Items!$O:$O,Q428)=1,COUNTIFS(Items!$U:$U,O428,Items!$V:$V,P428,Items!$W:$W,Q428)=1),0,1))</f>
        <v>0</v>
      </c>
      <c r="D428" s="24">
        <f>IF(OR($AD428=0,SUMIFS(dbP!$A:$A,dbP!$AD:$AD,$AD428)=0),0,INDEX(dbP!D:D,SUMIFS(dbP!$A:$A,dbP!$AD:$AD,$AD428)))</f>
        <v>45702</v>
      </c>
      <c r="E428" s="1">
        <f>IF(OR($AD428=0,SUMIFS(dbP!$A:$A,dbP!$AD:$AD,$AD428)=0),0,INDEX(dbP!E:E,SUMIFS(dbP!$A:$A,dbP!$AD:$AD,$AD428)))</f>
        <v>0</v>
      </c>
      <c r="F428" s="1">
        <f>IF(OR($AD428=0,SUMIFS(dbP!$A:$A,dbP!$AD:$AD,$AD428)=0),0,INDEX(dbP!F:F,SUMIFS(dbP!$A:$A,dbP!$AD:$AD,$AD428)))</f>
        <v>0</v>
      </c>
      <c r="I428" s="1" t="str">
        <f>IF(OR($AD428=0,SUMIFS(dbP!$A:$A,dbP!$AD:$AD,$AD428)=0),0,INDEX(dbP!I:I,SUMIFS(dbP!$A:$A,dbP!$AD:$AD,$AD428)))</f>
        <v>Продукт-2</v>
      </c>
      <c r="O428" s="44" t="str">
        <f>IF(OR($AE428=0,SUMIFS(SpcfP!$A:$A,SpcfP!$AE:$AE,$AE428,SpcfP!$U:$U,$U428)=0),0,INDEX(SpcfP!O:O,SUMIFS(SpcfP!$A:$A,SpcfP!$AE:$AE,$AE428,SpcfP!$U:$U,$U428)))</f>
        <v>Себестоимость продаж</v>
      </c>
      <c r="P428" s="44" t="str">
        <f>IF(OR($AE428=0,SUMIFS(SpcfP!$A:$A,SpcfP!$AE:$AE,$AE428,SpcfP!$U:$U,$U428)=0),0,INDEX(SpcfP!P:P,SUMIFS(SpcfP!$A:$A,SpcfP!$AE:$AE,$AE428,SpcfP!$U:$U,$U428)))</f>
        <v>Затраты этапа-2 бизнес-процесса</v>
      </c>
      <c r="Q428" s="44" t="str">
        <f>IF(OR($AE428=0,SUMIFS(SpcfP!$A:$A,SpcfP!$AE:$AE,$AE428,SpcfP!$U:$U,$U428)=0),0,INDEX(SpcfP!Q:Q,SUMIFS(SpcfP!$A:$A,SpcfP!$AE:$AE,$AE428,SpcfP!$U:$U,$U428)))</f>
        <v>Производственные затраты-9</v>
      </c>
      <c r="U428" s="1">
        <f>IF(OR($AD428=0,SUMIFS(dbP!$A:$A,dbP!$AD:$AD,$AD428)=0),0,INDEX(dbP!U:U,SUMIFS(dbP!$A:$A,dbP!$AD:$AD,$AD428)))</f>
        <v>2</v>
      </c>
      <c r="X428" s="42">
        <f>IF(OR($AD428=0,SUMIFS(dbP!$A:$A,dbP!$AD:$AD,$AD428)=0),0,INDEX(dbP!X:X,SUMIFS(dbP!$A:$A,dbP!$AD:$AD,$AD428)))*
IF(OR($AE428=0,SUMIFS(SpcfP!$A:$A,SpcfP!$AE:$AE,$AE428,SpcfP!$U:$U,$U428)=0),0,INDEX(SpcfP!X:X,SUMIFS(SpcfP!$A:$A,SpcfP!$AE:$AE,$AE428,SpcfP!$U:$U,$U428)))</f>
        <v>90</v>
      </c>
      <c r="AA428" s="44">
        <f>IF(OR($AD428=0,SUMIFS(dbP!$A:$A,dbP!$AD:$AD,$AD428)=0),0,INDEX(dbP!X:X,SUMIFS(dbP!$A:$A,dbP!$AD:$AD,$AD428)))*
IF(OR($AE428=0,SUMIFS(SpcfP!$A:$A,SpcfP!$AE:$AE,$AE428,SpcfP!$U:$U,$U428)=0),0,INDEX(SpcfP!AA:AA,SUMIFS(SpcfP!$A:$A,SpcfP!$AE:$AE,$AE428,SpcfP!$U:$U,$U428)))</f>
        <v>105286.6095652174</v>
      </c>
      <c r="AB428" s="44">
        <f>IF(OR($AD428=0,SUMIFS(dbP!$A:$A,dbP!$AD:$AD,$AD428)=0),0,INDEX(dbP!X:X,SUMIFS(dbP!$A:$A,dbP!$AD:$AD,$AD428)))*
IF(OR($AE428=0,SUMIFS(SpcfP!$A:$A,SpcfP!$AE:$AE,$AE428,SpcfP!$U:$U,$U428)=0),0,INDEX(SpcfP!AB:AB,SUMIFS(SpcfP!$A:$A,SpcfP!$AE:$AE,$AE428,SpcfP!$U:$U,$U428)))</f>
        <v>17547.768260869565</v>
      </c>
      <c r="AC428" s="31" t="str">
        <f>IF(OR(RepP!$J$3="",RepP!$J$3=0,COUNTIF(Lists!$D:$D,RepP!$J$3)=0),Lists!$D$9,IF(RepP!$J$3=Lists!$D$9,Lists!$D$9,IF(RepP!$J$3=$E428,RepP!$J$3,"")))</f>
        <v>Все проекты</v>
      </c>
      <c r="AD428" s="31">
        <f t="shared" si="7"/>
        <v>8</v>
      </c>
      <c r="AE428" s="31">
        <f>IF(OR(AE427=0,AE427=MAX(Items!$AC:$AC)),1,AE427+1)</f>
        <v>20</v>
      </c>
    </row>
    <row r="429" spans="2:31" x14ac:dyDescent="0.3">
      <c r="B429" s="26">
        <f>IF(AND(O429=0,P429=0,Q429=0,Y429=0),0,IF(OR(COUNTIFS(Items!$E:$E,O429,Items!$F:$F,P429,Items!$G:$G,Q429)=1,COUNTIFS(Items!$M:$M,O429,Items!$N:$N,P429,Items!$O:$O,Q429)=1,COUNTIFS(Items!$U:$U,O429,Items!$V:$V,P429,Items!$W:$W,Q429)=1),0,1))</f>
        <v>0</v>
      </c>
      <c r="D429" s="24">
        <f>IF(OR($AD429=0,SUMIFS(dbP!$A:$A,dbP!$AD:$AD,$AD429)=0),0,INDEX(dbP!D:D,SUMIFS(dbP!$A:$A,dbP!$AD:$AD,$AD429)))</f>
        <v>45702</v>
      </c>
      <c r="E429" s="1">
        <f>IF(OR($AD429=0,SUMIFS(dbP!$A:$A,dbP!$AD:$AD,$AD429)=0),0,INDEX(dbP!E:E,SUMIFS(dbP!$A:$A,dbP!$AD:$AD,$AD429)))</f>
        <v>0</v>
      </c>
      <c r="F429" s="1">
        <f>IF(OR($AD429=0,SUMIFS(dbP!$A:$A,dbP!$AD:$AD,$AD429)=0),0,INDEX(dbP!F:F,SUMIFS(dbP!$A:$A,dbP!$AD:$AD,$AD429)))</f>
        <v>0</v>
      </c>
      <c r="I429" s="1" t="str">
        <f>IF(OR($AD429=0,SUMIFS(dbP!$A:$A,dbP!$AD:$AD,$AD429)=0),0,INDEX(dbP!I:I,SUMIFS(dbP!$A:$A,dbP!$AD:$AD,$AD429)))</f>
        <v>Продукт-2</v>
      </c>
      <c r="O429" s="44" t="str">
        <f>IF(OR($AE429=0,SUMIFS(SpcfP!$A:$A,SpcfP!$AE:$AE,$AE429,SpcfP!$U:$U,$U429)=0),0,INDEX(SpcfP!O:O,SUMIFS(SpcfP!$A:$A,SpcfP!$AE:$AE,$AE429,SpcfP!$U:$U,$U429)))</f>
        <v>Себестоимость продаж</v>
      </c>
      <c r="P429" s="44" t="str">
        <f>IF(OR($AE429=0,SUMIFS(SpcfP!$A:$A,SpcfP!$AE:$AE,$AE429,SpcfP!$U:$U,$U429)=0),0,INDEX(SpcfP!P:P,SUMIFS(SpcfP!$A:$A,SpcfP!$AE:$AE,$AE429,SpcfP!$U:$U,$U429)))</f>
        <v>Затраты этапа-2 бизнес-процесса</v>
      </c>
      <c r="Q429" s="44" t="str">
        <f>IF(OR($AE429=0,SUMIFS(SpcfP!$A:$A,SpcfP!$AE:$AE,$AE429,SpcfP!$U:$U,$U429)=0),0,INDEX(SpcfP!Q:Q,SUMIFS(SpcfP!$A:$A,SpcfP!$AE:$AE,$AE429,SpcfP!$U:$U,$U429)))</f>
        <v>Производственные затраты-10</v>
      </c>
      <c r="U429" s="1">
        <f>IF(OR($AD429=0,SUMIFS(dbP!$A:$A,dbP!$AD:$AD,$AD429)=0),0,INDEX(dbP!U:U,SUMIFS(dbP!$A:$A,dbP!$AD:$AD,$AD429)))</f>
        <v>2</v>
      </c>
      <c r="X429" s="42">
        <f>IF(OR($AD429=0,SUMIFS(dbP!$A:$A,dbP!$AD:$AD,$AD429)=0),0,INDEX(dbP!X:X,SUMIFS(dbP!$A:$A,dbP!$AD:$AD,$AD429)))*
IF(OR($AE429=0,SUMIFS(SpcfP!$A:$A,SpcfP!$AE:$AE,$AE429,SpcfP!$U:$U,$U429)=0),0,INDEX(SpcfP!X:X,SUMIFS(SpcfP!$A:$A,SpcfP!$AE:$AE,$AE429,SpcfP!$U:$U,$U429)))</f>
        <v>75</v>
      </c>
      <c r="AA429" s="44">
        <f>IF(OR($AD429=0,SUMIFS(dbP!$A:$A,dbP!$AD:$AD,$AD429)=0),0,INDEX(dbP!X:X,SUMIFS(dbP!$A:$A,dbP!$AD:$AD,$AD429)))*
IF(OR($AE429=0,SUMIFS(SpcfP!$A:$A,SpcfP!$AE:$AE,$AE429,SpcfP!$U:$U,$U429)=0),0,INDEX(SpcfP!AA:AA,SUMIFS(SpcfP!$A:$A,SpcfP!$AE:$AE,$AE429,SpcfP!$U:$U,$U429)))</f>
        <v>307642.18139473686</v>
      </c>
      <c r="AB429" s="44">
        <f>IF(OR($AD429=0,SUMIFS(dbP!$A:$A,dbP!$AD:$AD,$AD429)=0),0,INDEX(dbP!X:X,SUMIFS(dbP!$A:$A,dbP!$AD:$AD,$AD429)))*
IF(OR($AE429=0,SUMIFS(SpcfP!$A:$A,SpcfP!$AE:$AE,$AE429,SpcfP!$U:$U,$U429)=0),0,INDEX(SpcfP!AB:AB,SUMIFS(SpcfP!$A:$A,SpcfP!$AE:$AE,$AE429,SpcfP!$U:$U,$U429)))</f>
        <v>51273.696899122813</v>
      </c>
      <c r="AC429" s="31" t="str">
        <f>IF(OR(RepP!$J$3="",RepP!$J$3=0,COUNTIF(Lists!$D:$D,RepP!$J$3)=0),Lists!$D$9,IF(RepP!$J$3=Lists!$D$9,Lists!$D$9,IF(RepP!$J$3=$E429,RepP!$J$3,"")))</f>
        <v>Все проекты</v>
      </c>
      <c r="AD429" s="31">
        <f t="shared" si="7"/>
        <v>8</v>
      </c>
      <c r="AE429" s="31">
        <f>IF(OR(AE428=0,AE428=MAX(Items!$AC:$AC)),1,AE428+1)</f>
        <v>21</v>
      </c>
    </row>
    <row r="430" spans="2:31" x14ac:dyDescent="0.3">
      <c r="B430" s="26">
        <f>IF(AND(O430=0,P430=0,Q430=0,Y430=0),0,IF(OR(COUNTIFS(Items!$E:$E,O430,Items!$F:$F,P430,Items!$G:$G,Q430)=1,COUNTIFS(Items!$M:$M,O430,Items!$N:$N,P430,Items!$O:$O,Q430)=1,COUNTIFS(Items!$U:$U,O430,Items!$V:$V,P430,Items!$W:$W,Q430)=1),0,1))</f>
        <v>0</v>
      </c>
      <c r="D430" s="24">
        <f>IF(OR($AD430=0,SUMIFS(dbP!$A:$A,dbP!$AD:$AD,$AD430)=0),0,INDEX(dbP!D:D,SUMIFS(dbP!$A:$A,dbP!$AD:$AD,$AD430)))</f>
        <v>45702</v>
      </c>
      <c r="E430" s="1">
        <f>IF(OR($AD430=0,SUMIFS(dbP!$A:$A,dbP!$AD:$AD,$AD430)=0),0,INDEX(dbP!E:E,SUMIFS(dbP!$A:$A,dbP!$AD:$AD,$AD430)))</f>
        <v>0</v>
      </c>
      <c r="F430" s="1">
        <f>IF(OR($AD430=0,SUMIFS(dbP!$A:$A,dbP!$AD:$AD,$AD430)=0),0,INDEX(dbP!F:F,SUMIFS(dbP!$A:$A,dbP!$AD:$AD,$AD430)))</f>
        <v>0</v>
      </c>
      <c r="I430" s="1" t="str">
        <f>IF(OR($AD430=0,SUMIFS(dbP!$A:$A,dbP!$AD:$AD,$AD430)=0),0,INDEX(dbP!I:I,SUMIFS(dbP!$A:$A,dbP!$AD:$AD,$AD430)))</f>
        <v>Продукт-2</v>
      </c>
      <c r="O430" s="44" t="str">
        <f>IF(OR($AE430=0,SUMIFS(SpcfP!$A:$A,SpcfP!$AE:$AE,$AE430,SpcfP!$U:$U,$U430)=0),0,INDEX(SpcfP!O:O,SUMIFS(SpcfP!$A:$A,SpcfP!$AE:$AE,$AE430,SpcfP!$U:$U,$U430)))</f>
        <v>Себестоимость продаж</v>
      </c>
      <c r="P430" s="44" t="str">
        <f>IF(OR($AE430=0,SUMIFS(SpcfP!$A:$A,SpcfP!$AE:$AE,$AE430,SpcfP!$U:$U,$U430)=0),0,INDEX(SpcfP!P:P,SUMIFS(SpcfP!$A:$A,SpcfP!$AE:$AE,$AE430,SpcfP!$U:$U,$U430)))</f>
        <v>Затраты этапа-3 бизнес-процесса</v>
      </c>
      <c r="Q430" s="44" t="str">
        <f>IF(OR($AE430=0,SUMIFS(SpcfP!$A:$A,SpcfP!$AE:$AE,$AE430,SpcfP!$U:$U,$U430)=0),0,INDEX(SpcfP!Q:Q,SUMIFS(SpcfP!$A:$A,SpcfP!$AE:$AE,$AE430,SpcfP!$U:$U,$U430)))</f>
        <v>Производственные затраты-11</v>
      </c>
      <c r="U430" s="1">
        <f>IF(OR($AD430=0,SUMIFS(dbP!$A:$A,dbP!$AD:$AD,$AD430)=0),0,INDEX(dbP!U:U,SUMIFS(dbP!$A:$A,dbP!$AD:$AD,$AD430)))</f>
        <v>2</v>
      </c>
      <c r="X430" s="42">
        <f>IF(OR($AD430=0,SUMIFS(dbP!$A:$A,dbP!$AD:$AD,$AD430)=0),0,INDEX(dbP!X:X,SUMIFS(dbP!$A:$A,dbP!$AD:$AD,$AD430)))*
IF(OR($AE430=0,SUMIFS(SpcfP!$A:$A,SpcfP!$AE:$AE,$AE430,SpcfP!$U:$U,$U430)=0),0,INDEX(SpcfP!X:X,SUMIFS(SpcfP!$A:$A,SpcfP!$AE:$AE,$AE430,SpcfP!$U:$U,$U430)))</f>
        <v>30</v>
      </c>
      <c r="AA430" s="44">
        <f>IF(OR($AD430=0,SUMIFS(dbP!$A:$A,dbP!$AD:$AD,$AD430)=0),0,INDEX(dbP!X:X,SUMIFS(dbP!$A:$A,dbP!$AD:$AD,$AD430)))*
IF(OR($AE430=0,SUMIFS(SpcfP!$A:$A,SpcfP!$AE:$AE,$AE430,SpcfP!$U:$U,$U430)=0),0,INDEX(SpcfP!AA:AA,SUMIFS(SpcfP!$A:$A,SpcfP!$AE:$AE,$AE430,SpcfP!$U:$U,$U430)))</f>
        <v>152649.81627153492</v>
      </c>
      <c r="AB430" s="44">
        <f>IF(OR($AD430=0,SUMIFS(dbP!$A:$A,dbP!$AD:$AD,$AD430)=0),0,INDEX(dbP!X:X,SUMIFS(dbP!$A:$A,dbP!$AD:$AD,$AD430)))*
IF(OR($AE430=0,SUMIFS(SpcfP!$A:$A,SpcfP!$AE:$AE,$AE430,SpcfP!$U:$U,$U430)=0),0,INDEX(SpcfP!AB:AB,SUMIFS(SpcfP!$A:$A,SpcfP!$AE:$AE,$AE430,SpcfP!$U:$U,$U430)))</f>
        <v>25441.636045255818</v>
      </c>
      <c r="AC430" s="31" t="str">
        <f>IF(OR(RepP!$J$3="",RepP!$J$3=0,COUNTIF(Lists!$D:$D,RepP!$J$3)=0),Lists!$D$9,IF(RepP!$J$3=Lists!$D$9,Lists!$D$9,IF(RepP!$J$3=$E430,RepP!$J$3,"")))</f>
        <v>Все проекты</v>
      </c>
      <c r="AD430" s="31">
        <f t="shared" si="7"/>
        <v>8</v>
      </c>
      <c r="AE430" s="31">
        <f>IF(OR(AE429=0,AE429=MAX(Items!$AC:$AC)),1,AE429+1)</f>
        <v>22</v>
      </c>
    </row>
    <row r="431" spans="2:31" x14ac:dyDescent="0.3">
      <c r="B431" s="26">
        <f>IF(AND(O431=0,P431=0,Q431=0,Y431=0),0,IF(OR(COUNTIFS(Items!$E:$E,O431,Items!$F:$F,P431,Items!$G:$G,Q431)=1,COUNTIFS(Items!$M:$M,O431,Items!$N:$N,P431,Items!$O:$O,Q431)=1,COUNTIFS(Items!$U:$U,O431,Items!$V:$V,P431,Items!$W:$W,Q431)=1),0,1))</f>
        <v>0</v>
      </c>
      <c r="D431" s="24">
        <f>IF(OR($AD431=0,SUMIFS(dbP!$A:$A,dbP!$AD:$AD,$AD431)=0),0,INDEX(dbP!D:D,SUMIFS(dbP!$A:$A,dbP!$AD:$AD,$AD431)))</f>
        <v>45702</v>
      </c>
      <c r="E431" s="1">
        <f>IF(OR($AD431=0,SUMIFS(dbP!$A:$A,dbP!$AD:$AD,$AD431)=0),0,INDEX(dbP!E:E,SUMIFS(dbP!$A:$A,dbP!$AD:$AD,$AD431)))</f>
        <v>0</v>
      </c>
      <c r="F431" s="1">
        <f>IF(OR($AD431=0,SUMIFS(dbP!$A:$A,dbP!$AD:$AD,$AD431)=0),0,INDEX(dbP!F:F,SUMIFS(dbP!$A:$A,dbP!$AD:$AD,$AD431)))</f>
        <v>0</v>
      </c>
      <c r="I431" s="1" t="str">
        <f>IF(OR($AD431=0,SUMIFS(dbP!$A:$A,dbP!$AD:$AD,$AD431)=0),0,INDEX(dbP!I:I,SUMIFS(dbP!$A:$A,dbP!$AD:$AD,$AD431)))</f>
        <v>Продукт-2</v>
      </c>
      <c r="O431" s="44" t="str">
        <f>IF(OR($AE431=0,SUMIFS(SpcfP!$A:$A,SpcfP!$AE:$AE,$AE431,SpcfP!$U:$U,$U431)=0),0,INDEX(SpcfP!O:O,SUMIFS(SpcfP!$A:$A,SpcfP!$AE:$AE,$AE431,SpcfP!$U:$U,$U431)))</f>
        <v>Себестоимость продаж</v>
      </c>
      <c r="P431" s="44" t="str">
        <f>IF(OR($AE431=0,SUMIFS(SpcfP!$A:$A,SpcfP!$AE:$AE,$AE431,SpcfP!$U:$U,$U431)=0),0,INDEX(SpcfP!P:P,SUMIFS(SpcfP!$A:$A,SpcfP!$AE:$AE,$AE431,SpcfP!$U:$U,$U431)))</f>
        <v>Затраты этапа-3 бизнес-процесса</v>
      </c>
      <c r="Q431" s="44" t="str">
        <f>IF(OR($AE431=0,SUMIFS(SpcfP!$A:$A,SpcfP!$AE:$AE,$AE431,SpcfP!$U:$U,$U431)=0),0,INDEX(SpcfP!Q:Q,SUMIFS(SpcfP!$A:$A,SpcfP!$AE:$AE,$AE431,SpcfP!$U:$U,$U431)))</f>
        <v>Производственные затраты-12</v>
      </c>
      <c r="U431" s="1">
        <f>IF(OR($AD431=0,SUMIFS(dbP!$A:$A,dbP!$AD:$AD,$AD431)=0),0,INDEX(dbP!U:U,SUMIFS(dbP!$A:$A,dbP!$AD:$AD,$AD431)))</f>
        <v>2</v>
      </c>
      <c r="X431" s="42">
        <f>IF(OR($AD431=0,SUMIFS(dbP!$A:$A,dbP!$AD:$AD,$AD431)=0),0,INDEX(dbP!X:X,SUMIFS(dbP!$A:$A,dbP!$AD:$AD,$AD431)))*
IF(OR($AE431=0,SUMIFS(SpcfP!$A:$A,SpcfP!$AE:$AE,$AE431,SpcfP!$U:$U,$U431)=0),0,INDEX(SpcfP!X:X,SUMIFS(SpcfP!$A:$A,SpcfP!$AE:$AE,$AE431,SpcfP!$U:$U,$U431)))</f>
        <v>15</v>
      </c>
      <c r="AA431" s="44">
        <f>IF(OR($AD431=0,SUMIFS(dbP!$A:$A,dbP!$AD:$AD,$AD431)=0),0,INDEX(dbP!X:X,SUMIFS(dbP!$A:$A,dbP!$AD:$AD,$AD431)))*
IF(OR($AE431=0,SUMIFS(SpcfP!$A:$A,SpcfP!$AE:$AE,$AE431,SpcfP!$U:$U,$U431)=0),0,INDEX(SpcfP!AA:AA,SUMIFS(SpcfP!$A:$A,SpcfP!$AE:$AE,$AE431,SpcfP!$U:$U,$U431)))</f>
        <v>16522.388059701494</v>
      </c>
      <c r="AB431" s="44">
        <f>IF(OR($AD431=0,SUMIFS(dbP!$A:$A,dbP!$AD:$AD,$AD431)=0),0,INDEX(dbP!X:X,SUMIFS(dbP!$A:$A,dbP!$AD:$AD,$AD431)))*
IF(OR($AE431=0,SUMIFS(SpcfP!$A:$A,SpcfP!$AE:$AE,$AE431,SpcfP!$U:$U,$U431)=0),0,INDEX(SpcfP!AB:AB,SUMIFS(SpcfP!$A:$A,SpcfP!$AE:$AE,$AE431,SpcfP!$U:$U,$U431)))</f>
        <v>2753.7313432835822</v>
      </c>
      <c r="AC431" s="31" t="str">
        <f>IF(OR(RepP!$J$3="",RepP!$J$3=0,COUNTIF(Lists!$D:$D,RepP!$J$3)=0),Lists!$D$9,IF(RepP!$J$3=Lists!$D$9,Lists!$D$9,IF(RepP!$J$3=$E431,RepP!$J$3,"")))</f>
        <v>Все проекты</v>
      </c>
      <c r="AD431" s="31">
        <f t="shared" si="7"/>
        <v>8</v>
      </c>
      <c r="AE431" s="31">
        <f>IF(OR(AE430=0,AE430=MAX(Items!$AC:$AC)),1,AE430+1)</f>
        <v>23</v>
      </c>
    </row>
    <row r="432" spans="2:31" x14ac:dyDescent="0.3">
      <c r="B432" s="26">
        <f>IF(AND(O432=0,P432=0,Q432=0,Y432=0),0,IF(OR(COUNTIFS(Items!$E:$E,O432,Items!$F:$F,P432,Items!$G:$G,Q432)=1,COUNTIFS(Items!$M:$M,O432,Items!$N:$N,P432,Items!$O:$O,Q432)=1,COUNTIFS(Items!$U:$U,O432,Items!$V:$V,P432,Items!$W:$W,Q432)=1),0,1))</f>
        <v>0</v>
      </c>
      <c r="D432" s="24">
        <f>IF(OR($AD432=0,SUMIFS(dbP!$A:$A,dbP!$AD:$AD,$AD432)=0),0,INDEX(dbP!D:D,SUMIFS(dbP!$A:$A,dbP!$AD:$AD,$AD432)))</f>
        <v>45702</v>
      </c>
      <c r="E432" s="1">
        <f>IF(OR($AD432=0,SUMIFS(dbP!$A:$A,dbP!$AD:$AD,$AD432)=0),0,INDEX(dbP!E:E,SUMIFS(dbP!$A:$A,dbP!$AD:$AD,$AD432)))</f>
        <v>0</v>
      </c>
      <c r="F432" s="1">
        <f>IF(OR($AD432=0,SUMIFS(dbP!$A:$A,dbP!$AD:$AD,$AD432)=0),0,INDEX(dbP!F:F,SUMIFS(dbP!$A:$A,dbP!$AD:$AD,$AD432)))</f>
        <v>0</v>
      </c>
      <c r="I432" s="1" t="str">
        <f>IF(OR($AD432=0,SUMIFS(dbP!$A:$A,dbP!$AD:$AD,$AD432)=0),0,INDEX(dbP!I:I,SUMIFS(dbP!$A:$A,dbP!$AD:$AD,$AD432)))</f>
        <v>Продукт-2</v>
      </c>
      <c r="O432" s="44" t="str">
        <f>IF(OR($AE432=0,SUMIFS(SpcfP!$A:$A,SpcfP!$AE:$AE,$AE432,SpcfP!$U:$U,$U432)=0),0,INDEX(SpcfP!O:O,SUMIFS(SpcfP!$A:$A,SpcfP!$AE:$AE,$AE432,SpcfP!$U:$U,$U432)))</f>
        <v>Себестоимость продаж</v>
      </c>
      <c r="P432" s="44" t="str">
        <f>IF(OR($AE432=0,SUMIFS(SpcfP!$A:$A,SpcfP!$AE:$AE,$AE432,SpcfP!$U:$U,$U432)=0),0,INDEX(SpcfP!P:P,SUMIFS(SpcfP!$A:$A,SpcfP!$AE:$AE,$AE432,SpcfP!$U:$U,$U432)))</f>
        <v>Затраты этапа-3 бизнес-процесса</v>
      </c>
      <c r="Q432" s="44" t="str">
        <f>IF(OR($AE432=0,SUMIFS(SpcfP!$A:$A,SpcfP!$AE:$AE,$AE432,SpcfP!$U:$U,$U432)=0),0,INDEX(SpcfP!Q:Q,SUMIFS(SpcfP!$A:$A,SpcfP!$AE:$AE,$AE432,SpcfP!$U:$U,$U432)))</f>
        <v>Производственные затраты-13</v>
      </c>
      <c r="U432" s="1">
        <f>IF(OR($AD432=0,SUMIFS(dbP!$A:$A,dbP!$AD:$AD,$AD432)=0),0,INDEX(dbP!U:U,SUMIFS(dbP!$A:$A,dbP!$AD:$AD,$AD432)))</f>
        <v>2</v>
      </c>
      <c r="X432" s="42">
        <f>IF(OR($AD432=0,SUMIFS(dbP!$A:$A,dbP!$AD:$AD,$AD432)=0),0,INDEX(dbP!X:X,SUMIFS(dbP!$A:$A,dbP!$AD:$AD,$AD432)))*
IF(OR($AE432=0,SUMIFS(SpcfP!$A:$A,SpcfP!$AE:$AE,$AE432,SpcfP!$U:$U,$U432)=0),0,INDEX(SpcfP!X:X,SUMIFS(SpcfP!$A:$A,SpcfP!$AE:$AE,$AE432,SpcfP!$U:$U,$U432)))</f>
        <v>90</v>
      </c>
      <c r="AA432" s="44">
        <f>IF(OR($AD432=0,SUMIFS(dbP!$A:$A,dbP!$AD:$AD,$AD432)=0),0,INDEX(dbP!X:X,SUMIFS(dbP!$A:$A,dbP!$AD:$AD,$AD432)))*
IF(OR($AE432=0,SUMIFS(SpcfP!$A:$A,SpcfP!$AE:$AE,$AE432,SpcfP!$U:$U,$U432)=0),0,INDEX(SpcfP!AA:AA,SUMIFS(SpcfP!$A:$A,SpcfP!$AE:$AE,$AE432,SpcfP!$U:$U,$U432)))</f>
        <v>105563.90977443609</v>
      </c>
      <c r="AB432" s="44">
        <f>IF(OR($AD432=0,SUMIFS(dbP!$A:$A,dbP!$AD:$AD,$AD432)=0),0,INDEX(dbP!X:X,SUMIFS(dbP!$A:$A,dbP!$AD:$AD,$AD432)))*
IF(OR($AE432=0,SUMIFS(SpcfP!$A:$A,SpcfP!$AE:$AE,$AE432,SpcfP!$U:$U,$U432)=0),0,INDEX(SpcfP!AB:AB,SUMIFS(SpcfP!$A:$A,SpcfP!$AE:$AE,$AE432,SpcfP!$U:$U,$U432)))</f>
        <v>17593.984962406015</v>
      </c>
      <c r="AC432" s="31" t="str">
        <f>IF(OR(RepP!$J$3="",RepP!$J$3=0,COUNTIF(Lists!$D:$D,RepP!$J$3)=0),Lists!$D$9,IF(RepP!$J$3=Lists!$D$9,Lists!$D$9,IF(RepP!$J$3=$E432,RepP!$J$3,"")))</f>
        <v>Все проекты</v>
      </c>
      <c r="AD432" s="31">
        <f t="shared" si="7"/>
        <v>8</v>
      </c>
      <c r="AE432" s="31">
        <f>IF(OR(AE431=0,AE431=MAX(Items!$AC:$AC)),1,AE431+1)</f>
        <v>24</v>
      </c>
    </row>
    <row r="433" spans="2:31" x14ac:dyDescent="0.3">
      <c r="B433" s="26">
        <f>IF(AND(O433=0,P433=0,Q433=0,Y433=0),0,IF(OR(COUNTIFS(Items!$E:$E,O433,Items!$F:$F,P433,Items!$G:$G,Q433)=1,COUNTIFS(Items!$M:$M,O433,Items!$N:$N,P433,Items!$O:$O,Q433)=1,COUNTIFS(Items!$U:$U,O433,Items!$V:$V,P433,Items!$W:$W,Q433)=1),0,1))</f>
        <v>0</v>
      </c>
      <c r="D433" s="24">
        <f>IF(OR($AD433=0,SUMIFS(dbP!$A:$A,dbP!$AD:$AD,$AD433)=0),0,INDEX(dbP!D:D,SUMIFS(dbP!$A:$A,dbP!$AD:$AD,$AD433)))</f>
        <v>45702</v>
      </c>
      <c r="E433" s="1">
        <f>IF(OR($AD433=0,SUMIFS(dbP!$A:$A,dbP!$AD:$AD,$AD433)=0),0,INDEX(dbP!E:E,SUMIFS(dbP!$A:$A,dbP!$AD:$AD,$AD433)))</f>
        <v>0</v>
      </c>
      <c r="F433" s="1">
        <f>IF(OR($AD433=0,SUMIFS(dbP!$A:$A,dbP!$AD:$AD,$AD433)=0),0,INDEX(dbP!F:F,SUMIFS(dbP!$A:$A,dbP!$AD:$AD,$AD433)))</f>
        <v>0</v>
      </c>
      <c r="I433" s="1" t="str">
        <f>IF(OR($AD433=0,SUMIFS(dbP!$A:$A,dbP!$AD:$AD,$AD433)=0),0,INDEX(dbP!I:I,SUMIFS(dbP!$A:$A,dbP!$AD:$AD,$AD433)))</f>
        <v>Продукт-2</v>
      </c>
      <c r="O433" s="44" t="str">
        <f>IF(OR($AE433=0,SUMIFS(SpcfP!$A:$A,SpcfP!$AE:$AE,$AE433,SpcfP!$U:$U,$U433)=0),0,INDEX(SpcfP!O:O,SUMIFS(SpcfP!$A:$A,SpcfP!$AE:$AE,$AE433,SpcfP!$U:$U,$U433)))</f>
        <v>Себестоимость продаж</v>
      </c>
      <c r="P433" s="44" t="str">
        <f>IF(OR($AE433=0,SUMIFS(SpcfP!$A:$A,SpcfP!$AE:$AE,$AE433,SpcfP!$U:$U,$U433)=0),0,INDEX(SpcfP!P:P,SUMIFS(SpcfP!$A:$A,SpcfP!$AE:$AE,$AE433,SpcfP!$U:$U,$U433)))</f>
        <v>Затраты этапа-3 бизнес-процесса</v>
      </c>
      <c r="Q433" s="44" t="str">
        <f>IF(OR($AE433=0,SUMIFS(SpcfP!$A:$A,SpcfP!$AE:$AE,$AE433,SpcfP!$U:$U,$U433)=0),0,INDEX(SpcfP!Q:Q,SUMIFS(SpcfP!$A:$A,SpcfP!$AE:$AE,$AE433,SpcfP!$U:$U,$U433)))</f>
        <v>Производственные затраты-14</v>
      </c>
      <c r="U433" s="1">
        <f>IF(OR($AD433=0,SUMIFS(dbP!$A:$A,dbP!$AD:$AD,$AD433)=0),0,INDEX(dbP!U:U,SUMIFS(dbP!$A:$A,dbP!$AD:$AD,$AD433)))</f>
        <v>2</v>
      </c>
      <c r="X433" s="42">
        <f>IF(OR($AD433=0,SUMIFS(dbP!$A:$A,dbP!$AD:$AD,$AD433)=0),0,INDEX(dbP!X:X,SUMIFS(dbP!$A:$A,dbP!$AD:$AD,$AD433)))*
IF(OR($AE433=0,SUMIFS(SpcfP!$A:$A,SpcfP!$AE:$AE,$AE433,SpcfP!$U:$U,$U433)=0),0,INDEX(SpcfP!X:X,SUMIFS(SpcfP!$A:$A,SpcfP!$AE:$AE,$AE433,SpcfP!$U:$U,$U433)))</f>
        <v>30</v>
      </c>
      <c r="AA433" s="44">
        <f>IF(OR($AD433=0,SUMIFS(dbP!$A:$A,dbP!$AD:$AD,$AD433)=0),0,INDEX(dbP!X:X,SUMIFS(dbP!$A:$A,dbP!$AD:$AD,$AD433)))*
IF(OR($AE433=0,SUMIFS(SpcfP!$A:$A,SpcfP!$AE:$AE,$AE433,SpcfP!$U:$U,$U433)=0),0,INDEX(SpcfP!AA:AA,SUMIFS(SpcfP!$A:$A,SpcfP!$AE:$AE,$AE433,SpcfP!$U:$U,$U433)))</f>
        <v>82589.473684210519</v>
      </c>
      <c r="AB433" s="44">
        <f>IF(OR($AD433=0,SUMIFS(dbP!$A:$A,dbP!$AD:$AD,$AD433)=0),0,INDEX(dbP!X:X,SUMIFS(dbP!$A:$A,dbP!$AD:$AD,$AD433)))*
IF(OR($AE433=0,SUMIFS(SpcfP!$A:$A,SpcfP!$AE:$AE,$AE433,SpcfP!$U:$U,$U433)=0),0,INDEX(SpcfP!AB:AB,SUMIFS(SpcfP!$A:$A,SpcfP!$AE:$AE,$AE433,SpcfP!$U:$U,$U433)))</f>
        <v>13764.912280701754</v>
      </c>
      <c r="AC433" s="31" t="str">
        <f>IF(OR(RepP!$J$3="",RepP!$J$3=0,COUNTIF(Lists!$D:$D,RepP!$J$3)=0),Lists!$D$9,IF(RepP!$J$3=Lists!$D$9,Lists!$D$9,IF(RepP!$J$3=$E433,RepP!$J$3,"")))</f>
        <v>Все проекты</v>
      </c>
      <c r="AD433" s="31">
        <f t="shared" si="7"/>
        <v>8</v>
      </c>
      <c r="AE433" s="31">
        <f>IF(OR(AE432=0,AE432=MAX(Items!$AC:$AC)),1,AE432+1)</f>
        <v>25</v>
      </c>
    </row>
    <row r="434" spans="2:31" x14ac:dyDescent="0.3">
      <c r="B434" s="26">
        <f>IF(AND(O434=0,P434=0,Q434=0,Y434=0),0,IF(OR(COUNTIFS(Items!$E:$E,O434,Items!$F:$F,P434,Items!$G:$G,Q434)=1,COUNTIFS(Items!$M:$M,O434,Items!$N:$N,P434,Items!$O:$O,Q434)=1,COUNTIFS(Items!$U:$U,O434,Items!$V:$V,P434,Items!$W:$W,Q434)=1),0,1))</f>
        <v>0</v>
      </c>
      <c r="D434" s="24">
        <f>IF(OR($AD434=0,SUMIFS(dbP!$A:$A,dbP!$AD:$AD,$AD434)=0),0,INDEX(dbP!D:D,SUMIFS(dbP!$A:$A,dbP!$AD:$AD,$AD434)))</f>
        <v>45702</v>
      </c>
      <c r="E434" s="1">
        <f>IF(OR($AD434=0,SUMIFS(dbP!$A:$A,dbP!$AD:$AD,$AD434)=0),0,INDEX(dbP!E:E,SUMIFS(dbP!$A:$A,dbP!$AD:$AD,$AD434)))</f>
        <v>0</v>
      </c>
      <c r="F434" s="1">
        <f>IF(OR($AD434=0,SUMIFS(dbP!$A:$A,dbP!$AD:$AD,$AD434)=0),0,INDEX(dbP!F:F,SUMIFS(dbP!$A:$A,dbP!$AD:$AD,$AD434)))</f>
        <v>0</v>
      </c>
      <c r="I434" s="1" t="str">
        <f>IF(OR($AD434=0,SUMIFS(dbP!$A:$A,dbP!$AD:$AD,$AD434)=0),0,INDEX(dbP!I:I,SUMIFS(dbP!$A:$A,dbP!$AD:$AD,$AD434)))</f>
        <v>Продукт-2</v>
      </c>
      <c r="O434" s="44" t="str">
        <f>IF(OR($AE434=0,SUMIFS(SpcfP!$A:$A,SpcfP!$AE:$AE,$AE434,SpcfP!$U:$U,$U434)=0),0,INDEX(SpcfP!O:O,SUMIFS(SpcfP!$A:$A,SpcfP!$AE:$AE,$AE434,SpcfP!$U:$U,$U434)))</f>
        <v>Себестоимость продаж</v>
      </c>
      <c r="P434" s="44" t="str">
        <f>IF(OR($AE434=0,SUMIFS(SpcfP!$A:$A,SpcfP!$AE:$AE,$AE434,SpcfP!$U:$U,$U434)=0),0,INDEX(SpcfP!P:P,SUMIFS(SpcfP!$A:$A,SpcfP!$AE:$AE,$AE434,SpcfP!$U:$U,$U434)))</f>
        <v>Затраты этапа-3 бизнес-процесса</v>
      </c>
      <c r="Q434" s="44" t="str">
        <f>IF(OR($AE434=0,SUMIFS(SpcfP!$A:$A,SpcfP!$AE:$AE,$AE434,SpcfP!$U:$U,$U434)=0),0,INDEX(SpcfP!Q:Q,SUMIFS(SpcfP!$A:$A,SpcfP!$AE:$AE,$AE434,SpcfP!$U:$U,$U434)))</f>
        <v>Производственные затраты-15</v>
      </c>
      <c r="U434" s="1">
        <f>IF(OR($AD434=0,SUMIFS(dbP!$A:$A,dbP!$AD:$AD,$AD434)=0),0,INDEX(dbP!U:U,SUMIFS(dbP!$A:$A,dbP!$AD:$AD,$AD434)))</f>
        <v>2</v>
      </c>
      <c r="X434" s="42">
        <f>IF(OR($AD434=0,SUMIFS(dbP!$A:$A,dbP!$AD:$AD,$AD434)=0),0,INDEX(dbP!X:X,SUMIFS(dbP!$A:$A,dbP!$AD:$AD,$AD434)))*
IF(OR($AE434=0,SUMIFS(SpcfP!$A:$A,SpcfP!$AE:$AE,$AE434,SpcfP!$U:$U,$U434)=0),0,INDEX(SpcfP!X:X,SUMIFS(SpcfP!$A:$A,SpcfP!$AE:$AE,$AE434,SpcfP!$U:$U,$U434)))</f>
        <v>1320</v>
      </c>
      <c r="AA434" s="44">
        <f>IF(OR($AD434=0,SUMIFS(dbP!$A:$A,dbP!$AD:$AD,$AD434)=0),0,INDEX(dbP!X:X,SUMIFS(dbP!$A:$A,dbP!$AD:$AD,$AD434)))*
IF(OR($AE434=0,SUMIFS(SpcfP!$A:$A,SpcfP!$AE:$AE,$AE434,SpcfP!$U:$U,$U434)=0),0,INDEX(SpcfP!AA:AA,SUMIFS(SpcfP!$A:$A,SpcfP!$AE:$AE,$AE434,SpcfP!$U:$U,$U434)))</f>
        <v>1211733.27</v>
      </c>
      <c r="AB434" s="44">
        <f>IF(OR($AD434=0,SUMIFS(dbP!$A:$A,dbP!$AD:$AD,$AD434)=0),0,INDEX(dbP!X:X,SUMIFS(dbP!$A:$A,dbP!$AD:$AD,$AD434)))*
IF(OR($AE434=0,SUMIFS(SpcfP!$A:$A,SpcfP!$AE:$AE,$AE434,SpcfP!$U:$U,$U434)=0),0,INDEX(SpcfP!AB:AB,SUMIFS(SpcfP!$A:$A,SpcfP!$AE:$AE,$AE434,SpcfP!$U:$U,$U434)))</f>
        <v>201955.54500000001</v>
      </c>
      <c r="AC434" s="31" t="str">
        <f>IF(OR(RepP!$J$3="",RepP!$J$3=0,COUNTIF(Lists!$D:$D,RepP!$J$3)=0),Lists!$D$9,IF(RepP!$J$3=Lists!$D$9,Lists!$D$9,IF(RepP!$J$3=$E434,RepP!$J$3,"")))</f>
        <v>Все проекты</v>
      </c>
      <c r="AD434" s="31">
        <f t="shared" si="7"/>
        <v>8</v>
      </c>
      <c r="AE434" s="31">
        <f>IF(OR(AE433=0,AE433=MAX(Items!$AC:$AC)),1,AE433+1)</f>
        <v>26</v>
      </c>
    </row>
    <row r="435" spans="2:31" x14ac:dyDescent="0.3">
      <c r="B435" s="26">
        <f>IF(AND(O435=0,P435=0,Q435=0,Y435=0),0,IF(OR(COUNTIFS(Items!$E:$E,O435,Items!$F:$F,P435,Items!$G:$G,Q435)=1,COUNTIFS(Items!$M:$M,O435,Items!$N:$N,P435,Items!$O:$O,Q435)=1,COUNTIFS(Items!$U:$U,O435,Items!$V:$V,P435,Items!$W:$W,Q435)=1),0,1))</f>
        <v>0</v>
      </c>
      <c r="D435" s="24">
        <f>IF(OR($AD435=0,SUMIFS(dbP!$A:$A,dbP!$AD:$AD,$AD435)=0),0,INDEX(dbP!D:D,SUMIFS(dbP!$A:$A,dbP!$AD:$AD,$AD435)))</f>
        <v>45702</v>
      </c>
      <c r="E435" s="1">
        <f>IF(OR($AD435=0,SUMIFS(dbP!$A:$A,dbP!$AD:$AD,$AD435)=0),0,INDEX(dbP!E:E,SUMIFS(dbP!$A:$A,dbP!$AD:$AD,$AD435)))</f>
        <v>0</v>
      </c>
      <c r="F435" s="1">
        <f>IF(OR($AD435=0,SUMIFS(dbP!$A:$A,dbP!$AD:$AD,$AD435)=0),0,INDEX(dbP!F:F,SUMIFS(dbP!$A:$A,dbP!$AD:$AD,$AD435)))</f>
        <v>0</v>
      </c>
      <c r="I435" s="1" t="str">
        <f>IF(OR($AD435=0,SUMIFS(dbP!$A:$A,dbP!$AD:$AD,$AD435)=0),0,INDEX(dbP!I:I,SUMIFS(dbP!$A:$A,dbP!$AD:$AD,$AD435)))</f>
        <v>Продукт-2</v>
      </c>
      <c r="O435" s="44" t="str">
        <f>IF(OR($AE435=0,SUMIFS(SpcfP!$A:$A,SpcfP!$AE:$AE,$AE435,SpcfP!$U:$U,$U435)=0),0,INDEX(SpcfP!O:O,SUMIFS(SpcfP!$A:$A,SpcfP!$AE:$AE,$AE435,SpcfP!$U:$U,$U435)))</f>
        <v>Себестоимость продаж</v>
      </c>
      <c r="P435" s="44" t="str">
        <f>IF(OR($AE435=0,SUMIFS(SpcfP!$A:$A,SpcfP!$AE:$AE,$AE435,SpcfP!$U:$U,$U435)=0),0,INDEX(SpcfP!P:P,SUMIFS(SpcfP!$A:$A,SpcfP!$AE:$AE,$AE435,SpcfP!$U:$U,$U435)))</f>
        <v>Затраты этапа-3 бизнес-процесса</v>
      </c>
      <c r="Q435" s="44" t="str">
        <f>IF(OR($AE435=0,SUMIFS(SpcfP!$A:$A,SpcfP!$AE:$AE,$AE435,SpcfP!$U:$U,$U435)=0),0,INDEX(SpcfP!Q:Q,SUMIFS(SpcfP!$A:$A,SpcfP!$AE:$AE,$AE435,SpcfP!$U:$U,$U435)))</f>
        <v>Производственные затраты-16</v>
      </c>
      <c r="U435" s="1">
        <f>IF(OR($AD435=0,SUMIFS(dbP!$A:$A,dbP!$AD:$AD,$AD435)=0),0,INDEX(dbP!U:U,SUMIFS(dbP!$A:$A,dbP!$AD:$AD,$AD435)))</f>
        <v>2</v>
      </c>
      <c r="X435" s="42">
        <f>IF(OR($AD435=0,SUMIFS(dbP!$A:$A,dbP!$AD:$AD,$AD435)=0),0,INDEX(dbP!X:X,SUMIFS(dbP!$A:$A,dbP!$AD:$AD,$AD435)))*
IF(OR($AE435=0,SUMIFS(SpcfP!$A:$A,SpcfP!$AE:$AE,$AE435,SpcfP!$U:$U,$U435)=0),0,INDEX(SpcfP!X:X,SUMIFS(SpcfP!$A:$A,SpcfP!$AE:$AE,$AE435,SpcfP!$U:$U,$U435)))</f>
        <v>45</v>
      </c>
      <c r="AA435" s="44">
        <f>IF(OR($AD435=0,SUMIFS(dbP!$A:$A,dbP!$AD:$AD,$AD435)=0),0,INDEX(dbP!X:X,SUMIFS(dbP!$A:$A,dbP!$AD:$AD,$AD435)))*
IF(OR($AE435=0,SUMIFS(SpcfP!$A:$A,SpcfP!$AE:$AE,$AE435,SpcfP!$U:$U,$U435)=0),0,INDEX(SpcfP!AA:AA,SUMIFS(SpcfP!$A:$A,SpcfP!$AE:$AE,$AE435,SpcfP!$U:$U,$U435)))</f>
        <v>56980.507389162565</v>
      </c>
      <c r="AB435" s="44">
        <f>IF(OR($AD435=0,SUMIFS(dbP!$A:$A,dbP!$AD:$AD,$AD435)=0),0,INDEX(dbP!X:X,SUMIFS(dbP!$A:$A,dbP!$AD:$AD,$AD435)))*
IF(OR($AE435=0,SUMIFS(SpcfP!$A:$A,SpcfP!$AE:$AE,$AE435,SpcfP!$U:$U,$U435)=0),0,INDEX(SpcfP!AB:AB,SUMIFS(SpcfP!$A:$A,SpcfP!$AE:$AE,$AE435,SpcfP!$U:$U,$U435)))</f>
        <v>9496.7512315270942</v>
      </c>
      <c r="AC435" s="31" t="str">
        <f>IF(OR(RepP!$J$3="",RepP!$J$3=0,COUNTIF(Lists!$D:$D,RepP!$J$3)=0),Lists!$D$9,IF(RepP!$J$3=Lists!$D$9,Lists!$D$9,IF(RepP!$J$3=$E435,RepP!$J$3,"")))</f>
        <v>Все проекты</v>
      </c>
      <c r="AD435" s="31">
        <f t="shared" si="7"/>
        <v>8</v>
      </c>
      <c r="AE435" s="31">
        <f>IF(OR(AE434=0,AE434=MAX(Items!$AC:$AC)),1,AE434+1)</f>
        <v>27</v>
      </c>
    </row>
    <row r="436" spans="2:31" x14ac:dyDescent="0.3">
      <c r="B436" s="26">
        <f>IF(AND(O436=0,P436=0,Q436=0,Y436=0),0,IF(OR(COUNTIFS(Items!$E:$E,O436,Items!$F:$F,P436,Items!$G:$G,Q436)=1,COUNTIFS(Items!$M:$M,O436,Items!$N:$N,P436,Items!$O:$O,Q436)=1,COUNTIFS(Items!$U:$U,O436,Items!$V:$V,P436,Items!$W:$W,Q436)=1),0,1))</f>
        <v>0</v>
      </c>
      <c r="D436" s="24">
        <f>IF(OR($AD436=0,SUMIFS(dbP!$A:$A,dbP!$AD:$AD,$AD436)=0),0,INDEX(dbP!D:D,SUMIFS(dbP!$A:$A,dbP!$AD:$AD,$AD436)))</f>
        <v>45702</v>
      </c>
      <c r="E436" s="1">
        <f>IF(OR($AD436=0,SUMIFS(dbP!$A:$A,dbP!$AD:$AD,$AD436)=0),0,INDEX(dbP!E:E,SUMIFS(dbP!$A:$A,dbP!$AD:$AD,$AD436)))</f>
        <v>0</v>
      </c>
      <c r="F436" s="1">
        <f>IF(OR($AD436=0,SUMIFS(dbP!$A:$A,dbP!$AD:$AD,$AD436)=0),0,INDEX(dbP!F:F,SUMIFS(dbP!$A:$A,dbP!$AD:$AD,$AD436)))</f>
        <v>0</v>
      </c>
      <c r="I436" s="1" t="str">
        <f>IF(OR($AD436=0,SUMIFS(dbP!$A:$A,dbP!$AD:$AD,$AD436)=0),0,INDEX(dbP!I:I,SUMIFS(dbP!$A:$A,dbP!$AD:$AD,$AD436)))</f>
        <v>Продукт-2</v>
      </c>
      <c r="O436" s="44" t="str">
        <f>IF(OR($AE436=0,SUMIFS(SpcfP!$A:$A,SpcfP!$AE:$AE,$AE436,SpcfP!$U:$U,$U436)=0),0,INDEX(SpcfP!O:O,SUMIFS(SpcfP!$A:$A,SpcfP!$AE:$AE,$AE436,SpcfP!$U:$U,$U436)))</f>
        <v>Себестоимость продаж</v>
      </c>
      <c r="P436" s="44" t="str">
        <f>IF(OR($AE436=0,SUMIFS(SpcfP!$A:$A,SpcfP!$AE:$AE,$AE436,SpcfP!$U:$U,$U436)=0),0,INDEX(SpcfP!P:P,SUMIFS(SpcfP!$A:$A,SpcfP!$AE:$AE,$AE436,SpcfP!$U:$U,$U436)))</f>
        <v>Затраты этапа-3 бизнес-процесса</v>
      </c>
      <c r="Q436" s="44" t="str">
        <f>IF(OR($AE436=0,SUMIFS(SpcfP!$A:$A,SpcfP!$AE:$AE,$AE436,SpcfP!$U:$U,$U436)=0),0,INDEX(SpcfP!Q:Q,SUMIFS(SpcfP!$A:$A,SpcfP!$AE:$AE,$AE436,SpcfP!$U:$U,$U436)))</f>
        <v>Производственные затраты-17</v>
      </c>
      <c r="U436" s="1">
        <f>IF(OR($AD436=0,SUMIFS(dbP!$A:$A,dbP!$AD:$AD,$AD436)=0),0,INDEX(dbP!U:U,SUMIFS(dbP!$A:$A,dbP!$AD:$AD,$AD436)))</f>
        <v>2</v>
      </c>
      <c r="X436" s="42">
        <f>IF(OR($AD436=0,SUMIFS(dbP!$A:$A,dbP!$AD:$AD,$AD436)=0),0,INDEX(dbP!X:X,SUMIFS(dbP!$A:$A,dbP!$AD:$AD,$AD436)))*
IF(OR($AE436=0,SUMIFS(SpcfP!$A:$A,SpcfP!$AE:$AE,$AE436,SpcfP!$U:$U,$U436)=0),0,INDEX(SpcfP!X:X,SUMIFS(SpcfP!$A:$A,SpcfP!$AE:$AE,$AE436,SpcfP!$U:$U,$U436)))</f>
        <v>75</v>
      </c>
      <c r="AA436" s="44">
        <f>IF(OR($AD436=0,SUMIFS(dbP!$A:$A,dbP!$AD:$AD,$AD436)=0),0,INDEX(dbP!X:X,SUMIFS(dbP!$A:$A,dbP!$AD:$AD,$AD436)))*
IF(OR($AE436=0,SUMIFS(SpcfP!$A:$A,SpcfP!$AE:$AE,$AE436,SpcfP!$U:$U,$U436)=0),0,INDEX(SpcfP!AA:AA,SUMIFS(SpcfP!$A:$A,SpcfP!$AE:$AE,$AE436,SpcfP!$U:$U,$U436)))</f>
        <v>263872.21153846156</v>
      </c>
      <c r="AB436" s="44">
        <f>IF(OR($AD436=0,SUMIFS(dbP!$A:$A,dbP!$AD:$AD,$AD436)=0),0,INDEX(dbP!X:X,SUMIFS(dbP!$A:$A,dbP!$AD:$AD,$AD436)))*
IF(OR($AE436=0,SUMIFS(SpcfP!$A:$A,SpcfP!$AE:$AE,$AE436,SpcfP!$U:$U,$U436)=0),0,INDEX(SpcfP!AB:AB,SUMIFS(SpcfP!$A:$A,SpcfP!$AE:$AE,$AE436,SpcfP!$U:$U,$U436)))</f>
        <v>43978.701923076922</v>
      </c>
      <c r="AC436" s="31" t="str">
        <f>IF(OR(RepP!$J$3="",RepP!$J$3=0,COUNTIF(Lists!$D:$D,RepP!$J$3)=0),Lists!$D$9,IF(RepP!$J$3=Lists!$D$9,Lists!$D$9,IF(RepP!$J$3=$E436,RepP!$J$3,"")))</f>
        <v>Все проекты</v>
      </c>
      <c r="AD436" s="31">
        <f t="shared" si="7"/>
        <v>8</v>
      </c>
      <c r="AE436" s="31">
        <f>IF(OR(AE435=0,AE435=MAX(Items!$AC:$AC)),1,AE435+1)</f>
        <v>28</v>
      </c>
    </row>
    <row r="437" spans="2:31" x14ac:dyDescent="0.3">
      <c r="B437" s="26">
        <f>IF(AND(O437=0,P437=0,Q437=0,Y437=0),0,IF(OR(COUNTIFS(Items!$E:$E,O437,Items!$F:$F,P437,Items!$G:$G,Q437)=1,COUNTIFS(Items!$M:$M,O437,Items!$N:$N,P437,Items!$O:$O,Q437)=1,COUNTIFS(Items!$U:$U,O437,Items!$V:$V,P437,Items!$W:$W,Q437)=1),0,1))</f>
        <v>0</v>
      </c>
      <c r="D437" s="24">
        <f>IF(OR($AD437=0,SUMIFS(dbP!$A:$A,dbP!$AD:$AD,$AD437)=0),0,INDEX(dbP!D:D,SUMIFS(dbP!$A:$A,dbP!$AD:$AD,$AD437)))</f>
        <v>45702</v>
      </c>
      <c r="E437" s="1">
        <f>IF(OR($AD437=0,SUMIFS(dbP!$A:$A,dbP!$AD:$AD,$AD437)=0),0,INDEX(dbP!E:E,SUMIFS(dbP!$A:$A,dbP!$AD:$AD,$AD437)))</f>
        <v>0</v>
      </c>
      <c r="F437" s="1">
        <f>IF(OR($AD437=0,SUMIFS(dbP!$A:$A,dbP!$AD:$AD,$AD437)=0),0,INDEX(dbP!F:F,SUMIFS(dbP!$A:$A,dbP!$AD:$AD,$AD437)))</f>
        <v>0</v>
      </c>
      <c r="I437" s="1" t="str">
        <f>IF(OR($AD437=0,SUMIFS(dbP!$A:$A,dbP!$AD:$AD,$AD437)=0),0,INDEX(dbP!I:I,SUMIFS(dbP!$A:$A,dbP!$AD:$AD,$AD437)))</f>
        <v>Продукт-2</v>
      </c>
      <c r="O437" s="44" t="str">
        <f>IF(OR($AE437=0,SUMIFS(SpcfP!$A:$A,SpcfP!$AE:$AE,$AE437,SpcfP!$U:$U,$U437)=0),0,INDEX(SpcfP!O:O,SUMIFS(SpcfP!$A:$A,SpcfP!$AE:$AE,$AE437,SpcfP!$U:$U,$U437)))</f>
        <v>Себестоимость продаж</v>
      </c>
      <c r="P437" s="44" t="str">
        <f>IF(OR($AE437=0,SUMIFS(SpcfP!$A:$A,SpcfP!$AE:$AE,$AE437,SpcfP!$U:$U,$U437)=0),0,INDEX(SpcfP!P:P,SUMIFS(SpcfP!$A:$A,SpcfP!$AE:$AE,$AE437,SpcfP!$U:$U,$U437)))</f>
        <v>Затраты этапа-3 бизнес-процесса</v>
      </c>
      <c r="Q437" s="44" t="str">
        <f>IF(OR($AE437=0,SUMIFS(SpcfP!$A:$A,SpcfP!$AE:$AE,$AE437,SpcfP!$U:$U,$U437)=0),0,INDEX(SpcfP!Q:Q,SUMIFS(SpcfP!$A:$A,SpcfP!$AE:$AE,$AE437,SpcfP!$U:$U,$U437)))</f>
        <v>Производственные затраты-18</v>
      </c>
      <c r="U437" s="1">
        <f>IF(OR($AD437=0,SUMIFS(dbP!$A:$A,dbP!$AD:$AD,$AD437)=0),0,INDEX(dbP!U:U,SUMIFS(dbP!$A:$A,dbP!$AD:$AD,$AD437)))</f>
        <v>2</v>
      </c>
      <c r="X437" s="42">
        <f>IF(OR($AD437=0,SUMIFS(dbP!$A:$A,dbP!$AD:$AD,$AD437)=0),0,INDEX(dbP!X:X,SUMIFS(dbP!$A:$A,dbP!$AD:$AD,$AD437)))*
IF(OR($AE437=0,SUMIFS(SpcfP!$A:$A,SpcfP!$AE:$AE,$AE437,SpcfP!$U:$U,$U437)=0),0,INDEX(SpcfP!X:X,SUMIFS(SpcfP!$A:$A,SpcfP!$AE:$AE,$AE437,SpcfP!$U:$U,$U437)))</f>
        <v>30</v>
      </c>
      <c r="AA437" s="44">
        <f>IF(OR($AD437=0,SUMIFS(dbP!$A:$A,dbP!$AD:$AD,$AD437)=0),0,INDEX(dbP!X:X,SUMIFS(dbP!$A:$A,dbP!$AD:$AD,$AD437)))*
IF(OR($AE437=0,SUMIFS(SpcfP!$A:$A,SpcfP!$AE:$AE,$AE437,SpcfP!$U:$U,$U437)=0),0,INDEX(SpcfP!AA:AA,SUMIFS(SpcfP!$A:$A,SpcfP!$AE:$AE,$AE437,SpcfP!$U:$U,$U437)))</f>
        <v>106533.35764705883</v>
      </c>
      <c r="AB437" s="44">
        <f>IF(OR($AD437=0,SUMIFS(dbP!$A:$A,dbP!$AD:$AD,$AD437)=0),0,INDEX(dbP!X:X,SUMIFS(dbP!$A:$A,dbP!$AD:$AD,$AD437)))*
IF(OR($AE437=0,SUMIFS(SpcfP!$A:$A,SpcfP!$AE:$AE,$AE437,SpcfP!$U:$U,$U437)=0),0,INDEX(SpcfP!AB:AB,SUMIFS(SpcfP!$A:$A,SpcfP!$AE:$AE,$AE437,SpcfP!$U:$U,$U437)))</f>
        <v>17755.559607843141</v>
      </c>
      <c r="AC437" s="31" t="str">
        <f>IF(OR(RepP!$J$3="",RepP!$J$3=0,COUNTIF(Lists!$D:$D,RepP!$J$3)=0),Lists!$D$9,IF(RepP!$J$3=Lists!$D$9,Lists!$D$9,IF(RepP!$J$3=$E437,RepP!$J$3,"")))</f>
        <v>Все проекты</v>
      </c>
      <c r="AD437" s="31">
        <f t="shared" si="7"/>
        <v>8</v>
      </c>
      <c r="AE437" s="31">
        <f>IF(OR(AE436=0,AE436=MAX(Items!$AC:$AC)),1,AE436+1)</f>
        <v>29</v>
      </c>
    </row>
    <row r="438" spans="2:31" x14ac:dyDescent="0.3">
      <c r="B438" s="26">
        <f>IF(AND(O438=0,P438=0,Q438=0,Y438=0),0,IF(OR(COUNTIFS(Items!$E:$E,O438,Items!$F:$F,P438,Items!$G:$G,Q438)=1,COUNTIFS(Items!$M:$M,O438,Items!$N:$N,P438,Items!$O:$O,Q438)=1,COUNTIFS(Items!$U:$U,O438,Items!$V:$V,P438,Items!$W:$W,Q438)=1),0,1))</f>
        <v>0</v>
      </c>
      <c r="D438" s="24">
        <f>IF(OR($AD438=0,SUMIFS(dbP!$A:$A,dbP!$AD:$AD,$AD438)=0),0,INDEX(dbP!D:D,SUMIFS(dbP!$A:$A,dbP!$AD:$AD,$AD438)))</f>
        <v>45702</v>
      </c>
      <c r="E438" s="1">
        <f>IF(OR($AD438=0,SUMIFS(dbP!$A:$A,dbP!$AD:$AD,$AD438)=0),0,INDEX(dbP!E:E,SUMIFS(dbP!$A:$A,dbP!$AD:$AD,$AD438)))</f>
        <v>0</v>
      </c>
      <c r="F438" s="1">
        <f>IF(OR($AD438=0,SUMIFS(dbP!$A:$A,dbP!$AD:$AD,$AD438)=0),0,INDEX(dbP!F:F,SUMIFS(dbP!$A:$A,dbP!$AD:$AD,$AD438)))</f>
        <v>0</v>
      </c>
      <c r="I438" s="1" t="str">
        <f>IF(OR($AD438=0,SUMIFS(dbP!$A:$A,dbP!$AD:$AD,$AD438)=0),0,INDEX(dbP!I:I,SUMIFS(dbP!$A:$A,dbP!$AD:$AD,$AD438)))</f>
        <v>Продукт-2</v>
      </c>
      <c r="O438" s="44" t="str">
        <f>IF(OR($AE438=0,SUMIFS(SpcfP!$A:$A,SpcfP!$AE:$AE,$AE438,SpcfP!$U:$U,$U438)=0),0,INDEX(SpcfP!O:O,SUMIFS(SpcfP!$A:$A,SpcfP!$AE:$AE,$AE438,SpcfP!$U:$U,$U438)))</f>
        <v>Себестоимость продаж</v>
      </c>
      <c r="P438" s="44" t="str">
        <f>IF(OR($AE438=0,SUMIFS(SpcfP!$A:$A,SpcfP!$AE:$AE,$AE438,SpcfP!$U:$U,$U438)=0),0,INDEX(SpcfP!P:P,SUMIFS(SpcfP!$A:$A,SpcfP!$AE:$AE,$AE438,SpcfP!$U:$U,$U438)))</f>
        <v>Затраты этапа-3 бизнес-процесса</v>
      </c>
      <c r="Q438" s="44" t="str">
        <f>IF(OR($AE438=0,SUMIFS(SpcfP!$A:$A,SpcfP!$AE:$AE,$AE438,SpcfP!$U:$U,$U438)=0),0,INDEX(SpcfP!Q:Q,SUMIFS(SpcfP!$A:$A,SpcfP!$AE:$AE,$AE438,SpcfP!$U:$U,$U438)))</f>
        <v>Производственные затраты-19</v>
      </c>
      <c r="U438" s="1">
        <f>IF(OR($AD438=0,SUMIFS(dbP!$A:$A,dbP!$AD:$AD,$AD438)=0),0,INDEX(dbP!U:U,SUMIFS(dbP!$A:$A,dbP!$AD:$AD,$AD438)))</f>
        <v>2</v>
      </c>
      <c r="X438" s="42">
        <f>IF(OR($AD438=0,SUMIFS(dbP!$A:$A,dbP!$AD:$AD,$AD438)=0),0,INDEX(dbP!X:X,SUMIFS(dbP!$A:$A,dbP!$AD:$AD,$AD438)))*
IF(OR($AE438=0,SUMIFS(SpcfP!$A:$A,SpcfP!$AE:$AE,$AE438,SpcfP!$U:$U,$U438)=0),0,INDEX(SpcfP!X:X,SUMIFS(SpcfP!$A:$A,SpcfP!$AE:$AE,$AE438,SpcfP!$U:$U,$U438)))</f>
        <v>0</v>
      </c>
      <c r="AA438" s="44">
        <f>IF(OR($AD438=0,SUMIFS(dbP!$A:$A,dbP!$AD:$AD,$AD438)=0),0,INDEX(dbP!X:X,SUMIFS(dbP!$A:$A,dbP!$AD:$AD,$AD438)))*
IF(OR($AE438=0,SUMIFS(SpcfP!$A:$A,SpcfP!$AE:$AE,$AE438,SpcfP!$U:$U,$U438)=0),0,INDEX(SpcfP!AA:AA,SUMIFS(SpcfP!$A:$A,SpcfP!$AE:$AE,$AE438,SpcfP!$U:$U,$U438)))</f>
        <v>0</v>
      </c>
      <c r="AB438" s="44">
        <f>IF(OR($AD438=0,SUMIFS(dbP!$A:$A,dbP!$AD:$AD,$AD438)=0),0,INDEX(dbP!X:X,SUMIFS(dbP!$A:$A,dbP!$AD:$AD,$AD438)))*
IF(OR($AE438=0,SUMIFS(SpcfP!$A:$A,SpcfP!$AE:$AE,$AE438,SpcfP!$U:$U,$U438)=0),0,INDEX(SpcfP!AB:AB,SUMIFS(SpcfP!$A:$A,SpcfP!$AE:$AE,$AE438,SpcfP!$U:$U,$U438)))</f>
        <v>0</v>
      </c>
      <c r="AC438" s="31" t="str">
        <f>IF(OR(RepP!$J$3="",RepP!$J$3=0,COUNTIF(Lists!$D:$D,RepP!$J$3)=0),Lists!$D$9,IF(RepP!$J$3=Lists!$D$9,Lists!$D$9,IF(RepP!$J$3=$E438,RepP!$J$3,"")))</f>
        <v>Все проекты</v>
      </c>
      <c r="AD438" s="31">
        <f t="shared" si="7"/>
        <v>8</v>
      </c>
      <c r="AE438" s="31">
        <f>IF(OR(AE437=0,AE437=MAX(Items!$AC:$AC)),1,AE437+1)</f>
        <v>30</v>
      </c>
    </row>
    <row r="439" spans="2:31" x14ac:dyDescent="0.3">
      <c r="B439" s="26">
        <f>IF(AND(O439=0,P439=0,Q439=0,Y439=0),0,IF(OR(COUNTIFS(Items!$E:$E,O439,Items!$F:$F,P439,Items!$G:$G,Q439)=1,COUNTIFS(Items!$M:$M,O439,Items!$N:$N,P439,Items!$O:$O,Q439)=1,COUNTIFS(Items!$U:$U,O439,Items!$V:$V,P439,Items!$W:$W,Q439)=1),0,1))</f>
        <v>0</v>
      </c>
      <c r="D439" s="24">
        <f>IF(OR($AD439=0,SUMIFS(dbP!$A:$A,dbP!$AD:$AD,$AD439)=0),0,INDEX(dbP!D:D,SUMIFS(dbP!$A:$A,dbP!$AD:$AD,$AD439)))</f>
        <v>45702</v>
      </c>
      <c r="E439" s="1">
        <f>IF(OR($AD439=0,SUMIFS(dbP!$A:$A,dbP!$AD:$AD,$AD439)=0),0,INDEX(dbP!E:E,SUMIFS(dbP!$A:$A,dbP!$AD:$AD,$AD439)))</f>
        <v>0</v>
      </c>
      <c r="F439" s="1">
        <f>IF(OR($AD439=0,SUMIFS(dbP!$A:$A,dbP!$AD:$AD,$AD439)=0),0,INDEX(dbP!F:F,SUMIFS(dbP!$A:$A,dbP!$AD:$AD,$AD439)))</f>
        <v>0</v>
      </c>
      <c r="I439" s="1" t="str">
        <f>IF(OR($AD439=0,SUMIFS(dbP!$A:$A,dbP!$AD:$AD,$AD439)=0),0,INDEX(dbP!I:I,SUMIFS(dbP!$A:$A,dbP!$AD:$AD,$AD439)))</f>
        <v>Продукт-2</v>
      </c>
      <c r="O439" s="44" t="str">
        <f>IF(OR($AE439=0,SUMIFS(SpcfP!$A:$A,SpcfP!$AE:$AE,$AE439,SpcfP!$U:$U,$U439)=0),0,INDEX(SpcfP!O:O,SUMIFS(SpcfP!$A:$A,SpcfP!$AE:$AE,$AE439,SpcfP!$U:$U,$U439)))</f>
        <v>Себестоимость продаж</v>
      </c>
      <c r="P439" s="44" t="str">
        <f>IF(OR($AE439=0,SUMIFS(SpcfP!$A:$A,SpcfP!$AE:$AE,$AE439,SpcfP!$U:$U,$U439)=0),0,INDEX(SpcfP!P:P,SUMIFS(SpcfP!$A:$A,SpcfP!$AE:$AE,$AE439,SpcfP!$U:$U,$U439)))</f>
        <v>Затраты этапа-3 бизнес-процесса</v>
      </c>
      <c r="Q439" s="44" t="str">
        <f>IF(OR($AE439=0,SUMIFS(SpcfP!$A:$A,SpcfP!$AE:$AE,$AE439,SpcfP!$U:$U,$U439)=0),0,INDEX(SpcfP!Q:Q,SUMIFS(SpcfP!$A:$A,SpcfP!$AE:$AE,$AE439,SpcfP!$U:$U,$U439)))</f>
        <v>Производственные затраты-20</v>
      </c>
      <c r="U439" s="1">
        <f>IF(OR($AD439=0,SUMIFS(dbP!$A:$A,dbP!$AD:$AD,$AD439)=0),0,INDEX(dbP!U:U,SUMIFS(dbP!$A:$A,dbP!$AD:$AD,$AD439)))</f>
        <v>2</v>
      </c>
      <c r="X439" s="42">
        <f>IF(OR($AD439=0,SUMIFS(dbP!$A:$A,dbP!$AD:$AD,$AD439)=0),0,INDEX(dbP!X:X,SUMIFS(dbP!$A:$A,dbP!$AD:$AD,$AD439)))*
IF(OR($AE439=0,SUMIFS(SpcfP!$A:$A,SpcfP!$AE:$AE,$AE439,SpcfP!$U:$U,$U439)=0),0,INDEX(SpcfP!X:X,SUMIFS(SpcfP!$A:$A,SpcfP!$AE:$AE,$AE439,SpcfP!$U:$U,$U439)))</f>
        <v>60</v>
      </c>
      <c r="AA439" s="44">
        <f>IF(OR($AD439=0,SUMIFS(dbP!$A:$A,dbP!$AD:$AD,$AD439)=0),0,INDEX(dbP!X:X,SUMIFS(dbP!$A:$A,dbP!$AD:$AD,$AD439)))*
IF(OR($AE439=0,SUMIFS(SpcfP!$A:$A,SpcfP!$AE:$AE,$AE439,SpcfP!$U:$U,$U439)=0),0,INDEX(SpcfP!AA:AA,SUMIFS(SpcfP!$A:$A,SpcfP!$AE:$AE,$AE439,SpcfP!$U:$U,$U439)))</f>
        <v>85508.847404784683</v>
      </c>
      <c r="AB439" s="44">
        <f>IF(OR($AD439=0,SUMIFS(dbP!$A:$A,dbP!$AD:$AD,$AD439)=0),0,INDEX(dbP!X:X,SUMIFS(dbP!$A:$A,dbP!$AD:$AD,$AD439)))*
IF(OR($AE439=0,SUMIFS(SpcfP!$A:$A,SpcfP!$AE:$AE,$AE439,SpcfP!$U:$U,$U439)=0),0,INDEX(SpcfP!AB:AB,SUMIFS(SpcfP!$A:$A,SpcfP!$AE:$AE,$AE439,SpcfP!$U:$U,$U439)))</f>
        <v>14251.474567464114</v>
      </c>
      <c r="AC439" s="31" t="str">
        <f>IF(OR(RepP!$J$3="",RepP!$J$3=0,COUNTIF(Lists!$D:$D,RepP!$J$3)=0),Lists!$D$9,IF(RepP!$J$3=Lists!$D$9,Lists!$D$9,IF(RepP!$J$3=$E439,RepP!$J$3,"")))</f>
        <v>Все проекты</v>
      </c>
      <c r="AD439" s="31">
        <f t="shared" si="7"/>
        <v>8</v>
      </c>
      <c r="AE439" s="31">
        <f>IF(OR(AE438=0,AE438=MAX(Items!$AC:$AC)),1,AE438+1)</f>
        <v>31</v>
      </c>
    </row>
    <row r="440" spans="2:31" x14ac:dyDescent="0.3">
      <c r="B440" s="26">
        <f>IF(AND(O440=0,P440=0,Q440=0,Y440=0),0,IF(OR(COUNTIFS(Items!$E:$E,O440,Items!$F:$F,P440,Items!$G:$G,Q440)=1,COUNTIFS(Items!$M:$M,O440,Items!$N:$N,P440,Items!$O:$O,Q440)=1,COUNTIFS(Items!$U:$U,O440,Items!$V:$V,P440,Items!$W:$W,Q440)=1),0,1))</f>
        <v>0</v>
      </c>
      <c r="D440" s="24">
        <f>IF(OR($AD440=0,SUMIFS(dbP!$A:$A,dbP!$AD:$AD,$AD440)=0),0,INDEX(dbP!D:D,SUMIFS(dbP!$A:$A,dbP!$AD:$AD,$AD440)))</f>
        <v>45702</v>
      </c>
      <c r="E440" s="1">
        <f>IF(OR($AD440=0,SUMIFS(dbP!$A:$A,dbP!$AD:$AD,$AD440)=0),0,INDEX(dbP!E:E,SUMIFS(dbP!$A:$A,dbP!$AD:$AD,$AD440)))</f>
        <v>0</v>
      </c>
      <c r="F440" s="1">
        <f>IF(OR($AD440=0,SUMIFS(dbP!$A:$A,dbP!$AD:$AD,$AD440)=0),0,INDEX(dbP!F:F,SUMIFS(dbP!$A:$A,dbP!$AD:$AD,$AD440)))</f>
        <v>0</v>
      </c>
      <c r="I440" s="1" t="str">
        <f>IF(OR($AD440=0,SUMIFS(dbP!$A:$A,dbP!$AD:$AD,$AD440)=0),0,INDEX(dbP!I:I,SUMIFS(dbP!$A:$A,dbP!$AD:$AD,$AD440)))</f>
        <v>Продукт-2</v>
      </c>
      <c r="O440" s="44" t="str">
        <f>IF(OR($AE440=0,SUMIFS(SpcfP!$A:$A,SpcfP!$AE:$AE,$AE440,SpcfP!$U:$U,$U440)=0),0,INDEX(SpcfP!O:O,SUMIFS(SpcfP!$A:$A,SpcfP!$AE:$AE,$AE440,SpcfP!$U:$U,$U440)))</f>
        <v>Себестоимость продаж</v>
      </c>
      <c r="P440" s="44" t="str">
        <f>IF(OR($AE440=0,SUMIFS(SpcfP!$A:$A,SpcfP!$AE:$AE,$AE440,SpcfP!$U:$U,$U440)=0),0,INDEX(SpcfP!P:P,SUMIFS(SpcfP!$A:$A,SpcfP!$AE:$AE,$AE440,SpcfP!$U:$U,$U440)))</f>
        <v>Затраты этапа-3 бизнес-процесса</v>
      </c>
      <c r="Q440" s="44" t="str">
        <f>IF(OR($AE440=0,SUMIFS(SpcfP!$A:$A,SpcfP!$AE:$AE,$AE440,SpcfP!$U:$U,$U440)=0),0,INDEX(SpcfP!Q:Q,SUMIFS(SpcfP!$A:$A,SpcfP!$AE:$AE,$AE440,SpcfP!$U:$U,$U440)))</f>
        <v>Производственные затраты-21</v>
      </c>
      <c r="U440" s="1">
        <f>IF(OR($AD440=0,SUMIFS(dbP!$A:$A,dbP!$AD:$AD,$AD440)=0),0,INDEX(dbP!U:U,SUMIFS(dbP!$A:$A,dbP!$AD:$AD,$AD440)))</f>
        <v>2</v>
      </c>
      <c r="X440" s="42">
        <f>IF(OR($AD440=0,SUMIFS(dbP!$A:$A,dbP!$AD:$AD,$AD440)=0),0,INDEX(dbP!X:X,SUMIFS(dbP!$A:$A,dbP!$AD:$AD,$AD440)))*
IF(OR($AE440=0,SUMIFS(SpcfP!$A:$A,SpcfP!$AE:$AE,$AE440,SpcfP!$U:$U,$U440)=0),0,INDEX(SpcfP!X:X,SUMIFS(SpcfP!$A:$A,SpcfP!$AE:$AE,$AE440,SpcfP!$U:$U,$U440)))</f>
        <v>30</v>
      </c>
      <c r="AA440" s="44">
        <f>IF(OR($AD440=0,SUMIFS(dbP!$A:$A,dbP!$AD:$AD,$AD440)=0),0,INDEX(dbP!X:X,SUMIFS(dbP!$A:$A,dbP!$AD:$AD,$AD440)))*
IF(OR($AE440=0,SUMIFS(SpcfP!$A:$A,SpcfP!$AE:$AE,$AE440,SpcfP!$U:$U,$U440)=0),0,INDEX(SpcfP!AA:AA,SUMIFS(SpcfP!$A:$A,SpcfP!$AE:$AE,$AE440,SpcfP!$U:$U,$U440)))</f>
        <v>121023.4289773585</v>
      </c>
      <c r="AB440" s="44">
        <f>IF(OR($AD440=0,SUMIFS(dbP!$A:$A,dbP!$AD:$AD,$AD440)=0),0,INDEX(dbP!X:X,SUMIFS(dbP!$A:$A,dbP!$AD:$AD,$AD440)))*
IF(OR($AE440=0,SUMIFS(SpcfP!$A:$A,SpcfP!$AE:$AE,$AE440,SpcfP!$U:$U,$U440)=0),0,INDEX(SpcfP!AB:AB,SUMIFS(SpcfP!$A:$A,SpcfP!$AE:$AE,$AE440,SpcfP!$U:$U,$U440)))</f>
        <v>20170.571496226417</v>
      </c>
      <c r="AC440" s="31" t="str">
        <f>IF(OR(RepP!$J$3="",RepP!$J$3=0,COUNTIF(Lists!$D:$D,RepP!$J$3)=0),Lists!$D$9,IF(RepP!$J$3=Lists!$D$9,Lists!$D$9,IF(RepP!$J$3=$E440,RepP!$J$3,"")))</f>
        <v>Все проекты</v>
      </c>
      <c r="AD440" s="31">
        <f t="shared" si="7"/>
        <v>8</v>
      </c>
      <c r="AE440" s="31">
        <f>IF(OR(AE439=0,AE439=MAX(Items!$AC:$AC)),1,AE439+1)</f>
        <v>32</v>
      </c>
    </row>
    <row r="441" spans="2:31" x14ac:dyDescent="0.3">
      <c r="B441" s="26">
        <f>IF(AND(O441=0,P441=0,Q441=0,Y441=0),0,IF(OR(COUNTIFS(Items!$E:$E,O441,Items!$F:$F,P441,Items!$G:$G,Q441)=1,COUNTIFS(Items!$M:$M,O441,Items!$N:$N,P441,Items!$O:$O,Q441)=1,COUNTIFS(Items!$U:$U,O441,Items!$V:$V,P441,Items!$W:$W,Q441)=1),0,1))</f>
        <v>0</v>
      </c>
      <c r="D441" s="24">
        <f>IF(OR($AD441=0,SUMIFS(dbP!$A:$A,dbP!$AD:$AD,$AD441)=0),0,INDEX(dbP!D:D,SUMIFS(dbP!$A:$A,dbP!$AD:$AD,$AD441)))</f>
        <v>45702</v>
      </c>
      <c r="E441" s="1">
        <f>IF(OR($AD441=0,SUMIFS(dbP!$A:$A,dbP!$AD:$AD,$AD441)=0),0,INDEX(dbP!E:E,SUMIFS(dbP!$A:$A,dbP!$AD:$AD,$AD441)))</f>
        <v>0</v>
      </c>
      <c r="F441" s="1">
        <f>IF(OR($AD441=0,SUMIFS(dbP!$A:$A,dbP!$AD:$AD,$AD441)=0),0,INDEX(dbP!F:F,SUMIFS(dbP!$A:$A,dbP!$AD:$AD,$AD441)))</f>
        <v>0</v>
      </c>
      <c r="I441" s="1" t="str">
        <f>IF(OR($AD441=0,SUMIFS(dbP!$A:$A,dbP!$AD:$AD,$AD441)=0),0,INDEX(dbP!I:I,SUMIFS(dbP!$A:$A,dbP!$AD:$AD,$AD441)))</f>
        <v>Продукт-2</v>
      </c>
      <c r="O441" s="44" t="str">
        <f>IF(OR($AE441=0,SUMIFS(SpcfP!$A:$A,SpcfP!$AE:$AE,$AE441,SpcfP!$U:$U,$U441)=0),0,INDEX(SpcfP!O:O,SUMIFS(SpcfP!$A:$A,SpcfP!$AE:$AE,$AE441,SpcfP!$U:$U,$U441)))</f>
        <v>Себестоимость продаж</v>
      </c>
      <c r="P441" s="44" t="str">
        <f>IF(OR($AE441=0,SUMIFS(SpcfP!$A:$A,SpcfP!$AE:$AE,$AE441,SpcfP!$U:$U,$U441)=0),0,INDEX(SpcfP!P:P,SUMIFS(SpcfP!$A:$A,SpcfP!$AE:$AE,$AE441,SpcfP!$U:$U,$U441)))</f>
        <v>Затраты этапа-3 бизнес-процесса</v>
      </c>
      <c r="Q441" s="44" t="str">
        <f>IF(OR($AE441=0,SUMIFS(SpcfP!$A:$A,SpcfP!$AE:$AE,$AE441,SpcfP!$U:$U,$U441)=0),0,INDEX(SpcfP!Q:Q,SUMIFS(SpcfP!$A:$A,SpcfP!$AE:$AE,$AE441,SpcfP!$U:$U,$U441)))</f>
        <v>Производственные затраты-22</v>
      </c>
      <c r="U441" s="1">
        <f>IF(OR($AD441=0,SUMIFS(dbP!$A:$A,dbP!$AD:$AD,$AD441)=0),0,INDEX(dbP!U:U,SUMIFS(dbP!$A:$A,dbP!$AD:$AD,$AD441)))</f>
        <v>2</v>
      </c>
      <c r="X441" s="42">
        <f>IF(OR($AD441=0,SUMIFS(dbP!$A:$A,dbP!$AD:$AD,$AD441)=0),0,INDEX(dbP!X:X,SUMIFS(dbP!$A:$A,dbP!$AD:$AD,$AD441)))*
IF(OR($AE441=0,SUMIFS(SpcfP!$A:$A,SpcfP!$AE:$AE,$AE441,SpcfP!$U:$U,$U441)=0),0,INDEX(SpcfP!X:X,SUMIFS(SpcfP!$A:$A,SpcfP!$AE:$AE,$AE441,SpcfP!$U:$U,$U441)))</f>
        <v>0</v>
      </c>
      <c r="AA441" s="44">
        <f>IF(OR($AD441=0,SUMIFS(dbP!$A:$A,dbP!$AD:$AD,$AD441)=0),0,INDEX(dbP!X:X,SUMIFS(dbP!$A:$A,dbP!$AD:$AD,$AD441)))*
IF(OR($AE441=0,SUMIFS(SpcfP!$A:$A,SpcfP!$AE:$AE,$AE441,SpcfP!$U:$U,$U441)=0),0,INDEX(SpcfP!AA:AA,SUMIFS(SpcfP!$A:$A,SpcfP!$AE:$AE,$AE441,SpcfP!$U:$U,$U441)))</f>
        <v>0</v>
      </c>
      <c r="AB441" s="44">
        <f>IF(OR($AD441=0,SUMIFS(dbP!$A:$A,dbP!$AD:$AD,$AD441)=0),0,INDEX(dbP!X:X,SUMIFS(dbP!$A:$A,dbP!$AD:$AD,$AD441)))*
IF(OR($AE441=0,SUMIFS(SpcfP!$A:$A,SpcfP!$AE:$AE,$AE441,SpcfP!$U:$U,$U441)=0),0,INDEX(SpcfP!AB:AB,SUMIFS(SpcfP!$A:$A,SpcfP!$AE:$AE,$AE441,SpcfP!$U:$U,$U441)))</f>
        <v>0</v>
      </c>
      <c r="AC441" s="31" t="str">
        <f>IF(OR(RepP!$J$3="",RepP!$J$3=0,COUNTIF(Lists!$D:$D,RepP!$J$3)=0),Lists!$D$9,IF(RepP!$J$3=Lists!$D$9,Lists!$D$9,IF(RepP!$J$3=$E441,RepP!$J$3,"")))</f>
        <v>Все проекты</v>
      </c>
      <c r="AD441" s="31">
        <f t="shared" si="7"/>
        <v>8</v>
      </c>
      <c r="AE441" s="31">
        <f>IF(OR(AE440=0,AE440=MAX(Items!$AC:$AC)),1,AE440+1)</f>
        <v>33</v>
      </c>
    </row>
    <row r="442" spans="2:31" x14ac:dyDescent="0.3">
      <c r="B442" s="26">
        <f>IF(AND(O442=0,P442=0,Q442=0,Y442=0),0,IF(OR(COUNTIFS(Items!$E:$E,O442,Items!$F:$F,P442,Items!$G:$G,Q442)=1,COUNTIFS(Items!$M:$M,O442,Items!$N:$N,P442,Items!$O:$O,Q442)=1,COUNTIFS(Items!$U:$U,O442,Items!$V:$V,P442,Items!$W:$W,Q442)=1),0,1))</f>
        <v>0</v>
      </c>
      <c r="D442" s="24">
        <f>IF(OR($AD442=0,SUMIFS(dbP!$A:$A,dbP!$AD:$AD,$AD442)=0),0,INDEX(dbP!D:D,SUMIFS(dbP!$A:$A,dbP!$AD:$AD,$AD442)))</f>
        <v>45702</v>
      </c>
      <c r="E442" s="1">
        <f>IF(OR($AD442=0,SUMIFS(dbP!$A:$A,dbP!$AD:$AD,$AD442)=0),0,INDEX(dbP!E:E,SUMIFS(dbP!$A:$A,dbP!$AD:$AD,$AD442)))</f>
        <v>0</v>
      </c>
      <c r="F442" s="1">
        <f>IF(OR($AD442=0,SUMIFS(dbP!$A:$A,dbP!$AD:$AD,$AD442)=0),0,INDEX(dbP!F:F,SUMIFS(dbP!$A:$A,dbP!$AD:$AD,$AD442)))</f>
        <v>0</v>
      </c>
      <c r="I442" s="1" t="str">
        <f>IF(OR($AD442=0,SUMIFS(dbP!$A:$A,dbP!$AD:$AD,$AD442)=0),0,INDEX(dbP!I:I,SUMIFS(dbP!$A:$A,dbP!$AD:$AD,$AD442)))</f>
        <v>Продукт-2</v>
      </c>
      <c r="O442" s="44" t="str">
        <f>IF(OR($AE442=0,SUMIFS(SpcfP!$A:$A,SpcfP!$AE:$AE,$AE442,SpcfP!$U:$U,$U442)=0),0,INDEX(SpcfP!O:O,SUMIFS(SpcfP!$A:$A,SpcfP!$AE:$AE,$AE442,SpcfP!$U:$U,$U442)))</f>
        <v>Себестоимость продаж</v>
      </c>
      <c r="P442" s="44" t="str">
        <f>IF(OR($AE442=0,SUMIFS(SpcfP!$A:$A,SpcfP!$AE:$AE,$AE442,SpcfP!$U:$U,$U442)=0),0,INDEX(SpcfP!P:P,SUMIFS(SpcfP!$A:$A,SpcfP!$AE:$AE,$AE442,SpcfP!$U:$U,$U442)))</f>
        <v>Затраты этапа-3 бизнес-процесса</v>
      </c>
      <c r="Q442" s="44" t="str">
        <f>IF(OR($AE442=0,SUMIFS(SpcfP!$A:$A,SpcfP!$AE:$AE,$AE442,SpcfP!$U:$U,$U442)=0),0,INDEX(SpcfP!Q:Q,SUMIFS(SpcfP!$A:$A,SpcfP!$AE:$AE,$AE442,SpcfP!$U:$U,$U442)))</f>
        <v>Производственные затраты-23</v>
      </c>
      <c r="U442" s="1">
        <f>IF(OR($AD442=0,SUMIFS(dbP!$A:$A,dbP!$AD:$AD,$AD442)=0),0,INDEX(dbP!U:U,SUMIFS(dbP!$A:$A,dbP!$AD:$AD,$AD442)))</f>
        <v>2</v>
      </c>
      <c r="X442" s="42">
        <f>IF(OR($AD442=0,SUMIFS(dbP!$A:$A,dbP!$AD:$AD,$AD442)=0),0,INDEX(dbP!X:X,SUMIFS(dbP!$A:$A,dbP!$AD:$AD,$AD442)))*
IF(OR($AE442=0,SUMIFS(SpcfP!$A:$A,SpcfP!$AE:$AE,$AE442,SpcfP!$U:$U,$U442)=0),0,INDEX(SpcfP!X:X,SUMIFS(SpcfP!$A:$A,SpcfP!$AE:$AE,$AE442,SpcfP!$U:$U,$U442)))</f>
        <v>45</v>
      </c>
      <c r="AA442" s="44">
        <f>IF(OR($AD442=0,SUMIFS(dbP!$A:$A,dbP!$AD:$AD,$AD442)=0),0,INDEX(dbP!X:X,SUMIFS(dbP!$A:$A,dbP!$AD:$AD,$AD442)))*
IF(OR($AE442=0,SUMIFS(SpcfP!$A:$A,SpcfP!$AE:$AE,$AE442,SpcfP!$U:$U,$U442)=0),0,INDEX(SpcfP!AA:AA,SUMIFS(SpcfP!$A:$A,SpcfP!$AE:$AE,$AE442,SpcfP!$U:$U,$U442)))</f>
        <v>38662.388059701494</v>
      </c>
      <c r="AB442" s="44">
        <f>IF(OR($AD442=0,SUMIFS(dbP!$A:$A,dbP!$AD:$AD,$AD442)=0),0,INDEX(dbP!X:X,SUMIFS(dbP!$A:$A,dbP!$AD:$AD,$AD442)))*
IF(OR($AE442=0,SUMIFS(SpcfP!$A:$A,SpcfP!$AE:$AE,$AE442,SpcfP!$U:$U,$U442)=0),0,INDEX(SpcfP!AB:AB,SUMIFS(SpcfP!$A:$A,SpcfP!$AE:$AE,$AE442,SpcfP!$U:$U,$U442)))</f>
        <v>6443.7313432835817</v>
      </c>
      <c r="AC442" s="31" t="str">
        <f>IF(OR(RepP!$J$3="",RepP!$J$3=0,COUNTIF(Lists!$D:$D,RepP!$J$3)=0),Lists!$D$9,IF(RepP!$J$3=Lists!$D$9,Lists!$D$9,IF(RepP!$J$3=$E442,RepP!$J$3,"")))</f>
        <v>Все проекты</v>
      </c>
      <c r="AD442" s="31">
        <f t="shared" si="7"/>
        <v>8</v>
      </c>
      <c r="AE442" s="31">
        <f>IF(OR(AE441=0,AE441=MAX(Items!$AC:$AC)),1,AE441+1)</f>
        <v>34</v>
      </c>
    </row>
    <row r="443" spans="2:31" x14ac:dyDescent="0.3">
      <c r="B443" s="26">
        <f>IF(AND(O443=0,P443=0,Q443=0,Y443=0),0,IF(OR(COUNTIFS(Items!$E:$E,O443,Items!$F:$F,P443,Items!$G:$G,Q443)=1,COUNTIFS(Items!$M:$M,O443,Items!$N:$N,P443,Items!$O:$O,Q443)=1,COUNTIFS(Items!$U:$U,O443,Items!$V:$V,P443,Items!$W:$W,Q443)=1),0,1))</f>
        <v>0</v>
      </c>
      <c r="D443" s="24">
        <f>IF(OR($AD443=0,SUMIFS(dbP!$A:$A,dbP!$AD:$AD,$AD443)=0),0,INDEX(dbP!D:D,SUMIFS(dbP!$A:$A,dbP!$AD:$AD,$AD443)))</f>
        <v>45702</v>
      </c>
      <c r="E443" s="1">
        <f>IF(OR($AD443=0,SUMIFS(dbP!$A:$A,dbP!$AD:$AD,$AD443)=0),0,INDEX(dbP!E:E,SUMIFS(dbP!$A:$A,dbP!$AD:$AD,$AD443)))</f>
        <v>0</v>
      </c>
      <c r="F443" s="1">
        <f>IF(OR($AD443=0,SUMIFS(dbP!$A:$A,dbP!$AD:$AD,$AD443)=0),0,INDEX(dbP!F:F,SUMIFS(dbP!$A:$A,dbP!$AD:$AD,$AD443)))</f>
        <v>0</v>
      </c>
      <c r="I443" s="1" t="str">
        <f>IF(OR($AD443=0,SUMIFS(dbP!$A:$A,dbP!$AD:$AD,$AD443)=0),0,INDEX(dbP!I:I,SUMIFS(dbP!$A:$A,dbP!$AD:$AD,$AD443)))</f>
        <v>Продукт-2</v>
      </c>
      <c r="O443" s="44" t="str">
        <f>IF(OR($AE443=0,SUMIFS(SpcfP!$A:$A,SpcfP!$AE:$AE,$AE443,SpcfP!$U:$U,$U443)=0),0,INDEX(SpcfP!O:O,SUMIFS(SpcfP!$A:$A,SpcfP!$AE:$AE,$AE443,SpcfP!$U:$U,$U443)))</f>
        <v>Себестоимость продаж</v>
      </c>
      <c r="P443" s="44" t="str">
        <f>IF(OR($AE443=0,SUMIFS(SpcfP!$A:$A,SpcfP!$AE:$AE,$AE443,SpcfP!$U:$U,$U443)=0),0,INDEX(SpcfP!P:P,SUMIFS(SpcfP!$A:$A,SpcfP!$AE:$AE,$AE443,SpcfP!$U:$U,$U443)))</f>
        <v>Затраты этапа-3 бизнес-процесса</v>
      </c>
      <c r="Q443" s="44" t="str">
        <f>IF(OR($AE443=0,SUMIFS(SpcfP!$A:$A,SpcfP!$AE:$AE,$AE443,SpcfP!$U:$U,$U443)=0),0,INDEX(SpcfP!Q:Q,SUMIFS(SpcfP!$A:$A,SpcfP!$AE:$AE,$AE443,SpcfP!$U:$U,$U443)))</f>
        <v>Производственные затраты-24</v>
      </c>
      <c r="U443" s="1">
        <f>IF(OR($AD443=0,SUMIFS(dbP!$A:$A,dbP!$AD:$AD,$AD443)=0),0,INDEX(dbP!U:U,SUMIFS(dbP!$A:$A,dbP!$AD:$AD,$AD443)))</f>
        <v>2</v>
      </c>
      <c r="X443" s="42">
        <f>IF(OR($AD443=0,SUMIFS(dbP!$A:$A,dbP!$AD:$AD,$AD443)=0),0,INDEX(dbP!X:X,SUMIFS(dbP!$A:$A,dbP!$AD:$AD,$AD443)))*
IF(OR($AE443=0,SUMIFS(SpcfP!$A:$A,SpcfP!$AE:$AE,$AE443,SpcfP!$U:$U,$U443)=0),0,INDEX(SpcfP!X:X,SUMIFS(SpcfP!$A:$A,SpcfP!$AE:$AE,$AE443,SpcfP!$U:$U,$U443)))</f>
        <v>120</v>
      </c>
      <c r="AA443" s="44">
        <f>IF(OR($AD443=0,SUMIFS(dbP!$A:$A,dbP!$AD:$AD,$AD443)=0),0,INDEX(dbP!X:X,SUMIFS(dbP!$A:$A,dbP!$AD:$AD,$AD443)))*
IF(OR($AE443=0,SUMIFS(SpcfP!$A:$A,SpcfP!$AE:$AE,$AE443,SpcfP!$U:$U,$U443)=0),0,INDEX(SpcfP!AA:AA,SUMIFS(SpcfP!$A:$A,SpcfP!$AE:$AE,$AE443,SpcfP!$U:$U,$U443)))</f>
        <v>170560</v>
      </c>
      <c r="AB443" s="44">
        <f>IF(OR($AD443=0,SUMIFS(dbP!$A:$A,dbP!$AD:$AD,$AD443)=0),0,INDEX(dbP!X:X,SUMIFS(dbP!$A:$A,dbP!$AD:$AD,$AD443)))*
IF(OR($AE443=0,SUMIFS(SpcfP!$A:$A,SpcfP!$AE:$AE,$AE443,SpcfP!$U:$U,$U443)=0),0,INDEX(SpcfP!AB:AB,SUMIFS(SpcfP!$A:$A,SpcfP!$AE:$AE,$AE443,SpcfP!$U:$U,$U443)))</f>
        <v>28426.666666666668</v>
      </c>
      <c r="AC443" s="31" t="str">
        <f>IF(OR(RepP!$J$3="",RepP!$J$3=0,COUNTIF(Lists!$D:$D,RepP!$J$3)=0),Lists!$D$9,IF(RepP!$J$3=Lists!$D$9,Lists!$D$9,IF(RepP!$J$3=$E443,RepP!$J$3,"")))</f>
        <v>Все проекты</v>
      </c>
      <c r="AD443" s="31">
        <f t="shared" si="7"/>
        <v>8</v>
      </c>
      <c r="AE443" s="31">
        <f>IF(OR(AE442=0,AE442=MAX(Items!$AC:$AC)),1,AE442+1)</f>
        <v>35</v>
      </c>
    </row>
    <row r="444" spans="2:31" x14ac:dyDescent="0.3">
      <c r="B444" s="26">
        <f>IF(AND(O444=0,P444=0,Q444=0,Y444=0),0,IF(OR(COUNTIFS(Items!$E:$E,O444,Items!$F:$F,P444,Items!$G:$G,Q444)=1,COUNTIFS(Items!$M:$M,O444,Items!$N:$N,P444,Items!$O:$O,Q444)=1,COUNTIFS(Items!$U:$U,O444,Items!$V:$V,P444,Items!$W:$W,Q444)=1),0,1))</f>
        <v>0</v>
      </c>
      <c r="D444" s="24">
        <f>IF(OR($AD444=0,SUMIFS(dbP!$A:$A,dbP!$AD:$AD,$AD444)=0),0,INDEX(dbP!D:D,SUMIFS(dbP!$A:$A,dbP!$AD:$AD,$AD444)))</f>
        <v>45702</v>
      </c>
      <c r="E444" s="1">
        <f>IF(OR($AD444=0,SUMIFS(dbP!$A:$A,dbP!$AD:$AD,$AD444)=0),0,INDEX(dbP!E:E,SUMIFS(dbP!$A:$A,dbP!$AD:$AD,$AD444)))</f>
        <v>0</v>
      </c>
      <c r="F444" s="1">
        <f>IF(OR($AD444=0,SUMIFS(dbP!$A:$A,dbP!$AD:$AD,$AD444)=0),0,INDEX(dbP!F:F,SUMIFS(dbP!$A:$A,dbP!$AD:$AD,$AD444)))</f>
        <v>0</v>
      </c>
      <c r="I444" s="1" t="str">
        <f>IF(OR($AD444=0,SUMIFS(dbP!$A:$A,dbP!$AD:$AD,$AD444)=0),0,INDEX(dbP!I:I,SUMIFS(dbP!$A:$A,dbP!$AD:$AD,$AD444)))</f>
        <v>Продукт-2</v>
      </c>
      <c r="O444" s="44" t="str">
        <f>IF(OR($AE444=0,SUMIFS(SpcfP!$A:$A,SpcfP!$AE:$AE,$AE444,SpcfP!$U:$U,$U444)=0),0,INDEX(SpcfP!O:O,SUMIFS(SpcfP!$A:$A,SpcfP!$AE:$AE,$AE444,SpcfP!$U:$U,$U444)))</f>
        <v>Себестоимость продаж</v>
      </c>
      <c r="P444" s="44" t="str">
        <f>IF(OR($AE444=0,SUMIFS(SpcfP!$A:$A,SpcfP!$AE:$AE,$AE444,SpcfP!$U:$U,$U444)=0),0,INDEX(SpcfP!P:P,SUMIFS(SpcfP!$A:$A,SpcfP!$AE:$AE,$AE444,SpcfP!$U:$U,$U444)))</f>
        <v>Затраты этапа-3 бизнес-процесса</v>
      </c>
      <c r="Q444" s="44" t="str">
        <f>IF(OR($AE444=0,SUMIFS(SpcfP!$A:$A,SpcfP!$AE:$AE,$AE444,SpcfP!$U:$U,$U444)=0),0,INDEX(SpcfP!Q:Q,SUMIFS(SpcfP!$A:$A,SpcfP!$AE:$AE,$AE444,SpcfP!$U:$U,$U444)))</f>
        <v>Производственные затраты-25</v>
      </c>
      <c r="U444" s="1">
        <f>IF(OR($AD444=0,SUMIFS(dbP!$A:$A,dbP!$AD:$AD,$AD444)=0),0,INDEX(dbP!U:U,SUMIFS(dbP!$A:$A,dbP!$AD:$AD,$AD444)))</f>
        <v>2</v>
      </c>
      <c r="X444" s="42">
        <f>IF(OR($AD444=0,SUMIFS(dbP!$A:$A,dbP!$AD:$AD,$AD444)=0),0,INDEX(dbP!X:X,SUMIFS(dbP!$A:$A,dbP!$AD:$AD,$AD444)))*
IF(OR($AE444=0,SUMIFS(SpcfP!$A:$A,SpcfP!$AE:$AE,$AE444,SpcfP!$U:$U,$U444)=0),0,INDEX(SpcfP!X:X,SUMIFS(SpcfP!$A:$A,SpcfP!$AE:$AE,$AE444,SpcfP!$U:$U,$U444)))</f>
        <v>60</v>
      </c>
      <c r="AA444" s="44">
        <f>IF(OR($AD444=0,SUMIFS(dbP!$A:$A,dbP!$AD:$AD,$AD444)=0),0,INDEX(dbP!X:X,SUMIFS(dbP!$A:$A,dbP!$AD:$AD,$AD444)))*
IF(OR($AE444=0,SUMIFS(SpcfP!$A:$A,SpcfP!$AE:$AE,$AE444,SpcfP!$U:$U,$U444)=0),0,INDEX(SpcfP!AA:AA,SUMIFS(SpcfP!$A:$A,SpcfP!$AE:$AE,$AE444,SpcfP!$U:$U,$U444)))</f>
        <v>155003.77358490566</v>
      </c>
      <c r="AB444" s="44">
        <f>IF(OR($AD444=0,SUMIFS(dbP!$A:$A,dbP!$AD:$AD,$AD444)=0),0,INDEX(dbP!X:X,SUMIFS(dbP!$A:$A,dbP!$AD:$AD,$AD444)))*
IF(OR($AE444=0,SUMIFS(SpcfP!$A:$A,SpcfP!$AE:$AE,$AE444,SpcfP!$U:$U,$U444)=0),0,INDEX(SpcfP!AB:AB,SUMIFS(SpcfP!$A:$A,SpcfP!$AE:$AE,$AE444,SpcfP!$U:$U,$U444)))</f>
        <v>25833.962264150945</v>
      </c>
      <c r="AC444" s="31" t="str">
        <f>IF(OR(RepP!$J$3="",RepP!$J$3=0,COUNTIF(Lists!$D:$D,RepP!$J$3)=0),Lists!$D$9,IF(RepP!$J$3=Lists!$D$9,Lists!$D$9,IF(RepP!$J$3=$E444,RepP!$J$3,"")))</f>
        <v>Все проекты</v>
      </c>
      <c r="AD444" s="31">
        <f t="shared" si="7"/>
        <v>8</v>
      </c>
      <c r="AE444" s="31">
        <f>IF(OR(AE443=0,AE443=MAX(Items!$AC:$AC)),1,AE443+1)</f>
        <v>36</v>
      </c>
    </row>
    <row r="445" spans="2:31" x14ac:dyDescent="0.3">
      <c r="B445" s="26">
        <f>IF(AND(O445=0,P445=0,Q445=0,Y445=0),0,IF(OR(COUNTIFS(Items!$E:$E,O445,Items!$F:$F,P445,Items!$G:$G,Q445)=1,COUNTIFS(Items!$M:$M,O445,Items!$N:$N,P445,Items!$O:$O,Q445)=1,COUNTIFS(Items!$U:$U,O445,Items!$V:$V,P445,Items!$W:$W,Q445)=1),0,1))</f>
        <v>0</v>
      </c>
      <c r="D445" s="24">
        <f>IF(OR($AD445=0,SUMIFS(dbP!$A:$A,dbP!$AD:$AD,$AD445)=0),0,INDEX(dbP!D:D,SUMIFS(dbP!$A:$A,dbP!$AD:$AD,$AD445)))</f>
        <v>45702</v>
      </c>
      <c r="E445" s="1">
        <f>IF(OR($AD445=0,SUMIFS(dbP!$A:$A,dbP!$AD:$AD,$AD445)=0),0,INDEX(dbP!E:E,SUMIFS(dbP!$A:$A,dbP!$AD:$AD,$AD445)))</f>
        <v>0</v>
      </c>
      <c r="F445" s="1">
        <f>IF(OR($AD445=0,SUMIFS(dbP!$A:$A,dbP!$AD:$AD,$AD445)=0),0,INDEX(dbP!F:F,SUMIFS(dbP!$A:$A,dbP!$AD:$AD,$AD445)))</f>
        <v>0</v>
      </c>
      <c r="I445" s="1" t="str">
        <f>IF(OR($AD445=0,SUMIFS(dbP!$A:$A,dbP!$AD:$AD,$AD445)=0),0,INDEX(dbP!I:I,SUMIFS(dbP!$A:$A,dbP!$AD:$AD,$AD445)))</f>
        <v>Продукт-2</v>
      </c>
      <c r="O445" s="44" t="str">
        <f>IF(OR($AE445=0,SUMIFS(SpcfP!$A:$A,SpcfP!$AE:$AE,$AE445,SpcfP!$U:$U,$U445)=0),0,INDEX(SpcfP!O:O,SUMIFS(SpcfP!$A:$A,SpcfP!$AE:$AE,$AE445,SpcfP!$U:$U,$U445)))</f>
        <v>Себестоимость продаж</v>
      </c>
      <c r="P445" s="44" t="str">
        <f>IF(OR($AE445=0,SUMIFS(SpcfP!$A:$A,SpcfP!$AE:$AE,$AE445,SpcfP!$U:$U,$U445)=0),0,INDEX(SpcfP!P:P,SUMIFS(SpcfP!$A:$A,SpcfP!$AE:$AE,$AE445,SpcfP!$U:$U,$U445)))</f>
        <v>Затраты этапа-3 бизнес-процесса</v>
      </c>
      <c r="Q445" s="44" t="str">
        <f>IF(OR($AE445=0,SUMIFS(SpcfP!$A:$A,SpcfP!$AE:$AE,$AE445,SpcfP!$U:$U,$U445)=0),0,INDEX(SpcfP!Q:Q,SUMIFS(SpcfP!$A:$A,SpcfP!$AE:$AE,$AE445,SpcfP!$U:$U,$U445)))</f>
        <v>Производственные затраты-26</v>
      </c>
      <c r="U445" s="1">
        <f>IF(OR($AD445=0,SUMIFS(dbP!$A:$A,dbP!$AD:$AD,$AD445)=0),0,INDEX(dbP!U:U,SUMIFS(dbP!$A:$A,dbP!$AD:$AD,$AD445)))</f>
        <v>2</v>
      </c>
      <c r="X445" s="42">
        <f>IF(OR($AD445=0,SUMIFS(dbP!$A:$A,dbP!$AD:$AD,$AD445)=0),0,INDEX(dbP!X:X,SUMIFS(dbP!$A:$A,dbP!$AD:$AD,$AD445)))*
IF(OR($AE445=0,SUMIFS(SpcfP!$A:$A,SpcfP!$AE:$AE,$AE445,SpcfP!$U:$U,$U445)=0),0,INDEX(SpcfP!X:X,SUMIFS(SpcfP!$A:$A,SpcfP!$AE:$AE,$AE445,SpcfP!$U:$U,$U445)))</f>
        <v>1350</v>
      </c>
      <c r="AA445" s="44">
        <f>IF(OR($AD445=0,SUMIFS(dbP!$A:$A,dbP!$AD:$AD,$AD445)=0),0,INDEX(dbP!X:X,SUMIFS(dbP!$A:$A,dbP!$AD:$AD,$AD445)))*
IF(OR($AE445=0,SUMIFS(SpcfP!$A:$A,SpcfP!$AE:$AE,$AE445,SpcfP!$U:$U,$U445)=0),0,INDEX(SpcfP!AA:AA,SUMIFS(SpcfP!$A:$A,SpcfP!$AE:$AE,$AE445,SpcfP!$U:$U,$U445)))</f>
        <v>1197395.655882353</v>
      </c>
      <c r="AB445" s="44">
        <f>IF(OR($AD445=0,SUMIFS(dbP!$A:$A,dbP!$AD:$AD,$AD445)=0),0,INDEX(dbP!X:X,SUMIFS(dbP!$A:$A,dbP!$AD:$AD,$AD445)))*
IF(OR($AE445=0,SUMIFS(SpcfP!$A:$A,SpcfP!$AE:$AE,$AE445,SpcfP!$U:$U,$U445)=0),0,INDEX(SpcfP!AB:AB,SUMIFS(SpcfP!$A:$A,SpcfP!$AE:$AE,$AE445,SpcfP!$U:$U,$U445)))</f>
        <v>199565.94264705884</v>
      </c>
      <c r="AC445" s="31" t="str">
        <f>IF(OR(RepP!$J$3="",RepP!$J$3=0,COUNTIF(Lists!$D:$D,RepP!$J$3)=0),Lists!$D$9,IF(RepP!$J$3=Lists!$D$9,Lists!$D$9,IF(RepP!$J$3=$E445,RepP!$J$3,"")))</f>
        <v>Все проекты</v>
      </c>
      <c r="AD445" s="31">
        <f t="shared" si="7"/>
        <v>8</v>
      </c>
      <c r="AE445" s="31">
        <f>IF(OR(AE444=0,AE444=MAX(Items!$AC:$AC)),1,AE444+1)</f>
        <v>37</v>
      </c>
    </row>
    <row r="446" spans="2:31" x14ac:dyDescent="0.3">
      <c r="B446" s="26">
        <f>IF(AND(O446=0,P446=0,Q446=0,Y446=0),0,IF(OR(COUNTIFS(Items!$E:$E,O446,Items!$F:$F,P446,Items!$G:$G,Q446)=1,COUNTIFS(Items!$M:$M,O446,Items!$N:$N,P446,Items!$O:$O,Q446)=1,COUNTIFS(Items!$U:$U,O446,Items!$V:$V,P446,Items!$W:$W,Q446)=1),0,1))</f>
        <v>0</v>
      </c>
      <c r="D446" s="24">
        <f>IF(OR($AD446=0,SUMIFS(dbP!$A:$A,dbP!$AD:$AD,$AD446)=0),0,INDEX(dbP!D:D,SUMIFS(dbP!$A:$A,dbP!$AD:$AD,$AD446)))</f>
        <v>45702</v>
      </c>
      <c r="E446" s="1">
        <f>IF(OR($AD446=0,SUMIFS(dbP!$A:$A,dbP!$AD:$AD,$AD446)=0),0,INDEX(dbP!E:E,SUMIFS(dbP!$A:$A,dbP!$AD:$AD,$AD446)))</f>
        <v>0</v>
      </c>
      <c r="F446" s="1">
        <f>IF(OR($AD446=0,SUMIFS(dbP!$A:$A,dbP!$AD:$AD,$AD446)=0),0,INDEX(dbP!F:F,SUMIFS(dbP!$A:$A,dbP!$AD:$AD,$AD446)))</f>
        <v>0</v>
      </c>
      <c r="I446" s="1" t="str">
        <f>IF(OR($AD446=0,SUMIFS(dbP!$A:$A,dbP!$AD:$AD,$AD446)=0),0,INDEX(dbP!I:I,SUMIFS(dbP!$A:$A,dbP!$AD:$AD,$AD446)))</f>
        <v>Продукт-2</v>
      </c>
      <c r="O446" s="44" t="str">
        <f>IF(OR($AE446=0,SUMIFS(SpcfP!$A:$A,SpcfP!$AE:$AE,$AE446,SpcfP!$U:$U,$U446)=0),0,INDEX(SpcfP!O:O,SUMIFS(SpcfP!$A:$A,SpcfP!$AE:$AE,$AE446,SpcfP!$U:$U,$U446)))</f>
        <v>Себестоимость продаж</v>
      </c>
      <c r="P446" s="44" t="str">
        <f>IF(OR($AE446=0,SUMIFS(SpcfP!$A:$A,SpcfP!$AE:$AE,$AE446,SpcfP!$U:$U,$U446)=0),0,INDEX(SpcfP!P:P,SUMIFS(SpcfP!$A:$A,SpcfP!$AE:$AE,$AE446,SpcfP!$U:$U,$U446)))</f>
        <v>Затраты этапа-3 бизнес-процесса</v>
      </c>
      <c r="Q446" s="44" t="str">
        <f>IF(OR($AE446=0,SUMIFS(SpcfP!$A:$A,SpcfP!$AE:$AE,$AE446,SpcfP!$U:$U,$U446)=0),0,INDEX(SpcfP!Q:Q,SUMIFS(SpcfP!$A:$A,SpcfP!$AE:$AE,$AE446,SpcfP!$U:$U,$U446)))</f>
        <v>Производственные затраты-27</v>
      </c>
      <c r="U446" s="1">
        <f>IF(OR($AD446=0,SUMIFS(dbP!$A:$A,dbP!$AD:$AD,$AD446)=0),0,INDEX(dbP!U:U,SUMIFS(dbP!$A:$A,dbP!$AD:$AD,$AD446)))</f>
        <v>2</v>
      </c>
      <c r="X446" s="42">
        <f>IF(OR($AD446=0,SUMIFS(dbP!$A:$A,dbP!$AD:$AD,$AD446)=0),0,INDEX(dbP!X:X,SUMIFS(dbP!$A:$A,dbP!$AD:$AD,$AD446)))*
IF(OR($AE446=0,SUMIFS(SpcfP!$A:$A,SpcfP!$AE:$AE,$AE446,SpcfP!$U:$U,$U446)=0),0,INDEX(SpcfP!X:X,SUMIFS(SpcfP!$A:$A,SpcfP!$AE:$AE,$AE446,SpcfP!$U:$U,$U446)))</f>
        <v>75</v>
      </c>
      <c r="AA446" s="44">
        <f>IF(OR($AD446=0,SUMIFS(dbP!$A:$A,dbP!$AD:$AD,$AD446)=0),0,INDEX(dbP!X:X,SUMIFS(dbP!$A:$A,dbP!$AD:$AD,$AD446)))*
IF(OR($AE446=0,SUMIFS(SpcfP!$A:$A,SpcfP!$AE:$AE,$AE446,SpcfP!$U:$U,$U446)=0),0,INDEX(SpcfP!AA:AA,SUMIFS(SpcfP!$A:$A,SpcfP!$AE:$AE,$AE446,SpcfP!$U:$U,$U446)))</f>
        <v>74074.659605911336</v>
      </c>
      <c r="AB446" s="44">
        <f>IF(OR($AD446=0,SUMIFS(dbP!$A:$A,dbP!$AD:$AD,$AD446)=0),0,INDEX(dbP!X:X,SUMIFS(dbP!$A:$A,dbP!$AD:$AD,$AD446)))*
IF(OR($AE446=0,SUMIFS(SpcfP!$A:$A,SpcfP!$AE:$AE,$AE446,SpcfP!$U:$U,$U446)=0),0,INDEX(SpcfP!AB:AB,SUMIFS(SpcfP!$A:$A,SpcfP!$AE:$AE,$AE446,SpcfP!$U:$U,$U446)))</f>
        <v>12345.776600985222</v>
      </c>
      <c r="AC446" s="31" t="str">
        <f>IF(OR(RepP!$J$3="",RepP!$J$3=0,COUNTIF(Lists!$D:$D,RepP!$J$3)=0),Lists!$D$9,IF(RepP!$J$3=Lists!$D$9,Lists!$D$9,IF(RepP!$J$3=$E446,RepP!$J$3,"")))</f>
        <v>Все проекты</v>
      </c>
      <c r="AD446" s="31">
        <f t="shared" si="7"/>
        <v>8</v>
      </c>
      <c r="AE446" s="31">
        <f>IF(OR(AE445=0,AE445=MAX(Items!$AC:$AC)),1,AE445+1)</f>
        <v>38</v>
      </c>
    </row>
    <row r="447" spans="2:31" x14ac:dyDescent="0.3">
      <c r="B447" s="26">
        <f>IF(AND(O447=0,P447=0,Q447=0,Y447=0),0,IF(OR(COUNTIFS(Items!$E:$E,O447,Items!$F:$F,P447,Items!$G:$G,Q447)=1,COUNTIFS(Items!$M:$M,O447,Items!$N:$N,P447,Items!$O:$O,Q447)=1,COUNTIFS(Items!$U:$U,O447,Items!$V:$V,P447,Items!$W:$W,Q447)=1),0,1))</f>
        <v>0</v>
      </c>
      <c r="D447" s="24">
        <f>IF(OR($AD447=0,SUMIFS(dbP!$A:$A,dbP!$AD:$AD,$AD447)=0),0,INDEX(dbP!D:D,SUMIFS(dbP!$A:$A,dbP!$AD:$AD,$AD447)))</f>
        <v>45702</v>
      </c>
      <c r="E447" s="1">
        <f>IF(OR($AD447=0,SUMIFS(dbP!$A:$A,dbP!$AD:$AD,$AD447)=0),0,INDEX(dbP!E:E,SUMIFS(dbP!$A:$A,dbP!$AD:$AD,$AD447)))</f>
        <v>0</v>
      </c>
      <c r="F447" s="1">
        <f>IF(OR($AD447=0,SUMIFS(dbP!$A:$A,dbP!$AD:$AD,$AD447)=0),0,INDEX(dbP!F:F,SUMIFS(dbP!$A:$A,dbP!$AD:$AD,$AD447)))</f>
        <v>0</v>
      </c>
      <c r="I447" s="1" t="str">
        <f>IF(OR($AD447=0,SUMIFS(dbP!$A:$A,dbP!$AD:$AD,$AD447)=0),0,INDEX(dbP!I:I,SUMIFS(dbP!$A:$A,dbP!$AD:$AD,$AD447)))</f>
        <v>Продукт-2</v>
      </c>
      <c r="O447" s="44" t="str">
        <f>IF(OR($AE447=0,SUMIFS(SpcfP!$A:$A,SpcfP!$AE:$AE,$AE447,SpcfP!$U:$U,$U447)=0),0,INDEX(SpcfP!O:O,SUMIFS(SpcfP!$A:$A,SpcfP!$AE:$AE,$AE447,SpcfP!$U:$U,$U447)))</f>
        <v>Себестоимость продаж</v>
      </c>
      <c r="P447" s="44" t="str">
        <f>IF(OR($AE447=0,SUMIFS(SpcfP!$A:$A,SpcfP!$AE:$AE,$AE447,SpcfP!$U:$U,$U447)=0),0,INDEX(SpcfP!P:P,SUMIFS(SpcfP!$A:$A,SpcfP!$AE:$AE,$AE447,SpcfP!$U:$U,$U447)))</f>
        <v>Затраты этапа-4 бизнес-процесса</v>
      </c>
      <c r="Q447" s="44" t="str">
        <f>IF(OR($AE447=0,SUMIFS(SpcfP!$A:$A,SpcfP!$AE:$AE,$AE447,SpcfP!$U:$U,$U447)=0),0,INDEX(SpcfP!Q:Q,SUMIFS(SpcfP!$A:$A,SpcfP!$AE:$AE,$AE447,SpcfP!$U:$U,$U447)))</f>
        <v>Производственные затраты-28</v>
      </c>
      <c r="U447" s="1">
        <f>IF(OR($AD447=0,SUMIFS(dbP!$A:$A,dbP!$AD:$AD,$AD447)=0),0,INDEX(dbP!U:U,SUMIFS(dbP!$A:$A,dbP!$AD:$AD,$AD447)))</f>
        <v>2</v>
      </c>
      <c r="X447" s="42">
        <f>IF(OR($AD447=0,SUMIFS(dbP!$A:$A,dbP!$AD:$AD,$AD447)=0),0,INDEX(dbP!X:X,SUMIFS(dbP!$A:$A,dbP!$AD:$AD,$AD447)))*
IF(OR($AE447=0,SUMIFS(SpcfP!$A:$A,SpcfP!$AE:$AE,$AE447,SpcfP!$U:$U,$U447)=0),0,INDEX(SpcfP!X:X,SUMIFS(SpcfP!$A:$A,SpcfP!$AE:$AE,$AE447,SpcfP!$U:$U,$U447)))</f>
        <v>105</v>
      </c>
      <c r="AA447" s="44">
        <f>IF(OR($AD447=0,SUMIFS(dbP!$A:$A,dbP!$AD:$AD,$AD447)=0),0,INDEX(dbP!X:X,SUMIFS(dbP!$A:$A,dbP!$AD:$AD,$AD447)))*
IF(OR($AE447=0,SUMIFS(SpcfP!$A:$A,SpcfP!$AE:$AE,$AE447,SpcfP!$U:$U,$U447)=0),0,INDEX(SpcfP!AA:AA,SUMIFS(SpcfP!$A:$A,SpcfP!$AE:$AE,$AE447,SpcfP!$U:$U,$U447)))</f>
        <v>407382.29844827583</v>
      </c>
      <c r="AB447" s="44">
        <f>IF(OR($AD447=0,SUMIFS(dbP!$A:$A,dbP!$AD:$AD,$AD447)=0),0,INDEX(dbP!X:X,SUMIFS(dbP!$A:$A,dbP!$AD:$AD,$AD447)))*
IF(OR($AE447=0,SUMIFS(SpcfP!$A:$A,SpcfP!$AE:$AE,$AE447,SpcfP!$U:$U,$U447)=0),0,INDEX(SpcfP!AB:AB,SUMIFS(SpcfP!$A:$A,SpcfP!$AE:$AE,$AE447,SpcfP!$U:$U,$U447)))</f>
        <v>67897.04974137932</v>
      </c>
      <c r="AC447" s="31" t="str">
        <f>IF(OR(RepP!$J$3="",RepP!$J$3=0,COUNTIF(Lists!$D:$D,RepP!$J$3)=0),Lists!$D$9,IF(RepP!$J$3=Lists!$D$9,Lists!$D$9,IF(RepP!$J$3=$E447,RepP!$J$3,"")))</f>
        <v>Все проекты</v>
      </c>
      <c r="AD447" s="31">
        <f t="shared" si="7"/>
        <v>8</v>
      </c>
      <c r="AE447" s="31">
        <f>IF(OR(AE446=0,AE446=MAX(Items!$AC:$AC)),1,AE446+1)</f>
        <v>39</v>
      </c>
    </row>
    <row r="448" spans="2:31" x14ac:dyDescent="0.3">
      <c r="B448" s="26">
        <f>IF(AND(O448=0,P448=0,Q448=0,Y448=0),0,IF(OR(COUNTIFS(Items!$E:$E,O448,Items!$F:$F,P448,Items!$G:$G,Q448)=1,COUNTIFS(Items!$M:$M,O448,Items!$N:$N,P448,Items!$O:$O,Q448)=1,COUNTIFS(Items!$U:$U,O448,Items!$V:$V,P448,Items!$W:$W,Q448)=1),0,1))</f>
        <v>0</v>
      </c>
      <c r="D448" s="24">
        <f>IF(OR($AD448=0,SUMIFS(dbP!$A:$A,dbP!$AD:$AD,$AD448)=0),0,INDEX(dbP!D:D,SUMIFS(dbP!$A:$A,dbP!$AD:$AD,$AD448)))</f>
        <v>45702</v>
      </c>
      <c r="E448" s="1">
        <f>IF(OR($AD448=0,SUMIFS(dbP!$A:$A,dbP!$AD:$AD,$AD448)=0),0,INDEX(dbP!E:E,SUMIFS(dbP!$A:$A,dbP!$AD:$AD,$AD448)))</f>
        <v>0</v>
      </c>
      <c r="F448" s="1">
        <f>IF(OR($AD448=0,SUMIFS(dbP!$A:$A,dbP!$AD:$AD,$AD448)=0),0,INDEX(dbP!F:F,SUMIFS(dbP!$A:$A,dbP!$AD:$AD,$AD448)))</f>
        <v>0</v>
      </c>
      <c r="I448" s="1" t="str">
        <f>IF(OR($AD448=0,SUMIFS(dbP!$A:$A,dbP!$AD:$AD,$AD448)=0),0,INDEX(dbP!I:I,SUMIFS(dbP!$A:$A,dbP!$AD:$AD,$AD448)))</f>
        <v>Продукт-2</v>
      </c>
      <c r="O448" s="44" t="str">
        <f>IF(OR($AE448=0,SUMIFS(SpcfP!$A:$A,SpcfP!$AE:$AE,$AE448,SpcfP!$U:$U,$U448)=0),0,INDEX(SpcfP!O:O,SUMIFS(SpcfP!$A:$A,SpcfP!$AE:$AE,$AE448,SpcfP!$U:$U,$U448)))</f>
        <v>Себестоимость продаж</v>
      </c>
      <c r="P448" s="44" t="str">
        <f>IF(OR($AE448=0,SUMIFS(SpcfP!$A:$A,SpcfP!$AE:$AE,$AE448,SpcfP!$U:$U,$U448)=0),0,INDEX(SpcfP!P:P,SUMIFS(SpcfP!$A:$A,SpcfP!$AE:$AE,$AE448,SpcfP!$U:$U,$U448)))</f>
        <v>Затраты этапа-4 бизнес-процесса</v>
      </c>
      <c r="Q448" s="44" t="str">
        <f>IF(OR($AE448=0,SUMIFS(SpcfP!$A:$A,SpcfP!$AE:$AE,$AE448,SpcfP!$U:$U,$U448)=0),0,INDEX(SpcfP!Q:Q,SUMIFS(SpcfP!$A:$A,SpcfP!$AE:$AE,$AE448,SpcfP!$U:$U,$U448)))</f>
        <v>Производственные затраты-29</v>
      </c>
      <c r="U448" s="1">
        <f>IF(OR($AD448=0,SUMIFS(dbP!$A:$A,dbP!$AD:$AD,$AD448)=0),0,INDEX(dbP!U:U,SUMIFS(dbP!$A:$A,dbP!$AD:$AD,$AD448)))</f>
        <v>2</v>
      </c>
      <c r="X448" s="42">
        <f>IF(OR($AD448=0,SUMIFS(dbP!$A:$A,dbP!$AD:$AD,$AD448)=0),0,INDEX(dbP!X:X,SUMIFS(dbP!$A:$A,dbP!$AD:$AD,$AD448)))*
IF(OR($AE448=0,SUMIFS(SpcfP!$A:$A,SpcfP!$AE:$AE,$AE448,SpcfP!$U:$U,$U448)=0),0,INDEX(SpcfP!X:X,SUMIFS(SpcfP!$A:$A,SpcfP!$AE:$AE,$AE448,SpcfP!$U:$U,$U448)))</f>
        <v>60</v>
      </c>
      <c r="AA448" s="44">
        <f>IF(OR($AD448=0,SUMIFS(dbP!$A:$A,dbP!$AD:$AD,$AD448)=0),0,INDEX(dbP!X:X,SUMIFS(dbP!$A:$A,dbP!$AD:$AD,$AD448)))*
IF(OR($AE448=0,SUMIFS(SpcfP!$A:$A,SpcfP!$AE:$AE,$AE448,SpcfP!$U:$U,$U448)=0),0,INDEX(SpcfP!AA:AA,SUMIFS(SpcfP!$A:$A,SpcfP!$AE:$AE,$AE448,SpcfP!$U:$U,$U448)))</f>
        <v>219690.96545454545</v>
      </c>
      <c r="AB448" s="44">
        <f>IF(OR($AD448=0,SUMIFS(dbP!$A:$A,dbP!$AD:$AD,$AD448)=0),0,INDEX(dbP!X:X,SUMIFS(dbP!$A:$A,dbP!$AD:$AD,$AD448)))*
IF(OR($AE448=0,SUMIFS(SpcfP!$A:$A,SpcfP!$AE:$AE,$AE448,SpcfP!$U:$U,$U448)=0),0,INDEX(SpcfP!AB:AB,SUMIFS(SpcfP!$A:$A,SpcfP!$AE:$AE,$AE448,SpcfP!$U:$U,$U448)))</f>
        <v>36615.160909090919</v>
      </c>
      <c r="AC448" s="31" t="str">
        <f>IF(OR(RepP!$J$3="",RepP!$J$3=0,COUNTIF(Lists!$D:$D,RepP!$J$3)=0),Lists!$D$9,IF(RepP!$J$3=Lists!$D$9,Lists!$D$9,IF(RepP!$J$3=$E448,RepP!$J$3,"")))</f>
        <v>Все проекты</v>
      </c>
      <c r="AD448" s="31">
        <f t="shared" si="7"/>
        <v>8</v>
      </c>
      <c r="AE448" s="31">
        <f>IF(OR(AE447=0,AE447=MAX(Items!$AC:$AC)),1,AE447+1)</f>
        <v>40</v>
      </c>
    </row>
    <row r="449" spans="2:31" x14ac:dyDescent="0.3">
      <c r="B449" s="26">
        <f>IF(AND(O449=0,P449=0,Q449=0,Y449=0),0,IF(OR(COUNTIFS(Items!$E:$E,O449,Items!$F:$F,P449,Items!$G:$G,Q449)=1,COUNTIFS(Items!$M:$M,O449,Items!$N:$N,P449,Items!$O:$O,Q449)=1,COUNTIFS(Items!$U:$U,O449,Items!$V:$V,P449,Items!$W:$W,Q449)=1),0,1))</f>
        <v>0</v>
      </c>
      <c r="D449" s="24">
        <f>IF(OR($AD449=0,SUMIFS(dbP!$A:$A,dbP!$AD:$AD,$AD449)=0),0,INDEX(dbP!D:D,SUMIFS(dbP!$A:$A,dbP!$AD:$AD,$AD449)))</f>
        <v>45702</v>
      </c>
      <c r="E449" s="1">
        <f>IF(OR($AD449=0,SUMIFS(dbP!$A:$A,dbP!$AD:$AD,$AD449)=0),0,INDEX(dbP!E:E,SUMIFS(dbP!$A:$A,dbP!$AD:$AD,$AD449)))</f>
        <v>0</v>
      </c>
      <c r="F449" s="1">
        <f>IF(OR($AD449=0,SUMIFS(dbP!$A:$A,dbP!$AD:$AD,$AD449)=0),0,INDEX(dbP!F:F,SUMIFS(dbP!$A:$A,dbP!$AD:$AD,$AD449)))</f>
        <v>0</v>
      </c>
      <c r="I449" s="1" t="str">
        <f>IF(OR($AD449=0,SUMIFS(dbP!$A:$A,dbP!$AD:$AD,$AD449)=0),0,INDEX(dbP!I:I,SUMIFS(dbP!$A:$A,dbP!$AD:$AD,$AD449)))</f>
        <v>Продукт-2</v>
      </c>
      <c r="O449" s="44" t="str">
        <f>IF(OR($AE449=0,SUMIFS(SpcfP!$A:$A,SpcfP!$AE:$AE,$AE449,SpcfP!$U:$U,$U449)=0),0,INDEX(SpcfP!O:O,SUMIFS(SpcfP!$A:$A,SpcfP!$AE:$AE,$AE449,SpcfP!$U:$U,$U449)))</f>
        <v>Себестоимость продаж</v>
      </c>
      <c r="P449" s="44" t="str">
        <f>IF(OR($AE449=0,SUMIFS(SpcfP!$A:$A,SpcfP!$AE:$AE,$AE449,SpcfP!$U:$U,$U449)=0),0,INDEX(SpcfP!P:P,SUMIFS(SpcfP!$A:$A,SpcfP!$AE:$AE,$AE449,SpcfP!$U:$U,$U449)))</f>
        <v>Затраты этапа-4 бизнес-процесса</v>
      </c>
      <c r="Q449" s="44" t="str">
        <f>IF(OR($AE449=0,SUMIFS(SpcfP!$A:$A,SpcfP!$AE:$AE,$AE449,SpcfP!$U:$U,$U449)=0),0,INDEX(SpcfP!Q:Q,SUMIFS(SpcfP!$A:$A,SpcfP!$AE:$AE,$AE449,SpcfP!$U:$U,$U449)))</f>
        <v>Производственные затраты-30</v>
      </c>
      <c r="U449" s="1">
        <f>IF(OR($AD449=0,SUMIFS(dbP!$A:$A,dbP!$AD:$AD,$AD449)=0),0,INDEX(dbP!U:U,SUMIFS(dbP!$A:$A,dbP!$AD:$AD,$AD449)))</f>
        <v>2</v>
      </c>
      <c r="X449" s="42">
        <f>IF(OR($AD449=0,SUMIFS(dbP!$A:$A,dbP!$AD:$AD,$AD449)=0),0,INDEX(dbP!X:X,SUMIFS(dbP!$A:$A,dbP!$AD:$AD,$AD449)))*
IF(OR($AE449=0,SUMIFS(SpcfP!$A:$A,SpcfP!$AE:$AE,$AE449,SpcfP!$U:$U,$U449)=0),0,INDEX(SpcfP!X:X,SUMIFS(SpcfP!$A:$A,SpcfP!$AE:$AE,$AE449,SpcfP!$U:$U,$U449)))</f>
        <v>30</v>
      </c>
      <c r="AA449" s="44">
        <f>IF(OR($AD449=0,SUMIFS(dbP!$A:$A,dbP!$AD:$AD,$AD449)=0),0,INDEX(dbP!X:X,SUMIFS(dbP!$A:$A,dbP!$AD:$AD,$AD449)))*
IF(OR($AE449=0,SUMIFS(SpcfP!$A:$A,SpcfP!$AE:$AE,$AE449,SpcfP!$U:$U,$U449)=0),0,INDEX(SpcfP!AA:AA,SUMIFS(SpcfP!$A:$A,SpcfP!$AE:$AE,$AE449,SpcfP!$U:$U,$U449)))</f>
        <v>31767.557860081219</v>
      </c>
      <c r="AB449" s="44">
        <f>IF(OR($AD449=0,SUMIFS(dbP!$A:$A,dbP!$AD:$AD,$AD449)=0),0,INDEX(dbP!X:X,SUMIFS(dbP!$A:$A,dbP!$AD:$AD,$AD449)))*
IF(OR($AE449=0,SUMIFS(SpcfP!$A:$A,SpcfP!$AE:$AE,$AE449,SpcfP!$U:$U,$U449)=0),0,INDEX(SpcfP!AB:AB,SUMIFS(SpcfP!$A:$A,SpcfP!$AE:$AE,$AE449,SpcfP!$U:$U,$U449)))</f>
        <v>5294.5929766802037</v>
      </c>
      <c r="AC449" s="31" t="str">
        <f>IF(OR(RepP!$J$3="",RepP!$J$3=0,COUNTIF(Lists!$D:$D,RepP!$J$3)=0),Lists!$D$9,IF(RepP!$J$3=Lists!$D$9,Lists!$D$9,IF(RepP!$J$3=$E449,RepP!$J$3,"")))</f>
        <v>Все проекты</v>
      </c>
      <c r="AD449" s="31">
        <f t="shared" si="7"/>
        <v>8</v>
      </c>
      <c r="AE449" s="31">
        <f>IF(OR(AE448=0,AE448=MAX(Items!$AC:$AC)),1,AE448+1)</f>
        <v>41</v>
      </c>
    </row>
    <row r="450" spans="2:31" x14ac:dyDescent="0.3">
      <c r="B450" s="26">
        <f>IF(AND(O450=0,P450=0,Q450=0,Y450=0),0,IF(OR(COUNTIFS(Items!$E:$E,O450,Items!$F:$F,P450,Items!$G:$G,Q450)=1,COUNTIFS(Items!$M:$M,O450,Items!$N:$N,P450,Items!$O:$O,Q450)=1,COUNTIFS(Items!$U:$U,O450,Items!$V:$V,P450,Items!$W:$W,Q450)=1),0,1))</f>
        <v>0</v>
      </c>
      <c r="D450" s="24">
        <f>IF(OR($AD450=0,SUMIFS(dbP!$A:$A,dbP!$AD:$AD,$AD450)=0),0,INDEX(dbP!D:D,SUMIFS(dbP!$A:$A,dbP!$AD:$AD,$AD450)))</f>
        <v>45702</v>
      </c>
      <c r="E450" s="1">
        <f>IF(OR($AD450=0,SUMIFS(dbP!$A:$A,dbP!$AD:$AD,$AD450)=0),0,INDEX(dbP!E:E,SUMIFS(dbP!$A:$A,dbP!$AD:$AD,$AD450)))</f>
        <v>0</v>
      </c>
      <c r="F450" s="1">
        <f>IF(OR($AD450=0,SUMIFS(dbP!$A:$A,dbP!$AD:$AD,$AD450)=0),0,INDEX(dbP!F:F,SUMIFS(dbP!$A:$A,dbP!$AD:$AD,$AD450)))</f>
        <v>0</v>
      </c>
      <c r="I450" s="1" t="str">
        <f>IF(OR($AD450=0,SUMIFS(dbP!$A:$A,dbP!$AD:$AD,$AD450)=0),0,INDEX(dbP!I:I,SUMIFS(dbP!$A:$A,dbP!$AD:$AD,$AD450)))</f>
        <v>Продукт-2</v>
      </c>
      <c r="O450" s="44" t="str">
        <f>IF(OR($AE450=0,SUMIFS(SpcfP!$A:$A,SpcfP!$AE:$AE,$AE450,SpcfP!$U:$U,$U450)=0),0,INDEX(SpcfP!O:O,SUMIFS(SpcfP!$A:$A,SpcfP!$AE:$AE,$AE450,SpcfP!$U:$U,$U450)))</f>
        <v>Себестоимость продаж</v>
      </c>
      <c r="P450" s="44" t="str">
        <f>IF(OR($AE450=0,SUMIFS(SpcfP!$A:$A,SpcfP!$AE:$AE,$AE450,SpcfP!$U:$U,$U450)=0),0,INDEX(SpcfP!P:P,SUMIFS(SpcfP!$A:$A,SpcfP!$AE:$AE,$AE450,SpcfP!$U:$U,$U450)))</f>
        <v>Затраты этапа-4 бизнес-процесса</v>
      </c>
      <c r="Q450" s="44" t="str">
        <f>IF(OR($AE450=0,SUMIFS(SpcfP!$A:$A,SpcfP!$AE:$AE,$AE450,SpcfP!$U:$U,$U450)=0),0,INDEX(SpcfP!Q:Q,SUMIFS(SpcfP!$A:$A,SpcfP!$AE:$AE,$AE450,SpcfP!$U:$U,$U450)))</f>
        <v>Производственные затраты-31</v>
      </c>
      <c r="U450" s="1">
        <f>IF(OR($AD450=0,SUMIFS(dbP!$A:$A,dbP!$AD:$AD,$AD450)=0),0,INDEX(dbP!U:U,SUMIFS(dbP!$A:$A,dbP!$AD:$AD,$AD450)))</f>
        <v>2</v>
      </c>
      <c r="X450" s="42">
        <f>IF(OR($AD450=0,SUMIFS(dbP!$A:$A,dbP!$AD:$AD,$AD450)=0),0,INDEX(dbP!X:X,SUMIFS(dbP!$A:$A,dbP!$AD:$AD,$AD450)))*
IF(OR($AE450=0,SUMIFS(SpcfP!$A:$A,SpcfP!$AE:$AE,$AE450,SpcfP!$U:$U,$U450)=0),0,INDEX(SpcfP!X:X,SUMIFS(SpcfP!$A:$A,SpcfP!$AE:$AE,$AE450,SpcfP!$U:$U,$U450)))</f>
        <v>90</v>
      </c>
      <c r="AA450" s="44">
        <f>IF(OR($AD450=0,SUMIFS(dbP!$A:$A,dbP!$AD:$AD,$AD450)=0),0,INDEX(dbP!X:X,SUMIFS(dbP!$A:$A,dbP!$AD:$AD,$AD450)))*
IF(OR($AE450=0,SUMIFS(SpcfP!$A:$A,SpcfP!$AE:$AE,$AE450,SpcfP!$U:$U,$U450)=0),0,INDEX(SpcfP!AA:AA,SUMIFS(SpcfP!$A:$A,SpcfP!$AE:$AE,$AE450,SpcfP!$U:$U,$U450)))</f>
        <v>164641.56264481889</v>
      </c>
      <c r="AB450" s="44">
        <f>IF(OR($AD450=0,SUMIFS(dbP!$A:$A,dbP!$AD:$AD,$AD450)=0),0,INDEX(dbP!X:X,SUMIFS(dbP!$A:$A,dbP!$AD:$AD,$AD450)))*
IF(OR($AE450=0,SUMIFS(SpcfP!$A:$A,SpcfP!$AE:$AE,$AE450,SpcfP!$U:$U,$U450)=0),0,INDEX(SpcfP!AB:AB,SUMIFS(SpcfP!$A:$A,SpcfP!$AE:$AE,$AE450,SpcfP!$U:$U,$U450)))</f>
        <v>27440.260440803148</v>
      </c>
      <c r="AC450" s="31" t="str">
        <f>IF(OR(RepP!$J$3="",RepP!$J$3=0,COUNTIF(Lists!$D:$D,RepP!$J$3)=0),Lists!$D$9,IF(RepP!$J$3=Lists!$D$9,Lists!$D$9,IF(RepP!$J$3=$E450,RepP!$J$3,"")))</f>
        <v>Все проекты</v>
      </c>
      <c r="AD450" s="31">
        <f t="shared" si="7"/>
        <v>8</v>
      </c>
      <c r="AE450" s="31">
        <f>IF(OR(AE449=0,AE449=MAX(Items!$AC:$AC)),1,AE449+1)</f>
        <v>42</v>
      </c>
    </row>
    <row r="451" spans="2:31" x14ac:dyDescent="0.3">
      <c r="B451" s="26">
        <f>IF(AND(O451=0,P451=0,Q451=0,Y451=0),0,IF(OR(COUNTIFS(Items!$E:$E,O451,Items!$F:$F,P451,Items!$G:$G,Q451)=1,COUNTIFS(Items!$M:$M,O451,Items!$N:$N,P451,Items!$O:$O,Q451)=1,COUNTIFS(Items!$U:$U,O451,Items!$V:$V,P451,Items!$W:$W,Q451)=1),0,1))</f>
        <v>0</v>
      </c>
      <c r="D451" s="24">
        <f>IF(OR($AD451=0,SUMIFS(dbP!$A:$A,dbP!$AD:$AD,$AD451)=0),0,INDEX(dbP!D:D,SUMIFS(dbP!$A:$A,dbP!$AD:$AD,$AD451)))</f>
        <v>45702</v>
      </c>
      <c r="E451" s="1">
        <f>IF(OR($AD451=0,SUMIFS(dbP!$A:$A,dbP!$AD:$AD,$AD451)=0),0,INDEX(dbP!E:E,SUMIFS(dbP!$A:$A,dbP!$AD:$AD,$AD451)))</f>
        <v>0</v>
      </c>
      <c r="F451" s="1">
        <f>IF(OR($AD451=0,SUMIFS(dbP!$A:$A,dbP!$AD:$AD,$AD451)=0),0,INDEX(dbP!F:F,SUMIFS(dbP!$A:$A,dbP!$AD:$AD,$AD451)))</f>
        <v>0</v>
      </c>
      <c r="I451" s="1" t="str">
        <f>IF(OR($AD451=0,SUMIFS(dbP!$A:$A,dbP!$AD:$AD,$AD451)=0),0,INDEX(dbP!I:I,SUMIFS(dbP!$A:$A,dbP!$AD:$AD,$AD451)))</f>
        <v>Продукт-2</v>
      </c>
      <c r="O451" s="44" t="str">
        <f>IF(OR($AE451=0,SUMIFS(SpcfP!$A:$A,SpcfP!$AE:$AE,$AE451,SpcfP!$U:$U,$U451)=0),0,INDEX(SpcfP!O:O,SUMIFS(SpcfP!$A:$A,SpcfP!$AE:$AE,$AE451,SpcfP!$U:$U,$U451)))</f>
        <v>Себестоимость продаж</v>
      </c>
      <c r="P451" s="44" t="str">
        <f>IF(OR($AE451=0,SUMIFS(SpcfP!$A:$A,SpcfP!$AE:$AE,$AE451,SpcfP!$U:$U,$U451)=0),0,INDEX(SpcfP!P:P,SUMIFS(SpcfP!$A:$A,SpcfP!$AE:$AE,$AE451,SpcfP!$U:$U,$U451)))</f>
        <v>Затраты этапа-4 бизнес-процесса</v>
      </c>
      <c r="Q451" s="44" t="str">
        <f>IF(OR($AE451=0,SUMIFS(SpcfP!$A:$A,SpcfP!$AE:$AE,$AE451,SpcfP!$U:$U,$U451)=0),0,INDEX(SpcfP!Q:Q,SUMIFS(SpcfP!$A:$A,SpcfP!$AE:$AE,$AE451,SpcfP!$U:$U,$U451)))</f>
        <v>Производственные затраты-32</v>
      </c>
      <c r="U451" s="1">
        <f>IF(OR($AD451=0,SUMIFS(dbP!$A:$A,dbP!$AD:$AD,$AD451)=0),0,INDEX(dbP!U:U,SUMIFS(dbP!$A:$A,dbP!$AD:$AD,$AD451)))</f>
        <v>2</v>
      </c>
      <c r="X451" s="42">
        <f>IF(OR($AD451=0,SUMIFS(dbP!$A:$A,dbP!$AD:$AD,$AD451)=0),0,INDEX(dbP!X:X,SUMIFS(dbP!$A:$A,dbP!$AD:$AD,$AD451)))*
IF(OR($AE451=0,SUMIFS(SpcfP!$A:$A,SpcfP!$AE:$AE,$AE451,SpcfP!$U:$U,$U451)=0),0,INDEX(SpcfP!X:X,SUMIFS(SpcfP!$A:$A,SpcfP!$AE:$AE,$AE451,SpcfP!$U:$U,$U451)))</f>
        <v>60</v>
      </c>
      <c r="AA451" s="44">
        <f>IF(OR($AD451=0,SUMIFS(dbP!$A:$A,dbP!$AD:$AD,$AD451)=0),0,INDEX(dbP!X:X,SUMIFS(dbP!$A:$A,dbP!$AD:$AD,$AD451)))*
IF(OR($AE451=0,SUMIFS(SpcfP!$A:$A,SpcfP!$AE:$AE,$AE451,SpcfP!$U:$U,$U451)=0),0,INDEX(SpcfP!AA:AA,SUMIFS(SpcfP!$A:$A,SpcfP!$AE:$AE,$AE451,SpcfP!$U:$U,$U451)))</f>
        <v>262983.91116780002</v>
      </c>
      <c r="AB451" s="44">
        <f>IF(OR($AD451=0,SUMIFS(dbP!$A:$A,dbP!$AD:$AD,$AD451)=0),0,INDEX(dbP!X:X,SUMIFS(dbP!$A:$A,dbP!$AD:$AD,$AD451)))*
IF(OR($AE451=0,SUMIFS(SpcfP!$A:$A,SpcfP!$AE:$AE,$AE451,SpcfP!$U:$U,$U451)=0),0,INDEX(SpcfP!AB:AB,SUMIFS(SpcfP!$A:$A,SpcfP!$AE:$AE,$AE451,SpcfP!$U:$U,$U451)))</f>
        <v>43830.651861300001</v>
      </c>
      <c r="AC451" s="31" t="str">
        <f>IF(OR(RepP!$J$3="",RepP!$J$3=0,COUNTIF(Lists!$D:$D,RepP!$J$3)=0),Lists!$D$9,IF(RepP!$J$3=Lists!$D$9,Lists!$D$9,IF(RepP!$J$3=$E451,RepP!$J$3,"")))</f>
        <v>Все проекты</v>
      </c>
      <c r="AD451" s="31">
        <f t="shared" si="7"/>
        <v>8</v>
      </c>
      <c r="AE451" s="31">
        <f>IF(OR(AE450=0,AE450=MAX(Items!$AC:$AC)),1,AE450+1)</f>
        <v>43</v>
      </c>
    </row>
    <row r="452" spans="2:31" x14ac:dyDescent="0.3">
      <c r="B452" s="26">
        <f>IF(AND(O452=0,P452=0,Q452=0,Y452=0),0,IF(OR(COUNTIFS(Items!$E:$E,O452,Items!$F:$F,P452,Items!$G:$G,Q452)=1,COUNTIFS(Items!$M:$M,O452,Items!$N:$N,P452,Items!$O:$O,Q452)=1,COUNTIFS(Items!$U:$U,O452,Items!$V:$V,P452,Items!$W:$W,Q452)=1),0,1))</f>
        <v>0</v>
      </c>
      <c r="D452" s="24">
        <f>IF(OR($AD452=0,SUMIFS(dbP!$A:$A,dbP!$AD:$AD,$AD452)=0),0,INDEX(dbP!D:D,SUMIFS(dbP!$A:$A,dbP!$AD:$AD,$AD452)))</f>
        <v>45702</v>
      </c>
      <c r="E452" s="1">
        <f>IF(OR($AD452=0,SUMIFS(dbP!$A:$A,dbP!$AD:$AD,$AD452)=0),0,INDEX(dbP!E:E,SUMIFS(dbP!$A:$A,dbP!$AD:$AD,$AD452)))</f>
        <v>0</v>
      </c>
      <c r="F452" s="1">
        <f>IF(OR($AD452=0,SUMIFS(dbP!$A:$A,dbP!$AD:$AD,$AD452)=0),0,INDEX(dbP!F:F,SUMIFS(dbP!$A:$A,dbP!$AD:$AD,$AD452)))</f>
        <v>0</v>
      </c>
      <c r="I452" s="1" t="str">
        <f>IF(OR($AD452=0,SUMIFS(dbP!$A:$A,dbP!$AD:$AD,$AD452)=0),0,INDEX(dbP!I:I,SUMIFS(dbP!$A:$A,dbP!$AD:$AD,$AD452)))</f>
        <v>Продукт-2</v>
      </c>
      <c r="O452" s="44" t="str">
        <f>IF(OR($AE452=0,SUMIFS(SpcfP!$A:$A,SpcfP!$AE:$AE,$AE452,SpcfP!$U:$U,$U452)=0),0,INDEX(SpcfP!O:O,SUMIFS(SpcfP!$A:$A,SpcfP!$AE:$AE,$AE452,SpcfP!$U:$U,$U452)))</f>
        <v>Себестоимость продаж</v>
      </c>
      <c r="P452" s="44" t="str">
        <f>IF(OR($AE452=0,SUMIFS(SpcfP!$A:$A,SpcfP!$AE:$AE,$AE452,SpcfP!$U:$U,$U452)=0),0,INDEX(SpcfP!P:P,SUMIFS(SpcfP!$A:$A,SpcfP!$AE:$AE,$AE452,SpcfP!$U:$U,$U452)))</f>
        <v>Затраты этапа-4 бизнес-процесса</v>
      </c>
      <c r="Q452" s="44" t="str">
        <f>IF(OR($AE452=0,SUMIFS(SpcfP!$A:$A,SpcfP!$AE:$AE,$AE452,SpcfP!$U:$U,$U452)=0),0,INDEX(SpcfP!Q:Q,SUMIFS(SpcfP!$A:$A,SpcfP!$AE:$AE,$AE452,SpcfP!$U:$U,$U452)))</f>
        <v>Производственные затраты-33</v>
      </c>
      <c r="U452" s="1">
        <f>IF(OR($AD452=0,SUMIFS(dbP!$A:$A,dbP!$AD:$AD,$AD452)=0),0,INDEX(dbP!U:U,SUMIFS(dbP!$A:$A,dbP!$AD:$AD,$AD452)))</f>
        <v>2</v>
      </c>
      <c r="X452" s="42">
        <f>IF(OR($AD452=0,SUMIFS(dbP!$A:$A,dbP!$AD:$AD,$AD452)=0),0,INDEX(dbP!X:X,SUMIFS(dbP!$A:$A,dbP!$AD:$AD,$AD452)))*
IF(OR($AE452=0,SUMIFS(SpcfP!$A:$A,SpcfP!$AE:$AE,$AE452,SpcfP!$U:$U,$U452)=0),0,INDEX(SpcfP!X:X,SUMIFS(SpcfP!$A:$A,SpcfP!$AE:$AE,$AE452,SpcfP!$U:$U,$U452)))</f>
        <v>30</v>
      </c>
      <c r="AA452" s="44">
        <f>IF(OR($AD452=0,SUMIFS(dbP!$A:$A,dbP!$AD:$AD,$AD452)=0),0,INDEX(dbP!X:X,SUMIFS(dbP!$A:$A,dbP!$AD:$AD,$AD452)))*
IF(OR($AE452=0,SUMIFS(SpcfP!$A:$A,SpcfP!$AE:$AE,$AE452,SpcfP!$U:$U,$U452)=0),0,INDEX(SpcfP!AA:AA,SUMIFS(SpcfP!$A:$A,SpcfP!$AE:$AE,$AE452,SpcfP!$U:$U,$U452)))</f>
        <v>46809.438840297531</v>
      </c>
      <c r="AB452" s="44">
        <f>IF(OR($AD452=0,SUMIFS(dbP!$A:$A,dbP!$AD:$AD,$AD452)=0),0,INDEX(dbP!X:X,SUMIFS(dbP!$A:$A,dbP!$AD:$AD,$AD452)))*
IF(OR($AE452=0,SUMIFS(SpcfP!$A:$A,SpcfP!$AE:$AE,$AE452,SpcfP!$U:$U,$U452)=0),0,INDEX(SpcfP!AB:AB,SUMIFS(SpcfP!$A:$A,SpcfP!$AE:$AE,$AE452,SpcfP!$U:$U,$U452)))</f>
        <v>7801.5731400495879</v>
      </c>
      <c r="AC452" s="31" t="str">
        <f>IF(OR(RepP!$J$3="",RepP!$J$3=0,COUNTIF(Lists!$D:$D,RepP!$J$3)=0),Lists!$D$9,IF(RepP!$J$3=Lists!$D$9,Lists!$D$9,IF(RepP!$J$3=$E452,RepP!$J$3,"")))</f>
        <v>Все проекты</v>
      </c>
      <c r="AD452" s="31">
        <f t="shared" si="7"/>
        <v>8</v>
      </c>
      <c r="AE452" s="31">
        <f>IF(OR(AE451=0,AE451=MAX(Items!$AC:$AC)),1,AE451+1)</f>
        <v>44</v>
      </c>
    </row>
    <row r="453" spans="2:31" x14ac:dyDescent="0.3">
      <c r="B453" s="26">
        <f>IF(AND(O453=0,P453=0,Q453=0,Y453=0),0,IF(OR(COUNTIFS(Items!$E:$E,O453,Items!$F:$F,P453,Items!$G:$G,Q453)=1,COUNTIFS(Items!$M:$M,O453,Items!$N:$N,P453,Items!$O:$O,Q453)=1,COUNTIFS(Items!$U:$U,O453,Items!$V:$V,P453,Items!$W:$W,Q453)=1),0,1))</f>
        <v>0</v>
      </c>
      <c r="D453" s="24">
        <f>IF(OR($AD453=0,SUMIFS(dbP!$A:$A,dbP!$AD:$AD,$AD453)=0),0,INDEX(dbP!D:D,SUMIFS(dbP!$A:$A,dbP!$AD:$AD,$AD453)))</f>
        <v>45702</v>
      </c>
      <c r="E453" s="1">
        <f>IF(OR($AD453=0,SUMIFS(dbP!$A:$A,dbP!$AD:$AD,$AD453)=0),0,INDEX(dbP!E:E,SUMIFS(dbP!$A:$A,dbP!$AD:$AD,$AD453)))</f>
        <v>0</v>
      </c>
      <c r="F453" s="1">
        <f>IF(OR($AD453=0,SUMIFS(dbP!$A:$A,dbP!$AD:$AD,$AD453)=0),0,INDEX(dbP!F:F,SUMIFS(dbP!$A:$A,dbP!$AD:$AD,$AD453)))</f>
        <v>0</v>
      </c>
      <c r="I453" s="1" t="str">
        <f>IF(OR($AD453=0,SUMIFS(dbP!$A:$A,dbP!$AD:$AD,$AD453)=0),0,INDEX(dbP!I:I,SUMIFS(dbP!$A:$A,dbP!$AD:$AD,$AD453)))</f>
        <v>Продукт-2</v>
      </c>
      <c r="O453" s="44" t="str">
        <f>IF(OR($AE453=0,SUMIFS(SpcfP!$A:$A,SpcfP!$AE:$AE,$AE453,SpcfP!$U:$U,$U453)=0),0,INDEX(SpcfP!O:O,SUMIFS(SpcfP!$A:$A,SpcfP!$AE:$AE,$AE453,SpcfP!$U:$U,$U453)))</f>
        <v>Себестоимость продаж</v>
      </c>
      <c r="P453" s="44" t="str">
        <f>IF(OR($AE453=0,SUMIFS(SpcfP!$A:$A,SpcfP!$AE:$AE,$AE453,SpcfP!$U:$U,$U453)=0),0,INDEX(SpcfP!P:P,SUMIFS(SpcfP!$A:$A,SpcfP!$AE:$AE,$AE453,SpcfP!$U:$U,$U453)))</f>
        <v>Затраты этапа-4 бизнес-процесса</v>
      </c>
      <c r="Q453" s="44" t="str">
        <f>IF(OR($AE453=0,SUMIFS(SpcfP!$A:$A,SpcfP!$AE:$AE,$AE453,SpcfP!$U:$U,$U453)=0),0,INDEX(SpcfP!Q:Q,SUMIFS(SpcfP!$A:$A,SpcfP!$AE:$AE,$AE453,SpcfP!$U:$U,$U453)))</f>
        <v>Производственные затраты-34</v>
      </c>
      <c r="U453" s="1">
        <f>IF(OR($AD453=0,SUMIFS(dbP!$A:$A,dbP!$AD:$AD,$AD453)=0),0,INDEX(dbP!U:U,SUMIFS(dbP!$A:$A,dbP!$AD:$AD,$AD453)))</f>
        <v>2</v>
      </c>
      <c r="X453" s="42">
        <f>IF(OR($AD453=0,SUMIFS(dbP!$A:$A,dbP!$AD:$AD,$AD453)=0),0,INDEX(dbP!X:X,SUMIFS(dbP!$A:$A,dbP!$AD:$AD,$AD453)))*
IF(OR($AE453=0,SUMIFS(SpcfP!$A:$A,SpcfP!$AE:$AE,$AE453,SpcfP!$U:$U,$U453)=0),0,INDEX(SpcfP!X:X,SUMIFS(SpcfP!$A:$A,SpcfP!$AE:$AE,$AE453,SpcfP!$U:$U,$U453)))</f>
        <v>75</v>
      </c>
      <c r="AA453" s="44">
        <f>IF(OR($AD453=0,SUMIFS(dbP!$A:$A,dbP!$AD:$AD,$AD453)=0),0,INDEX(dbP!X:X,SUMIFS(dbP!$A:$A,dbP!$AD:$AD,$AD453)))*
IF(OR($AE453=0,SUMIFS(SpcfP!$A:$A,SpcfP!$AE:$AE,$AE453,SpcfP!$U:$U,$U453)=0),0,INDEX(SpcfP!AA:AA,SUMIFS(SpcfP!$A:$A,SpcfP!$AE:$AE,$AE453,SpcfP!$U:$U,$U453)))</f>
        <v>42515.331010452959</v>
      </c>
      <c r="AB453" s="44">
        <f>IF(OR($AD453=0,SUMIFS(dbP!$A:$A,dbP!$AD:$AD,$AD453)=0),0,INDEX(dbP!X:X,SUMIFS(dbP!$A:$A,dbP!$AD:$AD,$AD453)))*
IF(OR($AE453=0,SUMIFS(SpcfP!$A:$A,SpcfP!$AE:$AE,$AE453,SpcfP!$U:$U,$U453)=0),0,INDEX(SpcfP!AB:AB,SUMIFS(SpcfP!$A:$A,SpcfP!$AE:$AE,$AE453,SpcfP!$U:$U,$U453)))</f>
        <v>7085.8885017421599</v>
      </c>
      <c r="AC453" s="31" t="str">
        <f>IF(OR(RepP!$J$3="",RepP!$J$3=0,COUNTIF(Lists!$D:$D,RepP!$J$3)=0),Lists!$D$9,IF(RepP!$J$3=Lists!$D$9,Lists!$D$9,IF(RepP!$J$3=$E453,RepP!$J$3,"")))</f>
        <v>Все проекты</v>
      </c>
      <c r="AD453" s="31">
        <f t="shared" si="7"/>
        <v>8</v>
      </c>
      <c r="AE453" s="31">
        <f>IF(OR(AE452=0,AE452=MAX(Items!$AC:$AC)),1,AE452+1)</f>
        <v>45</v>
      </c>
    </row>
    <row r="454" spans="2:31" x14ac:dyDescent="0.3">
      <c r="B454" s="26">
        <f>IF(AND(O454=0,P454=0,Q454=0,Y454=0),0,IF(OR(COUNTIFS(Items!$E:$E,O454,Items!$F:$F,P454,Items!$G:$G,Q454)=1,COUNTIFS(Items!$M:$M,O454,Items!$N:$N,P454,Items!$O:$O,Q454)=1,COUNTIFS(Items!$U:$U,O454,Items!$V:$V,P454,Items!$W:$W,Q454)=1),0,1))</f>
        <v>0</v>
      </c>
      <c r="D454" s="24">
        <f>IF(OR($AD454=0,SUMIFS(dbP!$A:$A,dbP!$AD:$AD,$AD454)=0),0,INDEX(dbP!D:D,SUMIFS(dbP!$A:$A,dbP!$AD:$AD,$AD454)))</f>
        <v>45702</v>
      </c>
      <c r="E454" s="1">
        <f>IF(OR($AD454=0,SUMIFS(dbP!$A:$A,dbP!$AD:$AD,$AD454)=0),0,INDEX(dbP!E:E,SUMIFS(dbP!$A:$A,dbP!$AD:$AD,$AD454)))</f>
        <v>0</v>
      </c>
      <c r="F454" s="1">
        <f>IF(OR($AD454=0,SUMIFS(dbP!$A:$A,dbP!$AD:$AD,$AD454)=0),0,INDEX(dbP!F:F,SUMIFS(dbP!$A:$A,dbP!$AD:$AD,$AD454)))</f>
        <v>0</v>
      </c>
      <c r="I454" s="1" t="str">
        <f>IF(OR($AD454=0,SUMIFS(dbP!$A:$A,dbP!$AD:$AD,$AD454)=0),0,INDEX(dbP!I:I,SUMIFS(dbP!$A:$A,dbP!$AD:$AD,$AD454)))</f>
        <v>Продукт-2</v>
      </c>
      <c r="O454" s="44" t="str">
        <f>IF(OR($AE454=0,SUMIFS(SpcfP!$A:$A,SpcfP!$AE:$AE,$AE454,SpcfP!$U:$U,$U454)=0),0,INDEX(SpcfP!O:O,SUMIFS(SpcfP!$A:$A,SpcfP!$AE:$AE,$AE454,SpcfP!$U:$U,$U454)))</f>
        <v>Себестоимость продаж</v>
      </c>
      <c r="P454" s="44" t="str">
        <f>IF(OR($AE454=0,SUMIFS(SpcfP!$A:$A,SpcfP!$AE:$AE,$AE454,SpcfP!$U:$U,$U454)=0),0,INDEX(SpcfP!P:P,SUMIFS(SpcfP!$A:$A,SpcfP!$AE:$AE,$AE454,SpcfP!$U:$U,$U454)))</f>
        <v>Затраты этапа-4 бизнес-процесса</v>
      </c>
      <c r="Q454" s="44" t="str">
        <f>IF(OR($AE454=0,SUMIFS(SpcfP!$A:$A,SpcfP!$AE:$AE,$AE454,SpcfP!$U:$U,$U454)=0),0,INDEX(SpcfP!Q:Q,SUMIFS(SpcfP!$A:$A,SpcfP!$AE:$AE,$AE454,SpcfP!$U:$U,$U454)))</f>
        <v>Производственные затраты-35</v>
      </c>
      <c r="U454" s="1">
        <f>IF(OR($AD454=0,SUMIFS(dbP!$A:$A,dbP!$AD:$AD,$AD454)=0),0,INDEX(dbP!U:U,SUMIFS(dbP!$A:$A,dbP!$AD:$AD,$AD454)))</f>
        <v>2</v>
      </c>
      <c r="X454" s="42">
        <f>IF(OR($AD454=0,SUMIFS(dbP!$A:$A,dbP!$AD:$AD,$AD454)=0),0,INDEX(dbP!X:X,SUMIFS(dbP!$A:$A,dbP!$AD:$AD,$AD454)))*
IF(OR($AE454=0,SUMIFS(SpcfP!$A:$A,SpcfP!$AE:$AE,$AE454,SpcfP!$U:$U,$U454)=0),0,INDEX(SpcfP!X:X,SUMIFS(SpcfP!$A:$A,SpcfP!$AE:$AE,$AE454,SpcfP!$U:$U,$U454)))</f>
        <v>150</v>
      </c>
      <c r="AA454" s="44">
        <f>IF(OR($AD454=0,SUMIFS(dbP!$A:$A,dbP!$AD:$AD,$AD454)=0),0,INDEX(dbP!X:X,SUMIFS(dbP!$A:$A,dbP!$AD:$AD,$AD454)))*
IF(OR($AE454=0,SUMIFS(SpcfP!$A:$A,SpcfP!$AE:$AE,$AE454,SpcfP!$U:$U,$U454)=0),0,INDEX(SpcfP!AA:AA,SUMIFS(SpcfP!$A:$A,SpcfP!$AE:$AE,$AE454,SpcfP!$U:$U,$U454)))</f>
        <v>431730</v>
      </c>
      <c r="AB454" s="44">
        <f>IF(OR($AD454=0,SUMIFS(dbP!$A:$A,dbP!$AD:$AD,$AD454)=0),0,INDEX(dbP!X:X,SUMIFS(dbP!$A:$A,dbP!$AD:$AD,$AD454)))*
IF(OR($AE454=0,SUMIFS(SpcfP!$A:$A,SpcfP!$AE:$AE,$AE454,SpcfP!$U:$U,$U454)=0),0,INDEX(SpcfP!AB:AB,SUMIFS(SpcfP!$A:$A,SpcfP!$AE:$AE,$AE454,SpcfP!$U:$U,$U454)))</f>
        <v>71955</v>
      </c>
      <c r="AC454" s="31" t="str">
        <f>IF(OR(RepP!$J$3="",RepP!$J$3=0,COUNTIF(Lists!$D:$D,RepP!$J$3)=0),Lists!$D$9,IF(RepP!$J$3=Lists!$D$9,Lists!$D$9,IF(RepP!$J$3=$E454,RepP!$J$3,"")))</f>
        <v>Все проекты</v>
      </c>
      <c r="AD454" s="31">
        <f t="shared" si="7"/>
        <v>8</v>
      </c>
      <c r="AE454" s="31">
        <f>IF(OR(AE453=0,AE453=MAX(Items!$AC:$AC)),1,AE453+1)</f>
        <v>46</v>
      </c>
    </row>
    <row r="455" spans="2:31" x14ac:dyDescent="0.3">
      <c r="B455" s="26">
        <f>IF(AND(O455=0,P455=0,Q455=0,Y455=0),0,IF(OR(COUNTIFS(Items!$E:$E,O455,Items!$F:$F,P455,Items!$G:$G,Q455)=1,COUNTIFS(Items!$M:$M,O455,Items!$N:$N,P455,Items!$O:$O,Q455)=1,COUNTIFS(Items!$U:$U,O455,Items!$V:$V,P455,Items!$W:$W,Q455)=1),0,1))</f>
        <v>0</v>
      </c>
      <c r="D455" s="24">
        <f>IF(OR($AD455=0,SUMIFS(dbP!$A:$A,dbP!$AD:$AD,$AD455)=0),0,INDEX(dbP!D:D,SUMIFS(dbP!$A:$A,dbP!$AD:$AD,$AD455)))</f>
        <v>45702</v>
      </c>
      <c r="E455" s="1">
        <f>IF(OR($AD455=0,SUMIFS(dbP!$A:$A,dbP!$AD:$AD,$AD455)=0),0,INDEX(dbP!E:E,SUMIFS(dbP!$A:$A,dbP!$AD:$AD,$AD455)))</f>
        <v>0</v>
      </c>
      <c r="F455" s="1">
        <f>IF(OR($AD455=0,SUMIFS(dbP!$A:$A,dbP!$AD:$AD,$AD455)=0),0,INDEX(dbP!F:F,SUMIFS(dbP!$A:$A,dbP!$AD:$AD,$AD455)))</f>
        <v>0</v>
      </c>
      <c r="I455" s="1" t="str">
        <f>IF(OR($AD455=0,SUMIFS(dbP!$A:$A,dbP!$AD:$AD,$AD455)=0),0,INDEX(dbP!I:I,SUMIFS(dbP!$A:$A,dbP!$AD:$AD,$AD455)))</f>
        <v>Продукт-2</v>
      </c>
      <c r="O455" s="44" t="str">
        <f>IF(OR($AE455=0,SUMIFS(SpcfP!$A:$A,SpcfP!$AE:$AE,$AE455,SpcfP!$U:$U,$U455)=0),0,INDEX(SpcfP!O:O,SUMIFS(SpcfP!$A:$A,SpcfP!$AE:$AE,$AE455,SpcfP!$U:$U,$U455)))</f>
        <v>Себестоимость продаж</v>
      </c>
      <c r="P455" s="44" t="str">
        <f>IF(OR($AE455=0,SUMIFS(SpcfP!$A:$A,SpcfP!$AE:$AE,$AE455,SpcfP!$U:$U,$U455)=0),0,INDEX(SpcfP!P:P,SUMIFS(SpcfP!$A:$A,SpcfP!$AE:$AE,$AE455,SpcfP!$U:$U,$U455)))</f>
        <v>Затраты этапа-4 бизнес-процесса</v>
      </c>
      <c r="Q455" s="44" t="str">
        <f>IF(OR($AE455=0,SUMIFS(SpcfP!$A:$A,SpcfP!$AE:$AE,$AE455,SpcfP!$U:$U,$U455)=0),0,INDEX(SpcfP!Q:Q,SUMIFS(SpcfP!$A:$A,SpcfP!$AE:$AE,$AE455,SpcfP!$U:$U,$U455)))</f>
        <v>Производственные затраты-36</v>
      </c>
      <c r="U455" s="1">
        <f>IF(OR($AD455=0,SUMIFS(dbP!$A:$A,dbP!$AD:$AD,$AD455)=0),0,INDEX(dbP!U:U,SUMIFS(dbP!$A:$A,dbP!$AD:$AD,$AD455)))</f>
        <v>2</v>
      </c>
      <c r="X455" s="42">
        <f>IF(OR($AD455=0,SUMIFS(dbP!$A:$A,dbP!$AD:$AD,$AD455)=0),0,INDEX(dbP!X:X,SUMIFS(dbP!$A:$A,dbP!$AD:$AD,$AD455)))*
IF(OR($AE455=0,SUMIFS(SpcfP!$A:$A,SpcfP!$AE:$AE,$AE455,SpcfP!$U:$U,$U455)=0),0,INDEX(SpcfP!X:X,SUMIFS(SpcfP!$A:$A,SpcfP!$AE:$AE,$AE455,SpcfP!$U:$U,$U455)))</f>
        <v>90</v>
      </c>
      <c r="AA455" s="44">
        <f>IF(OR($AD455=0,SUMIFS(dbP!$A:$A,dbP!$AD:$AD,$AD455)=0),0,INDEX(dbP!X:X,SUMIFS(dbP!$A:$A,dbP!$AD:$AD,$AD455)))*
IF(OR($AE455=0,SUMIFS(SpcfP!$A:$A,SpcfP!$AE:$AE,$AE455,SpcfP!$U:$U,$U455)=0),0,INDEX(SpcfP!AA:AA,SUMIFS(SpcfP!$A:$A,SpcfP!$AE:$AE,$AE455,SpcfP!$U:$U,$U455)))</f>
        <v>285981.96226415096</v>
      </c>
      <c r="AB455" s="44">
        <f>IF(OR($AD455=0,SUMIFS(dbP!$A:$A,dbP!$AD:$AD,$AD455)=0),0,INDEX(dbP!X:X,SUMIFS(dbP!$A:$A,dbP!$AD:$AD,$AD455)))*
IF(OR($AE455=0,SUMIFS(SpcfP!$A:$A,SpcfP!$AE:$AE,$AE455,SpcfP!$U:$U,$U455)=0),0,INDEX(SpcfP!AB:AB,SUMIFS(SpcfP!$A:$A,SpcfP!$AE:$AE,$AE455,SpcfP!$U:$U,$U455)))</f>
        <v>47663.660377358479</v>
      </c>
      <c r="AC455" s="31" t="str">
        <f>IF(OR(RepP!$J$3="",RepP!$J$3=0,COUNTIF(Lists!$D:$D,RepP!$J$3)=0),Lists!$D$9,IF(RepP!$J$3=Lists!$D$9,Lists!$D$9,IF(RepP!$J$3=$E455,RepP!$J$3,"")))</f>
        <v>Все проекты</v>
      </c>
      <c r="AD455" s="31">
        <f t="shared" si="7"/>
        <v>8</v>
      </c>
      <c r="AE455" s="31">
        <f>IF(OR(AE454=0,AE454=MAX(Items!$AC:$AC)),1,AE454+1)</f>
        <v>47</v>
      </c>
    </row>
    <row r="456" spans="2:31" x14ac:dyDescent="0.3">
      <c r="B456" s="26">
        <f>IF(AND(O456=0,P456=0,Q456=0,Y456=0),0,IF(OR(COUNTIFS(Items!$E:$E,O456,Items!$F:$F,P456,Items!$G:$G,Q456)=1,COUNTIFS(Items!$M:$M,O456,Items!$N:$N,P456,Items!$O:$O,Q456)=1,COUNTIFS(Items!$U:$U,O456,Items!$V:$V,P456,Items!$W:$W,Q456)=1),0,1))</f>
        <v>0</v>
      </c>
      <c r="D456" s="24">
        <f>IF(OR($AD456=0,SUMIFS(dbP!$A:$A,dbP!$AD:$AD,$AD456)=0),0,INDEX(dbP!D:D,SUMIFS(dbP!$A:$A,dbP!$AD:$AD,$AD456)))</f>
        <v>45702</v>
      </c>
      <c r="E456" s="1">
        <f>IF(OR($AD456=0,SUMIFS(dbP!$A:$A,dbP!$AD:$AD,$AD456)=0),0,INDEX(dbP!E:E,SUMIFS(dbP!$A:$A,dbP!$AD:$AD,$AD456)))</f>
        <v>0</v>
      </c>
      <c r="F456" s="1">
        <f>IF(OR($AD456=0,SUMIFS(dbP!$A:$A,dbP!$AD:$AD,$AD456)=0),0,INDEX(dbP!F:F,SUMIFS(dbP!$A:$A,dbP!$AD:$AD,$AD456)))</f>
        <v>0</v>
      </c>
      <c r="I456" s="1" t="str">
        <f>IF(OR($AD456=0,SUMIFS(dbP!$A:$A,dbP!$AD:$AD,$AD456)=0),0,INDEX(dbP!I:I,SUMIFS(dbP!$A:$A,dbP!$AD:$AD,$AD456)))</f>
        <v>Продукт-2</v>
      </c>
      <c r="O456" s="44" t="str">
        <f>IF(OR($AE456=0,SUMIFS(SpcfP!$A:$A,SpcfP!$AE:$AE,$AE456,SpcfP!$U:$U,$U456)=0),0,INDEX(SpcfP!O:O,SUMIFS(SpcfP!$A:$A,SpcfP!$AE:$AE,$AE456,SpcfP!$U:$U,$U456)))</f>
        <v>Себестоимость продаж</v>
      </c>
      <c r="P456" s="44" t="str">
        <f>IF(OR($AE456=0,SUMIFS(SpcfP!$A:$A,SpcfP!$AE:$AE,$AE456,SpcfP!$U:$U,$U456)=0),0,INDEX(SpcfP!P:P,SUMIFS(SpcfP!$A:$A,SpcfP!$AE:$AE,$AE456,SpcfP!$U:$U,$U456)))</f>
        <v>Затраты этапа-4 бизнес-процесса</v>
      </c>
      <c r="Q456" s="44" t="str">
        <f>IF(OR($AE456=0,SUMIFS(SpcfP!$A:$A,SpcfP!$AE:$AE,$AE456,SpcfP!$U:$U,$U456)=0),0,INDEX(SpcfP!Q:Q,SUMIFS(SpcfP!$A:$A,SpcfP!$AE:$AE,$AE456,SpcfP!$U:$U,$U456)))</f>
        <v>Производственные затраты-37</v>
      </c>
      <c r="U456" s="1">
        <f>IF(OR($AD456=0,SUMIFS(dbP!$A:$A,dbP!$AD:$AD,$AD456)=0),0,INDEX(dbP!U:U,SUMIFS(dbP!$A:$A,dbP!$AD:$AD,$AD456)))</f>
        <v>2</v>
      </c>
      <c r="X456" s="42">
        <f>IF(OR($AD456=0,SUMIFS(dbP!$A:$A,dbP!$AD:$AD,$AD456)=0),0,INDEX(dbP!X:X,SUMIFS(dbP!$A:$A,dbP!$AD:$AD,$AD456)))*
IF(OR($AE456=0,SUMIFS(SpcfP!$A:$A,SpcfP!$AE:$AE,$AE456,SpcfP!$U:$U,$U456)=0),0,INDEX(SpcfP!X:X,SUMIFS(SpcfP!$A:$A,SpcfP!$AE:$AE,$AE456,SpcfP!$U:$U,$U456)))</f>
        <v>1380</v>
      </c>
      <c r="AA456" s="44">
        <f>IF(OR($AD456=0,SUMIFS(dbP!$A:$A,dbP!$AD:$AD,$AD456)=0),0,INDEX(dbP!X:X,SUMIFS(dbP!$A:$A,dbP!$AD:$AD,$AD456)))*
IF(OR($AE456=0,SUMIFS(SpcfP!$A:$A,SpcfP!$AE:$AE,$AE456,SpcfP!$U:$U,$U456)=0),0,INDEX(SpcfP!AA:AA,SUMIFS(SpcfP!$A:$A,SpcfP!$AE:$AE,$AE456,SpcfP!$U:$U,$U456)))</f>
        <v>1083399.5484878051</v>
      </c>
      <c r="AB456" s="44">
        <f>IF(OR($AD456=0,SUMIFS(dbP!$A:$A,dbP!$AD:$AD,$AD456)=0),0,INDEX(dbP!X:X,SUMIFS(dbP!$A:$A,dbP!$AD:$AD,$AD456)))*
IF(OR($AE456=0,SUMIFS(SpcfP!$A:$A,SpcfP!$AE:$AE,$AE456,SpcfP!$U:$U,$U456)=0),0,INDEX(SpcfP!AB:AB,SUMIFS(SpcfP!$A:$A,SpcfP!$AE:$AE,$AE456,SpcfP!$U:$U,$U456)))</f>
        <v>180566.59141463417</v>
      </c>
      <c r="AC456" s="31" t="str">
        <f>IF(OR(RepP!$J$3="",RepP!$J$3=0,COUNTIF(Lists!$D:$D,RepP!$J$3)=0),Lists!$D$9,IF(RepP!$J$3=Lists!$D$9,Lists!$D$9,IF(RepP!$J$3=$E456,RepP!$J$3,"")))</f>
        <v>Все проекты</v>
      </c>
      <c r="AD456" s="31">
        <f t="shared" si="7"/>
        <v>8</v>
      </c>
      <c r="AE456" s="31">
        <f>IF(OR(AE455=0,AE455=MAX(Items!$AC:$AC)),1,AE455+1)</f>
        <v>48</v>
      </c>
    </row>
    <row r="457" spans="2:31" x14ac:dyDescent="0.3">
      <c r="B457" s="26">
        <f>IF(AND(O457=0,P457=0,Q457=0,Y457=0),0,IF(OR(COUNTIFS(Items!$E:$E,O457,Items!$F:$F,P457,Items!$G:$G,Q457)=1,COUNTIFS(Items!$M:$M,O457,Items!$N:$N,P457,Items!$O:$O,Q457)=1,COUNTIFS(Items!$U:$U,O457,Items!$V:$V,P457,Items!$W:$W,Q457)=1),0,1))</f>
        <v>0</v>
      </c>
      <c r="D457" s="24">
        <f>IF(OR($AD457=0,SUMIFS(dbP!$A:$A,dbP!$AD:$AD,$AD457)=0),0,INDEX(dbP!D:D,SUMIFS(dbP!$A:$A,dbP!$AD:$AD,$AD457)))</f>
        <v>45702</v>
      </c>
      <c r="E457" s="1">
        <f>IF(OR($AD457=0,SUMIFS(dbP!$A:$A,dbP!$AD:$AD,$AD457)=0),0,INDEX(dbP!E:E,SUMIFS(dbP!$A:$A,dbP!$AD:$AD,$AD457)))</f>
        <v>0</v>
      </c>
      <c r="F457" s="1">
        <f>IF(OR($AD457=0,SUMIFS(dbP!$A:$A,dbP!$AD:$AD,$AD457)=0),0,INDEX(dbP!F:F,SUMIFS(dbP!$A:$A,dbP!$AD:$AD,$AD457)))</f>
        <v>0</v>
      </c>
      <c r="I457" s="1" t="str">
        <f>IF(OR($AD457=0,SUMIFS(dbP!$A:$A,dbP!$AD:$AD,$AD457)=0),0,INDEX(dbP!I:I,SUMIFS(dbP!$A:$A,dbP!$AD:$AD,$AD457)))</f>
        <v>Продукт-2</v>
      </c>
      <c r="O457" s="44" t="str">
        <f>IF(OR($AE457=0,SUMIFS(SpcfP!$A:$A,SpcfP!$AE:$AE,$AE457,SpcfP!$U:$U,$U457)=0),0,INDEX(SpcfP!O:O,SUMIFS(SpcfP!$A:$A,SpcfP!$AE:$AE,$AE457,SpcfP!$U:$U,$U457)))</f>
        <v>Себестоимость продаж</v>
      </c>
      <c r="P457" s="44" t="str">
        <f>IF(OR($AE457=0,SUMIFS(SpcfP!$A:$A,SpcfP!$AE:$AE,$AE457,SpcfP!$U:$U,$U457)=0),0,INDEX(SpcfP!P:P,SUMIFS(SpcfP!$A:$A,SpcfP!$AE:$AE,$AE457,SpcfP!$U:$U,$U457)))</f>
        <v>Затраты этапа-5 бизнес-процесса</v>
      </c>
      <c r="Q457" s="44" t="str">
        <f>IF(OR($AE457=0,SUMIFS(SpcfP!$A:$A,SpcfP!$AE:$AE,$AE457,SpcfP!$U:$U,$U457)=0),0,INDEX(SpcfP!Q:Q,SUMIFS(SpcfP!$A:$A,SpcfP!$AE:$AE,$AE457,SpcfP!$U:$U,$U457)))</f>
        <v>Затраты на доставку и продажу-1</v>
      </c>
      <c r="U457" s="1">
        <f>IF(OR($AD457=0,SUMIFS(dbP!$A:$A,dbP!$AD:$AD,$AD457)=0),0,INDEX(dbP!U:U,SUMIFS(dbP!$A:$A,dbP!$AD:$AD,$AD457)))</f>
        <v>2</v>
      </c>
      <c r="X457" s="42">
        <f>IF(OR($AD457=0,SUMIFS(dbP!$A:$A,dbP!$AD:$AD,$AD457)=0),0,INDEX(dbP!X:X,SUMIFS(dbP!$A:$A,dbP!$AD:$AD,$AD457)))*
IF(OR($AE457=0,SUMIFS(SpcfP!$A:$A,SpcfP!$AE:$AE,$AE457,SpcfP!$U:$U,$U457)=0),0,INDEX(SpcfP!X:X,SUMIFS(SpcfP!$A:$A,SpcfP!$AE:$AE,$AE457,SpcfP!$U:$U,$U457)))</f>
        <v>105</v>
      </c>
      <c r="AA457" s="44">
        <f>IF(OR($AD457=0,SUMIFS(dbP!$A:$A,dbP!$AD:$AD,$AD457)=0),0,INDEX(dbP!X:X,SUMIFS(dbP!$A:$A,dbP!$AD:$AD,$AD457)))*
IF(OR($AE457=0,SUMIFS(SpcfP!$A:$A,SpcfP!$AE:$AE,$AE457,SpcfP!$U:$U,$U457)=0),0,INDEX(SpcfP!AA:AA,SUMIFS(SpcfP!$A:$A,SpcfP!$AE:$AE,$AE457,SpcfP!$U:$U,$U457)))</f>
        <v>96628.107536231895</v>
      </c>
      <c r="AB457" s="44">
        <f>IF(OR($AD457=0,SUMIFS(dbP!$A:$A,dbP!$AD:$AD,$AD457)=0),0,INDEX(dbP!X:X,SUMIFS(dbP!$A:$A,dbP!$AD:$AD,$AD457)))*
IF(OR($AE457=0,SUMIFS(SpcfP!$A:$A,SpcfP!$AE:$AE,$AE457,SpcfP!$U:$U,$U457)=0),0,INDEX(SpcfP!AB:AB,SUMIFS(SpcfP!$A:$A,SpcfP!$AE:$AE,$AE457,SpcfP!$U:$U,$U457)))</f>
        <v>16104.68458937198</v>
      </c>
      <c r="AC457" s="31" t="str">
        <f>IF(OR(RepP!$J$3="",RepP!$J$3=0,COUNTIF(Lists!$D:$D,RepP!$J$3)=0),Lists!$D$9,IF(RepP!$J$3=Lists!$D$9,Lists!$D$9,IF(RepP!$J$3=$E457,RepP!$J$3,"")))</f>
        <v>Все проекты</v>
      </c>
      <c r="AD457" s="31">
        <f t="shared" si="7"/>
        <v>8</v>
      </c>
      <c r="AE457" s="31">
        <f>IF(OR(AE456=0,AE456=MAX(Items!$AC:$AC)),1,AE456+1)</f>
        <v>49</v>
      </c>
    </row>
    <row r="458" spans="2:31" x14ac:dyDescent="0.3">
      <c r="B458" s="26">
        <f>IF(AND(O458=0,P458=0,Q458=0,Y458=0),0,IF(OR(COUNTIFS(Items!$E:$E,O458,Items!$F:$F,P458,Items!$G:$G,Q458)=1,COUNTIFS(Items!$M:$M,O458,Items!$N:$N,P458,Items!$O:$O,Q458)=1,COUNTIFS(Items!$U:$U,O458,Items!$V:$V,P458,Items!$W:$W,Q458)=1),0,1))</f>
        <v>0</v>
      </c>
      <c r="D458" s="24">
        <f>IF(OR($AD458=0,SUMIFS(dbP!$A:$A,dbP!$AD:$AD,$AD458)=0),0,INDEX(dbP!D:D,SUMIFS(dbP!$A:$A,dbP!$AD:$AD,$AD458)))</f>
        <v>45702</v>
      </c>
      <c r="E458" s="1">
        <f>IF(OR($AD458=0,SUMIFS(dbP!$A:$A,dbP!$AD:$AD,$AD458)=0),0,INDEX(dbP!E:E,SUMIFS(dbP!$A:$A,dbP!$AD:$AD,$AD458)))</f>
        <v>0</v>
      </c>
      <c r="F458" s="1">
        <f>IF(OR($AD458=0,SUMIFS(dbP!$A:$A,dbP!$AD:$AD,$AD458)=0),0,INDEX(dbP!F:F,SUMIFS(dbP!$A:$A,dbP!$AD:$AD,$AD458)))</f>
        <v>0</v>
      </c>
      <c r="I458" s="1" t="str">
        <f>IF(OR($AD458=0,SUMIFS(dbP!$A:$A,dbP!$AD:$AD,$AD458)=0),0,INDEX(dbP!I:I,SUMIFS(dbP!$A:$A,dbP!$AD:$AD,$AD458)))</f>
        <v>Продукт-2</v>
      </c>
      <c r="O458" s="44" t="str">
        <f>IF(OR($AE458=0,SUMIFS(SpcfP!$A:$A,SpcfP!$AE:$AE,$AE458,SpcfP!$U:$U,$U458)=0),0,INDEX(SpcfP!O:O,SUMIFS(SpcfP!$A:$A,SpcfP!$AE:$AE,$AE458,SpcfP!$U:$U,$U458)))</f>
        <v>Себестоимость продаж</v>
      </c>
      <c r="P458" s="44" t="str">
        <f>IF(OR($AE458=0,SUMIFS(SpcfP!$A:$A,SpcfP!$AE:$AE,$AE458,SpcfP!$U:$U,$U458)=0),0,INDEX(SpcfP!P:P,SUMIFS(SpcfP!$A:$A,SpcfP!$AE:$AE,$AE458,SpcfP!$U:$U,$U458)))</f>
        <v>Затраты этапа-5 бизнес-процесса</v>
      </c>
      <c r="Q458" s="44" t="str">
        <f>IF(OR($AE458=0,SUMIFS(SpcfP!$A:$A,SpcfP!$AE:$AE,$AE458,SpcfP!$U:$U,$U458)=0),0,INDEX(SpcfP!Q:Q,SUMIFS(SpcfP!$A:$A,SpcfP!$AE:$AE,$AE458,SpcfP!$U:$U,$U458)))</f>
        <v>Затраты на доставку и продажу-2</v>
      </c>
      <c r="U458" s="1">
        <f>IF(OR($AD458=0,SUMIFS(dbP!$A:$A,dbP!$AD:$AD,$AD458)=0),0,INDEX(dbP!U:U,SUMIFS(dbP!$A:$A,dbP!$AD:$AD,$AD458)))</f>
        <v>2</v>
      </c>
      <c r="X458" s="42">
        <f>IF(OR($AD458=0,SUMIFS(dbP!$A:$A,dbP!$AD:$AD,$AD458)=0),0,INDEX(dbP!X:X,SUMIFS(dbP!$A:$A,dbP!$AD:$AD,$AD458)))*
IF(OR($AE458=0,SUMIFS(SpcfP!$A:$A,SpcfP!$AE:$AE,$AE458,SpcfP!$U:$U,$U458)=0),0,INDEX(SpcfP!X:X,SUMIFS(SpcfP!$A:$A,SpcfP!$AE:$AE,$AE458,SpcfP!$U:$U,$U458)))</f>
        <v>90</v>
      </c>
      <c r="AA458" s="44">
        <f>IF(OR($AD458=0,SUMIFS(dbP!$A:$A,dbP!$AD:$AD,$AD458)=0),0,INDEX(dbP!X:X,SUMIFS(dbP!$A:$A,dbP!$AD:$AD,$AD458)))*
IF(OR($AE458=0,SUMIFS(SpcfP!$A:$A,SpcfP!$AE:$AE,$AE458,SpcfP!$U:$U,$U458)=0),0,INDEX(SpcfP!AA:AA,SUMIFS(SpcfP!$A:$A,SpcfP!$AE:$AE,$AE458,SpcfP!$U:$U,$U458)))</f>
        <v>277142.48393684207</v>
      </c>
      <c r="AB458" s="44">
        <f>IF(OR($AD458=0,SUMIFS(dbP!$A:$A,dbP!$AD:$AD,$AD458)=0),0,INDEX(dbP!X:X,SUMIFS(dbP!$A:$A,dbP!$AD:$AD,$AD458)))*
IF(OR($AE458=0,SUMIFS(SpcfP!$A:$A,SpcfP!$AE:$AE,$AE458,SpcfP!$U:$U,$U458)=0),0,INDEX(SpcfP!AB:AB,SUMIFS(SpcfP!$A:$A,SpcfP!$AE:$AE,$AE458,SpcfP!$U:$U,$U458)))</f>
        <v>46190.413989473673</v>
      </c>
      <c r="AC458" s="31" t="str">
        <f>IF(OR(RepP!$J$3="",RepP!$J$3=0,COUNTIF(Lists!$D:$D,RepP!$J$3)=0),Lists!$D$9,IF(RepP!$J$3=Lists!$D$9,Lists!$D$9,IF(RepP!$J$3=$E458,RepP!$J$3,"")))</f>
        <v>Все проекты</v>
      </c>
      <c r="AD458" s="31">
        <f t="shared" si="7"/>
        <v>8</v>
      </c>
      <c r="AE458" s="31">
        <f>IF(OR(AE457=0,AE457=MAX(Items!$AC:$AC)),1,AE457+1)</f>
        <v>50</v>
      </c>
    </row>
    <row r="459" spans="2:31" x14ac:dyDescent="0.3">
      <c r="B459" s="26">
        <f>IF(AND(O459=0,P459=0,Q459=0,Y459=0),0,IF(OR(COUNTIFS(Items!$E:$E,O459,Items!$F:$F,P459,Items!$G:$G,Q459)=1,COUNTIFS(Items!$M:$M,O459,Items!$N:$N,P459,Items!$O:$O,Q459)=1,COUNTIFS(Items!$U:$U,O459,Items!$V:$V,P459,Items!$W:$W,Q459)=1),0,1))</f>
        <v>0</v>
      </c>
      <c r="D459" s="24">
        <f>IF(OR($AD459=0,SUMIFS(dbP!$A:$A,dbP!$AD:$AD,$AD459)=0),0,INDEX(dbP!D:D,SUMIFS(dbP!$A:$A,dbP!$AD:$AD,$AD459)))</f>
        <v>45702</v>
      </c>
      <c r="E459" s="1">
        <f>IF(OR($AD459=0,SUMIFS(dbP!$A:$A,dbP!$AD:$AD,$AD459)=0),0,INDEX(dbP!E:E,SUMIFS(dbP!$A:$A,dbP!$AD:$AD,$AD459)))</f>
        <v>0</v>
      </c>
      <c r="F459" s="1">
        <f>IF(OR($AD459=0,SUMIFS(dbP!$A:$A,dbP!$AD:$AD,$AD459)=0),0,INDEX(dbP!F:F,SUMIFS(dbP!$A:$A,dbP!$AD:$AD,$AD459)))</f>
        <v>0</v>
      </c>
      <c r="I459" s="1" t="str">
        <f>IF(OR($AD459=0,SUMIFS(dbP!$A:$A,dbP!$AD:$AD,$AD459)=0),0,INDEX(dbP!I:I,SUMIFS(dbP!$A:$A,dbP!$AD:$AD,$AD459)))</f>
        <v>Продукт-2</v>
      </c>
      <c r="O459" s="44" t="str">
        <f>IF(OR($AE459=0,SUMIFS(SpcfP!$A:$A,SpcfP!$AE:$AE,$AE459,SpcfP!$U:$U,$U459)=0),0,INDEX(SpcfP!O:O,SUMIFS(SpcfP!$A:$A,SpcfP!$AE:$AE,$AE459,SpcfP!$U:$U,$U459)))</f>
        <v>Себестоимость продаж</v>
      </c>
      <c r="P459" s="44" t="str">
        <f>IF(OR($AE459=0,SUMIFS(SpcfP!$A:$A,SpcfP!$AE:$AE,$AE459,SpcfP!$U:$U,$U459)=0),0,INDEX(SpcfP!P:P,SUMIFS(SpcfP!$A:$A,SpcfP!$AE:$AE,$AE459,SpcfP!$U:$U,$U459)))</f>
        <v>Затраты этапа-5 бизнес-процесса</v>
      </c>
      <c r="Q459" s="44" t="str">
        <f>IF(OR($AE459=0,SUMIFS(SpcfP!$A:$A,SpcfP!$AE:$AE,$AE459,SpcfP!$U:$U,$U459)=0),0,INDEX(SpcfP!Q:Q,SUMIFS(SpcfP!$A:$A,SpcfP!$AE:$AE,$AE459,SpcfP!$U:$U,$U459)))</f>
        <v>Затраты на доставку и продажу-3</v>
      </c>
      <c r="U459" s="1">
        <f>IF(OR($AD459=0,SUMIFS(dbP!$A:$A,dbP!$AD:$AD,$AD459)=0),0,INDEX(dbP!U:U,SUMIFS(dbP!$A:$A,dbP!$AD:$AD,$AD459)))</f>
        <v>2</v>
      </c>
      <c r="X459" s="42">
        <f>IF(OR($AD459=0,SUMIFS(dbP!$A:$A,dbP!$AD:$AD,$AD459)=0),0,INDEX(dbP!X:X,SUMIFS(dbP!$A:$A,dbP!$AD:$AD,$AD459)))*
IF(OR($AE459=0,SUMIFS(SpcfP!$A:$A,SpcfP!$AE:$AE,$AE459,SpcfP!$U:$U,$U459)=0),0,INDEX(SpcfP!X:X,SUMIFS(SpcfP!$A:$A,SpcfP!$AE:$AE,$AE459,SpcfP!$U:$U,$U459)))</f>
        <v>45</v>
      </c>
      <c r="AA459" s="44">
        <f>IF(OR($AD459=0,SUMIFS(dbP!$A:$A,dbP!$AD:$AD,$AD459)=0),0,INDEX(dbP!X:X,SUMIFS(dbP!$A:$A,dbP!$AD:$AD,$AD459)))*
IF(OR($AE459=0,SUMIFS(SpcfP!$A:$A,SpcfP!$AE:$AE,$AE459,SpcfP!$U:$U,$U459)=0),0,INDEX(SpcfP!AA:AA,SUMIFS(SpcfP!$A:$A,SpcfP!$AE:$AE,$AE459,SpcfP!$U:$U,$U459)))</f>
        <v>207378.05320465117</v>
      </c>
      <c r="AB459" s="44">
        <f>IF(OR($AD459=0,SUMIFS(dbP!$A:$A,dbP!$AD:$AD,$AD459)=0),0,INDEX(dbP!X:X,SUMIFS(dbP!$A:$A,dbP!$AD:$AD,$AD459)))*
IF(OR($AE459=0,SUMIFS(SpcfP!$A:$A,SpcfP!$AE:$AE,$AE459,SpcfP!$U:$U,$U459)=0),0,INDEX(SpcfP!AB:AB,SUMIFS(SpcfP!$A:$A,SpcfP!$AE:$AE,$AE459,SpcfP!$U:$U,$U459)))</f>
        <v>34563.008867441866</v>
      </c>
      <c r="AC459" s="31" t="str">
        <f>IF(OR(RepP!$J$3="",RepP!$J$3=0,COUNTIF(Lists!$D:$D,RepP!$J$3)=0),Lists!$D$9,IF(RepP!$J$3=Lists!$D$9,Lists!$D$9,IF(RepP!$J$3=$E459,RepP!$J$3,"")))</f>
        <v>Все проекты</v>
      </c>
      <c r="AD459" s="31">
        <f t="shared" si="7"/>
        <v>8</v>
      </c>
      <c r="AE459" s="31">
        <f>IF(OR(AE458=0,AE458=MAX(Items!$AC:$AC)),1,AE458+1)</f>
        <v>51</v>
      </c>
    </row>
    <row r="460" spans="2:31" x14ac:dyDescent="0.3">
      <c r="B460" s="26">
        <f>IF(AND(O460=0,P460=0,Q460=0,Y460=0),0,IF(OR(COUNTIFS(Items!$E:$E,O460,Items!$F:$F,P460,Items!$G:$G,Q460)=1,COUNTIFS(Items!$M:$M,O460,Items!$N:$N,P460,Items!$O:$O,Q460)=1,COUNTIFS(Items!$U:$U,O460,Items!$V:$V,P460,Items!$W:$W,Q460)=1),0,1))</f>
        <v>0</v>
      </c>
      <c r="D460" s="24">
        <f>IF(OR($AD460=0,SUMIFS(dbP!$A:$A,dbP!$AD:$AD,$AD460)=0),0,INDEX(dbP!D:D,SUMIFS(dbP!$A:$A,dbP!$AD:$AD,$AD460)))</f>
        <v>45702</v>
      </c>
      <c r="E460" s="1">
        <f>IF(OR($AD460=0,SUMIFS(dbP!$A:$A,dbP!$AD:$AD,$AD460)=0),0,INDEX(dbP!E:E,SUMIFS(dbP!$A:$A,dbP!$AD:$AD,$AD460)))</f>
        <v>0</v>
      </c>
      <c r="F460" s="1">
        <f>IF(OR($AD460=0,SUMIFS(dbP!$A:$A,dbP!$AD:$AD,$AD460)=0),0,INDEX(dbP!F:F,SUMIFS(dbP!$A:$A,dbP!$AD:$AD,$AD460)))</f>
        <v>0</v>
      </c>
      <c r="I460" s="1" t="str">
        <f>IF(OR($AD460=0,SUMIFS(dbP!$A:$A,dbP!$AD:$AD,$AD460)=0),0,INDEX(dbP!I:I,SUMIFS(dbP!$A:$A,dbP!$AD:$AD,$AD460)))</f>
        <v>Продукт-2</v>
      </c>
      <c r="O460" s="44" t="str">
        <f>IF(OR($AE460=0,SUMIFS(SpcfP!$A:$A,SpcfP!$AE:$AE,$AE460,SpcfP!$U:$U,$U460)=0),0,INDEX(SpcfP!O:O,SUMIFS(SpcfP!$A:$A,SpcfP!$AE:$AE,$AE460,SpcfP!$U:$U,$U460)))</f>
        <v>Себестоимость продаж</v>
      </c>
      <c r="P460" s="44" t="str">
        <f>IF(OR($AE460=0,SUMIFS(SpcfP!$A:$A,SpcfP!$AE:$AE,$AE460,SpcfP!$U:$U,$U460)=0),0,INDEX(SpcfP!P:P,SUMIFS(SpcfP!$A:$A,SpcfP!$AE:$AE,$AE460,SpcfP!$U:$U,$U460)))</f>
        <v>Затраты этапа-5 бизнес-процесса</v>
      </c>
      <c r="Q460" s="44" t="str">
        <f>IF(OR($AE460=0,SUMIFS(SpcfP!$A:$A,SpcfP!$AE:$AE,$AE460,SpcfP!$U:$U,$U460)=0),0,INDEX(SpcfP!Q:Q,SUMIFS(SpcfP!$A:$A,SpcfP!$AE:$AE,$AE460,SpcfP!$U:$U,$U460)))</f>
        <v>Затраты на доставку и продажу-4</v>
      </c>
      <c r="U460" s="1">
        <f>IF(OR($AD460=0,SUMIFS(dbP!$A:$A,dbP!$AD:$AD,$AD460)=0),0,INDEX(dbP!U:U,SUMIFS(dbP!$A:$A,dbP!$AD:$AD,$AD460)))</f>
        <v>2</v>
      </c>
      <c r="X460" s="42">
        <f>IF(OR($AD460=0,SUMIFS(dbP!$A:$A,dbP!$AD:$AD,$AD460)=0),0,INDEX(dbP!X:X,SUMIFS(dbP!$A:$A,dbP!$AD:$AD,$AD460)))*
IF(OR($AE460=0,SUMIFS(SpcfP!$A:$A,SpcfP!$AE:$AE,$AE460,SpcfP!$U:$U,$U460)=0),0,INDEX(SpcfP!X:X,SUMIFS(SpcfP!$A:$A,SpcfP!$AE:$AE,$AE460,SpcfP!$U:$U,$U460)))</f>
        <v>15</v>
      </c>
      <c r="AA460" s="44">
        <f>IF(OR($AD460=0,SUMIFS(dbP!$A:$A,dbP!$AD:$AD,$AD460)=0),0,INDEX(dbP!X:X,SUMIFS(dbP!$A:$A,dbP!$AD:$AD,$AD460)))*
IF(OR($AE460=0,SUMIFS(SpcfP!$A:$A,SpcfP!$AE:$AE,$AE460,SpcfP!$U:$U,$U460)=0),0,INDEX(SpcfP!AA:AA,SUMIFS(SpcfP!$A:$A,SpcfP!$AE:$AE,$AE460,SpcfP!$U:$U,$U460)))</f>
        <v>14145.522246089999</v>
      </c>
      <c r="AB460" s="44">
        <f>IF(OR($AD460=0,SUMIFS(dbP!$A:$A,dbP!$AD:$AD,$AD460)=0),0,INDEX(dbP!X:X,SUMIFS(dbP!$A:$A,dbP!$AD:$AD,$AD460)))*
IF(OR($AE460=0,SUMIFS(SpcfP!$A:$A,SpcfP!$AE:$AE,$AE460,SpcfP!$U:$U,$U460)=0),0,INDEX(SpcfP!AB:AB,SUMIFS(SpcfP!$A:$A,SpcfP!$AE:$AE,$AE460,SpcfP!$U:$U,$U460)))</f>
        <v>2357.5870410150001</v>
      </c>
      <c r="AC460" s="31" t="str">
        <f>IF(OR(RepP!$J$3="",RepP!$J$3=0,COUNTIF(Lists!$D:$D,RepP!$J$3)=0),Lists!$D$9,IF(RepP!$J$3=Lists!$D$9,Lists!$D$9,IF(RepP!$J$3=$E460,RepP!$J$3,"")))</f>
        <v>Все проекты</v>
      </c>
      <c r="AD460" s="31">
        <f t="shared" si="7"/>
        <v>8</v>
      </c>
      <c r="AE460" s="31">
        <f>IF(OR(AE459=0,AE459=MAX(Items!$AC:$AC)),1,AE459+1)</f>
        <v>52</v>
      </c>
    </row>
    <row r="461" spans="2:31" x14ac:dyDescent="0.3">
      <c r="B461" s="26">
        <f>IF(AND(O461=0,P461=0,Q461=0,Y461=0),0,IF(OR(COUNTIFS(Items!$E:$E,O461,Items!$F:$F,P461,Items!$G:$G,Q461)=1,COUNTIFS(Items!$M:$M,O461,Items!$N:$N,P461,Items!$O:$O,Q461)=1,COUNTIFS(Items!$U:$U,O461,Items!$V:$V,P461,Items!$W:$W,Q461)=1),0,1))</f>
        <v>0</v>
      </c>
      <c r="D461" s="24">
        <f>IF(OR($AD461=0,SUMIFS(dbP!$A:$A,dbP!$AD:$AD,$AD461)=0),0,INDEX(dbP!D:D,SUMIFS(dbP!$A:$A,dbP!$AD:$AD,$AD461)))</f>
        <v>45702</v>
      </c>
      <c r="E461" s="1">
        <f>IF(OR($AD461=0,SUMIFS(dbP!$A:$A,dbP!$AD:$AD,$AD461)=0),0,INDEX(dbP!E:E,SUMIFS(dbP!$A:$A,dbP!$AD:$AD,$AD461)))</f>
        <v>0</v>
      </c>
      <c r="F461" s="1">
        <f>IF(OR($AD461=0,SUMIFS(dbP!$A:$A,dbP!$AD:$AD,$AD461)=0),0,INDEX(dbP!F:F,SUMIFS(dbP!$A:$A,dbP!$AD:$AD,$AD461)))</f>
        <v>0</v>
      </c>
      <c r="I461" s="1" t="str">
        <f>IF(OR($AD461=0,SUMIFS(dbP!$A:$A,dbP!$AD:$AD,$AD461)=0),0,INDEX(dbP!I:I,SUMIFS(dbP!$A:$A,dbP!$AD:$AD,$AD461)))</f>
        <v>Продукт-2</v>
      </c>
      <c r="O461" s="44" t="str">
        <f>IF(OR($AE461=0,SUMIFS(SpcfP!$A:$A,SpcfP!$AE:$AE,$AE461,SpcfP!$U:$U,$U461)=0),0,INDEX(SpcfP!O:O,SUMIFS(SpcfP!$A:$A,SpcfP!$AE:$AE,$AE461,SpcfP!$U:$U,$U461)))</f>
        <v>Себестоимость продаж</v>
      </c>
      <c r="P461" s="44" t="str">
        <f>IF(OR($AE461=0,SUMIFS(SpcfP!$A:$A,SpcfP!$AE:$AE,$AE461,SpcfP!$U:$U,$U461)=0),0,INDEX(SpcfP!P:P,SUMIFS(SpcfP!$A:$A,SpcfP!$AE:$AE,$AE461,SpcfP!$U:$U,$U461)))</f>
        <v>Затраты этапа-5 бизнес-процесса</v>
      </c>
      <c r="Q461" s="44" t="str">
        <f>IF(OR($AE461=0,SUMIFS(SpcfP!$A:$A,SpcfP!$AE:$AE,$AE461,SpcfP!$U:$U,$U461)=0),0,INDEX(SpcfP!Q:Q,SUMIFS(SpcfP!$A:$A,SpcfP!$AE:$AE,$AE461,SpcfP!$U:$U,$U461)))</f>
        <v>Затраты на доставку и продажу-5</v>
      </c>
      <c r="U461" s="1">
        <f>IF(OR($AD461=0,SUMIFS(dbP!$A:$A,dbP!$AD:$AD,$AD461)=0),0,INDEX(dbP!U:U,SUMIFS(dbP!$A:$A,dbP!$AD:$AD,$AD461)))</f>
        <v>2</v>
      </c>
      <c r="X461" s="42">
        <f>IF(OR($AD461=0,SUMIFS(dbP!$A:$A,dbP!$AD:$AD,$AD461)=0),0,INDEX(dbP!X:X,SUMIFS(dbP!$A:$A,dbP!$AD:$AD,$AD461)))*
IF(OR($AE461=0,SUMIFS(SpcfP!$A:$A,SpcfP!$AE:$AE,$AE461,SpcfP!$U:$U,$U461)=0),0,INDEX(SpcfP!X:X,SUMIFS(SpcfP!$A:$A,SpcfP!$AE:$AE,$AE461,SpcfP!$U:$U,$U461)))</f>
        <v>75</v>
      </c>
      <c r="AA461" s="44">
        <f>IF(OR($AD461=0,SUMIFS(dbP!$A:$A,dbP!$AD:$AD,$AD461)=0),0,INDEX(dbP!X:X,SUMIFS(dbP!$A:$A,dbP!$AD:$AD,$AD461)))*
IF(OR($AE461=0,SUMIFS(SpcfP!$A:$A,SpcfP!$AE:$AE,$AE461,SpcfP!$U:$U,$U461)=0),0,INDEX(SpcfP!AA:AA,SUMIFS(SpcfP!$A:$A,SpcfP!$AE:$AE,$AE461,SpcfP!$U:$U,$U461)))</f>
        <v>126322.4649993182</v>
      </c>
      <c r="AB461" s="44">
        <f>IF(OR($AD461=0,SUMIFS(dbP!$A:$A,dbP!$AD:$AD,$AD461)=0),0,INDEX(dbP!X:X,SUMIFS(dbP!$A:$A,dbP!$AD:$AD,$AD461)))*
IF(OR($AE461=0,SUMIFS(SpcfP!$A:$A,SpcfP!$AE:$AE,$AE461,SpcfP!$U:$U,$U461)=0),0,INDEX(SpcfP!AB:AB,SUMIFS(SpcfP!$A:$A,SpcfP!$AE:$AE,$AE461,SpcfP!$U:$U,$U461)))</f>
        <v>21053.744166553031</v>
      </c>
      <c r="AC461" s="31" t="str">
        <f>IF(OR(RepP!$J$3="",RepP!$J$3=0,COUNTIF(Lists!$D:$D,RepP!$J$3)=0),Lists!$D$9,IF(RepP!$J$3=Lists!$D$9,Lists!$D$9,IF(RepP!$J$3=$E461,RepP!$J$3,"")))</f>
        <v>Все проекты</v>
      </c>
      <c r="AD461" s="31">
        <f t="shared" si="7"/>
        <v>8</v>
      </c>
      <c r="AE461" s="31">
        <f>IF(OR(AE460=0,AE460=MAX(Items!$AC:$AC)),1,AE460+1)</f>
        <v>53</v>
      </c>
    </row>
    <row r="462" spans="2:31" x14ac:dyDescent="0.3">
      <c r="B462" s="26">
        <f>IF(AND(O462=0,P462=0,Q462=0,Y462=0),0,IF(OR(COUNTIFS(Items!$E:$E,O462,Items!$F:$F,P462,Items!$G:$G,Q462)=1,COUNTIFS(Items!$M:$M,O462,Items!$N:$N,P462,Items!$O:$O,Q462)=1,COUNTIFS(Items!$U:$U,O462,Items!$V:$V,P462,Items!$W:$W,Q462)=1),0,1))</f>
        <v>0</v>
      </c>
      <c r="D462" s="24">
        <f>IF(OR($AD462=0,SUMIFS(dbP!$A:$A,dbP!$AD:$AD,$AD462)=0),0,INDEX(dbP!D:D,SUMIFS(dbP!$A:$A,dbP!$AD:$AD,$AD462)))</f>
        <v>45702</v>
      </c>
      <c r="E462" s="1">
        <f>IF(OR($AD462=0,SUMIFS(dbP!$A:$A,dbP!$AD:$AD,$AD462)=0),0,INDEX(dbP!E:E,SUMIFS(dbP!$A:$A,dbP!$AD:$AD,$AD462)))</f>
        <v>0</v>
      </c>
      <c r="F462" s="1">
        <f>IF(OR($AD462=0,SUMIFS(dbP!$A:$A,dbP!$AD:$AD,$AD462)=0),0,INDEX(dbP!F:F,SUMIFS(dbP!$A:$A,dbP!$AD:$AD,$AD462)))</f>
        <v>0</v>
      </c>
      <c r="I462" s="1" t="str">
        <f>IF(OR($AD462=0,SUMIFS(dbP!$A:$A,dbP!$AD:$AD,$AD462)=0),0,INDEX(dbP!I:I,SUMIFS(dbP!$A:$A,dbP!$AD:$AD,$AD462)))</f>
        <v>Продукт-2</v>
      </c>
      <c r="O462" s="44" t="str">
        <f>IF(OR($AE462=0,SUMIFS(SpcfP!$A:$A,SpcfP!$AE:$AE,$AE462,SpcfP!$U:$U,$U462)=0),0,INDEX(SpcfP!O:O,SUMIFS(SpcfP!$A:$A,SpcfP!$AE:$AE,$AE462,SpcfP!$U:$U,$U462)))</f>
        <v>Себестоимость продаж</v>
      </c>
      <c r="P462" s="44" t="str">
        <f>IF(OR($AE462=0,SUMIFS(SpcfP!$A:$A,SpcfP!$AE:$AE,$AE462,SpcfP!$U:$U,$U462)=0),0,INDEX(SpcfP!P:P,SUMIFS(SpcfP!$A:$A,SpcfP!$AE:$AE,$AE462,SpcfP!$U:$U,$U462)))</f>
        <v>Затраты этапа-5 бизнес-процесса</v>
      </c>
      <c r="Q462" s="44" t="str">
        <f>IF(OR($AE462=0,SUMIFS(SpcfP!$A:$A,SpcfP!$AE:$AE,$AE462,SpcfP!$U:$U,$U462)=0),0,INDEX(SpcfP!Q:Q,SUMIFS(SpcfP!$A:$A,SpcfP!$AE:$AE,$AE462,SpcfP!$U:$U,$U462)))</f>
        <v>Затраты на доставку и продажу-6</v>
      </c>
      <c r="U462" s="1">
        <f>IF(OR($AD462=0,SUMIFS(dbP!$A:$A,dbP!$AD:$AD,$AD462)=0),0,INDEX(dbP!U:U,SUMIFS(dbP!$A:$A,dbP!$AD:$AD,$AD462)))</f>
        <v>2</v>
      </c>
      <c r="X462" s="42">
        <f>IF(OR($AD462=0,SUMIFS(dbP!$A:$A,dbP!$AD:$AD,$AD462)=0),0,INDEX(dbP!X:X,SUMIFS(dbP!$A:$A,dbP!$AD:$AD,$AD462)))*
IF(OR($AE462=0,SUMIFS(SpcfP!$A:$A,SpcfP!$AE:$AE,$AE462,SpcfP!$U:$U,$U462)=0),0,INDEX(SpcfP!X:X,SUMIFS(SpcfP!$A:$A,SpcfP!$AE:$AE,$AE462,SpcfP!$U:$U,$U462)))</f>
        <v>45</v>
      </c>
      <c r="AA462" s="44">
        <f>IF(OR($AD462=0,SUMIFS(dbP!$A:$A,dbP!$AD:$AD,$AD462)=0),0,INDEX(dbP!X:X,SUMIFS(dbP!$A:$A,dbP!$AD:$AD,$AD462)))*
IF(OR($AE462=0,SUMIFS(SpcfP!$A:$A,SpcfP!$AE:$AE,$AE462,SpcfP!$U:$U,$U462)=0),0,INDEX(SpcfP!AA:AA,SUMIFS(SpcfP!$A:$A,SpcfP!$AE:$AE,$AE462,SpcfP!$U:$U,$U462)))</f>
        <v>156453.14037270815</v>
      </c>
      <c r="AB462" s="44">
        <f>IF(OR($AD462=0,SUMIFS(dbP!$A:$A,dbP!$AD:$AD,$AD462)=0),0,INDEX(dbP!X:X,SUMIFS(dbP!$A:$A,dbP!$AD:$AD,$AD462)))*
IF(OR($AE462=0,SUMIFS(SpcfP!$A:$A,SpcfP!$AE:$AE,$AE462,SpcfP!$U:$U,$U462)=0),0,INDEX(SpcfP!AB:AB,SUMIFS(SpcfP!$A:$A,SpcfP!$AE:$AE,$AE462,SpcfP!$U:$U,$U462)))</f>
        <v>26075.523395451353</v>
      </c>
      <c r="AC462" s="31" t="str">
        <f>IF(OR(RepP!$J$3="",RepP!$J$3=0,COUNTIF(Lists!$D:$D,RepP!$J$3)=0),Lists!$D$9,IF(RepP!$J$3=Lists!$D$9,Lists!$D$9,IF(RepP!$J$3=$E462,RepP!$J$3,"")))</f>
        <v>Все проекты</v>
      </c>
      <c r="AD462" s="31">
        <f t="shared" si="7"/>
        <v>8</v>
      </c>
      <c r="AE462" s="31">
        <f>IF(OR(AE461=0,AE461=MAX(Items!$AC:$AC)),1,AE461+1)</f>
        <v>54</v>
      </c>
    </row>
    <row r="463" spans="2:31" x14ac:dyDescent="0.3">
      <c r="B463" s="26">
        <f>IF(AND(O463=0,P463=0,Q463=0,Y463=0),0,IF(OR(COUNTIFS(Items!$E:$E,O463,Items!$F:$F,P463,Items!$G:$G,Q463)=1,COUNTIFS(Items!$M:$M,O463,Items!$N:$N,P463,Items!$O:$O,Q463)=1,COUNTIFS(Items!$U:$U,O463,Items!$V:$V,P463,Items!$W:$W,Q463)=1),0,1))</f>
        <v>0</v>
      </c>
      <c r="D463" s="24">
        <f>IF(OR($AD463=0,SUMIFS(dbP!$A:$A,dbP!$AD:$AD,$AD463)=0),0,INDEX(dbP!D:D,SUMIFS(dbP!$A:$A,dbP!$AD:$AD,$AD463)))</f>
        <v>45702</v>
      </c>
      <c r="E463" s="1">
        <f>IF(OR($AD463=0,SUMIFS(dbP!$A:$A,dbP!$AD:$AD,$AD463)=0),0,INDEX(dbP!E:E,SUMIFS(dbP!$A:$A,dbP!$AD:$AD,$AD463)))</f>
        <v>0</v>
      </c>
      <c r="F463" s="1">
        <f>IF(OR($AD463=0,SUMIFS(dbP!$A:$A,dbP!$AD:$AD,$AD463)=0),0,INDEX(dbP!F:F,SUMIFS(dbP!$A:$A,dbP!$AD:$AD,$AD463)))</f>
        <v>0</v>
      </c>
      <c r="I463" s="1" t="str">
        <f>IF(OR($AD463=0,SUMIFS(dbP!$A:$A,dbP!$AD:$AD,$AD463)=0),0,INDEX(dbP!I:I,SUMIFS(dbP!$A:$A,dbP!$AD:$AD,$AD463)))</f>
        <v>Продукт-2</v>
      </c>
      <c r="O463" s="44" t="str">
        <f>IF(OR($AE463=0,SUMIFS(SpcfP!$A:$A,SpcfP!$AE:$AE,$AE463,SpcfP!$U:$U,$U463)=0),0,INDEX(SpcfP!O:O,SUMIFS(SpcfP!$A:$A,SpcfP!$AE:$AE,$AE463,SpcfP!$U:$U,$U463)))</f>
        <v>Себестоимость продаж</v>
      </c>
      <c r="P463" s="44" t="str">
        <f>IF(OR($AE463=0,SUMIFS(SpcfP!$A:$A,SpcfP!$AE:$AE,$AE463,SpcfP!$U:$U,$U463)=0),0,INDEX(SpcfP!P:P,SUMIFS(SpcfP!$A:$A,SpcfP!$AE:$AE,$AE463,SpcfP!$U:$U,$U463)))</f>
        <v>Затраты этапа-5 бизнес-процесса</v>
      </c>
      <c r="Q463" s="44" t="str">
        <f>IF(OR($AE463=0,SUMIFS(SpcfP!$A:$A,SpcfP!$AE:$AE,$AE463,SpcfP!$U:$U,$U463)=0),0,INDEX(SpcfP!Q:Q,SUMIFS(SpcfP!$A:$A,SpcfP!$AE:$AE,$AE463,SpcfP!$U:$U,$U463)))</f>
        <v>Затраты на доставку и продажу-7</v>
      </c>
      <c r="U463" s="1">
        <f>IF(OR($AD463=0,SUMIFS(dbP!$A:$A,dbP!$AD:$AD,$AD463)=0),0,INDEX(dbP!U:U,SUMIFS(dbP!$A:$A,dbP!$AD:$AD,$AD463)))</f>
        <v>2</v>
      </c>
      <c r="X463" s="42">
        <f>IF(OR($AD463=0,SUMIFS(dbP!$A:$A,dbP!$AD:$AD,$AD463)=0),0,INDEX(dbP!X:X,SUMIFS(dbP!$A:$A,dbP!$AD:$AD,$AD463)))*
IF(OR($AE463=0,SUMIFS(SpcfP!$A:$A,SpcfP!$AE:$AE,$AE463,SpcfP!$U:$U,$U463)=0),0,INDEX(SpcfP!X:X,SUMIFS(SpcfP!$A:$A,SpcfP!$AE:$AE,$AE463,SpcfP!$U:$U,$U463)))</f>
        <v>15</v>
      </c>
      <c r="AA463" s="44">
        <f>IF(OR($AD463=0,SUMIFS(dbP!$A:$A,dbP!$AD:$AD,$AD463)=0),0,INDEX(dbP!X:X,SUMIFS(dbP!$A:$A,dbP!$AD:$AD,$AD463)))*
IF(OR($AE463=0,SUMIFS(SpcfP!$A:$A,SpcfP!$AE:$AE,$AE463,SpcfP!$U:$U,$U463)=0),0,INDEX(SpcfP!AA:AA,SUMIFS(SpcfP!$A:$A,SpcfP!$AE:$AE,$AE463,SpcfP!$U:$U,$U463)))</f>
        <v>29027.703260839502</v>
      </c>
      <c r="AB463" s="44">
        <f>IF(OR($AD463=0,SUMIFS(dbP!$A:$A,dbP!$AD:$AD,$AD463)=0),0,INDEX(dbP!X:X,SUMIFS(dbP!$A:$A,dbP!$AD:$AD,$AD463)))*
IF(OR($AE463=0,SUMIFS(SpcfP!$A:$A,SpcfP!$AE:$AE,$AE463,SpcfP!$U:$U,$U463)=0),0,INDEX(SpcfP!AB:AB,SUMIFS(SpcfP!$A:$A,SpcfP!$AE:$AE,$AE463,SpcfP!$U:$U,$U463)))</f>
        <v>4837.95054347325</v>
      </c>
      <c r="AC463" s="31" t="str">
        <f>IF(OR(RepP!$J$3="",RepP!$J$3=0,COUNTIF(Lists!$D:$D,RepP!$J$3)=0),Lists!$D$9,IF(RepP!$J$3=Lists!$D$9,Lists!$D$9,IF(RepP!$J$3=$E463,RepP!$J$3,"")))</f>
        <v>Все проекты</v>
      </c>
      <c r="AD463" s="31">
        <f t="shared" si="7"/>
        <v>8</v>
      </c>
      <c r="AE463" s="31">
        <f>IF(OR(AE462=0,AE462=MAX(Items!$AC:$AC)),1,AE462+1)</f>
        <v>55</v>
      </c>
    </row>
    <row r="464" spans="2:31" x14ac:dyDescent="0.3">
      <c r="B464" s="26">
        <f>IF(AND(O464=0,P464=0,Q464=0,Y464=0),0,IF(OR(COUNTIFS(Items!$E:$E,O464,Items!$F:$F,P464,Items!$G:$G,Q464)=1,COUNTIFS(Items!$M:$M,O464,Items!$N:$N,P464,Items!$O:$O,Q464)=1,COUNTIFS(Items!$U:$U,O464,Items!$V:$V,P464,Items!$W:$W,Q464)=1),0,1))</f>
        <v>0</v>
      </c>
      <c r="D464" s="24">
        <f>IF(OR($AD464=0,SUMIFS(dbP!$A:$A,dbP!$AD:$AD,$AD464)=0),0,INDEX(dbP!D:D,SUMIFS(dbP!$A:$A,dbP!$AD:$AD,$AD464)))</f>
        <v>45702</v>
      </c>
      <c r="E464" s="1">
        <f>IF(OR($AD464=0,SUMIFS(dbP!$A:$A,dbP!$AD:$AD,$AD464)=0),0,INDEX(dbP!E:E,SUMIFS(dbP!$A:$A,dbP!$AD:$AD,$AD464)))</f>
        <v>0</v>
      </c>
      <c r="F464" s="1">
        <f>IF(OR($AD464=0,SUMIFS(dbP!$A:$A,dbP!$AD:$AD,$AD464)=0),0,INDEX(dbP!F:F,SUMIFS(dbP!$A:$A,dbP!$AD:$AD,$AD464)))</f>
        <v>0</v>
      </c>
      <c r="I464" s="1" t="str">
        <f>IF(OR($AD464=0,SUMIFS(dbP!$A:$A,dbP!$AD:$AD,$AD464)=0),0,INDEX(dbP!I:I,SUMIFS(dbP!$A:$A,dbP!$AD:$AD,$AD464)))</f>
        <v>Продукт-2</v>
      </c>
      <c r="O464" s="44" t="str">
        <f>IF(OR($AE464=0,SUMIFS(SpcfP!$A:$A,SpcfP!$AE:$AE,$AE464,SpcfP!$U:$U,$U464)=0),0,INDEX(SpcfP!O:O,SUMIFS(SpcfP!$A:$A,SpcfP!$AE:$AE,$AE464,SpcfP!$U:$U,$U464)))</f>
        <v>Себестоимость продаж</v>
      </c>
      <c r="P464" s="44" t="str">
        <f>IF(OR($AE464=0,SUMIFS(SpcfP!$A:$A,SpcfP!$AE:$AE,$AE464,SpcfP!$U:$U,$U464)=0),0,INDEX(SpcfP!P:P,SUMIFS(SpcfP!$A:$A,SpcfP!$AE:$AE,$AE464,SpcfP!$U:$U,$U464)))</f>
        <v>Затраты этапа-5 бизнес-процесса</v>
      </c>
      <c r="Q464" s="44" t="str">
        <f>IF(OR($AE464=0,SUMIFS(SpcfP!$A:$A,SpcfP!$AE:$AE,$AE464,SpcfP!$U:$U,$U464)=0),0,INDEX(SpcfP!Q:Q,SUMIFS(SpcfP!$A:$A,SpcfP!$AE:$AE,$AE464,SpcfP!$U:$U,$U464)))</f>
        <v>Затраты на доставку и продажу-8</v>
      </c>
      <c r="U464" s="1">
        <f>IF(OR($AD464=0,SUMIFS(dbP!$A:$A,dbP!$AD:$AD,$AD464)=0),0,INDEX(dbP!U:U,SUMIFS(dbP!$A:$A,dbP!$AD:$AD,$AD464)))</f>
        <v>2</v>
      </c>
      <c r="X464" s="42">
        <f>IF(OR($AD464=0,SUMIFS(dbP!$A:$A,dbP!$AD:$AD,$AD464)=0),0,INDEX(dbP!X:X,SUMIFS(dbP!$A:$A,dbP!$AD:$AD,$AD464)))*
IF(OR($AE464=0,SUMIFS(SpcfP!$A:$A,SpcfP!$AE:$AE,$AE464,SpcfP!$U:$U,$U464)=0),0,INDEX(SpcfP!X:X,SUMIFS(SpcfP!$A:$A,SpcfP!$AE:$AE,$AE464,SpcfP!$U:$U,$U464)))</f>
        <v>60</v>
      </c>
      <c r="AA464" s="44">
        <f>IF(OR($AD464=0,SUMIFS(dbP!$A:$A,dbP!$AD:$AD,$AD464)=0),0,INDEX(dbP!X:X,SUMIFS(dbP!$A:$A,dbP!$AD:$AD,$AD464)))*
IF(OR($AE464=0,SUMIFS(SpcfP!$A:$A,SpcfP!$AE:$AE,$AE464,SpcfP!$U:$U,$U464)=0),0,INDEX(SpcfP!AA:AA,SUMIFS(SpcfP!$A:$A,SpcfP!$AE:$AE,$AE464,SpcfP!$U:$U,$U464)))</f>
        <v>29522.482758620688</v>
      </c>
      <c r="AB464" s="44">
        <f>IF(OR($AD464=0,SUMIFS(dbP!$A:$A,dbP!$AD:$AD,$AD464)=0),0,INDEX(dbP!X:X,SUMIFS(dbP!$A:$A,dbP!$AD:$AD,$AD464)))*
IF(OR($AE464=0,SUMIFS(SpcfP!$A:$A,SpcfP!$AE:$AE,$AE464,SpcfP!$U:$U,$U464)=0),0,INDEX(SpcfP!AB:AB,SUMIFS(SpcfP!$A:$A,SpcfP!$AE:$AE,$AE464,SpcfP!$U:$U,$U464)))</f>
        <v>4920.4137931034484</v>
      </c>
      <c r="AC464" s="31" t="str">
        <f>IF(OR(RepP!$J$3="",RepP!$J$3=0,COUNTIF(Lists!$D:$D,RepP!$J$3)=0),Lists!$D$9,IF(RepP!$J$3=Lists!$D$9,Lists!$D$9,IF(RepP!$J$3=$E464,RepP!$J$3,"")))</f>
        <v>Все проекты</v>
      </c>
      <c r="AD464" s="31">
        <f t="shared" si="7"/>
        <v>8</v>
      </c>
      <c r="AE464" s="31">
        <f>IF(OR(AE463=0,AE463=MAX(Items!$AC:$AC)),1,AE463+1)</f>
        <v>56</v>
      </c>
    </row>
    <row r="465" spans="2:31" x14ac:dyDescent="0.3">
      <c r="B465" s="26">
        <f>IF(AND(O465=0,P465=0,Q465=0,Y465=0),0,IF(OR(COUNTIFS(Items!$E:$E,O465,Items!$F:$F,P465,Items!$G:$G,Q465)=1,COUNTIFS(Items!$M:$M,O465,Items!$N:$N,P465,Items!$O:$O,Q465)=1,COUNTIFS(Items!$U:$U,O465,Items!$V:$V,P465,Items!$W:$W,Q465)=1),0,1))</f>
        <v>0</v>
      </c>
      <c r="D465" s="24">
        <f>IF(OR($AD465=0,SUMIFS(dbP!$A:$A,dbP!$AD:$AD,$AD465)=0),0,INDEX(dbP!D:D,SUMIFS(dbP!$A:$A,dbP!$AD:$AD,$AD465)))</f>
        <v>45702</v>
      </c>
      <c r="E465" s="1">
        <f>IF(OR($AD465=0,SUMIFS(dbP!$A:$A,dbP!$AD:$AD,$AD465)=0),0,INDEX(dbP!E:E,SUMIFS(dbP!$A:$A,dbP!$AD:$AD,$AD465)))</f>
        <v>0</v>
      </c>
      <c r="F465" s="1">
        <f>IF(OR($AD465=0,SUMIFS(dbP!$A:$A,dbP!$AD:$AD,$AD465)=0),0,INDEX(dbP!F:F,SUMIFS(dbP!$A:$A,dbP!$AD:$AD,$AD465)))</f>
        <v>0</v>
      </c>
      <c r="I465" s="1" t="str">
        <f>IF(OR($AD465=0,SUMIFS(dbP!$A:$A,dbP!$AD:$AD,$AD465)=0),0,INDEX(dbP!I:I,SUMIFS(dbP!$A:$A,dbP!$AD:$AD,$AD465)))</f>
        <v>Продукт-2</v>
      </c>
      <c r="O465" s="44" t="str">
        <f>IF(OR($AE465=0,SUMIFS(SpcfP!$A:$A,SpcfP!$AE:$AE,$AE465,SpcfP!$U:$U,$U465)=0),0,INDEX(SpcfP!O:O,SUMIFS(SpcfP!$A:$A,SpcfP!$AE:$AE,$AE465,SpcfP!$U:$U,$U465)))</f>
        <v>Себестоимость продаж</v>
      </c>
      <c r="P465" s="44" t="str">
        <f>IF(OR($AE465=0,SUMIFS(SpcfP!$A:$A,SpcfP!$AE:$AE,$AE465,SpcfP!$U:$U,$U465)=0),0,INDEX(SpcfP!P:P,SUMIFS(SpcfP!$A:$A,SpcfP!$AE:$AE,$AE465,SpcfP!$U:$U,$U465)))</f>
        <v>Затраты этапа-5 бизнес-процесса</v>
      </c>
      <c r="Q465" s="44" t="str">
        <f>IF(OR($AE465=0,SUMIFS(SpcfP!$A:$A,SpcfP!$AE:$AE,$AE465,SpcfP!$U:$U,$U465)=0),0,INDEX(SpcfP!Q:Q,SUMIFS(SpcfP!$A:$A,SpcfP!$AE:$AE,$AE465,SpcfP!$U:$U,$U465)))</f>
        <v>Затраты на доставку и продажу-9</v>
      </c>
      <c r="U465" s="1">
        <f>IF(OR($AD465=0,SUMIFS(dbP!$A:$A,dbP!$AD:$AD,$AD465)=0),0,INDEX(dbP!U:U,SUMIFS(dbP!$A:$A,dbP!$AD:$AD,$AD465)))</f>
        <v>2</v>
      </c>
      <c r="X465" s="42">
        <f>IF(OR($AD465=0,SUMIFS(dbP!$A:$A,dbP!$AD:$AD,$AD465)=0),0,INDEX(dbP!X:X,SUMIFS(dbP!$A:$A,dbP!$AD:$AD,$AD465)))*
IF(OR($AE465=0,SUMIFS(SpcfP!$A:$A,SpcfP!$AE:$AE,$AE465,SpcfP!$U:$U,$U465)=0),0,INDEX(SpcfP!X:X,SUMIFS(SpcfP!$A:$A,SpcfP!$AE:$AE,$AE465,SpcfP!$U:$U,$U465)))</f>
        <v>135</v>
      </c>
      <c r="AA465" s="44">
        <f>IF(OR($AD465=0,SUMIFS(dbP!$A:$A,dbP!$AD:$AD,$AD465)=0),0,INDEX(dbP!X:X,SUMIFS(dbP!$A:$A,dbP!$AD:$AD,$AD465)))*
IF(OR($AE465=0,SUMIFS(SpcfP!$A:$A,SpcfP!$AE:$AE,$AE465,SpcfP!$U:$U,$U465)=0),0,INDEX(SpcfP!AA:AA,SUMIFS(SpcfP!$A:$A,SpcfP!$AE:$AE,$AE465,SpcfP!$U:$U,$U465)))</f>
        <v>330788.84210526315</v>
      </c>
      <c r="AB465" s="44">
        <f>IF(OR($AD465=0,SUMIFS(dbP!$A:$A,dbP!$AD:$AD,$AD465)=0),0,INDEX(dbP!X:X,SUMIFS(dbP!$A:$A,dbP!$AD:$AD,$AD465)))*
IF(OR($AE465=0,SUMIFS(SpcfP!$A:$A,SpcfP!$AE:$AE,$AE465,SpcfP!$U:$U,$U465)=0),0,INDEX(SpcfP!AB:AB,SUMIFS(SpcfP!$A:$A,SpcfP!$AE:$AE,$AE465,SpcfP!$U:$U,$U465)))</f>
        <v>55131.473684210527</v>
      </c>
      <c r="AC465" s="31" t="str">
        <f>IF(OR(RepP!$J$3="",RepP!$J$3=0,COUNTIF(Lists!$D:$D,RepP!$J$3)=0),Lists!$D$9,IF(RepP!$J$3=Lists!$D$9,Lists!$D$9,IF(RepP!$J$3=$E465,RepP!$J$3,"")))</f>
        <v>Все проекты</v>
      </c>
      <c r="AD465" s="31">
        <f t="shared" si="7"/>
        <v>8</v>
      </c>
      <c r="AE465" s="31">
        <f>IF(OR(AE464=0,AE464=MAX(Items!$AC:$AC)),1,AE464+1)</f>
        <v>57</v>
      </c>
    </row>
    <row r="466" spans="2:31" x14ac:dyDescent="0.3">
      <c r="B466" s="26">
        <f>IF(AND(O466=0,P466=0,Q466=0,Y466=0),0,IF(OR(COUNTIFS(Items!$E:$E,O466,Items!$F:$F,P466,Items!$G:$G,Q466)=1,COUNTIFS(Items!$M:$M,O466,Items!$N:$N,P466,Items!$O:$O,Q466)=1,COUNTIFS(Items!$U:$U,O466,Items!$V:$V,P466,Items!$W:$W,Q466)=1),0,1))</f>
        <v>0</v>
      </c>
      <c r="D466" s="24">
        <f>IF(OR($AD466=0,SUMIFS(dbP!$A:$A,dbP!$AD:$AD,$AD466)=0),0,INDEX(dbP!D:D,SUMIFS(dbP!$A:$A,dbP!$AD:$AD,$AD466)))</f>
        <v>45702</v>
      </c>
      <c r="E466" s="1">
        <f>IF(OR($AD466=0,SUMIFS(dbP!$A:$A,dbP!$AD:$AD,$AD466)=0),0,INDEX(dbP!E:E,SUMIFS(dbP!$A:$A,dbP!$AD:$AD,$AD466)))</f>
        <v>0</v>
      </c>
      <c r="F466" s="1">
        <f>IF(OR($AD466=0,SUMIFS(dbP!$A:$A,dbP!$AD:$AD,$AD466)=0),0,INDEX(dbP!F:F,SUMIFS(dbP!$A:$A,dbP!$AD:$AD,$AD466)))</f>
        <v>0</v>
      </c>
      <c r="I466" s="1" t="str">
        <f>IF(OR($AD466=0,SUMIFS(dbP!$A:$A,dbP!$AD:$AD,$AD466)=0),0,INDEX(dbP!I:I,SUMIFS(dbP!$A:$A,dbP!$AD:$AD,$AD466)))</f>
        <v>Продукт-2</v>
      </c>
      <c r="O466" s="44" t="str">
        <f>IF(OR($AE466=0,SUMIFS(SpcfP!$A:$A,SpcfP!$AE:$AE,$AE466,SpcfP!$U:$U,$U466)=0),0,INDEX(SpcfP!O:O,SUMIFS(SpcfP!$A:$A,SpcfP!$AE:$AE,$AE466,SpcfP!$U:$U,$U466)))</f>
        <v>Себестоимость продаж</v>
      </c>
      <c r="P466" s="44" t="str">
        <f>IF(OR($AE466=0,SUMIFS(SpcfP!$A:$A,SpcfP!$AE:$AE,$AE466,SpcfP!$U:$U,$U466)=0),0,INDEX(SpcfP!P:P,SUMIFS(SpcfP!$A:$A,SpcfP!$AE:$AE,$AE466,SpcfP!$U:$U,$U466)))</f>
        <v>Затраты этапа-5 бизнес-процесса</v>
      </c>
      <c r="Q466" s="44" t="str">
        <f>IF(OR($AE466=0,SUMIFS(SpcfP!$A:$A,SpcfP!$AE:$AE,$AE466,SpcfP!$U:$U,$U466)=0),0,INDEX(SpcfP!Q:Q,SUMIFS(SpcfP!$A:$A,SpcfP!$AE:$AE,$AE466,SpcfP!$U:$U,$U466)))</f>
        <v>Затраты на доставку и продажу-10</v>
      </c>
      <c r="U466" s="1">
        <f>IF(OR($AD466=0,SUMIFS(dbP!$A:$A,dbP!$AD:$AD,$AD466)=0),0,INDEX(dbP!U:U,SUMIFS(dbP!$A:$A,dbP!$AD:$AD,$AD466)))</f>
        <v>2</v>
      </c>
      <c r="X466" s="42">
        <f>IF(OR($AD466=0,SUMIFS(dbP!$A:$A,dbP!$AD:$AD,$AD466)=0),0,INDEX(dbP!X:X,SUMIFS(dbP!$A:$A,dbP!$AD:$AD,$AD466)))*
IF(OR($AE466=0,SUMIFS(SpcfP!$A:$A,SpcfP!$AE:$AE,$AE466,SpcfP!$U:$U,$U466)=0),0,INDEX(SpcfP!X:X,SUMIFS(SpcfP!$A:$A,SpcfP!$AE:$AE,$AE466,SpcfP!$U:$U,$U466)))</f>
        <v>75</v>
      </c>
      <c r="AA466" s="44">
        <f>IF(OR($AD466=0,SUMIFS(dbP!$A:$A,dbP!$AD:$AD,$AD466)=0),0,INDEX(dbP!X:X,SUMIFS(dbP!$A:$A,dbP!$AD:$AD,$AD466)))*
IF(OR($AE466=0,SUMIFS(SpcfP!$A:$A,SpcfP!$AE:$AE,$AE466,SpcfP!$U:$U,$U466)=0),0,INDEX(SpcfP!AA:AA,SUMIFS(SpcfP!$A:$A,SpcfP!$AE:$AE,$AE466,SpcfP!$U:$U,$U466)))</f>
        <v>189463.05</v>
      </c>
      <c r="AB466" s="44">
        <f>IF(OR($AD466=0,SUMIFS(dbP!$A:$A,dbP!$AD:$AD,$AD466)=0),0,INDEX(dbP!X:X,SUMIFS(dbP!$A:$A,dbP!$AD:$AD,$AD466)))*
IF(OR($AE466=0,SUMIFS(SpcfP!$A:$A,SpcfP!$AE:$AE,$AE466,SpcfP!$U:$U,$U466)=0),0,INDEX(SpcfP!AB:AB,SUMIFS(SpcfP!$A:$A,SpcfP!$AE:$AE,$AE466,SpcfP!$U:$U,$U466)))</f>
        <v>31577.174999999999</v>
      </c>
      <c r="AC466" s="31" t="str">
        <f>IF(OR(RepP!$J$3="",RepP!$J$3=0,COUNTIF(Lists!$D:$D,RepP!$J$3)=0),Lists!$D$9,IF(RepP!$J$3=Lists!$D$9,Lists!$D$9,IF(RepP!$J$3=$E466,RepP!$J$3,"")))</f>
        <v>Все проекты</v>
      </c>
      <c r="AD466" s="31">
        <f t="shared" si="7"/>
        <v>8</v>
      </c>
      <c r="AE466" s="31">
        <f>IF(OR(AE465=0,AE465=MAX(Items!$AC:$AC)),1,AE465+1)</f>
        <v>58</v>
      </c>
    </row>
    <row r="467" spans="2:31" x14ac:dyDescent="0.3">
      <c r="B467" s="26">
        <f>IF(AND(O467=0,P467=0,Q467=0,Y467=0),0,IF(OR(COUNTIFS(Items!$E:$E,O467,Items!$F:$F,P467,Items!$G:$G,Q467)=1,COUNTIFS(Items!$M:$M,O467,Items!$N:$N,P467,Items!$O:$O,Q467)=1,COUNTIFS(Items!$U:$U,O467,Items!$V:$V,P467,Items!$W:$W,Q467)=1),0,1))</f>
        <v>0</v>
      </c>
      <c r="D467" s="24">
        <f>IF(OR($AD467=0,SUMIFS(dbP!$A:$A,dbP!$AD:$AD,$AD467)=0),0,INDEX(dbP!D:D,SUMIFS(dbP!$A:$A,dbP!$AD:$AD,$AD467)))</f>
        <v>45732</v>
      </c>
      <c r="E467" s="1">
        <f>IF(OR($AD467=0,SUMIFS(dbP!$A:$A,dbP!$AD:$AD,$AD467)=0),0,INDEX(dbP!E:E,SUMIFS(dbP!$A:$A,dbP!$AD:$AD,$AD467)))</f>
        <v>0</v>
      </c>
      <c r="F467" s="1">
        <f>IF(OR($AD467=0,SUMIFS(dbP!$A:$A,dbP!$AD:$AD,$AD467)=0),0,INDEX(dbP!F:F,SUMIFS(dbP!$A:$A,dbP!$AD:$AD,$AD467)))</f>
        <v>0</v>
      </c>
      <c r="I467" s="1" t="str">
        <f>IF(OR($AD467=0,SUMIFS(dbP!$A:$A,dbP!$AD:$AD,$AD467)=0),0,INDEX(dbP!I:I,SUMIFS(dbP!$A:$A,dbP!$AD:$AD,$AD467)))</f>
        <v>Продукт-3</v>
      </c>
      <c r="O467" s="44" t="str">
        <f>IF(OR($AE467=0,SUMIFS(SpcfP!$A:$A,SpcfP!$AE:$AE,$AE467,SpcfP!$U:$U,$U467)=0),0,INDEX(SpcfP!O:O,SUMIFS(SpcfP!$A:$A,SpcfP!$AE:$AE,$AE467,SpcfP!$U:$U,$U467)))</f>
        <v>Себестоимость продаж</v>
      </c>
      <c r="P467" s="44" t="str">
        <f>IF(OR($AE467=0,SUMIFS(SpcfP!$A:$A,SpcfP!$AE:$AE,$AE467,SpcfP!$U:$U,$U467)=0),0,INDEX(SpcfP!P:P,SUMIFS(SpcfP!$A:$A,SpcfP!$AE:$AE,$AE467,SpcfP!$U:$U,$U467)))</f>
        <v>Затраты этапа-1 бизнес-процесса</v>
      </c>
      <c r="Q467" s="44" t="str">
        <f>IF(OR($AE467=0,SUMIFS(SpcfP!$A:$A,SpcfP!$AE:$AE,$AE467,SpcfP!$U:$U,$U467)=0),0,INDEX(SpcfP!Q:Q,SUMIFS(SpcfP!$A:$A,SpcfP!$AE:$AE,$AE467,SpcfP!$U:$U,$U467)))</f>
        <v>Сырье и материалы-1</v>
      </c>
      <c r="U467" s="1">
        <f>IF(OR($AD467=0,SUMIFS(dbP!$A:$A,dbP!$AD:$AD,$AD467)=0),0,INDEX(dbP!U:U,SUMIFS(dbP!$A:$A,dbP!$AD:$AD,$AD467)))</f>
        <v>3</v>
      </c>
      <c r="X467" s="42">
        <f>IF(OR($AD467=0,SUMIFS(dbP!$A:$A,dbP!$AD:$AD,$AD467)=0),0,INDEX(dbP!X:X,SUMIFS(dbP!$A:$A,dbP!$AD:$AD,$AD467)))*
IF(OR($AE467=0,SUMIFS(SpcfP!$A:$A,SpcfP!$AE:$AE,$AE467,SpcfP!$U:$U,$U467)=0),0,INDEX(SpcfP!X:X,SUMIFS(SpcfP!$A:$A,SpcfP!$AE:$AE,$AE467,SpcfP!$U:$U,$U467)))</f>
        <v>637</v>
      </c>
      <c r="AA467" s="44">
        <f>IF(OR($AD467=0,SUMIFS(dbP!$A:$A,dbP!$AD:$AD,$AD467)=0),0,INDEX(dbP!X:X,SUMIFS(dbP!$A:$A,dbP!$AD:$AD,$AD467)))*
IF(OR($AE467=0,SUMIFS(SpcfP!$A:$A,SpcfP!$AE:$AE,$AE467,SpcfP!$U:$U,$U467)=0),0,INDEX(SpcfP!AA:AA,SUMIFS(SpcfP!$A:$A,SpcfP!$AE:$AE,$AE467,SpcfP!$U:$U,$U467)))</f>
        <v>643434.34343434335</v>
      </c>
      <c r="AB467" s="44">
        <f>IF(OR($AD467=0,SUMIFS(dbP!$A:$A,dbP!$AD:$AD,$AD467)=0),0,INDEX(dbP!X:X,SUMIFS(dbP!$A:$A,dbP!$AD:$AD,$AD467)))*
IF(OR($AE467=0,SUMIFS(SpcfP!$A:$A,SpcfP!$AE:$AE,$AE467,SpcfP!$U:$U,$U467)=0),0,INDEX(SpcfP!AB:AB,SUMIFS(SpcfP!$A:$A,SpcfP!$AE:$AE,$AE467,SpcfP!$U:$U,$U467)))</f>
        <v>107239.05723905725</v>
      </c>
      <c r="AC467" s="31" t="str">
        <f>IF(OR(RepP!$J$3="",RepP!$J$3=0,COUNTIF(Lists!$D:$D,RepP!$J$3)=0),Lists!$D$9,IF(RepP!$J$3=Lists!$D$9,Lists!$D$9,IF(RepP!$J$3=$E467,RepP!$J$3,"")))</f>
        <v>Все проекты</v>
      </c>
      <c r="AD467" s="31">
        <f t="shared" si="7"/>
        <v>9</v>
      </c>
      <c r="AE467" s="31">
        <f>IF(OR(AE466=0,AE466=MAX(Items!$AC:$AC)),1,AE466+1)</f>
        <v>1</v>
      </c>
    </row>
    <row r="468" spans="2:31" x14ac:dyDescent="0.3">
      <c r="B468" s="26">
        <f>IF(AND(O468=0,P468=0,Q468=0,Y468=0),0,IF(OR(COUNTIFS(Items!$E:$E,O468,Items!$F:$F,P468,Items!$G:$G,Q468)=1,COUNTIFS(Items!$M:$M,O468,Items!$N:$N,P468,Items!$O:$O,Q468)=1,COUNTIFS(Items!$U:$U,O468,Items!$V:$V,P468,Items!$W:$W,Q468)=1),0,1))</f>
        <v>0</v>
      </c>
      <c r="D468" s="24">
        <f>IF(OR($AD468=0,SUMIFS(dbP!$A:$A,dbP!$AD:$AD,$AD468)=0),0,INDEX(dbP!D:D,SUMIFS(dbP!$A:$A,dbP!$AD:$AD,$AD468)))</f>
        <v>45732</v>
      </c>
      <c r="E468" s="1">
        <f>IF(OR($AD468=0,SUMIFS(dbP!$A:$A,dbP!$AD:$AD,$AD468)=0),0,INDEX(dbP!E:E,SUMIFS(dbP!$A:$A,dbP!$AD:$AD,$AD468)))</f>
        <v>0</v>
      </c>
      <c r="F468" s="1">
        <f>IF(OR($AD468=0,SUMIFS(dbP!$A:$A,dbP!$AD:$AD,$AD468)=0),0,INDEX(dbP!F:F,SUMIFS(dbP!$A:$A,dbP!$AD:$AD,$AD468)))</f>
        <v>0</v>
      </c>
      <c r="I468" s="1" t="str">
        <f>IF(OR($AD468=0,SUMIFS(dbP!$A:$A,dbP!$AD:$AD,$AD468)=0),0,INDEX(dbP!I:I,SUMIFS(dbP!$A:$A,dbP!$AD:$AD,$AD468)))</f>
        <v>Продукт-3</v>
      </c>
      <c r="O468" s="44" t="str">
        <f>IF(OR($AE468=0,SUMIFS(SpcfP!$A:$A,SpcfP!$AE:$AE,$AE468,SpcfP!$U:$U,$U468)=0),0,INDEX(SpcfP!O:O,SUMIFS(SpcfP!$A:$A,SpcfP!$AE:$AE,$AE468,SpcfP!$U:$U,$U468)))</f>
        <v>Себестоимость продаж</v>
      </c>
      <c r="P468" s="44" t="str">
        <f>IF(OR($AE468=0,SUMIFS(SpcfP!$A:$A,SpcfP!$AE:$AE,$AE468,SpcfP!$U:$U,$U468)=0),0,INDEX(SpcfP!P:P,SUMIFS(SpcfP!$A:$A,SpcfP!$AE:$AE,$AE468,SpcfP!$U:$U,$U468)))</f>
        <v>Затраты этапа-1 бизнес-процесса</v>
      </c>
      <c r="Q468" s="44" t="str">
        <f>IF(OR($AE468=0,SUMIFS(SpcfP!$A:$A,SpcfP!$AE:$AE,$AE468,SpcfP!$U:$U,$U468)=0),0,INDEX(SpcfP!Q:Q,SUMIFS(SpcfP!$A:$A,SpcfP!$AE:$AE,$AE468,SpcfP!$U:$U,$U468)))</f>
        <v>Сырье и материалы-2</v>
      </c>
      <c r="U468" s="1">
        <f>IF(OR($AD468=0,SUMIFS(dbP!$A:$A,dbP!$AD:$AD,$AD468)=0),0,INDEX(dbP!U:U,SUMIFS(dbP!$A:$A,dbP!$AD:$AD,$AD468)))</f>
        <v>3</v>
      </c>
      <c r="X468" s="42">
        <f>IF(OR($AD468=0,SUMIFS(dbP!$A:$A,dbP!$AD:$AD,$AD468)=0),0,INDEX(dbP!X:X,SUMIFS(dbP!$A:$A,dbP!$AD:$AD,$AD468)))*
IF(OR($AE468=0,SUMIFS(SpcfP!$A:$A,SpcfP!$AE:$AE,$AE468,SpcfP!$U:$U,$U468)=0),0,INDEX(SpcfP!X:X,SUMIFS(SpcfP!$A:$A,SpcfP!$AE:$AE,$AE468,SpcfP!$U:$U,$U468)))</f>
        <v>42</v>
      </c>
      <c r="AA468" s="44">
        <f>IF(OR($AD468=0,SUMIFS(dbP!$A:$A,dbP!$AD:$AD,$AD468)=0),0,INDEX(dbP!X:X,SUMIFS(dbP!$A:$A,dbP!$AD:$AD,$AD468)))*
IF(OR($AE468=0,SUMIFS(SpcfP!$A:$A,SpcfP!$AE:$AE,$AE468,SpcfP!$U:$U,$U468)=0),0,INDEX(SpcfP!AA:AA,SUMIFS(SpcfP!$A:$A,SpcfP!$AE:$AE,$AE468,SpcfP!$U:$U,$U468)))</f>
        <v>37023.696682464462</v>
      </c>
      <c r="AB468" s="44">
        <f>IF(OR($AD468=0,SUMIFS(dbP!$A:$A,dbP!$AD:$AD,$AD468)=0),0,INDEX(dbP!X:X,SUMIFS(dbP!$A:$A,dbP!$AD:$AD,$AD468)))*
IF(OR($AE468=0,SUMIFS(SpcfP!$A:$A,SpcfP!$AE:$AE,$AE468,SpcfP!$U:$U,$U468)=0),0,INDEX(SpcfP!AB:AB,SUMIFS(SpcfP!$A:$A,SpcfP!$AE:$AE,$AE468,SpcfP!$U:$U,$U468)))</f>
        <v>6170.6161137440758</v>
      </c>
      <c r="AC468" s="31" t="str">
        <f>IF(OR(RepP!$J$3="",RepP!$J$3=0,COUNTIF(Lists!$D:$D,RepP!$J$3)=0),Lists!$D$9,IF(RepP!$J$3=Lists!$D$9,Lists!$D$9,IF(RepP!$J$3=$E468,RepP!$J$3,"")))</f>
        <v>Все проекты</v>
      </c>
      <c r="AD468" s="31">
        <f t="shared" si="7"/>
        <v>9</v>
      </c>
      <c r="AE468" s="31">
        <f>IF(OR(AE467=0,AE467=MAX(Items!$AC:$AC)),1,AE467+1)</f>
        <v>2</v>
      </c>
    </row>
    <row r="469" spans="2:31" x14ac:dyDescent="0.3">
      <c r="B469" s="26">
        <f>IF(AND(O469=0,P469=0,Q469=0,Y469=0),0,IF(OR(COUNTIFS(Items!$E:$E,O469,Items!$F:$F,P469,Items!$G:$G,Q469)=1,COUNTIFS(Items!$M:$M,O469,Items!$N:$N,P469,Items!$O:$O,Q469)=1,COUNTIFS(Items!$U:$U,O469,Items!$V:$V,P469,Items!$W:$W,Q469)=1),0,1))</f>
        <v>0</v>
      </c>
      <c r="D469" s="24">
        <f>IF(OR($AD469=0,SUMIFS(dbP!$A:$A,dbP!$AD:$AD,$AD469)=0),0,INDEX(dbP!D:D,SUMIFS(dbP!$A:$A,dbP!$AD:$AD,$AD469)))</f>
        <v>45732</v>
      </c>
      <c r="E469" s="1">
        <f>IF(OR($AD469=0,SUMIFS(dbP!$A:$A,dbP!$AD:$AD,$AD469)=0),0,INDEX(dbP!E:E,SUMIFS(dbP!$A:$A,dbP!$AD:$AD,$AD469)))</f>
        <v>0</v>
      </c>
      <c r="F469" s="1">
        <f>IF(OR($AD469=0,SUMIFS(dbP!$A:$A,dbP!$AD:$AD,$AD469)=0),0,INDEX(dbP!F:F,SUMIFS(dbP!$A:$A,dbP!$AD:$AD,$AD469)))</f>
        <v>0</v>
      </c>
      <c r="I469" s="1" t="str">
        <f>IF(OR($AD469=0,SUMIFS(dbP!$A:$A,dbP!$AD:$AD,$AD469)=0),0,INDEX(dbP!I:I,SUMIFS(dbP!$A:$A,dbP!$AD:$AD,$AD469)))</f>
        <v>Продукт-3</v>
      </c>
      <c r="O469" s="44" t="str">
        <f>IF(OR($AE469=0,SUMIFS(SpcfP!$A:$A,SpcfP!$AE:$AE,$AE469,SpcfP!$U:$U,$U469)=0),0,INDEX(SpcfP!O:O,SUMIFS(SpcfP!$A:$A,SpcfP!$AE:$AE,$AE469,SpcfP!$U:$U,$U469)))</f>
        <v>Себестоимость продаж</v>
      </c>
      <c r="P469" s="44" t="str">
        <f>IF(OR($AE469=0,SUMIFS(SpcfP!$A:$A,SpcfP!$AE:$AE,$AE469,SpcfP!$U:$U,$U469)=0),0,INDEX(SpcfP!P:P,SUMIFS(SpcfP!$A:$A,SpcfP!$AE:$AE,$AE469,SpcfP!$U:$U,$U469)))</f>
        <v>Затраты этапа-1 бизнес-процесса</v>
      </c>
      <c r="Q469" s="44" t="str">
        <f>IF(OR($AE469=0,SUMIFS(SpcfP!$A:$A,SpcfP!$AE:$AE,$AE469,SpcfP!$U:$U,$U469)=0),0,INDEX(SpcfP!Q:Q,SUMIFS(SpcfP!$A:$A,SpcfP!$AE:$AE,$AE469,SpcfP!$U:$U,$U469)))</f>
        <v>Сырье и материалы-3</v>
      </c>
      <c r="U469" s="1">
        <f>IF(OR($AD469=0,SUMIFS(dbP!$A:$A,dbP!$AD:$AD,$AD469)=0),0,INDEX(dbP!U:U,SUMIFS(dbP!$A:$A,dbP!$AD:$AD,$AD469)))</f>
        <v>3</v>
      </c>
      <c r="X469" s="42">
        <f>IF(OR($AD469=0,SUMIFS(dbP!$A:$A,dbP!$AD:$AD,$AD469)=0),0,INDEX(dbP!X:X,SUMIFS(dbP!$A:$A,dbP!$AD:$AD,$AD469)))*
IF(OR($AE469=0,SUMIFS(SpcfP!$A:$A,SpcfP!$AE:$AE,$AE469,SpcfP!$U:$U,$U469)=0),0,INDEX(SpcfP!X:X,SUMIFS(SpcfP!$A:$A,SpcfP!$AE:$AE,$AE469,SpcfP!$U:$U,$U469)))</f>
        <v>35</v>
      </c>
      <c r="AA469" s="44">
        <f>IF(OR($AD469=0,SUMIFS(dbP!$A:$A,dbP!$AD:$AD,$AD469)=0),0,INDEX(dbP!X:X,SUMIFS(dbP!$A:$A,dbP!$AD:$AD,$AD469)))*
IF(OR($AE469=0,SUMIFS(SpcfP!$A:$A,SpcfP!$AE:$AE,$AE469,SpcfP!$U:$U,$U469)=0),0,INDEX(SpcfP!AA:AA,SUMIFS(SpcfP!$A:$A,SpcfP!$AE:$AE,$AE469,SpcfP!$U:$U,$U469)))</f>
        <v>138703.70370370371</v>
      </c>
      <c r="AB469" s="44">
        <f>IF(OR($AD469=0,SUMIFS(dbP!$A:$A,dbP!$AD:$AD,$AD469)=0),0,INDEX(dbP!X:X,SUMIFS(dbP!$A:$A,dbP!$AD:$AD,$AD469)))*
IF(OR($AE469=0,SUMIFS(SpcfP!$A:$A,SpcfP!$AE:$AE,$AE469,SpcfP!$U:$U,$U469)=0),0,INDEX(SpcfP!AB:AB,SUMIFS(SpcfP!$A:$A,SpcfP!$AE:$AE,$AE469,SpcfP!$U:$U,$U469)))</f>
        <v>23117.283950617282</v>
      </c>
      <c r="AC469" s="31" t="str">
        <f>IF(OR(RepP!$J$3="",RepP!$J$3=0,COUNTIF(Lists!$D:$D,RepP!$J$3)=0),Lists!$D$9,IF(RepP!$J$3=Lists!$D$9,Lists!$D$9,IF(RepP!$J$3=$E469,RepP!$J$3,"")))</f>
        <v>Все проекты</v>
      </c>
      <c r="AD469" s="31">
        <f t="shared" si="7"/>
        <v>9</v>
      </c>
      <c r="AE469" s="31">
        <f>IF(OR(AE468=0,AE468=MAX(Items!$AC:$AC)),1,AE468+1)</f>
        <v>3</v>
      </c>
    </row>
    <row r="470" spans="2:31" x14ac:dyDescent="0.3">
      <c r="B470" s="26">
        <f>IF(AND(O470=0,P470=0,Q470=0,Y470=0),0,IF(OR(COUNTIFS(Items!$E:$E,O470,Items!$F:$F,P470,Items!$G:$G,Q470)=1,COUNTIFS(Items!$M:$M,O470,Items!$N:$N,P470,Items!$O:$O,Q470)=1,COUNTIFS(Items!$U:$U,O470,Items!$V:$V,P470,Items!$W:$W,Q470)=1),0,1))</f>
        <v>0</v>
      </c>
      <c r="D470" s="24">
        <f>IF(OR($AD470=0,SUMIFS(dbP!$A:$A,dbP!$AD:$AD,$AD470)=0),0,INDEX(dbP!D:D,SUMIFS(dbP!$A:$A,dbP!$AD:$AD,$AD470)))</f>
        <v>45732</v>
      </c>
      <c r="E470" s="1">
        <f>IF(OR($AD470=0,SUMIFS(dbP!$A:$A,dbP!$AD:$AD,$AD470)=0),0,INDEX(dbP!E:E,SUMIFS(dbP!$A:$A,dbP!$AD:$AD,$AD470)))</f>
        <v>0</v>
      </c>
      <c r="F470" s="1">
        <f>IF(OR($AD470=0,SUMIFS(dbP!$A:$A,dbP!$AD:$AD,$AD470)=0),0,INDEX(dbP!F:F,SUMIFS(dbP!$A:$A,dbP!$AD:$AD,$AD470)))</f>
        <v>0</v>
      </c>
      <c r="I470" s="1" t="str">
        <f>IF(OR($AD470=0,SUMIFS(dbP!$A:$A,dbP!$AD:$AD,$AD470)=0),0,INDEX(dbP!I:I,SUMIFS(dbP!$A:$A,dbP!$AD:$AD,$AD470)))</f>
        <v>Продукт-3</v>
      </c>
      <c r="O470" s="44" t="str">
        <f>IF(OR($AE470=0,SUMIFS(SpcfP!$A:$A,SpcfP!$AE:$AE,$AE470,SpcfP!$U:$U,$U470)=0),0,INDEX(SpcfP!O:O,SUMIFS(SpcfP!$A:$A,SpcfP!$AE:$AE,$AE470,SpcfP!$U:$U,$U470)))</f>
        <v>Себестоимость продаж</v>
      </c>
      <c r="P470" s="44" t="str">
        <f>IF(OR($AE470=0,SUMIFS(SpcfP!$A:$A,SpcfP!$AE:$AE,$AE470,SpcfP!$U:$U,$U470)=0),0,INDEX(SpcfP!P:P,SUMIFS(SpcfP!$A:$A,SpcfP!$AE:$AE,$AE470,SpcfP!$U:$U,$U470)))</f>
        <v>Затраты этапа-1 бизнес-процесса</v>
      </c>
      <c r="Q470" s="44" t="str">
        <f>IF(OR($AE470=0,SUMIFS(SpcfP!$A:$A,SpcfP!$AE:$AE,$AE470,SpcfP!$U:$U,$U470)=0),0,INDEX(SpcfP!Q:Q,SUMIFS(SpcfP!$A:$A,SpcfP!$AE:$AE,$AE470,SpcfP!$U:$U,$U470)))</f>
        <v>Сырье и материалы-4</v>
      </c>
      <c r="U470" s="1">
        <f>IF(OR($AD470=0,SUMIFS(dbP!$A:$A,dbP!$AD:$AD,$AD470)=0),0,INDEX(dbP!U:U,SUMIFS(dbP!$A:$A,dbP!$AD:$AD,$AD470)))</f>
        <v>3</v>
      </c>
      <c r="X470" s="42">
        <f>IF(OR($AD470=0,SUMIFS(dbP!$A:$A,dbP!$AD:$AD,$AD470)=0),0,INDEX(dbP!X:X,SUMIFS(dbP!$A:$A,dbP!$AD:$AD,$AD470)))*
IF(OR($AE470=0,SUMIFS(SpcfP!$A:$A,SpcfP!$AE:$AE,$AE470,SpcfP!$U:$U,$U470)=0),0,INDEX(SpcfP!X:X,SUMIFS(SpcfP!$A:$A,SpcfP!$AE:$AE,$AE470,SpcfP!$U:$U,$U470)))</f>
        <v>14</v>
      </c>
      <c r="AA470" s="44">
        <f>IF(OR($AD470=0,SUMIFS(dbP!$A:$A,dbP!$AD:$AD,$AD470)=0),0,INDEX(dbP!X:X,SUMIFS(dbP!$A:$A,dbP!$AD:$AD,$AD470)))*
IF(OR($AE470=0,SUMIFS(SpcfP!$A:$A,SpcfP!$AE:$AE,$AE470,SpcfP!$U:$U,$U470)=0),0,INDEX(SpcfP!AA:AA,SUMIFS(SpcfP!$A:$A,SpcfP!$AE:$AE,$AE470,SpcfP!$U:$U,$U470)))</f>
        <v>23027.107438016526</v>
      </c>
      <c r="AB470" s="44">
        <f>IF(OR($AD470=0,SUMIFS(dbP!$A:$A,dbP!$AD:$AD,$AD470)=0),0,INDEX(dbP!X:X,SUMIFS(dbP!$A:$A,dbP!$AD:$AD,$AD470)))*
IF(OR($AE470=0,SUMIFS(SpcfP!$A:$A,SpcfP!$AE:$AE,$AE470,SpcfP!$U:$U,$U470)=0),0,INDEX(SpcfP!AB:AB,SUMIFS(SpcfP!$A:$A,SpcfP!$AE:$AE,$AE470,SpcfP!$U:$U,$U470)))</f>
        <v>3837.8512396694218</v>
      </c>
      <c r="AC470" s="31" t="str">
        <f>IF(OR(RepP!$J$3="",RepP!$J$3=0,COUNTIF(Lists!$D:$D,RepP!$J$3)=0),Lists!$D$9,IF(RepP!$J$3=Lists!$D$9,Lists!$D$9,IF(RepP!$J$3=$E470,RepP!$J$3,"")))</f>
        <v>Все проекты</v>
      </c>
      <c r="AD470" s="31">
        <f t="shared" si="7"/>
        <v>9</v>
      </c>
      <c r="AE470" s="31">
        <f>IF(OR(AE469=0,AE469=MAX(Items!$AC:$AC)),1,AE469+1)</f>
        <v>4</v>
      </c>
    </row>
    <row r="471" spans="2:31" x14ac:dyDescent="0.3">
      <c r="B471" s="26">
        <f>IF(AND(O471=0,P471=0,Q471=0,Y471=0),0,IF(OR(COUNTIFS(Items!$E:$E,O471,Items!$F:$F,P471,Items!$G:$G,Q471)=1,COUNTIFS(Items!$M:$M,O471,Items!$N:$N,P471,Items!$O:$O,Q471)=1,COUNTIFS(Items!$U:$U,O471,Items!$V:$V,P471,Items!$W:$W,Q471)=1),0,1))</f>
        <v>0</v>
      </c>
      <c r="D471" s="24">
        <f>IF(OR($AD471=0,SUMIFS(dbP!$A:$A,dbP!$AD:$AD,$AD471)=0),0,INDEX(dbP!D:D,SUMIFS(dbP!$A:$A,dbP!$AD:$AD,$AD471)))</f>
        <v>45732</v>
      </c>
      <c r="E471" s="1">
        <f>IF(OR($AD471=0,SUMIFS(dbP!$A:$A,dbP!$AD:$AD,$AD471)=0),0,INDEX(dbP!E:E,SUMIFS(dbP!$A:$A,dbP!$AD:$AD,$AD471)))</f>
        <v>0</v>
      </c>
      <c r="F471" s="1">
        <f>IF(OR($AD471=0,SUMIFS(dbP!$A:$A,dbP!$AD:$AD,$AD471)=0),0,INDEX(dbP!F:F,SUMIFS(dbP!$A:$A,dbP!$AD:$AD,$AD471)))</f>
        <v>0</v>
      </c>
      <c r="I471" s="1" t="str">
        <f>IF(OR($AD471=0,SUMIFS(dbP!$A:$A,dbP!$AD:$AD,$AD471)=0),0,INDEX(dbP!I:I,SUMIFS(dbP!$A:$A,dbP!$AD:$AD,$AD471)))</f>
        <v>Продукт-3</v>
      </c>
      <c r="O471" s="44" t="str">
        <f>IF(OR($AE471=0,SUMIFS(SpcfP!$A:$A,SpcfP!$AE:$AE,$AE471,SpcfP!$U:$U,$U471)=0),0,INDEX(SpcfP!O:O,SUMIFS(SpcfP!$A:$A,SpcfP!$AE:$AE,$AE471,SpcfP!$U:$U,$U471)))</f>
        <v>Себестоимость продаж</v>
      </c>
      <c r="P471" s="44" t="str">
        <f>IF(OR($AE471=0,SUMIFS(SpcfP!$A:$A,SpcfP!$AE:$AE,$AE471,SpcfP!$U:$U,$U471)=0),0,INDEX(SpcfP!P:P,SUMIFS(SpcfP!$A:$A,SpcfP!$AE:$AE,$AE471,SpcfP!$U:$U,$U471)))</f>
        <v>Затраты этапа-1 бизнес-процесса</v>
      </c>
      <c r="Q471" s="44" t="str">
        <f>IF(OR($AE471=0,SUMIFS(SpcfP!$A:$A,SpcfP!$AE:$AE,$AE471,SpcfP!$U:$U,$U471)=0),0,INDEX(SpcfP!Q:Q,SUMIFS(SpcfP!$A:$A,SpcfP!$AE:$AE,$AE471,SpcfP!$U:$U,$U471)))</f>
        <v>Сырье и материалы-5</v>
      </c>
      <c r="U471" s="1">
        <f>IF(OR($AD471=0,SUMIFS(dbP!$A:$A,dbP!$AD:$AD,$AD471)=0),0,INDEX(dbP!U:U,SUMIFS(dbP!$A:$A,dbP!$AD:$AD,$AD471)))</f>
        <v>3</v>
      </c>
      <c r="X471" s="42">
        <f>IF(OR($AD471=0,SUMIFS(dbP!$A:$A,dbP!$AD:$AD,$AD471)=0),0,INDEX(dbP!X:X,SUMIFS(dbP!$A:$A,dbP!$AD:$AD,$AD471)))*
IF(OR($AE471=0,SUMIFS(SpcfP!$A:$A,SpcfP!$AE:$AE,$AE471,SpcfP!$U:$U,$U471)=0),0,INDEX(SpcfP!X:X,SUMIFS(SpcfP!$A:$A,SpcfP!$AE:$AE,$AE471,SpcfP!$U:$U,$U471)))</f>
        <v>7</v>
      </c>
      <c r="AA471" s="44">
        <f>IF(OR($AD471=0,SUMIFS(dbP!$A:$A,dbP!$AD:$AD,$AD471)=0),0,INDEX(dbP!X:X,SUMIFS(dbP!$A:$A,dbP!$AD:$AD,$AD471)))*
IF(OR($AE471=0,SUMIFS(SpcfP!$A:$A,SpcfP!$AE:$AE,$AE471,SpcfP!$U:$U,$U471)=0),0,INDEX(SpcfP!AA:AA,SUMIFS(SpcfP!$A:$A,SpcfP!$AE:$AE,$AE471,SpcfP!$U:$U,$U471)))</f>
        <v>8095.2525252525247</v>
      </c>
      <c r="AB471" s="44">
        <f>IF(OR($AD471=0,SUMIFS(dbP!$A:$A,dbP!$AD:$AD,$AD471)=0),0,INDEX(dbP!X:X,SUMIFS(dbP!$A:$A,dbP!$AD:$AD,$AD471)))*
IF(OR($AE471=0,SUMIFS(SpcfP!$A:$A,SpcfP!$AE:$AE,$AE471,SpcfP!$U:$U,$U471)=0),0,INDEX(SpcfP!AB:AB,SUMIFS(SpcfP!$A:$A,SpcfP!$AE:$AE,$AE471,SpcfP!$U:$U,$U471)))</f>
        <v>1349.2087542087543</v>
      </c>
      <c r="AC471" s="31" t="str">
        <f>IF(OR(RepP!$J$3="",RepP!$J$3=0,COUNTIF(Lists!$D:$D,RepP!$J$3)=0),Lists!$D$9,IF(RepP!$J$3=Lists!$D$9,Lists!$D$9,IF(RepP!$J$3=$E471,RepP!$J$3,"")))</f>
        <v>Все проекты</v>
      </c>
      <c r="AD471" s="31">
        <f t="shared" si="7"/>
        <v>9</v>
      </c>
      <c r="AE471" s="31">
        <f>IF(OR(AE470=0,AE470=MAX(Items!$AC:$AC)),1,AE470+1)</f>
        <v>5</v>
      </c>
    </row>
    <row r="472" spans="2:31" x14ac:dyDescent="0.3">
      <c r="B472" s="26">
        <f>IF(AND(O472=0,P472=0,Q472=0,Y472=0),0,IF(OR(COUNTIFS(Items!$E:$E,O472,Items!$F:$F,P472,Items!$G:$G,Q472)=1,COUNTIFS(Items!$M:$M,O472,Items!$N:$N,P472,Items!$O:$O,Q472)=1,COUNTIFS(Items!$U:$U,O472,Items!$V:$V,P472,Items!$W:$W,Q472)=1),0,1))</f>
        <v>0</v>
      </c>
      <c r="D472" s="24">
        <f>IF(OR($AD472=0,SUMIFS(dbP!$A:$A,dbP!$AD:$AD,$AD472)=0),0,INDEX(dbP!D:D,SUMIFS(dbP!$A:$A,dbP!$AD:$AD,$AD472)))</f>
        <v>45732</v>
      </c>
      <c r="E472" s="1">
        <f>IF(OR($AD472=0,SUMIFS(dbP!$A:$A,dbP!$AD:$AD,$AD472)=0),0,INDEX(dbP!E:E,SUMIFS(dbP!$A:$A,dbP!$AD:$AD,$AD472)))</f>
        <v>0</v>
      </c>
      <c r="F472" s="1">
        <f>IF(OR($AD472=0,SUMIFS(dbP!$A:$A,dbP!$AD:$AD,$AD472)=0),0,INDEX(dbP!F:F,SUMIFS(dbP!$A:$A,dbP!$AD:$AD,$AD472)))</f>
        <v>0</v>
      </c>
      <c r="I472" s="1" t="str">
        <f>IF(OR($AD472=0,SUMIFS(dbP!$A:$A,dbP!$AD:$AD,$AD472)=0),0,INDEX(dbP!I:I,SUMIFS(dbP!$A:$A,dbP!$AD:$AD,$AD472)))</f>
        <v>Продукт-3</v>
      </c>
      <c r="O472" s="44" t="str">
        <f>IF(OR($AE472=0,SUMIFS(SpcfP!$A:$A,SpcfP!$AE:$AE,$AE472,SpcfP!$U:$U,$U472)=0),0,INDEX(SpcfP!O:O,SUMIFS(SpcfP!$A:$A,SpcfP!$AE:$AE,$AE472,SpcfP!$U:$U,$U472)))</f>
        <v>Себестоимость продаж</v>
      </c>
      <c r="P472" s="44" t="str">
        <f>IF(OR($AE472=0,SUMIFS(SpcfP!$A:$A,SpcfP!$AE:$AE,$AE472,SpcfP!$U:$U,$U472)=0),0,INDEX(SpcfP!P:P,SUMIFS(SpcfP!$A:$A,SpcfP!$AE:$AE,$AE472,SpcfP!$U:$U,$U472)))</f>
        <v>Затраты этапа-1 бизнес-процесса</v>
      </c>
      <c r="Q472" s="44" t="str">
        <f>IF(OR($AE472=0,SUMIFS(SpcfP!$A:$A,SpcfP!$AE:$AE,$AE472,SpcfP!$U:$U,$U472)=0),0,INDEX(SpcfP!Q:Q,SUMIFS(SpcfP!$A:$A,SpcfP!$AE:$AE,$AE472,SpcfP!$U:$U,$U472)))</f>
        <v>Сырье и материалы-6</v>
      </c>
      <c r="U472" s="1">
        <f>IF(OR($AD472=0,SUMIFS(dbP!$A:$A,dbP!$AD:$AD,$AD472)=0),0,INDEX(dbP!U:U,SUMIFS(dbP!$A:$A,dbP!$AD:$AD,$AD472)))</f>
        <v>3</v>
      </c>
      <c r="X472" s="42">
        <f>IF(OR($AD472=0,SUMIFS(dbP!$A:$A,dbP!$AD:$AD,$AD472)=0),0,INDEX(dbP!X:X,SUMIFS(dbP!$A:$A,dbP!$AD:$AD,$AD472)))*
IF(OR($AE472=0,SUMIFS(SpcfP!$A:$A,SpcfP!$AE:$AE,$AE472,SpcfP!$U:$U,$U472)=0),0,INDEX(SpcfP!X:X,SUMIFS(SpcfP!$A:$A,SpcfP!$AE:$AE,$AE472,SpcfP!$U:$U,$U472)))</f>
        <v>42</v>
      </c>
      <c r="AA472" s="44">
        <f>IF(OR($AD472=0,SUMIFS(dbP!$A:$A,dbP!$AD:$AD,$AD472)=0),0,INDEX(dbP!X:X,SUMIFS(dbP!$A:$A,dbP!$AD:$AD,$AD472)))*
IF(OR($AE472=0,SUMIFS(SpcfP!$A:$A,SpcfP!$AE:$AE,$AE472,SpcfP!$U:$U,$U472)=0),0,INDEX(SpcfP!AA:AA,SUMIFS(SpcfP!$A:$A,SpcfP!$AE:$AE,$AE472,SpcfP!$U:$U,$U472)))</f>
        <v>194433.88695652175</v>
      </c>
      <c r="AB472" s="44">
        <f>IF(OR($AD472=0,SUMIFS(dbP!$A:$A,dbP!$AD:$AD,$AD472)=0),0,INDEX(dbP!X:X,SUMIFS(dbP!$A:$A,dbP!$AD:$AD,$AD472)))*
IF(OR($AE472=0,SUMIFS(SpcfP!$A:$A,SpcfP!$AE:$AE,$AE472,SpcfP!$U:$U,$U472)=0),0,INDEX(SpcfP!AB:AB,SUMIFS(SpcfP!$A:$A,SpcfP!$AE:$AE,$AE472,SpcfP!$U:$U,$U472)))</f>
        <v>32405.647826086959</v>
      </c>
      <c r="AC472" s="31" t="str">
        <f>IF(OR(RepP!$J$3="",RepP!$J$3=0,COUNTIF(Lists!$D:$D,RepP!$J$3)=0),Lists!$D$9,IF(RepP!$J$3=Lists!$D$9,Lists!$D$9,IF(RepP!$J$3=$E472,RepP!$J$3,"")))</f>
        <v>Все проекты</v>
      </c>
      <c r="AD472" s="31">
        <f t="shared" si="7"/>
        <v>9</v>
      </c>
      <c r="AE472" s="31">
        <f>IF(OR(AE471=0,AE471=MAX(Items!$AC:$AC)),1,AE471+1)</f>
        <v>6</v>
      </c>
    </row>
    <row r="473" spans="2:31" x14ac:dyDescent="0.3">
      <c r="B473" s="26">
        <f>IF(AND(O473=0,P473=0,Q473=0,Y473=0),0,IF(OR(COUNTIFS(Items!$E:$E,O473,Items!$F:$F,P473,Items!$G:$G,Q473)=1,COUNTIFS(Items!$M:$M,O473,Items!$N:$N,P473,Items!$O:$O,Q473)=1,COUNTIFS(Items!$U:$U,O473,Items!$V:$V,P473,Items!$W:$W,Q473)=1),0,1))</f>
        <v>0</v>
      </c>
      <c r="D473" s="24">
        <f>IF(OR($AD473=0,SUMIFS(dbP!$A:$A,dbP!$AD:$AD,$AD473)=0),0,INDEX(dbP!D:D,SUMIFS(dbP!$A:$A,dbP!$AD:$AD,$AD473)))</f>
        <v>45732</v>
      </c>
      <c r="E473" s="1">
        <f>IF(OR($AD473=0,SUMIFS(dbP!$A:$A,dbP!$AD:$AD,$AD473)=0),0,INDEX(dbP!E:E,SUMIFS(dbP!$A:$A,dbP!$AD:$AD,$AD473)))</f>
        <v>0</v>
      </c>
      <c r="F473" s="1">
        <f>IF(OR($AD473=0,SUMIFS(dbP!$A:$A,dbP!$AD:$AD,$AD473)=0),0,INDEX(dbP!F:F,SUMIFS(dbP!$A:$A,dbP!$AD:$AD,$AD473)))</f>
        <v>0</v>
      </c>
      <c r="I473" s="1" t="str">
        <f>IF(OR($AD473=0,SUMIFS(dbP!$A:$A,dbP!$AD:$AD,$AD473)=0),0,INDEX(dbP!I:I,SUMIFS(dbP!$A:$A,dbP!$AD:$AD,$AD473)))</f>
        <v>Продукт-3</v>
      </c>
      <c r="O473" s="44" t="str">
        <f>IF(OR($AE473=0,SUMIFS(SpcfP!$A:$A,SpcfP!$AE:$AE,$AE473,SpcfP!$U:$U,$U473)=0),0,INDEX(SpcfP!O:O,SUMIFS(SpcfP!$A:$A,SpcfP!$AE:$AE,$AE473,SpcfP!$U:$U,$U473)))</f>
        <v>Себестоимость продаж</v>
      </c>
      <c r="P473" s="44" t="str">
        <f>IF(OR($AE473=0,SUMIFS(SpcfP!$A:$A,SpcfP!$AE:$AE,$AE473,SpcfP!$U:$U,$U473)=0),0,INDEX(SpcfP!P:P,SUMIFS(SpcfP!$A:$A,SpcfP!$AE:$AE,$AE473,SpcfP!$U:$U,$U473)))</f>
        <v>Затраты этапа-1 бизнес-процесса</v>
      </c>
      <c r="Q473" s="44" t="str">
        <f>IF(OR($AE473=0,SUMIFS(SpcfP!$A:$A,SpcfP!$AE:$AE,$AE473,SpcfP!$U:$U,$U473)=0),0,INDEX(SpcfP!Q:Q,SUMIFS(SpcfP!$A:$A,SpcfP!$AE:$AE,$AE473,SpcfP!$U:$U,$U473)))</f>
        <v>Сырье и материалы-7</v>
      </c>
      <c r="U473" s="1">
        <f>IF(OR($AD473=0,SUMIFS(dbP!$A:$A,dbP!$AD:$AD,$AD473)=0),0,INDEX(dbP!U:U,SUMIFS(dbP!$A:$A,dbP!$AD:$AD,$AD473)))</f>
        <v>3</v>
      </c>
      <c r="X473" s="42">
        <f>IF(OR($AD473=0,SUMIFS(dbP!$A:$A,dbP!$AD:$AD,$AD473)=0),0,INDEX(dbP!X:X,SUMIFS(dbP!$A:$A,dbP!$AD:$AD,$AD473)))*
IF(OR($AE473=0,SUMIFS(SpcfP!$A:$A,SpcfP!$AE:$AE,$AE473,SpcfP!$U:$U,$U473)=0),0,INDEX(SpcfP!X:X,SUMIFS(SpcfP!$A:$A,SpcfP!$AE:$AE,$AE473,SpcfP!$U:$U,$U473)))</f>
        <v>14</v>
      </c>
      <c r="AA473" s="44">
        <f>IF(OR($AD473=0,SUMIFS(dbP!$A:$A,dbP!$AD:$AD,$AD473)=0),0,INDEX(dbP!X:X,SUMIFS(dbP!$A:$A,dbP!$AD:$AD,$AD473)))*
IF(OR($AE473=0,SUMIFS(SpcfP!$A:$A,SpcfP!$AE:$AE,$AE473,SpcfP!$U:$U,$U473)=0),0,INDEX(SpcfP!AA:AA,SUMIFS(SpcfP!$A:$A,SpcfP!$AE:$AE,$AE473,SpcfP!$U:$U,$U473)))</f>
        <v>65963.853846153841</v>
      </c>
      <c r="AB473" s="44">
        <f>IF(OR($AD473=0,SUMIFS(dbP!$A:$A,dbP!$AD:$AD,$AD473)=0),0,INDEX(dbP!X:X,SUMIFS(dbP!$A:$A,dbP!$AD:$AD,$AD473)))*
IF(OR($AE473=0,SUMIFS(SpcfP!$A:$A,SpcfP!$AE:$AE,$AE473,SpcfP!$U:$U,$U473)=0),0,INDEX(SpcfP!AB:AB,SUMIFS(SpcfP!$A:$A,SpcfP!$AE:$AE,$AE473,SpcfP!$U:$U,$U473)))</f>
        <v>10993.975641025641</v>
      </c>
      <c r="AC473" s="31" t="str">
        <f>IF(OR(RepP!$J$3="",RepP!$J$3=0,COUNTIF(Lists!$D:$D,RepP!$J$3)=0),Lists!$D$9,IF(RepP!$J$3=Lists!$D$9,Lists!$D$9,IF(RepP!$J$3=$E473,RepP!$J$3,"")))</f>
        <v>Все проекты</v>
      </c>
      <c r="AD473" s="31">
        <f t="shared" si="7"/>
        <v>9</v>
      </c>
      <c r="AE473" s="31">
        <f>IF(OR(AE472=0,AE472=MAX(Items!$AC:$AC)),1,AE472+1)</f>
        <v>7</v>
      </c>
    </row>
    <row r="474" spans="2:31" x14ac:dyDescent="0.3">
      <c r="B474" s="26">
        <f>IF(AND(O474=0,P474=0,Q474=0,Y474=0),0,IF(OR(COUNTIFS(Items!$E:$E,O474,Items!$F:$F,P474,Items!$G:$G,Q474)=1,COUNTIFS(Items!$M:$M,O474,Items!$N:$N,P474,Items!$O:$O,Q474)=1,COUNTIFS(Items!$U:$U,O474,Items!$V:$V,P474,Items!$W:$W,Q474)=1),0,1))</f>
        <v>0</v>
      </c>
      <c r="D474" s="24">
        <f>IF(OR($AD474=0,SUMIFS(dbP!$A:$A,dbP!$AD:$AD,$AD474)=0),0,INDEX(dbP!D:D,SUMIFS(dbP!$A:$A,dbP!$AD:$AD,$AD474)))</f>
        <v>45732</v>
      </c>
      <c r="E474" s="1">
        <f>IF(OR($AD474=0,SUMIFS(dbP!$A:$A,dbP!$AD:$AD,$AD474)=0),0,INDEX(dbP!E:E,SUMIFS(dbP!$A:$A,dbP!$AD:$AD,$AD474)))</f>
        <v>0</v>
      </c>
      <c r="F474" s="1">
        <f>IF(OR($AD474=0,SUMIFS(dbP!$A:$A,dbP!$AD:$AD,$AD474)=0),0,INDEX(dbP!F:F,SUMIFS(dbP!$A:$A,dbP!$AD:$AD,$AD474)))</f>
        <v>0</v>
      </c>
      <c r="I474" s="1" t="str">
        <f>IF(OR($AD474=0,SUMIFS(dbP!$A:$A,dbP!$AD:$AD,$AD474)=0),0,INDEX(dbP!I:I,SUMIFS(dbP!$A:$A,dbP!$AD:$AD,$AD474)))</f>
        <v>Продукт-3</v>
      </c>
      <c r="O474" s="44" t="str">
        <f>IF(OR($AE474=0,SUMIFS(SpcfP!$A:$A,SpcfP!$AE:$AE,$AE474,SpcfP!$U:$U,$U474)=0),0,INDEX(SpcfP!O:O,SUMIFS(SpcfP!$A:$A,SpcfP!$AE:$AE,$AE474,SpcfP!$U:$U,$U474)))</f>
        <v>Себестоимость продаж</v>
      </c>
      <c r="P474" s="44" t="str">
        <f>IF(OR($AE474=0,SUMIFS(SpcfP!$A:$A,SpcfP!$AE:$AE,$AE474,SpcfP!$U:$U,$U474)=0),0,INDEX(SpcfP!P:P,SUMIFS(SpcfP!$A:$A,SpcfP!$AE:$AE,$AE474,SpcfP!$U:$U,$U474)))</f>
        <v>Затраты этапа-1 бизнес-процесса</v>
      </c>
      <c r="Q474" s="44" t="str">
        <f>IF(OR($AE474=0,SUMIFS(SpcfP!$A:$A,SpcfP!$AE:$AE,$AE474,SpcfP!$U:$U,$U474)=0),0,INDEX(SpcfP!Q:Q,SUMIFS(SpcfP!$A:$A,SpcfP!$AE:$AE,$AE474,SpcfP!$U:$U,$U474)))</f>
        <v>Сырье и материалы-8</v>
      </c>
      <c r="U474" s="1">
        <f>IF(OR($AD474=0,SUMIFS(dbP!$A:$A,dbP!$AD:$AD,$AD474)=0),0,INDEX(dbP!U:U,SUMIFS(dbP!$A:$A,dbP!$AD:$AD,$AD474)))</f>
        <v>3</v>
      </c>
      <c r="X474" s="42">
        <f>IF(OR($AD474=0,SUMIFS(dbP!$A:$A,dbP!$AD:$AD,$AD474)=0),0,INDEX(dbP!X:X,SUMIFS(dbP!$A:$A,dbP!$AD:$AD,$AD474)))*
IF(OR($AE474=0,SUMIFS(SpcfP!$A:$A,SpcfP!$AE:$AE,$AE474,SpcfP!$U:$U,$U474)=0),0,INDEX(SpcfP!X:X,SUMIFS(SpcfP!$A:$A,SpcfP!$AE:$AE,$AE474,SpcfP!$U:$U,$U474)))</f>
        <v>616</v>
      </c>
      <c r="AA474" s="44">
        <f>IF(OR($AD474=0,SUMIFS(dbP!$A:$A,dbP!$AD:$AD,$AD474)=0),0,INDEX(dbP!X:X,SUMIFS(dbP!$A:$A,dbP!$AD:$AD,$AD474)))*
IF(OR($AE474=0,SUMIFS(SpcfP!$A:$A,SpcfP!$AE:$AE,$AE474,SpcfP!$U:$U,$U474)=0),0,INDEX(SpcfP!AA:AA,SUMIFS(SpcfP!$A:$A,SpcfP!$AE:$AE,$AE474,SpcfP!$U:$U,$U474)))</f>
        <v>694854.09291089105</v>
      </c>
      <c r="AB474" s="44">
        <f>IF(OR($AD474=0,SUMIFS(dbP!$A:$A,dbP!$AD:$AD,$AD474)=0),0,INDEX(dbP!X:X,SUMIFS(dbP!$A:$A,dbP!$AD:$AD,$AD474)))*
IF(OR($AE474=0,SUMIFS(SpcfP!$A:$A,SpcfP!$AE:$AE,$AE474,SpcfP!$U:$U,$U474)=0),0,INDEX(SpcfP!AB:AB,SUMIFS(SpcfP!$A:$A,SpcfP!$AE:$AE,$AE474,SpcfP!$U:$U,$U474)))</f>
        <v>115809.0154851485</v>
      </c>
      <c r="AC474" s="31" t="str">
        <f>IF(OR(RepP!$J$3="",RepP!$J$3=0,COUNTIF(Lists!$D:$D,RepP!$J$3)=0),Lists!$D$9,IF(RepP!$J$3=Lists!$D$9,Lists!$D$9,IF(RepP!$J$3=$E474,RepP!$J$3,"")))</f>
        <v>Все проекты</v>
      </c>
      <c r="AD474" s="31">
        <f t="shared" si="7"/>
        <v>9</v>
      </c>
      <c r="AE474" s="31">
        <f>IF(OR(AE473=0,AE473=MAX(Items!$AC:$AC)),1,AE473+1)</f>
        <v>8</v>
      </c>
    </row>
    <row r="475" spans="2:31" x14ac:dyDescent="0.3">
      <c r="B475" s="26">
        <f>IF(AND(O475=0,P475=0,Q475=0,Y475=0),0,IF(OR(COUNTIFS(Items!$E:$E,O475,Items!$F:$F,P475,Items!$G:$G,Q475)=1,COUNTIFS(Items!$M:$M,O475,Items!$N:$N,P475,Items!$O:$O,Q475)=1,COUNTIFS(Items!$U:$U,O475,Items!$V:$V,P475,Items!$W:$W,Q475)=1),0,1))</f>
        <v>0</v>
      </c>
      <c r="D475" s="24">
        <f>IF(OR($AD475=0,SUMIFS(dbP!$A:$A,dbP!$AD:$AD,$AD475)=0),0,INDEX(dbP!D:D,SUMIFS(dbP!$A:$A,dbP!$AD:$AD,$AD475)))</f>
        <v>45732</v>
      </c>
      <c r="E475" s="1">
        <f>IF(OR($AD475=0,SUMIFS(dbP!$A:$A,dbP!$AD:$AD,$AD475)=0),0,INDEX(dbP!E:E,SUMIFS(dbP!$A:$A,dbP!$AD:$AD,$AD475)))</f>
        <v>0</v>
      </c>
      <c r="F475" s="1">
        <f>IF(OR($AD475=0,SUMIFS(dbP!$A:$A,dbP!$AD:$AD,$AD475)=0),0,INDEX(dbP!F:F,SUMIFS(dbP!$A:$A,dbP!$AD:$AD,$AD475)))</f>
        <v>0</v>
      </c>
      <c r="I475" s="1" t="str">
        <f>IF(OR($AD475=0,SUMIFS(dbP!$A:$A,dbP!$AD:$AD,$AD475)=0),0,INDEX(dbP!I:I,SUMIFS(dbP!$A:$A,dbP!$AD:$AD,$AD475)))</f>
        <v>Продукт-3</v>
      </c>
      <c r="O475" s="44" t="str">
        <f>IF(OR($AE475=0,SUMIFS(SpcfP!$A:$A,SpcfP!$AE:$AE,$AE475,SpcfP!$U:$U,$U475)=0),0,INDEX(SpcfP!O:O,SUMIFS(SpcfP!$A:$A,SpcfP!$AE:$AE,$AE475,SpcfP!$U:$U,$U475)))</f>
        <v>Себестоимость продаж</v>
      </c>
      <c r="P475" s="44" t="str">
        <f>IF(OR($AE475=0,SUMIFS(SpcfP!$A:$A,SpcfP!$AE:$AE,$AE475,SpcfP!$U:$U,$U475)=0),0,INDEX(SpcfP!P:P,SUMIFS(SpcfP!$A:$A,SpcfP!$AE:$AE,$AE475,SpcfP!$U:$U,$U475)))</f>
        <v>Затраты этапа-1 бизнес-процесса</v>
      </c>
      <c r="Q475" s="44" t="str">
        <f>IF(OR($AE475=0,SUMIFS(SpcfP!$A:$A,SpcfP!$AE:$AE,$AE475,SpcfP!$U:$U,$U475)=0),0,INDEX(SpcfP!Q:Q,SUMIFS(SpcfP!$A:$A,SpcfP!$AE:$AE,$AE475,SpcfP!$U:$U,$U475)))</f>
        <v>Сырье и материалы-9</v>
      </c>
      <c r="U475" s="1">
        <f>IF(OR($AD475=0,SUMIFS(dbP!$A:$A,dbP!$AD:$AD,$AD475)=0),0,INDEX(dbP!U:U,SUMIFS(dbP!$A:$A,dbP!$AD:$AD,$AD475)))</f>
        <v>3</v>
      </c>
      <c r="X475" s="42">
        <f>IF(OR($AD475=0,SUMIFS(dbP!$A:$A,dbP!$AD:$AD,$AD475)=0),0,INDEX(dbP!X:X,SUMIFS(dbP!$A:$A,dbP!$AD:$AD,$AD475)))*
IF(OR($AE475=0,SUMIFS(SpcfP!$A:$A,SpcfP!$AE:$AE,$AE475,SpcfP!$U:$U,$U475)=0),0,INDEX(SpcfP!X:X,SUMIFS(SpcfP!$A:$A,SpcfP!$AE:$AE,$AE475,SpcfP!$U:$U,$U475)))</f>
        <v>21</v>
      </c>
      <c r="AA475" s="44">
        <f>IF(OR($AD475=0,SUMIFS(dbP!$A:$A,dbP!$AD:$AD,$AD475)=0),0,INDEX(dbP!X:X,SUMIFS(dbP!$A:$A,dbP!$AD:$AD,$AD475)))*
IF(OR($AE475=0,SUMIFS(SpcfP!$A:$A,SpcfP!$AE:$AE,$AE475,SpcfP!$U:$U,$U475)=0),0,INDEX(SpcfP!AA:AA,SUMIFS(SpcfP!$A:$A,SpcfP!$AE:$AE,$AE475,SpcfP!$U:$U,$U475)))</f>
        <v>26986.976676470586</v>
      </c>
      <c r="AB475" s="44">
        <f>IF(OR($AD475=0,SUMIFS(dbP!$A:$A,dbP!$AD:$AD,$AD475)=0),0,INDEX(dbP!X:X,SUMIFS(dbP!$A:$A,dbP!$AD:$AD,$AD475)))*
IF(OR($AE475=0,SUMIFS(SpcfP!$A:$A,SpcfP!$AE:$AE,$AE475,SpcfP!$U:$U,$U475)=0),0,INDEX(SpcfP!AB:AB,SUMIFS(SpcfP!$A:$A,SpcfP!$AE:$AE,$AE475,SpcfP!$U:$U,$U475)))</f>
        <v>4497.8294460784318</v>
      </c>
      <c r="AC475" s="31" t="str">
        <f>IF(OR(RepP!$J$3="",RepP!$J$3=0,COUNTIF(Lists!$D:$D,RepP!$J$3)=0),Lists!$D$9,IF(RepP!$J$3=Lists!$D$9,Lists!$D$9,IF(RepP!$J$3=$E475,RepP!$J$3,"")))</f>
        <v>Все проекты</v>
      </c>
      <c r="AD475" s="31">
        <f t="shared" si="7"/>
        <v>9</v>
      </c>
      <c r="AE475" s="31">
        <f>IF(OR(AE474=0,AE474=MAX(Items!$AC:$AC)),1,AE474+1)</f>
        <v>9</v>
      </c>
    </row>
    <row r="476" spans="2:31" x14ac:dyDescent="0.3">
      <c r="B476" s="26">
        <f>IF(AND(O476=0,P476=0,Q476=0,Y476=0),0,IF(OR(COUNTIFS(Items!$E:$E,O476,Items!$F:$F,P476,Items!$G:$G,Q476)=1,COUNTIFS(Items!$M:$M,O476,Items!$N:$N,P476,Items!$O:$O,Q476)=1,COUNTIFS(Items!$U:$U,O476,Items!$V:$V,P476,Items!$W:$W,Q476)=1),0,1))</f>
        <v>0</v>
      </c>
      <c r="D476" s="24">
        <f>IF(OR($AD476=0,SUMIFS(dbP!$A:$A,dbP!$AD:$AD,$AD476)=0),0,INDEX(dbP!D:D,SUMIFS(dbP!$A:$A,dbP!$AD:$AD,$AD476)))</f>
        <v>45732</v>
      </c>
      <c r="E476" s="1">
        <f>IF(OR($AD476=0,SUMIFS(dbP!$A:$A,dbP!$AD:$AD,$AD476)=0),0,INDEX(dbP!E:E,SUMIFS(dbP!$A:$A,dbP!$AD:$AD,$AD476)))</f>
        <v>0</v>
      </c>
      <c r="F476" s="1">
        <f>IF(OR($AD476=0,SUMIFS(dbP!$A:$A,dbP!$AD:$AD,$AD476)=0),0,INDEX(dbP!F:F,SUMIFS(dbP!$A:$A,dbP!$AD:$AD,$AD476)))</f>
        <v>0</v>
      </c>
      <c r="I476" s="1" t="str">
        <f>IF(OR($AD476=0,SUMIFS(dbP!$A:$A,dbP!$AD:$AD,$AD476)=0),0,INDEX(dbP!I:I,SUMIFS(dbP!$A:$A,dbP!$AD:$AD,$AD476)))</f>
        <v>Продукт-3</v>
      </c>
      <c r="O476" s="44" t="str">
        <f>IF(OR($AE476=0,SUMIFS(SpcfP!$A:$A,SpcfP!$AE:$AE,$AE476,SpcfP!$U:$U,$U476)=0),0,INDEX(SpcfP!O:O,SUMIFS(SpcfP!$A:$A,SpcfP!$AE:$AE,$AE476,SpcfP!$U:$U,$U476)))</f>
        <v>Себестоимость продаж</v>
      </c>
      <c r="P476" s="44" t="str">
        <f>IF(OR($AE476=0,SUMIFS(SpcfP!$A:$A,SpcfP!$AE:$AE,$AE476,SpcfP!$U:$U,$U476)=0),0,INDEX(SpcfP!P:P,SUMIFS(SpcfP!$A:$A,SpcfP!$AE:$AE,$AE476,SpcfP!$U:$U,$U476)))</f>
        <v>Затраты этапа-1 бизнес-процесса</v>
      </c>
      <c r="Q476" s="44" t="str">
        <f>IF(OR($AE476=0,SUMIFS(SpcfP!$A:$A,SpcfP!$AE:$AE,$AE476,SpcfP!$U:$U,$U476)=0),0,INDEX(SpcfP!Q:Q,SUMIFS(SpcfP!$A:$A,SpcfP!$AE:$AE,$AE476,SpcfP!$U:$U,$U476)))</f>
        <v>Сырье и материалы-10</v>
      </c>
      <c r="U476" s="1">
        <f>IF(OR($AD476=0,SUMIFS(dbP!$A:$A,dbP!$AD:$AD,$AD476)=0),0,INDEX(dbP!U:U,SUMIFS(dbP!$A:$A,dbP!$AD:$AD,$AD476)))</f>
        <v>3</v>
      </c>
      <c r="X476" s="42">
        <f>IF(OR($AD476=0,SUMIFS(dbP!$A:$A,dbP!$AD:$AD,$AD476)=0),0,INDEX(dbP!X:X,SUMIFS(dbP!$A:$A,dbP!$AD:$AD,$AD476)))*
IF(OR($AE476=0,SUMIFS(SpcfP!$A:$A,SpcfP!$AE:$AE,$AE476,SpcfP!$U:$U,$U476)=0),0,INDEX(SpcfP!X:X,SUMIFS(SpcfP!$A:$A,SpcfP!$AE:$AE,$AE476,SpcfP!$U:$U,$U476)))</f>
        <v>35</v>
      </c>
      <c r="AA476" s="44">
        <f>IF(OR($AD476=0,SUMIFS(dbP!$A:$A,dbP!$AD:$AD,$AD476)=0),0,INDEX(dbP!X:X,SUMIFS(dbP!$A:$A,dbP!$AD:$AD,$AD476)))*
IF(OR($AE476=0,SUMIFS(SpcfP!$A:$A,SpcfP!$AE:$AE,$AE476,SpcfP!$U:$U,$U476)=0),0,INDEX(SpcfP!AA:AA,SUMIFS(SpcfP!$A:$A,SpcfP!$AE:$AE,$AE476,SpcfP!$U:$U,$U476)))</f>
        <v>161005.32122830191</v>
      </c>
      <c r="AB476" s="44">
        <f>IF(OR($AD476=0,SUMIFS(dbP!$A:$A,dbP!$AD:$AD,$AD476)=0),0,INDEX(dbP!X:X,SUMIFS(dbP!$A:$A,dbP!$AD:$AD,$AD476)))*
IF(OR($AE476=0,SUMIFS(SpcfP!$A:$A,SpcfP!$AE:$AE,$AE476,SpcfP!$U:$U,$U476)=0),0,INDEX(SpcfP!AB:AB,SUMIFS(SpcfP!$A:$A,SpcfP!$AE:$AE,$AE476,SpcfP!$U:$U,$U476)))</f>
        <v>26834.220204716985</v>
      </c>
      <c r="AC476" s="31" t="str">
        <f>IF(OR(RepP!$J$3="",RepP!$J$3=0,COUNTIF(Lists!$D:$D,RepP!$J$3)=0),Lists!$D$9,IF(RepP!$J$3=Lists!$D$9,Lists!$D$9,IF(RepP!$J$3=$E476,RepP!$J$3,"")))</f>
        <v>Все проекты</v>
      </c>
      <c r="AD476" s="31">
        <f t="shared" si="7"/>
        <v>9</v>
      </c>
      <c r="AE476" s="31">
        <f>IF(OR(AE475=0,AE475=MAX(Items!$AC:$AC)),1,AE475+1)</f>
        <v>10</v>
      </c>
    </row>
    <row r="477" spans="2:31" x14ac:dyDescent="0.3">
      <c r="B477" s="26">
        <f>IF(AND(O477=0,P477=0,Q477=0,Y477=0),0,IF(OR(COUNTIFS(Items!$E:$E,O477,Items!$F:$F,P477,Items!$G:$G,Q477)=1,COUNTIFS(Items!$M:$M,O477,Items!$N:$N,P477,Items!$O:$O,Q477)=1,COUNTIFS(Items!$U:$U,O477,Items!$V:$V,P477,Items!$W:$W,Q477)=1),0,1))</f>
        <v>0</v>
      </c>
      <c r="D477" s="24">
        <f>IF(OR($AD477=0,SUMIFS(dbP!$A:$A,dbP!$AD:$AD,$AD477)=0),0,INDEX(dbP!D:D,SUMIFS(dbP!$A:$A,dbP!$AD:$AD,$AD477)))</f>
        <v>45732</v>
      </c>
      <c r="E477" s="1">
        <f>IF(OR($AD477=0,SUMIFS(dbP!$A:$A,dbP!$AD:$AD,$AD477)=0),0,INDEX(dbP!E:E,SUMIFS(dbP!$A:$A,dbP!$AD:$AD,$AD477)))</f>
        <v>0</v>
      </c>
      <c r="F477" s="1">
        <f>IF(OR($AD477=0,SUMIFS(dbP!$A:$A,dbP!$AD:$AD,$AD477)=0),0,INDEX(dbP!F:F,SUMIFS(dbP!$A:$A,dbP!$AD:$AD,$AD477)))</f>
        <v>0</v>
      </c>
      <c r="I477" s="1" t="str">
        <f>IF(OR($AD477=0,SUMIFS(dbP!$A:$A,dbP!$AD:$AD,$AD477)=0),0,INDEX(dbP!I:I,SUMIFS(dbP!$A:$A,dbP!$AD:$AD,$AD477)))</f>
        <v>Продукт-3</v>
      </c>
      <c r="O477" s="44" t="str">
        <f>IF(OR($AE477=0,SUMIFS(SpcfP!$A:$A,SpcfP!$AE:$AE,$AE477,SpcfP!$U:$U,$U477)=0),0,INDEX(SpcfP!O:O,SUMIFS(SpcfP!$A:$A,SpcfP!$AE:$AE,$AE477,SpcfP!$U:$U,$U477)))</f>
        <v>Себестоимость продаж</v>
      </c>
      <c r="P477" s="44" t="str">
        <f>IF(OR($AE477=0,SUMIFS(SpcfP!$A:$A,SpcfP!$AE:$AE,$AE477,SpcfP!$U:$U,$U477)=0),0,INDEX(SpcfP!P:P,SUMIFS(SpcfP!$A:$A,SpcfP!$AE:$AE,$AE477,SpcfP!$U:$U,$U477)))</f>
        <v>Затраты этапа-1 бизнес-процесса</v>
      </c>
      <c r="Q477" s="44" t="str">
        <f>IF(OR($AE477=0,SUMIFS(SpcfP!$A:$A,SpcfP!$AE:$AE,$AE477,SpcfP!$U:$U,$U477)=0),0,INDEX(SpcfP!Q:Q,SUMIFS(SpcfP!$A:$A,SpcfP!$AE:$AE,$AE477,SpcfP!$U:$U,$U477)))</f>
        <v>Сырье и материалы-11</v>
      </c>
      <c r="U477" s="1">
        <f>IF(OR($AD477=0,SUMIFS(dbP!$A:$A,dbP!$AD:$AD,$AD477)=0),0,INDEX(dbP!U:U,SUMIFS(dbP!$A:$A,dbP!$AD:$AD,$AD477)))</f>
        <v>3</v>
      </c>
      <c r="X477" s="42">
        <f>IF(OR($AD477=0,SUMIFS(dbP!$A:$A,dbP!$AD:$AD,$AD477)=0),0,INDEX(dbP!X:X,SUMIFS(dbP!$A:$A,dbP!$AD:$AD,$AD477)))*
IF(OR($AE477=0,SUMIFS(SpcfP!$A:$A,SpcfP!$AE:$AE,$AE477,SpcfP!$U:$U,$U477)=0),0,INDEX(SpcfP!X:X,SUMIFS(SpcfP!$A:$A,SpcfP!$AE:$AE,$AE477,SpcfP!$U:$U,$U477)))</f>
        <v>14</v>
      </c>
      <c r="AA477" s="44">
        <f>IF(OR($AD477=0,SUMIFS(dbP!$A:$A,dbP!$AD:$AD,$AD477)=0),0,INDEX(dbP!X:X,SUMIFS(dbP!$A:$A,dbP!$AD:$AD,$AD477)))*
IF(OR($AE477=0,SUMIFS(SpcfP!$A:$A,SpcfP!$AE:$AE,$AE477,SpcfP!$U:$U,$U477)=0),0,INDEX(SpcfP!AA:AA,SUMIFS(SpcfP!$A:$A,SpcfP!$AE:$AE,$AE477,SpcfP!$U:$U,$U477)))</f>
        <v>85372.714042608699</v>
      </c>
      <c r="AB477" s="44">
        <f>IF(OR($AD477=0,SUMIFS(dbP!$A:$A,dbP!$AD:$AD,$AD477)=0),0,INDEX(dbP!X:X,SUMIFS(dbP!$A:$A,dbP!$AD:$AD,$AD477)))*
IF(OR($AE477=0,SUMIFS(SpcfP!$A:$A,SpcfP!$AE:$AE,$AE477,SpcfP!$U:$U,$U477)=0),0,INDEX(SpcfP!AB:AB,SUMIFS(SpcfP!$A:$A,SpcfP!$AE:$AE,$AE477,SpcfP!$U:$U,$U477)))</f>
        <v>14228.785673768118</v>
      </c>
      <c r="AC477" s="31" t="str">
        <f>IF(OR(RepP!$J$3="",RepP!$J$3=0,COUNTIF(Lists!$D:$D,RepP!$J$3)=0),Lists!$D$9,IF(RepP!$J$3=Lists!$D$9,Lists!$D$9,IF(RepP!$J$3=$E477,RepP!$J$3,"")))</f>
        <v>Все проекты</v>
      </c>
      <c r="AD477" s="31">
        <f t="shared" si="7"/>
        <v>9</v>
      </c>
      <c r="AE477" s="31">
        <f>IF(OR(AE476=0,AE476=MAX(Items!$AC:$AC)),1,AE476+1)</f>
        <v>11</v>
      </c>
    </row>
    <row r="478" spans="2:31" x14ac:dyDescent="0.3">
      <c r="B478" s="26">
        <f>IF(AND(O478=0,P478=0,Q478=0,Y478=0),0,IF(OR(COUNTIFS(Items!$E:$E,O478,Items!$F:$F,P478,Items!$G:$G,Q478)=1,COUNTIFS(Items!$M:$M,O478,Items!$N:$N,P478,Items!$O:$O,Q478)=1,COUNTIFS(Items!$U:$U,O478,Items!$V:$V,P478,Items!$W:$W,Q478)=1),0,1))</f>
        <v>0</v>
      </c>
      <c r="D478" s="24">
        <f>IF(OR($AD478=0,SUMIFS(dbP!$A:$A,dbP!$AD:$AD,$AD478)=0),0,INDEX(dbP!D:D,SUMIFS(dbP!$A:$A,dbP!$AD:$AD,$AD478)))</f>
        <v>45732</v>
      </c>
      <c r="E478" s="1">
        <f>IF(OR($AD478=0,SUMIFS(dbP!$A:$A,dbP!$AD:$AD,$AD478)=0),0,INDEX(dbP!E:E,SUMIFS(dbP!$A:$A,dbP!$AD:$AD,$AD478)))</f>
        <v>0</v>
      </c>
      <c r="F478" s="1">
        <f>IF(OR($AD478=0,SUMIFS(dbP!$A:$A,dbP!$AD:$AD,$AD478)=0),0,INDEX(dbP!F:F,SUMIFS(dbP!$A:$A,dbP!$AD:$AD,$AD478)))</f>
        <v>0</v>
      </c>
      <c r="I478" s="1" t="str">
        <f>IF(OR($AD478=0,SUMIFS(dbP!$A:$A,dbP!$AD:$AD,$AD478)=0),0,INDEX(dbP!I:I,SUMIFS(dbP!$A:$A,dbP!$AD:$AD,$AD478)))</f>
        <v>Продукт-3</v>
      </c>
      <c r="O478" s="44" t="str">
        <f>IF(OR($AE478=0,SUMIFS(SpcfP!$A:$A,SpcfP!$AE:$AE,$AE478,SpcfP!$U:$U,$U478)=0),0,INDEX(SpcfP!O:O,SUMIFS(SpcfP!$A:$A,SpcfP!$AE:$AE,$AE478,SpcfP!$U:$U,$U478)))</f>
        <v>Себестоимость продаж</v>
      </c>
      <c r="P478" s="44" t="str">
        <f>IF(OR($AE478=0,SUMIFS(SpcfP!$A:$A,SpcfP!$AE:$AE,$AE478,SpcfP!$U:$U,$U478)=0),0,INDEX(SpcfP!P:P,SUMIFS(SpcfP!$A:$A,SpcfP!$AE:$AE,$AE478,SpcfP!$U:$U,$U478)))</f>
        <v>Затраты этапа-2 бизнес-процесса</v>
      </c>
      <c r="Q478" s="44" t="str">
        <f>IF(OR($AE478=0,SUMIFS(SpcfP!$A:$A,SpcfP!$AE:$AE,$AE478,SpcfP!$U:$U,$U478)=0),0,INDEX(SpcfP!Q:Q,SUMIFS(SpcfP!$A:$A,SpcfP!$AE:$AE,$AE478,SpcfP!$U:$U,$U478)))</f>
        <v>Производственные затраты-1</v>
      </c>
      <c r="U478" s="1">
        <f>IF(OR($AD478=0,SUMIFS(dbP!$A:$A,dbP!$AD:$AD,$AD478)=0),0,INDEX(dbP!U:U,SUMIFS(dbP!$A:$A,dbP!$AD:$AD,$AD478)))</f>
        <v>3</v>
      </c>
      <c r="X478" s="42">
        <f>IF(OR($AD478=0,SUMIFS(dbP!$A:$A,dbP!$AD:$AD,$AD478)=0),0,INDEX(dbP!X:X,SUMIFS(dbP!$A:$A,dbP!$AD:$AD,$AD478)))*
IF(OR($AE478=0,SUMIFS(SpcfP!$A:$A,SpcfP!$AE:$AE,$AE478,SpcfP!$U:$U,$U478)=0),0,INDEX(SpcfP!X:X,SUMIFS(SpcfP!$A:$A,SpcfP!$AE:$AE,$AE478,SpcfP!$U:$U,$U478)))</f>
        <v>0</v>
      </c>
      <c r="AA478" s="44">
        <f>IF(OR($AD478=0,SUMIFS(dbP!$A:$A,dbP!$AD:$AD,$AD478)=0),0,INDEX(dbP!X:X,SUMIFS(dbP!$A:$A,dbP!$AD:$AD,$AD478)))*
IF(OR($AE478=0,SUMIFS(SpcfP!$A:$A,SpcfP!$AE:$AE,$AE478,SpcfP!$U:$U,$U478)=0),0,INDEX(SpcfP!AA:AA,SUMIFS(SpcfP!$A:$A,SpcfP!$AE:$AE,$AE478,SpcfP!$U:$U,$U478)))</f>
        <v>0</v>
      </c>
      <c r="AB478" s="44">
        <f>IF(OR($AD478=0,SUMIFS(dbP!$A:$A,dbP!$AD:$AD,$AD478)=0),0,INDEX(dbP!X:X,SUMIFS(dbP!$A:$A,dbP!$AD:$AD,$AD478)))*
IF(OR($AE478=0,SUMIFS(SpcfP!$A:$A,SpcfP!$AE:$AE,$AE478,SpcfP!$U:$U,$U478)=0),0,INDEX(SpcfP!AB:AB,SUMIFS(SpcfP!$A:$A,SpcfP!$AE:$AE,$AE478,SpcfP!$U:$U,$U478)))</f>
        <v>0</v>
      </c>
      <c r="AC478" s="31" t="str">
        <f>IF(OR(RepP!$J$3="",RepP!$J$3=0,COUNTIF(Lists!$D:$D,RepP!$J$3)=0),Lists!$D$9,IF(RepP!$J$3=Lists!$D$9,Lists!$D$9,IF(RepP!$J$3=$E478,RepP!$J$3,"")))</f>
        <v>Все проекты</v>
      </c>
      <c r="AD478" s="31">
        <f t="shared" si="7"/>
        <v>9</v>
      </c>
      <c r="AE478" s="31">
        <f>IF(OR(AE477=0,AE477=MAX(Items!$AC:$AC)),1,AE477+1)</f>
        <v>12</v>
      </c>
    </row>
    <row r="479" spans="2:31" x14ac:dyDescent="0.3">
      <c r="B479" s="26">
        <f>IF(AND(O479=0,P479=0,Q479=0,Y479=0),0,IF(OR(COUNTIFS(Items!$E:$E,O479,Items!$F:$F,P479,Items!$G:$G,Q479)=1,COUNTIFS(Items!$M:$M,O479,Items!$N:$N,P479,Items!$O:$O,Q479)=1,COUNTIFS(Items!$U:$U,O479,Items!$V:$V,P479,Items!$W:$W,Q479)=1),0,1))</f>
        <v>0</v>
      </c>
      <c r="D479" s="24">
        <f>IF(OR($AD479=0,SUMIFS(dbP!$A:$A,dbP!$AD:$AD,$AD479)=0),0,INDEX(dbP!D:D,SUMIFS(dbP!$A:$A,dbP!$AD:$AD,$AD479)))</f>
        <v>45732</v>
      </c>
      <c r="E479" s="1">
        <f>IF(OR($AD479=0,SUMIFS(dbP!$A:$A,dbP!$AD:$AD,$AD479)=0),0,INDEX(dbP!E:E,SUMIFS(dbP!$A:$A,dbP!$AD:$AD,$AD479)))</f>
        <v>0</v>
      </c>
      <c r="F479" s="1">
        <f>IF(OR($AD479=0,SUMIFS(dbP!$A:$A,dbP!$AD:$AD,$AD479)=0),0,INDEX(dbP!F:F,SUMIFS(dbP!$A:$A,dbP!$AD:$AD,$AD479)))</f>
        <v>0</v>
      </c>
      <c r="I479" s="1" t="str">
        <f>IF(OR($AD479=0,SUMIFS(dbP!$A:$A,dbP!$AD:$AD,$AD479)=0),0,INDEX(dbP!I:I,SUMIFS(dbP!$A:$A,dbP!$AD:$AD,$AD479)))</f>
        <v>Продукт-3</v>
      </c>
      <c r="O479" s="44" t="str">
        <f>IF(OR($AE479=0,SUMIFS(SpcfP!$A:$A,SpcfP!$AE:$AE,$AE479,SpcfP!$U:$U,$U479)=0),0,INDEX(SpcfP!O:O,SUMIFS(SpcfP!$A:$A,SpcfP!$AE:$AE,$AE479,SpcfP!$U:$U,$U479)))</f>
        <v>Себестоимость продаж</v>
      </c>
      <c r="P479" s="44" t="str">
        <f>IF(OR($AE479=0,SUMIFS(SpcfP!$A:$A,SpcfP!$AE:$AE,$AE479,SpcfP!$U:$U,$U479)=0),0,INDEX(SpcfP!P:P,SUMIFS(SpcfP!$A:$A,SpcfP!$AE:$AE,$AE479,SpcfP!$U:$U,$U479)))</f>
        <v>Затраты этапа-2 бизнес-процесса</v>
      </c>
      <c r="Q479" s="44" t="str">
        <f>IF(OR($AE479=0,SUMIFS(SpcfP!$A:$A,SpcfP!$AE:$AE,$AE479,SpcfP!$U:$U,$U479)=0),0,INDEX(SpcfP!Q:Q,SUMIFS(SpcfP!$A:$A,SpcfP!$AE:$AE,$AE479,SpcfP!$U:$U,$U479)))</f>
        <v>Производственные затраты-2</v>
      </c>
      <c r="U479" s="1">
        <f>IF(OR($AD479=0,SUMIFS(dbP!$A:$A,dbP!$AD:$AD,$AD479)=0),0,INDEX(dbP!U:U,SUMIFS(dbP!$A:$A,dbP!$AD:$AD,$AD479)))</f>
        <v>3</v>
      </c>
      <c r="X479" s="42">
        <f>IF(OR($AD479=0,SUMIFS(dbP!$A:$A,dbP!$AD:$AD,$AD479)=0),0,INDEX(dbP!X:X,SUMIFS(dbP!$A:$A,dbP!$AD:$AD,$AD479)))*
IF(OR($AE479=0,SUMIFS(SpcfP!$A:$A,SpcfP!$AE:$AE,$AE479,SpcfP!$U:$U,$U479)=0),0,INDEX(SpcfP!X:X,SUMIFS(SpcfP!$A:$A,SpcfP!$AE:$AE,$AE479,SpcfP!$U:$U,$U479)))</f>
        <v>28</v>
      </c>
      <c r="AA479" s="44">
        <f>IF(OR($AD479=0,SUMIFS(dbP!$A:$A,dbP!$AD:$AD,$AD479)=0),0,INDEX(dbP!X:X,SUMIFS(dbP!$A:$A,dbP!$AD:$AD,$AD479)))*
IF(OR($AE479=0,SUMIFS(SpcfP!$A:$A,SpcfP!$AE:$AE,$AE479,SpcfP!$U:$U,$U479)=0),0,INDEX(SpcfP!AA:AA,SUMIFS(SpcfP!$A:$A,SpcfP!$AE:$AE,$AE479,SpcfP!$U:$U,$U479)))</f>
        <v>22814.814814814814</v>
      </c>
      <c r="AB479" s="44">
        <f>IF(OR($AD479=0,SUMIFS(dbP!$A:$A,dbP!$AD:$AD,$AD479)=0),0,INDEX(dbP!X:X,SUMIFS(dbP!$A:$A,dbP!$AD:$AD,$AD479)))*
IF(OR($AE479=0,SUMIFS(SpcfP!$A:$A,SpcfP!$AE:$AE,$AE479,SpcfP!$U:$U,$U479)=0),0,INDEX(SpcfP!AB:AB,SUMIFS(SpcfP!$A:$A,SpcfP!$AE:$AE,$AE479,SpcfP!$U:$U,$U479)))</f>
        <v>3802.4691358024688</v>
      </c>
      <c r="AC479" s="31" t="str">
        <f>IF(OR(RepP!$J$3="",RepP!$J$3=0,COUNTIF(Lists!$D:$D,RepP!$J$3)=0),Lists!$D$9,IF(RepP!$J$3=Lists!$D$9,Lists!$D$9,IF(RepP!$J$3=$E479,RepP!$J$3,"")))</f>
        <v>Все проекты</v>
      </c>
      <c r="AD479" s="31">
        <f t="shared" si="7"/>
        <v>9</v>
      </c>
      <c r="AE479" s="31">
        <f>IF(OR(AE478=0,AE478=MAX(Items!$AC:$AC)),1,AE478+1)</f>
        <v>13</v>
      </c>
    </row>
    <row r="480" spans="2:31" x14ac:dyDescent="0.3">
      <c r="B480" s="26">
        <f>IF(AND(O480=0,P480=0,Q480=0,Y480=0),0,IF(OR(COUNTIFS(Items!$E:$E,O480,Items!$F:$F,P480,Items!$G:$G,Q480)=1,COUNTIFS(Items!$M:$M,O480,Items!$N:$N,P480,Items!$O:$O,Q480)=1,COUNTIFS(Items!$U:$U,O480,Items!$V:$V,P480,Items!$W:$W,Q480)=1),0,1))</f>
        <v>0</v>
      </c>
      <c r="D480" s="24">
        <f>IF(OR($AD480=0,SUMIFS(dbP!$A:$A,dbP!$AD:$AD,$AD480)=0),0,INDEX(dbP!D:D,SUMIFS(dbP!$A:$A,dbP!$AD:$AD,$AD480)))</f>
        <v>45732</v>
      </c>
      <c r="E480" s="1">
        <f>IF(OR($AD480=0,SUMIFS(dbP!$A:$A,dbP!$AD:$AD,$AD480)=0),0,INDEX(dbP!E:E,SUMIFS(dbP!$A:$A,dbP!$AD:$AD,$AD480)))</f>
        <v>0</v>
      </c>
      <c r="F480" s="1">
        <f>IF(OR($AD480=0,SUMIFS(dbP!$A:$A,dbP!$AD:$AD,$AD480)=0),0,INDEX(dbP!F:F,SUMIFS(dbP!$A:$A,dbP!$AD:$AD,$AD480)))</f>
        <v>0</v>
      </c>
      <c r="I480" s="1" t="str">
        <f>IF(OR($AD480=0,SUMIFS(dbP!$A:$A,dbP!$AD:$AD,$AD480)=0),0,INDEX(dbP!I:I,SUMIFS(dbP!$A:$A,dbP!$AD:$AD,$AD480)))</f>
        <v>Продукт-3</v>
      </c>
      <c r="O480" s="44" t="str">
        <f>IF(OR($AE480=0,SUMIFS(SpcfP!$A:$A,SpcfP!$AE:$AE,$AE480,SpcfP!$U:$U,$U480)=0),0,INDEX(SpcfP!O:O,SUMIFS(SpcfP!$A:$A,SpcfP!$AE:$AE,$AE480,SpcfP!$U:$U,$U480)))</f>
        <v>Себестоимость продаж</v>
      </c>
      <c r="P480" s="44" t="str">
        <f>IF(OR($AE480=0,SUMIFS(SpcfP!$A:$A,SpcfP!$AE:$AE,$AE480,SpcfP!$U:$U,$U480)=0),0,INDEX(SpcfP!P:P,SUMIFS(SpcfP!$A:$A,SpcfP!$AE:$AE,$AE480,SpcfP!$U:$U,$U480)))</f>
        <v>Затраты этапа-2 бизнес-процесса</v>
      </c>
      <c r="Q480" s="44" t="str">
        <f>IF(OR($AE480=0,SUMIFS(SpcfP!$A:$A,SpcfP!$AE:$AE,$AE480,SpcfP!$U:$U,$U480)=0),0,INDEX(SpcfP!Q:Q,SUMIFS(SpcfP!$A:$A,SpcfP!$AE:$AE,$AE480,SpcfP!$U:$U,$U480)))</f>
        <v>Производственные затраты-3</v>
      </c>
      <c r="U480" s="1">
        <f>IF(OR($AD480=0,SUMIFS(dbP!$A:$A,dbP!$AD:$AD,$AD480)=0),0,INDEX(dbP!U:U,SUMIFS(dbP!$A:$A,dbP!$AD:$AD,$AD480)))</f>
        <v>3</v>
      </c>
      <c r="X480" s="42">
        <f>IF(OR($AD480=0,SUMIFS(dbP!$A:$A,dbP!$AD:$AD,$AD480)=0),0,INDEX(dbP!X:X,SUMIFS(dbP!$A:$A,dbP!$AD:$AD,$AD480)))*
IF(OR($AE480=0,SUMIFS(SpcfP!$A:$A,SpcfP!$AE:$AE,$AE480,SpcfP!$U:$U,$U480)=0),0,INDEX(SpcfP!X:X,SUMIFS(SpcfP!$A:$A,SpcfP!$AE:$AE,$AE480,SpcfP!$U:$U,$U480)))</f>
        <v>14</v>
      </c>
      <c r="AA480" s="44">
        <f>IF(OR($AD480=0,SUMIFS(dbP!$A:$A,dbP!$AD:$AD,$AD480)=0),0,INDEX(dbP!X:X,SUMIFS(dbP!$A:$A,dbP!$AD:$AD,$AD480)))*
IF(OR($AE480=0,SUMIFS(SpcfP!$A:$A,SpcfP!$AE:$AE,$AE480,SpcfP!$U:$U,$U480)=0),0,INDEX(SpcfP!AA:AA,SUMIFS(SpcfP!$A:$A,SpcfP!$AE:$AE,$AE480,SpcfP!$U:$U,$U480)))</f>
        <v>44092.075471698117</v>
      </c>
      <c r="AB480" s="44">
        <f>IF(OR($AD480=0,SUMIFS(dbP!$A:$A,dbP!$AD:$AD,$AD480)=0),0,INDEX(dbP!X:X,SUMIFS(dbP!$A:$A,dbP!$AD:$AD,$AD480)))*
IF(OR($AE480=0,SUMIFS(SpcfP!$A:$A,SpcfP!$AE:$AE,$AE480,SpcfP!$U:$U,$U480)=0),0,INDEX(SpcfP!AB:AB,SUMIFS(SpcfP!$A:$A,SpcfP!$AE:$AE,$AE480,SpcfP!$U:$U,$U480)))</f>
        <v>7348.6792452830186</v>
      </c>
      <c r="AC480" s="31" t="str">
        <f>IF(OR(RepP!$J$3="",RepP!$J$3=0,COUNTIF(Lists!$D:$D,RepP!$J$3)=0),Lists!$D$9,IF(RepP!$J$3=Lists!$D$9,Lists!$D$9,IF(RepP!$J$3=$E480,RepP!$J$3,"")))</f>
        <v>Все проекты</v>
      </c>
      <c r="AD480" s="31">
        <f t="shared" si="7"/>
        <v>9</v>
      </c>
      <c r="AE480" s="31">
        <f>IF(OR(AE479=0,AE479=MAX(Items!$AC:$AC)),1,AE479+1)</f>
        <v>14</v>
      </c>
    </row>
    <row r="481" spans="2:31" x14ac:dyDescent="0.3">
      <c r="B481" s="26">
        <f>IF(AND(O481=0,P481=0,Q481=0,Y481=0),0,IF(OR(COUNTIFS(Items!$E:$E,O481,Items!$F:$F,P481,Items!$G:$G,Q481)=1,COUNTIFS(Items!$M:$M,O481,Items!$N:$N,P481,Items!$O:$O,Q481)=1,COUNTIFS(Items!$U:$U,O481,Items!$V:$V,P481,Items!$W:$W,Q481)=1),0,1))</f>
        <v>0</v>
      </c>
      <c r="D481" s="24">
        <f>IF(OR($AD481=0,SUMIFS(dbP!$A:$A,dbP!$AD:$AD,$AD481)=0),0,INDEX(dbP!D:D,SUMIFS(dbP!$A:$A,dbP!$AD:$AD,$AD481)))</f>
        <v>45732</v>
      </c>
      <c r="E481" s="1">
        <f>IF(OR($AD481=0,SUMIFS(dbP!$A:$A,dbP!$AD:$AD,$AD481)=0),0,INDEX(dbP!E:E,SUMIFS(dbP!$A:$A,dbP!$AD:$AD,$AD481)))</f>
        <v>0</v>
      </c>
      <c r="F481" s="1">
        <f>IF(OR($AD481=0,SUMIFS(dbP!$A:$A,dbP!$AD:$AD,$AD481)=0),0,INDEX(dbP!F:F,SUMIFS(dbP!$A:$A,dbP!$AD:$AD,$AD481)))</f>
        <v>0</v>
      </c>
      <c r="I481" s="1" t="str">
        <f>IF(OR($AD481=0,SUMIFS(dbP!$A:$A,dbP!$AD:$AD,$AD481)=0),0,INDEX(dbP!I:I,SUMIFS(dbP!$A:$A,dbP!$AD:$AD,$AD481)))</f>
        <v>Продукт-3</v>
      </c>
      <c r="O481" s="44" t="str">
        <f>IF(OR($AE481=0,SUMIFS(SpcfP!$A:$A,SpcfP!$AE:$AE,$AE481,SpcfP!$U:$U,$U481)=0),0,INDEX(SpcfP!O:O,SUMIFS(SpcfP!$A:$A,SpcfP!$AE:$AE,$AE481,SpcfP!$U:$U,$U481)))</f>
        <v>Себестоимость продаж</v>
      </c>
      <c r="P481" s="44" t="str">
        <f>IF(OR($AE481=0,SUMIFS(SpcfP!$A:$A,SpcfP!$AE:$AE,$AE481,SpcfP!$U:$U,$U481)=0),0,INDEX(SpcfP!P:P,SUMIFS(SpcfP!$A:$A,SpcfP!$AE:$AE,$AE481,SpcfP!$U:$U,$U481)))</f>
        <v>Затраты этапа-2 бизнес-процесса</v>
      </c>
      <c r="Q481" s="44" t="str">
        <f>IF(OR($AE481=0,SUMIFS(SpcfP!$A:$A,SpcfP!$AE:$AE,$AE481,SpcfP!$U:$U,$U481)=0),0,INDEX(SpcfP!Q:Q,SUMIFS(SpcfP!$A:$A,SpcfP!$AE:$AE,$AE481,SpcfP!$U:$U,$U481)))</f>
        <v>Производственные затраты-4</v>
      </c>
      <c r="U481" s="1">
        <f>IF(OR($AD481=0,SUMIFS(dbP!$A:$A,dbP!$AD:$AD,$AD481)=0),0,INDEX(dbP!U:U,SUMIFS(dbP!$A:$A,dbP!$AD:$AD,$AD481)))</f>
        <v>3</v>
      </c>
      <c r="X481" s="42">
        <f>IF(OR($AD481=0,SUMIFS(dbP!$A:$A,dbP!$AD:$AD,$AD481)=0),0,INDEX(dbP!X:X,SUMIFS(dbP!$A:$A,dbP!$AD:$AD,$AD481)))*
IF(OR($AE481=0,SUMIFS(SpcfP!$A:$A,SpcfP!$AE:$AE,$AE481,SpcfP!$U:$U,$U481)=0),0,INDEX(SpcfP!X:X,SUMIFS(SpcfP!$A:$A,SpcfP!$AE:$AE,$AE481,SpcfP!$U:$U,$U481)))</f>
        <v>0</v>
      </c>
      <c r="AA481" s="44">
        <f>IF(OR($AD481=0,SUMIFS(dbP!$A:$A,dbP!$AD:$AD,$AD481)=0),0,INDEX(dbP!X:X,SUMIFS(dbP!$A:$A,dbP!$AD:$AD,$AD481)))*
IF(OR($AE481=0,SUMIFS(SpcfP!$A:$A,SpcfP!$AE:$AE,$AE481,SpcfP!$U:$U,$U481)=0),0,INDEX(SpcfP!AA:AA,SUMIFS(SpcfP!$A:$A,SpcfP!$AE:$AE,$AE481,SpcfP!$U:$U,$U481)))</f>
        <v>0</v>
      </c>
      <c r="AB481" s="44">
        <f>IF(OR($AD481=0,SUMIFS(dbP!$A:$A,dbP!$AD:$AD,$AD481)=0),0,INDEX(dbP!X:X,SUMIFS(dbP!$A:$A,dbP!$AD:$AD,$AD481)))*
IF(OR($AE481=0,SUMIFS(SpcfP!$A:$A,SpcfP!$AE:$AE,$AE481,SpcfP!$U:$U,$U481)=0),0,INDEX(SpcfP!AB:AB,SUMIFS(SpcfP!$A:$A,SpcfP!$AE:$AE,$AE481,SpcfP!$U:$U,$U481)))</f>
        <v>0</v>
      </c>
      <c r="AC481" s="31" t="str">
        <f>IF(OR(RepP!$J$3="",RepP!$J$3=0,COUNTIF(Lists!$D:$D,RepP!$J$3)=0),Lists!$D$9,IF(RepP!$J$3=Lists!$D$9,Lists!$D$9,IF(RepP!$J$3=$E481,RepP!$J$3,"")))</f>
        <v>Все проекты</v>
      </c>
      <c r="AD481" s="31">
        <f t="shared" si="7"/>
        <v>9</v>
      </c>
      <c r="AE481" s="31">
        <f>IF(OR(AE480=0,AE480=MAX(Items!$AC:$AC)),1,AE480+1)</f>
        <v>15</v>
      </c>
    </row>
    <row r="482" spans="2:31" x14ac:dyDescent="0.3">
      <c r="B482" s="26">
        <f>IF(AND(O482=0,P482=0,Q482=0,Y482=0),0,IF(OR(COUNTIFS(Items!$E:$E,O482,Items!$F:$F,P482,Items!$G:$G,Q482)=1,COUNTIFS(Items!$M:$M,O482,Items!$N:$N,P482,Items!$O:$O,Q482)=1,COUNTIFS(Items!$U:$U,O482,Items!$V:$V,P482,Items!$W:$W,Q482)=1),0,1))</f>
        <v>0</v>
      </c>
      <c r="D482" s="24">
        <f>IF(OR($AD482=0,SUMIFS(dbP!$A:$A,dbP!$AD:$AD,$AD482)=0),0,INDEX(dbP!D:D,SUMIFS(dbP!$A:$A,dbP!$AD:$AD,$AD482)))</f>
        <v>45732</v>
      </c>
      <c r="E482" s="1">
        <f>IF(OR($AD482=0,SUMIFS(dbP!$A:$A,dbP!$AD:$AD,$AD482)=0),0,INDEX(dbP!E:E,SUMIFS(dbP!$A:$A,dbP!$AD:$AD,$AD482)))</f>
        <v>0</v>
      </c>
      <c r="F482" s="1">
        <f>IF(OR($AD482=0,SUMIFS(dbP!$A:$A,dbP!$AD:$AD,$AD482)=0),0,INDEX(dbP!F:F,SUMIFS(dbP!$A:$A,dbP!$AD:$AD,$AD482)))</f>
        <v>0</v>
      </c>
      <c r="I482" s="1" t="str">
        <f>IF(OR($AD482=0,SUMIFS(dbP!$A:$A,dbP!$AD:$AD,$AD482)=0),0,INDEX(dbP!I:I,SUMIFS(dbP!$A:$A,dbP!$AD:$AD,$AD482)))</f>
        <v>Продукт-3</v>
      </c>
      <c r="O482" s="44" t="str">
        <f>IF(OR($AE482=0,SUMIFS(SpcfP!$A:$A,SpcfP!$AE:$AE,$AE482,SpcfP!$U:$U,$U482)=0),0,INDEX(SpcfP!O:O,SUMIFS(SpcfP!$A:$A,SpcfP!$AE:$AE,$AE482,SpcfP!$U:$U,$U482)))</f>
        <v>Себестоимость продаж</v>
      </c>
      <c r="P482" s="44" t="str">
        <f>IF(OR($AE482=0,SUMIFS(SpcfP!$A:$A,SpcfP!$AE:$AE,$AE482,SpcfP!$U:$U,$U482)=0),0,INDEX(SpcfP!P:P,SUMIFS(SpcfP!$A:$A,SpcfP!$AE:$AE,$AE482,SpcfP!$U:$U,$U482)))</f>
        <v>Затраты этапа-2 бизнес-процесса</v>
      </c>
      <c r="Q482" s="44" t="str">
        <f>IF(OR($AE482=0,SUMIFS(SpcfP!$A:$A,SpcfP!$AE:$AE,$AE482,SpcfP!$U:$U,$U482)=0),0,INDEX(SpcfP!Q:Q,SUMIFS(SpcfP!$A:$A,SpcfP!$AE:$AE,$AE482,SpcfP!$U:$U,$U482)))</f>
        <v>Производственные затраты-5</v>
      </c>
      <c r="U482" s="1">
        <f>IF(OR($AD482=0,SUMIFS(dbP!$A:$A,dbP!$AD:$AD,$AD482)=0),0,INDEX(dbP!U:U,SUMIFS(dbP!$A:$A,dbP!$AD:$AD,$AD482)))</f>
        <v>3</v>
      </c>
      <c r="X482" s="42">
        <f>IF(OR($AD482=0,SUMIFS(dbP!$A:$A,dbP!$AD:$AD,$AD482)=0),0,INDEX(dbP!X:X,SUMIFS(dbP!$A:$A,dbP!$AD:$AD,$AD482)))*
IF(OR($AE482=0,SUMIFS(SpcfP!$A:$A,SpcfP!$AE:$AE,$AE482,SpcfP!$U:$U,$U482)=0),0,INDEX(SpcfP!X:X,SUMIFS(SpcfP!$A:$A,SpcfP!$AE:$AE,$AE482,SpcfP!$U:$U,$U482)))</f>
        <v>21</v>
      </c>
      <c r="AA482" s="44">
        <f>IF(OR($AD482=0,SUMIFS(dbP!$A:$A,dbP!$AD:$AD,$AD482)=0),0,INDEX(dbP!X:X,SUMIFS(dbP!$A:$A,dbP!$AD:$AD,$AD482)))*
IF(OR($AE482=0,SUMIFS(SpcfP!$A:$A,SpcfP!$AE:$AE,$AE482,SpcfP!$U:$U,$U482)=0),0,INDEX(SpcfP!AA:AA,SUMIFS(SpcfP!$A:$A,SpcfP!$AE:$AE,$AE482,SpcfP!$U:$U,$U482)))</f>
        <v>21833.731343283584</v>
      </c>
      <c r="AB482" s="44">
        <f>IF(OR($AD482=0,SUMIFS(dbP!$A:$A,dbP!$AD:$AD,$AD482)=0),0,INDEX(dbP!X:X,SUMIFS(dbP!$A:$A,dbP!$AD:$AD,$AD482)))*
IF(OR($AE482=0,SUMIFS(SpcfP!$A:$A,SpcfP!$AE:$AE,$AE482,SpcfP!$U:$U,$U482)=0),0,INDEX(SpcfP!AB:AB,SUMIFS(SpcfP!$A:$A,SpcfP!$AE:$AE,$AE482,SpcfP!$U:$U,$U482)))</f>
        <v>3638.9552238805963</v>
      </c>
      <c r="AC482" s="31" t="str">
        <f>IF(OR(RepP!$J$3="",RepP!$J$3=0,COUNTIF(Lists!$D:$D,RepP!$J$3)=0),Lists!$D$9,IF(RepP!$J$3=Lists!$D$9,Lists!$D$9,IF(RepP!$J$3=$E482,RepP!$J$3,"")))</f>
        <v>Все проекты</v>
      </c>
      <c r="AD482" s="31">
        <f t="shared" si="7"/>
        <v>9</v>
      </c>
      <c r="AE482" s="31">
        <f>IF(OR(AE481=0,AE481=MAX(Items!$AC:$AC)),1,AE481+1)</f>
        <v>16</v>
      </c>
    </row>
    <row r="483" spans="2:31" x14ac:dyDescent="0.3">
      <c r="B483" s="26">
        <f>IF(AND(O483=0,P483=0,Q483=0,Y483=0),0,IF(OR(COUNTIFS(Items!$E:$E,O483,Items!$F:$F,P483,Items!$G:$G,Q483)=1,COUNTIFS(Items!$M:$M,O483,Items!$N:$N,P483,Items!$O:$O,Q483)=1,COUNTIFS(Items!$U:$U,O483,Items!$V:$V,P483,Items!$W:$W,Q483)=1),0,1))</f>
        <v>0</v>
      </c>
      <c r="D483" s="24">
        <f>IF(OR($AD483=0,SUMIFS(dbP!$A:$A,dbP!$AD:$AD,$AD483)=0),0,INDEX(dbP!D:D,SUMIFS(dbP!$A:$A,dbP!$AD:$AD,$AD483)))</f>
        <v>45732</v>
      </c>
      <c r="E483" s="1">
        <f>IF(OR($AD483=0,SUMIFS(dbP!$A:$A,dbP!$AD:$AD,$AD483)=0),0,INDEX(dbP!E:E,SUMIFS(dbP!$A:$A,dbP!$AD:$AD,$AD483)))</f>
        <v>0</v>
      </c>
      <c r="F483" s="1">
        <f>IF(OR($AD483=0,SUMIFS(dbP!$A:$A,dbP!$AD:$AD,$AD483)=0),0,INDEX(dbP!F:F,SUMIFS(dbP!$A:$A,dbP!$AD:$AD,$AD483)))</f>
        <v>0</v>
      </c>
      <c r="I483" s="1" t="str">
        <f>IF(OR($AD483=0,SUMIFS(dbP!$A:$A,dbP!$AD:$AD,$AD483)=0),0,INDEX(dbP!I:I,SUMIFS(dbP!$A:$A,dbP!$AD:$AD,$AD483)))</f>
        <v>Продукт-3</v>
      </c>
      <c r="O483" s="44" t="str">
        <f>IF(OR($AE483=0,SUMIFS(SpcfP!$A:$A,SpcfP!$AE:$AE,$AE483,SpcfP!$U:$U,$U483)=0),0,INDEX(SpcfP!O:O,SUMIFS(SpcfP!$A:$A,SpcfP!$AE:$AE,$AE483,SpcfP!$U:$U,$U483)))</f>
        <v>Себестоимость продаж</v>
      </c>
      <c r="P483" s="44" t="str">
        <f>IF(OR($AE483=0,SUMIFS(SpcfP!$A:$A,SpcfP!$AE:$AE,$AE483,SpcfP!$U:$U,$U483)=0),0,INDEX(SpcfP!P:P,SUMIFS(SpcfP!$A:$A,SpcfP!$AE:$AE,$AE483,SpcfP!$U:$U,$U483)))</f>
        <v>Затраты этапа-2 бизнес-процесса</v>
      </c>
      <c r="Q483" s="44" t="str">
        <f>IF(OR($AE483=0,SUMIFS(SpcfP!$A:$A,SpcfP!$AE:$AE,$AE483,SpcfP!$U:$U,$U483)=0),0,INDEX(SpcfP!Q:Q,SUMIFS(SpcfP!$A:$A,SpcfP!$AE:$AE,$AE483,SpcfP!$U:$U,$U483)))</f>
        <v>Производственные затраты-6</v>
      </c>
      <c r="U483" s="1">
        <f>IF(OR($AD483=0,SUMIFS(dbP!$A:$A,dbP!$AD:$AD,$AD483)=0),0,INDEX(dbP!U:U,SUMIFS(dbP!$A:$A,dbP!$AD:$AD,$AD483)))</f>
        <v>3</v>
      </c>
      <c r="X483" s="42">
        <f>IF(OR($AD483=0,SUMIFS(dbP!$A:$A,dbP!$AD:$AD,$AD483)=0),0,INDEX(dbP!X:X,SUMIFS(dbP!$A:$A,dbP!$AD:$AD,$AD483)))*
IF(OR($AE483=0,SUMIFS(SpcfP!$A:$A,SpcfP!$AE:$AE,$AE483,SpcfP!$U:$U,$U483)=0),0,INDEX(SpcfP!X:X,SUMIFS(SpcfP!$A:$A,SpcfP!$AE:$AE,$AE483,SpcfP!$U:$U,$U483)))</f>
        <v>56</v>
      </c>
      <c r="AA483" s="44">
        <f>IF(OR($AD483=0,SUMIFS(dbP!$A:$A,dbP!$AD:$AD,$AD483)=0),0,INDEX(dbP!X:X,SUMIFS(dbP!$A:$A,dbP!$AD:$AD,$AD483)))*
IF(OR($AE483=0,SUMIFS(SpcfP!$A:$A,SpcfP!$AE:$AE,$AE483,SpcfP!$U:$U,$U483)=0),0,INDEX(SpcfP!AA:AA,SUMIFS(SpcfP!$A:$A,SpcfP!$AE:$AE,$AE483,SpcfP!$U:$U,$U483)))</f>
        <v>222848.59607843138</v>
      </c>
      <c r="AB483" s="44">
        <f>IF(OR($AD483=0,SUMIFS(dbP!$A:$A,dbP!$AD:$AD,$AD483)=0),0,INDEX(dbP!X:X,SUMIFS(dbP!$A:$A,dbP!$AD:$AD,$AD483)))*
IF(OR($AE483=0,SUMIFS(SpcfP!$A:$A,SpcfP!$AE:$AE,$AE483,SpcfP!$U:$U,$U483)=0),0,INDEX(SpcfP!AB:AB,SUMIFS(SpcfP!$A:$A,SpcfP!$AE:$AE,$AE483,SpcfP!$U:$U,$U483)))</f>
        <v>37141.432679738558</v>
      </c>
      <c r="AC483" s="31" t="str">
        <f>IF(OR(RepP!$J$3="",RepP!$J$3=0,COUNTIF(Lists!$D:$D,RepP!$J$3)=0),Lists!$D$9,IF(RepP!$J$3=Lists!$D$9,Lists!$D$9,IF(RepP!$J$3=$E483,RepP!$J$3,"")))</f>
        <v>Все проекты</v>
      </c>
      <c r="AD483" s="31">
        <f t="shared" ref="AD483:AD546" si="8">IF(AE483=1,AD482+1,AD482)</f>
        <v>9</v>
      </c>
      <c r="AE483" s="31">
        <f>IF(OR(AE482=0,AE482=MAX(Items!$AC:$AC)),1,AE482+1)</f>
        <v>17</v>
      </c>
    </row>
    <row r="484" spans="2:31" x14ac:dyDescent="0.3">
      <c r="B484" s="26">
        <f>IF(AND(O484=0,P484=0,Q484=0,Y484=0),0,IF(OR(COUNTIFS(Items!$E:$E,O484,Items!$F:$F,P484,Items!$G:$G,Q484)=1,COUNTIFS(Items!$M:$M,O484,Items!$N:$N,P484,Items!$O:$O,Q484)=1,COUNTIFS(Items!$U:$U,O484,Items!$V:$V,P484,Items!$W:$W,Q484)=1),0,1))</f>
        <v>0</v>
      </c>
      <c r="D484" s="24">
        <f>IF(OR($AD484=0,SUMIFS(dbP!$A:$A,dbP!$AD:$AD,$AD484)=0),0,INDEX(dbP!D:D,SUMIFS(dbP!$A:$A,dbP!$AD:$AD,$AD484)))</f>
        <v>45732</v>
      </c>
      <c r="E484" s="1">
        <f>IF(OR($AD484=0,SUMIFS(dbP!$A:$A,dbP!$AD:$AD,$AD484)=0),0,INDEX(dbP!E:E,SUMIFS(dbP!$A:$A,dbP!$AD:$AD,$AD484)))</f>
        <v>0</v>
      </c>
      <c r="F484" s="1">
        <f>IF(OR($AD484=0,SUMIFS(dbP!$A:$A,dbP!$AD:$AD,$AD484)=0),0,INDEX(dbP!F:F,SUMIFS(dbP!$A:$A,dbP!$AD:$AD,$AD484)))</f>
        <v>0</v>
      </c>
      <c r="I484" s="1" t="str">
        <f>IF(OR($AD484=0,SUMIFS(dbP!$A:$A,dbP!$AD:$AD,$AD484)=0),0,INDEX(dbP!I:I,SUMIFS(dbP!$A:$A,dbP!$AD:$AD,$AD484)))</f>
        <v>Продукт-3</v>
      </c>
      <c r="O484" s="44" t="str">
        <f>IF(OR($AE484=0,SUMIFS(SpcfP!$A:$A,SpcfP!$AE:$AE,$AE484,SpcfP!$U:$U,$U484)=0),0,INDEX(SpcfP!O:O,SUMIFS(SpcfP!$A:$A,SpcfP!$AE:$AE,$AE484,SpcfP!$U:$U,$U484)))</f>
        <v>Себестоимость продаж</v>
      </c>
      <c r="P484" s="44" t="str">
        <f>IF(OR($AE484=0,SUMIFS(SpcfP!$A:$A,SpcfP!$AE:$AE,$AE484,SpcfP!$U:$U,$U484)=0),0,INDEX(SpcfP!P:P,SUMIFS(SpcfP!$A:$A,SpcfP!$AE:$AE,$AE484,SpcfP!$U:$U,$U484)))</f>
        <v>Затраты этапа-2 бизнес-процесса</v>
      </c>
      <c r="Q484" s="44" t="str">
        <f>IF(OR($AE484=0,SUMIFS(SpcfP!$A:$A,SpcfP!$AE:$AE,$AE484,SpcfP!$U:$U,$U484)=0),0,INDEX(SpcfP!Q:Q,SUMIFS(SpcfP!$A:$A,SpcfP!$AE:$AE,$AE484,SpcfP!$U:$U,$U484)))</f>
        <v>Производственные затраты-7</v>
      </c>
      <c r="U484" s="1">
        <f>IF(OR($AD484=0,SUMIFS(dbP!$A:$A,dbP!$AD:$AD,$AD484)=0),0,INDEX(dbP!U:U,SUMIFS(dbP!$A:$A,dbP!$AD:$AD,$AD484)))</f>
        <v>3</v>
      </c>
      <c r="X484" s="42">
        <f>IF(OR($AD484=0,SUMIFS(dbP!$A:$A,dbP!$AD:$AD,$AD484)=0),0,INDEX(dbP!X:X,SUMIFS(dbP!$A:$A,dbP!$AD:$AD,$AD484)))*
IF(OR($AE484=0,SUMIFS(SpcfP!$A:$A,SpcfP!$AE:$AE,$AE484,SpcfP!$U:$U,$U484)=0),0,INDEX(SpcfP!X:X,SUMIFS(SpcfP!$A:$A,SpcfP!$AE:$AE,$AE484,SpcfP!$U:$U,$U484)))</f>
        <v>28</v>
      </c>
      <c r="AA484" s="44">
        <f>IF(OR($AD484=0,SUMIFS(dbP!$A:$A,dbP!$AD:$AD,$AD484)=0),0,INDEX(dbP!X:X,SUMIFS(dbP!$A:$A,dbP!$AD:$AD,$AD484)))*
IF(OR($AE484=0,SUMIFS(SpcfP!$A:$A,SpcfP!$AE:$AE,$AE484,SpcfP!$U:$U,$U484)=0),0,INDEX(SpcfP!AA:AA,SUMIFS(SpcfP!$A:$A,SpcfP!$AE:$AE,$AE484,SpcfP!$U:$U,$U484)))</f>
        <v>104921.32988235295</v>
      </c>
      <c r="AB484" s="44">
        <f>IF(OR($AD484=0,SUMIFS(dbP!$A:$A,dbP!$AD:$AD,$AD484)=0),0,INDEX(dbP!X:X,SUMIFS(dbP!$A:$A,dbP!$AD:$AD,$AD484)))*
IF(OR($AE484=0,SUMIFS(SpcfP!$A:$A,SpcfP!$AE:$AE,$AE484,SpcfP!$U:$U,$U484)=0),0,INDEX(SpcfP!AB:AB,SUMIFS(SpcfP!$A:$A,SpcfP!$AE:$AE,$AE484,SpcfP!$U:$U,$U484)))</f>
        <v>17486.888313725492</v>
      </c>
      <c r="AC484" s="31" t="str">
        <f>IF(OR(RepP!$J$3="",RepP!$J$3=0,COUNTIF(Lists!$D:$D,RepP!$J$3)=0),Lists!$D$9,IF(RepP!$J$3=Lists!$D$9,Lists!$D$9,IF(RepP!$J$3=$E484,RepP!$J$3,"")))</f>
        <v>Все проекты</v>
      </c>
      <c r="AD484" s="31">
        <f t="shared" si="8"/>
        <v>9</v>
      </c>
      <c r="AE484" s="31">
        <f>IF(OR(AE483=0,AE483=MAX(Items!$AC:$AC)),1,AE483+1)</f>
        <v>18</v>
      </c>
    </row>
    <row r="485" spans="2:31" x14ac:dyDescent="0.3">
      <c r="B485" s="26">
        <f>IF(AND(O485=0,P485=0,Q485=0,Y485=0),0,IF(OR(COUNTIFS(Items!$E:$E,O485,Items!$F:$F,P485,Items!$G:$G,Q485)=1,COUNTIFS(Items!$M:$M,O485,Items!$N:$N,P485,Items!$O:$O,Q485)=1,COUNTIFS(Items!$U:$U,O485,Items!$V:$V,P485,Items!$W:$W,Q485)=1),0,1))</f>
        <v>0</v>
      </c>
      <c r="D485" s="24">
        <f>IF(OR($AD485=0,SUMIFS(dbP!$A:$A,dbP!$AD:$AD,$AD485)=0),0,INDEX(dbP!D:D,SUMIFS(dbP!$A:$A,dbP!$AD:$AD,$AD485)))</f>
        <v>45732</v>
      </c>
      <c r="E485" s="1">
        <f>IF(OR($AD485=0,SUMIFS(dbP!$A:$A,dbP!$AD:$AD,$AD485)=0),0,INDEX(dbP!E:E,SUMIFS(dbP!$A:$A,dbP!$AD:$AD,$AD485)))</f>
        <v>0</v>
      </c>
      <c r="F485" s="1">
        <f>IF(OR($AD485=0,SUMIFS(dbP!$A:$A,dbP!$AD:$AD,$AD485)=0),0,INDEX(dbP!F:F,SUMIFS(dbP!$A:$A,dbP!$AD:$AD,$AD485)))</f>
        <v>0</v>
      </c>
      <c r="I485" s="1" t="str">
        <f>IF(OR($AD485=0,SUMIFS(dbP!$A:$A,dbP!$AD:$AD,$AD485)=0),0,INDEX(dbP!I:I,SUMIFS(dbP!$A:$A,dbP!$AD:$AD,$AD485)))</f>
        <v>Продукт-3</v>
      </c>
      <c r="O485" s="44" t="str">
        <f>IF(OR($AE485=0,SUMIFS(SpcfP!$A:$A,SpcfP!$AE:$AE,$AE485,SpcfP!$U:$U,$U485)=0),0,INDEX(SpcfP!O:O,SUMIFS(SpcfP!$A:$A,SpcfP!$AE:$AE,$AE485,SpcfP!$U:$U,$U485)))</f>
        <v>Себестоимость продаж</v>
      </c>
      <c r="P485" s="44" t="str">
        <f>IF(OR($AE485=0,SUMIFS(SpcfP!$A:$A,SpcfP!$AE:$AE,$AE485,SpcfP!$U:$U,$U485)=0),0,INDEX(SpcfP!P:P,SUMIFS(SpcfP!$A:$A,SpcfP!$AE:$AE,$AE485,SpcfP!$U:$U,$U485)))</f>
        <v>Затраты этапа-2 бизнес-процесса</v>
      </c>
      <c r="Q485" s="44" t="str">
        <f>IF(OR($AE485=0,SUMIFS(SpcfP!$A:$A,SpcfP!$AE:$AE,$AE485,SpcfP!$U:$U,$U485)=0),0,INDEX(SpcfP!Q:Q,SUMIFS(SpcfP!$A:$A,SpcfP!$AE:$AE,$AE485,SpcfP!$U:$U,$U485)))</f>
        <v>Производственные затраты-8</v>
      </c>
      <c r="U485" s="1">
        <f>IF(OR($AD485=0,SUMIFS(dbP!$A:$A,dbP!$AD:$AD,$AD485)=0),0,INDEX(dbP!U:U,SUMIFS(dbP!$A:$A,dbP!$AD:$AD,$AD485)))</f>
        <v>3</v>
      </c>
      <c r="X485" s="42">
        <f>IF(OR($AD485=0,SUMIFS(dbP!$A:$A,dbP!$AD:$AD,$AD485)=0),0,INDEX(dbP!X:X,SUMIFS(dbP!$A:$A,dbP!$AD:$AD,$AD485)))*
IF(OR($AE485=0,SUMIFS(SpcfP!$A:$A,SpcfP!$AE:$AE,$AE485,SpcfP!$U:$U,$U485)=0),0,INDEX(SpcfP!X:X,SUMIFS(SpcfP!$A:$A,SpcfP!$AE:$AE,$AE485,SpcfP!$U:$U,$U485)))</f>
        <v>630</v>
      </c>
      <c r="AA485" s="44">
        <f>IF(OR($AD485=0,SUMIFS(dbP!$A:$A,dbP!$AD:$AD,$AD485)=0),0,INDEX(dbP!X:X,SUMIFS(dbP!$A:$A,dbP!$AD:$AD,$AD485)))*
IF(OR($AE485=0,SUMIFS(SpcfP!$A:$A,SpcfP!$AE:$AE,$AE485,SpcfP!$U:$U,$U485)=0),0,INDEX(SpcfP!AA:AA,SUMIFS(SpcfP!$A:$A,SpcfP!$AE:$AE,$AE485,SpcfP!$U:$U,$U485)))</f>
        <v>878443.59527462674</v>
      </c>
      <c r="AB485" s="44">
        <f>IF(OR($AD485=0,SUMIFS(dbP!$A:$A,dbP!$AD:$AD,$AD485)=0),0,INDEX(dbP!X:X,SUMIFS(dbP!$A:$A,dbP!$AD:$AD,$AD485)))*
IF(OR($AE485=0,SUMIFS(SpcfP!$A:$A,SpcfP!$AE:$AE,$AE485,SpcfP!$U:$U,$U485)=0),0,INDEX(SpcfP!AB:AB,SUMIFS(SpcfP!$A:$A,SpcfP!$AE:$AE,$AE485,SpcfP!$U:$U,$U485)))</f>
        <v>146407.2658791045</v>
      </c>
      <c r="AC485" s="31" t="str">
        <f>IF(OR(RepP!$J$3="",RepP!$J$3=0,COUNTIF(Lists!$D:$D,RepP!$J$3)=0),Lists!$D$9,IF(RepP!$J$3=Lists!$D$9,Lists!$D$9,IF(RepP!$J$3=$E485,RepP!$J$3,"")))</f>
        <v>Все проекты</v>
      </c>
      <c r="AD485" s="31">
        <f t="shared" si="8"/>
        <v>9</v>
      </c>
      <c r="AE485" s="31">
        <f>IF(OR(AE484=0,AE484=MAX(Items!$AC:$AC)),1,AE484+1)</f>
        <v>19</v>
      </c>
    </row>
    <row r="486" spans="2:31" x14ac:dyDescent="0.3">
      <c r="B486" s="26">
        <f>IF(AND(O486=0,P486=0,Q486=0,Y486=0),0,IF(OR(COUNTIFS(Items!$E:$E,O486,Items!$F:$F,P486,Items!$G:$G,Q486)=1,COUNTIFS(Items!$M:$M,O486,Items!$N:$N,P486,Items!$O:$O,Q486)=1,COUNTIFS(Items!$U:$U,O486,Items!$V:$V,P486,Items!$W:$W,Q486)=1),0,1))</f>
        <v>0</v>
      </c>
      <c r="D486" s="24">
        <f>IF(OR($AD486=0,SUMIFS(dbP!$A:$A,dbP!$AD:$AD,$AD486)=0),0,INDEX(dbP!D:D,SUMIFS(dbP!$A:$A,dbP!$AD:$AD,$AD486)))</f>
        <v>45732</v>
      </c>
      <c r="E486" s="1">
        <f>IF(OR($AD486=0,SUMIFS(dbP!$A:$A,dbP!$AD:$AD,$AD486)=0),0,INDEX(dbP!E:E,SUMIFS(dbP!$A:$A,dbP!$AD:$AD,$AD486)))</f>
        <v>0</v>
      </c>
      <c r="F486" s="1">
        <f>IF(OR($AD486=0,SUMIFS(dbP!$A:$A,dbP!$AD:$AD,$AD486)=0),0,INDEX(dbP!F:F,SUMIFS(dbP!$A:$A,dbP!$AD:$AD,$AD486)))</f>
        <v>0</v>
      </c>
      <c r="I486" s="1" t="str">
        <f>IF(OR($AD486=0,SUMIFS(dbP!$A:$A,dbP!$AD:$AD,$AD486)=0),0,INDEX(dbP!I:I,SUMIFS(dbP!$A:$A,dbP!$AD:$AD,$AD486)))</f>
        <v>Продукт-3</v>
      </c>
      <c r="O486" s="44" t="str">
        <f>IF(OR($AE486=0,SUMIFS(SpcfP!$A:$A,SpcfP!$AE:$AE,$AE486,SpcfP!$U:$U,$U486)=0),0,INDEX(SpcfP!O:O,SUMIFS(SpcfP!$A:$A,SpcfP!$AE:$AE,$AE486,SpcfP!$U:$U,$U486)))</f>
        <v>Себестоимость продаж</v>
      </c>
      <c r="P486" s="44" t="str">
        <f>IF(OR($AE486=0,SUMIFS(SpcfP!$A:$A,SpcfP!$AE:$AE,$AE486,SpcfP!$U:$U,$U486)=0),0,INDEX(SpcfP!P:P,SUMIFS(SpcfP!$A:$A,SpcfP!$AE:$AE,$AE486,SpcfP!$U:$U,$U486)))</f>
        <v>Затраты этапа-2 бизнес-процесса</v>
      </c>
      <c r="Q486" s="44" t="str">
        <f>IF(OR($AE486=0,SUMIFS(SpcfP!$A:$A,SpcfP!$AE:$AE,$AE486,SpcfP!$U:$U,$U486)=0),0,INDEX(SpcfP!Q:Q,SUMIFS(SpcfP!$A:$A,SpcfP!$AE:$AE,$AE486,SpcfP!$U:$U,$U486)))</f>
        <v>Производственные затраты-9</v>
      </c>
      <c r="U486" s="1">
        <f>IF(OR($AD486=0,SUMIFS(dbP!$A:$A,dbP!$AD:$AD,$AD486)=0),0,INDEX(dbP!U:U,SUMIFS(dbP!$A:$A,dbP!$AD:$AD,$AD486)))</f>
        <v>3</v>
      </c>
      <c r="X486" s="42">
        <f>IF(OR($AD486=0,SUMIFS(dbP!$A:$A,dbP!$AD:$AD,$AD486)=0),0,INDEX(dbP!X:X,SUMIFS(dbP!$A:$A,dbP!$AD:$AD,$AD486)))*
IF(OR($AE486=0,SUMIFS(SpcfP!$A:$A,SpcfP!$AE:$AE,$AE486,SpcfP!$U:$U,$U486)=0),0,INDEX(SpcfP!X:X,SUMIFS(SpcfP!$A:$A,SpcfP!$AE:$AE,$AE486,SpcfP!$U:$U,$U486)))</f>
        <v>35</v>
      </c>
      <c r="AA486" s="44">
        <f>IF(OR($AD486=0,SUMIFS(dbP!$A:$A,dbP!$AD:$AD,$AD486)=0),0,INDEX(dbP!X:X,SUMIFS(dbP!$A:$A,dbP!$AD:$AD,$AD486)))*
IF(OR($AE486=0,SUMIFS(SpcfP!$A:$A,SpcfP!$AE:$AE,$AE486,SpcfP!$U:$U,$U486)=0),0,INDEX(SpcfP!AA:AA,SUMIFS(SpcfP!$A:$A,SpcfP!$AE:$AE,$AE486,SpcfP!$U:$U,$U486)))</f>
        <v>40944.79260869565</v>
      </c>
      <c r="AB486" s="44">
        <f>IF(OR($AD486=0,SUMIFS(dbP!$A:$A,dbP!$AD:$AD,$AD486)=0),0,INDEX(dbP!X:X,SUMIFS(dbP!$A:$A,dbP!$AD:$AD,$AD486)))*
IF(OR($AE486=0,SUMIFS(SpcfP!$A:$A,SpcfP!$AE:$AE,$AE486,SpcfP!$U:$U,$U486)=0),0,INDEX(SpcfP!AB:AB,SUMIFS(SpcfP!$A:$A,SpcfP!$AE:$AE,$AE486,SpcfP!$U:$U,$U486)))</f>
        <v>6824.1321014492751</v>
      </c>
      <c r="AC486" s="31" t="str">
        <f>IF(OR(RepP!$J$3="",RepP!$J$3=0,COUNTIF(Lists!$D:$D,RepP!$J$3)=0),Lists!$D$9,IF(RepP!$J$3=Lists!$D$9,Lists!$D$9,IF(RepP!$J$3=$E486,RepP!$J$3,"")))</f>
        <v>Все проекты</v>
      </c>
      <c r="AD486" s="31">
        <f t="shared" si="8"/>
        <v>9</v>
      </c>
      <c r="AE486" s="31">
        <f>IF(OR(AE485=0,AE485=MAX(Items!$AC:$AC)),1,AE485+1)</f>
        <v>20</v>
      </c>
    </row>
    <row r="487" spans="2:31" x14ac:dyDescent="0.3">
      <c r="B487" s="26">
        <f>IF(AND(O487=0,P487=0,Q487=0,Y487=0),0,IF(OR(COUNTIFS(Items!$E:$E,O487,Items!$F:$F,P487,Items!$G:$G,Q487)=1,COUNTIFS(Items!$M:$M,O487,Items!$N:$N,P487,Items!$O:$O,Q487)=1,COUNTIFS(Items!$U:$U,O487,Items!$V:$V,P487,Items!$W:$W,Q487)=1),0,1))</f>
        <v>0</v>
      </c>
      <c r="D487" s="24">
        <f>IF(OR($AD487=0,SUMIFS(dbP!$A:$A,dbP!$AD:$AD,$AD487)=0),0,INDEX(dbP!D:D,SUMIFS(dbP!$A:$A,dbP!$AD:$AD,$AD487)))</f>
        <v>45732</v>
      </c>
      <c r="E487" s="1">
        <f>IF(OR($AD487=0,SUMIFS(dbP!$A:$A,dbP!$AD:$AD,$AD487)=0),0,INDEX(dbP!E:E,SUMIFS(dbP!$A:$A,dbP!$AD:$AD,$AD487)))</f>
        <v>0</v>
      </c>
      <c r="F487" s="1">
        <f>IF(OR($AD487=0,SUMIFS(dbP!$A:$A,dbP!$AD:$AD,$AD487)=0),0,INDEX(dbP!F:F,SUMIFS(dbP!$A:$A,dbP!$AD:$AD,$AD487)))</f>
        <v>0</v>
      </c>
      <c r="I487" s="1" t="str">
        <f>IF(OR($AD487=0,SUMIFS(dbP!$A:$A,dbP!$AD:$AD,$AD487)=0),0,INDEX(dbP!I:I,SUMIFS(dbP!$A:$A,dbP!$AD:$AD,$AD487)))</f>
        <v>Продукт-3</v>
      </c>
      <c r="O487" s="44" t="str">
        <f>IF(OR($AE487=0,SUMIFS(SpcfP!$A:$A,SpcfP!$AE:$AE,$AE487,SpcfP!$U:$U,$U487)=0),0,INDEX(SpcfP!O:O,SUMIFS(SpcfP!$A:$A,SpcfP!$AE:$AE,$AE487,SpcfP!$U:$U,$U487)))</f>
        <v>Себестоимость продаж</v>
      </c>
      <c r="P487" s="44" t="str">
        <f>IF(OR($AE487=0,SUMIFS(SpcfP!$A:$A,SpcfP!$AE:$AE,$AE487,SpcfP!$U:$U,$U487)=0),0,INDEX(SpcfP!P:P,SUMIFS(SpcfP!$A:$A,SpcfP!$AE:$AE,$AE487,SpcfP!$U:$U,$U487)))</f>
        <v>Затраты этапа-2 бизнес-процесса</v>
      </c>
      <c r="Q487" s="44" t="str">
        <f>IF(OR($AE487=0,SUMIFS(SpcfP!$A:$A,SpcfP!$AE:$AE,$AE487,SpcfP!$U:$U,$U487)=0),0,INDEX(SpcfP!Q:Q,SUMIFS(SpcfP!$A:$A,SpcfP!$AE:$AE,$AE487,SpcfP!$U:$U,$U487)))</f>
        <v>Производственные затраты-10</v>
      </c>
      <c r="U487" s="1">
        <f>IF(OR($AD487=0,SUMIFS(dbP!$A:$A,dbP!$AD:$AD,$AD487)=0),0,INDEX(dbP!U:U,SUMIFS(dbP!$A:$A,dbP!$AD:$AD,$AD487)))</f>
        <v>3</v>
      </c>
      <c r="X487" s="42">
        <f>IF(OR($AD487=0,SUMIFS(dbP!$A:$A,dbP!$AD:$AD,$AD487)=0),0,INDEX(dbP!X:X,SUMIFS(dbP!$A:$A,dbP!$AD:$AD,$AD487)))*
IF(OR($AE487=0,SUMIFS(SpcfP!$A:$A,SpcfP!$AE:$AE,$AE487,SpcfP!$U:$U,$U487)=0),0,INDEX(SpcfP!X:X,SUMIFS(SpcfP!$A:$A,SpcfP!$AE:$AE,$AE487,SpcfP!$U:$U,$U487)))</f>
        <v>49</v>
      </c>
      <c r="AA487" s="44">
        <f>IF(OR($AD487=0,SUMIFS(dbP!$A:$A,dbP!$AD:$AD,$AD487)=0),0,INDEX(dbP!X:X,SUMIFS(dbP!$A:$A,dbP!$AD:$AD,$AD487)))*
IF(OR($AE487=0,SUMIFS(SpcfP!$A:$A,SpcfP!$AE:$AE,$AE487,SpcfP!$U:$U,$U487)=0),0,INDEX(SpcfP!AA:AA,SUMIFS(SpcfP!$A:$A,SpcfP!$AE:$AE,$AE487,SpcfP!$U:$U,$U487)))</f>
        <v>200992.89184456141</v>
      </c>
      <c r="AB487" s="44">
        <f>IF(OR($AD487=0,SUMIFS(dbP!$A:$A,dbP!$AD:$AD,$AD487)=0),0,INDEX(dbP!X:X,SUMIFS(dbP!$A:$A,dbP!$AD:$AD,$AD487)))*
IF(OR($AE487=0,SUMIFS(SpcfP!$A:$A,SpcfP!$AE:$AE,$AE487,SpcfP!$U:$U,$U487)=0),0,INDEX(SpcfP!AB:AB,SUMIFS(SpcfP!$A:$A,SpcfP!$AE:$AE,$AE487,SpcfP!$U:$U,$U487)))</f>
        <v>33498.815307426907</v>
      </c>
      <c r="AC487" s="31" t="str">
        <f>IF(OR(RepP!$J$3="",RepP!$J$3=0,COUNTIF(Lists!$D:$D,RepP!$J$3)=0),Lists!$D$9,IF(RepP!$J$3=Lists!$D$9,Lists!$D$9,IF(RepP!$J$3=$E487,RepP!$J$3,"")))</f>
        <v>Все проекты</v>
      </c>
      <c r="AD487" s="31">
        <f t="shared" si="8"/>
        <v>9</v>
      </c>
      <c r="AE487" s="31">
        <f>IF(OR(AE486=0,AE486=MAX(Items!$AC:$AC)),1,AE486+1)</f>
        <v>21</v>
      </c>
    </row>
    <row r="488" spans="2:31" x14ac:dyDescent="0.3">
      <c r="B488" s="26">
        <f>IF(AND(O488=0,P488=0,Q488=0,Y488=0),0,IF(OR(COUNTIFS(Items!$E:$E,O488,Items!$F:$F,P488,Items!$G:$G,Q488)=1,COUNTIFS(Items!$M:$M,O488,Items!$N:$N,P488,Items!$O:$O,Q488)=1,COUNTIFS(Items!$U:$U,O488,Items!$V:$V,P488,Items!$W:$W,Q488)=1),0,1))</f>
        <v>0</v>
      </c>
      <c r="D488" s="24">
        <f>IF(OR($AD488=0,SUMIFS(dbP!$A:$A,dbP!$AD:$AD,$AD488)=0),0,INDEX(dbP!D:D,SUMIFS(dbP!$A:$A,dbP!$AD:$AD,$AD488)))</f>
        <v>45732</v>
      </c>
      <c r="E488" s="1">
        <f>IF(OR($AD488=0,SUMIFS(dbP!$A:$A,dbP!$AD:$AD,$AD488)=0),0,INDEX(dbP!E:E,SUMIFS(dbP!$A:$A,dbP!$AD:$AD,$AD488)))</f>
        <v>0</v>
      </c>
      <c r="F488" s="1">
        <f>IF(OR($AD488=0,SUMIFS(dbP!$A:$A,dbP!$AD:$AD,$AD488)=0),0,INDEX(dbP!F:F,SUMIFS(dbP!$A:$A,dbP!$AD:$AD,$AD488)))</f>
        <v>0</v>
      </c>
      <c r="I488" s="1" t="str">
        <f>IF(OR($AD488=0,SUMIFS(dbP!$A:$A,dbP!$AD:$AD,$AD488)=0),0,INDEX(dbP!I:I,SUMIFS(dbP!$A:$A,dbP!$AD:$AD,$AD488)))</f>
        <v>Продукт-3</v>
      </c>
      <c r="O488" s="44" t="str">
        <f>IF(OR($AE488=0,SUMIFS(SpcfP!$A:$A,SpcfP!$AE:$AE,$AE488,SpcfP!$U:$U,$U488)=0),0,INDEX(SpcfP!O:O,SUMIFS(SpcfP!$A:$A,SpcfP!$AE:$AE,$AE488,SpcfP!$U:$U,$U488)))</f>
        <v>Себестоимость продаж</v>
      </c>
      <c r="P488" s="44" t="str">
        <f>IF(OR($AE488=0,SUMIFS(SpcfP!$A:$A,SpcfP!$AE:$AE,$AE488,SpcfP!$U:$U,$U488)=0),0,INDEX(SpcfP!P:P,SUMIFS(SpcfP!$A:$A,SpcfP!$AE:$AE,$AE488,SpcfP!$U:$U,$U488)))</f>
        <v>Затраты этапа-3 бизнес-процесса</v>
      </c>
      <c r="Q488" s="44" t="str">
        <f>IF(OR($AE488=0,SUMIFS(SpcfP!$A:$A,SpcfP!$AE:$AE,$AE488,SpcfP!$U:$U,$U488)=0),0,INDEX(SpcfP!Q:Q,SUMIFS(SpcfP!$A:$A,SpcfP!$AE:$AE,$AE488,SpcfP!$U:$U,$U488)))</f>
        <v>Производственные затраты-11</v>
      </c>
      <c r="U488" s="1">
        <f>IF(OR($AD488=0,SUMIFS(dbP!$A:$A,dbP!$AD:$AD,$AD488)=0),0,INDEX(dbP!U:U,SUMIFS(dbP!$A:$A,dbP!$AD:$AD,$AD488)))</f>
        <v>3</v>
      </c>
      <c r="X488" s="42">
        <f>IF(OR($AD488=0,SUMIFS(dbP!$A:$A,dbP!$AD:$AD,$AD488)=0),0,INDEX(dbP!X:X,SUMIFS(dbP!$A:$A,dbP!$AD:$AD,$AD488)))*
IF(OR($AE488=0,SUMIFS(SpcfP!$A:$A,SpcfP!$AE:$AE,$AE488,SpcfP!$U:$U,$U488)=0),0,INDEX(SpcfP!X:X,SUMIFS(SpcfP!$A:$A,SpcfP!$AE:$AE,$AE488,SpcfP!$U:$U,$U488)))</f>
        <v>28</v>
      </c>
      <c r="AA488" s="44">
        <f>IF(OR($AD488=0,SUMIFS(dbP!$A:$A,dbP!$AD:$AD,$AD488)=0),0,INDEX(dbP!X:X,SUMIFS(dbP!$A:$A,dbP!$AD:$AD,$AD488)))*
IF(OR($AE488=0,SUMIFS(SpcfP!$A:$A,SpcfP!$AE:$AE,$AE488,SpcfP!$U:$U,$U488)=0),0,INDEX(SpcfP!AA:AA,SUMIFS(SpcfP!$A:$A,SpcfP!$AE:$AE,$AE488,SpcfP!$U:$U,$U488)))</f>
        <v>142473.1618534326</v>
      </c>
      <c r="AB488" s="44">
        <f>IF(OR($AD488=0,SUMIFS(dbP!$A:$A,dbP!$AD:$AD,$AD488)=0),0,INDEX(dbP!X:X,SUMIFS(dbP!$A:$A,dbP!$AD:$AD,$AD488)))*
IF(OR($AE488=0,SUMIFS(SpcfP!$A:$A,SpcfP!$AE:$AE,$AE488,SpcfP!$U:$U,$U488)=0),0,INDEX(SpcfP!AB:AB,SUMIFS(SpcfP!$A:$A,SpcfP!$AE:$AE,$AE488,SpcfP!$U:$U,$U488)))</f>
        <v>23745.526975572095</v>
      </c>
      <c r="AC488" s="31" t="str">
        <f>IF(OR(RepP!$J$3="",RepP!$J$3=0,COUNTIF(Lists!$D:$D,RepP!$J$3)=0),Lists!$D$9,IF(RepP!$J$3=Lists!$D$9,Lists!$D$9,IF(RepP!$J$3=$E488,RepP!$J$3,"")))</f>
        <v>Все проекты</v>
      </c>
      <c r="AD488" s="31">
        <f t="shared" si="8"/>
        <v>9</v>
      </c>
      <c r="AE488" s="31">
        <f>IF(OR(AE487=0,AE487=MAX(Items!$AC:$AC)),1,AE487+1)</f>
        <v>22</v>
      </c>
    </row>
    <row r="489" spans="2:31" x14ac:dyDescent="0.3">
      <c r="B489" s="26">
        <f>IF(AND(O489=0,P489=0,Q489=0,Y489=0),0,IF(OR(COUNTIFS(Items!$E:$E,O489,Items!$F:$F,P489,Items!$G:$G,Q489)=1,COUNTIFS(Items!$M:$M,O489,Items!$N:$N,P489,Items!$O:$O,Q489)=1,COUNTIFS(Items!$U:$U,O489,Items!$V:$V,P489,Items!$W:$W,Q489)=1),0,1))</f>
        <v>0</v>
      </c>
      <c r="D489" s="24">
        <f>IF(OR($AD489=0,SUMIFS(dbP!$A:$A,dbP!$AD:$AD,$AD489)=0),0,INDEX(dbP!D:D,SUMIFS(dbP!$A:$A,dbP!$AD:$AD,$AD489)))</f>
        <v>45732</v>
      </c>
      <c r="E489" s="1">
        <f>IF(OR($AD489=0,SUMIFS(dbP!$A:$A,dbP!$AD:$AD,$AD489)=0),0,INDEX(dbP!E:E,SUMIFS(dbP!$A:$A,dbP!$AD:$AD,$AD489)))</f>
        <v>0</v>
      </c>
      <c r="F489" s="1">
        <f>IF(OR($AD489=0,SUMIFS(dbP!$A:$A,dbP!$AD:$AD,$AD489)=0),0,INDEX(dbP!F:F,SUMIFS(dbP!$A:$A,dbP!$AD:$AD,$AD489)))</f>
        <v>0</v>
      </c>
      <c r="I489" s="1" t="str">
        <f>IF(OR($AD489=0,SUMIFS(dbP!$A:$A,dbP!$AD:$AD,$AD489)=0),0,INDEX(dbP!I:I,SUMIFS(dbP!$A:$A,dbP!$AD:$AD,$AD489)))</f>
        <v>Продукт-3</v>
      </c>
      <c r="O489" s="44" t="str">
        <f>IF(OR($AE489=0,SUMIFS(SpcfP!$A:$A,SpcfP!$AE:$AE,$AE489,SpcfP!$U:$U,$U489)=0),0,INDEX(SpcfP!O:O,SUMIFS(SpcfP!$A:$A,SpcfP!$AE:$AE,$AE489,SpcfP!$U:$U,$U489)))</f>
        <v>Себестоимость продаж</v>
      </c>
      <c r="P489" s="44" t="str">
        <f>IF(OR($AE489=0,SUMIFS(SpcfP!$A:$A,SpcfP!$AE:$AE,$AE489,SpcfP!$U:$U,$U489)=0),0,INDEX(SpcfP!P:P,SUMIFS(SpcfP!$A:$A,SpcfP!$AE:$AE,$AE489,SpcfP!$U:$U,$U489)))</f>
        <v>Затраты этапа-3 бизнес-процесса</v>
      </c>
      <c r="Q489" s="44" t="str">
        <f>IF(OR($AE489=0,SUMIFS(SpcfP!$A:$A,SpcfP!$AE:$AE,$AE489,SpcfP!$U:$U,$U489)=0),0,INDEX(SpcfP!Q:Q,SUMIFS(SpcfP!$A:$A,SpcfP!$AE:$AE,$AE489,SpcfP!$U:$U,$U489)))</f>
        <v>Производственные затраты-12</v>
      </c>
      <c r="U489" s="1">
        <f>IF(OR($AD489=0,SUMIFS(dbP!$A:$A,dbP!$AD:$AD,$AD489)=0),0,INDEX(dbP!U:U,SUMIFS(dbP!$A:$A,dbP!$AD:$AD,$AD489)))</f>
        <v>3</v>
      </c>
      <c r="X489" s="42">
        <f>IF(OR($AD489=0,SUMIFS(dbP!$A:$A,dbP!$AD:$AD,$AD489)=0),0,INDEX(dbP!X:X,SUMIFS(dbP!$A:$A,dbP!$AD:$AD,$AD489)))*
IF(OR($AE489=0,SUMIFS(SpcfP!$A:$A,SpcfP!$AE:$AE,$AE489,SpcfP!$U:$U,$U489)=0),0,INDEX(SpcfP!X:X,SUMIFS(SpcfP!$A:$A,SpcfP!$AE:$AE,$AE489,SpcfP!$U:$U,$U489)))</f>
        <v>14</v>
      </c>
      <c r="AA489" s="44">
        <f>IF(OR($AD489=0,SUMIFS(dbP!$A:$A,dbP!$AD:$AD,$AD489)=0),0,INDEX(dbP!X:X,SUMIFS(dbP!$A:$A,dbP!$AD:$AD,$AD489)))*
IF(OR($AE489=0,SUMIFS(SpcfP!$A:$A,SpcfP!$AE:$AE,$AE489,SpcfP!$U:$U,$U489)=0),0,INDEX(SpcfP!AA:AA,SUMIFS(SpcfP!$A:$A,SpcfP!$AE:$AE,$AE489,SpcfP!$U:$U,$U489)))</f>
        <v>15420.89552238806</v>
      </c>
      <c r="AB489" s="44">
        <f>IF(OR($AD489=0,SUMIFS(dbP!$A:$A,dbP!$AD:$AD,$AD489)=0),0,INDEX(dbP!X:X,SUMIFS(dbP!$A:$A,dbP!$AD:$AD,$AD489)))*
IF(OR($AE489=0,SUMIFS(SpcfP!$A:$A,SpcfP!$AE:$AE,$AE489,SpcfP!$U:$U,$U489)=0),0,INDEX(SpcfP!AB:AB,SUMIFS(SpcfP!$A:$A,SpcfP!$AE:$AE,$AE489,SpcfP!$U:$U,$U489)))</f>
        <v>2570.1492537313434</v>
      </c>
      <c r="AC489" s="31" t="str">
        <f>IF(OR(RepP!$J$3="",RepP!$J$3=0,COUNTIF(Lists!$D:$D,RepP!$J$3)=0),Lists!$D$9,IF(RepP!$J$3=Lists!$D$9,Lists!$D$9,IF(RepP!$J$3=$E489,RepP!$J$3,"")))</f>
        <v>Все проекты</v>
      </c>
      <c r="AD489" s="31">
        <f t="shared" si="8"/>
        <v>9</v>
      </c>
      <c r="AE489" s="31">
        <f>IF(OR(AE488=0,AE488=MAX(Items!$AC:$AC)),1,AE488+1)</f>
        <v>23</v>
      </c>
    </row>
    <row r="490" spans="2:31" x14ac:dyDescent="0.3">
      <c r="B490" s="26">
        <f>IF(AND(O490=0,P490=0,Q490=0,Y490=0),0,IF(OR(COUNTIFS(Items!$E:$E,O490,Items!$F:$F,P490,Items!$G:$G,Q490)=1,COUNTIFS(Items!$M:$M,O490,Items!$N:$N,P490,Items!$O:$O,Q490)=1,COUNTIFS(Items!$U:$U,O490,Items!$V:$V,P490,Items!$W:$W,Q490)=1),0,1))</f>
        <v>0</v>
      </c>
      <c r="D490" s="24">
        <f>IF(OR($AD490=0,SUMIFS(dbP!$A:$A,dbP!$AD:$AD,$AD490)=0),0,INDEX(dbP!D:D,SUMIFS(dbP!$A:$A,dbP!$AD:$AD,$AD490)))</f>
        <v>45732</v>
      </c>
      <c r="E490" s="1">
        <f>IF(OR($AD490=0,SUMIFS(dbP!$A:$A,dbP!$AD:$AD,$AD490)=0),0,INDEX(dbP!E:E,SUMIFS(dbP!$A:$A,dbP!$AD:$AD,$AD490)))</f>
        <v>0</v>
      </c>
      <c r="F490" s="1">
        <f>IF(OR($AD490=0,SUMIFS(dbP!$A:$A,dbP!$AD:$AD,$AD490)=0),0,INDEX(dbP!F:F,SUMIFS(dbP!$A:$A,dbP!$AD:$AD,$AD490)))</f>
        <v>0</v>
      </c>
      <c r="I490" s="1" t="str">
        <f>IF(OR($AD490=0,SUMIFS(dbP!$A:$A,dbP!$AD:$AD,$AD490)=0),0,INDEX(dbP!I:I,SUMIFS(dbP!$A:$A,dbP!$AD:$AD,$AD490)))</f>
        <v>Продукт-3</v>
      </c>
      <c r="O490" s="44" t="str">
        <f>IF(OR($AE490=0,SUMIFS(SpcfP!$A:$A,SpcfP!$AE:$AE,$AE490,SpcfP!$U:$U,$U490)=0),0,INDEX(SpcfP!O:O,SUMIFS(SpcfP!$A:$A,SpcfP!$AE:$AE,$AE490,SpcfP!$U:$U,$U490)))</f>
        <v>Себестоимость продаж</v>
      </c>
      <c r="P490" s="44" t="str">
        <f>IF(OR($AE490=0,SUMIFS(SpcfP!$A:$A,SpcfP!$AE:$AE,$AE490,SpcfP!$U:$U,$U490)=0),0,INDEX(SpcfP!P:P,SUMIFS(SpcfP!$A:$A,SpcfP!$AE:$AE,$AE490,SpcfP!$U:$U,$U490)))</f>
        <v>Затраты этапа-3 бизнес-процесса</v>
      </c>
      <c r="Q490" s="44" t="str">
        <f>IF(OR($AE490=0,SUMIFS(SpcfP!$A:$A,SpcfP!$AE:$AE,$AE490,SpcfP!$U:$U,$U490)=0),0,INDEX(SpcfP!Q:Q,SUMIFS(SpcfP!$A:$A,SpcfP!$AE:$AE,$AE490,SpcfP!$U:$U,$U490)))</f>
        <v>Производственные затраты-13</v>
      </c>
      <c r="U490" s="1">
        <f>IF(OR($AD490=0,SUMIFS(dbP!$A:$A,dbP!$AD:$AD,$AD490)=0),0,INDEX(dbP!U:U,SUMIFS(dbP!$A:$A,dbP!$AD:$AD,$AD490)))</f>
        <v>3</v>
      </c>
      <c r="X490" s="42">
        <f>IF(OR($AD490=0,SUMIFS(dbP!$A:$A,dbP!$AD:$AD,$AD490)=0),0,INDEX(dbP!X:X,SUMIFS(dbP!$A:$A,dbP!$AD:$AD,$AD490)))*
IF(OR($AE490=0,SUMIFS(SpcfP!$A:$A,SpcfP!$AE:$AE,$AE490,SpcfP!$U:$U,$U490)=0),0,INDEX(SpcfP!X:X,SUMIFS(SpcfP!$A:$A,SpcfP!$AE:$AE,$AE490,SpcfP!$U:$U,$U490)))</f>
        <v>42</v>
      </c>
      <c r="AA490" s="44">
        <f>IF(OR($AD490=0,SUMIFS(dbP!$A:$A,dbP!$AD:$AD,$AD490)=0),0,INDEX(dbP!X:X,SUMIFS(dbP!$A:$A,dbP!$AD:$AD,$AD490)))*
IF(OR($AE490=0,SUMIFS(SpcfP!$A:$A,SpcfP!$AE:$AE,$AE490,SpcfP!$U:$U,$U490)=0),0,INDEX(SpcfP!AA:AA,SUMIFS(SpcfP!$A:$A,SpcfP!$AE:$AE,$AE490,SpcfP!$U:$U,$U490)))</f>
        <v>49263.157894736847</v>
      </c>
      <c r="AB490" s="44">
        <f>IF(OR($AD490=0,SUMIFS(dbP!$A:$A,dbP!$AD:$AD,$AD490)=0),0,INDEX(dbP!X:X,SUMIFS(dbP!$A:$A,dbP!$AD:$AD,$AD490)))*
IF(OR($AE490=0,SUMIFS(SpcfP!$A:$A,SpcfP!$AE:$AE,$AE490,SpcfP!$U:$U,$U490)=0),0,INDEX(SpcfP!AB:AB,SUMIFS(SpcfP!$A:$A,SpcfP!$AE:$AE,$AE490,SpcfP!$U:$U,$U490)))</f>
        <v>8210.5263157894733</v>
      </c>
      <c r="AC490" s="31" t="str">
        <f>IF(OR(RepP!$J$3="",RepP!$J$3=0,COUNTIF(Lists!$D:$D,RepP!$J$3)=0),Lists!$D$9,IF(RepP!$J$3=Lists!$D$9,Lists!$D$9,IF(RepP!$J$3=$E490,RepP!$J$3,"")))</f>
        <v>Все проекты</v>
      </c>
      <c r="AD490" s="31">
        <f t="shared" si="8"/>
        <v>9</v>
      </c>
      <c r="AE490" s="31">
        <f>IF(OR(AE489=0,AE489=MAX(Items!$AC:$AC)),1,AE489+1)</f>
        <v>24</v>
      </c>
    </row>
    <row r="491" spans="2:31" x14ac:dyDescent="0.3">
      <c r="B491" s="26">
        <f>IF(AND(O491=0,P491=0,Q491=0,Y491=0),0,IF(OR(COUNTIFS(Items!$E:$E,O491,Items!$F:$F,P491,Items!$G:$G,Q491)=1,COUNTIFS(Items!$M:$M,O491,Items!$N:$N,P491,Items!$O:$O,Q491)=1,COUNTIFS(Items!$U:$U,O491,Items!$V:$V,P491,Items!$W:$W,Q491)=1),0,1))</f>
        <v>0</v>
      </c>
      <c r="D491" s="24">
        <f>IF(OR($AD491=0,SUMIFS(dbP!$A:$A,dbP!$AD:$AD,$AD491)=0),0,INDEX(dbP!D:D,SUMIFS(dbP!$A:$A,dbP!$AD:$AD,$AD491)))</f>
        <v>45732</v>
      </c>
      <c r="E491" s="1">
        <f>IF(OR($AD491=0,SUMIFS(dbP!$A:$A,dbP!$AD:$AD,$AD491)=0),0,INDEX(dbP!E:E,SUMIFS(dbP!$A:$A,dbP!$AD:$AD,$AD491)))</f>
        <v>0</v>
      </c>
      <c r="F491" s="1">
        <f>IF(OR($AD491=0,SUMIFS(dbP!$A:$A,dbP!$AD:$AD,$AD491)=0),0,INDEX(dbP!F:F,SUMIFS(dbP!$A:$A,dbP!$AD:$AD,$AD491)))</f>
        <v>0</v>
      </c>
      <c r="I491" s="1" t="str">
        <f>IF(OR($AD491=0,SUMIFS(dbP!$A:$A,dbP!$AD:$AD,$AD491)=0),0,INDEX(dbP!I:I,SUMIFS(dbP!$A:$A,dbP!$AD:$AD,$AD491)))</f>
        <v>Продукт-3</v>
      </c>
      <c r="O491" s="44" t="str">
        <f>IF(OR($AE491=0,SUMIFS(SpcfP!$A:$A,SpcfP!$AE:$AE,$AE491,SpcfP!$U:$U,$U491)=0),0,INDEX(SpcfP!O:O,SUMIFS(SpcfP!$A:$A,SpcfP!$AE:$AE,$AE491,SpcfP!$U:$U,$U491)))</f>
        <v>Себестоимость продаж</v>
      </c>
      <c r="P491" s="44" t="str">
        <f>IF(OR($AE491=0,SUMIFS(SpcfP!$A:$A,SpcfP!$AE:$AE,$AE491,SpcfP!$U:$U,$U491)=0),0,INDEX(SpcfP!P:P,SUMIFS(SpcfP!$A:$A,SpcfP!$AE:$AE,$AE491,SpcfP!$U:$U,$U491)))</f>
        <v>Затраты этапа-3 бизнес-процесса</v>
      </c>
      <c r="Q491" s="44" t="str">
        <f>IF(OR($AE491=0,SUMIFS(SpcfP!$A:$A,SpcfP!$AE:$AE,$AE491,SpcfP!$U:$U,$U491)=0),0,INDEX(SpcfP!Q:Q,SUMIFS(SpcfP!$A:$A,SpcfP!$AE:$AE,$AE491,SpcfP!$U:$U,$U491)))</f>
        <v>Производственные затраты-14</v>
      </c>
      <c r="U491" s="1">
        <f>IF(OR($AD491=0,SUMIFS(dbP!$A:$A,dbP!$AD:$AD,$AD491)=0),0,INDEX(dbP!U:U,SUMIFS(dbP!$A:$A,dbP!$AD:$AD,$AD491)))</f>
        <v>3</v>
      </c>
      <c r="X491" s="42">
        <f>IF(OR($AD491=0,SUMIFS(dbP!$A:$A,dbP!$AD:$AD,$AD491)=0),0,INDEX(dbP!X:X,SUMIFS(dbP!$A:$A,dbP!$AD:$AD,$AD491)))*
IF(OR($AE491=0,SUMIFS(SpcfP!$A:$A,SpcfP!$AE:$AE,$AE491,SpcfP!$U:$U,$U491)=0),0,INDEX(SpcfP!X:X,SUMIFS(SpcfP!$A:$A,SpcfP!$AE:$AE,$AE491,SpcfP!$U:$U,$U491)))</f>
        <v>28</v>
      </c>
      <c r="AA491" s="44">
        <f>IF(OR($AD491=0,SUMIFS(dbP!$A:$A,dbP!$AD:$AD,$AD491)=0),0,INDEX(dbP!X:X,SUMIFS(dbP!$A:$A,dbP!$AD:$AD,$AD491)))*
IF(OR($AE491=0,SUMIFS(SpcfP!$A:$A,SpcfP!$AE:$AE,$AE491,SpcfP!$U:$U,$U491)=0),0,INDEX(SpcfP!AA:AA,SUMIFS(SpcfP!$A:$A,SpcfP!$AE:$AE,$AE491,SpcfP!$U:$U,$U491)))</f>
        <v>77083.508771929817</v>
      </c>
      <c r="AB491" s="44">
        <f>IF(OR($AD491=0,SUMIFS(dbP!$A:$A,dbP!$AD:$AD,$AD491)=0),0,INDEX(dbP!X:X,SUMIFS(dbP!$A:$A,dbP!$AD:$AD,$AD491)))*
IF(OR($AE491=0,SUMIFS(SpcfP!$A:$A,SpcfP!$AE:$AE,$AE491,SpcfP!$U:$U,$U491)=0),0,INDEX(SpcfP!AB:AB,SUMIFS(SpcfP!$A:$A,SpcfP!$AE:$AE,$AE491,SpcfP!$U:$U,$U491)))</f>
        <v>12847.251461988304</v>
      </c>
      <c r="AC491" s="31" t="str">
        <f>IF(OR(RepP!$J$3="",RepP!$J$3=0,COUNTIF(Lists!$D:$D,RepP!$J$3)=0),Lists!$D$9,IF(RepP!$J$3=Lists!$D$9,Lists!$D$9,IF(RepP!$J$3=$E491,RepP!$J$3,"")))</f>
        <v>Все проекты</v>
      </c>
      <c r="AD491" s="31">
        <f t="shared" si="8"/>
        <v>9</v>
      </c>
      <c r="AE491" s="31">
        <f>IF(OR(AE490=0,AE490=MAX(Items!$AC:$AC)),1,AE490+1)</f>
        <v>25</v>
      </c>
    </row>
    <row r="492" spans="2:31" x14ac:dyDescent="0.3">
      <c r="B492" s="26">
        <f>IF(AND(O492=0,P492=0,Q492=0,Y492=0),0,IF(OR(COUNTIFS(Items!$E:$E,O492,Items!$F:$F,P492,Items!$G:$G,Q492)=1,COUNTIFS(Items!$M:$M,O492,Items!$N:$N,P492,Items!$O:$O,Q492)=1,COUNTIFS(Items!$U:$U,O492,Items!$V:$V,P492,Items!$W:$W,Q492)=1),0,1))</f>
        <v>0</v>
      </c>
      <c r="D492" s="24">
        <f>IF(OR($AD492=0,SUMIFS(dbP!$A:$A,dbP!$AD:$AD,$AD492)=0),0,INDEX(dbP!D:D,SUMIFS(dbP!$A:$A,dbP!$AD:$AD,$AD492)))</f>
        <v>45732</v>
      </c>
      <c r="E492" s="1">
        <f>IF(OR($AD492=0,SUMIFS(dbP!$A:$A,dbP!$AD:$AD,$AD492)=0),0,INDEX(dbP!E:E,SUMIFS(dbP!$A:$A,dbP!$AD:$AD,$AD492)))</f>
        <v>0</v>
      </c>
      <c r="F492" s="1">
        <f>IF(OR($AD492=0,SUMIFS(dbP!$A:$A,dbP!$AD:$AD,$AD492)=0),0,INDEX(dbP!F:F,SUMIFS(dbP!$A:$A,dbP!$AD:$AD,$AD492)))</f>
        <v>0</v>
      </c>
      <c r="I492" s="1" t="str">
        <f>IF(OR($AD492=0,SUMIFS(dbP!$A:$A,dbP!$AD:$AD,$AD492)=0),0,INDEX(dbP!I:I,SUMIFS(dbP!$A:$A,dbP!$AD:$AD,$AD492)))</f>
        <v>Продукт-3</v>
      </c>
      <c r="O492" s="44" t="str">
        <f>IF(OR($AE492=0,SUMIFS(SpcfP!$A:$A,SpcfP!$AE:$AE,$AE492,SpcfP!$U:$U,$U492)=0),0,INDEX(SpcfP!O:O,SUMIFS(SpcfP!$A:$A,SpcfP!$AE:$AE,$AE492,SpcfP!$U:$U,$U492)))</f>
        <v>Себестоимость продаж</v>
      </c>
      <c r="P492" s="44" t="str">
        <f>IF(OR($AE492=0,SUMIFS(SpcfP!$A:$A,SpcfP!$AE:$AE,$AE492,SpcfP!$U:$U,$U492)=0),0,INDEX(SpcfP!P:P,SUMIFS(SpcfP!$A:$A,SpcfP!$AE:$AE,$AE492,SpcfP!$U:$U,$U492)))</f>
        <v>Затраты этапа-3 бизнес-процесса</v>
      </c>
      <c r="Q492" s="44" t="str">
        <f>IF(OR($AE492=0,SUMIFS(SpcfP!$A:$A,SpcfP!$AE:$AE,$AE492,SpcfP!$U:$U,$U492)=0),0,INDEX(SpcfP!Q:Q,SUMIFS(SpcfP!$A:$A,SpcfP!$AE:$AE,$AE492,SpcfP!$U:$U,$U492)))</f>
        <v>Производственные затраты-15</v>
      </c>
      <c r="U492" s="1">
        <f>IF(OR($AD492=0,SUMIFS(dbP!$A:$A,dbP!$AD:$AD,$AD492)=0),0,INDEX(dbP!U:U,SUMIFS(dbP!$A:$A,dbP!$AD:$AD,$AD492)))</f>
        <v>3</v>
      </c>
      <c r="X492" s="42">
        <f>IF(OR($AD492=0,SUMIFS(dbP!$A:$A,dbP!$AD:$AD,$AD492)=0),0,INDEX(dbP!X:X,SUMIFS(dbP!$A:$A,dbP!$AD:$AD,$AD492)))*
IF(OR($AE492=0,SUMIFS(SpcfP!$A:$A,SpcfP!$AE:$AE,$AE492,SpcfP!$U:$U,$U492)=0),0,INDEX(SpcfP!X:X,SUMIFS(SpcfP!$A:$A,SpcfP!$AE:$AE,$AE492,SpcfP!$U:$U,$U492)))</f>
        <v>14</v>
      </c>
      <c r="AA492" s="44">
        <f>IF(OR($AD492=0,SUMIFS(dbP!$A:$A,dbP!$AD:$AD,$AD492)=0),0,INDEX(dbP!X:X,SUMIFS(dbP!$A:$A,dbP!$AD:$AD,$AD492)))*
IF(OR($AE492=0,SUMIFS(SpcfP!$A:$A,SpcfP!$AE:$AE,$AE492,SpcfP!$U:$U,$U492)=0),0,INDEX(SpcfP!AA:AA,SUMIFS(SpcfP!$A:$A,SpcfP!$AE:$AE,$AE492,SpcfP!$U:$U,$U492)))</f>
        <v>12851.7165</v>
      </c>
      <c r="AB492" s="44">
        <f>IF(OR($AD492=0,SUMIFS(dbP!$A:$A,dbP!$AD:$AD,$AD492)=0),0,INDEX(dbP!X:X,SUMIFS(dbP!$A:$A,dbP!$AD:$AD,$AD492)))*
IF(OR($AE492=0,SUMIFS(SpcfP!$A:$A,SpcfP!$AE:$AE,$AE492,SpcfP!$U:$U,$U492)=0),0,INDEX(SpcfP!AB:AB,SUMIFS(SpcfP!$A:$A,SpcfP!$AE:$AE,$AE492,SpcfP!$U:$U,$U492)))</f>
        <v>2141.9527500000004</v>
      </c>
      <c r="AC492" s="31" t="str">
        <f>IF(OR(RepP!$J$3="",RepP!$J$3=0,COUNTIF(Lists!$D:$D,RepP!$J$3)=0),Lists!$D$9,IF(RepP!$J$3=Lists!$D$9,Lists!$D$9,IF(RepP!$J$3=$E492,RepP!$J$3,"")))</f>
        <v>Все проекты</v>
      </c>
      <c r="AD492" s="31">
        <f t="shared" si="8"/>
        <v>9</v>
      </c>
      <c r="AE492" s="31">
        <f>IF(OR(AE491=0,AE491=MAX(Items!$AC:$AC)),1,AE491+1)</f>
        <v>26</v>
      </c>
    </row>
    <row r="493" spans="2:31" x14ac:dyDescent="0.3">
      <c r="B493" s="26">
        <f>IF(AND(O493=0,P493=0,Q493=0,Y493=0),0,IF(OR(COUNTIFS(Items!$E:$E,O493,Items!$F:$F,P493,Items!$G:$G,Q493)=1,COUNTIFS(Items!$M:$M,O493,Items!$N:$N,P493,Items!$O:$O,Q493)=1,COUNTIFS(Items!$U:$U,O493,Items!$V:$V,P493,Items!$W:$W,Q493)=1),0,1))</f>
        <v>0</v>
      </c>
      <c r="D493" s="24">
        <f>IF(OR($AD493=0,SUMIFS(dbP!$A:$A,dbP!$AD:$AD,$AD493)=0),0,INDEX(dbP!D:D,SUMIFS(dbP!$A:$A,dbP!$AD:$AD,$AD493)))</f>
        <v>45732</v>
      </c>
      <c r="E493" s="1">
        <f>IF(OR($AD493=0,SUMIFS(dbP!$A:$A,dbP!$AD:$AD,$AD493)=0),0,INDEX(dbP!E:E,SUMIFS(dbP!$A:$A,dbP!$AD:$AD,$AD493)))</f>
        <v>0</v>
      </c>
      <c r="F493" s="1">
        <f>IF(OR($AD493=0,SUMIFS(dbP!$A:$A,dbP!$AD:$AD,$AD493)=0),0,INDEX(dbP!F:F,SUMIFS(dbP!$A:$A,dbP!$AD:$AD,$AD493)))</f>
        <v>0</v>
      </c>
      <c r="I493" s="1" t="str">
        <f>IF(OR($AD493=0,SUMIFS(dbP!$A:$A,dbP!$AD:$AD,$AD493)=0),0,INDEX(dbP!I:I,SUMIFS(dbP!$A:$A,dbP!$AD:$AD,$AD493)))</f>
        <v>Продукт-3</v>
      </c>
      <c r="O493" s="44" t="str">
        <f>IF(OR($AE493=0,SUMIFS(SpcfP!$A:$A,SpcfP!$AE:$AE,$AE493,SpcfP!$U:$U,$U493)=0),0,INDEX(SpcfP!O:O,SUMIFS(SpcfP!$A:$A,SpcfP!$AE:$AE,$AE493,SpcfP!$U:$U,$U493)))</f>
        <v>Себестоимость продаж</v>
      </c>
      <c r="P493" s="44" t="str">
        <f>IF(OR($AE493=0,SUMIFS(SpcfP!$A:$A,SpcfP!$AE:$AE,$AE493,SpcfP!$U:$U,$U493)=0),0,INDEX(SpcfP!P:P,SUMIFS(SpcfP!$A:$A,SpcfP!$AE:$AE,$AE493,SpcfP!$U:$U,$U493)))</f>
        <v>Затраты этапа-3 бизнес-процесса</v>
      </c>
      <c r="Q493" s="44" t="str">
        <f>IF(OR($AE493=0,SUMIFS(SpcfP!$A:$A,SpcfP!$AE:$AE,$AE493,SpcfP!$U:$U,$U493)=0),0,INDEX(SpcfP!Q:Q,SUMIFS(SpcfP!$A:$A,SpcfP!$AE:$AE,$AE493,SpcfP!$U:$U,$U493)))</f>
        <v>Производственные затраты-16</v>
      </c>
      <c r="U493" s="1">
        <f>IF(OR($AD493=0,SUMIFS(dbP!$A:$A,dbP!$AD:$AD,$AD493)=0),0,INDEX(dbP!U:U,SUMIFS(dbP!$A:$A,dbP!$AD:$AD,$AD493)))</f>
        <v>3</v>
      </c>
      <c r="X493" s="42">
        <f>IF(OR($AD493=0,SUMIFS(dbP!$A:$A,dbP!$AD:$AD,$AD493)=0),0,INDEX(dbP!X:X,SUMIFS(dbP!$A:$A,dbP!$AD:$AD,$AD493)))*
IF(OR($AE493=0,SUMIFS(SpcfP!$A:$A,SpcfP!$AE:$AE,$AE493,SpcfP!$U:$U,$U493)=0),0,INDEX(SpcfP!X:X,SUMIFS(SpcfP!$A:$A,SpcfP!$AE:$AE,$AE493,SpcfP!$U:$U,$U493)))</f>
        <v>35</v>
      </c>
      <c r="AA493" s="44">
        <f>IF(OR($AD493=0,SUMIFS(dbP!$A:$A,dbP!$AD:$AD,$AD493)=0),0,INDEX(dbP!X:X,SUMIFS(dbP!$A:$A,dbP!$AD:$AD,$AD493)))*
IF(OR($AE493=0,SUMIFS(SpcfP!$A:$A,SpcfP!$AE:$AE,$AE493,SpcfP!$U:$U,$U493)=0),0,INDEX(SpcfP!AA:AA,SUMIFS(SpcfP!$A:$A,SpcfP!$AE:$AE,$AE493,SpcfP!$U:$U,$U493)))</f>
        <v>44318.172413793101</v>
      </c>
      <c r="AB493" s="44">
        <f>IF(OR($AD493=0,SUMIFS(dbP!$A:$A,dbP!$AD:$AD,$AD493)=0),0,INDEX(dbP!X:X,SUMIFS(dbP!$A:$A,dbP!$AD:$AD,$AD493)))*
IF(OR($AE493=0,SUMIFS(SpcfP!$A:$A,SpcfP!$AE:$AE,$AE493,SpcfP!$U:$U,$U493)=0),0,INDEX(SpcfP!AB:AB,SUMIFS(SpcfP!$A:$A,SpcfP!$AE:$AE,$AE493,SpcfP!$U:$U,$U493)))</f>
        <v>7386.3620689655181</v>
      </c>
      <c r="AC493" s="31" t="str">
        <f>IF(OR(RepP!$J$3="",RepP!$J$3=0,COUNTIF(Lists!$D:$D,RepP!$J$3)=0),Lists!$D$9,IF(RepP!$J$3=Lists!$D$9,Lists!$D$9,IF(RepP!$J$3=$E493,RepP!$J$3,"")))</f>
        <v>Все проекты</v>
      </c>
      <c r="AD493" s="31">
        <f t="shared" si="8"/>
        <v>9</v>
      </c>
      <c r="AE493" s="31">
        <f>IF(OR(AE492=0,AE492=MAX(Items!$AC:$AC)),1,AE492+1)</f>
        <v>27</v>
      </c>
    </row>
    <row r="494" spans="2:31" x14ac:dyDescent="0.3">
      <c r="B494" s="26">
        <f>IF(AND(O494=0,P494=0,Q494=0,Y494=0),0,IF(OR(COUNTIFS(Items!$E:$E,O494,Items!$F:$F,P494,Items!$G:$G,Q494)=1,COUNTIFS(Items!$M:$M,O494,Items!$N:$N,P494,Items!$O:$O,Q494)=1,COUNTIFS(Items!$U:$U,O494,Items!$V:$V,P494,Items!$W:$W,Q494)=1),0,1))</f>
        <v>0</v>
      </c>
      <c r="D494" s="24">
        <f>IF(OR($AD494=0,SUMIFS(dbP!$A:$A,dbP!$AD:$AD,$AD494)=0),0,INDEX(dbP!D:D,SUMIFS(dbP!$A:$A,dbP!$AD:$AD,$AD494)))</f>
        <v>45732</v>
      </c>
      <c r="E494" s="1">
        <f>IF(OR($AD494=0,SUMIFS(dbP!$A:$A,dbP!$AD:$AD,$AD494)=0),0,INDEX(dbP!E:E,SUMIFS(dbP!$A:$A,dbP!$AD:$AD,$AD494)))</f>
        <v>0</v>
      </c>
      <c r="F494" s="1">
        <f>IF(OR($AD494=0,SUMIFS(dbP!$A:$A,dbP!$AD:$AD,$AD494)=0),0,INDEX(dbP!F:F,SUMIFS(dbP!$A:$A,dbP!$AD:$AD,$AD494)))</f>
        <v>0</v>
      </c>
      <c r="I494" s="1" t="str">
        <f>IF(OR($AD494=0,SUMIFS(dbP!$A:$A,dbP!$AD:$AD,$AD494)=0),0,INDEX(dbP!I:I,SUMIFS(dbP!$A:$A,dbP!$AD:$AD,$AD494)))</f>
        <v>Продукт-3</v>
      </c>
      <c r="O494" s="44" t="str">
        <f>IF(OR($AE494=0,SUMIFS(SpcfP!$A:$A,SpcfP!$AE:$AE,$AE494,SpcfP!$U:$U,$U494)=0),0,INDEX(SpcfP!O:O,SUMIFS(SpcfP!$A:$A,SpcfP!$AE:$AE,$AE494,SpcfP!$U:$U,$U494)))</f>
        <v>Себестоимость продаж</v>
      </c>
      <c r="P494" s="44" t="str">
        <f>IF(OR($AE494=0,SUMIFS(SpcfP!$A:$A,SpcfP!$AE:$AE,$AE494,SpcfP!$U:$U,$U494)=0),0,INDEX(SpcfP!P:P,SUMIFS(SpcfP!$A:$A,SpcfP!$AE:$AE,$AE494,SpcfP!$U:$U,$U494)))</f>
        <v>Затраты этапа-3 бизнес-процесса</v>
      </c>
      <c r="Q494" s="44" t="str">
        <f>IF(OR($AE494=0,SUMIFS(SpcfP!$A:$A,SpcfP!$AE:$AE,$AE494,SpcfP!$U:$U,$U494)=0),0,INDEX(SpcfP!Q:Q,SUMIFS(SpcfP!$A:$A,SpcfP!$AE:$AE,$AE494,SpcfP!$U:$U,$U494)))</f>
        <v>Производственные затраты-17</v>
      </c>
      <c r="U494" s="1">
        <f>IF(OR($AD494=0,SUMIFS(dbP!$A:$A,dbP!$AD:$AD,$AD494)=0),0,INDEX(dbP!U:U,SUMIFS(dbP!$A:$A,dbP!$AD:$AD,$AD494)))</f>
        <v>3</v>
      </c>
      <c r="X494" s="42">
        <f>IF(OR($AD494=0,SUMIFS(dbP!$A:$A,dbP!$AD:$AD,$AD494)=0),0,INDEX(dbP!X:X,SUMIFS(dbP!$A:$A,dbP!$AD:$AD,$AD494)))*
IF(OR($AE494=0,SUMIFS(SpcfP!$A:$A,SpcfP!$AE:$AE,$AE494,SpcfP!$U:$U,$U494)=0),0,INDEX(SpcfP!X:X,SUMIFS(SpcfP!$A:$A,SpcfP!$AE:$AE,$AE494,SpcfP!$U:$U,$U494)))</f>
        <v>70</v>
      </c>
      <c r="AA494" s="44">
        <f>IF(OR($AD494=0,SUMIFS(dbP!$A:$A,dbP!$AD:$AD,$AD494)=0),0,INDEX(dbP!X:X,SUMIFS(dbP!$A:$A,dbP!$AD:$AD,$AD494)))*
IF(OR($AE494=0,SUMIFS(SpcfP!$A:$A,SpcfP!$AE:$AE,$AE494,SpcfP!$U:$U,$U494)=0),0,INDEX(SpcfP!AA:AA,SUMIFS(SpcfP!$A:$A,SpcfP!$AE:$AE,$AE494,SpcfP!$U:$U,$U494)))</f>
        <v>246280.73076923078</v>
      </c>
      <c r="AB494" s="44">
        <f>IF(OR($AD494=0,SUMIFS(dbP!$A:$A,dbP!$AD:$AD,$AD494)=0),0,INDEX(dbP!X:X,SUMIFS(dbP!$A:$A,dbP!$AD:$AD,$AD494)))*
IF(OR($AE494=0,SUMIFS(SpcfP!$A:$A,SpcfP!$AE:$AE,$AE494,SpcfP!$U:$U,$U494)=0),0,INDEX(SpcfP!AB:AB,SUMIFS(SpcfP!$A:$A,SpcfP!$AE:$AE,$AE494,SpcfP!$U:$U,$U494)))</f>
        <v>41046.788461538461</v>
      </c>
      <c r="AC494" s="31" t="str">
        <f>IF(OR(RepP!$J$3="",RepP!$J$3=0,COUNTIF(Lists!$D:$D,RepP!$J$3)=0),Lists!$D$9,IF(RepP!$J$3=Lists!$D$9,Lists!$D$9,IF(RepP!$J$3=$E494,RepP!$J$3,"")))</f>
        <v>Все проекты</v>
      </c>
      <c r="AD494" s="31">
        <f t="shared" si="8"/>
        <v>9</v>
      </c>
      <c r="AE494" s="31">
        <f>IF(OR(AE493=0,AE493=MAX(Items!$AC:$AC)),1,AE493+1)</f>
        <v>28</v>
      </c>
    </row>
    <row r="495" spans="2:31" x14ac:dyDescent="0.3">
      <c r="B495" s="26">
        <f>IF(AND(O495=0,P495=0,Q495=0,Y495=0),0,IF(OR(COUNTIFS(Items!$E:$E,O495,Items!$F:$F,P495,Items!$G:$G,Q495)=1,COUNTIFS(Items!$M:$M,O495,Items!$N:$N,P495,Items!$O:$O,Q495)=1,COUNTIFS(Items!$U:$U,O495,Items!$V:$V,P495,Items!$W:$W,Q495)=1),0,1))</f>
        <v>0</v>
      </c>
      <c r="D495" s="24">
        <f>IF(OR($AD495=0,SUMIFS(dbP!$A:$A,dbP!$AD:$AD,$AD495)=0),0,INDEX(dbP!D:D,SUMIFS(dbP!$A:$A,dbP!$AD:$AD,$AD495)))</f>
        <v>45732</v>
      </c>
      <c r="E495" s="1">
        <f>IF(OR($AD495=0,SUMIFS(dbP!$A:$A,dbP!$AD:$AD,$AD495)=0),0,INDEX(dbP!E:E,SUMIFS(dbP!$A:$A,dbP!$AD:$AD,$AD495)))</f>
        <v>0</v>
      </c>
      <c r="F495" s="1">
        <f>IF(OR($AD495=0,SUMIFS(dbP!$A:$A,dbP!$AD:$AD,$AD495)=0),0,INDEX(dbP!F:F,SUMIFS(dbP!$A:$A,dbP!$AD:$AD,$AD495)))</f>
        <v>0</v>
      </c>
      <c r="I495" s="1" t="str">
        <f>IF(OR($AD495=0,SUMIFS(dbP!$A:$A,dbP!$AD:$AD,$AD495)=0),0,INDEX(dbP!I:I,SUMIFS(dbP!$A:$A,dbP!$AD:$AD,$AD495)))</f>
        <v>Продукт-3</v>
      </c>
      <c r="O495" s="44" t="str">
        <f>IF(OR($AE495=0,SUMIFS(SpcfP!$A:$A,SpcfP!$AE:$AE,$AE495,SpcfP!$U:$U,$U495)=0),0,INDEX(SpcfP!O:O,SUMIFS(SpcfP!$A:$A,SpcfP!$AE:$AE,$AE495,SpcfP!$U:$U,$U495)))</f>
        <v>Себестоимость продаж</v>
      </c>
      <c r="P495" s="44" t="str">
        <f>IF(OR($AE495=0,SUMIFS(SpcfP!$A:$A,SpcfP!$AE:$AE,$AE495,SpcfP!$U:$U,$U495)=0),0,INDEX(SpcfP!P:P,SUMIFS(SpcfP!$A:$A,SpcfP!$AE:$AE,$AE495,SpcfP!$U:$U,$U495)))</f>
        <v>Затраты этапа-3 бизнес-процесса</v>
      </c>
      <c r="Q495" s="44" t="str">
        <f>IF(OR($AE495=0,SUMIFS(SpcfP!$A:$A,SpcfP!$AE:$AE,$AE495,SpcfP!$U:$U,$U495)=0),0,INDEX(SpcfP!Q:Q,SUMIFS(SpcfP!$A:$A,SpcfP!$AE:$AE,$AE495,SpcfP!$U:$U,$U495)))</f>
        <v>Производственные затраты-18</v>
      </c>
      <c r="U495" s="1">
        <f>IF(OR($AD495=0,SUMIFS(dbP!$A:$A,dbP!$AD:$AD,$AD495)=0),0,INDEX(dbP!U:U,SUMIFS(dbP!$A:$A,dbP!$AD:$AD,$AD495)))</f>
        <v>3</v>
      </c>
      <c r="X495" s="42">
        <f>IF(OR($AD495=0,SUMIFS(dbP!$A:$A,dbP!$AD:$AD,$AD495)=0),0,INDEX(dbP!X:X,SUMIFS(dbP!$A:$A,dbP!$AD:$AD,$AD495)))*
IF(OR($AE495=0,SUMIFS(SpcfP!$A:$A,SpcfP!$AE:$AE,$AE495,SpcfP!$U:$U,$U495)=0),0,INDEX(SpcfP!X:X,SUMIFS(SpcfP!$A:$A,SpcfP!$AE:$AE,$AE495,SpcfP!$U:$U,$U495)))</f>
        <v>42</v>
      </c>
      <c r="AA495" s="44">
        <f>IF(OR($AD495=0,SUMIFS(dbP!$A:$A,dbP!$AD:$AD,$AD495)=0),0,INDEX(dbP!X:X,SUMIFS(dbP!$A:$A,dbP!$AD:$AD,$AD495)))*
IF(OR($AE495=0,SUMIFS(SpcfP!$A:$A,SpcfP!$AE:$AE,$AE495,SpcfP!$U:$U,$U495)=0),0,INDEX(SpcfP!AA:AA,SUMIFS(SpcfP!$A:$A,SpcfP!$AE:$AE,$AE495,SpcfP!$U:$U,$U495)))</f>
        <v>149146.70070588237</v>
      </c>
      <c r="AB495" s="44">
        <f>IF(OR($AD495=0,SUMIFS(dbP!$A:$A,dbP!$AD:$AD,$AD495)=0),0,INDEX(dbP!X:X,SUMIFS(dbP!$A:$A,dbP!$AD:$AD,$AD495)))*
IF(OR($AE495=0,SUMIFS(SpcfP!$A:$A,SpcfP!$AE:$AE,$AE495,SpcfP!$U:$U,$U495)=0),0,INDEX(SpcfP!AB:AB,SUMIFS(SpcfP!$A:$A,SpcfP!$AE:$AE,$AE495,SpcfP!$U:$U,$U495)))</f>
        <v>24857.783450980398</v>
      </c>
      <c r="AC495" s="31" t="str">
        <f>IF(OR(RepP!$J$3="",RepP!$J$3=0,COUNTIF(Lists!$D:$D,RepP!$J$3)=0),Lists!$D$9,IF(RepP!$J$3=Lists!$D$9,Lists!$D$9,IF(RepP!$J$3=$E495,RepP!$J$3,"")))</f>
        <v>Все проекты</v>
      </c>
      <c r="AD495" s="31">
        <f t="shared" si="8"/>
        <v>9</v>
      </c>
      <c r="AE495" s="31">
        <f>IF(OR(AE494=0,AE494=MAX(Items!$AC:$AC)),1,AE494+1)</f>
        <v>29</v>
      </c>
    </row>
    <row r="496" spans="2:31" x14ac:dyDescent="0.3">
      <c r="B496" s="26">
        <f>IF(AND(O496=0,P496=0,Q496=0,Y496=0),0,IF(OR(COUNTIFS(Items!$E:$E,O496,Items!$F:$F,P496,Items!$G:$G,Q496)=1,COUNTIFS(Items!$M:$M,O496,Items!$N:$N,P496,Items!$O:$O,Q496)=1,COUNTIFS(Items!$U:$U,O496,Items!$V:$V,P496,Items!$W:$W,Q496)=1),0,1))</f>
        <v>0</v>
      </c>
      <c r="D496" s="24">
        <f>IF(OR($AD496=0,SUMIFS(dbP!$A:$A,dbP!$AD:$AD,$AD496)=0),0,INDEX(dbP!D:D,SUMIFS(dbP!$A:$A,dbP!$AD:$AD,$AD496)))</f>
        <v>45732</v>
      </c>
      <c r="E496" s="1">
        <f>IF(OR($AD496=0,SUMIFS(dbP!$A:$A,dbP!$AD:$AD,$AD496)=0),0,INDEX(dbP!E:E,SUMIFS(dbP!$A:$A,dbP!$AD:$AD,$AD496)))</f>
        <v>0</v>
      </c>
      <c r="F496" s="1">
        <f>IF(OR($AD496=0,SUMIFS(dbP!$A:$A,dbP!$AD:$AD,$AD496)=0),0,INDEX(dbP!F:F,SUMIFS(dbP!$A:$A,dbP!$AD:$AD,$AD496)))</f>
        <v>0</v>
      </c>
      <c r="I496" s="1" t="str">
        <f>IF(OR($AD496=0,SUMIFS(dbP!$A:$A,dbP!$AD:$AD,$AD496)=0),0,INDEX(dbP!I:I,SUMIFS(dbP!$A:$A,dbP!$AD:$AD,$AD496)))</f>
        <v>Продукт-3</v>
      </c>
      <c r="O496" s="44" t="str">
        <f>IF(OR($AE496=0,SUMIFS(SpcfP!$A:$A,SpcfP!$AE:$AE,$AE496,SpcfP!$U:$U,$U496)=0),0,INDEX(SpcfP!O:O,SUMIFS(SpcfP!$A:$A,SpcfP!$AE:$AE,$AE496,SpcfP!$U:$U,$U496)))</f>
        <v>Себестоимость продаж</v>
      </c>
      <c r="P496" s="44" t="str">
        <f>IF(OR($AE496=0,SUMIFS(SpcfP!$A:$A,SpcfP!$AE:$AE,$AE496,SpcfP!$U:$U,$U496)=0),0,INDEX(SpcfP!P:P,SUMIFS(SpcfP!$A:$A,SpcfP!$AE:$AE,$AE496,SpcfP!$U:$U,$U496)))</f>
        <v>Затраты этапа-3 бизнес-процесса</v>
      </c>
      <c r="Q496" s="44" t="str">
        <f>IF(OR($AE496=0,SUMIFS(SpcfP!$A:$A,SpcfP!$AE:$AE,$AE496,SpcfP!$U:$U,$U496)=0),0,INDEX(SpcfP!Q:Q,SUMIFS(SpcfP!$A:$A,SpcfP!$AE:$AE,$AE496,SpcfP!$U:$U,$U496)))</f>
        <v>Производственные затраты-19</v>
      </c>
      <c r="U496" s="1">
        <f>IF(OR($AD496=0,SUMIFS(dbP!$A:$A,dbP!$AD:$AD,$AD496)=0),0,INDEX(dbP!U:U,SUMIFS(dbP!$A:$A,dbP!$AD:$AD,$AD496)))</f>
        <v>3</v>
      </c>
      <c r="X496" s="42">
        <f>IF(OR($AD496=0,SUMIFS(dbP!$A:$A,dbP!$AD:$AD,$AD496)=0),0,INDEX(dbP!X:X,SUMIFS(dbP!$A:$A,dbP!$AD:$AD,$AD496)))*
IF(OR($AE496=0,SUMIFS(SpcfP!$A:$A,SpcfP!$AE:$AE,$AE496,SpcfP!$U:$U,$U496)=0),0,INDEX(SpcfP!X:X,SUMIFS(SpcfP!$A:$A,SpcfP!$AE:$AE,$AE496,SpcfP!$U:$U,$U496)))</f>
        <v>644</v>
      </c>
      <c r="AA496" s="44">
        <f>IF(OR($AD496=0,SUMIFS(dbP!$A:$A,dbP!$AD:$AD,$AD496)=0),0,INDEX(dbP!X:X,SUMIFS(dbP!$A:$A,dbP!$AD:$AD,$AD496)))*
IF(OR($AE496=0,SUMIFS(SpcfP!$A:$A,SpcfP!$AE:$AE,$AE496,SpcfP!$U:$U,$U496)=0),0,INDEX(SpcfP!AA:AA,SUMIFS(SpcfP!$A:$A,SpcfP!$AE:$AE,$AE496,SpcfP!$U:$U,$U496)))</f>
        <v>700412.35996563581</v>
      </c>
      <c r="AB496" s="44">
        <f>IF(OR($AD496=0,SUMIFS(dbP!$A:$A,dbP!$AD:$AD,$AD496)=0),0,INDEX(dbP!X:X,SUMIFS(dbP!$A:$A,dbP!$AD:$AD,$AD496)))*
IF(OR($AE496=0,SUMIFS(SpcfP!$A:$A,SpcfP!$AE:$AE,$AE496,SpcfP!$U:$U,$U496)=0),0,INDEX(SpcfP!AB:AB,SUMIFS(SpcfP!$A:$A,SpcfP!$AE:$AE,$AE496,SpcfP!$U:$U,$U496)))</f>
        <v>116735.39332760595</v>
      </c>
      <c r="AC496" s="31" t="str">
        <f>IF(OR(RepP!$J$3="",RepP!$J$3=0,COUNTIF(Lists!$D:$D,RepP!$J$3)=0),Lists!$D$9,IF(RepP!$J$3=Lists!$D$9,Lists!$D$9,IF(RepP!$J$3=$E496,RepP!$J$3,"")))</f>
        <v>Все проекты</v>
      </c>
      <c r="AD496" s="31">
        <f t="shared" si="8"/>
        <v>9</v>
      </c>
      <c r="AE496" s="31">
        <f>IF(OR(AE495=0,AE495=MAX(Items!$AC:$AC)),1,AE495+1)</f>
        <v>30</v>
      </c>
    </row>
    <row r="497" spans="2:31" x14ac:dyDescent="0.3">
      <c r="B497" s="26">
        <f>IF(AND(O497=0,P497=0,Q497=0,Y497=0),0,IF(OR(COUNTIFS(Items!$E:$E,O497,Items!$F:$F,P497,Items!$G:$G,Q497)=1,COUNTIFS(Items!$M:$M,O497,Items!$N:$N,P497,Items!$O:$O,Q497)=1,COUNTIFS(Items!$U:$U,O497,Items!$V:$V,P497,Items!$W:$W,Q497)=1),0,1))</f>
        <v>0</v>
      </c>
      <c r="D497" s="24">
        <f>IF(OR($AD497=0,SUMIFS(dbP!$A:$A,dbP!$AD:$AD,$AD497)=0),0,INDEX(dbP!D:D,SUMIFS(dbP!$A:$A,dbP!$AD:$AD,$AD497)))</f>
        <v>45732</v>
      </c>
      <c r="E497" s="1">
        <f>IF(OR($AD497=0,SUMIFS(dbP!$A:$A,dbP!$AD:$AD,$AD497)=0),0,INDEX(dbP!E:E,SUMIFS(dbP!$A:$A,dbP!$AD:$AD,$AD497)))</f>
        <v>0</v>
      </c>
      <c r="F497" s="1">
        <f>IF(OR($AD497=0,SUMIFS(dbP!$A:$A,dbP!$AD:$AD,$AD497)=0),0,INDEX(dbP!F:F,SUMIFS(dbP!$A:$A,dbP!$AD:$AD,$AD497)))</f>
        <v>0</v>
      </c>
      <c r="I497" s="1" t="str">
        <f>IF(OR($AD497=0,SUMIFS(dbP!$A:$A,dbP!$AD:$AD,$AD497)=0),0,INDEX(dbP!I:I,SUMIFS(dbP!$A:$A,dbP!$AD:$AD,$AD497)))</f>
        <v>Продукт-3</v>
      </c>
      <c r="O497" s="44" t="str">
        <f>IF(OR($AE497=0,SUMIFS(SpcfP!$A:$A,SpcfP!$AE:$AE,$AE497,SpcfP!$U:$U,$U497)=0),0,INDEX(SpcfP!O:O,SUMIFS(SpcfP!$A:$A,SpcfP!$AE:$AE,$AE497,SpcfP!$U:$U,$U497)))</f>
        <v>Себестоимость продаж</v>
      </c>
      <c r="P497" s="44" t="str">
        <f>IF(OR($AE497=0,SUMIFS(SpcfP!$A:$A,SpcfP!$AE:$AE,$AE497,SpcfP!$U:$U,$U497)=0),0,INDEX(SpcfP!P:P,SUMIFS(SpcfP!$A:$A,SpcfP!$AE:$AE,$AE497,SpcfP!$U:$U,$U497)))</f>
        <v>Затраты этапа-3 бизнес-процесса</v>
      </c>
      <c r="Q497" s="44" t="str">
        <f>IF(OR($AE497=0,SUMIFS(SpcfP!$A:$A,SpcfP!$AE:$AE,$AE497,SpcfP!$U:$U,$U497)=0),0,INDEX(SpcfP!Q:Q,SUMIFS(SpcfP!$A:$A,SpcfP!$AE:$AE,$AE497,SpcfP!$U:$U,$U497)))</f>
        <v>Производственные затраты-20</v>
      </c>
      <c r="U497" s="1">
        <f>IF(OR($AD497=0,SUMIFS(dbP!$A:$A,dbP!$AD:$AD,$AD497)=0),0,INDEX(dbP!U:U,SUMIFS(dbP!$A:$A,dbP!$AD:$AD,$AD497)))</f>
        <v>3</v>
      </c>
      <c r="X497" s="42">
        <f>IF(OR($AD497=0,SUMIFS(dbP!$A:$A,dbP!$AD:$AD,$AD497)=0),0,INDEX(dbP!X:X,SUMIFS(dbP!$A:$A,dbP!$AD:$AD,$AD497)))*
IF(OR($AE497=0,SUMIFS(SpcfP!$A:$A,SpcfP!$AE:$AE,$AE497,SpcfP!$U:$U,$U497)=0),0,INDEX(SpcfP!X:X,SUMIFS(SpcfP!$A:$A,SpcfP!$AE:$AE,$AE497,SpcfP!$U:$U,$U497)))</f>
        <v>49</v>
      </c>
      <c r="AA497" s="44">
        <f>IF(OR($AD497=0,SUMIFS(dbP!$A:$A,dbP!$AD:$AD,$AD497)=0),0,INDEX(dbP!X:X,SUMIFS(dbP!$A:$A,dbP!$AD:$AD,$AD497)))*
IF(OR($AE497=0,SUMIFS(SpcfP!$A:$A,SpcfP!$AE:$AE,$AE497,SpcfP!$U:$U,$U497)=0),0,INDEX(SpcfP!AA:AA,SUMIFS(SpcfP!$A:$A,SpcfP!$AE:$AE,$AE497,SpcfP!$U:$U,$U497)))</f>
        <v>69832.225380574149</v>
      </c>
      <c r="AB497" s="44">
        <f>IF(OR($AD497=0,SUMIFS(dbP!$A:$A,dbP!$AD:$AD,$AD497)=0),0,INDEX(dbP!X:X,SUMIFS(dbP!$A:$A,dbP!$AD:$AD,$AD497)))*
IF(OR($AE497=0,SUMIFS(SpcfP!$A:$A,SpcfP!$AE:$AE,$AE497,SpcfP!$U:$U,$U497)=0),0,INDEX(SpcfP!AB:AB,SUMIFS(SpcfP!$A:$A,SpcfP!$AE:$AE,$AE497,SpcfP!$U:$U,$U497)))</f>
        <v>11638.704230095693</v>
      </c>
      <c r="AC497" s="31" t="str">
        <f>IF(OR(RepP!$J$3="",RepP!$J$3=0,COUNTIF(Lists!$D:$D,RepP!$J$3)=0),Lists!$D$9,IF(RepP!$J$3=Lists!$D$9,Lists!$D$9,IF(RepP!$J$3=$E497,RepP!$J$3,"")))</f>
        <v>Все проекты</v>
      </c>
      <c r="AD497" s="31">
        <f t="shared" si="8"/>
        <v>9</v>
      </c>
      <c r="AE497" s="31">
        <f>IF(OR(AE496=0,AE496=MAX(Items!$AC:$AC)),1,AE496+1)</f>
        <v>31</v>
      </c>
    </row>
    <row r="498" spans="2:31" x14ac:dyDescent="0.3">
      <c r="B498" s="26">
        <f>IF(AND(O498=0,P498=0,Q498=0,Y498=0),0,IF(OR(COUNTIFS(Items!$E:$E,O498,Items!$F:$F,P498,Items!$G:$G,Q498)=1,COUNTIFS(Items!$M:$M,O498,Items!$N:$N,P498,Items!$O:$O,Q498)=1,COUNTIFS(Items!$U:$U,O498,Items!$V:$V,P498,Items!$W:$W,Q498)=1),0,1))</f>
        <v>0</v>
      </c>
      <c r="D498" s="24">
        <f>IF(OR($AD498=0,SUMIFS(dbP!$A:$A,dbP!$AD:$AD,$AD498)=0),0,INDEX(dbP!D:D,SUMIFS(dbP!$A:$A,dbP!$AD:$AD,$AD498)))</f>
        <v>45732</v>
      </c>
      <c r="E498" s="1">
        <f>IF(OR($AD498=0,SUMIFS(dbP!$A:$A,dbP!$AD:$AD,$AD498)=0),0,INDEX(dbP!E:E,SUMIFS(dbP!$A:$A,dbP!$AD:$AD,$AD498)))</f>
        <v>0</v>
      </c>
      <c r="F498" s="1">
        <f>IF(OR($AD498=0,SUMIFS(dbP!$A:$A,dbP!$AD:$AD,$AD498)=0),0,INDEX(dbP!F:F,SUMIFS(dbP!$A:$A,dbP!$AD:$AD,$AD498)))</f>
        <v>0</v>
      </c>
      <c r="I498" s="1" t="str">
        <f>IF(OR($AD498=0,SUMIFS(dbP!$A:$A,dbP!$AD:$AD,$AD498)=0),0,INDEX(dbP!I:I,SUMIFS(dbP!$A:$A,dbP!$AD:$AD,$AD498)))</f>
        <v>Продукт-3</v>
      </c>
      <c r="O498" s="44" t="str">
        <f>IF(OR($AE498=0,SUMIFS(SpcfP!$A:$A,SpcfP!$AE:$AE,$AE498,SpcfP!$U:$U,$U498)=0),0,INDEX(SpcfP!O:O,SUMIFS(SpcfP!$A:$A,SpcfP!$AE:$AE,$AE498,SpcfP!$U:$U,$U498)))</f>
        <v>Себестоимость продаж</v>
      </c>
      <c r="P498" s="44" t="str">
        <f>IF(OR($AE498=0,SUMIFS(SpcfP!$A:$A,SpcfP!$AE:$AE,$AE498,SpcfP!$U:$U,$U498)=0),0,INDEX(SpcfP!P:P,SUMIFS(SpcfP!$A:$A,SpcfP!$AE:$AE,$AE498,SpcfP!$U:$U,$U498)))</f>
        <v>Затраты этапа-3 бизнес-процесса</v>
      </c>
      <c r="Q498" s="44" t="str">
        <f>IF(OR($AE498=0,SUMIFS(SpcfP!$A:$A,SpcfP!$AE:$AE,$AE498,SpcfP!$U:$U,$U498)=0),0,INDEX(SpcfP!Q:Q,SUMIFS(SpcfP!$A:$A,SpcfP!$AE:$AE,$AE498,SpcfP!$U:$U,$U498)))</f>
        <v>Производственные затраты-21</v>
      </c>
      <c r="U498" s="1">
        <f>IF(OR($AD498=0,SUMIFS(dbP!$A:$A,dbP!$AD:$AD,$AD498)=0),0,INDEX(dbP!U:U,SUMIFS(dbP!$A:$A,dbP!$AD:$AD,$AD498)))</f>
        <v>3</v>
      </c>
      <c r="X498" s="42">
        <f>IF(OR($AD498=0,SUMIFS(dbP!$A:$A,dbP!$AD:$AD,$AD498)=0),0,INDEX(dbP!X:X,SUMIFS(dbP!$A:$A,dbP!$AD:$AD,$AD498)))*
IF(OR($AE498=0,SUMIFS(SpcfP!$A:$A,SpcfP!$AE:$AE,$AE498,SpcfP!$U:$U,$U498)=0),0,INDEX(SpcfP!X:X,SUMIFS(SpcfP!$A:$A,SpcfP!$AE:$AE,$AE498,SpcfP!$U:$U,$U498)))</f>
        <v>42</v>
      </c>
      <c r="AA498" s="44">
        <f>IF(OR($AD498=0,SUMIFS(dbP!$A:$A,dbP!$AD:$AD,$AD498)=0),0,INDEX(dbP!X:X,SUMIFS(dbP!$A:$A,dbP!$AD:$AD,$AD498)))*
IF(OR($AE498=0,SUMIFS(SpcfP!$A:$A,SpcfP!$AE:$AE,$AE498,SpcfP!$U:$U,$U498)=0),0,INDEX(SpcfP!AA:AA,SUMIFS(SpcfP!$A:$A,SpcfP!$AE:$AE,$AE498,SpcfP!$U:$U,$U498)))</f>
        <v>169432.80056830187</v>
      </c>
      <c r="AB498" s="44">
        <f>IF(OR($AD498=0,SUMIFS(dbP!$A:$A,dbP!$AD:$AD,$AD498)=0),0,INDEX(dbP!X:X,SUMIFS(dbP!$A:$A,dbP!$AD:$AD,$AD498)))*
IF(OR($AE498=0,SUMIFS(SpcfP!$A:$A,SpcfP!$AE:$AE,$AE498,SpcfP!$U:$U,$U498)=0),0,INDEX(SpcfP!AB:AB,SUMIFS(SpcfP!$A:$A,SpcfP!$AE:$AE,$AE498,SpcfP!$U:$U,$U498)))</f>
        <v>28238.800094716986</v>
      </c>
      <c r="AC498" s="31" t="str">
        <f>IF(OR(RepP!$J$3="",RepP!$J$3=0,COUNTIF(Lists!$D:$D,RepP!$J$3)=0),Lists!$D$9,IF(RepP!$J$3=Lists!$D$9,Lists!$D$9,IF(RepP!$J$3=$E498,RepP!$J$3,"")))</f>
        <v>Все проекты</v>
      </c>
      <c r="AD498" s="31">
        <f t="shared" si="8"/>
        <v>9</v>
      </c>
      <c r="AE498" s="31">
        <f>IF(OR(AE497=0,AE497=MAX(Items!$AC:$AC)),1,AE497+1)</f>
        <v>32</v>
      </c>
    </row>
    <row r="499" spans="2:31" x14ac:dyDescent="0.3">
      <c r="B499" s="26">
        <f>IF(AND(O499=0,P499=0,Q499=0,Y499=0),0,IF(OR(COUNTIFS(Items!$E:$E,O499,Items!$F:$F,P499,Items!$G:$G,Q499)=1,COUNTIFS(Items!$M:$M,O499,Items!$N:$N,P499,Items!$O:$O,Q499)=1,COUNTIFS(Items!$U:$U,O499,Items!$V:$V,P499,Items!$W:$W,Q499)=1),0,1))</f>
        <v>0</v>
      </c>
      <c r="D499" s="24">
        <f>IF(OR($AD499=0,SUMIFS(dbP!$A:$A,dbP!$AD:$AD,$AD499)=0),0,INDEX(dbP!D:D,SUMIFS(dbP!$A:$A,dbP!$AD:$AD,$AD499)))</f>
        <v>45732</v>
      </c>
      <c r="E499" s="1">
        <f>IF(OR($AD499=0,SUMIFS(dbP!$A:$A,dbP!$AD:$AD,$AD499)=0),0,INDEX(dbP!E:E,SUMIFS(dbP!$A:$A,dbP!$AD:$AD,$AD499)))</f>
        <v>0</v>
      </c>
      <c r="F499" s="1">
        <f>IF(OR($AD499=0,SUMIFS(dbP!$A:$A,dbP!$AD:$AD,$AD499)=0),0,INDEX(dbP!F:F,SUMIFS(dbP!$A:$A,dbP!$AD:$AD,$AD499)))</f>
        <v>0</v>
      </c>
      <c r="I499" s="1" t="str">
        <f>IF(OR($AD499=0,SUMIFS(dbP!$A:$A,dbP!$AD:$AD,$AD499)=0),0,INDEX(dbP!I:I,SUMIFS(dbP!$A:$A,dbP!$AD:$AD,$AD499)))</f>
        <v>Продукт-3</v>
      </c>
      <c r="O499" s="44" t="str">
        <f>IF(OR($AE499=0,SUMIFS(SpcfP!$A:$A,SpcfP!$AE:$AE,$AE499,SpcfP!$U:$U,$U499)=0),0,INDEX(SpcfP!O:O,SUMIFS(SpcfP!$A:$A,SpcfP!$AE:$AE,$AE499,SpcfP!$U:$U,$U499)))</f>
        <v>Себестоимость продаж</v>
      </c>
      <c r="P499" s="44" t="str">
        <f>IF(OR($AE499=0,SUMIFS(SpcfP!$A:$A,SpcfP!$AE:$AE,$AE499,SpcfP!$U:$U,$U499)=0),0,INDEX(SpcfP!P:P,SUMIFS(SpcfP!$A:$A,SpcfP!$AE:$AE,$AE499,SpcfP!$U:$U,$U499)))</f>
        <v>Затраты этапа-3 бизнес-процесса</v>
      </c>
      <c r="Q499" s="44" t="str">
        <f>IF(OR($AE499=0,SUMIFS(SpcfP!$A:$A,SpcfP!$AE:$AE,$AE499,SpcfP!$U:$U,$U499)=0),0,INDEX(SpcfP!Q:Q,SUMIFS(SpcfP!$A:$A,SpcfP!$AE:$AE,$AE499,SpcfP!$U:$U,$U499)))</f>
        <v>Производственные затраты-22</v>
      </c>
      <c r="U499" s="1">
        <f>IF(OR($AD499=0,SUMIFS(dbP!$A:$A,dbP!$AD:$AD,$AD499)=0),0,INDEX(dbP!U:U,SUMIFS(dbP!$A:$A,dbP!$AD:$AD,$AD499)))</f>
        <v>3</v>
      </c>
      <c r="X499" s="42">
        <f>IF(OR($AD499=0,SUMIFS(dbP!$A:$A,dbP!$AD:$AD,$AD499)=0),0,INDEX(dbP!X:X,SUMIFS(dbP!$A:$A,dbP!$AD:$AD,$AD499)))*
IF(OR($AE499=0,SUMIFS(SpcfP!$A:$A,SpcfP!$AE:$AE,$AE499,SpcfP!$U:$U,$U499)=0),0,INDEX(SpcfP!X:X,SUMIFS(SpcfP!$A:$A,SpcfP!$AE:$AE,$AE499,SpcfP!$U:$U,$U499)))</f>
        <v>21</v>
      </c>
      <c r="AA499" s="44">
        <f>IF(OR($AD499=0,SUMIFS(dbP!$A:$A,dbP!$AD:$AD,$AD499)=0),0,INDEX(dbP!X:X,SUMIFS(dbP!$A:$A,dbP!$AD:$AD,$AD499)))*
IF(OR($AE499=0,SUMIFS(SpcfP!$A:$A,SpcfP!$AE:$AE,$AE499,SpcfP!$U:$U,$U499)=0),0,INDEX(SpcfP!AA:AA,SUMIFS(SpcfP!$A:$A,SpcfP!$AE:$AE,$AE499,SpcfP!$U:$U,$U499)))</f>
        <v>112429.72999418463</v>
      </c>
      <c r="AB499" s="44">
        <f>IF(OR($AD499=0,SUMIFS(dbP!$A:$A,dbP!$AD:$AD,$AD499)=0),0,INDEX(dbP!X:X,SUMIFS(dbP!$A:$A,dbP!$AD:$AD,$AD499)))*
IF(OR($AE499=0,SUMIFS(SpcfP!$A:$A,SpcfP!$AE:$AE,$AE499,SpcfP!$U:$U,$U499)=0),0,INDEX(SpcfP!AB:AB,SUMIFS(SpcfP!$A:$A,SpcfP!$AE:$AE,$AE499,SpcfP!$U:$U,$U499)))</f>
        <v>18738.288332364104</v>
      </c>
      <c r="AC499" s="31" t="str">
        <f>IF(OR(RepP!$J$3="",RepP!$J$3=0,COUNTIF(Lists!$D:$D,RepP!$J$3)=0),Lists!$D$9,IF(RepP!$J$3=Lists!$D$9,Lists!$D$9,IF(RepP!$J$3=$E499,RepP!$J$3,"")))</f>
        <v>Все проекты</v>
      </c>
      <c r="AD499" s="31">
        <f t="shared" si="8"/>
        <v>9</v>
      </c>
      <c r="AE499" s="31">
        <f>IF(OR(AE498=0,AE498=MAX(Items!$AC:$AC)),1,AE498+1)</f>
        <v>33</v>
      </c>
    </row>
    <row r="500" spans="2:31" x14ac:dyDescent="0.3">
      <c r="B500" s="26">
        <f>IF(AND(O500=0,P500=0,Q500=0,Y500=0),0,IF(OR(COUNTIFS(Items!$E:$E,O500,Items!$F:$F,P500,Items!$G:$G,Q500)=1,COUNTIFS(Items!$M:$M,O500,Items!$N:$N,P500,Items!$O:$O,Q500)=1,COUNTIFS(Items!$U:$U,O500,Items!$V:$V,P500,Items!$W:$W,Q500)=1),0,1))</f>
        <v>0</v>
      </c>
      <c r="D500" s="24">
        <f>IF(OR($AD500=0,SUMIFS(dbP!$A:$A,dbP!$AD:$AD,$AD500)=0),0,INDEX(dbP!D:D,SUMIFS(dbP!$A:$A,dbP!$AD:$AD,$AD500)))</f>
        <v>45732</v>
      </c>
      <c r="E500" s="1">
        <f>IF(OR($AD500=0,SUMIFS(dbP!$A:$A,dbP!$AD:$AD,$AD500)=0),0,INDEX(dbP!E:E,SUMIFS(dbP!$A:$A,dbP!$AD:$AD,$AD500)))</f>
        <v>0</v>
      </c>
      <c r="F500" s="1">
        <f>IF(OR($AD500=0,SUMIFS(dbP!$A:$A,dbP!$AD:$AD,$AD500)=0),0,INDEX(dbP!F:F,SUMIFS(dbP!$A:$A,dbP!$AD:$AD,$AD500)))</f>
        <v>0</v>
      </c>
      <c r="I500" s="1" t="str">
        <f>IF(OR($AD500=0,SUMIFS(dbP!$A:$A,dbP!$AD:$AD,$AD500)=0),0,INDEX(dbP!I:I,SUMIFS(dbP!$A:$A,dbP!$AD:$AD,$AD500)))</f>
        <v>Продукт-3</v>
      </c>
      <c r="O500" s="44" t="str">
        <f>IF(OR($AE500=0,SUMIFS(SpcfP!$A:$A,SpcfP!$AE:$AE,$AE500,SpcfP!$U:$U,$U500)=0),0,INDEX(SpcfP!O:O,SUMIFS(SpcfP!$A:$A,SpcfP!$AE:$AE,$AE500,SpcfP!$U:$U,$U500)))</f>
        <v>Себестоимость продаж</v>
      </c>
      <c r="P500" s="44" t="str">
        <f>IF(OR($AE500=0,SUMIFS(SpcfP!$A:$A,SpcfP!$AE:$AE,$AE500,SpcfP!$U:$U,$U500)=0),0,INDEX(SpcfP!P:P,SUMIFS(SpcfP!$A:$A,SpcfP!$AE:$AE,$AE500,SpcfP!$U:$U,$U500)))</f>
        <v>Затраты этапа-3 бизнес-процесса</v>
      </c>
      <c r="Q500" s="44" t="str">
        <f>IF(OR($AE500=0,SUMIFS(SpcfP!$A:$A,SpcfP!$AE:$AE,$AE500,SpcfP!$U:$U,$U500)=0),0,INDEX(SpcfP!Q:Q,SUMIFS(SpcfP!$A:$A,SpcfP!$AE:$AE,$AE500,SpcfP!$U:$U,$U500)))</f>
        <v>Производственные затраты-23</v>
      </c>
      <c r="U500" s="1">
        <f>IF(OR($AD500=0,SUMIFS(dbP!$A:$A,dbP!$AD:$AD,$AD500)=0),0,INDEX(dbP!U:U,SUMIFS(dbP!$A:$A,dbP!$AD:$AD,$AD500)))</f>
        <v>3</v>
      </c>
      <c r="X500" s="42">
        <f>IF(OR($AD500=0,SUMIFS(dbP!$A:$A,dbP!$AD:$AD,$AD500)=0),0,INDEX(dbP!X:X,SUMIFS(dbP!$A:$A,dbP!$AD:$AD,$AD500)))*
IF(OR($AE500=0,SUMIFS(SpcfP!$A:$A,SpcfP!$AE:$AE,$AE500,SpcfP!$U:$U,$U500)=0),0,INDEX(SpcfP!X:X,SUMIFS(SpcfP!$A:$A,SpcfP!$AE:$AE,$AE500,SpcfP!$U:$U,$U500)))</f>
        <v>7</v>
      </c>
      <c r="AA500" s="44">
        <f>IF(OR($AD500=0,SUMIFS(dbP!$A:$A,dbP!$AD:$AD,$AD500)=0),0,INDEX(dbP!X:X,SUMIFS(dbP!$A:$A,dbP!$AD:$AD,$AD500)))*
IF(OR($AE500=0,SUMIFS(SpcfP!$A:$A,SpcfP!$AE:$AE,$AE500,SpcfP!$U:$U,$U500)=0),0,INDEX(SpcfP!AA:AA,SUMIFS(SpcfP!$A:$A,SpcfP!$AE:$AE,$AE500,SpcfP!$U:$U,$U500)))</f>
        <v>6014.1492537313434</v>
      </c>
      <c r="AB500" s="44">
        <f>IF(OR($AD500=0,SUMIFS(dbP!$A:$A,dbP!$AD:$AD,$AD500)=0),0,INDEX(dbP!X:X,SUMIFS(dbP!$A:$A,dbP!$AD:$AD,$AD500)))*
IF(OR($AE500=0,SUMIFS(SpcfP!$A:$A,SpcfP!$AE:$AE,$AE500,SpcfP!$U:$U,$U500)=0),0,INDEX(SpcfP!AB:AB,SUMIFS(SpcfP!$A:$A,SpcfP!$AE:$AE,$AE500,SpcfP!$U:$U,$U500)))</f>
        <v>1002.3582089552239</v>
      </c>
      <c r="AC500" s="31" t="str">
        <f>IF(OR(RepP!$J$3="",RepP!$J$3=0,COUNTIF(Lists!$D:$D,RepP!$J$3)=0),Lists!$D$9,IF(RepP!$J$3=Lists!$D$9,Lists!$D$9,IF(RepP!$J$3=$E500,RepP!$J$3,"")))</f>
        <v>Все проекты</v>
      </c>
      <c r="AD500" s="31">
        <f t="shared" si="8"/>
        <v>9</v>
      </c>
      <c r="AE500" s="31">
        <f>IF(OR(AE499=0,AE499=MAX(Items!$AC:$AC)),1,AE499+1)</f>
        <v>34</v>
      </c>
    </row>
    <row r="501" spans="2:31" x14ac:dyDescent="0.3">
      <c r="B501" s="26">
        <f>IF(AND(O501=0,P501=0,Q501=0,Y501=0),0,IF(OR(COUNTIFS(Items!$E:$E,O501,Items!$F:$F,P501,Items!$G:$G,Q501)=1,COUNTIFS(Items!$M:$M,O501,Items!$N:$N,P501,Items!$O:$O,Q501)=1,COUNTIFS(Items!$U:$U,O501,Items!$V:$V,P501,Items!$W:$W,Q501)=1),0,1))</f>
        <v>0</v>
      </c>
      <c r="D501" s="24">
        <f>IF(OR($AD501=0,SUMIFS(dbP!$A:$A,dbP!$AD:$AD,$AD501)=0),0,INDEX(dbP!D:D,SUMIFS(dbP!$A:$A,dbP!$AD:$AD,$AD501)))</f>
        <v>45732</v>
      </c>
      <c r="E501" s="1">
        <f>IF(OR($AD501=0,SUMIFS(dbP!$A:$A,dbP!$AD:$AD,$AD501)=0),0,INDEX(dbP!E:E,SUMIFS(dbP!$A:$A,dbP!$AD:$AD,$AD501)))</f>
        <v>0</v>
      </c>
      <c r="F501" s="1">
        <f>IF(OR($AD501=0,SUMIFS(dbP!$A:$A,dbP!$AD:$AD,$AD501)=0),0,INDEX(dbP!F:F,SUMIFS(dbP!$A:$A,dbP!$AD:$AD,$AD501)))</f>
        <v>0</v>
      </c>
      <c r="I501" s="1" t="str">
        <f>IF(OR($AD501=0,SUMIFS(dbP!$A:$A,dbP!$AD:$AD,$AD501)=0),0,INDEX(dbP!I:I,SUMIFS(dbP!$A:$A,dbP!$AD:$AD,$AD501)))</f>
        <v>Продукт-3</v>
      </c>
      <c r="O501" s="44" t="str">
        <f>IF(OR($AE501=0,SUMIFS(SpcfP!$A:$A,SpcfP!$AE:$AE,$AE501,SpcfP!$U:$U,$U501)=0),0,INDEX(SpcfP!O:O,SUMIFS(SpcfP!$A:$A,SpcfP!$AE:$AE,$AE501,SpcfP!$U:$U,$U501)))</f>
        <v>Себестоимость продаж</v>
      </c>
      <c r="P501" s="44" t="str">
        <f>IF(OR($AE501=0,SUMIFS(SpcfP!$A:$A,SpcfP!$AE:$AE,$AE501,SpcfP!$U:$U,$U501)=0),0,INDEX(SpcfP!P:P,SUMIFS(SpcfP!$A:$A,SpcfP!$AE:$AE,$AE501,SpcfP!$U:$U,$U501)))</f>
        <v>Затраты этапа-3 бизнес-процесса</v>
      </c>
      <c r="Q501" s="44" t="str">
        <f>IF(OR($AE501=0,SUMIFS(SpcfP!$A:$A,SpcfP!$AE:$AE,$AE501,SpcfP!$U:$U,$U501)=0),0,INDEX(SpcfP!Q:Q,SUMIFS(SpcfP!$A:$A,SpcfP!$AE:$AE,$AE501,SpcfP!$U:$U,$U501)))</f>
        <v>Производственные затраты-24</v>
      </c>
      <c r="U501" s="1">
        <f>IF(OR($AD501=0,SUMIFS(dbP!$A:$A,dbP!$AD:$AD,$AD501)=0),0,INDEX(dbP!U:U,SUMIFS(dbP!$A:$A,dbP!$AD:$AD,$AD501)))</f>
        <v>3</v>
      </c>
      <c r="X501" s="42">
        <f>IF(OR($AD501=0,SUMIFS(dbP!$A:$A,dbP!$AD:$AD,$AD501)=0),0,INDEX(dbP!X:X,SUMIFS(dbP!$A:$A,dbP!$AD:$AD,$AD501)))*
IF(OR($AE501=0,SUMIFS(SpcfP!$A:$A,SpcfP!$AE:$AE,$AE501,SpcfP!$U:$U,$U501)=0),0,INDEX(SpcfP!X:X,SUMIFS(SpcfP!$A:$A,SpcfP!$AE:$AE,$AE501,SpcfP!$U:$U,$U501)))</f>
        <v>35</v>
      </c>
      <c r="AA501" s="44">
        <f>IF(OR($AD501=0,SUMIFS(dbP!$A:$A,dbP!$AD:$AD,$AD501)=0),0,INDEX(dbP!X:X,SUMIFS(dbP!$A:$A,dbP!$AD:$AD,$AD501)))*
IF(OR($AE501=0,SUMIFS(SpcfP!$A:$A,SpcfP!$AE:$AE,$AE501,SpcfP!$U:$U,$U501)=0),0,INDEX(SpcfP!AA:AA,SUMIFS(SpcfP!$A:$A,SpcfP!$AE:$AE,$AE501,SpcfP!$U:$U,$U501)))</f>
        <v>49746.666666666664</v>
      </c>
      <c r="AB501" s="44">
        <f>IF(OR($AD501=0,SUMIFS(dbP!$A:$A,dbP!$AD:$AD,$AD501)=0),0,INDEX(dbP!X:X,SUMIFS(dbP!$A:$A,dbP!$AD:$AD,$AD501)))*
IF(OR($AE501=0,SUMIFS(SpcfP!$A:$A,SpcfP!$AE:$AE,$AE501,SpcfP!$U:$U,$U501)=0),0,INDEX(SpcfP!AB:AB,SUMIFS(SpcfP!$A:$A,SpcfP!$AE:$AE,$AE501,SpcfP!$U:$U,$U501)))</f>
        <v>8291.1111111111095</v>
      </c>
      <c r="AC501" s="31" t="str">
        <f>IF(OR(RepP!$J$3="",RepP!$J$3=0,COUNTIF(Lists!$D:$D,RepP!$J$3)=0),Lists!$D$9,IF(RepP!$J$3=Lists!$D$9,Lists!$D$9,IF(RepP!$J$3=$E501,RepP!$J$3,"")))</f>
        <v>Все проекты</v>
      </c>
      <c r="AD501" s="31">
        <f t="shared" si="8"/>
        <v>9</v>
      </c>
      <c r="AE501" s="31">
        <f>IF(OR(AE500=0,AE500=MAX(Items!$AC:$AC)),1,AE500+1)</f>
        <v>35</v>
      </c>
    </row>
    <row r="502" spans="2:31" x14ac:dyDescent="0.3">
      <c r="B502" s="26">
        <f>IF(AND(O502=0,P502=0,Q502=0,Y502=0),0,IF(OR(COUNTIFS(Items!$E:$E,O502,Items!$F:$F,P502,Items!$G:$G,Q502)=1,COUNTIFS(Items!$M:$M,O502,Items!$N:$N,P502,Items!$O:$O,Q502)=1,COUNTIFS(Items!$U:$U,O502,Items!$V:$V,P502,Items!$W:$W,Q502)=1),0,1))</f>
        <v>0</v>
      </c>
      <c r="D502" s="24">
        <f>IF(OR($AD502=0,SUMIFS(dbP!$A:$A,dbP!$AD:$AD,$AD502)=0),0,INDEX(dbP!D:D,SUMIFS(dbP!$A:$A,dbP!$AD:$AD,$AD502)))</f>
        <v>45732</v>
      </c>
      <c r="E502" s="1">
        <f>IF(OR($AD502=0,SUMIFS(dbP!$A:$A,dbP!$AD:$AD,$AD502)=0),0,INDEX(dbP!E:E,SUMIFS(dbP!$A:$A,dbP!$AD:$AD,$AD502)))</f>
        <v>0</v>
      </c>
      <c r="F502" s="1">
        <f>IF(OR($AD502=0,SUMIFS(dbP!$A:$A,dbP!$AD:$AD,$AD502)=0),0,INDEX(dbP!F:F,SUMIFS(dbP!$A:$A,dbP!$AD:$AD,$AD502)))</f>
        <v>0</v>
      </c>
      <c r="I502" s="1" t="str">
        <f>IF(OR($AD502=0,SUMIFS(dbP!$A:$A,dbP!$AD:$AD,$AD502)=0),0,INDEX(dbP!I:I,SUMIFS(dbP!$A:$A,dbP!$AD:$AD,$AD502)))</f>
        <v>Продукт-3</v>
      </c>
      <c r="O502" s="44" t="str">
        <f>IF(OR($AE502=0,SUMIFS(SpcfP!$A:$A,SpcfP!$AE:$AE,$AE502,SpcfP!$U:$U,$U502)=0),0,INDEX(SpcfP!O:O,SUMIFS(SpcfP!$A:$A,SpcfP!$AE:$AE,$AE502,SpcfP!$U:$U,$U502)))</f>
        <v>Себестоимость продаж</v>
      </c>
      <c r="P502" s="44" t="str">
        <f>IF(OR($AE502=0,SUMIFS(SpcfP!$A:$A,SpcfP!$AE:$AE,$AE502,SpcfP!$U:$U,$U502)=0),0,INDEX(SpcfP!P:P,SUMIFS(SpcfP!$A:$A,SpcfP!$AE:$AE,$AE502,SpcfP!$U:$U,$U502)))</f>
        <v>Затраты этапа-3 бизнес-процесса</v>
      </c>
      <c r="Q502" s="44" t="str">
        <f>IF(OR($AE502=0,SUMIFS(SpcfP!$A:$A,SpcfP!$AE:$AE,$AE502,SpcfP!$U:$U,$U502)=0),0,INDEX(SpcfP!Q:Q,SUMIFS(SpcfP!$A:$A,SpcfP!$AE:$AE,$AE502,SpcfP!$U:$U,$U502)))</f>
        <v>Производственные затраты-25</v>
      </c>
      <c r="U502" s="1">
        <f>IF(OR($AD502=0,SUMIFS(dbP!$A:$A,dbP!$AD:$AD,$AD502)=0),0,INDEX(dbP!U:U,SUMIFS(dbP!$A:$A,dbP!$AD:$AD,$AD502)))</f>
        <v>3</v>
      </c>
      <c r="X502" s="42">
        <f>IF(OR($AD502=0,SUMIFS(dbP!$A:$A,dbP!$AD:$AD,$AD502)=0),0,INDEX(dbP!X:X,SUMIFS(dbP!$A:$A,dbP!$AD:$AD,$AD502)))*
IF(OR($AE502=0,SUMIFS(SpcfP!$A:$A,SpcfP!$AE:$AE,$AE502,SpcfP!$U:$U,$U502)=0),0,INDEX(SpcfP!X:X,SUMIFS(SpcfP!$A:$A,SpcfP!$AE:$AE,$AE502,SpcfP!$U:$U,$U502)))</f>
        <v>21</v>
      </c>
      <c r="AA502" s="44">
        <f>IF(OR($AD502=0,SUMIFS(dbP!$A:$A,dbP!$AD:$AD,$AD502)=0),0,INDEX(dbP!X:X,SUMIFS(dbP!$A:$A,dbP!$AD:$AD,$AD502)))*
IF(OR($AE502=0,SUMIFS(SpcfP!$A:$A,SpcfP!$AE:$AE,$AE502,SpcfP!$U:$U,$U502)=0),0,INDEX(SpcfP!AA:AA,SUMIFS(SpcfP!$A:$A,SpcfP!$AE:$AE,$AE502,SpcfP!$U:$U,$U502)))</f>
        <v>54251.320754716973</v>
      </c>
      <c r="AB502" s="44">
        <f>IF(OR($AD502=0,SUMIFS(dbP!$A:$A,dbP!$AD:$AD,$AD502)=0),0,INDEX(dbP!X:X,SUMIFS(dbP!$A:$A,dbP!$AD:$AD,$AD502)))*
IF(OR($AE502=0,SUMIFS(SpcfP!$A:$A,SpcfP!$AE:$AE,$AE502,SpcfP!$U:$U,$U502)=0),0,INDEX(SpcfP!AB:AB,SUMIFS(SpcfP!$A:$A,SpcfP!$AE:$AE,$AE502,SpcfP!$U:$U,$U502)))</f>
        <v>9041.8867924528313</v>
      </c>
      <c r="AC502" s="31" t="str">
        <f>IF(OR(RepP!$J$3="",RepP!$J$3=0,COUNTIF(Lists!$D:$D,RepP!$J$3)=0),Lists!$D$9,IF(RepP!$J$3=Lists!$D$9,Lists!$D$9,IF(RepP!$J$3=$E502,RepP!$J$3,"")))</f>
        <v>Все проекты</v>
      </c>
      <c r="AD502" s="31">
        <f t="shared" si="8"/>
        <v>9</v>
      </c>
      <c r="AE502" s="31">
        <f>IF(OR(AE501=0,AE501=MAX(Items!$AC:$AC)),1,AE501+1)</f>
        <v>36</v>
      </c>
    </row>
    <row r="503" spans="2:31" x14ac:dyDescent="0.3">
      <c r="B503" s="26">
        <f>IF(AND(O503=0,P503=0,Q503=0,Y503=0),0,IF(OR(COUNTIFS(Items!$E:$E,O503,Items!$F:$F,P503,Items!$G:$G,Q503)=1,COUNTIFS(Items!$M:$M,O503,Items!$N:$N,P503,Items!$O:$O,Q503)=1,COUNTIFS(Items!$U:$U,O503,Items!$V:$V,P503,Items!$W:$W,Q503)=1),0,1))</f>
        <v>0</v>
      </c>
      <c r="D503" s="24">
        <f>IF(OR($AD503=0,SUMIFS(dbP!$A:$A,dbP!$AD:$AD,$AD503)=0),0,INDEX(dbP!D:D,SUMIFS(dbP!$A:$A,dbP!$AD:$AD,$AD503)))</f>
        <v>45732</v>
      </c>
      <c r="E503" s="1">
        <f>IF(OR($AD503=0,SUMIFS(dbP!$A:$A,dbP!$AD:$AD,$AD503)=0),0,INDEX(dbP!E:E,SUMIFS(dbP!$A:$A,dbP!$AD:$AD,$AD503)))</f>
        <v>0</v>
      </c>
      <c r="F503" s="1">
        <f>IF(OR($AD503=0,SUMIFS(dbP!$A:$A,dbP!$AD:$AD,$AD503)=0),0,INDEX(dbP!F:F,SUMIFS(dbP!$A:$A,dbP!$AD:$AD,$AD503)))</f>
        <v>0</v>
      </c>
      <c r="I503" s="1" t="str">
        <f>IF(OR($AD503=0,SUMIFS(dbP!$A:$A,dbP!$AD:$AD,$AD503)=0),0,INDEX(dbP!I:I,SUMIFS(dbP!$A:$A,dbP!$AD:$AD,$AD503)))</f>
        <v>Продукт-3</v>
      </c>
      <c r="O503" s="44" t="str">
        <f>IF(OR($AE503=0,SUMIFS(SpcfP!$A:$A,SpcfP!$AE:$AE,$AE503,SpcfP!$U:$U,$U503)=0),0,INDEX(SpcfP!O:O,SUMIFS(SpcfP!$A:$A,SpcfP!$AE:$AE,$AE503,SpcfP!$U:$U,$U503)))</f>
        <v>Себестоимость продаж</v>
      </c>
      <c r="P503" s="44" t="str">
        <f>IF(OR($AE503=0,SUMIFS(SpcfP!$A:$A,SpcfP!$AE:$AE,$AE503,SpcfP!$U:$U,$U503)=0),0,INDEX(SpcfP!P:P,SUMIFS(SpcfP!$A:$A,SpcfP!$AE:$AE,$AE503,SpcfP!$U:$U,$U503)))</f>
        <v>Затраты этапа-3 бизнес-процесса</v>
      </c>
      <c r="Q503" s="44" t="str">
        <f>IF(OR($AE503=0,SUMIFS(SpcfP!$A:$A,SpcfP!$AE:$AE,$AE503,SpcfP!$U:$U,$U503)=0),0,INDEX(SpcfP!Q:Q,SUMIFS(SpcfP!$A:$A,SpcfP!$AE:$AE,$AE503,SpcfP!$U:$U,$U503)))</f>
        <v>Производственные затраты-26</v>
      </c>
      <c r="U503" s="1">
        <f>IF(OR($AD503=0,SUMIFS(dbP!$A:$A,dbP!$AD:$AD,$AD503)=0),0,INDEX(dbP!U:U,SUMIFS(dbP!$A:$A,dbP!$AD:$AD,$AD503)))</f>
        <v>3</v>
      </c>
      <c r="X503" s="42">
        <f>IF(OR($AD503=0,SUMIFS(dbP!$A:$A,dbP!$AD:$AD,$AD503)=0),0,INDEX(dbP!X:X,SUMIFS(dbP!$A:$A,dbP!$AD:$AD,$AD503)))*
IF(OR($AE503=0,SUMIFS(SpcfP!$A:$A,SpcfP!$AE:$AE,$AE503,SpcfP!$U:$U,$U503)=0),0,INDEX(SpcfP!X:X,SUMIFS(SpcfP!$A:$A,SpcfP!$AE:$AE,$AE503,SpcfP!$U:$U,$U503)))</f>
        <v>7</v>
      </c>
      <c r="AA503" s="44">
        <f>IF(OR($AD503=0,SUMIFS(dbP!$A:$A,dbP!$AD:$AD,$AD503)=0),0,INDEX(dbP!X:X,SUMIFS(dbP!$A:$A,dbP!$AD:$AD,$AD503)))*
IF(OR($AE503=0,SUMIFS(SpcfP!$A:$A,SpcfP!$AE:$AE,$AE503,SpcfP!$U:$U,$U503)=0),0,INDEX(SpcfP!AA:AA,SUMIFS(SpcfP!$A:$A,SpcfP!$AE:$AE,$AE503,SpcfP!$U:$U,$U503)))</f>
        <v>6208.7182156862755</v>
      </c>
      <c r="AB503" s="44">
        <f>IF(OR($AD503=0,SUMIFS(dbP!$A:$A,dbP!$AD:$AD,$AD503)=0),0,INDEX(dbP!X:X,SUMIFS(dbP!$A:$A,dbP!$AD:$AD,$AD503)))*
IF(OR($AE503=0,SUMIFS(SpcfP!$A:$A,SpcfP!$AE:$AE,$AE503,SpcfP!$U:$U,$U503)=0),0,INDEX(SpcfP!AB:AB,SUMIFS(SpcfP!$A:$A,SpcfP!$AE:$AE,$AE503,SpcfP!$U:$U,$U503)))</f>
        <v>1034.7863692810458</v>
      </c>
      <c r="AC503" s="31" t="str">
        <f>IF(OR(RepP!$J$3="",RepP!$J$3=0,COUNTIF(Lists!$D:$D,RepP!$J$3)=0),Lists!$D$9,IF(RepP!$J$3=Lists!$D$9,Lists!$D$9,IF(RepP!$J$3=$E503,RepP!$J$3,"")))</f>
        <v>Все проекты</v>
      </c>
      <c r="AD503" s="31">
        <f t="shared" si="8"/>
        <v>9</v>
      </c>
      <c r="AE503" s="31">
        <f>IF(OR(AE502=0,AE502=MAX(Items!$AC:$AC)),1,AE502+1)</f>
        <v>37</v>
      </c>
    </row>
    <row r="504" spans="2:31" x14ac:dyDescent="0.3">
      <c r="B504" s="26">
        <f>IF(AND(O504=0,P504=0,Q504=0,Y504=0),0,IF(OR(COUNTIFS(Items!$E:$E,O504,Items!$F:$F,P504,Items!$G:$G,Q504)=1,COUNTIFS(Items!$M:$M,O504,Items!$N:$N,P504,Items!$O:$O,Q504)=1,COUNTIFS(Items!$U:$U,O504,Items!$V:$V,P504,Items!$W:$W,Q504)=1),0,1))</f>
        <v>0</v>
      </c>
      <c r="D504" s="24">
        <f>IF(OR($AD504=0,SUMIFS(dbP!$A:$A,dbP!$AD:$AD,$AD504)=0),0,INDEX(dbP!D:D,SUMIFS(dbP!$A:$A,dbP!$AD:$AD,$AD504)))</f>
        <v>45732</v>
      </c>
      <c r="E504" s="1">
        <f>IF(OR($AD504=0,SUMIFS(dbP!$A:$A,dbP!$AD:$AD,$AD504)=0),0,INDEX(dbP!E:E,SUMIFS(dbP!$A:$A,dbP!$AD:$AD,$AD504)))</f>
        <v>0</v>
      </c>
      <c r="F504" s="1">
        <f>IF(OR($AD504=0,SUMIFS(dbP!$A:$A,dbP!$AD:$AD,$AD504)=0),0,INDEX(dbP!F:F,SUMIFS(dbP!$A:$A,dbP!$AD:$AD,$AD504)))</f>
        <v>0</v>
      </c>
      <c r="I504" s="1" t="str">
        <f>IF(OR($AD504=0,SUMIFS(dbP!$A:$A,dbP!$AD:$AD,$AD504)=0),0,INDEX(dbP!I:I,SUMIFS(dbP!$A:$A,dbP!$AD:$AD,$AD504)))</f>
        <v>Продукт-3</v>
      </c>
      <c r="O504" s="44" t="str">
        <f>IF(OR($AE504=0,SUMIFS(SpcfP!$A:$A,SpcfP!$AE:$AE,$AE504,SpcfP!$U:$U,$U504)=0),0,INDEX(SpcfP!O:O,SUMIFS(SpcfP!$A:$A,SpcfP!$AE:$AE,$AE504,SpcfP!$U:$U,$U504)))</f>
        <v>Себестоимость продаж</v>
      </c>
      <c r="P504" s="44" t="str">
        <f>IF(OR($AE504=0,SUMIFS(SpcfP!$A:$A,SpcfP!$AE:$AE,$AE504,SpcfP!$U:$U,$U504)=0),0,INDEX(SpcfP!P:P,SUMIFS(SpcfP!$A:$A,SpcfP!$AE:$AE,$AE504,SpcfP!$U:$U,$U504)))</f>
        <v>Затраты этапа-3 бизнес-процесса</v>
      </c>
      <c r="Q504" s="44" t="str">
        <f>IF(OR($AE504=0,SUMIFS(SpcfP!$A:$A,SpcfP!$AE:$AE,$AE504,SpcfP!$U:$U,$U504)=0),0,INDEX(SpcfP!Q:Q,SUMIFS(SpcfP!$A:$A,SpcfP!$AE:$AE,$AE504,SpcfP!$U:$U,$U504)))</f>
        <v>Производственные затраты-27</v>
      </c>
      <c r="U504" s="1">
        <f>IF(OR($AD504=0,SUMIFS(dbP!$A:$A,dbP!$AD:$AD,$AD504)=0),0,INDEX(dbP!U:U,SUMIFS(dbP!$A:$A,dbP!$AD:$AD,$AD504)))</f>
        <v>3</v>
      </c>
      <c r="X504" s="42">
        <f>IF(OR($AD504=0,SUMIFS(dbP!$A:$A,dbP!$AD:$AD,$AD504)=0),0,INDEX(dbP!X:X,SUMIFS(dbP!$A:$A,dbP!$AD:$AD,$AD504)))*
IF(OR($AE504=0,SUMIFS(SpcfP!$A:$A,SpcfP!$AE:$AE,$AE504,SpcfP!$U:$U,$U504)=0),0,INDEX(SpcfP!X:X,SUMIFS(SpcfP!$A:$A,SpcfP!$AE:$AE,$AE504,SpcfP!$U:$U,$U504)))</f>
        <v>28</v>
      </c>
      <c r="AA504" s="44">
        <f>IF(OR($AD504=0,SUMIFS(dbP!$A:$A,dbP!$AD:$AD,$AD504)=0),0,INDEX(dbP!X:X,SUMIFS(dbP!$A:$A,dbP!$AD:$AD,$AD504)))*
IF(OR($AE504=0,SUMIFS(SpcfP!$A:$A,SpcfP!$AE:$AE,$AE504,SpcfP!$U:$U,$U504)=0),0,INDEX(SpcfP!AA:AA,SUMIFS(SpcfP!$A:$A,SpcfP!$AE:$AE,$AE504,SpcfP!$U:$U,$U504)))</f>
        <v>27654.539586206898</v>
      </c>
      <c r="AB504" s="44">
        <f>IF(OR($AD504=0,SUMIFS(dbP!$A:$A,dbP!$AD:$AD,$AD504)=0),0,INDEX(dbP!X:X,SUMIFS(dbP!$A:$A,dbP!$AD:$AD,$AD504)))*
IF(OR($AE504=0,SUMIFS(SpcfP!$A:$A,SpcfP!$AE:$AE,$AE504,SpcfP!$U:$U,$U504)=0),0,INDEX(SpcfP!AB:AB,SUMIFS(SpcfP!$A:$A,SpcfP!$AE:$AE,$AE504,SpcfP!$U:$U,$U504)))</f>
        <v>4609.089931034483</v>
      </c>
      <c r="AC504" s="31" t="str">
        <f>IF(OR(RepP!$J$3="",RepP!$J$3=0,COUNTIF(Lists!$D:$D,RepP!$J$3)=0),Lists!$D$9,IF(RepP!$J$3=Lists!$D$9,Lists!$D$9,IF(RepP!$J$3=$E504,RepP!$J$3,"")))</f>
        <v>Все проекты</v>
      </c>
      <c r="AD504" s="31">
        <f t="shared" si="8"/>
        <v>9</v>
      </c>
      <c r="AE504" s="31">
        <f>IF(OR(AE503=0,AE503=MAX(Items!$AC:$AC)),1,AE503+1)</f>
        <v>38</v>
      </c>
    </row>
    <row r="505" spans="2:31" x14ac:dyDescent="0.3">
      <c r="B505" s="26">
        <f>IF(AND(O505=0,P505=0,Q505=0,Y505=0),0,IF(OR(COUNTIFS(Items!$E:$E,O505,Items!$F:$F,P505,Items!$G:$G,Q505)=1,COUNTIFS(Items!$M:$M,O505,Items!$N:$N,P505,Items!$O:$O,Q505)=1,COUNTIFS(Items!$U:$U,O505,Items!$V:$V,P505,Items!$W:$W,Q505)=1),0,1))</f>
        <v>0</v>
      </c>
      <c r="D505" s="24">
        <f>IF(OR($AD505=0,SUMIFS(dbP!$A:$A,dbP!$AD:$AD,$AD505)=0),0,INDEX(dbP!D:D,SUMIFS(dbP!$A:$A,dbP!$AD:$AD,$AD505)))</f>
        <v>45732</v>
      </c>
      <c r="E505" s="1">
        <f>IF(OR($AD505=0,SUMIFS(dbP!$A:$A,dbP!$AD:$AD,$AD505)=0),0,INDEX(dbP!E:E,SUMIFS(dbP!$A:$A,dbP!$AD:$AD,$AD505)))</f>
        <v>0</v>
      </c>
      <c r="F505" s="1">
        <f>IF(OR($AD505=0,SUMIFS(dbP!$A:$A,dbP!$AD:$AD,$AD505)=0),0,INDEX(dbP!F:F,SUMIFS(dbP!$A:$A,dbP!$AD:$AD,$AD505)))</f>
        <v>0</v>
      </c>
      <c r="I505" s="1" t="str">
        <f>IF(OR($AD505=0,SUMIFS(dbP!$A:$A,dbP!$AD:$AD,$AD505)=0),0,INDEX(dbP!I:I,SUMIFS(dbP!$A:$A,dbP!$AD:$AD,$AD505)))</f>
        <v>Продукт-3</v>
      </c>
      <c r="O505" s="44" t="str">
        <f>IF(OR($AE505=0,SUMIFS(SpcfP!$A:$A,SpcfP!$AE:$AE,$AE505,SpcfP!$U:$U,$U505)=0),0,INDEX(SpcfP!O:O,SUMIFS(SpcfP!$A:$A,SpcfP!$AE:$AE,$AE505,SpcfP!$U:$U,$U505)))</f>
        <v>Себестоимость продаж</v>
      </c>
      <c r="P505" s="44" t="str">
        <f>IF(OR($AE505=0,SUMIFS(SpcfP!$A:$A,SpcfP!$AE:$AE,$AE505,SpcfP!$U:$U,$U505)=0),0,INDEX(SpcfP!P:P,SUMIFS(SpcfP!$A:$A,SpcfP!$AE:$AE,$AE505,SpcfP!$U:$U,$U505)))</f>
        <v>Затраты этапа-4 бизнес-процесса</v>
      </c>
      <c r="Q505" s="44" t="str">
        <f>IF(OR($AE505=0,SUMIFS(SpcfP!$A:$A,SpcfP!$AE:$AE,$AE505,SpcfP!$U:$U,$U505)=0),0,INDEX(SpcfP!Q:Q,SUMIFS(SpcfP!$A:$A,SpcfP!$AE:$AE,$AE505,SpcfP!$U:$U,$U505)))</f>
        <v>Производственные затраты-28</v>
      </c>
      <c r="U505" s="1">
        <f>IF(OR($AD505=0,SUMIFS(dbP!$A:$A,dbP!$AD:$AD,$AD505)=0),0,INDEX(dbP!U:U,SUMIFS(dbP!$A:$A,dbP!$AD:$AD,$AD505)))</f>
        <v>3</v>
      </c>
      <c r="X505" s="42">
        <f>IF(OR($AD505=0,SUMIFS(dbP!$A:$A,dbP!$AD:$AD,$AD505)=0),0,INDEX(dbP!X:X,SUMIFS(dbP!$A:$A,dbP!$AD:$AD,$AD505)))*
IF(OR($AE505=0,SUMIFS(SpcfP!$A:$A,SpcfP!$AE:$AE,$AE505,SpcfP!$U:$U,$U505)=0),0,INDEX(SpcfP!X:X,SUMIFS(SpcfP!$A:$A,SpcfP!$AE:$AE,$AE505,SpcfP!$U:$U,$U505)))</f>
        <v>63</v>
      </c>
      <c r="AA505" s="44">
        <f>IF(OR($AD505=0,SUMIFS(dbP!$A:$A,dbP!$AD:$AD,$AD505)=0),0,INDEX(dbP!X:X,SUMIFS(dbP!$A:$A,dbP!$AD:$AD,$AD505)))*
IF(OR($AE505=0,SUMIFS(SpcfP!$A:$A,SpcfP!$AE:$AE,$AE505,SpcfP!$U:$U,$U505)=0),0,INDEX(SpcfP!AA:AA,SUMIFS(SpcfP!$A:$A,SpcfP!$AE:$AE,$AE505,SpcfP!$U:$U,$U505)))</f>
        <v>244429.37906896547</v>
      </c>
      <c r="AB505" s="44">
        <f>IF(OR($AD505=0,SUMIFS(dbP!$A:$A,dbP!$AD:$AD,$AD505)=0),0,INDEX(dbP!X:X,SUMIFS(dbP!$A:$A,dbP!$AD:$AD,$AD505)))*
IF(OR($AE505=0,SUMIFS(SpcfP!$A:$A,SpcfP!$AE:$AE,$AE505,SpcfP!$U:$U,$U505)=0),0,INDEX(SpcfP!AB:AB,SUMIFS(SpcfP!$A:$A,SpcfP!$AE:$AE,$AE505,SpcfP!$U:$U,$U505)))</f>
        <v>40738.229844827583</v>
      </c>
      <c r="AC505" s="31" t="str">
        <f>IF(OR(RepP!$J$3="",RepP!$J$3=0,COUNTIF(Lists!$D:$D,RepP!$J$3)=0),Lists!$D$9,IF(RepP!$J$3=Lists!$D$9,Lists!$D$9,IF(RepP!$J$3=$E505,RepP!$J$3,"")))</f>
        <v>Все проекты</v>
      </c>
      <c r="AD505" s="31">
        <f t="shared" si="8"/>
        <v>9</v>
      </c>
      <c r="AE505" s="31">
        <f>IF(OR(AE504=0,AE504=MAX(Items!$AC:$AC)),1,AE504+1)</f>
        <v>39</v>
      </c>
    </row>
    <row r="506" spans="2:31" x14ac:dyDescent="0.3">
      <c r="B506" s="26">
        <f>IF(AND(O506=0,P506=0,Q506=0,Y506=0),0,IF(OR(COUNTIFS(Items!$E:$E,O506,Items!$F:$F,P506,Items!$G:$G,Q506)=1,COUNTIFS(Items!$M:$M,O506,Items!$N:$N,P506,Items!$O:$O,Q506)=1,COUNTIFS(Items!$U:$U,O506,Items!$V:$V,P506,Items!$W:$W,Q506)=1),0,1))</f>
        <v>0</v>
      </c>
      <c r="D506" s="24">
        <f>IF(OR($AD506=0,SUMIFS(dbP!$A:$A,dbP!$AD:$AD,$AD506)=0),0,INDEX(dbP!D:D,SUMIFS(dbP!$A:$A,dbP!$AD:$AD,$AD506)))</f>
        <v>45732</v>
      </c>
      <c r="E506" s="1">
        <f>IF(OR($AD506=0,SUMIFS(dbP!$A:$A,dbP!$AD:$AD,$AD506)=0),0,INDEX(dbP!E:E,SUMIFS(dbP!$A:$A,dbP!$AD:$AD,$AD506)))</f>
        <v>0</v>
      </c>
      <c r="F506" s="1">
        <f>IF(OR($AD506=0,SUMIFS(dbP!$A:$A,dbP!$AD:$AD,$AD506)=0),0,INDEX(dbP!F:F,SUMIFS(dbP!$A:$A,dbP!$AD:$AD,$AD506)))</f>
        <v>0</v>
      </c>
      <c r="I506" s="1" t="str">
        <f>IF(OR($AD506=0,SUMIFS(dbP!$A:$A,dbP!$AD:$AD,$AD506)=0),0,INDEX(dbP!I:I,SUMIFS(dbP!$A:$A,dbP!$AD:$AD,$AD506)))</f>
        <v>Продукт-3</v>
      </c>
      <c r="O506" s="44" t="str">
        <f>IF(OR($AE506=0,SUMIFS(SpcfP!$A:$A,SpcfP!$AE:$AE,$AE506,SpcfP!$U:$U,$U506)=0),0,INDEX(SpcfP!O:O,SUMIFS(SpcfP!$A:$A,SpcfP!$AE:$AE,$AE506,SpcfP!$U:$U,$U506)))</f>
        <v>Себестоимость продаж</v>
      </c>
      <c r="P506" s="44" t="str">
        <f>IF(OR($AE506=0,SUMIFS(SpcfP!$A:$A,SpcfP!$AE:$AE,$AE506,SpcfP!$U:$U,$U506)=0),0,INDEX(SpcfP!P:P,SUMIFS(SpcfP!$A:$A,SpcfP!$AE:$AE,$AE506,SpcfP!$U:$U,$U506)))</f>
        <v>Затраты этапа-4 бизнес-процесса</v>
      </c>
      <c r="Q506" s="44" t="str">
        <f>IF(OR($AE506=0,SUMIFS(SpcfP!$A:$A,SpcfP!$AE:$AE,$AE506,SpcfP!$U:$U,$U506)=0),0,INDEX(SpcfP!Q:Q,SUMIFS(SpcfP!$A:$A,SpcfP!$AE:$AE,$AE506,SpcfP!$U:$U,$U506)))</f>
        <v>Производственные затраты-29</v>
      </c>
      <c r="U506" s="1">
        <f>IF(OR($AD506=0,SUMIFS(dbP!$A:$A,dbP!$AD:$AD,$AD506)=0),0,INDEX(dbP!U:U,SUMIFS(dbP!$A:$A,dbP!$AD:$AD,$AD506)))</f>
        <v>3</v>
      </c>
      <c r="X506" s="42">
        <f>IF(OR($AD506=0,SUMIFS(dbP!$A:$A,dbP!$AD:$AD,$AD506)=0),0,INDEX(dbP!X:X,SUMIFS(dbP!$A:$A,dbP!$AD:$AD,$AD506)))*
IF(OR($AE506=0,SUMIFS(SpcfP!$A:$A,SpcfP!$AE:$AE,$AE506,SpcfP!$U:$U,$U506)=0),0,INDEX(SpcfP!X:X,SUMIFS(SpcfP!$A:$A,SpcfP!$AE:$AE,$AE506,SpcfP!$U:$U,$U506)))</f>
        <v>35</v>
      </c>
      <c r="AA506" s="44">
        <f>IF(OR($AD506=0,SUMIFS(dbP!$A:$A,dbP!$AD:$AD,$AD506)=0),0,INDEX(dbP!X:X,SUMIFS(dbP!$A:$A,dbP!$AD:$AD,$AD506)))*
IF(OR($AE506=0,SUMIFS(SpcfP!$A:$A,SpcfP!$AE:$AE,$AE506,SpcfP!$U:$U,$U506)=0),0,INDEX(SpcfP!AA:AA,SUMIFS(SpcfP!$A:$A,SpcfP!$AE:$AE,$AE506,SpcfP!$U:$U,$U506)))</f>
        <v>128153.06318181819</v>
      </c>
      <c r="AB506" s="44">
        <f>IF(OR($AD506=0,SUMIFS(dbP!$A:$A,dbP!$AD:$AD,$AD506)=0),0,INDEX(dbP!X:X,SUMIFS(dbP!$A:$A,dbP!$AD:$AD,$AD506)))*
IF(OR($AE506=0,SUMIFS(SpcfP!$A:$A,SpcfP!$AE:$AE,$AE506,SpcfP!$U:$U,$U506)=0),0,INDEX(SpcfP!AB:AB,SUMIFS(SpcfP!$A:$A,SpcfP!$AE:$AE,$AE506,SpcfP!$U:$U,$U506)))</f>
        <v>21358.843863636368</v>
      </c>
      <c r="AC506" s="31" t="str">
        <f>IF(OR(RepP!$J$3="",RepP!$J$3=0,COUNTIF(Lists!$D:$D,RepP!$J$3)=0),Lists!$D$9,IF(RepP!$J$3=Lists!$D$9,Lists!$D$9,IF(RepP!$J$3=$E506,RepP!$J$3,"")))</f>
        <v>Все проекты</v>
      </c>
      <c r="AD506" s="31">
        <f t="shared" si="8"/>
        <v>9</v>
      </c>
      <c r="AE506" s="31">
        <f>IF(OR(AE505=0,AE505=MAX(Items!$AC:$AC)),1,AE505+1)</f>
        <v>40</v>
      </c>
    </row>
    <row r="507" spans="2:31" x14ac:dyDescent="0.3">
      <c r="B507" s="26">
        <f>IF(AND(O507=0,P507=0,Q507=0,Y507=0),0,IF(OR(COUNTIFS(Items!$E:$E,O507,Items!$F:$F,P507,Items!$G:$G,Q507)=1,COUNTIFS(Items!$M:$M,O507,Items!$N:$N,P507,Items!$O:$O,Q507)=1,COUNTIFS(Items!$U:$U,O507,Items!$V:$V,P507,Items!$W:$W,Q507)=1),0,1))</f>
        <v>0</v>
      </c>
      <c r="D507" s="24">
        <f>IF(OR($AD507=0,SUMIFS(dbP!$A:$A,dbP!$AD:$AD,$AD507)=0),0,INDEX(dbP!D:D,SUMIFS(dbP!$A:$A,dbP!$AD:$AD,$AD507)))</f>
        <v>45732</v>
      </c>
      <c r="E507" s="1">
        <f>IF(OR($AD507=0,SUMIFS(dbP!$A:$A,dbP!$AD:$AD,$AD507)=0),0,INDEX(dbP!E:E,SUMIFS(dbP!$A:$A,dbP!$AD:$AD,$AD507)))</f>
        <v>0</v>
      </c>
      <c r="F507" s="1">
        <f>IF(OR($AD507=0,SUMIFS(dbP!$A:$A,dbP!$AD:$AD,$AD507)=0),0,INDEX(dbP!F:F,SUMIFS(dbP!$A:$A,dbP!$AD:$AD,$AD507)))</f>
        <v>0</v>
      </c>
      <c r="I507" s="1" t="str">
        <f>IF(OR($AD507=0,SUMIFS(dbP!$A:$A,dbP!$AD:$AD,$AD507)=0),0,INDEX(dbP!I:I,SUMIFS(dbP!$A:$A,dbP!$AD:$AD,$AD507)))</f>
        <v>Продукт-3</v>
      </c>
      <c r="O507" s="44" t="str">
        <f>IF(OR($AE507=0,SUMIFS(SpcfP!$A:$A,SpcfP!$AE:$AE,$AE507,SpcfP!$U:$U,$U507)=0),0,INDEX(SpcfP!O:O,SUMIFS(SpcfP!$A:$A,SpcfP!$AE:$AE,$AE507,SpcfP!$U:$U,$U507)))</f>
        <v>Себестоимость продаж</v>
      </c>
      <c r="P507" s="44" t="str">
        <f>IF(OR($AE507=0,SUMIFS(SpcfP!$A:$A,SpcfP!$AE:$AE,$AE507,SpcfP!$U:$U,$U507)=0),0,INDEX(SpcfP!P:P,SUMIFS(SpcfP!$A:$A,SpcfP!$AE:$AE,$AE507,SpcfP!$U:$U,$U507)))</f>
        <v>Затраты этапа-4 бизнес-процесса</v>
      </c>
      <c r="Q507" s="44" t="str">
        <f>IF(OR($AE507=0,SUMIFS(SpcfP!$A:$A,SpcfP!$AE:$AE,$AE507,SpcfP!$U:$U,$U507)=0),0,INDEX(SpcfP!Q:Q,SUMIFS(SpcfP!$A:$A,SpcfP!$AE:$AE,$AE507,SpcfP!$U:$U,$U507)))</f>
        <v>Производственные затраты-30</v>
      </c>
      <c r="U507" s="1">
        <f>IF(OR($AD507=0,SUMIFS(dbP!$A:$A,dbP!$AD:$AD,$AD507)=0),0,INDEX(dbP!U:U,SUMIFS(dbP!$A:$A,dbP!$AD:$AD,$AD507)))</f>
        <v>3</v>
      </c>
      <c r="X507" s="42">
        <f>IF(OR($AD507=0,SUMIFS(dbP!$A:$A,dbP!$AD:$AD,$AD507)=0),0,INDEX(dbP!X:X,SUMIFS(dbP!$A:$A,dbP!$AD:$AD,$AD507)))*
IF(OR($AE507=0,SUMIFS(SpcfP!$A:$A,SpcfP!$AE:$AE,$AE507,SpcfP!$U:$U,$U507)=0),0,INDEX(SpcfP!X:X,SUMIFS(SpcfP!$A:$A,SpcfP!$AE:$AE,$AE507,SpcfP!$U:$U,$U507)))</f>
        <v>637</v>
      </c>
      <c r="AA507" s="44">
        <f>IF(OR($AD507=0,SUMIFS(dbP!$A:$A,dbP!$AD:$AD,$AD507)=0),0,INDEX(dbP!X:X,SUMIFS(dbP!$A:$A,dbP!$AD:$AD,$AD507)))*
IF(OR($AE507=0,SUMIFS(SpcfP!$A:$A,SpcfP!$AE:$AE,$AE507,SpcfP!$U:$U,$U507)=0),0,INDEX(SpcfP!AA:AA,SUMIFS(SpcfP!$A:$A,SpcfP!$AE:$AE,$AE507,SpcfP!$U:$U,$U507)))</f>
        <v>674531.14522905787</v>
      </c>
      <c r="AB507" s="44">
        <f>IF(OR($AD507=0,SUMIFS(dbP!$A:$A,dbP!$AD:$AD,$AD507)=0),0,INDEX(dbP!X:X,SUMIFS(dbP!$A:$A,dbP!$AD:$AD,$AD507)))*
IF(OR($AE507=0,SUMIFS(SpcfP!$A:$A,SpcfP!$AE:$AE,$AE507,SpcfP!$U:$U,$U507)=0),0,INDEX(SpcfP!AB:AB,SUMIFS(SpcfP!$A:$A,SpcfP!$AE:$AE,$AE507,SpcfP!$U:$U,$U507)))</f>
        <v>112421.85753817631</v>
      </c>
      <c r="AC507" s="31" t="str">
        <f>IF(OR(RepP!$J$3="",RepP!$J$3=0,COUNTIF(Lists!$D:$D,RepP!$J$3)=0),Lists!$D$9,IF(RepP!$J$3=Lists!$D$9,Lists!$D$9,IF(RepP!$J$3=$E507,RepP!$J$3,"")))</f>
        <v>Все проекты</v>
      </c>
      <c r="AD507" s="31">
        <f t="shared" si="8"/>
        <v>9</v>
      </c>
      <c r="AE507" s="31">
        <f>IF(OR(AE506=0,AE506=MAX(Items!$AC:$AC)),1,AE506+1)</f>
        <v>41</v>
      </c>
    </row>
    <row r="508" spans="2:31" x14ac:dyDescent="0.3">
      <c r="B508" s="26">
        <f>IF(AND(O508=0,P508=0,Q508=0,Y508=0),0,IF(OR(COUNTIFS(Items!$E:$E,O508,Items!$F:$F,P508,Items!$G:$G,Q508)=1,COUNTIFS(Items!$M:$M,O508,Items!$N:$N,P508,Items!$O:$O,Q508)=1,COUNTIFS(Items!$U:$U,O508,Items!$V:$V,P508,Items!$W:$W,Q508)=1),0,1))</f>
        <v>0</v>
      </c>
      <c r="D508" s="24">
        <f>IF(OR($AD508=0,SUMIFS(dbP!$A:$A,dbP!$AD:$AD,$AD508)=0),0,INDEX(dbP!D:D,SUMIFS(dbP!$A:$A,dbP!$AD:$AD,$AD508)))</f>
        <v>45732</v>
      </c>
      <c r="E508" s="1">
        <f>IF(OR($AD508=0,SUMIFS(dbP!$A:$A,dbP!$AD:$AD,$AD508)=0),0,INDEX(dbP!E:E,SUMIFS(dbP!$A:$A,dbP!$AD:$AD,$AD508)))</f>
        <v>0</v>
      </c>
      <c r="F508" s="1">
        <f>IF(OR($AD508=0,SUMIFS(dbP!$A:$A,dbP!$AD:$AD,$AD508)=0),0,INDEX(dbP!F:F,SUMIFS(dbP!$A:$A,dbP!$AD:$AD,$AD508)))</f>
        <v>0</v>
      </c>
      <c r="I508" s="1" t="str">
        <f>IF(OR($AD508=0,SUMIFS(dbP!$A:$A,dbP!$AD:$AD,$AD508)=0),0,INDEX(dbP!I:I,SUMIFS(dbP!$A:$A,dbP!$AD:$AD,$AD508)))</f>
        <v>Продукт-3</v>
      </c>
      <c r="O508" s="44" t="str">
        <f>IF(OR($AE508=0,SUMIFS(SpcfP!$A:$A,SpcfP!$AE:$AE,$AE508,SpcfP!$U:$U,$U508)=0),0,INDEX(SpcfP!O:O,SUMIFS(SpcfP!$A:$A,SpcfP!$AE:$AE,$AE508,SpcfP!$U:$U,$U508)))</f>
        <v>Себестоимость продаж</v>
      </c>
      <c r="P508" s="44" t="str">
        <f>IF(OR($AE508=0,SUMIFS(SpcfP!$A:$A,SpcfP!$AE:$AE,$AE508,SpcfP!$U:$U,$U508)=0),0,INDEX(SpcfP!P:P,SUMIFS(SpcfP!$A:$A,SpcfP!$AE:$AE,$AE508,SpcfP!$U:$U,$U508)))</f>
        <v>Затраты этапа-4 бизнес-процесса</v>
      </c>
      <c r="Q508" s="44" t="str">
        <f>IF(OR($AE508=0,SUMIFS(SpcfP!$A:$A,SpcfP!$AE:$AE,$AE508,SpcfP!$U:$U,$U508)=0),0,INDEX(SpcfP!Q:Q,SUMIFS(SpcfP!$A:$A,SpcfP!$AE:$AE,$AE508,SpcfP!$U:$U,$U508)))</f>
        <v>Производственные затраты-31</v>
      </c>
      <c r="U508" s="1">
        <f>IF(OR($AD508=0,SUMIFS(dbP!$A:$A,dbP!$AD:$AD,$AD508)=0),0,INDEX(dbP!U:U,SUMIFS(dbP!$A:$A,dbP!$AD:$AD,$AD508)))</f>
        <v>3</v>
      </c>
      <c r="X508" s="42">
        <f>IF(OR($AD508=0,SUMIFS(dbP!$A:$A,dbP!$AD:$AD,$AD508)=0),0,INDEX(dbP!X:X,SUMIFS(dbP!$A:$A,dbP!$AD:$AD,$AD508)))*
IF(OR($AE508=0,SUMIFS(SpcfP!$A:$A,SpcfP!$AE:$AE,$AE508,SpcfP!$U:$U,$U508)=0),0,INDEX(SpcfP!X:X,SUMIFS(SpcfP!$A:$A,SpcfP!$AE:$AE,$AE508,SpcfP!$U:$U,$U508)))</f>
        <v>42</v>
      </c>
      <c r="AA508" s="44">
        <f>IF(OR($AD508=0,SUMIFS(dbP!$A:$A,dbP!$AD:$AD,$AD508)=0),0,INDEX(dbP!X:X,SUMIFS(dbP!$A:$A,dbP!$AD:$AD,$AD508)))*
IF(OR($AE508=0,SUMIFS(SpcfP!$A:$A,SpcfP!$AE:$AE,$AE508,SpcfP!$U:$U,$U508)=0),0,INDEX(SpcfP!AA:AA,SUMIFS(SpcfP!$A:$A,SpcfP!$AE:$AE,$AE508,SpcfP!$U:$U,$U508)))</f>
        <v>76832.729234248822</v>
      </c>
      <c r="AB508" s="44">
        <f>IF(OR($AD508=0,SUMIFS(dbP!$A:$A,dbP!$AD:$AD,$AD508)=0),0,INDEX(dbP!X:X,SUMIFS(dbP!$A:$A,dbP!$AD:$AD,$AD508)))*
IF(OR($AE508=0,SUMIFS(SpcfP!$A:$A,SpcfP!$AE:$AE,$AE508,SpcfP!$U:$U,$U508)=0),0,INDEX(SpcfP!AB:AB,SUMIFS(SpcfP!$A:$A,SpcfP!$AE:$AE,$AE508,SpcfP!$U:$U,$U508)))</f>
        <v>12805.454872374803</v>
      </c>
      <c r="AC508" s="31" t="str">
        <f>IF(OR(RepP!$J$3="",RepP!$J$3=0,COUNTIF(Lists!$D:$D,RepP!$J$3)=0),Lists!$D$9,IF(RepP!$J$3=Lists!$D$9,Lists!$D$9,IF(RepP!$J$3=$E508,RepP!$J$3,"")))</f>
        <v>Все проекты</v>
      </c>
      <c r="AD508" s="31">
        <f t="shared" si="8"/>
        <v>9</v>
      </c>
      <c r="AE508" s="31">
        <f>IF(OR(AE507=0,AE507=MAX(Items!$AC:$AC)),1,AE507+1)</f>
        <v>42</v>
      </c>
    </row>
    <row r="509" spans="2:31" x14ac:dyDescent="0.3">
      <c r="B509" s="26">
        <f>IF(AND(O509=0,P509=0,Q509=0,Y509=0),0,IF(OR(COUNTIFS(Items!$E:$E,O509,Items!$F:$F,P509,Items!$G:$G,Q509)=1,COUNTIFS(Items!$M:$M,O509,Items!$N:$N,P509,Items!$O:$O,Q509)=1,COUNTIFS(Items!$U:$U,O509,Items!$V:$V,P509,Items!$W:$W,Q509)=1),0,1))</f>
        <v>0</v>
      </c>
      <c r="D509" s="24">
        <f>IF(OR($AD509=0,SUMIFS(dbP!$A:$A,dbP!$AD:$AD,$AD509)=0),0,INDEX(dbP!D:D,SUMIFS(dbP!$A:$A,dbP!$AD:$AD,$AD509)))</f>
        <v>45732</v>
      </c>
      <c r="E509" s="1">
        <f>IF(OR($AD509=0,SUMIFS(dbP!$A:$A,dbP!$AD:$AD,$AD509)=0),0,INDEX(dbP!E:E,SUMIFS(dbP!$A:$A,dbP!$AD:$AD,$AD509)))</f>
        <v>0</v>
      </c>
      <c r="F509" s="1">
        <f>IF(OR($AD509=0,SUMIFS(dbP!$A:$A,dbP!$AD:$AD,$AD509)=0),0,INDEX(dbP!F:F,SUMIFS(dbP!$A:$A,dbP!$AD:$AD,$AD509)))</f>
        <v>0</v>
      </c>
      <c r="I509" s="1" t="str">
        <f>IF(OR($AD509=0,SUMIFS(dbP!$A:$A,dbP!$AD:$AD,$AD509)=0),0,INDEX(dbP!I:I,SUMIFS(dbP!$A:$A,dbP!$AD:$AD,$AD509)))</f>
        <v>Продукт-3</v>
      </c>
      <c r="O509" s="44" t="str">
        <f>IF(OR($AE509=0,SUMIFS(SpcfP!$A:$A,SpcfP!$AE:$AE,$AE509,SpcfP!$U:$U,$U509)=0),0,INDEX(SpcfP!O:O,SUMIFS(SpcfP!$A:$A,SpcfP!$AE:$AE,$AE509,SpcfP!$U:$U,$U509)))</f>
        <v>Себестоимость продаж</v>
      </c>
      <c r="P509" s="44" t="str">
        <f>IF(OR($AE509=0,SUMIFS(SpcfP!$A:$A,SpcfP!$AE:$AE,$AE509,SpcfP!$U:$U,$U509)=0),0,INDEX(SpcfP!P:P,SUMIFS(SpcfP!$A:$A,SpcfP!$AE:$AE,$AE509,SpcfP!$U:$U,$U509)))</f>
        <v>Затраты этапа-4 бизнес-процесса</v>
      </c>
      <c r="Q509" s="44" t="str">
        <f>IF(OR($AE509=0,SUMIFS(SpcfP!$A:$A,SpcfP!$AE:$AE,$AE509,SpcfP!$U:$U,$U509)=0),0,INDEX(SpcfP!Q:Q,SUMIFS(SpcfP!$A:$A,SpcfP!$AE:$AE,$AE509,SpcfP!$U:$U,$U509)))</f>
        <v>Производственные затраты-32</v>
      </c>
      <c r="U509" s="1">
        <f>IF(OR($AD509=0,SUMIFS(dbP!$A:$A,dbP!$AD:$AD,$AD509)=0),0,INDEX(dbP!U:U,SUMIFS(dbP!$A:$A,dbP!$AD:$AD,$AD509)))</f>
        <v>3</v>
      </c>
      <c r="X509" s="42">
        <f>IF(OR($AD509=0,SUMIFS(dbP!$A:$A,dbP!$AD:$AD,$AD509)=0),0,INDEX(dbP!X:X,SUMIFS(dbP!$A:$A,dbP!$AD:$AD,$AD509)))*
IF(OR($AE509=0,SUMIFS(SpcfP!$A:$A,SpcfP!$AE:$AE,$AE509,SpcfP!$U:$U,$U509)=0),0,INDEX(SpcfP!X:X,SUMIFS(SpcfP!$A:$A,SpcfP!$AE:$AE,$AE509,SpcfP!$U:$U,$U509)))</f>
        <v>35</v>
      </c>
      <c r="AA509" s="44">
        <f>IF(OR($AD509=0,SUMIFS(dbP!$A:$A,dbP!$AD:$AD,$AD509)=0),0,INDEX(dbP!X:X,SUMIFS(dbP!$A:$A,dbP!$AD:$AD,$AD509)))*
IF(OR($AE509=0,SUMIFS(SpcfP!$A:$A,SpcfP!$AE:$AE,$AE509,SpcfP!$U:$U,$U509)=0),0,INDEX(SpcfP!AA:AA,SUMIFS(SpcfP!$A:$A,SpcfP!$AE:$AE,$AE509,SpcfP!$U:$U,$U509)))</f>
        <v>153407.28151455001</v>
      </c>
      <c r="AB509" s="44">
        <f>IF(OR($AD509=0,SUMIFS(dbP!$A:$A,dbP!$AD:$AD,$AD509)=0),0,INDEX(dbP!X:X,SUMIFS(dbP!$A:$A,dbP!$AD:$AD,$AD509)))*
IF(OR($AE509=0,SUMIFS(SpcfP!$A:$A,SpcfP!$AE:$AE,$AE509,SpcfP!$U:$U,$U509)=0),0,INDEX(SpcfP!AB:AB,SUMIFS(SpcfP!$A:$A,SpcfP!$AE:$AE,$AE509,SpcfP!$U:$U,$U509)))</f>
        <v>25567.880252424999</v>
      </c>
      <c r="AC509" s="31" t="str">
        <f>IF(OR(RepP!$J$3="",RepP!$J$3=0,COUNTIF(Lists!$D:$D,RepP!$J$3)=0),Lists!$D$9,IF(RepP!$J$3=Lists!$D$9,Lists!$D$9,IF(RepP!$J$3=$E509,RepP!$J$3,"")))</f>
        <v>Все проекты</v>
      </c>
      <c r="AD509" s="31">
        <f t="shared" si="8"/>
        <v>9</v>
      </c>
      <c r="AE509" s="31">
        <f>IF(OR(AE508=0,AE508=MAX(Items!$AC:$AC)),1,AE508+1)</f>
        <v>43</v>
      </c>
    </row>
    <row r="510" spans="2:31" x14ac:dyDescent="0.3">
      <c r="B510" s="26">
        <f>IF(AND(O510=0,P510=0,Q510=0,Y510=0),0,IF(OR(COUNTIFS(Items!$E:$E,O510,Items!$F:$F,P510,Items!$G:$G,Q510)=1,COUNTIFS(Items!$M:$M,O510,Items!$N:$N,P510,Items!$O:$O,Q510)=1,COUNTIFS(Items!$U:$U,O510,Items!$V:$V,P510,Items!$W:$W,Q510)=1),0,1))</f>
        <v>0</v>
      </c>
      <c r="D510" s="24">
        <f>IF(OR($AD510=0,SUMIFS(dbP!$A:$A,dbP!$AD:$AD,$AD510)=0),0,INDEX(dbP!D:D,SUMIFS(dbP!$A:$A,dbP!$AD:$AD,$AD510)))</f>
        <v>45732</v>
      </c>
      <c r="E510" s="1">
        <f>IF(OR($AD510=0,SUMIFS(dbP!$A:$A,dbP!$AD:$AD,$AD510)=0),0,INDEX(dbP!E:E,SUMIFS(dbP!$A:$A,dbP!$AD:$AD,$AD510)))</f>
        <v>0</v>
      </c>
      <c r="F510" s="1">
        <f>IF(OR($AD510=0,SUMIFS(dbP!$A:$A,dbP!$AD:$AD,$AD510)=0),0,INDEX(dbP!F:F,SUMIFS(dbP!$A:$A,dbP!$AD:$AD,$AD510)))</f>
        <v>0</v>
      </c>
      <c r="I510" s="1" t="str">
        <f>IF(OR($AD510=0,SUMIFS(dbP!$A:$A,dbP!$AD:$AD,$AD510)=0),0,INDEX(dbP!I:I,SUMIFS(dbP!$A:$A,dbP!$AD:$AD,$AD510)))</f>
        <v>Продукт-3</v>
      </c>
      <c r="O510" s="44" t="str">
        <f>IF(OR($AE510=0,SUMIFS(SpcfP!$A:$A,SpcfP!$AE:$AE,$AE510,SpcfP!$U:$U,$U510)=0),0,INDEX(SpcfP!O:O,SUMIFS(SpcfP!$A:$A,SpcfP!$AE:$AE,$AE510,SpcfP!$U:$U,$U510)))</f>
        <v>Себестоимость продаж</v>
      </c>
      <c r="P510" s="44" t="str">
        <f>IF(OR($AE510=0,SUMIFS(SpcfP!$A:$A,SpcfP!$AE:$AE,$AE510,SpcfP!$U:$U,$U510)=0),0,INDEX(SpcfP!P:P,SUMIFS(SpcfP!$A:$A,SpcfP!$AE:$AE,$AE510,SpcfP!$U:$U,$U510)))</f>
        <v>Затраты этапа-4 бизнес-процесса</v>
      </c>
      <c r="Q510" s="44" t="str">
        <f>IF(OR($AE510=0,SUMIFS(SpcfP!$A:$A,SpcfP!$AE:$AE,$AE510,SpcfP!$U:$U,$U510)=0),0,INDEX(SpcfP!Q:Q,SUMIFS(SpcfP!$A:$A,SpcfP!$AE:$AE,$AE510,SpcfP!$U:$U,$U510)))</f>
        <v>Производственные затраты-33</v>
      </c>
      <c r="U510" s="1">
        <f>IF(OR($AD510=0,SUMIFS(dbP!$A:$A,dbP!$AD:$AD,$AD510)=0),0,INDEX(dbP!U:U,SUMIFS(dbP!$A:$A,dbP!$AD:$AD,$AD510)))</f>
        <v>3</v>
      </c>
      <c r="X510" s="42">
        <f>IF(OR($AD510=0,SUMIFS(dbP!$A:$A,dbP!$AD:$AD,$AD510)=0),0,INDEX(dbP!X:X,SUMIFS(dbP!$A:$A,dbP!$AD:$AD,$AD510)))*
IF(OR($AE510=0,SUMIFS(SpcfP!$A:$A,SpcfP!$AE:$AE,$AE510,SpcfP!$U:$U,$U510)=0),0,INDEX(SpcfP!X:X,SUMIFS(SpcfP!$A:$A,SpcfP!$AE:$AE,$AE510,SpcfP!$U:$U,$U510)))</f>
        <v>14</v>
      </c>
      <c r="AA510" s="44">
        <f>IF(OR($AD510=0,SUMIFS(dbP!$A:$A,dbP!$AD:$AD,$AD510)=0),0,INDEX(dbP!X:X,SUMIFS(dbP!$A:$A,dbP!$AD:$AD,$AD510)))*
IF(OR($AE510=0,SUMIFS(SpcfP!$A:$A,SpcfP!$AE:$AE,$AE510,SpcfP!$U:$U,$U510)=0),0,INDEX(SpcfP!AA:AA,SUMIFS(SpcfP!$A:$A,SpcfP!$AE:$AE,$AE510,SpcfP!$U:$U,$U510)))</f>
        <v>21844.404792138848</v>
      </c>
      <c r="AB510" s="44">
        <f>IF(OR($AD510=0,SUMIFS(dbP!$A:$A,dbP!$AD:$AD,$AD510)=0),0,INDEX(dbP!X:X,SUMIFS(dbP!$A:$A,dbP!$AD:$AD,$AD510)))*
IF(OR($AE510=0,SUMIFS(SpcfP!$A:$A,SpcfP!$AE:$AE,$AE510,SpcfP!$U:$U,$U510)=0),0,INDEX(SpcfP!AB:AB,SUMIFS(SpcfP!$A:$A,SpcfP!$AE:$AE,$AE510,SpcfP!$U:$U,$U510)))</f>
        <v>3640.7341320231412</v>
      </c>
      <c r="AC510" s="31" t="str">
        <f>IF(OR(RepP!$J$3="",RepP!$J$3=0,COUNTIF(Lists!$D:$D,RepP!$J$3)=0),Lists!$D$9,IF(RepP!$J$3=Lists!$D$9,Lists!$D$9,IF(RepP!$J$3=$E510,RepP!$J$3,"")))</f>
        <v>Все проекты</v>
      </c>
      <c r="AD510" s="31">
        <f t="shared" si="8"/>
        <v>9</v>
      </c>
      <c r="AE510" s="31">
        <f>IF(OR(AE509=0,AE509=MAX(Items!$AC:$AC)),1,AE509+1)</f>
        <v>44</v>
      </c>
    </row>
    <row r="511" spans="2:31" x14ac:dyDescent="0.3">
      <c r="B511" s="26">
        <f>IF(AND(O511=0,P511=0,Q511=0,Y511=0),0,IF(OR(COUNTIFS(Items!$E:$E,O511,Items!$F:$F,P511,Items!$G:$G,Q511)=1,COUNTIFS(Items!$M:$M,O511,Items!$N:$N,P511,Items!$O:$O,Q511)=1,COUNTIFS(Items!$U:$U,O511,Items!$V:$V,P511,Items!$W:$W,Q511)=1),0,1))</f>
        <v>0</v>
      </c>
      <c r="D511" s="24">
        <f>IF(OR($AD511=0,SUMIFS(dbP!$A:$A,dbP!$AD:$AD,$AD511)=0),0,INDEX(dbP!D:D,SUMIFS(dbP!$A:$A,dbP!$AD:$AD,$AD511)))</f>
        <v>45732</v>
      </c>
      <c r="E511" s="1">
        <f>IF(OR($AD511=0,SUMIFS(dbP!$A:$A,dbP!$AD:$AD,$AD511)=0),0,INDEX(dbP!E:E,SUMIFS(dbP!$A:$A,dbP!$AD:$AD,$AD511)))</f>
        <v>0</v>
      </c>
      <c r="F511" s="1">
        <f>IF(OR($AD511=0,SUMIFS(dbP!$A:$A,dbP!$AD:$AD,$AD511)=0),0,INDEX(dbP!F:F,SUMIFS(dbP!$A:$A,dbP!$AD:$AD,$AD511)))</f>
        <v>0</v>
      </c>
      <c r="I511" s="1" t="str">
        <f>IF(OR($AD511=0,SUMIFS(dbP!$A:$A,dbP!$AD:$AD,$AD511)=0),0,INDEX(dbP!I:I,SUMIFS(dbP!$A:$A,dbP!$AD:$AD,$AD511)))</f>
        <v>Продукт-3</v>
      </c>
      <c r="O511" s="44" t="str">
        <f>IF(OR($AE511=0,SUMIFS(SpcfP!$A:$A,SpcfP!$AE:$AE,$AE511,SpcfP!$U:$U,$U511)=0),0,INDEX(SpcfP!O:O,SUMIFS(SpcfP!$A:$A,SpcfP!$AE:$AE,$AE511,SpcfP!$U:$U,$U511)))</f>
        <v>Себестоимость продаж</v>
      </c>
      <c r="P511" s="44" t="str">
        <f>IF(OR($AE511=0,SUMIFS(SpcfP!$A:$A,SpcfP!$AE:$AE,$AE511,SpcfP!$U:$U,$U511)=0),0,INDEX(SpcfP!P:P,SUMIFS(SpcfP!$A:$A,SpcfP!$AE:$AE,$AE511,SpcfP!$U:$U,$U511)))</f>
        <v>Затраты этапа-4 бизнес-процесса</v>
      </c>
      <c r="Q511" s="44" t="str">
        <f>IF(OR($AE511=0,SUMIFS(SpcfP!$A:$A,SpcfP!$AE:$AE,$AE511,SpcfP!$U:$U,$U511)=0),0,INDEX(SpcfP!Q:Q,SUMIFS(SpcfP!$A:$A,SpcfP!$AE:$AE,$AE511,SpcfP!$U:$U,$U511)))</f>
        <v>Производственные затраты-34</v>
      </c>
      <c r="U511" s="1">
        <f>IF(OR($AD511=0,SUMIFS(dbP!$A:$A,dbP!$AD:$AD,$AD511)=0),0,INDEX(dbP!U:U,SUMIFS(dbP!$A:$A,dbP!$AD:$AD,$AD511)))</f>
        <v>3</v>
      </c>
      <c r="X511" s="42">
        <f>IF(OR($AD511=0,SUMIFS(dbP!$A:$A,dbP!$AD:$AD,$AD511)=0),0,INDEX(dbP!X:X,SUMIFS(dbP!$A:$A,dbP!$AD:$AD,$AD511)))*
IF(OR($AE511=0,SUMIFS(SpcfP!$A:$A,SpcfP!$AE:$AE,$AE511,SpcfP!$U:$U,$U511)=0),0,INDEX(SpcfP!X:X,SUMIFS(SpcfP!$A:$A,SpcfP!$AE:$AE,$AE511,SpcfP!$U:$U,$U511)))</f>
        <v>7</v>
      </c>
      <c r="AA511" s="44">
        <f>IF(OR($AD511=0,SUMIFS(dbP!$A:$A,dbP!$AD:$AD,$AD511)=0),0,INDEX(dbP!X:X,SUMIFS(dbP!$A:$A,dbP!$AD:$AD,$AD511)))*
IF(OR($AE511=0,SUMIFS(SpcfP!$A:$A,SpcfP!$AE:$AE,$AE511,SpcfP!$U:$U,$U511)=0),0,INDEX(SpcfP!AA:AA,SUMIFS(SpcfP!$A:$A,SpcfP!$AE:$AE,$AE511,SpcfP!$U:$U,$U511)))</f>
        <v>3968.0975609756097</v>
      </c>
      <c r="AB511" s="44">
        <f>IF(OR($AD511=0,SUMIFS(dbP!$A:$A,dbP!$AD:$AD,$AD511)=0),0,INDEX(dbP!X:X,SUMIFS(dbP!$A:$A,dbP!$AD:$AD,$AD511)))*
IF(OR($AE511=0,SUMIFS(SpcfP!$A:$A,SpcfP!$AE:$AE,$AE511,SpcfP!$U:$U,$U511)=0),0,INDEX(SpcfP!AB:AB,SUMIFS(SpcfP!$A:$A,SpcfP!$AE:$AE,$AE511,SpcfP!$U:$U,$U511)))</f>
        <v>661.34959349593487</v>
      </c>
      <c r="AC511" s="31" t="str">
        <f>IF(OR(RepP!$J$3="",RepP!$J$3=0,COUNTIF(Lists!$D:$D,RepP!$J$3)=0),Lists!$D$9,IF(RepP!$J$3=Lists!$D$9,Lists!$D$9,IF(RepP!$J$3=$E511,RepP!$J$3,"")))</f>
        <v>Все проекты</v>
      </c>
      <c r="AD511" s="31">
        <f t="shared" si="8"/>
        <v>9</v>
      </c>
      <c r="AE511" s="31">
        <f>IF(OR(AE510=0,AE510=MAX(Items!$AC:$AC)),1,AE510+1)</f>
        <v>45</v>
      </c>
    </row>
    <row r="512" spans="2:31" x14ac:dyDescent="0.3">
      <c r="B512" s="26">
        <f>IF(AND(O512=0,P512=0,Q512=0,Y512=0),0,IF(OR(COUNTIFS(Items!$E:$E,O512,Items!$F:$F,P512,Items!$G:$G,Q512)=1,COUNTIFS(Items!$M:$M,O512,Items!$N:$N,P512,Items!$O:$O,Q512)=1,COUNTIFS(Items!$U:$U,O512,Items!$V:$V,P512,Items!$W:$W,Q512)=1),0,1))</f>
        <v>0</v>
      </c>
      <c r="D512" s="24">
        <f>IF(OR($AD512=0,SUMIFS(dbP!$A:$A,dbP!$AD:$AD,$AD512)=0),0,INDEX(dbP!D:D,SUMIFS(dbP!$A:$A,dbP!$AD:$AD,$AD512)))</f>
        <v>45732</v>
      </c>
      <c r="E512" s="1">
        <f>IF(OR($AD512=0,SUMIFS(dbP!$A:$A,dbP!$AD:$AD,$AD512)=0),0,INDEX(dbP!E:E,SUMIFS(dbP!$A:$A,dbP!$AD:$AD,$AD512)))</f>
        <v>0</v>
      </c>
      <c r="F512" s="1">
        <f>IF(OR($AD512=0,SUMIFS(dbP!$A:$A,dbP!$AD:$AD,$AD512)=0),0,INDEX(dbP!F:F,SUMIFS(dbP!$A:$A,dbP!$AD:$AD,$AD512)))</f>
        <v>0</v>
      </c>
      <c r="I512" s="1" t="str">
        <f>IF(OR($AD512=0,SUMIFS(dbP!$A:$A,dbP!$AD:$AD,$AD512)=0),0,INDEX(dbP!I:I,SUMIFS(dbP!$A:$A,dbP!$AD:$AD,$AD512)))</f>
        <v>Продукт-3</v>
      </c>
      <c r="O512" s="44" t="str">
        <f>IF(OR($AE512=0,SUMIFS(SpcfP!$A:$A,SpcfP!$AE:$AE,$AE512,SpcfP!$U:$U,$U512)=0),0,INDEX(SpcfP!O:O,SUMIFS(SpcfP!$A:$A,SpcfP!$AE:$AE,$AE512,SpcfP!$U:$U,$U512)))</f>
        <v>Себестоимость продаж</v>
      </c>
      <c r="P512" s="44" t="str">
        <f>IF(OR($AE512=0,SUMIFS(SpcfP!$A:$A,SpcfP!$AE:$AE,$AE512,SpcfP!$U:$U,$U512)=0),0,INDEX(SpcfP!P:P,SUMIFS(SpcfP!$A:$A,SpcfP!$AE:$AE,$AE512,SpcfP!$U:$U,$U512)))</f>
        <v>Затраты этапа-4 бизнес-процесса</v>
      </c>
      <c r="Q512" s="44" t="str">
        <f>IF(OR($AE512=0,SUMIFS(SpcfP!$A:$A,SpcfP!$AE:$AE,$AE512,SpcfP!$U:$U,$U512)=0),0,INDEX(SpcfP!Q:Q,SUMIFS(SpcfP!$A:$A,SpcfP!$AE:$AE,$AE512,SpcfP!$U:$U,$U512)))</f>
        <v>Производственные затраты-35</v>
      </c>
      <c r="U512" s="1">
        <f>IF(OR($AD512=0,SUMIFS(dbP!$A:$A,dbP!$AD:$AD,$AD512)=0),0,INDEX(dbP!U:U,SUMIFS(dbP!$A:$A,dbP!$AD:$AD,$AD512)))</f>
        <v>3</v>
      </c>
      <c r="X512" s="42">
        <f>IF(OR($AD512=0,SUMIFS(dbP!$A:$A,dbP!$AD:$AD,$AD512)=0),0,INDEX(dbP!X:X,SUMIFS(dbP!$A:$A,dbP!$AD:$AD,$AD512)))*
IF(OR($AE512=0,SUMIFS(SpcfP!$A:$A,SpcfP!$AE:$AE,$AE512,SpcfP!$U:$U,$U512)=0),0,INDEX(SpcfP!X:X,SUMIFS(SpcfP!$A:$A,SpcfP!$AE:$AE,$AE512,SpcfP!$U:$U,$U512)))</f>
        <v>42</v>
      </c>
      <c r="AA512" s="44">
        <f>IF(OR($AD512=0,SUMIFS(dbP!$A:$A,dbP!$AD:$AD,$AD512)=0),0,INDEX(dbP!X:X,SUMIFS(dbP!$A:$A,dbP!$AD:$AD,$AD512)))*
IF(OR($AE512=0,SUMIFS(SpcfP!$A:$A,SpcfP!$AE:$AE,$AE512,SpcfP!$U:$U,$U512)=0),0,INDEX(SpcfP!AA:AA,SUMIFS(SpcfP!$A:$A,SpcfP!$AE:$AE,$AE512,SpcfP!$U:$U,$U512)))</f>
        <v>120884.39999999998</v>
      </c>
      <c r="AB512" s="44">
        <f>IF(OR($AD512=0,SUMIFS(dbP!$A:$A,dbP!$AD:$AD,$AD512)=0),0,INDEX(dbP!X:X,SUMIFS(dbP!$A:$A,dbP!$AD:$AD,$AD512)))*
IF(OR($AE512=0,SUMIFS(SpcfP!$A:$A,SpcfP!$AE:$AE,$AE512,SpcfP!$U:$U,$U512)=0),0,INDEX(SpcfP!AB:AB,SUMIFS(SpcfP!$A:$A,SpcfP!$AE:$AE,$AE512,SpcfP!$U:$U,$U512)))</f>
        <v>20147.399999999998</v>
      </c>
      <c r="AC512" s="31" t="str">
        <f>IF(OR(RepP!$J$3="",RepP!$J$3=0,COUNTIF(Lists!$D:$D,RepP!$J$3)=0),Lists!$D$9,IF(RepP!$J$3=Lists!$D$9,Lists!$D$9,IF(RepP!$J$3=$E512,RepP!$J$3,"")))</f>
        <v>Все проекты</v>
      </c>
      <c r="AD512" s="31">
        <f t="shared" si="8"/>
        <v>9</v>
      </c>
      <c r="AE512" s="31">
        <f>IF(OR(AE511=0,AE511=MAX(Items!$AC:$AC)),1,AE511+1)</f>
        <v>46</v>
      </c>
    </row>
    <row r="513" spans="2:31" x14ac:dyDescent="0.3">
      <c r="B513" s="26">
        <f>IF(AND(O513=0,P513=0,Q513=0,Y513=0),0,IF(OR(COUNTIFS(Items!$E:$E,O513,Items!$F:$F,P513,Items!$G:$G,Q513)=1,COUNTIFS(Items!$M:$M,O513,Items!$N:$N,P513,Items!$O:$O,Q513)=1,COUNTIFS(Items!$U:$U,O513,Items!$V:$V,P513,Items!$W:$W,Q513)=1),0,1))</f>
        <v>0</v>
      </c>
      <c r="D513" s="24">
        <f>IF(OR($AD513=0,SUMIFS(dbP!$A:$A,dbP!$AD:$AD,$AD513)=0),0,INDEX(dbP!D:D,SUMIFS(dbP!$A:$A,dbP!$AD:$AD,$AD513)))</f>
        <v>45732</v>
      </c>
      <c r="E513" s="1">
        <f>IF(OR($AD513=0,SUMIFS(dbP!$A:$A,dbP!$AD:$AD,$AD513)=0),0,INDEX(dbP!E:E,SUMIFS(dbP!$A:$A,dbP!$AD:$AD,$AD513)))</f>
        <v>0</v>
      </c>
      <c r="F513" s="1">
        <f>IF(OR($AD513=0,SUMIFS(dbP!$A:$A,dbP!$AD:$AD,$AD513)=0),0,INDEX(dbP!F:F,SUMIFS(dbP!$A:$A,dbP!$AD:$AD,$AD513)))</f>
        <v>0</v>
      </c>
      <c r="I513" s="1" t="str">
        <f>IF(OR($AD513=0,SUMIFS(dbP!$A:$A,dbP!$AD:$AD,$AD513)=0),0,INDEX(dbP!I:I,SUMIFS(dbP!$A:$A,dbP!$AD:$AD,$AD513)))</f>
        <v>Продукт-3</v>
      </c>
      <c r="O513" s="44" t="str">
        <f>IF(OR($AE513=0,SUMIFS(SpcfP!$A:$A,SpcfP!$AE:$AE,$AE513,SpcfP!$U:$U,$U513)=0),0,INDEX(SpcfP!O:O,SUMIFS(SpcfP!$A:$A,SpcfP!$AE:$AE,$AE513,SpcfP!$U:$U,$U513)))</f>
        <v>Себестоимость продаж</v>
      </c>
      <c r="P513" s="44" t="str">
        <f>IF(OR($AE513=0,SUMIFS(SpcfP!$A:$A,SpcfP!$AE:$AE,$AE513,SpcfP!$U:$U,$U513)=0),0,INDEX(SpcfP!P:P,SUMIFS(SpcfP!$A:$A,SpcfP!$AE:$AE,$AE513,SpcfP!$U:$U,$U513)))</f>
        <v>Затраты этапа-4 бизнес-процесса</v>
      </c>
      <c r="Q513" s="44" t="str">
        <f>IF(OR($AE513=0,SUMIFS(SpcfP!$A:$A,SpcfP!$AE:$AE,$AE513,SpcfP!$U:$U,$U513)=0),0,INDEX(SpcfP!Q:Q,SUMIFS(SpcfP!$A:$A,SpcfP!$AE:$AE,$AE513,SpcfP!$U:$U,$U513)))</f>
        <v>Производственные затраты-36</v>
      </c>
      <c r="U513" s="1">
        <f>IF(OR($AD513=0,SUMIFS(dbP!$A:$A,dbP!$AD:$AD,$AD513)=0),0,INDEX(dbP!U:U,SUMIFS(dbP!$A:$A,dbP!$AD:$AD,$AD513)))</f>
        <v>3</v>
      </c>
      <c r="X513" s="42">
        <f>IF(OR($AD513=0,SUMIFS(dbP!$A:$A,dbP!$AD:$AD,$AD513)=0),0,INDEX(dbP!X:X,SUMIFS(dbP!$A:$A,dbP!$AD:$AD,$AD513)))*
IF(OR($AE513=0,SUMIFS(SpcfP!$A:$A,SpcfP!$AE:$AE,$AE513,SpcfP!$U:$U,$U513)=0),0,INDEX(SpcfP!X:X,SUMIFS(SpcfP!$A:$A,SpcfP!$AE:$AE,$AE513,SpcfP!$U:$U,$U513)))</f>
        <v>14</v>
      </c>
      <c r="AA513" s="44">
        <f>IF(OR($AD513=0,SUMIFS(dbP!$A:$A,dbP!$AD:$AD,$AD513)=0),0,INDEX(dbP!X:X,SUMIFS(dbP!$A:$A,dbP!$AD:$AD,$AD513)))*
IF(OR($AE513=0,SUMIFS(SpcfP!$A:$A,SpcfP!$AE:$AE,$AE513,SpcfP!$U:$U,$U513)=0),0,INDEX(SpcfP!AA:AA,SUMIFS(SpcfP!$A:$A,SpcfP!$AE:$AE,$AE513,SpcfP!$U:$U,$U513)))</f>
        <v>44486.083018867925</v>
      </c>
      <c r="AB513" s="44">
        <f>IF(OR($AD513=0,SUMIFS(dbP!$A:$A,dbP!$AD:$AD,$AD513)=0),0,INDEX(dbP!X:X,SUMIFS(dbP!$A:$A,dbP!$AD:$AD,$AD513)))*
IF(OR($AE513=0,SUMIFS(SpcfP!$A:$A,SpcfP!$AE:$AE,$AE513,SpcfP!$U:$U,$U513)=0),0,INDEX(SpcfP!AB:AB,SUMIFS(SpcfP!$A:$A,SpcfP!$AE:$AE,$AE513,SpcfP!$U:$U,$U513)))</f>
        <v>7414.3471698113199</v>
      </c>
      <c r="AC513" s="31" t="str">
        <f>IF(OR(RepP!$J$3="",RepP!$J$3=0,COUNTIF(Lists!$D:$D,RepP!$J$3)=0),Lists!$D$9,IF(RepP!$J$3=Lists!$D$9,Lists!$D$9,IF(RepP!$J$3=$E513,RepP!$J$3,"")))</f>
        <v>Все проекты</v>
      </c>
      <c r="AD513" s="31">
        <f t="shared" si="8"/>
        <v>9</v>
      </c>
      <c r="AE513" s="31">
        <f>IF(OR(AE512=0,AE512=MAX(Items!$AC:$AC)),1,AE512+1)</f>
        <v>47</v>
      </c>
    </row>
    <row r="514" spans="2:31" x14ac:dyDescent="0.3">
      <c r="B514" s="26">
        <f>IF(AND(O514=0,P514=0,Q514=0,Y514=0),0,IF(OR(COUNTIFS(Items!$E:$E,O514,Items!$F:$F,P514,Items!$G:$G,Q514)=1,COUNTIFS(Items!$M:$M,O514,Items!$N:$N,P514,Items!$O:$O,Q514)=1,COUNTIFS(Items!$U:$U,O514,Items!$V:$V,P514,Items!$W:$W,Q514)=1),0,1))</f>
        <v>0</v>
      </c>
      <c r="D514" s="24">
        <f>IF(OR($AD514=0,SUMIFS(dbP!$A:$A,dbP!$AD:$AD,$AD514)=0),0,INDEX(dbP!D:D,SUMIFS(dbP!$A:$A,dbP!$AD:$AD,$AD514)))</f>
        <v>45732</v>
      </c>
      <c r="E514" s="1">
        <f>IF(OR($AD514=0,SUMIFS(dbP!$A:$A,dbP!$AD:$AD,$AD514)=0),0,INDEX(dbP!E:E,SUMIFS(dbP!$A:$A,dbP!$AD:$AD,$AD514)))</f>
        <v>0</v>
      </c>
      <c r="F514" s="1">
        <f>IF(OR($AD514=0,SUMIFS(dbP!$A:$A,dbP!$AD:$AD,$AD514)=0),0,INDEX(dbP!F:F,SUMIFS(dbP!$A:$A,dbP!$AD:$AD,$AD514)))</f>
        <v>0</v>
      </c>
      <c r="I514" s="1" t="str">
        <f>IF(OR($AD514=0,SUMIFS(dbP!$A:$A,dbP!$AD:$AD,$AD514)=0),0,INDEX(dbP!I:I,SUMIFS(dbP!$A:$A,dbP!$AD:$AD,$AD514)))</f>
        <v>Продукт-3</v>
      </c>
      <c r="O514" s="44" t="str">
        <f>IF(OR($AE514=0,SUMIFS(SpcfP!$A:$A,SpcfP!$AE:$AE,$AE514,SpcfP!$U:$U,$U514)=0),0,INDEX(SpcfP!O:O,SUMIFS(SpcfP!$A:$A,SpcfP!$AE:$AE,$AE514,SpcfP!$U:$U,$U514)))</f>
        <v>Себестоимость продаж</v>
      </c>
      <c r="P514" s="44" t="str">
        <f>IF(OR($AE514=0,SUMIFS(SpcfP!$A:$A,SpcfP!$AE:$AE,$AE514,SpcfP!$U:$U,$U514)=0),0,INDEX(SpcfP!P:P,SUMIFS(SpcfP!$A:$A,SpcfP!$AE:$AE,$AE514,SpcfP!$U:$U,$U514)))</f>
        <v>Затраты этапа-4 бизнес-процесса</v>
      </c>
      <c r="Q514" s="44" t="str">
        <f>IF(OR($AE514=0,SUMIFS(SpcfP!$A:$A,SpcfP!$AE:$AE,$AE514,SpcfP!$U:$U,$U514)=0),0,INDEX(SpcfP!Q:Q,SUMIFS(SpcfP!$A:$A,SpcfP!$AE:$AE,$AE514,SpcfP!$U:$U,$U514)))</f>
        <v>Производственные затраты-37</v>
      </c>
      <c r="U514" s="1">
        <f>IF(OR($AD514=0,SUMIFS(dbP!$A:$A,dbP!$AD:$AD,$AD514)=0),0,INDEX(dbP!U:U,SUMIFS(dbP!$A:$A,dbP!$AD:$AD,$AD514)))</f>
        <v>3</v>
      </c>
      <c r="X514" s="42">
        <f>IF(OR($AD514=0,SUMIFS(dbP!$A:$A,dbP!$AD:$AD,$AD514)=0),0,INDEX(dbP!X:X,SUMIFS(dbP!$A:$A,dbP!$AD:$AD,$AD514)))*
IF(OR($AE514=0,SUMIFS(SpcfP!$A:$A,SpcfP!$AE:$AE,$AE514,SpcfP!$U:$U,$U514)=0),0,INDEX(SpcfP!X:X,SUMIFS(SpcfP!$A:$A,SpcfP!$AE:$AE,$AE514,SpcfP!$U:$U,$U514)))</f>
        <v>616</v>
      </c>
      <c r="AA514" s="44">
        <f>IF(OR($AD514=0,SUMIFS(dbP!$A:$A,dbP!$AD:$AD,$AD514)=0),0,INDEX(dbP!X:X,SUMIFS(dbP!$A:$A,dbP!$AD:$AD,$AD514)))*
IF(OR($AE514=0,SUMIFS(SpcfP!$A:$A,SpcfP!$AE:$AE,$AE514,SpcfP!$U:$U,$U514)=0),0,INDEX(SpcfP!AA:AA,SUMIFS(SpcfP!$A:$A,SpcfP!$AE:$AE,$AE514,SpcfP!$U:$U,$U514)))</f>
        <v>483604.43613658537</v>
      </c>
      <c r="AB514" s="44">
        <f>IF(OR($AD514=0,SUMIFS(dbP!$A:$A,dbP!$AD:$AD,$AD514)=0),0,INDEX(dbP!X:X,SUMIFS(dbP!$A:$A,dbP!$AD:$AD,$AD514)))*
IF(OR($AE514=0,SUMIFS(SpcfP!$A:$A,SpcfP!$AE:$AE,$AE514,SpcfP!$U:$U,$U514)=0),0,INDEX(SpcfP!AB:AB,SUMIFS(SpcfP!$A:$A,SpcfP!$AE:$AE,$AE514,SpcfP!$U:$U,$U514)))</f>
        <v>80600.739356097576</v>
      </c>
      <c r="AC514" s="31" t="str">
        <f>IF(OR(RepP!$J$3="",RepP!$J$3=0,COUNTIF(Lists!$D:$D,RepP!$J$3)=0),Lists!$D$9,IF(RepP!$J$3=Lists!$D$9,Lists!$D$9,IF(RepP!$J$3=$E514,RepP!$J$3,"")))</f>
        <v>Все проекты</v>
      </c>
      <c r="AD514" s="31">
        <f t="shared" si="8"/>
        <v>9</v>
      </c>
      <c r="AE514" s="31">
        <f>IF(OR(AE513=0,AE513=MAX(Items!$AC:$AC)),1,AE513+1)</f>
        <v>48</v>
      </c>
    </row>
    <row r="515" spans="2:31" x14ac:dyDescent="0.3">
      <c r="B515" s="26">
        <f>IF(AND(O515=0,P515=0,Q515=0,Y515=0),0,IF(OR(COUNTIFS(Items!$E:$E,O515,Items!$F:$F,P515,Items!$G:$G,Q515)=1,COUNTIFS(Items!$M:$M,O515,Items!$N:$N,P515,Items!$O:$O,Q515)=1,COUNTIFS(Items!$U:$U,O515,Items!$V:$V,P515,Items!$W:$W,Q515)=1),0,1))</f>
        <v>0</v>
      </c>
      <c r="D515" s="24">
        <f>IF(OR($AD515=0,SUMIFS(dbP!$A:$A,dbP!$AD:$AD,$AD515)=0),0,INDEX(dbP!D:D,SUMIFS(dbP!$A:$A,dbP!$AD:$AD,$AD515)))</f>
        <v>45732</v>
      </c>
      <c r="E515" s="1">
        <f>IF(OR($AD515=0,SUMIFS(dbP!$A:$A,dbP!$AD:$AD,$AD515)=0),0,INDEX(dbP!E:E,SUMIFS(dbP!$A:$A,dbP!$AD:$AD,$AD515)))</f>
        <v>0</v>
      </c>
      <c r="F515" s="1">
        <f>IF(OR($AD515=0,SUMIFS(dbP!$A:$A,dbP!$AD:$AD,$AD515)=0),0,INDEX(dbP!F:F,SUMIFS(dbP!$A:$A,dbP!$AD:$AD,$AD515)))</f>
        <v>0</v>
      </c>
      <c r="I515" s="1" t="str">
        <f>IF(OR($AD515=0,SUMIFS(dbP!$A:$A,dbP!$AD:$AD,$AD515)=0),0,INDEX(dbP!I:I,SUMIFS(dbP!$A:$A,dbP!$AD:$AD,$AD515)))</f>
        <v>Продукт-3</v>
      </c>
      <c r="O515" s="44" t="str">
        <f>IF(OR($AE515=0,SUMIFS(SpcfP!$A:$A,SpcfP!$AE:$AE,$AE515,SpcfP!$U:$U,$U515)=0),0,INDEX(SpcfP!O:O,SUMIFS(SpcfP!$A:$A,SpcfP!$AE:$AE,$AE515,SpcfP!$U:$U,$U515)))</f>
        <v>Себестоимость продаж</v>
      </c>
      <c r="P515" s="44" t="str">
        <f>IF(OR($AE515=0,SUMIFS(SpcfP!$A:$A,SpcfP!$AE:$AE,$AE515,SpcfP!$U:$U,$U515)=0),0,INDEX(SpcfP!P:P,SUMIFS(SpcfP!$A:$A,SpcfP!$AE:$AE,$AE515,SpcfP!$U:$U,$U515)))</f>
        <v>Затраты этапа-5 бизнес-процесса</v>
      </c>
      <c r="Q515" s="44" t="str">
        <f>IF(OR($AE515=0,SUMIFS(SpcfP!$A:$A,SpcfP!$AE:$AE,$AE515,SpcfP!$U:$U,$U515)=0),0,INDEX(SpcfP!Q:Q,SUMIFS(SpcfP!$A:$A,SpcfP!$AE:$AE,$AE515,SpcfP!$U:$U,$U515)))</f>
        <v>Затраты на доставку и продажу-1</v>
      </c>
      <c r="U515" s="1">
        <f>IF(OR($AD515=0,SUMIFS(dbP!$A:$A,dbP!$AD:$AD,$AD515)=0),0,INDEX(dbP!U:U,SUMIFS(dbP!$A:$A,dbP!$AD:$AD,$AD515)))</f>
        <v>3</v>
      </c>
      <c r="X515" s="42">
        <f>IF(OR($AD515=0,SUMIFS(dbP!$A:$A,dbP!$AD:$AD,$AD515)=0),0,INDEX(dbP!X:X,SUMIFS(dbP!$A:$A,dbP!$AD:$AD,$AD515)))*
IF(OR($AE515=0,SUMIFS(SpcfP!$A:$A,SpcfP!$AE:$AE,$AE515,SpcfP!$U:$U,$U515)=0),0,INDEX(SpcfP!X:X,SUMIFS(SpcfP!$A:$A,SpcfP!$AE:$AE,$AE515,SpcfP!$U:$U,$U515)))</f>
        <v>21</v>
      </c>
      <c r="AA515" s="44">
        <f>IF(OR($AD515=0,SUMIFS(dbP!$A:$A,dbP!$AD:$AD,$AD515)=0),0,INDEX(dbP!X:X,SUMIFS(dbP!$A:$A,dbP!$AD:$AD,$AD515)))*
IF(OR($AE515=0,SUMIFS(SpcfP!$A:$A,SpcfP!$AE:$AE,$AE515,SpcfP!$U:$U,$U515)=0),0,INDEX(SpcfP!AA:AA,SUMIFS(SpcfP!$A:$A,SpcfP!$AE:$AE,$AE515,SpcfP!$U:$U,$U515)))</f>
        <v>19325.621507246378</v>
      </c>
      <c r="AB515" s="44">
        <f>IF(OR($AD515=0,SUMIFS(dbP!$A:$A,dbP!$AD:$AD,$AD515)=0),0,INDEX(dbP!X:X,SUMIFS(dbP!$A:$A,dbP!$AD:$AD,$AD515)))*
IF(OR($AE515=0,SUMIFS(SpcfP!$A:$A,SpcfP!$AE:$AE,$AE515,SpcfP!$U:$U,$U515)=0),0,INDEX(SpcfP!AB:AB,SUMIFS(SpcfP!$A:$A,SpcfP!$AE:$AE,$AE515,SpcfP!$U:$U,$U515)))</f>
        <v>3220.9369178743959</v>
      </c>
      <c r="AC515" s="31" t="str">
        <f>IF(OR(RepP!$J$3="",RepP!$J$3=0,COUNTIF(Lists!$D:$D,RepP!$J$3)=0),Lists!$D$9,IF(RepP!$J$3=Lists!$D$9,Lists!$D$9,IF(RepP!$J$3=$E515,RepP!$J$3,"")))</f>
        <v>Все проекты</v>
      </c>
      <c r="AD515" s="31">
        <f t="shared" si="8"/>
        <v>9</v>
      </c>
      <c r="AE515" s="31">
        <f>IF(OR(AE514=0,AE514=MAX(Items!$AC:$AC)),1,AE514+1)</f>
        <v>49</v>
      </c>
    </row>
    <row r="516" spans="2:31" x14ac:dyDescent="0.3">
      <c r="B516" s="26">
        <f>IF(AND(O516=0,P516=0,Q516=0,Y516=0),0,IF(OR(COUNTIFS(Items!$E:$E,O516,Items!$F:$F,P516,Items!$G:$G,Q516)=1,COUNTIFS(Items!$M:$M,O516,Items!$N:$N,P516,Items!$O:$O,Q516)=1,COUNTIFS(Items!$U:$U,O516,Items!$V:$V,P516,Items!$W:$W,Q516)=1),0,1))</f>
        <v>0</v>
      </c>
      <c r="D516" s="24">
        <f>IF(OR($AD516=0,SUMIFS(dbP!$A:$A,dbP!$AD:$AD,$AD516)=0),0,INDEX(dbP!D:D,SUMIFS(dbP!$A:$A,dbP!$AD:$AD,$AD516)))</f>
        <v>45732</v>
      </c>
      <c r="E516" s="1">
        <f>IF(OR($AD516=0,SUMIFS(dbP!$A:$A,dbP!$AD:$AD,$AD516)=0),0,INDEX(dbP!E:E,SUMIFS(dbP!$A:$A,dbP!$AD:$AD,$AD516)))</f>
        <v>0</v>
      </c>
      <c r="F516" s="1">
        <f>IF(OR($AD516=0,SUMIFS(dbP!$A:$A,dbP!$AD:$AD,$AD516)=0),0,INDEX(dbP!F:F,SUMIFS(dbP!$A:$A,dbP!$AD:$AD,$AD516)))</f>
        <v>0</v>
      </c>
      <c r="I516" s="1" t="str">
        <f>IF(OR($AD516=0,SUMIFS(dbP!$A:$A,dbP!$AD:$AD,$AD516)=0),0,INDEX(dbP!I:I,SUMIFS(dbP!$A:$A,dbP!$AD:$AD,$AD516)))</f>
        <v>Продукт-3</v>
      </c>
      <c r="O516" s="44" t="str">
        <f>IF(OR($AE516=0,SUMIFS(SpcfP!$A:$A,SpcfP!$AE:$AE,$AE516,SpcfP!$U:$U,$U516)=0),0,INDEX(SpcfP!O:O,SUMIFS(SpcfP!$A:$A,SpcfP!$AE:$AE,$AE516,SpcfP!$U:$U,$U516)))</f>
        <v>Себестоимость продаж</v>
      </c>
      <c r="P516" s="44" t="str">
        <f>IF(OR($AE516=0,SUMIFS(SpcfP!$A:$A,SpcfP!$AE:$AE,$AE516,SpcfP!$U:$U,$U516)=0),0,INDEX(SpcfP!P:P,SUMIFS(SpcfP!$A:$A,SpcfP!$AE:$AE,$AE516,SpcfP!$U:$U,$U516)))</f>
        <v>Затраты этапа-5 бизнес-процесса</v>
      </c>
      <c r="Q516" s="44" t="str">
        <f>IF(OR($AE516=0,SUMIFS(SpcfP!$A:$A,SpcfP!$AE:$AE,$AE516,SpcfP!$U:$U,$U516)=0),0,INDEX(SpcfP!Q:Q,SUMIFS(SpcfP!$A:$A,SpcfP!$AE:$AE,$AE516,SpcfP!$U:$U,$U516)))</f>
        <v>Затраты на доставку и продажу-2</v>
      </c>
      <c r="U516" s="1">
        <f>IF(OR($AD516=0,SUMIFS(dbP!$A:$A,dbP!$AD:$AD,$AD516)=0),0,INDEX(dbP!U:U,SUMIFS(dbP!$A:$A,dbP!$AD:$AD,$AD516)))</f>
        <v>3</v>
      </c>
      <c r="X516" s="42">
        <f>IF(OR($AD516=0,SUMIFS(dbP!$A:$A,dbP!$AD:$AD,$AD516)=0),0,INDEX(dbP!X:X,SUMIFS(dbP!$A:$A,dbP!$AD:$AD,$AD516)))*
IF(OR($AE516=0,SUMIFS(SpcfP!$A:$A,SpcfP!$AE:$AE,$AE516,SpcfP!$U:$U,$U516)=0),0,INDEX(SpcfP!X:X,SUMIFS(SpcfP!$A:$A,SpcfP!$AE:$AE,$AE516,SpcfP!$U:$U,$U516)))</f>
        <v>35</v>
      </c>
      <c r="AA516" s="44">
        <f>IF(OR($AD516=0,SUMIFS(dbP!$A:$A,dbP!$AD:$AD,$AD516)=0),0,INDEX(dbP!X:X,SUMIFS(dbP!$A:$A,dbP!$AD:$AD,$AD516)))*
IF(OR($AE516=0,SUMIFS(SpcfP!$A:$A,SpcfP!$AE:$AE,$AE516,SpcfP!$U:$U,$U516)=0),0,INDEX(SpcfP!AA:AA,SUMIFS(SpcfP!$A:$A,SpcfP!$AE:$AE,$AE516,SpcfP!$U:$U,$U516)))</f>
        <v>107777.63264210525</v>
      </c>
      <c r="AB516" s="44">
        <f>IF(OR($AD516=0,SUMIFS(dbP!$A:$A,dbP!$AD:$AD,$AD516)=0),0,INDEX(dbP!X:X,SUMIFS(dbP!$A:$A,dbP!$AD:$AD,$AD516)))*
IF(OR($AE516=0,SUMIFS(SpcfP!$A:$A,SpcfP!$AE:$AE,$AE516,SpcfP!$U:$U,$U516)=0),0,INDEX(SpcfP!AB:AB,SUMIFS(SpcfP!$A:$A,SpcfP!$AE:$AE,$AE516,SpcfP!$U:$U,$U516)))</f>
        <v>17962.938773684207</v>
      </c>
      <c r="AC516" s="31" t="str">
        <f>IF(OR(RepP!$J$3="",RepP!$J$3=0,COUNTIF(Lists!$D:$D,RepP!$J$3)=0),Lists!$D$9,IF(RepP!$J$3=Lists!$D$9,Lists!$D$9,IF(RepP!$J$3=$E516,RepP!$J$3,"")))</f>
        <v>Все проекты</v>
      </c>
      <c r="AD516" s="31">
        <f t="shared" si="8"/>
        <v>9</v>
      </c>
      <c r="AE516" s="31">
        <f>IF(OR(AE515=0,AE515=MAX(Items!$AC:$AC)),1,AE515+1)</f>
        <v>50</v>
      </c>
    </row>
    <row r="517" spans="2:31" x14ac:dyDescent="0.3">
      <c r="B517" s="26">
        <f>IF(AND(O517=0,P517=0,Q517=0,Y517=0),0,IF(OR(COUNTIFS(Items!$E:$E,O517,Items!$F:$F,P517,Items!$G:$G,Q517)=1,COUNTIFS(Items!$M:$M,O517,Items!$N:$N,P517,Items!$O:$O,Q517)=1,COUNTIFS(Items!$U:$U,O517,Items!$V:$V,P517,Items!$W:$W,Q517)=1),0,1))</f>
        <v>0</v>
      </c>
      <c r="D517" s="24">
        <f>IF(OR($AD517=0,SUMIFS(dbP!$A:$A,dbP!$AD:$AD,$AD517)=0),0,INDEX(dbP!D:D,SUMIFS(dbP!$A:$A,dbP!$AD:$AD,$AD517)))</f>
        <v>45732</v>
      </c>
      <c r="E517" s="1">
        <f>IF(OR($AD517=0,SUMIFS(dbP!$A:$A,dbP!$AD:$AD,$AD517)=0),0,INDEX(dbP!E:E,SUMIFS(dbP!$A:$A,dbP!$AD:$AD,$AD517)))</f>
        <v>0</v>
      </c>
      <c r="F517" s="1">
        <f>IF(OR($AD517=0,SUMIFS(dbP!$A:$A,dbP!$AD:$AD,$AD517)=0),0,INDEX(dbP!F:F,SUMIFS(dbP!$A:$A,dbP!$AD:$AD,$AD517)))</f>
        <v>0</v>
      </c>
      <c r="I517" s="1" t="str">
        <f>IF(OR($AD517=0,SUMIFS(dbP!$A:$A,dbP!$AD:$AD,$AD517)=0),0,INDEX(dbP!I:I,SUMIFS(dbP!$A:$A,dbP!$AD:$AD,$AD517)))</f>
        <v>Продукт-3</v>
      </c>
      <c r="O517" s="44" t="str">
        <f>IF(OR($AE517=0,SUMIFS(SpcfP!$A:$A,SpcfP!$AE:$AE,$AE517,SpcfP!$U:$U,$U517)=0),0,INDEX(SpcfP!O:O,SUMIFS(SpcfP!$A:$A,SpcfP!$AE:$AE,$AE517,SpcfP!$U:$U,$U517)))</f>
        <v>Себестоимость продаж</v>
      </c>
      <c r="P517" s="44" t="str">
        <f>IF(OR($AE517=0,SUMIFS(SpcfP!$A:$A,SpcfP!$AE:$AE,$AE517,SpcfP!$U:$U,$U517)=0),0,INDEX(SpcfP!P:P,SUMIFS(SpcfP!$A:$A,SpcfP!$AE:$AE,$AE517,SpcfP!$U:$U,$U517)))</f>
        <v>Затраты этапа-5 бизнес-процесса</v>
      </c>
      <c r="Q517" s="44" t="str">
        <f>IF(OR($AE517=0,SUMIFS(SpcfP!$A:$A,SpcfP!$AE:$AE,$AE517,SpcfP!$U:$U,$U517)=0),0,INDEX(SpcfP!Q:Q,SUMIFS(SpcfP!$A:$A,SpcfP!$AE:$AE,$AE517,SpcfP!$U:$U,$U517)))</f>
        <v>Затраты на доставку и продажу-3</v>
      </c>
      <c r="U517" s="1">
        <f>IF(OR($AD517=0,SUMIFS(dbP!$A:$A,dbP!$AD:$AD,$AD517)=0),0,INDEX(dbP!U:U,SUMIFS(dbP!$A:$A,dbP!$AD:$AD,$AD517)))</f>
        <v>3</v>
      </c>
      <c r="X517" s="42">
        <f>IF(OR($AD517=0,SUMIFS(dbP!$A:$A,dbP!$AD:$AD,$AD517)=0),0,INDEX(dbP!X:X,SUMIFS(dbP!$A:$A,dbP!$AD:$AD,$AD517)))*
IF(OR($AE517=0,SUMIFS(SpcfP!$A:$A,SpcfP!$AE:$AE,$AE517,SpcfP!$U:$U,$U517)=0),0,INDEX(SpcfP!X:X,SUMIFS(SpcfP!$A:$A,SpcfP!$AE:$AE,$AE517,SpcfP!$U:$U,$U517)))</f>
        <v>14</v>
      </c>
      <c r="AA517" s="44">
        <f>IF(OR($AD517=0,SUMIFS(dbP!$A:$A,dbP!$AD:$AD,$AD517)=0),0,INDEX(dbP!X:X,SUMIFS(dbP!$A:$A,dbP!$AD:$AD,$AD517)))*
IF(OR($AE517=0,SUMIFS(SpcfP!$A:$A,SpcfP!$AE:$AE,$AE517,SpcfP!$U:$U,$U517)=0),0,INDEX(SpcfP!AA:AA,SUMIFS(SpcfP!$A:$A,SpcfP!$AE:$AE,$AE517,SpcfP!$U:$U,$U517)))</f>
        <v>64517.616552558138</v>
      </c>
      <c r="AB517" s="44">
        <f>IF(OR($AD517=0,SUMIFS(dbP!$A:$A,dbP!$AD:$AD,$AD517)=0),0,INDEX(dbP!X:X,SUMIFS(dbP!$A:$A,dbP!$AD:$AD,$AD517)))*
IF(OR($AE517=0,SUMIFS(SpcfP!$A:$A,SpcfP!$AE:$AE,$AE517,SpcfP!$U:$U,$U517)=0),0,INDEX(SpcfP!AB:AB,SUMIFS(SpcfP!$A:$A,SpcfP!$AE:$AE,$AE517,SpcfP!$U:$U,$U517)))</f>
        <v>10752.936092093027</v>
      </c>
      <c r="AC517" s="31" t="str">
        <f>IF(OR(RepP!$J$3="",RepP!$J$3=0,COUNTIF(Lists!$D:$D,RepP!$J$3)=0),Lists!$D$9,IF(RepP!$J$3=Lists!$D$9,Lists!$D$9,IF(RepP!$J$3=$E517,RepP!$J$3,"")))</f>
        <v>Все проекты</v>
      </c>
      <c r="AD517" s="31">
        <f t="shared" si="8"/>
        <v>9</v>
      </c>
      <c r="AE517" s="31">
        <f>IF(OR(AE516=0,AE516=MAX(Items!$AC:$AC)),1,AE516+1)</f>
        <v>51</v>
      </c>
    </row>
    <row r="518" spans="2:31" x14ac:dyDescent="0.3">
      <c r="B518" s="26">
        <f>IF(AND(O518=0,P518=0,Q518=0,Y518=0),0,IF(OR(COUNTIFS(Items!$E:$E,O518,Items!$F:$F,P518,Items!$G:$G,Q518)=1,COUNTIFS(Items!$M:$M,O518,Items!$N:$N,P518,Items!$O:$O,Q518)=1,COUNTIFS(Items!$U:$U,O518,Items!$V:$V,P518,Items!$W:$W,Q518)=1),0,1))</f>
        <v>0</v>
      </c>
      <c r="D518" s="24">
        <f>IF(OR($AD518=0,SUMIFS(dbP!$A:$A,dbP!$AD:$AD,$AD518)=0),0,INDEX(dbP!D:D,SUMIFS(dbP!$A:$A,dbP!$AD:$AD,$AD518)))</f>
        <v>45732</v>
      </c>
      <c r="E518" s="1">
        <f>IF(OR($AD518=0,SUMIFS(dbP!$A:$A,dbP!$AD:$AD,$AD518)=0),0,INDEX(dbP!E:E,SUMIFS(dbP!$A:$A,dbP!$AD:$AD,$AD518)))</f>
        <v>0</v>
      </c>
      <c r="F518" s="1">
        <f>IF(OR($AD518=0,SUMIFS(dbP!$A:$A,dbP!$AD:$AD,$AD518)=0),0,INDEX(dbP!F:F,SUMIFS(dbP!$A:$A,dbP!$AD:$AD,$AD518)))</f>
        <v>0</v>
      </c>
      <c r="I518" s="1" t="str">
        <f>IF(OR($AD518=0,SUMIFS(dbP!$A:$A,dbP!$AD:$AD,$AD518)=0),0,INDEX(dbP!I:I,SUMIFS(dbP!$A:$A,dbP!$AD:$AD,$AD518)))</f>
        <v>Продукт-3</v>
      </c>
      <c r="O518" s="44" t="str">
        <f>IF(OR($AE518=0,SUMIFS(SpcfP!$A:$A,SpcfP!$AE:$AE,$AE518,SpcfP!$U:$U,$U518)=0),0,INDEX(SpcfP!O:O,SUMIFS(SpcfP!$A:$A,SpcfP!$AE:$AE,$AE518,SpcfP!$U:$U,$U518)))</f>
        <v>Себестоимость продаж</v>
      </c>
      <c r="P518" s="44" t="str">
        <f>IF(OR($AE518=0,SUMIFS(SpcfP!$A:$A,SpcfP!$AE:$AE,$AE518,SpcfP!$U:$U,$U518)=0),0,INDEX(SpcfP!P:P,SUMIFS(SpcfP!$A:$A,SpcfP!$AE:$AE,$AE518,SpcfP!$U:$U,$U518)))</f>
        <v>Затраты этапа-5 бизнес-процесса</v>
      </c>
      <c r="Q518" s="44" t="str">
        <f>IF(OR($AE518=0,SUMIFS(SpcfP!$A:$A,SpcfP!$AE:$AE,$AE518,SpcfP!$U:$U,$U518)=0),0,INDEX(SpcfP!Q:Q,SUMIFS(SpcfP!$A:$A,SpcfP!$AE:$AE,$AE518,SpcfP!$U:$U,$U518)))</f>
        <v>Затраты на доставку и продажу-4</v>
      </c>
      <c r="U518" s="1">
        <f>IF(OR($AD518=0,SUMIFS(dbP!$A:$A,dbP!$AD:$AD,$AD518)=0),0,INDEX(dbP!U:U,SUMIFS(dbP!$A:$A,dbP!$AD:$AD,$AD518)))</f>
        <v>3</v>
      </c>
      <c r="X518" s="42">
        <f>IF(OR($AD518=0,SUMIFS(dbP!$A:$A,dbP!$AD:$AD,$AD518)=0),0,INDEX(dbP!X:X,SUMIFS(dbP!$A:$A,dbP!$AD:$AD,$AD518)))*
IF(OR($AE518=0,SUMIFS(SpcfP!$A:$A,SpcfP!$AE:$AE,$AE518,SpcfP!$U:$U,$U518)=0),0,INDEX(SpcfP!X:X,SUMIFS(SpcfP!$A:$A,SpcfP!$AE:$AE,$AE518,SpcfP!$U:$U,$U518)))</f>
        <v>0</v>
      </c>
      <c r="AA518" s="44">
        <f>IF(OR($AD518=0,SUMIFS(dbP!$A:$A,dbP!$AD:$AD,$AD518)=0),0,INDEX(dbP!X:X,SUMIFS(dbP!$A:$A,dbP!$AD:$AD,$AD518)))*
IF(OR($AE518=0,SUMIFS(SpcfP!$A:$A,SpcfP!$AE:$AE,$AE518,SpcfP!$U:$U,$U518)=0),0,INDEX(SpcfP!AA:AA,SUMIFS(SpcfP!$A:$A,SpcfP!$AE:$AE,$AE518,SpcfP!$U:$U,$U518)))</f>
        <v>0</v>
      </c>
      <c r="AB518" s="44">
        <f>IF(OR($AD518=0,SUMIFS(dbP!$A:$A,dbP!$AD:$AD,$AD518)=0),0,INDEX(dbP!X:X,SUMIFS(dbP!$A:$A,dbP!$AD:$AD,$AD518)))*
IF(OR($AE518=0,SUMIFS(SpcfP!$A:$A,SpcfP!$AE:$AE,$AE518,SpcfP!$U:$U,$U518)=0),0,INDEX(SpcfP!AB:AB,SUMIFS(SpcfP!$A:$A,SpcfP!$AE:$AE,$AE518,SpcfP!$U:$U,$U518)))</f>
        <v>0</v>
      </c>
      <c r="AC518" s="31" t="str">
        <f>IF(OR(RepP!$J$3="",RepP!$J$3=0,COUNTIF(Lists!$D:$D,RepP!$J$3)=0),Lists!$D$9,IF(RepP!$J$3=Lists!$D$9,Lists!$D$9,IF(RepP!$J$3=$E518,RepP!$J$3,"")))</f>
        <v>Все проекты</v>
      </c>
      <c r="AD518" s="31">
        <f t="shared" si="8"/>
        <v>9</v>
      </c>
      <c r="AE518" s="31">
        <f>IF(OR(AE517=0,AE517=MAX(Items!$AC:$AC)),1,AE517+1)</f>
        <v>52</v>
      </c>
    </row>
    <row r="519" spans="2:31" x14ac:dyDescent="0.3">
      <c r="B519" s="26">
        <f>IF(AND(O519=0,P519=0,Q519=0,Y519=0),0,IF(OR(COUNTIFS(Items!$E:$E,O519,Items!$F:$F,P519,Items!$G:$G,Q519)=1,COUNTIFS(Items!$M:$M,O519,Items!$N:$N,P519,Items!$O:$O,Q519)=1,COUNTIFS(Items!$U:$U,O519,Items!$V:$V,P519,Items!$W:$W,Q519)=1),0,1))</f>
        <v>0</v>
      </c>
      <c r="D519" s="24">
        <f>IF(OR($AD519=0,SUMIFS(dbP!$A:$A,dbP!$AD:$AD,$AD519)=0),0,INDEX(dbP!D:D,SUMIFS(dbP!$A:$A,dbP!$AD:$AD,$AD519)))</f>
        <v>45732</v>
      </c>
      <c r="E519" s="1">
        <f>IF(OR($AD519=0,SUMIFS(dbP!$A:$A,dbP!$AD:$AD,$AD519)=0),0,INDEX(dbP!E:E,SUMIFS(dbP!$A:$A,dbP!$AD:$AD,$AD519)))</f>
        <v>0</v>
      </c>
      <c r="F519" s="1">
        <f>IF(OR($AD519=0,SUMIFS(dbP!$A:$A,dbP!$AD:$AD,$AD519)=0),0,INDEX(dbP!F:F,SUMIFS(dbP!$A:$A,dbP!$AD:$AD,$AD519)))</f>
        <v>0</v>
      </c>
      <c r="I519" s="1" t="str">
        <f>IF(OR($AD519=0,SUMIFS(dbP!$A:$A,dbP!$AD:$AD,$AD519)=0),0,INDEX(dbP!I:I,SUMIFS(dbP!$A:$A,dbP!$AD:$AD,$AD519)))</f>
        <v>Продукт-3</v>
      </c>
      <c r="O519" s="44" t="str">
        <f>IF(OR($AE519=0,SUMIFS(SpcfP!$A:$A,SpcfP!$AE:$AE,$AE519,SpcfP!$U:$U,$U519)=0),0,INDEX(SpcfP!O:O,SUMIFS(SpcfP!$A:$A,SpcfP!$AE:$AE,$AE519,SpcfP!$U:$U,$U519)))</f>
        <v>Себестоимость продаж</v>
      </c>
      <c r="P519" s="44" t="str">
        <f>IF(OR($AE519=0,SUMIFS(SpcfP!$A:$A,SpcfP!$AE:$AE,$AE519,SpcfP!$U:$U,$U519)=0),0,INDEX(SpcfP!P:P,SUMIFS(SpcfP!$A:$A,SpcfP!$AE:$AE,$AE519,SpcfP!$U:$U,$U519)))</f>
        <v>Затраты этапа-5 бизнес-процесса</v>
      </c>
      <c r="Q519" s="44" t="str">
        <f>IF(OR($AE519=0,SUMIFS(SpcfP!$A:$A,SpcfP!$AE:$AE,$AE519,SpcfP!$U:$U,$U519)=0),0,INDEX(SpcfP!Q:Q,SUMIFS(SpcfP!$A:$A,SpcfP!$AE:$AE,$AE519,SpcfP!$U:$U,$U519)))</f>
        <v>Затраты на доставку и продажу-5</v>
      </c>
      <c r="U519" s="1">
        <f>IF(OR($AD519=0,SUMIFS(dbP!$A:$A,dbP!$AD:$AD,$AD519)=0),0,INDEX(dbP!U:U,SUMIFS(dbP!$A:$A,dbP!$AD:$AD,$AD519)))</f>
        <v>3</v>
      </c>
      <c r="X519" s="42">
        <f>IF(OR($AD519=0,SUMIFS(dbP!$A:$A,dbP!$AD:$AD,$AD519)=0),0,INDEX(dbP!X:X,SUMIFS(dbP!$A:$A,dbP!$AD:$AD,$AD519)))*
IF(OR($AE519=0,SUMIFS(SpcfP!$A:$A,SpcfP!$AE:$AE,$AE519,SpcfP!$U:$U,$U519)=0),0,INDEX(SpcfP!X:X,SUMIFS(SpcfP!$A:$A,SpcfP!$AE:$AE,$AE519,SpcfP!$U:$U,$U519)))</f>
        <v>28</v>
      </c>
      <c r="AA519" s="44">
        <f>IF(OR($AD519=0,SUMIFS(dbP!$A:$A,dbP!$AD:$AD,$AD519)=0),0,INDEX(dbP!X:X,SUMIFS(dbP!$A:$A,dbP!$AD:$AD,$AD519)))*
IF(OR($AE519=0,SUMIFS(SpcfP!$A:$A,SpcfP!$AE:$AE,$AE519,SpcfP!$U:$U,$U519)=0),0,INDEX(SpcfP!AA:AA,SUMIFS(SpcfP!$A:$A,SpcfP!$AE:$AE,$AE519,SpcfP!$U:$U,$U519)))</f>
        <v>47160.386933078786</v>
      </c>
      <c r="AB519" s="44">
        <f>IF(OR($AD519=0,SUMIFS(dbP!$A:$A,dbP!$AD:$AD,$AD519)=0),0,INDEX(dbP!X:X,SUMIFS(dbP!$A:$A,dbP!$AD:$AD,$AD519)))*
IF(OR($AE519=0,SUMIFS(SpcfP!$A:$A,SpcfP!$AE:$AE,$AE519,SpcfP!$U:$U,$U519)=0),0,INDEX(SpcfP!AB:AB,SUMIFS(SpcfP!$A:$A,SpcfP!$AE:$AE,$AE519,SpcfP!$U:$U,$U519)))</f>
        <v>7860.0644888464649</v>
      </c>
      <c r="AC519" s="31" t="str">
        <f>IF(OR(RepP!$J$3="",RepP!$J$3=0,COUNTIF(Lists!$D:$D,RepP!$J$3)=0),Lists!$D$9,IF(RepP!$J$3=Lists!$D$9,Lists!$D$9,IF(RepP!$J$3=$E519,RepP!$J$3,"")))</f>
        <v>Все проекты</v>
      </c>
      <c r="AD519" s="31">
        <f t="shared" si="8"/>
        <v>9</v>
      </c>
      <c r="AE519" s="31">
        <f>IF(OR(AE518=0,AE518=MAX(Items!$AC:$AC)),1,AE518+1)</f>
        <v>53</v>
      </c>
    </row>
    <row r="520" spans="2:31" x14ac:dyDescent="0.3">
      <c r="B520" s="26">
        <f>IF(AND(O520=0,P520=0,Q520=0,Y520=0),0,IF(OR(COUNTIFS(Items!$E:$E,O520,Items!$F:$F,P520,Items!$G:$G,Q520)=1,COUNTIFS(Items!$M:$M,O520,Items!$N:$N,P520,Items!$O:$O,Q520)=1,COUNTIFS(Items!$U:$U,O520,Items!$V:$V,P520,Items!$W:$W,Q520)=1),0,1))</f>
        <v>0</v>
      </c>
      <c r="D520" s="24">
        <f>IF(OR($AD520=0,SUMIFS(dbP!$A:$A,dbP!$AD:$AD,$AD520)=0),0,INDEX(dbP!D:D,SUMIFS(dbP!$A:$A,dbP!$AD:$AD,$AD520)))</f>
        <v>45732</v>
      </c>
      <c r="E520" s="1">
        <f>IF(OR($AD520=0,SUMIFS(dbP!$A:$A,dbP!$AD:$AD,$AD520)=0),0,INDEX(dbP!E:E,SUMIFS(dbP!$A:$A,dbP!$AD:$AD,$AD520)))</f>
        <v>0</v>
      </c>
      <c r="F520" s="1">
        <f>IF(OR($AD520=0,SUMIFS(dbP!$A:$A,dbP!$AD:$AD,$AD520)=0),0,INDEX(dbP!F:F,SUMIFS(dbP!$A:$A,dbP!$AD:$AD,$AD520)))</f>
        <v>0</v>
      </c>
      <c r="I520" s="1" t="str">
        <f>IF(OR($AD520=0,SUMIFS(dbP!$A:$A,dbP!$AD:$AD,$AD520)=0),0,INDEX(dbP!I:I,SUMIFS(dbP!$A:$A,dbP!$AD:$AD,$AD520)))</f>
        <v>Продукт-3</v>
      </c>
      <c r="O520" s="44" t="str">
        <f>IF(OR($AE520=0,SUMIFS(SpcfP!$A:$A,SpcfP!$AE:$AE,$AE520,SpcfP!$U:$U,$U520)=0),0,INDEX(SpcfP!O:O,SUMIFS(SpcfP!$A:$A,SpcfP!$AE:$AE,$AE520,SpcfP!$U:$U,$U520)))</f>
        <v>Себестоимость продаж</v>
      </c>
      <c r="P520" s="44" t="str">
        <f>IF(OR($AE520=0,SUMIFS(SpcfP!$A:$A,SpcfP!$AE:$AE,$AE520,SpcfP!$U:$U,$U520)=0),0,INDEX(SpcfP!P:P,SUMIFS(SpcfP!$A:$A,SpcfP!$AE:$AE,$AE520,SpcfP!$U:$U,$U520)))</f>
        <v>Затраты этапа-5 бизнес-процесса</v>
      </c>
      <c r="Q520" s="44" t="str">
        <f>IF(OR($AE520=0,SUMIFS(SpcfP!$A:$A,SpcfP!$AE:$AE,$AE520,SpcfP!$U:$U,$U520)=0),0,INDEX(SpcfP!Q:Q,SUMIFS(SpcfP!$A:$A,SpcfP!$AE:$AE,$AE520,SpcfP!$U:$U,$U520)))</f>
        <v>Затраты на доставку и продажу-6</v>
      </c>
      <c r="U520" s="1">
        <f>IF(OR($AD520=0,SUMIFS(dbP!$A:$A,dbP!$AD:$AD,$AD520)=0),0,INDEX(dbP!U:U,SUMIFS(dbP!$A:$A,dbP!$AD:$AD,$AD520)))</f>
        <v>3</v>
      </c>
      <c r="X520" s="42">
        <f>IF(OR($AD520=0,SUMIFS(dbP!$A:$A,dbP!$AD:$AD,$AD520)=0),0,INDEX(dbP!X:X,SUMIFS(dbP!$A:$A,dbP!$AD:$AD,$AD520)))*
IF(OR($AE520=0,SUMIFS(SpcfP!$A:$A,SpcfP!$AE:$AE,$AE520,SpcfP!$U:$U,$U520)=0),0,INDEX(SpcfP!X:X,SUMIFS(SpcfP!$A:$A,SpcfP!$AE:$AE,$AE520,SpcfP!$U:$U,$U520)))</f>
        <v>14</v>
      </c>
      <c r="AA520" s="44">
        <f>IF(OR($AD520=0,SUMIFS(dbP!$A:$A,dbP!$AD:$AD,$AD520)=0),0,INDEX(dbP!X:X,SUMIFS(dbP!$A:$A,dbP!$AD:$AD,$AD520)))*
IF(OR($AE520=0,SUMIFS(SpcfP!$A:$A,SpcfP!$AE:$AE,$AE520,SpcfP!$U:$U,$U520)=0),0,INDEX(SpcfP!AA:AA,SUMIFS(SpcfP!$A:$A,SpcfP!$AE:$AE,$AE520,SpcfP!$U:$U,$U520)))</f>
        <v>48674.31033817587</v>
      </c>
      <c r="AB520" s="44">
        <f>IF(OR($AD520=0,SUMIFS(dbP!$A:$A,dbP!$AD:$AD,$AD520)=0),0,INDEX(dbP!X:X,SUMIFS(dbP!$A:$A,dbP!$AD:$AD,$AD520)))*
IF(OR($AE520=0,SUMIFS(SpcfP!$A:$A,SpcfP!$AE:$AE,$AE520,SpcfP!$U:$U,$U520)=0),0,INDEX(SpcfP!AB:AB,SUMIFS(SpcfP!$A:$A,SpcfP!$AE:$AE,$AE520,SpcfP!$U:$U,$U520)))</f>
        <v>8112.3850563626438</v>
      </c>
      <c r="AC520" s="31" t="str">
        <f>IF(OR(RepP!$J$3="",RepP!$J$3=0,COUNTIF(Lists!$D:$D,RepP!$J$3)=0),Lists!$D$9,IF(RepP!$J$3=Lists!$D$9,Lists!$D$9,IF(RepP!$J$3=$E520,RepP!$J$3,"")))</f>
        <v>Все проекты</v>
      </c>
      <c r="AD520" s="31">
        <f t="shared" si="8"/>
        <v>9</v>
      </c>
      <c r="AE520" s="31">
        <f>IF(OR(AE519=0,AE519=MAX(Items!$AC:$AC)),1,AE519+1)</f>
        <v>54</v>
      </c>
    </row>
    <row r="521" spans="2:31" x14ac:dyDescent="0.3">
      <c r="B521" s="26">
        <f>IF(AND(O521=0,P521=0,Q521=0,Y521=0),0,IF(OR(COUNTIFS(Items!$E:$E,O521,Items!$F:$F,P521,Items!$G:$G,Q521)=1,COUNTIFS(Items!$M:$M,O521,Items!$N:$N,P521,Items!$O:$O,Q521)=1,COUNTIFS(Items!$U:$U,O521,Items!$V:$V,P521,Items!$W:$W,Q521)=1),0,1))</f>
        <v>0</v>
      </c>
      <c r="D521" s="24">
        <f>IF(OR($AD521=0,SUMIFS(dbP!$A:$A,dbP!$AD:$AD,$AD521)=0),0,INDEX(dbP!D:D,SUMIFS(dbP!$A:$A,dbP!$AD:$AD,$AD521)))</f>
        <v>45732</v>
      </c>
      <c r="E521" s="1">
        <f>IF(OR($AD521=0,SUMIFS(dbP!$A:$A,dbP!$AD:$AD,$AD521)=0),0,INDEX(dbP!E:E,SUMIFS(dbP!$A:$A,dbP!$AD:$AD,$AD521)))</f>
        <v>0</v>
      </c>
      <c r="F521" s="1">
        <f>IF(OR($AD521=0,SUMIFS(dbP!$A:$A,dbP!$AD:$AD,$AD521)=0),0,INDEX(dbP!F:F,SUMIFS(dbP!$A:$A,dbP!$AD:$AD,$AD521)))</f>
        <v>0</v>
      </c>
      <c r="I521" s="1" t="str">
        <f>IF(OR($AD521=0,SUMIFS(dbP!$A:$A,dbP!$AD:$AD,$AD521)=0),0,INDEX(dbP!I:I,SUMIFS(dbP!$A:$A,dbP!$AD:$AD,$AD521)))</f>
        <v>Продукт-3</v>
      </c>
      <c r="O521" s="44" t="str">
        <f>IF(OR($AE521=0,SUMIFS(SpcfP!$A:$A,SpcfP!$AE:$AE,$AE521,SpcfP!$U:$U,$U521)=0),0,INDEX(SpcfP!O:O,SUMIFS(SpcfP!$A:$A,SpcfP!$AE:$AE,$AE521,SpcfP!$U:$U,$U521)))</f>
        <v>Себестоимость продаж</v>
      </c>
      <c r="P521" s="44" t="str">
        <f>IF(OR($AE521=0,SUMIFS(SpcfP!$A:$A,SpcfP!$AE:$AE,$AE521,SpcfP!$U:$U,$U521)=0),0,INDEX(SpcfP!P:P,SUMIFS(SpcfP!$A:$A,SpcfP!$AE:$AE,$AE521,SpcfP!$U:$U,$U521)))</f>
        <v>Затраты этапа-5 бизнес-процесса</v>
      </c>
      <c r="Q521" s="44" t="str">
        <f>IF(OR($AE521=0,SUMIFS(SpcfP!$A:$A,SpcfP!$AE:$AE,$AE521,SpcfP!$U:$U,$U521)=0),0,INDEX(SpcfP!Q:Q,SUMIFS(SpcfP!$A:$A,SpcfP!$AE:$AE,$AE521,SpcfP!$U:$U,$U521)))</f>
        <v>Затраты на доставку и продажу-7</v>
      </c>
      <c r="U521" s="1">
        <f>IF(OR($AD521=0,SUMIFS(dbP!$A:$A,dbP!$AD:$AD,$AD521)=0),0,INDEX(dbP!U:U,SUMIFS(dbP!$A:$A,dbP!$AD:$AD,$AD521)))</f>
        <v>3</v>
      </c>
      <c r="X521" s="42">
        <f>IF(OR($AD521=0,SUMIFS(dbP!$A:$A,dbP!$AD:$AD,$AD521)=0),0,INDEX(dbP!X:X,SUMIFS(dbP!$A:$A,dbP!$AD:$AD,$AD521)))*
IF(OR($AE521=0,SUMIFS(SpcfP!$A:$A,SpcfP!$AE:$AE,$AE521,SpcfP!$U:$U,$U521)=0),0,INDEX(SpcfP!X:X,SUMIFS(SpcfP!$A:$A,SpcfP!$AE:$AE,$AE521,SpcfP!$U:$U,$U521)))</f>
        <v>0</v>
      </c>
      <c r="AA521" s="44">
        <f>IF(OR($AD521=0,SUMIFS(dbP!$A:$A,dbP!$AD:$AD,$AD521)=0),0,INDEX(dbP!X:X,SUMIFS(dbP!$A:$A,dbP!$AD:$AD,$AD521)))*
IF(OR($AE521=0,SUMIFS(SpcfP!$A:$A,SpcfP!$AE:$AE,$AE521,SpcfP!$U:$U,$U521)=0),0,INDEX(SpcfP!AA:AA,SUMIFS(SpcfP!$A:$A,SpcfP!$AE:$AE,$AE521,SpcfP!$U:$U,$U521)))</f>
        <v>0</v>
      </c>
      <c r="AB521" s="44">
        <f>IF(OR($AD521=0,SUMIFS(dbP!$A:$A,dbP!$AD:$AD,$AD521)=0),0,INDEX(dbP!X:X,SUMIFS(dbP!$A:$A,dbP!$AD:$AD,$AD521)))*
IF(OR($AE521=0,SUMIFS(SpcfP!$A:$A,SpcfP!$AE:$AE,$AE521,SpcfP!$U:$U,$U521)=0),0,INDEX(SpcfP!AB:AB,SUMIFS(SpcfP!$A:$A,SpcfP!$AE:$AE,$AE521,SpcfP!$U:$U,$U521)))</f>
        <v>0</v>
      </c>
      <c r="AC521" s="31" t="str">
        <f>IF(OR(RepP!$J$3="",RepP!$J$3=0,COUNTIF(Lists!$D:$D,RepP!$J$3)=0),Lists!$D$9,IF(RepP!$J$3=Lists!$D$9,Lists!$D$9,IF(RepP!$J$3=$E521,RepP!$J$3,"")))</f>
        <v>Все проекты</v>
      </c>
      <c r="AD521" s="31">
        <f t="shared" si="8"/>
        <v>9</v>
      </c>
      <c r="AE521" s="31">
        <f>IF(OR(AE520=0,AE520=MAX(Items!$AC:$AC)),1,AE520+1)</f>
        <v>55</v>
      </c>
    </row>
    <row r="522" spans="2:31" x14ac:dyDescent="0.3">
      <c r="B522" s="26">
        <f>IF(AND(O522=0,P522=0,Q522=0,Y522=0),0,IF(OR(COUNTIFS(Items!$E:$E,O522,Items!$F:$F,P522,Items!$G:$G,Q522)=1,COUNTIFS(Items!$M:$M,O522,Items!$N:$N,P522,Items!$O:$O,Q522)=1,COUNTIFS(Items!$U:$U,O522,Items!$V:$V,P522,Items!$W:$W,Q522)=1),0,1))</f>
        <v>0</v>
      </c>
      <c r="D522" s="24">
        <f>IF(OR($AD522=0,SUMIFS(dbP!$A:$A,dbP!$AD:$AD,$AD522)=0),0,INDEX(dbP!D:D,SUMIFS(dbP!$A:$A,dbP!$AD:$AD,$AD522)))</f>
        <v>45732</v>
      </c>
      <c r="E522" s="1">
        <f>IF(OR($AD522=0,SUMIFS(dbP!$A:$A,dbP!$AD:$AD,$AD522)=0),0,INDEX(dbP!E:E,SUMIFS(dbP!$A:$A,dbP!$AD:$AD,$AD522)))</f>
        <v>0</v>
      </c>
      <c r="F522" s="1">
        <f>IF(OR($AD522=0,SUMIFS(dbP!$A:$A,dbP!$AD:$AD,$AD522)=0),0,INDEX(dbP!F:F,SUMIFS(dbP!$A:$A,dbP!$AD:$AD,$AD522)))</f>
        <v>0</v>
      </c>
      <c r="I522" s="1" t="str">
        <f>IF(OR($AD522=0,SUMIFS(dbP!$A:$A,dbP!$AD:$AD,$AD522)=0),0,INDEX(dbP!I:I,SUMIFS(dbP!$A:$A,dbP!$AD:$AD,$AD522)))</f>
        <v>Продукт-3</v>
      </c>
      <c r="O522" s="44" t="str">
        <f>IF(OR($AE522=0,SUMIFS(SpcfP!$A:$A,SpcfP!$AE:$AE,$AE522,SpcfP!$U:$U,$U522)=0),0,INDEX(SpcfP!O:O,SUMIFS(SpcfP!$A:$A,SpcfP!$AE:$AE,$AE522,SpcfP!$U:$U,$U522)))</f>
        <v>Себестоимость продаж</v>
      </c>
      <c r="P522" s="44" t="str">
        <f>IF(OR($AE522=0,SUMIFS(SpcfP!$A:$A,SpcfP!$AE:$AE,$AE522,SpcfP!$U:$U,$U522)=0),0,INDEX(SpcfP!P:P,SUMIFS(SpcfP!$A:$A,SpcfP!$AE:$AE,$AE522,SpcfP!$U:$U,$U522)))</f>
        <v>Затраты этапа-5 бизнес-процесса</v>
      </c>
      <c r="Q522" s="44" t="str">
        <f>IF(OR($AE522=0,SUMIFS(SpcfP!$A:$A,SpcfP!$AE:$AE,$AE522,SpcfP!$U:$U,$U522)=0),0,INDEX(SpcfP!Q:Q,SUMIFS(SpcfP!$A:$A,SpcfP!$AE:$AE,$AE522,SpcfP!$U:$U,$U522)))</f>
        <v>Затраты на доставку и продажу-8</v>
      </c>
      <c r="U522" s="1">
        <f>IF(OR($AD522=0,SUMIFS(dbP!$A:$A,dbP!$AD:$AD,$AD522)=0),0,INDEX(dbP!U:U,SUMIFS(dbP!$A:$A,dbP!$AD:$AD,$AD522)))</f>
        <v>3</v>
      </c>
      <c r="X522" s="42">
        <f>IF(OR($AD522=0,SUMIFS(dbP!$A:$A,dbP!$AD:$AD,$AD522)=0),0,INDEX(dbP!X:X,SUMIFS(dbP!$A:$A,dbP!$AD:$AD,$AD522)))*
IF(OR($AE522=0,SUMIFS(SpcfP!$A:$A,SpcfP!$AE:$AE,$AE522,SpcfP!$U:$U,$U522)=0),0,INDEX(SpcfP!X:X,SUMIFS(SpcfP!$A:$A,SpcfP!$AE:$AE,$AE522,SpcfP!$U:$U,$U522)))</f>
        <v>21</v>
      </c>
      <c r="AA522" s="44">
        <f>IF(OR($AD522=0,SUMIFS(dbP!$A:$A,dbP!$AD:$AD,$AD522)=0),0,INDEX(dbP!X:X,SUMIFS(dbP!$A:$A,dbP!$AD:$AD,$AD522)))*
IF(OR($AE522=0,SUMIFS(SpcfP!$A:$A,SpcfP!$AE:$AE,$AE522,SpcfP!$U:$U,$U522)=0),0,INDEX(SpcfP!AA:AA,SUMIFS(SpcfP!$A:$A,SpcfP!$AE:$AE,$AE522,SpcfP!$U:$U,$U522)))</f>
        <v>10332.868965517242</v>
      </c>
      <c r="AB522" s="44">
        <f>IF(OR($AD522=0,SUMIFS(dbP!$A:$A,dbP!$AD:$AD,$AD522)=0),0,INDEX(dbP!X:X,SUMIFS(dbP!$A:$A,dbP!$AD:$AD,$AD522)))*
IF(OR($AE522=0,SUMIFS(SpcfP!$A:$A,SpcfP!$AE:$AE,$AE522,SpcfP!$U:$U,$U522)=0),0,INDEX(SpcfP!AB:AB,SUMIFS(SpcfP!$A:$A,SpcfP!$AE:$AE,$AE522,SpcfP!$U:$U,$U522)))</f>
        <v>1722.1448275862069</v>
      </c>
      <c r="AC522" s="31" t="str">
        <f>IF(OR(RepP!$J$3="",RepP!$J$3=0,COUNTIF(Lists!$D:$D,RepP!$J$3)=0),Lists!$D$9,IF(RepP!$J$3=Lists!$D$9,Lists!$D$9,IF(RepP!$J$3=$E522,RepP!$J$3,"")))</f>
        <v>Все проекты</v>
      </c>
      <c r="AD522" s="31">
        <f t="shared" si="8"/>
        <v>9</v>
      </c>
      <c r="AE522" s="31">
        <f>IF(OR(AE521=0,AE521=MAX(Items!$AC:$AC)),1,AE521+1)</f>
        <v>56</v>
      </c>
    </row>
    <row r="523" spans="2:31" x14ac:dyDescent="0.3">
      <c r="B523" s="26">
        <f>IF(AND(O523=0,P523=0,Q523=0,Y523=0),0,IF(OR(COUNTIFS(Items!$E:$E,O523,Items!$F:$F,P523,Items!$G:$G,Q523)=1,COUNTIFS(Items!$M:$M,O523,Items!$N:$N,P523,Items!$O:$O,Q523)=1,COUNTIFS(Items!$U:$U,O523,Items!$V:$V,P523,Items!$W:$W,Q523)=1),0,1))</f>
        <v>0</v>
      </c>
      <c r="D523" s="24">
        <f>IF(OR($AD523=0,SUMIFS(dbP!$A:$A,dbP!$AD:$AD,$AD523)=0),0,INDEX(dbP!D:D,SUMIFS(dbP!$A:$A,dbP!$AD:$AD,$AD523)))</f>
        <v>45732</v>
      </c>
      <c r="E523" s="1">
        <f>IF(OR($AD523=0,SUMIFS(dbP!$A:$A,dbP!$AD:$AD,$AD523)=0),0,INDEX(dbP!E:E,SUMIFS(dbP!$A:$A,dbP!$AD:$AD,$AD523)))</f>
        <v>0</v>
      </c>
      <c r="F523" s="1">
        <f>IF(OR($AD523=0,SUMIFS(dbP!$A:$A,dbP!$AD:$AD,$AD523)=0),0,INDEX(dbP!F:F,SUMIFS(dbP!$A:$A,dbP!$AD:$AD,$AD523)))</f>
        <v>0</v>
      </c>
      <c r="I523" s="1" t="str">
        <f>IF(OR($AD523=0,SUMIFS(dbP!$A:$A,dbP!$AD:$AD,$AD523)=0),0,INDEX(dbP!I:I,SUMIFS(dbP!$A:$A,dbP!$AD:$AD,$AD523)))</f>
        <v>Продукт-3</v>
      </c>
      <c r="O523" s="44" t="str">
        <f>IF(OR($AE523=0,SUMIFS(SpcfP!$A:$A,SpcfP!$AE:$AE,$AE523,SpcfP!$U:$U,$U523)=0),0,INDEX(SpcfP!O:O,SUMIFS(SpcfP!$A:$A,SpcfP!$AE:$AE,$AE523,SpcfP!$U:$U,$U523)))</f>
        <v>Себестоимость продаж</v>
      </c>
      <c r="P523" s="44" t="str">
        <f>IF(OR($AE523=0,SUMIFS(SpcfP!$A:$A,SpcfP!$AE:$AE,$AE523,SpcfP!$U:$U,$U523)=0),0,INDEX(SpcfP!P:P,SUMIFS(SpcfP!$A:$A,SpcfP!$AE:$AE,$AE523,SpcfP!$U:$U,$U523)))</f>
        <v>Затраты этапа-5 бизнес-процесса</v>
      </c>
      <c r="Q523" s="44" t="str">
        <f>IF(OR($AE523=0,SUMIFS(SpcfP!$A:$A,SpcfP!$AE:$AE,$AE523,SpcfP!$U:$U,$U523)=0),0,INDEX(SpcfP!Q:Q,SUMIFS(SpcfP!$A:$A,SpcfP!$AE:$AE,$AE523,SpcfP!$U:$U,$U523)))</f>
        <v>Затраты на доставку и продажу-9</v>
      </c>
      <c r="U523" s="1">
        <f>IF(OR($AD523=0,SUMIFS(dbP!$A:$A,dbP!$AD:$AD,$AD523)=0),0,INDEX(dbP!U:U,SUMIFS(dbP!$A:$A,dbP!$AD:$AD,$AD523)))</f>
        <v>3</v>
      </c>
      <c r="X523" s="42">
        <f>IF(OR($AD523=0,SUMIFS(dbP!$A:$A,dbP!$AD:$AD,$AD523)=0),0,INDEX(dbP!X:X,SUMIFS(dbP!$A:$A,dbP!$AD:$AD,$AD523)))*
IF(OR($AE523=0,SUMIFS(SpcfP!$A:$A,SpcfP!$AE:$AE,$AE523,SpcfP!$U:$U,$U523)=0),0,INDEX(SpcfP!X:X,SUMIFS(SpcfP!$A:$A,SpcfP!$AE:$AE,$AE523,SpcfP!$U:$U,$U523)))</f>
        <v>56</v>
      </c>
      <c r="AA523" s="44">
        <f>IF(OR($AD523=0,SUMIFS(dbP!$A:$A,dbP!$AD:$AD,$AD523)=0),0,INDEX(dbP!X:X,SUMIFS(dbP!$A:$A,dbP!$AD:$AD,$AD523)))*
IF(OR($AE523=0,SUMIFS(SpcfP!$A:$A,SpcfP!$AE:$AE,$AE523,SpcfP!$U:$U,$U523)=0),0,INDEX(SpcfP!AA:AA,SUMIFS(SpcfP!$A:$A,SpcfP!$AE:$AE,$AE523,SpcfP!$U:$U,$U523)))</f>
        <v>137216.11228070175</v>
      </c>
      <c r="AB523" s="44">
        <f>IF(OR($AD523=0,SUMIFS(dbP!$A:$A,dbP!$AD:$AD,$AD523)=0),0,INDEX(dbP!X:X,SUMIFS(dbP!$A:$A,dbP!$AD:$AD,$AD523)))*
IF(OR($AE523=0,SUMIFS(SpcfP!$A:$A,SpcfP!$AE:$AE,$AE523,SpcfP!$U:$U,$U523)=0),0,INDEX(SpcfP!AB:AB,SUMIFS(SpcfP!$A:$A,SpcfP!$AE:$AE,$AE523,SpcfP!$U:$U,$U523)))</f>
        <v>22869.352046783628</v>
      </c>
      <c r="AC523" s="31" t="str">
        <f>IF(OR(RepP!$J$3="",RepP!$J$3=0,COUNTIF(Lists!$D:$D,RepP!$J$3)=0),Lists!$D$9,IF(RepP!$J$3=Lists!$D$9,Lists!$D$9,IF(RepP!$J$3=$E523,RepP!$J$3,"")))</f>
        <v>Все проекты</v>
      </c>
      <c r="AD523" s="31">
        <f t="shared" si="8"/>
        <v>9</v>
      </c>
      <c r="AE523" s="31">
        <f>IF(OR(AE522=0,AE522=MAX(Items!$AC:$AC)),1,AE522+1)</f>
        <v>57</v>
      </c>
    </row>
    <row r="524" spans="2:31" x14ac:dyDescent="0.3">
      <c r="B524" s="26">
        <f>IF(AND(O524=0,P524=0,Q524=0,Y524=0),0,IF(OR(COUNTIFS(Items!$E:$E,O524,Items!$F:$F,P524,Items!$G:$G,Q524)=1,COUNTIFS(Items!$M:$M,O524,Items!$N:$N,P524,Items!$O:$O,Q524)=1,COUNTIFS(Items!$U:$U,O524,Items!$V:$V,P524,Items!$W:$W,Q524)=1),0,1))</f>
        <v>0</v>
      </c>
      <c r="D524" s="24">
        <f>IF(OR($AD524=0,SUMIFS(dbP!$A:$A,dbP!$AD:$AD,$AD524)=0),0,INDEX(dbP!D:D,SUMIFS(dbP!$A:$A,dbP!$AD:$AD,$AD524)))</f>
        <v>45732</v>
      </c>
      <c r="E524" s="1">
        <f>IF(OR($AD524=0,SUMIFS(dbP!$A:$A,dbP!$AD:$AD,$AD524)=0),0,INDEX(dbP!E:E,SUMIFS(dbP!$A:$A,dbP!$AD:$AD,$AD524)))</f>
        <v>0</v>
      </c>
      <c r="F524" s="1">
        <f>IF(OR($AD524=0,SUMIFS(dbP!$A:$A,dbP!$AD:$AD,$AD524)=0),0,INDEX(dbP!F:F,SUMIFS(dbP!$A:$A,dbP!$AD:$AD,$AD524)))</f>
        <v>0</v>
      </c>
      <c r="I524" s="1" t="str">
        <f>IF(OR($AD524=0,SUMIFS(dbP!$A:$A,dbP!$AD:$AD,$AD524)=0),0,INDEX(dbP!I:I,SUMIFS(dbP!$A:$A,dbP!$AD:$AD,$AD524)))</f>
        <v>Продукт-3</v>
      </c>
      <c r="O524" s="44" t="str">
        <f>IF(OR($AE524=0,SUMIFS(SpcfP!$A:$A,SpcfP!$AE:$AE,$AE524,SpcfP!$U:$U,$U524)=0),0,INDEX(SpcfP!O:O,SUMIFS(SpcfP!$A:$A,SpcfP!$AE:$AE,$AE524,SpcfP!$U:$U,$U524)))</f>
        <v>Себестоимость продаж</v>
      </c>
      <c r="P524" s="44" t="str">
        <f>IF(OR($AE524=0,SUMIFS(SpcfP!$A:$A,SpcfP!$AE:$AE,$AE524,SpcfP!$U:$U,$U524)=0),0,INDEX(SpcfP!P:P,SUMIFS(SpcfP!$A:$A,SpcfP!$AE:$AE,$AE524,SpcfP!$U:$U,$U524)))</f>
        <v>Затраты этапа-5 бизнес-процесса</v>
      </c>
      <c r="Q524" s="44" t="str">
        <f>IF(OR($AE524=0,SUMIFS(SpcfP!$A:$A,SpcfP!$AE:$AE,$AE524,SpcfP!$U:$U,$U524)=0),0,INDEX(SpcfP!Q:Q,SUMIFS(SpcfP!$A:$A,SpcfP!$AE:$AE,$AE524,SpcfP!$U:$U,$U524)))</f>
        <v>Затраты на доставку и продажу-10</v>
      </c>
      <c r="U524" s="1">
        <f>IF(OR($AD524=0,SUMIFS(dbP!$A:$A,dbP!$AD:$AD,$AD524)=0),0,INDEX(dbP!U:U,SUMIFS(dbP!$A:$A,dbP!$AD:$AD,$AD524)))</f>
        <v>3</v>
      </c>
      <c r="X524" s="42">
        <f>IF(OR($AD524=0,SUMIFS(dbP!$A:$A,dbP!$AD:$AD,$AD524)=0),0,INDEX(dbP!X:X,SUMIFS(dbP!$A:$A,dbP!$AD:$AD,$AD524)))*
IF(OR($AE524=0,SUMIFS(SpcfP!$A:$A,SpcfP!$AE:$AE,$AE524,SpcfP!$U:$U,$U524)=0),0,INDEX(SpcfP!X:X,SUMIFS(SpcfP!$A:$A,SpcfP!$AE:$AE,$AE524,SpcfP!$U:$U,$U524)))</f>
        <v>28</v>
      </c>
      <c r="AA524" s="44">
        <f>IF(OR($AD524=0,SUMIFS(dbP!$A:$A,dbP!$AD:$AD,$AD524)=0),0,INDEX(dbP!X:X,SUMIFS(dbP!$A:$A,dbP!$AD:$AD,$AD524)))*
IF(OR($AE524=0,SUMIFS(SpcfP!$A:$A,SpcfP!$AE:$AE,$AE524,SpcfP!$U:$U,$U524)=0),0,INDEX(SpcfP!AA:AA,SUMIFS(SpcfP!$A:$A,SpcfP!$AE:$AE,$AE524,SpcfP!$U:$U,$U524)))</f>
        <v>70732.872000000003</v>
      </c>
      <c r="AB524" s="44">
        <f>IF(OR($AD524=0,SUMIFS(dbP!$A:$A,dbP!$AD:$AD,$AD524)=0),0,INDEX(dbP!X:X,SUMIFS(dbP!$A:$A,dbP!$AD:$AD,$AD524)))*
IF(OR($AE524=0,SUMIFS(SpcfP!$A:$A,SpcfP!$AE:$AE,$AE524,SpcfP!$U:$U,$U524)=0),0,INDEX(SpcfP!AB:AB,SUMIFS(SpcfP!$A:$A,SpcfP!$AE:$AE,$AE524,SpcfP!$U:$U,$U524)))</f>
        <v>11788.812</v>
      </c>
      <c r="AC524" s="31" t="str">
        <f>IF(OR(RepP!$J$3="",RepP!$J$3=0,COUNTIF(Lists!$D:$D,RepP!$J$3)=0),Lists!$D$9,IF(RepP!$J$3=Lists!$D$9,Lists!$D$9,IF(RepP!$J$3=$E524,RepP!$J$3,"")))</f>
        <v>Все проекты</v>
      </c>
      <c r="AD524" s="31">
        <f t="shared" si="8"/>
        <v>9</v>
      </c>
      <c r="AE524" s="31">
        <f>IF(OR(AE523=0,AE523=MAX(Items!$AC:$AC)),1,AE523+1)</f>
        <v>58</v>
      </c>
    </row>
    <row r="525" spans="2:31" x14ac:dyDescent="0.3">
      <c r="B525" s="26">
        <f>IF(AND(O525=0,P525=0,Q525=0,Y525=0),0,IF(OR(COUNTIFS(Items!$E:$E,O525,Items!$F:$F,P525,Items!$G:$G,Q525)=1,COUNTIFS(Items!$M:$M,O525,Items!$N:$N,P525,Items!$O:$O,Q525)=1,COUNTIFS(Items!$U:$U,O525,Items!$V:$V,P525,Items!$W:$W,Q525)=1),0,1))</f>
        <v>0</v>
      </c>
      <c r="D525" s="24">
        <f>IF(OR($AD525=0,SUMIFS(dbP!$A:$A,dbP!$AD:$AD,$AD525)=0),0,INDEX(dbP!D:D,SUMIFS(dbP!$A:$A,dbP!$AD:$AD,$AD525)))</f>
        <v>0</v>
      </c>
      <c r="E525" s="1">
        <f>IF(OR($AD525=0,SUMIFS(dbP!$A:$A,dbP!$AD:$AD,$AD525)=0),0,INDEX(dbP!E:E,SUMIFS(dbP!$A:$A,dbP!$AD:$AD,$AD525)))</f>
        <v>0</v>
      </c>
      <c r="F525" s="1">
        <f>IF(OR($AD525=0,SUMIFS(dbP!$A:$A,dbP!$AD:$AD,$AD525)=0),0,INDEX(dbP!F:F,SUMIFS(dbP!$A:$A,dbP!$AD:$AD,$AD525)))</f>
        <v>0</v>
      </c>
      <c r="I525" s="1">
        <f>IF(OR($AD525=0,SUMIFS(dbP!$A:$A,dbP!$AD:$AD,$AD525)=0),0,INDEX(dbP!I:I,SUMIFS(dbP!$A:$A,dbP!$AD:$AD,$AD525)))</f>
        <v>0</v>
      </c>
      <c r="O525" s="44">
        <f>IF(OR($AE525=0,SUMIFS(SpcfP!$A:$A,SpcfP!$AE:$AE,$AE525,SpcfP!$U:$U,$U525)=0),0,INDEX(SpcfP!O:O,SUMIFS(SpcfP!$A:$A,SpcfP!$AE:$AE,$AE525,SpcfP!$U:$U,$U525)))</f>
        <v>0</v>
      </c>
      <c r="P525" s="44">
        <f>IF(OR($AE525=0,SUMIFS(SpcfP!$A:$A,SpcfP!$AE:$AE,$AE525,SpcfP!$U:$U,$U525)=0),0,INDEX(SpcfP!P:P,SUMIFS(SpcfP!$A:$A,SpcfP!$AE:$AE,$AE525,SpcfP!$U:$U,$U525)))</f>
        <v>0</v>
      </c>
      <c r="Q525" s="44">
        <f>IF(OR($AE525=0,SUMIFS(SpcfP!$A:$A,SpcfP!$AE:$AE,$AE525,SpcfP!$U:$U,$U525)=0),0,INDEX(SpcfP!Q:Q,SUMIFS(SpcfP!$A:$A,SpcfP!$AE:$AE,$AE525,SpcfP!$U:$U,$U525)))</f>
        <v>0</v>
      </c>
      <c r="U525" s="1">
        <f>IF(OR($AD525=0,SUMIFS(dbP!$A:$A,dbP!$AD:$AD,$AD525)=0),0,INDEX(dbP!U:U,SUMIFS(dbP!$A:$A,dbP!$AD:$AD,$AD525)))</f>
        <v>0</v>
      </c>
      <c r="X525" s="42">
        <f>IF(OR($AD525=0,SUMIFS(dbP!$A:$A,dbP!$AD:$AD,$AD525)=0),0,INDEX(dbP!X:X,SUMIFS(dbP!$A:$A,dbP!$AD:$AD,$AD525)))*
IF(OR($AE525=0,SUMIFS(SpcfP!$A:$A,SpcfP!$AE:$AE,$AE525,SpcfP!$U:$U,$U525)=0),0,INDEX(SpcfP!X:X,SUMIFS(SpcfP!$A:$A,SpcfP!$AE:$AE,$AE525,SpcfP!$U:$U,$U525)))</f>
        <v>0</v>
      </c>
      <c r="AA525" s="44">
        <f>IF(OR($AD525=0,SUMIFS(dbP!$A:$A,dbP!$AD:$AD,$AD525)=0),0,INDEX(dbP!X:X,SUMIFS(dbP!$A:$A,dbP!$AD:$AD,$AD525)))*
IF(OR($AE525=0,SUMIFS(SpcfP!$A:$A,SpcfP!$AE:$AE,$AE525,SpcfP!$U:$U,$U525)=0),0,INDEX(SpcfP!AA:AA,SUMIFS(SpcfP!$A:$A,SpcfP!$AE:$AE,$AE525,SpcfP!$U:$U,$U525)))</f>
        <v>0</v>
      </c>
      <c r="AB525" s="44">
        <f>IF(OR($AD525=0,SUMIFS(dbP!$A:$A,dbP!$AD:$AD,$AD525)=0),0,INDEX(dbP!X:X,SUMIFS(dbP!$A:$A,dbP!$AD:$AD,$AD525)))*
IF(OR($AE525=0,SUMIFS(SpcfP!$A:$A,SpcfP!$AE:$AE,$AE525,SpcfP!$U:$U,$U525)=0),0,INDEX(SpcfP!AB:AB,SUMIFS(SpcfP!$A:$A,SpcfP!$AE:$AE,$AE525,SpcfP!$U:$U,$U525)))</f>
        <v>0</v>
      </c>
      <c r="AC525" s="31" t="str">
        <f>IF(OR(RepP!$J$3="",RepP!$J$3=0,COUNTIF(Lists!$D:$D,RepP!$J$3)=0),Lists!$D$9,IF(RepP!$J$3=Lists!$D$9,Lists!$D$9,IF(RepP!$J$3=$E525,RepP!$J$3,"")))</f>
        <v>Все проекты</v>
      </c>
      <c r="AD525" s="31">
        <f t="shared" si="8"/>
        <v>10</v>
      </c>
      <c r="AE525" s="31">
        <f>IF(OR(AE524=0,AE524=MAX(Items!$AC:$AC)),1,AE524+1)</f>
        <v>1</v>
      </c>
    </row>
    <row r="526" spans="2:31" x14ac:dyDescent="0.3">
      <c r="B526" s="26">
        <f>IF(AND(O526=0,P526=0,Q526=0,Y526=0),0,IF(OR(COUNTIFS(Items!$E:$E,O526,Items!$F:$F,P526,Items!$G:$G,Q526)=1,COUNTIFS(Items!$M:$M,O526,Items!$N:$N,P526,Items!$O:$O,Q526)=1,COUNTIFS(Items!$U:$U,O526,Items!$V:$V,P526,Items!$W:$W,Q526)=1),0,1))</f>
        <v>0</v>
      </c>
      <c r="D526" s="24">
        <f>IF(OR($AD526=0,SUMIFS(dbP!$A:$A,dbP!$AD:$AD,$AD526)=0),0,INDEX(dbP!D:D,SUMIFS(dbP!$A:$A,dbP!$AD:$AD,$AD526)))</f>
        <v>0</v>
      </c>
      <c r="E526" s="1">
        <f>IF(OR($AD526=0,SUMIFS(dbP!$A:$A,dbP!$AD:$AD,$AD526)=0),0,INDEX(dbP!E:E,SUMIFS(dbP!$A:$A,dbP!$AD:$AD,$AD526)))</f>
        <v>0</v>
      </c>
      <c r="F526" s="1">
        <f>IF(OR($AD526=0,SUMIFS(dbP!$A:$A,dbP!$AD:$AD,$AD526)=0),0,INDEX(dbP!F:F,SUMIFS(dbP!$A:$A,dbP!$AD:$AD,$AD526)))</f>
        <v>0</v>
      </c>
      <c r="I526" s="1">
        <f>IF(OR($AD526=0,SUMIFS(dbP!$A:$A,dbP!$AD:$AD,$AD526)=0),0,INDEX(dbP!I:I,SUMIFS(dbP!$A:$A,dbP!$AD:$AD,$AD526)))</f>
        <v>0</v>
      </c>
      <c r="O526" s="44">
        <f>IF(OR($AE526=0,SUMIFS(SpcfP!$A:$A,SpcfP!$AE:$AE,$AE526,SpcfP!$U:$U,$U526)=0),0,INDEX(SpcfP!O:O,SUMIFS(SpcfP!$A:$A,SpcfP!$AE:$AE,$AE526,SpcfP!$U:$U,$U526)))</f>
        <v>0</v>
      </c>
      <c r="P526" s="44">
        <f>IF(OR($AE526=0,SUMIFS(SpcfP!$A:$A,SpcfP!$AE:$AE,$AE526,SpcfP!$U:$U,$U526)=0),0,INDEX(SpcfP!P:P,SUMIFS(SpcfP!$A:$A,SpcfP!$AE:$AE,$AE526,SpcfP!$U:$U,$U526)))</f>
        <v>0</v>
      </c>
      <c r="Q526" s="44">
        <f>IF(OR($AE526=0,SUMIFS(SpcfP!$A:$A,SpcfP!$AE:$AE,$AE526,SpcfP!$U:$U,$U526)=0),0,INDEX(SpcfP!Q:Q,SUMIFS(SpcfP!$A:$A,SpcfP!$AE:$AE,$AE526,SpcfP!$U:$U,$U526)))</f>
        <v>0</v>
      </c>
      <c r="U526" s="1">
        <f>IF(OR($AD526=0,SUMIFS(dbP!$A:$A,dbP!$AD:$AD,$AD526)=0),0,INDEX(dbP!U:U,SUMIFS(dbP!$A:$A,dbP!$AD:$AD,$AD526)))</f>
        <v>0</v>
      </c>
      <c r="X526" s="42">
        <f>IF(OR($AD526=0,SUMIFS(dbP!$A:$A,dbP!$AD:$AD,$AD526)=0),0,INDEX(dbP!X:X,SUMIFS(dbP!$A:$A,dbP!$AD:$AD,$AD526)))*
IF(OR($AE526=0,SUMIFS(SpcfP!$A:$A,SpcfP!$AE:$AE,$AE526,SpcfP!$U:$U,$U526)=0),0,INDEX(SpcfP!X:X,SUMIFS(SpcfP!$A:$A,SpcfP!$AE:$AE,$AE526,SpcfP!$U:$U,$U526)))</f>
        <v>0</v>
      </c>
      <c r="AA526" s="44">
        <f>IF(OR($AD526=0,SUMIFS(dbP!$A:$A,dbP!$AD:$AD,$AD526)=0),0,INDEX(dbP!X:X,SUMIFS(dbP!$A:$A,dbP!$AD:$AD,$AD526)))*
IF(OR($AE526=0,SUMIFS(SpcfP!$A:$A,SpcfP!$AE:$AE,$AE526,SpcfP!$U:$U,$U526)=0),0,INDEX(SpcfP!AA:AA,SUMIFS(SpcfP!$A:$A,SpcfP!$AE:$AE,$AE526,SpcfP!$U:$U,$U526)))</f>
        <v>0</v>
      </c>
      <c r="AB526" s="44">
        <f>IF(OR($AD526=0,SUMIFS(dbP!$A:$A,dbP!$AD:$AD,$AD526)=0),0,INDEX(dbP!X:X,SUMIFS(dbP!$A:$A,dbP!$AD:$AD,$AD526)))*
IF(OR($AE526=0,SUMIFS(SpcfP!$A:$A,SpcfP!$AE:$AE,$AE526,SpcfP!$U:$U,$U526)=0),0,INDEX(SpcfP!AB:AB,SUMIFS(SpcfP!$A:$A,SpcfP!$AE:$AE,$AE526,SpcfP!$U:$U,$U526)))</f>
        <v>0</v>
      </c>
      <c r="AC526" s="31" t="str">
        <f>IF(OR(RepP!$J$3="",RepP!$J$3=0,COUNTIF(Lists!$D:$D,RepP!$J$3)=0),Lists!$D$9,IF(RepP!$J$3=Lists!$D$9,Lists!$D$9,IF(RepP!$J$3=$E526,RepP!$J$3,"")))</f>
        <v>Все проекты</v>
      </c>
      <c r="AD526" s="31">
        <f t="shared" si="8"/>
        <v>10</v>
      </c>
      <c r="AE526" s="31">
        <f>IF(OR(AE525=0,AE525=MAX(Items!$AC:$AC)),1,AE525+1)</f>
        <v>2</v>
      </c>
    </row>
    <row r="527" spans="2:31" x14ac:dyDescent="0.3">
      <c r="B527" s="26">
        <f>IF(AND(O527=0,P527=0,Q527=0,Y527=0),0,IF(OR(COUNTIFS(Items!$E:$E,O527,Items!$F:$F,P527,Items!$G:$G,Q527)=1,COUNTIFS(Items!$M:$M,O527,Items!$N:$N,P527,Items!$O:$O,Q527)=1,COUNTIFS(Items!$U:$U,O527,Items!$V:$V,P527,Items!$W:$W,Q527)=1),0,1))</f>
        <v>0</v>
      </c>
      <c r="D527" s="24">
        <f>IF(OR($AD527=0,SUMIFS(dbP!$A:$A,dbP!$AD:$AD,$AD527)=0),0,INDEX(dbP!D:D,SUMIFS(dbP!$A:$A,dbP!$AD:$AD,$AD527)))</f>
        <v>0</v>
      </c>
      <c r="E527" s="1">
        <f>IF(OR($AD527=0,SUMIFS(dbP!$A:$A,dbP!$AD:$AD,$AD527)=0),0,INDEX(dbP!E:E,SUMIFS(dbP!$A:$A,dbP!$AD:$AD,$AD527)))</f>
        <v>0</v>
      </c>
      <c r="F527" s="1">
        <f>IF(OR($AD527=0,SUMIFS(dbP!$A:$A,dbP!$AD:$AD,$AD527)=0),0,INDEX(dbP!F:F,SUMIFS(dbP!$A:$A,dbP!$AD:$AD,$AD527)))</f>
        <v>0</v>
      </c>
      <c r="I527" s="1">
        <f>IF(OR($AD527=0,SUMIFS(dbP!$A:$A,dbP!$AD:$AD,$AD527)=0),0,INDEX(dbP!I:I,SUMIFS(dbP!$A:$A,dbP!$AD:$AD,$AD527)))</f>
        <v>0</v>
      </c>
      <c r="O527" s="44">
        <f>IF(OR($AE527=0,SUMIFS(SpcfP!$A:$A,SpcfP!$AE:$AE,$AE527,SpcfP!$U:$U,$U527)=0),0,INDEX(SpcfP!O:O,SUMIFS(SpcfP!$A:$A,SpcfP!$AE:$AE,$AE527,SpcfP!$U:$U,$U527)))</f>
        <v>0</v>
      </c>
      <c r="P527" s="44">
        <f>IF(OR($AE527=0,SUMIFS(SpcfP!$A:$A,SpcfP!$AE:$AE,$AE527,SpcfP!$U:$U,$U527)=0),0,INDEX(SpcfP!P:P,SUMIFS(SpcfP!$A:$A,SpcfP!$AE:$AE,$AE527,SpcfP!$U:$U,$U527)))</f>
        <v>0</v>
      </c>
      <c r="Q527" s="44">
        <f>IF(OR($AE527=0,SUMIFS(SpcfP!$A:$A,SpcfP!$AE:$AE,$AE527,SpcfP!$U:$U,$U527)=0),0,INDEX(SpcfP!Q:Q,SUMIFS(SpcfP!$A:$A,SpcfP!$AE:$AE,$AE527,SpcfP!$U:$U,$U527)))</f>
        <v>0</v>
      </c>
      <c r="U527" s="1">
        <f>IF(OR($AD527=0,SUMIFS(dbP!$A:$A,dbP!$AD:$AD,$AD527)=0),0,INDEX(dbP!U:U,SUMIFS(dbP!$A:$A,dbP!$AD:$AD,$AD527)))</f>
        <v>0</v>
      </c>
      <c r="X527" s="42">
        <f>IF(OR($AD527=0,SUMIFS(dbP!$A:$A,dbP!$AD:$AD,$AD527)=0),0,INDEX(dbP!X:X,SUMIFS(dbP!$A:$A,dbP!$AD:$AD,$AD527)))*
IF(OR($AE527=0,SUMIFS(SpcfP!$A:$A,SpcfP!$AE:$AE,$AE527,SpcfP!$U:$U,$U527)=0),0,INDEX(SpcfP!X:X,SUMIFS(SpcfP!$A:$A,SpcfP!$AE:$AE,$AE527,SpcfP!$U:$U,$U527)))</f>
        <v>0</v>
      </c>
      <c r="AA527" s="44">
        <f>IF(OR($AD527=0,SUMIFS(dbP!$A:$A,dbP!$AD:$AD,$AD527)=0),0,INDEX(dbP!X:X,SUMIFS(dbP!$A:$A,dbP!$AD:$AD,$AD527)))*
IF(OR($AE527=0,SUMIFS(SpcfP!$A:$A,SpcfP!$AE:$AE,$AE527,SpcfP!$U:$U,$U527)=0),0,INDEX(SpcfP!AA:AA,SUMIFS(SpcfP!$A:$A,SpcfP!$AE:$AE,$AE527,SpcfP!$U:$U,$U527)))</f>
        <v>0</v>
      </c>
      <c r="AB527" s="44">
        <f>IF(OR($AD527=0,SUMIFS(dbP!$A:$A,dbP!$AD:$AD,$AD527)=0),0,INDEX(dbP!X:X,SUMIFS(dbP!$A:$A,dbP!$AD:$AD,$AD527)))*
IF(OR($AE527=0,SUMIFS(SpcfP!$A:$A,SpcfP!$AE:$AE,$AE527,SpcfP!$U:$U,$U527)=0),0,INDEX(SpcfP!AB:AB,SUMIFS(SpcfP!$A:$A,SpcfP!$AE:$AE,$AE527,SpcfP!$U:$U,$U527)))</f>
        <v>0</v>
      </c>
      <c r="AC527" s="31" t="str">
        <f>IF(OR(RepP!$J$3="",RepP!$J$3=0,COUNTIF(Lists!$D:$D,RepP!$J$3)=0),Lists!$D$9,IF(RepP!$J$3=Lists!$D$9,Lists!$D$9,IF(RepP!$J$3=$E527,RepP!$J$3,"")))</f>
        <v>Все проекты</v>
      </c>
      <c r="AD527" s="31">
        <f t="shared" si="8"/>
        <v>10</v>
      </c>
      <c r="AE527" s="31">
        <f>IF(OR(AE526=0,AE526=MAX(Items!$AC:$AC)),1,AE526+1)</f>
        <v>3</v>
      </c>
    </row>
    <row r="528" spans="2:31" x14ac:dyDescent="0.3">
      <c r="B528" s="26">
        <f>IF(AND(O528=0,P528=0,Q528=0,Y528=0),0,IF(OR(COUNTIFS(Items!$E:$E,O528,Items!$F:$F,P528,Items!$G:$G,Q528)=1,COUNTIFS(Items!$M:$M,O528,Items!$N:$N,P528,Items!$O:$O,Q528)=1,COUNTIFS(Items!$U:$U,O528,Items!$V:$V,P528,Items!$W:$W,Q528)=1),0,1))</f>
        <v>0</v>
      </c>
      <c r="D528" s="24">
        <f>IF(OR($AD528=0,SUMIFS(dbP!$A:$A,dbP!$AD:$AD,$AD528)=0),0,INDEX(dbP!D:D,SUMIFS(dbP!$A:$A,dbP!$AD:$AD,$AD528)))</f>
        <v>0</v>
      </c>
      <c r="E528" s="1">
        <f>IF(OR($AD528=0,SUMIFS(dbP!$A:$A,dbP!$AD:$AD,$AD528)=0),0,INDEX(dbP!E:E,SUMIFS(dbP!$A:$A,dbP!$AD:$AD,$AD528)))</f>
        <v>0</v>
      </c>
      <c r="F528" s="1">
        <f>IF(OR($AD528=0,SUMIFS(dbP!$A:$A,dbP!$AD:$AD,$AD528)=0),0,INDEX(dbP!F:F,SUMIFS(dbP!$A:$A,dbP!$AD:$AD,$AD528)))</f>
        <v>0</v>
      </c>
      <c r="I528" s="1">
        <f>IF(OR($AD528=0,SUMIFS(dbP!$A:$A,dbP!$AD:$AD,$AD528)=0),0,INDEX(dbP!I:I,SUMIFS(dbP!$A:$A,dbP!$AD:$AD,$AD528)))</f>
        <v>0</v>
      </c>
      <c r="O528" s="44">
        <f>IF(OR($AE528=0,SUMIFS(SpcfP!$A:$A,SpcfP!$AE:$AE,$AE528,SpcfP!$U:$U,$U528)=0),0,INDEX(SpcfP!O:O,SUMIFS(SpcfP!$A:$A,SpcfP!$AE:$AE,$AE528,SpcfP!$U:$U,$U528)))</f>
        <v>0</v>
      </c>
      <c r="P528" s="44">
        <f>IF(OR($AE528=0,SUMIFS(SpcfP!$A:$A,SpcfP!$AE:$AE,$AE528,SpcfP!$U:$U,$U528)=0),0,INDEX(SpcfP!P:P,SUMIFS(SpcfP!$A:$A,SpcfP!$AE:$AE,$AE528,SpcfP!$U:$U,$U528)))</f>
        <v>0</v>
      </c>
      <c r="Q528" s="44">
        <f>IF(OR($AE528=0,SUMIFS(SpcfP!$A:$A,SpcfP!$AE:$AE,$AE528,SpcfP!$U:$U,$U528)=0),0,INDEX(SpcfP!Q:Q,SUMIFS(SpcfP!$A:$A,SpcfP!$AE:$AE,$AE528,SpcfP!$U:$U,$U528)))</f>
        <v>0</v>
      </c>
      <c r="U528" s="1">
        <f>IF(OR($AD528=0,SUMIFS(dbP!$A:$A,dbP!$AD:$AD,$AD528)=0),0,INDEX(dbP!U:U,SUMIFS(dbP!$A:$A,dbP!$AD:$AD,$AD528)))</f>
        <v>0</v>
      </c>
      <c r="X528" s="42">
        <f>IF(OR($AD528=0,SUMIFS(dbP!$A:$A,dbP!$AD:$AD,$AD528)=0),0,INDEX(dbP!X:X,SUMIFS(dbP!$A:$A,dbP!$AD:$AD,$AD528)))*
IF(OR($AE528=0,SUMIFS(SpcfP!$A:$A,SpcfP!$AE:$AE,$AE528,SpcfP!$U:$U,$U528)=0),0,INDEX(SpcfP!X:X,SUMIFS(SpcfP!$A:$A,SpcfP!$AE:$AE,$AE528,SpcfP!$U:$U,$U528)))</f>
        <v>0</v>
      </c>
      <c r="AA528" s="44">
        <f>IF(OR($AD528=0,SUMIFS(dbP!$A:$A,dbP!$AD:$AD,$AD528)=0),0,INDEX(dbP!X:X,SUMIFS(dbP!$A:$A,dbP!$AD:$AD,$AD528)))*
IF(OR($AE528=0,SUMIFS(SpcfP!$A:$A,SpcfP!$AE:$AE,$AE528,SpcfP!$U:$U,$U528)=0),0,INDEX(SpcfP!AA:AA,SUMIFS(SpcfP!$A:$A,SpcfP!$AE:$AE,$AE528,SpcfP!$U:$U,$U528)))</f>
        <v>0</v>
      </c>
      <c r="AB528" s="44">
        <f>IF(OR($AD528=0,SUMIFS(dbP!$A:$A,dbP!$AD:$AD,$AD528)=0),0,INDEX(dbP!X:X,SUMIFS(dbP!$A:$A,dbP!$AD:$AD,$AD528)))*
IF(OR($AE528=0,SUMIFS(SpcfP!$A:$A,SpcfP!$AE:$AE,$AE528,SpcfP!$U:$U,$U528)=0),0,INDEX(SpcfP!AB:AB,SUMIFS(SpcfP!$A:$A,SpcfP!$AE:$AE,$AE528,SpcfP!$U:$U,$U528)))</f>
        <v>0</v>
      </c>
      <c r="AC528" s="31" t="str">
        <f>IF(OR(RepP!$J$3="",RepP!$J$3=0,COUNTIF(Lists!$D:$D,RepP!$J$3)=0),Lists!$D$9,IF(RepP!$J$3=Lists!$D$9,Lists!$D$9,IF(RepP!$J$3=$E528,RepP!$J$3,"")))</f>
        <v>Все проекты</v>
      </c>
      <c r="AD528" s="31">
        <f t="shared" si="8"/>
        <v>10</v>
      </c>
      <c r="AE528" s="31">
        <f>IF(OR(AE527=0,AE527=MAX(Items!$AC:$AC)),1,AE527+1)</f>
        <v>4</v>
      </c>
    </row>
    <row r="529" spans="2:31" x14ac:dyDescent="0.3">
      <c r="B529" s="26">
        <f>IF(AND(O529=0,P529=0,Q529=0,Y529=0),0,IF(OR(COUNTIFS(Items!$E:$E,O529,Items!$F:$F,P529,Items!$G:$G,Q529)=1,COUNTIFS(Items!$M:$M,O529,Items!$N:$N,P529,Items!$O:$O,Q529)=1,COUNTIFS(Items!$U:$U,O529,Items!$V:$V,P529,Items!$W:$W,Q529)=1),0,1))</f>
        <v>0</v>
      </c>
      <c r="D529" s="24">
        <f>IF(OR($AD529=0,SUMIFS(dbP!$A:$A,dbP!$AD:$AD,$AD529)=0),0,INDEX(dbP!D:D,SUMIFS(dbP!$A:$A,dbP!$AD:$AD,$AD529)))</f>
        <v>0</v>
      </c>
      <c r="E529" s="1">
        <f>IF(OR($AD529=0,SUMIFS(dbP!$A:$A,dbP!$AD:$AD,$AD529)=0),0,INDEX(dbP!E:E,SUMIFS(dbP!$A:$A,dbP!$AD:$AD,$AD529)))</f>
        <v>0</v>
      </c>
      <c r="F529" s="1">
        <f>IF(OR($AD529=0,SUMIFS(dbP!$A:$A,dbP!$AD:$AD,$AD529)=0),0,INDEX(dbP!F:F,SUMIFS(dbP!$A:$A,dbP!$AD:$AD,$AD529)))</f>
        <v>0</v>
      </c>
      <c r="I529" s="1">
        <f>IF(OR($AD529=0,SUMIFS(dbP!$A:$A,dbP!$AD:$AD,$AD529)=0),0,INDEX(dbP!I:I,SUMIFS(dbP!$A:$A,dbP!$AD:$AD,$AD529)))</f>
        <v>0</v>
      </c>
      <c r="O529" s="44">
        <f>IF(OR($AE529=0,SUMIFS(SpcfP!$A:$A,SpcfP!$AE:$AE,$AE529,SpcfP!$U:$U,$U529)=0),0,INDEX(SpcfP!O:O,SUMIFS(SpcfP!$A:$A,SpcfP!$AE:$AE,$AE529,SpcfP!$U:$U,$U529)))</f>
        <v>0</v>
      </c>
      <c r="P529" s="44">
        <f>IF(OR($AE529=0,SUMIFS(SpcfP!$A:$A,SpcfP!$AE:$AE,$AE529,SpcfP!$U:$U,$U529)=0),0,INDEX(SpcfP!P:P,SUMIFS(SpcfP!$A:$A,SpcfP!$AE:$AE,$AE529,SpcfP!$U:$U,$U529)))</f>
        <v>0</v>
      </c>
      <c r="Q529" s="44">
        <f>IF(OR($AE529=0,SUMIFS(SpcfP!$A:$A,SpcfP!$AE:$AE,$AE529,SpcfP!$U:$U,$U529)=0),0,INDEX(SpcfP!Q:Q,SUMIFS(SpcfP!$A:$A,SpcfP!$AE:$AE,$AE529,SpcfP!$U:$U,$U529)))</f>
        <v>0</v>
      </c>
      <c r="U529" s="1">
        <f>IF(OR($AD529=0,SUMIFS(dbP!$A:$A,dbP!$AD:$AD,$AD529)=0),0,INDEX(dbP!U:U,SUMIFS(dbP!$A:$A,dbP!$AD:$AD,$AD529)))</f>
        <v>0</v>
      </c>
      <c r="X529" s="42">
        <f>IF(OR($AD529=0,SUMIFS(dbP!$A:$A,dbP!$AD:$AD,$AD529)=0),0,INDEX(dbP!X:X,SUMIFS(dbP!$A:$A,dbP!$AD:$AD,$AD529)))*
IF(OR($AE529=0,SUMIFS(SpcfP!$A:$A,SpcfP!$AE:$AE,$AE529,SpcfP!$U:$U,$U529)=0),0,INDEX(SpcfP!X:X,SUMIFS(SpcfP!$A:$A,SpcfP!$AE:$AE,$AE529,SpcfP!$U:$U,$U529)))</f>
        <v>0</v>
      </c>
      <c r="AA529" s="44">
        <f>IF(OR($AD529=0,SUMIFS(dbP!$A:$A,dbP!$AD:$AD,$AD529)=0),0,INDEX(dbP!X:X,SUMIFS(dbP!$A:$A,dbP!$AD:$AD,$AD529)))*
IF(OR($AE529=0,SUMIFS(SpcfP!$A:$A,SpcfP!$AE:$AE,$AE529,SpcfP!$U:$U,$U529)=0),0,INDEX(SpcfP!AA:AA,SUMIFS(SpcfP!$A:$A,SpcfP!$AE:$AE,$AE529,SpcfP!$U:$U,$U529)))</f>
        <v>0</v>
      </c>
      <c r="AB529" s="44">
        <f>IF(OR($AD529=0,SUMIFS(dbP!$A:$A,dbP!$AD:$AD,$AD529)=0),0,INDEX(dbP!X:X,SUMIFS(dbP!$A:$A,dbP!$AD:$AD,$AD529)))*
IF(OR($AE529=0,SUMIFS(SpcfP!$A:$A,SpcfP!$AE:$AE,$AE529,SpcfP!$U:$U,$U529)=0),0,INDEX(SpcfP!AB:AB,SUMIFS(SpcfP!$A:$A,SpcfP!$AE:$AE,$AE529,SpcfP!$U:$U,$U529)))</f>
        <v>0</v>
      </c>
      <c r="AC529" s="31" t="str">
        <f>IF(OR(RepP!$J$3="",RepP!$J$3=0,COUNTIF(Lists!$D:$D,RepP!$J$3)=0),Lists!$D$9,IF(RepP!$J$3=Lists!$D$9,Lists!$D$9,IF(RepP!$J$3=$E529,RepP!$J$3,"")))</f>
        <v>Все проекты</v>
      </c>
      <c r="AD529" s="31">
        <f t="shared" si="8"/>
        <v>10</v>
      </c>
      <c r="AE529" s="31">
        <f>IF(OR(AE528=0,AE528=MAX(Items!$AC:$AC)),1,AE528+1)</f>
        <v>5</v>
      </c>
    </row>
    <row r="530" spans="2:31" x14ac:dyDescent="0.3">
      <c r="B530" s="26">
        <f>IF(AND(O530=0,P530=0,Q530=0,Y530=0),0,IF(OR(COUNTIFS(Items!$E:$E,O530,Items!$F:$F,P530,Items!$G:$G,Q530)=1,COUNTIFS(Items!$M:$M,O530,Items!$N:$N,P530,Items!$O:$O,Q530)=1,COUNTIFS(Items!$U:$U,O530,Items!$V:$V,P530,Items!$W:$W,Q530)=1),0,1))</f>
        <v>0</v>
      </c>
      <c r="D530" s="24">
        <f>IF(OR($AD530=0,SUMIFS(dbP!$A:$A,dbP!$AD:$AD,$AD530)=0),0,INDEX(dbP!D:D,SUMIFS(dbP!$A:$A,dbP!$AD:$AD,$AD530)))</f>
        <v>0</v>
      </c>
      <c r="E530" s="1">
        <f>IF(OR($AD530=0,SUMIFS(dbP!$A:$A,dbP!$AD:$AD,$AD530)=0),0,INDEX(dbP!E:E,SUMIFS(dbP!$A:$A,dbP!$AD:$AD,$AD530)))</f>
        <v>0</v>
      </c>
      <c r="F530" s="1">
        <f>IF(OR($AD530=0,SUMIFS(dbP!$A:$A,dbP!$AD:$AD,$AD530)=0),0,INDEX(dbP!F:F,SUMIFS(dbP!$A:$A,dbP!$AD:$AD,$AD530)))</f>
        <v>0</v>
      </c>
      <c r="I530" s="1">
        <f>IF(OR($AD530=0,SUMIFS(dbP!$A:$A,dbP!$AD:$AD,$AD530)=0),0,INDEX(dbP!I:I,SUMIFS(dbP!$A:$A,dbP!$AD:$AD,$AD530)))</f>
        <v>0</v>
      </c>
      <c r="O530" s="44">
        <f>IF(OR($AE530=0,SUMIFS(SpcfP!$A:$A,SpcfP!$AE:$AE,$AE530,SpcfP!$U:$U,$U530)=0),0,INDEX(SpcfP!O:O,SUMIFS(SpcfP!$A:$A,SpcfP!$AE:$AE,$AE530,SpcfP!$U:$U,$U530)))</f>
        <v>0</v>
      </c>
      <c r="P530" s="44">
        <f>IF(OR($AE530=0,SUMIFS(SpcfP!$A:$A,SpcfP!$AE:$AE,$AE530,SpcfP!$U:$U,$U530)=0),0,INDEX(SpcfP!P:P,SUMIFS(SpcfP!$A:$A,SpcfP!$AE:$AE,$AE530,SpcfP!$U:$U,$U530)))</f>
        <v>0</v>
      </c>
      <c r="Q530" s="44">
        <f>IF(OR($AE530=0,SUMIFS(SpcfP!$A:$A,SpcfP!$AE:$AE,$AE530,SpcfP!$U:$U,$U530)=0),0,INDEX(SpcfP!Q:Q,SUMIFS(SpcfP!$A:$A,SpcfP!$AE:$AE,$AE530,SpcfP!$U:$U,$U530)))</f>
        <v>0</v>
      </c>
      <c r="U530" s="1">
        <f>IF(OR($AD530=0,SUMIFS(dbP!$A:$A,dbP!$AD:$AD,$AD530)=0),0,INDEX(dbP!U:U,SUMIFS(dbP!$A:$A,dbP!$AD:$AD,$AD530)))</f>
        <v>0</v>
      </c>
      <c r="X530" s="42">
        <f>IF(OR($AD530=0,SUMIFS(dbP!$A:$A,dbP!$AD:$AD,$AD530)=0),0,INDEX(dbP!X:X,SUMIFS(dbP!$A:$A,dbP!$AD:$AD,$AD530)))*
IF(OR($AE530=0,SUMIFS(SpcfP!$A:$A,SpcfP!$AE:$AE,$AE530,SpcfP!$U:$U,$U530)=0),0,INDEX(SpcfP!X:X,SUMIFS(SpcfP!$A:$A,SpcfP!$AE:$AE,$AE530,SpcfP!$U:$U,$U530)))</f>
        <v>0</v>
      </c>
      <c r="AA530" s="44">
        <f>IF(OR($AD530=0,SUMIFS(dbP!$A:$A,dbP!$AD:$AD,$AD530)=0),0,INDEX(dbP!X:X,SUMIFS(dbP!$A:$A,dbP!$AD:$AD,$AD530)))*
IF(OR($AE530=0,SUMIFS(SpcfP!$A:$A,SpcfP!$AE:$AE,$AE530,SpcfP!$U:$U,$U530)=0),0,INDEX(SpcfP!AA:AA,SUMIFS(SpcfP!$A:$A,SpcfP!$AE:$AE,$AE530,SpcfP!$U:$U,$U530)))</f>
        <v>0</v>
      </c>
      <c r="AB530" s="44">
        <f>IF(OR($AD530=0,SUMIFS(dbP!$A:$A,dbP!$AD:$AD,$AD530)=0),0,INDEX(dbP!X:X,SUMIFS(dbP!$A:$A,dbP!$AD:$AD,$AD530)))*
IF(OR($AE530=0,SUMIFS(SpcfP!$A:$A,SpcfP!$AE:$AE,$AE530,SpcfP!$U:$U,$U530)=0),0,INDEX(SpcfP!AB:AB,SUMIFS(SpcfP!$A:$A,SpcfP!$AE:$AE,$AE530,SpcfP!$U:$U,$U530)))</f>
        <v>0</v>
      </c>
      <c r="AC530" s="31" t="str">
        <f>IF(OR(RepP!$J$3="",RepP!$J$3=0,COUNTIF(Lists!$D:$D,RepP!$J$3)=0),Lists!$D$9,IF(RepP!$J$3=Lists!$D$9,Lists!$D$9,IF(RepP!$J$3=$E530,RepP!$J$3,"")))</f>
        <v>Все проекты</v>
      </c>
      <c r="AD530" s="31">
        <f t="shared" si="8"/>
        <v>10</v>
      </c>
      <c r="AE530" s="31">
        <f>IF(OR(AE529=0,AE529=MAX(Items!$AC:$AC)),1,AE529+1)</f>
        <v>6</v>
      </c>
    </row>
    <row r="531" spans="2:31" x14ac:dyDescent="0.3">
      <c r="B531" s="26">
        <f>IF(AND(O531=0,P531=0,Q531=0,Y531=0),0,IF(OR(COUNTIFS(Items!$E:$E,O531,Items!$F:$F,P531,Items!$G:$G,Q531)=1,COUNTIFS(Items!$M:$M,O531,Items!$N:$N,P531,Items!$O:$O,Q531)=1,COUNTIFS(Items!$U:$U,O531,Items!$V:$V,P531,Items!$W:$W,Q531)=1),0,1))</f>
        <v>0</v>
      </c>
      <c r="D531" s="24">
        <f>IF(OR($AD531=0,SUMIFS(dbP!$A:$A,dbP!$AD:$AD,$AD531)=0),0,INDEX(dbP!D:D,SUMIFS(dbP!$A:$A,dbP!$AD:$AD,$AD531)))</f>
        <v>0</v>
      </c>
      <c r="E531" s="1">
        <f>IF(OR($AD531=0,SUMIFS(dbP!$A:$A,dbP!$AD:$AD,$AD531)=0),0,INDEX(dbP!E:E,SUMIFS(dbP!$A:$A,dbP!$AD:$AD,$AD531)))</f>
        <v>0</v>
      </c>
      <c r="F531" s="1">
        <f>IF(OR($AD531=0,SUMIFS(dbP!$A:$A,dbP!$AD:$AD,$AD531)=0),0,INDEX(dbP!F:F,SUMIFS(dbP!$A:$A,dbP!$AD:$AD,$AD531)))</f>
        <v>0</v>
      </c>
      <c r="I531" s="1">
        <f>IF(OR($AD531=0,SUMIFS(dbP!$A:$A,dbP!$AD:$AD,$AD531)=0),0,INDEX(dbP!I:I,SUMIFS(dbP!$A:$A,dbP!$AD:$AD,$AD531)))</f>
        <v>0</v>
      </c>
      <c r="O531" s="44">
        <f>IF(OR($AE531=0,SUMIFS(SpcfP!$A:$A,SpcfP!$AE:$AE,$AE531,SpcfP!$U:$U,$U531)=0),0,INDEX(SpcfP!O:O,SUMIFS(SpcfP!$A:$A,SpcfP!$AE:$AE,$AE531,SpcfP!$U:$U,$U531)))</f>
        <v>0</v>
      </c>
      <c r="P531" s="44">
        <f>IF(OR($AE531=0,SUMIFS(SpcfP!$A:$A,SpcfP!$AE:$AE,$AE531,SpcfP!$U:$U,$U531)=0),0,INDEX(SpcfP!P:P,SUMIFS(SpcfP!$A:$A,SpcfP!$AE:$AE,$AE531,SpcfP!$U:$U,$U531)))</f>
        <v>0</v>
      </c>
      <c r="Q531" s="44">
        <f>IF(OR($AE531=0,SUMIFS(SpcfP!$A:$A,SpcfP!$AE:$AE,$AE531,SpcfP!$U:$U,$U531)=0),0,INDEX(SpcfP!Q:Q,SUMIFS(SpcfP!$A:$A,SpcfP!$AE:$AE,$AE531,SpcfP!$U:$U,$U531)))</f>
        <v>0</v>
      </c>
      <c r="U531" s="1">
        <f>IF(OR($AD531=0,SUMIFS(dbP!$A:$A,dbP!$AD:$AD,$AD531)=0),0,INDEX(dbP!U:U,SUMIFS(dbP!$A:$A,dbP!$AD:$AD,$AD531)))</f>
        <v>0</v>
      </c>
      <c r="X531" s="42">
        <f>IF(OR($AD531=0,SUMIFS(dbP!$A:$A,dbP!$AD:$AD,$AD531)=0),0,INDEX(dbP!X:X,SUMIFS(dbP!$A:$A,dbP!$AD:$AD,$AD531)))*
IF(OR($AE531=0,SUMIFS(SpcfP!$A:$A,SpcfP!$AE:$AE,$AE531,SpcfP!$U:$U,$U531)=0),0,INDEX(SpcfP!X:X,SUMIFS(SpcfP!$A:$A,SpcfP!$AE:$AE,$AE531,SpcfP!$U:$U,$U531)))</f>
        <v>0</v>
      </c>
      <c r="AA531" s="44">
        <f>IF(OR($AD531=0,SUMIFS(dbP!$A:$A,dbP!$AD:$AD,$AD531)=0),0,INDEX(dbP!X:X,SUMIFS(dbP!$A:$A,dbP!$AD:$AD,$AD531)))*
IF(OR($AE531=0,SUMIFS(SpcfP!$A:$A,SpcfP!$AE:$AE,$AE531,SpcfP!$U:$U,$U531)=0),0,INDEX(SpcfP!AA:AA,SUMIFS(SpcfP!$A:$A,SpcfP!$AE:$AE,$AE531,SpcfP!$U:$U,$U531)))</f>
        <v>0</v>
      </c>
      <c r="AB531" s="44">
        <f>IF(OR($AD531=0,SUMIFS(dbP!$A:$A,dbP!$AD:$AD,$AD531)=0),0,INDEX(dbP!X:X,SUMIFS(dbP!$A:$A,dbP!$AD:$AD,$AD531)))*
IF(OR($AE531=0,SUMIFS(SpcfP!$A:$A,SpcfP!$AE:$AE,$AE531,SpcfP!$U:$U,$U531)=0),0,INDEX(SpcfP!AB:AB,SUMIFS(SpcfP!$A:$A,SpcfP!$AE:$AE,$AE531,SpcfP!$U:$U,$U531)))</f>
        <v>0</v>
      </c>
      <c r="AC531" s="31" t="str">
        <f>IF(OR(RepP!$J$3="",RepP!$J$3=0,COUNTIF(Lists!$D:$D,RepP!$J$3)=0),Lists!$D$9,IF(RepP!$J$3=Lists!$D$9,Lists!$D$9,IF(RepP!$J$3=$E531,RepP!$J$3,"")))</f>
        <v>Все проекты</v>
      </c>
      <c r="AD531" s="31">
        <f t="shared" si="8"/>
        <v>10</v>
      </c>
      <c r="AE531" s="31">
        <f>IF(OR(AE530=0,AE530=MAX(Items!$AC:$AC)),1,AE530+1)</f>
        <v>7</v>
      </c>
    </row>
    <row r="532" spans="2:31" x14ac:dyDescent="0.3">
      <c r="B532" s="26">
        <f>IF(AND(O532=0,P532=0,Q532=0,Y532=0),0,IF(OR(COUNTIFS(Items!$E:$E,O532,Items!$F:$F,P532,Items!$G:$G,Q532)=1,COUNTIFS(Items!$M:$M,O532,Items!$N:$N,P532,Items!$O:$O,Q532)=1,COUNTIFS(Items!$U:$U,O532,Items!$V:$V,P532,Items!$W:$W,Q532)=1),0,1))</f>
        <v>0</v>
      </c>
      <c r="D532" s="24">
        <f>IF(OR($AD532=0,SUMIFS(dbP!$A:$A,dbP!$AD:$AD,$AD532)=0),0,INDEX(dbP!D:D,SUMIFS(dbP!$A:$A,dbP!$AD:$AD,$AD532)))</f>
        <v>0</v>
      </c>
      <c r="E532" s="1">
        <f>IF(OR($AD532=0,SUMIFS(dbP!$A:$A,dbP!$AD:$AD,$AD532)=0),0,INDEX(dbP!E:E,SUMIFS(dbP!$A:$A,dbP!$AD:$AD,$AD532)))</f>
        <v>0</v>
      </c>
      <c r="F532" s="1">
        <f>IF(OR($AD532=0,SUMIFS(dbP!$A:$A,dbP!$AD:$AD,$AD532)=0),0,INDEX(dbP!F:F,SUMIFS(dbP!$A:$A,dbP!$AD:$AD,$AD532)))</f>
        <v>0</v>
      </c>
      <c r="I532" s="1">
        <f>IF(OR($AD532=0,SUMIFS(dbP!$A:$A,dbP!$AD:$AD,$AD532)=0),0,INDEX(dbP!I:I,SUMIFS(dbP!$A:$A,dbP!$AD:$AD,$AD532)))</f>
        <v>0</v>
      </c>
      <c r="O532" s="44">
        <f>IF(OR($AE532=0,SUMIFS(SpcfP!$A:$A,SpcfP!$AE:$AE,$AE532,SpcfP!$U:$U,$U532)=0),0,INDEX(SpcfP!O:O,SUMIFS(SpcfP!$A:$A,SpcfP!$AE:$AE,$AE532,SpcfP!$U:$U,$U532)))</f>
        <v>0</v>
      </c>
      <c r="P532" s="44">
        <f>IF(OR($AE532=0,SUMIFS(SpcfP!$A:$A,SpcfP!$AE:$AE,$AE532,SpcfP!$U:$U,$U532)=0),0,INDEX(SpcfP!P:P,SUMIFS(SpcfP!$A:$A,SpcfP!$AE:$AE,$AE532,SpcfP!$U:$U,$U532)))</f>
        <v>0</v>
      </c>
      <c r="Q532" s="44">
        <f>IF(OR($AE532=0,SUMIFS(SpcfP!$A:$A,SpcfP!$AE:$AE,$AE532,SpcfP!$U:$U,$U532)=0),0,INDEX(SpcfP!Q:Q,SUMIFS(SpcfP!$A:$A,SpcfP!$AE:$AE,$AE532,SpcfP!$U:$U,$U532)))</f>
        <v>0</v>
      </c>
      <c r="U532" s="1">
        <f>IF(OR($AD532=0,SUMIFS(dbP!$A:$A,dbP!$AD:$AD,$AD532)=0),0,INDEX(dbP!U:U,SUMIFS(dbP!$A:$A,dbP!$AD:$AD,$AD532)))</f>
        <v>0</v>
      </c>
      <c r="X532" s="42">
        <f>IF(OR($AD532=0,SUMIFS(dbP!$A:$A,dbP!$AD:$AD,$AD532)=0),0,INDEX(dbP!X:X,SUMIFS(dbP!$A:$A,dbP!$AD:$AD,$AD532)))*
IF(OR($AE532=0,SUMIFS(SpcfP!$A:$A,SpcfP!$AE:$AE,$AE532,SpcfP!$U:$U,$U532)=0),0,INDEX(SpcfP!X:X,SUMIFS(SpcfP!$A:$A,SpcfP!$AE:$AE,$AE532,SpcfP!$U:$U,$U532)))</f>
        <v>0</v>
      </c>
      <c r="AA532" s="44">
        <f>IF(OR($AD532=0,SUMIFS(dbP!$A:$A,dbP!$AD:$AD,$AD532)=0),0,INDEX(dbP!X:X,SUMIFS(dbP!$A:$A,dbP!$AD:$AD,$AD532)))*
IF(OR($AE532=0,SUMIFS(SpcfP!$A:$A,SpcfP!$AE:$AE,$AE532,SpcfP!$U:$U,$U532)=0),0,INDEX(SpcfP!AA:AA,SUMIFS(SpcfP!$A:$A,SpcfP!$AE:$AE,$AE532,SpcfP!$U:$U,$U532)))</f>
        <v>0</v>
      </c>
      <c r="AB532" s="44">
        <f>IF(OR($AD532=0,SUMIFS(dbP!$A:$A,dbP!$AD:$AD,$AD532)=0),0,INDEX(dbP!X:X,SUMIFS(dbP!$A:$A,dbP!$AD:$AD,$AD532)))*
IF(OR($AE532=0,SUMIFS(SpcfP!$A:$A,SpcfP!$AE:$AE,$AE532,SpcfP!$U:$U,$U532)=0),0,INDEX(SpcfP!AB:AB,SUMIFS(SpcfP!$A:$A,SpcfP!$AE:$AE,$AE532,SpcfP!$U:$U,$U532)))</f>
        <v>0</v>
      </c>
      <c r="AC532" s="31" t="str">
        <f>IF(OR(RepP!$J$3="",RepP!$J$3=0,COUNTIF(Lists!$D:$D,RepP!$J$3)=0),Lists!$D$9,IF(RepP!$J$3=Lists!$D$9,Lists!$D$9,IF(RepP!$J$3=$E532,RepP!$J$3,"")))</f>
        <v>Все проекты</v>
      </c>
      <c r="AD532" s="31">
        <f t="shared" si="8"/>
        <v>10</v>
      </c>
      <c r="AE532" s="31">
        <f>IF(OR(AE531=0,AE531=MAX(Items!$AC:$AC)),1,AE531+1)</f>
        <v>8</v>
      </c>
    </row>
    <row r="533" spans="2:31" x14ac:dyDescent="0.3">
      <c r="B533" s="26">
        <f>IF(AND(O533=0,P533=0,Q533=0,Y533=0),0,IF(OR(COUNTIFS(Items!$E:$E,O533,Items!$F:$F,P533,Items!$G:$G,Q533)=1,COUNTIFS(Items!$M:$M,O533,Items!$N:$N,P533,Items!$O:$O,Q533)=1,COUNTIFS(Items!$U:$U,O533,Items!$V:$V,P533,Items!$W:$W,Q533)=1),0,1))</f>
        <v>0</v>
      </c>
      <c r="D533" s="24">
        <f>IF(OR($AD533=0,SUMIFS(dbP!$A:$A,dbP!$AD:$AD,$AD533)=0),0,INDEX(dbP!D:D,SUMIFS(dbP!$A:$A,dbP!$AD:$AD,$AD533)))</f>
        <v>0</v>
      </c>
      <c r="E533" s="1">
        <f>IF(OR($AD533=0,SUMIFS(dbP!$A:$A,dbP!$AD:$AD,$AD533)=0),0,INDEX(dbP!E:E,SUMIFS(dbP!$A:$A,dbP!$AD:$AD,$AD533)))</f>
        <v>0</v>
      </c>
      <c r="F533" s="1">
        <f>IF(OR($AD533=0,SUMIFS(dbP!$A:$A,dbP!$AD:$AD,$AD533)=0),0,INDEX(dbP!F:F,SUMIFS(dbP!$A:$A,dbP!$AD:$AD,$AD533)))</f>
        <v>0</v>
      </c>
      <c r="I533" s="1">
        <f>IF(OR($AD533=0,SUMIFS(dbP!$A:$A,dbP!$AD:$AD,$AD533)=0),0,INDEX(dbP!I:I,SUMIFS(dbP!$A:$A,dbP!$AD:$AD,$AD533)))</f>
        <v>0</v>
      </c>
      <c r="O533" s="44">
        <f>IF(OR($AE533=0,SUMIFS(SpcfP!$A:$A,SpcfP!$AE:$AE,$AE533,SpcfP!$U:$U,$U533)=0),0,INDEX(SpcfP!O:O,SUMIFS(SpcfP!$A:$A,SpcfP!$AE:$AE,$AE533,SpcfP!$U:$U,$U533)))</f>
        <v>0</v>
      </c>
      <c r="P533" s="44">
        <f>IF(OR($AE533=0,SUMIFS(SpcfP!$A:$A,SpcfP!$AE:$AE,$AE533,SpcfP!$U:$U,$U533)=0),0,INDEX(SpcfP!P:P,SUMIFS(SpcfP!$A:$A,SpcfP!$AE:$AE,$AE533,SpcfP!$U:$U,$U533)))</f>
        <v>0</v>
      </c>
      <c r="Q533" s="44">
        <f>IF(OR($AE533=0,SUMIFS(SpcfP!$A:$A,SpcfP!$AE:$AE,$AE533,SpcfP!$U:$U,$U533)=0),0,INDEX(SpcfP!Q:Q,SUMIFS(SpcfP!$A:$A,SpcfP!$AE:$AE,$AE533,SpcfP!$U:$U,$U533)))</f>
        <v>0</v>
      </c>
      <c r="U533" s="1">
        <f>IF(OR($AD533=0,SUMIFS(dbP!$A:$A,dbP!$AD:$AD,$AD533)=0),0,INDEX(dbP!U:U,SUMIFS(dbP!$A:$A,dbP!$AD:$AD,$AD533)))</f>
        <v>0</v>
      </c>
      <c r="X533" s="42">
        <f>IF(OR($AD533=0,SUMIFS(dbP!$A:$A,dbP!$AD:$AD,$AD533)=0),0,INDEX(dbP!X:X,SUMIFS(dbP!$A:$A,dbP!$AD:$AD,$AD533)))*
IF(OR($AE533=0,SUMIFS(SpcfP!$A:$A,SpcfP!$AE:$AE,$AE533,SpcfP!$U:$U,$U533)=0),0,INDEX(SpcfP!X:X,SUMIFS(SpcfP!$A:$A,SpcfP!$AE:$AE,$AE533,SpcfP!$U:$U,$U533)))</f>
        <v>0</v>
      </c>
      <c r="AA533" s="44">
        <f>IF(OR($AD533=0,SUMIFS(dbP!$A:$A,dbP!$AD:$AD,$AD533)=0),0,INDEX(dbP!X:X,SUMIFS(dbP!$A:$A,dbP!$AD:$AD,$AD533)))*
IF(OR($AE533=0,SUMIFS(SpcfP!$A:$A,SpcfP!$AE:$AE,$AE533,SpcfP!$U:$U,$U533)=0),0,INDEX(SpcfP!AA:AA,SUMIFS(SpcfP!$A:$A,SpcfP!$AE:$AE,$AE533,SpcfP!$U:$U,$U533)))</f>
        <v>0</v>
      </c>
      <c r="AB533" s="44">
        <f>IF(OR($AD533=0,SUMIFS(dbP!$A:$A,dbP!$AD:$AD,$AD533)=0),0,INDEX(dbP!X:X,SUMIFS(dbP!$A:$A,dbP!$AD:$AD,$AD533)))*
IF(OR($AE533=0,SUMIFS(SpcfP!$A:$A,SpcfP!$AE:$AE,$AE533,SpcfP!$U:$U,$U533)=0),0,INDEX(SpcfP!AB:AB,SUMIFS(SpcfP!$A:$A,SpcfP!$AE:$AE,$AE533,SpcfP!$U:$U,$U533)))</f>
        <v>0</v>
      </c>
      <c r="AC533" s="31" t="str">
        <f>IF(OR(RepP!$J$3="",RepP!$J$3=0,COUNTIF(Lists!$D:$D,RepP!$J$3)=0),Lists!$D$9,IF(RepP!$J$3=Lists!$D$9,Lists!$D$9,IF(RepP!$J$3=$E533,RepP!$J$3,"")))</f>
        <v>Все проекты</v>
      </c>
      <c r="AD533" s="31">
        <f t="shared" si="8"/>
        <v>10</v>
      </c>
      <c r="AE533" s="31">
        <f>IF(OR(AE532=0,AE532=MAX(Items!$AC:$AC)),1,AE532+1)</f>
        <v>9</v>
      </c>
    </row>
    <row r="534" spans="2:31" x14ac:dyDescent="0.3">
      <c r="B534" s="26">
        <f>IF(AND(O534=0,P534=0,Q534=0,Y534=0),0,IF(OR(COUNTIFS(Items!$E:$E,O534,Items!$F:$F,P534,Items!$G:$G,Q534)=1,COUNTIFS(Items!$M:$M,O534,Items!$N:$N,P534,Items!$O:$O,Q534)=1,COUNTIFS(Items!$U:$U,O534,Items!$V:$V,P534,Items!$W:$W,Q534)=1),0,1))</f>
        <v>0</v>
      </c>
      <c r="D534" s="24">
        <f>IF(OR($AD534=0,SUMIFS(dbP!$A:$A,dbP!$AD:$AD,$AD534)=0),0,INDEX(dbP!D:D,SUMIFS(dbP!$A:$A,dbP!$AD:$AD,$AD534)))</f>
        <v>0</v>
      </c>
      <c r="E534" s="1">
        <f>IF(OR($AD534=0,SUMIFS(dbP!$A:$A,dbP!$AD:$AD,$AD534)=0),0,INDEX(dbP!E:E,SUMIFS(dbP!$A:$A,dbP!$AD:$AD,$AD534)))</f>
        <v>0</v>
      </c>
      <c r="F534" s="1">
        <f>IF(OR($AD534=0,SUMIFS(dbP!$A:$A,dbP!$AD:$AD,$AD534)=0),0,INDEX(dbP!F:F,SUMIFS(dbP!$A:$A,dbP!$AD:$AD,$AD534)))</f>
        <v>0</v>
      </c>
      <c r="I534" s="1">
        <f>IF(OR($AD534=0,SUMIFS(dbP!$A:$A,dbP!$AD:$AD,$AD534)=0),0,INDEX(dbP!I:I,SUMIFS(dbP!$A:$A,dbP!$AD:$AD,$AD534)))</f>
        <v>0</v>
      </c>
      <c r="O534" s="44">
        <f>IF(OR($AE534=0,SUMIFS(SpcfP!$A:$A,SpcfP!$AE:$AE,$AE534,SpcfP!$U:$U,$U534)=0),0,INDEX(SpcfP!O:O,SUMIFS(SpcfP!$A:$A,SpcfP!$AE:$AE,$AE534,SpcfP!$U:$U,$U534)))</f>
        <v>0</v>
      </c>
      <c r="P534" s="44">
        <f>IF(OR($AE534=0,SUMIFS(SpcfP!$A:$A,SpcfP!$AE:$AE,$AE534,SpcfP!$U:$U,$U534)=0),0,INDEX(SpcfP!P:P,SUMIFS(SpcfP!$A:$A,SpcfP!$AE:$AE,$AE534,SpcfP!$U:$U,$U534)))</f>
        <v>0</v>
      </c>
      <c r="Q534" s="44">
        <f>IF(OR($AE534=0,SUMIFS(SpcfP!$A:$A,SpcfP!$AE:$AE,$AE534,SpcfP!$U:$U,$U534)=0),0,INDEX(SpcfP!Q:Q,SUMIFS(SpcfP!$A:$A,SpcfP!$AE:$AE,$AE534,SpcfP!$U:$U,$U534)))</f>
        <v>0</v>
      </c>
      <c r="U534" s="1">
        <f>IF(OR($AD534=0,SUMIFS(dbP!$A:$A,dbP!$AD:$AD,$AD534)=0),0,INDEX(dbP!U:U,SUMIFS(dbP!$A:$A,dbP!$AD:$AD,$AD534)))</f>
        <v>0</v>
      </c>
      <c r="X534" s="42">
        <f>IF(OR($AD534=0,SUMIFS(dbP!$A:$A,dbP!$AD:$AD,$AD534)=0),0,INDEX(dbP!X:X,SUMIFS(dbP!$A:$A,dbP!$AD:$AD,$AD534)))*
IF(OR($AE534=0,SUMIFS(SpcfP!$A:$A,SpcfP!$AE:$AE,$AE534,SpcfP!$U:$U,$U534)=0),0,INDEX(SpcfP!X:X,SUMIFS(SpcfP!$A:$A,SpcfP!$AE:$AE,$AE534,SpcfP!$U:$U,$U534)))</f>
        <v>0</v>
      </c>
      <c r="AA534" s="44">
        <f>IF(OR($AD534=0,SUMIFS(dbP!$A:$A,dbP!$AD:$AD,$AD534)=0),0,INDEX(dbP!X:X,SUMIFS(dbP!$A:$A,dbP!$AD:$AD,$AD534)))*
IF(OR($AE534=0,SUMIFS(SpcfP!$A:$A,SpcfP!$AE:$AE,$AE534,SpcfP!$U:$U,$U534)=0),0,INDEX(SpcfP!AA:AA,SUMIFS(SpcfP!$A:$A,SpcfP!$AE:$AE,$AE534,SpcfP!$U:$U,$U534)))</f>
        <v>0</v>
      </c>
      <c r="AB534" s="44">
        <f>IF(OR($AD534=0,SUMIFS(dbP!$A:$A,dbP!$AD:$AD,$AD534)=0),0,INDEX(dbP!X:X,SUMIFS(dbP!$A:$A,dbP!$AD:$AD,$AD534)))*
IF(OR($AE534=0,SUMIFS(SpcfP!$A:$A,SpcfP!$AE:$AE,$AE534,SpcfP!$U:$U,$U534)=0),0,INDEX(SpcfP!AB:AB,SUMIFS(SpcfP!$A:$A,SpcfP!$AE:$AE,$AE534,SpcfP!$U:$U,$U534)))</f>
        <v>0</v>
      </c>
      <c r="AC534" s="31" t="str">
        <f>IF(OR(RepP!$J$3="",RepP!$J$3=0,COUNTIF(Lists!$D:$D,RepP!$J$3)=0),Lists!$D$9,IF(RepP!$J$3=Lists!$D$9,Lists!$D$9,IF(RepP!$J$3=$E534,RepP!$J$3,"")))</f>
        <v>Все проекты</v>
      </c>
      <c r="AD534" s="31">
        <f t="shared" si="8"/>
        <v>10</v>
      </c>
      <c r="AE534" s="31">
        <f>IF(OR(AE533=0,AE533=MAX(Items!$AC:$AC)),1,AE533+1)</f>
        <v>10</v>
      </c>
    </row>
    <row r="535" spans="2:31" x14ac:dyDescent="0.3">
      <c r="B535" s="26">
        <f>IF(AND(O535=0,P535=0,Q535=0,Y535=0),0,IF(OR(COUNTIFS(Items!$E:$E,O535,Items!$F:$F,P535,Items!$G:$G,Q535)=1,COUNTIFS(Items!$M:$M,O535,Items!$N:$N,P535,Items!$O:$O,Q535)=1,COUNTIFS(Items!$U:$U,O535,Items!$V:$V,P535,Items!$W:$W,Q535)=1),0,1))</f>
        <v>0</v>
      </c>
      <c r="D535" s="24">
        <f>IF(OR($AD535=0,SUMIFS(dbP!$A:$A,dbP!$AD:$AD,$AD535)=0),0,INDEX(dbP!D:D,SUMIFS(dbP!$A:$A,dbP!$AD:$AD,$AD535)))</f>
        <v>0</v>
      </c>
      <c r="E535" s="1">
        <f>IF(OR($AD535=0,SUMIFS(dbP!$A:$A,dbP!$AD:$AD,$AD535)=0),0,INDEX(dbP!E:E,SUMIFS(dbP!$A:$A,dbP!$AD:$AD,$AD535)))</f>
        <v>0</v>
      </c>
      <c r="F535" s="1">
        <f>IF(OR($AD535=0,SUMIFS(dbP!$A:$A,dbP!$AD:$AD,$AD535)=0),0,INDEX(dbP!F:F,SUMIFS(dbP!$A:$A,dbP!$AD:$AD,$AD535)))</f>
        <v>0</v>
      </c>
      <c r="I535" s="1">
        <f>IF(OR($AD535=0,SUMIFS(dbP!$A:$A,dbP!$AD:$AD,$AD535)=0),0,INDEX(dbP!I:I,SUMIFS(dbP!$A:$A,dbP!$AD:$AD,$AD535)))</f>
        <v>0</v>
      </c>
      <c r="O535" s="44">
        <f>IF(OR($AE535=0,SUMIFS(SpcfP!$A:$A,SpcfP!$AE:$AE,$AE535,SpcfP!$U:$U,$U535)=0),0,INDEX(SpcfP!O:O,SUMIFS(SpcfP!$A:$A,SpcfP!$AE:$AE,$AE535,SpcfP!$U:$U,$U535)))</f>
        <v>0</v>
      </c>
      <c r="P535" s="44">
        <f>IF(OR($AE535=0,SUMIFS(SpcfP!$A:$A,SpcfP!$AE:$AE,$AE535,SpcfP!$U:$U,$U535)=0),0,INDEX(SpcfP!P:P,SUMIFS(SpcfP!$A:$A,SpcfP!$AE:$AE,$AE535,SpcfP!$U:$U,$U535)))</f>
        <v>0</v>
      </c>
      <c r="Q535" s="44">
        <f>IF(OR($AE535=0,SUMIFS(SpcfP!$A:$A,SpcfP!$AE:$AE,$AE535,SpcfP!$U:$U,$U535)=0),0,INDEX(SpcfP!Q:Q,SUMIFS(SpcfP!$A:$A,SpcfP!$AE:$AE,$AE535,SpcfP!$U:$U,$U535)))</f>
        <v>0</v>
      </c>
      <c r="U535" s="1">
        <f>IF(OR($AD535=0,SUMIFS(dbP!$A:$A,dbP!$AD:$AD,$AD535)=0),0,INDEX(dbP!U:U,SUMIFS(dbP!$A:$A,dbP!$AD:$AD,$AD535)))</f>
        <v>0</v>
      </c>
      <c r="X535" s="42">
        <f>IF(OR($AD535=0,SUMIFS(dbP!$A:$A,dbP!$AD:$AD,$AD535)=0),0,INDEX(dbP!X:X,SUMIFS(dbP!$A:$A,dbP!$AD:$AD,$AD535)))*
IF(OR($AE535=0,SUMIFS(SpcfP!$A:$A,SpcfP!$AE:$AE,$AE535,SpcfP!$U:$U,$U535)=0),0,INDEX(SpcfP!X:X,SUMIFS(SpcfP!$A:$A,SpcfP!$AE:$AE,$AE535,SpcfP!$U:$U,$U535)))</f>
        <v>0</v>
      </c>
      <c r="AA535" s="44">
        <f>IF(OR($AD535=0,SUMIFS(dbP!$A:$A,dbP!$AD:$AD,$AD535)=0),0,INDEX(dbP!X:X,SUMIFS(dbP!$A:$A,dbP!$AD:$AD,$AD535)))*
IF(OR($AE535=0,SUMIFS(SpcfP!$A:$A,SpcfP!$AE:$AE,$AE535,SpcfP!$U:$U,$U535)=0),0,INDEX(SpcfP!AA:AA,SUMIFS(SpcfP!$A:$A,SpcfP!$AE:$AE,$AE535,SpcfP!$U:$U,$U535)))</f>
        <v>0</v>
      </c>
      <c r="AB535" s="44">
        <f>IF(OR($AD535=0,SUMIFS(dbP!$A:$A,dbP!$AD:$AD,$AD535)=0),0,INDEX(dbP!X:X,SUMIFS(dbP!$A:$A,dbP!$AD:$AD,$AD535)))*
IF(OR($AE535=0,SUMIFS(SpcfP!$A:$A,SpcfP!$AE:$AE,$AE535,SpcfP!$U:$U,$U535)=0),0,INDEX(SpcfP!AB:AB,SUMIFS(SpcfP!$A:$A,SpcfP!$AE:$AE,$AE535,SpcfP!$U:$U,$U535)))</f>
        <v>0</v>
      </c>
      <c r="AC535" s="31" t="str">
        <f>IF(OR(RepP!$J$3="",RepP!$J$3=0,COUNTIF(Lists!$D:$D,RepP!$J$3)=0),Lists!$D$9,IF(RepP!$J$3=Lists!$D$9,Lists!$D$9,IF(RepP!$J$3=$E535,RepP!$J$3,"")))</f>
        <v>Все проекты</v>
      </c>
      <c r="AD535" s="31">
        <f t="shared" si="8"/>
        <v>10</v>
      </c>
      <c r="AE535" s="31">
        <f>IF(OR(AE534=0,AE534=MAX(Items!$AC:$AC)),1,AE534+1)</f>
        <v>11</v>
      </c>
    </row>
    <row r="536" spans="2:31" x14ac:dyDescent="0.3">
      <c r="B536" s="26">
        <f>IF(AND(O536=0,P536=0,Q536=0,Y536=0),0,IF(OR(COUNTIFS(Items!$E:$E,O536,Items!$F:$F,P536,Items!$G:$G,Q536)=1,COUNTIFS(Items!$M:$M,O536,Items!$N:$N,P536,Items!$O:$O,Q536)=1,COUNTIFS(Items!$U:$U,O536,Items!$V:$V,P536,Items!$W:$W,Q536)=1),0,1))</f>
        <v>0</v>
      </c>
      <c r="D536" s="24">
        <f>IF(OR($AD536=0,SUMIFS(dbP!$A:$A,dbP!$AD:$AD,$AD536)=0),0,INDEX(dbP!D:D,SUMIFS(dbP!$A:$A,dbP!$AD:$AD,$AD536)))</f>
        <v>0</v>
      </c>
      <c r="E536" s="1">
        <f>IF(OR($AD536=0,SUMIFS(dbP!$A:$A,dbP!$AD:$AD,$AD536)=0),0,INDEX(dbP!E:E,SUMIFS(dbP!$A:$A,dbP!$AD:$AD,$AD536)))</f>
        <v>0</v>
      </c>
      <c r="F536" s="1">
        <f>IF(OR($AD536=0,SUMIFS(dbP!$A:$A,dbP!$AD:$AD,$AD536)=0),0,INDEX(dbP!F:F,SUMIFS(dbP!$A:$A,dbP!$AD:$AD,$AD536)))</f>
        <v>0</v>
      </c>
      <c r="I536" s="1">
        <f>IF(OR($AD536=0,SUMIFS(dbP!$A:$A,dbP!$AD:$AD,$AD536)=0),0,INDEX(dbP!I:I,SUMIFS(dbP!$A:$A,dbP!$AD:$AD,$AD536)))</f>
        <v>0</v>
      </c>
      <c r="O536" s="44">
        <f>IF(OR($AE536=0,SUMIFS(SpcfP!$A:$A,SpcfP!$AE:$AE,$AE536,SpcfP!$U:$U,$U536)=0),0,INDEX(SpcfP!O:O,SUMIFS(SpcfP!$A:$A,SpcfP!$AE:$AE,$AE536,SpcfP!$U:$U,$U536)))</f>
        <v>0</v>
      </c>
      <c r="P536" s="44">
        <f>IF(OR($AE536=0,SUMIFS(SpcfP!$A:$A,SpcfP!$AE:$AE,$AE536,SpcfP!$U:$U,$U536)=0),0,INDEX(SpcfP!P:P,SUMIFS(SpcfP!$A:$A,SpcfP!$AE:$AE,$AE536,SpcfP!$U:$U,$U536)))</f>
        <v>0</v>
      </c>
      <c r="Q536" s="44">
        <f>IF(OR($AE536=0,SUMIFS(SpcfP!$A:$A,SpcfP!$AE:$AE,$AE536,SpcfP!$U:$U,$U536)=0),0,INDEX(SpcfP!Q:Q,SUMIFS(SpcfP!$A:$A,SpcfP!$AE:$AE,$AE536,SpcfP!$U:$U,$U536)))</f>
        <v>0</v>
      </c>
      <c r="U536" s="1">
        <f>IF(OR($AD536=0,SUMIFS(dbP!$A:$A,dbP!$AD:$AD,$AD536)=0),0,INDEX(dbP!U:U,SUMIFS(dbP!$A:$A,dbP!$AD:$AD,$AD536)))</f>
        <v>0</v>
      </c>
      <c r="X536" s="42">
        <f>IF(OR($AD536=0,SUMIFS(dbP!$A:$A,dbP!$AD:$AD,$AD536)=0),0,INDEX(dbP!X:X,SUMIFS(dbP!$A:$A,dbP!$AD:$AD,$AD536)))*
IF(OR($AE536=0,SUMIFS(SpcfP!$A:$A,SpcfP!$AE:$AE,$AE536,SpcfP!$U:$U,$U536)=0),0,INDEX(SpcfP!X:X,SUMIFS(SpcfP!$A:$A,SpcfP!$AE:$AE,$AE536,SpcfP!$U:$U,$U536)))</f>
        <v>0</v>
      </c>
      <c r="AA536" s="44">
        <f>IF(OR($AD536=0,SUMIFS(dbP!$A:$A,dbP!$AD:$AD,$AD536)=0),0,INDEX(dbP!X:X,SUMIFS(dbP!$A:$A,dbP!$AD:$AD,$AD536)))*
IF(OR($AE536=0,SUMIFS(SpcfP!$A:$A,SpcfP!$AE:$AE,$AE536,SpcfP!$U:$U,$U536)=0),0,INDEX(SpcfP!AA:AA,SUMIFS(SpcfP!$A:$A,SpcfP!$AE:$AE,$AE536,SpcfP!$U:$U,$U536)))</f>
        <v>0</v>
      </c>
      <c r="AB536" s="44">
        <f>IF(OR($AD536=0,SUMIFS(dbP!$A:$A,dbP!$AD:$AD,$AD536)=0),0,INDEX(dbP!X:X,SUMIFS(dbP!$A:$A,dbP!$AD:$AD,$AD536)))*
IF(OR($AE536=0,SUMIFS(SpcfP!$A:$A,SpcfP!$AE:$AE,$AE536,SpcfP!$U:$U,$U536)=0),0,INDEX(SpcfP!AB:AB,SUMIFS(SpcfP!$A:$A,SpcfP!$AE:$AE,$AE536,SpcfP!$U:$U,$U536)))</f>
        <v>0</v>
      </c>
      <c r="AC536" s="31" t="str">
        <f>IF(OR(RepP!$J$3="",RepP!$J$3=0,COUNTIF(Lists!$D:$D,RepP!$J$3)=0),Lists!$D$9,IF(RepP!$J$3=Lists!$D$9,Lists!$D$9,IF(RepP!$J$3=$E536,RepP!$J$3,"")))</f>
        <v>Все проекты</v>
      </c>
      <c r="AD536" s="31">
        <f t="shared" si="8"/>
        <v>10</v>
      </c>
      <c r="AE536" s="31">
        <f>IF(OR(AE535=0,AE535=MAX(Items!$AC:$AC)),1,AE535+1)</f>
        <v>12</v>
      </c>
    </row>
    <row r="537" spans="2:31" x14ac:dyDescent="0.3">
      <c r="B537" s="26">
        <f>IF(AND(O537=0,P537=0,Q537=0,Y537=0),0,IF(OR(COUNTIFS(Items!$E:$E,O537,Items!$F:$F,P537,Items!$G:$G,Q537)=1,COUNTIFS(Items!$M:$M,O537,Items!$N:$N,P537,Items!$O:$O,Q537)=1,COUNTIFS(Items!$U:$U,O537,Items!$V:$V,P537,Items!$W:$W,Q537)=1),0,1))</f>
        <v>0</v>
      </c>
      <c r="D537" s="24">
        <f>IF(OR($AD537=0,SUMIFS(dbP!$A:$A,dbP!$AD:$AD,$AD537)=0),0,INDEX(dbP!D:D,SUMIFS(dbP!$A:$A,dbP!$AD:$AD,$AD537)))</f>
        <v>0</v>
      </c>
      <c r="E537" s="1">
        <f>IF(OR($AD537=0,SUMIFS(dbP!$A:$A,dbP!$AD:$AD,$AD537)=0),0,INDEX(dbP!E:E,SUMIFS(dbP!$A:$A,dbP!$AD:$AD,$AD537)))</f>
        <v>0</v>
      </c>
      <c r="F537" s="1">
        <f>IF(OR($AD537=0,SUMIFS(dbP!$A:$A,dbP!$AD:$AD,$AD537)=0),0,INDEX(dbP!F:F,SUMIFS(dbP!$A:$A,dbP!$AD:$AD,$AD537)))</f>
        <v>0</v>
      </c>
      <c r="I537" s="1">
        <f>IF(OR($AD537=0,SUMIFS(dbP!$A:$A,dbP!$AD:$AD,$AD537)=0),0,INDEX(dbP!I:I,SUMIFS(dbP!$A:$A,dbP!$AD:$AD,$AD537)))</f>
        <v>0</v>
      </c>
      <c r="O537" s="44">
        <f>IF(OR($AE537=0,SUMIFS(SpcfP!$A:$A,SpcfP!$AE:$AE,$AE537,SpcfP!$U:$U,$U537)=0),0,INDEX(SpcfP!O:O,SUMIFS(SpcfP!$A:$A,SpcfP!$AE:$AE,$AE537,SpcfP!$U:$U,$U537)))</f>
        <v>0</v>
      </c>
      <c r="P537" s="44">
        <f>IF(OR($AE537=0,SUMIFS(SpcfP!$A:$A,SpcfP!$AE:$AE,$AE537,SpcfP!$U:$U,$U537)=0),0,INDEX(SpcfP!P:P,SUMIFS(SpcfP!$A:$A,SpcfP!$AE:$AE,$AE537,SpcfP!$U:$U,$U537)))</f>
        <v>0</v>
      </c>
      <c r="Q537" s="44">
        <f>IF(OR($AE537=0,SUMIFS(SpcfP!$A:$A,SpcfP!$AE:$AE,$AE537,SpcfP!$U:$U,$U537)=0),0,INDEX(SpcfP!Q:Q,SUMIFS(SpcfP!$A:$A,SpcfP!$AE:$AE,$AE537,SpcfP!$U:$U,$U537)))</f>
        <v>0</v>
      </c>
      <c r="U537" s="1">
        <f>IF(OR($AD537=0,SUMIFS(dbP!$A:$A,dbP!$AD:$AD,$AD537)=0),0,INDEX(dbP!U:U,SUMIFS(dbP!$A:$A,dbP!$AD:$AD,$AD537)))</f>
        <v>0</v>
      </c>
      <c r="X537" s="42">
        <f>IF(OR($AD537=0,SUMIFS(dbP!$A:$A,dbP!$AD:$AD,$AD537)=0),0,INDEX(dbP!X:X,SUMIFS(dbP!$A:$A,dbP!$AD:$AD,$AD537)))*
IF(OR($AE537=0,SUMIFS(SpcfP!$A:$A,SpcfP!$AE:$AE,$AE537,SpcfP!$U:$U,$U537)=0),0,INDEX(SpcfP!X:X,SUMIFS(SpcfP!$A:$A,SpcfP!$AE:$AE,$AE537,SpcfP!$U:$U,$U537)))</f>
        <v>0</v>
      </c>
      <c r="AA537" s="44">
        <f>IF(OR($AD537=0,SUMIFS(dbP!$A:$A,dbP!$AD:$AD,$AD537)=0),0,INDEX(dbP!X:X,SUMIFS(dbP!$A:$A,dbP!$AD:$AD,$AD537)))*
IF(OR($AE537=0,SUMIFS(SpcfP!$A:$A,SpcfP!$AE:$AE,$AE537,SpcfP!$U:$U,$U537)=0),0,INDEX(SpcfP!AA:AA,SUMIFS(SpcfP!$A:$A,SpcfP!$AE:$AE,$AE537,SpcfP!$U:$U,$U537)))</f>
        <v>0</v>
      </c>
      <c r="AB537" s="44">
        <f>IF(OR($AD537=0,SUMIFS(dbP!$A:$A,dbP!$AD:$AD,$AD537)=0),0,INDEX(dbP!X:X,SUMIFS(dbP!$A:$A,dbP!$AD:$AD,$AD537)))*
IF(OR($AE537=0,SUMIFS(SpcfP!$A:$A,SpcfP!$AE:$AE,$AE537,SpcfP!$U:$U,$U537)=0),0,INDEX(SpcfP!AB:AB,SUMIFS(SpcfP!$A:$A,SpcfP!$AE:$AE,$AE537,SpcfP!$U:$U,$U537)))</f>
        <v>0</v>
      </c>
      <c r="AC537" s="31" t="str">
        <f>IF(OR(RepP!$J$3="",RepP!$J$3=0,COUNTIF(Lists!$D:$D,RepP!$J$3)=0),Lists!$D$9,IF(RepP!$J$3=Lists!$D$9,Lists!$D$9,IF(RepP!$J$3=$E537,RepP!$J$3,"")))</f>
        <v>Все проекты</v>
      </c>
      <c r="AD537" s="31">
        <f t="shared" si="8"/>
        <v>10</v>
      </c>
      <c r="AE537" s="31">
        <f>IF(OR(AE536=0,AE536=MAX(Items!$AC:$AC)),1,AE536+1)</f>
        <v>13</v>
      </c>
    </row>
    <row r="538" spans="2:31" x14ac:dyDescent="0.3">
      <c r="B538" s="26">
        <f>IF(AND(O538=0,P538=0,Q538=0,Y538=0),0,IF(OR(COUNTIFS(Items!$E:$E,O538,Items!$F:$F,P538,Items!$G:$G,Q538)=1,COUNTIFS(Items!$M:$M,O538,Items!$N:$N,P538,Items!$O:$O,Q538)=1,COUNTIFS(Items!$U:$U,O538,Items!$V:$V,P538,Items!$W:$W,Q538)=1),0,1))</f>
        <v>0</v>
      </c>
      <c r="D538" s="24">
        <f>IF(OR($AD538=0,SUMIFS(dbP!$A:$A,dbP!$AD:$AD,$AD538)=0),0,INDEX(dbP!D:D,SUMIFS(dbP!$A:$A,dbP!$AD:$AD,$AD538)))</f>
        <v>0</v>
      </c>
      <c r="E538" s="1">
        <f>IF(OR($AD538=0,SUMIFS(dbP!$A:$A,dbP!$AD:$AD,$AD538)=0),0,INDEX(dbP!E:E,SUMIFS(dbP!$A:$A,dbP!$AD:$AD,$AD538)))</f>
        <v>0</v>
      </c>
      <c r="F538" s="1">
        <f>IF(OR($AD538=0,SUMIFS(dbP!$A:$A,dbP!$AD:$AD,$AD538)=0),0,INDEX(dbP!F:F,SUMIFS(dbP!$A:$A,dbP!$AD:$AD,$AD538)))</f>
        <v>0</v>
      </c>
      <c r="I538" s="1">
        <f>IF(OR($AD538=0,SUMIFS(dbP!$A:$A,dbP!$AD:$AD,$AD538)=0),0,INDEX(dbP!I:I,SUMIFS(dbP!$A:$A,dbP!$AD:$AD,$AD538)))</f>
        <v>0</v>
      </c>
      <c r="O538" s="44">
        <f>IF(OR($AE538=0,SUMIFS(SpcfP!$A:$A,SpcfP!$AE:$AE,$AE538,SpcfP!$U:$U,$U538)=0),0,INDEX(SpcfP!O:O,SUMIFS(SpcfP!$A:$A,SpcfP!$AE:$AE,$AE538,SpcfP!$U:$U,$U538)))</f>
        <v>0</v>
      </c>
      <c r="P538" s="44">
        <f>IF(OR($AE538=0,SUMIFS(SpcfP!$A:$A,SpcfP!$AE:$AE,$AE538,SpcfP!$U:$U,$U538)=0),0,INDEX(SpcfP!P:P,SUMIFS(SpcfP!$A:$A,SpcfP!$AE:$AE,$AE538,SpcfP!$U:$U,$U538)))</f>
        <v>0</v>
      </c>
      <c r="Q538" s="44">
        <f>IF(OR($AE538=0,SUMIFS(SpcfP!$A:$A,SpcfP!$AE:$AE,$AE538,SpcfP!$U:$U,$U538)=0),0,INDEX(SpcfP!Q:Q,SUMIFS(SpcfP!$A:$A,SpcfP!$AE:$AE,$AE538,SpcfP!$U:$U,$U538)))</f>
        <v>0</v>
      </c>
      <c r="U538" s="1">
        <f>IF(OR($AD538=0,SUMIFS(dbP!$A:$A,dbP!$AD:$AD,$AD538)=0),0,INDEX(dbP!U:U,SUMIFS(dbP!$A:$A,dbP!$AD:$AD,$AD538)))</f>
        <v>0</v>
      </c>
      <c r="X538" s="42">
        <f>IF(OR($AD538=0,SUMIFS(dbP!$A:$A,dbP!$AD:$AD,$AD538)=0),0,INDEX(dbP!X:X,SUMIFS(dbP!$A:$A,dbP!$AD:$AD,$AD538)))*
IF(OR($AE538=0,SUMIFS(SpcfP!$A:$A,SpcfP!$AE:$AE,$AE538,SpcfP!$U:$U,$U538)=0),0,INDEX(SpcfP!X:X,SUMIFS(SpcfP!$A:$A,SpcfP!$AE:$AE,$AE538,SpcfP!$U:$U,$U538)))</f>
        <v>0</v>
      </c>
      <c r="AA538" s="44">
        <f>IF(OR($AD538=0,SUMIFS(dbP!$A:$A,dbP!$AD:$AD,$AD538)=0),0,INDEX(dbP!X:X,SUMIFS(dbP!$A:$A,dbP!$AD:$AD,$AD538)))*
IF(OR($AE538=0,SUMIFS(SpcfP!$A:$A,SpcfP!$AE:$AE,$AE538,SpcfP!$U:$U,$U538)=0),0,INDEX(SpcfP!AA:AA,SUMIFS(SpcfP!$A:$A,SpcfP!$AE:$AE,$AE538,SpcfP!$U:$U,$U538)))</f>
        <v>0</v>
      </c>
      <c r="AB538" s="44">
        <f>IF(OR($AD538=0,SUMIFS(dbP!$A:$A,dbP!$AD:$AD,$AD538)=0),0,INDEX(dbP!X:X,SUMIFS(dbP!$A:$A,dbP!$AD:$AD,$AD538)))*
IF(OR($AE538=0,SUMIFS(SpcfP!$A:$A,SpcfP!$AE:$AE,$AE538,SpcfP!$U:$U,$U538)=0),0,INDEX(SpcfP!AB:AB,SUMIFS(SpcfP!$A:$A,SpcfP!$AE:$AE,$AE538,SpcfP!$U:$U,$U538)))</f>
        <v>0</v>
      </c>
      <c r="AC538" s="31" t="str">
        <f>IF(OR(RepP!$J$3="",RepP!$J$3=0,COUNTIF(Lists!$D:$D,RepP!$J$3)=0),Lists!$D$9,IF(RepP!$J$3=Lists!$D$9,Lists!$D$9,IF(RepP!$J$3=$E538,RepP!$J$3,"")))</f>
        <v>Все проекты</v>
      </c>
      <c r="AD538" s="31">
        <f t="shared" si="8"/>
        <v>10</v>
      </c>
      <c r="AE538" s="31">
        <f>IF(OR(AE537=0,AE537=MAX(Items!$AC:$AC)),1,AE537+1)</f>
        <v>14</v>
      </c>
    </row>
    <row r="539" spans="2:31" x14ac:dyDescent="0.3">
      <c r="B539" s="26">
        <f>IF(AND(O539=0,P539=0,Q539=0,Y539=0),0,IF(OR(COUNTIFS(Items!$E:$E,O539,Items!$F:$F,P539,Items!$G:$G,Q539)=1,COUNTIFS(Items!$M:$M,O539,Items!$N:$N,P539,Items!$O:$O,Q539)=1,COUNTIFS(Items!$U:$U,O539,Items!$V:$V,P539,Items!$W:$W,Q539)=1),0,1))</f>
        <v>0</v>
      </c>
      <c r="D539" s="24">
        <f>IF(OR($AD539=0,SUMIFS(dbP!$A:$A,dbP!$AD:$AD,$AD539)=0),0,INDEX(dbP!D:D,SUMIFS(dbP!$A:$A,dbP!$AD:$AD,$AD539)))</f>
        <v>0</v>
      </c>
      <c r="E539" s="1">
        <f>IF(OR($AD539=0,SUMIFS(dbP!$A:$A,dbP!$AD:$AD,$AD539)=0),0,INDEX(dbP!E:E,SUMIFS(dbP!$A:$A,dbP!$AD:$AD,$AD539)))</f>
        <v>0</v>
      </c>
      <c r="F539" s="1">
        <f>IF(OR($AD539=0,SUMIFS(dbP!$A:$A,dbP!$AD:$AD,$AD539)=0),0,INDEX(dbP!F:F,SUMIFS(dbP!$A:$A,dbP!$AD:$AD,$AD539)))</f>
        <v>0</v>
      </c>
      <c r="I539" s="1">
        <f>IF(OR($AD539=0,SUMIFS(dbP!$A:$A,dbP!$AD:$AD,$AD539)=0),0,INDEX(dbP!I:I,SUMIFS(dbP!$A:$A,dbP!$AD:$AD,$AD539)))</f>
        <v>0</v>
      </c>
      <c r="O539" s="44">
        <f>IF(OR($AE539=0,SUMIFS(SpcfP!$A:$A,SpcfP!$AE:$AE,$AE539,SpcfP!$U:$U,$U539)=0),0,INDEX(SpcfP!O:O,SUMIFS(SpcfP!$A:$A,SpcfP!$AE:$AE,$AE539,SpcfP!$U:$U,$U539)))</f>
        <v>0</v>
      </c>
      <c r="P539" s="44">
        <f>IF(OR($AE539=0,SUMIFS(SpcfP!$A:$A,SpcfP!$AE:$AE,$AE539,SpcfP!$U:$U,$U539)=0),0,INDEX(SpcfP!P:P,SUMIFS(SpcfP!$A:$A,SpcfP!$AE:$AE,$AE539,SpcfP!$U:$U,$U539)))</f>
        <v>0</v>
      </c>
      <c r="Q539" s="44">
        <f>IF(OR($AE539=0,SUMIFS(SpcfP!$A:$A,SpcfP!$AE:$AE,$AE539,SpcfP!$U:$U,$U539)=0),0,INDEX(SpcfP!Q:Q,SUMIFS(SpcfP!$A:$A,SpcfP!$AE:$AE,$AE539,SpcfP!$U:$U,$U539)))</f>
        <v>0</v>
      </c>
      <c r="U539" s="1">
        <f>IF(OR($AD539=0,SUMIFS(dbP!$A:$A,dbP!$AD:$AD,$AD539)=0),0,INDEX(dbP!U:U,SUMIFS(dbP!$A:$A,dbP!$AD:$AD,$AD539)))</f>
        <v>0</v>
      </c>
      <c r="X539" s="42">
        <f>IF(OR($AD539=0,SUMIFS(dbP!$A:$A,dbP!$AD:$AD,$AD539)=0),0,INDEX(dbP!X:X,SUMIFS(dbP!$A:$A,dbP!$AD:$AD,$AD539)))*
IF(OR($AE539=0,SUMIFS(SpcfP!$A:$A,SpcfP!$AE:$AE,$AE539,SpcfP!$U:$U,$U539)=0),0,INDEX(SpcfP!X:X,SUMIFS(SpcfP!$A:$A,SpcfP!$AE:$AE,$AE539,SpcfP!$U:$U,$U539)))</f>
        <v>0</v>
      </c>
      <c r="AA539" s="44">
        <f>IF(OR($AD539=0,SUMIFS(dbP!$A:$A,dbP!$AD:$AD,$AD539)=0),0,INDEX(dbP!X:X,SUMIFS(dbP!$A:$A,dbP!$AD:$AD,$AD539)))*
IF(OR($AE539=0,SUMIFS(SpcfP!$A:$A,SpcfP!$AE:$AE,$AE539,SpcfP!$U:$U,$U539)=0),0,INDEX(SpcfP!AA:AA,SUMIFS(SpcfP!$A:$A,SpcfP!$AE:$AE,$AE539,SpcfP!$U:$U,$U539)))</f>
        <v>0</v>
      </c>
      <c r="AB539" s="44">
        <f>IF(OR($AD539=0,SUMIFS(dbP!$A:$A,dbP!$AD:$AD,$AD539)=0),0,INDEX(dbP!X:X,SUMIFS(dbP!$A:$A,dbP!$AD:$AD,$AD539)))*
IF(OR($AE539=0,SUMIFS(SpcfP!$A:$A,SpcfP!$AE:$AE,$AE539,SpcfP!$U:$U,$U539)=0),0,INDEX(SpcfP!AB:AB,SUMIFS(SpcfP!$A:$A,SpcfP!$AE:$AE,$AE539,SpcfP!$U:$U,$U539)))</f>
        <v>0</v>
      </c>
      <c r="AC539" s="31" t="str">
        <f>IF(OR(RepP!$J$3="",RepP!$J$3=0,COUNTIF(Lists!$D:$D,RepP!$J$3)=0),Lists!$D$9,IF(RepP!$J$3=Lists!$D$9,Lists!$D$9,IF(RepP!$J$3=$E539,RepP!$J$3,"")))</f>
        <v>Все проекты</v>
      </c>
      <c r="AD539" s="31">
        <f t="shared" si="8"/>
        <v>10</v>
      </c>
      <c r="AE539" s="31">
        <f>IF(OR(AE538=0,AE538=MAX(Items!$AC:$AC)),1,AE538+1)</f>
        <v>15</v>
      </c>
    </row>
    <row r="540" spans="2:31" x14ac:dyDescent="0.3">
      <c r="B540" s="26">
        <f>IF(AND(O540=0,P540=0,Q540=0,Y540=0),0,IF(OR(COUNTIFS(Items!$E:$E,O540,Items!$F:$F,P540,Items!$G:$G,Q540)=1,COUNTIFS(Items!$M:$M,O540,Items!$N:$N,P540,Items!$O:$O,Q540)=1,COUNTIFS(Items!$U:$U,O540,Items!$V:$V,P540,Items!$W:$W,Q540)=1),0,1))</f>
        <v>0</v>
      </c>
      <c r="D540" s="24">
        <f>IF(OR($AD540=0,SUMIFS(dbP!$A:$A,dbP!$AD:$AD,$AD540)=0),0,INDEX(dbP!D:D,SUMIFS(dbP!$A:$A,dbP!$AD:$AD,$AD540)))</f>
        <v>0</v>
      </c>
      <c r="E540" s="1">
        <f>IF(OR($AD540=0,SUMIFS(dbP!$A:$A,dbP!$AD:$AD,$AD540)=0),0,INDEX(dbP!E:E,SUMIFS(dbP!$A:$A,dbP!$AD:$AD,$AD540)))</f>
        <v>0</v>
      </c>
      <c r="F540" s="1">
        <f>IF(OR($AD540=0,SUMIFS(dbP!$A:$A,dbP!$AD:$AD,$AD540)=0),0,INDEX(dbP!F:F,SUMIFS(dbP!$A:$A,dbP!$AD:$AD,$AD540)))</f>
        <v>0</v>
      </c>
      <c r="I540" s="1">
        <f>IF(OR($AD540=0,SUMIFS(dbP!$A:$A,dbP!$AD:$AD,$AD540)=0),0,INDEX(dbP!I:I,SUMIFS(dbP!$A:$A,dbP!$AD:$AD,$AD540)))</f>
        <v>0</v>
      </c>
      <c r="O540" s="44">
        <f>IF(OR($AE540=0,SUMIFS(SpcfP!$A:$A,SpcfP!$AE:$AE,$AE540,SpcfP!$U:$U,$U540)=0),0,INDEX(SpcfP!O:O,SUMIFS(SpcfP!$A:$A,SpcfP!$AE:$AE,$AE540,SpcfP!$U:$U,$U540)))</f>
        <v>0</v>
      </c>
      <c r="P540" s="44">
        <f>IF(OR($AE540=0,SUMIFS(SpcfP!$A:$A,SpcfP!$AE:$AE,$AE540,SpcfP!$U:$U,$U540)=0),0,INDEX(SpcfP!P:P,SUMIFS(SpcfP!$A:$A,SpcfP!$AE:$AE,$AE540,SpcfP!$U:$U,$U540)))</f>
        <v>0</v>
      </c>
      <c r="Q540" s="44">
        <f>IF(OR($AE540=0,SUMIFS(SpcfP!$A:$A,SpcfP!$AE:$AE,$AE540,SpcfP!$U:$U,$U540)=0),0,INDEX(SpcfP!Q:Q,SUMIFS(SpcfP!$A:$A,SpcfP!$AE:$AE,$AE540,SpcfP!$U:$U,$U540)))</f>
        <v>0</v>
      </c>
      <c r="U540" s="1">
        <f>IF(OR($AD540=0,SUMIFS(dbP!$A:$A,dbP!$AD:$AD,$AD540)=0),0,INDEX(dbP!U:U,SUMIFS(dbP!$A:$A,dbP!$AD:$AD,$AD540)))</f>
        <v>0</v>
      </c>
      <c r="X540" s="42">
        <f>IF(OR($AD540=0,SUMIFS(dbP!$A:$A,dbP!$AD:$AD,$AD540)=0),0,INDEX(dbP!X:X,SUMIFS(dbP!$A:$A,dbP!$AD:$AD,$AD540)))*
IF(OR($AE540=0,SUMIFS(SpcfP!$A:$A,SpcfP!$AE:$AE,$AE540,SpcfP!$U:$U,$U540)=0),0,INDEX(SpcfP!X:X,SUMIFS(SpcfP!$A:$A,SpcfP!$AE:$AE,$AE540,SpcfP!$U:$U,$U540)))</f>
        <v>0</v>
      </c>
      <c r="AA540" s="44">
        <f>IF(OR($AD540=0,SUMIFS(dbP!$A:$A,dbP!$AD:$AD,$AD540)=0),0,INDEX(dbP!X:X,SUMIFS(dbP!$A:$A,dbP!$AD:$AD,$AD540)))*
IF(OR($AE540=0,SUMIFS(SpcfP!$A:$A,SpcfP!$AE:$AE,$AE540,SpcfP!$U:$U,$U540)=0),0,INDEX(SpcfP!AA:AA,SUMIFS(SpcfP!$A:$A,SpcfP!$AE:$AE,$AE540,SpcfP!$U:$U,$U540)))</f>
        <v>0</v>
      </c>
      <c r="AB540" s="44">
        <f>IF(OR($AD540=0,SUMIFS(dbP!$A:$A,dbP!$AD:$AD,$AD540)=0),0,INDEX(dbP!X:X,SUMIFS(dbP!$A:$A,dbP!$AD:$AD,$AD540)))*
IF(OR($AE540=0,SUMIFS(SpcfP!$A:$A,SpcfP!$AE:$AE,$AE540,SpcfP!$U:$U,$U540)=0),0,INDEX(SpcfP!AB:AB,SUMIFS(SpcfP!$A:$A,SpcfP!$AE:$AE,$AE540,SpcfP!$U:$U,$U540)))</f>
        <v>0</v>
      </c>
      <c r="AC540" s="31" t="str">
        <f>IF(OR(RepP!$J$3="",RepP!$J$3=0,COUNTIF(Lists!$D:$D,RepP!$J$3)=0),Lists!$D$9,IF(RepP!$J$3=Lists!$D$9,Lists!$D$9,IF(RepP!$J$3=$E540,RepP!$J$3,"")))</f>
        <v>Все проекты</v>
      </c>
      <c r="AD540" s="31">
        <f t="shared" si="8"/>
        <v>10</v>
      </c>
      <c r="AE540" s="31">
        <f>IF(OR(AE539=0,AE539=MAX(Items!$AC:$AC)),1,AE539+1)</f>
        <v>16</v>
      </c>
    </row>
    <row r="541" spans="2:31" x14ac:dyDescent="0.3">
      <c r="B541" s="26">
        <f>IF(AND(O541=0,P541=0,Q541=0,Y541=0),0,IF(OR(COUNTIFS(Items!$E:$E,O541,Items!$F:$F,P541,Items!$G:$G,Q541)=1,COUNTIFS(Items!$M:$M,O541,Items!$N:$N,P541,Items!$O:$O,Q541)=1,COUNTIFS(Items!$U:$U,O541,Items!$V:$V,P541,Items!$W:$W,Q541)=1),0,1))</f>
        <v>0</v>
      </c>
      <c r="D541" s="24">
        <f>IF(OR($AD541=0,SUMIFS(dbP!$A:$A,dbP!$AD:$AD,$AD541)=0),0,INDEX(dbP!D:D,SUMIFS(dbP!$A:$A,dbP!$AD:$AD,$AD541)))</f>
        <v>0</v>
      </c>
      <c r="E541" s="1">
        <f>IF(OR($AD541=0,SUMIFS(dbP!$A:$A,dbP!$AD:$AD,$AD541)=0),0,INDEX(dbP!E:E,SUMIFS(dbP!$A:$A,dbP!$AD:$AD,$AD541)))</f>
        <v>0</v>
      </c>
      <c r="F541" s="1">
        <f>IF(OR($AD541=0,SUMIFS(dbP!$A:$A,dbP!$AD:$AD,$AD541)=0),0,INDEX(dbP!F:F,SUMIFS(dbP!$A:$A,dbP!$AD:$AD,$AD541)))</f>
        <v>0</v>
      </c>
      <c r="I541" s="1">
        <f>IF(OR($AD541=0,SUMIFS(dbP!$A:$A,dbP!$AD:$AD,$AD541)=0),0,INDEX(dbP!I:I,SUMIFS(dbP!$A:$A,dbP!$AD:$AD,$AD541)))</f>
        <v>0</v>
      </c>
      <c r="O541" s="44">
        <f>IF(OR($AE541=0,SUMIFS(SpcfP!$A:$A,SpcfP!$AE:$AE,$AE541,SpcfP!$U:$U,$U541)=0),0,INDEX(SpcfP!O:O,SUMIFS(SpcfP!$A:$A,SpcfP!$AE:$AE,$AE541,SpcfP!$U:$U,$U541)))</f>
        <v>0</v>
      </c>
      <c r="P541" s="44">
        <f>IF(OR($AE541=0,SUMIFS(SpcfP!$A:$A,SpcfP!$AE:$AE,$AE541,SpcfP!$U:$U,$U541)=0),0,INDEX(SpcfP!P:P,SUMIFS(SpcfP!$A:$A,SpcfP!$AE:$AE,$AE541,SpcfP!$U:$U,$U541)))</f>
        <v>0</v>
      </c>
      <c r="Q541" s="44">
        <f>IF(OR($AE541=0,SUMIFS(SpcfP!$A:$A,SpcfP!$AE:$AE,$AE541,SpcfP!$U:$U,$U541)=0),0,INDEX(SpcfP!Q:Q,SUMIFS(SpcfP!$A:$A,SpcfP!$AE:$AE,$AE541,SpcfP!$U:$U,$U541)))</f>
        <v>0</v>
      </c>
      <c r="U541" s="1">
        <f>IF(OR($AD541=0,SUMIFS(dbP!$A:$A,dbP!$AD:$AD,$AD541)=0),0,INDEX(dbP!U:U,SUMIFS(dbP!$A:$A,dbP!$AD:$AD,$AD541)))</f>
        <v>0</v>
      </c>
      <c r="X541" s="42">
        <f>IF(OR($AD541=0,SUMIFS(dbP!$A:$A,dbP!$AD:$AD,$AD541)=0),0,INDEX(dbP!X:X,SUMIFS(dbP!$A:$A,dbP!$AD:$AD,$AD541)))*
IF(OR($AE541=0,SUMIFS(SpcfP!$A:$A,SpcfP!$AE:$AE,$AE541,SpcfP!$U:$U,$U541)=0),0,INDEX(SpcfP!X:X,SUMIFS(SpcfP!$A:$A,SpcfP!$AE:$AE,$AE541,SpcfP!$U:$U,$U541)))</f>
        <v>0</v>
      </c>
      <c r="AA541" s="44">
        <f>IF(OR($AD541=0,SUMIFS(dbP!$A:$A,dbP!$AD:$AD,$AD541)=0),0,INDEX(dbP!X:X,SUMIFS(dbP!$A:$A,dbP!$AD:$AD,$AD541)))*
IF(OR($AE541=0,SUMIFS(SpcfP!$A:$A,SpcfP!$AE:$AE,$AE541,SpcfP!$U:$U,$U541)=0),0,INDEX(SpcfP!AA:AA,SUMIFS(SpcfP!$A:$A,SpcfP!$AE:$AE,$AE541,SpcfP!$U:$U,$U541)))</f>
        <v>0</v>
      </c>
      <c r="AB541" s="44">
        <f>IF(OR($AD541=0,SUMIFS(dbP!$A:$A,dbP!$AD:$AD,$AD541)=0),0,INDEX(dbP!X:X,SUMIFS(dbP!$A:$A,dbP!$AD:$AD,$AD541)))*
IF(OR($AE541=0,SUMIFS(SpcfP!$A:$A,SpcfP!$AE:$AE,$AE541,SpcfP!$U:$U,$U541)=0),0,INDEX(SpcfP!AB:AB,SUMIFS(SpcfP!$A:$A,SpcfP!$AE:$AE,$AE541,SpcfP!$U:$U,$U541)))</f>
        <v>0</v>
      </c>
      <c r="AC541" s="31" t="str">
        <f>IF(OR(RepP!$J$3="",RepP!$J$3=0,COUNTIF(Lists!$D:$D,RepP!$J$3)=0),Lists!$D$9,IF(RepP!$J$3=Lists!$D$9,Lists!$D$9,IF(RepP!$J$3=$E541,RepP!$J$3,"")))</f>
        <v>Все проекты</v>
      </c>
      <c r="AD541" s="31">
        <f t="shared" si="8"/>
        <v>10</v>
      </c>
      <c r="AE541" s="31">
        <f>IF(OR(AE540=0,AE540=MAX(Items!$AC:$AC)),1,AE540+1)</f>
        <v>17</v>
      </c>
    </row>
    <row r="542" spans="2:31" x14ac:dyDescent="0.3">
      <c r="B542" s="26">
        <f>IF(AND(O542=0,P542=0,Q542=0,Y542=0),0,IF(OR(COUNTIFS(Items!$E:$E,O542,Items!$F:$F,P542,Items!$G:$G,Q542)=1,COUNTIFS(Items!$M:$M,O542,Items!$N:$N,P542,Items!$O:$O,Q542)=1,COUNTIFS(Items!$U:$U,O542,Items!$V:$V,P542,Items!$W:$W,Q542)=1),0,1))</f>
        <v>0</v>
      </c>
      <c r="D542" s="24">
        <f>IF(OR($AD542=0,SUMIFS(dbP!$A:$A,dbP!$AD:$AD,$AD542)=0),0,INDEX(dbP!D:D,SUMIFS(dbP!$A:$A,dbP!$AD:$AD,$AD542)))</f>
        <v>0</v>
      </c>
      <c r="E542" s="1">
        <f>IF(OR($AD542=0,SUMIFS(dbP!$A:$A,dbP!$AD:$AD,$AD542)=0),0,INDEX(dbP!E:E,SUMIFS(dbP!$A:$A,dbP!$AD:$AD,$AD542)))</f>
        <v>0</v>
      </c>
      <c r="F542" s="1">
        <f>IF(OR($AD542=0,SUMIFS(dbP!$A:$A,dbP!$AD:$AD,$AD542)=0),0,INDEX(dbP!F:F,SUMIFS(dbP!$A:$A,dbP!$AD:$AD,$AD542)))</f>
        <v>0</v>
      </c>
      <c r="I542" s="1">
        <f>IF(OR($AD542=0,SUMIFS(dbP!$A:$A,dbP!$AD:$AD,$AD542)=0),0,INDEX(dbP!I:I,SUMIFS(dbP!$A:$A,dbP!$AD:$AD,$AD542)))</f>
        <v>0</v>
      </c>
      <c r="O542" s="44">
        <f>IF(OR($AE542=0,SUMIFS(SpcfP!$A:$A,SpcfP!$AE:$AE,$AE542,SpcfP!$U:$U,$U542)=0),0,INDEX(SpcfP!O:O,SUMIFS(SpcfP!$A:$A,SpcfP!$AE:$AE,$AE542,SpcfP!$U:$U,$U542)))</f>
        <v>0</v>
      </c>
      <c r="P542" s="44">
        <f>IF(OR($AE542=0,SUMIFS(SpcfP!$A:$A,SpcfP!$AE:$AE,$AE542,SpcfP!$U:$U,$U542)=0),0,INDEX(SpcfP!P:P,SUMIFS(SpcfP!$A:$A,SpcfP!$AE:$AE,$AE542,SpcfP!$U:$U,$U542)))</f>
        <v>0</v>
      </c>
      <c r="Q542" s="44">
        <f>IF(OR($AE542=0,SUMIFS(SpcfP!$A:$A,SpcfP!$AE:$AE,$AE542,SpcfP!$U:$U,$U542)=0),0,INDEX(SpcfP!Q:Q,SUMIFS(SpcfP!$A:$A,SpcfP!$AE:$AE,$AE542,SpcfP!$U:$U,$U542)))</f>
        <v>0</v>
      </c>
      <c r="U542" s="1">
        <f>IF(OR($AD542=0,SUMIFS(dbP!$A:$A,dbP!$AD:$AD,$AD542)=0),0,INDEX(dbP!U:U,SUMIFS(dbP!$A:$A,dbP!$AD:$AD,$AD542)))</f>
        <v>0</v>
      </c>
      <c r="X542" s="42">
        <f>IF(OR($AD542=0,SUMIFS(dbP!$A:$A,dbP!$AD:$AD,$AD542)=0),0,INDEX(dbP!X:X,SUMIFS(dbP!$A:$A,dbP!$AD:$AD,$AD542)))*
IF(OR($AE542=0,SUMIFS(SpcfP!$A:$A,SpcfP!$AE:$AE,$AE542,SpcfP!$U:$U,$U542)=0),0,INDEX(SpcfP!X:X,SUMIFS(SpcfP!$A:$A,SpcfP!$AE:$AE,$AE542,SpcfP!$U:$U,$U542)))</f>
        <v>0</v>
      </c>
      <c r="AA542" s="44">
        <f>IF(OR($AD542=0,SUMIFS(dbP!$A:$A,dbP!$AD:$AD,$AD542)=0),0,INDEX(dbP!X:X,SUMIFS(dbP!$A:$A,dbP!$AD:$AD,$AD542)))*
IF(OR($AE542=0,SUMIFS(SpcfP!$A:$A,SpcfP!$AE:$AE,$AE542,SpcfP!$U:$U,$U542)=0),0,INDEX(SpcfP!AA:AA,SUMIFS(SpcfP!$A:$A,SpcfP!$AE:$AE,$AE542,SpcfP!$U:$U,$U542)))</f>
        <v>0</v>
      </c>
      <c r="AB542" s="44">
        <f>IF(OR($AD542=0,SUMIFS(dbP!$A:$A,dbP!$AD:$AD,$AD542)=0),0,INDEX(dbP!X:X,SUMIFS(dbP!$A:$A,dbP!$AD:$AD,$AD542)))*
IF(OR($AE542=0,SUMIFS(SpcfP!$A:$A,SpcfP!$AE:$AE,$AE542,SpcfP!$U:$U,$U542)=0),0,INDEX(SpcfP!AB:AB,SUMIFS(SpcfP!$A:$A,SpcfP!$AE:$AE,$AE542,SpcfP!$U:$U,$U542)))</f>
        <v>0</v>
      </c>
      <c r="AC542" s="31" t="str">
        <f>IF(OR(RepP!$J$3="",RepP!$J$3=0,COUNTIF(Lists!$D:$D,RepP!$J$3)=0),Lists!$D$9,IF(RepP!$J$3=Lists!$D$9,Lists!$D$9,IF(RepP!$J$3=$E542,RepP!$J$3,"")))</f>
        <v>Все проекты</v>
      </c>
      <c r="AD542" s="31">
        <f t="shared" si="8"/>
        <v>10</v>
      </c>
      <c r="AE542" s="31">
        <f>IF(OR(AE541=0,AE541=MAX(Items!$AC:$AC)),1,AE541+1)</f>
        <v>18</v>
      </c>
    </row>
    <row r="543" spans="2:31" x14ac:dyDescent="0.3">
      <c r="B543" s="26">
        <f>IF(AND(O543=0,P543=0,Q543=0,Y543=0),0,IF(OR(COUNTIFS(Items!$E:$E,O543,Items!$F:$F,P543,Items!$G:$G,Q543)=1,COUNTIFS(Items!$M:$M,O543,Items!$N:$N,P543,Items!$O:$O,Q543)=1,COUNTIFS(Items!$U:$U,O543,Items!$V:$V,P543,Items!$W:$W,Q543)=1),0,1))</f>
        <v>0</v>
      </c>
      <c r="D543" s="24">
        <f>IF(OR($AD543=0,SUMIFS(dbP!$A:$A,dbP!$AD:$AD,$AD543)=0),0,INDEX(dbP!D:D,SUMIFS(dbP!$A:$A,dbP!$AD:$AD,$AD543)))</f>
        <v>0</v>
      </c>
      <c r="E543" s="1">
        <f>IF(OR($AD543=0,SUMIFS(dbP!$A:$A,dbP!$AD:$AD,$AD543)=0),0,INDEX(dbP!E:E,SUMIFS(dbP!$A:$A,dbP!$AD:$AD,$AD543)))</f>
        <v>0</v>
      </c>
      <c r="F543" s="1">
        <f>IF(OR($AD543=0,SUMIFS(dbP!$A:$A,dbP!$AD:$AD,$AD543)=0),0,INDEX(dbP!F:F,SUMIFS(dbP!$A:$A,dbP!$AD:$AD,$AD543)))</f>
        <v>0</v>
      </c>
      <c r="I543" s="1">
        <f>IF(OR($AD543=0,SUMIFS(dbP!$A:$A,dbP!$AD:$AD,$AD543)=0),0,INDEX(dbP!I:I,SUMIFS(dbP!$A:$A,dbP!$AD:$AD,$AD543)))</f>
        <v>0</v>
      </c>
      <c r="O543" s="44">
        <f>IF(OR($AE543=0,SUMIFS(SpcfP!$A:$A,SpcfP!$AE:$AE,$AE543,SpcfP!$U:$U,$U543)=0),0,INDEX(SpcfP!O:O,SUMIFS(SpcfP!$A:$A,SpcfP!$AE:$AE,$AE543,SpcfP!$U:$U,$U543)))</f>
        <v>0</v>
      </c>
      <c r="P543" s="44">
        <f>IF(OR($AE543=0,SUMIFS(SpcfP!$A:$A,SpcfP!$AE:$AE,$AE543,SpcfP!$U:$U,$U543)=0),0,INDEX(SpcfP!P:P,SUMIFS(SpcfP!$A:$A,SpcfP!$AE:$AE,$AE543,SpcfP!$U:$U,$U543)))</f>
        <v>0</v>
      </c>
      <c r="Q543" s="44">
        <f>IF(OR($AE543=0,SUMIFS(SpcfP!$A:$A,SpcfP!$AE:$AE,$AE543,SpcfP!$U:$U,$U543)=0),0,INDEX(SpcfP!Q:Q,SUMIFS(SpcfP!$A:$A,SpcfP!$AE:$AE,$AE543,SpcfP!$U:$U,$U543)))</f>
        <v>0</v>
      </c>
      <c r="U543" s="1">
        <f>IF(OR($AD543=0,SUMIFS(dbP!$A:$A,dbP!$AD:$AD,$AD543)=0),0,INDEX(dbP!U:U,SUMIFS(dbP!$A:$A,dbP!$AD:$AD,$AD543)))</f>
        <v>0</v>
      </c>
      <c r="X543" s="42">
        <f>IF(OR($AD543=0,SUMIFS(dbP!$A:$A,dbP!$AD:$AD,$AD543)=0),0,INDEX(dbP!X:X,SUMIFS(dbP!$A:$A,dbP!$AD:$AD,$AD543)))*
IF(OR($AE543=0,SUMIFS(SpcfP!$A:$A,SpcfP!$AE:$AE,$AE543,SpcfP!$U:$U,$U543)=0),0,INDEX(SpcfP!X:X,SUMIFS(SpcfP!$A:$A,SpcfP!$AE:$AE,$AE543,SpcfP!$U:$U,$U543)))</f>
        <v>0</v>
      </c>
      <c r="AA543" s="44">
        <f>IF(OR($AD543=0,SUMIFS(dbP!$A:$A,dbP!$AD:$AD,$AD543)=0),0,INDEX(dbP!X:X,SUMIFS(dbP!$A:$A,dbP!$AD:$AD,$AD543)))*
IF(OR($AE543=0,SUMIFS(SpcfP!$A:$A,SpcfP!$AE:$AE,$AE543,SpcfP!$U:$U,$U543)=0),0,INDEX(SpcfP!AA:AA,SUMIFS(SpcfP!$A:$A,SpcfP!$AE:$AE,$AE543,SpcfP!$U:$U,$U543)))</f>
        <v>0</v>
      </c>
      <c r="AB543" s="44">
        <f>IF(OR($AD543=0,SUMIFS(dbP!$A:$A,dbP!$AD:$AD,$AD543)=0),0,INDEX(dbP!X:X,SUMIFS(dbP!$A:$A,dbP!$AD:$AD,$AD543)))*
IF(OR($AE543=0,SUMIFS(SpcfP!$A:$A,SpcfP!$AE:$AE,$AE543,SpcfP!$U:$U,$U543)=0),0,INDEX(SpcfP!AB:AB,SUMIFS(SpcfP!$A:$A,SpcfP!$AE:$AE,$AE543,SpcfP!$U:$U,$U543)))</f>
        <v>0</v>
      </c>
      <c r="AC543" s="31" t="str">
        <f>IF(OR(RepP!$J$3="",RepP!$J$3=0,COUNTIF(Lists!$D:$D,RepP!$J$3)=0),Lists!$D$9,IF(RepP!$J$3=Lists!$D$9,Lists!$D$9,IF(RepP!$J$3=$E543,RepP!$J$3,"")))</f>
        <v>Все проекты</v>
      </c>
      <c r="AD543" s="31">
        <f t="shared" si="8"/>
        <v>10</v>
      </c>
      <c r="AE543" s="31">
        <f>IF(OR(AE542=0,AE542=MAX(Items!$AC:$AC)),1,AE542+1)</f>
        <v>19</v>
      </c>
    </row>
    <row r="544" spans="2:31" x14ac:dyDescent="0.3">
      <c r="B544" s="26">
        <f>IF(AND(O544=0,P544=0,Q544=0,Y544=0),0,IF(OR(COUNTIFS(Items!$E:$E,O544,Items!$F:$F,P544,Items!$G:$G,Q544)=1,COUNTIFS(Items!$M:$M,O544,Items!$N:$N,P544,Items!$O:$O,Q544)=1,COUNTIFS(Items!$U:$U,O544,Items!$V:$V,P544,Items!$W:$W,Q544)=1),0,1))</f>
        <v>0</v>
      </c>
      <c r="D544" s="24">
        <f>IF(OR($AD544=0,SUMIFS(dbP!$A:$A,dbP!$AD:$AD,$AD544)=0),0,INDEX(dbP!D:D,SUMIFS(dbP!$A:$A,dbP!$AD:$AD,$AD544)))</f>
        <v>0</v>
      </c>
      <c r="E544" s="1">
        <f>IF(OR($AD544=0,SUMIFS(dbP!$A:$A,dbP!$AD:$AD,$AD544)=0),0,INDEX(dbP!E:E,SUMIFS(dbP!$A:$A,dbP!$AD:$AD,$AD544)))</f>
        <v>0</v>
      </c>
      <c r="F544" s="1">
        <f>IF(OR($AD544=0,SUMIFS(dbP!$A:$A,dbP!$AD:$AD,$AD544)=0),0,INDEX(dbP!F:F,SUMIFS(dbP!$A:$A,dbP!$AD:$AD,$AD544)))</f>
        <v>0</v>
      </c>
      <c r="I544" s="1">
        <f>IF(OR($AD544=0,SUMIFS(dbP!$A:$A,dbP!$AD:$AD,$AD544)=0),0,INDEX(dbP!I:I,SUMIFS(dbP!$A:$A,dbP!$AD:$AD,$AD544)))</f>
        <v>0</v>
      </c>
      <c r="O544" s="44">
        <f>IF(OR($AE544=0,SUMIFS(SpcfP!$A:$A,SpcfP!$AE:$AE,$AE544,SpcfP!$U:$U,$U544)=0),0,INDEX(SpcfP!O:O,SUMIFS(SpcfP!$A:$A,SpcfP!$AE:$AE,$AE544,SpcfP!$U:$U,$U544)))</f>
        <v>0</v>
      </c>
      <c r="P544" s="44">
        <f>IF(OR($AE544=0,SUMIFS(SpcfP!$A:$A,SpcfP!$AE:$AE,$AE544,SpcfP!$U:$U,$U544)=0),0,INDEX(SpcfP!P:P,SUMIFS(SpcfP!$A:$A,SpcfP!$AE:$AE,$AE544,SpcfP!$U:$U,$U544)))</f>
        <v>0</v>
      </c>
      <c r="Q544" s="44">
        <f>IF(OR($AE544=0,SUMIFS(SpcfP!$A:$A,SpcfP!$AE:$AE,$AE544,SpcfP!$U:$U,$U544)=0),0,INDEX(SpcfP!Q:Q,SUMIFS(SpcfP!$A:$A,SpcfP!$AE:$AE,$AE544,SpcfP!$U:$U,$U544)))</f>
        <v>0</v>
      </c>
      <c r="U544" s="1">
        <f>IF(OR($AD544=0,SUMIFS(dbP!$A:$A,dbP!$AD:$AD,$AD544)=0),0,INDEX(dbP!U:U,SUMIFS(dbP!$A:$A,dbP!$AD:$AD,$AD544)))</f>
        <v>0</v>
      </c>
      <c r="X544" s="42">
        <f>IF(OR($AD544=0,SUMIFS(dbP!$A:$A,dbP!$AD:$AD,$AD544)=0),0,INDEX(dbP!X:X,SUMIFS(dbP!$A:$A,dbP!$AD:$AD,$AD544)))*
IF(OR($AE544=0,SUMIFS(SpcfP!$A:$A,SpcfP!$AE:$AE,$AE544,SpcfP!$U:$U,$U544)=0),0,INDEX(SpcfP!X:X,SUMIFS(SpcfP!$A:$A,SpcfP!$AE:$AE,$AE544,SpcfP!$U:$U,$U544)))</f>
        <v>0</v>
      </c>
      <c r="AA544" s="44">
        <f>IF(OR($AD544=0,SUMIFS(dbP!$A:$A,dbP!$AD:$AD,$AD544)=0),0,INDEX(dbP!X:X,SUMIFS(dbP!$A:$A,dbP!$AD:$AD,$AD544)))*
IF(OR($AE544=0,SUMIFS(SpcfP!$A:$A,SpcfP!$AE:$AE,$AE544,SpcfP!$U:$U,$U544)=0),0,INDEX(SpcfP!AA:AA,SUMIFS(SpcfP!$A:$A,SpcfP!$AE:$AE,$AE544,SpcfP!$U:$U,$U544)))</f>
        <v>0</v>
      </c>
      <c r="AB544" s="44">
        <f>IF(OR($AD544=0,SUMIFS(dbP!$A:$A,dbP!$AD:$AD,$AD544)=0),0,INDEX(dbP!X:X,SUMIFS(dbP!$A:$A,dbP!$AD:$AD,$AD544)))*
IF(OR($AE544=0,SUMIFS(SpcfP!$A:$A,SpcfP!$AE:$AE,$AE544,SpcfP!$U:$U,$U544)=0),0,INDEX(SpcfP!AB:AB,SUMIFS(SpcfP!$A:$A,SpcfP!$AE:$AE,$AE544,SpcfP!$U:$U,$U544)))</f>
        <v>0</v>
      </c>
      <c r="AC544" s="31" t="str">
        <f>IF(OR(RepP!$J$3="",RepP!$J$3=0,COUNTIF(Lists!$D:$D,RepP!$J$3)=0),Lists!$D$9,IF(RepP!$J$3=Lists!$D$9,Lists!$D$9,IF(RepP!$J$3=$E544,RepP!$J$3,"")))</f>
        <v>Все проекты</v>
      </c>
      <c r="AD544" s="31">
        <f t="shared" si="8"/>
        <v>10</v>
      </c>
      <c r="AE544" s="31">
        <f>IF(OR(AE543=0,AE543=MAX(Items!$AC:$AC)),1,AE543+1)</f>
        <v>20</v>
      </c>
    </row>
    <row r="545" spans="2:31" x14ac:dyDescent="0.3">
      <c r="B545" s="26">
        <f>IF(AND(O545=0,P545=0,Q545=0,Y545=0),0,IF(OR(COUNTIFS(Items!$E:$E,O545,Items!$F:$F,P545,Items!$G:$G,Q545)=1,COUNTIFS(Items!$M:$M,O545,Items!$N:$N,P545,Items!$O:$O,Q545)=1,COUNTIFS(Items!$U:$U,O545,Items!$V:$V,P545,Items!$W:$W,Q545)=1),0,1))</f>
        <v>0</v>
      </c>
      <c r="D545" s="24">
        <f>IF(OR($AD545=0,SUMIFS(dbP!$A:$A,dbP!$AD:$AD,$AD545)=0),0,INDEX(dbP!D:D,SUMIFS(dbP!$A:$A,dbP!$AD:$AD,$AD545)))</f>
        <v>0</v>
      </c>
      <c r="E545" s="1">
        <f>IF(OR($AD545=0,SUMIFS(dbP!$A:$A,dbP!$AD:$AD,$AD545)=0),0,INDEX(dbP!E:E,SUMIFS(dbP!$A:$A,dbP!$AD:$AD,$AD545)))</f>
        <v>0</v>
      </c>
      <c r="F545" s="1">
        <f>IF(OR($AD545=0,SUMIFS(dbP!$A:$A,dbP!$AD:$AD,$AD545)=0),0,INDEX(dbP!F:F,SUMIFS(dbP!$A:$A,dbP!$AD:$AD,$AD545)))</f>
        <v>0</v>
      </c>
      <c r="I545" s="1">
        <f>IF(OR($AD545=0,SUMIFS(dbP!$A:$A,dbP!$AD:$AD,$AD545)=0),0,INDEX(dbP!I:I,SUMIFS(dbP!$A:$A,dbP!$AD:$AD,$AD545)))</f>
        <v>0</v>
      </c>
      <c r="O545" s="44">
        <f>IF(OR($AE545=0,SUMIFS(SpcfP!$A:$A,SpcfP!$AE:$AE,$AE545,SpcfP!$U:$U,$U545)=0),0,INDEX(SpcfP!O:O,SUMIFS(SpcfP!$A:$A,SpcfP!$AE:$AE,$AE545,SpcfP!$U:$U,$U545)))</f>
        <v>0</v>
      </c>
      <c r="P545" s="44">
        <f>IF(OR($AE545=0,SUMIFS(SpcfP!$A:$A,SpcfP!$AE:$AE,$AE545,SpcfP!$U:$U,$U545)=0),0,INDEX(SpcfP!P:P,SUMIFS(SpcfP!$A:$A,SpcfP!$AE:$AE,$AE545,SpcfP!$U:$U,$U545)))</f>
        <v>0</v>
      </c>
      <c r="Q545" s="44">
        <f>IF(OR($AE545=0,SUMIFS(SpcfP!$A:$A,SpcfP!$AE:$AE,$AE545,SpcfP!$U:$U,$U545)=0),0,INDEX(SpcfP!Q:Q,SUMIFS(SpcfP!$A:$A,SpcfP!$AE:$AE,$AE545,SpcfP!$U:$U,$U545)))</f>
        <v>0</v>
      </c>
      <c r="U545" s="1">
        <f>IF(OR($AD545=0,SUMIFS(dbP!$A:$A,dbP!$AD:$AD,$AD545)=0),0,INDEX(dbP!U:U,SUMIFS(dbP!$A:$A,dbP!$AD:$AD,$AD545)))</f>
        <v>0</v>
      </c>
      <c r="X545" s="42">
        <f>IF(OR($AD545=0,SUMIFS(dbP!$A:$A,dbP!$AD:$AD,$AD545)=0),0,INDEX(dbP!X:X,SUMIFS(dbP!$A:$A,dbP!$AD:$AD,$AD545)))*
IF(OR($AE545=0,SUMIFS(SpcfP!$A:$A,SpcfP!$AE:$AE,$AE545,SpcfP!$U:$U,$U545)=0),0,INDEX(SpcfP!X:X,SUMIFS(SpcfP!$A:$A,SpcfP!$AE:$AE,$AE545,SpcfP!$U:$U,$U545)))</f>
        <v>0</v>
      </c>
      <c r="AA545" s="44">
        <f>IF(OR($AD545=0,SUMIFS(dbP!$A:$A,dbP!$AD:$AD,$AD545)=0),0,INDEX(dbP!X:X,SUMIFS(dbP!$A:$A,dbP!$AD:$AD,$AD545)))*
IF(OR($AE545=0,SUMIFS(SpcfP!$A:$A,SpcfP!$AE:$AE,$AE545,SpcfP!$U:$U,$U545)=0),0,INDEX(SpcfP!AA:AA,SUMIFS(SpcfP!$A:$A,SpcfP!$AE:$AE,$AE545,SpcfP!$U:$U,$U545)))</f>
        <v>0</v>
      </c>
      <c r="AB545" s="44">
        <f>IF(OR($AD545=0,SUMIFS(dbP!$A:$A,dbP!$AD:$AD,$AD545)=0),0,INDEX(dbP!X:X,SUMIFS(dbP!$A:$A,dbP!$AD:$AD,$AD545)))*
IF(OR($AE545=0,SUMIFS(SpcfP!$A:$A,SpcfP!$AE:$AE,$AE545,SpcfP!$U:$U,$U545)=0),0,INDEX(SpcfP!AB:AB,SUMIFS(SpcfP!$A:$A,SpcfP!$AE:$AE,$AE545,SpcfP!$U:$U,$U545)))</f>
        <v>0</v>
      </c>
      <c r="AC545" s="31" t="str">
        <f>IF(OR(RepP!$J$3="",RepP!$J$3=0,COUNTIF(Lists!$D:$D,RepP!$J$3)=0),Lists!$D$9,IF(RepP!$J$3=Lists!$D$9,Lists!$D$9,IF(RepP!$J$3=$E545,RepP!$J$3,"")))</f>
        <v>Все проекты</v>
      </c>
      <c r="AD545" s="31">
        <f t="shared" si="8"/>
        <v>10</v>
      </c>
      <c r="AE545" s="31">
        <f>IF(OR(AE544=0,AE544=MAX(Items!$AC:$AC)),1,AE544+1)</f>
        <v>21</v>
      </c>
    </row>
    <row r="546" spans="2:31" x14ac:dyDescent="0.3">
      <c r="B546" s="26">
        <f>IF(AND(O546=0,P546=0,Q546=0,Y546=0),0,IF(OR(COUNTIFS(Items!$E:$E,O546,Items!$F:$F,P546,Items!$G:$G,Q546)=1,COUNTIFS(Items!$M:$M,O546,Items!$N:$N,P546,Items!$O:$O,Q546)=1,COUNTIFS(Items!$U:$U,O546,Items!$V:$V,P546,Items!$W:$W,Q546)=1),0,1))</f>
        <v>0</v>
      </c>
      <c r="D546" s="24">
        <f>IF(OR($AD546=0,SUMIFS(dbP!$A:$A,dbP!$AD:$AD,$AD546)=0),0,INDEX(dbP!D:D,SUMIFS(dbP!$A:$A,dbP!$AD:$AD,$AD546)))</f>
        <v>0</v>
      </c>
      <c r="E546" s="1">
        <f>IF(OR($AD546=0,SUMIFS(dbP!$A:$A,dbP!$AD:$AD,$AD546)=0),0,INDEX(dbP!E:E,SUMIFS(dbP!$A:$A,dbP!$AD:$AD,$AD546)))</f>
        <v>0</v>
      </c>
      <c r="F546" s="1">
        <f>IF(OR($AD546=0,SUMIFS(dbP!$A:$A,dbP!$AD:$AD,$AD546)=0),0,INDEX(dbP!F:F,SUMIFS(dbP!$A:$A,dbP!$AD:$AD,$AD546)))</f>
        <v>0</v>
      </c>
      <c r="I546" s="1">
        <f>IF(OR($AD546=0,SUMIFS(dbP!$A:$A,dbP!$AD:$AD,$AD546)=0),0,INDEX(dbP!I:I,SUMIFS(dbP!$A:$A,dbP!$AD:$AD,$AD546)))</f>
        <v>0</v>
      </c>
      <c r="O546" s="44">
        <f>IF(OR($AE546=0,SUMIFS(SpcfP!$A:$A,SpcfP!$AE:$AE,$AE546,SpcfP!$U:$U,$U546)=0),0,INDEX(SpcfP!O:O,SUMIFS(SpcfP!$A:$A,SpcfP!$AE:$AE,$AE546,SpcfP!$U:$U,$U546)))</f>
        <v>0</v>
      </c>
      <c r="P546" s="44">
        <f>IF(OR($AE546=0,SUMIFS(SpcfP!$A:$A,SpcfP!$AE:$AE,$AE546,SpcfP!$U:$U,$U546)=0),0,INDEX(SpcfP!P:P,SUMIFS(SpcfP!$A:$A,SpcfP!$AE:$AE,$AE546,SpcfP!$U:$U,$U546)))</f>
        <v>0</v>
      </c>
      <c r="Q546" s="44">
        <f>IF(OR($AE546=0,SUMIFS(SpcfP!$A:$A,SpcfP!$AE:$AE,$AE546,SpcfP!$U:$U,$U546)=0),0,INDEX(SpcfP!Q:Q,SUMIFS(SpcfP!$A:$A,SpcfP!$AE:$AE,$AE546,SpcfP!$U:$U,$U546)))</f>
        <v>0</v>
      </c>
      <c r="U546" s="1">
        <f>IF(OR($AD546=0,SUMIFS(dbP!$A:$A,dbP!$AD:$AD,$AD546)=0),0,INDEX(dbP!U:U,SUMIFS(dbP!$A:$A,dbP!$AD:$AD,$AD546)))</f>
        <v>0</v>
      </c>
      <c r="X546" s="42">
        <f>IF(OR($AD546=0,SUMIFS(dbP!$A:$A,dbP!$AD:$AD,$AD546)=0),0,INDEX(dbP!X:X,SUMIFS(dbP!$A:$A,dbP!$AD:$AD,$AD546)))*
IF(OR($AE546=0,SUMIFS(SpcfP!$A:$A,SpcfP!$AE:$AE,$AE546,SpcfP!$U:$U,$U546)=0),0,INDEX(SpcfP!X:X,SUMIFS(SpcfP!$A:$A,SpcfP!$AE:$AE,$AE546,SpcfP!$U:$U,$U546)))</f>
        <v>0</v>
      </c>
      <c r="AA546" s="44">
        <f>IF(OR($AD546=0,SUMIFS(dbP!$A:$A,dbP!$AD:$AD,$AD546)=0),0,INDEX(dbP!X:X,SUMIFS(dbP!$A:$A,dbP!$AD:$AD,$AD546)))*
IF(OR($AE546=0,SUMIFS(SpcfP!$A:$A,SpcfP!$AE:$AE,$AE546,SpcfP!$U:$U,$U546)=0),0,INDEX(SpcfP!AA:AA,SUMIFS(SpcfP!$A:$A,SpcfP!$AE:$AE,$AE546,SpcfP!$U:$U,$U546)))</f>
        <v>0</v>
      </c>
      <c r="AB546" s="44">
        <f>IF(OR($AD546=0,SUMIFS(dbP!$A:$A,dbP!$AD:$AD,$AD546)=0),0,INDEX(dbP!X:X,SUMIFS(dbP!$A:$A,dbP!$AD:$AD,$AD546)))*
IF(OR($AE546=0,SUMIFS(SpcfP!$A:$A,SpcfP!$AE:$AE,$AE546,SpcfP!$U:$U,$U546)=0),0,INDEX(SpcfP!AB:AB,SUMIFS(SpcfP!$A:$A,SpcfP!$AE:$AE,$AE546,SpcfP!$U:$U,$U546)))</f>
        <v>0</v>
      </c>
      <c r="AC546" s="31" t="str">
        <f>IF(OR(RepP!$J$3="",RepP!$J$3=0,COUNTIF(Lists!$D:$D,RepP!$J$3)=0),Lists!$D$9,IF(RepP!$J$3=Lists!$D$9,Lists!$D$9,IF(RepP!$J$3=$E546,RepP!$J$3,"")))</f>
        <v>Все проекты</v>
      </c>
      <c r="AD546" s="31">
        <f t="shared" si="8"/>
        <v>10</v>
      </c>
      <c r="AE546" s="31">
        <f>IF(OR(AE545=0,AE545=MAX(Items!$AC:$AC)),1,AE545+1)</f>
        <v>22</v>
      </c>
    </row>
    <row r="547" spans="2:31" x14ac:dyDescent="0.3">
      <c r="B547" s="26">
        <f>IF(AND(O547=0,P547=0,Q547=0,Y547=0),0,IF(OR(COUNTIFS(Items!$E:$E,O547,Items!$F:$F,P547,Items!$G:$G,Q547)=1,COUNTIFS(Items!$M:$M,O547,Items!$N:$N,P547,Items!$O:$O,Q547)=1,COUNTIFS(Items!$U:$U,O547,Items!$V:$V,P547,Items!$W:$W,Q547)=1),0,1))</f>
        <v>0</v>
      </c>
      <c r="D547" s="24">
        <f>IF(OR($AD547=0,SUMIFS(dbP!$A:$A,dbP!$AD:$AD,$AD547)=0),0,INDEX(dbP!D:D,SUMIFS(dbP!$A:$A,dbP!$AD:$AD,$AD547)))</f>
        <v>0</v>
      </c>
      <c r="E547" s="1">
        <f>IF(OR($AD547=0,SUMIFS(dbP!$A:$A,dbP!$AD:$AD,$AD547)=0),0,INDEX(dbP!E:E,SUMIFS(dbP!$A:$A,dbP!$AD:$AD,$AD547)))</f>
        <v>0</v>
      </c>
      <c r="F547" s="1">
        <f>IF(OR($AD547=0,SUMIFS(dbP!$A:$A,dbP!$AD:$AD,$AD547)=0),0,INDEX(dbP!F:F,SUMIFS(dbP!$A:$A,dbP!$AD:$AD,$AD547)))</f>
        <v>0</v>
      </c>
      <c r="I547" s="1">
        <f>IF(OR($AD547=0,SUMIFS(dbP!$A:$A,dbP!$AD:$AD,$AD547)=0),0,INDEX(dbP!I:I,SUMIFS(dbP!$A:$A,dbP!$AD:$AD,$AD547)))</f>
        <v>0</v>
      </c>
      <c r="O547" s="44">
        <f>IF(OR($AE547=0,SUMIFS(SpcfP!$A:$A,SpcfP!$AE:$AE,$AE547,SpcfP!$U:$U,$U547)=0),0,INDEX(SpcfP!O:O,SUMIFS(SpcfP!$A:$A,SpcfP!$AE:$AE,$AE547,SpcfP!$U:$U,$U547)))</f>
        <v>0</v>
      </c>
      <c r="P547" s="44">
        <f>IF(OR($AE547=0,SUMIFS(SpcfP!$A:$A,SpcfP!$AE:$AE,$AE547,SpcfP!$U:$U,$U547)=0),0,INDEX(SpcfP!P:P,SUMIFS(SpcfP!$A:$A,SpcfP!$AE:$AE,$AE547,SpcfP!$U:$U,$U547)))</f>
        <v>0</v>
      </c>
      <c r="Q547" s="44">
        <f>IF(OR($AE547=0,SUMIFS(SpcfP!$A:$A,SpcfP!$AE:$AE,$AE547,SpcfP!$U:$U,$U547)=0),0,INDEX(SpcfP!Q:Q,SUMIFS(SpcfP!$A:$A,SpcfP!$AE:$AE,$AE547,SpcfP!$U:$U,$U547)))</f>
        <v>0</v>
      </c>
      <c r="U547" s="1">
        <f>IF(OR($AD547=0,SUMIFS(dbP!$A:$A,dbP!$AD:$AD,$AD547)=0),0,INDEX(dbP!U:U,SUMIFS(dbP!$A:$A,dbP!$AD:$AD,$AD547)))</f>
        <v>0</v>
      </c>
      <c r="X547" s="42">
        <f>IF(OR($AD547=0,SUMIFS(dbP!$A:$A,dbP!$AD:$AD,$AD547)=0),0,INDEX(dbP!X:X,SUMIFS(dbP!$A:$A,dbP!$AD:$AD,$AD547)))*
IF(OR($AE547=0,SUMIFS(SpcfP!$A:$A,SpcfP!$AE:$AE,$AE547,SpcfP!$U:$U,$U547)=0),0,INDEX(SpcfP!X:X,SUMIFS(SpcfP!$A:$A,SpcfP!$AE:$AE,$AE547,SpcfP!$U:$U,$U547)))</f>
        <v>0</v>
      </c>
      <c r="AA547" s="44">
        <f>IF(OR($AD547=0,SUMIFS(dbP!$A:$A,dbP!$AD:$AD,$AD547)=0),0,INDEX(dbP!X:X,SUMIFS(dbP!$A:$A,dbP!$AD:$AD,$AD547)))*
IF(OR($AE547=0,SUMIFS(SpcfP!$A:$A,SpcfP!$AE:$AE,$AE547,SpcfP!$U:$U,$U547)=0),0,INDEX(SpcfP!AA:AA,SUMIFS(SpcfP!$A:$A,SpcfP!$AE:$AE,$AE547,SpcfP!$U:$U,$U547)))</f>
        <v>0</v>
      </c>
      <c r="AB547" s="44">
        <f>IF(OR($AD547=0,SUMIFS(dbP!$A:$A,dbP!$AD:$AD,$AD547)=0),0,INDEX(dbP!X:X,SUMIFS(dbP!$A:$A,dbP!$AD:$AD,$AD547)))*
IF(OR($AE547=0,SUMIFS(SpcfP!$A:$A,SpcfP!$AE:$AE,$AE547,SpcfP!$U:$U,$U547)=0),0,INDEX(SpcfP!AB:AB,SUMIFS(SpcfP!$A:$A,SpcfP!$AE:$AE,$AE547,SpcfP!$U:$U,$U547)))</f>
        <v>0</v>
      </c>
      <c r="AC547" s="31" t="str">
        <f>IF(OR(RepP!$J$3="",RepP!$J$3=0,COUNTIF(Lists!$D:$D,RepP!$J$3)=0),Lists!$D$9,IF(RepP!$J$3=Lists!$D$9,Lists!$D$9,IF(RepP!$J$3=$E547,RepP!$J$3,"")))</f>
        <v>Все проекты</v>
      </c>
      <c r="AD547" s="31">
        <f t="shared" ref="AD547:AD610" si="9">IF(AE547=1,AD546+1,AD546)</f>
        <v>10</v>
      </c>
      <c r="AE547" s="31">
        <f>IF(OR(AE546=0,AE546=MAX(Items!$AC:$AC)),1,AE546+1)</f>
        <v>23</v>
      </c>
    </row>
    <row r="548" spans="2:31" x14ac:dyDescent="0.3">
      <c r="B548" s="26">
        <f>IF(AND(O548=0,P548=0,Q548=0,Y548=0),0,IF(OR(COUNTIFS(Items!$E:$E,O548,Items!$F:$F,P548,Items!$G:$G,Q548)=1,COUNTIFS(Items!$M:$M,O548,Items!$N:$N,P548,Items!$O:$O,Q548)=1,COUNTIFS(Items!$U:$U,O548,Items!$V:$V,P548,Items!$W:$W,Q548)=1),0,1))</f>
        <v>0</v>
      </c>
      <c r="D548" s="24">
        <f>IF(OR($AD548=0,SUMIFS(dbP!$A:$A,dbP!$AD:$AD,$AD548)=0),0,INDEX(dbP!D:D,SUMIFS(dbP!$A:$A,dbP!$AD:$AD,$AD548)))</f>
        <v>0</v>
      </c>
      <c r="E548" s="1">
        <f>IF(OR($AD548=0,SUMIFS(dbP!$A:$A,dbP!$AD:$AD,$AD548)=0),0,INDEX(dbP!E:E,SUMIFS(dbP!$A:$A,dbP!$AD:$AD,$AD548)))</f>
        <v>0</v>
      </c>
      <c r="F548" s="1">
        <f>IF(OR($AD548=0,SUMIFS(dbP!$A:$A,dbP!$AD:$AD,$AD548)=0),0,INDEX(dbP!F:F,SUMIFS(dbP!$A:$A,dbP!$AD:$AD,$AD548)))</f>
        <v>0</v>
      </c>
      <c r="I548" s="1">
        <f>IF(OR($AD548=0,SUMIFS(dbP!$A:$A,dbP!$AD:$AD,$AD548)=0),0,INDEX(dbP!I:I,SUMIFS(dbP!$A:$A,dbP!$AD:$AD,$AD548)))</f>
        <v>0</v>
      </c>
      <c r="O548" s="44">
        <f>IF(OR($AE548=0,SUMIFS(SpcfP!$A:$A,SpcfP!$AE:$AE,$AE548,SpcfP!$U:$U,$U548)=0),0,INDEX(SpcfP!O:O,SUMIFS(SpcfP!$A:$A,SpcfP!$AE:$AE,$AE548,SpcfP!$U:$U,$U548)))</f>
        <v>0</v>
      </c>
      <c r="P548" s="44">
        <f>IF(OR($AE548=0,SUMIFS(SpcfP!$A:$A,SpcfP!$AE:$AE,$AE548,SpcfP!$U:$U,$U548)=0),0,INDEX(SpcfP!P:P,SUMIFS(SpcfP!$A:$A,SpcfP!$AE:$AE,$AE548,SpcfP!$U:$U,$U548)))</f>
        <v>0</v>
      </c>
      <c r="Q548" s="44">
        <f>IF(OR($AE548=0,SUMIFS(SpcfP!$A:$A,SpcfP!$AE:$AE,$AE548,SpcfP!$U:$U,$U548)=0),0,INDEX(SpcfP!Q:Q,SUMIFS(SpcfP!$A:$A,SpcfP!$AE:$AE,$AE548,SpcfP!$U:$U,$U548)))</f>
        <v>0</v>
      </c>
      <c r="U548" s="1">
        <f>IF(OR($AD548=0,SUMIFS(dbP!$A:$A,dbP!$AD:$AD,$AD548)=0),0,INDEX(dbP!U:U,SUMIFS(dbP!$A:$A,dbP!$AD:$AD,$AD548)))</f>
        <v>0</v>
      </c>
      <c r="X548" s="42">
        <f>IF(OR($AD548=0,SUMIFS(dbP!$A:$A,dbP!$AD:$AD,$AD548)=0),0,INDEX(dbP!X:X,SUMIFS(dbP!$A:$A,dbP!$AD:$AD,$AD548)))*
IF(OR($AE548=0,SUMIFS(SpcfP!$A:$A,SpcfP!$AE:$AE,$AE548,SpcfP!$U:$U,$U548)=0),0,INDEX(SpcfP!X:X,SUMIFS(SpcfP!$A:$A,SpcfP!$AE:$AE,$AE548,SpcfP!$U:$U,$U548)))</f>
        <v>0</v>
      </c>
      <c r="AA548" s="44">
        <f>IF(OR($AD548=0,SUMIFS(dbP!$A:$A,dbP!$AD:$AD,$AD548)=0),0,INDEX(dbP!X:X,SUMIFS(dbP!$A:$A,dbP!$AD:$AD,$AD548)))*
IF(OR($AE548=0,SUMIFS(SpcfP!$A:$A,SpcfP!$AE:$AE,$AE548,SpcfP!$U:$U,$U548)=0),0,INDEX(SpcfP!AA:AA,SUMIFS(SpcfP!$A:$A,SpcfP!$AE:$AE,$AE548,SpcfP!$U:$U,$U548)))</f>
        <v>0</v>
      </c>
      <c r="AB548" s="44">
        <f>IF(OR($AD548=0,SUMIFS(dbP!$A:$A,dbP!$AD:$AD,$AD548)=0),0,INDEX(dbP!X:X,SUMIFS(dbP!$A:$A,dbP!$AD:$AD,$AD548)))*
IF(OR($AE548=0,SUMIFS(SpcfP!$A:$A,SpcfP!$AE:$AE,$AE548,SpcfP!$U:$U,$U548)=0),0,INDEX(SpcfP!AB:AB,SUMIFS(SpcfP!$A:$A,SpcfP!$AE:$AE,$AE548,SpcfP!$U:$U,$U548)))</f>
        <v>0</v>
      </c>
      <c r="AC548" s="31" t="str">
        <f>IF(OR(RepP!$J$3="",RepP!$J$3=0,COUNTIF(Lists!$D:$D,RepP!$J$3)=0),Lists!$D$9,IF(RepP!$J$3=Lists!$D$9,Lists!$D$9,IF(RepP!$J$3=$E548,RepP!$J$3,"")))</f>
        <v>Все проекты</v>
      </c>
      <c r="AD548" s="31">
        <f t="shared" si="9"/>
        <v>10</v>
      </c>
      <c r="AE548" s="31">
        <f>IF(OR(AE547=0,AE547=MAX(Items!$AC:$AC)),1,AE547+1)</f>
        <v>24</v>
      </c>
    </row>
    <row r="549" spans="2:31" x14ac:dyDescent="0.3">
      <c r="B549" s="26">
        <f>IF(AND(O549=0,P549=0,Q549=0,Y549=0),0,IF(OR(COUNTIFS(Items!$E:$E,O549,Items!$F:$F,P549,Items!$G:$G,Q549)=1,COUNTIFS(Items!$M:$M,O549,Items!$N:$N,P549,Items!$O:$O,Q549)=1,COUNTIFS(Items!$U:$U,O549,Items!$V:$V,P549,Items!$W:$W,Q549)=1),0,1))</f>
        <v>0</v>
      </c>
      <c r="D549" s="24">
        <f>IF(OR($AD549=0,SUMIFS(dbP!$A:$A,dbP!$AD:$AD,$AD549)=0),0,INDEX(dbP!D:D,SUMIFS(dbP!$A:$A,dbP!$AD:$AD,$AD549)))</f>
        <v>0</v>
      </c>
      <c r="E549" s="1">
        <f>IF(OR($AD549=0,SUMIFS(dbP!$A:$A,dbP!$AD:$AD,$AD549)=0),0,INDEX(dbP!E:E,SUMIFS(dbP!$A:$A,dbP!$AD:$AD,$AD549)))</f>
        <v>0</v>
      </c>
      <c r="F549" s="1">
        <f>IF(OR($AD549=0,SUMIFS(dbP!$A:$A,dbP!$AD:$AD,$AD549)=0),0,INDEX(dbP!F:F,SUMIFS(dbP!$A:$A,dbP!$AD:$AD,$AD549)))</f>
        <v>0</v>
      </c>
      <c r="I549" s="1">
        <f>IF(OR($AD549=0,SUMIFS(dbP!$A:$A,dbP!$AD:$AD,$AD549)=0),0,INDEX(dbP!I:I,SUMIFS(dbP!$A:$A,dbP!$AD:$AD,$AD549)))</f>
        <v>0</v>
      </c>
      <c r="O549" s="44">
        <f>IF(OR($AE549=0,SUMIFS(SpcfP!$A:$A,SpcfP!$AE:$AE,$AE549,SpcfP!$U:$U,$U549)=0),0,INDEX(SpcfP!O:O,SUMIFS(SpcfP!$A:$A,SpcfP!$AE:$AE,$AE549,SpcfP!$U:$U,$U549)))</f>
        <v>0</v>
      </c>
      <c r="P549" s="44">
        <f>IF(OR($AE549=0,SUMIFS(SpcfP!$A:$A,SpcfP!$AE:$AE,$AE549,SpcfP!$U:$U,$U549)=0),0,INDEX(SpcfP!P:P,SUMIFS(SpcfP!$A:$A,SpcfP!$AE:$AE,$AE549,SpcfP!$U:$U,$U549)))</f>
        <v>0</v>
      </c>
      <c r="Q549" s="44">
        <f>IF(OR($AE549=0,SUMIFS(SpcfP!$A:$A,SpcfP!$AE:$AE,$AE549,SpcfP!$U:$U,$U549)=0),0,INDEX(SpcfP!Q:Q,SUMIFS(SpcfP!$A:$A,SpcfP!$AE:$AE,$AE549,SpcfP!$U:$U,$U549)))</f>
        <v>0</v>
      </c>
      <c r="U549" s="1">
        <f>IF(OR($AD549=0,SUMIFS(dbP!$A:$A,dbP!$AD:$AD,$AD549)=0),0,INDEX(dbP!U:U,SUMIFS(dbP!$A:$A,dbP!$AD:$AD,$AD549)))</f>
        <v>0</v>
      </c>
      <c r="X549" s="42">
        <f>IF(OR($AD549=0,SUMIFS(dbP!$A:$A,dbP!$AD:$AD,$AD549)=0),0,INDEX(dbP!X:X,SUMIFS(dbP!$A:$A,dbP!$AD:$AD,$AD549)))*
IF(OR($AE549=0,SUMIFS(SpcfP!$A:$A,SpcfP!$AE:$AE,$AE549,SpcfP!$U:$U,$U549)=0),0,INDEX(SpcfP!X:X,SUMIFS(SpcfP!$A:$A,SpcfP!$AE:$AE,$AE549,SpcfP!$U:$U,$U549)))</f>
        <v>0</v>
      </c>
      <c r="AA549" s="44">
        <f>IF(OR($AD549=0,SUMIFS(dbP!$A:$A,dbP!$AD:$AD,$AD549)=0),0,INDEX(dbP!X:X,SUMIFS(dbP!$A:$A,dbP!$AD:$AD,$AD549)))*
IF(OR($AE549=0,SUMIFS(SpcfP!$A:$A,SpcfP!$AE:$AE,$AE549,SpcfP!$U:$U,$U549)=0),0,INDEX(SpcfP!AA:AA,SUMIFS(SpcfP!$A:$A,SpcfP!$AE:$AE,$AE549,SpcfP!$U:$U,$U549)))</f>
        <v>0</v>
      </c>
      <c r="AB549" s="44">
        <f>IF(OR($AD549=0,SUMIFS(dbP!$A:$A,dbP!$AD:$AD,$AD549)=0),0,INDEX(dbP!X:X,SUMIFS(dbP!$A:$A,dbP!$AD:$AD,$AD549)))*
IF(OR($AE549=0,SUMIFS(SpcfP!$A:$A,SpcfP!$AE:$AE,$AE549,SpcfP!$U:$U,$U549)=0),0,INDEX(SpcfP!AB:AB,SUMIFS(SpcfP!$A:$A,SpcfP!$AE:$AE,$AE549,SpcfP!$U:$U,$U549)))</f>
        <v>0</v>
      </c>
      <c r="AC549" s="31" t="str">
        <f>IF(OR(RepP!$J$3="",RepP!$J$3=0,COUNTIF(Lists!$D:$D,RepP!$J$3)=0),Lists!$D$9,IF(RepP!$J$3=Lists!$D$9,Lists!$D$9,IF(RepP!$J$3=$E549,RepP!$J$3,"")))</f>
        <v>Все проекты</v>
      </c>
      <c r="AD549" s="31">
        <f t="shared" si="9"/>
        <v>10</v>
      </c>
      <c r="AE549" s="31">
        <f>IF(OR(AE548=0,AE548=MAX(Items!$AC:$AC)),1,AE548+1)</f>
        <v>25</v>
      </c>
    </row>
    <row r="550" spans="2:31" x14ac:dyDescent="0.3">
      <c r="B550" s="26">
        <f>IF(AND(O550=0,P550=0,Q550=0,Y550=0),0,IF(OR(COUNTIFS(Items!$E:$E,O550,Items!$F:$F,P550,Items!$G:$G,Q550)=1,COUNTIFS(Items!$M:$M,O550,Items!$N:$N,P550,Items!$O:$O,Q550)=1,COUNTIFS(Items!$U:$U,O550,Items!$V:$V,P550,Items!$W:$W,Q550)=1),0,1))</f>
        <v>0</v>
      </c>
      <c r="D550" s="24">
        <f>IF(OR($AD550=0,SUMIFS(dbP!$A:$A,dbP!$AD:$AD,$AD550)=0),0,INDEX(dbP!D:D,SUMIFS(dbP!$A:$A,dbP!$AD:$AD,$AD550)))</f>
        <v>0</v>
      </c>
      <c r="E550" s="1">
        <f>IF(OR($AD550=0,SUMIFS(dbP!$A:$A,dbP!$AD:$AD,$AD550)=0),0,INDEX(dbP!E:E,SUMIFS(dbP!$A:$A,dbP!$AD:$AD,$AD550)))</f>
        <v>0</v>
      </c>
      <c r="F550" s="1">
        <f>IF(OR($AD550=0,SUMIFS(dbP!$A:$A,dbP!$AD:$AD,$AD550)=0),0,INDEX(dbP!F:F,SUMIFS(dbP!$A:$A,dbP!$AD:$AD,$AD550)))</f>
        <v>0</v>
      </c>
      <c r="I550" s="1">
        <f>IF(OR($AD550=0,SUMIFS(dbP!$A:$A,dbP!$AD:$AD,$AD550)=0),0,INDEX(dbP!I:I,SUMIFS(dbP!$A:$A,dbP!$AD:$AD,$AD550)))</f>
        <v>0</v>
      </c>
      <c r="O550" s="44">
        <f>IF(OR($AE550=0,SUMIFS(SpcfP!$A:$A,SpcfP!$AE:$AE,$AE550,SpcfP!$U:$U,$U550)=0),0,INDEX(SpcfP!O:O,SUMIFS(SpcfP!$A:$A,SpcfP!$AE:$AE,$AE550,SpcfP!$U:$U,$U550)))</f>
        <v>0</v>
      </c>
      <c r="P550" s="44">
        <f>IF(OR($AE550=0,SUMIFS(SpcfP!$A:$A,SpcfP!$AE:$AE,$AE550,SpcfP!$U:$U,$U550)=0),0,INDEX(SpcfP!P:P,SUMIFS(SpcfP!$A:$A,SpcfP!$AE:$AE,$AE550,SpcfP!$U:$U,$U550)))</f>
        <v>0</v>
      </c>
      <c r="Q550" s="44">
        <f>IF(OR($AE550=0,SUMIFS(SpcfP!$A:$A,SpcfP!$AE:$AE,$AE550,SpcfP!$U:$U,$U550)=0),0,INDEX(SpcfP!Q:Q,SUMIFS(SpcfP!$A:$A,SpcfP!$AE:$AE,$AE550,SpcfP!$U:$U,$U550)))</f>
        <v>0</v>
      </c>
      <c r="U550" s="1">
        <f>IF(OR($AD550=0,SUMIFS(dbP!$A:$A,dbP!$AD:$AD,$AD550)=0),0,INDEX(dbP!U:U,SUMIFS(dbP!$A:$A,dbP!$AD:$AD,$AD550)))</f>
        <v>0</v>
      </c>
      <c r="X550" s="42">
        <f>IF(OR($AD550=0,SUMIFS(dbP!$A:$A,dbP!$AD:$AD,$AD550)=0),0,INDEX(dbP!X:X,SUMIFS(dbP!$A:$A,dbP!$AD:$AD,$AD550)))*
IF(OR($AE550=0,SUMIFS(SpcfP!$A:$A,SpcfP!$AE:$AE,$AE550,SpcfP!$U:$U,$U550)=0),0,INDEX(SpcfP!X:X,SUMIFS(SpcfP!$A:$A,SpcfP!$AE:$AE,$AE550,SpcfP!$U:$U,$U550)))</f>
        <v>0</v>
      </c>
      <c r="AA550" s="44">
        <f>IF(OR($AD550=0,SUMIFS(dbP!$A:$A,dbP!$AD:$AD,$AD550)=0),0,INDEX(dbP!X:X,SUMIFS(dbP!$A:$A,dbP!$AD:$AD,$AD550)))*
IF(OR($AE550=0,SUMIFS(SpcfP!$A:$A,SpcfP!$AE:$AE,$AE550,SpcfP!$U:$U,$U550)=0),0,INDEX(SpcfP!AA:AA,SUMIFS(SpcfP!$A:$A,SpcfP!$AE:$AE,$AE550,SpcfP!$U:$U,$U550)))</f>
        <v>0</v>
      </c>
      <c r="AB550" s="44">
        <f>IF(OR($AD550=0,SUMIFS(dbP!$A:$A,dbP!$AD:$AD,$AD550)=0),0,INDEX(dbP!X:X,SUMIFS(dbP!$A:$A,dbP!$AD:$AD,$AD550)))*
IF(OR($AE550=0,SUMIFS(SpcfP!$A:$A,SpcfP!$AE:$AE,$AE550,SpcfP!$U:$U,$U550)=0),0,INDEX(SpcfP!AB:AB,SUMIFS(SpcfP!$A:$A,SpcfP!$AE:$AE,$AE550,SpcfP!$U:$U,$U550)))</f>
        <v>0</v>
      </c>
      <c r="AC550" s="31" t="str">
        <f>IF(OR(RepP!$J$3="",RepP!$J$3=0,COUNTIF(Lists!$D:$D,RepP!$J$3)=0),Lists!$D$9,IF(RepP!$J$3=Lists!$D$9,Lists!$D$9,IF(RepP!$J$3=$E550,RepP!$J$3,"")))</f>
        <v>Все проекты</v>
      </c>
      <c r="AD550" s="31">
        <f t="shared" si="9"/>
        <v>10</v>
      </c>
      <c r="AE550" s="31">
        <f>IF(OR(AE549=0,AE549=MAX(Items!$AC:$AC)),1,AE549+1)</f>
        <v>26</v>
      </c>
    </row>
    <row r="551" spans="2:31" x14ac:dyDescent="0.3">
      <c r="B551" s="26">
        <f>IF(AND(O551=0,P551=0,Q551=0,Y551=0),0,IF(OR(COUNTIFS(Items!$E:$E,O551,Items!$F:$F,P551,Items!$G:$G,Q551)=1,COUNTIFS(Items!$M:$M,O551,Items!$N:$N,P551,Items!$O:$O,Q551)=1,COUNTIFS(Items!$U:$U,O551,Items!$V:$V,P551,Items!$W:$W,Q551)=1),0,1))</f>
        <v>0</v>
      </c>
      <c r="D551" s="24">
        <f>IF(OR($AD551=0,SUMIFS(dbP!$A:$A,dbP!$AD:$AD,$AD551)=0),0,INDEX(dbP!D:D,SUMIFS(dbP!$A:$A,dbP!$AD:$AD,$AD551)))</f>
        <v>0</v>
      </c>
      <c r="E551" s="1">
        <f>IF(OR($AD551=0,SUMIFS(dbP!$A:$A,dbP!$AD:$AD,$AD551)=0),0,INDEX(dbP!E:E,SUMIFS(dbP!$A:$A,dbP!$AD:$AD,$AD551)))</f>
        <v>0</v>
      </c>
      <c r="F551" s="1">
        <f>IF(OR($AD551=0,SUMIFS(dbP!$A:$A,dbP!$AD:$AD,$AD551)=0),0,INDEX(dbP!F:F,SUMIFS(dbP!$A:$A,dbP!$AD:$AD,$AD551)))</f>
        <v>0</v>
      </c>
      <c r="I551" s="1">
        <f>IF(OR($AD551=0,SUMIFS(dbP!$A:$A,dbP!$AD:$AD,$AD551)=0),0,INDEX(dbP!I:I,SUMIFS(dbP!$A:$A,dbP!$AD:$AD,$AD551)))</f>
        <v>0</v>
      </c>
      <c r="O551" s="44">
        <f>IF(OR($AE551=0,SUMIFS(SpcfP!$A:$A,SpcfP!$AE:$AE,$AE551,SpcfP!$U:$U,$U551)=0),0,INDEX(SpcfP!O:O,SUMIFS(SpcfP!$A:$A,SpcfP!$AE:$AE,$AE551,SpcfP!$U:$U,$U551)))</f>
        <v>0</v>
      </c>
      <c r="P551" s="44">
        <f>IF(OR($AE551=0,SUMIFS(SpcfP!$A:$A,SpcfP!$AE:$AE,$AE551,SpcfP!$U:$U,$U551)=0),0,INDEX(SpcfP!P:P,SUMIFS(SpcfP!$A:$A,SpcfP!$AE:$AE,$AE551,SpcfP!$U:$U,$U551)))</f>
        <v>0</v>
      </c>
      <c r="Q551" s="44">
        <f>IF(OR($AE551=0,SUMIFS(SpcfP!$A:$A,SpcfP!$AE:$AE,$AE551,SpcfP!$U:$U,$U551)=0),0,INDEX(SpcfP!Q:Q,SUMIFS(SpcfP!$A:$A,SpcfP!$AE:$AE,$AE551,SpcfP!$U:$U,$U551)))</f>
        <v>0</v>
      </c>
      <c r="U551" s="1">
        <f>IF(OR($AD551=0,SUMIFS(dbP!$A:$A,dbP!$AD:$AD,$AD551)=0),0,INDEX(dbP!U:U,SUMIFS(dbP!$A:$A,dbP!$AD:$AD,$AD551)))</f>
        <v>0</v>
      </c>
      <c r="X551" s="42">
        <f>IF(OR($AD551=0,SUMIFS(dbP!$A:$A,dbP!$AD:$AD,$AD551)=0),0,INDEX(dbP!X:X,SUMIFS(dbP!$A:$A,dbP!$AD:$AD,$AD551)))*
IF(OR($AE551=0,SUMIFS(SpcfP!$A:$A,SpcfP!$AE:$AE,$AE551,SpcfP!$U:$U,$U551)=0),0,INDEX(SpcfP!X:X,SUMIFS(SpcfP!$A:$A,SpcfP!$AE:$AE,$AE551,SpcfP!$U:$U,$U551)))</f>
        <v>0</v>
      </c>
      <c r="AA551" s="44">
        <f>IF(OR($AD551=0,SUMIFS(dbP!$A:$A,dbP!$AD:$AD,$AD551)=0),0,INDEX(dbP!X:X,SUMIFS(dbP!$A:$A,dbP!$AD:$AD,$AD551)))*
IF(OR($AE551=0,SUMIFS(SpcfP!$A:$A,SpcfP!$AE:$AE,$AE551,SpcfP!$U:$U,$U551)=0),0,INDEX(SpcfP!AA:AA,SUMIFS(SpcfP!$A:$A,SpcfP!$AE:$AE,$AE551,SpcfP!$U:$U,$U551)))</f>
        <v>0</v>
      </c>
      <c r="AB551" s="44">
        <f>IF(OR($AD551=0,SUMIFS(dbP!$A:$A,dbP!$AD:$AD,$AD551)=0),0,INDEX(dbP!X:X,SUMIFS(dbP!$A:$A,dbP!$AD:$AD,$AD551)))*
IF(OR($AE551=0,SUMIFS(SpcfP!$A:$A,SpcfP!$AE:$AE,$AE551,SpcfP!$U:$U,$U551)=0),0,INDEX(SpcfP!AB:AB,SUMIFS(SpcfP!$A:$A,SpcfP!$AE:$AE,$AE551,SpcfP!$U:$U,$U551)))</f>
        <v>0</v>
      </c>
      <c r="AC551" s="31" t="str">
        <f>IF(OR(RepP!$J$3="",RepP!$J$3=0,COUNTIF(Lists!$D:$D,RepP!$J$3)=0),Lists!$D$9,IF(RepP!$J$3=Lists!$D$9,Lists!$D$9,IF(RepP!$J$3=$E551,RepP!$J$3,"")))</f>
        <v>Все проекты</v>
      </c>
      <c r="AD551" s="31">
        <f t="shared" si="9"/>
        <v>10</v>
      </c>
      <c r="AE551" s="31">
        <f>IF(OR(AE550=0,AE550=MAX(Items!$AC:$AC)),1,AE550+1)</f>
        <v>27</v>
      </c>
    </row>
    <row r="552" spans="2:31" x14ac:dyDescent="0.3">
      <c r="B552" s="26">
        <f>IF(AND(O552=0,P552=0,Q552=0,Y552=0),0,IF(OR(COUNTIFS(Items!$E:$E,O552,Items!$F:$F,P552,Items!$G:$G,Q552)=1,COUNTIFS(Items!$M:$M,O552,Items!$N:$N,P552,Items!$O:$O,Q552)=1,COUNTIFS(Items!$U:$U,O552,Items!$V:$V,P552,Items!$W:$W,Q552)=1),0,1))</f>
        <v>0</v>
      </c>
      <c r="D552" s="24">
        <f>IF(OR($AD552=0,SUMIFS(dbP!$A:$A,dbP!$AD:$AD,$AD552)=0),0,INDEX(dbP!D:D,SUMIFS(dbP!$A:$A,dbP!$AD:$AD,$AD552)))</f>
        <v>0</v>
      </c>
      <c r="E552" s="1">
        <f>IF(OR($AD552=0,SUMIFS(dbP!$A:$A,dbP!$AD:$AD,$AD552)=0),0,INDEX(dbP!E:E,SUMIFS(dbP!$A:$A,dbP!$AD:$AD,$AD552)))</f>
        <v>0</v>
      </c>
      <c r="F552" s="1">
        <f>IF(OR($AD552=0,SUMIFS(dbP!$A:$A,dbP!$AD:$AD,$AD552)=0),0,INDEX(dbP!F:F,SUMIFS(dbP!$A:$A,dbP!$AD:$AD,$AD552)))</f>
        <v>0</v>
      </c>
      <c r="I552" s="1">
        <f>IF(OR($AD552=0,SUMIFS(dbP!$A:$A,dbP!$AD:$AD,$AD552)=0),0,INDEX(dbP!I:I,SUMIFS(dbP!$A:$A,dbP!$AD:$AD,$AD552)))</f>
        <v>0</v>
      </c>
      <c r="O552" s="44">
        <f>IF(OR($AE552=0,SUMIFS(SpcfP!$A:$A,SpcfP!$AE:$AE,$AE552,SpcfP!$U:$U,$U552)=0),0,INDEX(SpcfP!O:O,SUMIFS(SpcfP!$A:$A,SpcfP!$AE:$AE,$AE552,SpcfP!$U:$U,$U552)))</f>
        <v>0</v>
      </c>
      <c r="P552" s="44">
        <f>IF(OR($AE552=0,SUMIFS(SpcfP!$A:$A,SpcfP!$AE:$AE,$AE552,SpcfP!$U:$U,$U552)=0),0,INDEX(SpcfP!P:P,SUMIFS(SpcfP!$A:$A,SpcfP!$AE:$AE,$AE552,SpcfP!$U:$U,$U552)))</f>
        <v>0</v>
      </c>
      <c r="Q552" s="44">
        <f>IF(OR($AE552=0,SUMIFS(SpcfP!$A:$A,SpcfP!$AE:$AE,$AE552,SpcfP!$U:$U,$U552)=0),0,INDEX(SpcfP!Q:Q,SUMIFS(SpcfP!$A:$A,SpcfP!$AE:$AE,$AE552,SpcfP!$U:$U,$U552)))</f>
        <v>0</v>
      </c>
      <c r="U552" s="1">
        <f>IF(OR($AD552=0,SUMIFS(dbP!$A:$A,dbP!$AD:$AD,$AD552)=0),0,INDEX(dbP!U:U,SUMIFS(dbP!$A:$A,dbP!$AD:$AD,$AD552)))</f>
        <v>0</v>
      </c>
      <c r="X552" s="42">
        <f>IF(OR($AD552=0,SUMIFS(dbP!$A:$A,dbP!$AD:$AD,$AD552)=0),0,INDEX(dbP!X:X,SUMIFS(dbP!$A:$A,dbP!$AD:$AD,$AD552)))*
IF(OR($AE552=0,SUMIFS(SpcfP!$A:$A,SpcfP!$AE:$AE,$AE552,SpcfP!$U:$U,$U552)=0),0,INDEX(SpcfP!X:X,SUMIFS(SpcfP!$A:$A,SpcfP!$AE:$AE,$AE552,SpcfP!$U:$U,$U552)))</f>
        <v>0</v>
      </c>
      <c r="AA552" s="44">
        <f>IF(OR($AD552=0,SUMIFS(dbP!$A:$A,dbP!$AD:$AD,$AD552)=0),0,INDEX(dbP!X:X,SUMIFS(dbP!$A:$A,dbP!$AD:$AD,$AD552)))*
IF(OR($AE552=0,SUMIFS(SpcfP!$A:$A,SpcfP!$AE:$AE,$AE552,SpcfP!$U:$U,$U552)=0),0,INDEX(SpcfP!AA:AA,SUMIFS(SpcfP!$A:$A,SpcfP!$AE:$AE,$AE552,SpcfP!$U:$U,$U552)))</f>
        <v>0</v>
      </c>
      <c r="AB552" s="44">
        <f>IF(OR($AD552=0,SUMIFS(dbP!$A:$A,dbP!$AD:$AD,$AD552)=0),0,INDEX(dbP!X:X,SUMIFS(dbP!$A:$A,dbP!$AD:$AD,$AD552)))*
IF(OR($AE552=0,SUMIFS(SpcfP!$A:$A,SpcfP!$AE:$AE,$AE552,SpcfP!$U:$U,$U552)=0),0,INDEX(SpcfP!AB:AB,SUMIFS(SpcfP!$A:$A,SpcfP!$AE:$AE,$AE552,SpcfP!$U:$U,$U552)))</f>
        <v>0</v>
      </c>
      <c r="AC552" s="31" t="str">
        <f>IF(OR(RepP!$J$3="",RepP!$J$3=0,COUNTIF(Lists!$D:$D,RepP!$J$3)=0),Lists!$D$9,IF(RepP!$J$3=Lists!$D$9,Lists!$D$9,IF(RepP!$J$3=$E552,RepP!$J$3,"")))</f>
        <v>Все проекты</v>
      </c>
      <c r="AD552" s="31">
        <f t="shared" si="9"/>
        <v>10</v>
      </c>
      <c r="AE552" s="31">
        <f>IF(OR(AE551=0,AE551=MAX(Items!$AC:$AC)),1,AE551+1)</f>
        <v>28</v>
      </c>
    </row>
    <row r="553" spans="2:31" x14ac:dyDescent="0.3">
      <c r="B553" s="26">
        <f>IF(AND(O553=0,P553=0,Q553=0,Y553=0),0,IF(OR(COUNTIFS(Items!$E:$E,O553,Items!$F:$F,P553,Items!$G:$G,Q553)=1,COUNTIFS(Items!$M:$M,O553,Items!$N:$N,P553,Items!$O:$O,Q553)=1,COUNTIFS(Items!$U:$U,O553,Items!$V:$V,P553,Items!$W:$W,Q553)=1),0,1))</f>
        <v>0</v>
      </c>
      <c r="D553" s="24">
        <f>IF(OR($AD553=0,SUMIFS(dbP!$A:$A,dbP!$AD:$AD,$AD553)=0),0,INDEX(dbP!D:D,SUMIFS(dbP!$A:$A,dbP!$AD:$AD,$AD553)))</f>
        <v>0</v>
      </c>
      <c r="E553" s="1">
        <f>IF(OR($AD553=0,SUMIFS(dbP!$A:$A,dbP!$AD:$AD,$AD553)=0),0,INDEX(dbP!E:E,SUMIFS(dbP!$A:$A,dbP!$AD:$AD,$AD553)))</f>
        <v>0</v>
      </c>
      <c r="F553" s="1">
        <f>IF(OR($AD553=0,SUMIFS(dbP!$A:$A,dbP!$AD:$AD,$AD553)=0),0,INDEX(dbP!F:F,SUMIFS(dbP!$A:$A,dbP!$AD:$AD,$AD553)))</f>
        <v>0</v>
      </c>
      <c r="I553" s="1">
        <f>IF(OR($AD553=0,SUMIFS(dbP!$A:$A,dbP!$AD:$AD,$AD553)=0),0,INDEX(dbP!I:I,SUMIFS(dbP!$A:$A,dbP!$AD:$AD,$AD553)))</f>
        <v>0</v>
      </c>
      <c r="O553" s="44">
        <f>IF(OR($AE553=0,SUMIFS(SpcfP!$A:$A,SpcfP!$AE:$AE,$AE553,SpcfP!$U:$U,$U553)=0),0,INDEX(SpcfP!O:O,SUMIFS(SpcfP!$A:$A,SpcfP!$AE:$AE,$AE553,SpcfP!$U:$U,$U553)))</f>
        <v>0</v>
      </c>
      <c r="P553" s="44">
        <f>IF(OR($AE553=0,SUMIFS(SpcfP!$A:$A,SpcfP!$AE:$AE,$AE553,SpcfP!$U:$U,$U553)=0),0,INDEX(SpcfP!P:P,SUMIFS(SpcfP!$A:$A,SpcfP!$AE:$AE,$AE553,SpcfP!$U:$U,$U553)))</f>
        <v>0</v>
      </c>
      <c r="Q553" s="44">
        <f>IF(OR($AE553=0,SUMIFS(SpcfP!$A:$A,SpcfP!$AE:$AE,$AE553,SpcfP!$U:$U,$U553)=0),0,INDEX(SpcfP!Q:Q,SUMIFS(SpcfP!$A:$A,SpcfP!$AE:$AE,$AE553,SpcfP!$U:$U,$U553)))</f>
        <v>0</v>
      </c>
      <c r="U553" s="1">
        <f>IF(OR($AD553=0,SUMIFS(dbP!$A:$A,dbP!$AD:$AD,$AD553)=0),0,INDEX(dbP!U:U,SUMIFS(dbP!$A:$A,dbP!$AD:$AD,$AD553)))</f>
        <v>0</v>
      </c>
      <c r="X553" s="42">
        <f>IF(OR($AD553=0,SUMIFS(dbP!$A:$A,dbP!$AD:$AD,$AD553)=0),0,INDEX(dbP!X:X,SUMIFS(dbP!$A:$A,dbP!$AD:$AD,$AD553)))*
IF(OR($AE553=0,SUMIFS(SpcfP!$A:$A,SpcfP!$AE:$AE,$AE553,SpcfP!$U:$U,$U553)=0),0,INDEX(SpcfP!X:X,SUMIFS(SpcfP!$A:$A,SpcfP!$AE:$AE,$AE553,SpcfP!$U:$U,$U553)))</f>
        <v>0</v>
      </c>
      <c r="AA553" s="44">
        <f>IF(OR($AD553=0,SUMIFS(dbP!$A:$A,dbP!$AD:$AD,$AD553)=0),0,INDEX(dbP!X:X,SUMIFS(dbP!$A:$A,dbP!$AD:$AD,$AD553)))*
IF(OR($AE553=0,SUMIFS(SpcfP!$A:$A,SpcfP!$AE:$AE,$AE553,SpcfP!$U:$U,$U553)=0),0,INDEX(SpcfP!AA:AA,SUMIFS(SpcfP!$A:$A,SpcfP!$AE:$AE,$AE553,SpcfP!$U:$U,$U553)))</f>
        <v>0</v>
      </c>
      <c r="AB553" s="44">
        <f>IF(OR($AD553=0,SUMIFS(dbP!$A:$A,dbP!$AD:$AD,$AD553)=0),0,INDEX(dbP!X:X,SUMIFS(dbP!$A:$A,dbP!$AD:$AD,$AD553)))*
IF(OR($AE553=0,SUMIFS(SpcfP!$A:$A,SpcfP!$AE:$AE,$AE553,SpcfP!$U:$U,$U553)=0),0,INDEX(SpcfP!AB:AB,SUMIFS(SpcfP!$A:$A,SpcfP!$AE:$AE,$AE553,SpcfP!$U:$U,$U553)))</f>
        <v>0</v>
      </c>
      <c r="AC553" s="31" t="str">
        <f>IF(OR(RepP!$J$3="",RepP!$J$3=0,COUNTIF(Lists!$D:$D,RepP!$J$3)=0),Lists!$D$9,IF(RepP!$J$3=Lists!$D$9,Lists!$D$9,IF(RepP!$J$3=$E553,RepP!$J$3,"")))</f>
        <v>Все проекты</v>
      </c>
      <c r="AD553" s="31">
        <f t="shared" si="9"/>
        <v>10</v>
      </c>
      <c r="AE553" s="31">
        <f>IF(OR(AE552=0,AE552=MAX(Items!$AC:$AC)),1,AE552+1)</f>
        <v>29</v>
      </c>
    </row>
    <row r="554" spans="2:31" x14ac:dyDescent="0.3">
      <c r="B554" s="26">
        <f>IF(AND(O554=0,P554=0,Q554=0,Y554=0),0,IF(OR(COUNTIFS(Items!$E:$E,O554,Items!$F:$F,P554,Items!$G:$G,Q554)=1,COUNTIFS(Items!$M:$M,O554,Items!$N:$N,P554,Items!$O:$O,Q554)=1,COUNTIFS(Items!$U:$U,O554,Items!$V:$V,P554,Items!$W:$W,Q554)=1),0,1))</f>
        <v>0</v>
      </c>
      <c r="D554" s="24">
        <f>IF(OR($AD554=0,SUMIFS(dbP!$A:$A,dbP!$AD:$AD,$AD554)=0),0,INDEX(dbP!D:D,SUMIFS(dbP!$A:$A,dbP!$AD:$AD,$AD554)))</f>
        <v>0</v>
      </c>
      <c r="E554" s="1">
        <f>IF(OR($AD554=0,SUMIFS(dbP!$A:$A,dbP!$AD:$AD,$AD554)=0),0,INDEX(dbP!E:E,SUMIFS(dbP!$A:$A,dbP!$AD:$AD,$AD554)))</f>
        <v>0</v>
      </c>
      <c r="F554" s="1">
        <f>IF(OR($AD554=0,SUMIFS(dbP!$A:$A,dbP!$AD:$AD,$AD554)=0),0,INDEX(dbP!F:F,SUMIFS(dbP!$A:$A,dbP!$AD:$AD,$AD554)))</f>
        <v>0</v>
      </c>
      <c r="I554" s="1">
        <f>IF(OR($AD554=0,SUMIFS(dbP!$A:$A,dbP!$AD:$AD,$AD554)=0),0,INDEX(dbP!I:I,SUMIFS(dbP!$A:$A,dbP!$AD:$AD,$AD554)))</f>
        <v>0</v>
      </c>
      <c r="O554" s="44">
        <f>IF(OR($AE554=0,SUMIFS(SpcfP!$A:$A,SpcfP!$AE:$AE,$AE554,SpcfP!$U:$U,$U554)=0),0,INDEX(SpcfP!O:O,SUMIFS(SpcfP!$A:$A,SpcfP!$AE:$AE,$AE554,SpcfP!$U:$U,$U554)))</f>
        <v>0</v>
      </c>
      <c r="P554" s="44">
        <f>IF(OR($AE554=0,SUMIFS(SpcfP!$A:$A,SpcfP!$AE:$AE,$AE554,SpcfP!$U:$U,$U554)=0),0,INDEX(SpcfP!P:P,SUMIFS(SpcfP!$A:$A,SpcfP!$AE:$AE,$AE554,SpcfP!$U:$U,$U554)))</f>
        <v>0</v>
      </c>
      <c r="Q554" s="44">
        <f>IF(OR($AE554=0,SUMIFS(SpcfP!$A:$A,SpcfP!$AE:$AE,$AE554,SpcfP!$U:$U,$U554)=0),0,INDEX(SpcfP!Q:Q,SUMIFS(SpcfP!$A:$A,SpcfP!$AE:$AE,$AE554,SpcfP!$U:$U,$U554)))</f>
        <v>0</v>
      </c>
      <c r="U554" s="1">
        <f>IF(OR($AD554=0,SUMIFS(dbP!$A:$A,dbP!$AD:$AD,$AD554)=0),0,INDEX(dbP!U:U,SUMIFS(dbP!$A:$A,dbP!$AD:$AD,$AD554)))</f>
        <v>0</v>
      </c>
      <c r="X554" s="42">
        <f>IF(OR($AD554=0,SUMIFS(dbP!$A:$A,dbP!$AD:$AD,$AD554)=0),0,INDEX(dbP!X:X,SUMIFS(dbP!$A:$A,dbP!$AD:$AD,$AD554)))*
IF(OR($AE554=0,SUMIFS(SpcfP!$A:$A,SpcfP!$AE:$AE,$AE554,SpcfP!$U:$U,$U554)=0),0,INDEX(SpcfP!X:X,SUMIFS(SpcfP!$A:$A,SpcfP!$AE:$AE,$AE554,SpcfP!$U:$U,$U554)))</f>
        <v>0</v>
      </c>
      <c r="AA554" s="44">
        <f>IF(OR($AD554=0,SUMIFS(dbP!$A:$A,dbP!$AD:$AD,$AD554)=0),0,INDEX(dbP!X:X,SUMIFS(dbP!$A:$A,dbP!$AD:$AD,$AD554)))*
IF(OR($AE554=0,SUMIFS(SpcfP!$A:$A,SpcfP!$AE:$AE,$AE554,SpcfP!$U:$U,$U554)=0),0,INDEX(SpcfP!AA:AA,SUMIFS(SpcfP!$A:$A,SpcfP!$AE:$AE,$AE554,SpcfP!$U:$U,$U554)))</f>
        <v>0</v>
      </c>
      <c r="AB554" s="44">
        <f>IF(OR($AD554=0,SUMIFS(dbP!$A:$A,dbP!$AD:$AD,$AD554)=0),0,INDEX(dbP!X:X,SUMIFS(dbP!$A:$A,dbP!$AD:$AD,$AD554)))*
IF(OR($AE554=0,SUMIFS(SpcfP!$A:$A,SpcfP!$AE:$AE,$AE554,SpcfP!$U:$U,$U554)=0),0,INDEX(SpcfP!AB:AB,SUMIFS(SpcfP!$A:$A,SpcfP!$AE:$AE,$AE554,SpcfP!$U:$U,$U554)))</f>
        <v>0</v>
      </c>
      <c r="AC554" s="31" t="str">
        <f>IF(OR(RepP!$J$3="",RepP!$J$3=0,COUNTIF(Lists!$D:$D,RepP!$J$3)=0),Lists!$D$9,IF(RepP!$J$3=Lists!$D$9,Lists!$D$9,IF(RepP!$J$3=$E554,RepP!$J$3,"")))</f>
        <v>Все проекты</v>
      </c>
      <c r="AD554" s="31">
        <f t="shared" si="9"/>
        <v>10</v>
      </c>
      <c r="AE554" s="31">
        <f>IF(OR(AE553=0,AE553=MAX(Items!$AC:$AC)),1,AE553+1)</f>
        <v>30</v>
      </c>
    </row>
    <row r="555" spans="2:31" x14ac:dyDescent="0.3">
      <c r="B555" s="26">
        <f>IF(AND(O555=0,P555=0,Q555=0,Y555=0),0,IF(OR(COUNTIFS(Items!$E:$E,O555,Items!$F:$F,P555,Items!$G:$G,Q555)=1,COUNTIFS(Items!$M:$M,O555,Items!$N:$N,P555,Items!$O:$O,Q555)=1,COUNTIFS(Items!$U:$U,O555,Items!$V:$V,P555,Items!$W:$W,Q555)=1),0,1))</f>
        <v>0</v>
      </c>
      <c r="D555" s="24">
        <f>IF(OR($AD555=0,SUMIFS(dbP!$A:$A,dbP!$AD:$AD,$AD555)=0),0,INDEX(dbP!D:D,SUMIFS(dbP!$A:$A,dbP!$AD:$AD,$AD555)))</f>
        <v>0</v>
      </c>
      <c r="E555" s="1">
        <f>IF(OR($AD555=0,SUMIFS(dbP!$A:$A,dbP!$AD:$AD,$AD555)=0),0,INDEX(dbP!E:E,SUMIFS(dbP!$A:$A,dbP!$AD:$AD,$AD555)))</f>
        <v>0</v>
      </c>
      <c r="F555" s="1">
        <f>IF(OR($AD555=0,SUMIFS(dbP!$A:$A,dbP!$AD:$AD,$AD555)=0),0,INDEX(dbP!F:F,SUMIFS(dbP!$A:$A,dbP!$AD:$AD,$AD555)))</f>
        <v>0</v>
      </c>
      <c r="I555" s="1">
        <f>IF(OR($AD555=0,SUMIFS(dbP!$A:$A,dbP!$AD:$AD,$AD555)=0),0,INDEX(dbP!I:I,SUMIFS(dbP!$A:$A,dbP!$AD:$AD,$AD555)))</f>
        <v>0</v>
      </c>
      <c r="O555" s="44">
        <f>IF(OR($AE555=0,SUMIFS(SpcfP!$A:$A,SpcfP!$AE:$AE,$AE555,SpcfP!$U:$U,$U555)=0),0,INDEX(SpcfP!O:O,SUMIFS(SpcfP!$A:$A,SpcfP!$AE:$AE,$AE555,SpcfP!$U:$U,$U555)))</f>
        <v>0</v>
      </c>
      <c r="P555" s="44">
        <f>IF(OR($AE555=0,SUMIFS(SpcfP!$A:$A,SpcfP!$AE:$AE,$AE555,SpcfP!$U:$U,$U555)=0),0,INDEX(SpcfP!P:P,SUMIFS(SpcfP!$A:$A,SpcfP!$AE:$AE,$AE555,SpcfP!$U:$U,$U555)))</f>
        <v>0</v>
      </c>
      <c r="Q555" s="44">
        <f>IF(OR($AE555=0,SUMIFS(SpcfP!$A:$A,SpcfP!$AE:$AE,$AE555,SpcfP!$U:$U,$U555)=0),0,INDEX(SpcfP!Q:Q,SUMIFS(SpcfP!$A:$A,SpcfP!$AE:$AE,$AE555,SpcfP!$U:$U,$U555)))</f>
        <v>0</v>
      </c>
      <c r="U555" s="1">
        <f>IF(OR($AD555=0,SUMIFS(dbP!$A:$A,dbP!$AD:$AD,$AD555)=0),0,INDEX(dbP!U:U,SUMIFS(dbP!$A:$A,dbP!$AD:$AD,$AD555)))</f>
        <v>0</v>
      </c>
      <c r="X555" s="42">
        <f>IF(OR($AD555=0,SUMIFS(dbP!$A:$A,dbP!$AD:$AD,$AD555)=0),0,INDEX(dbP!X:X,SUMIFS(dbP!$A:$A,dbP!$AD:$AD,$AD555)))*
IF(OR($AE555=0,SUMIFS(SpcfP!$A:$A,SpcfP!$AE:$AE,$AE555,SpcfP!$U:$U,$U555)=0),0,INDEX(SpcfP!X:X,SUMIFS(SpcfP!$A:$A,SpcfP!$AE:$AE,$AE555,SpcfP!$U:$U,$U555)))</f>
        <v>0</v>
      </c>
      <c r="AA555" s="44">
        <f>IF(OR($AD555=0,SUMIFS(dbP!$A:$A,dbP!$AD:$AD,$AD555)=0),0,INDEX(dbP!X:X,SUMIFS(dbP!$A:$A,dbP!$AD:$AD,$AD555)))*
IF(OR($AE555=0,SUMIFS(SpcfP!$A:$A,SpcfP!$AE:$AE,$AE555,SpcfP!$U:$U,$U555)=0),0,INDEX(SpcfP!AA:AA,SUMIFS(SpcfP!$A:$A,SpcfP!$AE:$AE,$AE555,SpcfP!$U:$U,$U555)))</f>
        <v>0</v>
      </c>
      <c r="AB555" s="44">
        <f>IF(OR($AD555=0,SUMIFS(dbP!$A:$A,dbP!$AD:$AD,$AD555)=0),0,INDEX(dbP!X:X,SUMIFS(dbP!$A:$A,dbP!$AD:$AD,$AD555)))*
IF(OR($AE555=0,SUMIFS(SpcfP!$A:$A,SpcfP!$AE:$AE,$AE555,SpcfP!$U:$U,$U555)=0),0,INDEX(SpcfP!AB:AB,SUMIFS(SpcfP!$A:$A,SpcfP!$AE:$AE,$AE555,SpcfP!$U:$U,$U555)))</f>
        <v>0</v>
      </c>
      <c r="AC555" s="31" t="str">
        <f>IF(OR(RepP!$J$3="",RepP!$J$3=0,COUNTIF(Lists!$D:$D,RepP!$J$3)=0),Lists!$D$9,IF(RepP!$J$3=Lists!$D$9,Lists!$D$9,IF(RepP!$J$3=$E555,RepP!$J$3,"")))</f>
        <v>Все проекты</v>
      </c>
      <c r="AD555" s="31">
        <f t="shared" si="9"/>
        <v>10</v>
      </c>
      <c r="AE555" s="31">
        <f>IF(OR(AE554=0,AE554=MAX(Items!$AC:$AC)),1,AE554+1)</f>
        <v>31</v>
      </c>
    </row>
    <row r="556" spans="2:31" x14ac:dyDescent="0.3">
      <c r="B556" s="26">
        <f>IF(AND(O556=0,P556=0,Q556=0,Y556=0),0,IF(OR(COUNTIFS(Items!$E:$E,O556,Items!$F:$F,P556,Items!$G:$G,Q556)=1,COUNTIFS(Items!$M:$M,O556,Items!$N:$N,P556,Items!$O:$O,Q556)=1,COUNTIFS(Items!$U:$U,O556,Items!$V:$V,P556,Items!$W:$W,Q556)=1),0,1))</f>
        <v>0</v>
      </c>
      <c r="D556" s="24">
        <f>IF(OR($AD556=0,SUMIFS(dbP!$A:$A,dbP!$AD:$AD,$AD556)=0),0,INDEX(dbP!D:D,SUMIFS(dbP!$A:$A,dbP!$AD:$AD,$AD556)))</f>
        <v>0</v>
      </c>
      <c r="E556" s="1">
        <f>IF(OR($AD556=0,SUMIFS(dbP!$A:$A,dbP!$AD:$AD,$AD556)=0),0,INDEX(dbP!E:E,SUMIFS(dbP!$A:$A,dbP!$AD:$AD,$AD556)))</f>
        <v>0</v>
      </c>
      <c r="F556" s="1">
        <f>IF(OR($AD556=0,SUMIFS(dbP!$A:$A,dbP!$AD:$AD,$AD556)=0),0,INDEX(dbP!F:F,SUMIFS(dbP!$A:$A,dbP!$AD:$AD,$AD556)))</f>
        <v>0</v>
      </c>
      <c r="I556" s="1">
        <f>IF(OR($AD556=0,SUMIFS(dbP!$A:$A,dbP!$AD:$AD,$AD556)=0),0,INDEX(dbP!I:I,SUMIFS(dbP!$A:$A,dbP!$AD:$AD,$AD556)))</f>
        <v>0</v>
      </c>
      <c r="O556" s="44">
        <f>IF(OR($AE556=0,SUMIFS(SpcfP!$A:$A,SpcfP!$AE:$AE,$AE556,SpcfP!$U:$U,$U556)=0),0,INDEX(SpcfP!O:O,SUMIFS(SpcfP!$A:$A,SpcfP!$AE:$AE,$AE556,SpcfP!$U:$U,$U556)))</f>
        <v>0</v>
      </c>
      <c r="P556" s="44">
        <f>IF(OR($AE556=0,SUMIFS(SpcfP!$A:$A,SpcfP!$AE:$AE,$AE556,SpcfP!$U:$U,$U556)=0),0,INDEX(SpcfP!P:P,SUMIFS(SpcfP!$A:$A,SpcfP!$AE:$AE,$AE556,SpcfP!$U:$U,$U556)))</f>
        <v>0</v>
      </c>
      <c r="Q556" s="44">
        <f>IF(OR($AE556=0,SUMIFS(SpcfP!$A:$A,SpcfP!$AE:$AE,$AE556,SpcfP!$U:$U,$U556)=0),0,INDEX(SpcfP!Q:Q,SUMIFS(SpcfP!$A:$A,SpcfP!$AE:$AE,$AE556,SpcfP!$U:$U,$U556)))</f>
        <v>0</v>
      </c>
      <c r="U556" s="1">
        <f>IF(OR($AD556=0,SUMIFS(dbP!$A:$A,dbP!$AD:$AD,$AD556)=0),0,INDEX(dbP!U:U,SUMIFS(dbP!$A:$A,dbP!$AD:$AD,$AD556)))</f>
        <v>0</v>
      </c>
      <c r="X556" s="42">
        <f>IF(OR($AD556=0,SUMIFS(dbP!$A:$A,dbP!$AD:$AD,$AD556)=0),0,INDEX(dbP!X:X,SUMIFS(dbP!$A:$A,dbP!$AD:$AD,$AD556)))*
IF(OR($AE556=0,SUMIFS(SpcfP!$A:$A,SpcfP!$AE:$AE,$AE556,SpcfP!$U:$U,$U556)=0),0,INDEX(SpcfP!X:X,SUMIFS(SpcfP!$A:$A,SpcfP!$AE:$AE,$AE556,SpcfP!$U:$U,$U556)))</f>
        <v>0</v>
      </c>
      <c r="AA556" s="44">
        <f>IF(OR($AD556=0,SUMIFS(dbP!$A:$A,dbP!$AD:$AD,$AD556)=0),0,INDEX(dbP!X:X,SUMIFS(dbP!$A:$A,dbP!$AD:$AD,$AD556)))*
IF(OR($AE556=0,SUMIFS(SpcfP!$A:$A,SpcfP!$AE:$AE,$AE556,SpcfP!$U:$U,$U556)=0),0,INDEX(SpcfP!AA:AA,SUMIFS(SpcfP!$A:$A,SpcfP!$AE:$AE,$AE556,SpcfP!$U:$U,$U556)))</f>
        <v>0</v>
      </c>
      <c r="AB556" s="44">
        <f>IF(OR($AD556=0,SUMIFS(dbP!$A:$A,dbP!$AD:$AD,$AD556)=0),0,INDEX(dbP!X:X,SUMIFS(dbP!$A:$A,dbP!$AD:$AD,$AD556)))*
IF(OR($AE556=0,SUMIFS(SpcfP!$A:$A,SpcfP!$AE:$AE,$AE556,SpcfP!$U:$U,$U556)=0),0,INDEX(SpcfP!AB:AB,SUMIFS(SpcfP!$A:$A,SpcfP!$AE:$AE,$AE556,SpcfP!$U:$U,$U556)))</f>
        <v>0</v>
      </c>
      <c r="AC556" s="31" t="str">
        <f>IF(OR(RepP!$J$3="",RepP!$J$3=0,COUNTIF(Lists!$D:$D,RepP!$J$3)=0),Lists!$D$9,IF(RepP!$J$3=Lists!$D$9,Lists!$D$9,IF(RepP!$J$3=$E556,RepP!$J$3,"")))</f>
        <v>Все проекты</v>
      </c>
      <c r="AD556" s="31">
        <f t="shared" si="9"/>
        <v>10</v>
      </c>
      <c r="AE556" s="31">
        <f>IF(OR(AE555=0,AE555=MAX(Items!$AC:$AC)),1,AE555+1)</f>
        <v>32</v>
      </c>
    </row>
    <row r="557" spans="2:31" x14ac:dyDescent="0.3">
      <c r="B557" s="26">
        <f>IF(AND(O557=0,P557=0,Q557=0,Y557=0),0,IF(OR(COUNTIFS(Items!$E:$E,O557,Items!$F:$F,P557,Items!$G:$G,Q557)=1,COUNTIFS(Items!$M:$M,O557,Items!$N:$N,P557,Items!$O:$O,Q557)=1,COUNTIFS(Items!$U:$U,O557,Items!$V:$V,P557,Items!$W:$W,Q557)=1),0,1))</f>
        <v>0</v>
      </c>
      <c r="D557" s="24">
        <f>IF(OR($AD557=0,SUMIFS(dbP!$A:$A,dbP!$AD:$AD,$AD557)=0),0,INDEX(dbP!D:D,SUMIFS(dbP!$A:$A,dbP!$AD:$AD,$AD557)))</f>
        <v>0</v>
      </c>
      <c r="E557" s="1">
        <f>IF(OR($AD557=0,SUMIFS(dbP!$A:$A,dbP!$AD:$AD,$AD557)=0),0,INDEX(dbP!E:E,SUMIFS(dbP!$A:$A,dbP!$AD:$AD,$AD557)))</f>
        <v>0</v>
      </c>
      <c r="F557" s="1">
        <f>IF(OR($AD557=0,SUMIFS(dbP!$A:$A,dbP!$AD:$AD,$AD557)=0),0,INDEX(dbP!F:F,SUMIFS(dbP!$A:$A,dbP!$AD:$AD,$AD557)))</f>
        <v>0</v>
      </c>
      <c r="I557" s="1">
        <f>IF(OR($AD557=0,SUMIFS(dbP!$A:$A,dbP!$AD:$AD,$AD557)=0),0,INDEX(dbP!I:I,SUMIFS(dbP!$A:$A,dbP!$AD:$AD,$AD557)))</f>
        <v>0</v>
      </c>
      <c r="O557" s="44">
        <f>IF(OR($AE557=0,SUMIFS(SpcfP!$A:$A,SpcfP!$AE:$AE,$AE557,SpcfP!$U:$U,$U557)=0),0,INDEX(SpcfP!O:O,SUMIFS(SpcfP!$A:$A,SpcfP!$AE:$AE,$AE557,SpcfP!$U:$U,$U557)))</f>
        <v>0</v>
      </c>
      <c r="P557" s="44">
        <f>IF(OR($AE557=0,SUMIFS(SpcfP!$A:$A,SpcfP!$AE:$AE,$AE557,SpcfP!$U:$U,$U557)=0),0,INDEX(SpcfP!P:P,SUMIFS(SpcfP!$A:$A,SpcfP!$AE:$AE,$AE557,SpcfP!$U:$U,$U557)))</f>
        <v>0</v>
      </c>
      <c r="Q557" s="44">
        <f>IF(OR($AE557=0,SUMIFS(SpcfP!$A:$A,SpcfP!$AE:$AE,$AE557,SpcfP!$U:$U,$U557)=0),0,INDEX(SpcfP!Q:Q,SUMIFS(SpcfP!$A:$A,SpcfP!$AE:$AE,$AE557,SpcfP!$U:$U,$U557)))</f>
        <v>0</v>
      </c>
      <c r="U557" s="1">
        <f>IF(OR($AD557=0,SUMIFS(dbP!$A:$A,dbP!$AD:$AD,$AD557)=0),0,INDEX(dbP!U:U,SUMIFS(dbP!$A:$A,dbP!$AD:$AD,$AD557)))</f>
        <v>0</v>
      </c>
      <c r="X557" s="42">
        <f>IF(OR($AD557=0,SUMIFS(dbP!$A:$A,dbP!$AD:$AD,$AD557)=0),0,INDEX(dbP!X:X,SUMIFS(dbP!$A:$A,dbP!$AD:$AD,$AD557)))*
IF(OR($AE557=0,SUMIFS(SpcfP!$A:$A,SpcfP!$AE:$AE,$AE557,SpcfP!$U:$U,$U557)=0),0,INDEX(SpcfP!X:X,SUMIFS(SpcfP!$A:$A,SpcfP!$AE:$AE,$AE557,SpcfP!$U:$U,$U557)))</f>
        <v>0</v>
      </c>
      <c r="AA557" s="44">
        <f>IF(OR($AD557=0,SUMIFS(dbP!$A:$A,dbP!$AD:$AD,$AD557)=0),0,INDEX(dbP!X:X,SUMIFS(dbP!$A:$A,dbP!$AD:$AD,$AD557)))*
IF(OR($AE557=0,SUMIFS(SpcfP!$A:$A,SpcfP!$AE:$AE,$AE557,SpcfP!$U:$U,$U557)=0),0,INDEX(SpcfP!AA:AA,SUMIFS(SpcfP!$A:$A,SpcfP!$AE:$AE,$AE557,SpcfP!$U:$U,$U557)))</f>
        <v>0</v>
      </c>
      <c r="AB557" s="44">
        <f>IF(OR($AD557=0,SUMIFS(dbP!$A:$A,dbP!$AD:$AD,$AD557)=0),0,INDEX(dbP!X:X,SUMIFS(dbP!$A:$A,dbP!$AD:$AD,$AD557)))*
IF(OR($AE557=0,SUMIFS(SpcfP!$A:$A,SpcfP!$AE:$AE,$AE557,SpcfP!$U:$U,$U557)=0),0,INDEX(SpcfP!AB:AB,SUMIFS(SpcfP!$A:$A,SpcfP!$AE:$AE,$AE557,SpcfP!$U:$U,$U557)))</f>
        <v>0</v>
      </c>
      <c r="AC557" s="31" t="str">
        <f>IF(OR(RepP!$J$3="",RepP!$J$3=0,COUNTIF(Lists!$D:$D,RepP!$J$3)=0),Lists!$D$9,IF(RepP!$J$3=Lists!$D$9,Lists!$D$9,IF(RepP!$J$3=$E557,RepP!$J$3,"")))</f>
        <v>Все проекты</v>
      </c>
      <c r="AD557" s="31">
        <f t="shared" si="9"/>
        <v>10</v>
      </c>
      <c r="AE557" s="31">
        <f>IF(OR(AE556=0,AE556=MAX(Items!$AC:$AC)),1,AE556+1)</f>
        <v>33</v>
      </c>
    </row>
    <row r="558" spans="2:31" x14ac:dyDescent="0.3">
      <c r="B558" s="26">
        <f>IF(AND(O558=0,P558=0,Q558=0,Y558=0),0,IF(OR(COUNTIFS(Items!$E:$E,O558,Items!$F:$F,P558,Items!$G:$G,Q558)=1,COUNTIFS(Items!$M:$M,O558,Items!$N:$N,P558,Items!$O:$O,Q558)=1,COUNTIFS(Items!$U:$U,O558,Items!$V:$V,P558,Items!$W:$W,Q558)=1),0,1))</f>
        <v>0</v>
      </c>
      <c r="D558" s="24">
        <f>IF(OR($AD558=0,SUMIFS(dbP!$A:$A,dbP!$AD:$AD,$AD558)=0),0,INDEX(dbP!D:D,SUMIFS(dbP!$A:$A,dbP!$AD:$AD,$AD558)))</f>
        <v>0</v>
      </c>
      <c r="E558" s="1">
        <f>IF(OR($AD558=0,SUMIFS(dbP!$A:$A,dbP!$AD:$AD,$AD558)=0),0,INDEX(dbP!E:E,SUMIFS(dbP!$A:$A,dbP!$AD:$AD,$AD558)))</f>
        <v>0</v>
      </c>
      <c r="F558" s="1">
        <f>IF(OR($AD558=0,SUMIFS(dbP!$A:$A,dbP!$AD:$AD,$AD558)=0),0,INDEX(dbP!F:F,SUMIFS(dbP!$A:$A,dbP!$AD:$AD,$AD558)))</f>
        <v>0</v>
      </c>
      <c r="I558" s="1">
        <f>IF(OR($AD558=0,SUMIFS(dbP!$A:$A,dbP!$AD:$AD,$AD558)=0),0,INDEX(dbP!I:I,SUMIFS(dbP!$A:$A,dbP!$AD:$AD,$AD558)))</f>
        <v>0</v>
      </c>
      <c r="O558" s="44">
        <f>IF(OR($AE558=0,SUMIFS(SpcfP!$A:$A,SpcfP!$AE:$AE,$AE558,SpcfP!$U:$U,$U558)=0),0,INDEX(SpcfP!O:O,SUMIFS(SpcfP!$A:$A,SpcfP!$AE:$AE,$AE558,SpcfP!$U:$U,$U558)))</f>
        <v>0</v>
      </c>
      <c r="P558" s="44">
        <f>IF(OR($AE558=0,SUMIFS(SpcfP!$A:$A,SpcfP!$AE:$AE,$AE558,SpcfP!$U:$U,$U558)=0),0,INDEX(SpcfP!P:P,SUMIFS(SpcfP!$A:$A,SpcfP!$AE:$AE,$AE558,SpcfP!$U:$U,$U558)))</f>
        <v>0</v>
      </c>
      <c r="Q558" s="44">
        <f>IF(OR($AE558=0,SUMIFS(SpcfP!$A:$A,SpcfP!$AE:$AE,$AE558,SpcfP!$U:$U,$U558)=0),0,INDEX(SpcfP!Q:Q,SUMIFS(SpcfP!$A:$A,SpcfP!$AE:$AE,$AE558,SpcfP!$U:$U,$U558)))</f>
        <v>0</v>
      </c>
      <c r="U558" s="1">
        <f>IF(OR($AD558=0,SUMIFS(dbP!$A:$A,dbP!$AD:$AD,$AD558)=0),0,INDEX(dbP!U:U,SUMIFS(dbP!$A:$A,dbP!$AD:$AD,$AD558)))</f>
        <v>0</v>
      </c>
      <c r="X558" s="42">
        <f>IF(OR($AD558=0,SUMIFS(dbP!$A:$A,dbP!$AD:$AD,$AD558)=0),0,INDEX(dbP!X:X,SUMIFS(dbP!$A:$A,dbP!$AD:$AD,$AD558)))*
IF(OR($AE558=0,SUMIFS(SpcfP!$A:$A,SpcfP!$AE:$AE,$AE558,SpcfP!$U:$U,$U558)=0),0,INDEX(SpcfP!X:X,SUMIFS(SpcfP!$A:$A,SpcfP!$AE:$AE,$AE558,SpcfP!$U:$U,$U558)))</f>
        <v>0</v>
      </c>
      <c r="AA558" s="44">
        <f>IF(OR($AD558=0,SUMIFS(dbP!$A:$A,dbP!$AD:$AD,$AD558)=0),0,INDEX(dbP!X:X,SUMIFS(dbP!$A:$A,dbP!$AD:$AD,$AD558)))*
IF(OR($AE558=0,SUMIFS(SpcfP!$A:$A,SpcfP!$AE:$AE,$AE558,SpcfP!$U:$U,$U558)=0),0,INDEX(SpcfP!AA:AA,SUMIFS(SpcfP!$A:$A,SpcfP!$AE:$AE,$AE558,SpcfP!$U:$U,$U558)))</f>
        <v>0</v>
      </c>
      <c r="AB558" s="44">
        <f>IF(OR($AD558=0,SUMIFS(dbP!$A:$A,dbP!$AD:$AD,$AD558)=0),0,INDEX(dbP!X:X,SUMIFS(dbP!$A:$A,dbP!$AD:$AD,$AD558)))*
IF(OR($AE558=0,SUMIFS(SpcfP!$A:$A,SpcfP!$AE:$AE,$AE558,SpcfP!$U:$U,$U558)=0),0,INDEX(SpcfP!AB:AB,SUMIFS(SpcfP!$A:$A,SpcfP!$AE:$AE,$AE558,SpcfP!$U:$U,$U558)))</f>
        <v>0</v>
      </c>
      <c r="AC558" s="31" t="str">
        <f>IF(OR(RepP!$J$3="",RepP!$J$3=0,COUNTIF(Lists!$D:$D,RepP!$J$3)=0),Lists!$D$9,IF(RepP!$J$3=Lists!$D$9,Lists!$D$9,IF(RepP!$J$3=$E558,RepP!$J$3,"")))</f>
        <v>Все проекты</v>
      </c>
      <c r="AD558" s="31">
        <f t="shared" si="9"/>
        <v>10</v>
      </c>
      <c r="AE558" s="31">
        <f>IF(OR(AE557=0,AE557=MAX(Items!$AC:$AC)),1,AE557+1)</f>
        <v>34</v>
      </c>
    </row>
    <row r="559" spans="2:31" x14ac:dyDescent="0.3">
      <c r="B559" s="26">
        <f>IF(AND(O559=0,P559=0,Q559=0,Y559=0),0,IF(OR(COUNTIFS(Items!$E:$E,O559,Items!$F:$F,P559,Items!$G:$G,Q559)=1,COUNTIFS(Items!$M:$M,O559,Items!$N:$N,P559,Items!$O:$O,Q559)=1,COUNTIFS(Items!$U:$U,O559,Items!$V:$V,P559,Items!$W:$W,Q559)=1),0,1))</f>
        <v>0</v>
      </c>
      <c r="D559" s="24">
        <f>IF(OR($AD559=0,SUMIFS(dbP!$A:$A,dbP!$AD:$AD,$AD559)=0),0,INDEX(dbP!D:D,SUMIFS(dbP!$A:$A,dbP!$AD:$AD,$AD559)))</f>
        <v>0</v>
      </c>
      <c r="E559" s="1">
        <f>IF(OR($AD559=0,SUMIFS(dbP!$A:$A,dbP!$AD:$AD,$AD559)=0),0,INDEX(dbP!E:E,SUMIFS(dbP!$A:$A,dbP!$AD:$AD,$AD559)))</f>
        <v>0</v>
      </c>
      <c r="F559" s="1">
        <f>IF(OR($AD559=0,SUMIFS(dbP!$A:$A,dbP!$AD:$AD,$AD559)=0),0,INDEX(dbP!F:F,SUMIFS(dbP!$A:$A,dbP!$AD:$AD,$AD559)))</f>
        <v>0</v>
      </c>
      <c r="I559" s="1">
        <f>IF(OR($AD559=0,SUMIFS(dbP!$A:$A,dbP!$AD:$AD,$AD559)=0),0,INDEX(dbP!I:I,SUMIFS(dbP!$A:$A,dbP!$AD:$AD,$AD559)))</f>
        <v>0</v>
      </c>
      <c r="O559" s="44">
        <f>IF(OR($AE559=0,SUMIFS(SpcfP!$A:$A,SpcfP!$AE:$AE,$AE559,SpcfP!$U:$U,$U559)=0),0,INDEX(SpcfP!O:O,SUMIFS(SpcfP!$A:$A,SpcfP!$AE:$AE,$AE559,SpcfP!$U:$U,$U559)))</f>
        <v>0</v>
      </c>
      <c r="P559" s="44">
        <f>IF(OR($AE559=0,SUMIFS(SpcfP!$A:$A,SpcfP!$AE:$AE,$AE559,SpcfP!$U:$U,$U559)=0),0,INDEX(SpcfP!P:P,SUMIFS(SpcfP!$A:$A,SpcfP!$AE:$AE,$AE559,SpcfP!$U:$U,$U559)))</f>
        <v>0</v>
      </c>
      <c r="Q559" s="44">
        <f>IF(OR($AE559=0,SUMIFS(SpcfP!$A:$A,SpcfP!$AE:$AE,$AE559,SpcfP!$U:$U,$U559)=0),0,INDEX(SpcfP!Q:Q,SUMIFS(SpcfP!$A:$A,SpcfP!$AE:$AE,$AE559,SpcfP!$U:$U,$U559)))</f>
        <v>0</v>
      </c>
      <c r="U559" s="1">
        <f>IF(OR($AD559=0,SUMIFS(dbP!$A:$A,dbP!$AD:$AD,$AD559)=0),0,INDEX(dbP!U:U,SUMIFS(dbP!$A:$A,dbP!$AD:$AD,$AD559)))</f>
        <v>0</v>
      </c>
      <c r="X559" s="42">
        <f>IF(OR($AD559=0,SUMIFS(dbP!$A:$A,dbP!$AD:$AD,$AD559)=0),0,INDEX(dbP!X:X,SUMIFS(dbP!$A:$A,dbP!$AD:$AD,$AD559)))*
IF(OR($AE559=0,SUMIFS(SpcfP!$A:$A,SpcfP!$AE:$AE,$AE559,SpcfP!$U:$U,$U559)=0),0,INDEX(SpcfP!X:X,SUMIFS(SpcfP!$A:$A,SpcfP!$AE:$AE,$AE559,SpcfP!$U:$U,$U559)))</f>
        <v>0</v>
      </c>
      <c r="AA559" s="44">
        <f>IF(OR($AD559=0,SUMIFS(dbP!$A:$A,dbP!$AD:$AD,$AD559)=0),0,INDEX(dbP!X:X,SUMIFS(dbP!$A:$A,dbP!$AD:$AD,$AD559)))*
IF(OR($AE559=0,SUMIFS(SpcfP!$A:$A,SpcfP!$AE:$AE,$AE559,SpcfP!$U:$U,$U559)=0),0,INDEX(SpcfP!AA:AA,SUMIFS(SpcfP!$A:$A,SpcfP!$AE:$AE,$AE559,SpcfP!$U:$U,$U559)))</f>
        <v>0</v>
      </c>
      <c r="AB559" s="44">
        <f>IF(OR($AD559=0,SUMIFS(dbP!$A:$A,dbP!$AD:$AD,$AD559)=0),0,INDEX(dbP!X:X,SUMIFS(dbP!$A:$A,dbP!$AD:$AD,$AD559)))*
IF(OR($AE559=0,SUMIFS(SpcfP!$A:$A,SpcfP!$AE:$AE,$AE559,SpcfP!$U:$U,$U559)=0),0,INDEX(SpcfP!AB:AB,SUMIFS(SpcfP!$A:$A,SpcfP!$AE:$AE,$AE559,SpcfP!$U:$U,$U559)))</f>
        <v>0</v>
      </c>
      <c r="AC559" s="31" t="str">
        <f>IF(OR(RepP!$J$3="",RepP!$J$3=0,COUNTIF(Lists!$D:$D,RepP!$J$3)=0),Lists!$D$9,IF(RepP!$J$3=Lists!$D$9,Lists!$D$9,IF(RepP!$J$3=$E559,RepP!$J$3,"")))</f>
        <v>Все проекты</v>
      </c>
      <c r="AD559" s="31">
        <f t="shared" si="9"/>
        <v>10</v>
      </c>
      <c r="AE559" s="31">
        <f>IF(OR(AE558=0,AE558=MAX(Items!$AC:$AC)),1,AE558+1)</f>
        <v>35</v>
      </c>
    </row>
    <row r="560" spans="2:31" x14ac:dyDescent="0.3">
      <c r="B560" s="26">
        <f>IF(AND(O560=0,P560=0,Q560=0,Y560=0),0,IF(OR(COUNTIFS(Items!$E:$E,O560,Items!$F:$F,P560,Items!$G:$G,Q560)=1,COUNTIFS(Items!$M:$M,O560,Items!$N:$N,P560,Items!$O:$O,Q560)=1,COUNTIFS(Items!$U:$U,O560,Items!$V:$V,P560,Items!$W:$W,Q560)=1),0,1))</f>
        <v>0</v>
      </c>
      <c r="D560" s="24">
        <f>IF(OR($AD560=0,SUMIFS(dbP!$A:$A,dbP!$AD:$AD,$AD560)=0),0,INDEX(dbP!D:D,SUMIFS(dbP!$A:$A,dbP!$AD:$AD,$AD560)))</f>
        <v>0</v>
      </c>
      <c r="E560" s="1">
        <f>IF(OR($AD560=0,SUMIFS(dbP!$A:$A,dbP!$AD:$AD,$AD560)=0),0,INDEX(dbP!E:E,SUMIFS(dbP!$A:$A,dbP!$AD:$AD,$AD560)))</f>
        <v>0</v>
      </c>
      <c r="F560" s="1">
        <f>IF(OR($AD560=0,SUMIFS(dbP!$A:$A,dbP!$AD:$AD,$AD560)=0),0,INDEX(dbP!F:F,SUMIFS(dbP!$A:$A,dbP!$AD:$AD,$AD560)))</f>
        <v>0</v>
      </c>
      <c r="I560" s="1">
        <f>IF(OR($AD560=0,SUMIFS(dbP!$A:$A,dbP!$AD:$AD,$AD560)=0),0,INDEX(dbP!I:I,SUMIFS(dbP!$A:$A,dbP!$AD:$AD,$AD560)))</f>
        <v>0</v>
      </c>
      <c r="O560" s="44">
        <f>IF(OR($AE560=0,SUMIFS(SpcfP!$A:$A,SpcfP!$AE:$AE,$AE560,SpcfP!$U:$U,$U560)=0),0,INDEX(SpcfP!O:O,SUMIFS(SpcfP!$A:$A,SpcfP!$AE:$AE,$AE560,SpcfP!$U:$U,$U560)))</f>
        <v>0</v>
      </c>
      <c r="P560" s="44">
        <f>IF(OR($AE560=0,SUMIFS(SpcfP!$A:$A,SpcfP!$AE:$AE,$AE560,SpcfP!$U:$U,$U560)=0),0,INDEX(SpcfP!P:P,SUMIFS(SpcfP!$A:$A,SpcfP!$AE:$AE,$AE560,SpcfP!$U:$U,$U560)))</f>
        <v>0</v>
      </c>
      <c r="Q560" s="44">
        <f>IF(OR($AE560=0,SUMIFS(SpcfP!$A:$A,SpcfP!$AE:$AE,$AE560,SpcfP!$U:$U,$U560)=0),0,INDEX(SpcfP!Q:Q,SUMIFS(SpcfP!$A:$A,SpcfP!$AE:$AE,$AE560,SpcfP!$U:$U,$U560)))</f>
        <v>0</v>
      </c>
      <c r="U560" s="1">
        <f>IF(OR($AD560=0,SUMIFS(dbP!$A:$A,dbP!$AD:$AD,$AD560)=0),0,INDEX(dbP!U:U,SUMIFS(dbP!$A:$A,dbP!$AD:$AD,$AD560)))</f>
        <v>0</v>
      </c>
      <c r="X560" s="42">
        <f>IF(OR($AD560=0,SUMIFS(dbP!$A:$A,dbP!$AD:$AD,$AD560)=0),0,INDEX(dbP!X:X,SUMIFS(dbP!$A:$A,dbP!$AD:$AD,$AD560)))*
IF(OR($AE560=0,SUMIFS(SpcfP!$A:$A,SpcfP!$AE:$AE,$AE560,SpcfP!$U:$U,$U560)=0),0,INDEX(SpcfP!X:X,SUMIFS(SpcfP!$A:$A,SpcfP!$AE:$AE,$AE560,SpcfP!$U:$U,$U560)))</f>
        <v>0</v>
      </c>
      <c r="AA560" s="44">
        <f>IF(OR($AD560=0,SUMIFS(dbP!$A:$A,dbP!$AD:$AD,$AD560)=0),0,INDEX(dbP!X:X,SUMIFS(dbP!$A:$A,dbP!$AD:$AD,$AD560)))*
IF(OR($AE560=0,SUMIFS(SpcfP!$A:$A,SpcfP!$AE:$AE,$AE560,SpcfP!$U:$U,$U560)=0),0,INDEX(SpcfP!AA:AA,SUMIFS(SpcfP!$A:$A,SpcfP!$AE:$AE,$AE560,SpcfP!$U:$U,$U560)))</f>
        <v>0</v>
      </c>
      <c r="AB560" s="44">
        <f>IF(OR($AD560=0,SUMIFS(dbP!$A:$A,dbP!$AD:$AD,$AD560)=0),0,INDEX(dbP!X:X,SUMIFS(dbP!$A:$A,dbP!$AD:$AD,$AD560)))*
IF(OR($AE560=0,SUMIFS(SpcfP!$A:$A,SpcfP!$AE:$AE,$AE560,SpcfP!$U:$U,$U560)=0),0,INDEX(SpcfP!AB:AB,SUMIFS(SpcfP!$A:$A,SpcfP!$AE:$AE,$AE560,SpcfP!$U:$U,$U560)))</f>
        <v>0</v>
      </c>
      <c r="AC560" s="31" t="str">
        <f>IF(OR(RepP!$J$3="",RepP!$J$3=0,COUNTIF(Lists!$D:$D,RepP!$J$3)=0),Lists!$D$9,IF(RepP!$J$3=Lists!$D$9,Lists!$D$9,IF(RepP!$J$3=$E560,RepP!$J$3,"")))</f>
        <v>Все проекты</v>
      </c>
      <c r="AD560" s="31">
        <f t="shared" si="9"/>
        <v>10</v>
      </c>
      <c r="AE560" s="31">
        <f>IF(OR(AE559=0,AE559=MAX(Items!$AC:$AC)),1,AE559+1)</f>
        <v>36</v>
      </c>
    </row>
    <row r="561" spans="2:31" x14ac:dyDescent="0.3">
      <c r="B561" s="26">
        <f>IF(AND(O561=0,P561=0,Q561=0,Y561=0),0,IF(OR(COUNTIFS(Items!$E:$E,O561,Items!$F:$F,P561,Items!$G:$G,Q561)=1,COUNTIFS(Items!$M:$M,O561,Items!$N:$N,P561,Items!$O:$O,Q561)=1,COUNTIFS(Items!$U:$U,O561,Items!$V:$V,P561,Items!$W:$W,Q561)=1),0,1))</f>
        <v>0</v>
      </c>
      <c r="D561" s="24">
        <f>IF(OR($AD561=0,SUMIFS(dbP!$A:$A,dbP!$AD:$AD,$AD561)=0),0,INDEX(dbP!D:D,SUMIFS(dbP!$A:$A,dbP!$AD:$AD,$AD561)))</f>
        <v>0</v>
      </c>
      <c r="E561" s="1">
        <f>IF(OR($AD561=0,SUMIFS(dbP!$A:$A,dbP!$AD:$AD,$AD561)=0),0,INDEX(dbP!E:E,SUMIFS(dbP!$A:$A,dbP!$AD:$AD,$AD561)))</f>
        <v>0</v>
      </c>
      <c r="F561" s="1">
        <f>IF(OR($AD561=0,SUMIFS(dbP!$A:$A,dbP!$AD:$AD,$AD561)=0),0,INDEX(dbP!F:F,SUMIFS(dbP!$A:$A,dbP!$AD:$AD,$AD561)))</f>
        <v>0</v>
      </c>
      <c r="I561" s="1">
        <f>IF(OR($AD561=0,SUMIFS(dbP!$A:$A,dbP!$AD:$AD,$AD561)=0),0,INDEX(dbP!I:I,SUMIFS(dbP!$A:$A,dbP!$AD:$AD,$AD561)))</f>
        <v>0</v>
      </c>
      <c r="O561" s="44">
        <f>IF(OR($AE561=0,SUMIFS(SpcfP!$A:$A,SpcfP!$AE:$AE,$AE561,SpcfP!$U:$U,$U561)=0),0,INDEX(SpcfP!O:O,SUMIFS(SpcfP!$A:$A,SpcfP!$AE:$AE,$AE561,SpcfP!$U:$U,$U561)))</f>
        <v>0</v>
      </c>
      <c r="P561" s="44">
        <f>IF(OR($AE561=0,SUMIFS(SpcfP!$A:$A,SpcfP!$AE:$AE,$AE561,SpcfP!$U:$U,$U561)=0),0,INDEX(SpcfP!P:P,SUMIFS(SpcfP!$A:$A,SpcfP!$AE:$AE,$AE561,SpcfP!$U:$U,$U561)))</f>
        <v>0</v>
      </c>
      <c r="Q561" s="44">
        <f>IF(OR($AE561=0,SUMIFS(SpcfP!$A:$A,SpcfP!$AE:$AE,$AE561,SpcfP!$U:$U,$U561)=0),0,INDEX(SpcfP!Q:Q,SUMIFS(SpcfP!$A:$A,SpcfP!$AE:$AE,$AE561,SpcfP!$U:$U,$U561)))</f>
        <v>0</v>
      </c>
      <c r="U561" s="1">
        <f>IF(OR($AD561=0,SUMIFS(dbP!$A:$A,dbP!$AD:$AD,$AD561)=0),0,INDEX(dbP!U:U,SUMIFS(dbP!$A:$A,dbP!$AD:$AD,$AD561)))</f>
        <v>0</v>
      </c>
      <c r="X561" s="42">
        <f>IF(OR($AD561=0,SUMIFS(dbP!$A:$A,dbP!$AD:$AD,$AD561)=0),0,INDEX(dbP!X:X,SUMIFS(dbP!$A:$A,dbP!$AD:$AD,$AD561)))*
IF(OR($AE561=0,SUMIFS(SpcfP!$A:$A,SpcfP!$AE:$AE,$AE561,SpcfP!$U:$U,$U561)=0),0,INDEX(SpcfP!X:X,SUMIFS(SpcfP!$A:$A,SpcfP!$AE:$AE,$AE561,SpcfP!$U:$U,$U561)))</f>
        <v>0</v>
      </c>
      <c r="AA561" s="44">
        <f>IF(OR($AD561=0,SUMIFS(dbP!$A:$A,dbP!$AD:$AD,$AD561)=0),0,INDEX(dbP!X:X,SUMIFS(dbP!$A:$A,dbP!$AD:$AD,$AD561)))*
IF(OR($AE561=0,SUMIFS(SpcfP!$A:$A,SpcfP!$AE:$AE,$AE561,SpcfP!$U:$U,$U561)=0),0,INDEX(SpcfP!AA:AA,SUMIFS(SpcfP!$A:$A,SpcfP!$AE:$AE,$AE561,SpcfP!$U:$U,$U561)))</f>
        <v>0</v>
      </c>
      <c r="AB561" s="44">
        <f>IF(OR($AD561=0,SUMIFS(dbP!$A:$A,dbP!$AD:$AD,$AD561)=0),0,INDEX(dbP!X:X,SUMIFS(dbP!$A:$A,dbP!$AD:$AD,$AD561)))*
IF(OR($AE561=0,SUMIFS(SpcfP!$A:$A,SpcfP!$AE:$AE,$AE561,SpcfP!$U:$U,$U561)=0),0,INDEX(SpcfP!AB:AB,SUMIFS(SpcfP!$A:$A,SpcfP!$AE:$AE,$AE561,SpcfP!$U:$U,$U561)))</f>
        <v>0</v>
      </c>
      <c r="AC561" s="31" t="str">
        <f>IF(OR(RepP!$J$3="",RepP!$J$3=0,COUNTIF(Lists!$D:$D,RepP!$J$3)=0),Lists!$D$9,IF(RepP!$J$3=Lists!$D$9,Lists!$D$9,IF(RepP!$J$3=$E561,RepP!$J$3,"")))</f>
        <v>Все проекты</v>
      </c>
      <c r="AD561" s="31">
        <f t="shared" si="9"/>
        <v>10</v>
      </c>
      <c r="AE561" s="31">
        <f>IF(OR(AE560=0,AE560=MAX(Items!$AC:$AC)),1,AE560+1)</f>
        <v>37</v>
      </c>
    </row>
    <row r="562" spans="2:31" x14ac:dyDescent="0.3">
      <c r="B562" s="26">
        <f>IF(AND(O562=0,P562=0,Q562=0,Y562=0),0,IF(OR(COUNTIFS(Items!$E:$E,O562,Items!$F:$F,P562,Items!$G:$G,Q562)=1,COUNTIFS(Items!$M:$M,O562,Items!$N:$N,P562,Items!$O:$O,Q562)=1,COUNTIFS(Items!$U:$U,O562,Items!$V:$V,P562,Items!$W:$W,Q562)=1),0,1))</f>
        <v>0</v>
      </c>
      <c r="D562" s="24">
        <f>IF(OR($AD562=0,SUMIFS(dbP!$A:$A,dbP!$AD:$AD,$AD562)=0),0,INDEX(dbP!D:D,SUMIFS(dbP!$A:$A,dbP!$AD:$AD,$AD562)))</f>
        <v>0</v>
      </c>
      <c r="E562" s="1">
        <f>IF(OR($AD562=0,SUMIFS(dbP!$A:$A,dbP!$AD:$AD,$AD562)=0),0,INDEX(dbP!E:E,SUMIFS(dbP!$A:$A,dbP!$AD:$AD,$AD562)))</f>
        <v>0</v>
      </c>
      <c r="F562" s="1">
        <f>IF(OR($AD562=0,SUMIFS(dbP!$A:$A,dbP!$AD:$AD,$AD562)=0),0,INDEX(dbP!F:F,SUMIFS(dbP!$A:$A,dbP!$AD:$AD,$AD562)))</f>
        <v>0</v>
      </c>
      <c r="I562" s="1">
        <f>IF(OR($AD562=0,SUMIFS(dbP!$A:$A,dbP!$AD:$AD,$AD562)=0),0,INDEX(dbP!I:I,SUMIFS(dbP!$A:$A,dbP!$AD:$AD,$AD562)))</f>
        <v>0</v>
      </c>
      <c r="O562" s="44">
        <f>IF(OR($AE562=0,SUMIFS(SpcfP!$A:$A,SpcfP!$AE:$AE,$AE562,SpcfP!$U:$U,$U562)=0),0,INDEX(SpcfP!O:O,SUMIFS(SpcfP!$A:$A,SpcfP!$AE:$AE,$AE562,SpcfP!$U:$U,$U562)))</f>
        <v>0</v>
      </c>
      <c r="P562" s="44">
        <f>IF(OR($AE562=0,SUMIFS(SpcfP!$A:$A,SpcfP!$AE:$AE,$AE562,SpcfP!$U:$U,$U562)=0),0,INDEX(SpcfP!P:P,SUMIFS(SpcfP!$A:$A,SpcfP!$AE:$AE,$AE562,SpcfP!$U:$U,$U562)))</f>
        <v>0</v>
      </c>
      <c r="Q562" s="44">
        <f>IF(OR($AE562=0,SUMIFS(SpcfP!$A:$A,SpcfP!$AE:$AE,$AE562,SpcfP!$U:$U,$U562)=0),0,INDEX(SpcfP!Q:Q,SUMIFS(SpcfP!$A:$A,SpcfP!$AE:$AE,$AE562,SpcfP!$U:$U,$U562)))</f>
        <v>0</v>
      </c>
      <c r="U562" s="1">
        <f>IF(OR($AD562=0,SUMIFS(dbP!$A:$A,dbP!$AD:$AD,$AD562)=0),0,INDEX(dbP!U:U,SUMIFS(dbP!$A:$A,dbP!$AD:$AD,$AD562)))</f>
        <v>0</v>
      </c>
      <c r="X562" s="42">
        <f>IF(OR($AD562=0,SUMIFS(dbP!$A:$A,dbP!$AD:$AD,$AD562)=0),0,INDEX(dbP!X:X,SUMIFS(dbP!$A:$A,dbP!$AD:$AD,$AD562)))*
IF(OR($AE562=0,SUMIFS(SpcfP!$A:$A,SpcfP!$AE:$AE,$AE562,SpcfP!$U:$U,$U562)=0),0,INDEX(SpcfP!X:X,SUMIFS(SpcfP!$A:$A,SpcfP!$AE:$AE,$AE562,SpcfP!$U:$U,$U562)))</f>
        <v>0</v>
      </c>
      <c r="AA562" s="44">
        <f>IF(OR($AD562=0,SUMIFS(dbP!$A:$A,dbP!$AD:$AD,$AD562)=0),0,INDEX(dbP!X:X,SUMIFS(dbP!$A:$A,dbP!$AD:$AD,$AD562)))*
IF(OR($AE562=0,SUMIFS(SpcfP!$A:$A,SpcfP!$AE:$AE,$AE562,SpcfP!$U:$U,$U562)=0),0,INDEX(SpcfP!AA:AA,SUMIFS(SpcfP!$A:$A,SpcfP!$AE:$AE,$AE562,SpcfP!$U:$U,$U562)))</f>
        <v>0</v>
      </c>
      <c r="AB562" s="44">
        <f>IF(OR($AD562=0,SUMIFS(dbP!$A:$A,dbP!$AD:$AD,$AD562)=0),0,INDEX(dbP!X:X,SUMIFS(dbP!$A:$A,dbP!$AD:$AD,$AD562)))*
IF(OR($AE562=0,SUMIFS(SpcfP!$A:$A,SpcfP!$AE:$AE,$AE562,SpcfP!$U:$U,$U562)=0),0,INDEX(SpcfP!AB:AB,SUMIFS(SpcfP!$A:$A,SpcfP!$AE:$AE,$AE562,SpcfP!$U:$U,$U562)))</f>
        <v>0</v>
      </c>
      <c r="AC562" s="31" t="str">
        <f>IF(OR(RepP!$J$3="",RepP!$J$3=0,COUNTIF(Lists!$D:$D,RepP!$J$3)=0),Lists!$D$9,IF(RepP!$J$3=Lists!$D$9,Lists!$D$9,IF(RepP!$J$3=$E562,RepP!$J$3,"")))</f>
        <v>Все проекты</v>
      </c>
      <c r="AD562" s="31">
        <f t="shared" si="9"/>
        <v>10</v>
      </c>
      <c r="AE562" s="31">
        <f>IF(OR(AE561=0,AE561=MAX(Items!$AC:$AC)),1,AE561+1)</f>
        <v>38</v>
      </c>
    </row>
    <row r="563" spans="2:31" x14ac:dyDescent="0.3">
      <c r="B563" s="26">
        <f>IF(AND(O563=0,P563=0,Q563=0,Y563=0),0,IF(OR(COUNTIFS(Items!$E:$E,O563,Items!$F:$F,P563,Items!$G:$G,Q563)=1,COUNTIFS(Items!$M:$M,O563,Items!$N:$N,P563,Items!$O:$O,Q563)=1,COUNTIFS(Items!$U:$U,O563,Items!$V:$V,P563,Items!$W:$W,Q563)=1),0,1))</f>
        <v>0</v>
      </c>
      <c r="D563" s="24">
        <f>IF(OR($AD563=0,SUMIFS(dbP!$A:$A,dbP!$AD:$AD,$AD563)=0),0,INDEX(dbP!D:D,SUMIFS(dbP!$A:$A,dbP!$AD:$AD,$AD563)))</f>
        <v>0</v>
      </c>
      <c r="E563" s="1">
        <f>IF(OR($AD563=0,SUMIFS(dbP!$A:$A,dbP!$AD:$AD,$AD563)=0),0,INDEX(dbP!E:E,SUMIFS(dbP!$A:$A,dbP!$AD:$AD,$AD563)))</f>
        <v>0</v>
      </c>
      <c r="F563" s="1">
        <f>IF(OR($AD563=0,SUMIFS(dbP!$A:$A,dbP!$AD:$AD,$AD563)=0),0,INDEX(dbP!F:F,SUMIFS(dbP!$A:$A,dbP!$AD:$AD,$AD563)))</f>
        <v>0</v>
      </c>
      <c r="I563" s="1">
        <f>IF(OR($AD563=0,SUMIFS(dbP!$A:$A,dbP!$AD:$AD,$AD563)=0),0,INDEX(dbP!I:I,SUMIFS(dbP!$A:$A,dbP!$AD:$AD,$AD563)))</f>
        <v>0</v>
      </c>
      <c r="O563" s="44">
        <f>IF(OR($AE563=0,SUMIFS(SpcfP!$A:$A,SpcfP!$AE:$AE,$AE563,SpcfP!$U:$U,$U563)=0),0,INDEX(SpcfP!O:O,SUMIFS(SpcfP!$A:$A,SpcfP!$AE:$AE,$AE563,SpcfP!$U:$U,$U563)))</f>
        <v>0</v>
      </c>
      <c r="P563" s="44">
        <f>IF(OR($AE563=0,SUMIFS(SpcfP!$A:$A,SpcfP!$AE:$AE,$AE563,SpcfP!$U:$U,$U563)=0),0,INDEX(SpcfP!P:P,SUMIFS(SpcfP!$A:$A,SpcfP!$AE:$AE,$AE563,SpcfP!$U:$U,$U563)))</f>
        <v>0</v>
      </c>
      <c r="Q563" s="44">
        <f>IF(OR($AE563=0,SUMIFS(SpcfP!$A:$A,SpcfP!$AE:$AE,$AE563,SpcfP!$U:$U,$U563)=0),0,INDEX(SpcfP!Q:Q,SUMIFS(SpcfP!$A:$A,SpcfP!$AE:$AE,$AE563,SpcfP!$U:$U,$U563)))</f>
        <v>0</v>
      </c>
      <c r="U563" s="1">
        <f>IF(OR($AD563=0,SUMIFS(dbP!$A:$A,dbP!$AD:$AD,$AD563)=0),0,INDEX(dbP!U:U,SUMIFS(dbP!$A:$A,dbP!$AD:$AD,$AD563)))</f>
        <v>0</v>
      </c>
      <c r="X563" s="42">
        <f>IF(OR($AD563=0,SUMIFS(dbP!$A:$A,dbP!$AD:$AD,$AD563)=0),0,INDEX(dbP!X:X,SUMIFS(dbP!$A:$A,dbP!$AD:$AD,$AD563)))*
IF(OR($AE563=0,SUMIFS(SpcfP!$A:$A,SpcfP!$AE:$AE,$AE563,SpcfP!$U:$U,$U563)=0),0,INDEX(SpcfP!X:X,SUMIFS(SpcfP!$A:$A,SpcfP!$AE:$AE,$AE563,SpcfP!$U:$U,$U563)))</f>
        <v>0</v>
      </c>
      <c r="AA563" s="44">
        <f>IF(OR($AD563=0,SUMIFS(dbP!$A:$A,dbP!$AD:$AD,$AD563)=0),0,INDEX(dbP!X:X,SUMIFS(dbP!$A:$A,dbP!$AD:$AD,$AD563)))*
IF(OR($AE563=0,SUMIFS(SpcfP!$A:$A,SpcfP!$AE:$AE,$AE563,SpcfP!$U:$U,$U563)=0),0,INDEX(SpcfP!AA:AA,SUMIFS(SpcfP!$A:$A,SpcfP!$AE:$AE,$AE563,SpcfP!$U:$U,$U563)))</f>
        <v>0</v>
      </c>
      <c r="AB563" s="44">
        <f>IF(OR($AD563=0,SUMIFS(dbP!$A:$A,dbP!$AD:$AD,$AD563)=0),0,INDEX(dbP!X:X,SUMIFS(dbP!$A:$A,dbP!$AD:$AD,$AD563)))*
IF(OR($AE563=0,SUMIFS(SpcfP!$A:$A,SpcfP!$AE:$AE,$AE563,SpcfP!$U:$U,$U563)=0),0,INDEX(SpcfP!AB:AB,SUMIFS(SpcfP!$A:$A,SpcfP!$AE:$AE,$AE563,SpcfP!$U:$U,$U563)))</f>
        <v>0</v>
      </c>
      <c r="AC563" s="31" t="str">
        <f>IF(OR(RepP!$J$3="",RepP!$J$3=0,COUNTIF(Lists!$D:$D,RepP!$J$3)=0),Lists!$D$9,IF(RepP!$J$3=Lists!$D$9,Lists!$D$9,IF(RepP!$J$3=$E563,RepP!$J$3,"")))</f>
        <v>Все проекты</v>
      </c>
      <c r="AD563" s="31">
        <f t="shared" si="9"/>
        <v>10</v>
      </c>
      <c r="AE563" s="31">
        <f>IF(OR(AE562=0,AE562=MAX(Items!$AC:$AC)),1,AE562+1)</f>
        <v>39</v>
      </c>
    </row>
    <row r="564" spans="2:31" x14ac:dyDescent="0.3">
      <c r="B564" s="26">
        <f>IF(AND(O564=0,P564=0,Q564=0,Y564=0),0,IF(OR(COUNTIFS(Items!$E:$E,O564,Items!$F:$F,P564,Items!$G:$G,Q564)=1,COUNTIFS(Items!$M:$M,O564,Items!$N:$N,P564,Items!$O:$O,Q564)=1,COUNTIFS(Items!$U:$U,O564,Items!$V:$V,P564,Items!$W:$W,Q564)=1),0,1))</f>
        <v>0</v>
      </c>
      <c r="D564" s="24">
        <f>IF(OR($AD564=0,SUMIFS(dbP!$A:$A,dbP!$AD:$AD,$AD564)=0),0,INDEX(dbP!D:D,SUMIFS(dbP!$A:$A,dbP!$AD:$AD,$AD564)))</f>
        <v>0</v>
      </c>
      <c r="E564" s="1">
        <f>IF(OR($AD564=0,SUMIFS(dbP!$A:$A,dbP!$AD:$AD,$AD564)=0),0,INDEX(dbP!E:E,SUMIFS(dbP!$A:$A,dbP!$AD:$AD,$AD564)))</f>
        <v>0</v>
      </c>
      <c r="F564" s="1">
        <f>IF(OR($AD564=0,SUMIFS(dbP!$A:$A,dbP!$AD:$AD,$AD564)=0),0,INDEX(dbP!F:F,SUMIFS(dbP!$A:$A,dbP!$AD:$AD,$AD564)))</f>
        <v>0</v>
      </c>
      <c r="I564" s="1">
        <f>IF(OR($AD564=0,SUMIFS(dbP!$A:$A,dbP!$AD:$AD,$AD564)=0),0,INDEX(dbP!I:I,SUMIFS(dbP!$A:$A,dbP!$AD:$AD,$AD564)))</f>
        <v>0</v>
      </c>
      <c r="O564" s="44">
        <f>IF(OR($AE564=0,SUMIFS(SpcfP!$A:$A,SpcfP!$AE:$AE,$AE564,SpcfP!$U:$U,$U564)=0),0,INDEX(SpcfP!O:O,SUMIFS(SpcfP!$A:$A,SpcfP!$AE:$AE,$AE564,SpcfP!$U:$U,$U564)))</f>
        <v>0</v>
      </c>
      <c r="P564" s="44">
        <f>IF(OR($AE564=0,SUMIFS(SpcfP!$A:$A,SpcfP!$AE:$AE,$AE564,SpcfP!$U:$U,$U564)=0),0,INDEX(SpcfP!P:P,SUMIFS(SpcfP!$A:$A,SpcfP!$AE:$AE,$AE564,SpcfP!$U:$U,$U564)))</f>
        <v>0</v>
      </c>
      <c r="Q564" s="44">
        <f>IF(OR($AE564=0,SUMIFS(SpcfP!$A:$A,SpcfP!$AE:$AE,$AE564,SpcfP!$U:$U,$U564)=0),0,INDEX(SpcfP!Q:Q,SUMIFS(SpcfP!$A:$A,SpcfP!$AE:$AE,$AE564,SpcfP!$U:$U,$U564)))</f>
        <v>0</v>
      </c>
      <c r="U564" s="1">
        <f>IF(OR($AD564=0,SUMIFS(dbP!$A:$A,dbP!$AD:$AD,$AD564)=0),0,INDEX(dbP!U:U,SUMIFS(dbP!$A:$A,dbP!$AD:$AD,$AD564)))</f>
        <v>0</v>
      </c>
      <c r="X564" s="42">
        <f>IF(OR($AD564=0,SUMIFS(dbP!$A:$A,dbP!$AD:$AD,$AD564)=0),0,INDEX(dbP!X:X,SUMIFS(dbP!$A:$A,dbP!$AD:$AD,$AD564)))*
IF(OR($AE564=0,SUMIFS(SpcfP!$A:$A,SpcfP!$AE:$AE,$AE564,SpcfP!$U:$U,$U564)=0),0,INDEX(SpcfP!X:X,SUMIFS(SpcfP!$A:$A,SpcfP!$AE:$AE,$AE564,SpcfP!$U:$U,$U564)))</f>
        <v>0</v>
      </c>
      <c r="AA564" s="44">
        <f>IF(OR($AD564=0,SUMIFS(dbP!$A:$A,dbP!$AD:$AD,$AD564)=0),0,INDEX(dbP!X:X,SUMIFS(dbP!$A:$A,dbP!$AD:$AD,$AD564)))*
IF(OR($AE564=0,SUMIFS(SpcfP!$A:$A,SpcfP!$AE:$AE,$AE564,SpcfP!$U:$U,$U564)=0),0,INDEX(SpcfP!AA:AA,SUMIFS(SpcfP!$A:$A,SpcfP!$AE:$AE,$AE564,SpcfP!$U:$U,$U564)))</f>
        <v>0</v>
      </c>
      <c r="AB564" s="44">
        <f>IF(OR($AD564=0,SUMIFS(dbP!$A:$A,dbP!$AD:$AD,$AD564)=0),0,INDEX(dbP!X:X,SUMIFS(dbP!$A:$A,dbP!$AD:$AD,$AD564)))*
IF(OR($AE564=0,SUMIFS(SpcfP!$A:$A,SpcfP!$AE:$AE,$AE564,SpcfP!$U:$U,$U564)=0),0,INDEX(SpcfP!AB:AB,SUMIFS(SpcfP!$A:$A,SpcfP!$AE:$AE,$AE564,SpcfP!$U:$U,$U564)))</f>
        <v>0</v>
      </c>
      <c r="AC564" s="31" t="str">
        <f>IF(OR(RepP!$J$3="",RepP!$J$3=0,COUNTIF(Lists!$D:$D,RepP!$J$3)=0),Lists!$D$9,IF(RepP!$J$3=Lists!$D$9,Lists!$D$9,IF(RepP!$J$3=$E564,RepP!$J$3,"")))</f>
        <v>Все проекты</v>
      </c>
      <c r="AD564" s="31">
        <f t="shared" si="9"/>
        <v>10</v>
      </c>
      <c r="AE564" s="31">
        <f>IF(OR(AE563=0,AE563=MAX(Items!$AC:$AC)),1,AE563+1)</f>
        <v>40</v>
      </c>
    </row>
    <row r="565" spans="2:31" x14ac:dyDescent="0.3">
      <c r="B565" s="26">
        <f>IF(AND(O565=0,P565=0,Q565=0,Y565=0),0,IF(OR(COUNTIFS(Items!$E:$E,O565,Items!$F:$F,P565,Items!$G:$G,Q565)=1,COUNTIFS(Items!$M:$M,O565,Items!$N:$N,P565,Items!$O:$O,Q565)=1,COUNTIFS(Items!$U:$U,O565,Items!$V:$V,P565,Items!$W:$W,Q565)=1),0,1))</f>
        <v>0</v>
      </c>
      <c r="D565" s="24">
        <f>IF(OR($AD565=0,SUMIFS(dbP!$A:$A,dbP!$AD:$AD,$AD565)=0),0,INDEX(dbP!D:D,SUMIFS(dbP!$A:$A,dbP!$AD:$AD,$AD565)))</f>
        <v>0</v>
      </c>
      <c r="E565" s="1">
        <f>IF(OR($AD565=0,SUMIFS(dbP!$A:$A,dbP!$AD:$AD,$AD565)=0),0,INDEX(dbP!E:E,SUMIFS(dbP!$A:$A,dbP!$AD:$AD,$AD565)))</f>
        <v>0</v>
      </c>
      <c r="F565" s="1">
        <f>IF(OR($AD565=0,SUMIFS(dbP!$A:$A,dbP!$AD:$AD,$AD565)=0),0,INDEX(dbP!F:F,SUMIFS(dbP!$A:$A,dbP!$AD:$AD,$AD565)))</f>
        <v>0</v>
      </c>
      <c r="I565" s="1">
        <f>IF(OR($AD565=0,SUMIFS(dbP!$A:$A,dbP!$AD:$AD,$AD565)=0),0,INDEX(dbP!I:I,SUMIFS(dbP!$A:$A,dbP!$AD:$AD,$AD565)))</f>
        <v>0</v>
      </c>
      <c r="O565" s="44">
        <f>IF(OR($AE565=0,SUMIFS(SpcfP!$A:$A,SpcfP!$AE:$AE,$AE565,SpcfP!$U:$U,$U565)=0),0,INDEX(SpcfP!O:O,SUMIFS(SpcfP!$A:$A,SpcfP!$AE:$AE,$AE565,SpcfP!$U:$U,$U565)))</f>
        <v>0</v>
      </c>
      <c r="P565" s="44">
        <f>IF(OR($AE565=0,SUMIFS(SpcfP!$A:$A,SpcfP!$AE:$AE,$AE565,SpcfP!$U:$U,$U565)=0),0,INDEX(SpcfP!P:P,SUMIFS(SpcfP!$A:$A,SpcfP!$AE:$AE,$AE565,SpcfP!$U:$U,$U565)))</f>
        <v>0</v>
      </c>
      <c r="Q565" s="44">
        <f>IF(OR($AE565=0,SUMIFS(SpcfP!$A:$A,SpcfP!$AE:$AE,$AE565,SpcfP!$U:$U,$U565)=0),0,INDEX(SpcfP!Q:Q,SUMIFS(SpcfP!$A:$A,SpcfP!$AE:$AE,$AE565,SpcfP!$U:$U,$U565)))</f>
        <v>0</v>
      </c>
      <c r="U565" s="1">
        <f>IF(OR($AD565=0,SUMIFS(dbP!$A:$A,dbP!$AD:$AD,$AD565)=0),0,INDEX(dbP!U:U,SUMIFS(dbP!$A:$A,dbP!$AD:$AD,$AD565)))</f>
        <v>0</v>
      </c>
      <c r="X565" s="42">
        <f>IF(OR($AD565=0,SUMIFS(dbP!$A:$A,dbP!$AD:$AD,$AD565)=0),0,INDEX(dbP!X:X,SUMIFS(dbP!$A:$A,dbP!$AD:$AD,$AD565)))*
IF(OR($AE565=0,SUMIFS(SpcfP!$A:$A,SpcfP!$AE:$AE,$AE565,SpcfP!$U:$U,$U565)=0),0,INDEX(SpcfP!X:X,SUMIFS(SpcfP!$A:$A,SpcfP!$AE:$AE,$AE565,SpcfP!$U:$U,$U565)))</f>
        <v>0</v>
      </c>
      <c r="AA565" s="44">
        <f>IF(OR($AD565=0,SUMIFS(dbP!$A:$A,dbP!$AD:$AD,$AD565)=0),0,INDEX(dbP!X:X,SUMIFS(dbP!$A:$A,dbP!$AD:$AD,$AD565)))*
IF(OR($AE565=0,SUMIFS(SpcfP!$A:$A,SpcfP!$AE:$AE,$AE565,SpcfP!$U:$U,$U565)=0),0,INDEX(SpcfP!AA:AA,SUMIFS(SpcfP!$A:$A,SpcfP!$AE:$AE,$AE565,SpcfP!$U:$U,$U565)))</f>
        <v>0</v>
      </c>
      <c r="AB565" s="44">
        <f>IF(OR($AD565=0,SUMIFS(dbP!$A:$A,dbP!$AD:$AD,$AD565)=0),0,INDEX(dbP!X:X,SUMIFS(dbP!$A:$A,dbP!$AD:$AD,$AD565)))*
IF(OR($AE565=0,SUMIFS(SpcfP!$A:$A,SpcfP!$AE:$AE,$AE565,SpcfP!$U:$U,$U565)=0),0,INDEX(SpcfP!AB:AB,SUMIFS(SpcfP!$A:$A,SpcfP!$AE:$AE,$AE565,SpcfP!$U:$U,$U565)))</f>
        <v>0</v>
      </c>
      <c r="AC565" s="31" t="str">
        <f>IF(OR(RepP!$J$3="",RepP!$J$3=0,COUNTIF(Lists!$D:$D,RepP!$J$3)=0),Lists!$D$9,IF(RepP!$J$3=Lists!$D$9,Lists!$D$9,IF(RepP!$J$3=$E565,RepP!$J$3,"")))</f>
        <v>Все проекты</v>
      </c>
      <c r="AD565" s="31">
        <f t="shared" si="9"/>
        <v>10</v>
      </c>
      <c r="AE565" s="31">
        <f>IF(OR(AE564=0,AE564=MAX(Items!$AC:$AC)),1,AE564+1)</f>
        <v>41</v>
      </c>
    </row>
    <row r="566" spans="2:31" x14ac:dyDescent="0.3">
      <c r="B566" s="26">
        <f>IF(AND(O566=0,P566=0,Q566=0,Y566=0),0,IF(OR(COUNTIFS(Items!$E:$E,O566,Items!$F:$F,P566,Items!$G:$G,Q566)=1,COUNTIFS(Items!$M:$M,O566,Items!$N:$N,P566,Items!$O:$O,Q566)=1,COUNTIFS(Items!$U:$U,O566,Items!$V:$V,P566,Items!$W:$W,Q566)=1),0,1))</f>
        <v>0</v>
      </c>
      <c r="D566" s="24">
        <f>IF(OR($AD566=0,SUMIFS(dbP!$A:$A,dbP!$AD:$AD,$AD566)=0),0,INDEX(dbP!D:D,SUMIFS(dbP!$A:$A,dbP!$AD:$AD,$AD566)))</f>
        <v>0</v>
      </c>
      <c r="E566" s="1">
        <f>IF(OR($AD566=0,SUMIFS(dbP!$A:$A,dbP!$AD:$AD,$AD566)=0),0,INDEX(dbP!E:E,SUMIFS(dbP!$A:$A,dbP!$AD:$AD,$AD566)))</f>
        <v>0</v>
      </c>
      <c r="F566" s="1">
        <f>IF(OR($AD566=0,SUMIFS(dbP!$A:$A,dbP!$AD:$AD,$AD566)=0),0,INDEX(dbP!F:F,SUMIFS(dbP!$A:$A,dbP!$AD:$AD,$AD566)))</f>
        <v>0</v>
      </c>
      <c r="I566" s="1">
        <f>IF(OR($AD566=0,SUMIFS(dbP!$A:$A,dbP!$AD:$AD,$AD566)=0),0,INDEX(dbP!I:I,SUMIFS(dbP!$A:$A,dbP!$AD:$AD,$AD566)))</f>
        <v>0</v>
      </c>
      <c r="O566" s="44">
        <f>IF(OR($AE566=0,SUMIFS(SpcfP!$A:$A,SpcfP!$AE:$AE,$AE566,SpcfP!$U:$U,$U566)=0),0,INDEX(SpcfP!O:O,SUMIFS(SpcfP!$A:$A,SpcfP!$AE:$AE,$AE566,SpcfP!$U:$U,$U566)))</f>
        <v>0</v>
      </c>
      <c r="P566" s="44">
        <f>IF(OR($AE566=0,SUMIFS(SpcfP!$A:$A,SpcfP!$AE:$AE,$AE566,SpcfP!$U:$U,$U566)=0),0,INDEX(SpcfP!P:P,SUMIFS(SpcfP!$A:$A,SpcfP!$AE:$AE,$AE566,SpcfP!$U:$U,$U566)))</f>
        <v>0</v>
      </c>
      <c r="Q566" s="44">
        <f>IF(OR($AE566=0,SUMIFS(SpcfP!$A:$A,SpcfP!$AE:$AE,$AE566,SpcfP!$U:$U,$U566)=0),0,INDEX(SpcfP!Q:Q,SUMIFS(SpcfP!$A:$A,SpcfP!$AE:$AE,$AE566,SpcfP!$U:$U,$U566)))</f>
        <v>0</v>
      </c>
      <c r="U566" s="1">
        <f>IF(OR($AD566=0,SUMIFS(dbP!$A:$A,dbP!$AD:$AD,$AD566)=0),0,INDEX(dbP!U:U,SUMIFS(dbP!$A:$A,dbP!$AD:$AD,$AD566)))</f>
        <v>0</v>
      </c>
      <c r="X566" s="42">
        <f>IF(OR($AD566=0,SUMIFS(dbP!$A:$A,dbP!$AD:$AD,$AD566)=0),0,INDEX(dbP!X:X,SUMIFS(dbP!$A:$A,dbP!$AD:$AD,$AD566)))*
IF(OR($AE566=0,SUMIFS(SpcfP!$A:$A,SpcfP!$AE:$AE,$AE566,SpcfP!$U:$U,$U566)=0),0,INDEX(SpcfP!X:X,SUMIFS(SpcfP!$A:$A,SpcfP!$AE:$AE,$AE566,SpcfP!$U:$U,$U566)))</f>
        <v>0</v>
      </c>
      <c r="AA566" s="44">
        <f>IF(OR($AD566=0,SUMIFS(dbP!$A:$A,dbP!$AD:$AD,$AD566)=0),0,INDEX(dbP!X:X,SUMIFS(dbP!$A:$A,dbP!$AD:$AD,$AD566)))*
IF(OR($AE566=0,SUMIFS(SpcfP!$A:$A,SpcfP!$AE:$AE,$AE566,SpcfP!$U:$U,$U566)=0),0,INDEX(SpcfP!AA:AA,SUMIFS(SpcfP!$A:$A,SpcfP!$AE:$AE,$AE566,SpcfP!$U:$U,$U566)))</f>
        <v>0</v>
      </c>
      <c r="AB566" s="44">
        <f>IF(OR($AD566=0,SUMIFS(dbP!$A:$A,dbP!$AD:$AD,$AD566)=0),0,INDEX(dbP!X:X,SUMIFS(dbP!$A:$A,dbP!$AD:$AD,$AD566)))*
IF(OR($AE566=0,SUMIFS(SpcfP!$A:$A,SpcfP!$AE:$AE,$AE566,SpcfP!$U:$U,$U566)=0),0,INDEX(SpcfP!AB:AB,SUMIFS(SpcfP!$A:$A,SpcfP!$AE:$AE,$AE566,SpcfP!$U:$U,$U566)))</f>
        <v>0</v>
      </c>
      <c r="AC566" s="31" t="str">
        <f>IF(OR(RepP!$J$3="",RepP!$J$3=0,COUNTIF(Lists!$D:$D,RepP!$J$3)=0),Lists!$D$9,IF(RepP!$J$3=Lists!$D$9,Lists!$D$9,IF(RepP!$J$3=$E566,RepP!$J$3,"")))</f>
        <v>Все проекты</v>
      </c>
      <c r="AD566" s="31">
        <f t="shared" si="9"/>
        <v>10</v>
      </c>
      <c r="AE566" s="31">
        <f>IF(OR(AE565=0,AE565=MAX(Items!$AC:$AC)),1,AE565+1)</f>
        <v>42</v>
      </c>
    </row>
    <row r="567" spans="2:31" x14ac:dyDescent="0.3">
      <c r="B567" s="26">
        <f>IF(AND(O567=0,P567=0,Q567=0,Y567=0),0,IF(OR(COUNTIFS(Items!$E:$E,O567,Items!$F:$F,P567,Items!$G:$G,Q567)=1,COUNTIFS(Items!$M:$M,O567,Items!$N:$N,P567,Items!$O:$O,Q567)=1,COUNTIFS(Items!$U:$U,O567,Items!$V:$V,P567,Items!$W:$W,Q567)=1),0,1))</f>
        <v>0</v>
      </c>
      <c r="D567" s="24">
        <f>IF(OR($AD567=0,SUMIFS(dbP!$A:$A,dbP!$AD:$AD,$AD567)=0),0,INDEX(dbP!D:D,SUMIFS(dbP!$A:$A,dbP!$AD:$AD,$AD567)))</f>
        <v>0</v>
      </c>
      <c r="E567" s="1">
        <f>IF(OR($AD567=0,SUMIFS(dbP!$A:$A,dbP!$AD:$AD,$AD567)=0),0,INDEX(dbP!E:E,SUMIFS(dbP!$A:$A,dbP!$AD:$AD,$AD567)))</f>
        <v>0</v>
      </c>
      <c r="F567" s="1">
        <f>IF(OR($AD567=0,SUMIFS(dbP!$A:$A,dbP!$AD:$AD,$AD567)=0),0,INDEX(dbP!F:F,SUMIFS(dbP!$A:$A,dbP!$AD:$AD,$AD567)))</f>
        <v>0</v>
      </c>
      <c r="I567" s="1">
        <f>IF(OR($AD567=0,SUMIFS(dbP!$A:$A,dbP!$AD:$AD,$AD567)=0),0,INDEX(dbP!I:I,SUMIFS(dbP!$A:$A,dbP!$AD:$AD,$AD567)))</f>
        <v>0</v>
      </c>
      <c r="O567" s="44">
        <f>IF(OR($AE567=0,SUMIFS(SpcfP!$A:$A,SpcfP!$AE:$AE,$AE567,SpcfP!$U:$U,$U567)=0),0,INDEX(SpcfP!O:O,SUMIFS(SpcfP!$A:$A,SpcfP!$AE:$AE,$AE567,SpcfP!$U:$U,$U567)))</f>
        <v>0</v>
      </c>
      <c r="P567" s="44">
        <f>IF(OR($AE567=0,SUMIFS(SpcfP!$A:$A,SpcfP!$AE:$AE,$AE567,SpcfP!$U:$U,$U567)=0),0,INDEX(SpcfP!P:P,SUMIFS(SpcfP!$A:$A,SpcfP!$AE:$AE,$AE567,SpcfP!$U:$U,$U567)))</f>
        <v>0</v>
      </c>
      <c r="Q567" s="44">
        <f>IF(OR($AE567=0,SUMIFS(SpcfP!$A:$A,SpcfP!$AE:$AE,$AE567,SpcfP!$U:$U,$U567)=0),0,INDEX(SpcfP!Q:Q,SUMIFS(SpcfP!$A:$A,SpcfP!$AE:$AE,$AE567,SpcfP!$U:$U,$U567)))</f>
        <v>0</v>
      </c>
      <c r="U567" s="1">
        <f>IF(OR($AD567=0,SUMIFS(dbP!$A:$A,dbP!$AD:$AD,$AD567)=0),0,INDEX(dbP!U:U,SUMIFS(dbP!$A:$A,dbP!$AD:$AD,$AD567)))</f>
        <v>0</v>
      </c>
      <c r="X567" s="42">
        <f>IF(OR($AD567=0,SUMIFS(dbP!$A:$A,dbP!$AD:$AD,$AD567)=0),0,INDEX(dbP!X:X,SUMIFS(dbP!$A:$A,dbP!$AD:$AD,$AD567)))*
IF(OR($AE567=0,SUMIFS(SpcfP!$A:$A,SpcfP!$AE:$AE,$AE567,SpcfP!$U:$U,$U567)=0),0,INDEX(SpcfP!X:X,SUMIFS(SpcfP!$A:$A,SpcfP!$AE:$AE,$AE567,SpcfP!$U:$U,$U567)))</f>
        <v>0</v>
      </c>
      <c r="AA567" s="44">
        <f>IF(OR($AD567=0,SUMIFS(dbP!$A:$A,dbP!$AD:$AD,$AD567)=0),0,INDEX(dbP!X:X,SUMIFS(dbP!$A:$A,dbP!$AD:$AD,$AD567)))*
IF(OR($AE567=0,SUMIFS(SpcfP!$A:$A,SpcfP!$AE:$AE,$AE567,SpcfP!$U:$U,$U567)=0),0,INDEX(SpcfP!AA:AA,SUMIFS(SpcfP!$A:$A,SpcfP!$AE:$AE,$AE567,SpcfP!$U:$U,$U567)))</f>
        <v>0</v>
      </c>
      <c r="AB567" s="44">
        <f>IF(OR($AD567=0,SUMIFS(dbP!$A:$A,dbP!$AD:$AD,$AD567)=0),0,INDEX(dbP!X:X,SUMIFS(dbP!$A:$A,dbP!$AD:$AD,$AD567)))*
IF(OR($AE567=0,SUMIFS(SpcfP!$A:$A,SpcfP!$AE:$AE,$AE567,SpcfP!$U:$U,$U567)=0),0,INDEX(SpcfP!AB:AB,SUMIFS(SpcfP!$A:$A,SpcfP!$AE:$AE,$AE567,SpcfP!$U:$U,$U567)))</f>
        <v>0</v>
      </c>
      <c r="AC567" s="31" t="str">
        <f>IF(OR(RepP!$J$3="",RepP!$J$3=0,COUNTIF(Lists!$D:$D,RepP!$J$3)=0),Lists!$D$9,IF(RepP!$J$3=Lists!$D$9,Lists!$D$9,IF(RepP!$J$3=$E567,RepP!$J$3,"")))</f>
        <v>Все проекты</v>
      </c>
      <c r="AD567" s="31">
        <f t="shared" si="9"/>
        <v>10</v>
      </c>
      <c r="AE567" s="31">
        <f>IF(OR(AE566=0,AE566=MAX(Items!$AC:$AC)),1,AE566+1)</f>
        <v>43</v>
      </c>
    </row>
    <row r="568" spans="2:31" x14ac:dyDescent="0.3">
      <c r="B568" s="26">
        <f>IF(AND(O568=0,P568=0,Q568=0,Y568=0),0,IF(OR(COUNTIFS(Items!$E:$E,O568,Items!$F:$F,P568,Items!$G:$G,Q568)=1,COUNTIFS(Items!$M:$M,O568,Items!$N:$N,P568,Items!$O:$O,Q568)=1,COUNTIFS(Items!$U:$U,O568,Items!$V:$V,P568,Items!$W:$W,Q568)=1),0,1))</f>
        <v>0</v>
      </c>
      <c r="D568" s="24">
        <f>IF(OR($AD568=0,SUMIFS(dbP!$A:$A,dbP!$AD:$AD,$AD568)=0),0,INDEX(dbP!D:D,SUMIFS(dbP!$A:$A,dbP!$AD:$AD,$AD568)))</f>
        <v>0</v>
      </c>
      <c r="E568" s="1">
        <f>IF(OR($AD568=0,SUMIFS(dbP!$A:$A,dbP!$AD:$AD,$AD568)=0),0,INDEX(dbP!E:E,SUMIFS(dbP!$A:$A,dbP!$AD:$AD,$AD568)))</f>
        <v>0</v>
      </c>
      <c r="F568" s="1">
        <f>IF(OR($AD568=0,SUMIFS(dbP!$A:$A,dbP!$AD:$AD,$AD568)=0),0,INDEX(dbP!F:F,SUMIFS(dbP!$A:$A,dbP!$AD:$AD,$AD568)))</f>
        <v>0</v>
      </c>
      <c r="I568" s="1">
        <f>IF(OR($AD568=0,SUMIFS(dbP!$A:$A,dbP!$AD:$AD,$AD568)=0),0,INDEX(dbP!I:I,SUMIFS(dbP!$A:$A,dbP!$AD:$AD,$AD568)))</f>
        <v>0</v>
      </c>
      <c r="O568" s="44">
        <f>IF(OR($AE568=0,SUMIFS(SpcfP!$A:$A,SpcfP!$AE:$AE,$AE568,SpcfP!$U:$U,$U568)=0),0,INDEX(SpcfP!O:O,SUMIFS(SpcfP!$A:$A,SpcfP!$AE:$AE,$AE568,SpcfP!$U:$U,$U568)))</f>
        <v>0</v>
      </c>
      <c r="P568" s="44">
        <f>IF(OR($AE568=0,SUMIFS(SpcfP!$A:$A,SpcfP!$AE:$AE,$AE568,SpcfP!$U:$U,$U568)=0),0,INDEX(SpcfP!P:P,SUMIFS(SpcfP!$A:$A,SpcfP!$AE:$AE,$AE568,SpcfP!$U:$U,$U568)))</f>
        <v>0</v>
      </c>
      <c r="Q568" s="44">
        <f>IF(OR($AE568=0,SUMIFS(SpcfP!$A:$A,SpcfP!$AE:$AE,$AE568,SpcfP!$U:$U,$U568)=0),0,INDEX(SpcfP!Q:Q,SUMIFS(SpcfP!$A:$A,SpcfP!$AE:$AE,$AE568,SpcfP!$U:$U,$U568)))</f>
        <v>0</v>
      </c>
      <c r="U568" s="1">
        <f>IF(OR($AD568=0,SUMIFS(dbP!$A:$A,dbP!$AD:$AD,$AD568)=0),0,INDEX(dbP!U:U,SUMIFS(dbP!$A:$A,dbP!$AD:$AD,$AD568)))</f>
        <v>0</v>
      </c>
      <c r="X568" s="42">
        <f>IF(OR($AD568=0,SUMIFS(dbP!$A:$A,dbP!$AD:$AD,$AD568)=0),0,INDEX(dbP!X:X,SUMIFS(dbP!$A:$A,dbP!$AD:$AD,$AD568)))*
IF(OR($AE568=0,SUMIFS(SpcfP!$A:$A,SpcfP!$AE:$AE,$AE568,SpcfP!$U:$U,$U568)=0),0,INDEX(SpcfP!X:X,SUMIFS(SpcfP!$A:$A,SpcfP!$AE:$AE,$AE568,SpcfP!$U:$U,$U568)))</f>
        <v>0</v>
      </c>
      <c r="AA568" s="44">
        <f>IF(OR($AD568=0,SUMIFS(dbP!$A:$A,dbP!$AD:$AD,$AD568)=0),0,INDEX(dbP!X:X,SUMIFS(dbP!$A:$A,dbP!$AD:$AD,$AD568)))*
IF(OR($AE568=0,SUMIFS(SpcfP!$A:$A,SpcfP!$AE:$AE,$AE568,SpcfP!$U:$U,$U568)=0),0,INDEX(SpcfP!AA:AA,SUMIFS(SpcfP!$A:$A,SpcfP!$AE:$AE,$AE568,SpcfP!$U:$U,$U568)))</f>
        <v>0</v>
      </c>
      <c r="AB568" s="44">
        <f>IF(OR($AD568=0,SUMIFS(dbP!$A:$A,dbP!$AD:$AD,$AD568)=0),0,INDEX(dbP!X:X,SUMIFS(dbP!$A:$A,dbP!$AD:$AD,$AD568)))*
IF(OR($AE568=0,SUMIFS(SpcfP!$A:$A,SpcfP!$AE:$AE,$AE568,SpcfP!$U:$U,$U568)=0),0,INDEX(SpcfP!AB:AB,SUMIFS(SpcfP!$A:$A,SpcfP!$AE:$AE,$AE568,SpcfP!$U:$U,$U568)))</f>
        <v>0</v>
      </c>
      <c r="AC568" s="31" t="str">
        <f>IF(OR(RepP!$J$3="",RepP!$J$3=0,COUNTIF(Lists!$D:$D,RepP!$J$3)=0),Lists!$D$9,IF(RepP!$J$3=Lists!$D$9,Lists!$D$9,IF(RepP!$J$3=$E568,RepP!$J$3,"")))</f>
        <v>Все проекты</v>
      </c>
      <c r="AD568" s="31">
        <f t="shared" si="9"/>
        <v>10</v>
      </c>
      <c r="AE568" s="31">
        <f>IF(OR(AE567=0,AE567=MAX(Items!$AC:$AC)),1,AE567+1)</f>
        <v>44</v>
      </c>
    </row>
    <row r="569" spans="2:31" x14ac:dyDescent="0.3">
      <c r="B569" s="26">
        <f>IF(AND(O569=0,P569=0,Q569=0,Y569=0),0,IF(OR(COUNTIFS(Items!$E:$E,O569,Items!$F:$F,P569,Items!$G:$G,Q569)=1,COUNTIFS(Items!$M:$M,O569,Items!$N:$N,P569,Items!$O:$O,Q569)=1,COUNTIFS(Items!$U:$U,O569,Items!$V:$V,P569,Items!$W:$W,Q569)=1),0,1))</f>
        <v>0</v>
      </c>
      <c r="D569" s="24">
        <f>IF(OR($AD569=0,SUMIFS(dbP!$A:$A,dbP!$AD:$AD,$AD569)=0),0,INDEX(dbP!D:D,SUMIFS(dbP!$A:$A,dbP!$AD:$AD,$AD569)))</f>
        <v>0</v>
      </c>
      <c r="E569" s="1">
        <f>IF(OR($AD569=0,SUMIFS(dbP!$A:$A,dbP!$AD:$AD,$AD569)=0),0,INDEX(dbP!E:E,SUMIFS(dbP!$A:$A,dbP!$AD:$AD,$AD569)))</f>
        <v>0</v>
      </c>
      <c r="F569" s="1">
        <f>IF(OR($AD569=0,SUMIFS(dbP!$A:$A,dbP!$AD:$AD,$AD569)=0),0,INDEX(dbP!F:F,SUMIFS(dbP!$A:$A,dbP!$AD:$AD,$AD569)))</f>
        <v>0</v>
      </c>
      <c r="I569" s="1">
        <f>IF(OR($AD569=0,SUMIFS(dbP!$A:$A,dbP!$AD:$AD,$AD569)=0),0,INDEX(dbP!I:I,SUMIFS(dbP!$A:$A,dbP!$AD:$AD,$AD569)))</f>
        <v>0</v>
      </c>
      <c r="O569" s="44">
        <f>IF(OR($AE569=0,SUMIFS(SpcfP!$A:$A,SpcfP!$AE:$AE,$AE569,SpcfP!$U:$U,$U569)=0),0,INDEX(SpcfP!O:O,SUMIFS(SpcfP!$A:$A,SpcfP!$AE:$AE,$AE569,SpcfP!$U:$U,$U569)))</f>
        <v>0</v>
      </c>
      <c r="P569" s="44">
        <f>IF(OR($AE569=0,SUMIFS(SpcfP!$A:$A,SpcfP!$AE:$AE,$AE569,SpcfP!$U:$U,$U569)=0),0,INDEX(SpcfP!P:P,SUMIFS(SpcfP!$A:$A,SpcfP!$AE:$AE,$AE569,SpcfP!$U:$U,$U569)))</f>
        <v>0</v>
      </c>
      <c r="Q569" s="44">
        <f>IF(OR($AE569=0,SUMIFS(SpcfP!$A:$A,SpcfP!$AE:$AE,$AE569,SpcfP!$U:$U,$U569)=0),0,INDEX(SpcfP!Q:Q,SUMIFS(SpcfP!$A:$A,SpcfP!$AE:$AE,$AE569,SpcfP!$U:$U,$U569)))</f>
        <v>0</v>
      </c>
      <c r="U569" s="1">
        <f>IF(OR($AD569=0,SUMIFS(dbP!$A:$A,dbP!$AD:$AD,$AD569)=0),0,INDEX(dbP!U:U,SUMIFS(dbP!$A:$A,dbP!$AD:$AD,$AD569)))</f>
        <v>0</v>
      </c>
      <c r="X569" s="42">
        <f>IF(OR($AD569=0,SUMIFS(dbP!$A:$A,dbP!$AD:$AD,$AD569)=0),0,INDEX(dbP!X:X,SUMIFS(dbP!$A:$A,dbP!$AD:$AD,$AD569)))*
IF(OR($AE569=0,SUMIFS(SpcfP!$A:$A,SpcfP!$AE:$AE,$AE569,SpcfP!$U:$U,$U569)=0),0,INDEX(SpcfP!X:X,SUMIFS(SpcfP!$A:$A,SpcfP!$AE:$AE,$AE569,SpcfP!$U:$U,$U569)))</f>
        <v>0</v>
      </c>
      <c r="AA569" s="44">
        <f>IF(OR($AD569=0,SUMIFS(dbP!$A:$A,dbP!$AD:$AD,$AD569)=0),0,INDEX(dbP!X:X,SUMIFS(dbP!$A:$A,dbP!$AD:$AD,$AD569)))*
IF(OR($AE569=0,SUMIFS(SpcfP!$A:$A,SpcfP!$AE:$AE,$AE569,SpcfP!$U:$U,$U569)=0),0,INDEX(SpcfP!AA:AA,SUMIFS(SpcfP!$A:$A,SpcfP!$AE:$AE,$AE569,SpcfP!$U:$U,$U569)))</f>
        <v>0</v>
      </c>
      <c r="AB569" s="44">
        <f>IF(OR($AD569=0,SUMIFS(dbP!$A:$A,dbP!$AD:$AD,$AD569)=0),0,INDEX(dbP!X:X,SUMIFS(dbP!$A:$A,dbP!$AD:$AD,$AD569)))*
IF(OR($AE569=0,SUMIFS(SpcfP!$A:$A,SpcfP!$AE:$AE,$AE569,SpcfP!$U:$U,$U569)=0),0,INDEX(SpcfP!AB:AB,SUMIFS(SpcfP!$A:$A,SpcfP!$AE:$AE,$AE569,SpcfP!$U:$U,$U569)))</f>
        <v>0</v>
      </c>
      <c r="AC569" s="31" t="str">
        <f>IF(OR(RepP!$J$3="",RepP!$J$3=0,COUNTIF(Lists!$D:$D,RepP!$J$3)=0),Lists!$D$9,IF(RepP!$J$3=Lists!$D$9,Lists!$D$9,IF(RepP!$J$3=$E569,RepP!$J$3,"")))</f>
        <v>Все проекты</v>
      </c>
      <c r="AD569" s="31">
        <f t="shared" si="9"/>
        <v>10</v>
      </c>
      <c r="AE569" s="31">
        <f>IF(OR(AE568=0,AE568=MAX(Items!$AC:$AC)),1,AE568+1)</f>
        <v>45</v>
      </c>
    </row>
    <row r="570" spans="2:31" x14ac:dyDescent="0.3">
      <c r="B570" s="26">
        <f>IF(AND(O570=0,P570=0,Q570=0,Y570=0),0,IF(OR(COUNTIFS(Items!$E:$E,O570,Items!$F:$F,P570,Items!$G:$G,Q570)=1,COUNTIFS(Items!$M:$M,O570,Items!$N:$N,P570,Items!$O:$O,Q570)=1,COUNTIFS(Items!$U:$U,O570,Items!$V:$V,P570,Items!$W:$W,Q570)=1),0,1))</f>
        <v>0</v>
      </c>
      <c r="D570" s="24">
        <f>IF(OR($AD570=0,SUMIFS(dbP!$A:$A,dbP!$AD:$AD,$AD570)=0),0,INDEX(dbP!D:D,SUMIFS(dbP!$A:$A,dbP!$AD:$AD,$AD570)))</f>
        <v>0</v>
      </c>
      <c r="E570" s="1">
        <f>IF(OR($AD570=0,SUMIFS(dbP!$A:$A,dbP!$AD:$AD,$AD570)=0),0,INDEX(dbP!E:E,SUMIFS(dbP!$A:$A,dbP!$AD:$AD,$AD570)))</f>
        <v>0</v>
      </c>
      <c r="F570" s="1">
        <f>IF(OR($AD570=0,SUMIFS(dbP!$A:$A,dbP!$AD:$AD,$AD570)=0),0,INDEX(dbP!F:F,SUMIFS(dbP!$A:$A,dbP!$AD:$AD,$AD570)))</f>
        <v>0</v>
      </c>
      <c r="I570" s="1">
        <f>IF(OR($AD570=0,SUMIFS(dbP!$A:$A,dbP!$AD:$AD,$AD570)=0),0,INDEX(dbP!I:I,SUMIFS(dbP!$A:$A,dbP!$AD:$AD,$AD570)))</f>
        <v>0</v>
      </c>
      <c r="O570" s="44">
        <f>IF(OR($AE570=0,SUMIFS(SpcfP!$A:$A,SpcfP!$AE:$AE,$AE570,SpcfP!$U:$U,$U570)=0),0,INDEX(SpcfP!O:O,SUMIFS(SpcfP!$A:$A,SpcfP!$AE:$AE,$AE570,SpcfP!$U:$U,$U570)))</f>
        <v>0</v>
      </c>
      <c r="P570" s="44">
        <f>IF(OR($AE570=0,SUMIFS(SpcfP!$A:$A,SpcfP!$AE:$AE,$AE570,SpcfP!$U:$U,$U570)=0),0,INDEX(SpcfP!P:P,SUMIFS(SpcfP!$A:$A,SpcfP!$AE:$AE,$AE570,SpcfP!$U:$U,$U570)))</f>
        <v>0</v>
      </c>
      <c r="Q570" s="44">
        <f>IF(OR($AE570=0,SUMIFS(SpcfP!$A:$A,SpcfP!$AE:$AE,$AE570,SpcfP!$U:$U,$U570)=0),0,INDEX(SpcfP!Q:Q,SUMIFS(SpcfP!$A:$A,SpcfP!$AE:$AE,$AE570,SpcfP!$U:$U,$U570)))</f>
        <v>0</v>
      </c>
      <c r="U570" s="1">
        <f>IF(OR($AD570=0,SUMIFS(dbP!$A:$A,dbP!$AD:$AD,$AD570)=0),0,INDEX(dbP!U:U,SUMIFS(dbP!$A:$A,dbP!$AD:$AD,$AD570)))</f>
        <v>0</v>
      </c>
      <c r="X570" s="42">
        <f>IF(OR($AD570=0,SUMIFS(dbP!$A:$A,dbP!$AD:$AD,$AD570)=0),0,INDEX(dbP!X:X,SUMIFS(dbP!$A:$A,dbP!$AD:$AD,$AD570)))*
IF(OR($AE570=0,SUMIFS(SpcfP!$A:$A,SpcfP!$AE:$AE,$AE570,SpcfP!$U:$U,$U570)=0),0,INDEX(SpcfP!X:X,SUMIFS(SpcfP!$A:$A,SpcfP!$AE:$AE,$AE570,SpcfP!$U:$U,$U570)))</f>
        <v>0</v>
      </c>
      <c r="AA570" s="44">
        <f>IF(OR($AD570=0,SUMIFS(dbP!$A:$A,dbP!$AD:$AD,$AD570)=0),0,INDEX(dbP!X:X,SUMIFS(dbP!$A:$A,dbP!$AD:$AD,$AD570)))*
IF(OR($AE570=0,SUMIFS(SpcfP!$A:$A,SpcfP!$AE:$AE,$AE570,SpcfP!$U:$U,$U570)=0),0,INDEX(SpcfP!AA:AA,SUMIFS(SpcfP!$A:$A,SpcfP!$AE:$AE,$AE570,SpcfP!$U:$U,$U570)))</f>
        <v>0</v>
      </c>
      <c r="AB570" s="44">
        <f>IF(OR($AD570=0,SUMIFS(dbP!$A:$A,dbP!$AD:$AD,$AD570)=0),0,INDEX(dbP!X:X,SUMIFS(dbP!$A:$A,dbP!$AD:$AD,$AD570)))*
IF(OR($AE570=0,SUMIFS(SpcfP!$A:$A,SpcfP!$AE:$AE,$AE570,SpcfP!$U:$U,$U570)=0),0,INDEX(SpcfP!AB:AB,SUMIFS(SpcfP!$A:$A,SpcfP!$AE:$AE,$AE570,SpcfP!$U:$U,$U570)))</f>
        <v>0</v>
      </c>
      <c r="AC570" s="31" t="str">
        <f>IF(OR(RepP!$J$3="",RepP!$J$3=0,COUNTIF(Lists!$D:$D,RepP!$J$3)=0),Lists!$D$9,IF(RepP!$J$3=Lists!$D$9,Lists!$D$9,IF(RepP!$J$3=$E570,RepP!$J$3,"")))</f>
        <v>Все проекты</v>
      </c>
      <c r="AD570" s="31">
        <f t="shared" si="9"/>
        <v>10</v>
      </c>
      <c r="AE570" s="31">
        <f>IF(OR(AE569=0,AE569=MAX(Items!$AC:$AC)),1,AE569+1)</f>
        <v>46</v>
      </c>
    </row>
    <row r="571" spans="2:31" x14ac:dyDescent="0.3">
      <c r="B571" s="26">
        <f>IF(AND(O571=0,P571=0,Q571=0,Y571=0),0,IF(OR(COUNTIFS(Items!$E:$E,O571,Items!$F:$F,P571,Items!$G:$G,Q571)=1,COUNTIFS(Items!$M:$M,O571,Items!$N:$N,P571,Items!$O:$O,Q571)=1,COUNTIFS(Items!$U:$U,O571,Items!$V:$V,P571,Items!$W:$W,Q571)=1),0,1))</f>
        <v>0</v>
      </c>
      <c r="D571" s="24">
        <f>IF(OR($AD571=0,SUMIFS(dbP!$A:$A,dbP!$AD:$AD,$AD571)=0),0,INDEX(dbP!D:D,SUMIFS(dbP!$A:$A,dbP!$AD:$AD,$AD571)))</f>
        <v>0</v>
      </c>
      <c r="E571" s="1">
        <f>IF(OR($AD571=0,SUMIFS(dbP!$A:$A,dbP!$AD:$AD,$AD571)=0),0,INDEX(dbP!E:E,SUMIFS(dbP!$A:$A,dbP!$AD:$AD,$AD571)))</f>
        <v>0</v>
      </c>
      <c r="F571" s="1">
        <f>IF(OR($AD571=0,SUMIFS(dbP!$A:$A,dbP!$AD:$AD,$AD571)=0),0,INDEX(dbP!F:F,SUMIFS(dbP!$A:$A,dbP!$AD:$AD,$AD571)))</f>
        <v>0</v>
      </c>
      <c r="I571" s="1">
        <f>IF(OR($AD571=0,SUMIFS(dbP!$A:$A,dbP!$AD:$AD,$AD571)=0),0,INDEX(dbP!I:I,SUMIFS(dbP!$A:$A,dbP!$AD:$AD,$AD571)))</f>
        <v>0</v>
      </c>
      <c r="O571" s="44">
        <f>IF(OR($AE571=0,SUMIFS(SpcfP!$A:$A,SpcfP!$AE:$AE,$AE571,SpcfP!$U:$U,$U571)=0),0,INDEX(SpcfP!O:O,SUMIFS(SpcfP!$A:$A,SpcfP!$AE:$AE,$AE571,SpcfP!$U:$U,$U571)))</f>
        <v>0</v>
      </c>
      <c r="P571" s="44">
        <f>IF(OR($AE571=0,SUMIFS(SpcfP!$A:$A,SpcfP!$AE:$AE,$AE571,SpcfP!$U:$U,$U571)=0),0,INDEX(SpcfP!P:P,SUMIFS(SpcfP!$A:$A,SpcfP!$AE:$AE,$AE571,SpcfP!$U:$U,$U571)))</f>
        <v>0</v>
      </c>
      <c r="Q571" s="44">
        <f>IF(OR($AE571=0,SUMIFS(SpcfP!$A:$A,SpcfP!$AE:$AE,$AE571,SpcfP!$U:$U,$U571)=0),0,INDEX(SpcfP!Q:Q,SUMIFS(SpcfP!$A:$A,SpcfP!$AE:$AE,$AE571,SpcfP!$U:$U,$U571)))</f>
        <v>0</v>
      </c>
      <c r="U571" s="1">
        <f>IF(OR($AD571=0,SUMIFS(dbP!$A:$A,dbP!$AD:$AD,$AD571)=0),0,INDEX(dbP!U:U,SUMIFS(dbP!$A:$A,dbP!$AD:$AD,$AD571)))</f>
        <v>0</v>
      </c>
      <c r="X571" s="42">
        <f>IF(OR($AD571=0,SUMIFS(dbP!$A:$A,dbP!$AD:$AD,$AD571)=0),0,INDEX(dbP!X:X,SUMIFS(dbP!$A:$A,dbP!$AD:$AD,$AD571)))*
IF(OR($AE571=0,SUMIFS(SpcfP!$A:$A,SpcfP!$AE:$AE,$AE571,SpcfP!$U:$U,$U571)=0),0,INDEX(SpcfP!X:X,SUMIFS(SpcfP!$A:$A,SpcfP!$AE:$AE,$AE571,SpcfP!$U:$U,$U571)))</f>
        <v>0</v>
      </c>
      <c r="AA571" s="44">
        <f>IF(OR($AD571=0,SUMIFS(dbP!$A:$A,dbP!$AD:$AD,$AD571)=0),0,INDEX(dbP!X:X,SUMIFS(dbP!$A:$A,dbP!$AD:$AD,$AD571)))*
IF(OR($AE571=0,SUMIFS(SpcfP!$A:$A,SpcfP!$AE:$AE,$AE571,SpcfP!$U:$U,$U571)=0),0,INDEX(SpcfP!AA:AA,SUMIFS(SpcfP!$A:$A,SpcfP!$AE:$AE,$AE571,SpcfP!$U:$U,$U571)))</f>
        <v>0</v>
      </c>
      <c r="AB571" s="44">
        <f>IF(OR($AD571=0,SUMIFS(dbP!$A:$A,dbP!$AD:$AD,$AD571)=0),0,INDEX(dbP!X:X,SUMIFS(dbP!$A:$A,dbP!$AD:$AD,$AD571)))*
IF(OR($AE571=0,SUMIFS(SpcfP!$A:$A,SpcfP!$AE:$AE,$AE571,SpcfP!$U:$U,$U571)=0),0,INDEX(SpcfP!AB:AB,SUMIFS(SpcfP!$A:$A,SpcfP!$AE:$AE,$AE571,SpcfP!$U:$U,$U571)))</f>
        <v>0</v>
      </c>
      <c r="AC571" s="31" t="str">
        <f>IF(OR(RepP!$J$3="",RepP!$J$3=0,COUNTIF(Lists!$D:$D,RepP!$J$3)=0),Lists!$D$9,IF(RepP!$J$3=Lists!$D$9,Lists!$D$9,IF(RepP!$J$3=$E571,RepP!$J$3,"")))</f>
        <v>Все проекты</v>
      </c>
      <c r="AD571" s="31">
        <f t="shared" si="9"/>
        <v>10</v>
      </c>
      <c r="AE571" s="31">
        <f>IF(OR(AE570=0,AE570=MAX(Items!$AC:$AC)),1,AE570+1)</f>
        <v>47</v>
      </c>
    </row>
    <row r="572" spans="2:31" x14ac:dyDescent="0.3">
      <c r="B572" s="26">
        <f>IF(AND(O572=0,P572=0,Q572=0,Y572=0),0,IF(OR(COUNTIFS(Items!$E:$E,O572,Items!$F:$F,P572,Items!$G:$G,Q572)=1,COUNTIFS(Items!$M:$M,O572,Items!$N:$N,P572,Items!$O:$O,Q572)=1,COUNTIFS(Items!$U:$U,O572,Items!$V:$V,P572,Items!$W:$W,Q572)=1),0,1))</f>
        <v>0</v>
      </c>
      <c r="D572" s="24">
        <f>IF(OR($AD572=0,SUMIFS(dbP!$A:$A,dbP!$AD:$AD,$AD572)=0),0,INDEX(dbP!D:D,SUMIFS(dbP!$A:$A,dbP!$AD:$AD,$AD572)))</f>
        <v>0</v>
      </c>
      <c r="E572" s="1">
        <f>IF(OR($AD572=0,SUMIFS(dbP!$A:$A,dbP!$AD:$AD,$AD572)=0),0,INDEX(dbP!E:E,SUMIFS(dbP!$A:$A,dbP!$AD:$AD,$AD572)))</f>
        <v>0</v>
      </c>
      <c r="F572" s="1">
        <f>IF(OR($AD572=0,SUMIFS(dbP!$A:$A,dbP!$AD:$AD,$AD572)=0),0,INDEX(dbP!F:F,SUMIFS(dbP!$A:$A,dbP!$AD:$AD,$AD572)))</f>
        <v>0</v>
      </c>
      <c r="I572" s="1">
        <f>IF(OR($AD572=0,SUMIFS(dbP!$A:$A,dbP!$AD:$AD,$AD572)=0),0,INDEX(dbP!I:I,SUMIFS(dbP!$A:$A,dbP!$AD:$AD,$AD572)))</f>
        <v>0</v>
      </c>
      <c r="O572" s="44">
        <f>IF(OR($AE572=0,SUMIFS(SpcfP!$A:$A,SpcfP!$AE:$AE,$AE572,SpcfP!$U:$U,$U572)=0),0,INDEX(SpcfP!O:O,SUMIFS(SpcfP!$A:$A,SpcfP!$AE:$AE,$AE572,SpcfP!$U:$U,$U572)))</f>
        <v>0</v>
      </c>
      <c r="P572" s="44">
        <f>IF(OR($AE572=0,SUMIFS(SpcfP!$A:$A,SpcfP!$AE:$AE,$AE572,SpcfP!$U:$U,$U572)=0),0,INDEX(SpcfP!P:P,SUMIFS(SpcfP!$A:$A,SpcfP!$AE:$AE,$AE572,SpcfP!$U:$U,$U572)))</f>
        <v>0</v>
      </c>
      <c r="Q572" s="44">
        <f>IF(OR($AE572=0,SUMIFS(SpcfP!$A:$A,SpcfP!$AE:$AE,$AE572,SpcfP!$U:$U,$U572)=0),0,INDEX(SpcfP!Q:Q,SUMIFS(SpcfP!$A:$A,SpcfP!$AE:$AE,$AE572,SpcfP!$U:$U,$U572)))</f>
        <v>0</v>
      </c>
      <c r="U572" s="1">
        <f>IF(OR($AD572=0,SUMIFS(dbP!$A:$A,dbP!$AD:$AD,$AD572)=0),0,INDEX(dbP!U:U,SUMIFS(dbP!$A:$A,dbP!$AD:$AD,$AD572)))</f>
        <v>0</v>
      </c>
      <c r="X572" s="42">
        <f>IF(OR($AD572=0,SUMIFS(dbP!$A:$A,dbP!$AD:$AD,$AD572)=0),0,INDEX(dbP!X:X,SUMIFS(dbP!$A:$A,dbP!$AD:$AD,$AD572)))*
IF(OR($AE572=0,SUMIFS(SpcfP!$A:$A,SpcfP!$AE:$AE,$AE572,SpcfP!$U:$U,$U572)=0),0,INDEX(SpcfP!X:X,SUMIFS(SpcfP!$A:$A,SpcfP!$AE:$AE,$AE572,SpcfP!$U:$U,$U572)))</f>
        <v>0</v>
      </c>
      <c r="AA572" s="44">
        <f>IF(OR($AD572=0,SUMIFS(dbP!$A:$A,dbP!$AD:$AD,$AD572)=0),0,INDEX(dbP!X:X,SUMIFS(dbP!$A:$A,dbP!$AD:$AD,$AD572)))*
IF(OR($AE572=0,SUMIFS(SpcfP!$A:$A,SpcfP!$AE:$AE,$AE572,SpcfP!$U:$U,$U572)=0),0,INDEX(SpcfP!AA:AA,SUMIFS(SpcfP!$A:$A,SpcfP!$AE:$AE,$AE572,SpcfP!$U:$U,$U572)))</f>
        <v>0</v>
      </c>
      <c r="AB572" s="44">
        <f>IF(OR($AD572=0,SUMIFS(dbP!$A:$A,dbP!$AD:$AD,$AD572)=0),0,INDEX(dbP!X:X,SUMIFS(dbP!$A:$A,dbP!$AD:$AD,$AD572)))*
IF(OR($AE572=0,SUMIFS(SpcfP!$A:$A,SpcfP!$AE:$AE,$AE572,SpcfP!$U:$U,$U572)=0),0,INDEX(SpcfP!AB:AB,SUMIFS(SpcfP!$A:$A,SpcfP!$AE:$AE,$AE572,SpcfP!$U:$U,$U572)))</f>
        <v>0</v>
      </c>
      <c r="AC572" s="31" t="str">
        <f>IF(OR(RepP!$J$3="",RepP!$J$3=0,COUNTIF(Lists!$D:$D,RepP!$J$3)=0),Lists!$D$9,IF(RepP!$J$3=Lists!$D$9,Lists!$D$9,IF(RepP!$J$3=$E572,RepP!$J$3,"")))</f>
        <v>Все проекты</v>
      </c>
      <c r="AD572" s="31">
        <f t="shared" si="9"/>
        <v>10</v>
      </c>
      <c r="AE572" s="31">
        <f>IF(OR(AE571=0,AE571=MAX(Items!$AC:$AC)),1,AE571+1)</f>
        <v>48</v>
      </c>
    </row>
    <row r="573" spans="2:31" x14ac:dyDescent="0.3">
      <c r="B573" s="26">
        <f>IF(AND(O573=0,P573=0,Q573=0,Y573=0),0,IF(OR(COUNTIFS(Items!$E:$E,O573,Items!$F:$F,P573,Items!$G:$G,Q573)=1,COUNTIFS(Items!$M:$M,O573,Items!$N:$N,P573,Items!$O:$O,Q573)=1,COUNTIFS(Items!$U:$U,O573,Items!$V:$V,P573,Items!$W:$W,Q573)=1),0,1))</f>
        <v>0</v>
      </c>
      <c r="D573" s="24">
        <f>IF(OR($AD573=0,SUMIFS(dbP!$A:$A,dbP!$AD:$AD,$AD573)=0),0,INDEX(dbP!D:D,SUMIFS(dbP!$A:$A,dbP!$AD:$AD,$AD573)))</f>
        <v>0</v>
      </c>
      <c r="E573" s="1">
        <f>IF(OR($AD573=0,SUMIFS(dbP!$A:$A,dbP!$AD:$AD,$AD573)=0),0,INDEX(dbP!E:E,SUMIFS(dbP!$A:$A,dbP!$AD:$AD,$AD573)))</f>
        <v>0</v>
      </c>
      <c r="F573" s="1">
        <f>IF(OR($AD573=0,SUMIFS(dbP!$A:$A,dbP!$AD:$AD,$AD573)=0),0,INDEX(dbP!F:F,SUMIFS(dbP!$A:$A,dbP!$AD:$AD,$AD573)))</f>
        <v>0</v>
      </c>
      <c r="I573" s="1">
        <f>IF(OR($AD573=0,SUMIFS(dbP!$A:$A,dbP!$AD:$AD,$AD573)=0),0,INDEX(dbP!I:I,SUMIFS(dbP!$A:$A,dbP!$AD:$AD,$AD573)))</f>
        <v>0</v>
      </c>
      <c r="O573" s="44">
        <f>IF(OR($AE573=0,SUMIFS(SpcfP!$A:$A,SpcfP!$AE:$AE,$AE573,SpcfP!$U:$U,$U573)=0),0,INDEX(SpcfP!O:O,SUMIFS(SpcfP!$A:$A,SpcfP!$AE:$AE,$AE573,SpcfP!$U:$U,$U573)))</f>
        <v>0</v>
      </c>
      <c r="P573" s="44">
        <f>IF(OR($AE573=0,SUMIFS(SpcfP!$A:$A,SpcfP!$AE:$AE,$AE573,SpcfP!$U:$U,$U573)=0),0,INDEX(SpcfP!P:P,SUMIFS(SpcfP!$A:$A,SpcfP!$AE:$AE,$AE573,SpcfP!$U:$U,$U573)))</f>
        <v>0</v>
      </c>
      <c r="Q573" s="44">
        <f>IF(OR($AE573=0,SUMIFS(SpcfP!$A:$A,SpcfP!$AE:$AE,$AE573,SpcfP!$U:$U,$U573)=0),0,INDEX(SpcfP!Q:Q,SUMIFS(SpcfP!$A:$A,SpcfP!$AE:$AE,$AE573,SpcfP!$U:$U,$U573)))</f>
        <v>0</v>
      </c>
      <c r="U573" s="1">
        <f>IF(OR($AD573=0,SUMIFS(dbP!$A:$A,dbP!$AD:$AD,$AD573)=0),0,INDEX(dbP!U:U,SUMIFS(dbP!$A:$A,dbP!$AD:$AD,$AD573)))</f>
        <v>0</v>
      </c>
      <c r="X573" s="42">
        <f>IF(OR($AD573=0,SUMIFS(dbP!$A:$A,dbP!$AD:$AD,$AD573)=0),0,INDEX(dbP!X:X,SUMIFS(dbP!$A:$A,dbP!$AD:$AD,$AD573)))*
IF(OR($AE573=0,SUMIFS(SpcfP!$A:$A,SpcfP!$AE:$AE,$AE573,SpcfP!$U:$U,$U573)=0),0,INDEX(SpcfP!X:X,SUMIFS(SpcfP!$A:$A,SpcfP!$AE:$AE,$AE573,SpcfP!$U:$U,$U573)))</f>
        <v>0</v>
      </c>
      <c r="AA573" s="44">
        <f>IF(OR($AD573=0,SUMIFS(dbP!$A:$A,dbP!$AD:$AD,$AD573)=0),0,INDEX(dbP!X:X,SUMIFS(dbP!$A:$A,dbP!$AD:$AD,$AD573)))*
IF(OR($AE573=0,SUMIFS(SpcfP!$A:$A,SpcfP!$AE:$AE,$AE573,SpcfP!$U:$U,$U573)=0),0,INDEX(SpcfP!AA:AA,SUMIFS(SpcfP!$A:$A,SpcfP!$AE:$AE,$AE573,SpcfP!$U:$U,$U573)))</f>
        <v>0</v>
      </c>
      <c r="AB573" s="44">
        <f>IF(OR($AD573=0,SUMIFS(dbP!$A:$A,dbP!$AD:$AD,$AD573)=0),0,INDEX(dbP!X:X,SUMIFS(dbP!$A:$A,dbP!$AD:$AD,$AD573)))*
IF(OR($AE573=0,SUMIFS(SpcfP!$A:$A,SpcfP!$AE:$AE,$AE573,SpcfP!$U:$U,$U573)=0),0,INDEX(SpcfP!AB:AB,SUMIFS(SpcfP!$A:$A,SpcfP!$AE:$AE,$AE573,SpcfP!$U:$U,$U573)))</f>
        <v>0</v>
      </c>
      <c r="AC573" s="31" t="str">
        <f>IF(OR(RepP!$J$3="",RepP!$J$3=0,COUNTIF(Lists!$D:$D,RepP!$J$3)=0),Lists!$D$9,IF(RepP!$J$3=Lists!$D$9,Lists!$D$9,IF(RepP!$J$3=$E573,RepP!$J$3,"")))</f>
        <v>Все проекты</v>
      </c>
      <c r="AD573" s="31">
        <f t="shared" si="9"/>
        <v>10</v>
      </c>
      <c r="AE573" s="31">
        <f>IF(OR(AE572=0,AE572=MAX(Items!$AC:$AC)),1,AE572+1)</f>
        <v>49</v>
      </c>
    </row>
    <row r="574" spans="2:31" x14ac:dyDescent="0.3">
      <c r="B574" s="26">
        <f>IF(AND(O574=0,P574=0,Q574=0,Y574=0),0,IF(OR(COUNTIFS(Items!$E:$E,O574,Items!$F:$F,P574,Items!$G:$G,Q574)=1,COUNTIFS(Items!$M:$M,O574,Items!$N:$N,P574,Items!$O:$O,Q574)=1,COUNTIFS(Items!$U:$U,O574,Items!$V:$V,P574,Items!$W:$W,Q574)=1),0,1))</f>
        <v>0</v>
      </c>
      <c r="D574" s="24">
        <f>IF(OR($AD574=0,SUMIFS(dbP!$A:$A,dbP!$AD:$AD,$AD574)=0),0,INDEX(dbP!D:D,SUMIFS(dbP!$A:$A,dbP!$AD:$AD,$AD574)))</f>
        <v>0</v>
      </c>
      <c r="E574" s="1">
        <f>IF(OR($AD574=0,SUMIFS(dbP!$A:$A,dbP!$AD:$AD,$AD574)=0),0,INDEX(dbP!E:E,SUMIFS(dbP!$A:$A,dbP!$AD:$AD,$AD574)))</f>
        <v>0</v>
      </c>
      <c r="F574" s="1">
        <f>IF(OR($AD574=0,SUMIFS(dbP!$A:$A,dbP!$AD:$AD,$AD574)=0),0,INDEX(dbP!F:F,SUMIFS(dbP!$A:$A,dbP!$AD:$AD,$AD574)))</f>
        <v>0</v>
      </c>
      <c r="I574" s="1">
        <f>IF(OR($AD574=0,SUMIFS(dbP!$A:$A,dbP!$AD:$AD,$AD574)=0),0,INDEX(dbP!I:I,SUMIFS(dbP!$A:$A,dbP!$AD:$AD,$AD574)))</f>
        <v>0</v>
      </c>
      <c r="O574" s="44">
        <f>IF(OR($AE574=0,SUMIFS(SpcfP!$A:$A,SpcfP!$AE:$AE,$AE574,SpcfP!$U:$U,$U574)=0),0,INDEX(SpcfP!O:O,SUMIFS(SpcfP!$A:$A,SpcfP!$AE:$AE,$AE574,SpcfP!$U:$U,$U574)))</f>
        <v>0</v>
      </c>
      <c r="P574" s="44">
        <f>IF(OR($AE574=0,SUMIFS(SpcfP!$A:$A,SpcfP!$AE:$AE,$AE574,SpcfP!$U:$U,$U574)=0),0,INDEX(SpcfP!P:P,SUMIFS(SpcfP!$A:$A,SpcfP!$AE:$AE,$AE574,SpcfP!$U:$U,$U574)))</f>
        <v>0</v>
      </c>
      <c r="Q574" s="44">
        <f>IF(OR($AE574=0,SUMIFS(SpcfP!$A:$A,SpcfP!$AE:$AE,$AE574,SpcfP!$U:$U,$U574)=0),0,INDEX(SpcfP!Q:Q,SUMIFS(SpcfP!$A:$A,SpcfP!$AE:$AE,$AE574,SpcfP!$U:$U,$U574)))</f>
        <v>0</v>
      </c>
      <c r="U574" s="1">
        <f>IF(OR($AD574=0,SUMIFS(dbP!$A:$A,dbP!$AD:$AD,$AD574)=0),0,INDEX(dbP!U:U,SUMIFS(dbP!$A:$A,dbP!$AD:$AD,$AD574)))</f>
        <v>0</v>
      </c>
      <c r="X574" s="42">
        <f>IF(OR($AD574=0,SUMIFS(dbP!$A:$A,dbP!$AD:$AD,$AD574)=0),0,INDEX(dbP!X:X,SUMIFS(dbP!$A:$A,dbP!$AD:$AD,$AD574)))*
IF(OR($AE574=0,SUMIFS(SpcfP!$A:$A,SpcfP!$AE:$AE,$AE574,SpcfP!$U:$U,$U574)=0),0,INDEX(SpcfP!X:X,SUMIFS(SpcfP!$A:$A,SpcfP!$AE:$AE,$AE574,SpcfP!$U:$U,$U574)))</f>
        <v>0</v>
      </c>
      <c r="AA574" s="44">
        <f>IF(OR($AD574=0,SUMIFS(dbP!$A:$A,dbP!$AD:$AD,$AD574)=0),0,INDEX(dbP!X:X,SUMIFS(dbP!$A:$A,dbP!$AD:$AD,$AD574)))*
IF(OR($AE574=0,SUMIFS(SpcfP!$A:$A,SpcfP!$AE:$AE,$AE574,SpcfP!$U:$U,$U574)=0),0,INDEX(SpcfP!AA:AA,SUMIFS(SpcfP!$A:$A,SpcfP!$AE:$AE,$AE574,SpcfP!$U:$U,$U574)))</f>
        <v>0</v>
      </c>
      <c r="AB574" s="44">
        <f>IF(OR($AD574=0,SUMIFS(dbP!$A:$A,dbP!$AD:$AD,$AD574)=0),0,INDEX(dbP!X:X,SUMIFS(dbP!$A:$A,dbP!$AD:$AD,$AD574)))*
IF(OR($AE574=0,SUMIFS(SpcfP!$A:$A,SpcfP!$AE:$AE,$AE574,SpcfP!$U:$U,$U574)=0),0,INDEX(SpcfP!AB:AB,SUMIFS(SpcfP!$A:$A,SpcfP!$AE:$AE,$AE574,SpcfP!$U:$U,$U574)))</f>
        <v>0</v>
      </c>
      <c r="AC574" s="31" t="str">
        <f>IF(OR(RepP!$J$3="",RepP!$J$3=0,COUNTIF(Lists!$D:$D,RepP!$J$3)=0),Lists!$D$9,IF(RepP!$J$3=Lists!$D$9,Lists!$D$9,IF(RepP!$J$3=$E574,RepP!$J$3,"")))</f>
        <v>Все проекты</v>
      </c>
      <c r="AD574" s="31">
        <f t="shared" si="9"/>
        <v>10</v>
      </c>
      <c r="AE574" s="31">
        <f>IF(OR(AE573=0,AE573=MAX(Items!$AC:$AC)),1,AE573+1)</f>
        <v>50</v>
      </c>
    </row>
    <row r="575" spans="2:31" x14ac:dyDescent="0.3">
      <c r="B575" s="26">
        <f>IF(AND(O575=0,P575=0,Q575=0,Y575=0),0,IF(OR(COUNTIFS(Items!$E:$E,O575,Items!$F:$F,P575,Items!$G:$G,Q575)=1,COUNTIFS(Items!$M:$M,O575,Items!$N:$N,P575,Items!$O:$O,Q575)=1,COUNTIFS(Items!$U:$U,O575,Items!$V:$V,P575,Items!$W:$W,Q575)=1),0,1))</f>
        <v>0</v>
      </c>
      <c r="D575" s="24">
        <f>IF(OR($AD575=0,SUMIFS(dbP!$A:$A,dbP!$AD:$AD,$AD575)=0),0,INDEX(dbP!D:D,SUMIFS(dbP!$A:$A,dbP!$AD:$AD,$AD575)))</f>
        <v>0</v>
      </c>
      <c r="E575" s="1">
        <f>IF(OR($AD575=0,SUMIFS(dbP!$A:$A,dbP!$AD:$AD,$AD575)=0),0,INDEX(dbP!E:E,SUMIFS(dbP!$A:$A,dbP!$AD:$AD,$AD575)))</f>
        <v>0</v>
      </c>
      <c r="F575" s="1">
        <f>IF(OR($AD575=0,SUMIFS(dbP!$A:$A,dbP!$AD:$AD,$AD575)=0),0,INDEX(dbP!F:F,SUMIFS(dbP!$A:$A,dbP!$AD:$AD,$AD575)))</f>
        <v>0</v>
      </c>
      <c r="I575" s="1">
        <f>IF(OR($AD575=0,SUMIFS(dbP!$A:$A,dbP!$AD:$AD,$AD575)=0),0,INDEX(dbP!I:I,SUMIFS(dbP!$A:$A,dbP!$AD:$AD,$AD575)))</f>
        <v>0</v>
      </c>
      <c r="O575" s="44">
        <f>IF(OR($AE575=0,SUMIFS(SpcfP!$A:$A,SpcfP!$AE:$AE,$AE575,SpcfP!$U:$U,$U575)=0),0,INDEX(SpcfP!O:O,SUMIFS(SpcfP!$A:$A,SpcfP!$AE:$AE,$AE575,SpcfP!$U:$U,$U575)))</f>
        <v>0</v>
      </c>
      <c r="P575" s="44">
        <f>IF(OR($AE575=0,SUMIFS(SpcfP!$A:$A,SpcfP!$AE:$AE,$AE575,SpcfP!$U:$U,$U575)=0),0,INDEX(SpcfP!P:P,SUMIFS(SpcfP!$A:$A,SpcfP!$AE:$AE,$AE575,SpcfP!$U:$U,$U575)))</f>
        <v>0</v>
      </c>
      <c r="Q575" s="44">
        <f>IF(OR($AE575=0,SUMIFS(SpcfP!$A:$A,SpcfP!$AE:$AE,$AE575,SpcfP!$U:$U,$U575)=0),0,INDEX(SpcfP!Q:Q,SUMIFS(SpcfP!$A:$A,SpcfP!$AE:$AE,$AE575,SpcfP!$U:$U,$U575)))</f>
        <v>0</v>
      </c>
      <c r="U575" s="1">
        <f>IF(OR($AD575=0,SUMIFS(dbP!$A:$A,dbP!$AD:$AD,$AD575)=0),0,INDEX(dbP!U:U,SUMIFS(dbP!$A:$A,dbP!$AD:$AD,$AD575)))</f>
        <v>0</v>
      </c>
      <c r="X575" s="42">
        <f>IF(OR($AD575=0,SUMIFS(dbP!$A:$A,dbP!$AD:$AD,$AD575)=0),0,INDEX(dbP!X:X,SUMIFS(dbP!$A:$A,dbP!$AD:$AD,$AD575)))*
IF(OR($AE575=0,SUMIFS(SpcfP!$A:$A,SpcfP!$AE:$AE,$AE575,SpcfP!$U:$U,$U575)=0),0,INDEX(SpcfP!X:X,SUMIFS(SpcfP!$A:$A,SpcfP!$AE:$AE,$AE575,SpcfP!$U:$U,$U575)))</f>
        <v>0</v>
      </c>
      <c r="AA575" s="44">
        <f>IF(OR($AD575=0,SUMIFS(dbP!$A:$A,dbP!$AD:$AD,$AD575)=0),0,INDEX(dbP!X:X,SUMIFS(dbP!$A:$A,dbP!$AD:$AD,$AD575)))*
IF(OR($AE575=0,SUMIFS(SpcfP!$A:$A,SpcfP!$AE:$AE,$AE575,SpcfP!$U:$U,$U575)=0),0,INDEX(SpcfP!AA:AA,SUMIFS(SpcfP!$A:$A,SpcfP!$AE:$AE,$AE575,SpcfP!$U:$U,$U575)))</f>
        <v>0</v>
      </c>
      <c r="AB575" s="44">
        <f>IF(OR($AD575=0,SUMIFS(dbP!$A:$A,dbP!$AD:$AD,$AD575)=0),0,INDEX(dbP!X:X,SUMIFS(dbP!$A:$A,dbP!$AD:$AD,$AD575)))*
IF(OR($AE575=0,SUMIFS(SpcfP!$A:$A,SpcfP!$AE:$AE,$AE575,SpcfP!$U:$U,$U575)=0),0,INDEX(SpcfP!AB:AB,SUMIFS(SpcfP!$A:$A,SpcfP!$AE:$AE,$AE575,SpcfP!$U:$U,$U575)))</f>
        <v>0</v>
      </c>
      <c r="AC575" s="31" t="str">
        <f>IF(OR(RepP!$J$3="",RepP!$J$3=0,COUNTIF(Lists!$D:$D,RepP!$J$3)=0),Lists!$D$9,IF(RepP!$J$3=Lists!$D$9,Lists!$D$9,IF(RepP!$J$3=$E575,RepP!$J$3,"")))</f>
        <v>Все проекты</v>
      </c>
      <c r="AD575" s="31">
        <f t="shared" si="9"/>
        <v>10</v>
      </c>
      <c r="AE575" s="31">
        <f>IF(OR(AE574=0,AE574=MAX(Items!$AC:$AC)),1,AE574+1)</f>
        <v>51</v>
      </c>
    </row>
    <row r="576" spans="2:31" x14ac:dyDescent="0.3">
      <c r="B576" s="26">
        <f>IF(AND(O576=0,P576=0,Q576=0,Y576=0),0,IF(OR(COUNTIFS(Items!$E:$E,O576,Items!$F:$F,P576,Items!$G:$G,Q576)=1,COUNTIFS(Items!$M:$M,O576,Items!$N:$N,P576,Items!$O:$O,Q576)=1,COUNTIFS(Items!$U:$U,O576,Items!$V:$V,P576,Items!$W:$W,Q576)=1),0,1))</f>
        <v>0</v>
      </c>
      <c r="D576" s="24">
        <f>IF(OR($AD576=0,SUMIFS(dbP!$A:$A,dbP!$AD:$AD,$AD576)=0),0,INDEX(dbP!D:D,SUMIFS(dbP!$A:$A,dbP!$AD:$AD,$AD576)))</f>
        <v>0</v>
      </c>
      <c r="E576" s="1">
        <f>IF(OR($AD576=0,SUMIFS(dbP!$A:$A,dbP!$AD:$AD,$AD576)=0),0,INDEX(dbP!E:E,SUMIFS(dbP!$A:$A,dbP!$AD:$AD,$AD576)))</f>
        <v>0</v>
      </c>
      <c r="F576" s="1">
        <f>IF(OR($AD576=0,SUMIFS(dbP!$A:$A,dbP!$AD:$AD,$AD576)=0),0,INDEX(dbP!F:F,SUMIFS(dbP!$A:$A,dbP!$AD:$AD,$AD576)))</f>
        <v>0</v>
      </c>
      <c r="I576" s="1">
        <f>IF(OR($AD576=0,SUMIFS(dbP!$A:$A,dbP!$AD:$AD,$AD576)=0),0,INDEX(dbP!I:I,SUMIFS(dbP!$A:$A,dbP!$AD:$AD,$AD576)))</f>
        <v>0</v>
      </c>
      <c r="O576" s="44">
        <f>IF(OR($AE576=0,SUMIFS(SpcfP!$A:$A,SpcfP!$AE:$AE,$AE576,SpcfP!$U:$U,$U576)=0),0,INDEX(SpcfP!O:O,SUMIFS(SpcfP!$A:$A,SpcfP!$AE:$AE,$AE576,SpcfP!$U:$U,$U576)))</f>
        <v>0</v>
      </c>
      <c r="P576" s="44">
        <f>IF(OR($AE576=0,SUMIFS(SpcfP!$A:$A,SpcfP!$AE:$AE,$AE576,SpcfP!$U:$U,$U576)=0),0,INDEX(SpcfP!P:P,SUMIFS(SpcfP!$A:$A,SpcfP!$AE:$AE,$AE576,SpcfP!$U:$U,$U576)))</f>
        <v>0</v>
      </c>
      <c r="Q576" s="44">
        <f>IF(OR($AE576=0,SUMIFS(SpcfP!$A:$A,SpcfP!$AE:$AE,$AE576,SpcfP!$U:$U,$U576)=0),0,INDEX(SpcfP!Q:Q,SUMIFS(SpcfP!$A:$A,SpcfP!$AE:$AE,$AE576,SpcfP!$U:$U,$U576)))</f>
        <v>0</v>
      </c>
      <c r="U576" s="1">
        <f>IF(OR($AD576=0,SUMIFS(dbP!$A:$A,dbP!$AD:$AD,$AD576)=0),0,INDEX(dbP!U:U,SUMIFS(dbP!$A:$A,dbP!$AD:$AD,$AD576)))</f>
        <v>0</v>
      </c>
      <c r="X576" s="42">
        <f>IF(OR($AD576=0,SUMIFS(dbP!$A:$A,dbP!$AD:$AD,$AD576)=0),0,INDEX(dbP!X:X,SUMIFS(dbP!$A:$A,dbP!$AD:$AD,$AD576)))*
IF(OR($AE576=0,SUMIFS(SpcfP!$A:$A,SpcfP!$AE:$AE,$AE576,SpcfP!$U:$U,$U576)=0),0,INDEX(SpcfP!X:X,SUMIFS(SpcfP!$A:$A,SpcfP!$AE:$AE,$AE576,SpcfP!$U:$U,$U576)))</f>
        <v>0</v>
      </c>
      <c r="AA576" s="44">
        <f>IF(OR($AD576=0,SUMIFS(dbP!$A:$A,dbP!$AD:$AD,$AD576)=0),0,INDEX(dbP!X:X,SUMIFS(dbP!$A:$A,dbP!$AD:$AD,$AD576)))*
IF(OR($AE576=0,SUMIFS(SpcfP!$A:$A,SpcfP!$AE:$AE,$AE576,SpcfP!$U:$U,$U576)=0),0,INDEX(SpcfP!AA:AA,SUMIFS(SpcfP!$A:$A,SpcfP!$AE:$AE,$AE576,SpcfP!$U:$U,$U576)))</f>
        <v>0</v>
      </c>
      <c r="AB576" s="44">
        <f>IF(OR($AD576=0,SUMIFS(dbP!$A:$A,dbP!$AD:$AD,$AD576)=0),0,INDEX(dbP!X:X,SUMIFS(dbP!$A:$A,dbP!$AD:$AD,$AD576)))*
IF(OR($AE576=0,SUMIFS(SpcfP!$A:$A,SpcfP!$AE:$AE,$AE576,SpcfP!$U:$U,$U576)=0),0,INDEX(SpcfP!AB:AB,SUMIFS(SpcfP!$A:$A,SpcfP!$AE:$AE,$AE576,SpcfP!$U:$U,$U576)))</f>
        <v>0</v>
      </c>
      <c r="AC576" s="31" t="str">
        <f>IF(OR(RepP!$J$3="",RepP!$J$3=0,COUNTIF(Lists!$D:$D,RepP!$J$3)=0),Lists!$D$9,IF(RepP!$J$3=Lists!$D$9,Lists!$D$9,IF(RepP!$J$3=$E576,RepP!$J$3,"")))</f>
        <v>Все проекты</v>
      </c>
      <c r="AD576" s="31">
        <f t="shared" si="9"/>
        <v>10</v>
      </c>
      <c r="AE576" s="31">
        <f>IF(OR(AE575=0,AE575=MAX(Items!$AC:$AC)),1,AE575+1)</f>
        <v>52</v>
      </c>
    </row>
    <row r="577" spans="2:31" x14ac:dyDescent="0.3">
      <c r="B577" s="26">
        <f>IF(AND(O577=0,P577=0,Q577=0,Y577=0),0,IF(OR(COUNTIFS(Items!$E:$E,O577,Items!$F:$F,P577,Items!$G:$G,Q577)=1,COUNTIFS(Items!$M:$M,O577,Items!$N:$N,P577,Items!$O:$O,Q577)=1,COUNTIFS(Items!$U:$U,O577,Items!$V:$V,P577,Items!$W:$W,Q577)=1),0,1))</f>
        <v>0</v>
      </c>
      <c r="D577" s="24">
        <f>IF(OR($AD577=0,SUMIFS(dbP!$A:$A,dbP!$AD:$AD,$AD577)=0),0,INDEX(dbP!D:D,SUMIFS(dbP!$A:$A,dbP!$AD:$AD,$AD577)))</f>
        <v>0</v>
      </c>
      <c r="E577" s="1">
        <f>IF(OR($AD577=0,SUMIFS(dbP!$A:$A,dbP!$AD:$AD,$AD577)=0),0,INDEX(dbP!E:E,SUMIFS(dbP!$A:$A,dbP!$AD:$AD,$AD577)))</f>
        <v>0</v>
      </c>
      <c r="F577" s="1">
        <f>IF(OR($AD577=0,SUMIFS(dbP!$A:$A,dbP!$AD:$AD,$AD577)=0),0,INDEX(dbP!F:F,SUMIFS(dbP!$A:$A,dbP!$AD:$AD,$AD577)))</f>
        <v>0</v>
      </c>
      <c r="I577" s="1">
        <f>IF(OR($AD577=0,SUMIFS(dbP!$A:$A,dbP!$AD:$AD,$AD577)=0),0,INDEX(dbP!I:I,SUMIFS(dbP!$A:$A,dbP!$AD:$AD,$AD577)))</f>
        <v>0</v>
      </c>
      <c r="O577" s="44">
        <f>IF(OR($AE577=0,SUMIFS(SpcfP!$A:$A,SpcfP!$AE:$AE,$AE577,SpcfP!$U:$U,$U577)=0),0,INDEX(SpcfP!O:O,SUMIFS(SpcfP!$A:$A,SpcfP!$AE:$AE,$AE577,SpcfP!$U:$U,$U577)))</f>
        <v>0</v>
      </c>
      <c r="P577" s="44">
        <f>IF(OR($AE577=0,SUMIFS(SpcfP!$A:$A,SpcfP!$AE:$AE,$AE577,SpcfP!$U:$U,$U577)=0),0,INDEX(SpcfP!P:P,SUMIFS(SpcfP!$A:$A,SpcfP!$AE:$AE,$AE577,SpcfP!$U:$U,$U577)))</f>
        <v>0</v>
      </c>
      <c r="Q577" s="44">
        <f>IF(OR($AE577=0,SUMIFS(SpcfP!$A:$A,SpcfP!$AE:$AE,$AE577,SpcfP!$U:$U,$U577)=0),0,INDEX(SpcfP!Q:Q,SUMIFS(SpcfP!$A:$A,SpcfP!$AE:$AE,$AE577,SpcfP!$U:$U,$U577)))</f>
        <v>0</v>
      </c>
      <c r="U577" s="1">
        <f>IF(OR($AD577=0,SUMIFS(dbP!$A:$A,dbP!$AD:$AD,$AD577)=0),0,INDEX(dbP!U:U,SUMIFS(dbP!$A:$A,dbP!$AD:$AD,$AD577)))</f>
        <v>0</v>
      </c>
      <c r="X577" s="42">
        <f>IF(OR($AD577=0,SUMIFS(dbP!$A:$A,dbP!$AD:$AD,$AD577)=0),0,INDEX(dbP!X:X,SUMIFS(dbP!$A:$A,dbP!$AD:$AD,$AD577)))*
IF(OR($AE577=0,SUMIFS(SpcfP!$A:$A,SpcfP!$AE:$AE,$AE577,SpcfP!$U:$U,$U577)=0),0,INDEX(SpcfP!X:X,SUMIFS(SpcfP!$A:$A,SpcfP!$AE:$AE,$AE577,SpcfP!$U:$U,$U577)))</f>
        <v>0</v>
      </c>
      <c r="AA577" s="44">
        <f>IF(OR($AD577=0,SUMIFS(dbP!$A:$A,dbP!$AD:$AD,$AD577)=0),0,INDEX(dbP!X:X,SUMIFS(dbP!$A:$A,dbP!$AD:$AD,$AD577)))*
IF(OR($AE577=0,SUMIFS(SpcfP!$A:$A,SpcfP!$AE:$AE,$AE577,SpcfP!$U:$U,$U577)=0),0,INDEX(SpcfP!AA:AA,SUMIFS(SpcfP!$A:$A,SpcfP!$AE:$AE,$AE577,SpcfP!$U:$U,$U577)))</f>
        <v>0</v>
      </c>
      <c r="AB577" s="44">
        <f>IF(OR($AD577=0,SUMIFS(dbP!$A:$A,dbP!$AD:$AD,$AD577)=0),0,INDEX(dbP!X:X,SUMIFS(dbP!$A:$A,dbP!$AD:$AD,$AD577)))*
IF(OR($AE577=0,SUMIFS(SpcfP!$A:$A,SpcfP!$AE:$AE,$AE577,SpcfP!$U:$U,$U577)=0),0,INDEX(SpcfP!AB:AB,SUMIFS(SpcfP!$A:$A,SpcfP!$AE:$AE,$AE577,SpcfP!$U:$U,$U577)))</f>
        <v>0</v>
      </c>
      <c r="AC577" s="31" t="str">
        <f>IF(OR(RepP!$J$3="",RepP!$J$3=0,COUNTIF(Lists!$D:$D,RepP!$J$3)=0),Lists!$D$9,IF(RepP!$J$3=Lists!$D$9,Lists!$D$9,IF(RepP!$J$3=$E577,RepP!$J$3,"")))</f>
        <v>Все проекты</v>
      </c>
      <c r="AD577" s="31">
        <f t="shared" si="9"/>
        <v>10</v>
      </c>
      <c r="AE577" s="31">
        <f>IF(OR(AE576=0,AE576=MAX(Items!$AC:$AC)),1,AE576+1)</f>
        <v>53</v>
      </c>
    </row>
    <row r="578" spans="2:31" x14ac:dyDescent="0.3">
      <c r="B578" s="26">
        <f>IF(AND(O578=0,P578=0,Q578=0,Y578=0),0,IF(OR(COUNTIFS(Items!$E:$E,O578,Items!$F:$F,P578,Items!$G:$G,Q578)=1,COUNTIFS(Items!$M:$M,O578,Items!$N:$N,P578,Items!$O:$O,Q578)=1,COUNTIFS(Items!$U:$U,O578,Items!$V:$V,P578,Items!$W:$W,Q578)=1),0,1))</f>
        <v>0</v>
      </c>
      <c r="D578" s="24">
        <f>IF(OR($AD578=0,SUMIFS(dbP!$A:$A,dbP!$AD:$AD,$AD578)=0),0,INDEX(dbP!D:D,SUMIFS(dbP!$A:$A,dbP!$AD:$AD,$AD578)))</f>
        <v>0</v>
      </c>
      <c r="E578" s="1">
        <f>IF(OR($AD578=0,SUMIFS(dbP!$A:$A,dbP!$AD:$AD,$AD578)=0),0,INDEX(dbP!E:E,SUMIFS(dbP!$A:$A,dbP!$AD:$AD,$AD578)))</f>
        <v>0</v>
      </c>
      <c r="F578" s="1">
        <f>IF(OR($AD578=0,SUMIFS(dbP!$A:$A,dbP!$AD:$AD,$AD578)=0),0,INDEX(dbP!F:F,SUMIFS(dbP!$A:$A,dbP!$AD:$AD,$AD578)))</f>
        <v>0</v>
      </c>
      <c r="I578" s="1">
        <f>IF(OR($AD578=0,SUMIFS(dbP!$A:$A,dbP!$AD:$AD,$AD578)=0),0,INDEX(dbP!I:I,SUMIFS(dbP!$A:$A,dbP!$AD:$AD,$AD578)))</f>
        <v>0</v>
      </c>
      <c r="O578" s="44">
        <f>IF(OR($AE578=0,SUMIFS(SpcfP!$A:$A,SpcfP!$AE:$AE,$AE578,SpcfP!$U:$U,$U578)=0),0,INDEX(SpcfP!O:O,SUMIFS(SpcfP!$A:$A,SpcfP!$AE:$AE,$AE578,SpcfP!$U:$U,$U578)))</f>
        <v>0</v>
      </c>
      <c r="P578" s="44">
        <f>IF(OR($AE578=0,SUMIFS(SpcfP!$A:$A,SpcfP!$AE:$AE,$AE578,SpcfP!$U:$U,$U578)=0),0,INDEX(SpcfP!P:P,SUMIFS(SpcfP!$A:$A,SpcfP!$AE:$AE,$AE578,SpcfP!$U:$U,$U578)))</f>
        <v>0</v>
      </c>
      <c r="Q578" s="44">
        <f>IF(OR($AE578=0,SUMIFS(SpcfP!$A:$A,SpcfP!$AE:$AE,$AE578,SpcfP!$U:$U,$U578)=0),0,INDEX(SpcfP!Q:Q,SUMIFS(SpcfP!$A:$A,SpcfP!$AE:$AE,$AE578,SpcfP!$U:$U,$U578)))</f>
        <v>0</v>
      </c>
      <c r="U578" s="1">
        <f>IF(OR($AD578=0,SUMIFS(dbP!$A:$A,dbP!$AD:$AD,$AD578)=0),0,INDEX(dbP!U:U,SUMIFS(dbP!$A:$A,dbP!$AD:$AD,$AD578)))</f>
        <v>0</v>
      </c>
      <c r="X578" s="42">
        <f>IF(OR($AD578=0,SUMIFS(dbP!$A:$A,dbP!$AD:$AD,$AD578)=0),0,INDEX(dbP!X:X,SUMIFS(dbP!$A:$A,dbP!$AD:$AD,$AD578)))*
IF(OR($AE578=0,SUMIFS(SpcfP!$A:$A,SpcfP!$AE:$AE,$AE578,SpcfP!$U:$U,$U578)=0),0,INDEX(SpcfP!X:X,SUMIFS(SpcfP!$A:$A,SpcfP!$AE:$AE,$AE578,SpcfP!$U:$U,$U578)))</f>
        <v>0</v>
      </c>
      <c r="AA578" s="44">
        <f>IF(OR($AD578=0,SUMIFS(dbP!$A:$A,dbP!$AD:$AD,$AD578)=0),0,INDEX(dbP!X:X,SUMIFS(dbP!$A:$A,dbP!$AD:$AD,$AD578)))*
IF(OR($AE578=0,SUMIFS(SpcfP!$A:$A,SpcfP!$AE:$AE,$AE578,SpcfP!$U:$U,$U578)=0),0,INDEX(SpcfP!AA:AA,SUMIFS(SpcfP!$A:$A,SpcfP!$AE:$AE,$AE578,SpcfP!$U:$U,$U578)))</f>
        <v>0</v>
      </c>
      <c r="AB578" s="44">
        <f>IF(OR($AD578=0,SUMIFS(dbP!$A:$A,dbP!$AD:$AD,$AD578)=0),0,INDEX(dbP!X:X,SUMIFS(dbP!$A:$A,dbP!$AD:$AD,$AD578)))*
IF(OR($AE578=0,SUMIFS(SpcfP!$A:$A,SpcfP!$AE:$AE,$AE578,SpcfP!$U:$U,$U578)=0),0,INDEX(SpcfP!AB:AB,SUMIFS(SpcfP!$A:$A,SpcfP!$AE:$AE,$AE578,SpcfP!$U:$U,$U578)))</f>
        <v>0</v>
      </c>
      <c r="AC578" s="31" t="str">
        <f>IF(OR(RepP!$J$3="",RepP!$J$3=0,COUNTIF(Lists!$D:$D,RepP!$J$3)=0),Lists!$D$9,IF(RepP!$J$3=Lists!$D$9,Lists!$D$9,IF(RepP!$J$3=$E578,RepP!$J$3,"")))</f>
        <v>Все проекты</v>
      </c>
      <c r="AD578" s="31">
        <f t="shared" si="9"/>
        <v>10</v>
      </c>
      <c r="AE578" s="31">
        <f>IF(OR(AE577=0,AE577=MAX(Items!$AC:$AC)),1,AE577+1)</f>
        <v>54</v>
      </c>
    </row>
    <row r="579" spans="2:31" x14ac:dyDescent="0.3">
      <c r="B579" s="26">
        <f>IF(AND(O579=0,P579=0,Q579=0,Y579=0),0,IF(OR(COUNTIFS(Items!$E:$E,O579,Items!$F:$F,P579,Items!$G:$G,Q579)=1,COUNTIFS(Items!$M:$M,O579,Items!$N:$N,P579,Items!$O:$O,Q579)=1,COUNTIFS(Items!$U:$U,O579,Items!$V:$V,P579,Items!$W:$W,Q579)=1),0,1))</f>
        <v>0</v>
      </c>
      <c r="D579" s="24">
        <f>IF(OR($AD579=0,SUMIFS(dbP!$A:$A,dbP!$AD:$AD,$AD579)=0),0,INDEX(dbP!D:D,SUMIFS(dbP!$A:$A,dbP!$AD:$AD,$AD579)))</f>
        <v>0</v>
      </c>
      <c r="E579" s="1">
        <f>IF(OR($AD579=0,SUMIFS(dbP!$A:$A,dbP!$AD:$AD,$AD579)=0),0,INDEX(dbP!E:E,SUMIFS(dbP!$A:$A,dbP!$AD:$AD,$AD579)))</f>
        <v>0</v>
      </c>
      <c r="F579" s="1">
        <f>IF(OR($AD579=0,SUMIFS(dbP!$A:$A,dbP!$AD:$AD,$AD579)=0),0,INDEX(dbP!F:F,SUMIFS(dbP!$A:$A,dbP!$AD:$AD,$AD579)))</f>
        <v>0</v>
      </c>
      <c r="I579" s="1">
        <f>IF(OR($AD579=0,SUMIFS(dbP!$A:$A,dbP!$AD:$AD,$AD579)=0),0,INDEX(dbP!I:I,SUMIFS(dbP!$A:$A,dbP!$AD:$AD,$AD579)))</f>
        <v>0</v>
      </c>
      <c r="O579" s="44">
        <f>IF(OR($AE579=0,SUMIFS(SpcfP!$A:$A,SpcfP!$AE:$AE,$AE579,SpcfP!$U:$U,$U579)=0),0,INDEX(SpcfP!O:O,SUMIFS(SpcfP!$A:$A,SpcfP!$AE:$AE,$AE579,SpcfP!$U:$U,$U579)))</f>
        <v>0</v>
      </c>
      <c r="P579" s="44">
        <f>IF(OR($AE579=0,SUMIFS(SpcfP!$A:$A,SpcfP!$AE:$AE,$AE579,SpcfP!$U:$U,$U579)=0),0,INDEX(SpcfP!P:P,SUMIFS(SpcfP!$A:$A,SpcfP!$AE:$AE,$AE579,SpcfP!$U:$U,$U579)))</f>
        <v>0</v>
      </c>
      <c r="Q579" s="44">
        <f>IF(OR($AE579=0,SUMIFS(SpcfP!$A:$A,SpcfP!$AE:$AE,$AE579,SpcfP!$U:$U,$U579)=0),0,INDEX(SpcfP!Q:Q,SUMIFS(SpcfP!$A:$A,SpcfP!$AE:$AE,$AE579,SpcfP!$U:$U,$U579)))</f>
        <v>0</v>
      </c>
      <c r="U579" s="1">
        <f>IF(OR($AD579=0,SUMIFS(dbP!$A:$A,dbP!$AD:$AD,$AD579)=0),0,INDEX(dbP!U:U,SUMIFS(dbP!$A:$A,dbP!$AD:$AD,$AD579)))</f>
        <v>0</v>
      </c>
      <c r="X579" s="42">
        <f>IF(OR($AD579=0,SUMIFS(dbP!$A:$A,dbP!$AD:$AD,$AD579)=0),0,INDEX(dbP!X:X,SUMIFS(dbP!$A:$A,dbP!$AD:$AD,$AD579)))*
IF(OR($AE579=0,SUMIFS(SpcfP!$A:$A,SpcfP!$AE:$AE,$AE579,SpcfP!$U:$U,$U579)=0),0,INDEX(SpcfP!X:X,SUMIFS(SpcfP!$A:$A,SpcfP!$AE:$AE,$AE579,SpcfP!$U:$U,$U579)))</f>
        <v>0</v>
      </c>
      <c r="AA579" s="44">
        <f>IF(OR($AD579=0,SUMIFS(dbP!$A:$A,dbP!$AD:$AD,$AD579)=0),0,INDEX(dbP!X:X,SUMIFS(dbP!$A:$A,dbP!$AD:$AD,$AD579)))*
IF(OR($AE579=0,SUMIFS(SpcfP!$A:$A,SpcfP!$AE:$AE,$AE579,SpcfP!$U:$U,$U579)=0),0,INDEX(SpcfP!AA:AA,SUMIFS(SpcfP!$A:$A,SpcfP!$AE:$AE,$AE579,SpcfP!$U:$U,$U579)))</f>
        <v>0</v>
      </c>
      <c r="AB579" s="44">
        <f>IF(OR($AD579=0,SUMIFS(dbP!$A:$A,dbP!$AD:$AD,$AD579)=0),0,INDEX(dbP!X:X,SUMIFS(dbP!$A:$A,dbP!$AD:$AD,$AD579)))*
IF(OR($AE579=0,SUMIFS(SpcfP!$A:$A,SpcfP!$AE:$AE,$AE579,SpcfP!$U:$U,$U579)=0),0,INDEX(SpcfP!AB:AB,SUMIFS(SpcfP!$A:$A,SpcfP!$AE:$AE,$AE579,SpcfP!$U:$U,$U579)))</f>
        <v>0</v>
      </c>
      <c r="AC579" s="31" t="str">
        <f>IF(OR(RepP!$J$3="",RepP!$J$3=0,COUNTIF(Lists!$D:$D,RepP!$J$3)=0),Lists!$D$9,IF(RepP!$J$3=Lists!$D$9,Lists!$D$9,IF(RepP!$J$3=$E579,RepP!$J$3,"")))</f>
        <v>Все проекты</v>
      </c>
      <c r="AD579" s="31">
        <f t="shared" si="9"/>
        <v>10</v>
      </c>
      <c r="AE579" s="31">
        <f>IF(OR(AE578=0,AE578=MAX(Items!$AC:$AC)),1,AE578+1)</f>
        <v>55</v>
      </c>
    </row>
    <row r="580" spans="2:31" x14ac:dyDescent="0.3">
      <c r="B580" s="26">
        <f>IF(AND(O580=0,P580=0,Q580=0,Y580=0),0,IF(OR(COUNTIFS(Items!$E:$E,O580,Items!$F:$F,P580,Items!$G:$G,Q580)=1,COUNTIFS(Items!$M:$M,O580,Items!$N:$N,P580,Items!$O:$O,Q580)=1,COUNTIFS(Items!$U:$U,O580,Items!$V:$V,P580,Items!$W:$W,Q580)=1),0,1))</f>
        <v>0</v>
      </c>
      <c r="D580" s="24">
        <f>IF(OR($AD580=0,SUMIFS(dbP!$A:$A,dbP!$AD:$AD,$AD580)=0),0,INDEX(dbP!D:D,SUMIFS(dbP!$A:$A,dbP!$AD:$AD,$AD580)))</f>
        <v>0</v>
      </c>
      <c r="E580" s="1">
        <f>IF(OR($AD580=0,SUMIFS(dbP!$A:$A,dbP!$AD:$AD,$AD580)=0),0,INDEX(dbP!E:E,SUMIFS(dbP!$A:$A,dbP!$AD:$AD,$AD580)))</f>
        <v>0</v>
      </c>
      <c r="F580" s="1">
        <f>IF(OR($AD580=0,SUMIFS(dbP!$A:$A,dbP!$AD:$AD,$AD580)=0),0,INDEX(dbP!F:F,SUMIFS(dbP!$A:$A,dbP!$AD:$AD,$AD580)))</f>
        <v>0</v>
      </c>
      <c r="I580" s="1">
        <f>IF(OR($AD580=0,SUMIFS(dbP!$A:$A,dbP!$AD:$AD,$AD580)=0),0,INDEX(dbP!I:I,SUMIFS(dbP!$A:$A,dbP!$AD:$AD,$AD580)))</f>
        <v>0</v>
      </c>
      <c r="O580" s="44">
        <f>IF(OR($AE580=0,SUMIFS(SpcfP!$A:$A,SpcfP!$AE:$AE,$AE580,SpcfP!$U:$U,$U580)=0),0,INDEX(SpcfP!O:O,SUMIFS(SpcfP!$A:$A,SpcfP!$AE:$AE,$AE580,SpcfP!$U:$U,$U580)))</f>
        <v>0</v>
      </c>
      <c r="P580" s="44">
        <f>IF(OR($AE580=0,SUMIFS(SpcfP!$A:$A,SpcfP!$AE:$AE,$AE580,SpcfP!$U:$U,$U580)=0),0,INDEX(SpcfP!P:P,SUMIFS(SpcfP!$A:$A,SpcfP!$AE:$AE,$AE580,SpcfP!$U:$U,$U580)))</f>
        <v>0</v>
      </c>
      <c r="Q580" s="44">
        <f>IF(OR($AE580=0,SUMIFS(SpcfP!$A:$A,SpcfP!$AE:$AE,$AE580,SpcfP!$U:$U,$U580)=0),0,INDEX(SpcfP!Q:Q,SUMIFS(SpcfP!$A:$A,SpcfP!$AE:$AE,$AE580,SpcfP!$U:$U,$U580)))</f>
        <v>0</v>
      </c>
      <c r="U580" s="1">
        <f>IF(OR($AD580=0,SUMIFS(dbP!$A:$A,dbP!$AD:$AD,$AD580)=0),0,INDEX(dbP!U:U,SUMIFS(dbP!$A:$A,dbP!$AD:$AD,$AD580)))</f>
        <v>0</v>
      </c>
      <c r="X580" s="42">
        <f>IF(OR($AD580=0,SUMIFS(dbP!$A:$A,dbP!$AD:$AD,$AD580)=0),0,INDEX(dbP!X:X,SUMIFS(dbP!$A:$A,dbP!$AD:$AD,$AD580)))*
IF(OR($AE580=0,SUMIFS(SpcfP!$A:$A,SpcfP!$AE:$AE,$AE580,SpcfP!$U:$U,$U580)=0),0,INDEX(SpcfP!X:X,SUMIFS(SpcfP!$A:$A,SpcfP!$AE:$AE,$AE580,SpcfP!$U:$U,$U580)))</f>
        <v>0</v>
      </c>
      <c r="AA580" s="44">
        <f>IF(OR($AD580=0,SUMIFS(dbP!$A:$A,dbP!$AD:$AD,$AD580)=0),0,INDEX(dbP!X:X,SUMIFS(dbP!$A:$A,dbP!$AD:$AD,$AD580)))*
IF(OR($AE580=0,SUMIFS(SpcfP!$A:$A,SpcfP!$AE:$AE,$AE580,SpcfP!$U:$U,$U580)=0),0,INDEX(SpcfP!AA:AA,SUMIFS(SpcfP!$A:$A,SpcfP!$AE:$AE,$AE580,SpcfP!$U:$U,$U580)))</f>
        <v>0</v>
      </c>
      <c r="AB580" s="44">
        <f>IF(OR($AD580=0,SUMIFS(dbP!$A:$A,dbP!$AD:$AD,$AD580)=0),0,INDEX(dbP!X:X,SUMIFS(dbP!$A:$A,dbP!$AD:$AD,$AD580)))*
IF(OR($AE580=0,SUMIFS(SpcfP!$A:$A,SpcfP!$AE:$AE,$AE580,SpcfP!$U:$U,$U580)=0),0,INDEX(SpcfP!AB:AB,SUMIFS(SpcfP!$A:$A,SpcfP!$AE:$AE,$AE580,SpcfP!$U:$U,$U580)))</f>
        <v>0</v>
      </c>
      <c r="AC580" s="31" t="str">
        <f>IF(OR(RepP!$J$3="",RepP!$J$3=0,COUNTIF(Lists!$D:$D,RepP!$J$3)=0),Lists!$D$9,IF(RepP!$J$3=Lists!$D$9,Lists!$D$9,IF(RepP!$J$3=$E580,RepP!$J$3,"")))</f>
        <v>Все проекты</v>
      </c>
      <c r="AD580" s="31">
        <f t="shared" si="9"/>
        <v>10</v>
      </c>
      <c r="AE580" s="31">
        <f>IF(OR(AE579=0,AE579=MAX(Items!$AC:$AC)),1,AE579+1)</f>
        <v>56</v>
      </c>
    </row>
    <row r="581" spans="2:31" x14ac:dyDescent="0.3">
      <c r="B581" s="26">
        <f>IF(AND(O581=0,P581=0,Q581=0,Y581=0),0,IF(OR(COUNTIFS(Items!$E:$E,O581,Items!$F:$F,P581,Items!$G:$G,Q581)=1,COUNTIFS(Items!$M:$M,O581,Items!$N:$N,P581,Items!$O:$O,Q581)=1,COUNTIFS(Items!$U:$U,O581,Items!$V:$V,P581,Items!$W:$W,Q581)=1),0,1))</f>
        <v>0</v>
      </c>
      <c r="D581" s="24">
        <f>IF(OR($AD581=0,SUMIFS(dbP!$A:$A,dbP!$AD:$AD,$AD581)=0),0,INDEX(dbP!D:D,SUMIFS(dbP!$A:$A,dbP!$AD:$AD,$AD581)))</f>
        <v>0</v>
      </c>
      <c r="E581" s="1">
        <f>IF(OR($AD581=0,SUMIFS(dbP!$A:$A,dbP!$AD:$AD,$AD581)=0),0,INDEX(dbP!E:E,SUMIFS(dbP!$A:$A,dbP!$AD:$AD,$AD581)))</f>
        <v>0</v>
      </c>
      <c r="F581" s="1">
        <f>IF(OR($AD581=0,SUMIFS(dbP!$A:$A,dbP!$AD:$AD,$AD581)=0),0,INDEX(dbP!F:F,SUMIFS(dbP!$A:$A,dbP!$AD:$AD,$AD581)))</f>
        <v>0</v>
      </c>
      <c r="I581" s="1">
        <f>IF(OR($AD581=0,SUMIFS(dbP!$A:$A,dbP!$AD:$AD,$AD581)=0),0,INDEX(dbP!I:I,SUMIFS(dbP!$A:$A,dbP!$AD:$AD,$AD581)))</f>
        <v>0</v>
      </c>
      <c r="O581" s="44">
        <f>IF(OR($AE581=0,SUMIFS(SpcfP!$A:$A,SpcfP!$AE:$AE,$AE581,SpcfP!$U:$U,$U581)=0),0,INDEX(SpcfP!O:O,SUMIFS(SpcfP!$A:$A,SpcfP!$AE:$AE,$AE581,SpcfP!$U:$U,$U581)))</f>
        <v>0</v>
      </c>
      <c r="P581" s="44">
        <f>IF(OR($AE581=0,SUMIFS(SpcfP!$A:$A,SpcfP!$AE:$AE,$AE581,SpcfP!$U:$U,$U581)=0),0,INDEX(SpcfP!P:P,SUMIFS(SpcfP!$A:$A,SpcfP!$AE:$AE,$AE581,SpcfP!$U:$U,$U581)))</f>
        <v>0</v>
      </c>
      <c r="Q581" s="44">
        <f>IF(OR($AE581=0,SUMIFS(SpcfP!$A:$A,SpcfP!$AE:$AE,$AE581,SpcfP!$U:$U,$U581)=0),0,INDEX(SpcfP!Q:Q,SUMIFS(SpcfP!$A:$A,SpcfP!$AE:$AE,$AE581,SpcfP!$U:$U,$U581)))</f>
        <v>0</v>
      </c>
      <c r="U581" s="1">
        <f>IF(OR($AD581=0,SUMIFS(dbP!$A:$A,dbP!$AD:$AD,$AD581)=0),0,INDEX(dbP!U:U,SUMIFS(dbP!$A:$A,dbP!$AD:$AD,$AD581)))</f>
        <v>0</v>
      </c>
      <c r="X581" s="42">
        <f>IF(OR($AD581=0,SUMIFS(dbP!$A:$A,dbP!$AD:$AD,$AD581)=0),0,INDEX(dbP!X:X,SUMIFS(dbP!$A:$A,dbP!$AD:$AD,$AD581)))*
IF(OR($AE581=0,SUMIFS(SpcfP!$A:$A,SpcfP!$AE:$AE,$AE581,SpcfP!$U:$U,$U581)=0),0,INDEX(SpcfP!X:X,SUMIFS(SpcfP!$A:$A,SpcfP!$AE:$AE,$AE581,SpcfP!$U:$U,$U581)))</f>
        <v>0</v>
      </c>
      <c r="AA581" s="44">
        <f>IF(OR($AD581=0,SUMIFS(dbP!$A:$A,dbP!$AD:$AD,$AD581)=0),0,INDEX(dbP!X:X,SUMIFS(dbP!$A:$A,dbP!$AD:$AD,$AD581)))*
IF(OR($AE581=0,SUMIFS(SpcfP!$A:$A,SpcfP!$AE:$AE,$AE581,SpcfP!$U:$U,$U581)=0),0,INDEX(SpcfP!AA:AA,SUMIFS(SpcfP!$A:$A,SpcfP!$AE:$AE,$AE581,SpcfP!$U:$U,$U581)))</f>
        <v>0</v>
      </c>
      <c r="AB581" s="44">
        <f>IF(OR($AD581=0,SUMIFS(dbP!$A:$A,dbP!$AD:$AD,$AD581)=0),0,INDEX(dbP!X:X,SUMIFS(dbP!$A:$A,dbP!$AD:$AD,$AD581)))*
IF(OR($AE581=0,SUMIFS(SpcfP!$A:$A,SpcfP!$AE:$AE,$AE581,SpcfP!$U:$U,$U581)=0),0,INDEX(SpcfP!AB:AB,SUMIFS(SpcfP!$A:$A,SpcfP!$AE:$AE,$AE581,SpcfP!$U:$U,$U581)))</f>
        <v>0</v>
      </c>
      <c r="AC581" s="31" t="str">
        <f>IF(OR(RepP!$J$3="",RepP!$J$3=0,COUNTIF(Lists!$D:$D,RepP!$J$3)=0),Lists!$D$9,IF(RepP!$J$3=Lists!$D$9,Lists!$D$9,IF(RepP!$J$3=$E581,RepP!$J$3,"")))</f>
        <v>Все проекты</v>
      </c>
      <c r="AD581" s="31">
        <f t="shared" si="9"/>
        <v>10</v>
      </c>
      <c r="AE581" s="31">
        <f>IF(OR(AE580=0,AE580=MAX(Items!$AC:$AC)),1,AE580+1)</f>
        <v>57</v>
      </c>
    </row>
    <row r="582" spans="2:31" x14ac:dyDescent="0.3">
      <c r="B582" s="26">
        <f>IF(AND(O582=0,P582=0,Q582=0,Y582=0),0,IF(OR(COUNTIFS(Items!$E:$E,O582,Items!$F:$F,P582,Items!$G:$G,Q582)=1,COUNTIFS(Items!$M:$M,O582,Items!$N:$N,P582,Items!$O:$O,Q582)=1,COUNTIFS(Items!$U:$U,O582,Items!$V:$V,P582,Items!$W:$W,Q582)=1),0,1))</f>
        <v>0</v>
      </c>
      <c r="D582" s="24">
        <f>IF(OR($AD582=0,SUMIFS(dbP!$A:$A,dbP!$AD:$AD,$AD582)=0),0,INDEX(dbP!D:D,SUMIFS(dbP!$A:$A,dbP!$AD:$AD,$AD582)))</f>
        <v>0</v>
      </c>
      <c r="E582" s="1">
        <f>IF(OR($AD582=0,SUMIFS(dbP!$A:$A,dbP!$AD:$AD,$AD582)=0),0,INDEX(dbP!E:E,SUMIFS(dbP!$A:$A,dbP!$AD:$AD,$AD582)))</f>
        <v>0</v>
      </c>
      <c r="F582" s="1">
        <f>IF(OR($AD582=0,SUMIFS(dbP!$A:$A,dbP!$AD:$AD,$AD582)=0),0,INDEX(dbP!F:F,SUMIFS(dbP!$A:$A,dbP!$AD:$AD,$AD582)))</f>
        <v>0</v>
      </c>
      <c r="I582" s="1">
        <f>IF(OR($AD582=0,SUMIFS(dbP!$A:$A,dbP!$AD:$AD,$AD582)=0),0,INDEX(dbP!I:I,SUMIFS(dbP!$A:$A,dbP!$AD:$AD,$AD582)))</f>
        <v>0</v>
      </c>
      <c r="O582" s="44">
        <f>IF(OR($AE582=0,SUMIFS(SpcfP!$A:$A,SpcfP!$AE:$AE,$AE582,SpcfP!$U:$U,$U582)=0),0,INDEX(SpcfP!O:O,SUMIFS(SpcfP!$A:$A,SpcfP!$AE:$AE,$AE582,SpcfP!$U:$U,$U582)))</f>
        <v>0</v>
      </c>
      <c r="P582" s="44">
        <f>IF(OR($AE582=0,SUMIFS(SpcfP!$A:$A,SpcfP!$AE:$AE,$AE582,SpcfP!$U:$U,$U582)=0),0,INDEX(SpcfP!P:P,SUMIFS(SpcfP!$A:$A,SpcfP!$AE:$AE,$AE582,SpcfP!$U:$U,$U582)))</f>
        <v>0</v>
      </c>
      <c r="Q582" s="44">
        <f>IF(OR($AE582=0,SUMIFS(SpcfP!$A:$A,SpcfP!$AE:$AE,$AE582,SpcfP!$U:$U,$U582)=0),0,INDEX(SpcfP!Q:Q,SUMIFS(SpcfP!$A:$A,SpcfP!$AE:$AE,$AE582,SpcfP!$U:$U,$U582)))</f>
        <v>0</v>
      </c>
      <c r="U582" s="1">
        <f>IF(OR($AD582=0,SUMIFS(dbP!$A:$A,dbP!$AD:$AD,$AD582)=0),0,INDEX(dbP!U:U,SUMIFS(dbP!$A:$A,dbP!$AD:$AD,$AD582)))</f>
        <v>0</v>
      </c>
      <c r="X582" s="42">
        <f>IF(OR($AD582=0,SUMIFS(dbP!$A:$A,dbP!$AD:$AD,$AD582)=0),0,INDEX(dbP!X:X,SUMIFS(dbP!$A:$A,dbP!$AD:$AD,$AD582)))*
IF(OR($AE582=0,SUMIFS(SpcfP!$A:$A,SpcfP!$AE:$AE,$AE582,SpcfP!$U:$U,$U582)=0),0,INDEX(SpcfP!X:X,SUMIFS(SpcfP!$A:$A,SpcfP!$AE:$AE,$AE582,SpcfP!$U:$U,$U582)))</f>
        <v>0</v>
      </c>
      <c r="AA582" s="44">
        <f>IF(OR($AD582=0,SUMIFS(dbP!$A:$A,dbP!$AD:$AD,$AD582)=0),0,INDEX(dbP!X:X,SUMIFS(dbP!$A:$A,dbP!$AD:$AD,$AD582)))*
IF(OR($AE582=0,SUMIFS(SpcfP!$A:$A,SpcfP!$AE:$AE,$AE582,SpcfP!$U:$U,$U582)=0),0,INDEX(SpcfP!AA:AA,SUMIFS(SpcfP!$A:$A,SpcfP!$AE:$AE,$AE582,SpcfP!$U:$U,$U582)))</f>
        <v>0</v>
      </c>
      <c r="AB582" s="44">
        <f>IF(OR($AD582=0,SUMIFS(dbP!$A:$A,dbP!$AD:$AD,$AD582)=0),0,INDEX(dbP!X:X,SUMIFS(dbP!$A:$A,dbP!$AD:$AD,$AD582)))*
IF(OR($AE582=0,SUMIFS(SpcfP!$A:$A,SpcfP!$AE:$AE,$AE582,SpcfP!$U:$U,$U582)=0),0,INDEX(SpcfP!AB:AB,SUMIFS(SpcfP!$A:$A,SpcfP!$AE:$AE,$AE582,SpcfP!$U:$U,$U582)))</f>
        <v>0</v>
      </c>
      <c r="AC582" s="31" t="str">
        <f>IF(OR(RepP!$J$3="",RepP!$J$3=0,COUNTIF(Lists!$D:$D,RepP!$J$3)=0),Lists!$D$9,IF(RepP!$J$3=Lists!$D$9,Lists!$D$9,IF(RepP!$J$3=$E582,RepP!$J$3,"")))</f>
        <v>Все проекты</v>
      </c>
      <c r="AD582" s="31">
        <f t="shared" si="9"/>
        <v>10</v>
      </c>
      <c r="AE582" s="31">
        <f>IF(OR(AE581=0,AE581=MAX(Items!$AC:$AC)),1,AE581+1)</f>
        <v>58</v>
      </c>
    </row>
    <row r="583" spans="2:31" x14ac:dyDescent="0.3">
      <c r="B583" s="26">
        <f>IF(AND(O583=0,P583=0,Q583=0,Y583=0),0,IF(OR(COUNTIFS(Items!$E:$E,O583,Items!$F:$F,P583,Items!$G:$G,Q583)=1,COUNTIFS(Items!$M:$M,O583,Items!$N:$N,P583,Items!$O:$O,Q583)=1,COUNTIFS(Items!$U:$U,O583,Items!$V:$V,P583,Items!$W:$W,Q583)=1),0,1))</f>
        <v>0</v>
      </c>
      <c r="D583" s="24">
        <f>IF(OR($AD583=0,SUMIFS(dbP!$A:$A,dbP!$AD:$AD,$AD583)=0),0,INDEX(dbP!D:D,SUMIFS(dbP!$A:$A,dbP!$AD:$AD,$AD583)))</f>
        <v>0</v>
      </c>
      <c r="E583" s="1">
        <f>IF(OR($AD583=0,SUMIFS(dbP!$A:$A,dbP!$AD:$AD,$AD583)=0),0,INDEX(dbP!E:E,SUMIFS(dbP!$A:$A,dbP!$AD:$AD,$AD583)))</f>
        <v>0</v>
      </c>
      <c r="F583" s="1">
        <f>IF(OR($AD583=0,SUMIFS(dbP!$A:$A,dbP!$AD:$AD,$AD583)=0),0,INDEX(dbP!F:F,SUMIFS(dbP!$A:$A,dbP!$AD:$AD,$AD583)))</f>
        <v>0</v>
      </c>
      <c r="I583" s="1">
        <f>IF(OR($AD583=0,SUMIFS(dbP!$A:$A,dbP!$AD:$AD,$AD583)=0),0,INDEX(dbP!I:I,SUMIFS(dbP!$A:$A,dbP!$AD:$AD,$AD583)))</f>
        <v>0</v>
      </c>
      <c r="O583" s="44">
        <f>IF(OR($AE583=0,SUMIFS(SpcfP!$A:$A,SpcfP!$AE:$AE,$AE583,SpcfP!$U:$U,$U583)=0),0,INDEX(SpcfP!O:O,SUMIFS(SpcfP!$A:$A,SpcfP!$AE:$AE,$AE583,SpcfP!$U:$U,$U583)))</f>
        <v>0</v>
      </c>
      <c r="P583" s="44">
        <f>IF(OR($AE583=0,SUMIFS(SpcfP!$A:$A,SpcfP!$AE:$AE,$AE583,SpcfP!$U:$U,$U583)=0),0,INDEX(SpcfP!P:P,SUMIFS(SpcfP!$A:$A,SpcfP!$AE:$AE,$AE583,SpcfP!$U:$U,$U583)))</f>
        <v>0</v>
      </c>
      <c r="Q583" s="44">
        <f>IF(OR($AE583=0,SUMIFS(SpcfP!$A:$A,SpcfP!$AE:$AE,$AE583,SpcfP!$U:$U,$U583)=0),0,INDEX(SpcfP!Q:Q,SUMIFS(SpcfP!$A:$A,SpcfP!$AE:$AE,$AE583,SpcfP!$U:$U,$U583)))</f>
        <v>0</v>
      </c>
      <c r="U583" s="1">
        <f>IF(OR($AD583=0,SUMIFS(dbP!$A:$A,dbP!$AD:$AD,$AD583)=0),0,INDEX(dbP!U:U,SUMIFS(dbP!$A:$A,dbP!$AD:$AD,$AD583)))</f>
        <v>0</v>
      </c>
      <c r="X583" s="42">
        <f>IF(OR($AD583=0,SUMIFS(dbP!$A:$A,dbP!$AD:$AD,$AD583)=0),0,INDEX(dbP!X:X,SUMIFS(dbP!$A:$A,dbP!$AD:$AD,$AD583)))*
IF(OR($AE583=0,SUMIFS(SpcfP!$A:$A,SpcfP!$AE:$AE,$AE583,SpcfP!$U:$U,$U583)=0),0,INDEX(SpcfP!X:X,SUMIFS(SpcfP!$A:$A,SpcfP!$AE:$AE,$AE583,SpcfP!$U:$U,$U583)))</f>
        <v>0</v>
      </c>
      <c r="AA583" s="44">
        <f>IF(OR($AD583=0,SUMIFS(dbP!$A:$A,dbP!$AD:$AD,$AD583)=0),0,INDEX(dbP!X:X,SUMIFS(dbP!$A:$A,dbP!$AD:$AD,$AD583)))*
IF(OR($AE583=0,SUMIFS(SpcfP!$A:$A,SpcfP!$AE:$AE,$AE583,SpcfP!$U:$U,$U583)=0),0,INDEX(SpcfP!AA:AA,SUMIFS(SpcfP!$A:$A,SpcfP!$AE:$AE,$AE583,SpcfP!$U:$U,$U583)))</f>
        <v>0</v>
      </c>
      <c r="AB583" s="44">
        <f>IF(OR($AD583=0,SUMIFS(dbP!$A:$A,dbP!$AD:$AD,$AD583)=0),0,INDEX(dbP!X:X,SUMIFS(dbP!$A:$A,dbP!$AD:$AD,$AD583)))*
IF(OR($AE583=0,SUMIFS(SpcfP!$A:$A,SpcfP!$AE:$AE,$AE583,SpcfP!$U:$U,$U583)=0),0,INDEX(SpcfP!AB:AB,SUMIFS(SpcfP!$A:$A,SpcfP!$AE:$AE,$AE583,SpcfP!$U:$U,$U583)))</f>
        <v>0</v>
      </c>
      <c r="AC583" s="31" t="str">
        <f>IF(OR(RepP!$J$3="",RepP!$J$3=0,COUNTIF(Lists!$D:$D,RepP!$J$3)=0),Lists!$D$9,IF(RepP!$J$3=Lists!$D$9,Lists!$D$9,IF(RepP!$J$3=$E583,RepP!$J$3,"")))</f>
        <v>Все проекты</v>
      </c>
      <c r="AD583" s="31">
        <f t="shared" si="9"/>
        <v>11</v>
      </c>
      <c r="AE583" s="31">
        <f>IF(OR(AE582=0,AE582=MAX(Items!$AC:$AC)),1,AE582+1)</f>
        <v>1</v>
      </c>
    </row>
    <row r="584" spans="2:31" x14ac:dyDescent="0.3">
      <c r="B584" s="26">
        <f>IF(AND(O584=0,P584=0,Q584=0,Y584=0),0,IF(OR(COUNTIFS(Items!$E:$E,O584,Items!$F:$F,P584,Items!$G:$G,Q584)=1,COUNTIFS(Items!$M:$M,O584,Items!$N:$N,P584,Items!$O:$O,Q584)=1,COUNTIFS(Items!$U:$U,O584,Items!$V:$V,P584,Items!$W:$W,Q584)=1),0,1))</f>
        <v>0</v>
      </c>
      <c r="D584" s="24">
        <f>IF(OR($AD584=0,SUMIFS(dbP!$A:$A,dbP!$AD:$AD,$AD584)=0),0,INDEX(dbP!D:D,SUMIFS(dbP!$A:$A,dbP!$AD:$AD,$AD584)))</f>
        <v>0</v>
      </c>
      <c r="E584" s="1">
        <f>IF(OR($AD584=0,SUMIFS(dbP!$A:$A,dbP!$AD:$AD,$AD584)=0),0,INDEX(dbP!E:E,SUMIFS(dbP!$A:$A,dbP!$AD:$AD,$AD584)))</f>
        <v>0</v>
      </c>
      <c r="F584" s="1">
        <f>IF(OR($AD584=0,SUMIFS(dbP!$A:$A,dbP!$AD:$AD,$AD584)=0),0,INDEX(dbP!F:F,SUMIFS(dbP!$A:$A,dbP!$AD:$AD,$AD584)))</f>
        <v>0</v>
      </c>
      <c r="I584" s="1">
        <f>IF(OR($AD584=0,SUMIFS(dbP!$A:$A,dbP!$AD:$AD,$AD584)=0),0,INDEX(dbP!I:I,SUMIFS(dbP!$A:$A,dbP!$AD:$AD,$AD584)))</f>
        <v>0</v>
      </c>
      <c r="O584" s="44">
        <f>IF(OR($AE584=0,SUMIFS(SpcfP!$A:$A,SpcfP!$AE:$AE,$AE584,SpcfP!$U:$U,$U584)=0),0,INDEX(SpcfP!O:O,SUMIFS(SpcfP!$A:$A,SpcfP!$AE:$AE,$AE584,SpcfP!$U:$U,$U584)))</f>
        <v>0</v>
      </c>
      <c r="P584" s="44">
        <f>IF(OR($AE584=0,SUMIFS(SpcfP!$A:$A,SpcfP!$AE:$AE,$AE584,SpcfP!$U:$U,$U584)=0),0,INDEX(SpcfP!P:P,SUMIFS(SpcfP!$A:$A,SpcfP!$AE:$AE,$AE584,SpcfP!$U:$U,$U584)))</f>
        <v>0</v>
      </c>
      <c r="Q584" s="44">
        <f>IF(OR($AE584=0,SUMIFS(SpcfP!$A:$A,SpcfP!$AE:$AE,$AE584,SpcfP!$U:$U,$U584)=0),0,INDEX(SpcfP!Q:Q,SUMIFS(SpcfP!$A:$A,SpcfP!$AE:$AE,$AE584,SpcfP!$U:$U,$U584)))</f>
        <v>0</v>
      </c>
      <c r="U584" s="1">
        <f>IF(OR($AD584=0,SUMIFS(dbP!$A:$A,dbP!$AD:$AD,$AD584)=0),0,INDEX(dbP!U:U,SUMIFS(dbP!$A:$A,dbP!$AD:$AD,$AD584)))</f>
        <v>0</v>
      </c>
      <c r="X584" s="42">
        <f>IF(OR($AD584=0,SUMIFS(dbP!$A:$A,dbP!$AD:$AD,$AD584)=0),0,INDEX(dbP!X:X,SUMIFS(dbP!$A:$A,dbP!$AD:$AD,$AD584)))*
IF(OR($AE584=0,SUMIFS(SpcfP!$A:$A,SpcfP!$AE:$AE,$AE584,SpcfP!$U:$U,$U584)=0),0,INDEX(SpcfP!X:X,SUMIFS(SpcfP!$A:$A,SpcfP!$AE:$AE,$AE584,SpcfP!$U:$U,$U584)))</f>
        <v>0</v>
      </c>
      <c r="AA584" s="44">
        <f>IF(OR($AD584=0,SUMIFS(dbP!$A:$A,dbP!$AD:$AD,$AD584)=0),0,INDEX(dbP!X:X,SUMIFS(dbP!$A:$A,dbP!$AD:$AD,$AD584)))*
IF(OR($AE584=0,SUMIFS(SpcfP!$A:$A,SpcfP!$AE:$AE,$AE584,SpcfP!$U:$U,$U584)=0),0,INDEX(SpcfP!AA:AA,SUMIFS(SpcfP!$A:$A,SpcfP!$AE:$AE,$AE584,SpcfP!$U:$U,$U584)))</f>
        <v>0</v>
      </c>
      <c r="AB584" s="44">
        <f>IF(OR($AD584=0,SUMIFS(dbP!$A:$A,dbP!$AD:$AD,$AD584)=0),0,INDEX(dbP!X:X,SUMIFS(dbP!$A:$A,dbP!$AD:$AD,$AD584)))*
IF(OR($AE584=0,SUMIFS(SpcfP!$A:$A,SpcfP!$AE:$AE,$AE584,SpcfP!$U:$U,$U584)=0),0,INDEX(SpcfP!AB:AB,SUMIFS(SpcfP!$A:$A,SpcfP!$AE:$AE,$AE584,SpcfP!$U:$U,$U584)))</f>
        <v>0</v>
      </c>
      <c r="AC584" s="31" t="str">
        <f>IF(OR(RepP!$J$3="",RepP!$J$3=0,COUNTIF(Lists!$D:$D,RepP!$J$3)=0),Lists!$D$9,IF(RepP!$J$3=Lists!$D$9,Lists!$D$9,IF(RepP!$J$3=$E584,RepP!$J$3,"")))</f>
        <v>Все проекты</v>
      </c>
      <c r="AD584" s="31">
        <f t="shared" si="9"/>
        <v>11</v>
      </c>
      <c r="AE584" s="31">
        <f>IF(OR(AE583=0,AE583=MAX(Items!$AC:$AC)),1,AE583+1)</f>
        <v>2</v>
      </c>
    </row>
    <row r="585" spans="2:31" x14ac:dyDescent="0.3">
      <c r="B585" s="26">
        <f>IF(AND(O585=0,P585=0,Q585=0,Y585=0),0,IF(OR(COUNTIFS(Items!$E:$E,O585,Items!$F:$F,P585,Items!$G:$G,Q585)=1,COUNTIFS(Items!$M:$M,O585,Items!$N:$N,P585,Items!$O:$O,Q585)=1,COUNTIFS(Items!$U:$U,O585,Items!$V:$V,P585,Items!$W:$W,Q585)=1),0,1))</f>
        <v>0</v>
      </c>
      <c r="D585" s="24">
        <f>IF(OR($AD585=0,SUMIFS(dbP!$A:$A,dbP!$AD:$AD,$AD585)=0),0,INDEX(dbP!D:D,SUMIFS(dbP!$A:$A,dbP!$AD:$AD,$AD585)))</f>
        <v>0</v>
      </c>
      <c r="E585" s="1">
        <f>IF(OR($AD585=0,SUMIFS(dbP!$A:$A,dbP!$AD:$AD,$AD585)=0),0,INDEX(dbP!E:E,SUMIFS(dbP!$A:$A,dbP!$AD:$AD,$AD585)))</f>
        <v>0</v>
      </c>
      <c r="F585" s="1">
        <f>IF(OR($AD585=0,SUMIFS(dbP!$A:$A,dbP!$AD:$AD,$AD585)=0),0,INDEX(dbP!F:F,SUMIFS(dbP!$A:$A,dbP!$AD:$AD,$AD585)))</f>
        <v>0</v>
      </c>
      <c r="I585" s="1">
        <f>IF(OR($AD585=0,SUMIFS(dbP!$A:$A,dbP!$AD:$AD,$AD585)=0),0,INDEX(dbP!I:I,SUMIFS(dbP!$A:$A,dbP!$AD:$AD,$AD585)))</f>
        <v>0</v>
      </c>
      <c r="O585" s="44">
        <f>IF(OR($AE585=0,SUMIFS(SpcfP!$A:$A,SpcfP!$AE:$AE,$AE585,SpcfP!$U:$U,$U585)=0),0,INDEX(SpcfP!O:O,SUMIFS(SpcfP!$A:$A,SpcfP!$AE:$AE,$AE585,SpcfP!$U:$U,$U585)))</f>
        <v>0</v>
      </c>
      <c r="P585" s="44">
        <f>IF(OR($AE585=0,SUMIFS(SpcfP!$A:$A,SpcfP!$AE:$AE,$AE585,SpcfP!$U:$U,$U585)=0),0,INDEX(SpcfP!P:P,SUMIFS(SpcfP!$A:$A,SpcfP!$AE:$AE,$AE585,SpcfP!$U:$U,$U585)))</f>
        <v>0</v>
      </c>
      <c r="Q585" s="44">
        <f>IF(OR($AE585=0,SUMIFS(SpcfP!$A:$A,SpcfP!$AE:$AE,$AE585,SpcfP!$U:$U,$U585)=0),0,INDEX(SpcfP!Q:Q,SUMIFS(SpcfP!$A:$A,SpcfP!$AE:$AE,$AE585,SpcfP!$U:$U,$U585)))</f>
        <v>0</v>
      </c>
      <c r="U585" s="1">
        <f>IF(OR($AD585=0,SUMIFS(dbP!$A:$A,dbP!$AD:$AD,$AD585)=0),0,INDEX(dbP!U:U,SUMIFS(dbP!$A:$A,dbP!$AD:$AD,$AD585)))</f>
        <v>0</v>
      </c>
      <c r="X585" s="42">
        <f>IF(OR($AD585=0,SUMIFS(dbP!$A:$A,dbP!$AD:$AD,$AD585)=0),0,INDEX(dbP!X:X,SUMIFS(dbP!$A:$A,dbP!$AD:$AD,$AD585)))*
IF(OR($AE585=0,SUMIFS(SpcfP!$A:$A,SpcfP!$AE:$AE,$AE585,SpcfP!$U:$U,$U585)=0),0,INDEX(SpcfP!X:X,SUMIFS(SpcfP!$A:$A,SpcfP!$AE:$AE,$AE585,SpcfP!$U:$U,$U585)))</f>
        <v>0</v>
      </c>
      <c r="AA585" s="44">
        <f>IF(OR($AD585=0,SUMIFS(dbP!$A:$A,dbP!$AD:$AD,$AD585)=0),0,INDEX(dbP!X:X,SUMIFS(dbP!$A:$A,dbP!$AD:$AD,$AD585)))*
IF(OR($AE585=0,SUMIFS(SpcfP!$A:$A,SpcfP!$AE:$AE,$AE585,SpcfP!$U:$U,$U585)=0),0,INDEX(SpcfP!AA:AA,SUMIFS(SpcfP!$A:$A,SpcfP!$AE:$AE,$AE585,SpcfP!$U:$U,$U585)))</f>
        <v>0</v>
      </c>
      <c r="AB585" s="44">
        <f>IF(OR($AD585=0,SUMIFS(dbP!$A:$A,dbP!$AD:$AD,$AD585)=0),0,INDEX(dbP!X:X,SUMIFS(dbP!$A:$A,dbP!$AD:$AD,$AD585)))*
IF(OR($AE585=0,SUMIFS(SpcfP!$A:$A,SpcfP!$AE:$AE,$AE585,SpcfP!$U:$U,$U585)=0),0,INDEX(SpcfP!AB:AB,SUMIFS(SpcfP!$A:$A,SpcfP!$AE:$AE,$AE585,SpcfP!$U:$U,$U585)))</f>
        <v>0</v>
      </c>
      <c r="AC585" s="31" t="str">
        <f>IF(OR(RepP!$J$3="",RepP!$J$3=0,COUNTIF(Lists!$D:$D,RepP!$J$3)=0),Lists!$D$9,IF(RepP!$J$3=Lists!$D$9,Lists!$D$9,IF(RepP!$J$3=$E585,RepP!$J$3,"")))</f>
        <v>Все проекты</v>
      </c>
      <c r="AD585" s="31">
        <f t="shared" si="9"/>
        <v>11</v>
      </c>
      <c r="AE585" s="31">
        <f>IF(OR(AE584=0,AE584=MAX(Items!$AC:$AC)),1,AE584+1)</f>
        <v>3</v>
      </c>
    </row>
    <row r="586" spans="2:31" x14ac:dyDescent="0.3">
      <c r="B586" s="26">
        <f>IF(AND(O586=0,P586=0,Q586=0,Y586=0),0,IF(OR(COUNTIFS(Items!$E:$E,O586,Items!$F:$F,P586,Items!$G:$G,Q586)=1,COUNTIFS(Items!$M:$M,O586,Items!$N:$N,P586,Items!$O:$O,Q586)=1,COUNTIFS(Items!$U:$U,O586,Items!$V:$V,P586,Items!$W:$W,Q586)=1),0,1))</f>
        <v>0</v>
      </c>
      <c r="D586" s="24">
        <f>IF(OR($AD586=0,SUMIFS(dbP!$A:$A,dbP!$AD:$AD,$AD586)=0),0,INDEX(dbP!D:D,SUMIFS(dbP!$A:$A,dbP!$AD:$AD,$AD586)))</f>
        <v>0</v>
      </c>
      <c r="E586" s="1">
        <f>IF(OR($AD586=0,SUMIFS(dbP!$A:$A,dbP!$AD:$AD,$AD586)=0),0,INDEX(dbP!E:E,SUMIFS(dbP!$A:$A,dbP!$AD:$AD,$AD586)))</f>
        <v>0</v>
      </c>
      <c r="F586" s="1">
        <f>IF(OR($AD586=0,SUMIFS(dbP!$A:$A,dbP!$AD:$AD,$AD586)=0),0,INDEX(dbP!F:F,SUMIFS(dbP!$A:$A,dbP!$AD:$AD,$AD586)))</f>
        <v>0</v>
      </c>
      <c r="I586" s="1">
        <f>IF(OR($AD586=0,SUMIFS(dbP!$A:$A,dbP!$AD:$AD,$AD586)=0),0,INDEX(dbP!I:I,SUMIFS(dbP!$A:$A,dbP!$AD:$AD,$AD586)))</f>
        <v>0</v>
      </c>
      <c r="O586" s="44">
        <f>IF(OR($AE586=0,SUMIFS(SpcfP!$A:$A,SpcfP!$AE:$AE,$AE586,SpcfP!$U:$U,$U586)=0),0,INDEX(SpcfP!O:O,SUMIFS(SpcfP!$A:$A,SpcfP!$AE:$AE,$AE586,SpcfP!$U:$U,$U586)))</f>
        <v>0</v>
      </c>
      <c r="P586" s="44">
        <f>IF(OR($AE586=0,SUMIFS(SpcfP!$A:$A,SpcfP!$AE:$AE,$AE586,SpcfP!$U:$U,$U586)=0),0,INDEX(SpcfP!P:P,SUMIFS(SpcfP!$A:$A,SpcfP!$AE:$AE,$AE586,SpcfP!$U:$U,$U586)))</f>
        <v>0</v>
      </c>
      <c r="Q586" s="44">
        <f>IF(OR($AE586=0,SUMIFS(SpcfP!$A:$A,SpcfP!$AE:$AE,$AE586,SpcfP!$U:$U,$U586)=0),0,INDEX(SpcfP!Q:Q,SUMIFS(SpcfP!$A:$A,SpcfP!$AE:$AE,$AE586,SpcfP!$U:$U,$U586)))</f>
        <v>0</v>
      </c>
      <c r="U586" s="1">
        <f>IF(OR($AD586=0,SUMIFS(dbP!$A:$A,dbP!$AD:$AD,$AD586)=0),0,INDEX(dbP!U:U,SUMIFS(dbP!$A:$A,dbP!$AD:$AD,$AD586)))</f>
        <v>0</v>
      </c>
      <c r="X586" s="42">
        <f>IF(OR($AD586=0,SUMIFS(dbP!$A:$A,dbP!$AD:$AD,$AD586)=0),0,INDEX(dbP!X:X,SUMIFS(dbP!$A:$A,dbP!$AD:$AD,$AD586)))*
IF(OR($AE586=0,SUMIFS(SpcfP!$A:$A,SpcfP!$AE:$AE,$AE586,SpcfP!$U:$U,$U586)=0),0,INDEX(SpcfP!X:X,SUMIFS(SpcfP!$A:$A,SpcfP!$AE:$AE,$AE586,SpcfP!$U:$U,$U586)))</f>
        <v>0</v>
      </c>
      <c r="AA586" s="44">
        <f>IF(OR($AD586=0,SUMIFS(dbP!$A:$A,dbP!$AD:$AD,$AD586)=0),0,INDEX(dbP!X:X,SUMIFS(dbP!$A:$A,dbP!$AD:$AD,$AD586)))*
IF(OR($AE586=0,SUMIFS(SpcfP!$A:$A,SpcfP!$AE:$AE,$AE586,SpcfP!$U:$U,$U586)=0),0,INDEX(SpcfP!AA:AA,SUMIFS(SpcfP!$A:$A,SpcfP!$AE:$AE,$AE586,SpcfP!$U:$U,$U586)))</f>
        <v>0</v>
      </c>
      <c r="AB586" s="44">
        <f>IF(OR($AD586=0,SUMIFS(dbP!$A:$A,dbP!$AD:$AD,$AD586)=0),0,INDEX(dbP!X:X,SUMIFS(dbP!$A:$A,dbP!$AD:$AD,$AD586)))*
IF(OR($AE586=0,SUMIFS(SpcfP!$A:$A,SpcfP!$AE:$AE,$AE586,SpcfP!$U:$U,$U586)=0),0,INDEX(SpcfP!AB:AB,SUMIFS(SpcfP!$A:$A,SpcfP!$AE:$AE,$AE586,SpcfP!$U:$U,$U586)))</f>
        <v>0</v>
      </c>
      <c r="AC586" s="31" t="str">
        <f>IF(OR(RepP!$J$3="",RepP!$J$3=0,COUNTIF(Lists!$D:$D,RepP!$J$3)=0),Lists!$D$9,IF(RepP!$J$3=Lists!$D$9,Lists!$D$9,IF(RepP!$J$3=$E586,RepP!$J$3,"")))</f>
        <v>Все проекты</v>
      </c>
      <c r="AD586" s="31">
        <f t="shared" si="9"/>
        <v>11</v>
      </c>
      <c r="AE586" s="31">
        <f>IF(OR(AE585=0,AE585=MAX(Items!$AC:$AC)),1,AE585+1)</f>
        <v>4</v>
      </c>
    </row>
    <row r="587" spans="2:31" x14ac:dyDescent="0.3">
      <c r="B587" s="26">
        <f>IF(AND(O587=0,P587=0,Q587=0,Y587=0),0,IF(OR(COUNTIFS(Items!$E:$E,O587,Items!$F:$F,P587,Items!$G:$G,Q587)=1,COUNTIFS(Items!$M:$M,O587,Items!$N:$N,P587,Items!$O:$O,Q587)=1,COUNTIFS(Items!$U:$U,O587,Items!$V:$V,P587,Items!$W:$W,Q587)=1),0,1))</f>
        <v>0</v>
      </c>
      <c r="D587" s="24">
        <f>IF(OR($AD587=0,SUMIFS(dbP!$A:$A,dbP!$AD:$AD,$AD587)=0),0,INDEX(dbP!D:D,SUMIFS(dbP!$A:$A,dbP!$AD:$AD,$AD587)))</f>
        <v>0</v>
      </c>
      <c r="E587" s="1">
        <f>IF(OR($AD587=0,SUMIFS(dbP!$A:$A,dbP!$AD:$AD,$AD587)=0),0,INDEX(dbP!E:E,SUMIFS(dbP!$A:$A,dbP!$AD:$AD,$AD587)))</f>
        <v>0</v>
      </c>
      <c r="F587" s="1">
        <f>IF(OR($AD587=0,SUMIFS(dbP!$A:$A,dbP!$AD:$AD,$AD587)=0),0,INDEX(dbP!F:F,SUMIFS(dbP!$A:$A,dbP!$AD:$AD,$AD587)))</f>
        <v>0</v>
      </c>
      <c r="I587" s="1">
        <f>IF(OR($AD587=0,SUMIFS(dbP!$A:$A,dbP!$AD:$AD,$AD587)=0),0,INDEX(dbP!I:I,SUMIFS(dbP!$A:$A,dbP!$AD:$AD,$AD587)))</f>
        <v>0</v>
      </c>
      <c r="O587" s="44">
        <f>IF(OR($AE587=0,SUMIFS(SpcfP!$A:$A,SpcfP!$AE:$AE,$AE587,SpcfP!$U:$U,$U587)=0),0,INDEX(SpcfP!O:O,SUMIFS(SpcfP!$A:$A,SpcfP!$AE:$AE,$AE587,SpcfP!$U:$U,$U587)))</f>
        <v>0</v>
      </c>
      <c r="P587" s="44">
        <f>IF(OR($AE587=0,SUMIFS(SpcfP!$A:$A,SpcfP!$AE:$AE,$AE587,SpcfP!$U:$U,$U587)=0),0,INDEX(SpcfP!P:P,SUMIFS(SpcfP!$A:$A,SpcfP!$AE:$AE,$AE587,SpcfP!$U:$U,$U587)))</f>
        <v>0</v>
      </c>
      <c r="Q587" s="44">
        <f>IF(OR($AE587=0,SUMIFS(SpcfP!$A:$A,SpcfP!$AE:$AE,$AE587,SpcfP!$U:$U,$U587)=0),0,INDEX(SpcfP!Q:Q,SUMIFS(SpcfP!$A:$A,SpcfP!$AE:$AE,$AE587,SpcfP!$U:$U,$U587)))</f>
        <v>0</v>
      </c>
      <c r="U587" s="1">
        <f>IF(OR($AD587=0,SUMIFS(dbP!$A:$A,dbP!$AD:$AD,$AD587)=0),0,INDEX(dbP!U:U,SUMIFS(dbP!$A:$A,dbP!$AD:$AD,$AD587)))</f>
        <v>0</v>
      </c>
      <c r="X587" s="42">
        <f>IF(OR($AD587=0,SUMIFS(dbP!$A:$A,dbP!$AD:$AD,$AD587)=0),0,INDEX(dbP!X:X,SUMIFS(dbP!$A:$A,dbP!$AD:$AD,$AD587)))*
IF(OR($AE587=0,SUMIFS(SpcfP!$A:$A,SpcfP!$AE:$AE,$AE587,SpcfP!$U:$U,$U587)=0),0,INDEX(SpcfP!X:X,SUMIFS(SpcfP!$A:$A,SpcfP!$AE:$AE,$AE587,SpcfP!$U:$U,$U587)))</f>
        <v>0</v>
      </c>
      <c r="AA587" s="44">
        <f>IF(OR($AD587=0,SUMIFS(dbP!$A:$A,dbP!$AD:$AD,$AD587)=0),0,INDEX(dbP!X:X,SUMIFS(dbP!$A:$A,dbP!$AD:$AD,$AD587)))*
IF(OR($AE587=0,SUMIFS(SpcfP!$A:$A,SpcfP!$AE:$AE,$AE587,SpcfP!$U:$U,$U587)=0),0,INDEX(SpcfP!AA:AA,SUMIFS(SpcfP!$A:$A,SpcfP!$AE:$AE,$AE587,SpcfP!$U:$U,$U587)))</f>
        <v>0</v>
      </c>
      <c r="AB587" s="44">
        <f>IF(OR($AD587=0,SUMIFS(dbP!$A:$A,dbP!$AD:$AD,$AD587)=0),0,INDEX(dbP!X:X,SUMIFS(dbP!$A:$A,dbP!$AD:$AD,$AD587)))*
IF(OR($AE587=0,SUMIFS(SpcfP!$A:$A,SpcfP!$AE:$AE,$AE587,SpcfP!$U:$U,$U587)=0),0,INDEX(SpcfP!AB:AB,SUMIFS(SpcfP!$A:$A,SpcfP!$AE:$AE,$AE587,SpcfP!$U:$U,$U587)))</f>
        <v>0</v>
      </c>
      <c r="AC587" s="31" t="str">
        <f>IF(OR(RepP!$J$3="",RepP!$J$3=0,COUNTIF(Lists!$D:$D,RepP!$J$3)=0),Lists!$D$9,IF(RepP!$J$3=Lists!$D$9,Lists!$D$9,IF(RepP!$J$3=$E587,RepP!$J$3,"")))</f>
        <v>Все проекты</v>
      </c>
      <c r="AD587" s="31">
        <f t="shared" si="9"/>
        <v>11</v>
      </c>
      <c r="AE587" s="31">
        <f>IF(OR(AE586=0,AE586=MAX(Items!$AC:$AC)),1,AE586+1)</f>
        <v>5</v>
      </c>
    </row>
    <row r="588" spans="2:31" x14ac:dyDescent="0.3">
      <c r="B588" s="26">
        <f>IF(AND(O588=0,P588=0,Q588=0,Y588=0),0,IF(OR(COUNTIFS(Items!$E:$E,O588,Items!$F:$F,P588,Items!$G:$G,Q588)=1,COUNTIFS(Items!$M:$M,O588,Items!$N:$N,P588,Items!$O:$O,Q588)=1,COUNTIFS(Items!$U:$U,O588,Items!$V:$V,P588,Items!$W:$W,Q588)=1),0,1))</f>
        <v>0</v>
      </c>
      <c r="D588" s="24">
        <f>IF(OR($AD588=0,SUMIFS(dbP!$A:$A,dbP!$AD:$AD,$AD588)=0),0,INDEX(dbP!D:D,SUMIFS(dbP!$A:$A,dbP!$AD:$AD,$AD588)))</f>
        <v>0</v>
      </c>
      <c r="E588" s="1">
        <f>IF(OR($AD588=0,SUMIFS(dbP!$A:$A,dbP!$AD:$AD,$AD588)=0),0,INDEX(dbP!E:E,SUMIFS(dbP!$A:$A,dbP!$AD:$AD,$AD588)))</f>
        <v>0</v>
      </c>
      <c r="F588" s="1">
        <f>IF(OR($AD588=0,SUMIFS(dbP!$A:$A,dbP!$AD:$AD,$AD588)=0),0,INDEX(dbP!F:F,SUMIFS(dbP!$A:$A,dbP!$AD:$AD,$AD588)))</f>
        <v>0</v>
      </c>
      <c r="I588" s="1">
        <f>IF(OR($AD588=0,SUMIFS(dbP!$A:$A,dbP!$AD:$AD,$AD588)=0),0,INDEX(dbP!I:I,SUMIFS(dbP!$A:$A,dbP!$AD:$AD,$AD588)))</f>
        <v>0</v>
      </c>
      <c r="O588" s="44">
        <f>IF(OR($AE588=0,SUMIFS(SpcfP!$A:$A,SpcfP!$AE:$AE,$AE588,SpcfP!$U:$U,$U588)=0),0,INDEX(SpcfP!O:O,SUMIFS(SpcfP!$A:$A,SpcfP!$AE:$AE,$AE588,SpcfP!$U:$U,$U588)))</f>
        <v>0</v>
      </c>
      <c r="P588" s="44">
        <f>IF(OR($AE588=0,SUMIFS(SpcfP!$A:$A,SpcfP!$AE:$AE,$AE588,SpcfP!$U:$U,$U588)=0),0,INDEX(SpcfP!P:P,SUMIFS(SpcfP!$A:$A,SpcfP!$AE:$AE,$AE588,SpcfP!$U:$U,$U588)))</f>
        <v>0</v>
      </c>
      <c r="Q588" s="44">
        <f>IF(OR($AE588=0,SUMIFS(SpcfP!$A:$A,SpcfP!$AE:$AE,$AE588,SpcfP!$U:$U,$U588)=0),0,INDEX(SpcfP!Q:Q,SUMIFS(SpcfP!$A:$A,SpcfP!$AE:$AE,$AE588,SpcfP!$U:$U,$U588)))</f>
        <v>0</v>
      </c>
      <c r="U588" s="1">
        <f>IF(OR($AD588=0,SUMIFS(dbP!$A:$A,dbP!$AD:$AD,$AD588)=0),0,INDEX(dbP!U:U,SUMIFS(dbP!$A:$A,dbP!$AD:$AD,$AD588)))</f>
        <v>0</v>
      </c>
      <c r="X588" s="42">
        <f>IF(OR($AD588=0,SUMIFS(dbP!$A:$A,dbP!$AD:$AD,$AD588)=0),0,INDEX(dbP!X:X,SUMIFS(dbP!$A:$A,dbP!$AD:$AD,$AD588)))*
IF(OR($AE588=0,SUMIFS(SpcfP!$A:$A,SpcfP!$AE:$AE,$AE588,SpcfP!$U:$U,$U588)=0),0,INDEX(SpcfP!X:X,SUMIFS(SpcfP!$A:$A,SpcfP!$AE:$AE,$AE588,SpcfP!$U:$U,$U588)))</f>
        <v>0</v>
      </c>
      <c r="AA588" s="44">
        <f>IF(OR($AD588=0,SUMIFS(dbP!$A:$A,dbP!$AD:$AD,$AD588)=0),0,INDEX(dbP!X:X,SUMIFS(dbP!$A:$A,dbP!$AD:$AD,$AD588)))*
IF(OR($AE588=0,SUMIFS(SpcfP!$A:$A,SpcfP!$AE:$AE,$AE588,SpcfP!$U:$U,$U588)=0),0,INDEX(SpcfP!AA:AA,SUMIFS(SpcfP!$A:$A,SpcfP!$AE:$AE,$AE588,SpcfP!$U:$U,$U588)))</f>
        <v>0</v>
      </c>
      <c r="AB588" s="44">
        <f>IF(OR($AD588=0,SUMIFS(dbP!$A:$A,dbP!$AD:$AD,$AD588)=0),0,INDEX(dbP!X:X,SUMIFS(dbP!$A:$A,dbP!$AD:$AD,$AD588)))*
IF(OR($AE588=0,SUMIFS(SpcfP!$A:$A,SpcfP!$AE:$AE,$AE588,SpcfP!$U:$U,$U588)=0),0,INDEX(SpcfP!AB:AB,SUMIFS(SpcfP!$A:$A,SpcfP!$AE:$AE,$AE588,SpcfP!$U:$U,$U588)))</f>
        <v>0</v>
      </c>
      <c r="AC588" s="31" t="str">
        <f>IF(OR(RepP!$J$3="",RepP!$J$3=0,COUNTIF(Lists!$D:$D,RepP!$J$3)=0),Lists!$D$9,IF(RepP!$J$3=Lists!$D$9,Lists!$D$9,IF(RepP!$J$3=$E588,RepP!$J$3,"")))</f>
        <v>Все проекты</v>
      </c>
      <c r="AD588" s="31">
        <f t="shared" si="9"/>
        <v>11</v>
      </c>
      <c r="AE588" s="31">
        <f>IF(OR(AE587=0,AE587=MAX(Items!$AC:$AC)),1,AE587+1)</f>
        <v>6</v>
      </c>
    </row>
    <row r="589" spans="2:31" x14ac:dyDescent="0.3">
      <c r="B589" s="26">
        <f>IF(AND(O589=0,P589=0,Q589=0,Y589=0),0,IF(OR(COUNTIFS(Items!$E:$E,O589,Items!$F:$F,P589,Items!$G:$G,Q589)=1,COUNTIFS(Items!$M:$M,O589,Items!$N:$N,P589,Items!$O:$O,Q589)=1,COUNTIFS(Items!$U:$U,O589,Items!$V:$V,P589,Items!$W:$W,Q589)=1),0,1))</f>
        <v>0</v>
      </c>
      <c r="D589" s="24">
        <f>IF(OR($AD589=0,SUMIFS(dbP!$A:$A,dbP!$AD:$AD,$AD589)=0),0,INDEX(dbP!D:D,SUMIFS(dbP!$A:$A,dbP!$AD:$AD,$AD589)))</f>
        <v>0</v>
      </c>
      <c r="E589" s="1">
        <f>IF(OR($AD589=0,SUMIFS(dbP!$A:$A,dbP!$AD:$AD,$AD589)=0),0,INDEX(dbP!E:E,SUMIFS(dbP!$A:$A,dbP!$AD:$AD,$AD589)))</f>
        <v>0</v>
      </c>
      <c r="F589" s="1">
        <f>IF(OR($AD589=0,SUMIFS(dbP!$A:$A,dbP!$AD:$AD,$AD589)=0),0,INDEX(dbP!F:F,SUMIFS(dbP!$A:$A,dbP!$AD:$AD,$AD589)))</f>
        <v>0</v>
      </c>
      <c r="I589" s="1">
        <f>IF(OR($AD589=0,SUMIFS(dbP!$A:$A,dbP!$AD:$AD,$AD589)=0),0,INDEX(dbP!I:I,SUMIFS(dbP!$A:$A,dbP!$AD:$AD,$AD589)))</f>
        <v>0</v>
      </c>
      <c r="O589" s="44">
        <f>IF(OR($AE589=0,SUMIFS(SpcfP!$A:$A,SpcfP!$AE:$AE,$AE589,SpcfP!$U:$U,$U589)=0),0,INDEX(SpcfP!O:O,SUMIFS(SpcfP!$A:$A,SpcfP!$AE:$AE,$AE589,SpcfP!$U:$U,$U589)))</f>
        <v>0</v>
      </c>
      <c r="P589" s="44">
        <f>IF(OR($AE589=0,SUMIFS(SpcfP!$A:$A,SpcfP!$AE:$AE,$AE589,SpcfP!$U:$U,$U589)=0),0,INDEX(SpcfP!P:P,SUMIFS(SpcfP!$A:$A,SpcfP!$AE:$AE,$AE589,SpcfP!$U:$U,$U589)))</f>
        <v>0</v>
      </c>
      <c r="Q589" s="44">
        <f>IF(OR($AE589=0,SUMIFS(SpcfP!$A:$A,SpcfP!$AE:$AE,$AE589,SpcfP!$U:$U,$U589)=0),0,INDEX(SpcfP!Q:Q,SUMIFS(SpcfP!$A:$A,SpcfP!$AE:$AE,$AE589,SpcfP!$U:$U,$U589)))</f>
        <v>0</v>
      </c>
      <c r="U589" s="1">
        <f>IF(OR($AD589=0,SUMIFS(dbP!$A:$A,dbP!$AD:$AD,$AD589)=0),0,INDEX(dbP!U:U,SUMIFS(dbP!$A:$A,dbP!$AD:$AD,$AD589)))</f>
        <v>0</v>
      </c>
      <c r="X589" s="42">
        <f>IF(OR($AD589=0,SUMIFS(dbP!$A:$A,dbP!$AD:$AD,$AD589)=0),0,INDEX(dbP!X:X,SUMIFS(dbP!$A:$A,dbP!$AD:$AD,$AD589)))*
IF(OR($AE589=0,SUMIFS(SpcfP!$A:$A,SpcfP!$AE:$AE,$AE589,SpcfP!$U:$U,$U589)=0),0,INDEX(SpcfP!X:X,SUMIFS(SpcfP!$A:$A,SpcfP!$AE:$AE,$AE589,SpcfP!$U:$U,$U589)))</f>
        <v>0</v>
      </c>
      <c r="AA589" s="44">
        <f>IF(OR($AD589=0,SUMIFS(dbP!$A:$A,dbP!$AD:$AD,$AD589)=0),0,INDEX(dbP!X:X,SUMIFS(dbP!$A:$A,dbP!$AD:$AD,$AD589)))*
IF(OR($AE589=0,SUMIFS(SpcfP!$A:$A,SpcfP!$AE:$AE,$AE589,SpcfP!$U:$U,$U589)=0),0,INDEX(SpcfP!AA:AA,SUMIFS(SpcfP!$A:$A,SpcfP!$AE:$AE,$AE589,SpcfP!$U:$U,$U589)))</f>
        <v>0</v>
      </c>
      <c r="AB589" s="44">
        <f>IF(OR($AD589=0,SUMIFS(dbP!$A:$A,dbP!$AD:$AD,$AD589)=0),0,INDEX(dbP!X:X,SUMIFS(dbP!$A:$A,dbP!$AD:$AD,$AD589)))*
IF(OR($AE589=0,SUMIFS(SpcfP!$A:$A,SpcfP!$AE:$AE,$AE589,SpcfP!$U:$U,$U589)=0),0,INDEX(SpcfP!AB:AB,SUMIFS(SpcfP!$A:$A,SpcfP!$AE:$AE,$AE589,SpcfP!$U:$U,$U589)))</f>
        <v>0</v>
      </c>
      <c r="AC589" s="31" t="str">
        <f>IF(OR(RepP!$J$3="",RepP!$J$3=0,COUNTIF(Lists!$D:$D,RepP!$J$3)=0),Lists!$D$9,IF(RepP!$J$3=Lists!$D$9,Lists!$D$9,IF(RepP!$J$3=$E589,RepP!$J$3,"")))</f>
        <v>Все проекты</v>
      </c>
      <c r="AD589" s="31">
        <f t="shared" si="9"/>
        <v>11</v>
      </c>
      <c r="AE589" s="31">
        <f>IF(OR(AE588=0,AE588=MAX(Items!$AC:$AC)),1,AE588+1)</f>
        <v>7</v>
      </c>
    </row>
    <row r="590" spans="2:31" x14ac:dyDescent="0.3">
      <c r="B590" s="26">
        <f>IF(AND(O590=0,P590=0,Q590=0,Y590=0),0,IF(OR(COUNTIFS(Items!$E:$E,O590,Items!$F:$F,P590,Items!$G:$G,Q590)=1,COUNTIFS(Items!$M:$M,O590,Items!$N:$N,P590,Items!$O:$O,Q590)=1,COUNTIFS(Items!$U:$U,O590,Items!$V:$V,P590,Items!$W:$W,Q590)=1),0,1))</f>
        <v>0</v>
      </c>
      <c r="D590" s="24">
        <f>IF(OR($AD590=0,SUMIFS(dbP!$A:$A,dbP!$AD:$AD,$AD590)=0),0,INDEX(dbP!D:D,SUMIFS(dbP!$A:$A,dbP!$AD:$AD,$AD590)))</f>
        <v>0</v>
      </c>
      <c r="E590" s="1">
        <f>IF(OR($AD590=0,SUMIFS(dbP!$A:$A,dbP!$AD:$AD,$AD590)=0),0,INDEX(dbP!E:E,SUMIFS(dbP!$A:$A,dbP!$AD:$AD,$AD590)))</f>
        <v>0</v>
      </c>
      <c r="F590" s="1">
        <f>IF(OR($AD590=0,SUMIFS(dbP!$A:$A,dbP!$AD:$AD,$AD590)=0),0,INDEX(dbP!F:F,SUMIFS(dbP!$A:$A,dbP!$AD:$AD,$AD590)))</f>
        <v>0</v>
      </c>
      <c r="I590" s="1">
        <f>IF(OR($AD590=0,SUMIFS(dbP!$A:$A,dbP!$AD:$AD,$AD590)=0),0,INDEX(dbP!I:I,SUMIFS(dbP!$A:$A,dbP!$AD:$AD,$AD590)))</f>
        <v>0</v>
      </c>
      <c r="O590" s="44">
        <f>IF(OR($AE590=0,SUMIFS(SpcfP!$A:$A,SpcfP!$AE:$AE,$AE590,SpcfP!$U:$U,$U590)=0),0,INDEX(SpcfP!O:O,SUMIFS(SpcfP!$A:$A,SpcfP!$AE:$AE,$AE590,SpcfP!$U:$U,$U590)))</f>
        <v>0</v>
      </c>
      <c r="P590" s="44">
        <f>IF(OR($AE590=0,SUMIFS(SpcfP!$A:$A,SpcfP!$AE:$AE,$AE590,SpcfP!$U:$U,$U590)=0),0,INDEX(SpcfP!P:P,SUMIFS(SpcfP!$A:$A,SpcfP!$AE:$AE,$AE590,SpcfP!$U:$U,$U590)))</f>
        <v>0</v>
      </c>
      <c r="Q590" s="44">
        <f>IF(OR($AE590=0,SUMIFS(SpcfP!$A:$A,SpcfP!$AE:$AE,$AE590,SpcfP!$U:$U,$U590)=0),0,INDEX(SpcfP!Q:Q,SUMIFS(SpcfP!$A:$A,SpcfP!$AE:$AE,$AE590,SpcfP!$U:$U,$U590)))</f>
        <v>0</v>
      </c>
      <c r="U590" s="1">
        <f>IF(OR($AD590=0,SUMIFS(dbP!$A:$A,dbP!$AD:$AD,$AD590)=0),0,INDEX(dbP!U:U,SUMIFS(dbP!$A:$A,dbP!$AD:$AD,$AD590)))</f>
        <v>0</v>
      </c>
      <c r="X590" s="42">
        <f>IF(OR($AD590=0,SUMIFS(dbP!$A:$A,dbP!$AD:$AD,$AD590)=0),0,INDEX(dbP!X:X,SUMIFS(dbP!$A:$A,dbP!$AD:$AD,$AD590)))*
IF(OR($AE590=0,SUMIFS(SpcfP!$A:$A,SpcfP!$AE:$AE,$AE590,SpcfP!$U:$U,$U590)=0),0,INDEX(SpcfP!X:X,SUMIFS(SpcfP!$A:$A,SpcfP!$AE:$AE,$AE590,SpcfP!$U:$U,$U590)))</f>
        <v>0</v>
      </c>
      <c r="AA590" s="44">
        <f>IF(OR($AD590=0,SUMIFS(dbP!$A:$A,dbP!$AD:$AD,$AD590)=0),0,INDEX(dbP!X:X,SUMIFS(dbP!$A:$A,dbP!$AD:$AD,$AD590)))*
IF(OR($AE590=0,SUMIFS(SpcfP!$A:$A,SpcfP!$AE:$AE,$AE590,SpcfP!$U:$U,$U590)=0),0,INDEX(SpcfP!AA:AA,SUMIFS(SpcfP!$A:$A,SpcfP!$AE:$AE,$AE590,SpcfP!$U:$U,$U590)))</f>
        <v>0</v>
      </c>
      <c r="AB590" s="44">
        <f>IF(OR($AD590=0,SUMIFS(dbP!$A:$A,dbP!$AD:$AD,$AD590)=0),0,INDEX(dbP!X:X,SUMIFS(dbP!$A:$A,dbP!$AD:$AD,$AD590)))*
IF(OR($AE590=0,SUMIFS(SpcfP!$A:$A,SpcfP!$AE:$AE,$AE590,SpcfP!$U:$U,$U590)=0),0,INDEX(SpcfP!AB:AB,SUMIFS(SpcfP!$A:$A,SpcfP!$AE:$AE,$AE590,SpcfP!$U:$U,$U590)))</f>
        <v>0</v>
      </c>
      <c r="AC590" s="31" t="str">
        <f>IF(OR(RepP!$J$3="",RepP!$J$3=0,COUNTIF(Lists!$D:$D,RepP!$J$3)=0),Lists!$D$9,IF(RepP!$J$3=Lists!$D$9,Lists!$D$9,IF(RepP!$J$3=$E590,RepP!$J$3,"")))</f>
        <v>Все проекты</v>
      </c>
      <c r="AD590" s="31">
        <f t="shared" si="9"/>
        <v>11</v>
      </c>
      <c r="AE590" s="31">
        <f>IF(OR(AE589=0,AE589=MAX(Items!$AC:$AC)),1,AE589+1)</f>
        <v>8</v>
      </c>
    </row>
    <row r="591" spans="2:31" x14ac:dyDescent="0.3">
      <c r="B591" s="26">
        <f>IF(AND(O591=0,P591=0,Q591=0,Y591=0),0,IF(OR(COUNTIFS(Items!$E:$E,O591,Items!$F:$F,P591,Items!$G:$G,Q591)=1,COUNTIFS(Items!$M:$M,O591,Items!$N:$N,P591,Items!$O:$O,Q591)=1,COUNTIFS(Items!$U:$U,O591,Items!$V:$V,P591,Items!$W:$W,Q591)=1),0,1))</f>
        <v>0</v>
      </c>
      <c r="D591" s="24">
        <f>IF(OR($AD591=0,SUMIFS(dbP!$A:$A,dbP!$AD:$AD,$AD591)=0),0,INDEX(dbP!D:D,SUMIFS(dbP!$A:$A,dbP!$AD:$AD,$AD591)))</f>
        <v>0</v>
      </c>
      <c r="E591" s="1">
        <f>IF(OR($AD591=0,SUMIFS(dbP!$A:$A,dbP!$AD:$AD,$AD591)=0),0,INDEX(dbP!E:E,SUMIFS(dbP!$A:$A,dbP!$AD:$AD,$AD591)))</f>
        <v>0</v>
      </c>
      <c r="F591" s="1">
        <f>IF(OR($AD591=0,SUMIFS(dbP!$A:$A,dbP!$AD:$AD,$AD591)=0),0,INDEX(dbP!F:F,SUMIFS(dbP!$A:$A,dbP!$AD:$AD,$AD591)))</f>
        <v>0</v>
      </c>
      <c r="I591" s="1">
        <f>IF(OR($AD591=0,SUMIFS(dbP!$A:$A,dbP!$AD:$AD,$AD591)=0),0,INDEX(dbP!I:I,SUMIFS(dbP!$A:$A,dbP!$AD:$AD,$AD591)))</f>
        <v>0</v>
      </c>
      <c r="O591" s="44">
        <f>IF(OR($AE591=0,SUMIFS(SpcfP!$A:$A,SpcfP!$AE:$AE,$AE591,SpcfP!$U:$U,$U591)=0),0,INDEX(SpcfP!O:O,SUMIFS(SpcfP!$A:$A,SpcfP!$AE:$AE,$AE591,SpcfP!$U:$U,$U591)))</f>
        <v>0</v>
      </c>
      <c r="P591" s="44">
        <f>IF(OR($AE591=0,SUMIFS(SpcfP!$A:$A,SpcfP!$AE:$AE,$AE591,SpcfP!$U:$U,$U591)=0),0,INDEX(SpcfP!P:P,SUMIFS(SpcfP!$A:$A,SpcfP!$AE:$AE,$AE591,SpcfP!$U:$U,$U591)))</f>
        <v>0</v>
      </c>
      <c r="Q591" s="44">
        <f>IF(OR($AE591=0,SUMIFS(SpcfP!$A:$A,SpcfP!$AE:$AE,$AE591,SpcfP!$U:$U,$U591)=0),0,INDEX(SpcfP!Q:Q,SUMIFS(SpcfP!$A:$A,SpcfP!$AE:$AE,$AE591,SpcfP!$U:$U,$U591)))</f>
        <v>0</v>
      </c>
      <c r="U591" s="1">
        <f>IF(OR($AD591=0,SUMIFS(dbP!$A:$A,dbP!$AD:$AD,$AD591)=0),0,INDEX(dbP!U:U,SUMIFS(dbP!$A:$A,dbP!$AD:$AD,$AD591)))</f>
        <v>0</v>
      </c>
      <c r="X591" s="42">
        <f>IF(OR($AD591=0,SUMIFS(dbP!$A:$A,dbP!$AD:$AD,$AD591)=0),0,INDEX(dbP!X:X,SUMIFS(dbP!$A:$A,dbP!$AD:$AD,$AD591)))*
IF(OR($AE591=0,SUMIFS(SpcfP!$A:$A,SpcfP!$AE:$AE,$AE591,SpcfP!$U:$U,$U591)=0),0,INDEX(SpcfP!X:X,SUMIFS(SpcfP!$A:$A,SpcfP!$AE:$AE,$AE591,SpcfP!$U:$U,$U591)))</f>
        <v>0</v>
      </c>
      <c r="AA591" s="44">
        <f>IF(OR($AD591=0,SUMIFS(dbP!$A:$A,dbP!$AD:$AD,$AD591)=0),0,INDEX(dbP!X:X,SUMIFS(dbP!$A:$A,dbP!$AD:$AD,$AD591)))*
IF(OR($AE591=0,SUMIFS(SpcfP!$A:$A,SpcfP!$AE:$AE,$AE591,SpcfP!$U:$U,$U591)=0),0,INDEX(SpcfP!AA:AA,SUMIFS(SpcfP!$A:$A,SpcfP!$AE:$AE,$AE591,SpcfP!$U:$U,$U591)))</f>
        <v>0</v>
      </c>
      <c r="AB591" s="44">
        <f>IF(OR($AD591=0,SUMIFS(dbP!$A:$A,dbP!$AD:$AD,$AD591)=0),0,INDEX(dbP!X:X,SUMIFS(dbP!$A:$A,dbP!$AD:$AD,$AD591)))*
IF(OR($AE591=0,SUMIFS(SpcfP!$A:$A,SpcfP!$AE:$AE,$AE591,SpcfP!$U:$U,$U591)=0),0,INDEX(SpcfP!AB:AB,SUMIFS(SpcfP!$A:$A,SpcfP!$AE:$AE,$AE591,SpcfP!$U:$U,$U591)))</f>
        <v>0</v>
      </c>
      <c r="AC591" s="31" t="str">
        <f>IF(OR(RepP!$J$3="",RepP!$J$3=0,COUNTIF(Lists!$D:$D,RepP!$J$3)=0),Lists!$D$9,IF(RepP!$J$3=Lists!$D$9,Lists!$D$9,IF(RepP!$J$3=$E591,RepP!$J$3,"")))</f>
        <v>Все проекты</v>
      </c>
      <c r="AD591" s="31">
        <f t="shared" si="9"/>
        <v>11</v>
      </c>
      <c r="AE591" s="31">
        <f>IF(OR(AE590=0,AE590=MAX(Items!$AC:$AC)),1,AE590+1)</f>
        <v>9</v>
      </c>
    </row>
    <row r="592" spans="2:31" x14ac:dyDescent="0.3">
      <c r="B592" s="26">
        <f>IF(AND(O592=0,P592=0,Q592=0,Y592=0),0,IF(OR(COUNTIFS(Items!$E:$E,O592,Items!$F:$F,P592,Items!$G:$G,Q592)=1,COUNTIFS(Items!$M:$M,O592,Items!$N:$N,P592,Items!$O:$O,Q592)=1,COUNTIFS(Items!$U:$U,O592,Items!$V:$V,P592,Items!$W:$W,Q592)=1),0,1))</f>
        <v>0</v>
      </c>
      <c r="D592" s="24">
        <f>IF(OR($AD592=0,SUMIFS(dbP!$A:$A,dbP!$AD:$AD,$AD592)=0),0,INDEX(dbP!D:D,SUMIFS(dbP!$A:$A,dbP!$AD:$AD,$AD592)))</f>
        <v>0</v>
      </c>
      <c r="E592" s="1">
        <f>IF(OR($AD592=0,SUMIFS(dbP!$A:$A,dbP!$AD:$AD,$AD592)=0),0,INDEX(dbP!E:E,SUMIFS(dbP!$A:$A,dbP!$AD:$AD,$AD592)))</f>
        <v>0</v>
      </c>
      <c r="F592" s="1">
        <f>IF(OR($AD592=0,SUMIFS(dbP!$A:$A,dbP!$AD:$AD,$AD592)=0),0,INDEX(dbP!F:F,SUMIFS(dbP!$A:$A,dbP!$AD:$AD,$AD592)))</f>
        <v>0</v>
      </c>
      <c r="I592" s="1">
        <f>IF(OR($AD592=0,SUMIFS(dbP!$A:$A,dbP!$AD:$AD,$AD592)=0),0,INDEX(dbP!I:I,SUMIFS(dbP!$A:$A,dbP!$AD:$AD,$AD592)))</f>
        <v>0</v>
      </c>
      <c r="O592" s="44">
        <f>IF(OR($AE592=0,SUMIFS(SpcfP!$A:$A,SpcfP!$AE:$AE,$AE592,SpcfP!$U:$U,$U592)=0),0,INDEX(SpcfP!O:O,SUMIFS(SpcfP!$A:$A,SpcfP!$AE:$AE,$AE592,SpcfP!$U:$U,$U592)))</f>
        <v>0</v>
      </c>
      <c r="P592" s="44">
        <f>IF(OR($AE592=0,SUMIFS(SpcfP!$A:$A,SpcfP!$AE:$AE,$AE592,SpcfP!$U:$U,$U592)=0),0,INDEX(SpcfP!P:P,SUMIFS(SpcfP!$A:$A,SpcfP!$AE:$AE,$AE592,SpcfP!$U:$U,$U592)))</f>
        <v>0</v>
      </c>
      <c r="Q592" s="44">
        <f>IF(OR($AE592=0,SUMIFS(SpcfP!$A:$A,SpcfP!$AE:$AE,$AE592,SpcfP!$U:$U,$U592)=0),0,INDEX(SpcfP!Q:Q,SUMIFS(SpcfP!$A:$A,SpcfP!$AE:$AE,$AE592,SpcfP!$U:$U,$U592)))</f>
        <v>0</v>
      </c>
      <c r="U592" s="1">
        <f>IF(OR($AD592=0,SUMIFS(dbP!$A:$A,dbP!$AD:$AD,$AD592)=0),0,INDEX(dbP!U:U,SUMIFS(dbP!$A:$A,dbP!$AD:$AD,$AD592)))</f>
        <v>0</v>
      </c>
      <c r="X592" s="42">
        <f>IF(OR($AD592=0,SUMIFS(dbP!$A:$A,dbP!$AD:$AD,$AD592)=0),0,INDEX(dbP!X:X,SUMIFS(dbP!$A:$A,dbP!$AD:$AD,$AD592)))*
IF(OR($AE592=0,SUMIFS(SpcfP!$A:$A,SpcfP!$AE:$AE,$AE592,SpcfP!$U:$U,$U592)=0),0,INDEX(SpcfP!X:X,SUMIFS(SpcfP!$A:$A,SpcfP!$AE:$AE,$AE592,SpcfP!$U:$U,$U592)))</f>
        <v>0</v>
      </c>
      <c r="AA592" s="44">
        <f>IF(OR($AD592=0,SUMIFS(dbP!$A:$A,dbP!$AD:$AD,$AD592)=0),0,INDEX(dbP!X:X,SUMIFS(dbP!$A:$A,dbP!$AD:$AD,$AD592)))*
IF(OR($AE592=0,SUMIFS(SpcfP!$A:$A,SpcfP!$AE:$AE,$AE592,SpcfP!$U:$U,$U592)=0),0,INDEX(SpcfP!AA:AA,SUMIFS(SpcfP!$A:$A,SpcfP!$AE:$AE,$AE592,SpcfP!$U:$U,$U592)))</f>
        <v>0</v>
      </c>
      <c r="AB592" s="44">
        <f>IF(OR($AD592=0,SUMIFS(dbP!$A:$A,dbP!$AD:$AD,$AD592)=0),0,INDEX(dbP!X:X,SUMIFS(dbP!$A:$A,dbP!$AD:$AD,$AD592)))*
IF(OR($AE592=0,SUMIFS(SpcfP!$A:$A,SpcfP!$AE:$AE,$AE592,SpcfP!$U:$U,$U592)=0),0,INDEX(SpcfP!AB:AB,SUMIFS(SpcfP!$A:$A,SpcfP!$AE:$AE,$AE592,SpcfP!$U:$U,$U592)))</f>
        <v>0</v>
      </c>
      <c r="AC592" s="31" t="str">
        <f>IF(OR(RepP!$J$3="",RepP!$J$3=0,COUNTIF(Lists!$D:$D,RepP!$J$3)=0),Lists!$D$9,IF(RepP!$J$3=Lists!$D$9,Lists!$D$9,IF(RepP!$J$3=$E592,RepP!$J$3,"")))</f>
        <v>Все проекты</v>
      </c>
      <c r="AD592" s="31">
        <f t="shared" si="9"/>
        <v>11</v>
      </c>
      <c r="AE592" s="31">
        <f>IF(OR(AE591=0,AE591=MAX(Items!$AC:$AC)),1,AE591+1)</f>
        <v>10</v>
      </c>
    </row>
    <row r="593" spans="2:31" x14ac:dyDescent="0.3">
      <c r="B593" s="26">
        <f>IF(AND(O593=0,P593=0,Q593=0,Y593=0),0,IF(OR(COUNTIFS(Items!$E:$E,O593,Items!$F:$F,P593,Items!$G:$G,Q593)=1,COUNTIFS(Items!$M:$M,O593,Items!$N:$N,P593,Items!$O:$O,Q593)=1,COUNTIFS(Items!$U:$U,O593,Items!$V:$V,P593,Items!$W:$W,Q593)=1),0,1))</f>
        <v>0</v>
      </c>
      <c r="D593" s="24">
        <f>IF(OR($AD593=0,SUMIFS(dbP!$A:$A,dbP!$AD:$AD,$AD593)=0),0,INDEX(dbP!D:D,SUMIFS(dbP!$A:$A,dbP!$AD:$AD,$AD593)))</f>
        <v>0</v>
      </c>
      <c r="E593" s="1">
        <f>IF(OR($AD593=0,SUMIFS(dbP!$A:$A,dbP!$AD:$AD,$AD593)=0),0,INDEX(dbP!E:E,SUMIFS(dbP!$A:$A,dbP!$AD:$AD,$AD593)))</f>
        <v>0</v>
      </c>
      <c r="F593" s="1">
        <f>IF(OR($AD593=0,SUMIFS(dbP!$A:$A,dbP!$AD:$AD,$AD593)=0),0,INDEX(dbP!F:F,SUMIFS(dbP!$A:$A,dbP!$AD:$AD,$AD593)))</f>
        <v>0</v>
      </c>
      <c r="I593" s="1">
        <f>IF(OR($AD593=0,SUMIFS(dbP!$A:$A,dbP!$AD:$AD,$AD593)=0),0,INDEX(dbP!I:I,SUMIFS(dbP!$A:$A,dbP!$AD:$AD,$AD593)))</f>
        <v>0</v>
      </c>
      <c r="O593" s="44">
        <f>IF(OR($AE593=0,SUMIFS(SpcfP!$A:$A,SpcfP!$AE:$AE,$AE593,SpcfP!$U:$U,$U593)=0),0,INDEX(SpcfP!O:O,SUMIFS(SpcfP!$A:$A,SpcfP!$AE:$AE,$AE593,SpcfP!$U:$U,$U593)))</f>
        <v>0</v>
      </c>
      <c r="P593" s="44">
        <f>IF(OR($AE593=0,SUMIFS(SpcfP!$A:$A,SpcfP!$AE:$AE,$AE593,SpcfP!$U:$U,$U593)=0),0,INDEX(SpcfP!P:P,SUMIFS(SpcfP!$A:$A,SpcfP!$AE:$AE,$AE593,SpcfP!$U:$U,$U593)))</f>
        <v>0</v>
      </c>
      <c r="Q593" s="44">
        <f>IF(OR($AE593=0,SUMIFS(SpcfP!$A:$A,SpcfP!$AE:$AE,$AE593,SpcfP!$U:$U,$U593)=0),0,INDEX(SpcfP!Q:Q,SUMIFS(SpcfP!$A:$A,SpcfP!$AE:$AE,$AE593,SpcfP!$U:$U,$U593)))</f>
        <v>0</v>
      </c>
      <c r="U593" s="1">
        <f>IF(OR($AD593=0,SUMIFS(dbP!$A:$A,dbP!$AD:$AD,$AD593)=0),0,INDEX(dbP!U:U,SUMIFS(dbP!$A:$A,dbP!$AD:$AD,$AD593)))</f>
        <v>0</v>
      </c>
      <c r="X593" s="42">
        <f>IF(OR($AD593=0,SUMIFS(dbP!$A:$A,dbP!$AD:$AD,$AD593)=0),0,INDEX(dbP!X:X,SUMIFS(dbP!$A:$A,dbP!$AD:$AD,$AD593)))*
IF(OR($AE593=0,SUMIFS(SpcfP!$A:$A,SpcfP!$AE:$AE,$AE593,SpcfP!$U:$U,$U593)=0),0,INDEX(SpcfP!X:X,SUMIFS(SpcfP!$A:$A,SpcfP!$AE:$AE,$AE593,SpcfP!$U:$U,$U593)))</f>
        <v>0</v>
      </c>
      <c r="AA593" s="44">
        <f>IF(OR($AD593=0,SUMIFS(dbP!$A:$A,dbP!$AD:$AD,$AD593)=0),0,INDEX(dbP!X:X,SUMIFS(dbP!$A:$A,dbP!$AD:$AD,$AD593)))*
IF(OR($AE593=0,SUMIFS(SpcfP!$A:$A,SpcfP!$AE:$AE,$AE593,SpcfP!$U:$U,$U593)=0),0,INDEX(SpcfP!AA:AA,SUMIFS(SpcfP!$A:$A,SpcfP!$AE:$AE,$AE593,SpcfP!$U:$U,$U593)))</f>
        <v>0</v>
      </c>
      <c r="AB593" s="44">
        <f>IF(OR($AD593=0,SUMIFS(dbP!$A:$A,dbP!$AD:$AD,$AD593)=0),0,INDEX(dbP!X:X,SUMIFS(dbP!$A:$A,dbP!$AD:$AD,$AD593)))*
IF(OR($AE593=0,SUMIFS(SpcfP!$A:$A,SpcfP!$AE:$AE,$AE593,SpcfP!$U:$U,$U593)=0),0,INDEX(SpcfP!AB:AB,SUMIFS(SpcfP!$A:$A,SpcfP!$AE:$AE,$AE593,SpcfP!$U:$U,$U593)))</f>
        <v>0</v>
      </c>
      <c r="AC593" s="31" t="str">
        <f>IF(OR(RepP!$J$3="",RepP!$J$3=0,COUNTIF(Lists!$D:$D,RepP!$J$3)=0),Lists!$D$9,IF(RepP!$J$3=Lists!$D$9,Lists!$D$9,IF(RepP!$J$3=$E593,RepP!$J$3,"")))</f>
        <v>Все проекты</v>
      </c>
      <c r="AD593" s="31">
        <f t="shared" si="9"/>
        <v>11</v>
      </c>
      <c r="AE593" s="31">
        <f>IF(OR(AE592=0,AE592=MAX(Items!$AC:$AC)),1,AE592+1)</f>
        <v>11</v>
      </c>
    </row>
    <row r="594" spans="2:31" x14ac:dyDescent="0.3">
      <c r="B594" s="26">
        <f>IF(AND(O594=0,P594=0,Q594=0,Y594=0),0,IF(OR(COUNTIFS(Items!$E:$E,O594,Items!$F:$F,P594,Items!$G:$G,Q594)=1,COUNTIFS(Items!$M:$M,O594,Items!$N:$N,P594,Items!$O:$O,Q594)=1,COUNTIFS(Items!$U:$U,O594,Items!$V:$V,P594,Items!$W:$W,Q594)=1),0,1))</f>
        <v>0</v>
      </c>
      <c r="D594" s="24">
        <f>IF(OR($AD594=0,SUMIFS(dbP!$A:$A,dbP!$AD:$AD,$AD594)=0),0,INDEX(dbP!D:D,SUMIFS(dbP!$A:$A,dbP!$AD:$AD,$AD594)))</f>
        <v>0</v>
      </c>
      <c r="E594" s="1">
        <f>IF(OR($AD594=0,SUMIFS(dbP!$A:$A,dbP!$AD:$AD,$AD594)=0),0,INDEX(dbP!E:E,SUMIFS(dbP!$A:$A,dbP!$AD:$AD,$AD594)))</f>
        <v>0</v>
      </c>
      <c r="F594" s="1">
        <f>IF(OR($AD594=0,SUMIFS(dbP!$A:$A,dbP!$AD:$AD,$AD594)=0),0,INDEX(dbP!F:F,SUMIFS(dbP!$A:$A,dbP!$AD:$AD,$AD594)))</f>
        <v>0</v>
      </c>
      <c r="I594" s="1">
        <f>IF(OR($AD594=0,SUMIFS(dbP!$A:$A,dbP!$AD:$AD,$AD594)=0),0,INDEX(dbP!I:I,SUMIFS(dbP!$A:$A,dbP!$AD:$AD,$AD594)))</f>
        <v>0</v>
      </c>
      <c r="O594" s="44">
        <f>IF(OR($AE594=0,SUMIFS(SpcfP!$A:$A,SpcfP!$AE:$AE,$AE594,SpcfP!$U:$U,$U594)=0),0,INDEX(SpcfP!O:O,SUMIFS(SpcfP!$A:$A,SpcfP!$AE:$AE,$AE594,SpcfP!$U:$U,$U594)))</f>
        <v>0</v>
      </c>
      <c r="P594" s="44">
        <f>IF(OR($AE594=0,SUMIFS(SpcfP!$A:$A,SpcfP!$AE:$AE,$AE594,SpcfP!$U:$U,$U594)=0),0,INDEX(SpcfP!P:P,SUMIFS(SpcfP!$A:$A,SpcfP!$AE:$AE,$AE594,SpcfP!$U:$U,$U594)))</f>
        <v>0</v>
      </c>
      <c r="Q594" s="44">
        <f>IF(OR($AE594=0,SUMIFS(SpcfP!$A:$A,SpcfP!$AE:$AE,$AE594,SpcfP!$U:$U,$U594)=0),0,INDEX(SpcfP!Q:Q,SUMIFS(SpcfP!$A:$A,SpcfP!$AE:$AE,$AE594,SpcfP!$U:$U,$U594)))</f>
        <v>0</v>
      </c>
      <c r="U594" s="1">
        <f>IF(OR($AD594=0,SUMIFS(dbP!$A:$A,dbP!$AD:$AD,$AD594)=0),0,INDEX(dbP!U:U,SUMIFS(dbP!$A:$A,dbP!$AD:$AD,$AD594)))</f>
        <v>0</v>
      </c>
      <c r="X594" s="42">
        <f>IF(OR($AD594=0,SUMIFS(dbP!$A:$A,dbP!$AD:$AD,$AD594)=0),0,INDEX(dbP!X:X,SUMIFS(dbP!$A:$A,dbP!$AD:$AD,$AD594)))*
IF(OR($AE594=0,SUMIFS(SpcfP!$A:$A,SpcfP!$AE:$AE,$AE594,SpcfP!$U:$U,$U594)=0),0,INDEX(SpcfP!X:X,SUMIFS(SpcfP!$A:$A,SpcfP!$AE:$AE,$AE594,SpcfP!$U:$U,$U594)))</f>
        <v>0</v>
      </c>
      <c r="AA594" s="44">
        <f>IF(OR($AD594=0,SUMIFS(dbP!$A:$A,dbP!$AD:$AD,$AD594)=0),0,INDEX(dbP!X:X,SUMIFS(dbP!$A:$A,dbP!$AD:$AD,$AD594)))*
IF(OR($AE594=0,SUMIFS(SpcfP!$A:$A,SpcfP!$AE:$AE,$AE594,SpcfP!$U:$U,$U594)=0),0,INDEX(SpcfP!AA:AA,SUMIFS(SpcfP!$A:$A,SpcfP!$AE:$AE,$AE594,SpcfP!$U:$U,$U594)))</f>
        <v>0</v>
      </c>
      <c r="AB594" s="44">
        <f>IF(OR($AD594=0,SUMIFS(dbP!$A:$A,dbP!$AD:$AD,$AD594)=0),0,INDEX(dbP!X:X,SUMIFS(dbP!$A:$A,dbP!$AD:$AD,$AD594)))*
IF(OR($AE594=0,SUMIFS(SpcfP!$A:$A,SpcfP!$AE:$AE,$AE594,SpcfP!$U:$U,$U594)=0),0,INDEX(SpcfP!AB:AB,SUMIFS(SpcfP!$A:$A,SpcfP!$AE:$AE,$AE594,SpcfP!$U:$U,$U594)))</f>
        <v>0</v>
      </c>
      <c r="AC594" s="31" t="str">
        <f>IF(OR(RepP!$J$3="",RepP!$J$3=0,COUNTIF(Lists!$D:$D,RepP!$J$3)=0),Lists!$D$9,IF(RepP!$J$3=Lists!$D$9,Lists!$D$9,IF(RepP!$J$3=$E594,RepP!$J$3,"")))</f>
        <v>Все проекты</v>
      </c>
      <c r="AD594" s="31">
        <f t="shared" si="9"/>
        <v>11</v>
      </c>
      <c r="AE594" s="31">
        <f>IF(OR(AE593=0,AE593=MAX(Items!$AC:$AC)),1,AE593+1)</f>
        <v>12</v>
      </c>
    </row>
    <row r="595" spans="2:31" x14ac:dyDescent="0.3">
      <c r="B595" s="26">
        <f>IF(AND(O595=0,P595=0,Q595=0,Y595=0),0,IF(OR(COUNTIFS(Items!$E:$E,O595,Items!$F:$F,P595,Items!$G:$G,Q595)=1,COUNTIFS(Items!$M:$M,O595,Items!$N:$N,P595,Items!$O:$O,Q595)=1,COUNTIFS(Items!$U:$U,O595,Items!$V:$V,P595,Items!$W:$W,Q595)=1),0,1))</f>
        <v>0</v>
      </c>
      <c r="D595" s="24">
        <f>IF(OR($AD595=0,SUMIFS(dbP!$A:$A,dbP!$AD:$AD,$AD595)=0),0,INDEX(dbP!D:D,SUMIFS(dbP!$A:$A,dbP!$AD:$AD,$AD595)))</f>
        <v>0</v>
      </c>
      <c r="E595" s="1">
        <f>IF(OR($AD595=0,SUMIFS(dbP!$A:$A,dbP!$AD:$AD,$AD595)=0),0,INDEX(dbP!E:E,SUMIFS(dbP!$A:$A,dbP!$AD:$AD,$AD595)))</f>
        <v>0</v>
      </c>
      <c r="F595" s="1">
        <f>IF(OR($AD595=0,SUMIFS(dbP!$A:$A,dbP!$AD:$AD,$AD595)=0),0,INDEX(dbP!F:F,SUMIFS(dbP!$A:$A,dbP!$AD:$AD,$AD595)))</f>
        <v>0</v>
      </c>
      <c r="I595" s="1">
        <f>IF(OR($AD595=0,SUMIFS(dbP!$A:$A,dbP!$AD:$AD,$AD595)=0),0,INDEX(dbP!I:I,SUMIFS(dbP!$A:$A,dbP!$AD:$AD,$AD595)))</f>
        <v>0</v>
      </c>
      <c r="O595" s="44">
        <f>IF(OR($AE595=0,SUMIFS(SpcfP!$A:$A,SpcfP!$AE:$AE,$AE595,SpcfP!$U:$U,$U595)=0),0,INDEX(SpcfP!O:O,SUMIFS(SpcfP!$A:$A,SpcfP!$AE:$AE,$AE595,SpcfP!$U:$U,$U595)))</f>
        <v>0</v>
      </c>
      <c r="P595" s="44">
        <f>IF(OR($AE595=0,SUMIFS(SpcfP!$A:$A,SpcfP!$AE:$AE,$AE595,SpcfP!$U:$U,$U595)=0),0,INDEX(SpcfP!P:P,SUMIFS(SpcfP!$A:$A,SpcfP!$AE:$AE,$AE595,SpcfP!$U:$U,$U595)))</f>
        <v>0</v>
      </c>
      <c r="Q595" s="44">
        <f>IF(OR($AE595=0,SUMIFS(SpcfP!$A:$A,SpcfP!$AE:$AE,$AE595,SpcfP!$U:$U,$U595)=0),0,INDEX(SpcfP!Q:Q,SUMIFS(SpcfP!$A:$A,SpcfP!$AE:$AE,$AE595,SpcfP!$U:$U,$U595)))</f>
        <v>0</v>
      </c>
      <c r="U595" s="1">
        <f>IF(OR($AD595=0,SUMIFS(dbP!$A:$A,dbP!$AD:$AD,$AD595)=0),0,INDEX(dbP!U:U,SUMIFS(dbP!$A:$A,dbP!$AD:$AD,$AD595)))</f>
        <v>0</v>
      </c>
      <c r="X595" s="42">
        <f>IF(OR($AD595=0,SUMIFS(dbP!$A:$A,dbP!$AD:$AD,$AD595)=0),0,INDEX(dbP!X:X,SUMIFS(dbP!$A:$A,dbP!$AD:$AD,$AD595)))*
IF(OR($AE595=0,SUMIFS(SpcfP!$A:$A,SpcfP!$AE:$AE,$AE595,SpcfP!$U:$U,$U595)=0),0,INDEX(SpcfP!X:X,SUMIFS(SpcfP!$A:$A,SpcfP!$AE:$AE,$AE595,SpcfP!$U:$U,$U595)))</f>
        <v>0</v>
      </c>
      <c r="AA595" s="44">
        <f>IF(OR($AD595=0,SUMIFS(dbP!$A:$A,dbP!$AD:$AD,$AD595)=0),0,INDEX(dbP!X:X,SUMIFS(dbP!$A:$A,dbP!$AD:$AD,$AD595)))*
IF(OR($AE595=0,SUMIFS(SpcfP!$A:$A,SpcfP!$AE:$AE,$AE595,SpcfP!$U:$U,$U595)=0),0,INDEX(SpcfP!AA:AA,SUMIFS(SpcfP!$A:$A,SpcfP!$AE:$AE,$AE595,SpcfP!$U:$U,$U595)))</f>
        <v>0</v>
      </c>
      <c r="AB595" s="44">
        <f>IF(OR($AD595=0,SUMIFS(dbP!$A:$A,dbP!$AD:$AD,$AD595)=0),0,INDEX(dbP!X:X,SUMIFS(dbP!$A:$A,dbP!$AD:$AD,$AD595)))*
IF(OR($AE595=0,SUMIFS(SpcfP!$A:$A,SpcfP!$AE:$AE,$AE595,SpcfP!$U:$U,$U595)=0),0,INDEX(SpcfP!AB:AB,SUMIFS(SpcfP!$A:$A,SpcfP!$AE:$AE,$AE595,SpcfP!$U:$U,$U595)))</f>
        <v>0</v>
      </c>
      <c r="AC595" s="31" t="str">
        <f>IF(OR(RepP!$J$3="",RepP!$J$3=0,COUNTIF(Lists!$D:$D,RepP!$J$3)=0),Lists!$D$9,IF(RepP!$J$3=Lists!$D$9,Lists!$D$9,IF(RepP!$J$3=$E595,RepP!$J$3,"")))</f>
        <v>Все проекты</v>
      </c>
      <c r="AD595" s="31">
        <f t="shared" si="9"/>
        <v>11</v>
      </c>
      <c r="AE595" s="31">
        <f>IF(OR(AE594=0,AE594=MAX(Items!$AC:$AC)),1,AE594+1)</f>
        <v>13</v>
      </c>
    </row>
    <row r="596" spans="2:31" x14ac:dyDescent="0.3">
      <c r="B596" s="26">
        <f>IF(AND(O596=0,P596=0,Q596=0,Y596=0),0,IF(OR(COUNTIFS(Items!$E:$E,O596,Items!$F:$F,P596,Items!$G:$G,Q596)=1,COUNTIFS(Items!$M:$M,O596,Items!$N:$N,P596,Items!$O:$O,Q596)=1,COUNTIFS(Items!$U:$U,O596,Items!$V:$V,P596,Items!$W:$W,Q596)=1),0,1))</f>
        <v>0</v>
      </c>
      <c r="D596" s="24">
        <f>IF(OR($AD596=0,SUMIFS(dbP!$A:$A,dbP!$AD:$AD,$AD596)=0),0,INDEX(dbP!D:D,SUMIFS(dbP!$A:$A,dbP!$AD:$AD,$AD596)))</f>
        <v>0</v>
      </c>
      <c r="E596" s="1">
        <f>IF(OR($AD596=0,SUMIFS(dbP!$A:$A,dbP!$AD:$AD,$AD596)=0),0,INDEX(dbP!E:E,SUMIFS(dbP!$A:$A,dbP!$AD:$AD,$AD596)))</f>
        <v>0</v>
      </c>
      <c r="F596" s="1">
        <f>IF(OR($AD596=0,SUMIFS(dbP!$A:$A,dbP!$AD:$AD,$AD596)=0),0,INDEX(dbP!F:F,SUMIFS(dbP!$A:$A,dbP!$AD:$AD,$AD596)))</f>
        <v>0</v>
      </c>
      <c r="I596" s="1">
        <f>IF(OR($AD596=0,SUMIFS(dbP!$A:$A,dbP!$AD:$AD,$AD596)=0),0,INDEX(dbP!I:I,SUMIFS(dbP!$A:$A,dbP!$AD:$AD,$AD596)))</f>
        <v>0</v>
      </c>
      <c r="O596" s="44">
        <f>IF(OR($AE596=0,SUMIFS(SpcfP!$A:$A,SpcfP!$AE:$AE,$AE596,SpcfP!$U:$U,$U596)=0),0,INDEX(SpcfP!O:O,SUMIFS(SpcfP!$A:$A,SpcfP!$AE:$AE,$AE596,SpcfP!$U:$U,$U596)))</f>
        <v>0</v>
      </c>
      <c r="P596" s="44">
        <f>IF(OR($AE596=0,SUMIFS(SpcfP!$A:$A,SpcfP!$AE:$AE,$AE596,SpcfP!$U:$U,$U596)=0),0,INDEX(SpcfP!P:P,SUMIFS(SpcfP!$A:$A,SpcfP!$AE:$AE,$AE596,SpcfP!$U:$U,$U596)))</f>
        <v>0</v>
      </c>
      <c r="Q596" s="44">
        <f>IF(OR($AE596=0,SUMIFS(SpcfP!$A:$A,SpcfP!$AE:$AE,$AE596,SpcfP!$U:$U,$U596)=0),0,INDEX(SpcfP!Q:Q,SUMIFS(SpcfP!$A:$A,SpcfP!$AE:$AE,$AE596,SpcfP!$U:$U,$U596)))</f>
        <v>0</v>
      </c>
      <c r="U596" s="1">
        <f>IF(OR($AD596=0,SUMIFS(dbP!$A:$A,dbP!$AD:$AD,$AD596)=0),0,INDEX(dbP!U:U,SUMIFS(dbP!$A:$A,dbP!$AD:$AD,$AD596)))</f>
        <v>0</v>
      </c>
      <c r="X596" s="42">
        <f>IF(OR($AD596=0,SUMIFS(dbP!$A:$A,dbP!$AD:$AD,$AD596)=0),0,INDEX(dbP!X:X,SUMIFS(dbP!$A:$A,dbP!$AD:$AD,$AD596)))*
IF(OR($AE596=0,SUMIFS(SpcfP!$A:$A,SpcfP!$AE:$AE,$AE596,SpcfP!$U:$U,$U596)=0),0,INDEX(SpcfP!X:X,SUMIFS(SpcfP!$A:$A,SpcfP!$AE:$AE,$AE596,SpcfP!$U:$U,$U596)))</f>
        <v>0</v>
      </c>
      <c r="AA596" s="44">
        <f>IF(OR($AD596=0,SUMIFS(dbP!$A:$A,dbP!$AD:$AD,$AD596)=0),0,INDEX(dbP!X:X,SUMIFS(dbP!$A:$A,dbP!$AD:$AD,$AD596)))*
IF(OR($AE596=0,SUMIFS(SpcfP!$A:$A,SpcfP!$AE:$AE,$AE596,SpcfP!$U:$U,$U596)=0),0,INDEX(SpcfP!AA:AA,SUMIFS(SpcfP!$A:$A,SpcfP!$AE:$AE,$AE596,SpcfP!$U:$U,$U596)))</f>
        <v>0</v>
      </c>
      <c r="AB596" s="44">
        <f>IF(OR($AD596=0,SUMIFS(dbP!$A:$A,dbP!$AD:$AD,$AD596)=0),0,INDEX(dbP!X:X,SUMIFS(dbP!$A:$A,dbP!$AD:$AD,$AD596)))*
IF(OR($AE596=0,SUMIFS(SpcfP!$A:$A,SpcfP!$AE:$AE,$AE596,SpcfP!$U:$U,$U596)=0),0,INDEX(SpcfP!AB:AB,SUMIFS(SpcfP!$A:$A,SpcfP!$AE:$AE,$AE596,SpcfP!$U:$U,$U596)))</f>
        <v>0</v>
      </c>
      <c r="AC596" s="31" t="str">
        <f>IF(OR(RepP!$J$3="",RepP!$J$3=0,COUNTIF(Lists!$D:$D,RepP!$J$3)=0),Lists!$D$9,IF(RepP!$J$3=Lists!$D$9,Lists!$D$9,IF(RepP!$J$3=$E596,RepP!$J$3,"")))</f>
        <v>Все проекты</v>
      </c>
      <c r="AD596" s="31">
        <f t="shared" si="9"/>
        <v>11</v>
      </c>
      <c r="AE596" s="31">
        <f>IF(OR(AE595=0,AE595=MAX(Items!$AC:$AC)),1,AE595+1)</f>
        <v>14</v>
      </c>
    </row>
    <row r="597" spans="2:31" x14ac:dyDescent="0.3">
      <c r="B597" s="26">
        <f>IF(AND(O597=0,P597=0,Q597=0,Y597=0),0,IF(OR(COUNTIFS(Items!$E:$E,O597,Items!$F:$F,P597,Items!$G:$G,Q597)=1,COUNTIFS(Items!$M:$M,O597,Items!$N:$N,P597,Items!$O:$O,Q597)=1,COUNTIFS(Items!$U:$U,O597,Items!$V:$V,P597,Items!$W:$W,Q597)=1),0,1))</f>
        <v>0</v>
      </c>
      <c r="D597" s="24">
        <f>IF(OR($AD597=0,SUMIFS(dbP!$A:$A,dbP!$AD:$AD,$AD597)=0),0,INDEX(dbP!D:D,SUMIFS(dbP!$A:$A,dbP!$AD:$AD,$AD597)))</f>
        <v>0</v>
      </c>
      <c r="E597" s="1">
        <f>IF(OR($AD597=0,SUMIFS(dbP!$A:$A,dbP!$AD:$AD,$AD597)=0),0,INDEX(dbP!E:E,SUMIFS(dbP!$A:$A,dbP!$AD:$AD,$AD597)))</f>
        <v>0</v>
      </c>
      <c r="F597" s="1">
        <f>IF(OR($AD597=0,SUMIFS(dbP!$A:$A,dbP!$AD:$AD,$AD597)=0),0,INDEX(dbP!F:F,SUMIFS(dbP!$A:$A,dbP!$AD:$AD,$AD597)))</f>
        <v>0</v>
      </c>
      <c r="I597" s="1">
        <f>IF(OR($AD597=0,SUMIFS(dbP!$A:$A,dbP!$AD:$AD,$AD597)=0),0,INDEX(dbP!I:I,SUMIFS(dbP!$A:$A,dbP!$AD:$AD,$AD597)))</f>
        <v>0</v>
      </c>
      <c r="O597" s="44">
        <f>IF(OR($AE597=0,SUMIFS(SpcfP!$A:$A,SpcfP!$AE:$AE,$AE597,SpcfP!$U:$U,$U597)=0),0,INDEX(SpcfP!O:O,SUMIFS(SpcfP!$A:$A,SpcfP!$AE:$AE,$AE597,SpcfP!$U:$U,$U597)))</f>
        <v>0</v>
      </c>
      <c r="P597" s="44">
        <f>IF(OR($AE597=0,SUMIFS(SpcfP!$A:$A,SpcfP!$AE:$AE,$AE597,SpcfP!$U:$U,$U597)=0),0,INDEX(SpcfP!P:P,SUMIFS(SpcfP!$A:$A,SpcfP!$AE:$AE,$AE597,SpcfP!$U:$U,$U597)))</f>
        <v>0</v>
      </c>
      <c r="Q597" s="44">
        <f>IF(OR($AE597=0,SUMIFS(SpcfP!$A:$A,SpcfP!$AE:$AE,$AE597,SpcfP!$U:$U,$U597)=0),0,INDEX(SpcfP!Q:Q,SUMIFS(SpcfP!$A:$A,SpcfP!$AE:$AE,$AE597,SpcfP!$U:$U,$U597)))</f>
        <v>0</v>
      </c>
      <c r="U597" s="1">
        <f>IF(OR($AD597=0,SUMIFS(dbP!$A:$A,dbP!$AD:$AD,$AD597)=0),0,INDEX(dbP!U:U,SUMIFS(dbP!$A:$A,dbP!$AD:$AD,$AD597)))</f>
        <v>0</v>
      </c>
      <c r="X597" s="42">
        <f>IF(OR($AD597=0,SUMIFS(dbP!$A:$A,dbP!$AD:$AD,$AD597)=0),0,INDEX(dbP!X:X,SUMIFS(dbP!$A:$A,dbP!$AD:$AD,$AD597)))*
IF(OR($AE597=0,SUMIFS(SpcfP!$A:$A,SpcfP!$AE:$AE,$AE597,SpcfP!$U:$U,$U597)=0),0,INDEX(SpcfP!X:X,SUMIFS(SpcfP!$A:$A,SpcfP!$AE:$AE,$AE597,SpcfP!$U:$U,$U597)))</f>
        <v>0</v>
      </c>
      <c r="AA597" s="44">
        <f>IF(OR($AD597=0,SUMIFS(dbP!$A:$A,dbP!$AD:$AD,$AD597)=0),0,INDEX(dbP!X:X,SUMIFS(dbP!$A:$A,dbP!$AD:$AD,$AD597)))*
IF(OR($AE597=0,SUMIFS(SpcfP!$A:$A,SpcfP!$AE:$AE,$AE597,SpcfP!$U:$U,$U597)=0),0,INDEX(SpcfP!AA:AA,SUMIFS(SpcfP!$A:$A,SpcfP!$AE:$AE,$AE597,SpcfP!$U:$U,$U597)))</f>
        <v>0</v>
      </c>
      <c r="AB597" s="44">
        <f>IF(OR($AD597=0,SUMIFS(dbP!$A:$A,dbP!$AD:$AD,$AD597)=0),0,INDEX(dbP!X:X,SUMIFS(dbP!$A:$A,dbP!$AD:$AD,$AD597)))*
IF(OR($AE597=0,SUMIFS(SpcfP!$A:$A,SpcfP!$AE:$AE,$AE597,SpcfP!$U:$U,$U597)=0),0,INDEX(SpcfP!AB:AB,SUMIFS(SpcfP!$A:$A,SpcfP!$AE:$AE,$AE597,SpcfP!$U:$U,$U597)))</f>
        <v>0</v>
      </c>
      <c r="AC597" s="31" t="str">
        <f>IF(OR(RepP!$J$3="",RepP!$J$3=0,COUNTIF(Lists!$D:$D,RepP!$J$3)=0),Lists!$D$9,IF(RepP!$J$3=Lists!$D$9,Lists!$D$9,IF(RepP!$J$3=$E597,RepP!$J$3,"")))</f>
        <v>Все проекты</v>
      </c>
      <c r="AD597" s="31">
        <f t="shared" si="9"/>
        <v>11</v>
      </c>
      <c r="AE597" s="31">
        <f>IF(OR(AE596=0,AE596=MAX(Items!$AC:$AC)),1,AE596+1)</f>
        <v>15</v>
      </c>
    </row>
    <row r="598" spans="2:31" x14ac:dyDescent="0.3">
      <c r="B598" s="26">
        <f>IF(AND(O598=0,P598=0,Q598=0,Y598=0),0,IF(OR(COUNTIFS(Items!$E:$E,O598,Items!$F:$F,P598,Items!$G:$G,Q598)=1,COUNTIFS(Items!$M:$M,O598,Items!$N:$N,P598,Items!$O:$O,Q598)=1,COUNTIFS(Items!$U:$U,O598,Items!$V:$V,P598,Items!$W:$W,Q598)=1),0,1))</f>
        <v>0</v>
      </c>
      <c r="D598" s="24">
        <f>IF(OR($AD598=0,SUMIFS(dbP!$A:$A,dbP!$AD:$AD,$AD598)=0),0,INDEX(dbP!D:D,SUMIFS(dbP!$A:$A,dbP!$AD:$AD,$AD598)))</f>
        <v>0</v>
      </c>
      <c r="E598" s="1">
        <f>IF(OR($AD598=0,SUMIFS(dbP!$A:$A,dbP!$AD:$AD,$AD598)=0),0,INDEX(dbP!E:E,SUMIFS(dbP!$A:$A,dbP!$AD:$AD,$AD598)))</f>
        <v>0</v>
      </c>
      <c r="F598" s="1">
        <f>IF(OR($AD598=0,SUMIFS(dbP!$A:$A,dbP!$AD:$AD,$AD598)=0),0,INDEX(dbP!F:F,SUMIFS(dbP!$A:$A,dbP!$AD:$AD,$AD598)))</f>
        <v>0</v>
      </c>
      <c r="I598" s="1">
        <f>IF(OR($AD598=0,SUMIFS(dbP!$A:$A,dbP!$AD:$AD,$AD598)=0),0,INDEX(dbP!I:I,SUMIFS(dbP!$A:$A,dbP!$AD:$AD,$AD598)))</f>
        <v>0</v>
      </c>
      <c r="O598" s="44">
        <f>IF(OR($AE598=0,SUMIFS(SpcfP!$A:$A,SpcfP!$AE:$AE,$AE598,SpcfP!$U:$U,$U598)=0),0,INDEX(SpcfP!O:O,SUMIFS(SpcfP!$A:$A,SpcfP!$AE:$AE,$AE598,SpcfP!$U:$U,$U598)))</f>
        <v>0</v>
      </c>
      <c r="P598" s="44">
        <f>IF(OR($AE598=0,SUMIFS(SpcfP!$A:$A,SpcfP!$AE:$AE,$AE598,SpcfP!$U:$U,$U598)=0),0,INDEX(SpcfP!P:P,SUMIFS(SpcfP!$A:$A,SpcfP!$AE:$AE,$AE598,SpcfP!$U:$U,$U598)))</f>
        <v>0</v>
      </c>
      <c r="Q598" s="44">
        <f>IF(OR($AE598=0,SUMIFS(SpcfP!$A:$A,SpcfP!$AE:$AE,$AE598,SpcfP!$U:$U,$U598)=0),0,INDEX(SpcfP!Q:Q,SUMIFS(SpcfP!$A:$A,SpcfP!$AE:$AE,$AE598,SpcfP!$U:$U,$U598)))</f>
        <v>0</v>
      </c>
      <c r="U598" s="1">
        <f>IF(OR($AD598=0,SUMIFS(dbP!$A:$A,dbP!$AD:$AD,$AD598)=0),0,INDEX(dbP!U:U,SUMIFS(dbP!$A:$A,dbP!$AD:$AD,$AD598)))</f>
        <v>0</v>
      </c>
      <c r="X598" s="42">
        <f>IF(OR($AD598=0,SUMIFS(dbP!$A:$A,dbP!$AD:$AD,$AD598)=0),0,INDEX(dbP!X:X,SUMIFS(dbP!$A:$A,dbP!$AD:$AD,$AD598)))*
IF(OR($AE598=0,SUMIFS(SpcfP!$A:$A,SpcfP!$AE:$AE,$AE598,SpcfP!$U:$U,$U598)=0),0,INDEX(SpcfP!X:X,SUMIFS(SpcfP!$A:$A,SpcfP!$AE:$AE,$AE598,SpcfP!$U:$U,$U598)))</f>
        <v>0</v>
      </c>
      <c r="AA598" s="44">
        <f>IF(OR($AD598=0,SUMIFS(dbP!$A:$A,dbP!$AD:$AD,$AD598)=0),0,INDEX(dbP!X:X,SUMIFS(dbP!$A:$A,dbP!$AD:$AD,$AD598)))*
IF(OR($AE598=0,SUMIFS(SpcfP!$A:$A,SpcfP!$AE:$AE,$AE598,SpcfP!$U:$U,$U598)=0),0,INDEX(SpcfP!AA:AA,SUMIFS(SpcfP!$A:$A,SpcfP!$AE:$AE,$AE598,SpcfP!$U:$U,$U598)))</f>
        <v>0</v>
      </c>
      <c r="AB598" s="44">
        <f>IF(OR($AD598=0,SUMIFS(dbP!$A:$A,dbP!$AD:$AD,$AD598)=0),0,INDEX(dbP!X:X,SUMIFS(dbP!$A:$A,dbP!$AD:$AD,$AD598)))*
IF(OR($AE598=0,SUMIFS(SpcfP!$A:$A,SpcfP!$AE:$AE,$AE598,SpcfP!$U:$U,$U598)=0),0,INDEX(SpcfP!AB:AB,SUMIFS(SpcfP!$A:$A,SpcfP!$AE:$AE,$AE598,SpcfP!$U:$U,$U598)))</f>
        <v>0</v>
      </c>
      <c r="AC598" s="31" t="str">
        <f>IF(OR(RepP!$J$3="",RepP!$J$3=0,COUNTIF(Lists!$D:$D,RepP!$J$3)=0),Lists!$D$9,IF(RepP!$J$3=Lists!$D$9,Lists!$D$9,IF(RepP!$J$3=$E598,RepP!$J$3,"")))</f>
        <v>Все проекты</v>
      </c>
      <c r="AD598" s="31">
        <f t="shared" si="9"/>
        <v>11</v>
      </c>
      <c r="AE598" s="31">
        <f>IF(OR(AE597=0,AE597=MAX(Items!$AC:$AC)),1,AE597+1)</f>
        <v>16</v>
      </c>
    </row>
    <row r="599" spans="2:31" x14ac:dyDescent="0.3">
      <c r="B599" s="26">
        <f>IF(AND(O599=0,P599=0,Q599=0,Y599=0),0,IF(OR(COUNTIFS(Items!$E:$E,O599,Items!$F:$F,P599,Items!$G:$G,Q599)=1,COUNTIFS(Items!$M:$M,O599,Items!$N:$N,P599,Items!$O:$O,Q599)=1,COUNTIFS(Items!$U:$U,O599,Items!$V:$V,P599,Items!$W:$W,Q599)=1),0,1))</f>
        <v>0</v>
      </c>
      <c r="D599" s="24">
        <f>IF(OR($AD599=0,SUMIFS(dbP!$A:$A,dbP!$AD:$AD,$AD599)=0),0,INDEX(dbP!D:D,SUMIFS(dbP!$A:$A,dbP!$AD:$AD,$AD599)))</f>
        <v>0</v>
      </c>
      <c r="E599" s="1">
        <f>IF(OR($AD599=0,SUMIFS(dbP!$A:$A,dbP!$AD:$AD,$AD599)=0),0,INDEX(dbP!E:E,SUMIFS(dbP!$A:$A,dbP!$AD:$AD,$AD599)))</f>
        <v>0</v>
      </c>
      <c r="F599" s="1">
        <f>IF(OR($AD599=0,SUMIFS(dbP!$A:$A,dbP!$AD:$AD,$AD599)=0),0,INDEX(dbP!F:F,SUMIFS(dbP!$A:$A,dbP!$AD:$AD,$AD599)))</f>
        <v>0</v>
      </c>
      <c r="I599" s="1">
        <f>IF(OR($AD599=0,SUMIFS(dbP!$A:$A,dbP!$AD:$AD,$AD599)=0),0,INDEX(dbP!I:I,SUMIFS(dbP!$A:$A,dbP!$AD:$AD,$AD599)))</f>
        <v>0</v>
      </c>
      <c r="O599" s="44">
        <f>IF(OR($AE599=0,SUMIFS(SpcfP!$A:$A,SpcfP!$AE:$AE,$AE599,SpcfP!$U:$U,$U599)=0),0,INDEX(SpcfP!O:O,SUMIFS(SpcfP!$A:$A,SpcfP!$AE:$AE,$AE599,SpcfP!$U:$U,$U599)))</f>
        <v>0</v>
      </c>
      <c r="P599" s="44">
        <f>IF(OR($AE599=0,SUMIFS(SpcfP!$A:$A,SpcfP!$AE:$AE,$AE599,SpcfP!$U:$U,$U599)=0),0,INDEX(SpcfP!P:P,SUMIFS(SpcfP!$A:$A,SpcfP!$AE:$AE,$AE599,SpcfP!$U:$U,$U599)))</f>
        <v>0</v>
      </c>
      <c r="Q599" s="44">
        <f>IF(OR($AE599=0,SUMIFS(SpcfP!$A:$A,SpcfP!$AE:$AE,$AE599,SpcfP!$U:$U,$U599)=0),0,INDEX(SpcfP!Q:Q,SUMIFS(SpcfP!$A:$A,SpcfP!$AE:$AE,$AE599,SpcfP!$U:$U,$U599)))</f>
        <v>0</v>
      </c>
      <c r="U599" s="1">
        <f>IF(OR($AD599=0,SUMIFS(dbP!$A:$A,dbP!$AD:$AD,$AD599)=0),0,INDEX(dbP!U:U,SUMIFS(dbP!$A:$A,dbP!$AD:$AD,$AD599)))</f>
        <v>0</v>
      </c>
      <c r="X599" s="42">
        <f>IF(OR($AD599=0,SUMIFS(dbP!$A:$A,dbP!$AD:$AD,$AD599)=0),0,INDEX(dbP!X:X,SUMIFS(dbP!$A:$A,dbP!$AD:$AD,$AD599)))*
IF(OR($AE599=0,SUMIFS(SpcfP!$A:$A,SpcfP!$AE:$AE,$AE599,SpcfP!$U:$U,$U599)=0),0,INDEX(SpcfP!X:X,SUMIFS(SpcfP!$A:$A,SpcfP!$AE:$AE,$AE599,SpcfP!$U:$U,$U599)))</f>
        <v>0</v>
      </c>
      <c r="AA599" s="44">
        <f>IF(OR($AD599=0,SUMIFS(dbP!$A:$A,dbP!$AD:$AD,$AD599)=0),0,INDEX(dbP!X:X,SUMIFS(dbP!$A:$A,dbP!$AD:$AD,$AD599)))*
IF(OR($AE599=0,SUMIFS(SpcfP!$A:$A,SpcfP!$AE:$AE,$AE599,SpcfP!$U:$U,$U599)=0),0,INDEX(SpcfP!AA:AA,SUMIFS(SpcfP!$A:$A,SpcfP!$AE:$AE,$AE599,SpcfP!$U:$U,$U599)))</f>
        <v>0</v>
      </c>
      <c r="AB599" s="44">
        <f>IF(OR($AD599=0,SUMIFS(dbP!$A:$A,dbP!$AD:$AD,$AD599)=0),0,INDEX(dbP!X:X,SUMIFS(dbP!$A:$A,dbP!$AD:$AD,$AD599)))*
IF(OR($AE599=0,SUMIFS(SpcfP!$A:$A,SpcfP!$AE:$AE,$AE599,SpcfP!$U:$U,$U599)=0),0,INDEX(SpcfP!AB:AB,SUMIFS(SpcfP!$A:$A,SpcfP!$AE:$AE,$AE599,SpcfP!$U:$U,$U599)))</f>
        <v>0</v>
      </c>
      <c r="AC599" s="31" t="str">
        <f>IF(OR(RepP!$J$3="",RepP!$J$3=0,COUNTIF(Lists!$D:$D,RepP!$J$3)=0),Lists!$D$9,IF(RepP!$J$3=Lists!$D$9,Lists!$D$9,IF(RepP!$J$3=$E599,RepP!$J$3,"")))</f>
        <v>Все проекты</v>
      </c>
      <c r="AD599" s="31">
        <f t="shared" si="9"/>
        <v>11</v>
      </c>
      <c r="AE599" s="31">
        <f>IF(OR(AE598=0,AE598=MAX(Items!$AC:$AC)),1,AE598+1)</f>
        <v>17</v>
      </c>
    </row>
    <row r="600" spans="2:31" x14ac:dyDescent="0.3">
      <c r="B600" s="26">
        <f>IF(AND(O600=0,P600=0,Q600=0,Y600=0),0,IF(OR(COUNTIFS(Items!$E:$E,O600,Items!$F:$F,P600,Items!$G:$G,Q600)=1,COUNTIFS(Items!$M:$M,O600,Items!$N:$N,P600,Items!$O:$O,Q600)=1,COUNTIFS(Items!$U:$U,O600,Items!$V:$V,P600,Items!$W:$W,Q600)=1),0,1))</f>
        <v>0</v>
      </c>
      <c r="D600" s="24">
        <f>IF(OR($AD600=0,SUMIFS(dbP!$A:$A,dbP!$AD:$AD,$AD600)=0),0,INDEX(dbP!D:D,SUMIFS(dbP!$A:$A,dbP!$AD:$AD,$AD600)))</f>
        <v>0</v>
      </c>
      <c r="E600" s="1">
        <f>IF(OR($AD600=0,SUMIFS(dbP!$A:$A,dbP!$AD:$AD,$AD600)=0),0,INDEX(dbP!E:E,SUMIFS(dbP!$A:$A,dbP!$AD:$AD,$AD600)))</f>
        <v>0</v>
      </c>
      <c r="F600" s="1">
        <f>IF(OR($AD600=0,SUMIFS(dbP!$A:$A,dbP!$AD:$AD,$AD600)=0),0,INDEX(dbP!F:F,SUMIFS(dbP!$A:$A,dbP!$AD:$AD,$AD600)))</f>
        <v>0</v>
      </c>
      <c r="I600" s="1">
        <f>IF(OR($AD600=0,SUMIFS(dbP!$A:$A,dbP!$AD:$AD,$AD600)=0),0,INDEX(dbP!I:I,SUMIFS(dbP!$A:$A,dbP!$AD:$AD,$AD600)))</f>
        <v>0</v>
      </c>
      <c r="O600" s="44">
        <f>IF(OR($AE600=0,SUMIFS(SpcfP!$A:$A,SpcfP!$AE:$AE,$AE600,SpcfP!$U:$U,$U600)=0),0,INDEX(SpcfP!O:O,SUMIFS(SpcfP!$A:$A,SpcfP!$AE:$AE,$AE600,SpcfP!$U:$U,$U600)))</f>
        <v>0</v>
      </c>
      <c r="P600" s="44">
        <f>IF(OR($AE600=0,SUMIFS(SpcfP!$A:$A,SpcfP!$AE:$AE,$AE600,SpcfP!$U:$U,$U600)=0),0,INDEX(SpcfP!P:P,SUMIFS(SpcfP!$A:$A,SpcfP!$AE:$AE,$AE600,SpcfP!$U:$U,$U600)))</f>
        <v>0</v>
      </c>
      <c r="Q600" s="44">
        <f>IF(OR($AE600=0,SUMIFS(SpcfP!$A:$A,SpcfP!$AE:$AE,$AE600,SpcfP!$U:$U,$U600)=0),0,INDEX(SpcfP!Q:Q,SUMIFS(SpcfP!$A:$A,SpcfP!$AE:$AE,$AE600,SpcfP!$U:$U,$U600)))</f>
        <v>0</v>
      </c>
      <c r="U600" s="1">
        <f>IF(OR($AD600=0,SUMIFS(dbP!$A:$A,dbP!$AD:$AD,$AD600)=0),0,INDEX(dbP!U:U,SUMIFS(dbP!$A:$A,dbP!$AD:$AD,$AD600)))</f>
        <v>0</v>
      </c>
      <c r="X600" s="42">
        <f>IF(OR($AD600=0,SUMIFS(dbP!$A:$A,dbP!$AD:$AD,$AD600)=0),0,INDEX(dbP!X:X,SUMIFS(dbP!$A:$A,dbP!$AD:$AD,$AD600)))*
IF(OR($AE600=0,SUMIFS(SpcfP!$A:$A,SpcfP!$AE:$AE,$AE600,SpcfP!$U:$U,$U600)=0),0,INDEX(SpcfP!X:X,SUMIFS(SpcfP!$A:$A,SpcfP!$AE:$AE,$AE600,SpcfP!$U:$U,$U600)))</f>
        <v>0</v>
      </c>
      <c r="AA600" s="44">
        <f>IF(OR($AD600=0,SUMIFS(dbP!$A:$A,dbP!$AD:$AD,$AD600)=0),0,INDEX(dbP!X:X,SUMIFS(dbP!$A:$A,dbP!$AD:$AD,$AD600)))*
IF(OR($AE600=0,SUMIFS(SpcfP!$A:$A,SpcfP!$AE:$AE,$AE600,SpcfP!$U:$U,$U600)=0),0,INDEX(SpcfP!AA:AA,SUMIFS(SpcfP!$A:$A,SpcfP!$AE:$AE,$AE600,SpcfP!$U:$U,$U600)))</f>
        <v>0</v>
      </c>
      <c r="AB600" s="44">
        <f>IF(OR($AD600=0,SUMIFS(dbP!$A:$A,dbP!$AD:$AD,$AD600)=0),0,INDEX(dbP!X:X,SUMIFS(dbP!$A:$A,dbP!$AD:$AD,$AD600)))*
IF(OR($AE600=0,SUMIFS(SpcfP!$A:$A,SpcfP!$AE:$AE,$AE600,SpcfP!$U:$U,$U600)=0),0,INDEX(SpcfP!AB:AB,SUMIFS(SpcfP!$A:$A,SpcfP!$AE:$AE,$AE600,SpcfP!$U:$U,$U600)))</f>
        <v>0</v>
      </c>
      <c r="AC600" s="31" t="str">
        <f>IF(OR(RepP!$J$3="",RepP!$J$3=0,COUNTIF(Lists!$D:$D,RepP!$J$3)=0),Lists!$D$9,IF(RepP!$J$3=Lists!$D$9,Lists!$D$9,IF(RepP!$J$3=$E600,RepP!$J$3,"")))</f>
        <v>Все проекты</v>
      </c>
      <c r="AD600" s="31">
        <f t="shared" si="9"/>
        <v>11</v>
      </c>
      <c r="AE600" s="31">
        <f>IF(OR(AE599=0,AE599=MAX(Items!$AC:$AC)),1,AE599+1)</f>
        <v>18</v>
      </c>
    </row>
    <row r="601" spans="2:31" x14ac:dyDescent="0.3">
      <c r="B601" s="26">
        <f>IF(AND(O601=0,P601=0,Q601=0,Y601=0),0,IF(OR(COUNTIFS(Items!$E:$E,O601,Items!$F:$F,P601,Items!$G:$G,Q601)=1,COUNTIFS(Items!$M:$M,O601,Items!$N:$N,P601,Items!$O:$O,Q601)=1,COUNTIFS(Items!$U:$U,O601,Items!$V:$V,P601,Items!$W:$W,Q601)=1),0,1))</f>
        <v>0</v>
      </c>
      <c r="D601" s="24">
        <f>IF(OR($AD601=0,SUMIFS(dbP!$A:$A,dbP!$AD:$AD,$AD601)=0),0,INDEX(dbP!D:D,SUMIFS(dbP!$A:$A,dbP!$AD:$AD,$AD601)))</f>
        <v>0</v>
      </c>
      <c r="E601" s="1">
        <f>IF(OR($AD601=0,SUMIFS(dbP!$A:$A,dbP!$AD:$AD,$AD601)=0),0,INDEX(dbP!E:E,SUMIFS(dbP!$A:$A,dbP!$AD:$AD,$AD601)))</f>
        <v>0</v>
      </c>
      <c r="F601" s="1">
        <f>IF(OR($AD601=0,SUMIFS(dbP!$A:$A,dbP!$AD:$AD,$AD601)=0),0,INDEX(dbP!F:F,SUMIFS(dbP!$A:$A,dbP!$AD:$AD,$AD601)))</f>
        <v>0</v>
      </c>
      <c r="I601" s="1">
        <f>IF(OR($AD601=0,SUMIFS(dbP!$A:$A,dbP!$AD:$AD,$AD601)=0),0,INDEX(dbP!I:I,SUMIFS(dbP!$A:$A,dbP!$AD:$AD,$AD601)))</f>
        <v>0</v>
      </c>
      <c r="O601" s="44">
        <f>IF(OR($AE601=0,SUMIFS(SpcfP!$A:$A,SpcfP!$AE:$AE,$AE601,SpcfP!$U:$U,$U601)=0),0,INDEX(SpcfP!O:O,SUMIFS(SpcfP!$A:$A,SpcfP!$AE:$AE,$AE601,SpcfP!$U:$U,$U601)))</f>
        <v>0</v>
      </c>
      <c r="P601" s="44">
        <f>IF(OR($AE601=0,SUMIFS(SpcfP!$A:$A,SpcfP!$AE:$AE,$AE601,SpcfP!$U:$U,$U601)=0),0,INDEX(SpcfP!P:P,SUMIFS(SpcfP!$A:$A,SpcfP!$AE:$AE,$AE601,SpcfP!$U:$U,$U601)))</f>
        <v>0</v>
      </c>
      <c r="Q601" s="44">
        <f>IF(OR($AE601=0,SUMIFS(SpcfP!$A:$A,SpcfP!$AE:$AE,$AE601,SpcfP!$U:$U,$U601)=0),0,INDEX(SpcfP!Q:Q,SUMIFS(SpcfP!$A:$A,SpcfP!$AE:$AE,$AE601,SpcfP!$U:$U,$U601)))</f>
        <v>0</v>
      </c>
      <c r="U601" s="1">
        <f>IF(OR($AD601=0,SUMIFS(dbP!$A:$A,dbP!$AD:$AD,$AD601)=0),0,INDEX(dbP!U:U,SUMIFS(dbP!$A:$A,dbP!$AD:$AD,$AD601)))</f>
        <v>0</v>
      </c>
      <c r="X601" s="42">
        <f>IF(OR($AD601=0,SUMIFS(dbP!$A:$A,dbP!$AD:$AD,$AD601)=0),0,INDEX(dbP!X:X,SUMIFS(dbP!$A:$A,dbP!$AD:$AD,$AD601)))*
IF(OR($AE601=0,SUMIFS(SpcfP!$A:$A,SpcfP!$AE:$AE,$AE601,SpcfP!$U:$U,$U601)=0),0,INDEX(SpcfP!X:X,SUMIFS(SpcfP!$A:$A,SpcfP!$AE:$AE,$AE601,SpcfP!$U:$U,$U601)))</f>
        <v>0</v>
      </c>
      <c r="AA601" s="44">
        <f>IF(OR($AD601=0,SUMIFS(dbP!$A:$A,dbP!$AD:$AD,$AD601)=0),0,INDEX(dbP!X:X,SUMIFS(dbP!$A:$A,dbP!$AD:$AD,$AD601)))*
IF(OR($AE601=0,SUMIFS(SpcfP!$A:$A,SpcfP!$AE:$AE,$AE601,SpcfP!$U:$U,$U601)=0),0,INDEX(SpcfP!AA:AA,SUMIFS(SpcfP!$A:$A,SpcfP!$AE:$AE,$AE601,SpcfP!$U:$U,$U601)))</f>
        <v>0</v>
      </c>
      <c r="AB601" s="44">
        <f>IF(OR($AD601=0,SUMIFS(dbP!$A:$A,dbP!$AD:$AD,$AD601)=0),0,INDEX(dbP!X:X,SUMIFS(dbP!$A:$A,dbP!$AD:$AD,$AD601)))*
IF(OR($AE601=0,SUMIFS(SpcfP!$A:$A,SpcfP!$AE:$AE,$AE601,SpcfP!$U:$U,$U601)=0),0,INDEX(SpcfP!AB:AB,SUMIFS(SpcfP!$A:$A,SpcfP!$AE:$AE,$AE601,SpcfP!$U:$U,$U601)))</f>
        <v>0</v>
      </c>
      <c r="AC601" s="31" t="str">
        <f>IF(OR(RepP!$J$3="",RepP!$J$3=0,COUNTIF(Lists!$D:$D,RepP!$J$3)=0),Lists!$D$9,IF(RepP!$J$3=Lists!$D$9,Lists!$D$9,IF(RepP!$J$3=$E601,RepP!$J$3,"")))</f>
        <v>Все проекты</v>
      </c>
      <c r="AD601" s="31">
        <f t="shared" si="9"/>
        <v>11</v>
      </c>
      <c r="AE601" s="31">
        <f>IF(OR(AE600=0,AE600=MAX(Items!$AC:$AC)),1,AE600+1)</f>
        <v>19</v>
      </c>
    </row>
    <row r="602" spans="2:31" x14ac:dyDescent="0.3">
      <c r="B602" s="26">
        <f>IF(AND(O602=0,P602=0,Q602=0,Y602=0),0,IF(OR(COUNTIFS(Items!$E:$E,O602,Items!$F:$F,P602,Items!$G:$G,Q602)=1,COUNTIFS(Items!$M:$M,O602,Items!$N:$N,P602,Items!$O:$O,Q602)=1,COUNTIFS(Items!$U:$U,O602,Items!$V:$V,P602,Items!$W:$W,Q602)=1),0,1))</f>
        <v>0</v>
      </c>
      <c r="D602" s="24">
        <f>IF(OR($AD602=0,SUMIFS(dbP!$A:$A,dbP!$AD:$AD,$AD602)=0),0,INDEX(dbP!D:D,SUMIFS(dbP!$A:$A,dbP!$AD:$AD,$AD602)))</f>
        <v>0</v>
      </c>
      <c r="E602" s="1">
        <f>IF(OR($AD602=0,SUMIFS(dbP!$A:$A,dbP!$AD:$AD,$AD602)=0),0,INDEX(dbP!E:E,SUMIFS(dbP!$A:$A,dbP!$AD:$AD,$AD602)))</f>
        <v>0</v>
      </c>
      <c r="F602" s="1">
        <f>IF(OR($AD602=0,SUMIFS(dbP!$A:$A,dbP!$AD:$AD,$AD602)=0),0,INDEX(dbP!F:F,SUMIFS(dbP!$A:$A,dbP!$AD:$AD,$AD602)))</f>
        <v>0</v>
      </c>
      <c r="I602" s="1">
        <f>IF(OR($AD602=0,SUMIFS(dbP!$A:$A,dbP!$AD:$AD,$AD602)=0),0,INDEX(dbP!I:I,SUMIFS(dbP!$A:$A,dbP!$AD:$AD,$AD602)))</f>
        <v>0</v>
      </c>
      <c r="O602" s="44">
        <f>IF(OR($AE602=0,SUMIFS(SpcfP!$A:$A,SpcfP!$AE:$AE,$AE602,SpcfP!$U:$U,$U602)=0),0,INDEX(SpcfP!O:O,SUMIFS(SpcfP!$A:$A,SpcfP!$AE:$AE,$AE602,SpcfP!$U:$U,$U602)))</f>
        <v>0</v>
      </c>
      <c r="P602" s="44">
        <f>IF(OR($AE602=0,SUMIFS(SpcfP!$A:$A,SpcfP!$AE:$AE,$AE602,SpcfP!$U:$U,$U602)=0),0,INDEX(SpcfP!P:P,SUMIFS(SpcfP!$A:$A,SpcfP!$AE:$AE,$AE602,SpcfP!$U:$U,$U602)))</f>
        <v>0</v>
      </c>
      <c r="Q602" s="44">
        <f>IF(OR($AE602=0,SUMIFS(SpcfP!$A:$A,SpcfP!$AE:$AE,$AE602,SpcfP!$U:$U,$U602)=0),0,INDEX(SpcfP!Q:Q,SUMIFS(SpcfP!$A:$A,SpcfP!$AE:$AE,$AE602,SpcfP!$U:$U,$U602)))</f>
        <v>0</v>
      </c>
      <c r="U602" s="1">
        <f>IF(OR($AD602=0,SUMIFS(dbP!$A:$A,dbP!$AD:$AD,$AD602)=0),0,INDEX(dbP!U:U,SUMIFS(dbP!$A:$A,dbP!$AD:$AD,$AD602)))</f>
        <v>0</v>
      </c>
      <c r="X602" s="42">
        <f>IF(OR($AD602=0,SUMIFS(dbP!$A:$A,dbP!$AD:$AD,$AD602)=0),0,INDEX(dbP!X:X,SUMIFS(dbP!$A:$A,dbP!$AD:$AD,$AD602)))*
IF(OR($AE602=0,SUMIFS(SpcfP!$A:$A,SpcfP!$AE:$AE,$AE602,SpcfP!$U:$U,$U602)=0),0,INDEX(SpcfP!X:X,SUMIFS(SpcfP!$A:$A,SpcfP!$AE:$AE,$AE602,SpcfP!$U:$U,$U602)))</f>
        <v>0</v>
      </c>
      <c r="AA602" s="44">
        <f>IF(OR($AD602=0,SUMIFS(dbP!$A:$A,dbP!$AD:$AD,$AD602)=0),0,INDEX(dbP!X:X,SUMIFS(dbP!$A:$A,dbP!$AD:$AD,$AD602)))*
IF(OR($AE602=0,SUMIFS(SpcfP!$A:$A,SpcfP!$AE:$AE,$AE602,SpcfP!$U:$U,$U602)=0),0,INDEX(SpcfP!AA:AA,SUMIFS(SpcfP!$A:$A,SpcfP!$AE:$AE,$AE602,SpcfP!$U:$U,$U602)))</f>
        <v>0</v>
      </c>
      <c r="AB602" s="44">
        <f>IF(OR($AD602=0,SUMIFS(dbP!$A:$A,dbP!$AD:$AD,$AD602)=0),0,INDEX(dbP!X:X,SUMIFS(dbP!$A:$A,dbP!$AD:$AD,$AD602)))*
IF(OR($AE602=0,SUMIFS(SpcfP!$A:$A,SpcfP!$AE:$AE,$AE602,SpcfP!$U:$U,$U602)=0),0,INDEX(SpcfP!AB:AB,SUMIFS(SpcfP!$A:$A,SpcfP!$AE:$AE,$AE602,SpcfP!$U:$U,$U602)))</f>
        <v>0</v>
      </c>
      <c r="AC602" s="31" t="str">
        <f>IF(OR(RepP!$J$3="",RepP!$J$3=0,COUNTIF(Lists!$D:$D,RepP!$J$3)=0),Lists!$D$9,IF(RepP!$J$3=Lists!$D$9,Lists!$D$9,IF(RepP!$J$3=$E602,RepP!$J$3,"")))</f>
        <v>Все проекты</v>
      </c>
      <c r="AD602" s="31">
        <f t="shared" si="9"/>
        <v>11</v>
      </c>
      <c r="AE602" s="31">
        <f>IF(OR(AE601=0,AE601=MAX(Items!$AC:$AC)),1,AE601+1)</f>
        <v>20</v>
      </c>
    </row>
    <row r="603" spans="2:31" x14ac:dyDescent="0.3">
      <c r="B603" s="26">
        <f>IF(AND(O603=0,P603=0,Q603=0,Y603=0),0,IF(OR(COUNTIFS(Items!$E:$E,O603,Items!$F:$F,P603,Items!$G:$G,Q603)=1,COUNTIFS(Items!$M:$M,O603,Items!$N:$N,P603,Items!$O:$O,Q603)=1,COUNTIFS(Items!$U:$U,O603,Items!$V:$V,P603,Items!$W:$W,Q603)=1),0,1))</f>
        <v>0</v>
      </c>
      <c r="D603" s="24">
        <f>IF(OR($AD603=0,SUMIFS(dbP!$A:$A,dbP!$AD:$AD,$AD603)=0),0,INDEX(dbP!D:D,SUMIFS(dbP!$A:$A,dbP!$AD:$AD,$AD603)))</f>
        <v>0</v>
      </c>
      <c r="E603" s="1">
        <f>IF(OR($AD603=0,SUMIFS(dbP!$A:$A,dbP!$AD:$AD,$AD603)=0),0,INDEX(dbP!E:E,SUMIFS(dbP!$A:$A,dbP!$AD:$AD,$AD603)))</f>
        <v>0</v>
      </c>
      <c r="F603" s="1">
        <f>IF(OR($AD603=0,SUMIFS(dbP!$A:$A,dbP!$AD:$AD,$AD603)=0),0,INDEX(dbP!F:F,SUMIFS(dbP!$A:$A,dbP!$AD:$AD,$AD603)))</f>
        <v>0</v>
      </c>
      <c r="I603" s="1">
        <f>IF(OR($AD603=0,SUMIFS(dbP!$A:$A,dbP!$AD:$AD,$AD603)=0),0,INDEX(dbP!I:I,SUMIFS(dbP!$A:$A,dbP!$AD:$AD,$AD603)))</f>
        <v>0</v>
      </c>
      <c r="O603" s="44">
        <f>IF(OR($AE603=0,SUMIFS(SpcfP!$A:$A,SpcfP!$AE:$AE,$AE603,SpcfP!$U:$U,$U603)=0),0,INDEX(SpcfP!O:O,SUMIFS(SpcfP!$A:$A,SpcfP!$AE:$AE,$AE603,SpcfP!$U:$U,$U603)))</f>
        <v>0</v>
      </c>
      <c r="P603" s="44">
        <f>IF(OR($AE603=0,SUMIFS(SpcfP!$A:$A,SpcfP!$AE:$AE,$AE603,SpcfP!$U:$U,$U603)=0),0,INDEX(SpcfP!P:P,SUMIFS(SpcfP!$A:$A,SpcfP!$AE:$AE,$AE603,SpcfP!$U:$U,$U603)))</f>
        <v>0</v>
      </c>
      <c r="Q603" s="44">
        <f>IF(OR($AE603=0,SUMIFS(SpcfP!$A:$A,SpcfP!$AE:$AE,$AE603,SpcfP!$U:$U,$U603)=0),0,INDEX(SpcfP!Q:Q,SUMIFS(SpcfP!$A:$A,SpcfP!$AE:$AE,$AE603,SpcfP!$U:$U,$U603)))</f>
        <v>0</v>
      </c>
      <c r="U603" s="1">
        <f>IF(OR($AD603=0,SUMIFS(dbP!$A:$A,dbP!$AD:$AD,$AD603)=0),0,INDEX(dbP!U:U,SUMIFS(dbP!$A:$A,dbP!$AD:$AD,$AD603)))</f>
        <v>0</v>
      </c>
      <c r="X603" s="42">
        <f>IF(OR($AD603=0,SUMIFS(dbP!$A:$A,dbP!$AD:$AD,$AD603)=0),0,INDEX(dbP!X:X,SUMIFS(dbP!$A:$A,dbP!$AD:$AD,$AD603)))*
IF(OR($AE603=0,SUMIFS(SpcfP!$A:$A,SpcfP!$AE:$AE,$AE603,SpcfP!$U:$U,$U603)=0),0,INDEX(SpcfP!X:X,SUMIFS(SpcfP!$A:$A,SpcfP!$AE:$AE,$AE603,SpcfP!$U:$U,$U603)))</f>
        <v>0</v>
      </c>
      <c r="AA603" s="44">
        <f>IF(OR($AD603=0,SUMIFS(dbP!$A:$A,dbP!$AD:$AD,$AD603)=0),0,INDEX(dbP!X:X,SUMIFS(dbP!$A:$A,dbP!$AD:$AD,$AD603)))*
IF(OR($AE603=0,SUMIFS(SpcfP!$A:$A,SpcfP!$AE:$AE,$AE603,SpcfP!$U:$U,$U603)=0),0,INDEX(SpcfP!AA:AA,SUMIFS(SpcfP!$A:$A,SpcfP!$AE:$AE,$AE603,SpcfP!$U:$U,$U603)))</f>
        <v>0</v>
      </c>
      <c r="AB603" s="44">
        <f>IF(OR($AD603=0,SUMIFS(dbP!$A:$A,dbP!$AD:$AD,$AD603)=0),0,INDEX(dbP!X:X,SUMIFS(dbP!$A:$A,dbP!$AD:$AD,$AD603)))*
IF(OR($AE603=0,SUMIFS(SpcfP!$A:$A,SpcfP!$AE:$AE,$AE603,SpcfP!$U:$U,$U603)=0),0,INDEX(SpcfP!AB:AB,SUMIFS(SpcfP!$A:$A,SpcfP!$AE:$AE,$AE603,SpcfP!$U:$U,$U603)))</f>
        <v>0</v>
      </c>
      <c r="AC603" s="31" t="str">
        <f>IF(OR(RepP!$J$3="",RepP!$J$3=0,COUNTIF(Lists!$D:$D,RepP!$J$3)=0),Lists!$D$9,IF(RepP!$J$3=Lists!$D$9,Lists!$D$9,IF(RepP!$J$3=$E603,RepP!$J$3,"")))</f>
        <v>Все проекты</v>
      </c>
      <c r="AD603" s="31">
        <f t="shared" si="9"/>
        <v>11</v>
      </c>
      <c r="AE603" s="31">
        <f>IF(OR(AE602=0,AE602=MAX(Items!$AC:$AC)),1,AE602+1)</f>
        <v>21</v>
      </c>
    </row>
    <row r="604" spans="2:31" x14ac:dyDescent="0.3">
      <c r="B604" s="26">
        <f>IF(AND(O604=0,P604=0,Q604=0,Y604=0),0,IF(OR(COUNTIFS(Items!$E:$E,O604,Items!$F:$F,P604,Items!$G:$G,Q604)=1,COUNTIFS(Items!$M:$M,O604,Items!$N:$N,P604,Items!$O:$O,Q604)=1,COUNTIFS(Items!$U:$U,O604,Items!$V:$V,P604,Items!$W:$W,Q604)=1),0,1))</f>
        <v>0</v>
      </c>
      <c r="D604" s="24">
        <f>IF(OR($AD604=0,SUMIFS(dbP!$A:$A,dbP!$AD:$AD,$AD604)=0),0,INDEX(dbP!D:D,SUMIFS(dbP!$A:$A,dbP!$AD:$AD,$AD604)))</f>
        <v>0</v>
      </c>
      <c r="E604" s="1">
        <f>IF(OR($AD604=0,SUMIFS(dbP!$A:$A,dbP!$AD:$AD,$AD604)=0),0,INDEX(dbP!E:E,SUMIFS(dbP!$A:$A,dbP!$AD:$AD,$AD604)))</f>
        <v>0</v>
      </c>
      <c r="F604" s="1">
        <f>IF(OR($AD604=0,SUMIFS(dbP!$A:$A,dbP!$AD:$AD,$AD604)=0),0,INDEX(dbP!F:F,SUMIFS(dbP!$A:$A,dbP!$AD:$AD,$AD604)))</f>
        <v>0</v>
      </c>
      <c r="I604" s="1">
        <f>IF(OR($AD604=0,SUMIFS(dbP!$A:$A,dbP!$AD:$AD,$AD604)=0),0,INDEX(dbP!I:I,SUMIFS(dbP!$A:$A,dbP!$AD:$AD,$AD604)))</f>
        <v>0</v>
      </c>
      <c r="O604" s="44">
        <f>IF(OR($AE604=0,SUMIFS(SpcfP!$A:$A,SpcfP!$AE:$AE,$AE604,SpcfP!$U:$U,$U604)=0),0,INDEX(SpcfP!O:O,SUMIFS(SpcfP!$A:$A,SpcfP!$AE:$AE,$AE604,SpcfP!$U:$U,$U604)))</f>
        <v>0</v>
      </c>
      <c r="P604" s="44">
        <f>IF(OR($AE604=0,SUMIFS(SpcfP!$A:$A,SpcfP!$AE:$AE,$AE604,SpcfP!$U:$U,$U604)=0),0,INDEX(SpcfP!P:P,SUMIFS(SpcfP!$A:$A,SpcfP!$AE:$AE,$AE604,SpcfP!$U:$U,$U604)))</f>
        <v>0</v>
      </c>
      <c r="Q604" s="44">
        <f>IF(OR($AE604=0,SUMIFS(SpcfP!$A:$A,SpcfP!$AE:$AE,$AE604,SpcfP!$U:$U,$U604)=0),0,INDEX(SpcfP!Q:Q,SUMIFS(SpcfP!$A:$A,SpcfP!$AE:$AE,$AE604,SpcfP!$U:$U,$U604)))</f>
        <v>0</v>
      </c>
      <c r="U604" s="1">
        <f>IF(OR($AD604=0,SUMIFS(dbP!$A:$A,dbP!$AD:$AD,$AD604)=0),0,INDEX(dbP!U:U,SUMIFS(dbP!$A:$A,dbP!$AD:$AD,$AD604)))</f>
        <v>0</v>
      </c>
      <c r="X604" s="42">
        <f>IF(OR($AD604=0,SUMIFS(dbP!$A:$A,dbP!$AD:$AD,$AD604)=0),0,INDEX(dbP!X:X,SUMIFS(dbP!$A:$A,dbP!$AD:$AD,$AD604)))*
IF(OR($AE604=0,SUMIFS(SpcfP!$A:$A,SpcfP!$AE:$AE,$AE604,SpcfP!$U:$U,$U604)=0),0,INDEX(SpcfP!X:X,SUMIFS(SpcfP!$A:$A,SpcfP!$AE:$AE,$AE604,SpcfP!$U:$U,$U604)))</f>
        <v>0</v>
      </c>
      <c r="AA604" s="44">
        <f>IF(OR($AD604=0,SUMIFS(dbP!$A:$A,dbP!$AD:$AD,$AD604)=0),0,INDEX(dbP!X:X,SUMIFS(dbP!$A:$A,dbP!$AD:$AD,$AD604)))*
IF(OR($AE604=0,SUMIFS(SpcfP!$A:$A,SpcfP!$AE:$AE,$AE604,SpcfP!$U:$U,$U604)=0),0,INDEX(SpcfP!AA:AA,SUMIFS(SpcfP!$A:$A,SpcfP!$AE:$AE,$AE604,SpcfP!$U:$U,$U604)))</f>
        <v>0</v>
      </c>
      <c r="AB604" s="44">
        <f>IF(OR($AD604=0,SUMIFS(dbP!$A:$A,dbP!$AD:$AD,$AD604)=0),0,INDEX(dbP!X:X,SUMIFS(dbP!$A:$A,dbP!$AD:$AD,$AD604)))*
IF(OR($AE604=0,SUMIFS(SpcfP!$A:$A,SpcfP!$AE:$AE,$AE604,SpcfP!$U:$U,$U604)=0),0,INDEX(SpcfP!AB:AB,SUMIFS(SpcfP!$A:$A,SpcfP!$AE:$AE,$AE604,SpcfP!$U:$U,$U604)))</f>
        <v>0</v>
      </c>
      <c r="AC604" s="31" t="str">
        <f>IF(OR(RepP!$J$3="",RepP!$J$3=0,COUNTIF(Lists!$D:$D,RepP!$J$3)=0),Lists!$D$9,IF(RepP!$J$3=Lists!$D$9,Lists!$D$9,IF(RepP!$J$3=$E604,RepP!$J$3,"")))</f>
        <v>Все проекты</v>
      </c>
      <c r="AD604" s="31">
        <f t="shared" si="9"/>
        <v>11</v>
      </c>
      <c r="AE604" s="31">
        <f>IF(OR(AE603=0,AE603=MAX(Items!$AC:$AC)),1,AE603+1)</f>
        <v>22</v>
      </c>
    </row>
    <row r="605" spans="2:31" x14ac:dyDescent="0.3">
      <c r="B605" s="26">
        <f>IF(AND(O605=0,P605=0,Q605=0,Y605=0),0,IF(OR(COUNTIFS(Items!$E:$E,O605,Items!$F:$F,P605,Items!$G:$G,Q605)=1,COUNTIFS(Items!$M:$M,O605,Items!$N:$N,P605,Items!$O:$O,Q605)=1,COUNTIFS(Items!$U:$U,O605,Items!$V:$V,P605,Items!$W:$W,Q605)=1),0,1))</f>
        <v>0</v>
      </c>
      <c r="D605" s="24">
        <f>IF(OR($AD605=0,SUMIFS(dbP!$A:$A,dbP!$AD:$AD,$AD605)=0),0,INDEX(dbP!D:D,SUMIFS(dbP!$A:$A,dbP!$AD:$AD,$AD605)))</f>
        <v>0</v>
      </c>
      <c r="E605" s="1">
        <f>IF(OR($AD605=0,SUMIFS(dbP!$A:$A,dbP!$AD:$AD,$AD605)=0),0,INDEX(dbP!E:E,SUMIFS(dbP!$A:$A,dbP!$AD:$AD,$AD605)))</f>
        <v>0</v>
      </c>
      <c r="F605" s="1">
        <f>IF(OR($AD605=0,SUMIFS(dbP!$A:$A,dbP!$AD:$AD,$AD605)=0),0,INDEX(dbP!F:F,SUMIFS(dbP!$A:$A,dbP!$AD:$AD,$AD605)))</f>
        <v>0</v>
      </c>
      <c r="I605" s="1">
        <f>IF(OR($AD605=0,SUMIFS(dbP!$A:$A,dbP!$AD:$AD,$AD605)=0),0,INDEX(dbP!I:I,SUMIFS(dbP!$A:$A,dbP!$AD:$AD,$AD605)))</f>
        <v>0</v>
      </c>
      <c r="O605" s="44">
        <f>IF(OR($AE605=0,SUMIFS(SpcfP!$A:$A,SpcfP!$AE:$AE,$AE605,SpcfP!$U:$U,$U605)=0),0,INDEX(SpcfP!O:O,SUMIFS(SpcfP!$A:$A,SpcfP!$AE:$AE,$AE605,SpcfP!$U:$U,$U605)))</f>
        <v>0</v>
      </c>
      <c r="P605" s="44">
        <f>IF(OR($AE605=0,SUMIFS(SpcfP!$A:$A,SpcfP!$AE:$AE,$AE605,SpcfP!$U:$U,$U605)=0),0,INDEX(SpcfP!P:P,SUMIFS(SpcfP!$A:$A,SpcfP!$AE:$AE,$AE605,SpcfP!$U:$U,$U605)))</f>
        <v>0</v>
      </c>
      <c r="Q605" s="44">
        <f>IF(OR($AE605=0,SUMIFS(SpcfP!$A:$A,SpcfP!$AE:$AE,$AE605,SpcfP!$U:$U,$U605)=0),0,INDEX(SpcfP!Q:Q,SUMIFS(SpcfP!$A:$A,SpcfP!$AE:$AE,$AE605,SpcfP!$U:$U,$U605)))</f>
        <v>0</v>
      </c>
      <c r="U605" s="1">
        <f>IF(OR($AD605=0,SUMIFS(dbP!$A:$A,dbP!$AD:$AD,$AD605)=0),0,INDEX(dbP!U:U,SUMIFS(dbP!$A:$A,dbP!$AD:$AD,$AD605)))</f>
        <v>0</v>
      </c>
      <c r="X605" s="42">
        <f>IF(OR($AD605=0,SUMIFS(dbP!$A:$A,dbP!$AD:$AD,$AD605)=0),0,INDEX(dbP!X:X,SUMIFS(dbP!$A:$A,dbP!$AD:$AD,$AD605)))*
IF(OR($AE605=0,SUMIFS(SpcfP!$A:$A,SpcfP!$AE:$AE,$AE605,SpcfP!$U:$U,$U605)=0),0,INDEX(SpcfP!X:X,SUMIFS(SpcfP!$A:$A,SpcfP!$AE:$AE,$AE605,SpcfP!$U:$U,$U605)))</f>
        <v>0</v>
      </c>
      <c r="AA605" s="44">
        <f>IF(OR($AD605=0,SUMIFS(dbP!$A:$A,dbP!$AD:$AD,$AD605)=0),0,INDEX(dbP!X:X,SUMIFS(dbP!$A:$A,dbP!$AD:$AD,$AD605)))*
IF(OR($AE605=0,SUMIFS(SpcfP!$A:$A,SpcfP!$AE:$AE,$AE605,SpcfP!$U:$U,$U605)=0),0,INDEX(SpcfP!AA:AA,SUMIFS(SpcfP!$A:$A,SpcfP!$AE:$AE,$AE605,SpcfP!$U:$U,$U605)))</f>
        <v>0</v>
      </c>
      <c r="AB605" s="44">
        <f>IF(OR($AD605=0,SUMIFS(dbP!$A:$A,dbP!$AD:$AD,$AD605)=0),0,INDEX(dbP!X:X,SUMIFS(dbP!$A:$A,dbP!$AD:$AD,$AD605)))*
IF(OR($AE605=0,SUMIFS(SpcfP!$A:$A,SpcfP!$AE:$AE,$AE605,SpcfP!$U:$U,$U605)=0),0,INDEX(SpcfP!AB:AB,SUMIFS(SpcfP!$A:$A,SpcfP!$AE:$AE,$AE605,SpcfP!$U:$U,$U605)))</f>
        <v>0</v>
      </c>
      <c r="AC605" s="31" t="str">
        <f>IF(OR(RepP!$J$3="",RepP!$J$3=0,COUNTIF(Lists!$D:$D,RepP!$J$3)=0),Lists!$D$9,IF(RepP!$J$3=Lists!$D$9,Lists!$D$9,IF(RepP!$J$3=$E605,RepP!$J$3,"")))</f>
        <v>Все проекты</v>
      </c>
      <c r="AD605" s="31">
        <f t="shared" si="9"/>
        <v>11</v>
      </c>
      <c r="AE605" s="31">
        <f>IF(OR(AE604=0,AE604=MAX(Items!$AC:$AC)),1,AE604+1)</f>
        <v>23</v>
      </c>
    </row>
    <row r="606" spans="2:31" x14ac:dyDescent="0.3">
      <c r="B606" s="26">
        <f>IF(AND(O606=0,P606=0,Q606=0,Y606=0),0,IF(OR(COUNTIFS(Items!$E:$E,O606,Items!$F:$F,P606,Items!$G:$G,Q606)=1,COUNTIFS(Items!$M:$M,O606,Items!$N:$N,P606,Items!$O:$O,Q606)=1,COUNTIFS(Items!$U:$U,O606,Items!$V:$V,P606,Items!$W:$W,Q606)=1),0,1))</f>
        <v>0</v>
      </c>
      <c r="D606" s="24">
        <f>IF(OR($AD606=0,SUMIFS(dbP!$A:$A,dbP!$AD:$AD,$AD606)=0),0,INDEX(dbP!D:D,SUMIFS(dbP!$A:$A,dbP!$AD:$AD,$AD606)))</f>
        <v>0</v>
      </c>
      <c r="E606" s="1">
        <f>IF(OR($AD606=0,SUMIFS(dbP!$A:$A,dbP!$AD:$AD,$AD606)=0),0,INDEX(dbP!E:E,SUMIFS(dbP!$A:$A,dbP!$AD:$AD,$AD606)))</f>
        <v>0</v>
      </c>
      <c r="F606" s="1">
        <f>IF(OR($AD606=0,SUMIFS(dbP!$A:$A,dbP!$AD:$AD,$AD606)=0),0,INDEX(dbP!F:F,SUMIFS(dbP!$A:$A,dbP!$AD:$AD,$AD606)))</f>
        <v>0</v>
      </c>
      <c r="I606" s="1">
        <f>IF(OR($AD606=0,SUMIFS(dbP!$A:$A,dbP!$AD:$AD,$AD606)=0),0,INDEX(dbP!I:I,SUMIFS(dbP!$A:$A,dbP!$AD:$AD,$AD606)))</f>
        <v>0</v>
      </c>
      <c r="O606" s="44">
        <f>IF(OR($AE606=0,SUMIFS(SpcfP!$A:$A,SpcfP!$AE:$AE,$AE606,SpcfP!$U:$U,$U606)=0),0,INDEX(SpcfP!O:O,SUMIFS(SpcfP!$A:$A,SpcfP!$AE:$AE,$AE606,SpcfP!$U:$U,$U606)))</f>
        <v>0</v>
      </c>
      <c r="P606" s="44">
        <f>IF(OR($AE606=0,SUMIFS(SpcfP!$A:$A,SpcfP!$AE:$AE,$AE606,SpcfP!$U:$U,$U606)=0),0,INDEX(SpcfP!P:P,SUMIFS(SpcfP!$A:$A,SpcfP!$AE:$AE,$AE606,SpcfP!$U:$U,$U606)))</f>
        <v>0</v>
      </c>
      <c r="Q606" s="44">
        <f>IF(OR($AE606=0,SUMIFS(SpcfP!$A:$A,SpcfP!$AE:$AE,$AE606,SpcfP!$U:$U,$U606)=0),0,INDEX(SpcfP!Q:Q,SUMIFS(SpcfP!$A:$A,SpcfP!$AE:$AE,$AE606,SpcfP!$U:$U,$U606)))</f>
        <v>0</v>
      </c>
      <c r="U606" s="1">
        <f>IF(OR($AD606=0,SUMIFS(dbP!$A:$A,dbP!$AD:$AD,$AD606)=0),0,INDEX(dbP!U:U,SUMIFS(dbP!$A:$A,dbP!$AD:$AD,$AD606)))</f>
        <v>0</v>
      </c>
      <c r="X606" s="42">
        <f>IF(OR($AD606=0,SUMIFS(dbP!$A:$A,dbP!$AD:$AD,$AD606)=0),0,INDEX(dbP!X:X,SUMIFS(dbP!$A:$A,dbP!$AD:$AD,$AD606)))*
IF(OR($AE606=0,SUMIFS(SpcfP!$A:$A,SpcfP!$AE:$AE,$AE606,SpcfP!$U:$U,$U606)=0),0,INDEX(SpcfP!X:X,SUMIFS(SpcfP!$A:$A,SpcfP!$AE:$AE,$AE606,SpcfP!$U:$U,$U606)))</f>
        <v>0</v>
      </c>
      <c r="AA606" s="44">
        <f>IF(OR($AD606=0,SUMIFS(dbP!$A:$A,dbP!$AD:$AD,$AD606)=0),0,INDEX(dbP!X:X,SUMIFS(dbP!$A:$A,dbP!$AD:$AD,$AD606)))*
IF(OR($AE606=0,SUMIFS(SpcfP!$A:$A,SpcfP!$AE:$AE,$AE606,SpcfP!$U:$U,$U606)=0),0,INDEX(SpcfP!AA:AA,SUMIFS(SpcfP!$A:$A,SpcfP!$AE:$AE,$AE606,SpcfP!$U:$U,$U606)))</f>
        <v>0</v>
      </c>
      <c r="AB606" s="44">
        <f>IF(OR($AD606=0,SUMIFS(dbP!$A:$A,dbP!$AD:$AD,$AD606)=0),0,INDEX(dbP!X:X,SUMIFS(dbP!$A:$A,dbP!$AD:$AD,$AD606)))*
IF(OR($AE606=0,SUMIFS(SpcfP!$A:$A,SpcfP!$AE:$AE,$AE606,SpcfP!$U:$U,$U606)=0),0,INDEX(SpcfP!AB:AB,SUMIFS(SpcfP!$A:$A,SpcfP!$AE:$AE,$AE606,SpcfP!$U:$U,$U606)))</f>
        <v>0</v>
      </c>
      <c r="AC606" s="31" t="str">
        <f>IF(OR(RepP!$J$3="",RepP!$J$3=0,COUNTIF(Lists!$D:$D,RepP!$J$3)=0),Lists!$D$9,IF(RepP!$J$3=Lists!$D$9,Lists!$D$9,IF(RepP!$J$3=$E606,RepP!$J$3,"")))</f>
        <v>Все проекты</v>
      </c>
      <c r="AD606" s="31">
        <f t="shared" si="9"/>
        <v>11</v>
      </c>
      <c r="AE606" s="31">
        <f>IF(OR(AE605=0,AE605=MAX(Items!$AC:$AC)),1,AE605+1)</f>
        <v>24</v>
      </c>
    </row>
    <row r="607" spans="2:31" x14ac:dyDescent="0.3">
      <c r="B607" s="26">
        <f>IF(AND(O607=0,P607=0,Q607=0,Y607=0),0,IF(OR(COUNTIFS(Items!$E:$E,O607,Items!$F:$F,P607,Items!$G:$G,Q607)=1,COUNTIFS(Items!$M:$M,O607,Items!$N:$N,P607,Items!$O:$O,Q607)=1,COUNTIFS(Items!$U:$U,O607,Items!$V:$V,P607,Items!$W:$W,Q607)=1),0,1))</f>
        <v>0</v>
      </c>
      <c r="D607" s="24">
        <f>IF(OR($AD607=0,SUMIFS(dbP!$A:$A,dbP!$AD:$AD,$AD607)=0),0,INDEX(dbP!D:D,SUMIFS(dbP!$A:$A,dbP!$AD:$AD,$AD607)))</f>
        <v>0</v>
      </c>
      <c r="E607" s="1">
        <f>IF(OR($AD607=0,SUMIFS(dbP!$A:$A,dbP!$AD:$AD,$AD607)=0),0,INDEX(dbP!E:E,SUMIFS(dbP!$A:$A,dbP!$AD:$AD,$AD607)))</f>
        <v>0</v>
      </c>
      <c r="F607" s="1">
        <f>IF(OR($AD607=0,SUMIFS(dbP!$A:$A,dbP!$AD:$AD,$AD607)=0),0,INDEX(dbP!F:F,SUMIFS(dbP!$A:$A,dbP!$AD:$AD,$AD607)))</f>
        <v>0</v>
      </c>
      <c r="I607" s="1">
        <f>IF(OR($AD607=0,SUMIFS(dbP!$A:$A,dbP!$AD:$AD,$AD607)=0),0,INDEX(dbP!I:I,SUMIFS(dbP!$A:$A,dbP!$AD:$AD,$AD607)))</f>
        <v>0</v>
      </c>
      <c r="O607" s="44">
        <f>IF(OR($AE607=0,SUMIFS(SpcfP!$A:$A,SpcfP!$AE:$AE,$AE607,SpcfP!$U:$U,$U607)=0),0,INDEX(SpcfP!O:O,SUMIFS(SpcfP!$A:$A,SpcfP!$AE:$AE,$AE607,SpcfP!$U:$U,$U607)))</f>
        <v>0</v>
      </c>
      <c r="P607" s="44">
        <f>IF(OR($AE607=0,SUMIFS(SpcfP!$A:$A,SpcfP!$AE:$AE,$AE607,SpcfP!$U:$U,$U607)=0),0,INDEX(SpcfP!P:P,SUMIFS(SpcfP!$A:$A,SpcfP!$AE:$AE,$AE607,SpcfP!$U:$U,$U607)))</f>
        <v>0</v>
      </c>
      <c r="Q607" s="44">
        <f>IF(OR($AE607=0,SUMIFS(SpcfP!$A:$A,SpcfP!$AE:$AE,$AE607,SpcfP!$U:$U,$U607)=0),0,INDEX(SpcfP!Q:Q,SUMIFS(SpcfP!$A:$A,SpcfP!$AE:$AE,$AE607,SpcfP!$U:$U,$U607)))</f>
        <v>0</v>
      </c>
      <c r="U607" s="1">
        <f>IF(OR($AD607=0,SUMIFS(dbP!$A:$A,dbP!$AD:$AD,$AD607)=0),0,INDEX(dbP!U:U,SUMIFS(dbP!$A:$A,dbP!$AD:$AD,$AD607)))</f>
        <v>0</v>
      </c>
      <c r="X607" s="42">
        <f>IF(OR($AD607=0,SUMIFS(dbP!$A:$A,dbP!$AD:$AD,$AD607)=0),0,INDEX(dbP!X:X,SUMIFS(dbP!$A:$A,dbP!$AD:$AD,$AD607)))*
IF(OR($AE607=0,SUMIFS(SpcfP!$A:$A,SpcfP!$AE:$AE,$AE607,SpcfP!$U:$U,$U607)=0),0,INDEX(SpcfP!X:X,SUMIFS(SpcfP!$A:$A,SpcfP!$AE:$AE,$AE607,SpcfP!$U:$U,$U607)))</f>
        <v>0</v>
      </c>
      <c r="AA607" s="44">
        <f>IF(OR($AD607=0,SUMIFS(dbP!$A:$A,dbP!$AD:$AD,$AD607)=0),0,INDEX(dbP!X:X,SUMIFS(dbP!$A:$A,dbP!$AD:$AD,$AD607)))*
IF(OR($AE607=0,SUMIFS(SpcfP!$A:$A,SpcfP!$AE:$AE,$AE607,SpcfP!$U:$U,$U607)=0),0,INDEX(SpcfP!AA:AA,SUMIFS(SpcfP!$A:$A,SpcfP!$AE:$AE,$AE607,SpcfP!$U:$U,$U607)))</f>
        <v>0</v>
      </c>
      <c r="AB607" s="44">
        <f>IF(OR($AD607=0,SUMIFS(dbP!$A:$A,dbP!$AD:$AD,$AD607)=0),0,INDEX(dbP!X:X,SUMIFS(dbP!$A:$A,dbP!$AD:$AD,$AD607)))*
IF(OR($AE607=0,SUMIFS(SpcfP!$A:$A,SpcfP!$AE:$AE,$AE607,SpcfP!$U:$U,$U607)=0),0,INDEX(SpcfP!AB:AB,SUMIFS(SpcfP!$A:$A,SpcfP!$AE:$AE,$AE607,SpcfP!$U:$U,$U607)))</f>
        <v>0</v>
      </c>
      <c r="AC607" s="31" t="str">
        <f>IF(OR(RepP!$J$3="",RepP!$J$3=0,COUNTIF(Lists!$D:$D,RepP!$J$3)=0),Lists!$D$9,IF(RepP!$J$3=Lists!$D$9,Lists!$D$9,IF(RepP!$J$3=$E607,RepP!$J$3,"")))</f>
        <v>Все проекты</v>
      </c>
      <c r="AD607" s="31">
        <f t="shared" si="9"/>
        <v>11</v>
      </c>
      <c r="AE607" s="31">
        <f>IF(OR(AE606=0,AE606=MAX(Items!$AC:$AC)),1,AE606+1)</f>
        <v>25</v>
      </c>
    </row>
    <row r="608" spans="2:31" x14ac:dyDescent="0.3">
      <c r="B608" s="26">
        <f>IF(AND(O608=0,P608=0,Q608=0,Y608=0),0,IF(OR(COUNTIFS(Items!$E:$E,O608,Items!$F:$F,P608,Items!$G:$G,Q608)=1,COUNTIFS(Items!$M:$M,O608,Items!$N:$N,P608,Items!$O:$O,Q608)=1,COUNTIFS(Items!$U:$U,O608,Items!$V:$V,P608,Items!$W:$W,Q608)=1),0,1))</f>
        <v>0</v>
      </c>
      <c r="D608" s="24">
        <f>IF(OR($AD608=0,SUMIFS(dbP!$A:$A,dbP!$AD:$AD,$AD608)=0),0,INDEX(dbP!D:D,SUMIFS(dbP!$A:$A,dbP!$AD:$AD,$AD608)))</f>
        <v>0</v>
      </c>
      <c r="E608" s="1">
        <f>IF(OR($AD608=0,SUMIFS(dbP!$A:$A,dbP!$AD:$AD,$AD608)=0),0,INDEX(dbP!E:E,SUMIFS(dbP!$A:$A,dbP!$AD:$AD,$AD608)))</f>
        <v>0</v>
      </c>
      <c r="F608" s="1">
        <f>IF(OR($AD608=0,SUMIFS(dbP!$A:$A,dbP!$AD:$AD,$AD608)=0),0,INDEX(dbP!F:F,SUMIFS(dbP!$A:$A,dbP!$AD:$AD,$AD608)))</f>
        <v>0</v>
      </c>
      <c r="I608" s="1">
        <f>IF(OR($AD608=0,SUMIFS(dbP!$A:$A,dbP!$AD:$AD,$AD608)=0),0,INDEX(dbP!I:I,SUMIFS(dbP!$A:$A,dbP!$AD:$AD,$AD608)))</f>
        <v>0</v>
      </c>
      <c r="O608" s="44">
        <f>IF(OR($AE608=0,SUMIFS(SpcfP!$A:$A,SpcfP!$AE:$AE,$AE608,SpcfP!$U:$U,$U608)=0),0,INDEX(SpcfP!O:O,SUMIFS(SpcfP!$A:$A,SpcfP!$AE:$AE,$AE608,SpcfP!$U:$U,$U608)))</f>
        <v>0</v>
      </c>
      <c r="P608" s="44">
        <f>IF(OR($AE608=0,SUMIFS(SpcfP!$A:$A,SpcfP!$AE:$AE,$AE608,SpcfP!$U:$U,$U608)=0),0,INDEX(SpcfP!P:P,SUMIFS(SpcfP!$A:$A,SpcfP!$AE:$AE,$AE608,SpcfP!$U:$U,$U608)))</f>
        <v>0</v>
      </c>
      <c r="Q608" s="44">
        <f>IF(OR($AE608=0,SUMIFS(SpcfP!$A:$A,SpcfP!$AE:$AE,$AE608,SpcfP!$U:$U,$U608)=0),0,INDEX(SpcfP!Q:Q,SUMIFS(SpcfP!$A:$A,SpcfP!$AE:$AE,$AE608,SpcfP!$U:$U,$U608)))</f>
        <v>0</v>
      </c>
      <c r="U608" s="1">
        <f>IF(OR($AD608=0,SUMIFS(dbP!$A:$A,dbP!$AD:$AD,$AD608)=0),0,INDEX(dbP!U:U,SUMIFS(dbP!$A:$A,dbP!$AD:$AD,$AD608)))</f>
        <v>0</v>
      </c>
      <c r="X608" s="42">
        <f>IF(OR($AD608=0,SUMIFS(dbP!$A:$A,dbP!$AD:$AD,$AD608)=0),0,INDEX(dbP!X:X,SUMIFS(dbP!$A:$A,dbP!$AD:$AD,$AD608)))*
IF(OR($AE608=0,SUMIFS(SpcfP!$A:$A,SpcfP!$AE:$AE,$AE608,SpcfP!$U:$U,$U608)=0),0,INDEX(SpcfP!X:X,SUMIFS(SpcfP!$A:$A,SpcfP!$AE:$AE,$AE608,SpcfP!$U:$U,$U608)))</f>
        <v>0</v>
      </c>
      <c r="AA608" s="44">
        <f>IF(OR($AD608=0,SUMIFS(dbP!$A:$A,dbP!$AD:$AD,$AD608)=0),0,INDEX(dbP!X:X,SUMIFS(dbP!$A:$A,dbP!$AD:$AD,$AD608)))*
IF(OR($AE608=0,SUMIFS(SpcfP!$A:$A,SpcfP!$AE:$AE,$AE608,SpcfP!$U:$U,$U608)=0),0,INDEX(SpcfP!AA:AA,SUMIFS(SpcfP!$A:$A,SpcfP!$AE:$AE,$AE608,SpcfP!$U:$U,$U608)))</f>
        <v>0</v>
      </c>
      <c r="AB608" s="44">
        <f>IF(OR($AD608=0,SUMIFS(dbP!$A:$A,dbP!$AD:$AD,$AD608)=0),0,INDEX(dbP!X:X,SUMIFS(dbP!$A:$A,dbP!$AD:$AD,$AD608)))*
IF(OR($AE608=0,SUMIFS(SpcfP!$A:$A,SpcfP!$AE:$AE,$AE608,SpcfP!$U:$U,$U608)=0),0,INDEX(SpcfP!AB:AB,SUMIFS(SpcfP!$A:$A,SpcfP!$AE:$AE,$AE608,SpcfP!$U:$U,$U608)))</f>
        <v>0</v>
      </c>
      <c r="AC608" s="31" t="str">
        <f>IF(OR(RepP!$J$3="",RepP!$J$3=0,COUNTIF(Lists!$D:$D,RepP!$J$3)=0),Lists!$D$9,IF(RepP!$J$3=Lists!$D$9,Lists!$D$9,IF(RepP!$J$3=$E608,RepP!$J$3,"")))</f>
        <v>Все проекты</v>
      </c>
      <c r="AD608" s="31">
        <f t="shared" si="9"/>
        <v>11</v>
      </c>
      <c r="AE608" s="31">
        <f>IF(OR(AE607=0,AE607=MAX(Items!$AC:$AC)),1,AE607+1)</f>
        <v>26</v>
      </c>
    </row>
    <row r="609" spans="2:31" x14ac:dyDescent="0.3">
      <c r="B609" s="26">
        <f>IF(AND(O609=0,P609=0,Q609=0,Y609=0),0,IF(OR(COUNTIFS(Items!$E:$E,O609,Items!$F:$F,P609,Items!$G:$G,Q609)=1,COUNTIFS(Items!$M:$M,O609,Items!$N:$N,P609,Items!$O:$O,Q609)=1,COUNTIFS(Items!$U:$U,O609,Items!$V:$V,P609,Items!$W:$W,Q609)=1),0,1))</f>
        <v>0</v>
      </c>
      <c r="D609" s="24">
        <f>IF(OR($AD609=0,SUMIFS(dbP!$A:$A,dbP!$AD:$AD,$AD609)=0),0,INDEX(dbP!D:D,SUMIFS(dbP!$A:$A,dbP!$AD:$AD,$AD609)))</f>
        <v>0</v>
      </c>
      <c r="E609" s="1">
        <f>IF(OR($AD609=0,SUMIFS(dbP!$A:$A,dbP!$AD:$AD,$AD609)=0),0,INDEX(dbP!E:E,SUMIFS(dbP!$A:$A,dbP!$AD:$AD,$AD609)))</f>
        <v>0</v>
      </c>
      <c r="F609" s="1">
        <f>IF(OR($AD609=0,SUMIFS(dbP!$A:$A,dbP!$AD:$AD,$AD609)=0),0,INDEX(dbP!F:F,SUMIFS(dbP!$A:$A,dbP!$AD:$AD,$AD609)))</f>
        <v>0</v>
      </c>
      <c r="I609" s="1">
        <f>IF(OR($AD609=0,SUMIFS(dbP!$A:$A,dbP!$AD:$AD,$AD609)=0),0,INDEX(dbP!I:I,SUMIFS(dbP!$A:$A,dbP!$AD:$AD,$AD609)))</f>
        <v>0</v>
      </c>
      <c r="O609" s="44">
        <f>IF(OR($AE609=0,SUMIFS(SpcfP!$A:$A,SpcfP!$AE:$AE,$AE609,SpcfP!$U:$U,$U609)=0),0,INDEX(SpcfP!O:O,SUMIFS(SpcfP!$A:$A,SpcfP!$AE:$AE,$AE609,SpcfP!$U:$U,$U609)))</f>
        <v>0</v>
      </c>
      <c r="P609" s="44">
        <f>IF(OR($AE609=0,SUMIFS(SpcfP!$A:$A,SpcfP!$AE:$AE,$AE609,SpcfP!$U:$U,$U609)=0),0,INDEX(SpcfP!P:P,SUMIFS(SpcfP!$A:$A,SpcfP!$AE:$AE,$AE609,SpcfP!$U:$U,$U609)))</f>
        <v>0</v>
      </c>
      <c r="Q609" s="44">
        <f>IF(OR($AE609=0,SUMIFS(SpcfP!$A:$A,SpcfP!$AE:$AE,$AE609,SpcfP!$U:$U,$U609)=0),0,INDEX(SpcfP!Q:Q,SUMIFS(SpcfP!$A:$A,SpcfP!$AE:$AE,$AE609,SpcfP!$U:$U,$U609)))</f>
        <v>0</v>
      </c>
      <c r="U609" s="1">
        <f>IF(OR($AD609=0,SUMIFS(dbP!$A:$A,dbP!$AD:$AD,$AD609)=0),0,INDEX(dbP!U:U,SUMIFS(dbP!$A:$A,dbP!$AD:$AD,$AD609)))</f>
        <v>0</v>
      </c>
      <c r="X609" s="42">
        <f>IF(OR($AD609=0,SUMIFS(dbP!$A:$A,dbP!$AD:$AD,$AD609)=0),0,INDEX(dbP!X:X,SUMIFS(dbP!$A:$A,dbP!$AD:$AD,$AD609)))*
IF(OR($AE609=0,SUMIFS(SpcfP!$A:$A,SpcfP!$AE:$AE,$AE609,SpcfP!$U:$U,$U609)=0),0,INDEX(SpcfP!X:X,SUMIFS(SpcfP!$A:$A,SpcfP!$AE:$AE,$AE609,SpcfP!$U:$U,$U609)))</f>
        <v>0</v>
      </c>
      <c r="AA609" s="44">
        <f>IF(OR($AD609=0,SUMIFS(dbP!$A:$A,dbP!$AD:$AD,$AD609)=0),0,INDEX(dbP!X:X,SUMIFS(dbP!$A:$A,dbP!$AD:$AD,$AD609)))*
IF(OR($AE609=0,SUMIFS(SpcfP!$A:$A,SpcfP!$AE:$AE,$AE609,SpcfP!$U:$U,$U609)=0),0,INDEX(SpcfP!AA:AA,SUMIFS(SpcfP!$A:$A,SpcfP!$AE:$AE,$AE609,SpcfP!$U:$U,$U609)))</f>
        <v>0</v>
      </c>
      <c r="AB609" s="44">
        <f>IF(OR($AD609=0,SUMIFS(dbP!$A:$A,dbP!$AD:$AD,$AD609)=0),0,INDEX(dbP!X:X,SUMIFS(dbP!$A:$A,dbP!$AD:$AD,$AD609)))*
IF(OR($AE609=0,SUMIFS(SpcfP!$A:$A,SpcfP!$AE:$AE,$AE609,SpcfP!$U:$U,$U609)=0),0,INDEX(SpcfP!AB:AB,SUMIFS(SpcfP!$A:$A,SpcfP!$AE:$AE,$AE609,SpcfP!$U:$U,$U609)))</f>
        <v>0</v>
      </c>
      <c r="AC609" s="31" t="str">
        <f>IF(OR(RepP!$J$3="",RepP!$J$3=0,COUNTIF(Lists!$D:$D,RepP!$J$3)=0),Lists!$D$9,IF(RepP!$J$3=Lists!$D$9,Lists!$D$9,IF(RepP!$J$3=$E609,RepP!$J$3,"")))</f>
        <v>Все проекты</v>
      </c>
      <c r="AD609" s="31">
        <f t="shared" si="9"/>
        <v>11</v>
      </c>
      <c r="AE609" s="31">
        <f>IF(OR(AE608=0,AE608=MAX(Items!$AC:$AC)),1,AE608+1)</f>
        <v>27</v>
      </c>
    </row>
    <row r="610" spans="2:31" x14ac:dyDescent="0.3">
      <c r="B610" s="26">
        <f>IF(AND(O610=0,P610=0,Q610=0,Y610=0),0,IF(OR(COUNTIFS(Items!$E:$E,O610,Items!$F:$F,P610,Items!$G:$G,Q610)=1,COUNTIFS(Items!$M:$M,O610,Items!$N:$N,P610,Items!$O:$O,Q610)=1,COUNTIFS(Items!$U:$U,O610,Items!$V:$V,P610,Items!$W:$W,Q610)=1),0,1))</f>
        <v>0</v>
      </c>
      <c r="D610" s="24">
        <f>IF(OR($AD610=0,SUMIFS(dbP!$A:$A,dbP!$AD:$AD,$AD610)=0),0,INDEX(dbP!D:D,SUMIFS(dbP!$A:$A,dbP!$AD:$AD,$AD610)))</f>
        <v>0</v>
      </c>
      <c r="E610" s="1">
        <f>IF(OR($AD610=0,SUMIFS(dbP!$A:$A,dbP!$AD:$AD,$AD610)=0),0,INDEX(dbP!E:E,SUMIFS(dbP!$A:$A,dbP!$AD:$AD,$AD610)))</f>
        <v>0</v>
      </c>
      <c r="F610" s="1">
        <f>IF(OR($AD610=0,SUMIFS(dbP!$A:$A,dbP!$AD:$AD,$AD610)=0),0,INDEX(dbP!F:F,SUMIFS(dbP!$A:$A,dbP!$AD:$AD,$AD610)))</f>
        <v>0</v>
      </c>
      <c r="I610" s="1">
        <f>IF(OR($AD610=0,SUMIFS(dbP!$A:$A,dbP!$AD:$AD,$AD610)=0),0,INDEX(dbP!I:I,SUMIFS(dbP!$A:$A,dbP!$AD:$AD,$AD610)))</f>
        <v>0</v>
      </c>
      <c r="O610" s="44">
        <f>IF(OR($AE610=0,SUMIFS(SpcfP!$A:$A,SpcfP!$AE:$AE,$AE610,SpcfP!$U:$U,$U610)=0),0,INDEX(SpcfP!O:O,SUMIFS(SpcfP!$A:$A,SpcfP!$AE:$AE,$AE610,SpcfP!$U:$U,$U610)))</f>
        <v>0</v>
      </c>
      <c r="P610" s="44">
        <f>IF(OR($AE610=0,SUMIFS(SpcfP!$A:$A,SpcfP!$AE:$AE,$AE610,SpcfP!$U:$U,$U610)=0),0,INDEX(SpcfP!P:P,SUMIFS(SpcfP!$A:$A,SpcfP!$AE:$AE,$AE610,SpcfP!$U:$U,$U610)))</f>
        <v>0</v>
      </c>
      <c r="Q610" s="44">
        <f>IF(OR($AE610=0,SUMIFS(SpcfP!$A:$A,SpcfP!$AE:$AE,$AE610,SpcfP!$U:$U,$U610)=0),0,INDEX(SpcfP!Q:Q,SUMIFS(SpcfP!$A:$A,SpcfP!$AE:$AE,$AE610,SpcfP!$U:$U,$U610)))</f>
        <v>0</v>
      </c>
      <c r="U610" s="1">
        <f>IF(OR($AD610=0,SUMIFS(dbP!$A:$A,dbP!$AD:$AD,$AD610)=0),0,INDEX(dbP!U:U,SUMIFS(dbP!$A:$A,dbP!$AD:$AD,$AD610)))</f>
        <v>0</v>
      </c>
      <c r="X610" s="42">
        <f>IF(OR($AD610=0,SUMIFS(dbP!$A:$A,dbP!$AD:$AD,$AD610)=0),0,INDEX(dbP!X:X,SUMIFS(dbP!$A:$A,dbP!$AD:$AD,$AD610)))*
IF(OR($AE610=0,SUMIFS(SpcfP!$A:$A,SpcfP!$AE:$AE,$AE610,SpcfP!$U:$U,$U610)=0),0,INDEX(SpcfP!X:X,SUMIFS(SpcfP!$A:$A,SpcfP!$AE:$AE,$AE610,SpcfP!$U:$U,$U610)))</f>
        <v>0</v>
      </c>
      <c r="AA610" s="44">
        <f>IF(OR($AD610=0,SUMIFS(dbP!$A:$A,dbP!$AD:$AD,$AD610)=0),0,INDEX(dbP!X:X,SUMIFS(dbP!$A:$A,dbP!$AD:$AD,$AD610)))*
IF(OR($AE610=0,SUMIFS(SpcfP!$A:$A,SpcfP!$AE:$AE,$AE610,SpcfP!$U:$U,$U610)=0),0,INDEX(SpcfP!AA:AA,SUMIFS(SpcfP!$A:$A,SpcfP!$AE:$AE,$AE610,SpcfP!$U:$U,$U610)))</f>
        <v>0</v>
      </c>
      <c r="AB610" s="44">
        <f>IF(OR($AD610=0,SUMIFS(dbP!$A:$A,dbP!$AD:$AD,$AD610)=0),0,INDEX(dbP!X:X,SUMIFS(dbP!$A:$A,dbP!$AD:$AD,$AD610)))*
IF(OR($AE610=0,SUMIFS(SpcfP!$A:$A,SpcfP!$AE:$AE,$AE610,SpcfP!$U:$U,$U610)=0),0,INDEX(SpcfP!AB:AB,SUMIFS(SpcfP!$A:$A,SpcfP!$AE:$AE,$AE610,SpcfP!$U:$U,$U610)))</f>
        <v>0</v>
      </c>
      <c r="AC610" s="31" t="str">
        <f>IF(OR(RepP!$J$3="",RepP!$J$3=0,COUNTIF(Lists!$D:$D,RepP!$J$3)=0),Lists!$D$9,IF(RepP!$J$3=Lists!$D$9,Lists!$D$9,IF(RepP!$J$3=$E610,RepP!$J$3,"")))</f>
        <v>Все проекты</v>
      </c>
      <c r="AD610" s="31">
        <f t="shared" si="9"/>
        <v>11</v>
      </c>
      <c r="AE610" s="31">
        <f>IF(OR(AE609=0,AE609=MAX(Items!$AC:$AC)),1,AE609+1)</f>
        <v>28</v>
      </c>
    </row>
    <row r="611" spans="2:31" x14ac:dyDescent="0.3">
      <c r="B611" s="26">
        <f>IF(AND(O611=0,P611=0,Q611=0,Y611=0),0,IF(OR(COUNTIFS(Items!$E:$E,O611,Items!$F:$F,P611,Items!$G:$G,Q611)=1,COUNTIFS(Items!$M:$M,O611,Items!$N:$N,P611,Items!$O:$O,Q611)=1,COUNTIFS(Items!$U:$U,O611,Items!$V:$V,P611,Items!$W:$W,Q611)=1),0,1))</f>
        <v>0</v>
      </c>
      <c r="D611" s="24">
        <f>IF(OR($AD611=0,SUMIFS(dbP!$A:$A,dbP!$AD:$AD,$AD611)=0),0,INDEX(dbP!D:D,SUMIFS(dbP!$A:$A,dbP!$AD:$AD,$AD611)))</f>
        <v>0</v>
      </c>
      <c r="E611" s="1">
        <f>IF(OR($AD611=0,SUMIFS(dbP!$A:$A,dbP!$AD:$AD,$AD611)=0),0,INDEX(dbP!E:E,SUMIFS(dbP!$A:$A,dbP!$AD:$AD,$AD611)))</f>
        <v>0</v>
      </c>
      <c r="F611" s="1">
        <f>IF(OR($AD611=0,SUMIFS(dbP!$A:$A,dbP!$AD:$AD,$AD611)=0),0,INDEX(dbP!F:F,SUMIFS(dbP!$A:$A,dbP!$AD:$AD,$AD611)))</f>
        <v>0</v>
      </c>
      <c r="I611" s="1">
        <f>IF(OR($AD611=0,SUMIFS(dbP!$A:$A,dbP!$AD:$AD,$AD611)=0),0,INDEX(dbP!I:I,SUMIFS(dbP!$A:$A,dbP!$AD:$AD,$AD611)))</f>
        <v>0</v>
      </c>
      <c r="O611" s="44">
        <f>IF(OR($AE611=0,SUMIFS(SpcfP!$A:$A,SpcfP!$AE:$AE,$AE611,SpcfP!$U:$U,$U611)=0),0,INDEX(SpcfP!O:O,SUMIFS(SpcfP!$A:$A,SpcfP!$AE:$AE,$AE611,SpcfP!$U:$U,$U611)))</f>
        <v>0</v>
      </c>
      <c r="P611" s="44">
        <f>IF(OR($AE611=0,SUMIFS(SpcfP!$A:$A,SpcfP!$AE:$AE,$AE611,SpcfP!$U:$U,$U611)=0),0,INDEX(SpcfP!P:P,SUMIFS(SpcfP!$A:$A,SpcfP!$AE:$AE,$AE611,SpcfP!$U:$U,$U611)))</f>
        <v>0</v>
      </c>
      <c r="Q611" s="44">
        <f>IF(OR($AE611=0,SUMIFS(SpcfP!$A:$A,SpcfP!$AE:$AE,$AE611,SpcfP!$U:$U,$U611)=0),0,INDEX(SpcfP!Q:Q,SUMIFS(SpcfP!$A:$A,SpcfP!$AE:$AE,$AE611,SpcfP!$U:$U,$U611)))</f>
        <v>0</v>
      </c>
      <c r="U611" s="1">
        <f>IF(OR($AD611=0,SUMIFS(dbP!$A:$A,dbP!$AD:$AD,$AD611)=0),0,INDEX(dbP!U:U,SUMIFS(dbP!$A:$A,dbP!$AD:$AD,$AD611)))</f>
        <v>0</v>
      </c>
      <c r="X611" s="42">
        <f>IF(OR($AD611=0,SUMIFS(dbP!$A:$A,dbP!$AD:$AD,$AD611)=0),0,INDEX(dbP!X:X,SUMIFS(dbP!$A:$A,dbP!$AD:$AD,$AD611)))*
IF(OR($AE611=0,SUMIFS(SpcfP!$A:$A,SpcfP!$AE:$AE,$AE611,SpcfP!$U:$U,$U611)=0),0,INDEX(SpcfP!X:X,SUMIFS(SpcfP!$A:$A,SpcfP!$AE:$AE,$AE611,SpcfP!$U:$U,$U611)))</f>
        <v>0</v>
      </c>
      <c r="AA611" s="44">
        <f>IF(OR($AD611=0,SUMIFS(dbP!$A:$A,dbP!$AD:$AD,$AD611)=0),0,INDEX(dbP!X:X,SUMIFS(dbP!$A:$A,dbP!$AD:$AD,$AD611)))*
IF(OR($AE611=0,SUMIFS(SpcfP!$A:$A,SpcfP!$AE:$AE,$AE611,SpcfP!$U:$U,$U611)=0),0,INDEX(SpcfP!AA:AA,SUMIFS(SpcfP!$A:$A,SpcfP!$AE:$AE,$AE611,SpcfP!$U:$U,$U611)))</f>
        <v>0</v>
      </c>
      <c r="AB611" s="44">
        <f>IF(OR($AD611=0,SUMIFS(dbP!$A:$A,dbP!$AD:$AD,$AD611)=0),0,INDEX(dbP!X:X,SUMIFS(dbP!$A:$A,dbP!$AD:$AD,$AD611)))*
IF(OR($AE611=0,SUMIFS(SpcfP!$A:$A,SpcfP!$AE:$AE,$AE611,SpcfP!$U:$U,$U611)=0),0,INDEX(SpcfP!AB:AB,SUMIFS(SpcfP!$A:$A,SpcfP!$AE:$AE,$AE611,SpcfP!$U:$U,$U611)))</f>
        <v>0</v>
      </c>
      <c r="AC611" s="31" t="str">
        <f>IF(OR(RepP!$J$3="",RepP!$J$3=0,COUNTIF(Lists!$D:$D,RepP!$J$3)=0),Lists!$D$9,IF(RepP!$J$3=Lists!$D$9,Lists!$D$9,IF(RepP!$J$3=$E611,RepP!$J$3,"")))</f>
        <v>Все проекты</v>
      </c>
      <c r="AD611" s="31">
        <f t="shared" ref="AD611:AD674" si="10">IF(AE611=1,AD610+1,AD610)</f>
        <v>11</v>
      </c>
      <c r="AE611" s="31">
        <f>IF(OR(AE610=0,AE610=MAX(Items!$AC:$AC)),1,AE610+1)</f>
        <v>29</v>
      </c>
    </row>
    <row r="612" spans="2:31" x14ac:dyDescent="0.3">
      <c r="B612" s="26">
        <f>IF(AND(O612=0,P612=0,Q612=0,Y612=0),0,IF(OR(COUNTIFS(Items!$E:$E,O612,Items!$F:$F,P612,Items!$G:$G,Q612)=1,COUNTIFS(Items!$M:$M,O612,Items!$N:$N,P612,Items!$O:$O,Q612)=1,COUNTIFS(Items!$U:$U,O612,Items!$V:$V,P612,Items!$W:$W,Q612)=1),0,1))</f>
        <v>0</v>
      </c>
      <c r="D612" s="24">
        <f>IF(OR($AD612=0,SUMIFS(dbP!$A:$A,dbP!$AD:$AD,$AD612)=0),0,INDEX(dbP!D:D,SUMIFS(dbP!$A:$A,dbP!$AD:$AD,$AD612)))</f>
        <v>0</v>
      </c>
      <c r="E612" s="1">
        <f>IF(OR($AD612=0,SUMIFS(dbP!$A:$A,dbP!$AD:$AD,$AD612)=0),0,INDEX(dbP!E:E,SUMIFS(dbP!$A:$A,dbP!$AD:$AD,$AD612)))</f>
        <v>0</v>
      </c>
      <c r="F612" s="1">
        <f>IF(OR($AD612=0,SUMIFS(dbP!$A:$A,dbP!$AD:$AD,$AD612)=0),0,INDEX(dbP!F:F,SUMIFS(dbP!$A:$A,dbP!$AD:$AD,$AD612)))</f>
        <v>0</v>
      </c>
      <c r="I612" s="1">
        <f>IF(OR($AD612=0,SUMIFS(dbP!$A:$A,dbP!$AD:$AD,$AD612)=0),0,INDEX(dbP!I:I,SUMIFS(dbP!$A:$A,dbP!$AD:$AD,$AD612)))</f>
        <v>0</v>
      </c>
      <c r="O612" s="44">
        <f>IF(OR($AE612=0,SUMIFS(SpcfP!$A:$A,SpcfP!$AE:$AE,$AE612,SpcfP!$U:$U,$U612)=0),0,INDEX(SpcfP!O:O,SUMIFS(SpcfP!$A:$A,SpcfP!$AE:$AE,$AE612,SpcfP!$U:$U,$U612)))</f>
        <v>0</v>
      </c>
      <c r="P612" s="44">
        <f>IF(OR($AE612=0,SUMIFS(SpcfP!$A:$A,SpcfP!$AE:$AE,$AE612,SpcfP!$U:$U,$U612)=0),0,INDEX(SpcfP!P:P,SUMIFS(SpcfP!$A:$A,SpcfP!$AE:$AE,$AE612,SpcfP!$U:$U,$U612)))</f>
        <v>0</v>
      </c>
      <c r="Q612" s="44">
        <f>IF(OR($AE612=0,SUMIFS(SpcfP!$A:$A,SpcfP!$AE:$AE,$AE612,SpcfP!$U:$U,$U612)=0),0,INDEX(SpcfP!Q:Q,SUMIFS(SpcfP!$A:$A,SpcfP!$AE:$AE,$AE612,SpcfP!$U:$U,$U612)))</f>
        <v>0</v>
      </c>
      <c r="U612" s="1">
        <f>IF(OR($AD612=0,SUMIFS(dbP!$A:$A,dbP!$AD:$AD,$AD612)=0),0,INDEX(dbP!U:U,SUMIFS(dbP!$A:$A,dbP!$AD:$AD,$AD612)))</f>
        <v>0</v>
      </c>
      <c r="X612" s="42">
        <f>IF(OR($AD612=0,SUMIFS(dbP!$A:$A,dbP!$AD:$AD,$AD612)=0),0,INDEX(dbP!X:X,SUMIFS(dbP!$A:$A,dbP!$AD:$AD,$AD612)))*
IF(OR($AE612=0,SUMIFS(SpcfP!$A:$A,SpcfP!$AE:$AE,$AE612,SpcfP!$U:$U,$U612)=0),0,INDEX(SpcfP!X:X,SUMIFS(SpcfP!$A:$A,SpcfP!$AE:$AE,$AE612,SpcfP!$U:$U,$U612)))</f>
        <v>0</v>
      </c>
      <c r="AA612" s="44">
        <f>IF(OR($AD612=0,SUMIFS(dbP!$A:$A,dbP!$AD:$AD,$AD612)=0),0,INDEX(dbP!X:X,SUMIFS(dbP!$A:$A,dbP!$AD:$AD,$AD612)))*
IF(OR($AE612=0,SUMIFS(SpcfP!$A:$A,SpcfP!$AE:$AE,$AE612,SpcfP!$U:$U,$U612)=0),0,INDEX(SpcfP!AA:AA,SUMIFS(SpcfP!$A:$A,SpcfP!$AE:$AE,$AE612,SpcfP!$U:$U,$U612)))</f>
        <v>0</v>
      </c>
      <c r="AB612" s="44">
        <f>IF(OR($AD612=0,SUMIFS(dbP!$A:$A,dbP!$AD:$AD,$AD612)=0),0,INDEX(dbP!X:X,SUMIFS(dbP!$A:$A,dbP!$AD:$AD,$AD612)))*
IF(OR($AE612=0,SUMIFS(SpcfP!$A:$A,SpcfP!$AE:$AE,$AE612,SpcfP!$U:$U,$U612)=0),0,INDEX(SpcfP!AB:AB,SUMIFS(SpcfP!$A:$A,SpcfP!$AE:$AE,$AE612,SpcfP!$U:$U,$U612)))</f>
        <v>0</v>
      </c>
      <c r="AC612" s="31" t="str">
        <f>IF(OR(RepP!$J$3="",RepP!$J$3=0,COUNTIF(Lists!$D:$D,RepP!$J$3)=0),Lists!$D$9,IF(RepP!$J$3=Lists!$D$9,Lists!$D$9,IF(RepP!$J$3=$E612,RepP!$J$3,"")))</f>
        <v>Все проекты</v>
      </c>
      <c r="AD612" s="31">
        <f t="shared" si="10"/>
        <v>11</v>
      </c>
      <c r="AE612" s="31">
        <f>IF(OR(AE611=0,AE611=MAX(Items!$AC:$AC)),1,AE611+1)</f>
        <v>30</v>
      </c>
    </row>
    <row r="613" spans="2:31" x14ac:dyDescent="0.3">
      <c r="B613" s="26">
        <f>IF(AND(O613=0,P613=0,Q613=0,Y613=0),0,IF(OR(COUNTIFS(Items!$E:$E,O613,Items!$F:$F,P613,Items!$G:$G,Q613)=1,COUNTIFS(Items!$M:$M,O613,Items!$N:$N,P613,Items!$O:$O,Q613)=1,COUNTIFS(Items!$U:$U,O613,Items!$V:$V,P613,Items!$W:$W,Q613)=1),0,1))</f>
        <v>0</v>
      </c>
      <c r="D613" s="24">
        <f>IF(OR($AD613=0,SUMIFS(dbP!$A:$A,dbP!$AD:$AD,$AD613)=0),0,INDEX(dbP!D:D,SUMIFS(dbP!$A:$A,dbP!$AD:$AD,$AD613)))</f>
        <v>0</v>
      </c>
      <c r="E613" s="1">
        <f>IF(OR($AD613=0,SUMIFS(dbP!$A:$A,dbP!$AD:$AD,$AD613)=0),0,INDEX(dbP!E:E,SUMIFS(dbP!$A:$A,dbP!$AD:$AD,$AD613)))</f>
        <v>0</v>
      </c>
      <c r="F613" s="1">
        <f>IF(OR($AD613=0,SUMIFS(dbP!$A:$A,dbP!$AD:$AD,$AD613)=0),0,INDEX(dbP!F:F,SUMIFS(dbP!$A:$A,dbP!$AD:$AD,$AD613)))</f>
        <v>0</v>
      </c>
      <c r="I613" s="1">
        <f>IF(OR($AD613=0,SUMIFS(dbP!$A:$A,dbP!$AD:$AD,$AD613)=0),0,INDEX(dbP!I:I,SUMIFS(dbP!$A:$A,dbP!$AD:$AD,$AD613)))</f>
        <v>0</v>
      </c>
      <c r="O613" s="44">
        <f>IF(OR($AE613=0,SUMIFS(SpcfP!$A:$A,SpcfP!$AE:$AE,$AE613,SpcfP!$U:$U,$U613)=0),0,INDEX(SpcfP!O:O,SUMIFS(SpcfP!$A:$A,SpcfP!$AE:$AE,$AE613,SpcfP!$U:$U,$U613)))</f>
        <v>0</v>
      </c>
      <c r="P613" s="44">
        <f>IF(OR($AE613=0,SUMIFS(SpcfP!$A:$A,SpcfP!$AE:$AE,$AE613,SpcfP!$U:$U,$U613)=0),0,INDEX(SpcfP!P:P,SUMIFS(SpcfP!$A:$A,SpcfP!$AE:$AE,$AE613,SpcfP!$U:$U,$U613)))</f>
        <v>0</v>
      </c>
      <c r="Q613" s="44">
        <f>IF(OR($AE613=0,SUMIFS(SpcfP!$A:$A,SpcfP!$AE:$AE,$AE613,SpcfP!$U:$U,$U613)=0),0,INDEX(SpcfP!Q:Q,SUMIFS(SpcfP!$A:$A,SpcfP!$AE:$AE,$AE613,SpcfP!$U:$U,$U613)))</f>
        <v>0</v>
      </c>
      <c r="U613" s="1">
        <f>IF(OR($AD613=0,SUMIFS(dbP!$A:$A,dbP!$AD:$AD,$AD613)=0),0,INDEX(dbP!U:U,SUMIFS(dbP!$A:$A,dbP!$AD:$AD,$AD613)))</f>
        <v>0</v>
      </c>
      <c r="X613" s="42">
        <f>IF(OR($AD613=0,SUMIFS(dbP!$A:$A,dbP!$AD:$AD,$AD613)=0),0,INDEX(dbP!X:X,SUMIFS(dbP!$A:$A,dbP!$AD:$AD,$AD613)))*
IF(OR($AE613=0,SUMIFS(SpcfP!$A:$A,SpcfP!$AE:$AE,$AE613,SpcfP!$U:$U,$U613)=0),0,INDEX(SpcfP!X:X,SUMIFS(SpcfP!$A:$A,SpcfP!$AE:$AE,$AE613,SpcfP!$U:$U,$U613)))</f>
        <v>0</v>
      </c>
      <c r="AA613" s="44">
        <f>IF(OR($AD613=0,SUMIFS(dbP!$A:$A,dbP!$AD:$AD,$AD613)=0),0,INDEX(dbP!X:X,SUMIFS(dbP!$A:$A,dbP!$AD:$AD,$AD613)))*
IF(OR($AE613=0,SUMIFS(SpcfP!$A:$A,SpcfP!$AE:$AE,$AE613,SpcfP!$U:$U,$U613)=0),0,INDEX(SpcfP!AA:AA,SUMIFS(SpcfP!$A:$A,SpcfP!$AE:$AE,$AE613,SpcfP!$U:$U,$U613)))</f>
        <v>0</v>
      </c>
      <c r="AB613" s="44">
        <f>IF(OR($AD613=0,SUMIFS(dbP!$A:$A,dbP!$AD:$AD,$AD613)=0),0,INDEX(dbP!X:X,SUMIFS(dbP!$A:$A,dbP!$AD:$AD,$AD613)))*
IF(OR($AE613=0,SUMIFS(SpcfP!$A:$A,SpcfP!$AE:$AE,$AE613,SpcfP!$U:$U,$U613)=0),0,INDEX(SpcfP!AB:AB,SUMIFS(SpcfP!$A:$A,SpcfP!$AE:$AE,$AE613,SpcfP!$U:$U,$U613)))</f>
        <v>0</v>
      </c>
      <c r="AC613" s="31" t="str">
        <f>IF(OR(RepP!$J$3="",RepP!$J$3=0,COUNTIF(Lists!$D:$D,RepP!$J$3)=0),Lists!$D$9,IF(RepP!$J$3=Lists!$D$9,Lists!$D$9,IF(RepP!$J$3=$E613,RepP!$J$3,"")))</f>
        <v>Все проекты</v>
      </c>
      <c r="AD613" s="31">
        <f t="shared" si="10"/>
        <v>11</v>
      </c>
      <c r="AE613" s="31">
        <f>IF(OR(AE612=0,AE612=MAX(Items!$AC:$AC)),1,AE612+1)</f>
        <v>31</v>
      </c>
    </row>
    <row r="614" spans="2:31" x14ac:dyDescent="0.3">
      <c r="B614" s="26">
        <f>IF(AND(O614=0,P614=0,Q614=0,Y614=0),0,IF(OR(COUNTIFS(Items!$E:$E,O614,Items!$F:$F,P614,Items!$G:$G,Q614)=1,COUNTIFS(Items!$M:$M,O614,Items!$N:$N,P614,Items!$O:$O,Q614)=1,COUNTIFS(Items!$U:$U,O614,Items!$V:$V,P614,Items!$W:$W,Q614)=1),0,1))</f>
        <v>0</v>
      </c>
      <c r="D614" s="24">
        <f>IF(OR($AD614=0,SUMIFS(dbP!$A:$A,dbP!$AD:$AD,$AD614)=0),0,INDEX(dbP!D:D,SUMIFS(dbP!$A:$A,dbP!$AD:$AD,$AD614)))</f>
        <v>0</v>
      </c>
      <c r="E614" s="1">
        <f>IF(OR($AD614=0,SUMIFS(dbP!$A:$A,dbP!$AD:$AD,$AD614)=0),0,INDEX(dbP!E:E,SUMIFS(dbP!$A:$A,dbP!$AD:$AD,$AD614)))</f>
        <v>0</v>
      </c>
      <c r="F614" s="1">
        <f>IF(OR($AD614=0,SUMIFS(dbP!$A:$A,dbP!$AD:$AD,$AD614)=0),0,INDEX(dbP!F:F,SUMIFS(dbP!$A:$A,dbP!$AD:$AD,$AD614)))</f>
        <v>0</v>
      </c>
      <c r="I614" s="1">
        <f>IF(OR($AD614=0,SUMIFS(dbP!$A:$A,dbP!$AD:$AD,$AD614)=0),0,INDEX(dbP!I:I,SUMIFS(dbP!$A:$A,dbP!$AD:$AD,$AD614)))</f>
        <v>0</v>
      </c>
      <c r="O614" s="44">
        <f>IF(OR($AE614=0,SUMIFS(SpcfP!$A:$A,SpcfP!$AE:$AE,$AE614,SpcfP!$U:$U,$U614)=0),0,INDEX(SpcfP!O:O,SUMIFS(SpcfP!$A:$A,SpcfP!$AE:$AE,$AE614,SpcfP!$U:$U,$U614)))</f>
        <v>0</v>
      </c>
      <c r="P614" s="44">
        <f>IF(OR($AE614=0,SUMIFS(SpcfP!$A:$A,SpcfP!$AE:$AE,$AE614,SpcfP!$U:$U,$U614)=0),0,INDEX(SpcfP!P:P,SUMIFS(SpcfP!$A:$A,SpcfP!$AE:$AE,$AE614,SpcfP!$U:$U,$U614)))</f>
        <v>0</v>
      </c>
      <c r="Q614" s="44">
        <f>IF(OR($AE614=0,SUMIFS(SpcfP!$A:$A,SpcfP!$AE:$AE,$AE614,SpcfP!$U:$U,$U614)=0),0,INDEX(SpcfP!Q:Q,SUMIFS(SpcfP!$A:$A,SpcfP!$AE:$AE,$AE614,SpcfP!$U:$U,$U614)))</f>
        <v>0</v>
      </c>
      <c r="U614" s="1">
        <f>IF(OR($AD614=0,SUMIFS(dbP!$A:$A,dbP!$AD:$AD,$AD614)=0),0,INDEX(dbP!U:U,SUMIFS(dbP!$A:$A,dbP!$AD:$AD,$AD614)))</f>
        <v>0</v>
      </c>
      <c r="X614" s="42">
        <f>IF(OR($AD614=0,SUMIFS(dbP!$A:$A,dbP!$AD:$AD,$AD614)=0),0,INDEX(dbP!X:X,SUMIFS(dbP!$A:$A,dbP!$AD:$AD,$AD614)))*
IF(OR($AE614=0,SUMIFS(SpcfP!$A:$A,SpcfP!$AE:$AE,$AE614,SpcfP!$U:$U,$U614)=0),0,INDEX(SpcfP!X:X,SUMIFS(SpcfP!$A:$A,SpcfP!$AE:$AE,$AE614,SpcfP!$U:$U,$U614)))</f>
        <v>0</v>
      </c>
      <c r="AA614" s="44">
        <f>IF(OR($AD614=0,SUMIFS(dbP!$A:$A,dbP!$AD:$AD,$AD614)=0),0,INDEX(dbP!X:X,SUMIFS(dbP!$A:$A,dbP!$AD:$AD,$AD614)))*
IF(OR($AE614=0,SUMIFS(SpcfP!$A:$A,SpcfP!$AE:$AE,$AE614,SpcfP!$U:$U,$U614)=0),0,INDEX(SpcfP!AA:AA,SUMIFS(SpcfP!$A:$A,SpcfP!$AE:$AE,$AE614,SpcfP!$U:$U,$U614)))</f>
        <v>0</v>
      </c>
      <c r="AB614" s="44">
        <f>IF(OR($AD614=0,SUMIFS(dbP!$A:$A,dbP!$AD:$AD,$AD614)=0),0,INDEX(dbP!X:X,SUMIFS(dbP!$A:$A,dbP!$AD:$AD,$AD614)))*
IF(OR($AE614=0,SUMIFS(SpcfP!$A:$A,SpcfP!$AE:$AE,$AE614,SpcfP!$U:$U,$U614)=0),0,INDEX(SpcfP!AB:AB,SUMIFS(SpcfP!$A:$A,SpcfP!$AE:$AE,$AE614,SpcfP!$U:$U,$U614)))</f>
        <v>0</v>
      </c>
      <c r="AC614" s="31" t="str">
        <f>IF(OR(RepP!$J$3="",RepP!$J$3=0,COUNTIF(Lists!$D:$D,RepP!$J$3)=0),Lists!$D$9,IF(RepP!$J$3=Lists!$D$9,Lists!$D$9,IF(RepP!$J$3=$E614,RepP!$J$3,"")))</f>
        <v>Все проекты</v>
      </c>
      <c r="AD614" s="31">
        <f t="shared" si="10"/>
        <v>11</v>
      </c>
      <c r="AE614" s="31">
        <f>IF(OR(AE613=0,AE613=MAX(Items!$AC:$AC)),1,AE613+1)</f>
        <v>32</v>
      </c>
    </row>
    <row r="615" spans="2:31" x14ac:dyDescent="0.3">
      <c r="B615" s="26">
        <f>IF(AND(O615=0,P615=0,Q615=0,Y615=0),0,IF(OR(COUNTIFS(Items!$E:$E,O615,Items!$F:$F,P615,Items!$G:$G,Q615)=1,COUNTIFS(Items!$M:$M,O615,Items!$N:$N,P615,Items!$O:$O,Q615)=1,COUNTIFS(Items!$U:$U,O615,Items!$V:$V,P615,Items!$W:$W,Q615)=1),0,1))</f>
        <v>0</v>
      </c>
      <c r="D615" s="24">
        <f>IF(OR($AD615=0,SUMIFS(dbP!$A:$A,dbP!$AD:$AD,$AD615)=0),0,INDEX(dbP!D:D,SUMIFS(dbP!$A:$A,dbP!$AD:$AD,$AD615)))</f>
        <v>0</v>
      </c>
      <c r="E615" s="1">
        <f>IF(OR($AD615=0,SUMIFS(dbP!$A:$A,dbP!$AD:$AD,$AD615)=0),0,INDEX(dbP!E:E,SUMIFS(dbP!$A:$A,dbP!$AD:$AD,$AD615)))</f>
        <v>0</v>
      </c>
      <c r="F615" s="1">
        <f>IF(OR($AD615=0,SUMIFS(dbP!$A:$A,dbP!$AD:$AD,$AD615)=0),0,INDEX(dbP!F:F,SUMIFS(dbP!$A:$A,dbP!$AD:$AD,$AD615)))</f>
        <v>0</v>
      </c>
      <c r="I615" s="1">
        <f>IF(OR($AD615=0,SUMIFS(dbP!$A:$A,dbP!$AD:$AD,$AD615)=0),0,INDEX(dbP!I:I,SUMIFS(dbP!$A:$A,dbP!$AD:$AD,$AD615)))</f>
        <v>0</v>
      </c>
      <c r="O615" s="44">
        <f>IF(OR($AE615=0,SUMIFS(SpcfP!$A:$A,SpcfP!$AE:$AE,$AE615,SpcfP!$U:$U,$U615)=0),0,INDEX(SpcfP!O:O,SUMIFS(SpcfP!$A:$A,SpcfP!$AE:$AE,$AE615,SpcfP!$U:$U,$U615)))</f>
        <v>0</v>
      </c>
      <c r="P615" s="44">
        <f>IF(OR($AE615=0,SUMIFS(SpcfP!$A:$A,SpcfP!$AE:$AE,$AE615,SpcfP!$U:$U,$U615)=0),0,INDEX(SpcfP!P:P,SUMIFS(SpcfP!$A:$A,SpcfP!$AE:$AE,$AE615,SpcfP!$U:$U,$U615)))</f>
        <v>0</v>
      </c>
      <c r="Q615" s="44">
        <f>IF(OR($AE615=0,SUMIFS(SpcfP!$A:$A,SpcfP!$AE:$AE,$AE615,SpcfP!$U:$U,$U615)=0),0,INDEX(SpcfP!Q:Q,SUMIFS(SpcfP!$A:$A,SpcfP!$AE:$AE,$AE615,SpcfP!$U:$U,$U615)))</f>
        <v>0</v>
      </c>
      <c r="U615" s="1">
        <f>IF(OR($AD615=0,SUMIFS(dbP!$A:$A,dbP!$AD:$AD,$AD615)=0),0,INDEX(dbP!U:U,SUMIFS(dbP!$A:$A,dbP!$AD:$AD,$AD615)))</f>
        <v>0</v>
      </c>
      <c r="X615" s="42">
        <f>IF(OR($AD615=0,SUMIFS(dbP!$A:$A,dbP!$AD:$AD,$AD615)=0),0,INDEX(dbP!X:X,SUMIFS(dbP!$A:$A,dbP!$AD:$AD,$AD615)))*
IF(OR($AE615=0,SUMIFS(SpcfP!$A:$A,SpcfP!$AE:$AE,$AE615,SpcfP!$U:$U,$U615)=0),0,INDEX(SpcfP!X:X,SUMIFS(SpcfP!$A:$A,SpcfP!$AE:$AE,$AE615,SpcfP!$U:$U,$U615)))</f>
        <v>0</v>
      </c>
      <c r="AA615" s="44">
        <f>IF(OR($AD615=0,SUMIFS(dbP!$A:$A,dbP!$AD:$AD,$AD615)=0),0,INDEX(dbP!X:X,SUMIFS(dbP!$A:$A,dbP!$AD:$AD,$AD615)))*
IF(OR($AE615=0,SUMIFS(SpcfP!$A:$A,SpcfP!$AE:$AE,$AE615,SpcfP!$U:$U,$U615)=0),0,INDEX(SpcfP!AA:AA,SUMIFS(SpcfP!$A:$A,SpcfP!$AE:$AE,$AE615,SpcfP!$U:$U,$U615)))</f>
        <v>0</v>
      </c>
      <c r="AB615" s="44">
        <f>IF(OR($AD615=0,SUMIFS(dbP!$A:$A,dbP!$AD:$AD,$AD615)=0),0,INDEX(dbP!X:X,SUMIFS(dbP!$A:$A,dbP!$AD:$AD,$AD615)))*
IF(OR($AE615=0,SUMIFS(SpcfP!$A:$A,SpcfP!$AE:$AE,$AE615,SpcfP!$U:$U,$U615)=0),0,INDEX(SpcfP!AB:AB,SUMIFS(SpcfP!$A:$A,SpcfP!$AE:$AE,$AE615,SpcfP!$U:$U,$U615)))</f>
        <v>0</v>
      </c>
      <c r="AC615" s="31" t="str">
        <f>IF(OR(RepP!$J$3="",RepP!$J$3=0,COUNTIF(Lists!$D:$D,RepP!$J$3)=0),Lists!$D$9,IF(RepP!$J$3=Lists!$D$9,Lists!$D$9,IF(RepP!$J$3=$E615,RepP!$J$3,"")))</f>
        <v>Все проекты</v>
      </c>
      <c r="AD615" s="31">
        <f t="shared" si="10"/>
        <v>11</v>
      </c>
      <c r="AE615" s="31">
        <f>IF(OR(AE614=0,AE614=MAX(Items!$AC:$AC)),1,AE614+1)</f>
        <v>33</v>
      </c>
    </row>
    <row r="616" spans="2:31" x14ac:dyDescent="0.3">
      <c r="B616" s="26">
        <f>IF(AND(O616=0,P616=0,Q616=0,Y616=0),0,IF(OR(COUNTIFS(Items!$E:$E,O616,Items!$F:$F,P616,Items!$G:$G,Q616)=1,COUNTIFS(Items!$M:$M,O616,Items!$N:$N,P616,Items!$O:$O,Q616)=1,COUNTIFS(Items!$U:$U,O616,Items!$V:$V,P616,Items!$W:$W,Q616)=1),0,1))</f>
        <v>0</v>
      </c>
      <c r="D616" s="24">
        <f>IF(OR($AD616=0,SUMIFS(dbP!$A:$A,dbP!$AD:$AD,$AD616)=0),0,INDEX(dbP!D:D,SUMIFS(dbP!$A:$A,dbP!$AD:$AD,$AD616)))</f>
        <v>0</v>
      </c>
      <c r="E616" s="1">
        <f>IF(OR($AD616=0,SUMIFS(dbP!$A:$A,dbP!$AD:$AD,$AD616)=0),0,INDEX(dbP!E:E,SUMIFS(dbP!$A:$A,dbP!$AD:$AD,$AD616)))</f>
        <v>0</v>
      </c>
      <c r="F616" s="1">
        <f>IF(OR($AD616=0,SUMIFS(dbP!$A:$A,dbP!$AD:$AD,$AD616)=0),0,INDEX(dbP!F:F,SUMIFS(dbP!$A:$A,dbP!$AD:$AD,$AD616)))</f>
        <v>0</v>
      </c>
      <c r="I616" s="1">
        <f>IF(OR($AD616=0,SUMIFS(dbP!$A:$A,dbP!$AD:$AD,$AD616)=0),0,INDEX(dbP!I:I,SUMIFS(dbP!$A:$A,dbP!$AD:$AD,$AD616)))</f>
        <v>0</v>
      </c>
      <c r="O616" s="44">
        <f>IF(OR($AE616=0,SUMIFS(SpcfP!$A:$A,SpcfP!$AE:$AE,$AE616,SpcfP!$U:$U,$U616)=0),0,INDEX(SpcfP!O:O,SUMIFS(SpcfP!$A:$A,SpcfP!$AE:$AE,$AE616,SpcfP!$U:$U,$U616)))</f>
        <v>0</v>
      </c>
      <c r="P616" s="44">
        <f>IF(OR($AE616=0,SUMIFS(SpcfP!$A:$A,SpcfP!$AE:$AE,$AE616,SpcfP!$U:$U,$U616)=0),0,INDEX(SpcfP!P:P,SUMIFS(SpcfP!$A:$A,SpcfP!$AE:$AE,$AE616,SpcfP!$U:$U,$U616)))</f>
        <v>0</v>
      </c>
      <c r="Q616" s="44">
        <f>IF(OR($AE616=0,SUMIFS(SpcfP!$A:$A,SpcfP!$AE:$AE,$AE616,SpcfP!$U:$U,$U616)=0),0,INDEX(SpcfP!Q:Q,SUMIFS(SpcfP!$A:$A,SpcfP!$AE:$AE,$AE616,SpcfP!$U:$U,$U616)))</f>
        <v>0</v>
      </c>
      <c r="U616" s="1">
        <f>IF(OR($AD616=0,SUMIFS(dbP!$A:$A,dbP!$AD:$AD,$AD616)=0),0,INDEX(dbP!U:U,SUMIFS(dbP!$A:$A,dbP!$AD:$AD,$AD616)))</f>
        <v>0</v>
      </c>
      <c r="X616" s="42">
        <f>IF(OR($AD616=0,SUMIFS(dbP!$A:$A,dbP!$AD:$AD,$AD616)=0),0,INDEX(dbP!X:X,SUMIFS(dbP!$A:$A,dbP!$AD:$AD,$AD616)))*
IF(OR($AE616=0,SUMIFS(SpcfP!$A:$A,SpcfP!$AE:$AE,$AE616,SpcfP!$U:$U,$U616)=0),0,INDEX(SpcfP!X:X,SUMIFS(SpcfP!$A:$A,SpcfP!$AE:$AE,$AE616,SpcfP!$U:$U,$U616)))</f>
        <v>0</v>
      </c>
      <c r="AA616" s="44">
        <f>IF(OR($AD616=0,SUMIFS(dbP!$A:$A,dbP!$AD:$AD,$AD616)=0),0,INDEX(dbP!X:X,SUMIFS(dbP!$A:$A,dbP!$AD:$AD,$AD616)))*
IF(OR($AE616=0,SUMIFS(SpcfP!$A:$A,SpcfP!$AE:$AE,$AE616,SpcfP!$U:$U,$U616)=0),0,INDEX(SpcfP!AA:AA,SUMIFS(SpcfP!$A:$A,SpcfP!$AE:$AE,$AE616,SpcfP!$U:$U,$U616)))</f>
        <v>0</v>
      </c>
      <c r="AB616" s="44">
        <f>IF(OR($AD616=0,SUMIFS(dbP!$A:$A,dbP!$AD:$AD,$AD616)=0),0,INDEX(dbP!X:X,SUMIFS(dbP!$A:$A,dbP!$AD:$AD,$AD616)))*
IF(OR($AE616=0,SUMIFS(SpcfP!$A:$A,SpcfP!$AE:$AE,$AE616,SpcfP!$U:$U,$U616)=0),0,INDEX(SpcfP!AB:AB,SUMIFS(SpcfP!$A:$A,SpcfP!$AE:$AE,$AE616,SpcfP!$U:$U,$U616)))</f>
        <v>0</v>
      </c>
      <c r="AC616" s="31" t="str">
        <f>IF(OR(RepP!$J$3="",RepP!$J$3=0,COUNTIF(Lists!$D:$D,RepP!$J$3)=0),Lists!$D$9,IF(RepP!$J$3=Lists!$D$9,Lists!$D$9,IF(RepP!$J$3=$E616,RepP!$J$3,"")))</f>
        <v>Все проекты</v>
      </c>
      <c r="AD616" s="31">
        <f t="shared" si="10"/>
        <v>11</v>
      </c>
      <c r="AE616" s="31">
        <f>IF(OR(AE615=0,AE615=MAX(Items!$AC:$AC)),1,AE615+1)</f>
        <v>34</v>
      </c>
    </row>
    <row r="617" spans="2:31" x14ac:dyDescent="0.3">
      <c r="B617" s="26">
        <f>IF(AND(O617=0,P617=0,Q617=0,Y617=0),0,IF(OR(COUNTIFS(Items!$E:$E,O617,Items!$F:$F,P617,Items!$G:$G,Q617)=1,COUNTIFS(Items!$M:$M,O617,Items!$N:$N,P617,Items!$O:$O,Q617)=1,COUNTIFS(Items!$U:$U,O617,Items!$V:$V,P617,Items!$W:$W,Q617)=1),0,1))</f>
        <v>0</v>
      </c>
      <c r="D617" s="24">
        <f>IF(OR($AD617=0,SUMIFS(dbP!$A:$A,dbP!$AD:$AD,$AD617)=0),0,INDEX(dbP!D:D,SUMIFS(dbP!$A:$A,dbP!$AD:$AD,$AD617)))</f>
        <v>0</v>
      </c>
      <c r="E617" s="1">
        <f>IF(OR($AD617=0,SUMIFS(dbP!$A:$A,dbP!$AD:$AD,$AD617)=0),0,INDEX(dbP!E:E,SUMIFS(dbP!$A:$A,dbP!$AD:$AD,$AD617)))</f>
        <v>0</v>
      </c>
      <c r="F617" s="1">
        <f>IF(OR($AD617=0,SUMIFS(dbP!$A:$A,dbP!$AD:$AD,$AD617)=0),0,INDEX(dbP!F:F,SUMIFS(dbP!$A:$A,dbP!$AD:$AD,$AD617)))</f>
        <v>0</v>
      </c>
      <c r="I617" s="1">
        <f>IF(OR($AD617=0,SUMIFS(dbP!$A:$A,dbP!$AD:$AD,$AD617)=0),0,INDEX(dbP!I:I,SUMIFS(dbP!$A:$A,dbP!$AD:$AD,$AD617)))</f>
        <v>0</v>
      </c>
      <c r="O617" s="44">
        <f>IF(OR($AE617=0,SUMIFS(SpcfP!$A:$A,SpcfP!$AE:$AE,$AE617,SpcfP!$U:$U,$U617)=0),0,INDEX(SpcfP!O:O,SUMIFS(SpcfP!$A:$A,SpcfP!$AE:$AE,$AE617,SpcfP!$U:$U,$U617)))</f>
        <v>0</v>
      </c>
      <c r="P617" s="44">
        <f>IF(OR($AE617=0,SUMIFS(SpcfP!$A:$A,SpcfP!$AE:$AE,$AE617,SpcfP!$U:$U,$U617)=0),0,INDEX(SpcfP!P:P,SUMIFS(SpcfP!$A:$A,SpcfP!$AE:$AE,$AE617,SpcfP!$U:$U,$U617)))</f>
        <v>0</v>
      </c>
      <c r="Q617" s="44">
        <f>IF(OR($AE617=0,SUMIFS(SpcfP!$A:$A,SpcfP!$AE:$AE,$AE617,SpcfP!$U:$U,$U617)=0),0,INDEX(SpcfP!Q:Q,SUMIFS(SpcfP!$A:$A,SpcfP!$AE:$AE,$AE617,SpcfP!$U:$U,$U617)))</f>
        <v>0</v>
      </c>
      <c r="U617" s="1">
        <f>IF(OR($AD617=0,SUMIFS(dbP!$A:$A,dbP!$AD:$AD,$AD617)=0),0,INDEX(dbP!U:U,SUMIFS(dbP!$A:$A,dbP!$AD:$AD,$AD617)))</f>
        <v>0</v>
      </c>
      <c r="X617" s="42">
        <f>IF(OR($AD617=0,SUMIFS(dbP!$A:$A,dbP!$AD:$AD,$AD617)=0),0,INDEX(dbP!X:X,SUMIFS(dbP!$A:$A,dbP!$AD:$AD,$AD617)))*
IF(OR($AE617=0,SUMIFS(SpcfP!$A:$A,SpcfP!$AE:$AE,$AE617,SpcfP!$U:$U,$U617)=0),0,INDEX(SpcfP!X:X,SUMIFS(SpcfP!$A:$A,SpcfP!$AE:$AE,$AE617,SpcfP!$U:$U,$U617)))</f>
        <v>0</v>
      </c>
      <c r="AA617" s="44">
        <f>IF(OR($AD617=0,SUMIFS(dbP!$A:$A,dbP!$AD:$AD,$AD617)=0),0,INDEX(dbP!X:X,SUMIFS(dbP!$A:$A,dbP!$AD:$AD,$AD617)))*
IF(OR($AE617=0,SUMIFS(SpcfP!$A:$A,SpcfP!$AE:$AE,$AE617,SpcfP!$U:$U,$U617)=0),0,INDEX(SpcfP!AA:AA,SUMIFS(SpcfP!$A:$A,SpcfP!$AE:$AE,$AE617,SpcfP!$U:$U,$U617)))</f>
        <v>0</v>
      </c>
      <c r="AB617" s="44">
        <f>IF(OR($AD617=0,SUMIFS(dbP!$A:$A,dbP!$AD:$AD,$AD617)=0),0,INDEX(dbP!X:X,SUMIFS(dbP!$A:$A,dbP!$AD:$AD,$AD617)))*
IF(OR($AE617=0,SUMIFS(SpcfP!$A:$A,SpcfP!$AE:$AE,$AE617,SpcfP!$U:$U,$U617)=0),0,INDEX(SpcfP!AB:AB,SUMIFS(SpcfP!$A:$A,SpcfP!$AE:$AE,$AE617,SpcfP!$U:$U,$U617)))</f>
        <v>0</v>
      </c>
      <c r="AC617" s="31" t="str">
        <f>IF(OR(RepP!$J$3="",RepP!$J$3=0,COUNTIF(Lists!$D:$D,RepP!$J$3)=0),Lists!$D$9,IF(RepP!$J$3=Lists!$D$9,Lists!$D$9,IF(RepP!$J$3=$E617,RepP!$J$3,"")))</f>
        <v>Все проекты</v>
      </c>
      <c r="AD617" s="31">
        <f t="shared" si="10"/>
        <v>11</v>
      </c>
      <c r="AE617" s="31">
        <f>IF(OR(AE616=0,AE616=MAX(Items!$AC:$AC)),1,AE616+1)</f>
        <v>35</v>
      </c>
    </row>
    <row r="618" spans="2:31" x14ac:dyDescent="0.3">
      <c r="B618" s="26">
        <f>IF(AND(O618=0,P618=0,Q618=0,Y618=0),0,IF(OR(COUNTIFS(Items!$E:$E,O618,Items!$F:$F,P618,Items!$G:$G,Q618)=1,COUNTIFS(Items!$M:$M,O618,Items!$N:$N,P618,Items!$O:$O,Q618)=1,COUNTIFS(Items!$U:$U,O618,Items!$V:$V,P618,Items!$W:$W,Q618)=1),0,1))</f>
        <v>0</v>
      </c>
      <c r="D618" s="24">
        <f>IF(OR($AD618=0,SUMIFS(dbP!$A:$A,dbP!$AD:$AD,$AD618)=0),0,INDEX(dbP!D:D,SUMIFS(dbP!$A:$A,dbP!$AD:$AD,$AD618)))</f>
        <v>0</v>
      </c>
      <c r="E618" s="1">
        <f>IF(OR($AD618=0,SUMIFS(dbP!$A:$A,dbP!$AD:$AD,$AD618)=0),0,INDEX(dbP!E:E,SUMIFS(dbP!$A:$A,dbP!$AD:$AD,$AD618)))</f>
        <v>0</v>
      </c>
      <c r="F618" s="1">
        <f>IF(OR($AD618=0,SUMIFS(dbP!$A:$A,dbP!$AD:$AD,$AD618)=0),0,INDEX(dbP!F:F,SUMIFS(dbP!$A:$A,dbP!$AD:$AD,$AD618)))</f>
        <v>0</v>
      </c>
      <c r="I618" s="1">
        <f>IF(OR($AD618=0,SUMIFS(dbP!$A:$A,dbP!$AD:$AD,$AD618)=0),0,INDEX(dbP!I:I,SUMIFS(dbP!$A:$A,dbP!$AD:$AD,$AD618)))</f>
        <v>0</v>
      </c>
      <c r="O618" s="44">
        <f>IF(OR($AE618=0,SUMIFS(SpcfP!$A:$A,SpcfP!$AE:$AE,$AE618,SpcfP!$U:$U,$U618)=0),0,INDEX(SpcfP!O:O,SUMIFS(SpcfP!$A:$A,SpcfP!$AE:$AE,$AE618,SpcfP!$U:$U,$U618)))</f>
        <v>0</v>
      </c>
      <c r="P618" s="44">
        <f>IF(OR($AE618=0,SUMIFS(SpcfP!$A:$A,SpcfP!$AE:$AE,$AE618,SpcfP!$U:$U,$U618)=0),0,INDEX(SpcfP!P:P,SUMIFS(SpcfP!$A:$A,SpcfP!$AE:$AE,$AE618,SpcfP!$U:$U,$U618)))</f>
        <v>0</v>
      </c>
      <c r="Q618" s="44">
        <f>IF(OR($AE618=0,SUMIFS(SpcfP!$A:$A,SpcfP!$AE:$AE,$AE618,SpcfP!$U:$U,$U618)=0),0,INDEX(SpcfP!Q:Q,SUMIFS(SpcfP!$A:$A,SpcfP!$AE:$AE,$AE618,SpcfP!$U:$U,$U618)))</f>
        <v>0</v>
      </c>
      <c r="U618" s="1">
        <f>IF(OR($AD618=0,SUMIFS(dbP!$A:$A,dbP!$AD:$AD,$AD618)=0),0,INDEX(dbP!U:U,SUMIFS(dbP!$A:$A,dbP!$AD:$AD,$AD618)))</f>
        <v>0</v>
      </c>
      <c r="X618" s="42">
        <f>IF(OR($AD618=0,SUMIFS(dbP!$A:$A,dbP!$AD:$AD,$AD618)=0),0,INDEX(dbP!X:X,SUMIFS(dbP!$A:$A,dbP!$AD:$AD,$AD618)))*
IF(OR($AE618=0,SUMIFS(SpcfP!$A:$A,SpcfP!$AE:$AE,$AE618,SpcfP!$U:$U,$U618)=0),0,INDEX(SpcfP!X:X,SUMIFS(SpcfP!$A:$A,SpcfP!$AE:$AE,$AE618,SpcfP!$U:$U,$U618)))</f>
        <v>0</v>
      </c>
      <c r="AA618" s="44">
        <f>IF(OR($AD618=0,SUMIFS(dbP!$A:$A,dbP!$AD:$AD,$AD618)=0),0,INDEX(dbP!X:X,SUMIFS(dbP!$A:$A,dbP!$AD:$AD,$AD618)))*
IF(OR($AE618=0,SUMIFS(SpcfP!$A:$A,SpcfP!$AE:$AE,$AE618,SpcfP!$U:$U,$U618)=0),0,INDEX(SpcfP!AA:AA,SUMIFS(SpcfP!$A:$A,SpcfP!$AE:$AE,$AE618,SpcfP!$U:$U,$U618)))</f>
        <v>0</v>
      </c>
      <c r="AB618" s="44">
        <f>IF(OR($AD618=0,SUMIFS(dbP!$A:$A,dbP!$AD:$AD,$AD618)=0),0,INDEX(dbP!X:X,SUMIFS(dbP!$A:$A,dbP!$AD:$AD,$AD618)))*
IF(OR($AE618=0,SUMIFS(SpcfP!$A:$A,SpcfP!$AE:$AE,$AE618,SpcfP!$U:$U,$U618)=0),0,INDEX(SpcfP!AB:AB,SUMIFS(SpcfP!$A:$A,SpcfP!$AE:$AE,$AE618,SpcfP!$U:$U,$U618)))</f>
        <v>0</v>
      </c>
      <c r="AC618" s="31" t="str">
        <f>IF(OR(RepP!$J$3="",RepP!$J$3=0,COUNTIF(Lists!$D:$D,RepP!$J$3)=0),Lists!$D$9,IF(RepP!$J$3=Lists!$D$9,Lists!$D$9,IF(RepP!$J$3=$E618,RepP!$J$3,"")))</f>
        <v>Все проекты</v>
      </c>
      <c r="AD618" s="31">
        <f t="shared" si="10"/>
        <v>11</v>
      </c>
      <c r="AE618" s="31">
        <f>IF(OR(AE617=0,AE617=MAX(Items!$AC:$AC)),1,AE617+1)</f>
        <v>36</v>
      </c>
    </row>
    <row r="619" spans="2:31" x14ac:dyDescent="0.3">
      <c r="B619" s="26">
        <f>IF(AND(O619=0,P619=0,Q619=0,Y619=0),0,IF(OR(COUNTIFS(Items!$E:$E,O619,Items!$F:$F,P619,Items!$G:$G,Q619)=1,COUNTIFS(Items!$M:$M,O619,Items!$N:$N,P619,Items!$O:$O,Q619)=1,COUNTIFS(Items!$U:$U,O619,Items!$V:$V,P619,Items!$W:$W,Q619)=1),0,1))</f>
        <v>0</v>
      </c>
      <c r="D619" s="24">
        <f>IF(OR($AD619=0,SUMIFS(dbP!$A:$A,dbP!$AD:$AD,$AD619)=0),0,INDEX(dbP!D:D,SUMIFS(dbP!$A:$A,dbP!$AD:$AD,$AD619)))</f>
        <v>0</v>
      </c>
      <c r="E619" s="1">
        <f>IF(OR($AD619=0,SUMIFS(dbP!$A:$A,dbP!$AD:$AD,$AD619)=0),0,INDEX(dbP!E:E,SUMIFS(dbP!$A:$A,dbP!$AD:$AD,$AD619)))</f>
        <v>0</v>
      </c>
      <c r="F619" s="1">
        <f>IF(OR($AD619=0,SUMIFS(dbP!$A:$A,dbP!$AD:$AD,$AD619)=0),0,INDEX(dbP!F:F,SUMIFS(dbP!$A:$A,dbP!$AD:$AD,$AD619)))</f>
        <v>0</v>
      </c>
      <c r="I619" s="1">
        <f>IF(OR($AD619=0,SUMIFS(dbP!$A:$A,dbP!$AD:$AD,$AD619)=0),0,INDEX(dbP!I:I,SUMIFS(dbP!$A:$A,dbP!$AD:$AD,$AD619)))</f>
        <v>0</v>
      </c>
      <c r="O619" s="44">
        <f>IF(OR($AE619=0,SUMIFS(SpcfP!$A:$A,SpcfP!$AE:$AE,$AE619,SpcfP!$U:$U,$U619)=0),0,INDEX(SpcfP!O:O,SUMIFS(SpcfP!$A:$A,SpcfP!$AE:$AE,$AE619,SpcfP!$U:$U,$U619)))</f>
        <v>0</v>
      </c>
      <c r="P619" s="44">
        <f>IF(OR($AE619=0,SUMIFS(SpcfP!$A:$A,SpcfP!$AE:$AE,$AE619,SpcfP!$U:$U,$U619)=0),0,INDEX(SpcfP!P:P,SUMIFS(SpcfP!$A:$A,SpcfP!$AE:$AE,$AE619,SpcfP!$U:$U,$U619)))</f>
        <v>0</v>
      </c>
      <c r="Q619" s="44">
        <f>IF(OR($AE619=0,SUMIFS(SpcfP!$A:$A,SpcfP!$AE:$AE,$AE619,SpcfP!$U:$U,$U619)=0),0,INDEX(SpcfP!Q:Q,SUMIFS(SpcfP!$A:$A,SpcfP!$AE:$AE,$AE619,SpcfP!$U:$U,$U619)))</f>
        <v>0</v>
      </c>
      <c r="U619" s="1">
        <f>IF(OR($AD619=0,SUMIFS(dbP!$A:$A,dbP!$AD:$AD,$AD619)=0),0,INDEX(dbP!U:U,SUMIFS(dbP!$A:$A,dbP!$AD:$AD,$AD619)))</f>
        <v>0</v>
      </c>
      <c r="X619" s="42">
        <f>IF(OR($AD619=0,SUMIFS(dbP!$A:$A,dbP!$AD:$AD,$AD619)=0),0,INDEX(dbP!X:X,SUMIFS(dbP!$A:$A,dbP!$AD:$AD,$AD619)))*
IF(OR($AE619=0,SUMIFS(SpcfP!$A:$A,SpcfP!$AE:$AE,$AE619,SpcfP!$U:$U,$U619)=0),0,INDEX(SpcfP!X:X,SUMIFS(SpcfP!$A:$A,SpcfP!$AE:$AE,$AE619,SpcfP!$U:$U,$U619)))</f>
        <v>0</v>
      </c>
      <c r="AA619" s="44">
        <f>IF(OR($AD619=0,SUMIFS(dbP!$A:$A,dbP!$AD:$AD,$AD619)=0),0,INDEX(dbP!X:X,SUMIFS(dbP!$A:$A,dbP!$AD:$AD,$AD619)))*
IF(OR($AE619=0,SUMIFS(SpcfP!$A:$A,SpcfP!$AE:$AE,$AE619,SpcfP!$U:$U,$U619)=0),0,INDEX(SpcfP!AA:AA,SUMIFS(SpcfP!$A:$A,SpcfP!$AE:$AE,$AE619,SpcfP!$U:$U,$U619)))</f>
        <v>0</v>
      </c>
      <c r="AB619" s="44">
        <f>IF(OR($AD619=0,SUMIFS(dbP!$A:$A,dbP!$AD:$AD,$AD619)=0),0,INDEX(dbP!X:X,SUMIFS(dbP!$A:$A,dbP!$AD:$AD,$AD619)))*
IF(OR($AE619=0,SUMIFS(SpcfP!$A:$A,SpcfP!$AE:$AE,$AE619,SpcfP!$U:$U,$U619)=0),0,INDEX(SpcfP!AB:AB,SUMIFS(SpcfP!$A:$A,SpcfP!$AE:$AE,$AE619,SpcfP!$U:$U,$U619)))</f>
        <v>0</v>
      </c>
      <c r="AC619" s="31" t="str">
        <f>IF(OR(RepP!$J$3="",RepP!$J$3=0,COUNTIF(Lists!$D:$D,RepP!$J$3)=0),Lists!$D$9,IF(RepP!$J$3=Lists!$D$9,Lists!$D$9,IF(RepP!$J$3=$E619,RepP!$J$3,"")))</f>
        <v>Все проекты</v>
      </c>
      <c r="AD619" s="31">
        <f t="shared" si="10"/>
        <v>11</v>
      </c>
      <c r="AE619" s="31">
        <f>IF(OR(AE618=0,AE618=MAX(Items!$AC:$AC)),1,AE618+1)</f>
        <v>37</v>
      </c>
    </row>
    <row r="620" spans="2:31" x14ac:dyDescent="0.3">
      <c r="B620" s="26">
        <f>IF(AND(O620=0,P620=0,Q620=0,Y620=0),0,IF(OR(COUNTIFS(Items!$E:$E,O620,Items!$F:$F,P620,Items!$G:$G,Q620)=1,COUNTIFS(Items!$M:$M,O620,Items!$N:$N,P620,Items!$O:$O,Q620)=1,COUNTIFS(Items!$U:$U,O620,Items!$V:$V,P620,Items!$W:$W,Q620)=1),0,1))</f>
        <v>0</v>
      </c>
      <c r="D620" s="24">
        <f>IF(OR($AD620=0,SUMIFS(dbP!$A:$A,dbP!$AD:$AD,$AD620)=0),0,INDEX(dbP!D:D,SUMIFS(dbP!$A:$A,dbP!$AD:$AD,$AD620)))</f>
        <v>0</v>
      </c>
      <c r="E620" s="1">
        <f>IF(OR($AD620=0,SUMIFS(dbP!$A:$A,dbP!$AD:$AD,$AD620)=0),0,INDEX(dbP!E:E,SUMIFS(dbP!$A:$A,dbP!$AD:$AD,$AD620)))</f>
        <v>0</v>
      </c>
      <c r="F620" s="1">
        <f>IF(OR($AD620=0,SUMIFS(dbP!$A:$A,dbP!$AD:$AD,$AD620)=0),0,INDEX(dbP!F:F,SUMIFS(dbP!$A:$A,dbP!$AD:$AD,$AD620)))</f>
        <v>0</v>
      </c>
      <c r="I620" s="1">
        <f>IF(OR($AD620=0,SUMIFS(dbP!$A:$A,dbP!$AD:$AD,$AD620)=0),0,INDEX(dbP!I:I,SUMIFS(dbP!$A:$A,dbP!$AD:$AD,$AD620)))</f>
        <v>0</v>
      </c>
      <c r="O620" s="44">
        <f>IF(OR($AE620=0,SUMIFS(SpcfP!$A:$A,SpcfP!$AE:$AE,$AE620,SpcfP!$U:$U,$U620)=0),0,INDEX(SpcfP!O:O,SUMIFS(SpcfP!$A:$A,SpcfP!$AE:$AE,$AE620,SpcfP!$U:$U,$U620)))</f>
        <v>0</v>
      </c>
      <c r="P620" s="44">
        <f>IF(OR($AE620=0,SUMIFS(SpcfP!$A:$A,SpcfP!$AE:$AE,$AE620,SpcfP!$U:$U,$U620)=0),0,INDEX(SpcfP!P:P,SUMIFS(SpcfP!$A:$A,SpcfP!$AE:$AE,$AE620,SpcfP!$U:$U,$U620)))</f>
        <v>0</v>
      </c>
      <c r="Q620" s="44">
        <f>IF(OR($AE620=0,SUMIFS(SpcfP!$A:$A,SpcfP!$AE:$AE,$AE620,SpcfP!$U:$U,$U620)=0),0,INDEX(SpcfP!Q:Q,SUMIFS(SpcfP!$A:$A,SpcfP!$AE:$AE,$AE620,SpcfP!$U:$U,$U620)))</f>
        <v>0</v>
      </c>
      <c r="U620" s="1">
        <f>IF(OR($AD620=0,SUMIFS(dbP!$A:$A,dbP!$AD:$AD,$AD620)=0),0,INDEX(dbP!U:U,SUMIFS(dbP!$A:$A,dbP!$AD:$AD,$AD620)))</f>
        <v>0</v>
      </c>
      <c r="X620" s="42">
        <f>IF(OR($AD620=0,SUMIFS(dbP!$A:$A,dbP!$AD:$AD,$AD620)=0),0,INDEX(dbP!X:X,SUMIFS(dbP!$A:$A,dbP!$AD:$AD,$AD620)))*
IF(OR($AE620=0,SUMIFS(SpcfP!$A:$A,SpcfP!$AE:$AE,$AE620,SpcfP!$U:$U,$U620)=0),0,INDEX(SpcfP!X:X,SUMIFS(SpcfP!$A:$A,SpcfP!$AE:$AE,$AE620,SpcfP!$U:$U,$U620)))</f>
        <v>0</v>
      </c>
      <c r="AA620" s="44">
        <f>IF(OR($AD620=0,SUMIFS(dbP!$A:$A,dbP!$AD:$AD,$AD620)=0),0,INDEX(dbP!X:X,SUMIFS(dbP!$A:$A,dbP!$AD:$AD,$AD620)))*
IF(OR($AE620=0,SUMIFS(SpcfP!$A:$A,SpcfP!$AE:$AE,$AE620,SpcfP!$U:$U,$U620)=0),0,INDEX(SpcfP!AA:AA,SUMIFS(SpcfP!$A:$A,SpcfP!$AE:$AE,$AE620,SpcfP!$U:$U,$U620)))</f>
        <v>0</v>
      </c>
      <c r="AB620" s="44">
        <f>IF(OR($AD620=0,SUMIFS(dbP!$A:$A,dbP!$AD:$AD,$AD620)=0),0,INDEX(dbP!X:X,SUMIFS(dbP!$A:$A,dbP!$AD:$AD,$AD620)))*
IF(OR($AE620=0,SUMIFS(SpcfP!$A:$A,SpcfP!$AE:$AE,$AE620,SpcfP!$U:$U,$U620)=0),0,INDEX(SpcfP!AB:AB,SUMIFS(SpcfP!$A:$A,SpcfP!$AE:$AE,$AE620,SpcfP!$U:$U,$U620)))</f>
        <v>0</v>
      </c>
      <c r="AC620" s="31" t="str">
        <f>IF(OR(RepP!$J$3="",RepP!$J$3=0,COUNTIF(Lists!$D:$D,RepP!$J$3)=0),Lists!$D$9,IF(RepP!$J$3=Lists!$D$9,Lists!$D$9,IF(RepP!$J$3=$E620,RepP!$J$3,"")))</f>
        <v>Все проекты</v>
      </c>
      <c r="AD620" s="31">
        <f t="shared" si="10"/>
        <v>11</v>
      </c>
      <c r="AE620" s="31">
        <f>IF(OR(AE619=0,AE619=MAX(Items!$AC:$AC)),1,AE619+1)</f>
        <v>38</v>
      </c>
    </row>
    <row r="621" spans="2:31" x14ac:dyDescent="0.3">
      <c r="B621" s="26">
        <f>IF(AND(O621=0,P621=0,Q621=0,Y621=0),0,IF(OR(COUNTIFS(Items!$E:$E,O621,Items!$F:$F,P621,Items!$G:$G,Q621)=1,COUNTIFS(Items!$M:$M,O621,Items!$N:$N,P621,Items!$O:$O,Q621)=1,COUNTIFS(Items!$U:$U,O621,Items!$V:$V,P621,Items!$W:$W,Q621)=1),0,1))</f>
        <v>0</v>
      </c>
      <c r="D621" s="24">
        <f>IF(OR($AD621=0,SUMIFS(dbP!$A:$A,dbP!$AD:$AD,$AD621)=0),0,INDEX(dbP!D:D,SUMIFS(dbP!$A:$A,dbP!$AD:$AD,$AD621)))</f>
        <v>0</v>
      </c>
      <c r="E621" s="1">
        <f>IF(OR($AD621=0,SUMIFS(dbP!$A:$A,dbP!$AD:$AD,$AD621)=0),0,INDEX(dbP!E:E,SUMIFS(dbP!$A:$A,dbP!$AD:$AD,$AD621)))</f>
        <v>0</v>
      </c>
      <c r="F621" s="1">
        <f>IF(OR($AD621=0,SUMIFS(dbP!$A:$A,dbP!$AD:$AD,$AD621)=0),0,INDEX(dbP!F:F,SUMIFS(dbP!$A:$A,dbP!$AD:$AD,$AD621)))</f>
        <v>0</v>
      </c>
      <c r="I621" s="1">
        <f>IF(OR($AD621=0,SUMIFS(dbP!$A:$A,dbP!$AD:$AD,$AD621)=0),0,INDEX(dbP!I:I,SUMIFS(dbP!$A:$A,dbP!$AD:$AD,$AD621)))</f>
        <v>0</v>
      </c>
      <c r="O621" s="44">
        <f>IF(OR($AE621=0,SUMIFS(SpcfP!$A:$A,SpcfP!$AE:$AE,$AE621,SpcfP!$U:$U,$U621)=0),0,INDEX(SpcfP!O:O,SUMIFS(SpcfP!$A:$A,SpcfP!$AE:$AE,$AE621,SpcfP!$U:$U,$U621)))</f>
        <v>0</v>
      </c>
      <c r="P621" s="44">
        <f>IF(OR($AE621=0,SUMIFS(SpcfP!$A:$A,SpcfP!$AE:$AE,$AE621,SpcfP!$U:$U,$U621)=0),0,INDEX(SpcfP!P:P,SUMIFS(SpcfP!$A:$A,SpcfP!$AE:$AE,$AE621,SpcfP!$U:$U,$U621)))</f>
        <v>0</v>
      </c>
      <c r="Q621" s="44">
        <f>IF(OR($AE621=0,SUMIFS(SpcfP!$A:$A,SpcfP!$AE:$AE,$AE621,SpcfP!$U:$U,$U621)=0),0,INDEX(SpcfP!Q:Q,SUMIFS(SpcfP!$A:$A,SpcfP!$AE:$AE,$AE621,SpcfP!$U:$U,$U621)))</f>
        <v>0</v>
      </c>
      <c r="U621" s="1">
        <f>IF(OR($AD621=0,SUMIFS(dbP!$A:$A,dbP!$AD:$AD,$AD621)=0),0,INDEX(dbP!U:U,SUMIFS(dbP!$A:$A,dbP!$AD:$AD,$AD621)))</f>
        <v>0</v>
      </c>
      <c r="X621" s="42">
        <f>IF(OR($AD621=0,SUMIFS(dbP!$A:$A,dbP!$AD:$AD,$AD621)=0),0,INDEX(dbP!X:X,SUMIFS(dbP!$A:$A,dbP!$AD:$AD,$AD621)))*
IF(OR($AE621=0,SUMIFS(SpcfP!$A:$A,SpcfP!$AE:$AE,$AE621,SpcfP!$U:$U,$U621)=0),0,INDEX(SpcfP!X:X,SUMIFS(SpcfP!$A:$A,SpcfP!$AE:$AE,$AE621,SpcfP!$U:$U,$U621)))</f>
        <v>0</v>
      </c>
      <c r="AA621" s="44">
        <f>IF(OR($AD621=0,SUMIFS(dbP!$A:$A,dbP!$AD:$AD,$AD621)=0),0,INDEX(dbP!X:X,SUMIFS(dbP!$A:$A,dbP!$AD:$AD,$AD621)))*
IF(OR($AE621=0,SUMIFS(SpcfP!$A:$A,SpcfP!$AE:$AE,$AE621,SpcfP!$U:$U,$U621)=0),0,INDEX(SpcfP!AA:AA,SUMIFS(SpcfP!$A:$A,SpcfP!$AE:$AE,$AE621,SpcfP!$U:$U,$U621)))</f>
        <v>0</v>
      </c>
      <c r="AB621" s="44">
        <f>IF(OR($AD621=0,SUMIFS(dbP!$A:$A,dbP!$AD:$AD,$AD621)=0),0,INDEX(dbP!X:X,SUMIFS(dbP!$A:$A,dbP!$AD:$AD,$AD621)))*
IF(OR($AE621=0,SUMIFS(SpcfP!$A:$A,SpcfP!$AE:$AE,$AE621,SpcfP!$U:$U,$U621)=0),0,INDEX(SpcfP!AB:AB,SUMIFS(SpcfP!$A:$A,SpcfP!$AE:$AE,$AE621,SpcfP!$U:$U,$U621)))</f>
        <v>0</v>
      </c>
      <c r="AC621" s="31" t="str">
        <f>IF(OR(RepP!$J$3="",RepP!$J$3=0,COUNTIF(Lists!$D:$D,RepP!$J$3)=0),Lists!$D$9,IF(RepP!$J$3=Lists!$D$9,Lists!$D$9,IF(RepP!$J$3=$E621,RepP!$J$3,"")))</f>
        <v>Все проекты</v>
      </c>
      <c r="AD621" s="31">
        <f t="shared" si="10"/>
        <v>11</v>
      </c>
      <c r="AE621" s="31">
        <f>IF(OR(AE620=0,AE620=MAX(Items!$AC:$AC)),1,AE620+1)</f>
        <v>39</v>
      </c>
    </row>
    <row r="622" spans="2:31" x14ac:dyDescent="0.3">
      <c r="B622" s="26">
        <f>IF(AND(O622=0,P622=0,Q622=0,Y622=0),0,IF(OR(COUNTIFS(Items!$E:$E,O622,Items!$F:$F,P622,Items!$G:$G,Q622)=1,COUNTIFS(Items!$M:$M,O622,Items!$N:$N,P622,Items!$O:$O,Q622)=1,COUNTIFS(Items!$U:$U,O622,Items!$V:$V,P622,Items!$W:$W,Q622)=1),0,1))</f>
        <v>0</v>
      </c>
      <c r="D622" s="24">
        <f>IF(OR($AD622=0,SUMIFS(dbP!$A:$A,dbP!$AD:$AD,$AD622)=0),0,INDEX(dbP!D:D,SUMIFS(dbP!$A:$A,dbP!$AD:$AD,$AD622)))</f>
        <v>0</v>
      </c>
      <c r="E622" s="1">
        <f>IF(OR($AD622=0,SUMIFS(dbP!$A:$A,dbP!$AD:$AD,$AD622)=0),0,INDEX(dbP!E:E,SUMIFS(dbP!$A:$A,dbP!$AD:$AD,$AD622)))</f>
        <v>0</v>
      </c>
      <c r="F622" s="1">
        <f>IF(OR($AD622=0,SUMIFS(dbP!$A:$A,dbP!$AD:$AD,$AD622)=0),0,INDEX(dbP!F:F,SUMIFS(dbP!$A:$A,dbP!$AD:$AD,$AD622)))</f>
        <v>0</v>
      </c>
      <c r="I622" s="1">
        <f>IF(OR($AD622=0,SUMIFS(dbP!$A:$A,dbP!$AD:$AD,$AD622)=0),0,INDEX(dbP!I:I,SUMIFS(dbP!$A:$A,dbP!$AD:$AD,$AD622)))</f>
        <v>0</v>
      </c>
      <c r="O622" s="44">
        <f>IF(OR($AE622=0,SUMIFS(SpcfP!$A:$A,SpcfP!$AE:$AE,$AE622,SpcfP!$U:$U,$U622)=0),0,INDEX(SpcfP!O:O,SUMIFS(SpcfP!$A:$A,SpcfP!$AE:$AE,$AE622,SpcfP!$U:$U,$U622)))</f>
        <v>0</v>
      </c>
      <c r="P622" s="44">
        <f>IF(OR($AE622=0,SUMIFS(SpcfP!$A:$A,SpcfP!$AE:$AE,$AE622,SpcfP!$U:$U,$U622)=0),0,INDEX(SpcfP!P:P,SUMIFS(SpcfP!$A:$A,SpcfP!$AE:$AE,$AE622,SpcfP!$U:$U,$U622)))</f>
        <v>0</v>
      </c>
      <c r="Q622" s="44">
        <f>IF(OR($AE622=0,SUMIFS(SpcfP!$A:$A,SpcfP!$AE:$AE,$AE622,SpcfP!$U:$U,$U622)=0),0,INDEX(SpcfP!Q:Q,SUMIFS(SpcfP!$A:$A,SpcfP!$AE:$AE,$AE622,SpcfP!$U:$U,$U622)))</f>
        <v>0</v>
      </c>
      <c r="U622" s="1">
        <f>IF(OR($AD622=0,SUMIFS(dbP!$A:$A,dbP!$AD:$AD,$AD622)=0),0,INDEX(dbP!U:U,SUMIFS(dbP!$A:$A,dbP!$AD:$AD,$AD622)))</f>
        <v>0</v>
      </c>
      <c r="X622" s="42">
        <f>IF(OR($AD622=0,SUMIFS(dbP!$A:$A,dbP!$AD:$AD,$AD622)=0),0,INDEX(dbP!X:X,SUMIFS(dbP!$A:$A,dbP!$AD:$AD,$AD622)))*
IF(OR($AE622=0,SUMIFS(SpcfP!$A:$A,SpcfP!$AE:$AE,$AE622,SpcfP!$U:$U,$U622)=0),0,INDEX(SpcfP!X:X,SUMIFS(SpcfP!$A:$A,SpcfP!$AE:$AE,$AE622,SpcfP!$U:$U,$U622)))</f>
        <v>0</v>
      </c>
      <c r="AA622" s="44">
        <f>IF(OR($AD622=0,SUMIFS(dbP!$A:$A,dbP!$AD:$AD,$AD622)=0),0,INDEX(dbP!X:X,SUMIFS(dbP!$A:$A,dbP!$AD:$AD,$AD622)))*
IF(OR($AE622=0,SUMIFS(SpcfP!$A:$A,SpcfP!$AE:$AE,$AE622,SpcfP!$U:$U,$U622)=0),0,INDEX(SpcfP!AA:AA,SUMIFS(SpcfP!$A:$A,SpcfP!$AE:$AE,$AE622,SpcfP!$U:$U,$U622)))</f>
        <v>0</v>
      </c>
      <c r="AB622" s="44">
        <f>IF(OR($AD622=0,SUMIFS(dbP!$A:$A,dbP!$AD:$AD,$AD622)=0),0,INDEX(dbP!X:X,SUMIFS(dbP!$A:$A,dbP!$AD:$AD,$AD622)))*
IF(OR($AE622=0,SUMIFS(SpcfP!$A:$A,SpcfP!$AE:$AE,$AE622,SpcfP!$U:$U,$U622)=0),0,INDEX(SpcfP!AB:AB,SUMIFS(SpcfP!$A:$A,SpcfP!$AE:$AE,$AE622,SpcfP!$U:$U,$U622)))</f>
        <v>0</v>
      </c>
      <c r="AC622" s="31" t="str">
        <f>IF(OR(RepP!$J$3="",RepP!$J$3=0,COUNTIF(Lists!$D:$D,RepP!$J$3)=0),Lists!$D$9,IF(RepP!$J$3=Lists!$D$9,Lists!$D$9,IF(RepP!$J$3=$E622,RepP!$J$3,"")))</f>
        <v>Все проекты</v>
      </c>
      <c r="AD622" s="31">
        <f t="shared" si="10"/>
        <v>11</v>
      </c>
      <c r="AE622" s="31">
        <f>IF(OR(AE621=0,AE621=MAX(Items!$AC:$AC)),1,AE621+1)</f>
        <v>40</v>
      </c>
    </row>
    <row r="623" spans="2:31" x14ac:dyDescent="0.3">
      <c r="B623" s="26">
        <f>IF(AND(O623=0,P623=0,Q623=0,Y623=0),0,IF(OR(COUNTIFS(Items!$E:$E,O623,Items!$F:$F,P623,Items!$G:$G,Q623)=1,COUNTIFS(Items!$M:$M,O623,Items!$N:$N,P623,Items!$O:$O,Q623)=1,COUNTIFS(Items!$U:$U,O623,Items!$V:$V,P623,Items!$W:$W,Q623)=1),0,1))</f>
        <v>0</v>
      </c>
      <c r="D623" s="24">
        <f>IF(OR($AD623=0,SUMIFS(dbP!$A:$A,dbP!$AD:$AD,$AD623)=0),0,INDEX(dbP!D:D,SUMIFS(dbP!$A:$A,dbP!$AD:$AD,$AD623)))</f>
        <v>0</v>
      </c>
      <c r="E623" s="1">
        <f>IF(OR($AD623=0,SUMIFS(dbP!$A:$A,dbP!$AD:$AD,$AD623)=0),0,INDEX(dbP!E:E,SUMIFS(dbP!$A:$A,dbP!$AD:$AD,$AD623)))</f>
        <v>0</v>
      </c>
      <c r="F623" s="1">
        <f>IF(OR($AD623=0,SUMIFS(dbP!$A:$A,dbP!$AD:$AD,$AD623)=0),0,INDEX(dbP!F:F,SUMIFS(dbP!$A:$A,dbP!$AD:$AD,$AD623)))</f>
        <v>0</v>
      </c>
      <c r="I623" s="1">
        <f>IF(OR($AD623=0,SUMIFS(dbP!$A:$A,dbP!$AD:$AD,$AD623)=0),0,INDEX(dbP!I:I,SUMIFS(dbP!$A:$A,dbP!$AD:$AD,$AD623)))</f>
        <v>0</v>
      </c>
      <c r="O623" s="44">
        <f>IF(OR($AE623=0,SUMIFS(SpcfP!$A:$A,SpcfP!$AE:$AE,$AE623,SpcfP!$U:$U,$U623)=0),0,INDEX(SpcfP!O:O,SUMIFS(SpcfP!$A:$A,SpcfP!$AE:$AE,$AE623,SpcfP!$U:$U,$U623)))</f>
        <v>0</v>
      </c>
      <c r="P623" s="44">
        <f>IF(OR($AE623=0,SUMIFS(SpcfP!$A:$A,SpcfP!$AE:$AE,$AE623,SpcfP!$U:$U,$U623)=0),0,INDEX(SpcfP!P:P,SUMIFS(SpcfP!$A:$A,SpcfP!$AE:$AE,$AE623,SpcfP!$U:$U,$U623)))</f>
        <v>0</v>
      </c>
      <c r="Q623" s="44">
        <f>IF(OR($AE623=0,SUMIFS(SpcfP!$A:$A,SpcfP!$AE:$AE,$AE623,SpcfP!$U:$U,$U623)=0),0,INDEX(SpcfP!Q:Q,SUMIFS(SpcfP!$A:$A,SpcfP!$AE:$AE,$AE623,SpcfP!$U:$U,$U623)))</f>
        <v>0</v>
      </c>
      <c r="U623" s="1">
        <f>IF(OR($AD623=0,SUMIFS(dbP!$A:$A,dbP!$AD:$AD,$AD623)=0),0,INDEX(dbP!U:U,SUMIFS(dbP!$A:$A,dbP!$AD:$AD,$AD623)))</f>
        <v>0</v>
      </c>
      <c r="X623" s="42">
        <f>IF(OR($AD623=0,SUMIFS(dbP!$A:$A,dbP!$AD:$AD,$AD623)=0),0,INDEX(dbP!X:X,SUMIFS(dbP!$A:$A,dbP!$AD:$AD,$AD623)))*
IF(OR($AE623=0,SUMIFS(SpcfP!$A:$A,SpcfP!$AE:$AE,$AE623,SpcfP!$U:$U,$U623)=0),0,INDEX(SpcfP!X:X,SUMIFS(SpcfP!$A:$A,SpcfP!$AE:$AE,$AE623,SpcfP!$U:$U,$U623)))</f>
        <v>0</v>
      </c>
      <c r="AA623" s="44">
        <f>IF(OR($AD623=0,SUMIFS(dbP!$A:$A,dbP!$AD:$AD,$AD623)=0),0,INDEX(dbP!X:X,SUMIFS(dbP!$A:$A,dbP!$AD:$AD,$AD623)))*
IF(OR($AE623=0,SUMIFS(SpcfP!$A:$A,SpcfP!$AE:$AE,$AE623,SpcfP!$U:$U,$U623)=0),0,INDEX(SpcfP!AA:AA,SUMIFS(SpcfP!$A:$A,SpcfP!$AE:$AE,$AE623,SpcfP!$U:$U,$U623)))</f>
        <v>0</v>
      </c>
      <c r="AB623" s="44">
        <f>IF(OR($AD623=0,SUMIFS(dbP!$A:$A,dbP!$AD:$AD,$AD623)=0),0,INDEX(dbP!X:X,SUMIFS(dbP!$A:$A,dbP!$AD:$AD,$AD623)))*
IF(OR($AE623=0,SUMIFS(SpcfP!$A:$A,SpcfP!$AE:$AE,$AE623,SpcfP!$U:$U,$U623)=0),0,INDEX(SpcfP!AB:AB,SUMIFS(SpcfP!$A:$A,SpcfP!$AE:$AE,$AE623,SpcfP!$U:$U,$U623)))</f>
        <v>0</v>
      </c>
      <c r="AC623" s="31" t="str">
        <f>IF(OR(RepP!$J$3="",RepP!$J$3=0,COUNTIF(Lists!$D:$D,RepP!$J$3)=0),Lists!$D$9,IF(RepP!$J$3=Lists!$D$9,Lists!$D$9,IF(RepP!$J$3=$E623,RepP!$J$3,"")))</f>
        <v>Все проекты</v>
      </c>
      <c r="AD623" s="31">
        <f t="shared" si="10"/>
        <v>11</v>
      </c>
      <c r="AE623" s="31">
        <f>IF(OR(AE622=0,AE622=MAX(Items!$AC:$AC)),1,AE622+1)</f>
        <v>41</v>
      </c>
    </row>
    <row r="624" spans="2:31" x14ac:dyDescent="0.3">
      <c r="B624" s="26">
        <f>IF(AND(O624=0,P624=0,Q624=0,Y624=0),0,IF(OR(COUNTIFS(Items!$E:$E,O624,Items!$F:$F,P624,Items!$G:$G,Q624)=1,COUNTIFS(Items!$M:$M,O624,Items!$N:$N,P624,Items!$O:$O,Q624)=1,COUNTIFS(Items!$U:$U,O624,Items!$V:$V,P624,Items!$W:$W,Q624)=1),0,1))</f>
        <v>0</v>
      </c>
      <c r="D624" s="24">
        <f>IF(OR($AD624=0,SUMIFS(dbP!$A:$A,dbP!$AD:$AD,$AD624)=0),0,INDEX(dbP!D:D,SUMIFS(dbP!$A:$A,dbP!$AD:$AD,$AD624)))</f>
        <v>0</v>
      </c>
      <c r="E624" s="1">
        <f>IF(OR($AD624=0,SUMIFS(dbP!$A:$A,dbP!$AD:$AD,$AD624)=0),0,INDEX(dbP!E:E,SUMIFS(dbP!$A:$A,dbP!$AD:$AD,$AD624)))</f>
        <v>0</v>
      </c>
      <c r="F624" s="1">
        <f>IF(OR($AD624=0,SUMIFS(dbP!$A:$A,dbP!$AD:$AD,$AD624)=0),0,INDEX(dbP!F:F,SUMIFS(dbP!$A:$A,dbP!$AD:$AD,$AD624)))</f>
        <v>0</v>
      </c>
      <c r="I624" s="1">
        <f>IF(OR($AD624=0,SUMIFS(dbP!$A:$A,dbP!$AD:$AD,$AD624)=0),0,INDEX(dbP!I:I,SUMIFS(dbP!$A:$A,dbP!$AD:$AD,$AD624)))</f>
        <v>0</v>
      </c>
      <c r="O624" s="44">
        <f>IF(OR($AE624=0,SUMIFS(SpcfP!$A:$A,SpcfP!$AE:$AE,$AE624,SpcfP!$U:$U,$U624)=0),0,INDEX(SpcfP!O:O,SUMIFS(SpcfP!$A:$A,SpcfP!$AE:$AE,$AE624,SpcfP!$U:$U,$U624)))</f>
        <v>0</v>
      </c>
      <c r="P624" s="44">
        <f>IF(OR($AE624=0,SUMIFS(SpcfP!$A:$A,SpcfP!$AE:$AE,$AE624,SpcfP!$U:$U,$U624)=0),0,INDEX(SpcfP!P:P,SUMIFS(SpcfP!$A:$A,SpcfP!$AE:$AE,$AE624,SpcfP!$U:$U,$U624)))</f>
        <v>0</v>
      </c>
      <c r="Q624" s="44">
        <f>IF(OR($AE624=0,SUMIFS(SpcfP!$A:$A,SpcfP!$AE:$AE,$AE624,SpcfP!$U:$U,$U624)=0),0,INDEX(SpcfP!Q:Q,SUMIFS(SpcfP!$A:$A,SpcfP!$AE:$AE,$AE624,SpcfP!$U:$U,$U624)))</f>
        <v>0</v>
      </c>
      <c r="U624" s="1">
        <f>IF(OR($AD624=0,SUMIFS(dbP!$A:$A,dbP!$AD:$AD,$AD624)=0),0,INDEX(dbP!U:U,SUMIFS(dbP!$A:$A,dbP!$AD:$AD,$AD624)))</f>
        <v>0</v>
      </c>
      <c r="X624" s="42">
        <f>IF(OR($AD624=0,SUMIFS(dbP!$A:$A,dbP!$AD:$AD,$AD624)=0),0,INDEX(dbP!X:X,SUMIFS(dbP!$A:$A,dbP!$AD:$AD,$AD624)))*
IF(OR($AE624=0,SUMIFS(SpcfP!$A:$A,SpcfP!$AE:$AE,$AE624,SpcfP!$U:$U,$U624)=0),0,INDEX(SpcfP!X:X,SUMIFS(SpcfP!$A:$A,SpcfP!$AE:$AE,$AE624,SpcfP!$U:$U,$U624)))</f>
        <v>0</v>
      </c>
      <c r="AA624" s="44">
        <f>IF(OR($AD624=0,SUMIFS(dbP!$A:$A,dbP!$AD:$AD,$AD624)=0),0,INDEX(dbP!X:X,SUMIFS(dbP!$A:$A,dbP!$AD:$AD,$AD624)))*
IF(OR($AE624=0,SUMIFS(SpcfP!$A:$A,SpcfP!$AE:$AE,$AE624,SpcfP!$U:$U,$U624)=0),0,INDEX(SpcfP!AA:AA,SUMIFS(SpcfP!$A:$A,SpcfP!$AE:$AE,$AE624,SpcfP!$U:$U,$U624)))</f>
        <v>0</v>
      </c>
      <c r="AB624" s="44">
        <f>IF(OR($AD624=0,SUMIFS(dbP!$A:$A,dbP!$AD:$AD,$AD624)=0),0,INDEX(dbP!X:X,SUMIFS(dbP!$A:$A,dbP!$AD:$AD,$AD624)))*
IF(OR($AE624=0,SUMIFS(SpcfP!$A:$A,SpcfP!$AE:$AE,$AE624,SpcfP!$U:$U,$U624)=0),0,INDEX(SpcfP!AB:AB,SUMIFS(SpcfP!$A:$A,SpcfP!$AE:$AE,$AE624,SpcfP!$U:$U,$U624)))</f>
        <v>0</v>
      </c>
      <c r="AC624" s="31" t="str">
        <f>IF(OR(RepP!$J$3="",RepP!$J$3=0,COUNTIF(Lists!$D:$D,RepP!$J$3)=0),Lists!$D$9,IF(RepP!$J$3=Lists!$D$9,Lists!$D$9,IF(RepP!$J$3=$E624,RepP!$J$3,"")))</f>
        <v>Все проекты</v>
      </c>
      <c r="AD624" s="31">
        <f t="shared" si="10"/>
        <v>11</v>
      </c>
      <c r="AE624" s="31">
        <f>IF(OR(AE623=0,AE623=MAX(Items!$AC:$AC)),1,AE623+1)</f>
        <v>42</v>
      </c>
    </row>
    <row r="625" spans="2:31" x14ac:dyDescent="0.3">
      <c r="B625" s="26">
        <f>IF(AND(O625=0,P625=0,Q625=0,Y625=0),0,IF(OR(COUNTIFS(Items!$E:$E,O625,Items!$F:$F,P625,Items!$G:$G,Q625)=1,COUNTIFS(Items!$M:$M,O625,Items!$N:$N,P625,Items!$O:$O,Q625)=1,COUNTIFS(Items!$U:$U,O625,Items!$V:$V,P625,Items!$W:$W,Q625)=1),0,1))</f>
        <v>0</v>
      </c>
      <c r="D625" s="24">
        <f>IF(OR($AD625=0,SUMIFS(dbP!$A:$A,dbP!$AD:$AD,$AD625)=0),0,INDEX(dbP!D:D,SUMIFS(dbP!$A:$A,dbP!$AD:$AD,$AD625)))</f>
        <v>0</v>
      </c>
      <c r="E625" s="1">
        <f>IF(OR($AD625=0,SUMIFS(dbP!$A:$A,dbP!$AD:$AD,$AD625)=0),0,INDEX(dbP!E:E,SUMIFS(dbP!$A:$A,dbP!$AD:$AD,$AD625)))</f>
        <v>0</v>
      </c>
      <c r="F625" s="1">
        <f>IF(OR($AD625=0,SUMIFS(dbP!$A:$A,dbP!$AD:$AD,$AD625)=0),0,INDEX(dbP!F:F,SUMIFS(dbP!$A:$A,dbP!$AD:$AD,$AD625)))</f>
        <v>0</v>
      </c>
      <c r="I625" s="1">
        <f>IF(OR($AD625=0,SUMIFS(dbP!$A:$A,dbP!$AD:$AD,$AD625)=0),0,INDEX(dbP!I:I,SUMIFS(dbP!$A:$A,dbP!$AD:$AD,$AD625)))</f>
        <v>0</v>
      </c>
      <c r="O625" s="44">
        <f>IF(OR($AE625=0,SUMIFS(SpcfP!$A:$A,SpcfP!$AE:$AE,$AE625,SpcfP!$U:$U,$U625)=0),0,INDEX(SpcfP!O:O,SUMIFS(SpcfP!$A:$A,SpcfP!$AE:$AE,$AE625,SpcfP!$U:$U,$U625)))</f>
        <v>0</v>
      </c>
      <c r="P625" s="44">
        <f>IF(OR($AE625=0,SUMIFS(SpcfP!$A:$A,SpcfP!$AE:$AE,$AE625,SpcfP!$U:$U,$U625)=0),0,INDEX(SpcfP!P:P,SUMIFS(SpcfP!$A:$A,SpcfP!$AE:$AE,$AE625,SpcfP!$U:$U,$U625)))</f>
        <v>0</v>
      </c>
      <c r="Q625" s="44">
        <f>IF(OR($AE625=0,SUMIFS(SpcfP!$A:$A,SpcfP!$AE:$AE,$AE625,SpcfP!$U:$U,$U625)=0),0,INDEX(SpcfP!Q:Q,SUMIFS(SpcfP!$A:$A,SpcfP!$AE:$AE,$AE625,SpcfP!$U:$U,$U625)))</f>
        <v>0</v>
      </c>
      <c r="U625" s="1">
        <f>IF(OR($AD625=0,SUMIFS(dbP!$A:$A,dbP!$AD:$AD,$AD625)=0),0,INDEX(dbP!U:U,SUMIFS(dbP!$A:$A,dbP!$AD:$AD,$AD625)))</f>
        <v>0</v>
      </c>
      <c r="X625" s="42">
        <f>IF(OR($AD625=0,SUMIFS(dbP!$A:$A,dbP!$AD:$AD,$AD625)=0),0,INDEX(dbP!X:X,SUMIFS(dbP!$A:$A,dbP!$AD:$AD,$AD625)))*
IF(OR($AE625=0,SUMIFS(SpcfP!$A:$A,SpcfP!$AE:$AE,$AE625,SpcfP!$U:$U,$U625)=0),0,INDEX(SpcfP!X:X,SUMIFS(SpcfP!$A:$A,SpcfP!$AE:$AE,$AE625,SpcfP!$U:$U,$U625)))</f>
        <v>0</v>
      </c>
      <c r="AA625" s="44">
        <f>IF(OR($AD625=0,SUMIFS(dbP!$A:$A,dbP!$AD:$AD,$AD625)=0),0,INDEX(dbP!X:X,SUMIFS(dbP!$A:$A,dbP!$AD:$AD,$AD625)))*
IF(OR($AE625=0,SUMIFS(SpcfP!$A:$A,SpcfP!$AE:$AE,$AE625,SpcfP!$U:$U,$U625)=0),0,INDEX(SpcfP!AA:AA,SUMIFS(SpcfP!$A:$A,SpcfP!$AE:$AE,$AE625,SpcfP!$U:$U,$U625)))</f>
        <v>0</v>
      </c>
      <c r="AB625" s="44">
        <f>IF(OR($AD625=0,SUMIFS(dbP!$A:$A,dbP!$AD:$AD,$AD625)=0),0,INDEX(dbP!X:X,SUMIFS(dbP!$A:$A,dbP!$AD:$AD,$AD625)))*
IF(OR($AE625=0,SUMIFS(SpcfP!$A:$A,SpcfP!$AE:$AE,$AE625,SpcfP!$U:$U,$U625)=0),0,INDEX(SpcfP!AB:AB,SUMIFS(SpcfP!$A:$A,SpcfP!$AE:$AE,$AE625,SpcfP!$U:$U,$U625)))</f>
        <v>0</v>
      </c>
      <c r="AC625" s="31" t="str">
        <f>IF(OR(RepP!$J$3="",RepP!$J$3=0,COUNTIF(Lists!$D:$D,RepP!$J$3)=0),Lists!$D$9,IF(RepP!$J$3=Lists!$D$9,Lists!$D$9,IF(RepP!$J$3=$E625,RepP!$J$3,"")))</f>
        <v>Все проекты</v>
      </c>
      <c r="AD625" s="31">
        <f t="shared" si="10"/>
        <v>11</v>
      </c>
      <c r="AE625" s="31">
        <f>IF(OR(AE624=0,AE624=MAX(Items!$AC:$AC)),1,AE624+1)</f>
        <v>43</v>
      </c>
    </row>
    <row r="626" spans="2:31" x14ac:dyDescent="0.3">
      <c r="B626" s="26">
        <f>IF(AND(O626=0,P626=0,Q626=0,Y626=0),0,IF(OR(COUNTIFS(Items!$E:$E,O626,Items!$F:$F,P626,Items!$G:$G,Q626)=1,COUNTIFS(Items!$M:$M,O626,Items!$N:$N,P626,Items!$O:$O,Q626)=1,COUNTIFS(Items!$U:$U,O626,Items!$V:$V,P626,Items!$W:$W,Q626)=1),0,1))</f>
        <v>0</v>
      </c>
      <c r="D626" s="24">
        <f>IF(OR($AD626=0,SUMIFS(dbP!$A:$A,dbP!$AD:$AD,$AD626)=0),0,INDEX(dbP!D:D,SUMIFS(dbP!$A:$A,dbP!$AD:$AD,$AD626)))</f>
        <v>0</v>
      </c>
      <c r="E626" s="1">
        <f>IF(OR($AD626=0,SUMIFS(dbP!$A:$A,dbP!$AD:$AD,$AD626)=0),0,INDEX(dbP!E:E,SUMIFS(dbP!$A:$A,dbP!$AD:$AD,$AD626)))</f>
        <v>0</v>
      </c>
      <c r="F626" s="1">
        <f>IF(OR($AD626=0,SUMIFS(dbP!$A:$A,dbP!$AD:$AD,$AD626)=0),0,INDEX(dbP!F:F,SUMIFS(dbP!$A:$A,dbP!$AD:$AD,$AD626)))</f>
        <v>0</v>
      </c>
      <c r="I626" s="1">
        <f>IF(OR($AD626=0,SUMIFS(dbP!$A:$A,dbP!$AD:$AD,$AD626)=0),0,INDEX(dbP!I:I,SUMIFS(dbP!$A:$A,dbP!$AD:$AD,$AD626)))</f>
        <v>0</v>
      </c>
      <c r="O626" s="44">
        <f>IF(OR($AE626=0,SUMIFS(SpcfP!$A:$A,SpcfP!$AE:$AE,$AE626,SpcfP!$U:$U,$U626)=0),0,INDEX(SpcfP!O:O,SUMIFS(SpcfP!$A:$A,SpcfP!$AE:$AE,$AE626,SpcfP!$U:$U,$U626)))</f>
        <v>0</v>
      </c>
      <c r="P626" s="44">
        <f>IF(OR($AE626=0,SUMIFS(SpcfP!$A:$A,SpcfP!$AE:$AE,$AE626,SpcfP!$U:$U,$U626)=0),0,INDEX(SpcfP!P:P,SUMIFS(SpcfP!$A:$A,SpcfP!$AE:$AE,$AE626,SpcfP!$U:$U,$U626)))</f>
        <v>0</v>
      </c>
      <c r="Q626" s="44">
        <f>IF(OR($AE626=0,SUMIFS(SpcfP!$A:$A,SpcfP!$AE:$AE,$AE626,SpcfP!$U:$U,$U626)=0),0,INDEX(SpcfP!Q:Q,SUMIFS(SpcfP!$A:$A,SpcfP!$AE:$AE,$AE626,SpcfP!$U:$U,$U626)))</f>
        <v>0</v>
      </c>
      <c r="U626" s="1">
        <f>IF(OR($AD626=0,SUMIFS(dbP!$A:$A,dbP!$AD:$AD,$AD626)=0),0,INDEX(dbP!U:U,SUMIFS(dbP!$A:$A,dbP!$AD:$AD,$AD626)))</f>
        <v>0</v>
      </c>
      <c r="X626" s="42">
        <f>IF(OR($AD626=0,SUMIFS(dbP!$A:$A,dbP!$AD:$AD,$AD626)=0),0,INDEX(dbP!X:X,SUMIFS(dbP!$A:$A,dbP!$AD:$AD,$AD626)))*
IF(OR($AE626=0,SUMIFS(SpcfP!$A:$A,SpcfP!$AE:$AE,$AE626,SpcfP!$U:$U,$U626)=0),0,INDEX(SpcfP!X:X,SUMIFS(SpcfP!$A:$A,SpcfP!$AE:$AE,$AE626,SpcfP!$U:$U,$U626)))</f>
        <v>0</v>
      </c>
      <c r="AA626" s="44">
        <f>IF(OR($AD626=0,SUMIFS(dbP!$A:$A,dbP!$AD:$AD,$AD626)=0),0,INDEX(dbP!X:X,SUMIFS(dbP!$A:$A,dbP!$AD:$AD,$AD626)))*
IF(OR($AE626=0,SUMIFS(SpcfP!$A:$A,SpcfP!$AE:$AE,$AE626,SpcfP!$U:$U,$U626)=0),0,INDEX(SpcfP!AA:AA,SUMIFS(SpcfP!$A:$A,SpcfP!$AE:$AE,$AE626,SpcfP!$U:$U,$U626)))</f>
        <v>0</v>
      </c>
      <c r="AB626" s="44">
        <f>IF(OR($AD626=0,SUMIFS(dbP!$A:$A,dbP!$AD:$AD,$AD626)=0),0,INDEX(dbP!X:X,SUMIFS(dbP!$A:$A,dbP!$AD:$AD,$AD626)))*
IF(OR($AE626=0,SUMIFS(SpcfP!$A:$A,SpcfP!$AE:$AE,$AE626,SpcfP!$U:$U,$U626)=0),0,INDEX(SpcfP!AB:AB,SUMIFS(SpcfP!$A:$A,SpcfP!$AE:$AE,$AE626,SpcfP!$U:$U,$U626)))</f>
        <v>0</v>
      </c>
      <c r="AC626" s="31" t="str">
        <f>IF(OR(RepP!$J$3="",RepP!$J$3=0,COUNTIF(Lists!$D:$D,RepP!$J$3)=0),Lists!$D$9,IF(RepP!$J$3=Lists!$D$9,Lists!$D$9,IF(RepP!$J$3=$E626,RepP!$J$3,"")))</f>
        <v>Все проекты</v>
      </c>
      <c r="AD626" s="31">
        <f t="shared" si="10"/>
        <v>11</v>
      </c>
      <c r="AE626" s="31">
        <f>IF(OR(AE625=0,AE625=MAX(Items!$AC:$AC)),1,AE625+1)</f>
        <v>44</v>
      </c>
    </row>
    <row r="627" spans="2:31" x14ac:dyDescent="0.3">
      <c r="B627" s="26">
        <f>IF(AND(O627=0,P627=0,Q627=0,Y627=0),0,IF(OR(COUNTIFS(Items!$E:$E,O627,Items!$F:$F,P627,Items!$G:$G,Q627)=1,COUNTIFS(Items!$M:$M,O627,Items!$N:$N,P627,Items!$O:$O,Q627)=1,COUNTIFS(Items!$U:$U,O627,Items!$V:$V,P627,Items!$W:$W,Q627)=1),0,1))</f>
        <v>0</v>
      </c>
      <c r="D627" s="24">
        <f>IF(OR($AD627=0,SUMIFS(dbP!$A:$A,dbP!$AD:$AD,$AD627)=0),0,INDEX(dbP!D:D,SUMIFS(dbP!$A:$A,dbP!$AD:$AD,$AD627)))</f>
        <v>0</v>
      </c>
      <c r="E627" s="1">
        <f>IF(OR($AD627=0,SUMIFS(dbP!$A:$A,dbP!$AD:$AD,$AD627)=0),0,INDEX(dbP!E:E,SUMIFS(dbP!$A:$A,dbP!$AD:$AD,$AD627)))</f>
        <v>0</v>
      </c>
      <c r="F627" s="1">
        <f>IF(OR($AD627=0,SUMIFS(dbP!$A:$A,dbP!$AD:$AD,$AD627)=0),0,INDEX(dbP!F:F,SUMIFS(dbP!$A:$A,dbP!$AD:$AD,$AD627)))</f>
        <v>0</v>
      </c>
      <c r="I627" s="1">
        <f>IF(OR($AD627=0,SUMIFS(dbP!$A:$A,dbP!$AD:$AD,$AD627)=0),0,INDEX(dbP!I:I,SUMIFS(dbP!$A:$A,dbP!$AD:$AD,$AD627)))</f>
        <v>0</v>
      </c>
      <c r="O627" s="44">
        <f>IF(OR($AE627=0,SUMIFS(SpcfP!$A:$A,SpcfP!$AE:$AE,$AE627,SpcfP!$U:$U,$U627)=0),0,INDEX(SpcfP!O:O,SUMIFS(SpcfP!$A:$A,SpcfP!$AE:$AE,$AE627,SpcfP!$U:$U,$U627)))</f>
        <v>0</v>
      </c>
      <c r="P627" s="44">
        <f>IF(OR($AE627=0,SUMIFS(SpcfP!$A:$A,SpcfP!$AE:$AE,$AE627,SpcfP!$U:$U,$U627)=0),0,INDEX(SpcfP!P:P,SUMIFS(SpcfP!$A:$A,SpcfP!$AE:$AE,$AE627,SpcfP!$U:$U,$U627)))</f>
        <v>0</v>
      </c>
      <c r="Q627" s="44">
        <f>IF(OR($AE627=0,SUMIFS(SpcfP!$A:$A,SpcfP!$AE:$AE,$AE627,SpcfP!$U:$U,$U627)=0),0,INDEX(SpcfP!Q:Q,SUMIFS(SpcfP!$A:$A,SpcfP!$AE:$AE,$AE627,SpcfP!$U:$U,$U627)))</f>
        <v>0</v>
      </c>
      <c r="U627" s="1">
        <f>IF(OR($AD627=0,SUMIFS(dbP!$A:$A,dbP!$AD:$AD,$AD627)=0),0,INDEX(dbP!U:U,SUMIFS(dbP!$A:$A,dbP!$AD:$AD,$AD627)))</f>
        <v>0</v>
      </c>
      <c r="X627" s="42">
        <f>IF(OR($AD627=0,SUMIFS(dbP!$A:$A,dbP!$AD:$AD,$AD627)=0),0,INDEX(dbP!X:X,SUMIFS(dbP!$A:$A,dbP!$AD:$AD,$AD627)))*
IF(OR($AE627=0,SUMIFS(SpcfP!$A:$A,SpcfP!$AE:$AE,$AE627,SpcfP!$U:$U,$U627)=0),0,INDEX(SpcfP!X:X,SUMIFS(SpcfP!$A:$A,SpcfP!$AE:$AE,$AE627,SpcfP!$U:$U,$U627)))</f>
        <v>0</v>
      </c>
      <c r="AA627" s="44">
        <f>IF(OR($AD627=0,SUMIFS(dbP!$A:$A,dbP!$AD:$AD,$AD627)=0),0,INDEX(dbP!X:X,SUMIFS(dbP!$A:$A,dbP!$AD:$AD,$AD627)))*
IF(OR($AE627=0,SUMIFS(SpcfP!$A:$A,SpcfP!$AE:$AE,$AE627,SpcfP!$U:$U,$U627)=0),0,INDEX(SpcfP!AA:AA,SUMIFS(SpcfP!$A:$A,SpcfP!$AE:$AE,$AE627,SpcfP!$U:$U,$U627)))</f>
        <v>0</v>
      </c>
      <c r="AB627" s="44">
        <f>IF(OR($AD627=0,SUMIFS(dbP!$A:$A,dbP!$AD:$AD,$AD627)=0),0,INDEX(dbP!X:X,SUMIFS(dbP!$A:$A,dbP!$AD:$AD,$AD627)))*
IF(OR($AE627=0,SUMIFS(SpcfP!$A:$A,SpcfP!$AE:$AE,$AE627,SpcfP!$U:$U,$U627)=0),0,INDEX(SpcfP!AB:AB,SUMIFS(SpcfP!$A:$A,SpcfP!$AE:$AE,$AE627,SpcfP!$U:$U,$U627)))</f>
        <v>0</v>
      </c>
      <c r="AC627" s="31" t="str">
        <f>IF(OR(RepP!$J$3="",RepP!$J$3=0,COUNTIF(Lists!$D:$D,RepP!$J$3)=0),Lists!$D$9,IF(RepP!$J$3=Lists!$D$9,Lists!$D$9,IF(RepP!$J$3=$E627,RepP!$J$3,"")))</f>
        <v>Все проекты</v>
      </c>
      <c r="AD627" s="31">
        <f t="shared" si="10"/>
        <v>11</v>
      </c>
      <c r="AE627" s="31">
        <f>IF(OR(AE626=0,AE626=MAX(Items!$AC:$AC)),1,AE626+1)</f>
        <v>45</v>
      </c>
    </row>
    <row r="628" spans="2:31" x14ac:dyDescent="0.3">
      <c r="B628" s="26">
        <f>IF(AND(O628=0,P628=0,Q628=0,Y628=0),0,IF(OR(COUNTIFS(Items!$E:$E,O628,Items!$F:$F,P628,Items!$G:$G,Q628)=1,COUNTIFS(Items!$M:$M,O628,Items!$N:$N,P628,Items!$O:$O,Q628)=1,COUNTIFS(Items!$U:$U,O628,Items!$V:$V,P628,Items!$W:$W,Q628)=1),0,1))</f>
        <v>0</v>
      </c>
      <c r="D628" s="24">
        <f>IF(OR($AD628=0,SUMIFS(dbP!$A:$A,dbP!$AD:$AD,$AD628)=0),0,INDEX(dbP!D:D,SUMIFS(dbP!$A:$A,dbP!$AD:$AD,$AD628)))</f>
        <v>0</v>
      </c>
      <c r="E628" s="1">
        <f>IF(OR($AD628=0,SUMIFS(dbP!$A:$A,dbP!$AD:$AD,$AD628)=0),0,INDEX(dbP!E:E,SUMIFS(dbP!$A:$A,dbP!$AD:$AD,$AD628)))</f>
        <v>0</v>
      </c>
      <c r="F628" s="1">
        <f>IF(OR($AD628=0,SUMIFS(dbP!$A:$A,dbP!$AD:$AD,$AD628)=0),0,INDEX(dbP!F:F,SUMIFS(dbP!$A:$A,dbP!$AD:$AD,$AD628)))</f>
        <v>0</v>
      </c>
      <c r="I628" s="1">
        <f>IF(OR($AD628=0,SUMIFS(dbP!$A:$A,dbP!$AD:$AD,$AD628)=0),0,INDEX(dbP!I:I,SUMIFS(dbP!$A:$A,dbP!$AD:$AD,$AD628)))</f>
        <v>0</v>
      </c>
      <c r="O628" s="44">
        <f>IF(OR($AE628=0,SUMIFS(SpcfP!$A:$A,SpcfP!$AE:$AE,$AE628,SpcfP!$U:$U,$U628)=0),0,INDEX(SpcfP!O:O,SUMIFS(SpcfP!$A:$A,SpcfP!$AE:$AE,$AE628,SpcfP!$U:$U,$U628)))</f>
        <v>0</v>
      </c>
      <c r="P628" s="44">
        <f>IF(OR($AE628=0,SUMIFS(SpcfP!$A:$A,SpcfP!$AE:$AE,$AE628,SpcfP!$U:$U,$U628)=0),0,INDEX(SpcfP!P:P,SUMIFS(SpcfP!$A:$A,SpcfP!$AE:$AE,$AE628,SpcfP!$U:$U,$U628)))</f>
        <v>0</v>
      </c>
      <c r="Q628" s="44">
        <f>IF(OR($AE628=0,SUMIFS(SpcfP!$A:$A,SpcfP!$AE:$AE,$AE628,SpcfP!$U:$U,$U628)=0),0,INDEX(SpcfP!Q:Q,SUMIFS(SpcfP!$A:$A,SpcfP!$AE:$AE,$AE628,SpcfP!$U:$U,$U628)))</f>
        <v>0</v>
      </c>
      <c r="U628" s="1">
        <f>IF(OR($AD628=0,SUMIFS(dbP!$A:$A,dbP!$AD:$AD,$AD628)=0),0,INDEX(dbP!U:U,SUMIFS(dbP!$A:$A,dbP!$AD:$AD,$AD628)))</f>
        <v>0</v>
      </c>
      <c r="X628" s="42">
        <f>IF(OR($AD628=0,SUMIFS(dbP!$A:$A,dbP!$AD:$AD,$AD628)=0),0,INDEX(dbP!X:X,SUMIFS(dbP!$A:$A,dbP!$AD:$AD,$AD628)))*
IF(OR($AE628=0,SUMIFS(SpcfP!$A:$A,SpcfP!$AE:$AE,$AE628,SpcfP!$U:$U,$U628)=0),0,INDEX(SpcfP!X:X,SUMIFS(SpcfP!$A:$A,SpcfP!$AE:$AE,$AE628,SpcfP!$U:$U,$U628)))</f>
        <v>0</v>
      </c>
      <c r="AA628" s="44">
        <f>IF(OR($AD628=0,SUMIFS(dbP!$A:$A,dbP!$AD:$AD,$AD628)=0),0,INDEX(dbP!X:X,SUMIFS(dbP!$A:$A,dbP!$AD:$AD,$AD628)))*
IF(OR($AE628=0,SUMIFS(SpcfP!$A:$A,SpcfP!$AE:$AE,$AE628,SpcfP!$U:$U,$U628)=0),0,INDEX(SpcfP!AA:AA,SUMIFS(SpcfP!$A:$A,SpcfP!$AE:$AE,$AE628,SpcfP!$U:$U,$U628)))</f>
        <v>0</v>
      </c>
      <c r="AB628" s="44">
        <f>IF(OR($AD628=0,SUMIFS(dbP!$A:$A,dbP!$AD:$AD,$AD628)=0),0,INDEX(dbP!X:X,SUMIFS(dbP!$A:$A,dbP!$AD:$AD,$AD628)))*
IF(OR($AE628=0,SUMIFS(SpcfP!$A:$A,SpcfP!$AE:$AE,$AE628,SpcfP!$U:$U,$U628)=0),0,INDEX(SpcfP!AB:AB,SUMIFS(SpcfP!$A:$A,SpcfP!$AE:$AE,$AE628,SpcfP!$U:$U,$U628)))</f>
        <v>0</v>
      </c>
      <c r="AC628" s="31" t="str">
        <f>IF(OR(RepP!$J$3="",RepP!$J$3=0,COUNTIF(Lists!$D:$D,RepP!$J$3)=0),Lists!$D$9,IF(RepP!$J$3=Lists!$D$9,Lists!$D$9,IF(RepP!$J$3=$E628,RepP!$J$3,"")))</f>
        <v>Все проекты</v>
      </c>
      <c r="AD628" s="31">
        <f t="shared" si="10"/>
        <v>11</v>
      </c>
      <c r="AE628" s="31">
        <f>IF(OR(AE627=0,AE627=MAX(Items!$AC:$AC)),1,AE627+1)</f>
        <v>46</v>
      </c>
    </row>
    <row r="629" spans="2:31" x14ac:dyDescent="0.3">
      <c r="B629" s="26">
        <f>IF(AND(O629=0,P629=0,Q629=0,Y629=0),0,IF(OR(COUNTIFS(Items!$E:$E,O629,Items!$F:$F,P629,Items!$G:$G,Q629)=1,COUNTIFS(Items!$M:$M,O629,Items!$N:$N,P629,Items!$O:$O,Q629)=1,COUNTIFS(Items!$U:$U,O629,Items!$V:$V,P629,Items!$W:$W,Q629)=1),0,1))</f>
        <v>0</v>
      </c>
      <c r="D629" s="24">
        <f>IF(OR($AD629=0,SUMIFS(dbP!$A:$A,dbP!$AD:$AD,$AD629)=0),0,INDEX(dbP!D:D,SUMIFS(dbP!$A:$A,dbP!$AD:$AD,$AD629)))</f>
        <v>0</v>
      </c>
      <c r="E629" s="1">
        <f>IF(OR($AD629=0,SUMIFS(dbP!$A:$A,dbP!$AD:$AD,$AD629)=0),0,INDEX(dbP!E:E,SUMIFS(dbP!$A:$A,dbP!$AD:$AD,$AD629)))</f>
        <v>0</v>
      </c>
      <c r="F629" s="1">
        <f>IF(OR($AD629=0,SUMIFS(dbP!$A:$A,dbP!$AD:$AD,$AD629)=0),0,INDEX(dbP!F:F,SUMIFS(dbP!$A:$A,dbP!$AD:$AD,$AD629)))</f>
        <v>0</v>
      </c>
      <c r="I629" s="1">
        <f>IF(OR($AD629=0,SUMIFS(dbP!$A:$A,dbP!$AD:$AD,$AD629)=0),0,INDEX(dbP!I:I,SUMIFS(dbP!$A:$A,dbP!$AD:$AD,$AD629)))</f>
        <v>0</v>
      </c>
      <c r="O629" s="44">
        <f>IF(OR($AE629=0,SUMIFS(SpcfP!$A:$A,SpcfP!$AE:$AE,$AE629,SpcfP!$U:$U,$U629)=0),0,INDEX(SpcfP!O:O,SUMIFS(SpcfP!$A:$A,SpcfP!$AE:$AE,$AE629,SpcfP!$U:$U,$U629)))</f>
        <v>0</v>
      </c>
      <c r="P629" s="44">
        <f>IF(OR($AE629=0,SUMIFS(SpcfP!$A:$A,SpcfP!$AE:$AE,$AE629,SpcfP!$U:$U,$U629)=0),0,INDEX(SpcfP!P:P,SUMIFS(SpcfP!$A:$A,SpcfP!$AE:$AE,$AE629,SpcfP!$U:$U,$U629)))</f>
        <v>0</v>
      </c>
      <c r="Q629" s="44">
        <f>IF(OR($AE629=0,SUMIFS(SpcfP!$A:$A,SpcfP!$AE:$AE,$AE629,SpcfP!$U:$U,$U629)=0),0,INDEX(SpcfP!Q:Q,SUMIFS(SpcfP!$A:$A,SpcfP!$AE:$AE,$AE629,SpcfP!$U:$U,$U629)))</f>
        <v>0</v>
      </c>
      <c r="U629" s="1">
        <f>IF(OR($AD629=0,SUMIFS(dbP!$A:$A,dbP!$AD:$AD,$AD629)=0),0,INDEX(dbP!U:U,SUMIFS(dbP!$A:$A,dbP!$AD:$AD,$AD629)))</f>
        <v>0</v>
      </c>
      <c r="X629" s="42">
        <f>IF(OR($AD629=0,SUMIFS(dbP!$A:$A,dbP!$AD:$AD,$AD629)=0),0,INDEX(dbP!X:X,SUMIFS(dbP!$A:$A,dbP!$AD:$AD,$AD629)))*
IF(OR($AE629=0,SUMIFS(SpcfP!$A:$A,SpcfP!$AE:$AE,$AE629,SpcfP!$U:$U,$U629)=0),0,INDEX(SpcfP!X:X,SUMIFS(SpcfP!$A:$A,SpcfP!$AE:$AE,$AE629,SpcfP!$U:$U,$U629)))</f>
        <v>0</v>
      </c>
      <c r="AA629" s="44">
        <f>IF(OR($AD629=0,SUMIFS(dbP!$A:$A,dbP!$AD:$AD,$AD629)=0),0,INDEX(dbP!X:X,SUMIFS(dbP!$A:$A,dbP!$AD:$AD,$AD629)))*
IF(OR($AE629=0,SUMIFS(SpcfP!$A:$A,SpcfP!$AE:$AE,$AE629,SpcfP!$U:$U,$U629)=0),0,INDEX(SpcfP!AA:AA,SUMIFS(SpcfP!$A:$A,SpcfP!$AE:$AE,$AE629,SpcfP!$U:$U,$U629)))</f>
        <v>0</v>
      </c>
      <c r="AB629" s="44">
        <f>IF(OR($AD629=0,SUMIFS(dbP!$A:$A,dbP!$AD:$AD,$AD629)=0),0,INDEX(dbP!X:X,SUMIFS(dbP!$A:$A,dbP!$AD:$AD,$AD629)))*
IF(OR($AE629=0,SUMIFS(SpcfP!$A:$A,SpcfP!$AE:$AE,$AE629,SpcfP!$U:$U,$U629)=0),0,INDEX(SpcfP!AB:AB,SUMIFS(SpcfP!$A:$A,SpcfP!$AE:$AE,$AE629,SpcfP!$U:$U,$U629)))</f>
        <v>0</v>
      </c>
      <c r="AC629" s="31" t="str">
        <f>IF(OR(RepP!$J$3="",RepP!$J$3=0,COUNTIF(Lists!$D:$D,RepP!$J$3)=0),Lists!$D$9,IF(RepP!$J$3=Lists!$D$9,Lists!$D$9,IF(RepP!$J$3=$E629,RepP!$J$3,"")))</f>
        <v>Все проекты</v>
      </c>
      <c r="AD629" s="31">
        <f t="shared" si="10"/>
        <v>11</v>
      </c>
      <c r="AE629" s="31">
        <f>IF(OR(AE628=0,AE628=MAX(Items!$AC:$AC)),1,AE628+1)</f>
        <v>47</v>
      </c>
    </row>
    <row r="630" spans="2:31" x14ac:dyDescent="0.3">
      <c r="B630" s="26">
        <f>IF(AND(O630=0,P630=0,Q630=0,Y630=0),0,IF(OR(COUNTIFS(Items!$E:$E,O630,Items!$F:$F,P630,Items!$G:$G,Q630)=1,COUNTIFS(Items!$M:$M,O630,Items!$N:$N,P630,Items!$O:$O,Q630)=1,COUNTIFS(Items!$U:$U,O630,Items!$V:$V,P630,Items!$W:$W,Q630)=1),0,1))</f>
        <v>0</v>
      </c>
      <c r="D630" s="24">
        <f>IF(OR($AD630=0,SUMIFS(dbP!$A:$A,dbP!$AD:$AD,$AD630)=0),0,INDEX(dbP!D:D,SUMIFS(dbP!$A:$A,dbP!$AD:$AD,$AD630)))</f>
        <v>0</v>
      </c>
      <c r="E630" s="1">
        <f>IF(OR($AD630=0,SUMIFS(dbP!$A:$A,dbP!$AD:$AD,$AD630)=0),0,INDEX(dbP!E:E,SUMIFS(dbP!$A:$A,dbP!$AD:$AD,$AD630)))</f>
        <v>0</v>
      </c>
      <c r="F630" s="1">
        <f>IF(OR($AD630=0,SUMIFS(dbP!$A:$A,dbP!$AD:$AD,$AD630)=0),0,INDEX(dbP!F:F,SUMIFS(dbP!$A:$A,dbP!$AD:$AD,$AD630)))</f>
        <v>0</v>
      </c>
      <c r="I630" s="1">
        <f>IF(OR($AD630=0,SUMIFS(dbP!$A:$A,dbP!$AD:$AD,$AD630)=0),0,INDEX(dbP!I:I,SUMIFS(dbP!$A:$A,dbP!$AD:$AD,$AD630)))</f>
        <v>0</v>
      </c>
      <c r="O630" s="44">
        <f>IF(OR($AE630=0,SUMIFS(SpcfP!$A:$A,SpcfP!$AE:$AE,$AE630,SpcfP!$U:$U,$U630)=0),0,INDEX(SpcfP!O:O,SUMIFS(SpcfP!$A:$A,SpcfP!$AE:$AE,$AE630,SpcfP!$U:$U,$U630)))</f>
        <v>0</v>
      </c>
      <c r="P630" s="44">
        <f>IF(OR($AE630=0,SUMIFS(SpcfP!$A:$A,SpcfP!$AE:$AE,$AE630,SpcfP!$U:$U,$U630)=0),0,INDEX(SpcfP!P:P,SUMIFS(SpcfP!$A:$A,SpcfP!$AE:$AE,$AE630,SpcfP!$U:$U,$U630)))</f>
        <v>0</v>
      </c>
      <c r="Q630" s="44">
        <f>IF(OR($AE630=0,SUMIFS(SpcfP!$A:$A,SpcfP!$AE:$AE,$AE630,SpcfP!$U:$U,$U630)=0),0,INDEX(SpcfP!Q:Q,SUMIFS(SpcfP!$A:$A,SpcfP!$AE:$AE,$AE630,SpcfP!$U:$U,$U630)))</f>
        <v>0</v>
      </c>
      <c r="U630" s="1">
        <f>IF(OR($AD630=0,SUMIFS(dbP!$A:$A,dbP!$AD:$AD,$AD630)=0),0,INDEX(dbP!U:U,SUMIFS(dbP!$A:$A,dbP!$AD:$AD,$AD630)))</f>
        <v>0</v>
      </c>
      <c r="X630" s="42">
        <f>IF(OR($AD630=0,SUMIFS(dbP!$A:$A,dbP!$AD:$AD,$AD630)=0),0,INDEX(dbP!X:X,SUMIFS(dbP!$A:$A,dbP!$AD:$AD,$AD630)))*
IF(OR($AE630=0,SUMIFS(SpcfP!$A:$A,SpcfP!$AE:$AE,$AE630,SpcfP!$U:$U,$U630)=0),0,INDEX(SpcfP!X:X,SUMIFS(SpcfP!$A:$A,SpcfP!$AE:$AE,$AE630,SpcfP!$U:$U,$U630)))</f>
        <v>0</v>
      </c>
      <c r="AA630" s="44">
        <f>IF(OR($AD630=0,SUMIFS(dbP!$A:$A,dbP!$AD:$AD,$AD630)=0),0,INDEX(dbP!X:X,SUMIFS(dbP!$A:$A,dbP!$AD:$AD,$AD630)))*
IF(OR($AE630=0,SUMIFS(SpcfP!$A:$A,SpcfP!$AE:$AE,$AE630,SpcfP!$U:$U,$U630)=0),0,INDEX(SpcfP!AA:AA,SUMIFS(SpcfP!$A:$A,SpcfP!$AE:$AE,$AE630,SpcfP!$U:$U,$U630)))</f>
        <v>0</v>
      </c>
      <c r="AB630" s="44">
        <f>IF(OR($AD630=0,SUMIFS(dbP!$A:$A,dbP!$AD:$AD,$AD630)=0),0,INDEX(dbP!X:X,SUMIFS(dbP!$A:$A,dbP!$AD:$AD,$AD630)))*
IF(OR($AE630=0,SUMIFS(SpcfP!$A:$A,SpcfP!$AE:$AE,$AE630,SpcfP!$U:$U,$U630)=0),0,INDEX(SpcfP!AB:AB,SUMIFS(SpcfP!$A:$A,SpcfP!$AE:$AE,$AE630,SpcfP!$U:$U,$U630)))</f>
        <v>0</v>
      </c>
      <c r="AC630" s="31" t="str">
        <f>IF(OR(RepP!$J$3="",RepP!$J$3=0,COUNTIF(Lists!$D:$D,RepP!$J$3)=0),Lists!$D$9,IF(RepP!$J$3=Lists!$D$9,Lists!$D$9,IF(RepP!$J$3=$E630,RepP!$J$3,"")))</f>
        <v>Все проекты</v>
      </c>
      <c r="AD630" s="31">
        <f t="shared" si="10"/>
        <v>11</v>
      </c>
      <c r="AE630" s="31">
        <f>IF(OR(AE629=0,AE629=MAX(Items!$AC:$AC)),1,AE629+1)</f>
        <v>48</v>
      </c>
    </row>
    <row r="631" spans="2:31" x14ac:dyDescent="0.3">
      <c r="B631" s="26">
        <f>IF(AND(O631=0,P631=0,Q631=0,Y631=0),0,IF(OR(COUNTIFS(Items!$E:$E,O631,Items!$F:$F,P631,Items!$G:$G,Q631)=1,COUNTIFS(Items!$M:$M,O631,Items!$N:$N,P631,Items!$O:$O,Q631)=1,COUNTIFS(Items!$U:$U,O631,Items!$V:$V,P631,Items!$W:$W,Q631)=1),0,1))</f>
        <v>0</v>
      </c>
      <c r="D631" s="24">
        <f>IF(OR($AD631=0,SUMIFS(dbP!$A:$A,dbP!$AD:$AD,$AD631)=0),0,INDEX(dbP!D:D,SUMIFS(dbP!$A:$A,dbP!$AD:$AD,$AD631)))</f>
        <v>0</v>
      </c>
      <c r="E631" s="1">
        <f>IF(OR($AD631=0,SUMIFS(dbP!$A:$A,dbP!$AD:$AD,$AD631)=0),0,INDEX(dbP!E:E,SUMIFS(dbP!$A:$A,dbP!$AD:$AD,$AD631)))</f>
        <v>0</v>
      </c>
      <c r="F631" s="1">
        <f>IF(OR($AD631=0,SUMIFS(dbP!$A:$A,dbP!$AD:$AD,$AD631)=0),0,INDEX(dbP!F:F,SUMIFS(dbP!$A:$A,dbP!$AD:$AD,$AD631)))</f>
        <v>0</v>
      </c>
      <c r="I631" s="1">
        <f>IF(OR($AD631=0,SUMIFS(dbP!$A:$A,dbP!$AD:$AD,$AD631)=0),0,INDEX(dbP!I:I,SUMIFS(dbP!$A:$A,dbP!$AD:$AD,$AD631)))</f>
        <v>0</v>
      </c>
      <c r="O631" s="44">
        <f>IF(OR($AE631=0,SUMIFS(SpcfP!$A:$A,SpcfP!$AE:$AE,$AE631,SpcfP!$U:$U,$U631)=0),0,INDEX(SpcfP!O:O,SUMIFS(SpcfP!$A:$A,SpcfP!$AE:$AE,$AE631,SpcfP!$U:$U,$U631)))</f>
        <v>0</v>
      </c>
      <c r="P631" s="44">
        <f>IF(OR($AE631=0,SUMIFS(SpcfP!$A:$A,SpcfP!$AE:$AE,$AE631,SpcfP!$U:$U,$U631)=0),0,INDEX(SpcfP!P:P,SUMIFS(SpcfP!$A:$A,SpcfP!$AE:$AE,$AE631,SpcfP!$U:$U,$U631)))</f>
        <v>0</v>
      </c>
      <c r="Q631" s="44">
        <f>IF(OR($AE631=0,SUMIFS(SpcfP!$A:$A,SpcfP!$AE:$AE,$AE631,SpcfP!$U:$U,$U631)=0),0,INDEX(SpcfP!Q:Q,SUMIFS(SpcfP!$A:$A,SpcfP!$AE:$AE,$AE631,SpcfP!$U:$U,$U631)))</f>
        <v>0</v>
      </c>
      <c r="U631" s="1">
        <f>IF(OR($AD631=0,SUMIFS(dbP!$A:$A,dbP!$AD:$AD,$AD631)=0),0,INDEX(dbP!U:U,SUMIFS(dbP!$A:$A,dbP!$AD:$AD,$AD631)))</f>
        <v>0</v>
      </c>
      <c r="X631" s="42">
        <f>IF(OR($AD631=0,SUMIFS(dbP!$A:$A,dbP!$AD:$AD,$AD631)=0),0,INDEX(dbP!X:X,SUMIFS(dbP!$A:$A,dbP!$AD:$AD,$AD631)))*
IF(OR($AE631=0,SUMIFS(SpcfP!$A:$A,SpcfP!$AE:$AE,$AE631,SpcfP!$U:$U,$U631)=0),0,INDEX(SpcfP!X:X,SUMIFS(SpcfP!$A:$A,SpcfP!$AE:$AE,$AE631,SpcfP!$U:$U,$U631)))</f>
        <v>0</v>
      </c>
      <c r="AA631" s="44">
        <f>IF(OR($AD631=0,SUMIFS(dbP!$A:$A,dbP!$AD:$AD,$AD631)=0),0,INDEX(dbP!X:X,SUMIFS(dbP!$A:$A,dbP!$AD:$AD,$AD631)))*
IF(OR($AE631=0,SUMIFS(SpcfP!$A:$A,SpcfP!$AE:$AE,$AE631,SpcfP!$U:$U,$U631)=0),0,INDEX(SpcfP!AA:AA,SUMIFS(SpcfP!$A:$A,SpcfP!$AE:$AE,$AE631,SpcfP!$U:$U,$U631)))</f>
        <v>0</v>
      </c>
      <c r="AB631" s="44">
        <f>IF(OR($AD631=0,SUMIFS(dbP!$A:$A,dbP!$AD:$AD,$AD631)=0),0,INDEX(dbP!X:X,SUMIFS(dbP!$A:$A,dbP!$AD:$AD,$AD631)))*
IF(OR($AE631=0,SUMIFS(SpcfP!$A:$A,SpcfP!$AE:$AE,$AE631,SpcfP!$U:$U,$U631)=0),0,INDEX(SpcfP!AB:AB,SUMIFS(SpcfP!$A:$A,SpcfP!$AE:$AE,$AE631,SpcfP!$U:$U,$U631)))</f>
        <v>0</v>
      </c>
      <c r="AC631" s="31" t="str">
        <f>IF(OR(RepP!$J$3="",RepP!$J$3=0,COUNTIF(Lists!$D:$D,RepP!$J$3)=0),Lists!$D$9,IF(RepP!$J$3=Lists!$D$9,Lists!$D$9,IF(RepP!$J$3=$E631,RepP!$J$3,"")))</f>
        <v>Все проекты</v>
      </c>
      <c r="AD631" s="31">
        <f t="shared" si="10"/>
        <v>11</v>
      </c>
      <c r="AE631" s="31">
        <f>IF(OR(AE630=0,AE630=MAX(Items!$AC:$AC)),1,AE630+1)</f>
        <v>49</v>
      </c>
    </row>
    <row r="632" spans="2:31" x14ac:dyDescent="0.3">
      <c r="B632" s="26">
        <f>IF(AND(O632=0,P632=0,Q632=0,Y632=0),0,IF(OR(COUNTIFS(Items!$E:$E,O632,Items!$F:$F,P632,Items!$G:$G,Q632)=1,COUNTIFS(Items!$M:$M,O632,Items!$N:$N,P632,Items!$O:$O,Q632)=1,COUNTIFS(Items!$U:$U,O632,Items!$V:$V,P632,Items!$W:$W,Q632)=1),0,1))</f>
        <v>0</v>
      </c>
      <c r="D632" s="24">
        <f>IF(OR($AD632=0,SUMIFS(dbP!$A:$A,dbP!$AD:$AD,$AD632)=0),0,INDEX(dbP!D:D,SUMIFS(dbP!$A:$A,dbP!$AD:$AD,$AD632)))</f>
        <v>0</v>
      </c>
      <c r="E632" s="1">
        <f>IF(OR($AD632=0,SUMIFS(dbP!$A:$A,dbP!$AD:$AD,$AD632)=0),0,INDEX(dbP!E:E,SUMIFS(dbP!$A:$A,dbP!$AD:$AD,$AD632)))</f>
        <v>0</v>
      </c>
      <c r="F632" s="1">
        <f>IF(OR($AD632=0,SUMIFS(dbP!$A:$A,dbP!$AD:$AD,$AD632)=0),0,INDEX(dbP!F:F,SUMIFS(dbP!$A:$A,dbP!$AD:$AD,$AD632)))</f>
        <v>0</v>
      </c>
      <c r="I632" s="1">
        <f>IF(OR($AD632=0,SUMIFS(dbP!$A:$A,dbP!$AD:$AD,$AD632)=0),0,INDEX(dbP!I:I,SUMIFS(dbP!$A:$A,dbP!$AD:$AD,$AD632)))</f>
        <v>0</v>
      </c>
      <c r="O632" s="44">
        <f>IF(OR($AE632=0,SUMIFS(SpcfP!$A:$A,SpcfP!$AE:$AE,$AE632,SpcfP!$U:$U,$U632)=0),0,INDEX(SpcfP!O:O,SUMIFS(SpcfP!$A:$A,SpcfP!$AE:$AE,$AE632,SpcfP!$U:$U,$U632)))</f>
        <v>0</v>
      </c>
      <c r="P632" s="44">
        <f>IF(OR($AE632=0,SUMIFS(SpcfP!$A:$A,SpcfP!$AE:$AE,$AE632,SpcfP!$U:$U,$U632)=0),0,INDEX(SpcfP!P:P,SUMIFS(SpcfP!$A:$A,SpcfP!$AE:$AE,$AE632,SpcfP!$U:$U,$U632)))</f>
        <v>0</v>
      </c>
      <c r="Q632" s="44">
        <f>IF(OR($AE632=0,SUMIFS(SpcfP!$A:$A,SpcfP!$AE:$AE,$AE632,SpcfP!$U:$U,$U632)=0),0,INDEX(SpcfP!Q:Q,SUMIFS(SpcfP!$A:$A,SpcfP!$AE:$AE,$AE632,SpcfP!$U:$U,$U632)))</f>
        <v>0</v>
      </c>
      <c r="U632" s="1">
        <f>IF(OR($AD632=0,SUMIFS(dbP!$A:$A,dbP!$AD:$AD,$AD632)=0),0,INDEX(dbP!U:U,SUMIFS(dbP!$A:$A,dbP!$AD:$AD,$AD632)))</f>
        <v>0</v>
      </c>
      <c r="X632" s="42">
        <f>IF(OR($AD632=0,SUMIFS(dbP!$A:$A,dbP!$AD:$AD,$AD632)=0),0,INDEX(dbP!X:X,SUMIFS(dbP!$A:$A,dbP!$AD:$AD,$AD632)))*
IF(OR($AE632=0,SUMIFS(SpcfP!$A:$A,SpcfP!$AE:$AE,$AE632,SpcfP!$U:$U,$U632)=0),0,INDEX(SpcfP!X:X,SUMIFS(SpcfP!$A:$A,SpcfP!$AE:$AE,$AE632,SpcfP!$U:$U,$U632)))</f>
        <v>0</v>
      </c>
      <c r="AA632" s="44">
        <f>IF(OR($AD632=0,SUMIFS(dbP!$A:$A,dbP!$AD:$AD,$AD632)=0),0,INDEX(dbP!X:X,SUMIFS(dbP!$A:$A,dbP!$AD:$AD,$AD632)))*
IF(OR($AE632=0,SUMIFS(SpcfP!$A:$A,SpcfP!$AE:$AE,$AE632,SpcfP!$U:$U,$U632)=0),0,INDEX(SpcfP!AA:AA,SUMIFS(SpcfP!$A:$A,SpcfP!$AE:$AE,$AE632,SpcfP!$U:$U,$U632)))</f>
        <v>0</v>
      </c>
      <c r="AB632" s="44">
        <f>IF(OR($AD632=0,SUMIFS(dbP!$A:$A,dbP!$AD:$AD,$AD632)=0),0,INDEX(dbP!X:X,SUMIFS(dbP!$A:$A,dbP!$AD:$AD,$AD632)))*
IF(OR($AE632=0,SUMIFS(SpcfP!$A:$A,SpcfP!$AE:$AE,$AE632,SpcfP!$U:$U,$U632)=0),0,INDEX(SpcfP!AB:AB,SUMIFS(SpcfP!$A:$A,SpcfP!$AE:$AE,$AE632,SpcfP!$U:$U,$U632)))</f>
        <v>0</v>
      </c>
      <c r="AC632" s="31" t="str">
        <f>IF(OR(RepP!$J$3="",RepP!$J$3=0,COUNTIF(Lists!$D:$D,RepP!$J$3)=0),Lists!$D$9,IF(RepP!$J$3=Lists!$D$9,Lists!$D$9,IF(RepP!$J$3=$E632,RepP!$J$3,"")))</f>
        <v>Все проекты</v>
      </c>
      <c r="AD632" s="31">
        <f t="shared" si="10"/>
        <v>11</v>
      </c>
      <c r="AE632" s="31">
        <f>IF(OR(AE631=0,AE631=MAX(Items!$AC:$AC)),1,AE631+1)</f>
        <v>50</v>
      </c>
    </row>
    <row r="633" spans="2:31" x14ac:dyDescent="0.3">
      <c r="B633" s="26">
        <f>IF(AND(O633=0,P633=0,Q633=0,Y633=0),0,IF(OR(COUNTIFS(Items!$E:$E,O633,Items!$F:$F,P633,Items!$G:$G,Q633)=1,COUNTIFS(Items!$M:$M,O633,Items!$N:$N,P633,Items!$O:$O,Q633)=1,COUNTIFS(Items!$U:$U,O633,Items!$V:$V,P633,Items!$W:$W,Q633)=1),0,1))</f>
        <v>0</v>
      </c>
      <c r="D633" s="24">
        <f>IF(OR($AD633=0,SUMIFS(dbP!$A:$A,dbP!$AD:$AD,$AD633)=0),0,INDEX(dbP!D:D,SUMIFS(dbP!$A:$A,dbP!$AD:$AD,$AD633)))</f>
        <v>0</v>
      </c>
      <c r="E633" s="1">
        <f>IF(OR($AD633=0,SUMIFS(dbP!$A:$A,dbP!$AD:$AD,$AD633)=0),0,INDEX(dbP!E:E,SUMIFS(dbP!$A:$A,dbP!$AD:$AD,$AD633)))</f>
        <v>0</v>
      </c>
      <c r="F633" s="1">
        <f>IF(OR($AD633=0,SUMIFS(dbP!$A:$A,dbP!$AD:$AD,$AD633)=0),0,INDEX(dbP!F:F,SUMIFS(dbP!$A:$A,dbP!$AD:$AD,$AD633)))</f>
        <v>0</v>
      </c>
      <c r="I633" s="1">
        <f>IF(OR($AD633=0,SUMIFS(dbP!$A:$A,dbP!$AD:$AD,$AD633)=0),0,INDEX(dbP!I:I,SUMIFS(dbP!$A:$A,dbP!$AD:$AD,$AD633)))</f>
        <v>0</v>
      </c>
      <c r="O633" s="44">
        <f>IF(OR($AE633=0,SUMIFS(SpcfP!$A:$A,SpcfP!$AE:$AE,$AE633,SpcfP!$U:$U,$U633)=0),0,INDEX(SpcfP!O:O,SUMIFS(SpcfP!$A:$A,SpcfP!$AE:$AE,$AE633,SpcfP!$U:$U,$U633)))</f>
        <v>0</v>
      </c>
      <c r="P633" s="44">
        <f>IF(OR($AE633=0,SUMIFS(SpcfP!$A:$A,SpcfP!$AE:$AE,$AE633,SpcfP!$U:$U,$U633)=0),0,INDEX(SpcfP!P:P,SUMIFS(SpcfP!$A:$A,SpcfP!$AE:$AE,$AE633,SpcfP!$U:$U,$U633)))</f>
        <v>0</v>
      </c>
      <c r="Q633" s="44">
        <f>IF(OR($AE633=0,SUMIFS(SpcfP!$A:$A,SpcfP!$AE:$AE,$AE633,SpcfP!$U:$U,$U633)=0),0,INDEX(SpcfP!Q:Q,SUMIFS(SpcfP!$A:$A,SpcfP!$AE:$AE,$AE633,SpcfP!$U:$U,$U633)))</f>
        <v>0</v>
      </c>
      <c r="U633" s="1">
        <f>IF(OR($AD633=0,SUMIFS(dbP!$A:$A,dbP!$AD:$AD,$AD633)=0),0,INDEX(dbP!U:U,SUMIFS(dbP!$A:$A,dbP!$AD:$AD,$AD633)))</f>
        <v>0</v>
      </c>
      <c r="X633" s="42">
        <f>IF(OR($AD633=0,SUMIFS(dbP!$A:$A,dbP!$AD:$AD,$AD633)=0),0,INDEX(dbP!X:X,SUMIFS(dbP!$A:$A,dbP!$AD:$AD,$AD633)))*
IF(OR($AE633=0,SUMIFS(SpcfP!$A:$A,SpcfP!$AE:$AE,$AE633,SpcfP!$U:$U,$U633)=0),0,INDEX(SpcfP!X:X,SUMIFS(SpcfP!$A:$A,SpcfP!$AE:$AE,$AE633,SpcfP!$U:$U,$U633)))</f>
        <v>0</v>
      </c>
      <c r="AA633" s="44">
        <f>IF(OR($AD633=0,SUMIFS(dbP!$A:$A,dbP!$AD:$AD,$AD633)=0),0,INDEX(dbP!X:X,SUMIFS(dbP!$A:$A,dbP!$AD:$AD,$AD633)))*
IF(OR($AE633=0,SUMIFS(SpcfP!$A:$A,SpcfP!$AE:$AE,$AE633,SpcfP!$U:$U,$U633)=0),0,INDEX(SpcfP!AA:AA,SUMIFS(SpcfP!$A:$A,SpcfP!$AE:$AE,$AE633,SpcfP!$U:$U,$U633)))</f>
        <v>0</v>
      </c>
      <c r="AB633" s="44">
        <f>IF(OR($AD633=0,SUMIFS(dbP!$A:$A,dbP!$AD:$AD,$AD633)=0),0,INDEX(dbP!X:X,SUMIFS(dbP!$A:$A,dbP!$AD:$AD,$AD633)))*
IF(OR($AE633=0,SUMIFS(SpcfP!$A:$A,SpcfP!$AE:$AE,$AE633,SpcfP!$U:$U,$U633)=0),0,INDEX(SpcfP!AB:AB,SUMIFS(SpcfP!$A:$A,SpcfP!$AE:$AE,$AE633,SpcfP!$U:$U,$U633)))</f>
        <v>0</v>
      </c>
      <c r="AC633" s="31" t="str">
        <f>IF(OR(RepP!$J$3="",RepP!$J$3=0,COUNTIF(Lists!$D:$D,RepP!$J$3)=0),Lists!$D$9,IF(RepP!$J$3=Lists!$D$9,Lists!$D$9,IF(RepP!$J$3=$E633,RepP!$J$3,"")))</f>
        <v>Все проекты</v>
      </c>
      <c r="AD633" s="31">
        <f t="shared" si="10"/>
        <v>11</v>
      </c>
      <c r="AE633" s="31">
        <f>IF(OR(AE632=0,AE632=MAX(Items!$AC:$AC)),1,AE632+1)</f>
        <v>51</v>
      </c>
    </row>
    <row r="634" spans="2:31" x14ac:dyDescent="0.3">
      <c r="B634" s="26">
        <f>IF(AND(O634=0,P634=0,Q634=0,Y634=0),0,IF(OR(COUNTIFS(Items!$E:$E,O634,Items!$F:$F,P634,Items!$G:$G,Q634)=1,COUNTIFS(Items!$M:$M,O634,Items!$N:$N,P634,Items!$O:$O,Q634)=1,COUNTIFS(Items!$U:$U,O634,Items!$V:$V,P634,Items!$W:$W,Q634)=1),0,1))</f>
        <v>0</v>
      </c>
      <c r="D634" s="24">
        <f>IF(OR($AD634=0,SUMIFS(dbP!$A:$A,dbP!$AD:$AD,$AD634)=0),0,INDEX(dbP!D:D,SUMIFS(dbP!$A:$A,dbP!$AD:$AD,$AD634)))</f>
        <v>0</v>
      </c>
      <c r="E634" s="1">
        <f>IF(OR($AD634=0,SUMIFS(dbP!$A:$A,dbP!$AD:$AD,$AD634)=0),0,INDEX(dbP!E:E,SUMIFS(dbP!$A:$A,dbP!$AD:$AD,$AD634)))</f>
        <v>0</v>
      </c>
      <c r="F634" s="1">
        <f>IF(OR($AD634=0,SUMIFS(dbP!$A:$A,dbP!$AD:$AD,$AD634)=0),0,INDEX(dbP!F:F,SUMIFS(dbP!$A:$A,dbP!$AD:$AD,$AD634)))</f>
        <v>0</v>
      </c>
      <c r="I634" s="1">
        <f>IF(OR($AD634=0,SUMIFS(dbP!$A:$A,dbP!$AD:$AD,$AD634)=0),0,INDEX(dbP!I:I,SUMIFS(dbP!$A:$A,dbP!$AD:$AD,$AD634)))</f>
        <v>0</v>
      </c>
      <c r="O634" s="44">
        <f>IF(OR($AE634=0,SUMIFS(SpcfP!$A:$A,SpcfP!$AE:$AE,$AE634,SpcfP!$U:$U,$U634)=0),0,INDEX(SpcfP!O:O,SUMIFS(SpcfP!$A:$A,SpcfP!$AE:$AE,$AE634,SpcfP!$U:$U,$U634)))</f>
        <v>0</v>
      </c>
      <c r="P634" s="44">
        <f>IF(OR($AE634=0,SUMIFS(SpcfP!$A:$A,SpcfP!$AE:$AE,$AE634,SpcfP!$U:$U,$U634)=0),0,INDEX(SpcfP!P:P,SUMIFS(SpcfP!$A:$A,SpcfP!$AE:$AE,$AE634,SpcfP!$U:$U,$U634)))</f>
        <v>0</v>
      </c>
      <c r="Q634" s="44">
        <f>IF(OR($AE634=0,SUMIFS(SpcfP!$A:$A,SpcfP!$AE:$AE,$AE634,SpcfP!$U:$U,$U634)=0),0,INDEX(SpcfP!Q:Q,SUMIFS(SpcfP!$A:$A,SpcfP!$AE:$AE,$AE634,SpcfP!$U:$U,$U634)))</f>
        <v>0</v>
      </c>
      <c r="U634" s="1">
        <f>IF(OR($AD634=0,SUMIFS(dbP!$A:$A,dbP!$AD:$AD,$AD634)=0),0,INDEX(dbP!U:U,SUMIFS(dbP!$A:$A,dbP!$AD:$AD,$AD634)))</f>
        <v>0</v>
      </c>
      <c r="X634" s="42">
        <f>IF(OR($AD634=0,SUMIFS(dbP!$A:$A,dbP!$AD:$AD,$AD634)=0),0,INDEX(dbP!X:X,SUMIFS(dbP!$A:$A,dbP!$AD:$AD,$AD634)))*
IF(OR($AE634=0,SUMIFS(SpcfP!$A:$A,SpcfP!$AE:$AE,$AE634,SpcfP!$U:$U,$U634)=0),0,INDEX(SpcfP!X:X,SUMIFS(SpcfP!$A:$A,SpcfP!$AE:$AE,$AE634,SpcfP!$U:$U,$U634)))</f>
        <v>0</v>
      </c>
      <c r="AA634" s="44">
        <f>IF(OR($AD634=0,SUMIFS(dbP!$A:$A,dbP!$AD:$AD,$AD634)=0),0,INDEX(dbP!X:X,SUMIFS(dbP!$A:$A,dbP!$AD:$AD,$AD634)))*
IF(OR($AE634=0,SUMIFS(SpcfP!$A:$A,SpcfP!$AE:$AE,$AE634,SpcfP!$U:$U,$U634)=0),0,INDEX(SpcfP!AA:AA,SUMIFS(SpcfP!$A:$A,SpcfP!$AE:$AE,$AE634,SpcfP!$U:$U,$U634)))</f>
        <v>0</v>
      </c>
      <c r="AB634" s="44">
        <f>IF(OR($AD634=0,SUMIFS(dbP!$A:$A,dbP!$AD:$AD,$AD634)=0),0,INDEX(dbP!X:X,SUMIFS(dbP!$A:$A,dbP!$AD:$AD,$AD634)))*
IF(OR($AE634=0,SUMIFS(SpcfP!$A:$A,SpcfP!$AE:$AE,$AE634,SpcfP!$U:$U,$U634)=0),0,INDEX(SpcfP!AB:AB,SUMIFS(SpcfP!$A:$A,SpcfP!$AE:$AE,$AE634,SpcfP!$U:$U,$U634)))</f>
        <v>0</v>
      </c>
      <c r="AC634" s="31" t="str">
        <f>IF(OR(RepP!$J$3="",RepP!$J$3=0,COUNTIF(Lists!$D:$D,RepP!$J$3)=0),Lists!$D$9,IF(RepP!$J$3=Lists!$D$9,Lists!$D$9,IF(RepP!$J$3=$E634,RepP!$J$3,"")))</f>
        <v>Все проекты</v>
      </c>
      <c r="AD634" s="31">
        <f t="shared" si="10"/>
        <v>11</v>
      </c>
      <c r="AE634" s="31">
        <f>IF(OR(AE633=0,AE633=MAX(Items!$AC:$AC)),1,AE633+1)</f>
        <v>52</v>
      </c>
    </row>
    <row r="635" spans="2:31" x14ac:dyDescent="0.3">
      <c r="B635" s="26">
        <f>IF(AND(O635=0,P635=0,Q635=0,Y635=0),0,IF(OR(COUNTIFS(Items!$E:$E,O635,Items!$F:$F,P635,Items!$G:$G,Q635)=1,COUNTIFS(Items!$M:$M,O635,Items!$N:$N,P635,Items!$O:$O,Q635)=1,COUNTIFS(Items!$U:$U,O635,Items!$V:$V,P635,Items!$W:$W,Q635)=1),0,1))</f>
        <v>0</v>
      </c>
      <c r="D635" s="24">
        <f>IF(OR($AD635=0,SUMIFS(dbP!$A:$A,dbP!$AD:$AD,$AD635)=0),0,INDEX(dbP!D:D,SUMIFS(dbP!$A:$A,dbP!$AD:$AD,$AD635)))</f>
        <v>0</v>
      </c>
      <c r="E635" s="1">
        <f>IF(OR($AD635=0,SUMIFS(dbP!$A:$A,dbP!$AD:$AD,$AD635)=0),0,INDEX(dbP!E:E,SUMIFS(dbP!$A:$A,dbP!$AD:$AD,$AD635)))</f>
        <v>0</v>
      </c>
      <c r="F635" s="1">
        <f>IF(OR($AD635=0,SUMIFS(dbP!$A:$A,dbP!$AD:$AD,$AD635)=0),0,INDEX(dbP!F:F,SUMIFS(dbP!$A:$A,dbP!$AD:$AD,$AD635)))</f>
        <v>0</v>
      </c>
      <c r="I635" s="1">
        <f>IF(OR($AD635=0,SUMIFS(dbP!$A:$A,dbP!$AD:$AD,$AD635)=0),0,INDEX(dbP!I:I,SUMIFS(dbP!$A:$A,dbP!$AD:$AD,$AD635)))</f>
        <v>0</v>
      </c>
      <c r="O635" s="44">
        <f>IF(OR($AE635=0,SUMIFS(SpcfP!$A:$A,SpcfP!$AE:$AE,$AE635,SpcfP!$U:$U,$U635)=0),0,INDEX(SpcfP!O:O,SUMIFS(SpcfP!$A:$A,SpcfP!$AE:$AE,$AE635,SpcfP!$U:$U,$U635)))</f>
        <v>0</v>
      </c>
      <c r="P635" s="44">
        <f>IF(OR($AE635=0,SUMIFS(SpcfP!$A:$A,SpcfP!$AE:$AE,$AE635,SpcfP!$U:$U,$U635)=0),0,INDEX(SpcfP!P:P,SUMIFS(SpcfP!$A:$A,SpcfP!$AE:$AE,$AE635,SpcfP!$U:$U,$U635)))</f>
        <v>0</v>
      </c>
      <c r="Q635" s="44">
        <f>IF(OR($AE635=0,SUMIFS(SpcfP!$A:$A,SpcfP!$AE:$AE,$AE635,SpcfP!$U:$U,$U635)=0),0,INDEX(SpcfP!Q:Q,SUMIFS(SpcfP!$A:$A,SpcfP!$AE:$AE,$AE635,SpcfP!$U:$U,$U635)))</f>
        <v>0</v>
      </c>
      <c r="U635" s="1">
        <f>IF(OR($AD635=0,SUMIFS(dbP!$A:$A,dbP!$AD:$AD,$AD635)=0),0,INDEX(dbP!U:U,SUMIFS(dbP!$A:$A,dbP!$AD:$AD,$AD635)))</f>
        <v>0</v>
      </c>
      <c r="X635" s="42">
        <f>IF(OR($AD635=0,SUMIFS(dbP!$A:$A,dbP!$AD:$AD,$AD635)=0),0,INDEX(dbP!X:X,SUMIFS(dbP!$A:$A,dbP!$AD:$AD,$AD635)))*
IF(OR($AE635=0,SUMIFS(SpcfP!$A:$A,SpcfP!$AE:$AE,$AE635,SpcfP!$U:$U,$U635)=0),0,INDEX(SpcfP!X:X,SUMIFS(SpcfP!$A:$A,SpcfP!$AE:$AE,$AE635,SpcfP!$U:$U,$U635)))</f>
        <v>0</v>
      </c>
      <c r="AA635" s="44">
        <f>IF(OR($AD635=0,SUMIFS(dbP!$A:$A,dbP!$AD:$AD,$AD635)=0),0,INDEX(dbP!X:X,SUMIFS(dbP!$A:$A,dbP!$AD:$AD,$AD635)))*
IF(OR($AE635=0,SUMIFS(SpcfP!$A:$A,SpcfP!$AE:$AE,$AE635,SpcfP!$U:$U,$U635)=0),0,INDEX(SpcfP!AA:AA,SUMIFS(SpcfP!$A:$A,SpcfP!$AE:$AE,$AE635,SpcfP!$U:$U,$U635)))</f>
        <v>0</v>
      </c>
      <c r="AB635" s="44">
        <f>IF(OR($AD635=0,SUMIFS(dbP!$A:$A,dbP!$AD:$AD,$AD635)=0),0,INDEX(dbP!X:X,SUMIFS(dbP!$A:$A,dbP!$AD:$AD,$AD635)))*
IF(OR($AE635=0,SUMIFS(SpcfP!$A:$A,SpcfP!$AE:$AE,$AE635,SpcfP!$U:$U,$U635)=0),0,INDEX(SpcfP!AB:AB,SUMIFS(SpcfP!$A:$A,SpcfP!$AE:$AE,$AE635,SpcfP!$U:$U,$U635)))</f>
        <v>0</v>
      </c>
      <c r="AC635" s="31" t="str">
        <f>IF(OR(RepP!$J$3="",RepP!$J$3=0,COUNTIF(Lists!$D:$D,RepP!$J$3)=0),Lists!$D$9,IF(RepP!$J$3=Lists!$D$9,Lists!$D$9,IF(RepP!$J$3=$E635,RepP!$J$3,"")))</f>
        <v>Все проекты</v>
      </c>
      <c r="AD635" s="31">
        <f t="shared" si="10"/>
        <v>11</v>
      </c>
      <c r="AE635" s="31">
        <f>IF(OR(AE634=0,AE634=MAX(Items!$AC:$AC)),1,AE634+1)</f>
        <v>53</v>
      </c>
    </row>
    <row r="636" spans="2:31" x14ac:dyDescent="0.3">
      <c r="B636" s="26">
        <f>IF(AND(O636=0,P636=0,Q636=0,Y636=0),0,IF(OR(COUNTIFS(Items!$E:$E,O636,Items!$F:$F,P636,Items!$G:$G,Q636)=1,COUNTIFS(Items!$M:$M,O636,Items!$N:$N,P636,Items!$O:$O,Q636)=1,COUNTIFS(Items!$U:$U,O636,Items!$V:$V,P636,Items!$W:$W,Q636)=1),0,1))</f>
        <v>0</v>
      </c>
      <c r="D636" s="24">
        <f>IF(OR($AD636=0,SUMIFS(dbP!$A:$A,dbP!$AD:$AD,$AD636)=0),0,INDEX(dbP!D:D,SUMIFS(dbP!$A:$A,dbP!$AD:$AD,$AD636)))</f>
        <v>0</v>
      </c>
      <c r="E636" s="1">
        <f>IF(OR($AD636=0,SUMIFS(dbP!$A:$A,dbP!$AD:$AD,$AD636)=0),0,INDEX(dbP!E:E,SUMIFS(dbP!$A:$A,dbP!$AD:$AD,$AD636)))</f>
        <v>0</v>
      </c>
      <c r="F636" s="1">
        <f>IF(OR($AD636=0,SUMIFS(dbP!$A:$A,dbP!$AD:$AD,$AD636)=0),0,INDEX(dbP!F:F,SUMIFS(dbP!$A:$A,dbP!$AD:$AD,$AD636)))</f>
        <v>0</v>
      </c>
      <c r="I636" s="1">
        <f>IF(OR($AD636=0,SUMIFS(dbP!$A:$A,dbP!$AD:$AD,$AD636)=0),0,INDEX(dbP!I:I,SUMIFS(dbP!$A:$A,dbP!$AD:$AD,$AD636)))</f>
        <v>0</v>
      </c>
      <c r="O636" s="44">
        <f>IF(OR($AE636=0,SUMIFS(SpcfP!$A:$A,SpcfP!$AE:$AE,$AE636,SpcfP!$U:$U,$U636)=0),0,INDEX(SpcfP!O:O,SUMIFS(SpcfP!$A:$A,SpcfP!$AE:$AE,$AE636,SpcfP!$U:$U,$U636)))</f>
        <v>0</v>
      </c>
      <c r="P636" s="44">
        <f>IF(OR($AE636=0,SUMIFS(SpcfP!$A:$A,SpcfP!$AE:$AE,$AE636,SpcfP!$U:$U,$U636)=0),0,INDEX(SpcfP!P:P,SUMIFS(SpcfP!$A:$A,SpcfP!$AE:$AE,$AE636,SpcfP!$U:$U,$U636)))</f>
        <v>0</v>
      </c>
      <c r="Q636" s="44">
        <f>IF(OR($AE636=0,SUMIFS(SpcfP!$A:$A,SpcfP!$AE:$AE,$AE636,SpcfP!$U:$U,$U636)=0),0,INDEX(SpcfP!Q:Q,SUMIFS(SpcfP!$A:$A,SpcfP!$AE:$AE,$AE636,SpcfP!$U:$U,$U636)))</f>
        <v>0</v>
      </c>
      <c r="U636" s="1">
        <f>IF(OR($AD636=0,SUMIFS(dbP!$A:$A,dbP!$AD:$AD,$AD636)=0),0,INDEX(dbP!U:U,SUMIFS(dbP!$A:$A,dbP!$AD:$AD,$AD636)))</f>
        <v>0</v>
      </c>
      <c r="X636" s="42">
        <f>IF(OR($AD636=0,SUMIFS(dbP!$A:$A,dbP!$AD:$AD,$AD636)=0),0,INDEX(dbP!X:X,SUMIFS(dbP!$A:$A,dbP!$AD:$AD,$AD636)))*
IF(OR($AE636=0,SUMIFS(SpcfP!$A:$A,SpcfP!$AE:$AE,$AE636,SpcfP!$U:$U,$U636)=0),0,INDEX(SpcfP!X:X,SUMIFS(SpcfP!$A:$A,SpcfP!$AE:$AE,$AE636,SpcfP!$U:$U,$U636)))</f>
        <v>0</v>
      </c>
      <c r="AA636" s="44">
        <f>IF(OR($AD636=0,SUMIFS(dbP!$A:$A,dbP!$AD:$AD,$AD636)=0),0,INDEX(dbP!X:X,SUMIFS(dbP!$A:$A,dbP!$AD:$AD,$AD636)))*
IF(OR($AE636=0,SUMIFS(SpcfP!$A:$A,SpcfP!$AE:$AE,$AE636,SpcfP!$U:$U,$U636)=0),0,INDEX(SpcfP!AA:AA,SUMIFS(SpcfP!$A:$A,SpcfP!$AE:$AE,$AE636,SpcfP!$U:$U,$U636)))</f>
        <v>0</v>
      </c>
      <c r="AB636" s="44">
        <f>IF(OR($AD636=0,SUMIFS(dbP!$A:$A,dbP!$AD:$AD,$AD636)=0),0,INDEX(dbP!X:X,SUMIFS(dbP!$A:$A,dbP!$AD:$AD,$AD636)))*
IF(OR($AE636=0,SUMIFS(SpcfP!$A:$A,SpcfP!$AE:$AE,$AE636,SpcfP!$U:$U,$U636)=0),0,INDEX(SpcfP!AB:AB,SUMIFS(SpcfP!$A:$A,SpcfP!$AE:$AE,$AE636,SpcfP!$U:$U,$U636)))</f>
        <v>0</v>
      </c>
      <c r="AC636" s="31" t="str">
        <f>IF(OR(RepP!$J$3="",RepP!$J$3=0,COUNTIF(Lists!$D:$D,RepP!$J$3)=0),Lists!$D$9,IF(RepP!$J$3=Lists!$D$9,Lists!$D$9,IF(RepP!$J$3=$E636,RepP!$J$3,"")))</f>
        <v>Все проекты</v>
      </c>
      <c r="AD636" s="31">
        <f t="shared" si="10"/>
        <v>11</v>
      </c>
      <c r="AE636" s="31">
        <f>IF(OR(AE635=0,AE635=MAX(Items!$AC:$AC)),1,AE635+1)</f>
        <v>54</v>
      </c>
    </row>
    <row r="637" spans="2:31" x14ac:dyDescent="0.3">
      <c r="B637" s="26">
        <f>IF(AND(O637=0,P637=0,Q637=0,Y637=0),0,IF(OR(COUNTIFS(Items!$E:$E,O637,Items!$F:$F,P637,Items!$G:$G,Q637)=1,COUNTIFS(Items!$M:$M,O637,Items!$N:$N,P637,Items!$O:$O,Q637)=1,COUNTIFS(Items!$U:$U,O637,Items!$V:$V,P637,Items!$W:$W,Q637)=1),0,1))</f>
        <v>0</v>
      </c>
      <c r="D637" s="24">
        <f>IF(OR($AD637=0,SUMIFS(dbP!$A:$A,dbP!$AD:$AD,$AD637)=0),0,INDEX(dbP!D:D,SUMIFS(dbP!$A:$A,dbP!$AD:$AD,$AD637)))</f>
        <v>0</v>
      </c>
      <c r="E637" s="1">
        <f>IF(OR($AD637=0,SUMIFS(dbP!$A:$A,dbP!$AD:$AD,$AD637)=0),0,INDEX(dbP!E:E,SUMIFS(dbP!$A:$A,dbP!$AD:$AD,$AD637)))</f>
        <v>0</v>
      </c>
      <c r="F637" s="1">
        <f>IF(OR($AD637=0,SUMIFS(dbP!$A:$A,dbP!$AD:$AD,$AD637)=0),0,INDEX(dbP!F:F,SUMIFS(dbP!$A:$A,dbP!$AD:$AD,$AD637)))</f>
        <v>0</v>
      </c>
      <c r="I637" s="1">
        <f>IF(OR($AD637=0,SUMIFS(dbP!$A:$A,dbP!$AD:$AD,$AD637)=0),0,INDEX(dbP!I:I,SUMIFS(dbP!$A:$A,dbP!$AD:$AD,$AD637)))</f>
        <v>0</v>
      </c>
      <c r="O637" s="44">
        <f>IF(OR($AE637=0,SUMIFS(SpcfP!$A:$A,SpcfP!$AE:$AE,$AE637,SpcfP!$U:$U,$U637)=0),0,INDEX(SpcfP!O:O,SUMIFS(SpcfP!$A:$A,SpcfP!$AE:$AE,$AE637,SpcfP!$U:$U,$U637)))</f>
        <v>0</v>
      </c>
      <c r="P637" s="44">
        <f>IF(OR($AE637=0,SUMIFS(SpcfP!$A:$A,SpcfP!$AE:$AE,$AE637,SpcfP!$U:$U,$U637)=0),0,INDEX(SpcfP!P:P,SUMIFS(SpcfP!$A:$A,SpcfP!$AE:$AE,$AE637,SpcfP!$U:$U,$U637)))</f>
        <v>0</v>
      </c>
      <c r="Q637" s="44">
        <f>IF(OR($AE637=0,SUMIFS(SpcfP!$A:$A,SpcfP!$AE:$AE,$AE637,SpcfP!$U:$U,$U637)=0),0,INDEX(SpcfP!Q:Q,SUMIFS(SpcfP!$A:$A,SpcfP!$AE:$AE,$AE637,SpcfP!$U:$U,$U637)))</f>
        <v>0</v>
      </c>
      <c r="U637" s="1">
        <f>IF(OR($AD637=0,SUMIFS(dbP!$A:$A,dbP!$AD:$AD,$AD637)=0),0,INDEX(dbP!U:U,SUMIFS(dbP!$A:$A,dbP!$AD:$AD,$AD637)))</f>
        <v>0</v>
      </c>
      <c r="X637" s="42">
        <f>IF(OR($AD637=0,SUMIFS(dbP!$A:$A,dbP!$AD:$AD,$AD637)=0),0,INDEX(dbP!X:X,SUMIFS(dbP!$A:$A,dbP!$AD:$AD,$AD637)))*
IF(OR($AE637=0,SUMIFS(SpcfP!$A:$A,SpcfP!$AE:$AE,$AE637,SpcfP!$U:$U,$U637)=0),0,INDEX(SpcfP!X:X,SUMIFS(SpcfP!$A:$A,SpcfP!$AE:$AE,$AE637,SpcfP!$U:$U,$U637)))</f>
        <v>0</v>
      </c>
      <c r="AA637" s="44">
        <f>IF(OR($AD637=0,SUMIFS(dbP!$A:$A,dbP!$AD:$AD,$AD637)=0),0,INDEX(dbP!X:X,SUMIFS(dbP!$A:$A,dbP!$AD:$AD,$AD637)))*
IF(OR($AE637=0,SUMIFS(SpcfP!$A:$A,SpcfP!$AE:$AE,$AE637,SpcfP!$U:$U,$U637)=0),0,INDEX(SpcfP!AA:AA,SUMIFS(SpcfP!$A:$A,SpcfP!$AE:$AE,$AE637,SpcfP!$U:$U,$U637)))</f>
        <v>0</v>
      </c>
      <c r="AB637" s="44">
        <f>IF(OR($AD637=0,SUMIFS(dbP!$A:$A,dbP!$AD:$AD,$AD637)=0),0,INDEX(dbP!X:X,SUMIFS(dbP!$A:$A,dbP!$AD:$AD,$AD637)))*
IF(OR($AE637=0,SUMIFS(SpcfP!$A:$A,SpcfP!$AE:$AE,$AE637,SpcfP!$U:$U,$U637)=0),0,INDEX(SpcfP!AB:AB,SUMIFS(SpcfP!$A:$A,SpcfP!$AE:$AE,$AE637,SpcfP!$U:$U,$U637)))</f>
        <v>0</v>
      </c>
      <c r="AC637" s="31" t="str">
        <f>IF(OR(RepP!$J$3="",RepP!$J$3=0,COUNTIF(Lists!$D:$D,RepP!$J$3)=0),Lists!$D$9,IF(RepP!$J$3=Lists!$D$9,Lists!$D$9,IF(RepP!$J$3=$E637,RepP!$J$3,"")))</f>
        <v>Все проекты</v>
      </c>
      <c r="AD637" s="31">
        <f t="shared" si="10"/>
        <v>11</v>
      </c>
      <c r="AE637" s="31">
        <f>IF(OR(AE636=0,AE636=MAX(Items!$AC:$AC)),1,AE636+1)</f>
        <v>55</v>
      </c>
    </row>
    <row r="638" spans="2:31" x14ac:dyDescent="0.3">
      <c r="B638" s="26">
        <f>IF(AND(O638=0,P638=0,Q638=0,Y638=0),0,IF(OR(COUNTIFS(Items!$E:$E,O638,Items!$F:$F,P638,Items!$G:$G,Q638)=1,COUNTIFS(Items!$M:$M,O638,Items!$N:$N,P638,Items!$O:$O,Q638)=1,COUNTIFS(Items!$U:$U,O638,Items!$V:$V,P638,Items!$W:$W,Q638)=1),0,1))</f>
        <v>0</v>
      </c>
      <c r="D638" s="24">
        <f>IF(OR($AD638=0,SUMIFS(dbP!$A:$A,dbP!$AD:$AD,$AD638)=0),0,INDEX(dbP!D:D,SUMIFS(dbP!$A:$A,dbP!$AD:$AD,$AD638)))</f>
        <v>0</v>
      </c>
      <c r="E638" s="1">
        <f>IF(OR($AD638=0,SUMIFS(dbP!$A:$A,dbP!$AD:$AD,$AD638)=0),0,INDEX(dbP!E:E,SUMIFS(dbP!$A:$A,dbP!$AD:$AD,$AD638)))</f>
        <v>0</v>
      </c>
      <c r="F638" s="1">
        <f>IF(OR($AD638=0,SUMIFS(dbP!$A:$A,dbP!$AD:$AD,$AD638)=0),0,INDEX(dbP!F:F,SUMIFS(dbP!$A:$A,dbP!$AD:$AD,$AD638)))</f>
        <v>0</v>
      </c>
      <c r="I638" s="1">
        <f>IF(OR($AD638=0,SUMIFS(dbP!$A:$A,dbP!$AD:$AD,$AD638)=0),0,INDEX(dbP!I:I,SUMIFS(dbP!$A:$A,dbP!$AD:$AD,$AD638)))</f>
        <v>0</v>
      </c>
      <c r="O638" s="44">
        <f>IF(OR($AE638=0,SUMIFS(SpcfP!$A:$A,SpcfP!$AE:$AE,$AE638,SpcfP!$U:$U,$U638)=0),0,INDEX(SpcfP!O:O,SUMIFS(SpcfP!$A:$A,SpcfP!$AE:$AE,$AE638,SpcfP!$U:$U,$U638)))</f>
        <v>0</v>
      </c>
      <c r="P638" s="44">
        <f>IF(OR($AE638=0,SUMIFS(SpcfP!$A:$A,SpcfP!$AE:$AE,$AE638,SpcfP!$U:$U,$U638)=0),0,INDEX(SpcfP!P:P,SUMIFS(SpcfP!$A:$A,SpcfP!$AE:$AE,$AE638,SpcfP!$U:$U,$U638)))</f>
        <v>0</v>
      </c>
      <c r="Q638" s="44">
        <f>IF(OR($AE638=0,SUMIFS(SpcfP!$A:$A,SpcfP!$AE:$AE,$AE638,SpcfP!$U:$U,$U638)=0),0,INDEX(SpcfP!Q:Q,SUMIFS(SpcfP!$A:$A,SpcfP!$AE:$AE,$AE638,SpcfP!$U:$U,$U638)))</f>
        <v>0</v>
      </c>
      <c r="U638" s="1">
        <f>IF(OR($AD638=0,SUMIFS(dbP!$A:$A,dbP!$AD:$AD,$AD638)=0),0,INDEX(dbP!U:U,SUMIFS(dbP!$A:$A,dbP!$AD:$AD,$AD638)))</f>
        <v>0</v>
      </c>
      <c r="X638" s="42">
        <f>IF(OR($AD638=0,SUMIFS(dbP!$A:$A,dbP!$AD:$AD,$AD638)=0),0,INDEX(dbP!X:X,SUMIFS(dbP!$A:$A,dbP!$AD:$AD,$AD638)))*
IF(OR($AE638=0,SUMIFS(SpcfP!$A:$A,SpcfP!$AE:$AE,$AE638,SpcfP!$U:$U,$U638)=0),0,INDEX(SpcfP!X:X,SUMIFS(SpcfP!$A:$A,SpcfP!$AE:$AE,$AE638,SpcfP!$U:$U,$U638)))</f>
        <v>0</v>
      </c>
      <c r="AA638" s="44">
        <f>IF(OR($AD638=0,SUMIFS(dbP!$A:$A,dbP!$AD:$AD,$AD638)=0),0,INDEX(dbP!X:X,SUMIFS(dbP!$A:$A,dbP!$AD:$AD,$AD638)))*
IF(OR($AE638=0,SUMIFS(SpcfP!$A:$A,SpcfP!$AE:$AE,$AE638,SpcfP!$U:$U,$U638)=0),0,INDEX(SpcfP!AA:AA,SUMIFS(SpcfP!$A:$A,SpcfP!$AE:$AE,$AE638,SpcfP!$U:$U,$U638)))</f>
        <v>0</v>
      </c>
      <c r="AB638" s="44">
        <f>IF(OR($AD638=0,SUMIFS(dbP!$A:$A,dbP!$AD:$AD,$AD638)=0),0,INDEX(dbP!X:X,SUMIFS(dbP!$A:$A,dbP!$AD:$AD,$AD638)))*
IF(OR($AE638=0,SUMIFS(SpcfP!$A:$A,SpcfP!$AE:$AE,$AE638,SpcfP!$U:$U,$U638)=0),0,INDEX(SpcfP!AB:AB,SUMIFS(SpcfP!$A:$A,SpcfP!$AE:$AE,$AE638,SpcfP!$U:$U,$U638)))</f>
        <v>0</v>
      </c>
      <c r="AC638" s="31" t="str">
        <f>IF(OR(RepP!$J$3="",RepP!$J$3=0,COUNTIF(Lists!$D:$D,RepP!$J$3)=0),Lists!$D$9,IF(RepP!$J$3=Lists!$D$9,Lists!$D$9,IF(RepP!$J$3=$E638,RepP!$J$3,"")))</f>
        <v>Все проекты</v>
      </c>
      <c r="AD638" s="31">
        <f t="shared" si="10"/>
        <v>11</v>
      </c>
      <c r="AE638" s="31">
        <f>IF(OR(AE637=0,AE637=MAX(Items!$AC:$AC)),1,AE637+1)</f>
        <v>56</v>
      </c>
    </row>
    <row r="639" spans="2:31" x14ac:dyDescent="0.3">
      <c r="B639" s="26">
        <f>IF(AND(O639=0,P639=0,Q639=0,Y639=0),0,IF(OR(COUNTIFS(Items!$E:$E,O639,Items!$F:$F,P639,Items!$G:$G,Q639)=1,COUNTIFS(Items!$M:$M,O639,Items!$N:$N,P639,Items!$O:$O,Q639)=1,COUNTIFS(Items!$U:$U,O639,Items!$V:$V,P639,Items!$W:$W,Q639)=1),0,1))</f>
        <v>0</v>
      </c>
      <c r="D639" s="24">
        <f>IF(OR($AD639=0,SUMIFS(dbP!$A:$A,dbP!$AD:$AD,$AD639)=0),0,INDEX(dbP!D:D,SUMIFS(dbP!$A:$A,dbP!$AD:$AD,$AD639)))</f>
        <v>0</v>
      </c>
      <c r="E639" s="1">
        <f>IF(OR($AD639=0,SUMIFS(dbP!$A:$A,dbP!$AD:$AD,$AD639)=0),0,INDEX(dbP!E:E,SUMIFS(dbP!$A:$A,dbP!$AD:$AD,$AD639)))</f>
        <v>0</v>
      </c>
      <c r="F639" s="1">
        <f>IF(OR($AD639=0,SUMIFS(dbP!$A:$A,dbP!$AD:$AD,$AD639)=0),0,INDEX(dbP!F:F,SUMIFS(dbP!$A:$A,dbP!$AD:$AD,$AD639)))</f>
        <v>0</v>
      </c>
      <c r="I639" s="1">
        <f>IF(OR($AD639=0,SUMIFS(dbP!$A:$A,dbP!$AD:$AD,$AD639)=0),0,INDEX(dbP!I:I,SUMIFS(dbP!$A:$A,dbP!$AD:$AD,$AD639)))</f>
        <v>0</v>
      </c>
      <c r="O639" s="44">
        <f>IF(OR($AE639=0,SUMIFS(SpcfP!$A:$A,SpcfP!$AE:$AE,$AE639,SpcfP!$U:$U,$U639)=0),0,INDEX(SpcfP!O:O,SUMIFS(SpcfP!$A:$A,SpcfP!$AE:$AE,$AE639,SpcfP!$U:$U,$U639)))</f>
        <v>0</v>
      </c>
      <c r="P639" s="44">
        <f>IF(OR($AE639=0,SUMIFS(SpcfP!$A:$A,SpcfP!$AE:$AE,$AE639,SpcfP!$U:$U,$U639)=0),0,INDEX(SpcfP!P:P,SUMIFS(SpcfP!$A:$A,SpcfP!$AE:$AE,$AE639,SpcfP!$U:$U,$U639)))</f>
        <v>0</v>
      </c>
      <c r="Q639" s="44">
        <f>IF(OR($AE639=0,SUMIFS(SpcfP!$A:$A,SpcfP!$AE:$AE,$AE639,SpcfP!$U:$U,$U639)=0),0,INDEX(SpcfP!Q:Q,SUMIFS(SpcfP!$A:$A,SpcfP!$AE:$AE,$AE639,SpcfP!$U:$U,$U639)))</f>
        <v>0</v>
      </c>
      <c r="U639" s="1">
        <f>IF(OR($AD639=0,SUMIFS(dbP!$A:$A,dbP!$AD:$AD,$AD639)=0),0,INDEX(dbP!U:U,SUMIFS(dbP!$A:$A,dbP!$AD:$AD,$AD639)))</f>
        <v>0</v>
      </c>
      <c r="X639" s="42">
        <f>IF(OR($AD639=0,SUMIFS(dbP!$A:$A,dbP!$AD:$AD,$AD639)=0),0,INDEX(dbP!X:X,SUMIFS(dbP!$A:$A,dbP!$AD:$AD,$AD639)))*
IF(OR($AE639=0,SUMIFS(SpcfP!$A:$A,SpcfP!$AE:$AE,$AE639,SpcfP!$U:$U,$U639)=0),0,INDEX(SpcfP!X:X,SUMIFS(SpcfP!$A:$A,SpcfP!$AE:$AE,$AE639,SpcfP!$U:$U,$U639)))</f>
        <v>0</v>
      </c>
      <c r="AA639" s="44">
        <f>IF(OR($AD639=0,SUMIFS(dbP!$A:$A,dbP!$AD:$AD,$AD639)=0),0,INDEX(dbP!X:X,SUMIFS(dbP!$A:$A,dbP!$AD:$AD,$AD639)))*
IF(OR($AE639=0,SUMIFS(SpcfP!$A:$A,SpcfP!$AE:$AE,$AE639,SpcfP!$U:$U,$U639)=0),0,INDEX(SpcfP!AA:AA,SUMIFS(SpcfP!$A:$A,SpcfP!$AE:$AE,$AE639,SpcfP!$U:$U,$U639)))</f>
        <v>0</v>
      </c>
      <c r="AB639" s="44">
        <f>IF(OR($AD639=0,SUMIFS(dbP!$A:$A,dbP!$AD:$AD,$AD639)=0),0,INDEX(dbP!X:X,SUMIFS(dbP!$A:$A,dbP!$AD:$AD,$AD639)))*
IF(OR($AE639=0,SUMIFS(SpcfP!$A:$A,SpcfP!$AE:$AE,$AE639,SpcfP!$U:$U,$U639)=0),0,INDEX(SpcfP!AB:AB,SUMIFS(SpcfP!$A:$A,SpcfP!$AE:$AE,$AE639,SpcfP!$U:$U,$U639)))</f>
        <v>0</v>
      </c>
      <c r="AC639" s="31" t="str">
        <f>IF(OR(RepP!$J$3="",RepP!$J$3=0,COUNTIF(Lists!$D:$D,RepP!$J$3)=0),Lists!$D$9,IF(RepP!$J$3=Lists!$D$9,Lists!$D$9,IF(RepP!$J$3=$E639,RepP!$J$3,"")))</f>
        <v>Все проекты</v>
      </c>
      <c r="AD639" s="31">
        <f t="shared" si="10"/>
        <v>11</v>
      </c>
      <c r="AE639" s="31">
        <f>IF(OR(AE638=0,AE638=MAX(Items!$AC:$AC)),1,AE638+1)</f>
        <v>57</v>
      </c>
    </row>
    <row r="640" spans="2:31" x14ac:dyDescent="0.3">
      <c r="B640" s="26">
        <f>IF(AND(O640=0,P640=0,Q640=0,Y640=0),0,IF(OR(COUNTIFS(Items!$E:$E,O640,Items!$F:$F,P640,Items!$G:$G,Q640)=1,COUNTIFS(Items!$M:$M,O640,Items!$N:$N,P640,Items!$O:$O,Q640)=1,COUNTIFS(Items!$U:$U,O640,Items!$V:$V,P640,Items!$W:$W,Q640)=1),0,1))</f>
        <v>0</v>
      </c>
      <c r="D640" s="24">
        <f>IF(OR($AD640=0,SUMIFS(dbP!$A:$A,dbP!$AD:$AD,$AD640)=0),0,INDEX(dbP!D:D,SUMIFS(dbP!$A:$A,dbP!$AD:$AD,$AD640)))</f>
        <v>0</v>
      </c>
      <c r="E640" s="1">
        <f>IF(OR($AD640=0,SUMIFS(dbP!$A:$A,dbP!$AD:$AD,$AD640)=0),0,INDEX(dbP!E:E,SUMIFS(dbP!$A:$A,dbP!$AD:$AD,$AD640)))</f>
        <v>0</v>
      </c>
      <c r="F640" s="1">
        <f>IF(OR($AD640=0,SUMIFS(dbP!$A:$A,dbP!$AD:$AD,$AD640)=0),0,INDEX(dbP!F:F,SUMIFS(dbP!$A:$A,dbP!$AD:$AD,$AD640)))</f>
        <v>0</v>
      </c>
      <c r="I640" s="1">
        <f>IF(OR($AD640=0,SUMIFS(dbP!$A:$A,dbP!$AD:$AD,$AD640)=0),0,INDEX(dbP!I:I,SUMIFS(dbP!$A:$A,dbP!$AD:$AD,$AD640)))</f>
        <v>0</v>
      </c>
      <c r="O640" s="44">
        <f>IF(OR($AE640=0,SUMIFS(SpcfP!$A:$A,SpcfP!$AE:$AE,$AE640,SpcfP!$U:$U,$U640)=0),0,INDEX(SpcfP!O:O,SUMIFS(SpcfP!$A:$A,SpcfP!$AE:$AE,$AE640,SpcfP!$U:$U,$U640)))</f>
        <v>0</v>
      </c>
      <c r="P640" s="44">
        <f>IF(OR($AE640=0,SUMIFS(SpcfP!$A:$A,SpcfP!$AE:$AE,$AE640,SpcfP!$U:$U,$U640)=0),0,INDEX(SpcfP!P:P,SUMIFS(SpcfP!$A:$A,SpcfP!$AE:$AE,$AE640,SpcfP!$U:$U,$U640)))</f>
        <v>0</v>
      </c>
      <c r="Q640" s="44">
        <f>IF(OR($AE640=0,SUMIFS(SpcfP!$A:$A,SpcfP!$AE:$AE,$AE640,SpcfP!$U:$U,$U640)=0),0,INDEX(SpcfP!Q:Q,SUMIFS(SpcfP!$A:$A,SpcfP!$AE:$AE,$AE640,SpcfP!$U:$U,$U640)))</f>
        <v>0</v>
      </c>
      <c r="U640" s="1">
        <f>IF(OR($AD640=0,SUMIFS(dbP!$A:$A,dbP!$AD:$AD,$AD640)=0),0,INDEX(dbP!U:U,SUMIFS(dbP!$A:$A,dbP!$AD:$AD,$AD640)))</f>
        <v>0</v>
      </c>
      <c r="X640" s="42">
        <f>IF(OR($AD640=0,SUMIFS(dbP!$A:$A,dbP!$AD:$AD,$AD640)=0),0,INDEX(dbP!X:X,SUMIFS(dbP!$A:$A,dbP!$AD:$AD,$AD640)))*
IF(OR($AE640=0,SUMIFS(SpcfP!$A:$A,SpcfP!$AE:$AE,$AE640,SpcfP!$U:$U,$U640)=0),0,INDEX(SpcfP!X:X,SUMIFS(SpcfP!$A:$A,SpcfP!$AE:$AE,$AE640,SpcfP!$U:$U,$U640)))</f>
        <v>0</v>
      </c>
      <c r="AA640" s="44">
        <f>IF(OR($AD640=0,SUMIFS(dbP!$A:$A,dbP!$AD:$AD,$AD640)=0),0,INDEX(dbP!X:X,SUMIFS(dbP!$A:$A,dbP!$AD:$AD,$AD640)))*
IF(OR($AE640=0,SUMIFS(SpcfP!$A:$A,SpcfP!$AE:$AE,$AE640,SpcfP!$U:$U,$U640)=0),0,INDEX(SpcfP!AA:AA,SUMIFS(SpcfP!$A:$A,SpcfP!$AE:$AE,$AE640,SpcfP!$U:$U,$U640)))</f>
        <v>0</v>
      </c>
      <c r="AB640" s="44">
        <f>IF(OR($AD640=0,SUMIFS(dbP!$A:$A,dbP!$AD:$AD,$AD640)=0),0,INDEX(dbP!X:X,SUMIFS(dbP!$A:$A,dbP!$AD:$AD,$AD640)))*
IF(OR($AE640=0,SUMIFS(SpcfP!$A:$A,SpcfP!$AE:$AE,$AE640,SpcfP!$U:$U,$U640)=0),0,INDEX(SpcfP!AB:AB,SUMIFS(SpcfP!$A:$A,SpcfP!$AE:$AE,$AE640,SpcfP!$U:$U,$U640)))</f>
        <v>0</v>
      </c>
      <c r="AC640" s="31" t="str">
        <f>IF(OR(RepP!$J$3="",RepP!$J$3=0,COUNTIF(Lists!$D:$D,RepP!$J$3)=0),Lists!$D$9,IF(RepP!$J$3=Lists!$D$9,Lists!$D$9,IF(RepP!$J$3=$E640,RepP!$J$3,"")))</f>
        <v>Все проекты</v>
      </c>
      <c r="AD640" s="31">
        <f t="shared" si="10"/>
        <v>11</v>
      </c>
      <c r="AE640" s="31">
        <f>IF(OR(AE639=0,AE639=MAX(Items!$AC:$AC)),1,AE639+1)</f>
        <v>58</v>
      </c>
    </row>
    <row r="641" spans="2:31" x14ac:dyDescent="0.3">
      <c r="B641" s="26">
        <f>IF(AND(O641=0,P641=0,Q641=0,Y641=0),0,IF(OR(COUNTIFS(Items!$E:$E,O641,Items!$F:$F,P641,Items!$G:$G,Q641)=1,COUNTIFS(Items!$M:$M,O641,Items!$N:$N,P641,Items!$O:$O,Q641)=1,COUNTIFS(Items!$U:$U,O641,Items!$V:$V,P641,Items!$W:$W,Q641)=1),0,1))</f>
        <v>0</v>
      </c>
      <c r="D641" s="24">
        <f>IF(OR($AD641=0,SUMIFS(dbP!$A:$A,dbP!$AD:$AD,$AD641)=0),0,INDEX(dbP!D:D,SUMIFS(dbP!$A:$A,dbP!$AD:$AD,$AD641)))</f>
        <v>0</v>
      </c>
      <c r="E641" s="1">
        <f>IF(OR($AD641=0,SUMIFS(dbP!$A:$A,dbP!$AD:$AD,$AD641)=0),0,INDEX(dbP!E:E,SUMIFS(dbP!$A:$A,dbP!$AD:$AD,$AD641)))</f>
        <v>0</v>
      </c>
      <c r="F641" s="1">
        <f>IF(OR($AD641=0,SUMIFS(dbP!$A:$A,dbP!$AD:$AD,$AD641)=0),0,INDEX(dbP!F:F,SUMIFS(dbP!$A:$A,dbP!$AD:$AD,$AD641)))</f>
        <v>0</v>
      </c>
      <c r="I641" s="1">
        <f>IF(OR($AD641=0,SUMIFS(dbP!$A:$A,dbP!$AD:$AD,$AD641)=0),0,INDEX(dbP!I:I,SUMIFS(dbP!$A:$A,dbP!$AD:$AD,$AD641)))</f>
        <v>0</v>
      </c>
      <c r="O641" s="44">
        <f>IF(OR($AE641=0,SUMIFS(SpcfP!$A:$A,SpcfP!$AE:$AE,$AE641,SpcfP!$U:$U,$U641)=0),0,INDEX(SpcfP!O:O,SUMIFS(SpcfP!$A:$A,SpcfP!$AE:$AE,$AE641,SpcfP!$U:$U,$U641)))</f>
        <v>0</v>
      </c>
      <c r="P641" s="44">
        <f>IF(OR($AE641=0,SUMIFS(SpcfP!$A:$A,SpcfP!$AE:$AE,$AE641,SpcfP!$U:$U,$U641)=0),0,INDEX(SpcfP!P:P,SUMIFS(SpcfP!$A:$A,SpcfP!$AE:$AE,$AE641,SpcfP!$U:$U,$U641)))</f>
        <v>0</v>
      </c>
      <c r="Q641" s="44">
        <f>IF(OR($AE641=0,SUMIFS(SpcfP!$A:$A,SpcfP!$AE:$AE,$AE641,SpcfP!$U:$U,$U641)=0),0,INDEX(SpcfP!Q:Q,SUMIFS(SpcfP!$A:$A,SpcfP!$AE:$AE,$AE641,SpcfP!$U:$U,$U641)))</f>
        <v>0</v>
      </c>
      <c r="U641" s="1">
        <f>IF(OR($AD641=0,SUMIFS(dbP!$A:$A,dbP!$AD:$AD,$AD641)=0),0,INDEX(dbP!U:U,SUMIFS(dbP!$A:$A,dbP!$AD:$AD,$AD641)))</f>
        <v>0</v>
      </c>
      <c r="X641" s="42">
        <f>IF(OR($AD641=0,SUMIFS(dbP!$A:$A,dbP!$AD:$AD,$AD641)=0),0,INDEX(dbP!X:X,SUMIFS(dbP!$A:$A,dbP!$AD:$AD,$AD641)))*
IF(OR($AE641=0,SUMIFS(SpcfP!$A:$A,SpcfP!$AE:$AE,$AE641,SpcfP!$U:$U,$U641)=0),0,INDEX(SpcfP!X:X,SUMIFS(SpcfP!$A:$A,SpcfP!$AE:$AE,$AE641,SpcfP!$U:$U,$U641)))</f>
        <v>0</v>
      </c>
      <c r="AA641" s="44">
        <f>IF(OR($AD641=0,SUMIFS(dbP!$A:$A,dbP!$AD:$AD,$AD641)=0),0,INDEX(dbP!X:X,SUMIFS(dbP!$A:$A,dbP!$AD:$AD,$AD641)))*
IF(OR($AE641=0,SUMIFS(SpcfP!$A:$A,SpcfP!$AE:$AE,$AE641,SpcfP!$U:$U,$U641)=0),0,INDEX(SpcfP!AA:AA,SUMIFS(SpcfP!$A:$A,SpcfP!$AE:$AE,$AE641,SpcfP!$U:$U,$U641)))</f>
        <v>0</v>
      </c>
      <c r="AB641" s="44">
        <f>IF(OR($AD641=0,SUMIFS(dbP!$A:$A,dbP!$AD:$AD,$AD641)=0),0,INDEX(dbP!X:X,SUMIFS(dbP!$A:$A,dbP!$AD:$AD,$AD641)))*
IF(OR($AE641=0,SUMIFS(SpcfP!$A:$A,SpcfP!$AE:$AE,$AE641,SpcfP!$U:$U,$U641)=0),0,INDEX(SpcfP!AB:AB,SUMIFS(SpcfP!$A:$A,SpcfP!$AE:$AE,$AE641,SpcfP!$U:$U,$U641)))</f>
        <v>0</v>
      </c>
      <c r="AC641" s="31" t="str">
        <f>IF(OR(RepP!$J$3="",RepP!$J$3=0,COUNTIF(Lists!$D:$D,RepP!$J$3)=0),Lists!$D$9,IF(RepP!$J$3=Lists!$D$9,Lists!$D$9,IF(RepP!$J$3=$E641,RepP!$J$3,"")))</f>
        <v>Все проекты</v>
      </c>
      <c r="AD641" s="31">
        <f t="shared" si="10"/>
        <v>12</v>
      </c>
      <c r="AE641" s="31">
        <f>IF(OR(AE640=0,AE640=MAX(Items!$AC:$AC)),1,AE640+1)</f>
        <v>1</v>
      </c>
    </row>
    <row r="642" spans="2:31" x14ac:dyDescent="0.3">
      <c r="B642" s="26">
        <f>IF(AND(O642=0,P642=0,Q642=0,Y642=0),0,IF(OR(COUNTIFS(Items!$E:$E,O642,Items!$F:$F,P642,Items!$G:$G,Q642)=1,COUNTIFS(Items!$M:$M,O642,Items!$N:$N,P642,Items!$O:$O,Q642)=1,COUNTIFS(Items!$U:$U,O642,Items!$V:$V,P642,Items!$W:$W,Q642)=1),0,1))</f>
        <v>0</v>
      </c>
      <c r="D642" s="24">
        <f>IF(OR($AD642=0,SUMIFS(dbP!$A:$A,dbP!$AD:$AD,$AD642)=0),0,INDEX(dbP!D:D,SUMIFS(dbP!$A:$A,dbP!$AD:$AD,$AD642)))</f>
        <v>0</v>
      </c>
      <c r="E642" s="1">
        <f>IF(OR($AD642=0,SUMIFS(dbP!$A:$A,dbP!$AD:$AD,$AD642)=0),0,INDEX(dbP!E:E,SUMIFS(dbP!$A:$A,dbP!$AD:$AD,$AD642)))</f>
        <v>0</v>
      </c>
      <c r="F642" s="1">
        <f>IF(OR($AD642=0,SUMIFS(dbP!$A:$A,dbP!$AD:$AD,$AD642)=0),0,INDEX(dbP!F:F,SUMIFS(dbP!$A:$A,dbP!$AD:$AD,$AD642)))</f>
        <v>0</v>
      </c>
      <c r="I642" s="1">
        <f>IF(OR($AD642=0,SUMIFS(dbP!$A:$A,dbP!$AD:$AD,$AD642)=0),0,INDEX(dbP!I:I,SUMIFS(dbP!$A:$A,dbP!$AD:$AD,$AD642)))</f>
        <v>0</v>
      </c>
      <c r="O642" s="44">
        <f>IF(OR($AE642=0,SUMIFS(SpcfP!$A:$A,SpcfP!$AE:$AE,$AE642,SpcfP!$U:$U,$U642)=0),0,INDEX(SpcfP!O:O,SUMIFS(SpcfP!$A:$A,SpcfP!$AE:$AE,$AE642,SpcfP!$U:$U,$U642)))</f>
        <v>0</v>
      </c>
      <c r="P642" s="44">
        <f>IF(OR($AE642=0,SUMIFS(SpcfP!$A:$A,SpcfP!$AE:$AE,$AE642,SpcfP!$U:$U,$U642)=0),0,INDEX(SpcfP!P:P,SUMIFS(SpcfP!$A:$A,SpcfP!$AE:$AE,$AE642,SpcfP!$U:$U,$U642)))</f>
        <v>0</v>
      </c>
      <c r="Q642" s="44">
        <f>IF(OR($AE642=0,SUMIFS(SpcfP!$A:$A,SpcfP!$AE:$AE,$AE642,SpcfP!$U:$U,$U642)=0),0,INDEX(SpcfP!Q:Q,SUMIFS(SpcfP!$A:$A,SpcfP!$AE:$AE,$AE642,SpcfP!$U:$U,$U642)))</f>
        <v>0</v>
      </c>
      <c r="U642" s="1">
        <f>IF(OR($AD642=0,SUMIFS(dbP!$A:$A,dbP!$AD:$AD,$AD642)=0),0,INDEX(dbP!U:U,SUMIFS(dbP!$A:$A,dbP!$AD:$AD,$AD642)))</f>
        <v>0</v>
      </c>
      <c r="X642" s="42">
        <f>IF(OR($AD642=0,SUMIFS(dbP!$A:$A,dbP!$AD:$AD,$AD642)=0),0,INDEX(dbP!X:X,SUMIFS(dbP!$A:$A,dbP!$AD:$AD,$AD642)))*
IF(OR($AE642=0,SUMIFS(SpcfP!$A:$A,SpcfP!$AE:$AE,$AE642,SpcfP!$U:$U,$U642)=0),0,INDEX(SpcfP!X:X,SUMIFS(SpcfP!$A:$A,SpcfP!$AE:$AE,$AE642,SpcfP!$U:$U,$U642)))</f>
        <v>0</v>
      </c>
      <c r="AA642" s="44">
        <f>IF(OR($AD642=0,SUMIFS(dbP!$A:$A,dbP!$AD:$AD,$AD642)=0),0,INDEX(dbP!X:X,SUMIFS(dbP!$A:$A,dbP!$AD:$AD,$AD642)))*
IF(OR($AE642=0,SUMIFS(SpcfP!$A:$A,SpcfP!$AE:$AE,$AE642,SpcfP!$U:$U,$U642)=0),0,INDEX(SpcfP!AA:AA,SUMIFS(SpcfP!$A:$A,SpcfP!$AE:$AE,$AE642,SpcfP!$U:$U,$U642)))</f>
        <v>0</v>
      </c>
      <c r="AB642" s="44">
        <f>IF(OR($AD642=0,SUMIFS(dbP!$A:$A,dbP!$AD:$AD,$AD642)=0),0,INDEX(dbP!X:X,SUMIFS(dbP!$A:$A,dbP!$AD:$AD,$AD642)))*
IF(OR($AE642=0,SUMIFS(SpcfP!$A:$A,SpcfP!$AE:$AE,$AE642,SpcfP!$U:$U,$U642)=0),0,INDEX(SpcfP!AB:AB,SUMIFS(SpcfP!$A:$A,SpcfP!$AE:$AE,$AE642,SpcfP!$U:$U,$U642)))</f>
        <v>0</v>
      </c>
      <c r="AC642" s="31" t="str">
        <f>IF(OR(RepP!$J$3="",RepP!$J$3=0,COUNTIF(Lists!$D:$D,RepP!$J$3)=0),Lists!$D$9,IF(RepP!$J$3=Lists!$D$9,Lists!$D$9,IF(RepP!$J$3=$E642,RepP!$J$3,"")))</f>
        <v>Все проекты</v>
      </c>
      <c r="AD642" s="31">
        <f t="shared" si="10"/>
        <v>12</v>
      </c>
      <c r="AE642" s="31">
        <f>IF(OR(AE641=0,AE641=MAX(Items!$AC:$AC)),1,AE641+1)</f>
        <v>2</v>
      </c>
    </row>
    <row r="643" spans="2:31" x14ac:dyDescent="0.3">
      <c r="B643" s="26">
        <f>IF(AND(O643=0,P643=0,Q643=0,Y643=0),0,IF(OR(COUNTIFS(Items!$E:$E,O643,Items!$F:$F,P643,Items!$G:$G,Q643)=1,COUNTIFS(Items!$M:$M,O643,Items!$N:$N,P643,Items!$O:$O,Q643)=1,COUNTIFS(Items!$U:$U,O643,Items!$V:$V,P643,Items!$W:$W,Q643)=1),0,1))</f>
        <v>0</v>
      </c>
      <c r="D643" s="24">
        <f>IF(OR($AD643=0,SUMIFS(dbP!$A:$A,dbP!$AD:$AD,$AD643)=0),0,INDEX(dbP!D:D,SUMIFS(dbP!$A:$A,dbP!$AD:$AD,$AD643)))</f>
        <v>0</v>
      </c>
      <c r="E643" s="1">
        <f>IF(OR($AD643=0,SUMIFS(dbP!$A:$A,dbP!$AD:$AD,$AD643)=0),0,INDEX(dbP!E:E,SUMIFS(dbP!$A:$A,dbP!$AD:$AD,$AD643)))</f>
        <v>0</v>
      </c>
      <c r="F643" s="1">
        <f>IF(OR($AD643=0,SUMIFS(dbP!$A:$A,dbP!$AD:$AD,$AD643)=0),0,INDEX(dbP!F:F,SUMIFS(dbP!$A:$A,dbP!$AD:$AD,$AD643)))</f>
        <v>0</v>
      </c>
      <c r="I643" s="1">
        <f>IF(OR($AD643=0,SUMIFS(dbP!$A:$A,dbP!$AD:$AD,$AD643)=0),0,INDEX(dbP!I:I,SUMIFS(dbP!$A:$A,dbP!$AD:$AD,$AD643)))</f>
        <v>0</v>
      </c>
      <c r="O643" s="44">
        <f>IF(OR($AE643=0,SUMIFS(SpcfP!$A:$A,SpcfP!$AE:$AE,$AE643,SpcfP!$U:$U,$U643)=0),0,INDEX(SpcfP!O:O,SUMIFS(SpcfP!$A:$A,SpcfP!$AE:$AE,$AE643,SpcfP!$U:$U,$U643)))</f>
        <v>0</v>
      </c>
      <c r="P643" s="44">
        <f>IF(OR($AE643=0,SUMIFS(SpcfP!$A:$A,SpcfP!$AE:$AE,$AE643,SpcfP!$U:$U,$U643)=0),0,INDEX(SpcfP!P:P,SUMIFS(SpcfP!$A:$A,SpcfP!$AE:$AE,$AE643,SpcfP!$U:$U,$U643)))</f>
        <v>0</v>
      </c>
      <c r="Q643" s="44">
        <f>IF(OR($AE643=0,SUMIFS(SpcfP!$A:$A,SpcfP!$AE:$AE,$AE643,SpcfP!$U:$U,$U643)=0),0,INDEX(SpcfP!Q:Q,SUMIFS(SpcfP!$A:$A,SpcfP!$AE:$AE,$AE643,SpcfP!$U:$U,$U643)))</f>
        <v>0</v>
      </c>
      <c r="U643" s="1">
        <f>IF(OR($AD643=0,SUMIFS(dbP!$A:$A,dbP!$AD:$AD,$AD643)=0),0,INDEX(dbP!U:U,SUMIFS(dbP!$A:$A,dbP!$AD:$AD,$AD643)))</f>
        <v>0</v>
      </c>
      <c r="X643" s="42">
        <f>IF(OR($AD643=0,SUMIFS(dbP!$A:$A,dbP!$AD:$AD,$AD643)=0),0,INDEX(dbP!X:X,SUMIFS(dbP!$A:$A,dbP!$AD:$AD,$AD643)))*
IF(OR($AE643=0,SUMIFS(SpcfP!$A:$A,SpcfP!$AE:$AE,$AE643,SpcfP!$U:$U,$U643)=0),0,INDEX(SpcfP!X:X,SUMIFS(SpcfP!$A:$A,SpcfP!$AE:$AE,$AE643,SpcfP!$U:$U,$U643)))</f>
        <v>0</v>
      </c>
      <c r="AA643" s="44">
        <f>IF(OR($AD643=0,SUMIFS(dbP!$A:$A,dbP!$AD:$AD,$AD643)=0),0,INDEX(dbP!X:X,SUMIFS(dbP!$A:$A,dbP!$AD:$AD,$AD643)))*
IF(OR($AE643=0,SUMIFS(SpcfP!$A:$A,SpcfP!$AE:$AE,$AE643,SpcfP!$U:$U,$U643)=0),0,INDEX(SpcfP!AA:AA,SUMIFS(SpcfP!$A:$A,SpcfP!$AE:$AE,$AE643,SpcfP!$U:$U,$U643)))</f>
        <v>0</v>
      </c>
      <c r="AB643" s="44">
        <f>IF(OR($AD643=0,SUMIFS(dbP!$A:$A,dbP!$AD:$AD,$AD643)=0),0,INDEX(dbP!X:X,SUMIFS(dbP!$A:$A,dbP!$AD:$AD,$AD643)))*
IF(OR($AE643=0,SUMIFS(SpcfP!$A:$A,SpcfP!$AE:$AE,$AE643,SpcfP!$U:$U,$U643)=0),0,INDEX(SpcfP!AB:AB,SUMIFS(SpcfP!$A:$A,SpcfP!$AE:$AE,$AE643,SpcfP!$U:$U,$U643)))</f>
        <v>0</v>
      </c>
      <c r="AC643" s="31" t="str">
        <f>IF(OR(RepP!$J$3="",RepP!$J$3=0,COUNTIF(Lists!$D:$D,RepP!$J$3)=0),Lists!$D$9,IF(RepP!$J$3=Lists!$D$9,Lists!$D$9,IF(RepP!$J$3=$E643,RepP!$J$3,"")))</f>
        <v>Все проекты</v>
      </c>
      <c r="AD643" s="31">
        <f t="shared" si="10"/>
        <v>12</v>
      </c>
      <c r="AE643" s="31">
        <f>IF(OR(AE642=0,AE642=MAX(Items!$AC:$AC)),1,AE642+1)</f>
        <v>3</v>
      </c>
    </row>
    <row r="644" spans="2:31" x14ac:dyDescent="0.3">
      <c r="B644" s="26">
        <f>IF(AND(O644=0,P644=0,Q644=0,Y644=0),0,IF(OR(COUNTIFS(Items!$E:$E,O644,Items!$F:$F,P644,Items!$G:$G,Q644)=1,COUNTIFS(Items!$M:$M,O644,Items!$N:$N,P644,Items!$O:$O,Q644)=1,COUNTIFS(Items!$U:$U,O644,Items!$V:$V,P644,Items!$W:$W,Q644)=1),0,1))</f>
        <v>0</v>
      </c>
      <c r="D644" s="24">
        <f>IF(OR($AD644=0,SUMIFS(dbP!$A:$A,dbP!$AD:$AD,$AD644)=0),0,INDEX(dbP!D:D,SUMIFS(dbP!$A:$A,dbP!$AD:$AD,$AD644)))</f>
        <v>0</v>
      </c>
      <c r="E644" s="1">
        <f>IF(OR($AD644=0,SUMIFS(dbP!$A:$A,dbP!$AD:$AD,$AD644)=0),0,INDEX(dbP!E:E,SUMIFS(dbP!$A:$A,dbP!$AD:$AD,$AD644)))</f>
        <v>0</v>
      </c>
      <c r="F644" s="1">
        <f>IF(OR($AD644=0,SUMIFS(dbP!$A:$A,dbP!$AD:$AD,$AD644)=0),0,INDEX(dbP!F:F,SUMIFS(dbP!$A:$A,dbP!$AD:$AD,$AD644)))</f>
        <v>0</v>
      </c>
      <c r="I644" s="1">
        <f>IF(OR($AD644=0,SUMIFS(dbP!$A:$A,dbP!$AD:$AD,$AD644)=0),0,INDEX(dbP!I:I,SUMIFS(dbP!$A:$A,dbP!$AD:$AD,$AD644)))</f>
        <v>0</v>
      </c>
      <c r="O644" s="44">
        <f>IF(OR($AE644=0,SUMIFS(SpcfP!$A:$A,SpcfP!$AE:$AE,$AE644,SpcfP!$U:$U,$U644)=0),0,INDEX(SpcfP!O:O,SUMIFS(SpcfP!$A:$A,SpcfP!$AE:$AE,$AE644,SpcfP!$U:$U,$U644)))</f>
        <v>0</v>
      </c>
      <c r="P644" s="44">
        <f>IF(OR($AE644=0,SUMIFS(SpcfP!$A:$A,SpcfP!$AE:$AE,$AE644,SpcfP!$U:$U,$U644)=0),0,INDEX(SpcfP!P:P,SUMIFS(SpcfP!$A:$A,SpcfP!$AE:$AE,$AE644,SpcfP!$U:$U,$U644)))</f>
        <v>0</v>
      </c>
      <c r="Q644" s="44">
        <f>IF(OR($AE644=0,SUMIFS(SpcfP!$A:$A,SpcfP!$AE:$AE,$AE644,SpcfP!$U:$U,$U644)=0),0,INDEX(SpcfP!Q:Q,SUMIFS(SpcfP!$A:$A,SpcfP!$AE:$AE,$AE644,SpcfP!$U:$U,$U644)))</f>
        <v>0</v>
      </c>
      <c r="U644" s="1">
        <f>IF(OR($AD644=0,SUMIFS(dbP!$A:$A,dbP!$AD:$AD,$AD644)=0),0,INDEX(dbP!U:U,SUMIFS(dbP!$A:$A,dbP!$AD:$AD,$AD644)))</f>
        <v>0</v>
      </c>
      <c r="X644" s="42">
        <f>IF(OR($AD644=0,SUMIFS(dbP!$A:$A,dbP!$AD:$AD,$AD644)=0),0,INDEX(dbP!X:X,SUMIFS(dbP!$A:$A,dbP!$AD:$AD,$AD644)))*
IF(OR($AE644=0,SUMIFS(SpcfP!$A:$A,SpcfP!$AE:$AE,$AE644,SpcfP!$U:$U,$U644)=0),0,INDEX(SpcfP!X:X,SUMIFS(SpcfP!$A:$A,SpcfP!$AE:$AE,$AE644,SpcfP!$U:$U,$U644)))</f>
        <v>0</v>
      </c>
      <c r="AA644" s="44">
        <f>IF(OR($AD644=0,SUMIFS(dbP!$A:$A,dbP!$AD:$AD,$AD644)=0),0,INDEX(dbP!X:X,SUMIFS(dbP!$A:$A,dbP!$AD:$AD,$AD644)))*
IF(OR($AE644=0,SUMIFS(SpcfP!$A:$A,SpcfP!$AE:$AE,$AE644,SpcfP!$U:$U,$U644)=0),0,INDEX(SpcfP!AA:AA,SUMIFS(SpcfP!$A:$A,SpcfP!$AE:$AE,$AE644,SpcfP!$U:$U,$U644)))</f>
        <v>0</v>
      </c>
      <c r="AB644" s="44">
        <f>IF(OR($AD644=0,SUMIFS(dbP!$A:$A,dbP!$AD:$AD,$AD644)=0),0,INDEX(dbP!X:X,SUMIFS(dbP!$A:$A,dbP!$AD:$AD,$AD644)))*
IF(OR($AE644=0,SUMIFS(SpcfP!$A:$A,SpcfP!$AE:$AE,$AE644,SpcfP!$U:$U,$U644)=0),0,INDEX(SpcfP!AB:AB,SUMIFS(SpcfP!$A:$A,SpcfP!$AE:$AE,$AE644,SpcfP!$U:$U,$U644)))</f>
        <v>0</v>
      </c>
      <c r="AC644" s="31" t="str">
        <f>IF(OR(RepP!$J$3="",RepP!$J$3=0,COUNTIF(Lists!$D:$D,RepP!$J$3)=0),Lists!$D$9,IF(RepP!$J$3=Lists!$D$9,Lists!$D$9,IF(RepP!$J$3=$E644,RepP!$J$3,"")))</f>
        <v>Все проекты</v>
      </c>
      <c r="AD644" s="31">
        <f t="shared" si="10"/>
        <v>12</v>
      </c>
      <c r="AE644" s="31">
        <f>IF(OR(AE643=0,AE643=MAX(Items!$AC:$AC)),1,AE643+1)</f>
        <v>4</v>
      </c>
    </row>
    <row r="645" spans="2:31" x14ac:dyDescent="0.3">
      <c r="B645" s="26">
        <f>IF(AND(O645=0,P645=0,Q645=0,Y645=0),0,IF(OR(COUNTIFS(Items!$E:$E,O645,Items!$F:$F,P645,Items!$G:$G,Q645)=1,COUNTIFS(Items!$M:$M,O645,Items!$N:$N,P645,Items!$O:$O,Q645)=1,COUNTIFS(Items!$U:$U,O645,Items!$V:$V,P645,Items!$W:$W,Q645)=1),0,1))</f>
        <v>0</v>
      </c>
      <c r="D645" s="24">
        <f>IF(OR($AD645=0,SUMIFS(dbP!$A:$A,dbP!$AD:$AD,$AD645)=0),0,INDEX(dbP!D:D,SUMIFS(dbP!$A:$A,dbP!$AD:$AD,$AD645)))</f>
        <v>0</v>
      </c>
      <c r="E645" s="1">
        <f>IF(OR($AD645=0,SUMIFS(dbP!$A:$A,dbP!$AD:$AD,$AD645)=0),0,INDEX(dbP!E:E,SUMIFS(dbP!$A:$A,dbP!$AD:$AD,$AD645)))</f>
        <v>0</v>
      </c>
      <c r="F645" s="1">
        <f>IF(OR($AD645=0,SUMIFS(dbP!$A:$A,dbP!$AD:$AD,$AD645)=0),0,INDEX(dbP!F:F,SUMIFS(dbP!$A:$A,dbP!$AD:$AD,$AD645)))</f>
        <v>0</v>
      </c>
      <c r="I645" s="1">
        <f>IF(OR($AD645=0,SUMIFS(dbP!$A:$A,dbP!$AD:$AD,$AD645)=0),0,INDEX(dbP!I:I,SUMIFS(dbP!$A:$A,dbP!$AD:$AD,$AD645)))</f>
        <v>0</v>
      </c>
      <c r="O645" s="44">
        <f>IF(OR($AE645=0,SUMIFS(SpcfP!$A:$A,SpcfP!$AE:$AE,$AE645,SpcfP!$U:$U,$U645)=0),0,INDEX(SpcfP!O:O,SUMIFS(SpcfP!$A:$A,SpcfP!$AE:$AE,$AE645,SpcfP!$U:$U,$U645)))</f>
        <v>0</v>
      </c>
      <c r="P645" s="44">
        <f>IF(OR($AE645=0,SUMIFS(SpcfP!$A:$A,SpcfP!$AE:$AE,$AE645,SpcfP!$U:$U,$U645)=0),0,INDEX(SpcfP!P:P,SUMIFS(SpcfP!$A:$A,SpcfP!$AE:$AE,$AE645,SpcfP!$U:$U,$U645)))</f>
        <v>0</v>
      </c>
      <c r="Q645" s="44">
        <f>IF(OR($AE645=0,SUMIFS(SpcfP!$A:$A,SpcfP!$AE:$AE,$AE645,SpcfP!$U:$U,$U645)=0),0,INDEX(SpcfP!Q:Q,SUMIFS(SpcfP!$A:$A,SpcfP!$AE:$AE,$AE645,SpcfP!$U:$U,$U645)))</f>
        <v>0</v>
      </c>
      <c r="U645" s="1">
        <f>IF(OR($AD645=0,SUMIFS(dbP!$A:$A,dbP!$AD:$AD,$AD645)=0),0,INDEX(dbP!U:U,SUMIFS(dbP!$A:$A,dbP!$AD:$AD,$AD645)))</f>
        <v>0</v>
      </c>
      <c r="X645" s="42">
        <f>IF(OR($AD645=0,SUMIFS(dbP!$A:$A,dbP!$AD:$AD,$AD645)=0),0,INDEX(dbP!X:X,SUMIFS(dbP!$A:$A,dbP!$AD:$AD,$AD645)))*
IF(OR($AE645=0,SUMIFS(SpcfP!$A:$A,SpcfP!$AE:$AE,$AE645,SpcfP!$U:$U,$U645)=0),0,INDEX(SpcfP!X:X,SUMIFS(SpcfP!$A:$A,SpcfP!$AE:$AE,$AE645,SpcfP!$U:$U,$U645)))</f>
        <v>0</v>
      </c>
      <c r="AA645" s="44">
        <f>IF(OR($AD645=0,SUMIFS(dbP!$A:$A,dbP!$AD:$AD,$AD645)=0),0,INDEX(dbP!X:X,SUMIFS(dbP!$A:$A,dbP!$AD:$AD,$AD645)))*
IF(OR($AE645=0,SUMIFS(SpcfP!$A:$A,SpcfP!$AE:$AE,$AE645,SpcfP!$U:$U,$U645)=0),0,INDEX(SpcfP!AA:AA,SUMIFS(SpcfP!$A:$A,SpcfP!$AE:$AE,$AE645,SpcfP!$U:$U,$U645)))</f>
        <v>0</v>
      </c>
      <c r="AB645" s="44">
        <f>IF(OR($AD645=0,SUMIFS(dbP!$A:$A,dbP!$AD:$AD,$AD645)=0),0,INDEX(dbP!X:X,SUMIFS(dbP!$A:$A,dbP!$AD:$AD,$AD645)))*
IF(OR($AE645=0,SUMIFS(SpcfP!$A:$A,SpcfP!$AE:$AE,$AE645,SpcfP!$U:$U,$U645)=0),0,INDEX(SpcfP!AB:AB,SUMIFS(SpcfP!$A:$A,SpcfP!$AE:$AE,$AE645,SpcfP!$U:$U,$U645)))</f>
        <v>0</v>
      </c>
      <c r="AC645" s="31" t="str">
        <f>IF(OR(RepP!$J$3="",RepP!$J$3=0,COUNTIF(Lists!$D:$D,RepP!$J$3)=0),Lists!$D$9,IF(RepP!$J$3=Lists!$D$9,Lists!$D$9,IF(RepP!$J$3=$E645,RepP!$J$3,"")))</f>
        <v>Все проекты</v>
      </c>
      <c r="AD645" s="31">
        <f t="shared" si="10"/>
        <v>12</v>
      </c>
      <c r="AE645" s="31">
        <f>IF(OR(AE644=0,AE644=MAX(Items!$AC:$AC)),1,AE644+1)</f>
        <v>5</v>
      </c>
    </row>
    <row r="646" spans="2:31" x14ac:dyDescent="0.3">
      <c r="B646" s="26">
        <f>IF(AND(O646=0,P646=0,Q646=0,Y646=0),0,IF(OR(COUNTIFS(Items!$E:$E,O646,Items!$F:$F,P646,Items!$G:$G,Q646)=1,COUNTIFS(Items!$M:$M,O646,Items!$N:$N,P646,Items!$O:$O,Q646)=1,COUNTIFS(Items!$U:$U,O646,Items!$V:$V,P646,Items!$W:$W,Q646)=1),0,1))</f>
        <v>0</v>
      </c>
      <c r="D646" s="24">
        <f>IF(OR($AD646=0,SUMIFS(dbP!$A:$A,dbP!$AD:$AD,$AD646)=0),0,INDEX(dbP!D:D,SUMIFS(dbP!$A:$A,dbP!$AD:$AD,$AD646)))</f>
        <v>0</v>
      </c>
      <c r="E646" s="1">
        <f>IF(OR($AD646=0,SUMIFS(dbP!$A:$A,dbP!$AD:$AD,$AD646)=0),0,INDEX(dbP!E:E,SUMIFS(dbP!$A:$A,dbP!$AD:$AD,$AD646)))</f>
        <v>0</v>
      </c>
      <c r="F646" s="1">
        <f>IF(OR($AD646=0,SUMIFS(dbP!$A:$A,dbP!$AD:$AD,$AD646)=0),0,INDEX(dbP!F:F,SUMIFS(dbP!$A:$A,dbP!$AD:$AD,$AD646)))</f>
        <v>0</v>
      </c>
      <c r="I646" s="1">
        <f>IF(OR($AD646=0,SUMIFS(dbP!$A:$A,dbP!$AD:$AD,$AD646)=0),0,INDEX(dbP!I:I,SUMIFS(dbP!$A:$A,dbP!$AD:$AD,$AD646)))</f>
        <v>0</v>
      </c>
      <c r="O646" s="44">
        <f>IF(OR($AE646=0,SUMIFS(SpcfP!$A:$A,SpcfP!$AE:$AE,$AE646,SpcfP!$U:$U,$U646)=0),0,INDEX(SpcfP!O:O,SUMIFS(SpcfP!$A:$A,SpcfP!$AE:$AE,$AE646,SpcfP!$U:$U,$U646)))</f>
        <v>0</v>
      </c>
      <c r="P646" s="44">
        <f>IF(OR($AE646=0,SUMIFS(SpcfP!$A:$A,SpcfP!$AE:$AE,$AE646,SpcfP!$U:$U,$U646)=0),0,INDEX(SpcfP!P:P,SUMIFS(SpcfP!$A:$A,SpcfP!$AE:$AE,$AE646,SpcfP!$U:$U,$U646)))</f>
        <v>0</v>
      </c>
      <c r="Q646" s="44">
        <f>IF(OR($AE646=0,SUMIFS(SpcfP!$A:$A,SpcfP!$AE:$AE,$AE646,SpcfP!$U:$U,$U646)=0),0,INDEX(SpcfP!Q:Q,SUMIFS(SpcfP!$A:$A,SpcfP!$AE:$AE,$AE646,SpcfP!$U:$U,$U646)))</f>
        <v>0</v>
      </c>
      <c r="U646" s="1">
        <f>IF(OR($AD646=0,SUMIFS(dbP!$A:$A,dbP!$AD:$AD,$AD646)=0),0,INDEX(dbP!U:U,SUMIFS(dbP!$A:$A,dbP!$AD:$AD,$AD646)))</f>
        <v>0</v>
      </c>
      <c r="X646" s="42">
        <f>IF(OR($AD646=0,SUMIFS(dbP!$A:$A,dbP!$AD:$AD,$AD646)=0),0,INDEX(dbP!X:X,SUMIFS(dbP!$A:$A,dbP!$AD:$AD,$AD646)))*
IF(OR($AE646=0,SUMIFS(SpcfP!$A:$A,SpcfP!$AE:$AE,$AE646,SpcfP!$U:$U,$U646)=0),0,INDEX(SpcfP!X:X,SUMIFS(SpcfP!$A:$A,SpcfP!$AE:$AE,$AE646,SpcfP!$U:$U,$U646)))</f>
        <v>0</v>
      </c>
      <c r="AA646" s="44">
        <f>IF(OR($AD646=0,SUMIFS(dbP!$A:$A,dbP!$AD:$AD,$AD646)=0),0,INDEX(dbP!X:X,SUMIFS(dbP!$A:$A,dbP!$AD:$AD,$AD646)))*
IF(OR($AE646=0,SUMIFS(SpcfP!$A:$A,SpcfP!$AE:$AE,$AE646,SpcfP!$U:$U,$U646)=0),0,INDEX(SpcfP!AA:AA,SUMIFS(SpcfP!$A:$A,SpcfP!$AE:$AE,$AE646,SpcfP!$U:$U,$U646)))</f>
        <v>0</v>
      </c>
      <c r="AB646" s="44">
        <f>IF(OR($AD646=0,SUMIFS(dbP!$A:$A,dbP!$AD:$AD,$AD646)=0),0,INDEX(dbP!X:X,SUMIFS(dbP!$A:$A,dbP!$AD:$AD,$AD646)))*
IF(OR($AE646=0,SUMIFS(SpcfP!$A:$A,SpcfP!$AE:$AE,$AE646,SpcfP!$U:$U,$U646)=0),0,INDEX(SpcfP!AB:AB,SUMIFS(SpcfP!$A:$A,SpcfP!$AE:$AE,$AE646,SpcfP!$U:$U,$U646)))</f>
        <v>0</v>
      </c>
      <c r="AC646" s="31" t="str">
        <f>IF(OR(RepP!$J$3="",RepP!$J$3=0,COUNTIF(Lists!$D:$D,RepP!$J$3)=0),Lists!$D$9,IF(RepP!$J$3=Lists!$D$9,Lists!$D$9,IF(RepP!$J$3=$E646,RepP!$J$3,"")))</f>
        <v>Все проекты</v>
      </c>
      <c r="AD646" s="31">
        <f t="shared" si="10"/>
        <v>12</v>
      </c>
      <c r="AE646" s="31">
        <f>IF(OR(AE645=0,AE645=MAX(Items!$AC:$AC)),1,AE645+1)</f>
        <v>6</v>
      </c>
    </row>
    <row r="647" spans="2:31" x14ac:dyDescent="0.3">
      <c r="B647" s="26">
        <f>IF(AND(O647=0,P647=0,Q647=0,Y647=0),0,IF(OR(COUNTIFS(Items!$E:$E,O647,Items!$F:$F,P647,Items!$G:$G,Q647)=1,COUNTIFS(Items!$M:$M,O647,Items!$N:$N,P647,Items!$O:$O,Q647)=1,COUNTIFS(Items!$U:$U,O647,Items!$V:$V,P647,Items!$W:$W,Q647)=1),0,1))</f>
        <v>0</v>
      </c>
      <c r="D647" s="24">
        <f>IF(OR($AD647=0,SUMIFS(dbP!$A:$A,dbP!$AD:$AD,$AD647)=0),0,INDEX(dbP!D:D,SUMIFS(dbP!$A:$A,dbP!$AD:$AD,$AD647)))</f>
        <v>0</v>
      </c>
      <c r="E647" s="1">
        <f>IF(OR($AD647=0,SUMIFS(dbP!$A:$A,dbP!$AD:$AD,$AD647)=0),0,INDEX(dbP!E:E,SUMIFS(dbP!$A:$A,dbP!$AD:$AD,$AD647)))</f>
        <v>0</v>
      </c>
      <c r="F647" s="1">
        <f>IF(OR($AD647=0,SUMIFS(dbP!$A:$A,dbP!$AD:$AD,$AD647)=0),0,INDEX(dbP!F:F,SUMIFS(dbP!$A:$A,dbP!$AD:$AD,$AD647)))</f>
        <v>0</v>
      </c>
      <c r="I647" s="1">
        <f>IF(OR($AD647=0,SUMIFS(dbP!$A:$A,dbP!$AD:$AD,$AD647)=0),0,INDEX(dbP!I:I,SUMIFS(dbP!$A:$A,dbP!$AD:$AD,$AD647)))</f>
        <v>0</v>
      </c>
      <c r="O647" s="44">
        <f>IF(OR($AE647=0,SUMIFS(SpcfP!$A:$A,SpcfP!$AE:$AE,$AE647,SpcfP!$U:$U,$U647)=0),0,INDEX(SpcfP!O:O,SUMIFS(SpcfP!$A:$A,SpcfP!$AE:$AE,$AE647,SpcfP!$U:$U,$U647)))</f>
        <v>0</v>
      </c>
      <c r="P647" s="44">
        <f>IF(OR($AE647=0,SUMIFS(SpcfP!$A:$A,SpcfP!$AE:$AE,$AE647,SpcfP!$U:$U,$U647)=0),0,INDEX(SpcfP!P:P,SUMIFS(SpcfP!$A:$A,SpcfP!$AE:$AE,$AE647,SpcfP!$U:$U,$U647)))</f>
        <v>0</v>
      </c>
      <c r="Q647" s="44">
        <f>IF(OR($AE647=0,SUMIFS(SpcfP!$A:$A,SpcfP!$AE:$AE,$AE647,SpcfP!$U:$U,$U647)=0),0,INDEX(SpcfP!Q:Q,SUMIFS(SpcfP!$A:$A,SpcfP!$AE:$AE,$AE647,SpcfP!$U:$U,$U647)))</f>
        <v>0</v>
      </c>
      <c r="U647" s="1">
        <f>IF(OR($AD647=0,SUMIFS(dbP!$A:$A,dbP!$AD:$AD,$AD647)=0),0,INDEX(dbP!U:U,SUMIFS(dbP!$A:$A,dbP!$AD:$AD,$AD647)))</f>
        <v>0</v>
      </c>
      <c r="X647" s="42">
        <f>IF(OR($AD647=0,SUMIFS(dbP!$A:$A,dbP!$AD:$AD,$AD647)=0),0,INDEX(dbP!X:X,SUMIFS(dbP!$A:$A,dbP!$AD:$AD,$AD647)))*
IF(OR($AE647=0,SUMIFS(SpcfP!$A:$A,SpcfP!$AE:$AE,$AE647,SpcfP!$U:$U,$U647)=0),0,INDEX(SpcfP!X:X,SUMIFS(SpcfP!$A:$A,SpcfP!$AE:$AE,$AE647,SpcfP!$U:$U,$U647)))</f>
        <v>0</v>
      </c>
      <c r="AA647" s="44">
        <f>IF(OR($AD647=0,SUMIFS(dbP!$A:$A,dbP!$AD:$AD,$AD647)=0),0,INDEX(dbP!X:X,SUMIFS(dbP!$A:$A,dbP!$AD:$AD,$AD647)))*
IF(OR($AE647=0,SUMIFS(SpcfP!$A:$A,SpcfP!$AE:$AE,$AE647,SpcfP!$U:$U,$U647)=0),0,INDEX(SpcfP!AA:AA,SUMIFS(SpcfP!$A:$A,SpcfP!$AE:$AE,$AE647,SpcfP!$U:$U,$U647)))</f>
        <v>0</v>
      </c>
      <c r="AB647" s="44">
        <f>IF(OR($AD647=0,SUMIFS(dbP!$A:$A,dbP!$AD:$AD,$AD647)=0),0,INDEX(dbP!X:X,SUMIFS(dbP!$A:$A,dbP!$AD:$AD,$AD647)))*
IF(OR($AE647=0,SUMIFS(SpcfP!$A:$A,SpcfP!$AE:$AE,$AE647,SpcfP!$U:$U,$U647)=0),0,INDEX(SpcfP!AB:AB,SUMIFS(SpcfP!$A:$A,SpcfP!$AE:$AE,$AE647,SpcfP!$U:$U,$U647)))</f>
        <v>0</v>
      </c>
      <c r="AC647" s="31" t="str">
        <f>IF(OR(RepP!$J$3="",RepP!$J$3=0,COUNTIF(Lists!$D:$D,RepP!$J$3)=0),Lists!$D$9,IF(RepP!$J$3=Lists!$D$9,Lists!$D$9,IF(RepP!$J$3=$E647,RepP!$J$3,"")))</f>
        <v>Все проекты</v>
      </c>
      <c r="AD647" s="31">
        <f t="shared" si="10"/>
        <v>12</v>
      </c>
      <c r="AE647" s="31">
        <f>IF(OR(AE646=0,AE646=MAX(Items!$AC:$AC)),1,AE646+1)</f>
        <v>7</v>
      </c>
    </row>
    <row r="648" spans="2:31" x14ac:dyDescent="0.3">
      <c r="B648" s="26">
        <f>IF(AND(O648=0,P648=0,Q648=0,Y648=0),0,IF(OR(COUNTIFS(Items!$E:$E,O648,Items!$F:$F,P648,Items!$G:$G,Q648)=1,COUNTIFS(Items!$M:$M,O648,Items!$N:$N,P648,Items!$O:$O,Q648)=1,COUNTIFS(Items!$U:$U,O648,Items!$V:$V,P648,Items!$W:$W,Q648)=1),0,1))</f>
        <v>0</v>
      </c>
      <c r="D648" s="24">
        <f>IF(OR($AD648=0,SUMIFS(dbP!$A:$A,dbP!$AD:$AD,$AD648)=0),0,INDEX(dbP!D:D,SUMIFS(dbP!$A:$A,dbP!$AD:$AD,$AD648)))</f>
        <v>0</v>
      </c>
      <c r="E648" s="1">
        <f>IF(OR($AD648=0,SUMIFS(dbP!$A:$A,dbP!$AD:$AD,$AD648)=0),0,INDEX(dbP!E:E,SUMIFS(dbP!$A:$A,dbP!$AD:$AD,$AD648)))</f>
        <v>0</v>
      </c>
      <c r="F648" s="1">
        <f>IF(OR($AD648=0,SUMIFS(dbP!$A:$A,dbP!$AD:$AD,$AD648)=0),0,INDEX(dbP!F:F,SUMIFS(dbP!$A:$A,dbP!$AD:$AD,$AD648)))</f>
        <v>0</v>
      </c>
      <c r="I648" s="1">
        <f>IF(OR($AD648=0,SUMIFS(dbP!$A:$A,dbP!$AD:$AD,$AD648)=0),0,INDEX(dbP!I:I,SUMIFS(dbP!$A:$A,dbP!$AD:$AD,$AD648)))</f>
        <v>0</v>
      </c>
      <c r="O648" s="44">
        <f>IF(OR($AE648=0,SUMIFS(SpcfP!$A:$A,SpcfP!$AE:$AE,$AE648,SpcfP!$U:$U,$U648)=0),0,INDEX(SpcfP!O:O,SUMIFS(SpcfP!$A:$A,SpcfP!$AE:$AE,$AE648,SpcfP!$U:$U,$U648)))</f>
        <v>0</v>
      </c>
      <c r="P648" s="44">
        <f>IF(OR($AE648=0,SUMIFS(SpcfP!$A:$A,SpcfP!$AE:$AE,$AE648,SpcfP!$U:$U,$U648)=0),0,INDEX(SpcfP!P:P,SUMIFS(SpcfP!$A:$A,SpcfP!$AE:$AE,$AE648,SpcfP!$U:$U,$U648)))</f>
        <v>0</v>
      </c>
      <c r="Q648" s="44">
        <f>IF(OR($AE648=0,SUMIFS(SpcfP!$A:$A,SpcfP!$AE:$AE,$AE648,SpcfP!$U:$U,$U648)=0),0,INDEX(SpcfP!Q:Q,SUMIFS(SpcfP!$A:$A,SpcfP!$AE:$AE,$AE648,SpcfP!$U:$U,$U648)))</f>
        <v>0</v>
      </c>
      <c r="U648" s="1">
        <f>IF(OR($AD648=0,SUMIFS(dbP!$A:$A,dbP!$AD:$AD,$AD648)=0),0,INDEX(dbP!U:U,SUMIFS(dbP!$A:$A,dbP!$AD:$AD,$AD648)))</f>
        <v>0</v>
      </c>
      <c r="X648" s="42">
        <f>IF(OR($AD648=0,SUMIFS(dbP!$A:$A,dbP!$AD:$AD,$AD648)=0),0,INDEX(dbP!X:X,SUMIFS(dbP!$A:$A,dbP!$AD:$AD,$AD648)))*
IF(OR($AE648=0,SUMIFS(SpcfP!$A:$A,SpcfP!$AE:$AE,$AE648,SpcfP!$U:$U,$U648)=0),0,INDEX(SpcfP!X:X,SUMIFS(SpcfP!$A:$A,SpcfP!$AE:$AE,$AE648,SpcfP!$U:$U,$U648)))</f>
        <v>0</v>
      </c>
      <c r="AA648" s="44">
        <f>IF(OR($AD648=0,SUMIFS(dbP!$A:$A,dbP!$AD:$AD,$AD648)=0),0,INDEX(dbP!X:X,SUMIFS(dbP!$A:$A,dbP!$AD:$AD,$AD648)))*
IF(OR($AE648=0,SUMIFS(SpcfP!$A:$A,SpcfP!$AE:$AE,$AE648,SpcfP!$U:$U,$U648)=0),0,INDEX(SpcfP!AA:AA,SUMIFS(SpcfP!$A:$A,SpcfP!$AE:$AE,$AE648,SpcfP!$U:$U,$U648)))</f>
        <v>0</v>
      </c>
      <c r="AB648" s="44">
        <f>IF(OR($AD648=0,SUMIFS(dbP!$A:$A,dbP!$AD:$AD,$AD648)=0),0,INDEX(dbP!X:X,SUMIFS(dbP!$A:$A,dbP!$AD:$AD,$AD648)))*
IF(OR($AE648=0,SUMIFS(SpcfP!$A:$A,SpcfP!$AE:$AE,$AE648,SpcfP!$U:$U,$U648)=0),0,INDEX(SpcfP!AB:AB,SUMIFS(SpcfP!$A:$A,SpcfP!$AE:$AE,$AE648,SpcfP!$U:$U,$U648)))</f>
        <v>0</v>
      </c>
      <c r="AC648" s="31" t="str">
        <f>IF(OR(RepP!$J$3="",RepP!$J$3=0,COUNTIF(Lists!$D:$D,RepP!$J$3)=0),Lists!$D$9,IF(RepP!$J$3=Lists!$D$9,Lists!$D$9,IF(RepP!$J$3=$E648,RepP!$J$3,"")))</f>
        <v>Все проекты</v>
      </c>
      <c r="AD648" s="31">
        <f t="shared" si="10"/>
        <v>12</v>
      </c>
      <c r="AE648" s="31">
        <f>IF(OR(AE647=0,AE647=MAX(Items!$AC:$AC)),1,AE647+1)</f>
        <v>8</v>
      </c>
    </row>
    <row r="649" spans="2:31" x14ac:dyDescent="0.3">
      <c r="B649" s="26">
        <f>IF(AND(O649=0,P649=0,Q649=0,Y649=0),0,IF(OR(COUNTIFS(Items!$E:$E,O649,Items!$F:$F,P649,Items!$G:$G,Q649)=1,COUNTIFS(Items!$M:$M,O649,Items!$N:$N,P649,Items!$O:$O,Q649)=1,COUNTIFS(Items!$U:$U,O649,Items!$V:$V,P649,Items!$W:$W,Q649)=1),0,1))</f>
        <v>0</v>
      </c>
      <c r="D649" s="24">
        <f>IF(OR($AD649=0,SUMIFS(dbP!$A:$A,dbP!$AD:$AD,$AD649)=0),0,INDEX(dbP!D:D,SUMIFS(dbP!$A:$A,dbP!$AD:$AD,$AD649)))</f>
        <v>0</v>
      </c>
      <c r="E649" s="1">
        <f>IF(OR($AD649=0,SUMIFS(dbP!$A:$A,dbP!$AD:$AD,$AD649)=0),0,INDEX(dbP!E:E,SUMIFS(dbP!$A:$A,dbP!$AD:$AD,$AD649)))</f>
        <v>0</v>
      </c>
      <c r="F649" s="1">
        <f>IF(OR($AD649=0,SUMIFS(dbP!$A:$A,dbP!$AD:$AD,$AD649)=0),0,INDEX(dbP!F:F,SUMIFS(dbP!$A:$A,dbP!$AD:$AD,$AD649)))</f>
        <v>0</v>
      </c>
      <c r="I649" s="1">
        <f>IF(OR($AD649=0,SUMIFS(dbP!$A:$A,dbP!$AD:$AD,$AD649)=0),0,INDEX(dbP!I:I,SUMIFS(dbP!$A:$A,dbP!$AD:$AD,$AD649)))</f>
        <v>0</v>
      </c>
      <c r="O649" s="44">
        <f>IF(OR($AE649=0,SUMIFS(SpcfP!$A:$A,SpcfP!$AE:$AE,$AE649,SpcfP!$U:$U,$U649)=0),0,INDEX(SpcfP!O:O,SUMIFS(SpcfP!$A:$A,SpcfP!$AE:$AE,$AE649,SpcfP!$U:$U,$U649)))</f>
        <v>0</v>
      </c>
      <c r="P649" s="44">
        <f>IF(OR($AE649=0,SUMIFS(SpcfP!$A:$A,SpcfP!$AE:$AE,$AE649,SpcfP!$U:$U,$U649)=0),0,INDEX(SpcfP!P:P,SUMIFS(SpcfP!$A:$A,SpcfP!$AE:$AE,$AE649,SpcfP!$U:$U,$U649)))</f>
        <v>0</v>
      </c>
      <c r="Q649" s="44">
        <f>IF(OR($AE649=0,SUMIFS(SpcfP!$A:$A,SpcfP!$AE:$AE,$AE649,SpcfP!$U:$U,$U649)=0),0,INDEX(SpcfP!Q:Q,SUMIFS(SpcfP!$A:$A,SpcfP!$AE:$AE,$AE649,SpcfP!$U:$U,$U649)))</f>
        <v>0</v>
      </c>
      <c r="U649" s="1">
        <f>IF(OR($AD649=0,SUMIFS(dbP!$A:$A,dbP!$AD:$AD,$AD649)=0),0,INDEX(dbP!U:U,SUMIFS(dbP!$A:$A,dbP!$AD:$AD,$AD649)))</f>
        <v>0</v>
      </c>
      <c r="X649" s="42">
        <f>IF(OR($AD649=0,SUMIFS(dbP!$A:$A,dbP!$AD:$AD,$AD649)=0),0,INDEX(dbP!X:X,SUMIFS(dbP!$A:$A,dbP!$AD:$AD,$AD649)))*
IF(OR($AE649=0,SUMIFS(SpcfP!$A:$A,SpcfP!$AE:$AE,$AE649,SpcfP!$U:$U,$U649)=0),0,INDEX(SpcfP!X:X,SUMIFS(SpcfP!$A:$A,SpcfP!$AE:$AE,$AE649,SpcfP!$U:$U,$U649)))</f>
        <v>0</v>
      </c>
      <c r="AA649" s="44">
        <f>IF(OR($AD649=0,SUMIFS(dbP!$A:$A,dbP!$AD:$AD,$AD649)=0),0,INDEX(dbP!X:X,SUMIFS(dbP!$A:$A,dbP!$AD:$AD,$AD649)))*
IF(OR($AE649=0,SUMIFS(SpcfP!$A:$A,SpcfP!$AE:$AE,$AE649,SpcfP!$U:$U,$U649)=0),0,INDEX(SpcfP!AA:AA,SUMIFS(SpcfP!$A:$A,SpcfP!$AE:$AE,$AE649,SpcfP!$U:$U,$U649)))</f>
        <v>0</v>
      </c>
      <c r="AB649" s="44">
        <f>IF(OR($AD649=0,SUMIFS(dbP!$A:$A,dbP!$AD:$AD,$AD649)=0),0,INDEX(dbP!X:X,SUMIFS(dbP!$A:$A,dbP!$AD:$AD,$AD649)))*
IF(OR($AE649=0,SUMIFS(SpcfP!$A:$A,SpcfP!$AE:$AE,$AE649,SpcfP!$U:$U,$U649)=0),0,INDEX(SpcfP!AB:AB,SUMIFS(SpcfP!$A:$A,SpcfP!$AE:$AE,$AE649,SpcfP!$U:$U,$U649)))</f>
        <v>0</v>
      </c>
      <c r="AC649" s="31" t="str">
        <f>IF(OR(RepP!$J$3="",RepP!$J$3=0,COUNTIF(Lists!$D:$D,RepP!$J$3)=0),Lists!$D$9,IF(RepP!$J$3=Lists!$D$9,Lists!$D$9,IF(RepP!$J$3=$E649,RepP!$J$3,"")))</f>
        <v>Все проекты</v>
      </c>
      <c r="AD649" s="31">
        <f t="shared" si="10"/>
        <v>12</v>
      </c>
      <c r="AE649" s="31">
        <f>IF(OR(AE648=0,AE648=MAX(Items!$AC:$AC)),1,AE648+1)</f>
        <v>9</v>
      </c>
    </row>
    <row r="650" spans="2:31" x14ac:dyDescent="0.3">
      <c r="B650" s="26">
        <f>IF(AND(O650=0,P650=0,Q650=0,Y650=0),0,IF(OR(COUNTIFS(Items!$E:$E,O650,Items!$F:$F,P650,Items!$G:$G,Q650)=1,COUNTIFS(Items!$M:$M,O650,Items!$N:$N,P650,Items!$O:$O,Q650)=1,COUNTIFS(Items!$U:$U,O650,Items!$V:$V,P650,Items!$W:$W,Q650)=1),0,1))</f>
        <v>0</v>
      </c>
      <c r="D650" s="24">
        <f>IF(OR($AD650=0,SUMIFS(dbP!$A:$A,dbP!$AD:$AD,$AD650)=0),0,INDEX(dbP!D:D,SUMIFS(dbP!$A:$A,dbP!$AD:$AD,$AD650)))</f>
        <v>0</v>
      </c>
      <c r="E650" s="1">
        <f>IF(OR($AD650=0,SUMIFS(dbP!$A:$A,dbP!$AD:$AD,$AD650)=0),0,INDEX(dbP!E:E,SUMIFS(dbP!$A:$A,dbP!$AD:$AD,$AD650)))</f>
        <v>0</v>
      </c>
      <c r="F650" s="1">
        <f>IF(OR($AD650=0,SUMIFS(dbP!$A:$A,dbP!$AD:$AD,$AD650)=0),0,INDEX(dbP!F:F,SUMIFS(dbP!$A:$A,dbP!$AD:$AD,$AD650)))</f>
        <v>0</v>
      </c>
      <c r="I650" s="1">
        <f>IF(OR($AD650=0,SUMIFS(dbP!$A:$A,dbP!$AD:$AD,$AD650)=0),0,INDEX(dbP!I:I,SUMIFS(dbP!$A:$A,dbP!$AD:$AD,$AD650)))</f>
        <v>0</v>
      </c>
      <c r="O650" s="44">
        <f>IF(OR($AE650=0,SUMIFS(SpcfP!$A:$A,SpcfP!$AE:$AE,$AE650,SpcfP!$U:$U,$U650)=0),0,INDEX(SpcfP!O:O,SUMIFS(SpcfP!$A:$A,SpcfP!$AE:$AE,$AE650,SpcfP!$U:$U,$U650)))</f>
        <v>0</v>
      </c>
      <c r="P650" s="44">
        <f>IF(OR($AE650=0,SUMIFS(SpcfP!$A:$A,SpcfP!$AE:$AE,$AE650,SpcfP!$U:$U,$U650)=0),0,INDEX(SpcfP!P:P,SUMIFS(SpcfP!$A:$A,SpcfP!$AE:$AE,$AE650,SpcfP!$U:$U,$U650)))</f>
        <v>0</v>
      </c>
      <c r="Q650" s="44">
        <f>IF(OR($AE650=0,SUMIFS(SpcfP!$A:$A,SpcfP!$AE:$AE,$AE650,SpcfP!$U:$U,$U650)=0),0,INDEX(SpcfP!Q:Q,SUMIFS(SpcfP!$A:$A,SpcfP!$AE:$AE,$AE650,SpcfP!$U:$U,$U650)))</f>
        <v>0</v>
      </c>
      <c r="U650" s="1">
        <f>IF(OR($AD650=0,SUMIFS(dbP!$A:$A,dbP!$AD:$AD,$AD650)=0),0,INDEX(dbP!U:U,SUMIFS(dbP!$A:$A,dbP!$AD:$AD,$AD650)))</f>
        <v>0</v>
      </c>
      <c r="X650" s="42">
        <f>IF(OR($AD650=0,SUMIFS(dbP!$A:$A,dbP!$AD:$AD,$AD650)=0),0,INDEX(dbP!X:X,SUMIFS(dbP!$A:$A,dbP!$AD:$AD,$AD650)))*
IF(OR($AE650=0,SUMIFS(SpcfP!$A:$A,SpcfP!$AE:$AE,$AE650,SpcfP!$U:$U,$U650)=0),0,INDEX(SpcfP!X:X,SUMIFS(SpcfP!$A:$A,SpcfP!$AE:$AE,$AE650,SpcfP!$U:$U,$U650)))</f>
        <v>0</v>
      </c>
      <c r="AA650" s="44">
        <f>IF(OR($AD650=0,SUMIFS(dbP!$A:$A,dbP!$AD:$AD,$AD650)=0),0,INDEX(dbP!X:X,SUMIFS(dbP!$A:$A,dbP!$AD:$AD,$AD650)))*
IF(OR($AE650=0,SUMIFS(SpcfP!$A:$A,SpcfP!$AE:$AE,$AE650,SpcfP!$U:$U,$U650)=0),0,INDEX(SpcfP!AA:AA,SUMIFS(SpcfP!$A:$A,SpcfP!$AE:$AE,$AE650,SpcfP!$U:$U,$U650)))</f>
        <v>0</v>
      </c>
      <c r="AB650" s="44">
        <f>IF(OR($AD650=0,SUMIFS(dbP!$A:$A,dbP!$AD:$AD,$AD650)=0),0,INDEX(dbP!X:X,SUMIFS(dbP!$A:$A,dbP!$AD:$AD,$AD650)))*
IF(OR($AE650=0,SUMIFS(SpcfP!$A:$A,SpcfP!$AE:$AE,$AE650,SpcfP!$U:$U,$U650)=0),0,INDEX(SpcfP!AB:AB,SUMIFS(SpcfP!$A:$A,SpcfP!$AE:$AE,$AE650,SpcfP!$U:$U,$U650)))</f>
        <v>0</v>
      </c>
      <c r="AC650" s="31" t="str">
        <f>IF(OR(RepP!$J$3="",RepP!$J$3=0,COUNTIF(Lists!$D:$D,RepP!$J$3)=0),Lists!$D$9,IF(RepP!$J$3=Lists!$D$9,Lists!$D$9,IF(RepP!$J$3=$E650,RepP!$J$3,"")))</f>
        <v>Все проекты</v>
      </c>
      <c r="AD650" s="31">
        <f t="shared" si="10"/>
        <v>12</v>
      </c>
      <c r="AE650" s="31">
        <f>IF(OR(AE649=0,AE649=MAX(Items!$AC:$AC)),1,AE649+1)</f>
        <v>10</v>
      </c>
    </row>
    <row r="651" spans="2:31" x14ac:dyDescent="0.3">
      <c r="B651" s="26">
        <f>IF(AND(O651=0,P651=0,Q651=0,Y651=0),0,IF(OR(COUNTIFS(Items!$E:$E,O651,Items!$F:$F,P651,Items!$G:$G,Q651)=1,COUNTIFS(Items!$M:$M,O651,Items!$N:$N,P651,Items!$O:$O,Q651)=1,COUNTIFS(Items!$U:$U,O651,Items!$V:$V,P651,Items!$W:$W,Q651)=1),0,1))</f>
        <v>0</v>
      </c>
      <c r="D651" s="24">
        <f>IF(OR($AD651=0,SUMIFS(dbP!$A:$A,dbP!$AD:$AD,$AD651)=0),0,INDEX(dbP!D:D,SUMIFS(dbP!$A:$A,dbP!$AD:$AD,$AD651)))</f>
        <v>0</v>
      </c>
      <c r="E651" s="1">
        <f>IF(OR($AD651=0,SUMIFS(dbP!$A:$A,dbP!$AD:$AD,$AD651)=0),0,INDEX(dbP!E:E,SUMIFS(dbP!$A:$A,dbP!$AD:$AD,$AD651)))</f>
        <v>0</v>
      </c>
      <c r="F651" s="1">
        <f>IF(OR($AD651=0,SUMIFS(dbP!$A:$A,dbP!$AD:$AD,$AD651)=0),0,INDEX(dbP!F:F,SUMIFS(dbP!$A:$A,dbP!$AD:$AD,$AD651)))</f>
        <v>0</v>
      </c>
      <c r="I651" s="1">
        <f>IF(OR($AD651=0,SUMIFS(dbP!$A:$A,dbP!$AD:$AD,$AD651)=0),0,INDEX(dbP!I:I,SUMIFS(dbP!$A:$A,dbP!$AD:$AD,$AD651)))</f>
        <v>0</v>
      </c>
      <c r="O651" s="44">
        <f>IF(OR($AE651=0,SUMIFS(SpcfP!$A:$A,SpcfP!$AE:$AE,$AE651,SpcfP!$U:$U,$U651)=0),0,INDEX(SpcfP!O:O,SUMIFS(SpcfP!$A:$A,SpcfP!$AE:$AE,$AE651,SpcfP!$U:$U,$U651)))</f>
        <v>0</v>
      </c>
      <c r="P651" s="44">
        <f>IF(OR($AE651=0,SUMIFS(SpcfP!$A:$A,SpcfP!$AE:$AE,$AE651,SpcfP!$U:$U,$U651)=0),0,INDEX(SpcfP!P:P,SUMIFS(SpcfP!$A:$A,SpcfP!$AE:$AE,$AE651,SpcfP!$U:$U,$U651)))</f>
        <v>0</v>
      </c>
      <c r="Q651" s="44">
        <f>IF(OR($AE651=0,SUMIFS(SpcfP!$A:$A,SpcfP!$AE:$AE,$AE651,SpcfP!$U:$U,$U651)=0),0,INDEX(SpcfP!Q:Q,SUMIFS(SpcfP!$A:$A,SpcfP!$AE:$AE,$AE651,SpcfP!$U:$U,$U651)))</f>
        <v>0</v>
      </c>
      <c r="U651" s="1">
        <f>IF(OR($AD651=0,SUMIFS(dbP!$A:$A,dbP!$AD:$AD,$AD651)=0),0,INDEX(dbP!U:U,SUMIFS(dbP!$A:$A,dbP!$AD:$AD,$AD651)))</f>
        <v>0</v>
      </c>
      <c r="X651" s="42">
        <f>IF(OR($AD651=0,SUMIFS(dbP!$A:$A,dbP!$AD:$AD,$AD651)=0),0,INDEX(dbP!X:X,SUMIFS(dbP!$A:$A,dbP!$AD:$AD,$AD651)))*
IF(OR($AE651=0,SUMIFS(SpcfP!$A:$A,SpcfP!$AE:$AE,$AE651,SpcfP!$U:$U,$U651)=0),0,INDEX(SpcfP!X:X,SUMIFS(SpcfP!$A:$A,SpcfP!$AE:$AE,$AE651,SpcfP!$U:$U,$U651)))</f>
        <v>0</v>
      </c>
      <c r="AA651" s="44">
        <f>IF(OR($AD651=0,SUMIFS(dbP!$A:$A,dbP!$AD:$AD,$AD651)=0),0,INDEX(dbP!X:X,SUMIFS(dbP!$A:$A,dbP!$AD:$AD,$AD651)))*
IF(OR($AE651=0,SUMIFS(SpcfP!$A:$A,SpcfP!$AE:$AE,$AE651,SpcfP!$U:$U,$U651)=0),0,INDEX(SpcfP!AA:AA,SUMIFS(SpcfP!$A:$A,SpcfP!$AE:$AE,$AE651,SpcfP!$U:$U,$U651)))</f>
        <v>0</v>
      </c>
      <c r="AB651" s="44">
        <f>IF(OR($AD651=0,SUMIFS(dbP!$A:$A,dbP!$AD:$AD,$AD651)=0),0,INDEX(dbP!X:X,SUMIFS(dbP!$A:$A,dbP!$AD:$AD,$AD651)))*
IF(OR($AE651=0,SUMIFS(SpcfP!$A:$A,SpcfP!$AE:$AE,$AE651,SpcfP!$U:$U,$U651)=0),0,INDEX(SpcfP!AB:AB,SUMIFS(SpcfP!$A:$A,SpcfP!$AE:$AE,$AE651,SpcfP!$U:$U,$U651)))</f>
        <v>0</v>
      </c>
      <c r="AC651" s="31" t="str">
        <f>IF(OR(RepP!$J$3="",RepP!$J$3=0,COUNTIF(Lists!$D:$D,RepP!$J$3)=0),Lists!$D$9,IF(RepP!$J$3=Lists!$D$9,Lists!$D$9,IF(RepP!$J$3=$E651,RepP!$J$3,"")))</f>
        <v>Все проекты</v>
      </c>
      <c r="AD651" s="31">
        <f t="shared" si="10"/>
        <v>12</v>
      </c>
      <c r="AE651" s="31">
        <f>IF(OR(AE650=0,AE650=MAX(Items!$AC:$AC)),1,AE650+1)</f>
        <v>11</v>
      </c>
    </row>
    <row r="652" spans="2:31" x14ac:dyDescent="0.3">
      <c r="B652" s="26">
        <f>IF(AND(O652=0,P652=0,Q652=0,Y652=0),0,IF(OR(COUNTIFS(Items!$E:$E,O652,Items!$F:$F,P652,Items!$G:$G,Q652)=1,COUNTIFS(Items!$M:$M,O652,Items!$N:$N,P652,Items!$O:$O,Q652)=1,COUNTIFS(Items!$U:$U,O652,Items!$V:$V,P652,Items!$W:$W,Q652)=1),0,1))</f>
        <v>0</v>
      </c>
      <c r="D652" s="24">
        <f>IF(OR($AD652=0,SUMIFS(dbP!$A:$A,dbP!$AD:$AD,$AD652)=0),0,INDEX(dbP!D:D,SUMIFS(dbP!$A:$A,dbP!$AD:$AD,$AD652)))</f>
        <v>0</v>
      </c>
      <c r="E652" s="1">
        <f>IF(OR($AD652=0,SUMIFS(dbP!$A:$A,dbP!$AD:$AD,$AD652)=0),0,INDEX(dbP!E:E,SUMIFS(dbP!$A:$A,dbP!$AD:$AD,$AD652)))</f>
        <v>0</v>
      </c>
      <c r="F652" s="1">
        <f>IF(OR($AD652=0,SUMIFS(dbP!$A:$A,dbP!$AD:$AD,$AD652)=0),0,INDEX(dbP!F:F,SUMIFS(dbP!$A:$A,dbP!$AD:$AD,$AD652)))</f>
        <v>0</v>
      </c>
      <c r="I652" s="1">
        <f>IF(OR($AD652=0,SUMIFS(dbP!$A:$A,dbP!$AD:$AD,$AD652)=0),0,INDEX(dbP!I:I,SUMIFS(dbP!$A:$A,dbP!$AD:$AD,$AD652)))</f>
        <v>0</v>
      </c>
      <c r="O652" s="44">
        <f>IF(OR($AE652=0,SUMIFS(SpcfP!$A:$A,SpcfP!$AE:$AE,$AE652,SpcfP!$U:$U,$U652)=0),0,INDEX(SpcfP!O:O,SUMIFS(SpcfP!$A:$A,SpcfP!$AE:$AE,$AE652,SpcfP!$U:$U,$U652)))</f>
        <v>0</v>
      </c>
      <c r="P652" s="44">
        <f>IF(OR($AE652=0,SUMIFS(SpcfP!$A:$A,SpcfP!$AE:$AE,$AE652,SpcfP!$U:$U,$U652)=0),0,INDEX(SpcfP!P:P,SUMIFS(SpcfP!$A:$A,SpcfP!$AE:$AE,$AE652,SpcfP!$U:$U,$U652)))</f>
        <v>0</v>
      </c>
      <c r="Q652" s="44">
        <f>IF(OR($AE652=0,SUMIFS(SpcfP!$A:$A,SpcfP!$AE:$AE,$AE652,SpcfP!$U:$U,$U652)=0),0,INDEX(SpcfP!Q:Q,SUMIFS(SpcfP!$A:$A,SpcfP!$AE:$AE,$AE652,SpcfP!$U:$U,$U652)))</f>
        <v>0</v>
      </c>
      <c r="U652" s="1">
        <f>IF(OR($AD652=0,SUMIFS(dbP!$A:$A,dbP!$AD:$AD,$AD652)=0),0,INDEX(dbP!U:U,SUMIFS(dbP!$A:$A,dbP!$AD:$AD,$AD652)))</f>
        <v>0</v>
      </c>
      <c r="X652" s="42">
        <f>IF(OR($AD652=0,SUMIFS(dbP!$A:$A,dbP!$AD:$AD,$AD652)=0),0,INDEX(dbP!X:X,SUMIFS(dbP!$A:$A,dbP!$AD:$AD,$AD652)))*
IF(OR($AE652=0,SUMIFS(SpcfP!$A:$A,SpcfP!$AE:$AE,$AE652,SpcfP!$U:$U,$U652)=0),0,INDEX(SpcfP!X:X,SUMIFS(SpcfP!$A:$A,SpcfP!$AE:$AE,$AE652,SpcfP!$U:$U,$U652)))</f>
        <v>0</v>
      </c>
      <c r="AA652" s="44">
        <f>IF(OR($AD652=0,SUMIFS(dbP!$A:$A,dbP!$AD:$AD,$AD652)=0),0,INDEX(dbP!X:X,SUMIFS(dbP!$A:$A,dbP!$AD:$AD,$AD652)))*
IF(OR($AE652=0,SUMIFS(SpcfP!$A:$A,SpcfP!$AE:$AE,$AE652,SpcfP!$U:$U,$U652)=0),0,INDEX(SpcfP!AA:AA,SUMIFS(SpcfP!$A:$A,SpcfP!$AE:$AE,$AE652,SpcfP!$U:$U,$U652)))</f>
        <v>0</v>
      </c>
      <c r="AB652" s="44">
        <f>IF(OR($AD652=0,SUMIFS(dbP!$A:$A,dbP!$AD:$AD,$AD652)=0),0,INDEX(dbP!X:X,SUMIFS(dbP!$A:$A,dbP!$AD:$AD,$AD652)))*
IF(OR($AE652=0,SUMIFS(SpcfP!$A:$A,SpcfP!$AE:$AE,$AE652,SpcfP!$U:$U,$U652)=0),0,INDEX(SpcfP!AB:AB,SUMIFS(SpcfP!$A:$A,SpcfP!$AE:$AE,$AE652,SpcfP!$U:$U,$U652)))</f>
        <v>0</v>
      </c>
      <c r="AC652" s="31" t="str">
        <f>IF(OR(RepP!$J$3="",RepP!$J$3=0,COUNTIF(Lists!$D:$D,RepP!$J$3)=0),Lists!$D$9,IF(RepP!$J$3=Lists!$D$9,Lists!$D$9,IF(RepP!$J$3=$E652,RepP!$J$3,"")))</f>
        <v>Все проекты</v>
      </c>
      <c r="AD652" s="31">
        <f t="shared" si="10"/>
        <v>12</v>
      </c>
      <c r="AE652" s="31">
        <f>IF(OR(AE651=0,AE651=MAX(Items!$AC:$AC)),1,AE651+1)</f>
        <v>12</v>
      </c>
    </row>
    <row r="653" spans="2:31" x14ac:dyDescent="0.3">
      <c r="B653" s="26">
        <f>IF(AND(O653=0,P653=0,Q653=0,Y653=0),0,IF(OR(COUNTIFS(Items!$E:$E,O653,Items!$F:$F,P653,Items!$G:$G,Q653)=1,COUNTIFS(Items!$M:$M,O653,Items!$N:$N,P653,Items!$O:$O,Q653)=1,COUNTIFS(Items!$U:$U,O653,Items!$V:$V,P653,Items!$W:$W,Q653)=1),0,1))</f>
        <v>0</v>
      </c>
      <c r="D653" s="24">
        <f>IF(OR($AD653=0,SUMIFS(dbP!$A:$A,dbP!$AD:$AD,$AD653)=0),0,INDEX(dbP!D:D,SUMIFS(dbP!$A:$A,dbP!$AD:$AD,$AD653)))</f>
        <v>0</v>
      </c>
      <c r="E653" s="1">
        <f>IF(OR($AD653=0,SUMIFS(dbP!$A:$A,dbP!$AD:$AD,$AD653)=0),0,INDEX(dbP!E:E,SUMIFS(dbP!$A:$A,dbP!$AD:$AD,$AD653)))</f>
        <v>0</v>
      </c>
      <c r="F653" s="1">
        <f>IF(OR($AD653=0,SUMIFS(dbP!$A:$A,dbP!$AD:$AD,$AD653)=0),0,INDEX(dbP!F:F,SUMIFS(dbP!$A:$A,dbP!$AD:$AD,$AD653)))</f>
        <v>0</v>
      </c>
      <c r="I653" s="1">
        <f>IF(OR($AD653=0,SUMIFS(dbP!$A:$A,dbP!$AD:$AD,$AD653)=0),0,INDEX(dbP!I:I,SUMIFS(dbP!$A:$A,dbP!$AD:$AD,$AD653)))</f>
        <v>0</v>
      </c>
      <c r="O653" s="44">
        <f>IF(OR($AE653=0,SUMIFS(SpcfP!$A:$A,SpcfP!$AE:$AE,$AE653,SpcfP!$U:$U,$U653)=0),0,INDEX(SpcfP!O:O,SUMIFS(SpcfP!$A:$A,SpcfP!$AE:$AE,$AE653,SpcfP!$U:$U,$U653)))</f>
        <v>0</v>
      </c>
      <c r="P653" s="44">
        <f>IF(OR($AE653=0,SUMIFS(SpcfP!$A:$A,SpcfP!$AE:$AE,$AE653,SpcfP!$U:$U,$U653)=0),0,INDEX(SpcfP!P:P,SUMIFS(SpcfP!$A:$A,SpcfP!$AE:$AE,$AE653,SpcfP!$U:$U,$U653)))</f>
        <v>0</v>
      </c>
      <c r="Q653" s="44">
        <f>IF(OR($AE653=0,SUMIFS(SpcfP!$A:$A,SpcfP!$AE:$AE,$AE653,SpcfP!$U:$U,$U653)=0),0,INDEX(SpcfP!Q:Q,SUMIFS(SpcfP!$A:$A,SpcfP!$AE:$AE,$AE653,SpcfP!$U:$U,$U653)))</f>
        <v>0</v>
      </c>
      <c r="U653" s="1">
        <f>IF(OR($AD653=0,SUMIFS(dbP!$A:$A,dbP!$AD:$AD,$AD653)=0),0,INDEX(dbP!U:U,SUMIFS(dbP!$A:$A,dbP!$AD:$AD,$AD653)))</f>
        <v>0</v>
      </c>
      <c r="X653" s="42">
        <f>IF(OR($AD653=0,SUMIFS(dbP!$A:$A,dbP!$AD:$AD,$AD653)=0),0,INDEX(dbP!X:X,SUMIFS(dbP!$A:$A,dbP!$AD:$AD,$AD653)))*
IF(OR($AE653=0,SUMIFS(SpcfP!$A:$A,SpcfP!$AE:$AE,$AE653,SpcfP!$U:$U,$U653)=0),0,INDEX(SpcfP!X:X,SUMIFS(SpcfP!$A:$A,SpcfP!$AE:$AE,$AE653,SpcfP!$U:$U,$U653)))</f>
        <v>0</v>
      </c>
      <c r="AA653" s="44">
        <f>IF(OR($AD653=0,SUMIFS(dbP!$A:$A,dbP!$AD:$AD,$AD653)=0),0,INDEX(dbP!X:X,SUMIFS(dbP!$A:$A,dbP!$AD:$AD,$AD653)))*
IF(OR($AE653=0,SUMIFS(SpcfP!$A:$A,SpcfP!$AE:$AE,$AE653,SpcfP!$U:$U,$U653)=0),0,INDEX(SpcfP!AA:AA,SUMIFS(SpcfP!$A:$A,SpcfP!$AE:$AE,$AE653,SpcfP!$U:$U,$U653)))</f>
        <v>0</v>
      </c>
      <c r="AB653" s="44">
        <f>IF(OR($AD653=0,SUMIFS(dbP!$A:$A,dbP!$AD:$AD,$AD653)=0),0,INDEX(dbP!X:X,SUMIFS(dbP!$A:$A,dbP!$AD:$AD,$AD653)))*
IF(OR($AE653=0,SUMIFS(SpcfP!$A:$A,SpcfP!$AE:$AE,$AE653,SpcfP!$U:$U,$U653)=0),0,INDEX(SpcfP!AB:AB,SUMIFS(SpcfP!$A:$A,SpcfP!$AE:$AE,$AE653,SpcfP!$U:$U,$U653)))</f>
        <v>0</v>
      </c>
      <c r="AC653" s="31" t="str">
        <f>IF(OR(RepP!$J$3="",RepP!$J$3=0,COUNTIF(Lists!$D:$D,RepP!$J$3)=0),Lists!$D$9,IF(RepP!$J$3=Lists!$D$9,Lists!$D$9,IF(RepP!$J$3=$E653,RepP!$J$3,"")))</f>
        <v>Все проекты</v>
      </c>
      <c r="AD653" s="31">
        <f t="shared" si="10"/>
        <v>12</v>
      </c>
      <c r="AE653" s="31">
        <f>IF(OR(AE652=0,AE652=MAX(Items!$AC:$AC)),1,AE652+1)</f>
        <v>13</v>
      </c>
    </row>
    <row r="654" spans="2:31" x14ac:dyDescent="0.3">
      <c r="B654" s="26">
        <f>IF(AND(O654=0,P654=0,Q654=0,Y654=0),0,IF(OR(COUNTIFS(Items!$E:$E,O654,Items!$F:$F,P654,Items!$G:$G,Q654)=1,COUNTIFS(Items!$M:$M,O654,Items!$N:$N,P654,Items!$O:$O,Q654)=1,COUNTIFS(Items!$U:$U,O654,Items!$V:$V,P654,Items!$W:$W,Q654)=1),0,1))</f>
        <v>0</v>
      </c>
      <c r="D654" s="24">
        <f>IF(OR($AD654=0,SUMIFS(dbP!$A:$A,dbP!$AD:$AD,$AD654)=0),0,INDEX(dbP!D:D,SUMIFS(dbP!$A:$A,dbP!$AD:$AD,$AD654)))</f>
        <v>0</v>
      </c>
      <c r="E654" s="1">
        <f>IF(OR($AD654=0,SUMIFS(dbP!$A:$A,dbP!$AD:$AD,$AD654)=0),0,INDEX(dbP!E:E,SUMIFS(dbP!$A:$A,dbP!$AD:$AD,$AD654)))</f>
        <v>0</v>
      </c>
      <c r="F654" s="1">
        <f>IF(OR($AD654=0,SUMIFS(dbP!$A:$A,dbP!$AD:$AD,$AD654)=0),0,INDEX(dbP!F:F,SUMIFS(dbP!$A:$A,dbP!$AD:$AD,$AD654)))</f>
        <v>0</v>
      </c>
      <c r="I654" s="1">
        <f>IF(OR($AD654=0,SUMIFS(dbP!$A:$A,dbP!$AD:$AD,$AD654)=0),0,INDEX(dbP!I:I,SUMIFS(dbP!$A:$A,dbP!$AD:$AD,$AD654)))</f>
        <v>0</v>
      </c>
      <c r="O654" s="44">
        <f>IF(OR($AE654=0,SUMIFS(SpcfP!$A:$A,SpcfP!$AE:$AE,$AE654,SpcfP!$U:$U,$U654)=0),0,INDEX(SpcfP!O:O,SUMIFS(SpcfP!$A:$A,SpcfP!$AE:$AE,$AE654,SpcfP!$U:$U,$U654)))</f>
        <v>0</v>
      </c>
      <c r="P654" s="44">
        <f>IF(OR($AE654=0,SUMIFS(SpcfP!$A:$A,SpcfP!$AE:$AE,$AE654,SpcfP!$U:$U,$U654)=0),0,INDEX(SpcfP!P:P,SUMIFS(SpcfP!$A:$A,SpcfP!$AE:$AE,$AE654,SpcfP!$U:$U,$U654)))</f>
        <v>0</v>
      </c>
      <c r="Q654" s="44">
        <f>IF(OR($AE654=0,SUMIFS(SpcfP!$A:$A,SpcfP!$AE:$AE,$AE654,SpcfP!$U:$U,$U654)=0),0,INDEX(SpcfP!Q:Q,SUMIFS(SpcfP!$A:$A,SpcfP!$AE:$AE,$AE654,SpcfP!$U:$U,$U654)))</f>
        <v>0</v>
      </c>
      <c r="U654" s="1">
        <f>IF(OR($AD654=0,SUMIFS(dbP!$A:$A,dbP!$AD:$AD,$AD654)=0),0,INDEX(dbP!U:U,SUMIFS(dbP!$A:$A,dbP!$AD:$AD,$AD654)))</f>
        <v>0</v>
      </c>
      <c r="X654" s="42">
        <f>IF(OR($AD654=0,SUMIFS(dbP!$A:$A,dbP!$AD:$AD,$AD654)=0),0,INDEX(dbP!X:X,SUMIFS(dbP!$A:$A,dbP!$AD:$AD,$AD654)))*
IF(OR($AE654=0,SUMIFS(SpcfP!$A:$A,SpcfP!$AE:$AE,$AE654,SpcfP!$U:$U,$U654)=0),0,INDEX(SpcfP!X:X,SUMIFS(SpcfP!$A:$A,SpcfP!$AE:$AE,$AE654,SpcfP!$U:$U,$U654)))</f>
        <v>0</v>
      </c>
      <c r="AA654" s="44">
        <f>IF(OR($AD654=0,SUMIFS(dbP!$A:$A,dbP!$AD:$AD,$AD654)=0),0,INDEX(dbP!X:X,SUMIFS(dbP!$A:$A,dbP!$AD:$AD,$AD654)))*
IF(OR($AE654=0,SUMIFS(SpcfP!$A:$A,SpcfP!$AE:$AE,$AE654,SpcfP!$U:$U,$U654)=0),0,INDEX(SpcfP!AA:AA,SUMIFS(SpcfP!$A:$A,SpcfP!$AE:$AE,$AE654,SpcfP!$U:$U,$U654)))</f>
        <v>0</v>
      </c>
      <c r="AB654" s="44">
        <f>IF(OR($AD654=0,SUMIFS(dbP!$A:$A,dbP!$AD:$AD,$AD654)=0),0,INDEX(dbP!X:X,SUMIFS(dbP!$A:$A,dbP!$AD:$AD,$AD654)))*
IF(OR($AE654=0,SUMIFS(SpcfP!$A:$A,SpcfP!$AE:$AE,$AE654,SpcfP!$U:$U,$U654)=0),0,INDEX(SpcfP!AB:AB,SUMIFS(SpcfP!$A:$A,SpcfP!$AE:$AE,$AE654,SpcfP!$U:$U,$U654)))</f>
        <v>0</v>
      </c>
      <c r="AC654" s="31" t="str">
        <f>IF(OR(RepP!$J$3="",RepP!$J$3=0,COUNTIF(Lists!$D:$D,RepP!$J$3)=0),Lists!$D$9,IF(RepP!$J$3=Lists!$D$9,Lists!$D$9,IF(RepP!$J$3=$E654,RepP!$J$3,"")))</f>
        <v>Все проекты</v>
      </c>
      <c r="AD654" s="31">
        <f t="shared" si="10"/>
        <v>12</v>
      </c>
      <c r="AE654" s="31">
        <f>IF(OR(AE653=0,AE653=MAX(Items!$AC:$AC)),1,AE653+1)</f>
        <v>14</v>
      </c>
    </row>
    <row r="655" spans="2:31" x14ac:dyDescent="0.3">
      <c r="B655" s="26">
        <f>IF(AND(O655=0,P655=0,Q655=0,Y655=0),0,IF(OR(COUNTIFS(Items!$E:$E,O655,Items!$F:$F,P655,Items!$G:$G,Q655)=1,COUNTIFS(Items!$M:$M,O655,Items!$N:$N,P655,Items!$O:$O,Q655)=1,COUNTIFS(Items!$U:$U,O655,Items!$V:$V,P655,Items!$W:$W,Q655)=1),0,1))</f>
        <v>0</v>
      </c>
      <c r="D655" s="24">
        <f>IF(OR($AD655=0,SUMIFS(dbP!$A:$A,dbP!$AD:$AD,$AD655)=0),0,INDEX(dbP!D:D,SUMIFS(dbP!$A:$A,dbP!$AD:$AD,$AD655)))</f>
        <v>0</v>
      </c>
      <c r="E655" s="1">
        <f>IF(OR($AD655=0,SUMIFS(dbP!$A:$A,dbP!$AD:$AD,$AD655)=0),0,INDEX(dbP!E:E,SUMIFS(dbP!$A:$A,dbP!$AD:$AD,$AD655)))</f>
        <v>0</v>
      </c>
      <c r="F655" s="1">
        <f>IF(OR($AD655=0,SUMIFS(dbP!$A:$A,dbP!$AD:$AD,$AD655)=0),0,INDEX(dbP!F:F,SUMIFS(dbP!$A:$A,dbP!$AD:$AD,$AD655)))</f>
        <v>0</v>
      </c>
      <c r="I655" s="1">
        <f>IF(OR($AD655=0,SUMIFS(dbP!$A:$A,dbP!$AD:$AD,$AD655)=0),0,INDEX(dbP!I:I,SUMIFS(dbP!$A:$A,dbP!$AD:$AD,$AD655)))</f>
        <v>0</v>
      </c>
      <c r="O655" s="44">
        <f>IF(OR($AE655=0,SUMIFS(SpcfP!$A:$A,SpcfP!$AE:$AE,$AE655,SpcfP!$U:$U,$U655)=0),0,INDEX(SpcfP!O:O,SUMIFS(SpcfP!$A:$A,SpcfP!$AE:$AE,$AE655,SpcfP!$U:$U,$U655)))</f>
        <v>0</v>
      </c>
      <c r="P655" s="44">
        <f>IF(OR($AE655=0,SUMIFS(SpcfP!$A:$A,SpcfP!$AE:$AE,$AE655,SpcfP!$U:$U,$U655)=0),0,INDEX(SpcfP!P:P,SUMIFS(SpcfP!$A:$A,SpcfP!$AE:$AE,$AE655,SpcfP!$U:$U,$U655)))</f>
        <v>0</v>
      </c>
      <c r="Q655" s="44">
        <f>IF(OR($AE655=0,SUMIFS(SpcfP!$A:$A,SpcfP!$AE:$AE,$AE655,SpcfP!$U:$U,$U655)=0),0,INDEX(SpcfP!Q:Q,SUMIFS(SpcfP!$A:$A,SpcfP!$AE:$AE,$AE655,SpcfP!$U:$U,$U655)))</f>
        <v>0</v>
      </c>
      <c r="U655" s="1">
        <f>IF(OR($AD655=0,SUMIFS(dbP!$A:$A,dbP!$AD:$AD,$AD655)=0),0,INDEX(dbP!U:U,SUMIFS(dbP!$A:$A,dbP!$AD:$AD,$AD655)))</f>
        <v>0</v>
      </c>
      <c r="X655" s="42">
        <f>IF(OR($AD655=0,SUMIFS(dbP!$A:$A,dbP!$AD:$AD,$AD655)=0),0,INDEX(dbP!X:X,SUMIFS(dbP!$A:$A,dbP!$AD:$AD,$AD655)))*
IF(OR($AE655=0,SUMIFS(SpcfP!$A:$A,SpcfP!$AE:$AE,$AE655,SpcfP!$U:$U,$U655)=0),0,INDEX(SpcfP!X:X,SUMIFS(SpcfP!$A:$A,SpcfP!$AE:$AE,$AE655,SpcfP!$U:$U,$U655)))</f>
        <v>0</v>
      </c>
      <c r="AA655" s="44">
        <f>IF(OR($AD655=0,SUMIFS(dbP!$A:$A,dbP!$AD:$AD,$AD655)=0),0,INDEX(dbP!X:X,SUMIFS(dbP!$A:$A,dbP!$AD:$AD,$AD655)))*
IF(OR($AE655=0,SUMIFS(SpcfP!$A:$A,SpcfP!$AE:$AE,$AE655,SpcfP!$U:$U,$U655)=0),0,INDEX(SpcfP!AA:AA,SUMIFS(SpcfP!$A:$A,SpcfP!$AE:$AE,$AE655,SpcfP!$U:$U,$U655)))</f>
        <v>0</v>
      </c>
      <c r="AB655" s="44">
        <f>IF(OR($AD655=0,SUMIFS(dbP!$A:$A,dbP!$AD:$AD,$AD655)=0),0,INDEX(dbP!X:X,SUMIFS(dbP!$A:$A,dbP!$AD:$AD,$AD655)))*
IF(OR($AE655=0,SUMIFS(SpcfP!$A:$A,SpcfP!$AE:$AE,$AE655,SpcfP!$U:$U,$U655)=0),0,INDEX(SpcfP!AB:AB,SUMIFS(SpcfP!$A:$A,SpcfP!$AE:$AE,$AE655,SpcfP!$U:$U,$U655)))</f>
        <v>0</v>
      </c>
      <c r="AC655" s="31" t="str">
        <f>IF(OR(RepP!$J$3="",RepP!$J$3=0,COUNTIF(Lists!$D:$D,RepP!$J$3)=0),Lists!$D$9,IF(RepP!$J$3=Lists!$D$9,Lists!$D$9,IF(RepP!$J$3=$E655,RepP!$J$3,"")))</f>
        <v>Все проекты</v>
      </c>
      <c r="AD655" s="31">
        <f t="shared" si="10"/>
        <v>12</v>
      </c>
      <c r="AE655" s="31">
        <f>IF(OR(AE654=0,AE654=MAX(Items!$AC:$AC)),1,AE654+1)</f>
        <v>15</v>
      </c>
    </row>
    <row r="656" spans="2:31" x14ac:dyDescent="0.3">
      <c r="B656" s="26">
        <f>IF(AND(O656=0,P656=0,Q656=0,Y656=0),0,IF(OR(COUNTIFS(Items!$E:$E,O656,Items!$F:$F,P656,Items!$G:$G,Q656)=1,COUNTIFS(Items!$M:$M,O656,Items!$N:$N,P656,Items!$O:$O,Q656)=1,COUNTIFS(Items!$U:$U,O656,Items!$V:$V,P656,Items!$W:$W,Q656)=1),0,1))</f>
        <v>0</v>
      </c>
      <c r="D656" s="24">
        <f>IF(OR($AD656=0,SUMIFS(dbP!$A:$A,dbP!$AD:$AD,$AD656)=0),0,INDEX(dbP!D:D,SUMIFS(dbP!$A:$A,dbP!$AD:$AD,$AD656)))</f>
        <v>0</v>
      </c>
      <c r="E656" s="1">
        <f>IF(OR($AD656=0,SUMIFS(dbP!$A:$A,dbP!$AD:$AD,$AD656)=0),0,INDEX(dbP!E:E,SUMIFS(dbP!$A:$A,dbP!$AD:$AD,$AD656)))</f>
        <v>0</v>
      </c>
      <c r="F656" s="1">
        <f>IF(OR($AD656=0,SUMIFS(dbP!$A:$A,dbP!$AD:$AD,$AD656)=0),0,INDEX(dbP!F:F,SUMIFS(dbP!$A:$A,dbP!$AD:$AD,$AD656)))</f>
        <v>0</v>
      </c>
      <c r="I656" s="1">
        <f>IF(OR($AD656=0,SUMIFS(dbP!$A:$A,dbP!$AD:$AD,$AD656)=0),0,INDEX(dbP!I:I,SUMIFS(dbP!$A:$A,dbP!$AD:$AD,$AD656)))</f>
        <v>0</v>
      </c>
      <c r="O656" s="44">
        <f>IF(OR($AE656=0,SUMIFS(SpcfP!$A:$A,SpcfP!$AE:$AE,$AE656,SpcfP!$U:$U,$U656)=0),0,INDEX(SpcfP!O:O,SUMIFS(SpcfP!$A:$A,SpcfP!$AE:$AE,$AE656,SpcfP!$U:$U,$U656)))</f>
        <v>0</v>
      </c>
      <c r="P656" s="44">
        <f>IF(OR($AE656=0,SUMIFS(SpcfP!$A:$A,SpcfP!$AE:$AE,$AE656,SpcfP!$U:$U,$U656)=0),0,INDEX(SpcfP!P:P,SUMIFS(SpcfP!$A:$A,SpcfP!$AE:$AE,$AE656,SpcfP!$U:$U,$U656)))</f>
        <v>0</v>
      </c>
      <c r="Q656" s="44">
        <f>IF(OR($AE656=0,SUMIFS(SpcfP!$A:$A,SpcfP!$AE:$AE,$AE656,SpcfP!$U:$U,$U656)=0),0,INDEX(SpcfP!Q:Q,SUMIFS(SpcfP!$A:$A,SpcfP!$AE:$AE,$AE656,SpcfP!$U:$U,$U656)))</f>
        <v>0</v>
      </c>
      <c r="U656" s="1">
        <f>IF(OR($AD656=0,SUMIFS(dbP!$A:$A,dbP!$AD:$AD,$AD656)=0),0,INDEX(dbP!U:U,SUMIFS(dbP!$A:$A,dbP!$AD:$AD,$AD656)))</f>
        <v>0</v>
      </c>
      <c r="X656" s="42">
        <f>IF(OR($AD656=0,SUMIFS(dbP!$A:$A,dbP!$AD:$AD,$AD656)=0),0,INDEX(dbP!X:X,SUMIFS(dbP!$A:$A,dbP!$AD:$AD,$AD656)))*
IF(OR($AE656=0,SUMIFS(SpcfP!$A:$A,SpcfP!$AE:$AE,$AE656,SpcfP!$U:$U,$U656)=0),0,INDEX(SpcfP!X:X,SUMIFS(SpcfP!$A:$A,SpcfP!$AE:$AE,$AE656,SpcfP!$U:$U,$U656)))</f>
        <v>0</v>
      </c>
      <c r="AA656" s="44">
        <f>IF(OR($AD656=0,SUMIFS(dbP!$A:$A,dbP!$AD:$AD,$AD656)=0),0,INDEX(dbP!X:X,SUMIFS(dbP!$A:$A,dbP!$AD:$AD,$AD656)))*
IF(OR($AE656=0,SUMIFS(SpcfP!$A:$A,SpcfP!$AE:$AE,$AE656,SpcfP!$U:$U,$U656)=0),0,INDEX(SpcfP!AA:AA,SUMIFS(SpcfP!$A:$A,SpcfP!$AE:$AE,$AE656,SpcfP!$U:$U,$U656)))</f>
        <v>0</v>
      </c>
      <c r="AB656" s="44">
        <f>IF(OR($AD656=0,SUMIFS(dbP!$A:$A,dbP!$AD:$AD,$AD656)=0),0,INDEX(dbP!X:X,SUMIFS(dbP!$A:$A,dbP!$AD:$AD,$AD656)))*
IF(OR($AE656=0,SUMIFS(SpcfP!$A:$A,SpcfP!$AE:$AE,$AE656,SpcfP!$U:$U,$U656)=0),0,INDEX(SpcfP!AB:AB,SUMIFS(SpcfP!$A:$A,SpcfP!$AE:$AE,$AE656,SpcfP!$U:$U,$U656)))</f>
        <v>0</v>
      </c>
      <c r="AC656" s="31" t="str">
        <f>IF(OR(RepP!$J$3="",RepP!$J$3=0,COUNTIF(Lists!$D:$D,RepP!$J$3)=0),Lists!$D$9,IF(RepP!$J$3=Lists!$D$9,Lists!$D$9,IF(RepP!$J$3=$E656,RepP!$J$3,"")))</f>
        <v>Все проекты</v>
      </c>
      <c r="AD656" s="31">
        <f t="shared" si="10"/>
        <v>12</v>
      </c>
      <c r="AE656" s="31">
        <f>IF(OR(AE655=0,AE655=MAX(Items!$AC:$AC)),1,AE655+1)</f>
        <v>16</v>
      </c>
    </row>
    <row r="657" spans="2:31" x14ac:dyDescent="0.3">
      <c r="B657" s="26">
        <f>IF(AND(O657=0,P657=0,Q657=0,Y657=0),0,IF(OR(COUNTIFS(Items!$E:$E,O657,Items!$F:$F,P657,Items!$G:$G,Q657)=1,COUNTIFS(Items!$M:$M,O657,Items!$N:$N,P657,Items!$O:$O,Q657)=1,COUNTIFS(Items!$U:$U,O657,Items!$V:$V,P657,Items!$W:$W,Q657)=1),0,1))</f>
        <v>0</v>
      </c>
      <c r="D657" s="24">
        <f>IF(OR($AD657=0,SUMIFS(dbP!$A:$A,dbP!$AD:$AD,$AD657)=0),0,INDEX(dbP!D:D,SUMIFS(dbP!$A:$A,dbP!$AD:$AD,$AD657)))</f>
        <v>0</v>
      </c>
      <c r="E657" s="1">
        <f>IF(OR($AD657=0,SUMIFS(dbP!$A:$A,dbP!$AD:$AD,$AD657)=0),0,INDEX(dbP!E:E,SUMIFS(dbP!$A:$A,dbP!$AD:$AD,$AD657)))</f>
        <v>0</v>
      </c>
      <c r="F657" s="1">
        <f>IF(OR($AD657=0,SUMIFS(dbP!$A:$A,dbP!$AD:$AD,$AD657)=0),0,INDEX(dbP!F:F,SUMIFS(dbP!$A:$A,dbP!$AD:$AD,$AD657)))</f>
        <v>0</v>
      </c>
      <c r="I657" s="1">
        <f>IF(OR($AD657=0,SUMIFS(dbP!$A:$A,dbP!$AD:$AD,$AD657)=0),0,INDEX(dbP!I:I,SUMIFS(dbP!$A:$A,dbP!$AD:$AD,$AD657)))</f>
        <v>0</v>
      </c>
      <c r="O657" s="44">
        <f>IF(OR($AE657=0,SUMIFS(SpcfP!$A:$A,SpcfP!$AE:$AE,$AE657,SpcfP!$U:$U,$U657)=0),0,INDEX(SpcfP!O:O,SUMIFS(SpcfP!$A:$A,SpcfP!$AE:$AE,$AE657,SpcfP!$U:$U,$U657)))</f>
        <v>0</v>
      </c>
      <c r="P657" s="44">
        <f>IF(OR($AE657=0,SUMIFS(SpcfP!$A:$A,SpcfP!$AE:$AE,$AE657,SpcfP!$U:$U,$U657)=0),0,INDEX(SpcfP!P:P,SUMIFS(SpcfP!$A:$A,SpcfP!$AE:$AE,$AE657,SpcfP!$U:$U,$U657)))</f>
        <v>0</v>
      </c>
      <c r="Q657" s="44">
        <f>IF(OR($AE657=0,SUMIFS(SpcfP!$A:$A,SpcfP!$AE:$AE,$AE657,SpcfP!$U:$U,$U657)=0),0,INDEX(SpcfP!Q:Q,SUMIFS(SpcfP!$A:$A,SpcfP!$AE:$AE,$AE657,SpcfP!$U:$U,$U657)))</f>
        <v>0</v>
      </c>
      <c r="U657" s="1">
        <f>IF(OR($AD657=0,SUMIFS(dbP!$A:$A,dbP!$AD:$AD,$AD657)=0),0,INDEX(dbP!U:U,SUMIFS(dbP!$A:$A,dbP!$AD:$AD,$AD657)))</f>
        <v>0</v>
      </c>
      <c r="X657" s="42">
        <f>IF(OR($AD657=0,SUMIFS(dbP!$A:$A,dbP!$AD:$AD,$AD657)=0),0,INDEX(dbP!X:X,SUMIFS(dbP!$A:$A,dbP!$AD:$AD,$AD657)))*
IF(OR($AE657=0,SUMIFS(SpcfP!$A:$A,SpcfP!$AE:$AE,$AE657,SpcfP!$U:$U,$U657)=0),0,INDEX(SpcfP!X:X,SUMIFS(SpcfP!$A:$A,SpcfP!$AE:$AE,$AE657,SpcfP!$U:$U,$U657)))</f>
        <v>0</v>
      </c>
      <c r="AA657" s="44">
        <f>IF(OR($AD657=0,SUMIFS(dbP!$A:$A,dbP!$AD:$AD,$AD657)=0),0,INDEX(dbP!X:X,SUMIFS(dbP!$A:$A,dbP!$AD:$AD,$AD657)))*
IF(OR($AE657=0,SUMIFS(SpcfP!$A:$A,SpcfP!$AE:$AE,$AE657,SpcfP!$U:$U,$U657)=0),0,INDEX(SpcfP!AA:AA,SUMIFS(SpcfP!$A:$A,SpcfP!$AE:$AE,$AE657,SpcfP!$U:$U,$U657)))</f>
        <v>0</v>
      </c>
      <c r="AB657" s="44">
        <f>IF(OR($AD657=0,SUMIFS(dbP!$A:$A,dbP!$AD:$AD,$AD657)=0),0,INDEX(dbP!X:X,SUMIFS(dbP!$A:$A,dbP!$AD:$AD,$AD657)))*
IF(OR($AE657=0,SUMIFS(SpcfP!$A:$A,SpcfP!$AE:$AE,$AE657,SpcfP!$U:$U,$U657)=0),0,INDEX(SpcfP!AB:AB,SUMIFS(SpcfP!$A:$A,SpcfP!$AE:$AE,$AE657,SpcfP!$U:$U,$U657)))</f>
        <v>0</v>
      </c>
      <c r="AC657" s="31" t="str">
        <f>IF(OR(RepP!$J$3="",RepP!$J$3=0,COUNTIF(Lists!$D:$D,RepP!$J$3)=0),Lists!$D$9,IF(RepP!$J$3=Lists!$D$9,Lists!$D$9,IF(RepP!$J$3=$E657,RepP!$J$3,"")))</f>
        <v>Все проекты</v>
      </c>
      <c r="AD657" s="31">
        <f t="shared" si="10"/>
        <v>12</v>
      </c>
      <c r="AE657" s="31">
        <f>IF(OR(AE656=0,AE656=MAX(Items!$AC:$AC)),1,AE656+1)</f>
        <v>17</v>
      </c>
    </row>
    <row r="658" spans="2:31" x14ac:dyDescent="0.3">
      <c r="B658" s="26">
        <f>IF(AND(O658=0,P658=0,Q658=0,Y658=0),0,IF(OR(COUNTIFS(Items!$E:$E,O658,Items!$F:$F,P658,Items!$G:$G,Q658)=1,COUNTIFS(Items!$M:$M,O658,Items!$N:$N,P658,Items!$O:$O,Q658)=1,COUNTIFS(Items!$U:$U,O658,Items!$V:$V,P658,Items!$W:$W,Q658)=1),0,1))</f>
        <v>0</v>
      </c>
      <c r="D658" s="24">
        <f>IF(OR($AD658=0,SUMIFS(dbP!$A:$A,dbP!$AD:$AD,$AD658)=0),0,INDEX(dbP!D:D,SUMIFS(dbP!$A:$A,dbP!$AD:$AD,$AD658)))</f>
        <v>0</v>
      </c>
      <c r="E658" s="1">
        <f>IF(OR($AD658=0,SUMIFS(dbP!$A:$A,dbP!$AD:$AD,$AD658)=0),0,INDEX(dbP!E:E,SUMIFS(dbP!$A:$A,dbP!$AD:$AD,$AD658)))</f>
        <v>0</v>
      </c>
      <c r="F658" s="1">
        <f>IF(OR($AD658=0,SUMIFS(dbP!$A:$A,dbP!$AD:$AD,$AD658)=0),0,INDEX(dbP!F:F,SUMIFS(dbP!$A:$A,dbP!$AD:$AD,$AD658)))</f>
        <v>0</v>
      </c>
      <c r="I658" s="1">
        <f>IF(OR($AD658=0,SUMIFS(dbP!$A:$A,dbP!$AD:$AD,$AD658)=0),0,INDEX(dbP!I:I,SUMIFS(dbP!$A:$A,dbP!$AD:$AD,$AD658)))</f>
        <v>0</v>
      </c>
      <c r="O658" s="44">
        <f>IF(OR($AE658=0,SUMIFS(SpcfP!$A:$A,SpcfP!$AE:$AE,$AE658,SpcfP!$U:$U,$U658)=0),0,INDEX(SpcfP!O:O,SUMIFS(SpcfP!$A:$A,SpcfP!$AE:$AE,$AE658,SpcfP!$U:$U,$U658)))</f>
        <v>0</v>
      </c>
      <c r="P658" s="44">
        <f>IF(OR($AE658=0,SUMIFS(SpcfP!$A:$A,SpcfP!$AE:$AE,$AE658,SpcfP!$U:$U,$U658)=0),0,INDEX(SpcfP!P:P,SUMIFS(SpcfP!$A:$A,SpcfP!$AE:$AE,$AE658,SpcfP!$U:$U,$U658)))</f>
        <v>0</v>
      </c>
      <c r="Q658" s="44">
        <f>IF(OR($AE658=0,SUMIFS(SpcfP!$A:$A,SpcfP!$AE:$AE,$AE658,SpcfP!$U:$U,$U658)=0),0,INDEX(SpcfP!Q:Q,SUMIFS(SpcfP!$A:$A,SpcfP!$AE:$AE,$AE658,SpcfP!$U:$U,$U658)))</f>
        <v>0</v>
      </c>
      <c r="U658" s="1">
        <f>IF(OR($AD658=0,SUMIFS(dbP!$A:$A,dbP!$AD:$AD,$AD658)=0),0,INDEX(dbP!U:U,SUMIFS(dbP!$A:$A,dbP!$AD:$AD,$AD658)))</f>
        <v>0</v>
      </c>
      <c r="X658" s="42">
        <f>IF(OR($AD658=0,SUMIFS(dbP!$A:$A,dbP!$AD:$AD,$AD658)=0),0,INDEX(dbP!X:X,SUMIFS(dbP!$A:$A,dbP!$AD:$AD,$AD658)))*
IF(OR($AE658=0,SUMIFS(SpcfP!$A:$A,SpcfP!$AE:$AE,$AE658,SpcfP!$U:$U,$U658)=0),0,INDEX(SpcfP!X:X,SUMIFS(SpcfP!$A:$A,SpcfP!$AE:$AE,$AE658,SpcfP!$U:$U,$U658)))</f>
        <v>0</v>
      </c>
      <c r="AA658" s="44">
        <f>IF(OR($AD658=0,SUMIFS(dbP!$A:$A,dbP!$AD:$AD,$AD658)=0),0,INDEX(dbP!X:X,SUMIFS(dbP!$A:$A,dbP!$AD:$AD,$AD658)))*
IF(OR($AE658=0,SUMIFS(SpcfP!$A:$A,SpcfP!$AE:$AE,$AE658,SpcfP!$U:$U,$U658)=0),0,INDEX(SpcfP!AA:AA,SUMIFS(SpcfP!$A:$A,SpcfP!$AE:$AE,$AE658,SpcfP!$U:$U,$U658)))</f>
        <v>0</v>
      </c>
      <c r="AB658" s="44">
        <f>IF(OR($AD658=0,SUMIFS(dbP!$A:$A,dbP!$AD:$AD,$AD658)=0),0,INDEX(dbP!X:X,SUMIFS(dbP!$A:$A,dbP!$AD:$AD,$AD658)))*
IF(OR($AE658=0,SUMIFS(SpcfP!$A:$A,SpcfP!$AE:$AE,$AE658,SpcfP!$U:$U,$U658)=0),0,INDEX(SpcfP!AB:AB,SUMIFS(SpcfP!$A:$A,SpcfP!$AE:$AE,$AE658,SpcfP!$U:$U,$U658)))</f>
        <v>0</v>
      </c>
      <c r="AC658" s="31" t="str">
        <f>IF(OR(RepP!$J$3="",RepP!$J$3=0,COUNTIF(Lists!$D:$D,RepP!$J$3)=0),Lists!$D$9,IF(RepP!$J$3=Lists!$D$9,Lists!$D$9,IF(RepP!$J$3=$E658,RepP!$J$3,"")))</f>
        <v>Все проекты</v>
      </c>
      <c r="AD658" s="31">
        <f t="shared" si="10"/>
        <v>12</v>
      </c>
      <c r="AE658" s="31">
        <f>IF(OR(AE657=0,AE657=MAX(Items!$AC:$AC)),1,AE657+1)</f>
        <v>18</v>
      </c>
    </row>
    <row r="659" spans="2:31" x14ac:dyDescent="0.3">
      <c r="B659" s="26">
        <f>IF(AND(O659=0,P659=0,Q659=0,Y659=0),0,IF(OR(COUNTIFS(Items!$E:$E,O659,Items!$F:$F,P659,Items!$G:$G,Q659)=1,COUNTIFS(Items!$M:$M,O659,Items!$N:$N,P659,Items!$O:$O,Q659)=1,COUNTIFS(Items!$U:$U,O659,Items!$V:$V,P659,Items!$W:$W,Q659)=1),0,1))</f>
        <v>0</v>
      </c>
      <c r="D659" s="24">
        <f>IF(OR($AD659=0,SUMIFS(dbP!$A:$A,dbP!$AD:$AD,$AD659)=0),0,INDEX(dbP!D:D,SUMIFS(dbP!$A:$A,dbP!$AD:$AD,$AD659)))</f>
        <v>0</v>
      </c>
      <c r="E659" s="1">
        <f>IF(OR($AD659=0,SUMIFS(dbP!$A:$A,dbP!$AD:$AD,$AD659)=0),0,INDEX(dbP!E:E,SUMIFS(dbP!$A:$A,dbP!$AD:$AD,$AD659)))</f>
        <v>0</v>
      </c>
      <c r="F659" s="1">
        <f>IF(OR($AD659=0,SUMIFS(dbP!$A:$A,dbP!$AD:$AD,$AD659)=0),0,INDEX(dbP!F:F,SUMIFS(dbP!$A:$A,dbP!$AD:$AD,$AD659)))</f>
        <v>0</v>
      </c>
      <c r="I659" s="1">
        <f>IF(OR($AD659=0,SUMIFS(dbP!$A:$A,dbP!$AD:$AD,$AD659)=0),0,INDEX(dbP!I:I,SUMIFS(dbP!$A:$A,dbP!$AD:$AD,$AD659)))</f>
        <v>0</v>
      </c>
      <c r="O659" s="44">
        <f>IF(OR($AE659=0,SUMIFS(SpcfP!$A:$A,SpcfP!$AE:$AE,$AE659,SpcfP!$U:$U,$U659)=0),0,INDEX(SpcfP!O:O,SUMIFS(SpcfP!$A:$A,SpcfP!$AE:$AE,$AE659,SpcfP!$U:$U,$U659)))</f>
        <v>0</v>
      </c>
      <c r="P659" s="44">
        <f>IF(OR($AE659=0,SUMIFS(SpcfP!$A:$A,SpcfP!$AE:$AE,$AE659,SpcfP!$U:$U,$U659)=0),0,INDEX(SpcfP!P:P,SUMIFS(SpcfP!$A:$A,SpcfP!$AE:$AE,$AE659,SpcfP!$U:$U,$U659)))</f>
        <v>0</v>
      </c>
      <c r="Q659" s="44">
        <f>IF(OR($AE659=0,SUMIFS(SpcfP!$A:$A,SpcfP!$AE:$AE,$AE659,SpcfP!$U:$U,$U659)=0),0,INDEX(SpcfP!Q:Q,SUMIFS(SpcfP!$A:$A,SpcfP!$AE:$AE,$AE659,SpcfP!$U:$U,$U659)))</f>
        <v>0</v>
      </c>
      <c r="U659" s="1">
        <f>IF(OR($AD659=0,SUMIFS(dbP!$A:$A,dbP!$AD:$AD,$AD659)=0),0,INDEX(dbP!U:U,SUMIFS(dbP!$A:$A,dbP!$AD:$AD,$AD659)))</f>
        <v>0</v>
      </c>
      <c r="X659" s="42">
        <f>IF(OR($AD659=0,SUMIFS(dbP!$A:$A,dbP!$AD:$AD,$AD659)=0),0,INDEX(dbP!X:X,SUMIFS(dbP!$A:$A,dbP!$AD:$AD,$AD659)))*
IF(OR($AE659=0,SUMIFS(SpcfP!$A:$A,SpcfP!$AE:$AE,$AE659,SpcfP!$U:$U,$U659)=0),0,INDEX(SpcfP!X:X,SUMIFS(SpcfP!$A:$A,SpcfP!$AE:$AE,$AE659,SpcfP!$U:$U,$U659)))</f>
        <v>0</v>
      </c>
      <c r="AA659" s="44">
        <f>IF(OR($AD659=0,SUMIFS(dbP!$A:$A,dbP!$AD:$AD,$AD659)=0),0,INDEX(dbP!X:X,SUMIFS(dbP!$A:$A,dbP!$AD:$AD,$AD659)))*
IF(OR($AE659=0,SUMIFS(SpcfP!$A:$A,SpcfP!$AE:$AE,$AE659,SpcfP!$U:$U,$U659)=0),0,INDEX(SpcfP!AA:AA,SUMIFS(SpcfP!$A:$A,SpcfP!$AE:$AE,$AE659,SpcfP!$U:$U,$U659)))</f>
        <v>0</v>
      </c>
      <c r="AB659" s="44">
        <f>IF(OR($AD659=0,SUMIFS(dbP!$A:$A,dbP!$AD:$AD,$AD659)=0),0,INDEX(dbP!X:X,SUMIFS(dbP!$A:$A,dbP!$AD:$AD,$AD659)))*
IF(OR($AE659=0,SUMIFS(SpcfP!$A:$A,SpcfP!$AE:$AE,$AE659,SpcfP!$U:$U,$U659)=0),0,INDEX(SpcfP!AB:AB,SUMIFS(SpcfP!$A:$A,SpcfP!$AE:$AE,$AE659,SpcfP!$U:$U,$U659)))</f>
        <v>0</v>
      </c>
      <c r="AC659" s="31" t="str">
        <f>IF(OR(RepP!$J$3="",RepP!$J$3=0,COUNTIF(Lists!$D:$D,RepP!$J$3)=0),Lists!$D$9,IF(RepP!$J$3=Lists!$D$9,Lists!$D$9,IF(RepP!$J$3=$E659,RepP!$J$3,"")))</f>
        <v>Все проекты</v>
      </c>
      <c r="AD659" s="31">
        <f t="shared" si="10"/>
        <v>12</v>
      </c>
      <c r="AE659" s="31">
        <f>IF(OR(AE658=0,AE658=MAX(Items!$AC:$AC)),1,AE658+1)</f>
        <v>19</v>
      </c>
    </row>
    <row r="660" spans="2:31" x14ac:dyDescent="0.3">
      <c r="B660" s="26">
        <f>IF(AND(O660=0,P660=0,Q660=0,Y660=0),0,IF(OR(COUNTIFS(Items!$E:$E,O660,Items!$F:$F,P660,Items!$G:$G,Q660)=1,COUNTIFS(Items!$M:$M,O660,Items!$N:$N,P660,Items!$O:$O,Q660)=1,COUNTIFS(Items!$U:$U,O660,Items!$V:$V,P660,Items!$W:$W,Q660)=1),0,1))</f>
        <v>0</v>
      </c>
      <c r="D660" s="24">
        <f>IF(OR($AD660=0,SUMIFS(dbP!$A:$A,dbP!$AD:$AD,$AD660)=0),0,INDEX(dbP!D:D,SUMIFS(dbP!$A:$A,dbP!$AD:$AD,$AD660)))</f>
        <v>0</v>
      </c>
      <c r="E660" s="1">
        <f>IF(OR($AD660=0,SUMIFS(dbP!$A:$A,dbP!$AD:$AD,$AD660)=0),0,INDEX(dbP!E:E,SUMIFS(dbP!$A:$A,dbP!$AD:$AD,$AD660)))</f>
        <v>0</v>
      </c>
      <c r="F660" s="1">
        <f>IF(OR($AD660=0,SUMIFS(dbP!$A:$A,dbP!$AD:$AD,$AD660)=0),0,INDEX(dbP!F:F,SUMIFS(dbP!$A:$A,dbP!$AD:$AD,$AD660)))</f>
        <v>0</v>
      </c>
      <c r="I660" s="1">
        <f>IF(OR($AD660=0,SUMIFS(dbP!$A:$A,dbP!$AD:$AD,$AD660)=0),0,INDEX(dbP!I:I,SUMIFS(dbP!$A:$A,dbP!$AD:$AD,$AD660)))</f>
        <v>0</v>
      </c>
      <c r="O660" s="44">
        <f>IF(OR($AE660=0,SUMIFS(SpcfP!$A:$A,SpcfP!$AE:$AE,$AE660,SpcfP!$U:$U,$U660)=0),0,INDEX(SpcfP!O:O,SUMIFS(SpcfP!$A:$A,SpcfP!$AE:$AE,$AE660,SpcfP!$U:$U,$U660)))</f>
        <v>0</v>
      </c>
      <c r="P660" s="44">
        <f>IF(OR($AE660=0,SUMIFS(SpcfP!$A:$A,SpcfP!$AE:$AE,$AE660,SpcfP!$U:$U,$U660)=0),0,INDEX(SpcfP!P:P,SUMIFS(SpcfP!$A:$A,SpcfP!$AE:$AE,$AE660,SpcfP!$U:$U,$U660)))</f>
        <v>0</v>
      </c>
      <c r="Q660" s="44">
        <f>IF(OR($AE660=0,SUMIFS(SpcfP!$A:$A,SpcfP!$AE:$AE,$AE660,SpcfP!$U:$U,$U660)=0),0,INDEX(SpcfP!Q:Q,SUMIFS(SpcfP!$A:$A,SpcfP!$AE:$AE,$AE660,SpcfP!$U:$U,$U660)))</f>
        <v>0</v>
      </c>
      <c r="U660" s="1">
        <f>IF(OR($AD660=0,SUMIFS(dbP!$A:$A,dbP!$AD:$AD,$AD660)=0),0,INDEX(dbP!U:U,SUMIFS(dbP!$A:$A,dbP!$AD:$AD,$AD660)))</f>
        <v>0</v>
      </c>
      <c r="X660" s="42">
        <f>IF(OR($AD660=0,SUMIFS(dbP!$A:$A,dbP!$AD:$AD,$AD660)=0),0,INDEX(dbP!X:X,SUMIFS(dbP!$A:$A,dbP!$AD:$AD,$AD660)))*
IF(OR($AE660=0,SUMIFS(SpcfP!$A:$A,SpcfP!$AE:$AE,$AE660,SpcfP!$U:$U,$U660)=0),0,INDEX(SpcfP!X:X,SUMIFS(SpcfP!$A:$A,SpcfP!$AE:$AE,$AE660,SpcfP!$U:$U,$U660)))</f>
        <v>0</v>
      </c>
      <c r="AA660" s="44">
        <f>IF(OR($AD660=0,SUMIFS(dbP!$A:$A,dbP!$AD:$AD,$AD660)=0),0,INDEX(dbP!X:X,SUMIFS(dbP!$A:$A,dbP!$AD:$AD,$AD660)))*
IF(OR($AE660=0,SUMIFS(SpcfP!$A:$A,SpcfP!$AE:$AE,$AE660,SpcfP!$U:$U,$U660)=0),0,INDEX(SpcfP!AA:AA,SUMIFS(SpcfP!$A:$A,SpcfP!$AE:$AE,$AE660,SpcfP!$U:$U,$U660)))</f>
        <v>0</v>
      </c>
      <c r="AB660" s="44">
        <f>IF(OR($AD660=0,SUMIFS(dbP!$A:$A,dbP!$AD:$AD,$AD660)=0),0,INDEX(dbP!X:X,SUMIFS(dbP!$A:$A,dbP!$AD:$AD,$AD660)))*
IF(OR($AE660=0,SUMIFS(SpcfP!$A:$A,SpcfP!$AE:$AE,$AE660,SpcfP!$U:$U,$U660)=0),0,INDEX(SpcfP!AB:AB,SUMIFS(SpcfP!$A:$A,SpcfP!$AE:$AE,$AE660,SpcfP!$U:$U,$U660)))</f>
        <v>0</v>
      </c>
      <c r="AC660" s="31" t="str">
        <f>IF(OR(RepP!$J$3="",RepP!$J$3=0,COUNTIF(Lists!$D:$D,RepP!$J$3)=0),Lists!$D$9,IF(RepP!$J$3=Lists!$D$9,Lists!$D$9,IF(RepP!$J$3=$E660,RepP!$J$3,"")))</f>
        <v>Все проекты</v>
      </c>
      <c r="AD660" s="31">
        <f t="shared" si="10"/>
        <v>12</v>
      </c>
      <c r="AE660" s="31">
        <f>IF(OR(AE659=0,AE659=MAX(Items!$AC:$AC)),1,AE659+1)</f>
        <v>20</v>
      </c>
    </row>
    <row r="661" spans="2:31" x14ac:dyDescent="0.3">
      <c r="B661" s="26">
        <f>IF(AND(O661=0,P661=0,Q661=0,Y661=0),0,IF(OR(COUNTIFS(Items!$E:$E,O661,Items!$F:$F,P661,Items!$G:$G,Q661)=1,COUNTIFS(Items!$M:$M,O661,Items!$N:$N,P661,Items!$O:$O,Q661)=1,COUNTIFS(Items!$U:$U,O661,Items!$V:$V,P661,Items!$W:$W,Q661)=1),0,1))</f>
        <v>0</v>
      </c>
      <c r="D661" s="24">
        <f>IF(OR($AD661=0,SUMIFS(dbP!$A:$A,dbP!$AD:$AD,$AD661)=0),0,INDEX(dbP!D:D,SUMIFS(dbP!$A:$A,dbP!$AD:$AD,$AD661)))</f>
        <v>0</v>
      </c>
      <c r="E661" s="1">
        <f>IF(OR($AD661=0,SUMIFS(dbP!$A:$A,dbP!$AD:$AD,$AD661)=0),0,INDEX(dbP!E:E,SUMIFS(dbP!$A:$A,dbP!$AD:$AD,$AD661)))</f>
        <v>0</v>
      </c>
      <c r="F661" s="1">
        <f>IF(OR($AD661=0,SUMIFS(dbP!$A:$A,dbP!$AD:$AD,$AD661)=0),0,INDEX(dbP!F:F,SUMIFS(dbP!$A:$A,dbP!$AD:$AD,$AD661)))</f>
        <v>0</v>
      </c>
      <c r="I661" s="1">
        <f>IF(OR($AD661=0,SUMIFS(dbP!$A:$A,dbP!$AD:$AD,$AD661)=0),0,INDEX(dbP!I:I,SUMIFS(dbP!$A:$A,dbP!$AD:$AD,$AD661)))</f>
        <v>0</v>
      </c>
      <c r="O661" s="44">
        <f>IF(OR($AE661=0,SUMIFS(SpcfP!$A:$A,SpcfP!$AE:$AE,$AE661,SpcfP!$U:$U,$U661)=0),0,INDEX(SpcfP!O:O,SUMIFS(SpcfP!$A:$A,SpcfP!$AE:$AE,$AE661,SpcfP!$U:$U,$U661)))</f>
        <v>0</v>
      </c>
      <c r="P661" s="44">
        <f>IF(OR($AE661=0,SUMIFS(SpcfP!$A:$A,SpcfP!$AE:$AE,$AE661,SpcfP!$U:$U,$U661)=0),0,INDEX(SpcfP!P:P,SUMIFS(SpcfP!$A:$A,SpcfP!$AE:$AE,$AE661,SpcfP!$U:$U,$U661)))</f>
        <v>0</v>
      </c>
      <c r="Q661" s="44">
        <f>IF(OR($AE661=0,SUMIFS(SpcfP!$A:$A,SpcfP!$AE:$AE,$AE661,SpcfP!$U:$U,$U661)=0),0,INDEX(SpcfP!Q:Q,SUMIFS(SpcfP!$A:$A,SpcfP!$AE:$AE,$AE661,SpcfP!$U:$U,$U661)))</f>
        <v>0</v>
      </c>
      <c r="U661" s="1">
        <f>IF(OR($AD661=0,SUMIFS(dbP!$A:$A,dbP!$AD:$AD,$AD661)=0),0,INDEX(dbP!U:U,SUMIFS(dbP!$A:$A,dbP!$AD:$AD,$AD661)))</f>
        <v>0</v>
      </c>
      <c r="X661" s="42">
        <f>IF(OR($AD661=0,SUMIFS(dbP!$A:$A,dbP!$AD:$AD,$AD661)=0),0,INDEX(dbP!X:X,SUMIFS(dbP!$A:$A,dbP!$AD:$AD,$AD661)))*
IF(OR($AE661=0,SUMIFS(SpcfP!$A:$A,SpcfP!$AE:$AE,$AE661,SpcfP!$U:$U,$U661)=0),0,INDEX(SpcfP!X:X,SUMIFS(SpcfP!$A:$A,SpcfP!$AE:$AE,$AE661,SpcfP!$U:$U,$U661)))</f>
        <v>0</v>
      </c>
      <c r="AA661" s="44">
        <f>IF(OR($AD661=0,SUMIFS(dbP!$A:$A,dbP!$AD:$AD,$AD661)=0),0,INDEX(dbP!X:X,SUMIFS(dbP!$A:$A,dbP!$AD:$AD,$AD661)))*
IF(OR($AE661=0,SUMIFS(SpcfP!$A:$A,SpcfP!$AE:$AE,$AE661,SpcfP!$U:$U,$U661)=0),0,INDEX(SpcfP!AA:AA,SUMIFS(SpcfP!$A:$A,SpcfP!$AE:$AE,$AE661,SpcfP!$U:$U,$U661)))</f>
        <v>0</v>
      </c>
      <c r="AB661" s="44">
        <f>IF(OR($AD661=0,SUMIFS(dbP!$A:$A,dbP!$AD:$AD,$AD661)=0),0,INDEX(dbP!X:X,SUMIFS(dbP!$A:$A,dbP!$AD:$AD,$AD661)))*
IF(OR($AE661=0,SUMIFS(SpcfP!$A:$A,SpcfP!$AE:$AE,$AE661,SpcfP!$U:$U,$U661)=0),0,INDEX(SpcfP!AB:AB,SUMIFS(SpcfP!$A:$A,SpcfP!$AE:$AE,$AE661,SpcfP!$U:$U,$U661)))</f>
        <v>0</v>
      </c>
      <c r="AC661" s="31" t="str">
        <f>IF(OR(RepP!$J$3="",RepP!$J$3=0,COUNTIF(Lists!$D:$D,RepP!$J$3)=0),Lists!$D$9,IF(RepP!$J$3=Lists!$D$9,Lists!$D$9,IF(RepP!$J$3=$E661,RepP!$J$3,"")))</f>
        <v>Все проекты</v>
      </c>
      <c r="AD661" s="31">
        <f t="shared" si="10"/>
        <v>12</v>
      </c>
      <c r="AE661" s="31">
        <f>IF(OR(AE660=0,AE660=MAX(Items!$AC:$AC)),1,AE660+1)</f>
        <v>21</v>
      </c>
    </row>
    <row r="662" spans="2:31" x14ac:dyDescent="0.3">
      <c r="B662" s="26">
        <f>IF(AND(O662=0,P662=0,Q662=0,Y662=0),0,IF(OR(COUNTIFS(Items!$E:$E,O662,Items!$F:$F,P662,Items!$G:$G,Q662)=1,COUNTIFS(Items!$M:$M,O662,Items!$N:$N,P662,Items!$O:$O,Q662)=1,COUNTIFS(Items!$U:$U,O662,Items!$V:$V,P662,Items!$W:$W,Q662)=1),0,1))</f>
        <v>0</v>
      </c>
      <c r="D662" s="24">
        <f>IF(OR($AD662=0,SUMIFS(dbP!$A:$A,dbP!$AD:$AD,$AD662)=0),0,INDEX(dbP!D:D,SUMIFS(dbP!$A:$A,dbP!$AD:$AD,$AD662)))</f>
        <v>0</v>
      </c>
      <c r="E662" s="1">
        <f>IF(OR($AD662=0,SUMIFS(dbP!$A:$A,dbP!$AD:$AD,$AD662)=0),0,INDEX(dbP!E:E,SUMIFS(dbP!$A:$A,dbP!$AD:$AD,$AD662)))</f>
        <v>0</v>
      </c>
      <c r="F662" s="1">
        <f>IF(OR($AD662=0,SUMIFS(dbP!$A:$A,dbP!$AD:$AD,$AD662)=0),0,INDEX(dbP!F:F,SUMIFS(dbP!$A:$A,dbP!$AD:$AD,$AD662)))</f>
        <v>0</v>
      </c>
      <c r="I662" s="1">
        <f>IF(OR($AD662=0,SUMIFS(dbP!$A:$A,dbP!$AD:$AD,$AD662)=0),0,INDEX(dbP!I:I,SUMIFS(dbP!$A:$A,dbP!$AD:$AD,$AD662)))</f>
        <v>0</v>
      </c>
      <c r="O662" s="44">
        <f>IF(OR($AE662=0,SUMIFS(SpcfP!$A:$A,SpcfP!$AE:$AE,$AE662,SpcfP!$U:$U,$U662)=0),0,INDEX(SpcfP!O:O,SUMIFS(SpcfP!$A:$A,SpcfP!$AE:$AE,$AE662,SpcfP!$U:$U,$U662)))</f>
        <v>0</v>
      </c>
      <c r="P662" s="44">
        <f>IF(OR($AE662=0,SUMIFS(SpcfP!$A:$A,SpcfP!$AE:$AE,$AE662,SpcfP!$U:$U,$U662)=0),0,INDEX(SpcfP!P:P,SUMIFS(SpcfP!$A:$A,SpcfP!$AE:$AE,$AE662,SpcfP!$U:$U,$U662)))</f>
        <v>0</v>
      </c>
      <c r="Q662" s="44">
        <f>IF(OR($AE662=0,SUMIFS(SpcfP!$A:$A,SpcfP!$AE:$AE,$AE662,SpcfP!$U:$U,$U662)=0),0,INDEX(SpcfP!Q:Q,SUMIFS(SpcfP!$A:$A,SpcfP!$AE:$AE,$AE662,SpcfP!$U:$U,$U662)))</f>
        <v>0</v>
      </c>
      <c r="U662" s="1">
        <f>IF(OR($AD662=0,SUMIFS(dbP!$A:$A,dbP!$AD:$AD,$AD662)=0),0,INDEX(dbP!U:U,SUMIFS(dbP!$A:$A,dbP!$AD:$AD,$AD662)))</f>
        <v>0</v>
      </c>
      <c r="X662" s="42">
        <f>IF(OR($AD662=0,SUMIFS(dbP!$A:$A,dbP!$AD:$AD,$AD662)=0),0,INDEX(dbP!X:X,SUMIFS(dbP!$A:$A,dbP!$AD:$AD,$AD662)))*
IF(OR($AE662=0,SUMIFS(SpcfP!$A:$A,SpcfP!$AE:$AE,$AE662,SpcfP!$U:$U,$U662)=0),0,INDEX(SpcfP!X:X,SUMIFS(SpcfP!$A:$A,SpcfP!$AE:$AE,$AE662,SpcfP!$U:$U,$U662)))</f>
        <v>0</v>
      </c>
      <c r="AA662" s="44">
        <f>IF(OR($AD662=0,SUMIFS(dbP!$A:$A,dbP!$AD:$AD,$AD662)=0),0,INDEX(dbP!X:X,SUMIFS(dbP!$A:$A,dbP!$AD:$AD,$AD662)))*
IF(OR($AE662=0,SUMIFS(SpcfP!$A:$A,SpcfP!$AE:$AE,$AE662,SpcfP!$U:$U,$U662)=0),0,INDEX(SpcfP!AA:AA,SUMIFS(SpcfP!$A:$A,SpcfP!$AE:$AE,$AE662,SpcfP!$U:$U,$U662)))</f>
        <v>0</v>
      </c>
      <c r="AB662" s="44">
        <f>IF(OR($AD662=0,SUMIFS(dbP!$A:$A,dbP!$AD:$AD,$AD662)=0),0,INDEX(dbP!X:X,SUMIFS(dbP!$A:$A,dbP!$AD:$AD,$AD662)))*
IF(OR($AE662=0,SUMIFS(SpcfP!$A:$A,SpcfP!$AE:$AE,$AE662,SpcfP!$U:$U,$U662)=0),0,INDEX(SpcfP!AB:AB,SUMIFS(SpcfP!$A:$A,SpcfP!$AE:$AE,$AE662,SpcfP!$U:$U,$U662)))</f>
        <v>0</v>
      </c>
      <c r="AC662" s="31" t="str">
        <f>IF(OR(RepP!$J$3="",RepP!$J$3=0,COUNTIF(Lists!$D:$D,RepP!$J$3)=0),Lists!$D$9,IF(RepP!$J$3=Lists!$D$9,Lists!$D$9,IF(RepP!$J$3=$E662,RepP!$J$3,"")))</f>
        <v>Все проекты</v>
      </c>
      <c r="AD662" s="31">
        <f t="shared" si="10"/>
        <v>12</v>
      </c>
      <c r="AE662" s="31">
        <f>IF(OR(AE661=0,AE661=MAX(Items!$AC:$AC)),1,AE661+1)</f>
        <v>22</v>
      </c>
    </row>
    <row r="663" spans="2:31" x14ac:dyDescent="0.3">
      <c r="B663" s="26">
        <f>IF(AND(O663=0,P663=0,Q663=0,Y663=0),0,IF(OR(COUNTIFS(Items!$E:$E,O663,Items!$F:$F,P663,Items!$G:$G,Q663)=1,COUNTIFS(Items!$M:$M,O663,Items!$N:$N,P663,Items!$O:$O,Q663)=1,COUNTIFS(Items!$U:$U,O663,Items!$V:$V,P663,Items!$W:$W,Q663)=1),0,1))</f>
        <v>0</v>
      </c>
      <c r="D663" s="24">
        <f>IF(OR($AD663=0,SUMIFS(dbP!$A:$A,dbP!$AD:$AD,$AD663)=0),0,INDEX(dbP!D:D,SUMIFS(dbP!$A:$A,dbP!$AD:$AD,$AD663)))</f>
        <v>0</v>
      </c>
      <c r="E663" s="1">
        <f>IF(OR($AD663=0,SUMIFS(dbP!$A:$A,dbP!$AD:$AD,$AD663)=0),0,INDEX(dbP!E:E,SUMIFS(dbP!$A:$A,dbP!$AD:$AD,$AD663)))</f>
        <v>0</v>
      </c>
      <c r="F663" s="1">
        <f>IF(OR($AD663=0,SUMIFS(dbP!$A:$A,dbP!$AD:$AD,$AD663)=0),0,INDEX(dbP!F:F,SUMIFS(dbP!$A:$A,dbP!$AD:$AD,$AD663)))</f>
        <v>0</v>
      </c>
      <c r="I663" s="1">
        <f>IF(OR($AD663=0,SUMIFS(dbP!$A:$A,dbP!$AD:$AD,$AD663)=0),0,INDEX(dbP!I:I,SUMIFS(dbP!$A:$A,dbP!$AD:$AD,$AD663)))</f>
        <v>0</v>
      </c>
      <c r="O663" s="44">
        <f>IF(OR($AE663=0,SUMIFS(SpcfP!$A:$A,SpcfP!$AE:$AE,$AE663,SpcfP!$U:$U,$U663)=0),0,INDEX(SpcfP!O:O,SUMIFS(SpcfP!$A:$A,SpcfP!$AE:$AE,$AE663,SpcfP!$U:$U,$U663)))</f>
        <v>0</v>
      </c>
      <c r="P663" s="44">
        <f>IF(OR($AE663=0,SUMIFS(SpcfP!$A:$A,SpcfP!$AE:$AE,$AE663,SpcfP!$U:$U,$U663)=0),0,INDEX(SpcfP!P:P,SUMIFS(SpcfP!$A:$A,SpcfP!$AE:$AE,$AE663,SpcfP!$U:$U,$U663)))</f>
        <v>0</v>
      </c>
      <c r="Q663" s="44">
        <f>IF(OR($AE663=0,SUMIFS(SpcfP!$A:$A,SpcfP!$AE:$AE,$AE663,SpcfP!$U:$U,$U663)=0),0,INDEX(SpcfP!Q:Q,SUMIFS(SpcfP!$A:$A,SpcfP!$AE:$AE,$AE663,SpcfP!$U:$U,$U663)))</f>
        <v>0</v>
      </c>
      <c r="U663" s="1">
        <f>IF(OR($AD663=0,SUMIFS(dbP!$A:$A,dbP!$AD:$AD,$AD663)=0),0,INDEX(dbP!U:U,SUMIFS(dbP!$A:$A,dbP!$AD:$AD,$AD663)))</f>
        <v>0</v>
      </c>
      <c r="X663" s="42">
        <f>IF(OR($AD663=0,SUMIFS(dbP!$A:$A,dbP!$AD:$AD,$AD663)=0),0,INDEX(dbP!X:X,SUMIFS(dbP!$A:$A,dbP!$AD:$AD,$AD663)))*
IF(OR($AE663=0,SUMIFS(SpcfP!$A:$A,SpcfP!$AE:$AE,$AE663,SpcfP!$U:$U,$U663)=0),0,INDEX(SpcfP!X:X,SUMIFS(SpcfP!$A:$A,SpcfP!$AE:$AE,$AE663,SpcfP!$U:$U,$U663)))</f>
        <v>0</v>
      </c>
      <c r="AA663" s="44">
        <f>IF(OR($AD663=0,SUMIFS(dbP!$A:$A,dbP!$AD:$AD,$AD663)=0),0,INDEX(dbP!X:X,SUMIFS(dbP!$A:$A,dbP!$AD:$AD,$AD663)))*
IF(OR($AE663=0,SUMIFS(SpcfP!$A:$A,SpcfP!$AE:$AE,$AE663,SpcfP!$U:$U,$U663)=0),0,INDEX(SpcfP!AA:AA,SUMIFS(SpcfP!$A:$A,SpcfP!$AE:$AE,$AE663,SpcfP!$U:$U,$U663)))</f>
        <v>0</v>
      </c>
      <c r="AB663" s="44">
        <f>IF(OR($AD663=0,SUMIFS(dbP!$A:$A,dbP!$AD:$AD,$AD663)=0),0,INDEX(dbP!X:X,SUMIFS(dbP!$A:$A,dbP!$AD:$AD,$AD663)))*
IF(OR($AE663=0,SUMIFS(SpcfP!$A:$A,SpcfP!$AE:$AE,$AE663,SpcfP!$U:$U,$U663)=0),0,INDEX(SpcfP!AB:AB,SUMIFS(SpcfP!$A:$A,SpcfP!$AE:$AE,$AE663,SpcfP!$U:$U,$U663)))</f>
        <v>0</v>
      </c>
      <c r="AC663" s="31" t="str">
        <f>IF(OR(RepP!$J$3="",RepP!$J$3=0,COUNTIF(Lists!$D:$D,RepP!$J$3)=0),Lists!$D$9,IF(RepP!$J$3=Lists!$D$9,Lists!$D$9,IF(RepP!$J$3=$E663,RepP!$J$3,"")))</f>
        <v>Все проекты</v>
      </c>
      <c r="AD663" s="31">
        <f t="shared" si="10"/>
        <v>12</v>
      </c>
      <c r="AE663" s="31">
        <f>IF(OR(AE662=0,AE662=MAX(Items!$AC:$AC)),1,AE662+1)</f>
        <v>23</v>
      </c>
    </row>
    <row r="664" spans="2:31" x14ac:dyDescent="0.3">
      <c r="B664" s="26">
        <f>IF(AND(O664=0,P664=0,Q664=0,Y664=0),0,IF(OR(COUNTIFS(Items!$E:$E,O664,Items!$F:$F,P664,Items!$G:$G,Q664)=1,COUNTIFS(Items!$M:$M,O664,Items!$N:$N,P664,Items!$O:$O,Q664)=1,COUNTIFS(Items!$U:$U,O664,Items!$V:$V,P664,Items!$W:$W,Q664)=1),0,1))</f>
        <v>0</v>
      </c>
      <c r="D664" s="24">
        <f>IF(OR($AD664=0,SUMIFS(dbP!$A:$A,dbP!$AD:$AD,$AD664)=0),0,INDEX(dbP!D:D,SUMIFS(dbP!$A:$A,dbP!$AD:$AD,$AD664)))</f>
        <v>0</v>
      </c>
      <c r="E664" s="1">
        <f>IF(OR($AD664=0,SUMIFS(dbP!$A:$A,dbP!$AD:$AD,$AD664)=0),0,INDEX(dbP!E:E,SUMIFS(dbP!$A:$A,dbP!$AD:$AD,$AD664)))</f>
        <v>0</v>
      </c>
      <c r="F664" s="1">
        <f>IF(OR($AD664=0,SUMIFS(dbP!$A:$A,dbP!$AD:$AD,$AD664)=0),0,INDEX(dbP!F:F,SUMIFS(dbP!$A:$A,dbP!$AD:$AD,$AD664)))</f>
        <v>0</v>
      </c>
      <c r="I664" s="1">
        <f>IF(OR($AD664=0,SUMIFS(dbP!$A:$A,dbP!$AD:$AD,$AD664)=0),0,INDEX(dbP!I:I,SUMIFS(dbP!$A:$A,dbP!$AD:$AD,$AD664)))</f>
        <v>0</v>
      </c>
      <c r="O664" s="44">
        <f>IF(OR($AE664=0,SUMIFS(SpcfP!$A:$A,SpcfP!$AE:$AE,$AE664,SpcfP!$U:$U,$U664)=0),0,INDEX(SpcfP!O:O,SUMIFS(SpcfP!$A:$A,SpcfP!$AE:$AE,$AE664,SpcfP!$U:$U,$U664)))</f>
        <v>0</v>
      </c>
      <c r="P664" s="44">
        <f>IF(OR($AE664=0,SUMIFS(SpcfP!$A:$A,SpcfP!$AE:$AE,$AE664,SpcfP!$U:$U,$U664)=0),0,INDEX(SpcfP!P:P,SUMIFS(SpcfP!$A:$A,SpcfP!$AE:$AE,$AE664,SpcfP!$U:$U,$U664)))</f>
        <v>0</v>
      </c>
      <c r="Q664" s="44">
        <f>IF(OR($AE664=0,SUMIFS(SpcfP!$A:$A,SpcfP!$AE:$AE,$AE664,SpcfP!$U:$U,$U664)=0),0,INDEX(SpcfP!Q:Q,SUMIFS(SpcfP!$A:$A,SpcfP!$AE:$AE,$AE664,SpcfP!$U:$U,$U664)))</f>
        <v>0</v>
      </c>
      <c r="U664" s="1">
        <f>IF(OR($AD664=0,SUMIFS(dbP!$A:$A,dbP!$AD:$AD,$AD664)=0),0,INDEX(dbP!U:U,SUMIFS(dbP!$A:$A,dbP!$AD:$AD,$AD664)))</f>
        <v>0</v>
      </c>
      <c r="X664" s="42">
        <f>IF(OR($AD664=0,SUMIFS(dbP!$A:$A,dbP!$AD:$AD,$AD664)=0),0,INDEX(dbP!X:X,SUMIFS(dbP!$A:$A,dbP!$AD:$AD,$AD664)))*
IF(OR($AE664=0,SUMIFS(SpcfP!$A:$A,SpcfP!$AE:$AE,$AE664,SpcfP!$U:$U,$U664)=0),0,INDEX(SpcfP!X:X,SUMIFS(SpcfP!$A:$A,SpcfP!$AE:$AE,$AE664,SpcfP!$U:$U,$U664)))</f>
        <v>0</v>
      </c>
      <c r="AA664" s="44">
        <f>IF(OR($AD664=0,SUMIFS(dbP!$A:$A,dbP!$AD:$AD,$AD664)=0),0,INDEX(dbP!X:X,SUMIFS(dbP!$A:$A,dbP!$AD:$AD,$AD664)))*
IF(OR($AE664=0,SUMIFS(SpcfP!$A:$A,SpcfP!$AE:$AE,$AE664,SpcfP!$U:$U,$U664)=0),0,INDEX(SpcfP!AA:AA,SUMIFS(SpcfP!$A:$A,SpcfP!$AE:$AE,$AE664,SpcfP!$U:$U,$U664)))</f>
        <v>0</v>
      </c>
      <c r="AB664" s="44">
        <f>IF(OR($AD664=0,SUMIFS(dbP!$A:$A,dbP!$AD:$AD,$AD664)=0),0,INDEX(dbP!X:X,SUMIFS(dbP!$A:$A,dbP!$AD:$AD,$AD664)))*
IF(OR($AE664=0,SUMIFS(SpcfP!$A:$A,SpcfP!$AE:$AE,$AE664,SpcfP!$U:$U,$U664)=0),0,INDEX(SpcfP!AB:AB,SUMIFS(SpcfP!$A:$A,SpcfP!$AE:$AE,$AE664,SpcfP!$U:$U,$U664)))</f>
        <v>0</v>
      </c>
      <c r="AC664" s="31" t="str">
        <f>IF(OR(RepP!$J$3="",RepP!$J$3=0,COUNTIF(Lists!$D:$D,RepP!$J$3)=0),Lists!$D$9,IF(RepP!$J$3=Lists!$D$9,Lists!$D$9,IF(RepP!$J$3=$E664,RepP!$J$3,"")))</f>
        <v>Все проекты</v>
      </c>
      <c r="AD664" s="31">
        <f t="shared" si="10"/>
        <v>12</v>
      </c>
      <c r="AE664" s="31">
        <f>IF(OR(AE663=0,AE663=MAX(Items!$AC:$AC)),1,AE663+1)</f>
        <v>24</v>
      </c>
    </row>
    <row r="665" spans="2:31" x14ac:dyDescent="0.3">
      <c r="B665" s="26">
        <f>IF(AND(O665=0,P665=0,Q665=0,Y665=0),0,IF(OR(COUNTIFS(Items!$E:$E,O665,Items!$F:$F,P665,Items!$G:$G,Q665)=1,COUNTIFS(Items!$M:$M,O665,Items!$N:$N,P665,Items!$O:$O,Q665)=1,COUNTIFS(Items!$U:$U,O665,Items!$V:$V,P665,Items!$W:$W,Q665)=1),0,1))</f>
        <v>0</v>
      </c>
      <c r="D665" s="24">
        <f>IF(OR($AD665=0,SUMIFS(dbP!$A:$A,dbP!$AD:$AD,$AD665)=0),0,INDEX(dbP!D:D,SUMIFS(dbP!$A:$A,dbP!$AD:$AD,$AD665)))</f>
        <v>0</v>
      </c>
      <c r="E665" s="1">
        <f>IF(OR($AD665=0,SUMIFS(dbP!$A:$A,dbP!$AD:$AD,$AD665)=0),0,INDEX(dbP!E:E,SUMIFS(dbP!$A:$A,dbP!$AD:$AD,$AD665)))</f>
        <v>0</v>
      </c>
      <c r="F665" s="1">
        <f>IF(OR($AD665=0,SUMIFS(dbP!$A:$A,dbP!$AD:$AD,$AD665)=0),0,INDEX(dbP!F:F,SUMIFS(dbP!$A:$A,dbP!$AD:$AD,$AD665)))</f>
        <v>0</v>
      </c>
      <c r="I665" s="1">
        <f>IF(OR($AD665=0,SUMIFS(dbP!$A:$A,dbP!$AD:$AD,$AD665)=0),0,INDEX(dbP!I:I,SUMIFS(dbP!$A:$A,dbP!$AD:$AD,$AD665)))</f>
        <v>0</v>
      </c>
      <c r="O665" s="44">
        <f>IF(OR($AE665=0,SUMIFS(SpcfP!$A:$A,SpcfP!$AE:$AE,$AE665,SpcfP!$U:$U,$U665)=0),0,INDEX(SpcfP!O:O,SUMIFS(SpcfP!$A:$A,SpcfP!$AE:$AE,$AE665,SpcfP!$U:$U,$U665)))</f>
        <v>0</v>
      </c>
      <c r="P665" s="44">
        <f>IF(OR($AE665=0,SUMIFS(SpcfP!$A:$A,SpcfP!$AE:$AE,$AE665,SpcfP!$U:$U,$U665)=0),0,INDEX(SpcfP!P:P,SUMIFS(SpcfP!$A:$A,SpcfP!$AE:$AE,$AE665,SpcfP!$U:$U,$U665)))</f>
        <v>0</v>
      </c>
      <c r="Q665" s="44">
        <f>IF(OR($AE665=0,SUMIFS(SpcfP!$A:$A,SpcfP!$AE:$AE,$AE665,SpcfP!$U:$U,$U665)=0),0,INDEX(SpcfP!Q:Q,SUMIFS(SpcfP!$A:$A,SpcfP!$AE:$AE,$AE665,SpcfP!$U:$U,$U665)))</f>
        <v>0</v>
      </c>
      <c r="U665" s="1">
        <f>IF(OR($AD665=0,SUMIFS(dbP!$A:$A,dbP!$AD:$AD,$AD665)=0),0,INDEX(dbP!U:U,SUMIFS(dbP!$A:$A,dbP!$AD:$AD,$AD665)))</f>
        <v>0</v>
      </c>
      <c r="X665" s="42">
        <f>IF(OR($AD665=0,SUMIFS(dbP!$A:$A,dbP!$AD:$AD,$AD665)=0),0,INDEX(dbP!X:X,SUMIFS(dbP!$A:$A,dbP!$AD:$AD,$AD665)))*
IF(OR($AE665=0,SUMIFS(SpcfP!$A:$A,SpcfP!$AE:$AE,$AE665,SpcfP!$U:$U,$U665)=0),0,INDEX(SpcfP!X:X,SUMIFS(SpcfP!$A:$A,SpcfP!$AE:$AE,$AE665,SpcfP!$U:$U,$U665)))</f>
        <v>0</v>
      </c>
      <c r="AA665" s="44">
        <f>IF(OR($AD665=0,SUMIFS(dbP!$A:$A,dbP!$AD:$AD,$AD665)=0),0,INDEX(dbP!X:X,SUMIFS(dbP!$A:$A,dbP!$AD:$AD,$AD665)))*
IF(OR($AE665=0,SUMIFS(SpcfP!$A:$A,SpcfP!$AE:$AE,$AE665,SpcfP!$U:$U,$U665)=0),0,INDEX(SpcfP!AA:AA,SUMIFS(SpcfP!$A:$A,SpcfP!$AE:$AE,$AE665,SpcfP!$U:$U,$U665)))</f>
        <v>0</v>
      </c>
      <c r="AB665" s="44">
        <f>IF(OR($AD665=0,SUMIFS(dbP!$A:$A,dbP!$AD:$AD,$AD665)=0),0,INDEX(dbP!X:X,SUMIFS(dbP!$A:$A,dbP!$AD:$AD,$AD665)))*
IF(OR($AE665=0,SUMIFS(SpcfP!$A:$A,SpcfP!$AE:$AE,$AE665,SpcfP!$U:$U,$U665)=0),0,INDEX(SpcfP!AB:AB,SUMIFS(SpcfP!$A:$A,SpcfP!$AE:$AE,$AE665,SpcfP!$U:$U,$U665)))</f>
        <v>0</v>
      </c>
      <c r="AC665" s="31" t="str">
        <f>IF(OR(RepP!$J$3="",RepP!$J$3=0,COUNTIF(Lists!$D:$D,RepP!$J$3)=0),Lists!$D$9,IF(RepP!$J$3=Lists!$D$9,Lists!$D$9,IF(RepP!$J$3=$E665,RepP!$J$3,"")))</f>
        <v>Все проекты</v>
      </c>
      <c r="AD665" s="31">
        <f t="shared" si="10"/>
        <v>12</v>
      </c>
      <c r="AE665" s="31">
        <f>IF(OR(AE664=0,AE664=MAX(Items!$AC:$AC)),1,AE664+1)</f>
        <v>25</v>
      </c>
    </row>
    <row r="666" spans="2:31" x14ac:dyDescent="0.3">
      <c r="B666" s="26">
        <f>IF(AND(O666=0,P666=0,Q666=0,Y666=0),0,IF(OR(COUNTIFS(Items!$E:$E,O666,Items!$F:$F,P666,Items!$G:$G,Q666)=1,COUNTIFS(Items!$M:$M,O666,Items!$N:$N,P666,Items!$O:$O,Q666)=1,COUNTIFS(Items!$U:$U,O666,Items!$V:$V,P666,Items!$W:$W,Q666)=1),0,1))</f>
        <v>0</v>
      </c>
      <c r="D666" s="24">
        <f>IF(OR($AD666=0,SUMIFS(dbP!$A:$A,dbP!$AD:$AD,$AD666)=0),0,INDEX(dbP!D:D,SUMIFS(dbP!$A:$A,dbP!$AD:$AD,$AD666)))</f>
        <v>0</v>
      </c>
      <c r="E666" s="1">
        <f>IF(OR($AD666=0,SUMIFS(dbP!$A:$A,dbP!$AD:$AD,$AD666)=0),0,INDEX(dbP!E:E,SUMIFS(dbP!$A:$A,dbP!$AD:$AD,$AD666)))</f>
        <v>0</v>
      </c>
      <c r="F666" s="1">
        <f>IF(OR($AD666=0,SUMIFS(dbP!$A:$A,dbP!$AD:$AD,$AD666)=0),0,INDEX(dbP!F:F,SUMIFS(dbP!$A:$A,dbP!$AD:$AD,$AD666)))</f>
        <v>0</v>
      </c>
      <c r="I666" s="1">
        <f>IF(OR($AD666=0,SUMIFS(dbP!$A:$A,dbP!$AD:$AD,$AD666)=0),0,INDEX(dbP!I:I,SUMIFS(dbP!$A:$A,dbP!$AD:$AD,$AD666)))</f>
        <v>0</v>
      </c>
      <c r="O666" s="44">
        <f>IF(OR($AE666=0,SUMIFS(SpcfP!$A:$A,SpcfP!$AE:$AE,$AE666,SpcfP!$U:$U,$U666)=0),0,INDEX(SpcfP!O:O,SUMIFS(SpcfP!$A:$A,SpcfP!$AE:$AE,$AE666,SpcfP!$U:$U,$U666)))</f>
        <v>0</v>
      </c>
      <c r="P666" s="44">
        <f>IF(OR($AE666=0,SUMIFS(SpcfP!$A:$A,SpcfP!$AE:$AE,$AE666,SpcfP!$U:$U,$U666)=0),0,INDEX(SpcfP!P:P,SUMIFS(SpcfP!$A:$A,SpcfP!$AE:$AE,$AE666,SpcfP!$U:$U,$U666)))</f>
        <v>0</v>
      </c>
      <c r="Q666" s="44">
        <f>IF(OR($AE666=0,SUMIFS(SpcfP!$A:$A,SpcfP!$AE:$AE,$AE666,SpcfP!$U:$U,$U666)=0),0,INDEX(SpcfP!Q:Q,SUMIFS(SpcfP!$A:$A,SpcfP!$AE:$AE,$AE666,SpcfP!$U:$U,$U666)))</f>
        <v>0</v>
      </c>
      <c r="U666" s="1">
        <f>IF(OR($AD666=0,SUMIFS(dbP!$A:$A,dbP!$AD:$AD,$AD666)=0),0,INDEX(dbP!U:U,SUMIFS(dbP!$A:$A,dbP!$AD:$AD,$AD666)))</f>
        <v>0</v>
      </c>
      <c r="X666" s="42">
        <f>IF(OR($AD666=0,SUMIFS(dbP!$A:$A,dbP!$AD:$AD,$AD666)=0),0,INDEX(dbP!X:X,SUMIFS(dbP!$A:$A,dbP!$AD:$AD,$AD666)))*
IF(OR($AE666=0,SUMIFS(SpcfP!$A:$A,SpcfP!$AE:$AE,$AE666,SpcfP!$U:$U,$U666)=0),0,INDEX(SpcfP!X:X,SUMIFS(SpcfP!$A:$A,SpcfP!$AE:$AE,$AE666,SpcfP!$U:$U,$U666)))</f>
        <v>0</v>
      </c>
      <c r="AA666" s="44">
        <f>IF(OR($AD666=0,SUMIFS(dbP!$A:$A,dbP!$AD:$AD,$AD666)=0),0,INDEX(dbP!X:X,SUMIFS(dbP!$A:$A,dbP!$AD:$AD,$AD666)))*
IF(OR($AE666=0,SUMIFS(SpcfP!$A:$A,SpcfP!$AE:$AE,$AE666,SpcfP!$U:$U,$U666)=0),0,INDEX(SpcfP!AA:AA,SUMIFS(SpcfP!$A:$A,SpcfP!$AE:$AE,$AE666,SpcfP!$U:$U,$U666)))</f>
        <v>0</v>
      </c>
      <c r="AB666" s="44">
        <f>IF(OR($AD666=0,SUMIFS(dbP!$A:$A,dbP!$AD:$AD,$AD666)=0),0,INDEX(dbP!X:X,SUMIFS(dbP!$A:$A,dbP!$AD:$AD,$AD666)))*
IF(OR($AE666=0,SUMIFS(SpcfP!$A:$A,SpcfP!$AE:$AE,$AE666,SpcfP!$U:$U,$U666)=0),0,INDEX(SpcfP!AB:AB,SUMIFS(SpcfP!$A:$A,SpcfP!$AE:$AE,$AE666,SpcfP!$U:$U,$U666)))</f>
        <v>0</v>
      </c>
      <c r="AC666" s="31" t="str">
        <f>IF(OR(RepP!$J$3="",RepP!$J$3=0,COUNTIF(Lists!$D:$D,RepP!$J$3)=0),Lists!$D$9,IF(RepP!$J$3=Lists!$D$9,Lists!$D$9,IF(RepP!$J$3=$E666,RepP!$J$3,"")))</f>
        <v>Все проекты</v>
      </c>
      <c r="AD666" s="31">
        <f t="shared" si="10"/>
        <v>12</v>
      </c>
      <c r="AE666" s="31">
        <f>IF(OR(AE665=0,AE665=MAX(Items!$AC:$AC)),1,AE665+1)</f>
        <v>26</v>
      </c>
    </row>
    <row r="667" spans="2:31" x14ac:dyDescent="0.3">
      <c r="B667" s="26">
        <f>IF(AND(O667=0,P667=0,Q667=0,Y667=0),0,IF(OR(COUNTIFS(Items!$E:$E,O667,Items!$F:$F,P667,Items!$G:$G,Q667)=1,COUNTIFS(Items!$M:$M,O667,Items!$N:$N,P667,Items!$O:$O,Q667)=1,COUNTIFS(Items!$U:$U,O667,Items!$V:$V,P667,Items!$W:$W,Q667)=1),0,1))</f>
        <v>0</v>
      </c>
      <c r="D667" s="24">
        <f>IF(OR($AD667=0,SUMIFS(dbP!$A:$A,dbP!$AD:$AD,$AD667)=0),0,INDEX(dbP!D:D,SUMIFS(dbP!$A:$A,dbP!$AD:$AD,$AD667)))</f>
        <v>0</v>
      </c>
      <c r="E667" s="1">
        <f>IF(OR($AD667=0,SUMIFS(dbP!$A:$A,dbP!$AD:$AD,$AD667)=0),0,INDEX(dbP!E:E,SUMIFS(dbP!$A:$A,dbP!$AD:$AD,$AD667)))</f>
        <v>0</v>
      </c>
      <c r="F667" s="1">
        <f>IF(OR($AD667=0,SUMIFS(dbP!$A:$A,dbP!$AD:$AD,$AD667)=0),0,INDEX(dbP!F:F,SUMIFS(dbP!$A:$A,dbP!$AD:$AD,$AD667)))</f>
        <v>0</v>
      </c>
      <c r="I667" s="1">
        <f>IF(OR($AD667=0,SUMIFS(dbP!$A:$A,dbP!$AD:$AD,$AD667)=0),0,INDEX(dbP!I:I,SUMIFS(dbP!$A:$A,dbP!$AD:$AD,$AD667)))</f>
        <v>0</v>
      </c>
      <c r="O667" s="44">
        <f>IF(OR($AE667=0,SUMIFS(SpcfP!$A:$A,SpcfP!$AE:$AE,$AE667,SpcfP!$U:$U,$U667)=0),0,INDEX(SpcfP!O:O,SUMIFS(SpcfP!$A:$A,SpcfP!$AE:$AE,$AE667,SpcfP!$U:$U,$U667)))</f>
        <v>0</v>
      </c>
      <c r="P667" s="44">
        <f>IF(OR($AE667=0,SUMIFS(SpcfP!$A:$A,SpcfP!$AE:$AE,$AE667,SpcfP!$U:$U,$U667)=0),0,INDEX(SpcfP!P:P,SUMIFS(SpcfP!$A:$A,SpcfP!$AE:$AE,$AE667,SpcfP!$U:$U,$U667)))</f>
        <v>0</v>
      </c>
      <c r="Q667" s="44">
        <f>IF(OR($AE667=0,SUMIFS(SpcfP!$A:$A,SpcfP!$AE:$AE,$AE667,SpcfP!$U:$U,$U667)=0),0,INDEX(SpcfP!Q:Q,SUMIFS(SpcfP!$A:$A,SpcfP!$AE:$AE,$AE667,SpcfP!$U:$U,$U667)))</f>
        <v>0</v>
      </c>
      <c r="U667" s="1">
        <f>IF(OR($AD667=0,SUMIFS(dbP!$A:$A,dbP!$AD:$AD,$AD667)=0),0,INDEX(dbP!U:U,SUMIFS(dbP!$A:$A,dbP!$AD:$AD,$AD667)))</f>
        <v>0</v>
      </c>
      <c r="X667" s="42">
        <f>IF(OR($AD667=0,SUMIFS(dbP!$A:$A,dbP!$AD:$AD,$AD667)=0),0,INDEX(dbP!X:X,SUMIFS(dbP!$A:$A,dbP!$AD:$AD,$AD667)))*
IF(OR($AE667=0,SUMIFS(SpcfP!$A:$A,SpcfP!$AE:$AE,$AE667,SpcfP!$U:$U,$U667)=0),0,INDEX(SpcfP!X:X,SUMIFS(SpcfP!$A:$A,SpcfP!$AE:$AE,$AE667,SpcfP!$U:$U,$U667)))</f>
        <v>0</v>
      </c>
      <c r="AA667" s="44">
        <f>IF(OR($AD667=0,SUMIFS(dbP!$A:$A,dbP!$AD:$AD,$AD667)=0),0,INDEX(dbP!X:X,SUMIFS(dbP!$A:$A,dbP!$AD:$AD,$AD667)))*
IF(OR($AE667=0,SUMIFS(SpcfP!$A:$A,SpcfP!$AE:$AE,$AE667,SpcfP!$U:$U,$U667)=0),0,INDEX(SpcfP!AA:AA,SUMIFS(SpcfP!$A:$A,SpcfP!$AE:$AE,$AE667,SpcfP!$U:$U,$U667)))</f>
        <v>0</v>
      </c>
      <c r="AB667" s="44">
        <f>IF(OR($AD667=0,SUMIFS(dbP!$A:$A,dbP!$AD:$AD,$AD667)=0),0,INDEX(dbP!X:X,SUMIFS(dbP!$A:$A,dbP!$AD:$AD,$AD667)))*
IF(OR($AE667=0,SUMIFS(SpcfP!$A:$A,SpcfP!$AE:$AE,$AE667,SpcfP!$U:$U,$U667)=0),0,INDEX(SpcfP!AB:AB,SUMIFS(SpcfP!$A:$A,SpcfP!$AE:$AE,$AE667,SpcfP!$U:$U,$U667)))</f>
        <v>0</v>
      </c>
      <c r="AC667" s="31" t="str">
        <f>IF(OR(RepP!$J$3="",RepP!$J$3=0,COUNTIF(Lists!$D:$D,RepP!$J$3)=0),Lists!$D$9,IF(RepP!$J$3=Lists!$D$9,Lists!$D$9,IF(RepP!$J$3=$E667,RepP!$J$3,"")))</f>
        <v>Все проекты</v>
      </c>
      <c r="AD667" s="31">
        <f t="shared" si="10"/>
        <v>12</v>
      </c>
      <c r="AE667" s="31">
        <f>IF(OR(AE666=0,AE666=MAX(Items!$AC:$AC)),1,AE666+1)</f>
        <v>27</v>
      </c>
    </row>
    <row r="668" spans="2:31" x14ac:dyDescent="0.3">
      <c r="B668" s="26">
        <f>IF(AND(O668=0,P668=0,Q668=0,Y668=0),0,IF(OR(COUNTIFS(Items!$E:$E,O668,Items!$F:$F,P668,Items!$G:$G,Q668)=1,COUNTIFS(Items!$M:$M,O668,Items!$N:$N,P668,Items!$O:$O,Q668)=1,COUNTIFS(Items!$U:$U,O668,Items!$V:$V,P668,Items!$W:$W,Q668)=1),0,1))</f>
        <v>0</v>
      </c>
      <c r="D668" s="24">
        <f>IF(OR($AD668=0,SUMIFS(dbP!$A:$A,dbP!$AD:$AD,$AD668)=0),0,INDEX(dbP!D:D,SUMIFS(dbP!$A:$A,dbP!$AD:$AD,$AD668)))</f>
        <v>0</v>
      </c>
      <c r="E668" s="1">
        <f>IF(OR($AD668=0,SUMIFS(dbP!$A:$A,dbP!$AD:$AD,$AD668)=0),0,INDEX(dbP!E:E,SUMIFS(dbP!$A:$A,dbP!$AD:$AD,$AD668)))</f>
        <v>0</v>
      </c>
      <c r="F668" s="1">
        <f>IF(OR($AD668=0,SUMIFS(dbP!$A:$A,dbP!$AD:$AD,$AD668)=0),0,INDEX(dbP!F:F,SUMIFS(dbP!$A:$A,dbP!$AD:$AD,$AD668)))</f>
        <v>0</v>
      </c>
      <c r="I668" s="1">
        <f>IF(OR($AD668=0,SUMIFS(dbP!$A:$A,dbP!$AD:$AD,$AD668)=0),0,INDEX(dbP!I:I,SUMIFS(dbP!$A:$A,dbP!$AD:$AD,$AD668)))</f>
        <v>0</v>
      </c>
      <c r="O668" s="44">
        <f>IF(OR($AE668=0,SUMIFS(SpcfP!$A:$A,SpcfP!$AE:$AE,$AE668,SpcfP!$U:$U,$U668)=0),0,INDEX(SpcfP!O:O,SUMIFS(SpcfP!$A:$A,SpcfP!$AE:$AE,$AE668,SpcfP!$U:$U,$U668)))</f>
        <v>0</v>
      </c>
      <c r="P668" s="44">
        <f>IF(OR($AE668=0,SUMIFS(SpcfP!$A:$A,SpcfP!$AE:$AE,$AE668,SpcfP!$U:$U,$U668)=0),0,INDEX(SpcfP!P:P,SUMIFS(SpcfP!$A:$A,SpcfP!$AE:$AE,$AE668,SpcfP!$U:$U,$U668)))</f>
        <v>0</v>
      </c>
      <c r="Q668" s="44">
        <f>IF(OR($AE668=0,SUMIFS(SpcfP!$A:$A,SpcfP!$AE:$AE,$AE668,SpcfP!$U:$U,$U668)=0),0,INDEX(SpcfP!Q:Q,SUMIFS(SpcfP!$A:$A,SpcfP!$AE:$AE,$AE668,SpcfP!$U:$U,$U668)))</f>
        <v>0</v>
      </c>
      <c r="U668" s="1">
        <f>IF(OR($AD668=0,SUMIFS(dbP!$A:$A,dbP!$AD:$AD,$AD668)=0),0,INDEX(dbP!U:U,SUMIFS(dbP!$A:$A,dbP!$AD:$AD,$AD668)))</f>
        <v>0</v>
      </c>
      <c r="X668" s="42">
        <f>IF(OR($AD668=0,SUMIFS(dbP!$A:$A,dbP!$AD:$AD,$AD668)=0),0,INDEX(dbP!X:X,SUMIFS(dbP!$A:$A,dbP!$AD:$AD,$AD668)))*
IF(OR($AE668=0,SUMIFS(SpcfP!$A:$A,SpcfP!$AE:$AE,$AE668,SpcfP!$U:$U,$U668)=0),0,INDEX(SpcfP!X:X,SUMIFS(SpcfP!$A:$A,SpcfP!$AE:$AE,$AE668,SpcfP!$U:$U,$U668)))</f>
        <v>0</v>
      </c>
      <c r="AA668" s="44">
        <f>IF(OR($AD668=0,SUMIFS(dbP!$A:$A,dbP!$AD:$AD,$AD668)=0),0,INDEX(dbP!X:X,SUMIFS(dbP!$A:$A,dbP!$AD:$AD,$AD668)))*
IF(OR($AE668=0,SUMIFS(SpcfP!$A:$A,SpcfP!$AE:$AE,$AE668,SpcfP!$U:$U,$U668)=0),0,INDEX(SpcfP!AA:AA,SUMIFS(SpcfP!$A:$A,SpcfP!$AE:$AE,$AE668,SpcfP!$U:$U,$U668)))</f>
        <v>0</v>
      </c>
      <c r="AB668" s="44">
        <f>IF(OR($AD668=0,SUMIFS(dbP!$A:$A,dbP!$AD:$AD,$AD668)=0),0,INDEX(dbP!X:X,SUMIFS(dbP!$A:$A,dbP!$AD:$AD,$AD668)))*
IF(OR($AE668=0,SUMIFS(SpcfP!$A:$A,SpcfP!$AE:$AE,$AE668,SpcfP!$U:$U,$U668)=0),0,INDEX(SpcfP!AB:AB,SUMIFS(SpcfP!$A:$A,SpcfP!$AE:$AE,$AE668,SpcfP!$U:$U,$U668)))</f>
        <v>0</v>
      </c>
      <c r="AC668" s="31" t="str">
        <f>IF(OR(RepP!$J$3="",RepP!$J$3=0,COUNTIF(Lists!$D:$D,RepP!$J$3)=0),Lists!$D$9,IF(RepP!$J$3=Lists!$D$9,Lists!$D$9,IF(RepP!$J$3=$E668,RepP!$J$3,"")))</f>
        <v>Все проекты</v>
      </c>
      <c r="AD668" s="31">
        <f t="shared" si="10"/>
        <v>12</v>
      </c>
      <c r="AE668" s="31">
        <f>IF(OR(AE667=0,AE667=MAX(Items!$AC:$AC)),1,AE667+1)</f>
        <v>28</v>
      </c>
    </row>
    <row r="669" spans="2:31" x14ac:dyDescent="0.3">
      <c r="B669" s="26">
        <f>IF(AND(O669=0,P669=0,Q669=0,Y669=0),0,IF(OR(COUNTIFS(Items!$E:$E,O669,Items!$F:$F,P669,Items!$G:$G,Q669)=1,COUNTIFS(Items!$M:$M,O669,Items!$N:$N,P669,Items!$O:$O,Q669)=1,COUNTIFS(Items!$U:$U,O669,Items!$V:$V,P669,Items!$W:$W,Q669)=1),0,1))</f>
        <v>0</v>
      </c>
      <c r="D669" s="24">
        <f>IF(OR($AD669=0,SUMIFS(dbP!$A:$A,dbP!$AD:$AD,$AD669)=0),0,INDEX(dbP!D:D,SUMIFS(dbP!$A:$A,dbP!$AD:$AD,$AD669)))</f>
        <v>0</v>
      </c>
      <c r="E669" s="1">
        <f>IF(OR($AD669=0,SUMIFS(dbP!$A:$A,dbP!$AD:$AD,$AD669)=0),0,INDEX(dbP!E:E,SUMIFS(dbP!$A:$A,dbP!$AD:$AD,$AD669)))</f>
        <v>0</v>
      </c>
      <c r="F669" s="1">
        <f>IF(OR($AD669=0,SUMIFS(dbP!$A:$A,dbP!$AD:$AD,$AD669)=0),0,INDEX(dbP!F:F,SUMIFS(dbP!$A:$A,dbP!$AD:$AD,$AD669)))</f>
        <v>0</v>
      </c>
      <c r="I669" s="1">
        <f>IF(OR($AD669=0,SUMIFS(dbP!$A:$A,dbP!$AD:$AD,$AD669)=0),0,INDEX(dbP!I:I,SUMIFS(dbP!$A:$A,dbP!$AD:$AD,$AD669)))</f>
        <v>0</v>
      </c>
      <c r="O669" s="44">
        <f>IF(OR($AE669=0,SUMIFS(SpcfP!$A:$A,SpcfP!$AE:$AE,$AE669,SpcfP!$U:$U,$U669)=0),0,INDEX(SpcfP!O:O,SUMIFS(SpcfP!$A:$A,SpcfP!$AE:$AE,$AE669,SpcfP!$U:$U,$U669)))</f>
        <v>0</v>
      </c>
      <c r="P669" s="44">
        <f>IF(OR($AE669=0,SUMIFS(SpcfP!$A:$A,SpcfP!$AE:$AE,$AE669,SpcfP!$U:$U,$U669)=0),0,INDEX(SpcfP!P:P,SUMIFS(SpcfP!$A:$A,SpcfP!$AE:$AE,$AE669,SpcfP!$U:$U,$U669)))</f>
        <v>0</v>
      </c>
      <c r="Q669" s="44">
        <f>IF(OR($AE669=0,SUMIFS(SpcfP!$A:$A,SpcfP!$AE:$AE,$AE669,SpcfP!$U:$U,$U669)=0),0,INDEX(SpcfP!Q:Q,SUMIFS(SpcfP!$A:$A,SpcfP!$AE:$AE,$AE669,SpcfP!$U:$U,$U669)))</f>
        <v>0</v>
      </c>
      <c r="U669" s="1">
        <f>IF(OR($AD669=0,SUMIFS(dbP!$A:$A,dbP!$AD:$AD,$AD669)=0),0,INDEX(dbP!U:U,SUMIFS(dbP!$A:$A,dbP!$AD:$AD,$AD669)))</f>
        <v>0</v>
      </c>
      <c r="X669" s="42">
        <f>IF(OR($AD669=0,SUMIFS(dbP!$A:$A,dbP!$AD:$AD,$AD669)=0),0,INDEX(dbP!X:X,SUMIFS(dbP!$A:$A,dbP!$AD:$AD,$AD669)))*
IF(OR($AE669=0,SUMIFS(SpcfP!$A:$A,SpcfP!$AE:$AE,$AE669,SpcfP!$U:$U,$U669)=0),0,INDEX(SpcfP!X:X,SUMIFS(SpcfP!$A:$A,SpcfP!$AE:$AE,$AE669,SpcfP!$U:$U,$U669)))</f>
        <v>0</v>
      </c>
      <c r="AA669" s="44">
        <f>IF(OR($AD669=0,SUMIFS(dbP!$A:$A,dbP!$AD:$AD,$AD669)=0),0,INDEX(dbP!X:X,SUMIFS(dbP!$A:$A,dbP!$AD:$AD,$AD669)))*
IF(OR($AE669=0,SUMIFS(SpcfP!$A:$A,SpcfP!$AE:$AE,$AE669,SpcfP!$U:$U,$U669)=0),0,INDEX(SpcfP!AA:AA,SUMIFS(SpcfP!$A:$A,SpcfP!$AE:$AE,$AE669,SpcfP!$U:$U,$U669)))</f>
        <v>0</v>
      </c>
      <c r="AB669" s="44">
        <f>IF(OR($AD669=0,SUMIFS(dbP!$A:$A,dbP!$AD:$AD,$AD669)=0),0,INDEX(dbP!X:X,SUMIFS(dbP!$A:$A,dbP!$AD:$AD,$AD669)))*
IF(OR($AE669=0,SUMIFS(SpcfP!$A:$A,SpcfP!$AE:$AE,$AE669,SpcfP!$U:$U,$U669)=0),0,INDEX(SpcfP!AB:AB,SUMIFS(SpcfP!$A:$A,SpcfP!$AE:$AE,$AE669,SpcfP!$U:$U,$U669)))</f>
        <v>0</v>
      </c>
      <c r="AC669" s="31" t="str">
        <f>IF(OR(RepP!$J$3="",RepP!$J$3=0,COUNTIF(Lists!$D:$D,RepP!$J$3)=0),Lists!$D$9,IF(RepP!$J$3=Lists!$D$9,Lists!$D$9,IF(RepP!$J$3=$E669,RepP!$J$3,"")))</f>
        <v>Все проекты</v>
      </c>
      <c r="AD669" s="31">
        <f t="shared" si="10"/>
        <v>12</v>
      </c>
      <c r="AE669" s="31">
        <f>IF(OR(AE668=0,AE668=MAX(Items!$AC:$AC)),1,AE668+1)</f>
        <v>29</v>
      </c>
    </row>
    <row r="670" spans="2:31" x14ac:dyDescent="0.3">
      <c r="B670" s="26">
        <f>IF(AND(O670=0,P670=0,Q670=0,Y670=0),0,IF(OR(COUNTIFS(Items!$E:$E,O670,Items!$F:$F,P670,Items!$G:$G,Q670)=1,COUNTIFS(Items!$M:$M,O670,Items!$N:$N,P670,Items!$O:$O,Q670)=1,COUNTIFS(Items!$U:$U,O670,Items!$V:$V,P670,Items!$W:$W,Q670)=1),0,1))</f>
        <v>0</v>
      </c>
      <c r="D670" s="24">
        <f>IF(OR($AD670=0,SUMIFS(dbP!$A:$A,dbP!$AD:$AD,$AD670)=0),0,INDEX(dbP!D:D,SUMIFS(dbP!$A:$A,dbP!$AD:$AD,$AD670)))</f>
        <v>0</v>
      </c>
      <c r="E670" s="1">
        <f>IF(OR($AD670=0,SUMIFS(dbP!$A:$A,dbP!$AD:$AD,$AD670)=0),0,INDEX(dbP!E:E,SUMIFS(dbP!$A:$A,dbP!$AD:$AD,$AD670)))</f>
        <v>0</v>
      </c>
      <c r="F670" s="1">
        <f>IF(OR($AD670=0,SUMIFS(dbP!$A:$A,dbP!$AD:$AD,$AD670)=0),0,INDEX(dbP!F:F,SUMIFS(dbP!$A:$A,dbP!$AD:$AD,$AD670)))</f>
        <v>0</v>
      </c>
      <c r="I670" s="1">
        <f>IF(OR($AD670=0,SUMIFS(dbP!$A:$A,dbP!$AD:$AD,$AD670)=0),0,INDEX(dbP!I:I,SUMIFS(dbP!$A:$A,dbP!$AD:$AD,$AD670)))</f>
        <v>0</v>
      </c>
      <c r="O670" s="44">
        <f>IF(OR($AE670=0,SUMIFS(SpcfP!$A:$A,SpcfP!$AE:$AE,$AE670,SpcfP!$U:$U,$U670)=0),0,INDEX(SpcfP!O:O,SUMIFS(SpcfP!$A:$A,SpcfP!$AE:$AE,$AE670,SpcfP!$U:$U,$U670)))</f>
        <v>0</v>
      </c>
      <c r="P670" s="44">
        <f>IF(OR($AE670=0,SUMIFS(SpcfP!$A:$A,SpcfP!$AE:$AE,$AE670,SpcfP!$U:$U,$U670)=0),0,INDEX(SpcfP!P:P,SUMIFS(SpcfP!$A:$A,SpcfP!$AE:$AE,$AE670,SpcfP!$U:$U,$U670)))</f>
        <v>0</v>
      </c>
      <c r="Q670" s="44">
        <f>IF(OR($AE670=0,SUMIFS(SpcfP!$A:$A,SpcfP!$AE:$AE,$AE670,SpcfP!$U:$U,$U670)=0),0,INDEX(SpcfP!Q:Q,SUMIFS(SpcfP!$A:$A,SpcfP!$AE:$AE,$AE670,SpcfP!$U:$U,$U670)))</f>
        <v>0</v>
      </c>
      <c r="U670" s="1">
        <f>IF(OR($AD670=0,SUMIFS(dbP!$A:$A,dbP!$AD:$AD,$AD670)=0),0,INDEX(dbP!U:U,SUMIFS(dbP!$A:$A,dbP!$AD:$AD,$AD670)))</f>
        <v>0</v>
      </c>
      <c r="X670" s="42">
        <f>IF(OR($AD670=0,SUMIFS(dbP!$A:$A,dbP!$AD:$AD,$AD670)=0),0,INDEX(dbP!X:X,SUMIFS(dbP!$A:$A,dbP!$AD:$AD,$AD670)))*
IF(OR($AE670=0,SUMIFS(SpcfP!$A:$A,SpcfP!$AE:$AE,$AE670,SpcfP!$U:$U,$U670)=0),0,INDEX(SpcfP!X:X,SUMIFS(SpcfP!$A:$A,SpcfP!$AE:$AE,$AE670,SpcfP!$U:$U,$U670)))</f>
        <v>0</v>
      </c>
      <c r="AA670" s="44">
        <f>IF(OR($AD670=0,SUMIFS(dbP!$A:$A,dbP!$AD:$AD,$AD670)=0),0,INDEX(dbP!X:X,SUMIFS(dbP!$A:$A,dbP!$AD:$AD,$AD670)))*
IF(OR($AE670=0,SUMIFS(SpcfP!$A:$A,SpcfP!$AE:$AE,$AE670,SpcfP!$U:$U,$U670)=0),0,INDEX(SpcfP!AA:AA,SUMIFS(SpcfP!$A:$A,SpcfP!$AE:$AE,$AE670,SpcfP!$U:$U,$U670)))</f>
        <v>0</v>
      </c>
      <c r="AB670" s="44">
        <f>IF(OR($AD670=0,SUMIFS(dbP!$A:$A,dbP!$AD:$AD,$AD670)=0),0,INDEX(dbP!X:X,SUMIFS(dbP!$A:$A,dbP!$AD:$AD,$AD670)))*
IF(OR($AE670=0,SUMIFS(SpcfP!$A:$A,SpcfP!$AE:$AE,$AE670,SpcfP!$U:$U,$U670)=0),0,INDEX(SpcfP!AB:AB,SUMIFS(SpcfP!$A:$A,SpcfP!$AE:$AE,$AE670,SpcfP!$U:$U,$U670)))</f>
        <v>0</v>
      </c>
      <c r="AC670" s="31" t="str">
        <f>IF(OR(RepP!$J$3="",RepP!$J$3=0,COUNTIF(Lists!$D:$D,RepP!$J$3)=0),Lists!$D$9,IF(RepP!$J$3=Lists!$D$9,Lists!$D$9,IF(RepP!$J$3=$E670,RepP!$J$3,"")))</f>
        <v>Все проекты</v>
      </c>
      <c r="AD670" s="31">
        <f t="shared" si="10"/>
        <v>12</v>
      </c>
      <c r="AE670" s="31">
        <f>IF(OR(AE669=0,AE669=MAX(Items!$AC:$AC)),1,AE669+1)</f>
        <v>30</v>
      </c>
    </row>
    <row r="671" spans="2:31" x14ac:dyDescent="0.3">
      <c r="B671" s="26">
        <f>IF(AND(O671=0,P671=0,Q671=0,Y671=0),0,IF(OR(COUNTIFS(Items!$E:$E,O671,Items!$F:$F,P671,Items!$G:$G,Q671)=1,COUNTIFS(Items!$M:$M,O671,Items!$N:$N,P671,Items!$O:$O,Q671)=1,COUNTIFS(Items!$U:$U,O671,Items!$V:$V,P671,Items!$W:$W,Q671)=1),0,1))</f>
        <v>0</v>
      </c>
      <c r="D671" s="24">
        <f>IF(OR($AD671=0,SUMIFS(dbP!$A:$A,dbP!$AD:$AD,$AD671)=0),0,INDEX(dbP!D:D,SUMIFS(dbP!$A:$A,dbP!$AD:$AD,$AD671)))</f>
        <v>0</v>
      </c>
      <c r="E671" s="1">
        <f>IF(OR($AD671=0,SUMIFS(dbP!$A:$A,dbP!$AD:$AD,$AD671)=0),0,INDEX(dbP!E:E,SUMIFS(dbP!$A:$A,dbP!$AD:$AD,$AD671)))</f>
        <v>0</v>
      </c>
      <c r="F671" s="1">
        <f>IF(OR($AD671=0,SUMIFS(dbP!$A:$A,dbP!$AD:$AD,$AD671)=0),0,INDEX(dbP!F:F,SUMIFS(dbP!$A:$A,dbP!$AD:$AD,$AD671)))</f>
        <v>0</v>
      </c>
      <c r="I671" s="1">
        <f>IF(OR($AD671=0,SUMIFS(dbP!$A:$A,dbP!$AD:$AD,$AD671)=0),0,INDEX(dbP!I:I,SUMIFS(dbP!$A:$A,dbP!$AD:$AD,$AD671)))</f>
        <v>0</v>
      </c>
      <c r="O671" s="44">
        <f>IF(OR($AE671=0,SUMIFS(SpcfP!$A:$A,SpcfP!$AE:$AE,$AE671,SpcfP!$U:$U,$U671)=0),0,INDEX(SpcfP!O:O,SUMIFS(SpcfP!$A:$A,SpcfP!$AE:$AE,$AE671,SpcfP!$U:$U,$U671)))</f>
        <v>0</v>
      </c>
      <c r="P671" s="44">
        <f>IF(OR($AE671=0,SUMIFS(SpcfP!$A:$A,SpcfP!$AE:$AE,$AE671,SpcfP!$U:$U,$U671)=0),0,INDEX(SpcfP!P:P,SUMIFS(SpcfP!$A:$A,SpcfP!$AE:$AE,$AE671,SpcfP!$U:$U,$U671)))</f>
        <v>0</v>
      </c>
      <c r="Q671" s="44">
        <f>IF(OR($AE671=0,SUMIFS(SpcfP!$A:$A,SpcfP!$AE:$AE,$AE671,SpcfP!$U:$U,$U671)=0),0,INDEX(SpcfP!Q:Q,SUMIFS(SpcfP!$A:$A,SpcfP!$AE:$AE,$AE671,SpcfP!$U:$U,$U671)))</f>
        <v>0</v>
      </c>
      <c r="U671" s="1">
        <f>IF(OR($AD671=0,SUMIFS(dbP!$A:$A,dbP!$AD:$AD,$AD671)=0),0,INDEX(dbP!U:U,SUMIFS(dbP!$A:$A,dbP!$AD:$AD,$AD671)))</f>
        <v>0</v>
      </c>
      <c r="X671" s="42">
        <f>IF(OR($AD671=0,SUMIFS(dbP!$A:$A,dbP!$AD:$AD,$AD671)=0),0,INDEX(dbP!X:X,SUMIFS(dbP!$A:$A,dbP!$AD:$AD,$AD671)))*
IF(OR($AE671=0,SUMIFS(SpcfP!$A:$A,SpcfP!$AE:$AE,$AE671,SpcfP!$U:$U,$U671)=0),0,INDEX(SpcfP!X:X,SUMIFS(SpcfP!$A:$A,SpcfP!$AE:$AE,$AE671,SpcfP!$U:$U,$U671)))</f>
        <v>0</v>
      </c>
      <c r="AA671" s="44">
        <f>IF(OR($AD671=0,SUMIFS(dbP!$A:$A,dbP!$AD:$AD,$AD671)=0),0,INDEX(dbP!X:X,SUMIFS(dbP!$A:$A,dbP!$AD:$AD,$AD671)))*
IF(OR($AE671=0,SUMIFS(SpcfP!$A:$A,SpcfP!$AE:$AE,$AE671,SpcfP!$U:$U,$U671)=0),0,INDEX(SpcfP!AA:AA,SUMIFS(SpcfP!$A:$A,SpcfP!$AE:$AE,$AE671,SpcfP!$U:$U,$U671)))</f>
        <v>0</v>
      </c>
      <c r="AB671" s="44">
        <f>IF(OR($AD671=0,SUMIFS(dbP!$A:$A,dbP!$AD:$AD,$AD671)=0),0,INDEX(dbP!X:X,SUMIFS(dbP!$A:$A,dbP!$AD:$AD,$AD671)))*
IF(OR($AE671=0,SUMIFS(SpcfP!$A:$A,SpcfP!$AE:$AE,$AE671,SpcfP!$U:$U,$U671)=0),0,INDEX(SpcfP!AB:AB,SUMIFS(SpcfP!$A:$A,SpcfP!$AE:$AE,$AE671,SpcfP!$U:$U,$U671)))</f>
        <v>0</v>
      </c>
      <c r="AC671" s="31" t="str">
        <f>IF(OR(RepP!$J$3="",RepP!$J$3=0,COUNTIF(Lists!$D:$D,RepP!$J$3)=0),Lists!$D$9,IF(RepP!$J$3=Lists!$D$9,Lists!$D$9,IF(RepP!$J$3=$E671,RepP!$J$3,"")))</f>
        <v>Все проекты</v>
      </c>
      <c r="AD671" s="31">
        <f t="shared" si="10"/>
        <v>12</v>
      </c>
      <c r="AE671" s="31">
        <f>IF(OR(AE670=0,AE670=MAX(Items!$AC:$AC)),1,AE670+1)</f>
        <v>31</v>
      </c>
    </row>
    <row r="672" spans="2:31" x14ac:dyDescent="0.3">
      <c r="B672" s="26">
        <f>IF(AND(O672=0,P672=0,Q672=0,Y672=0),0,IF(OR(COUNTIFS(Items!$E:$E,O672,Items!$F:$F,P672,Items!$G:$G,Q672)=1,COUNTIFS(Items!$M:$M,O672,Items!$N:$N,P672,Items!$O:$O,Q672)=1,COUNTIFS(Items!$U:$U,O672,Items!$V:$V,P672,Items!$W:$W,Q672)=1),0,1))</f>
        <v>0</v>
      </c>
      <c r="D672" s="24">
        <f>IF(OR($AD672=0,SUMIFS(dbP!$A:$A,dbP!$AD:$AD,$AD672)=0),0,INDEX(dbP!D:D,SUMIFS(dbP!$A:$A,dbP!$AD:$AD,$AD672)))</f>
        <v>0</v>
      </c>
      <c r="E672" s="1">
        <f>IF(OR($AD672=0,SUMIFS(dbP!$A:$A,dbP!$AD:$AD,$AD672)=0),0,INDEX(dbP!E:E,SUMIFS(dbP!$A:$A,dbP!$AD:$AD,$AD672)))</f>
        <v>0</v>
      </c>
      <c r="F672" s="1">
        <f>IF(OR($AD672=0,SUMIFS(dbP!$A:$A,dbP!$AD:$AD,$AD672)=0),0,INDEX(dbP!F:F,SUMIFS(dbP!$A:$A,dbP!$AD:$AD,$AD672)))</f>
        <v>0</v>
      </c>
      <c r="I672" s="1">
        <f>IF(OR($AD672=0,SUMIFS(dbP!$A:$A,dbP!$AD:$AD,$AD672)=0),0,INDEX(dbP!I:I,SUMIFS(dbP!$A:$A,dbP!$AD:$AD,$AD672)))</f>
        <v>0</v>
      </c>
      <c r="O672" s="44">
        <f>IF(OR($AE672=0,SUMIFS(SpcfP!$A:$A,SpcfP!$AE:$AE,$AE672,SpcfP!$U:$U,$U672)=0),0,INDEX(SpcfP!O:O,SUMIFS(SpcfP!$A:$A,SpcfP!$AE:$AE,$AE672,SpcfP!$U:$U,$U672)))</f>
        <v>0</v>
      </c>
      <c r="P672" s="44">
        <f>IF(OR($AE672=0,SUMIFS(SpcfP!$A:$A,SpcfP!$AE:$AE,$AE672,SpcfP!$U:$U,$U672)=0),0,INDEX(SpcfP!P:P,SUMIFS(SpcfP!$A:$A,SpcfP!$AE:$AE,$AE672,SpcfP!$U:$U,$U672)))</f>
        <v>0</v>
      </c>
      <c r="Q672" s="44">
        <f>IF(OR($AE672=0,SUMIFS(SpcfP!$A:$A,SpcfP!$AE:$AE,$AE672,SpcfP!$U:$U,$U672)=0),0,INDEX(SpcfP!Q:Q,SUMIFS(SpcfP!$A:$A,SpcfP!$AE:$AE,$AE672,SpcfP!$U:$U,$U672)))</f>
        <v>0</v>
      </c>
      <c r="U672" s="1">
        <f>IF(OR($AD672=0,SUMIFS(dbP!$A:$A,dbP!$AD:$AD,$AD672)=0),0,INDEX(dbP!U:U,SUMIFS(dbP!$A:$A,dbP!$AD:$AD,$AD672)))</f>
        <v>0</v>
      </c>
      <c r="X672" s="42">
        <f>IF(OR($AD672=0,SUMIFS(dbP!$A:$A,dbP!$AD:$AD,$AD672)=0),0,INDEX(dbP!X:X,SUMIFS(dbP!$A:$A,dbP!$AD:$AD,$AD672)))*
IF(OR($AE672=0,SUMIFS(SpcfP!$A:$A,SpcfP!$AE:$AE,$AE672,SpcfP!$U:$U,$U672)=0),0,INDEX(SpcfP!X:X,SUMIFS(SpcfP!$A:$A,SpcfP!$AE:$AE,$AE672,SpcfP!$U:$U,$U672)))</f>
        <v>0</v>
      </c>
      <c r="AA672" s="44">
        <f>IF(OR($AD672=0,SUMIFS(dbP!$A:$A,dbP!$AD:$AD,$AD672)=0),0,INDEX(dbP!X:X,SUMIFS(dbP!$A:$A,dbP!$AD:$AD,$AD672)))*
IF(OR($AE672=0,SUMIFS(SpcfP!$A:$A,SpcfP!$AE:$AE,$AE672,SpcfP!$U:$U,$U672)=0),0,INDEX(SpcfP!AA:AA,SUMIFS(SpcfP!$A:$A,SpcfP!$AE:$AE,$AE672,SpcfP!$U:$U,$U672)))</f>
        <v>0</v>
      </c>
      <c r="AB672" s="44">
        <f>IF(OR($AD672=0,SUMIFS(dbP!$A:$A,dbP!$AD:$AD,$AD672)=0),0,INDEX(dbP!X:X,SUMIFS(dbP!$A:$A,dbP!$AD:$AD,$AD672)))*
IF(OR($AE672=0,SUMIFS(SpcfP!$A:$A,SpcfP!$AE:$AE,$AE672,SpcfP!$U:$U,$U672)=0),0,INDEX(SpcfP!AB:AB,SUMIFS(SpcfP!$A:$A,SpcfP!$AE:$AE,$AE672,SpcfP!$U:$U,$U672)))</f>
        <v>0</v>
      </c>
      <c r="AC672" s="31" t="str">
        <f>IF(OR(RepP!$J$3="",RepP!$J$3=0,COUNTIF(Lists!$D:$D,RepP!$J$3)=0),Lists!$D$9,IF(RepP!$J$3=Lists!$D$9,Lists!$D$9,IF(RepP!$J$3=$E672,RepP!$J$3,"")))</f>
        <v>Все проекты</v>
      </c>
      <c r="AD672" s="31">
        <f t="shared" si="10"/>
        <v>12</v>
      </c>
      <c r="AE672" s="31">
        <f>IF(OR(AE671=0,AE671=MAX(Items!$AC:$AC)),1,AE671+1)</f>
        <v>32</v>
      </c>
    </row>
    <row r="673" spans="2:31" x14ac:dyDescent="0.3">
      <c r="B673" s="26">
        <f>IF(AND(O673=0,P673=0,Q673=0,Y673=0),0,IF(OR(COUNTIFS(Items!$E:$E,O673,Items!$F:$F,P673,Items!$G:$G,Q673)=1,COUNTIFS(Items!$M:$M,O673,Items!$N:$N,P673,Items!$O:$O,Q673)=1,COUNTIFS(Items!$U:$U,O673,Items!$V:$V,P673,Items!$W:$W,Q673)=1),0,1))</f>
        <v>0</v>
      </c>
      <c r="D673" s="24">
        <f>IF(OR($AD673=0,SUMIFS(dbP!$A:$A,dbP!$AD:$AD,$AD673)=0),0,INDEX(dbP!D:D,SUMIFS(dbP!$A:$A,dbP!$AD:$AD,$AD673)))</f>
        <v>0</v>
      </c>
      <c r="E673" s="1">
        <f>IF(OR($AD673=0,SUMIFS(dbP!$A:$A,dbP!$AD:$AD,$AD673)=0),0,INDEX(dbP!E:E,SUMIFS(dbP!$A:$A,dbP!$AD:$AD,$AD673)))</f>
        <v>0</v>
      </c>
      <c r="F673" s="1">
        <f>IF(OR($AD673=0,SUMIFS(dbP!$A:$A,dbP!$AD:$AD,$AD673)=0),0,INDEX(dbP!F:F,SUMIFS(dbP!$A:$A,dbP!$AD:$AD,$AD673)))</f>
        <v>0</v>
      </c>
      <c r="I673" s="1">
        <f>IF(OR($AD673=0,SUMIFS(dbP!$A:$A,dbP!$AD:$AD,$AD673)=0),0,INDEX(dbP!I:I,SUMIFS(dbP!$A:$A,dbP!$AD:$AD,$AD673)))</f>
        <v>0</v>
      </c>
      <c r="O673" s="44">
        <f>IF(OR($AE673=0,SUMIFS(SpcfP!$A:$A,SpcfP!$AE:$AE,$AE673,SpcfP!$U:$U,$U673)=0),0,INDEX(SpcfP!O:O,SUMIFS(SpcfP!$A:$A,SpcfP!$AE:$AE,$AE673,SpcfP!$U:$U,$U673)))</f>
        <v>0</v>
      </c>
      <c r="P673" s="44">
        <f>IF(OR($AE673=0,SUMIFS(SpcfP!$A:$A,SpcfP!$AE:$AE,$AE673,SpcfP!$U:$U,$U673)=0),0,INDEX(SpcfP!P:P,SUMIFS(SpcfP!$A:$A,SpcfP!$AE:$AE,$AE673,SpcfP!$U:$U,$U673)))</f>
        <v>0</v>
      </c>
      <c r="Q673" s="44">
        <f>IF(OR($AE673=0,SUMIFS(SpcfP!$A:$A,SpcfP!$AE:$AE,$AE673,SpcfP!$U:$U,$U673)=0),0,INDEX(SpcfP!Q:Q,SUMIFS(SpcfP!$A:$A,SpcfP!$AE:$AE,$AE673,SpcfP!$U:$U,$U673)))</f>
        <v>0</v>
      </c>
      <c r="U673" s="1">
        <f>IF(OR($AD673=0,SUMIFS(dbP!$A:$A,dbP!$AD:$AD,$AD673)=0),0,INDEX(dbP!U:U,SUMIFS(dbP!$A:$A,dbP!$AD:$AD,$AD673)))</f>
        <v>0</v>
      </c>
      <c r="X673" s="42">
        <f>IF(OR($AD673=0,SUMIFS(dbP!$A:$A,dbP!$AD:$AD,$AD673)=0),0,INDEX(dbP!X:X,SUMIFS(dbP!$A:$A,dbP!$AD:$AD,$AD673)))*
IF(OR($AE673=0,SUMIFS(SpcfP!$A:$A,SpcfP!$AE:$AE,$AE673,SpcfP!$U:$U,$U673)=0),0,INDEX(SpcfP!X:X,SUMIFS(SpcfP!$A:$A,SpcfP!$AE:$AE,$AE673,SpcfP!$U:$U,$U673)))</f>
        <v>0</v>
      </c>
      <c r="AA673" s="44">
        <f>IF(OR($AD673=0,SUMIFS(dbP!$A:$A,dbP!$AD:$AD,$AD673)=0),0,INDEX(dbP!X:X,SUMIFS(dbP!$A:$A,dbP!$AD:$AD,$AD673)))*
IF(OR($AE673=0,SUMIFS(SpcfP!$A:$A,SpcfP!$AE:$AE,$AE673,SpcfP!$U:$U,$U673)=0),0,INDEX(SpcfP!AA:AA,SUMIFS(SpcfP!$A:$A,SpcfP!$AE:$AE,$AE673,SpcfP!$U:$U,$U673)))</f>
        <v>0</v>
      </c>
      <c r="AB673" s="44">
        <f>IF(OR($AD673=0,SUMIFS(dbP!$A:$A,dbP!$AD:$AD,$AD673)=0),0,INDEX(dbP!X:X,SUMIFS(dbP!$A:$A,dbP!$AD:$AD,$AD673)))*
IF(OR($AE673=0,SUMIFS(SpcfP!$A:$A,SpcfP!$AE:$AE,$AE673,SpcfP!$U:$U,$U673)=0),0,INDEX(SpcfP!AB:AB,SUMIFS(SpcfP!$A:$A,SpcfP!$AE:$AE,$AE673,SpcfP!$U:$U,$U673)))</f>
        <v>0</v>
      </c>
      <c r="AC673" s="31" t="str">
        <f>IF(OR(RepP!$J$3="",RepP!$J$3=0,COUNTIF(Lists!$D:$D,RepP!$J$3)=0),Lists!$D$9,IF(RepP!$J$3=Lists!$D$9,Lists!$D$9,IF(RepP!$J$3=$E673,RepP!$J$3,"")))</f>
        <v>Все проекты</v>
      </c>
      <c r="AD673" s="31">
        <f t="shared" si="10"/>
        <v>12</v>
      </c>
      <c r="AE673" s="31">
        <f>IF(OR(AE672=0,AE672=MAX(Items!$AC:$AC)),1,AE672+1)</f>
        <v>33</v>
      </c>
    </row>
    <row r="674" spans="2:31" x14ac:dyDescent="0.3">
      <c r="B674" s="26">
        <f>IF(AND(O674=0,P674=0,Q674=0,Y674=0),0,IF(OR(COUNTIFS(Items!$E:$E,O674,Items!$F:$F,P674,Items!$G:$G,Q674)=1,COUNTIFS(Items!$M:$M,O674,Items!$N:$N,P674,Items!$O:$O,Q674)=1,COUNTIFS(Items!$U:$U,O674,Items!$V:$V,P674,Items!$W:$W,Q674)=1),0,1))</f>
        <v>0</v>
      </c>
      <c r="D674" s="24">
        <f>IF(OR($AD674=0,SUMIFS(dbP!$A:$A,dbP!$AD:$AD,$AD674)=0),0,INDEX(dbP!D:D,SUMIFS(dbP!$A:$A,dbP!$AD:$AD,$AD674)))</f>
        <v>0</v>
      </c>
      <c r="E674" s="1">
        <f>IF(OR($AD674=0,SUMIFS(dbP!$A:$A,dbP!$AD:$AD,$AD674)=0),0,INDEX(dbP!E:E,SUMIFS(dbP!$A:$A,dbP!$AD:$AD,$AD674)))</f>
        <v>0</v>
      </c>
      <c r="F674" s="1">
        <f>IF(OR($AD674=0,SUMIFS(dbP!$A:$A,dbP!$AD:$AD,$AD674)=0),0,INDEX(dbP!F:F,SUMIFS(dbP!$A:$A,dbP!$AD:$AD,$AD674)))</f>
        <v>0</v>
      </c>
      <c r="I674" s="1">
        <f>IF(OR($AD674=0,SUMIFS(dbP!$A:$A,dbP!$AD:$AD,$AD674)=0),0,INDEX(dbP!I:I,SUMIFS(dbP!$A:$A,dbP!$AD:$AD,$AD674)))</f>
        <v>0</v>
      </c>
      <c r="O674" s="44">
        <f>IF(OR($AE674=0,SUMIFS(SpcfP!$A:$A,SpcfP!$AE:$AE,$AE674,SpcfP!$U:$U,$U674)=0),0,INDEX(SpcfP!O:O,SUMIFS(SpcfP!$A:$A,SpcfP!$AE:$AE,$AE674,SpcfP!$U:$U,$U674)))</f>
        <v>0</v>
      </c>
      <c r="P674" s="44">
        <f>IF(OR($AE674=0,SUMIFS(SpcfP!$A:$A,SpcfP!$AE:$AE,$AE674,SpcfP!$U:$U,$U674)=0),0,INDEX(SpcfP!P:P,SUMIFS(SpcfP!$A:$A,SpcfP!$AE:$AE,$AE674,SpcfP!$U:$U,$U674)))</f>
        <v>0</v>
      </c>
      <c r="Q674" s="44">
        <f>IF(OR($AE674=0,SUMIFS(SpcfP!$A:$A,SpcfP!$AE:$AE,$AE674,SpcfP!$U:$U,$U674)=0),0,INDEX(SpcfP!Q:Q,SUMIFS(SpcfP!$A:$A,SpcfP!$AE:$AE,$AE674,SpcfP!$U:$U,$U674)))</f>
        <v>0</v>
      </c>
      <c r="U674" s="1">
        <f>IF(OR($AD674=0,SUMIFS(dbP!$A:$A,dbP!$AD:$AD,$AD674)=0),0,INDEX(dbP!U:U,SUMIFS(dbP!$A:$A,dbP!$AD:$AD,$AD674)))</f>
        <v>0</v>
      </c>
      <c r="X674" s="42">
        <f>IF(OR($AD674=0,SUMIFS(dbP!$A:$A,dbP!$AD:$AD,$AD674)=0),0,INDEX(dbP!X:X,SUMIFS(dbP!$A:$A,dbP!$AD:$AD,$AD674)))*
IF(OR($AE674=0,SUMIFS(SpcfP!$A:$A,SpcfP!$AE:$AE,$AE674,SpcfP!$U:$U,$U674)=0),0,INDEX(SpcfP!X:X,SUMIFS(SpcfP!$A:$A,SpcfP!$AE:$AE,$AE674,SpcfP!$U:$U,$U674)))</f>
        <v>0</v>
      </c>
      <c r="AA674" s="44">
        <f>IF(OR($AD674=0,SUMIFS(dbP!$A:$A,dbP!$AD:$AD,$AD674)=0),0,INDEX(dbP!X:X,SUMIFS(dbP!$A:$A,dbP!$AD:$AD,$AD674)))*
IF(OR($AE674=0,SUMIFS(SpcfP!$A:$A,SpcfP!$AE:$AE,$AE674,SpcfP!$U:$U,$U674)=0),0,INDEX(SpcfP!AA:AA,SUMIFS(SpcfP!$A:$A,SpcfP!$AE:$AE,$AE674,SpcfP!$U:$U,$U674)))</f>
        <v>0</v>
      </c>
      <c r="AB674" s="44">
        <f>IF(OR($AD674=0,SUMIFS(dbP!$A:$A,dbP!$AD:$AD,$AD674)=0),0,INDEX(dbP!X:X,SUMIFS(dbP!$A:$A,dbP!$AD:$AD,$AD674)))*
IF(OR($AE674=0,SUMIFS(SpcfP!$A:$A,SpcfP!$AE:$AE,$AE674,SpcfP!$U:$U,$U674)=0),0,INDEX(SpcfP!AB:AB,SUMIFS(SpcfP!$A:$A,SpcfP!$AE:$AE,$AE674,SpcfP!$U:$U,$U674)))</f>
        <v>0</v>
      </c>
      <c r="AC674" s="31" t="str">
        <f>IF(OR(RepP!$J$3="",RepP!$J$3=0,COUNTIF(Lists!$D:$D,RepP!$J$3)=0),Lists!$D$9,IF(RepP!$J$3=Lists!$D$9,Lists!$D$9,IF(RepP!$J$3=$E674,RepP!$J$3,"")))</f>
        <v>Все проекты</v>
      </c>
      <c r="AD674" s="31">
        <f t="shared" si="10"/>
        <v>12</v>
      </c>
      <c r="AE674" s="31">
        <f>IF(OR(AE673=0,AE673=MAX(Items!$AC:$AC)),1,AE673+1)</f>
        <v>34</v>
      </c>
    </row>
    <row r="675" spans="2:31" x14ac:dyDescent="0.3">
      <c r="B675" s="26">
        <f>IF(AND(O675=0,P675=0,Q675=0,Y675=0),0,IF(OR(COUNTIFS(Items!$E:$E,O675,Items!$F:$F,P675,Items!$G:$G,Q675)=1,COUNTIFS(Items!$M:$M,O675,Items!$N:$N,P675,Items!$O:$O,Q675)=1,COUNTIFS(Items!$U:$U,O675,Items!$V:$V,P675,Items!$W:$W,Q675)=1),0,1))</f>
        <v>0</v>
      </c>
      <c r="D675" s="24">
        <f>IF(OR($AD675=0,SUMIFS(dbP!$A:$A,dbP!$AD:$AD,$AD675)=0),0,INDEX(dbP!D:D,SUMIFS(dbP!$A:$A,dbP!$AD:$AD,$AD675)))</f>
        <v>0</v>
      </c>
      <c r="E675" s="1">
        <f>IF(OR($AD675=0,SUMIFS(dbP!$A:$A,dbP!$AD:$AD,$AD675)=0),0,INDEX(dbP!E:E,SUMIFS(dbP!$A:$A,dbP!$AD:$AD,$AD675)))</f>
        <v>0</v>
      </c>
      <c r="F675" s="1">
        <f>IF(OR($AD675=0,SUMIFS(dbP!$A:$A,dbP!$AD:$AD,$AD675)=0),0,INDEX(dbP!F:F,SUMIFS(dbP!$A:$A,dbP!$AD:$AD,$AD675)))</f>
        <v>0</v>
      </c>
      <c r="I675" s="1">
        <f>IF(OR($AD675=0,SUMIFS(dbP!$A:$A,dbP!$AD:$AD,$AD675)=0),0,INDEX(dbP!I:I,SUMIFS(dbP!$A:$A,dbP!$AD:$AD,$AD675)))</f>
        <v>0</v>
      </c>
      <c r="O675" s="44">
        <f>IF(OR($AE675=0,SUMIFS(SpcfP!$A:$A,SpcfP!$AE:$AE,$AE675,SpcfP!$U:$U,$U675)=0),0,INDEX(SpcfP!O:O,SUMIFS(SpcfP!$A:$A,SpcfP!$AE:$AE,$AE675,SpcfP!$U:$U,$U675)))</f>
        <v>0</v>
      </c>
      <c r="P675" s="44">
        <f>IF(OR($AE675=0,SUMIFS(SpcfP!$A:$A,SpcfP!$AE:$AE,$AE675,SpcfP!$U:$U,$U675)=0),0,INDEX(SpcfP!P:P,SUMIFS(SpcfP!$A:$A,SpcfP!$AE:$AE,$AE675,SpcfP!$U:$U,$U675)))</f>
        <v>0</v>
      </c>
      <c r="Q675" s="44">
        <f>IF(OR($AE675=0,SUMIFS(SpcfP!$A:$A,SpcfP!$AE:$AE,$AE675,SpcfP!$U:$U,$U675)=0),0,INDEX(SpcfP!Q:Q,SUMIFS(SpcfP!$A:$A,SpcfP!$AE:$AE,$AE675,SpcfP!$U:$U,$U675)))</f>
        <v>0</v>
      </c>
      <c r="U675" s="1">
        <f>IF(OR($AD675=0,SUMIFS(dbP!$A:$A,dbP!$AD:$AD,$AD675)=0),0,INDEX(dbP!U:U,SUMIFS(dbP!$A:$A,dbP!$AD:$AD,$AD675)))</f>
        <v>0</v>
      </c>
      <c r="X675" s="42">
        <f>IF(OR($AD675=0,SUMIFS(dbP!$A:$A,dbP!$AD:$AD,$AD675)=0),0,INDEX(dbP!X:X,SUMIFS(dbP!$A:$A,dbP!$AD:$AD,$AD675)))*
IF(OR($AE675=0,SUMIFS(SpcfP!$A:$A,SpcfP!$AE:$AE,$AE675,SpcfP!$U:$U,$U675)=0),0,INDEX(SpcfP!X:X,SUMIFS(SpcfP!$A:$A,SpcfP!$AE:$AE,$AE675,SpcfP!$U:$U,$U675)))</f>
        <v>0</v>
      </c>
      <c r="AA675" s="44">
        <f>IF(OR($AD675=0,SUMIFS(dbP!$A:$A,dbP!$AD:$AD,$AD675)=0),0,INDEX(dbP!X:X,SUMIFS(dbP!$A:$A,dbP!$AD:$AD,$AD675)))*
IF(OR($AE675=0,SUMIFS(SpcfP!$A:$A,SpcfP!$AE:$AE,$AE675,SpcfP!$U:$U,$U675)=0),0,INDEX(SpcfP!AA:AA,SUMIFS(SpcfP!$A:$A,SpcfP!$AE:$AE,$AE675,SpcfP!$U:$U,$U675)))</f>
        <v>0</v>
      </c>
      <c r="AB675" s="44">
        <f>IF(OR($AD675=0,SUMIFS(dbP!$A:$A,dbP!$AD:$AD,$AD675)=0),0,INDEX(dbP!X:X,SUMIFS(dbP!$A:$A,dbP!$AD:$AD,$AD675)))*
IF(OR($AE675=0,SUMIFS(SpcfP!$A:$A,SpcfP!$AE:$AE,$AE675,SpcfP!$U:$U,$U675)=0),0,INDEX(SpcfP!AB:AB,SUMIFS(SpcfP!$A:$A,SpcfP!$AE:$AE,$AE675,SpcfP!$U:$U,$U675)))</f>
        <v>0</v>
      </c>
      <c r="AC675" s="31" t="str">
        <f>IF(OR(RepP!$J$3="",RepP!$J$3=0,COUNTIF(Lists!$D:$D,RepP!$J$3)=0),Lists!$D$9,IF(RepP!$J$3=Lists!$D$9,Lists!$D$9,IF(RepP!$J$3=$E675,RepP!$J$3,"")))</f>
        <v>Все проекты</v>
      </c>
      <c r="AD675" s="31">
        <f t="shared" ref="AD675:AD738" si="11">IF(AE675=1,AD674+1,AD674)</f>
        <v>12</v>
      </c>
      <c r="AE675" s="31">
        <f>IF(OR(AE674=0,AE674=MAX(Items!$AC:$AC)),1,AE674+1)</f>
        <v>35</v>
      </c>
    </row>
    <row r="676" spans="2:31" x14ac:dyDescent="0.3">
      <c r="B676" s="26">
        <f>IF(AND(O676=0,P676=0,Q676=0,Y676=0),0,IF(OR(COUNTIFS(Items!$E:$E,O676,Items!$F:$F,P676,Items!$G:$G,Q676)=1,COUNTIFS(Items!$M:$M,O676,Items!$N:$N,P676,Items!$O:$O,Q676)=1,COUNTIFS(Items!$U:$U,O676,Items!$V:$V,P676,Items!$W:$W,Q676)=1),0,1))</f>
        <v>0</v>
      </c>
      <c r="D676" s="24">
        <f>IF(OR($AD676=0,SUMIFS(dbP!$A:$A,dbP!$AD:$AD,$AD676)=0),0,INDEX(dbP!D:D,SUMIFS(dbP!$A:$A,dbP!$AD:$AD,$AD676)))</f>
        <v>0</v>
      </c>
      <c r="E676" s="1">
        <f>IF(OR($AD676=0,SUMIFS(dbP!$A:$A,dbP!$AD:$AD,$AD676)=0),0,INDEX(dbP!E:E,SUMIFS(dbP!$A:$A,dbP!$AD:$AD,$AD676)))</f>
        <v>0</v>
      </c>
      <c r="F676" s="1">
        <f>IF(OR($AD676=0,SUMIFS(dbP!$A:$A,dbP!$AD:$AD,$AD676)=0),0,INDEX(dbP!F:F,SUMIFS(dbP!$A:$A,dbP!$AD:$AD,$AD676)))</f>
        <v>0</v>
      </c>
      <c r="I676" s="1">
        <f>IF(OR($AD676=0,SUMIFS(dbP!$A:$A,dbP!$AD:$AD,$AD676)=0),0,INDEX(dbP!I:I,SUMIFS(dbP!$A:$A,dbP!$AD:$AD,$AD676)))</f>
        <v>0</v>
      </c>
      <c r="O676" s="44">
        <f>IF(OR($AE676=0,SUMIFS(SpcfP!$A:$A,SpcfP!$AE:$AE,$AE676,SpcfP!$U:$U,$U676)=0),0,INDEX(SpcfP!O:O,SUMIFS(SpcfP!$A:$A,SpcfP!$AE:$AE,$AE676,SpcfP!$U:$U,$U676)))</f>
        <v>0</v>
      </c>
      <c r="P676" s="44">
        <f>IF(OR($AE676=0,SUMIFS(SpcfP!$A:$A,SpcfP!$AE:$AE,$AE676,SpcfP!$U:$U,$U676)=0),0,INDEX(SpcfP!P:P,SUMIFS(SpcfP!$A:$A,SpcfP!$AE:$AE,$AE676,SpcfP!$U:$U,$U676)))</f>
        <v>0</v>
      </c>
      <c r="Q676" s="44">
        <f>IF(OR($AE676=0,SUMIFS(SpcfP!$A:$A,SpcfP!$AE:$AE,$AE676,SpcfP!$U:$U,$U676)=0),0,INDEX(SpcfP!Q:Q,SUMIFS(SpcfP!$A:$A,SpcfP!$AE:$AE,$AE676,SpcfP!$U:$U,$U676)))</f>
        <v>0</v>
      </c>
      <c r="U676" s="1">
        <f>IF(OR($AD676=0,SUMIFS(dbP!$A:$A,dbP!$AD:$AD,$AD676)=0),0,INDEX(dbP!U:U,SUMIFS(dbP!$A:$A,dbP!$AD:$AD,$AD676)))</f>
        <v>0</v>
      </c>
      <c r="X676" s="42">
        <f>IF(OR($AD676=0,SUMIFS(dbP!$A:$A,dbP!$AD:$AD,$AD676)=0),0,INDEX(dbP!X:X,SUMIFS(dbP!$A:$A,dbP!$AD:$AD,$AD676)))*
IF(OR($AE676=0,SUMIFS(SpcfP!$A:$A,SpcfP!$AE:$AE,$AE676,SpcfP!$U:$U,$U676)=0),0,INDEX(SpcfP!X:X,SUMIFS(SpcfP!$A:$A,SpcfP!$AE:$AE,$AE676,SpcfP!$U:$U,$U676)))</f>
        <v>0</v>
      </c>
      <c r="AA676" s="44">
        <f>IF(OR($AD676=0,SUMIFS(dbP!$A:$A,dbP!$AD:$AD,$AD676)=0),0,INDEX(dbP!X:X,SUMIFS(dbP!$A:$A,dbP!$AD:$AD,$AD676)))*
IF(OR($AE676=0,SUMIFS(SpcfP!$A:$A,SpcfP!$AE:$AE,$AE676,SpcfP!$U:$U,$U676)=0),0,INDEX(SpcfP!AA:AA,SUMIFS(SpcfP!$A:$A,SpcfP!$AE:$AE,$AE676,SpcfP!$U:$U,$U676)))</f>
        <v>0</v>
      </c>
      <c r="AB676" s="44">
        <f>IF(OR($AD676=0,SUMIFS(dbP!$A:$A,dbP!$AD:$AD,$AD676)=0),0,INDEX(dbP!X:X,SUMIFS(dbP!$A:$A,dbP!$AD:$AD,$AD676)))*
IF(OR($AE676=0,SUMIFS(SpcfP!$A:$A,SpcfP!$AE:$AE,$AE676,SpcfP!$U:$U,$U676)=0),0,INDEX(SpcfP!AB:AB,SUMIFS(SpcfP!$A:$A,SpcfP!$AE:$AE,$AE676,SpcfP!$U:$U,$U676)))</f>
        <v>0</v>
      </c>
      <c r="AC676" s="31" t="str">
        <f>IF(OR(RepP!$J$3="",RepP!$J$3=0,COUNTIF(Lists!$D:$D,RepP!$J$3)=0),Lists!$D$9,IF(RepP!$J$3=Lists!$D$9,Lists!$D$9,IF(RepP!$J$3=$E676,RepP!$J$3,"")))</f>
        <v>Все проекты</v>
      </c>
      <c r="AD676" s="31">
        <f t="shared" si="11"/>
        <v>12</v>
      </c>
      <c r="AE676" s="31">
        <f>IF(OR(AE675=0,AE675=MAX(Items!$AC:$AC)),1,AE675+1)</f>
        <v>36</v>
      </c>
    </row>
    <row r="677" spans="2:31" x14ac:dyDescent="0.3">
      <c r="B677" s="26">
        <f>IF(AND(O677=0,P677=0,Q677=0,Y677=0),0,IF(OR(COUNTIFS(Items!$E:$E,O677,Items!$F:$F,P677,Items!$G:$G,Q677)=1,COUNTIFS(Items!$M:$M,O677,Items!$N:$N,P677,Items!$O:$O,Q677)=1,COUNTIFS(Items!$U:$U,O677,Items!$V:$V,P677,Items!$W:$W,Q677)=1),0,1))</f>
        <v>0</v>
      </c>
      <c r="D677" s="24">
        <f>IF(OR($AD677=0,SUMIFS(dbP!$A:$A,dbP!$AD:$AD,$AD677)=0),0,INDEX(dbP!D:D,SUMIFS(dbP!$A:$A,dbP!$AD:$AD,$AD677)))</f>
        <v>0</v>
      </c>
      <c r="E677" s="1">
        <f>IF(OR($AD677=0,SUMIFS(dbP!$A:$A,dbP!$AD:$AD,$AD677)=0),0,INDEX(dbP!E:E,SUMIFS(dbP!$A:$A,dbP!$AD:$AD,$AD677)))</f>
        <v>0</v>
      </c>
      <c r="F677" s="1">
        <f>IF(OR($AD677=0,SUMIFS(dbP!$A:$A,dbP!$AD:$AD,$AD677)=0),0,INDEX(dbP!F:F,SUMIFS(dbP!$A:$A,dbP!$AD:$AD,$AD677)))</f>
        <v>0</v>
      </c>
      <c r="I677" s="1">
        <f>IF(OR($AD677=0,SUMIFS(dbP!$A:$A,dbP!$AD:$AD,$AD677)=0),0,INDEX(dbP!I:I,SUMIFS(dbP!$A:$A,dbP!$AD:$AD,$AD677)))</f>
        <v>0</v>
      </c>
      <c r="O677" s="44">
        <f>IF(OR($AE677=0,SUMIFS(SpcfP!$A:$A,SpcfP!$AE:$AE,$AE677,SpcfP!$U:$U,$U677)=0),0,INDEX(SpcfP!O:O,SUMIFS(SpcfP!$A:$A,SpcfP!$AE:$AE,$AE677,SpcfP!$U:$U,$U677)))</f>
        <v>0</v>
      </c>
      <c r="P677" s="44">
        <f>IF(OR($AE677=0,SUMIFS(SpcfP!$A:$A,SpcfP!$AE:$AE,$AE677,SpcfP!$U:$U,$U677)=0),0,INDEX(SpcfP!P:P,SUMIFS(SpcfP!$A:$A,SpcfP!$AE:$AE,$AE677,SpcfP!$U:$U,$U677)))</f>
        <v>0</v>
      </c>
      <c r="Q677" s="44">
        <f>IF(OR($AE677=0,SUMIFS(SpcfP!$A:$A,SpcfP!$AE:$AE,$AE677,SpcfP!$U:$U,$U677)=0),0,INDEX(SpcfP!Q:Q,SUMIFS(SpcfP!$A:$A,SpcfP!$AE:$AE,$AE677,SpcfP!$U:$U,$U677)))</f>
        <v>0</v>
      </c>
      <c r="U677" s="1">
        <f>IF(OR($AD677=0,SUMIFS(dbP!$A:$A,dbP!$AD:$AD,$AD677)=0),0,INDEX(dbP!U:U,SUMIFS(dbP!$A:$A,dbP!$AD:$AD,$AD677)))</f>
        <v>0</v>
      </c>
      <c r="X677" s="42">
        <f>IF(OR($AD677=0,SUMIFS(dbP!$A:$A,dbP!$AD:$AD,$AD677)=0),0,INDEX(dbP!X:X,SUMIFS(dbP!$A:$A,dbP!$AD:$AD,$AD677)))*
IF(OR($AE677=0,SUMIFS(SpcfP!$A:$A,SpcfP!$AE:$AE,$AE677,SpcfP!$U:$U,$U677)=0),0,INDEX(SpcfP!X:X,SUMIFS(SpcfP!$A:$A,SpcfP!$AE:$AE,$AE677,SpcfP!$U:$U,$U677)))</f>
        <v>0</v>
      </c>
      <c r="AA677" s="44">
        <f>IF(OR($AD677=0,SUMIFS(dbP!$A:$A,dbP!$AD:$AD,$AD677)=0),0,INDEX(dbP!X:X,SUMIFS(dbP!$A:$A,dbP!$AD:$AD,$AD677)))*
IF(OR($AE677=0,SUMIFS(SpcfP!$A:$A,SpcfP!$AE:$AE,$AE677,SpcfP!$U:$U,$U677)=0),0,INDEX(SpcfP!AA:AA,SUMIFS(SpcfP!$A:$A,SpcfP!$AE:$AE,$AE677,SpcfP!$U:$U,$U677)))</f>
        <v>0</v>
      </c>
      <c r="AB677" s="44">
        <f>IF(OR($AD677=0,SUMIFS(dbP!$A:$A,dbP!$AD:$AD,$AD677)=0),0,INDEX(dbP!X:X,SUMIFS(dbP!$A:$A,dbP!$AD:$AD,$AD677)))*
IF(OR($AE677=0,SUMIFS(SpcfP!$A:$A,SpcfP!$AE:$AE,$AE677,SpcfP!$U:$U,$U677)=0),0,INDEX(SpcfP!AB:AB,SUMIFS(SpcfP!$A:$A,SpcfP!$AE:$AE,$AE677,SpcfP!$U:$U,$U677)))</f>
        <v>0</v>
      </c>
      <c r="AC677" s="31" t="str">
        <f>IF(OR(RepP!$J$3="",RepP!$J$3=0,COUNTIF(Lists!$D:$D,RepP!$J$3)=0),Lists!$D$9,IF(RepP!$J$3=Lists!$D$9,Lists!$D$9,IF(RepP!$J$3=$E677,RepP!$J$3,"")))</f>
        <v>Все проекты</v>
      </c>
      <c r="AD677" s="31">
        <f t="shared" si="11"/>
        <v>12</v>
      </c>
      <c r="AE677" s="31">
        <f>IF(OR(AE676=0,AE676=MAX(Items!$AC:$AC)),1,AE676+1)</f>
        <v>37</v>
      </c>
    </row>
    <row r="678" spans="2:31" x14ac:dyDescent="0.3">
      <c r="B678" s="26">
        <f>IF(AND(O678=0,P678=0,Q678=0,Y678=0),0,IF(OR(COUNTIFS(Items!$E:$E,O678,Items!$F:$F,P678,Items!$G:$G,Q678)=1,COUNTIFS(Items!$M:$M,O678,Items!$N:$N,P678,Items!$O:$O,Q678)=1,COUNTIFS(Items!$U:$U,O678,Items!$V:$V,P678,Items!$W:$W,Q678)=1),0,1))</f>
        <v>0</v>
      </c>
      <c r="D678" s="24">
        <f>IF(OR($AD678=0,SUMIFS(dbP!$A:$A,dbP!$AD:$AD,$AD678)=0),0,INDEX(dbP!D:D,SUMIFS(dbP!$A:$A,dbP!$AD:$AD,$AD678)))</f>
        <v>0</v>
      </c>
      <c r="E678" s="1">
        <f>IF(OR($AD678=0,SUMIFS(dbP!$A:$A,dbP!$AD:$AD,$AD678)=0),0,INDEX(dbP!E:E,SUMIFS(dbP!$A:$A,dbP!$AD:$AD,$AD678)))</f>
        <v>0</v>
      </c>
      <c r="F678" s="1">
        <f>IF(OR($AD678=0,SUMIFS(dbP!$A:$A,dbP!$AD:$AD,$AD678)=0),0,INDEX(dbP!F:F,SUMIFS(dbP!$A:$A,dbP!$AD:$AD,$AD678)))</f>
        <v>0</v>
      </c>
      <c r="I678" s="1">
        <f>IF(OR($AD678=0,SUMIFS(dbP!$A:$A,dbP!$AD:$AD,$AD678)=0),0,INDEX(dbP!I:I,SUMIFS(dbP!$A:$A,dbP!$AD:$AD,$AD678)))</f>
        <v>0</v>
      </c>
      <c r="O678" s="44">
        <f>IF(OR($AE678=0,SUMIFS(SpcfP!$A:$A,SpcfP!$AE:$AE,$AE678,SpcfP!$U:$U,$U678)=0),0,INDEX(SpcfP!O:O,SUMIFS(SpcfP!$A:$A,SpcfP!$AE:$AE,$AE678,SpcfP!$U:$U,$U678)))</f>
        <v>0</v>
      </c>
      <c r="P678" s="44">
        <f>IF(OR($AE678=0,SUMIFS(SpcfP!$A:$A,SpcfP!$AE:$AE,$AE678,SpcfP!$U:$U,$U678)=0),0,INDEX(SpcfP!P:P,SUMIFS(SpcfP!$A:$A,SpcfP!$AE:$AE,$AE678,SpcfP!$U:$U,$U678)))</f>
        <v>0</v>
      </c>
      <c r="Q678" s="44">
        <f>IF(OR($AE678=0,SUMIFS(SpcfP!$A:$A,SpcfP!$AE:$AE,$AE678,SpcfP!$U:$U,$U678)=0),0,INDEX(SpcfP!Q:Q,SUMIFS(SpcfP!$A:$A,SpcfP!$AE:$AE,$AE678,SpcfP!$U:$U,$U678)))</f>
        <v>0</v>
      </c>
      <c r="U678" s="1">
        <f>IF(OR($AD678=0,SUMIFS(dbP!$A:$A,dbP!$AD:$AD,$AD678)=0),0,INDEX(dbP!U:U,SUMIFS(dbP!$A:$A,dbP!$AD:$AD,$AD678)))</f>
        <v>0</v>
      </c>
      <c r="X678" s="42">
        <f>IF(OR($AD678=0,SUMIFS(dbP!$A:$A,dbP!$AD:$AD,$AD678)=0),0,INDEX(dbP!X:X,SUMIFS(dbP!$A:$A,dbP!$AD:$AD,$AD678)))*
IF(OR($AE678=0,SUMIFS(SpcfP!$A:$A,SpcfP!$AE:$AE,$AE678,SpcfP!$U:$U,$U678)=0),0,INDEX(SpcfP!X:X,SUMIFS(SpcfP!$A:$A,SpcfP!$AE:$AE,$AE678,SpcfP!$U:$U,$U678)))</f>
        <v>0</v>
      </c>
      <c r="AA678" s="44">
        <f>IF(OR($AD678=0,SUMIFS(dbP!$A:$A,dbP!$AD:$AD,$AD678)=0),0,INDEX(dbP!X:X,SUMIFS(dbP!$A:$A,dbP!$AD:$AD,$AD678)))*
IF(OR($AE678=0,SUMIFS(SpcfP!$A:$A,SpcfP!$AE:$AE,$AE678,SpcfP!$U:$U,$U678)=0),0,INDEX(SpcfP!AA:AA,SUMIFS(SpcfP!$A:$A,SpcfP!$AE:$AE,$AE678,SpcfP!$U:$U,$U678)))</f>
        <v>0</v>
      </c>
      <c r="AB678" s="44">
        <f>IF(OR($AD678=0,SUMIFS(dbP!$A:$A,dbP!$AD:$AD,$AD678)=0),0,INDEX(dbP!X:X,SUMIFS(dbP!$A:$A,dbP!$AD:$AD,$AD678)))*
IF(OR($AE678=0,SUMIFS(SpcfP!$A:$A,SpcfP!$AE:$AE,$AE678,SpcfP!$U:$U,$U678)=0),0,INDEX(SpcfP!AB:AB,SUMIFS(SpcfP!$A:$A,SpcfP!$AE:$AE,$AE678,SpcfP!$U:$U,$U678)))</f>
        <v>0</v>
      </c>
      <c r="AC678" s="31" t="str">
        <f>IF(OR(RepP!$J$3="",RepP!$J$3=0,COUNTIF(Lists!$D:$D,RepP!$J$3)=0),Lists!$D$9,IF(RepP!$J$3=Lists!$D$9,Lists!$D$9,IF(RepP!$J$3=$E678,RepP!$J$3,"")))</f>
        <v>Все проекты</v>
      </c>
      <c r="AD678" s="31">
        <f t="shared" si="11"/>
        <v>12</v>
      </c>
      <c r="AE678" s="31">
        <f>IF(OR(AE677=0,AE677=MAX(Items!$AC:$AC)),1,AE677+1)</f>
        <v>38</v>
      </c>
    </row>
    <row r="679" spans="2:31" x14ac:dyDescent="0.3">
      <c r="B679" s="26">
        <f>IF(AND(O679=0,P679=0,Q679=0,Y679=0),0,IF(OR(COUNTIFS(Items!$E:$E,O679,Items!$F:$F,P679,Items!$G:$G,Q679)=1,COUNTIFS(Items!$M:$M,O679,Items!$N:$N,P679,Items!$O:$O,Q679)=1,COUNTIFS(Items!$U:$U,O679,Items!$V:$V,P679,Items!$W:$W,Q679)=1),0,1))</f>
        <v>0</v>
      </c>
      <c r="D679" s="24">
        <f>IF(OR($AD679=0,SUMIFS(dbP!$A:$A,dbP!$AD:$AD,$AD679)=0),0,INDEX(dbP!D:D,SUMIFS(dbP!$A:$A,dbP!$AD:$AD,$AD679)))</f>
        <v>0</v>
      </c>
      <c r="E679" s="1">
        <f>IF(OR($AD679=0,SUMIFS(dbP!$A:$A,dbP!$AD:$AD,$AD679)=0),0,INDEX(dbP!E:E,SUMIFS(dbP!$A:$A,dbP!$AD:$AD,$AD679)))</f>
        <v>0</v>
      </c>
      <c r="F679" s="1">
        <f>IF(OR($AD679=0,SUMIFS(dbP!$A:$A,dbP!$AD:$AD,$AD679)=0),0,INDEX(dbP!F:F,SUMIFS(dbP!$A:$A,dbP!$AD:$AD,$AD679)))</f>
        <v>0</v>
      </c>
      <c r="I679" s="1">
        <f>IF(OR($AD679=0,SUMIFS(dbP!$A:$A,dbP!$AD:$AD,$AD679)=0),0,INDEX(dbP!I:I,SUMIFS(dbP!$A:$A,dbP!$AD:$AD,$AD679)))</f>
        <v>0</v>
      </c>
      <c r="O679" s="44">
        <f>IF(OR($AE679=0,SUMIFS(SpcfP!$A:$A,SpcfP!$AE:$AE,$AE679,SpcfP!$U:$U,$U679)=0),0,INDEX(SpcfP!O:O,SUMIFS(SpcfP!$A:$A,SpcfP!$AE:$AE,$AE679,SpcfP!$U:$U,$U679)))</f>
        <v>0</v>
      </c>
      <c r="P679" s="44">
        <f>IF(OR($AE679=0,SUMIFS(SpcfP!$A:$A,SpcfP!$AE:$AE,$AE679,SpcfP!$U:$U,$U679)=0),0,INDEX(SpcfP!P:P,SUMIFS(SpcfP!$A:$A,SpcfP!$AE:$AE,$AE679,SpcfP!$U:$U,$U679)))</f>
        <v>0</v>
      </c>
      <c r="Q679" s="44">
        <f>IF(OR($AE679=0,SUMIFS(SpcfP!$A:$A,SpcfP!$AE:$AE,$AE679,SpcfP!$U:$U,$U679)=0),0,INDEX(SpcfP!Q:Q,SUMIFS(SpcfP!$A:$A,SpcfP!$AE:$AE,$AE679,SpcfP!$U:$U,$U679)))</f>
        <v>0</v>
      </c>
      <c r="U679" s="1">
        <f>IF(OR($AD679=0,SUMIFS(dbP!$A:$A,dbP!$AD:$AD,$AD679)=0),0,INDEX(dbP!U:U,SUMIFS(dbP!$A:$A,dbP!$AD:$AD,$AD679)))</f>
        <v>0</v>
      </c>
      <c r="X679" s="42">
        <f>IF(OR($AD679=0,SUMIFS(dbP!$A:$A,dbP!$AD:$AD,$AD679)=0),0,INDEX(dbP!X:X,SUMIFS(dbP!$A:$A,dbP!$AD:$AD,$AD679)))*
IF(OR($AE679=0,SUMIFS(SpcfP!$A:$A,SpcfP!$AE:$AE,$AE679,SpcfP!$U:$U,$U679)=0),0,INDEX(SpcfP!X:X,SUMIFS(SpcfP!$A:$A,SpcfP!$AE:$AE,$AE679,SpcfP!$U:$U,$U679)))</f>
        <v>0</v>
      </c>
      <c r="AA679" s="44">
        <f>IF(OR($AD679=0,SUMIFS(dbP!$A:$A,dbP!$AD:$AD,$AD679)=0),0,INDEX(dbP!X:X,SUMIFS(dbP!$A:$A,dbP!$AD:$AD,$AD679)))*
IF(OR($AE679=0,SUMIFS(SpcfP!$A:$A,SpcfP!$AE:$AE,$AE679,SpcfP!$U:$U,$U679)=0),0,INDEX(SpcfP!AA:AA,SUMIFS(SpcfP!$A:$A,SpcfP!$AE:$AE,$AE679,SpcfP!$U:$U,$U679)))</f>
        <v>0</v>
      </c>
      <c r="AB679" s="44">
        <f>IF(OR($AD679=0,SUMIFS(dbP!$A:$A,dbP!$AD:$AD,$AD679)=0),0,INDEX(dbP!X:X,SUMIFS(dbP!$A:$A,dbP!$AD:$AD,$AD679)))*
IF(OR($AE679=0,SUMIFS(SpcfP!$A:$A,SpcfP!$AE:$AE,$AE679,SpcfP!$U:$U,$U679)=0),0,INDEX(SpcfP!AB:AB,SUMIFS(SpcfP!$A:$A,SpcfP!$AE:$AE,$AE679,SpcfP!$U:$U,$U679)))</f>
        <v>0</v>
      </c>
      <c r="AC679" s="31" t="str">
        <f>IF(OR(RepP!$J$3="",RepP!$J$3=0,COUNTIF(Lists!$D:$D,RepP!$J$3)=0),Lists!$D$9,IF(RepP!$J$3=Lists!$D$9,Lists!$D$9,IF(RepP!$J$3=$E679,RepP!$J$3,"")))</f>
        <v>Все проекты</v>
      </c>
      <c r="AD679" s="31">
        <f t="shared" si="11"/>
        <v>12</v>
      </c>
      <c r="AE679" s="31">
        <f>IF(OR(AE678=0,AE678=MAX(Items!$AC:$AC)),1,AE678+1)</f>
        <v>39</v>
      </c>
    </row>
    <row r="680" spans="2:31" x14ac:dyDescent="0.3">
      <c r="B680" s="26">
        <f>IF(AND(O680=0,P680=0,Q680=0,Y680=0),0,IF(OR(COUNTIFS(Items!$E:$E,O680,Items!$F:$F,P680,Items!$G:$G,Q680)=1,COUNTIFS(Items!$M:$M,O680,Items!$N:$N,P680,Items!$O:$O,Q680)=1,COUNTIFS(Items!$U:$U,O680,Items!$V:$V,P680,Items!$W:$W,Q680)=1),0,1))</f>
        <v>0</v>
      </c>
      <c r="D680" s="24">
        <f>IF(OR($AD680=0,SUMIFS(dbP!$A:$A,dbP!$AD:$AD,$AD680)=0),0,INDEX(dbP!D:D,SUMIFS(dbP!$A:$A,dbP!$AD:$AD,$AD680)))</f>
        <v>0</v>
      </c>
      <c r="E680" s="1">
        <f>IF(OR($AD680=0,SUMIFS(dbP!$A:$A,dbP!$AD:$AD,$AD680)=0),0,INDEX(dbP!E:E,SUMIFS(dbP!$A:$A,dbP!$AD:$AD,$AD680)))</f>
        <v>0</v>
      </c>
      <c r="F680" s="1">
        <f>IF(OR($AD680=0,SUMIFS(dbP!$A:$A,dbP!$AD:$AD,$AD680)=0),0,INDEX(dbP!F:F,SUMIFS(dbP!$A:$A,dbP!$AD:$AD,$AD680)))</f>
        <v>0</v>
      </c>
      <c r="I680" s="1">
        <f>IF(OR($AD680=0,SUMIFS(dbP!$A:$A,dbP!$AD:$AD,$AD680)=0),0,INDEX(dbP!I:I,SUMIFS(dbP!$A:$A,dbP!$AD:$AD,$AD680)))</f>
        <v>0</v>
      </c>
      <c r="O680" s="44">
        <f>IF(OR($AE680=0,SUMIFS(SpcfP!$A:$A,SpcfP!$AE:$AE,$AE680,SpcfP!$U:$U,$U680)=0),0,INDEX(SpcfP!O:O,SUMIFS(SpcfP!$A:$A,SpcfP!$AE:$AE,$AE680,SpcfP!$U:$U,$U680)))</f>
        <v>0</v>
      </c>
      <c r="P680" s="44">
        <f>IF(OR($AE680=0,SUMIFS(SpcfP!$A:$A,SpcfP!$AE:$AE,$AE680,SpcfP!$U:$U,$U680)=0),0,INDEX(SpcfP!P:P,SUMIFS(SpcfP!$A:$A,SpcfP!$AE:$AE,$AE680,SpcfP!$U:$U,$U680)))</f>
        <v>0</v>
      </c>
      <c r="Q680" s="44">
        <f>IF(OR($AE680=0,SUMIFS(SpcfP!$A:$A,SpcfP!$AE:$AE,$AE680,SpcfP!$U:$U,$U680)=0),0,INDEX(SpcfP!Q:Q,SUMIFS(SpcfP!$A:$A,SpcfP!$AE:$AE,$AE680,SpcfP!$U:$U,$U680)))</f>
        <v>0</v>
      </c>
      <c r="U680" s="1">
        <f>IF(OR($AD680=0,SUMIFS(dbP!$A:$A,dbP!$AD:$AD,$AD680)=0),0,INDEX(dbP!U:U,SUMIFS(dbP!$A:$A,dbP!$AD:$AD,$AD680)))</f>
        <v>0</v>
      </c>
      <c r="X680" s="42">
        <f>IF(OR($AD680=0,SUMIFS(dbP!$A:$A,dbP!$AD:$AD,$AD680)=0),0,INDEX(dbP!X:X,SUMIFS(dbP!$A:$A,dbP!$AD:$AD,$AD680)))*
IF(OR($AE680=0,SUMIFS(SpcfP!$A:$A,SpcfP!$AE:$AE,$AE680,SpcfP!$U:$U,$U680)=0),0,INDEX(SpcfP!X:X,SUMIFS(SpcfP!$A:$A,SpcfP!$AE:$AE,$AE680,SpcfP!$U:$U,$U680)))</f>
        <v>0</v>
      </c>
      <c r="AA680" s="44">
        <f>IF(OR($AD680=0,SUMIFS(dbP!$A:$A,dbP!$AD:$AD,$AD680)=0),0,INDEX(dbP!X:X,SUMIFS(dbP!$A:$A,dbP!$AD:$AD,$AD680)))*
IF(OR($AE680=0,SUMIFS(SpcfP!$A:$A,SpcfP!$AE:$AE,$AE680,SpcfP!$U:$U,$U680)=0),0,INDEX(SpcfP!AA:AA,SUMIFS(SpcfP!$A:$A,SpcfP!$AE:$AE,$AE680,SpcfP!$U:$U,$U680)))</f>
        <v>0</v>
      </c>
      <c r="AB680" s="44">
        <f>IF(OR($AD680=0,SUMIFS(dbP!$A:$A,dbP!$AD:$AD,$AD680)=0),0,INDEX(dbP!X:X,SUMIFS(dbP!$A:$A,dbP!$AD:$AD,$AD680)))*
IF(OR($AE680=0,SUMIFS(SpcfP!$A:$A,SpcfP!$AE:$AE,$AE680,SpcfP!$U:$U,$U680)=0),0,INDEX(SpcfP!AB:AB,SUMIFS(SpcfP!$A:$A,SpcfP!$AE:$AE,$AE680,SpcfP!$U:$U,$U680)))</f>
        <v>0</v>
      </c>
      <c r="AC680" s="31" t="str">
        <f>IF(OR(RepP!$J$3="",RepP!$J$3=0,COUNTIF(Lists!$D:$D,RepP!$J$3)=0),Lists!$D$9,IF(RepP!$J$3=Lists!$D$9,Lists!$D$9,IF(RepP!$J$3=$E680,RepP!$J$3,"")))</f>
        <v>Все проекты</v>
      </c>
      <c r="AD680" s="31">
        <f t="shared" si="11"/>
        <v>12</v>
      </c>
      <c r="AE680" s="31">
        <f>IF(OR(AE679=0,AE679=MAX(Items!$AC:$AC)),1,AE679+1)</f>
        <v>40</v>
      </c>
    </row>
    <row r="681" spans="2:31" x14ac:dyDescent="0.3">
      <c r="B681" s="26">
        <f>IF(AND(O681=0,P681=0,Q681=0,Y681=0),0,IF(OR(COUNTIFS(Items!$E:$E,O681,Items!$F:$F,P681,Items!$G:$G,Q681)=1,COUNTIFS(Items!$M:$M,O681,Items!$N:$N,P681,Items!$O:$O,Q681)=1,COUNTIFS(Items!$U:$U,O681,Items!$V:$V,P681,Items!$W:$W,Q681)=1),0,1))</f>
        <v>0</v>
      </c>
      <c r="D681" s="24">
        <f>IF(OR($AD681=0,SUMIFS(dbP!$A:$A,dbP!$AD:$AD,$AD681)=0),0,INDEX(dbP!D:D,SUMIFS(dbP!$A:$A,dbP!$AD:$AD,$AD681)))</f>
        <v>0</v>
      </c>
      <c r="E681" s="1">
        <f>IF(OR($AD681=0,SUMIFS(dbP!$A:$A,dbP!$AD:$AD,$AD681)=0),0,INDEX(dbP!E:E,SUMIFS(dbP!$A:$A,dbP!$AD:$AD,$AD681)))</f>
        <v>0</v>
      </c>
      <c r="F681" s="1">
        <f>IF(OR($AD681=0,SUMIFS(dbP!$A:$A,dbP!$AD:$AD,$AD681)=0),0,INDEX(dbP!F:F,SUMIFS(dbP!$A:$A,dbP!$AD:$AD,$AD681)))</f>
        <v>0</v>
      </c>
      <c r="I681" s="1">
        <f>IF(OR($AD681=0,SUMIFS(dbP!$A:$A,dbP!$AD:$AD,$AD681)=0),0,INDEX(dbP!I:I,SUMIFS(dbP!$A:$A,dbP!$AD:$AD,$AD681)))</f>
        <v>0</v>
      </c>
      <c r="O681" s="44">
        <f>IF(OR($AE681=0,SUMIFS(SpcfP!$A:$A,SpcfP!$AE:$AE,$AE681,SpcfP!$U:$U,$U681)=0),0,INDEX(SpcfP!O:O,SUMIFS(SpcfP!$A:$A,SpcfP!$AE:$AE,$AE681,SpcfP!$U:$U,$U681)))</f>
        <v>0</v>
      </c>
      <c r="P681" s="44">
        <f>IF(OR($AE681=0,SUMIFS(SpcfP!$A:$A,SpcfP!$AE:$AE,$AE681,SpcfP!$U:$U,$U681)=0),0,INDEX(SpcfP!P:P,SUMIFS(SpcfP!$A:$A,SpcfP!$AE:$AE,$AE681,SpcfP!$U:$U,$U681)))</f>
        <v>0</v>
      </c>
      <c r="Q681" s="44">
        <f>IF(OR($AE681=0,SUMIFS(SpcfP!$A:$A,SpcfP!$AE:$AE,$AE681,SpcfP!$U:$U,$U681)=0),0,INDEX(SpcfP!Q:Q,SUMIFS(SpcfP!$A:$A,SpcfP!$AE:$AE,$AE681,SpcfP!$U:$U,$U681)))</f>
        <v>0</v>
      </c>
      <c r="U681" s="1">
        <f>IF(OR($AD681=0,SUMIFS(dbP!$A:$A,dbP!$AD:$AD,$AD681)=0),0,INDEX(dbP!U:U,SUMIFS(dbP!$A:$A,dbP!$AD:$AD,$AD681)))</f>
        <v>0</v>
      </c>
      <c r="X681" s="42">
        <f>IF(OR($AD681=0,SUMIFS(dbP!$A:$A,dbP!$AD:$AD,$AD681)=0),0,INDEX(dbP!X:X,SUMIFS(dbP!$A:$A,dbP!$AD:$AD,$AD681)))*
IF(OR($AE681=0,SUMIFS(SpcfP!$A:$A,SpcfP!$AE:$AE,$AE681,SpcfP!$U:$U,$U681)=0),0,INDEX(SpcfP!X:X,SUMIFS(SpcfP!$A:$A,SpcfP!$AE:$AE,$AE681,SpcfP!$U:$U,$U681)))</f>
        <v>0</v>
      </c>
      <c r="AA681" s="44">
        <f>IF(OR($AD681=0,SUMIFS(dbP!$A:$A,dbP!$AD:$AD,$AD681)=0),0,INDEX(dbP!X:X,SUMIFS(dbP!$A:$A,dbP!$AD:$AD,$AD681)))*
IF(OR($AE681=0,SUMIFS(SpcfP!$A:$A,SpcfP!$AE:$AE,$AE681,SpcfP!$U:$U,$U681)=0),0,INDEX(SpcfP!AA:AA,SUMIFS(SpcfP!$A:$A,SpcfP!$AE:$AE,$AE681,SpcfP!$U:$U,$U681)))</f>
        <v>0</v>
      </c>
      <c r="AB681" s="44">
        <f>IF(OR($AD681=0,SUMIFS(dbP!$A:$A,dbP!$AD:$AD,$AD681)=0),0,INDEX(dbP!X:X,SUMIFS(dbP!$A:$A,dbP!$AD:$AD,$AD681)))*
IF(OR($AE681=0,SUMIFS(SpcfP!$A:$A,SpcfP!$AE:$AE,$AE681,SpcfP!$U:$U,$U681)=0),0,INDEX(SpcfP!AB:AB,SUMIFS(SpcfP!$A:$A,SpcfP!$AE:$AE,$AE681,SpcfP!$U:$U,$U681)))</f>
        <v>0</v>
      </c>
      <c r="AC681" s="31" t="str">
        <f>IF(OR(RepP!$J$3="",RepP!$J$3=0,COUNTIF(Lists!$D:$D,RepP!$J$3)=0),Lists!$D$9,IF(RepP!$J$3=Lists!$D$9,Lists!$D$9,IF(RepP!$J$3=$E681,RepP!$J$3,"")))</f>
        <v>Все проекты</v>
      </c>
      <c r="AD681" s="31">
        <f t="shared" si="11"/>
        <v>12</v>
      </c>
      <c r="AE681" s="31">
        <f>IF(OR(AE680=0,AE680=MAX(Items!$AC:$AC)),1,AE680+1)</f>
        <v>41</v>
      </c>
    </row>
    <row r="682" spans="2:31" x14ac:dyDescent="0.3">
      <c r="B682" s="26">
        <f>IF(AND(O682=0,P682=0,Q682=0,Y682=0),0,IF(OR(COUNTIFS(Items!$E:$E,O682,Items!$F:$F,P682,Items!$G:$G,Q682)=1,COUNTIFS(Items!$M:$M,O682,Items!$N:$N,P682,Items!$O:$O,Q682)=1,COUNTIFS(Items!$U:$U,O682,Items!$V:$V,P682,Items!$W:$W,Q682)=1),0,1))</f>
        <v>0</v>
      </c>
      <c r="D682" s="24">
        <f>IF(OR($AD682=0,SUMIFS(dbP!$A:$A,dbP!$AD:$AD,$AD682)=0),0,INDEX(dbP!D:D,SUMIFS(dbP!$A:$A,dbP!$AD:$AD,$AD682)))</f>
        <v>0</v>
      </c>
      <c r="E682" s="1">
        <f>IF(OR($AD682=0,SUMIFS(dbP!$A:$A,dbP!$AD:$AD,$AD682)=0),0,INDEX(dbP!E:E,SUMIFS(dbP!$A:$A,dbP!$AD:$AD,$AD682)))</f>
        <v>0</v>
      </c>
      <c r="F682" s="1">
        <f>IF(OR($AD682=0,SUMIFS(dbP!$A:$A,dbP!$AD:$AD,$AD682)=0),0,INDEX(dbP!F:F,SUMIFS(dbP!$A:$A,dbP!$AD:$AD,$AD682)))</f>
        <v>0</v>
      </c>
      <c r="I682" s="1">
        <f>IF(OR($AD682=0,SUMIFS(dbP!$A:$A,dbP!$AD:$AD,$AD682)=0),0,INDEX(dbP!I:I,SUMIFS(dbP!$A:$A,dbP!$AD:$AD,$AD682)))</f>
        <v>0</v>
      </c>
      <c r="O682" s="44">
        <f>IF(OR($AE682=0,SUMIFS(SpcfP!$A:$A,SpcfP!$AE:$AE,$AE682,SpcfP!$U:$U,$U682)=0),0,INDEX(SpcfP!O:O,SUMIFS(SpcfP!$A:$A,SpcfP!$AE:$AE,$AE682,SpcfP!$U:$U,$U682)))</f>
        <v>0</v>
      </c>
      <c r="P682" s="44">
        <f>IF(OR($AE682=0,SUMIFS(SpcfP!$A:$A,SpcfP!$AE:$AE,$AE682,SpcfP!$U:$U,$U682)=0),0,INDEX(SpcfP!P:P,SUMIFS(SpcfP!$A:$A,SpcfP!$AE:$AE,$AE682,SpcfP!$U:$U,$U682)))</f>
        <v>0</v>
      </c>
      <c r="Q682" s="44">
        <f>IF(OR($AE682=0,SUMIFS(SpcfP!$A:$A,SpcfP!$AE:$AE,$AE682,SpcfP!$U:$U,$U682)=0),0,INDEX(SpcfP!Q:Q,SUMIFS(SpcfP!$A:$A,SpcfP!$AE:$AE,$AE682,SpcfP!$U:$U,$U682)))</f>
        <v>0</v>
      </c>
      <c r="U682" s="1">
        <f>IF(OR($AD682=0,SUMIFS(dbP!$A:$A,dbP!$AD:$AD,$AD682)=0),0,INDEX(dbP!U:U,SUMIFS(dbP!$A:$A,dbP!$AD:$AD,$AD682)))</f>
        <v>0</v>
      </c>
      <c r="X682" s="42">
        <f>IF(OR($AD682=0,SUMIFS(dbP!$A:$A,dbP!$AD:$AD,$AD682)=0),0,INDEX(dbP!X:X,SUMIFS(dbP!$A:$A,dbP!$AD:$AD,$AD682)))*
IF(OR($AE682=0,SUMIFS(SpcfP!$A:$A,SpcfP!$AE:$AE,$AE682,SpcfP!$U:$U,$U682)=0),0,INDEX(SpcfP!X:X,SUMIFS(SpcfP!$A:$A,SpcfP!$AE:$AE,$AE682,SpcfP!$U:$U,$U682)))</f>
        <v>0</v>
      </c>
      <c r="AA682" s="44">
        <f>IF(OR($AD682=0,SUMIFS(dbP!$A:$A,dbP!$AD:$AD,$AD682)=0),0,INDEX(dbP!X:X,SUMIFS(dbP!$A:$A,dbP!$AD:$AD,$AD682)))*
IF(OR($AE682=0,SUMIFS(SpcfP!$A:$A,SpcfP!$AE:$AE,$AE682,SpcfP!$U:$U,$U682)=0),0,INDEX(SpcfP!AA:AA,SUMIFS(SpcfP!$A:$A,SpcfP!$AE:$AE,$AE682,SpcfP!$U:$U,$U682)))</f>
        <v>0</v>
      </c>
      <c r="AB682" s="44">
        <f>IF(OR($AD682=0,SUMIFS(dbP!$A:$A,dbP!$AD:$AD,$AD682)=0),0,INDEX(dbP!X:X,SUMIFS(dbP!$A:$A,dbP!$AD:$AD,$AD682)))*
IF(OR($AE682=0,SUMIFS(SpcfP!$A:$A,SpcfP!$AE:$AE,$AE682,SpcfP!$U:$U,$U682)=0),0,INDEX(SpcfP!AB:AB,SUMIFS(SpcfP!$A:$A,SpcfP!$AE:$AE,$AE682,SpcfP!$U:$U,$U682)))</f>
        <v>0</v>
      </c>
      <c r="AC682" s="31" t="str">
        <f>IF(OR(RepP!$J$3="",RepP!$J$3=0,COUNTIF(Lists!$D:$D,RepP!$J$3)=0),Lists!$D$9,IF(RepP!$J$3=Lists!$D$9,Lists!$D$9,IF(RepP!$J$3=$E682,RepP!$J$3,"")))</f>
        <v>Все проекты</v>
      </c>
      <c r="AD682" s="31">
        <f t="shared" si="11"/>
        <v>12</v>
      </c>
      <c r="AE682" s="31">
        <f>IF(OR(AE681=0,AE681=MAX(Items!$AC:$AC)),1,AE681+1)</f>
        <v>42</v>
      </c>
    </row>
    <row r="683" spans="2:31" x14ac:dyDescent="0.3">
      <c r="B683" s="26">
        <f>IF(AND(O683=0,P683=0,Q683=0,Y683=0),0,IF(OR(COUNTIFS(Items!$E:$E,O683,Items!$F:$F,P683,Items!$G:$G,Q683)=1,COUNTIFS(Items!$M:$M,O683,Items!$N:$N,P683,Items!$O:$O,Q683)=1,COUNTIFS(Items!$U:$U,O683,Items!$V:$V,P683,Items!$W:$W,Q683)=1),0,1))</f>
        <v>0</v>
      </c>
      <c r="D683" s="24">
        <f>IF(OR($AD683=0,SUMIFS(dbP!$A:$A,dbP!$AD:$AD,$AD683)=0),0,INDEX(dbP!D:D,SUMIFS(dbP!$A:$A,dbP!$AD:$AD,$AD683)))</f>
        <v>0</v>
      </c>
      <c r="E683" s="1">
        <f>IF(OR($AD683=0,SUMIFS(dbP!$A:$A,dbP!$AD:$AD,$AD683)=0),0,INDEX(dbP!E:E,SUMIFS(dbP!$A:$A,dbP!$AD:$AD,$AD683)))</f>
        <v>0</v>
      </c>
      <c r="F683" s="1">
        <f>IF(OR($AD683=0,SUMIFS(dbP!$A:$A,dbP!$AD:$AD,$AD683)=0),0,INDEX(dbP!F:F,SUMIFS(dbP!$A:$A,dbP!$AD:$AD,$AD683)))</f>
        <v>0</v>
      </c>
      <c r="I683" s="1">
        <f>IF(OR($AD683=0,SUMIFS(dbP!$A:$A,dbP!$AD:$AD,$AD683)=0),0,INDEX(dbP!I:I,SUMIFS(dbP!$A:$A,dbP!$AD:$AD,$AD683)))</f>
        <v>0</v>
      </c>
      <c r="O683" s="44">
        <f>IF(OR($AE683=0,SUMIFS(SpcfP!$A:$A,SpcfP!$AE:$AE,$AE683,SpcfP!$U:$U,$U683)=0),0,INDEX(SpcfP!O:O,SUMIFS(SpcfP!$A:$A,SpcfP!$AE:$AE,$AE683,SpcfP!$U:$U,$U683)))</f>
        <v>0</v>
      </c>
      <c r="P683" s="44">
        <f>IF(OR($AE683=0,SUMIFS(SpcfP!$A:$A,SpcfP!$AE:$AE,$AE683,SpcfP!$U:$U,$U683)=0),0,INDEX(SpcfP!P:P,SUMIFS(SpcfP!$A:$A,SpcfP!$AE:$AE,$AE683,SpcfP!$U:$U,$U683)))</f>
        <v>0</v>
      </c>
      <c r="Q683" s="44">
        <f>IF(OR($AE683=0,SUMIFS(SpcfP!$A:$A,SpcfP!$AE:$AE,$AE683,SpcfP!$U:$U,$U683)=0),0,INDEX(SpcfP!Q:Q,SUMIFS(SpcfP!$A:$A,SpcfP!$AE:$AE,$AE683,SpcfP!$U:$U,$U683)))</f>
        <v>0</v>
      </c>
      <c r="U683" s="1">
        <f>IF(OR($AD683=0,SUMIFS(dbP!$A:$A,dbP!$AD:$AD,$AD683)=0),0,INDEX(dbP!U:U,SUMIFS(dbP!$A:$A,dbP!$AD:$AD,$AD683)))</f>
        <v>0</v>
      </c>
      <c r="X683" s="42">
        <f>IF(OR($AD683=0,SUMIFS(dbP!$A:$A,dbP!$AD:$AD,$AD683)=0),0,INDEX(dbP!X:X,SUMIFS(dbP!$A:$A,dbP!$AD:$AD,$AD683)))*
IF(OR($AE683=0,SUMIFS(SpcfP!$A:$A,SpcfP!$AE:$AE,$AE683,SpcfP!$U:$U,$U683)=0),0,INDEX(SpcfP!X:X,SUMIFS(SpcfP!$A:$A,SpcfP!$AE:$AE,$AE683,SpcfP!$U:$U,$U683)))</f>
        <v>0</v>
      </c>
      <c r="AA683" s="44">
        <f>IF(OR($AD683=0,SUMIFS(dbP!$A:$A,dbP!$AD:$AD,$AD683)=0),0,INDEX(dbP!X:X,SUMIFS(dbP!$A:$A,dbP!$AD:$AD,$AD683)))*
IF(OR($AE683=0,SUMIFS(SpcfP!$A:$A,SpcfP!$AE:$AE,$AE683,SpcfP!$U:$U,$U683)=0),0,INDEX(SpcfP!AA:AA,SUMIFS(SpcfP!$A:$A,SpcfP!$AE:$AE,$AE683,SpcfP!$U:$U,$U683)))</f>
        <v>0</v>
      </c>
      <c r="AB683" s="44">
        <f>IF(OR($AD683=0,SUMIFS(dbP!$A:$A,dbP!$AD:$AD,$AD683)=0),0,INDEX(dbP!X:X,SUMIFS(dbP!$A:$A,dbP!$AD:$AD,$AD683)))*
IF(OR($AE683=0,SUMIFS(SpcfP!$A:$A,SpcfP!$AE:$AE,$AE683,SpcfP!$U:$U,$U683)=0),0,INDEX(SpcfP!AB:AB,SUMIFS(SpcfP!$A:$A,SpcfP!$AE:$AE,$AE683,SpcfP!$U:$U,$U683)))</f>
        <v>0</v>
      </c>
      <c r="AC683" s="31" t="str">
        <f>IF(OR(RepP!$J$3="",RepP!$J$3=0,COUNTIF(Lists!$D:$D,RepP!$J$3)=0),Lists!$D$9,IF(RepP!$J$3=Lists!$D$9,Lists!$D$9,IF(RepP!$J$3=$E683,RepP!$J$3,"")))</f>
        <v>Все проекты</v>
      </c>
      <c r="AD683" s="31">
        <f t="shared" si="11"/>
        <v>12</v>
      </c>
      <c r="AE683" s="31">
        <f>IF(OR(AE682=0,AE682=MAX(Items!$AC:$AC)),1,AE682+1)</f>
        <v>43</v>
      </c>
    </row>
    <row r="684" spans="2:31" x14ac:dyDescent="0.3">
      <c r="B684" s="26">
        <f>IF(AND(O684=0,P684=0,Q684=0,Y684=0),0,IF(OR(COUNTIFS(Items!$E:$E,O684,Items!$F:$F,P684,Items!$G:$G,Q684)=1,COUNTIFS(Items!$M:$M,O684,Items!$N:$N,P684,Items!$O:$O,Q684)=1,COUNTIFS(Items!$U:$U,O684,Items!$V:$V,P684,Items!$W:$W,Q684)=1),0,1))</f>
        <v>0</v>
      </c>
      <c r="D684" s="24">
        <f>IF(OR($AD684=0,SUMIFS(dbP!$A:$A,dbP!$AD:$AD,$AD684)=0),0,INDEX(dbP!D:D,SUMIFS(dbP!$A:$A,dbP!$AD:$AD,$AD684)))</f>
        <v>0</v>
      </c>
      <c r="E684" s="1">
        <f>IF(OR($AD684=0,SUMIFS(dbP!$A:$A,dbP!$AD:$AD,$AD684)=0),0,INDEX(dbP!E:E,SUMIFS(dbP!$A:$A,dbP!$AD:$AD,$AD684)))</f>
        <v>0</v>
      </c>
      <c r="F684" s="1">
        <f>IF(OR($AD684=0,SUMIFS(dbP!$A:$A,dbP!$AD:$AD,$AD684)=0),0,INDEX(dbP!F:F,SUMIFS(dbP!$A:$A,dbP!$AD:$AD,$AD684)))</f>
        <v>0</v>
      </c>
      <c r="I684" s="1">
        <f>IF(OR($AD684=0,SUMIFS(dbP!$A:$A,dbP!$AD:$AD,$AD684)=0),0,INDEX(dbP!I:I,SUMIFS(dbP!$A:$A,dbP!$AD:$AD,$AD684)))</f>
        <v>0</v>
      </c>
      <c r="O684" s="44">
        <f>IF(OR($AE684=0,SUMIFS(SpcfP!$A:$A,SpcfP!$AE:$AE,$AE684,SpcfP!$U:$U,$U684)=0),0,INDEX(SpcfP!O:O,SUMIFS(SpcfP!$A:$A,SpcfP!$AE:$AE,$AE684,SpcfP!$U:$U,$U684)))</f>
        <v>0</v>
      </c>
      <c r="P684" s="44">
        <f>IF(OR($AE684=0,SUMIFS(SpcfP!$A:$A,SpcfP!$AE:$AE,$AE684,SpcfP!$U:$U,$U684)=0),0,INDEX(SpcfP!P:P,SUMIFS(SpcfP!$A:$A,SpcfP!$AE:$AE,$AE684,SpcfP!$U:$U,$U684)))</f>
        <v>0</v>
      </c>
      <c r="Q684" s="44">
        <f>IF(OR($AE684=0,SUMIFS(SpcfP!$A:$A,SpcfP!$AE:$AE,$AE684,SpcfP!$U:$U,$U684)=0),0,INDEX(SpcfP!Q:Q,SUMIFS(SpcfP!$A:$A,SpcfP!$AE:$AE,$AE684,SpcfP!$U:$U,$U684)))</f>
        <v>0</v>
      </c>
      <c r="U684" s="1">
        <f>IF(OR($AD684=0,SUMIFS(dbP!$A:$A,dbP!$AD:$AD,$AD684)=0),0,INDEX(dbP!U:U,SUMIFS(dbP!$A:$A,dbP!$AD:$AD,$AD684)))</f>
        <v>0</v>
      </c>
      <c r="X684" s="42">
        <f>IF(OR($AD684=0,SUMIFS(dbP!$A:$A,dbP!$AD:$AD,$AD684)=0),0,INDEX(dbP!X:X,SUMIFS(dbP!$A:$A,dbP!$AD:$AD,$AD684)))*
IF(OR($AE684=0,SUMIFS(SpcfP!$A:$A,SpcfP!$AE:$AE,$AE684,SpcfP!$U:$U,$U684)=0),0,INDEX(SpcfP!X:X,SUMIFS(SpcfP!$A:$A,SpcfP!$AE:$AE,$AE684,SpcfP!$U:$U,$U684)))</f>
        <v>0</v>
      </c>
      <c r="AA684" s="44">
        <f>IF(OR($AD684=0,SUMIFS(dbP!$A:$A,dbP!$AD:$AD,$AD684)=0),0,INDEX(dbP!X:X,SUMIFS(dbP!$A:$A,dbP!$AD:$AD,$AD684)))*
IF(OR($AE684=0,SUMIFS(SpcfP!$A:$A,SpcfP!$AE:$AE,$AE684,SpcfP!$U:$U,$U684)=0),0,INDEX(SpcfP!AA:AA,SUMIFS(SpcfP!$A:$A,SpcfP!$AE:$AE,$AE684,SpcfP!$U:$U,$U684)))</f>
        <v>0</v>
      </c>
      <c r="AB684" s="44">
        <f>IF(OR($AD684=0,SUMIFS(dbP!$A:$A,dbP!$AD:$AD,$AD684)=0),0,INDEX(dbP!X:X,SUMIFS(dbP!$A:$A,dbP!$AD:$AD,$AD684)))*
IF(OR($AE684=0,SUMIFS(SpcfP!$A:$A,SpcfP!$AE:$AE,$AE684,SpcfP!$U:$U,$U684)=0),0,INDEX(SpcfP!AB:AB,SUMIFS(SpcfP!$A:$A,SpcfP!$AE:$AE,$AE684,SpcfP!$U:$U,$U684)))</f>
        <v>0</v>
      </c>
      <c r="AC684" s="31" t="str">
        <f>IF(OR(RepP!$J$3="",RepP!$J$3=0,COUNTIF(Lists!$D:$D,RepP!$J$3)=0),Lists!$D$9,IF(RepP!$J$3=Lists!$D$9,Lists!$D$9,IF(RepP!$J$3=$E684,RepP!$J$3,"")))</f>
        <v>Все проекты</v>
      </c>
      <c r="AD684" s="31">
        <f t="shared" si="11"/>
        <v>12</v>
      </c>
      <c r="AE684" s="31">
        <f>IF(OR(AE683=0,AE683=MAX(Items!$AC:$AC)),1,AE683+1)</f>
        <v>44</v>
      </c>
    </row>
    <row r="685" spans="2:31" x14ac:dyDescent="0.3">
      <c r="B685" s="26">
        <f>IF(AND(O685=0,P685=0,Q685=0,Y685=0),0,IF(OR(COUNTIFS(Items!$E:$E,O685,Items!$F:$F,P685,Items!$G:$G,Q685)=1,COUNTIFS(Items!$M:$M,O685,Items!$N:$N,P685,Items!$O:$O,Q685)=1,COUNTIFS(Items!$U:$U,O685,Items!$V:$V,P685,Items!$W:$W,Q685)=1),0,1))</f>
        <v>0</v>
      </c>
      <c r="D685" s="24">
        <f>IF(OR($AD685=0,SUMIFS(dbP!$A:$A,dbP!$AD:$AD,$AD685)=0),0,INDEX(dbP!D:D,SUMIFS(dbP!$A:$A,dbP!$AD:$AD,$AD685)))</f>
        <v>0</v>
      </c>
      <c r="E685" s="1">
        <f>IF(OR($AD685=0,SUMIFS(dbP!$A:$A,dbP!$AD:$AD,$AD685)=0),0,INDEX(dbP!E:E,SUMIFS(dbP!$A:$A,dbP!$AD:$AD,$AD685)))</f>
        <v>0</v>
      </c>
      <c r="F685" s="1">
        <f>IF(OR($AD685=0,SUMIFS(dbP!$A:$A,dbP!$AD:$AD,$AD685)=0),0,INDEX(dbP!F:F,SUMIFS(dbP!$A:$A,dbP!$AD:$AD,$AD685)))</f>
        <v>0</v>
      </c>
      <c r="I685" s="1">
        <f>IF(OR($AD685=0,SUMIFS(dbP!$A:$A,dbP!$AD:$AD,$AD685)=0),0,INDEX(dbP!I:I,SUMIFS(dbP!$A:$A,dbP!$AD:$AD,$AD685)))</f>
        <v>0</v>
      </c>
      <c r="O685" s="44">
        <f>IF(OR($AE685=0,SUMIFS(SpcfP!$A:$A,SpcfP!$AE:$AE,$AE685,SpcfP!$U:$U,$U685)=0),0,INDEX(SpcfP!O:O,SUMIFS(SpcfP!$A:$A,SpcfP!$AE:$AE,$AE685,SpcfP!$U:$U,$U685)))</f>
        <v>0</v>
      </c>
      <c r="P685" s="44">
        <f>IF(OR($AE685=0,SUMIFS(SpcfP!$A:$A,SpcfP!$AE:$AE,$AE685,SpcfP!$U:$U,$U685)=0),0,INDEX(SpcfP!P:P,SUMIFS(SpcfP!$A:$A,SpcfP!$AE:$AE,$AE685,SpcfP!$U:$U,$U685)))</f>
        <v>0</v>
      </c>
      <c r="Q685" s="44">
        <f>IF(OR($AE685=0,SUMIFS(SpcfP!$A:$A,SpcfP!$AE:$AE,$AE685,SpcfP!$U:$U,$U685)=0),0,INDEX(SpcfP!Q:Q,SUMIFS(SpcfP!$A:$A,SpcfP!$AE:$AE,$AE685,SpcfP!$U:$U,$U685)))</f>
        <v>0</v>
      </c>
      <c r="U685" s="1">
        <f>IF(OR($AD685=0,SUMIFS(dbP!$A:$A,dbP!$AD:$AD,$AD685)=0),0,INDEX(dbP!U:U,SUMIFS(dbP!$A:$A,dbP!$AD:$AD,$AD685)))</f>
        <v>0</v>
      </c>
      <c r="X685" s="42">
        <f>IF(OR($AD685=0,SUMIFS(dbP!$A:$A,dbP!$AD:$AD,$AD685)=0),0,INDEX(dbP!X:X,SUMIFS(dbP!$A:$A,dbP!$AD:$AD,$AD685)))*
IF(OR($AE685=0,SUMIFS(SpcfP!$A:$A,SpcfP!$AE:$AE,$AE685,SpcfP!$U:$U,$U685)=0),0,INDEX(SpcfP!X:X,SUMIFS(SpcfP!$A:$A,SpcfP!$AE:$AE,$AE685,SpcfP!$U:$U,$U685)))</f>
        <v>0</v>
      </c>
      <c r="AA685" s="44">
        <f>IF(OR($AD685=0,SUMIFS(dbP!$A:$A,dbP!$AD:$AD,$AD685)=0),0,INDEX(dbP!X:X,SUMIFS(dbP!$A:$A,dbP!$AD:$AD,$AD685)))*
IF(OR($AE685=0,SUMIFS(SpcfP!$A:$A,SpcfP!$AE:$AE,$AE685,SpcfP!$U:$U,$U685)=0),0,INDEX(SpcfP!AA:AA,SUMIFS(SpcfP!$A:$A,SpcfP!$AE:$AE,$AE685,SpcfP!$U:$U,$U685)))</f>
        <v>0</v>
      </c>
      <c r="AB685" s="44">
        <f>IF(OR($AD685=0,SUMIFS(dbP!$A:$A,dbP!$AD:$AD,$AD685)=0),0,INDEX(dbP!X:X,SUMIFS(dbP!$A:$A,dbP!$AD:$AD,$AD685)))*
IF(OR($AE685=0,SUMIFS(SpcfP!$A:$A,SpcfP!$AE:$AE,$AE685,SpcfP!$U:$U,$U685)=0),0,INDEX(SpcfP!AB:AB,SUMIFS(SpcfP!$A:$A,SpcfP!$AE:$AE,$AE685,SpcfP!$U:$U,$U685)))</f>
        <v>0</v>
      </c>
      <c r="AC685" s="31" t="str">
        <f>IF(OR(RepP!$J$3="",RepP!$J$3=0,COUNTIF(Lists!$D:$D,RepP!$J$3)=0),Lists!$D$9,IF(RepP!$J$3=Lists!$D$9,Lists!$D$9,IF(RepP!$J$3=$E685,RepP!$J$3,"")))</f>
        <v>Все проекты</v>
      </c>
      <c r="AD685" s="31">
        <f t="shared" si="11"/>
        <v>12</v>
      </c>
      <c r="AE685" s="31">
        <f>IF(OR(AE684=0,AE684=MAX(Items!$AC:$AC)),1,AE684+1)</f>
        <v>45</v>
      </c>
    </row>
    <row r="686" spans="2:31" x14ac:dyDescent="0.3">
      <c r="B686" s="26">
        <f>IF(AND(O686=0,P686=0,Q686=0,Y686=0),0,IF(OR(COUNTIFS(Items!$E:$E,O686,Items!$F:$F,P686,Items!$G:$G,Q686)=1,COUNTIFS(Items!$M:$M,O686,Items!$N:$N,P686,Items!$O:$O,Q686)=1,COUNTIFS(Items!$U:$U,O686,Items!$V:$V,P686,Items!$W:$W,Q686)=1),0,1))</f>
        <v>0</v>
      </c>
      <c r="D686" s="24">
        <f>IF(OR($AD686=0,SUMIFS(dbP!$A:$A,dbP!$AD:$AD,$AD686)=0),0,INDEX(dbP!D:D,SUMIFS(dbP!$A:$A,dbP!$AD:$AD,$AD686)))</f>
        <v>0</v>
      </c>
      <c r="E686" s="1">
        <f>IF(OR($AD686=0,SUMIFS(dbP!$A:$A,dbP!$AD:$AD,$AD686)=0),0,INDEX(dbP!E:E,SUMIFS(dbP!$A:$A,dbP!$AD:$AD,$AD686)))</f>
        <v>0</v>
      </c>
      <c r="F686" s="1">
        <f>IF(OR($AD686=0,SUMIFS(dbP!$A:$A,dbP!$AD:$AD,$AD686)=0),0,INDEX(dbP!F:F,SUMIFS(dbP!$A:$A,dbP!$AD:$AD,$AD686)))</f>
        <v>0</v>
      </c>
      <c r="I686" s="1">
        <f>IF(OR($AD686=0,SUMIFS(dbP!$A:$A,dbP!$AD:$AD,$AD686)=0),0,INDEX(dbP!I:I,SUMIFS(dbP!$A:$A,dbP!$AD:$AD,$AD686)))</f>
        <v>0</v>
      </c>
      <c r="O686" s="44">
        <f>IF(OR($AE686=0,SUMIFS(SpcfP!$A:$A,SpcfP!$AE:$AE,$AE686,SpcfP!$U:$U,$U686)=0),0,INDEX(SpcfP!O:O,SUMIFS(SpcfP!$A:$A,SpcfP!$AE:$AE,$AE686,SpcfP!$U:$U,$U686)))</f>
        <v>0</v>
      </c>
      <c r="P686" s="44">
        <f>IF(OR($AE686=0,SUMIFS(SpcfP!$A:$A,SpcfP!$AE:$AE,$AE686,SpcfP!$U:$U,$U686)=0),0,INDEX(SpcfP!P:P,SUMIFS(SpcfP!$A:$A,SpcfP!$AE:$AE,$AE686,SpcfP!$U:$U,$U686)))</f>
        <v>0</v>
      </c>
      <c r="Q686" s="44">
        <f>IF(OR($AE686=0,SUMIFS(SpcfP!$A:$A,SpcfP!$AE:$AE,$AE686,SpcfP!$U:$U,$U686)=0),0,INDEX(SpcfP!Q:Q,SUMIFS(SpcfP!$A:$A,SpcfP!$AE:$AE,$AE686,SpcfP!$U:$U,$U686)))</f>
        <v>0</v>
      </c>
      <c r="U686" s="1">
        <f>IF(OR($AD686=0,SUMIFS(dbP!$A:$A,dbP!$AD:$AD,$AD686)=0),0,INDEX(dbP!U:U,SUMIFS(dbP!$A:$A,dbP!$AD:$AD,$AD686)))</f>
        <v>0</v>
      </c>
      <c r="X686" s="42">
        <f>IF(OR($AD686=0,SUMIFS(dbP!$A:$A,dbP!$AD:$AD,$AD686)=0),0,INDEX(dbP!X:X,SUMIFS(dbP!$A:$A,dbP!$AD:$AD,$AD686)))*
IF(OR($AE686=0,SUMIFS(SpcfP!$A:$A,SpcfP!$AE:$AE,$AE686,SpcfP!$U:$U,$U686)=0),0,INDEX(SpcfP!X:X,SUMIFS(SpcfP!$A:$A,SpcfP!$AE:$AE,$AE686,SpcfP!$U:$U,$U686)))</f>
        <v>0</v>
      </c>
      <c r="AA686" s="44">
        <f>IF(OR($AD686=0,SUMIFS(dbP!$A:$A,dbP!$AD:$AD,$AD686)=0),0,INDEX(dbP!X:X,SUMIFS(dbP!$A:$A,dbP!$AD:$AD,$AD686)))*
IF(OR($AE686=0,SUMIFS(SpcfP!$A:$A,SpcfP!$AE:$AE,$AE686,SpcfP!$U:$U,$U686)=0),0,INDEX(SpcfP!AA:AA,SUMIFS(SpcfP!$A:$A,SpcfP!$AE:$AE,$AE686,SpcfP!$U:$U,$U686)))</f>
        <v>0</v>
      </c>
      <c r="AB686" s="44">
        <f>IF(OR($AD686=0,SUMIFS(dbP!$A:$A,dbP!$AD:$AD,$AD686)=0),0,INDEX(dbP!X:X,SUMIFS(dbP!$A:$A,dbP!$AD:$AD,$AD686)))*
IF(OR($AE686=0,SUMIFS(SpcfP!$A:$A,SpcfP!$AE:$AE,$AE686,SpcfP!$U:$U,$U686)=0),0,INDEX(SpcfP!AB:AB,SUMIFS(SpcfP!$A:$A,SpcfP!$AE:$AE,$AE686,SpcfP!$U:$U,$U686)))</f>
        <v>0</v>
      </c>
      <c r="AC686" s="31" t="str">
        <f>IF(OR(RepP!$J$3="",RepP!$J$3=0,COUNTIF(Lists!$D:$D,RepP!$J$3)=0),Lists!$D$9,IF(RepP!$J$3=Lists!$D$9,Lists!$D$9,IF(RepP!$J$3=$E686,RepP!$J$3,"")))</f>
        <v>Все проекты</v>
      </c>
      <c r="AD686" s="31">
        <f t="shared" si="11"/>
        <v>12</v>
      </c>
      <c r="AE686" s="31">
        <f>IF(OR(AE685=0,AE685=MAX(Items!$AC:$AC)),1,AE685+1)</f>
        <v>46</v>
      </c>
    </row>
    <row r="687" spans="2:31" x14ac:dyDescent="0.3">
      <c r="B687" s="26">
        <f>IF(AND(O687=0,P687=0,Q687=0,Y687=0),0,IF(OR(COUNTIFS(Items!$E:$E,O687,Items!$F:$F,P687,Items!$G:$G,Q687)=1,COUNTIFS(Items!$M:$M,O687,Items!$N:$N,P687,Items!$O:$O,Q687)=1,COUNTIFS(Items!$U:$U,O687,Items!$V:$V,P687,Items!$W:$W,Q687)=1),0,1))</f>
        <v>0</v>
      </c>
      <c r="D687" s="24">
        <f>IF(OR($AD687=0,SUMIFS(dbP!$A:$A,dbP!$AD:$AD,$AD687)=0),0,INDEX(dbP!D:D,SUMIFS(dbP!$A:$A,dbP!$AD:$AD,$AD687)))</f>
        <v>0</v>
      </c>
      <c r="E687" s="1">
        <f>IF(OR($AD687=0,SUMIFS(dbP!$A:$A,dbP!$AD:$AD,$AD687)=0),0,INDEX(dbP!E:E,SUMIFS(dbP!$A:$A,dbP!$AD:$AD,$AD687)))</f>
        <v>0</v>
      </c>
      <c r="F687" s="1">
        <f>IF(OR($AD687=0,SUMIFS(dbP!$A:$A,dbP!$AD:$AD,$AD687)=0),0,INDEX(dbP!F:F,SUMIFS(dbP!$A:$A,dbP!$AD:$AD,$AD687)))</f>
        <v>0</v>
      </c>
      <c r="I687" s="1">
        <f>IF(OR($AD687=0,SUMIFS(dbP!$A:$A,dbP!$AD:$AD,$AD687)=0),0,INDEX(dbP!I:I,SUMIFS(dbP!$A:$A,dbP!$AD:$AD,$AD687)))</f>
        <v>0</v>
      </c>
      <c r="O687" s="44">
        <f>IF(OR($AE687=0,SUMIFS(SpcfP!$A:$A,SpcfP!$AE:$AE,$AE687,SpcfP!$U:$U,$U687)=0),0,INDEX(SpcfP!O:O,SUMIFS(SpcfP!$A:$A,SpcfP!$AE:$AE,$AE687,SpcfP!$U:$U,$U687)))</f>
        <v>0</v>
      </c>
      <c r="P687" s="44">
        <f>IF(OR($AE687=0,SUMIFS(SpcfP!$A:$A,SpcfP!$AE:$AE,$AE687,SpcfP!$U:$U,$U687)=0),0,INDEX(SpcfP!P:P,SUMIFS(SpcfP!$A:$A,SpcfP!$AE:$AE,$AE687,SpcfP!$U:$U,$U687)))</f>
        <v>0</v>
      </c>
      <c r="Q687" s="44">
        <f>IF(OR($AE687=0,SUMIFS(SpcfP!$A:$A,SpcfP!$AE:$AE,$AE687,SpcfP!$U:$U,$U687)=0),0,INDEX(SpcfP!Q:Q,SUMIFS(SpcfP!$A:$A,SpcfP!$AE:$AE,$AE687,SpcfP!$U:$U,$U687)))</f>
        <v>0</v>
      </c>
      <c r="U687" s="1">
        <f>IF(OR($AD687=0,SUMIFS(dbP!$A:$A,dbP!$AD:$AD,$AD687)=0),0,INDEX(dbP!U:U,SUMIFS(dbP!$A:$A,dbP!$AD:$AD,$AD687)))</f>
        <v>0</v>
      </c>
      <c r="X687" s="42">
        <f>IF(OR($AD687=0,SUMIFS(dbP!$A:$A,dbP!$AD:$AD,$AD687)=0),0,INDEX(dbP!X:X,SUMIFS(dbP!$A:$A,dbP!$AD:$AD,$AD687)))*
IF(OR($AE687=0,SUMIFS(SpcfP!$A:$A,SpcfP!$AE:$AE,$AE687,SpcfP!$U:$U,$U687)=0),0,INDEX(SpcfP!X:X,SUMIFS(SpcfP!$A:$A,SpcfP!$AE:$AE,$AE687,SpcfP!$U:$U,$U687)))</f>
        <v>0</v>
      </c>
      <c r="AA687" s="44">
        <f>IF(OR($AD687=0,SUMIFS(dbP!$A:$A,dbP!$AD:$AD,$AD687)=0),0,INDEX(dbP!X:X,SUMIFS(dbP!$A:$A,dbP!$AD:$AD,$AD687)))*
IF(OR($AE687=0,SUMIFS(SpcfP!$A:$A,SpcfP!$AE:$AE,$AE687,SpcfP!$U:$U,$U687)=0),0,INDEX(SpcfP!AA:AA,SUMIFS(SpcfP!$A:$A,SpcfP!$AE:$AE,$AE687,SpcfP!$U:$U,$U687)))</f>
        <v>0</v>
      </c>
      <c r="AB687" s="44">
        <f>IF(OR($AD687=0,SUMIFS(dbP!$A:$A,dbP!$AD:$AD,$AD687)=0),0,INDEX(dbP!X:X,SUMIFS(dbP!$A:$A,dbP!$AD:$AD,$AD687)))*
IF(OR($AE687=0,SUMIFS(SpcfP!$A:$A,SpcfP!$AE:$AE,$AE687,SpcfP!$U:$U,$U687)=0),0,INDEX(SpcfP!AB:AB,SUMIFS(SpcfP!$A:$A,SpcfP!$AE:$AE,$AE687,SpcfP!$U:$U,$U687)))</f>
        <v>0</v>
      </c>
      <c r="AC687" s="31" t="str">
        <f>IF(OR(RepP!$J$3="",RepP!$J$3=0,COUNTIF(Lists!$D:$D,RepP!$J$3)=0),Lists!$D$9,IF(RepP!$J$3=Lists!$D$9,Lists!$D$9,IF(RepP!$J$3=$E687,RepP!$J$3,"")))</f>
        <v>Все проекты</v>
      </c>
      <c r="AD687" s="31">
        <f t="shared" si="11"/>
        <v>12</v>
      </c>
      <c r="AE687" s="31">
        <f>IF(OR(AE686=0,AE686=MAX(Items!$AC:$AC)),1,AE686+1)</f>
        <v>47</v>
      </c>
    </row>
    <row r="688" spans="2:31" x14ac:dyDescent="0.3">
      <c r="B688" s="26">
        <f>IF(AND(O688=0,P688=0,Q688=0,Y688=0),0,IF(OR(COUNTIFS(Items!$E:$E,O688,Items!$F:$F,P688,Items!$G:$G,Q688)=1,COUNTIFS(Items!$M:$M,O688,Items!$N:$N,P688,Items!$O:$O,Q688)=1,COUNTIFS(Items!$U:$U,O688,Items!$V:$V,P688,Items!$W:$W,Q688)=1),0,1))</f>
        <v>0</v>
      </c>
      <c r="D688" s="24">
        <f>IF(OR($AD688=0,SUMIFS(dbP!$A:$A,dbP!$AD:$AD,$AD688)=0),0,INDEX(dbP!D:D,SUMIFS(dbP!$A:$A,dbP!$AD:$AD,$AD688)))</f>
        <v>0</v>
      </c>
      <c r="E688" s="1">
        <f>IF(OR($AD688=0,SUMIFS(dbP!$A:$A,dbP!$AD:$AD,$AD688)=0),0,INDEX(dbP!E:E,SUMIFS(dbP!$A:$A,dbP!$AD:$AD,$AD688)))</f>
        <v>0</v>
      </c>
      <c r="F688" s="1">
        <f>IF(OR($AD688=0,SUMIFS(dbP!$A:$A,dbP!$AD:$AD,$AD688)=0),0,INDEX(dbP!F:F,SUMIFS(dbP!$A:$A,dbP!$AD:$AD,$AD688)))</f>
        <v>0</v>
      </c>
      <c r="I688" s="1">
        <f>IF(OR($AD688=0,SUMIFS(dbP!$A:$A,dbP!$AD:$AD,$AD688)=0),0,INDEX(dbP!I:I,SUMIFS(dbP!$A:$A,dbP!$AD:$AD,$AD688)))</f>
        <v>0</v>
      </c>
      <c r="O688" s="44">
        <f>IF(OR($AE688=0,SUMIFS(SpcfP!$A:$A,SpcfP!$AE:$AE,$AE688,SpcfP!$U:$U,$U688)=0),0,INDEX(SpcfP!O:O,SUMIFS(SpcfP!$A:$A,SpcfP!$AE:$AE,$AE688,SpcfP!$U:$U,$U688)))</f>
        <v>0</v>
      </c>
      <c r="P688" s="44">
        <f>IF(OR($AE688=0,SUMIFS(SpcfP!$A:$A,SpcfP!$AE:$AE,$AE688,SpcfP!$U:$U,$U688)=0),0,INDEX(SpcfP!P:P,SUMIFS(SpcfP!$A:$A,SpcfP!$AE:$AE,$AE688,SpcfP!$U:$U,$U688)))</f>
        <v>0</v>
      </c>
      <c r="Q688" s="44">
        <f>IF(OR($AE688=0,SUMIFS(SpcfP!$A:$A,SpcfP!$AE:$AE,$AE688,SpcfP!$U:$U,$U688)=0),0,INDEX(SpcfP!Q:Q,SUMIFS(SpcfP!$A:$A,SpcfP!$AE:$AE,$AE688,SpcfP!$U:$U,$U688)))</f>
        <v>0</v>
      </c>
      <c r="U688" s="1">
        <f>IF(OR($AD688=0,SUMIFS(dbP!$A:$A,dbP!$AD:$AD,$AD688)=0),0,INDEX(dbP!U:U,SUMIFS(dbP!$A:$A,dbP!$AD:$AD,$AD688)))</f>
        <v>0</v>
      </c>
      <c r="X688" s="42">
        <f>IF(OR($AD688=0,SUMIFS(dbP!$A:$A,dbP!$AD:$AD,$AD688)=0),0,INDEX(dbP!X:X,SUMIFS(dbP!$A:$A,dbP!$AD:$AD,$AD688)))*
IF(OR($AE688=0,SUMIFS(SpcfP!$A:$A,SpcfP!$AE:$AE,$AE688,SpcfP!$U:$U,$U688)=0),0,INDEX(SpcfP!X:X,SUMIFS(SpcfP!$A:$A,SpcfP!$AE:$AE,$AE688,SpcfP!$U:$U,$U688)))</f>
        <v>0</v>
      </c>
      <c r="AA688" s="44">
        <f>IF(OR($AD688=0,SUMIFS(dbP!$A:$A,dbP!$AD:$AD,$AD688)=0),0,INDEX(dbP!X:X,SUMIFS(dbP!$A:$A,dbP!$AD:$AD,$AD688)))*
IF(OR($AE688=0,SUMIFS(SpcfP!$A:$A,SpcfP!$AE:$AE,$AE688,SpcfP!$U:$U,$U688)=0),0,INDEX(SpcfP!AA:AA,SUMIFS(SpcfP!$A:$A,SpcfP!$AE:$AE,$AE688,SpcfP!$U:$U,$U688)))</f>
        <v>0</v>
      </c>
      <c r="AB688" s="44">
        <f>IF(OR($AD688=0,SUMIFS(dbP!$A:$A,dbP!$AD:$AD,$AD688)=0),0,INDEX(dbP!X:X,SUMIFS(dbP!$A:$A,dbP!$AD:$AD,$AD688)))*
IF(OR($AE688=0,SUMIFS(SpcfP!$A:$A,SpcfP!$AE:$AE,$AE688,SpcfP!$U:$U,$U688)=0),0,INDEX(SpcfP!AB:AB,SUMIFS(SpcfP!$A:$A,SpcfP!$AE:$AE,$AE688,SpcfP!$U:$U,$U688)))</f>
        <v>0</v>
      </c>
      <c r="AC688" s="31" t="str">
        <f>IF(OR(RepP!$J$3="",RepP!$J$3=0,COUNTIF(Lists!$D:$D,RepP!$J$3)=0),Lists!$D$9,IF(RepP!$J$3=Lists!$D$9,Lists!$D$9,IF(RepP!$J$3=$E688,RepP!$J$3,"")))</f>
        <v>Все проекты</v>
      </c>
      <c r="AD688" s="31">
        <f t="shared" si="11"/>
        <v>12</v>
      </c>
      <c r="AE688" s="31">
        <f>IF(OR(AE687=0,AE687=MAX(Items!$AC:$AC)),1,AE687+1)</f>
        <v>48</v>
      </c>
    </row>
    <row r="689" spans="2:31" x14ac:dyDescent="0.3">
      <c r="B689" s="26">
        <f>IF(AND(O689=0,P689=0,Q689=0,Y689=0),0,IF(OR(COUNTIFS(Items!$E:$E,O689,Items!$F:$F,P689,Items!$G:$G,Q689)=1,COUNTIFS(Items!$M:$M,O689,Items!$N:$N,P689,Items!$O:$O,Q689)=1,COUNTIFS(Items!$U:$U,O689,Items!$V:$V,P689,Items!$W:$W,Q689)=1),0,1))</f>
        <v>0</v>
      </c>
      <c r="D689" s="24">
        <f>IF(OR($AD689=0,SUMIFS(dbP!$A:$A,dbP!$AD:$AD,$AD689)=0),0,INDEX(dbP!D:D,SUMIFS(dbP!$A:$A,dbP!$AD:$AD,$AD689)))</f>
        <v>0</v>
      </c>
      <c r="E689" s="1">
        <f>IF(OR($AD689=0,SUMIFS(dbP!$A:$A,dbP!$AD:$AD,$AD689)=0),0,INDEX(dbP!E:E,SUMIFS(dbP!$A:$A,dbP!$AD:$AD,$AD689)))</f>
        <v>0</v>
      </c>
      <c r="F689" s="1">
        <f>IF(OR($AD689=0,SUMIFS(dbP!$A:$A,dbP!$AD:$AD,$AD689)=0),0,INDEX(dbP!F:F,SUMIFS(dbP!$A:$A,dbP!$AD:$AD,$AD689)))</f>
        <v>0</v>
      </c>
      <c r="I689" s="1">
        <f>IF(OR($AD689=0,SUMIFS(dbP!$A:$A,dbP!$AD:$AD,$AD689)=0),0,INDEX(dbP!I:I,SUMIFS(dbP!$A:$A,dbP!$AD:$AD,$AD689)))</f>
        <v>0</v>
      </c>
      <c r="O689" s="44">
        <f>IF(OR($AE689=0,SUMIFS(SpcfP!$A:$A,SpcfP!$AE:$AE,$AE689,SpcfP!$U:$U,$U689)=0),0,INDEX(SpcfP!O:O,SUMIFS(SpcfP!$A:$A,SpcfP!$AE:$AE,$AE689,SpcfP!$U:$U,$U689)))</f>
        <v>0</v>
      </c>
      <c r="P689" s="44">
        <f>IF(OR($AE689=0,SUMIFS(SpcfP!$A:$A,SpcfP!$AE:$AE,$AE689,SpcfP!$U:$U,$U689)=0),0,INDEX(SpcfP!P:P,SUMIFS(SpcfP!$A:$A,SpcfP!$AE:$AE,$AE689,SpcfP!$U:$U,$U689)))</f>
        <v>0</v>
      </c>
      <c r="Q689" s="44">
        <f>IF(OR($AE689=0,SUMIFS(SpcfP!$A:$A,SpcfP!$AE:$AE,$AE689,SpcfP!$U:$U,$U689)=0),0,INDEX(SpcfP!Q:Q,SUMIFS(SpcfP!$A:$A,SpcfP!$AE:$AE,$AE689,SpcfP!$U:$U,$U689)))</f>
        <v>0</v>
      </c>
      <c r="U689" s="1">
        <f>IF(OR($AD689=0,SUMIFS(dbP!$A:$A,dbP!$AD:$AD,$AD689)=0),0,INDEX(dbP!U:U,SUMIFS(dbP!$A:$A,dbP!$AD:$AD,$AD689)))</f>
        <v>0</v>
      </c>
      <c r="X689" s="42">
        <f>IF(OR($AD689=0,SUMIFS(dbP!$A:$A,dbP!$AD:$AD,$AD689)=0),0,INDEX(dbP!X:X,SUMIFS(dbP!$A:$A,dbP!$AD:$AD,$AD689)))*
IF(OR($AE689=0,SUMIFS(SpcfP!$A:$A,SpcfP!$AE:$AE,$AE689,SpcfP!$U:$U,$U689)=0),0,INDEX(SpcfP!X:X,SUMIFS(SpcfP!$A:$A,SpcfP!$AE:$AE,$AE689,SpcfP!$U:$U,$U689)))</f>
        <v>0</v>
      </c>
      <c r="AA689" s="44">
        <f>IF(OR($AD689=0,SUMIFS(dbP!$A:$A,dbP!$AD:$AD,$AD689)=0),0,INDEX(dbP!X:X,SUMIFS(dbP!$A:$A,dbP!$AD:$AD,$AD689)))*
IF(OR($AE689=0,SUMIFS(SpcfP!$A:$A,SpcfP!$AE:$AE,$AE689,SpcfP!$U:$U,$U689)=0),0,INDEX(SpcfP!AA:AA,SUMIFS(SpcfP!$A:$A,SpcfP!$AE:$AE,$AE689,SpcfP!$U:$U,$U689)))</f>
        <v>0</v>
      </c>
      <c r="AB689" s="44">
        <f>IF(OR($AD689=0,SUMIFS(dbP!$A:$A,dbP!$AD:$AD,$AD689)=0),0,INDEX(dbP!X:X,SUMIFS(dbP!$A:$A,dbP!$AD:$AD,$AD689)))*
IF(OR($AE689=0,SUMIFS(SpcfP!$A:$A,SpcfP!$AE:$AE,$AE689,SpcfP!$U:$U,$U689)=0),0,INDEX(SpcfP!AB:AB,SUMIFS(SpcfP!$A:$A,SpcfP!$AE:$AE,$AE689,SpcfP!$U:$U,$U689)))</f>
        <v>0</v>
      </c>
      <c r="AC689" s="31" t="str">
        <f>IF(OR(RepP!$J$3="",RepP!$J$3=0,COUNTIF(Lists!$D:$D,RepP!$J$3)=0),Lists!$D$9,IF(RepP!$J$3=Lists!$D$9,Lists!$D$9,IF(RepP!$J$3=$E689,RepP!$J$3,"")))</f>
        <v>Все проекты</v>
      </c>
      <c r="AD689" s="31">
        <f t="shared" si="11"/>
        <v>12</v>
      </c>
      <c r="AE689" s="31">
        <f>IF(OR(AE688=0,AE688=MAX(Items!$AC:$AC)),1,AE688+1)</f>
        <v>49</v>
      </c>
    </row>
    <row r="690" spans="2:31" x14ac:dyDescent="0.3">
      <c r="B690" s="26">
        <f>IF(AND(O690=0,P690=0,Q690=0,Y690=0),0,IF(OR(COUNTIFS(Items!$E:$E,O690,Items!$F:$F,P690,Items!$G:$G,Q690)=1,COUNTIFS(Items!$M:$M,O690,Items!$N:$N,P690,Items!$O:$O,Q690)=1,COUNTIFS(Items!$U:$U,O690,Items!$V:$V,P690,Items!$W:$W,Q690)=1),0,1))</f>
        <v>0</v>
      </c>
      <c r="D690" s="24">
        <f>IF(OR($AD690=0,SUMIFS(dbP!$A:$A,dbP!$AD:$AD,$AD690)=0),0,INDEX(dbP!D:D,SUMIFS(dbP!$A:$A,dbP!$AD:$AD,$AD690)))</f>
        <v>0</v>
      </c>
      <c r="E690" s="1">
        <f>IF(OR($AD690=0,SUMIFS(dbP!$A:$A,dbP!$AD:$AD,$AD690)=0),0,INDEX(dbP!E:E,SUMIFS(dbP!$A:$A,dbP!$AD:$AD,$AD690)))</f>
        <v>0</v>
      </c>
      <c r="F690" s="1">
        <f>IF(OR($AD690=0,SUMIFS(dbP!$A:$A,dbP!$AD:$AD,$AD690)=0),0,INDEX(dbP!F:F,SUMIFS(dbP!$A:$A,dbP!$AD:$AD,$AD690)))</f>
        <v>0</v>
      </c>
      <c r="I690" s="1">
        <f>IF(OR($AD690=0,SUMIFS(dbP!$A:$A,dbP!$AD:$AD,$AD690)=0),0,INDEX(dbP!I:I,SUMIFS(dbP!$A:$A,dbP!$AD:$AD,$AD690)))</f>
        <v>0</v>
      </c>
      <c r="O690" s="44">
        <f>IF(OR($AE690=0,SUMIFS(SpcfP!$A:$A,SpcfP!$AE:$AE,$AE690,SpcfP!$U:$U,$U690)=0),0,INDEX(SpcfP!O:O,SUMIFS(SpcfP!$A:$A,SpcfP!$AE:$AE,$AE690,SpcfP!$U:$U,$U690)))</f>
        <v>0</v>
      </c>
      <c r="P690" s="44">
        <f>IF(OR($AE690=0,SUMIFS(SpcfP!$A:$A,SpcfP!$AE:$AE,$AE690,SpcfP!$U:$U,$U690)=0),0,INDEX(SpcfP!P:P,SUMIFS(SpcfP!$A:$A,SpcfP!$AE:$AE,$AE690,SpcfP!$U:$U,$U690)))</f>
        <v>0</v>
      </c>
      <c r="Q690" s="44">
        <f>IF(OR($AE690=0,SUMIFS(SpcfP!$A:$A,SpcfP!$AE:$AE,$AE690,SpcfP!$U:$U,$U690)=0),0,INDEX(SpcfP!Q:Q,SUMIFS(SpcfP!$A:$A,SpcfP!$AE:$AE,$AE690,SpcfP!$U:$U,$U690)))</f>
        <v>0</v>
      </c>
      <c r="U690" s="1">
        <f>IF(OR($AD690=0,SUMIFS(dbP!$A:$A,dbP!$AD:$AD,$AD690)=0),0,INDEX(dbP!U:U,SUMIFS(dbP!$A:$A,dbP!$AD:$AD,$AD690)))</f>
        <v>0</v>
      </c>
      <c r="X690" s="42">
        <f>IF(OR($AD690=0,SUMIFS(dbP!$A:$A,dbP!$AD:$AD,$AD690)=0),0,INDEX(dbP!X:X,SUMIFS(dbP!$A:$A,dbP!$AD:$AD,$AD690)))*
IF(OR($AE690=0,SUMIFS(SpcfP!$A:$A,SpcfP!$AE:$AE,$AE690,SpcfP!$U:$U,$U690)=0),0,INDEX(SpcfP!X:X,SUMIFS(SpcfP!$A:$A,SpcfP!$AE:$AE,$AE690,SpcfP!$U:$U,$U690)))</f>
        <v>0</v>
      </c>
      <c r="AA690" s="44">
        <f>IF(OR($AD690=0,SUMIFS(dbP!$A:$A,dbP!$AD:$AD,$AD690)=0),0,INDEX(dbP!X:X,SUMIFS(dbP!$A:$A,dbP!$AD:$AD,$AD690)))*
IF(OR($AE690=0,SUMIFS(SpcfP!$A:$A,SpcfP!$AE:$AE,$AE690,SpcfP!$U:$U,$U690)=0),0,INDEX(SpcfP!AA:AA,SUMIFS(SpcfP!$A:$A,SpcfP!$AE:$AE,$AE690,SpcfP!$U:$U,$U690)))</f>
        <v>0</v>
      </c>
      <c r="AB690" s="44">
        <f>IF(OR($AD690=0,SUMIFS(dbP!$A:$A,dbP!$AD:$AD,$AD690)=0),0,INDEX(dbP!X:X,SUMIFS(dbP!$A:$A,dbP!$AD:$AD,$AD690)))*
IF(OR($AE690=0,SUMIFS(SpcfP!$A:$A,SpcfP!$AE:$AE,$AE690,SpcfP!$U:$U,$U690)=0),0,INDEX(SpcfP!AB:AB,SUMIFS(SpcfP!$A:$A,SpcfP!$AE:$AE,$AE690,SpcfP!$U:$U,$U690)))</f>
        <v>0</v>
      </c>
      <c r="AC690" s="31" t="str">
        <f>IF(OR(RepP!$J$3="",RepP!$J$3=0,COUNTIF(Lists!$D:$D,RepP!$J$3)=0),Lists!$D$9,IF(RepP!$J$3=Lists!$D$9,Lists!$D$9,IF(RepP!$J$3=$E690,RepP!$J$3,"")))</f>
        <v>Все проекты</v>
      </c>
      <c r="AD690" s="31">
        <f t="shared" si="11"/>
        <v>12</v>
      </c>
      <c r="AE690" s="31">
        <f>IF(OR(AE689=0,AE689=MAX(Items!$AC:$AC)),1,AE689+1)</f>
        <v>50</v>
      </c>
    </row>
    <row r="691" spans="2:31" x14ac:dyDescent="0.3">
      <c r="B691" s="26">
        <f>IF(AND(O691=0,P691=0,Q691=0,Y691=0),0,IF(OR(COUNTIFS(Items!$E:$E,O691,Items!$F:$F,P691,Items!$G:$G,Q691)=1,COUNTIFS(Items!$M:$M,O691,Items!$N:$N,P691,Items!$O:$O,Q691)=1,COUNTIFS(Items!$U:$U,O691,Items!$V:$V,P691,Items!$W:$W,Q691)=1),0,1))</f>
        <v>0</v>
      </c>
      <c r="D691" s="24">
        <f>IF(OR($AD691=0,SUMIFS(dbP!$A:$A,dbP!$AD:$AD,$AD691)=0),0,INDEX(dbP!D:D,SUMIFS(dbP!$A:$A,dbP!$AD:$AD,$AD691)))</f>
        <v>0</v>
      </c>
      <c r="E691" s="1">
        <f>IF(OR($AD691=0,SUMIFS(dbP!$A:$A,dbP!$AD:$AD,$AD691)=0),0,INDEX(dbP!E:E,SUMIFS(dbP!$A:$A,dbP!$AD:$AD,$AD691)))</f>
        <v>0</v>
      </c>
      <c r="F691" s="1">
        <f>IF(OR($AD691=0,SUMIFS(dbP!$A:$A,dbP!$AD:$AD,$AD691)=0),0,INDEX(dbP!F:F,SUMIFS(dbP!$A:$A,dbP!$AD:$AD,$AD691)))</f>
        <v>0</v>
      </c>
      <c r="I691" s="1">
        <f>IF(OR($AD691=0,SUMIFS(dbP!$A:$A,dbP!$AD:$AD,$AD691)=0),0,INDEX(dbP!I:I,SUMIFS(dbP!$A:$A,dbP!$AD:$AD,$AD691)))</f>
        <v>0</v>
      </c>
      <c r="O691" s="44">
        <f>IF(OR($AE691=0,SUMIFS(SpcfP!$A:$A,SpcfP!$AE:$AE,$AE691,SpcfP!$U:$U,$U691)=0),0,INDEX(SpcfP!O:O,SUMIFS(SpcfP!$A:$A,SpcfP!$AE:$AE,$AE691,SpcfP!$U:$U,$U691)))</f>
        <v>0</v>
      </c>
      <c r="P691" s="44">
        <f>IF(OR($AE691=0,SUMIFS(SpcfP!$A:$A,SpcfP!$AE:$AE,$AE691,SpcfP!$U:$U,$U691)=0),0,INDEX(SpcfP!P:P,SUMIFS(SpcfP!$A:$A,SpcfP!$AE:$AE,$AE691,SpcfP!$U:$U,$U691)))</f>
        <v>0</v>
      </c>
      <c r="Q691" s="44">
        <f>IF(OR($AE691=0,SUMIFS(SpcfP!$A:$A,SpcfP!$AE:$AE,$AE691,SpcfP!$U:$U,$U691)=0),0,INDEX(SpcfP!Q:Q,SUMIFS(SpcfP!$A:$A,SpcfP!$AE:$AE,$AE691,SpcfP!$U:$U,$U691)))</f>
        <v>0</v>
      </c>
      <c r="U691" s="1">
        <f>IF(OR($AD691=0,SUMIFS(dbP!$A:$A,dbP!$AD:$AD,$AD691)=0),0,INDEX(dbP!U:U,SUMIFS(dbP!$A:$A,dbP!$AD:$AD,$AD691)))</f>
        <v>0</v>
      </c>
      <c r="X691" s="42">
        <f>IF(OR($AD691=0,SUMIFS(dbP!$A:$A,dbP!$AD:$AD,$AD691)=0),0,INDEX(dbP!X:X,SUMIFS(dbP!$A:$A,dbP!$AD:$AD,$AD691)))*
IF(OR($AE691=0,SUMIFS(SpcfP!$A:$A,SpcfP!$AE:$AE,$AE691,SpcfP!$U:$U,$U691)=0),0,INDEX(SpcfP!X:X,SUMIFS(SpcfP!$A:$A,SpcfP!$AE:$AE,$AE691,SpcfP!$U:$U,$U691)))</f>
        <v>0</v>
      </c>
      <c r="AA691" s="44">
        <f>IF(OR($AD691=0,SUMIFS(dbP!$A:$A,dbP!$AD:$AD,$AD691)=0),0,INDEX(dbP!X:X,SUMIFS(dbP!$A:$A,dbP!$AD:$AD,$AD691)))*
IF(OR($AE691=0,SUMIFS(SpcfP!$A:$A,SpcfP!$AE:$AE,$AE691,SpcfP!$U:$U,$U691)=0),0,INDEX(SpcfP!AA:AA,SUMIFS(SpcfP!$A:$A,SpcfP!$AE:$AE,$AE691,SpcfP!$U:$U,$U691)))</f>
        <v>0</v>
      </c>
      <c r="AB691" s="44">
        <f>IF(OR($AD691=0,SUMIFS(dbP!$A:$A,dbP!$AD:$AD,$AD691)=0),0,INDEX(dbP!X:X,SUMIFS(dbP!$A:$A,dbP!$AD:$AD,$AD691)))*
IF(OR($AE691=0,SUMIFS(SpcfP!$A:$A,SpcfP!$AE:$AE,$AE691,SpcfP!$U:$U,$U691)=0),0,INDEX(SpcfP!AB:AB,SUMIFS(SpcfP!$A:$A,SpcfP!$AE:$AE,$AE691,SpcfP!$U:$U,$U691)))</f>
        <v>0</v>
      </c>
      <c r="AC691" s="31" t="str">
        <f>IF(OR(RepP!$J$3="",RepP!$J$3=0,COUNTIF(Lists!$D:$D,RepP!$J$3)=0),Lists!$D$9,IF(RepP!$J$3=Lists!$D$9,Lists!$D$9,IF(RepP!$J$3=$E691,RepP!$J$3,"")))</f>
        <v>Все проекты</v>
      </c>
      <c r="AD691" s="31">
        <f t="shared" si="11"/>
        <v>12</v>
      </c>
      <c r="AE691" s="31">
        <f>IF(OR(AE690=0,AE690=MAX(Items!$AC:$AC)),1,AE690+1)</f>
        <v>51</v>
      </c>
    </row>
    <row r="692" spans="2:31" x14ac:dyDescent="0.3">
      <c r="B692" s="26">
        <f>IF(AND(O692=0,P692=0,Q692=0,Y692=0),0,IF(OR(COUNTIFS(Items!$E:$E,O692,Items!$F:$F,P692,Items!$G:$G,Q692)=1,COUNTIFS(Items!$M:$M,O692,Items!$N:$N,P692,Items!$O:$O,Q692)=1,COUNTIFS(Items!$U:$U,O692,Items!$V:$V,P692,Items!$W:$W,Q692)=1),0,1))</f>
        <v>0</v>
      </c>
      <c r="D692" s="24">
        <f>IF(OR($AD692=0,SUMIFS(dbP!$A:$A,dbP!$AD:$AD,$AD692)=0),0,INDEX(dbP!D:D,SUMIFS(dbP!$A:$A,dbP!$AD:$AD,$AD692)))</f>
        <v>0</v>
      </c>
      <c r="E692" s="1">
        <f>IF(OR($AD692=0,SUMIFS(dbP!$A:$A,dbP!$AD:$AD,$AD692)=0),0,INDEX(dbP!E:E,SUMIFS(dbP!$A:$A,dbP!$AD:$AD,$AD692)))</f>
        <v>0</v>
      </c>
      <c r="F692" s="1">
        <f>IF(OR($AD692=0,SUMIFS(dbP!$A:$A,dbP!$AD:$AD,$AD692)=0),0,INDEX(dbP!F:F,SUMIFS(dbP!$A:$A,dbP!$AD:$AD,$AD692)))</f>
        <v>0</v>
      </c>
      <c r="I692" s="1">
        <f>IF(OR($AD692=0,SUMIFS(dbP!$A:$A,dbP!$AD:$AD,$AD692)=0),0,INDEX(dbP!I:I,SUMIFS(dbP!$A:$A,dbP!$AD:$AD,$AD692)))</f>
        <v>0</v>
      </c>
      <c r="O692" s="44">
        <f>IF(OR($AE692=0,SUMIFS(SpcfP!$A:$A,SpcfP!$AE:$AE,$AE692,SpcfP!$U:$U,$U692)=0),0,INDEX(SpcfP!O:O,SUMIFS(SpcfP!$A:$A,SpcfP!$AE:$AE,$AE692,SpcfP!$U:$U,$U692)))</f>
        <v>0</v>
      </c>
      <c r="P692" s="44">
        <f>IF(OR($AE692=0,SUMIFS(SpcfP!$A:$A,SpcfP!$AE:$AE,$AE692,SpcfP!$U:$U,$U692)=0),0,INDEX(SpcfP!P:P,SUMIFS(SpcfP!$A:$A,SpcfP!$AE:$AE,$AE692,SpcfP!$U:$U,$U692)))</f>
        <v>0</v>
      </c>
      <c r="Q692" s="44">
        <f>IF(OR($AE692=0,SUMIFS(SpcfP!$A:$A,SpcfP!$AE:$AE,$AE692,SpcfP!$U:$U,$U692)=0),0,INDEX(SpcfP!Q:Q,SUMIFS(SpcfP!$A:$A,SpcfP!$AE:$AE,$AE692,SpcfP!$U:$U,$U692)))</f>
        <v>0</v>
      </c>
      <c r="U692" s="1">
        <f>IF(OR($AD692=0,SUMIFS(dbP!$A:$A,dbP!$AD:$AD,$AD692)=0),0,INDEX(dbP!U:U,SUMIFS(dbP!$A:$A,dbP!$AD:$AD,$AD692)))</f>
        <v>0</v>
      </c>
      <c r="X692" s="42">
        <f>IF(OR($AD692=0,SUMIFS(dbP!$A:$A,dbP!$AD:$AD,$AD692)=0),0,INDEX(dbP!X:X,SUMIFS(dbP!$A:$A,dbP!$AD:$AD,$AD692)))*
IF(OR($AE692=0,SUMIFS(SpcfP!$A:$A,SpcfP!$AE:$AE,$AE692,SpcfP!$U:$U,$U692)=0),0,INDEX(SpcfP!X:X,SUMIFS(SpcfP!$A:$A,SpcfP!$AE:$AE,$AE692,SpcfP!$U:$U,$U692)))</f>
        <v>0</v>
      </c>
      <c r="AA692" s="44">
        <f>IF(OR($AD692=0,SUMIFS(dbP!$A:$A,dbP!$AD:$AD,$AD692)=0),0,INDEX(dbP!X:X,SUMIFS(dbP!$A:$A,dbP!$AD:$AD,$AD692)))*
IF(OR($AE692=0,SUMIFS(SpcfP!$A:$A,SpcfP!$AE:$AE,$AE692,SpcfP!$U:$U,$U692)=0),0,INDEX(SpcfP!AA:AA,SUMIFS(SpcfP!$A:$A,SpcfP!$AE:$AE,$AE692,SpcfP!$U:$U,$U692)))</f>
        <v>0</v>
      </c>
      <c r="AB692" s="44">
        <f>IF(OR($AD692=0,SUMIFS(dbP!$A:$A,dbP!$AD:$AD,$AD692)=0),0,INDEX(dbP!X:X,SUMIFS(dbP!$A:$A,dbP!$AD:$AD,$AD692)))*
IF(OR($AE692=0,SUMIFS(SpcfP!$A:$A,SpcfP!$AE:$AE,$AE692,SpcfP!$U:$U,$U692)=0),0,INDEX(SpcfP!AB:AB,SUMIFS(SpcfP!$A:$A,SpcfP!$AE:$AE,$AE692,SpcfP!$U:$U,$U692)))</f>
        <v>0</v>
      </c>
      <c r="AC692" s="31" t="str">
        <f>IF(OR(RepP!$J$3="",RepP!$J$3=0,COUNTIF(Lists!$D:$D,RepP!$J$3)=0),Lists!$D$9,IF(RepP!$J$3=Lists!$D$9,Lists!$D$9,IF(RepP!$J$3=$E692,RepP!$J$3,"")))</f>
        <v>Все проекты</v>
      </c>
      <c r="AD692" s="31">
        <f t="shared" si="11"/>
        <v>12</v>
      </c>
      <c r="AE692" s="31">
        <f>IF(OR(AE691=0,AE691=MAX(Items!$AC:$AC)),1,AE691+1)</f>
        <v>52</v>
      </c>
    </row>
    <row r="693" spans="2:31" x14ac:dyDescent="0.3">
      <c r="B693" s="26">
        <f>IF(AND(O693=0,P693=0,Q693=0,Y693=0),0,IF(OR(COUNTIFS(Items!$E:$E,O693,Items!$F:$F,P693,Items!$G:$G,Q693)=1,COUNTIFS(Items!$M:$M,O693,Items!$N:$N,P693,Items!$O:$O,Q693)=1,COUNTIFS(Items!$U:$U,O693,Items!$V:$V,P693,Items!$W:$W,Q693)=1),0,1))</f>
        <v>0</v>
      </c>
      <c r="D693" s="24">
        <f>IF(OR($AD693=0,SUMIFS(dbP!$A:$A,dbP!$AD:$AD,$AD693)=0),0,INDEX(dbP!D:D,SUMIFS(dbP!$A:$A,dbP!$AD:$AD,$AD693)))</f>
        <v>0</v>
      </c>
      <c r="E693" s="1">
        <f>IF(OR($AD693=0,SUMIFS(dbP!$A:$A,dbP!$AD:$AD,$AD693)=0),0,INDEX(dbP!E:E,SUMIFS(dbP!$A:$A,dbP!$AD:$AD,$AD693)))</f>
        <v>0</v>
      </c>
      <c r="F693" s="1">
        <f>IF(OR($AD693=0,SUMIFS(dbP!$A:$A,dbP!$AD:$AD,$AD693)=0),0,INDEX(dbP!F:F,SUMIFS(dbP!$A:$A,dbP!$AD:$AD,$AD693)))</f>
        <v>0</v>
      </c>
      <c r="I693" s="1">
        <f>IF(OR($AD693=0,SUMIFS(dbP!$A:$A,dbP!$AD:$AD,$AD693)=0),0,INDEX(dbP!I:I,SUMIFS(dbP!$A:$A,dbP!$AD:$AD,$AD693)))</f>
        <v>0</v>
      </c>
      <c r="O693" s="44">
        <f>IF(OR($AE693=0,SUMIFS(SpcfP!$A:$A,SpcfP!$AE:$AE,$AE693,SpcfP!$U:$U,$U693)=0),0,INDEX(SpcfP!O:O,SUMIFS(SpcfP!$A:$A,SpcfP!$AE:$AE,$AE693,SpcfP!$U:$U,$U693)))</f>
        <v>0</v>
      </c>
      <c r="P693" s="44">
        <f>IF(OR($AE693=0,SUMIFS(SpcfP!$A:$A,SpcfP!$AE:$AE,$AE693,SpcfP!$U:$U,$U693)=0),0,INDEX(SpcfP!P:P,SUMIFS(SpcfP!$A:$A,SpcfP!$AE:$AE,$AE693,SpcfP!$U:$U,$U693)))</f>
        <v>0</v>
      </c>
      <c r="Q693" s="44">
        <f>IF(OR($AE693=0,SUMIFS(SpcfP!$A:$A,SpcfP!$AE:$AE,$AE693,SpcfP!$U:$U,$U693)=0),0,INDEX(SpcfP!Q:Q,SUMIFS(SpcfP!$A:$A,SpcfP!$AE:$AE,$AE693,SpcfP!$U:$U,$U693)))</f>
        <v>0</v>
      </c>
      <c r="U693" s="1">
        <f>IF(OR($AD693=0,SUMIFS(dbP!$A:$A,dbP!$AD:$AD,$AD693)=0),0,INDEX(dbP!U:U,SUMIFS(dbP!$A:$A,dbP!$AD:$AD,$AD693)))</f>
        <v>0</v>
      </c>
      <c r="X693" s="42">
        <f>IF(OR($AD693=0,SUMIFS(dbP!$A:$A,dbP!$AD:$AD,$AD693)=0),0,INDEX(dbP!X:X,SUMIFS(dbP!$A:$A,dbP!$AD:$AD,$AD693)))*
IF(OR($AE693=0,SUMIFS(SpcfP!$A:$A,SpcfP!$AE:$AE,$AE693,SpcfP!$U:$U,$U693)=0),0,INDEX(SpcfP!X:X,SUMIFS(SpcfP!$A:$A,SpcfP!$AE:$AE,$AE693,SpcfP!$U:$U,$U693)))</f>
        <v>0</v>
      </c>
      <c r="AA693" s="44">
        <f>IF(OR($AD693=0,SUMIFS(dbP!$A:$A,dbP!$AD:$AD,$AD693)=0),0,INDEX(dbP!X:X,SUMIFS(dbP!$A:$A,dbP!$AD:$AD,$AD693)))*
IF(OR($AE693=0,SUMIFS(SpcfP!$A:$A,SpcfP!$AE:$AE,$AE693,SpcfP!$U:$U,$U693)=0),0,INDEX(SpcfP!AA:AA,SUMIFS(SpcfP!$A:$A,SpcfP!$AE:$AE,$AE693,SpcfP!$U:$U,$U693)))</f>
        <v>0</v>
      </c>
      <c r="AB693" s="44">
        <f>IF(OR($AD693=0,SUMIFS(dbP!$A:$A,dbP!$AD:$AD,$AD693)=0),0,INDEX(dbP!X:X,SUMIFS(dbP!$A:$A,dbP!$AD:$AD,$AD693)))*
IF(OR($AE693=0,SUMIFS(SpcfP!$A:$A,SpcfP!$AE:$AE,$AE693,SpcfP!$U:$U,$U693)=0),0,INDEX(SpcfP!AB:AB,SUMIFS(SpcfP!$A:$A,SpcfP!$AE:$AE,$AE693,SpcfP!$U:$U,$U693)))</f>
        <v>0</v>
      </c>
      <c r="AC693" s="31" t="str">
        <f>IF(OR(RepP!$J$3="",RepP!$J$3=0,COUNTIF(Lists!$D:$D,RepP!$J$3)=0),Lists!$D$9,IF(RepP!$J$3=Lists!$D$9,Lists!$D$9,IF(RepP!$J$3=$E693,RepP!$J$3,"")))</f>
        <v>Все проекты</v>
      </c>
      <c r="AD693" s="31">
        <f t="shared" si="11"/>
        <v>12</v>
      </c>
      <c r="AE693" s="31">
        <f>IF(OR(AE692=0,AE692=MAX(Items!$AC:$AC)),1,AE692+1)</f>
        <v>53</v>
      </c>
    </row>
    <row r="694" spans="2:31" x14ac:dyDescent="0.3">
      <c r="B694" s="26">
        <f>IF(AND(O694=0,P694=0,Q694=0,Y694=0),0,IF(OR(COUNTIFS(Items!$E:$E,O694,Items!$F:$F,P694,Items!$G:$G,Q694)=1,COUNTIFS(Items!$M:$M,O694,Items!$N:$N,P694,Items!$O:$O,Q694)=1,COUNTIFS(Items!$U:$U,O694,Items!$V:$V,P694,Items!$W:$W,Q694)=1),0,1))</f>
        <v>0</v>
      </c>
      <c r="D694" s="24">
        <f>IF(OR($AD694=0,SUMIFS(dbP!$A:$A,dbP!$AD:$AD,$AD694)=0),0,INDEX(dbP!D:D,SUMIFS(dbP!$A:$A,dbP!$AD:$AD,$AD694)))</f>
        <v>0</v>
      </c>
      <c r="E694" s="1">
        <f>IF(OR($AD694=0,SUMIFS(dbP!$A:$A,dbP!$AD:$AD,$AD694)=0),0,INDEX(dbP!E:E,SUMIFS(dbP!$A:$A,dbP!$AD:$AD,$AD694)))</f>
        <v>0</v>
      </c>
      <c r="F694" s="1">
        <f>IF(OR($AD694=0,SUMIFS(dbP!$A:$A,dbP!$AD:$AD,$AD694)=0),0,INDEX(dbP!F:F,SUMIFS(dbP!$A:$A,dbP!$AD:$AD,$AD694)))</f>
        <v>0</v>
      </c>
      <c r="I694" s="1">
        <f>IF(OR($AD694=0,SUMIFS(dbP!$A:$A,dbP!$AD:$AD,$AD694)=0),0,INDEX(dbP!I:I,SUMIFS(dbP!$A:$A,dbP!$AD:$AD,$AD694)))</f>
        <v>0</v>
      </c>
      <c r="O694" s="44">
        <f>IF(OR($AE694=0,SUMIFS(SpcfP!$A:$A,SpcfP!$AE:$AE,$AE694,SpcfP!$U:$U,$U694)=0),0,INDEX(SpcfP!O:O,SUMIFS(SpcfP!$A:$A,SpcfP!$AE:$AE,$AE694,SpcfP!$U:$U,$U694)))</f>
        <v>0</v>
      </c>
      <c r="P694" s="44">
        <f>IF(OR($AE694=0,SUMIFS(SpcfP!$A:$A,SpcfP!$AE:$AE,$AE694,SpcfP!$U:$U,$U694)=0),0,INDEX(SpcfP!P:P,SUMIFS(SpcfP!$A:$A,SpcfP!$AE:$AE,$AE694,SpcfP!$U:$U,$U694)))</f>
        <v>0</v>
      </c>
      <c r="Q694" s="44">
        <f>IF(OR($AE694=0,SUMIFS(SpcfP!$A:$A,SpcfP!$AE:$AE,$AE694,SpcfP!$U:$U,$U694)=0),0,INDEX(SpcfP!Q:Q,SUMIFS(SpcfP!$A:$A,SpcfP!$AE:$AE,$AE694,SpcfP!$U:$U,$U694)))</f>
        <v>0</v>
      </c>
      <c r="U694" s="1">
        <f>IF(OR($AD694=0,SUMIFS(dbP!$A:$A,dbP!$AD:$AD,$AD694)=0),0,INDEX(dbP!U:U,SUMIFS(dbP!$A:$A,dbP!$AD:$AD,$AD694)))</f>
        <v>0</v>
      </c>
      <c r="X694" s="42">
        <f>IF(OR($AD694=0,SUMIFS(dbP!$A:$A,dbP!$AD:$AD,$AD694)=0),0,INDEX(dbP!X:X,SUMIFS(dbP!$A:$A,dbP!$AD:$AD,$AD694)))*
IF(OR($AE694=0,SUMIFS(SpcfP!$A:$A,SpcfP!$AE:$AE,$AE694,SpcfP!$U:$U,$U694)=0),0,INDEX(SpcfP!X:X,SUMIFS(SpcfP!$A:$A,SpcfP!$AE:$AE,$AE694,SpcfP!$U:$U,$U694)))</f>
        <v>0</v>
      </c>
      <c r="AA694" s="44">
        <f>IF(OR($AD694=0,SUMIFS(dbP!$A:$A,dbP!$AD:$AD,$AD694)=0),0,INDEX(dbP!X:X,SUMIFS(dbP!$A:$A,dbP!$AD:$AD,$AD694)))*
IF(OR($AE694=0,SUMIFS(SpcfP!$A:$A,SpcfP!$AE:$AE,$AE694,SpcfP!$U:$U,$U694)=0),0,INDEX(SpcfP!AA:AA,SUMIFS(SpcfP!$A:$A,SpcfP!$AE:$AE,$AE694,SpcfP!$U:$U,$U694)))</f>
        <v>0</v>
      </c>
      <c r="AB694" s="44">
        <f>IF(OR($AD694=0,SUMIFS(dbP!$A:$A,dbP!$AD:$AD,$AD694)=0),0,INDEX(dbP!X:X,SUMIFS(dbP!$A:$A,dbP!$AD:$AD,$AD694)))*
IF(OR($AE694=0,SUMIFS(SpcfP!$A:$A,SpcfP!$AE:$AE,$AE694,SpcfP!$U:$U,$U694)=0),0,INDEX(SpcfP!AB:AB,SUMIFS(SpcfP!$A:$A,SpcfP!$AE:$AE,$AE694,SpcfP!$U:$U,$U694)))</f>
        <v>0</v>
      </c>
      <c r="AC694" s="31" t="str">
        <f>IF(OR(RepP!$J$3="",RepP!$J$3=0,COUNTIF(Lists!$D:$D,RepP!$J$3)=0),Lists!$D$9,IF(RepP!$J$3=Lists!$D$9,Lists!$D$9,IF(RepP!$J$3=$E694,RepP!$J$3,"")))</f>
        <v>Все проекты</v>
      </c>
      <c r="AD694" s="31">
        <f t="shared" si="11"/>
        <v>12</v>
      </c>
      <c r="AE694" s="31">
        <f>IF(OR(AE693=0,AE693=MAX(Items!$AC:$AC)),1,AE693+1)</f>
        <v>54</v>
      </c>
    </row>
    <row r="695" spans="2:31" x14ac:dyDescent="0.3">
      <c r="B695" s="26">
        <f>IF(AND(O695=0,P695=0,Q695=0,Y695=0),0,IF(OR(COUNTIFS(Items!$E:$E,O695,Items!$F:$F,P695,Items!$G:$G,Q695)=1,COUNTIFS(Items!$M:$M,O695,Items!$N:$N,P695,Items!$O:$O,Q695)=1,COUNTIFS(Items!$U:$U,O695,Items!$V:$V,P695,Items!$W:$W,Q695)=1),0,1))</f>
        <v>0</v>
      </c>
      <c r="D695" s="24">
        <f>IF(OR($AD695=0,SUMIFS(dbP!$A:$A,dbP!$AD:$AD,$AD695)=0),0,INDEX(dbP!D:D,SUMIFS(dbP!$A:$A,dbP!$AD:$AD,$AD695)))</f>
        <v>0</v>
      </c>
      <c r="E695" s="1">
        <f>IF(OR($AD695=0,SUMIFS(dbP!$A:$A,dbP!$AD:$AD,$AD695)=0),0,INDEX(dbP!E:E,SUMIFS(dbP!$A:$A,dbP!$AD:$AD,$AD695)))</f>
        <v>0</v>
      </c>
      <c r="F695" s="1">
        <f>IF(OR($AD695=0,SUMIFS(dbP!$A:$A,dbP!$AD:$AD,$AD695)=0),0,INDEX(dbP!F:F,SUMIFS(dbP!$A:$A,dbP!$AD:$AD,$AD695)))</f>
        <v>0</v>
      </c>
      <c r="I695" s="1">
        <f>IF(OR($AD695=0,SUMIFS(dbP!$A:$A,dbP!$AD:$AD,$AD695)=0),0,INDEX(dbP!I:I,SUMIFS(dbP!$A:$A,dbP!$AD:$AD,$AD695)))</f>
        <v>0</v>
      </c>
      <c r="O695" s="44">
        <f>IF(OR($AE695=0,SUMIFS(SpcfP!$A:$A,SpcfP!$AE:$AE,$AE695,SpcfP!$U:$U,$U695)=0),0,INDEX(SpcfP!O:O,SUMIFS(SpcfP!$A:$A,SpcfP!$AE:$AE,$AE695,SpcfP!$U:$U,$U695)))</f>
        <v>0</v>
      </c>
      <c r="P695" s="44">
        <f>IF(OR($AE695=0,SUMIFS(SpcfP!$A:$A,SpcfP!$AE:$AE,$AE695,SpcfP!$U:$U,$U695)=0),0,INDEX(SpcfP!P:P,SUMIFS(SpcfP!$A:$A,SpcfP!$AE:$AE,$AE695,SpcfP!$U:$U,$U695)))</f>
        <v>0</v>
      </c>
      <c r="Q695" s="44">
        <f>IF(OR($AE695=0,SUMIFS(SpcfP!$A:$A,SpcfP!$AE:$AE,$AE695,SpcfP!$U:$U,$U695)=0),0,INDEX(SpcfP!Q:Q,SUMIFS(SpcfP!$A:$A,SpcfP!$AE:$AE,$AE695,SpcfP!$U:$U,$U695)))</f>
        <v>0</v>
      </c>
      <c r="U695" s="1">
        <f>IF(OR($AD695=0,SUMIFS(dbP!$A:$A,dbP!$AD:$AD,$AD695)=0),0,INDEX(dbP!U:U,SUMIFS(dbP!$A:$A,dbP!$AD:$AD,$AD695)))</f>
        <v>0</v>
      </c>
      <c r="X695" s="42">
        <f>IF(OR($AD695=0,SUMIFS(dbP!$A:$A,dbP!$AD:$AD,$AD695)=0),0,INDEX(dbP!X:X,SUMIFS(dbP!$A:$A,dbP!$AD:$AD,$AD695)))*
IF(OR($AE695=0,SUMIFS(SpcfP!$A:$A,SpcfP!$AE:$AE,$AE695,SpcfP!$U:$U,$U695)=0),0,INDEX(SpcfP!X:X,SUMIFS(SpcfP!$A:$A,SpcfP!$AE:$AE,$AE695,SpcfP!$U:$U,$U695)))</f>
        <v>0</v>
      </c>
      <c r="AA695" s="44">
        <f>IF(OR($AD695=0,SUMIFS(dbP!$A:$A,dbP!$AD:$AD,$AD695)=0),0,INDEX(dbP!X:X,SUMIFS(dbP!$A:$A,dbP!$AD:$AD,$AD695)))*
IF(OR($AE695=0,SUMIFS(SpcfP!$A:$A,SpcfP!$AE:$AE,$AE695,SpcfP!$U:$U,$U695)=0),0,INDEX(SpcfP!AA:AA,SUMIFS(SpcfP!$A:$A,SpcfP!$AE:$AE,$AE695,SpcfP!$U:$U,$U695)))</f>
        <v>0</v>
      </c>
      <c r="AB695" s="44">
        <f>IF(OR($AD695=0,SUMIFS(dbP!$A:$A,dbP!$AD:$AD,$AD695)=0),0,INDEX(dbP!X:X,SUMIFS(dbP!$A:$A,dbP!$AD:$AD,$AD695)))*
IF(OR($AE695=0,SUMIFS(SpcfP!$A:$A,SpcfP!$AE:$AE,$AE695,SpcfP!$U:$U,$U695)=0),0,INDEX(SpcfP!AB:AB,SUMIFS(SpcfP!$A:$A,SpcfP!$AE:$AE,$AE695,SpcfP!$U:$U,$U695)))</f>
        <v>0</v>
      </c>
      <c r="AC695" s="31" t="str">
        <f>IF(OR(RepP!$J$3="",RepP!$J$3=0,COUNTIF(Lists!$D:$D,RepP!$J$3)=0),Lists!$D$9,IF(RepP!$J$3=Lists!$D$9,Lists!$D$9,IF(RepP!$J$3=$E695,RepP!$J$3,"")))</f>
        <v>Все проекты</v>
      </c>
      <c r="AD695" s="31">
        <f t="shared" si="11"/>
        <v>12</v>
      </c>
      <c r="AE695" s="31">
        <f>IF(OR(AE694=0,AE694=MAX(Items!$AC:$AC)),1,AE694+1)</f>
        <v>55</v>
      </c>
    </row>
    <row r="696" spans="2:31" x14ac:dyDescent="0.3">
      <c r="B696" s="26">
        <f>IF(AND(O696=0,P696=0,Q696=0,Y696=0),0,IF(OR(COUNTIFS(Items!$E:$E,O696,Items!$F:$F,P696,Items!$G:$G,Q696)=1,COUNTIFS(Items!$M:$M,O696,Items!$N:$N,P696,Items!$O:$O,Q696)=1,COUNTIFS(Items!$U:$U,O696,Items!$V:$V,P696,Items!$W:$W,Q696)=1),0,1))</f>
        <v>0</v>
      </c>
      <c r="D696" s="24">
        <f>IF(OR($AD696=0,SUMIFS(dbP!$A:$A,dbP!$AD:$AD,$AD696)=0),0,INDEX(dbP!D:D,SUMIFS(dbP!$A:$A,dbP!$AD:$AD,$AD696)))</f>
        <v>0</v>
      </c>
      <c r="E696" s="1">
        <f>IF(OR($AD696=0,SUMIFS(dbP!$A:$A,dbP!$AD:$AD,$AD696)=0),0,INDEX(dbP!E:E,SUMIFS(dbP!$A:$A,dbP!$AD:$AD,$AD696)))</f>
        <v>0</v>
      </c>
      <c r="F696" s="1">
        <f>IF(OR($AD696=0,SUMIFS(dbP!$A:$A,dbP!$AD:$AD,$AD696)=0),0,INDEX(dbP!F:F,SUMIFS(dbP!$A:$A,dbP!$AD:$AD,$AD696)))</f>
        <v>0</v>
      </c>
      <c r="I696" s="1">
        <f>IF(OR($AD696=0,SUMIFS(dbP!$A:$A,dbP!$AD:$AD,$AD696)=0),0,INDEX(dbP!I:I,SUMIFS(dbP!$A:$A,dbP!$AD:$AD,$AD696)))</f>
        <v>0</v>
      </c>
      <c r="O696" s="44">
        <f>IF(OR($AE696=0,SUMIFS(SpcfP!$A:$A,SpcfP!$AE:$AE,$AE696,SpcfP!$U:$U,$U696)=0),0,INDEX(SpcfP!O:O,SUMIFS(SpcfP!$A:$A,SpcfP!$AE:$AE,$AE696,SpcfP!$U:$U,$U696)))</f>
        <v>0</v>
      </c>
      <c r="P696" s="44">
        <f>IF(OR($AE696=0,SUMIFS(SpcfP!$A:$A,SpcfP!$AE:$AE,$AE696,SpcfP!$U:$U,$U696)=0),0,INDEX(SpcfP!P:P,SUMIFS(SpcfP!$A:$A,SpcfP!$AE:$AE,$AE696,SpcfP!$U:$U,$U696)))</f>
        <v>0</v>
      </c>
      <c r="Q696" s="44">
        <f>IF(OR($AE696=0,SUMIFS(SpcfP!$A:$A,SpcfP!$AE:$AE,$AE696,SpcfP!$U:$U,$U696)=0),0,INDEX(SpcfP!Q:Q,SUMIFS(SpcfP!$A:$A,SpcfP!$AE:$AE,$AE696,SpcfP!$U:$U,$U696)))</f>
        <v>0</v>
      </c>
      <c r="U696" s="1">
        <f>IF(OR($AD696=0,SUMIFS(dbP!$A:$A,dbP!$AD:$AD,$AD696)=0),0,INDEX(dbP!U:U,SUMIFS(dbP!$A:$A,dbP!$AD:$AD,$AD696)))</f>
        <v>0</v>
      </c>
      <c r="X696" s="42">
        <f>IF(OR($AD696=0,SUMIFS(dbP!$A:$A,dbP!$AD:$AD,$AD696)=0),0,INDEX(dbP!X:X,SUMIFS(dbP!$A:$A,dbP!$AD:$AD,$AD696)))*
IF(OR($AE696=0,SUMIFS(SpcfP!$A:$A,SpcfP!$AE:$AE,$AE696,SpcfP!$U:$U,$U696)=0),0,INDEX(SpcfP!X:X,SUMIFS(SpcfP!$A:$A,SpcfP!$AE:$AE,$AE696,SpcfP!$U:$U,$U696)))</f>
        <v>0</v>
      </c>
      <c r="AA696" s="44">
        <f>IF(OR($AD696=0,SUMIFS(dbP!$A:$A,dbP!$AD:$AD,$AD696)=0),0,INDEX(dbP!X:X,SUMIFS(dbP!$A:$A,dbP!$AD:$AD,$AD696)))*
IF(OR($AE696=0,SUMIFS(SpcfP!$A:$A,SpcfP!$AE:$AE,$AE696,SpcfP!$U:$U,$U696)=0),0,INDEX(SpcfP!AA:AA,SUMIFS(SpcfP!$A:$A,SpcfP!$AE:$AE,$AE696,SpcfP!$U:$U,$U696)))</f>
        <v>0</v>
      </c>
      <c r="AB696" s="44">
        <f>IF(OR($AD696=0,SUMIFS(dbP!$A:$A,dbP!$AD:$AD,$AD696)=0),0,INDEX(dbP!X:X,SUMIFS(dbP!$A:$A,dbP!$AD:$AD,$AD696)))*
IF(OR($AE696=0,SUMIFS(SpcfP!$A:$A,SpcfP!$AE:$AE,$AE696,SpcfP!$U:$U,$U696)=0),0,INDEX(SpcfP!AB:AB,SUMIFS(SpcfP!$A:$A,SpcfP!$AE:$AE,$AE696,SpcfP!$U:$U,$U696)))</f>
        <v>0</v>
      </c>
      <c r="AC696" s="31" t="str">
        <f>IF(OR(RepP!$J$3="",RepP!$J$3=0,COUNTIF(Lists!$D:$D,RepP!$J$3)=0),Lists!$D$9,IF(RepP!$J$3=Lists!$D$9,Lists!$D$9,IF(RepP!$J$3=$E696,RepP!$J$3,"")))</f>
        <v>Все проекты</v>
      </c>
      <c r="AD696" s="31">
        <f t="shared" si="11"/>
        <v>12</v>
      </c>
      <c r="AE696" s="31">
        <f>IF(OR(AE695=0,AE695=MAX(Items!$AC:$AC)),1,AE695+1)</f>
        <v>56</v>
      </c>
    </row>
    <row r="697" spans="2:31" x14ac:dyDescent="0.3">
      <c r="B697" s="26">
        <f>IF(AND(O697=0,P697=0,Q697=0,Y697=0),0,IF(OR(COUNTIFS(Items!$E:$E,O697,Items!$F:$F,P697,Items!$G:$G,Q697)=1,COUNTIFS(Items!$M:$M,O697,Items!$N:$N,P697,Items!$O:$O,Q697)=1,COUNTIFS(Items!$U:$U,O697,Items!$V:$V,P697,Items!$W:$W,Q697)=1),0,1))</f>
        <v>0</v>
      </c>
      <c r="D697" s="24">
        <f>IF(OR($AD697=0,SUMIFS(dbP!$A:$A,dbP!$AD:$AD,$AD697)=0),0,INDEX(dbP!D:D,SUMIFS(dbP!$A:$A,dbP!$AD:$AD,$AD697)))</f>
        <v>0</v>
      </c>
      <c r="E697" s="1">
        <f>IF(OR($AD697=0,SUMIFS(dbP!$A:$A,dbP!$AD:$AD,$AD697)=0),0,INDEX(dbP!E:E,SUMIFS(dbP!$A:$A,dbP!$AD:$AD,$AD697)))</f>
        <v>0</v>
      </c>
      <c r="F697" s="1">
        <f>IF(OR($AD697=0,SUMIFS(dbP!$A:$A,dbP!$AD:$AD,$AD697)=0),0,INDEX(dbP!F:F,SUMIFS(dbP!$A:$A,dbP!$AD:$AD,$AD697)))</f>
        <v>0</v>
      </c>
      <c r="I697" s="1">
        <f>IF(OR($AD697=0,SUMIFS(dbP!$A:$A,dbP!$AD:$AD,$AD697)=0),0,INDEX(dbP!I:I,SUMIFS(dbP!$A:$A,dbP!$AD:$AD,$AD697)))</f>
        <v>0</v>
      </c>
      <c r="O697" s="44">
        <f>IF(OR($AE697=0,SUMIFS(SpcfP!$A:$A,SpcfP!$AE:$AE,$AE697,SpcfP!$U:$U,$U697)=0),0,INDEX(SpcfP!O:O,SUMIFS(SpcfP!$A:$A,SpcfP!$AE:$AE,$AE697,SpcfP!$U:$U,$U697)))</f>
        <v>0</v>
      </c>
      <c r="P697" s="44">
        <f>IF(OR($AE697=0,SUMIFS(SpcfP!$A:$A,SpcfP!$AE:$AE,$AE697,SpcfP!$U:$U,$U697)=0),0,INDEX(SpcfP!P:P,SUMIFS(SpcfP!$A:$A,SpcfP!$AE:$AE,$AE697,SpcfP!$U:$U,$U697)))</f>
        <v>0</v>
      </c>
      <c r="Q697" s="44">
        <f>IF(OR($AE697=0,SUMIFS(SpcfP!$A:$A,SpcfP!$AE:$AE,$AE697,SpcfP!$U:$U,$U697)=0),0,INDEX(SpcfP!Q:Q,SUMIFS(SpcfP!$A:$A,SpcfP!$AE:$AE,$AE697,SpcfP!$U:$U,$U697)))</f>
        <v>0</v>
      </c>
      <c r="U697" s="1">
        <f>IF(OR($AD697=0,SUMIFS(dbP!$A:$A,dbP!$AD:$AD,$AD697)=0),0,INDEX(dbP!U:U,SUMIFS(dbP!$A:$A,dbP!$AD:$AD,$AD697)))</f>
        <v>0</v>
      </c>
      <c r="X697" s="42">
        <f>IF(OR($AD697=0,SUMIFS(dbP!$A:$A,dbP!$AD:$AD,$AD697)=0),0,INDEX(dbP!X:X,SUMIFS(dbP!$A:$A,dbP!$AD:$AD,$AD697)))*
IF(OR($AE697=0,SUMIFS(SpcfP!$A:$A,SpcfP!$AE:$AE,$AE697,SpcfP!$U:$U,$U697)=0),0,INDEX(SpcfP!X:X,SUMIFS(SpcfP!$A:$A,SpcfP!$AE:$AE,$AE697,SpcfP!$U:$U,$U697)))</f>
        <v>0</v>
      </c>
      <c r="AA697" s="44">
        <f>IF(OR($AD697=0,SUMIFS(dbP!$A:$A,dbP!$AD:$AD,$AD697)=0),0,INDEX(dbP!X:X,SUMIFS(dbP!$A:$A,dbP!$AD:$AD,$AD697)))*
IF(OR($AE697=0,SUMIFS(SpcfP!$A:$A,SpcfP!$AE:$AE,$AE697,SpcfP!$U:$U,$U697)=0),0,INDEX(SpcfP!AA:AA,SUMIFS(SpcfP!$A:$A,SpcfP!$AE:$AE,$AE697,SpcfP!$U:$U,$U697)))</f>
        <v>0</v>
      </c>
      <c r="AB697" s="44">
        <f>IF(OR($AD697=0,SUMIFS(dbP!$A:$A,dbP!$AD:$AD,$AD697)=0),0,INDEX(dbP!X:X,SUMIFS(dbP!$A:$A,dbP!$AD:$AD,$AD697)))*
IF(OR($AE697=0,SUMIFS(SpcfP!$A:$A,SpcfP!$AE:$AE,$AE697,SpcfP!$U:$U,$U697)=0),0,INDEX(SpcfP!AB:AB,SUMIFS(SpcfP!$A:$A,SpcfP!$AE:$AE,$AE697,SpcfP!$U:$U,$U697)))</f>
        <v>0</v>
      </c>
      <c r="AC697" s="31" t="str">
        <f>IF(OR(RepP!$J$3="",RepP!$J$3=0,COUNTIF(Lists!$D:$D,RepP!$J$3)=0),Lists!$D$9,IF(RepP!$J$3=Lists!$D$9,Lists!$D$9,IF(RepP!$J$3=$E697,RepP!$J$3,"")))</f>
        <v>Все проекты</v>
      </c>
      <c r="AD697" s="31">
        <f t="shared" si="11"/>
        <v>12</v>
      </c>
      <c r="AE697" s="31">
        <f>IF(OR(AE696=0,AE696=MAX(Items!$AC:$AC)),1,AE696+1)</f>
        <v>57</v>
      </c>
    </row>
    <row r="698" spans="2:31" x14ac:dyDescent="0.3">
      <c r="B698" s="26">
        <f>IF(AND(O698=0,P698=0,Q698=0,Y698=0),0,IF(OR(COUNTIFS(Items!$E:$E,O698,Items!$F:$F,P698,Items!$G:$G,Q698)=1,COUNTIFS(Items!$M:$M,O698,Items!$N:$N,P698,Items!$O:$O,Q698)=1,COUNTIFS(Items!$U:$U,O698,Items!$V:$V,P698,Items!$W:$W,Q698)=1),0,1))</f>
        <v>0</v>
      </c>
      <c r="D698" s="24">
        <f>IF(OR($AD698=0,SUMIFS(dbP!$A:$A,dbP!$AD:$AD,$AD698)=0),0,INDEX(dbP!D:D,SUMIFS(dbP!$A:$A,dbP!$AD:$AD,$AD698)))</f>
        <v>0</v>
      </c>
      <c r="E698" s="1">
        <f>IF(OR($AD698=0,SUMIFS(dbP!$A:$A,dbP!$AD:$AD,$AD698)=0),0,INDEX(dbP!E:E,SUMIFS(dbP!$A:$A,dbP!$AD:$AD,$AD698)))</f>
        <v>0</v>
      </c>
      <c r="F698" s="1">
        <f>IF(OR($AD698=0,SUMIFS(dbP!$A:$A,dbP!$AD:$AD,$AD698)=0),0,INDEX(dbP!F:F,SUMIFS(dbP!$A:$A,dbP!$AD:$AD,$AD698)))</f>
        <v>0</v>
      </c>
      <c r="I698" s="1">
        <f>IF(OR($AD698=0,SUMIFS(dbP!$A:$A,dbP!$AD:$AD,$AD698)=0),0,INDEX(dbP!I:I,SUMIFS(dbP!$A:$A,dbP!$AD:$AD,$AD698)))</f>
        <v>0</v>
      </c>
      <c r="O698" s="44">
        <f>IF(OR($AE698=0,SUMIFS(SpcfP!$A:$A,SpcfP!$AE:$AE,$AE698,SpcfP!$U:$U,$U698)=0),0,INDEX(SpcfP!O:O,SUMIFS(SpcfP!$A:$A,SpcfP!$AE:$AE,$AE698,SpcfP!$U:$U,$U698)))</f>
        <v>0</v>
      </c>
      <c r="P698" s="44">
        <f>IF(OR($AE698=0,SUMIFS(SpcfP!$A:$A,SpcfP!$AE:$AE,$AE698,SpcfP!$U:$U,$U698)=0),0,INDEX(SpcfP!P:P,SUMIFS(SpcfP!$A:$A,SpcfP!$AE:$AE,$AE698,SpcfP!$U:$U,$U698)))</f>
        <v>0</v>
      </c>
      <c r="Q698" s="44">
        <f>IF(OR($AE698=0,SUMIFS(SpcfP!$A:$A,SpcfP!$AE:$AE,$AE698,SpcfP!$U:$U,$U698)=0),0,INDEX(SpcfP!Q:Q,SUMIFS(SpcfP!$A:$A,SpcfP!$AE:$AE,$AE698,SpcfP!$U:$U,$U698)))</f>
        <v>0</v>
      </c>
      <c r="U698" s="1">
        <f>IF(OR($AD698=0,SUMIFS(dbP!$A:$A,dbP!$AD:$AD,$AD698)=0),0,INDEX(dbP!U:U,SUMIFS(dbP!$A:$A,dbP!$AD:$AD,$AD698)))</f>
        <v>0</v>
      </c>
      <c r="X698" s="42">
        <f>IF(OR($AD698=0,SUMIFS(dbP!$A:$A,dbP!$AD:$AD,$AD698)=0),0,INDEX(dbP!X:X,SUMIFS(dbP!$A:$A,dbP!$AD:$AD,$AD698)))*
IF(OR($AE698=0,SUMIFS(SpcfP!$A:$A,SpcfP!$AE:$AE,$AE698,SpcfP!$U:$U,$U698)=0),0,INDEX(SpcfP!X:X,SUMIFS(SpcfP!$A:$A,SpcfP!$AE:$AE,$AE698,SpcfP!$U:$U,$U698)))</f>
        <v>0</v>
      </c>
      <c r="AA698" s="44">
        <f>IF(OR($AD698=0,SUMIFS(dbP!$A:$A,dbP!$AD:$AD,$AD698)=0),0,INDEX(dbP!X:X,SUMIFS(dbP!$A:$A,dbP!$AD:$AD,$AD698)))*
IF(OR($AE698=0,SUMIFS(SpcfP!$A:$A,SpcfP!$AE:$AE,$AE698,SpcfP!$U:$U,$U698)=0),0,INDEX(SpcfP!AA:AA,SUMIFS(SpcfP!$A:$A,SpcfP!$AE:$AE,$AE698,SpcfP!$U:$U,$U698)))</f>
        <v>0</v>
      </c>
      <c r="AB698" s="44">
        <f>IF(OR($AD698=0,SUMIFS(dbP!$A:$A,dbP!$AD:$AD,$AD698)=0),0,INDEX(dbP!X:X,SUMIFS(dbP!$A:$A,dbP!$AD:$AD,$AD698)))*
IF(OR($AE698=0,SUMIFS(SpcfP!$A:$A,SpcfP!$AE:$AE,$AE698,SpcfP!$U:$U,$U698)=0),0,INDEX(SpcfP!AB:AB,SUMIFS(SpcfP!$A:$A,SpcfP!$AE:$AE,$AE698,SpcfP!$U:$U,$U698)))</f>
        <v>0</v>
      </c>
      <c r="AC698" s="31" t="str">
        <f>IF(OR(RepP!$J$3="",RepP!$J$3=0,COUNTIF(Lists!$D:$D,RepP!$J$3)=0),Lists!$D$9,IF(RepP!$J$3=Lists!$D$9,Lists!$D$9,IF(RepP!$J$3=$E698,RepP!$J$3,"")))</f>
        <v>Все проекты</v>
      </c>
      <c r="AD698" s="31">
        <f t="shared" si="11"/>
        <v>12</v>
      </c>
      <c r="AE698" s="31">
        <f>IF(OR(AE697=0,AE697=MAX(Items!$AC:$AC)),1,AE697+1)</f>
        <v>58</v>
      </c>
    </row>
    <row r="699" spans="2:31" x14ac:dyDescent="0.3">
      <c r="B699" s="26">
        <f>IF(AND(O699=0,P699=0,Q699=0,Y699=0),0,IF(OR(COUNTIFS(Items!$E:$E,O699,Items!$F:$F,P699,Items!$G:$G,Q699)=1,COUNTIFS(Items!$M:$M,O699,Items!$N:$N,P699,Items!$O:$O,Q699)=1,COUNTIFS(Items!$U:$U,O699,Items!$V:$V,P699,Items!$W:$W,Q699)=1),0,1))</f>
        <v>0</v>
      </c>
      <c r="D699" s="24">
        <f>IF(OR($AD699=0,SUMIFS(dbP!$A:$A,dbP!$AD:$AD,$AD699)=0),0,INDEX(dbP!D:D,SUMIFS(dbP!$A:$A,dbP!$AD:$AD,$AD699)))</f>
        <v>0</v>
      </c>
      <c r="E699" s="1">
        <f>IF(OR($AD699=0,SUMIFS(dbP!$A:$A,dbP!$AD:$AD,$AD699)=0),0,INDEX(dbP!E:E,SUMIFS(dbP!$A:$A,dbP!$AD:$AD,$AD699)))</f>
        <v>0</v>
      </c>
      <c r="F699" s="1">
        <f>IF(OR($AD699=0,SUMIFS(dbP!$A:$A,dbP!$AD:$AD,$AD699)=0),0,INDEX(dbP!F:F,SUMIFS(dbP!$A:$A,dbP!$AD:$AD,$AD699)))</f>
        <v>0</v>
      </c>
      <c r="I699" s="1">
        <f>IF(OR($AD699=0,SUMIFS(dbP!$A:$A,dbP!$AD:$AD,$AD699)=0),0,INDEX(dbP!I:I,SUMIFS(dbP!$A:$A,dbP!$AD:$AD,$AD699)))</f>
        <v>0</v>
      </c>
      <c r="O699" s="44">
        <f>IF(OR($AE699=0,SUMIFS(SpcfP!$A:$A,SpcfP!$AE:$AE,$AE699,SpcfP!$U:$U,$U699)=0),0,INDEX(SpcfP!O:O,SUMIFS(SpcfP!$A:$A,SpcfP!$AE:$AE,$AE699,SpcfP!$U:$U,$U699)))</f>
        <v>0</v>
      </c>
      <c r="P699" s="44">
        <f>IF(OR($AE699=0,SUMIFS(SpcfP!$A:$A,SpcfP!$AE:$AE,$AE699,SpcfP!$U:$U,$U699)=0),0,INDEX(SpcfP!P:P,SUMIFS(SpcfP!$A:$A,SpcfP!$AE:$AE,$AE699,SpcfP!$U:$U,$U699)))</f>
        <v>0</v>
      </c>
      <c r="Q699" s="44">
        <f>IF(OR($AE699=0,SUMIFS(SpcfP!$A:$A,SpcfP!$AE:$AE,$AE699,SpcfP!$U:$U,$U699)=0),0,INDEX(SpcfP!Q:Q,SUMIFS(SpcfP!$A:$A,SpcfP!$AE:$AE,$AE699,SpcfP!$U:$U,$U699)))</f>
        <v>0</v>
      </c>
      <c r="U699" s="1">
        <f>IF(OR($AD699=0,SUMIFS(dbP!$A:$A,dbP!$AD:$AD,$AD699)=0),0,INDEX(dbP!U:U,SUMIFS(dbP!$A:$A,dbP!$AD:$AD,$AD699)))</f>
        <v>0</v>
      </c>
      <c r="X699" s="42">
        <f>IF(OR($AD699=0,SUMIFS(dbP!$A:$A,dbP!$AD:$AD,$AD699)=0),0,INDEX(dbP!X:X,SUMIFS(dbP!$A:$A,dbP!$AD:$AD,$AD699)))*
IF(OR($AE699=0,SUMIFS(SpcfP!$A:$A,SpcfP!$AE:$AE,$AE699,SpcfP!$U:$U,$U699)=0),0,INDEX(SpcfP!X:X,SUMIFS(SpcfP!$A:$A,SpcfP!$AE:$AE,$AE699,SpcfP!$U:$U,$U699)))</f>
        <v>0</v>
      </c>
      <c r="AA699" s="44">
        <f>IF(OR($AD699=0,SUMIFS(dbP!$A:$A,dbP!$AD:$AD,$AD699)=0),0,INDEX(dbP!X:X,SUMIFS(dbP!$A:$A,dbP!$AD:$AD,$AD699)))*
IF(OR($AE699=0,SUMIFS(SpcfP!$A:$A,SpcfP!$AE:$AE,$AE699,SpcfP!$U:$U,$U699)=0),0,INDEX(SpcfP!AA:AA,SUMIFS(SpcfP!$A:$A,SpcfP!$AE:$AE,$AE699,SpcfP!$U:$U,$U699)))</f>
        <v>0</v>
      </c>
      <c r="AB699" s="44">
        <f>IF(OR($AD699=0,SUMIFS(dbP!$A:$A,dbP!$AD:$AD,$AD699)=0),0,INDEX(dbP!X:X,SUMIFS(dbP!$A:$A,dbP!$AD:$AD,$AD699)))*
IF(OR($AE699=0,SUMIFS(SpcfP!$A:$A,SpcfP!$AE:$AE,$AE699,SpcfP!$U:$U,$U699)=0),0,INDEX(SpcfP!AB:AB,SUMIFS(SpcfP!$A:$A,SpcfP!$AE:$AE,$AE699,SpcfP!$U:$U,$U699)))</f>
        <v>0</v>
      </c>
      <c r="AC699" s="31" t="str">
        <f>IF(OR(RepP!$J$3="",RepP!$J$3=0,COUNTIF(Lists!$D:$D,RepP!$J$3)=0),Lists!$D$9,IF(RepP!$J$3=Lists!$D$9,Lists!$D$9,IF(RepP!$J$3=$E699,RepP!$J$3,"")))</f>
        <v>Все проекты</v>
      </c>
      <c r="AD699" s="31">
        <f t="shared" si="11"/>
        <v>13</v>
      </c>
      <c r="AE699" s="31">
        <f>IF(OR(AE698=0,AE698=MAX(Items!$AC:$AC)),1,AE698+1)</f>
        <v>1</v>
      </c>
    </row>
    <row r="700" spans="2:31" x14ac:dyDescent="0.3">
      <c r="B700" s="26">
        <f>IF(AND(O700=0,P700=0,Q700=0,Y700=0),0,IF(OR(COUNTIFS(Items!$E:$E,O700,Items!$F:$F,P700,Items!$G:$G,Q700)=1,COUNTIFS(Items!$M:$M,O700,Items!$N:$N,P700,Items!$O:$O,Q700)=1,COUNTIFS(Items!$U:$U,O700,Items!$V:$V,P700,Items!$W:$W,Q700)=1),0,1))</f>
        <v>0</v>
      </c>
      <c r="D700" s="24">
        <f>IF(OR($AD700=0,SUMIFS(dbP!$A:$A,dbP!$AD:$AD,$AD700)=0),0,INDEX(dbP!D:D,SUMIFS(dbP!$A:$A,dbP!$AD:$AD,$AD700)))</f>
        <v>0</v>
      </c>
      <c r="E700" s="1">
        <f>IF(OR($AD700=0,SUMIFS(dbP!$A:$A,dbP!$AD:$AD,$AD700)=0),0,INDEX(dbP!E:E,SUMIFS(dbP!$A:$A,dbP!$AD:$AD,$AD700)))</f>
        <v>0</v>
      </c>
      <c r="F700" s="1">
        <f>IF(OR($AD700=0,SUMIFS(dbP!$A:$A,dbP!$AD:$AD,$AD700)=0),0,INDEX(dbP!F:F,SUMIFS(dbP!$A:$A,dbP!$AD:$AD,$AD700)))</f>
        <v>0</v>
      </c>
      <c r="I700" s="1">
        <f>IF(OR($AD700=0,SUMIFS(dbP!$A:$A,dbP!$AD:$AD,$AD700)=0),0,INDEX(dbP!I:I,SUMIFS(dbP!$A:$A,dbP!$AD:$AD,$AD700)))</f>
        <v>0</v>
      </c>
      <c r="O700" s="44">
        <f>IF(OR($AE700=0,SUMIFS(SpcfP!$A:$A,SpcfP!$AE:$AE,$AE700,SpcfP!$U:$U,$U700)=0),0,INDEX(SpcfP!O:O,SUMIFS(SpcfP!$A:$A,SpcfP!$AE:$AE,$AE700,SpcfP!$U:$U,$U700)))</f>
        <v>0</v>
      </c>
      <c r="P700" s="44">
        <f>IF(OR($AE700=0,SUMIFS(SpcfP!$A:$A,SpcfP!$AE:$AE,$AE700,SpcfP!$U:$U,$U700)=0),0,INDEX(SpcfP!P:P,SUMIFS(SpcfP!$A:$A,SpcfP!$AE:$AE,$AE700,SpcfP!$U:$U,$U700)))</f>
        <v>0</v>
      </c>
      <c r="Q700" s="44">
        <f>IF(OR($AE700=0,SUMIFS(SpcfP!$A:$A,SpcfP!$AE:$AE,$AE700,SpcfP!$U:$U,$U700)=0),0,INDEX(SpcfP!Q:Q,SUMIFS(SpcfP!$A:$A,SpcfP!$AE:$AE,$AE700,SpcfP!$U:$U,$U700)))</f>
        <v>0</v>
      </c>
      <c r="U700" s="1">
        <f>IF(OR($AD700=0,SUMIFS(dbP!$A:$A,dbP!$AD:$AD,$AD700)=0),0,INDEX(dbP!U:U,SUMIFS(dbP!$A:$A,dbP!$AD:$AD,$AD700)))</f>
        <v>0</v>
      </c>
      <c r="X700" s="42">
        <f>IF(OR($AD700=0,SUMIFS(dbP!$A:$A,dbP!$AD:$AD,$AD700)=0),0,INDEX(dbP!X:X,SUMIFS(dbP!$A:$A,dbP!$AD:$AD,$AD700)))*
IF(OR($AE700=0,SUMIFS(SpcfP!$A:$A,SpcfP!$AE:$AE,$AE700,SpcfP!$U:$U,$U700)=0),0,INDEX(SpcfP!X:X,SUMIFS(SpcfP!$A:$A,SpcfP!$AE:$AE,$AE700,SpcfP!$U:$U,$U700)))</f>
        <v>0</v>
      </c>
      <c r="AA700" s="44">
        <f>IF(OR($AD700=0,SUMIFS(dbP!$A:$A,dbP!$AD:$AD,$AD700)=0),0,INDEX(dbP!X:X,SUMIFS(dbP!$A:$A,dbP!$AD:$AD,$AD700)))*
IF(OR($AE700=0,SUMIFS(SpcfP!$A:$A,SpcfP!$AE:$AE,$AE700,SpcfP!$U:$U,$U700)=0),0,INDEX(SpcfP!AA:AA,SUMIFS(SpcfP!$A:$A,SpcfP!$AE:$AE,$AE700,SpcfP!$U:$U,$U700)))</f>
        <v>0</v>
      </c>
      <c r="AB700" s="44">
        <f>IF(OR($AD700=0,SUMIFS(dbP!$A:$A,dbP!$AD:$AD,$AD700)=0),0,INDEX(dbP!X:X,SUMIFS(dbP!$A:$A,dbP!$AD:$AD,$AD700)))*
IF(OR($AE700=0,SUMIFS(SpcfP!$A:$A,SpcfP!$AE:$AE,$AE700,SpcfP!$U:$U,$U700)=0),0,INDEX(SpcfP!AB:AB,SUMIFS(SpcfP!$A:$A,SpcfP!$AE:$AE,$AE700,SpcfP!$U:$U,$U700)))</f>
        <v>0</v>
      </c>
      <c r="AC700" s="31" t="str">
        <f>IF(OR(RepP!$J$3="",RepP!$J$3=0,COUNTIF(Lists!$D:$D,RepP!$J$3)=0),Lists!$D$9,IF(RepP!$J$3=Lists!$D$9,Lists!$D$9,IF(RepP!$J$3=$E700,RepP!$J$3,"")))</f>
        <v>Все проекты</v>
      </c>
      <c r="AD700" s="31">
        <f t="shared" si="11"/>
        <v>13</v>
      </c>
      <c r="AE700" s="31">
        <f>IF(OR(AE699=0,AE699=MAX(Items!$AC:$AC)),1,AE699+1)</f>
        <v>2</v>
      </c>
    </row>
    <row r="701" spans="2:31" x14ac:dyDescent="0.3">
      <c r="B701" s="26">
        <f>IF(AND(O701=0,P701=0,Q701=0,Y701=0),0,IF(OR(COUNTIFS(Items!$E:$E,O701,Items!$F:$F,P701,Items!$G:$G,Q701)=1,COUNTIFS(Items!$M:$M,O701,Items!$N:$N,P701,Items!$O:$O,Q701)=1,COUNTIFS(Items!$U:$U,O701,Items!$V:$V,P701,Items!$W:$W,Q701)=1),0,1))</f>
        <v>0</v>
      </c>
      <c r="D701" s="24">
        <f>IF(OR($AD701=0,SUMIFS(dbP!$A:$A,dbP!$AD:$AD,$AD701)=0),0,INDEX(dbP!D:D,SUMIFS(dbP!$A:$A,dbP!$AD:$AD,$AD701)))</f>
        <v>0</v>
      </c>
      <c r="E701" s="1">
        <f>IF(OR($AD701=0,SUMIFS(dbP!$A:$A,dbP!$AD:$AD,$AD701)=0),0,INDEX(dbP!E:E,SUMIFS(dbP!$A:$A,dbP!$AD:$AD,$AD701)))</f>
        <v>0</v>
      </c>
      <c r="F701" s="1">
        <f>IF(OR($AD701=0,SUMIFS(dbP!$A:$A,dbP!$AD:$AD,$AD701)=0),0,INDEX(dbP!F:F,SUMIFS(dbP!$A:$A,dbP!$AD:$AD,$AD701)))</f>
        <v>0</v>
      </c>
      <c r="I701" s="1">
        <f>IF(OR($AD701=0,SUMIFS(dbP!$A:$A,dbP!$AD:$AD,$AD701)=0),0,INDEX(dbP!I:I,SUMIFS(dbP!$A:$A,dbP!$AD:$AD,$AD701)))</f>
        <v>0</v>
      </c>
      <c r="O701" s="44">
        <f>IF(OR($AE701=0,SUMIFS(SpcfP!$A:$A,SpcfP!$AE:$AE,$AE701,SpcfP!$U:$U,$U701)=0),0,INDEX(SpcfP!O:O,SUMIFS(SpcfP!$A:$A,SpcfP!$AE:$AE,$AE701,SpcfP!$U:$U,$U701)))</f>
        <v>0</v>
      </c>
      <c r="P701" s="44">
        <f>IF(OR($AE701=0,SUMIFS(SpcfP!$A:$A,SpcfP!$AE:$AE,$AE701,SpcfP!$U:$U,$U701)=0),0,INDEX(SpcfP!P:P,SUMIFS(SpcfP!$A:$A,SpcfP!$AE:$AE,$AE701,SpcfP!$U:$U,$U701)))</f>
        <v>0</v>
      </c>
      <c r="Q701" s="44">
        <f>IF(OR($AE701=0,SUMIFS(SpcfP!$A:$A,SpcfP!$AE:$AE,$AE701,SpcfP!$U:$U,$U701)=0),0,INDEX(SpcfP!Q:Q,SUMIFS(SpcfP!$A:$A,SpcfP!$AE:$AE,$AE701,SpcfP!$U:$U,$U701)))</f>
        <v>0</v>
      </c>
      <c r="U701" s="1">
        <f>IF(OR($AD701=0,SUMIFS(dbP!$A:$A,dbP!$AD:$AD,$AD701)=0),0,INDEX(dbP!U:U,SUMIFS(dbP!$A:$A,dbP!$AD:$AD,$AD701)))</f>
        <v>0</v>
      </c>
      <c r="X701" s="42">
        <f>IF(OR($AD701=0,SUMIFS(dbP!$A:$A,dbP!$AD:$AD,$AD701)=0),0,INDEX(dbP!X:X,SUMIFS(dbP!$A:$A,dbP!$AD:$AD,$AD701)))*
IF(OR($AE701=0,SUMIFS(SpcfP!$A:$A,SpcfP!$AE:$AE,$AE701,SpcfP!$U:$U,$U701)=0),0,INDEX(SpcfP!X:X,SUMIFS(SpcfP!$A:$A,SpcfP!$AE:$AE,$AE701,SpcfP!$U:$U,$U701)))</f>
        <v>0</v>
      </c>
      <c r="AA701" s="44">
        <f>IF(OR($AD701=0,SUMIFS(dbP!$A:$A,dbP!$AD:$AD,$AD701)=0),0,INDEX(dbP!X:X,SUMIFS(dbP!$A:$A,dbP!$AD:$AD,$AD701)))*
IF(OR($AE701=0,SUMIFS(SpcfP!$A:$A,SpcfP!$AE:$AE,$AE701,SpcfP!$U:$U,$U701)=0),0,INDEX(SpcfP!AA:AA,SUMIFS(SpcfP!$A:$A,SpcfP!$AE:$AE,$AE701,SpcfP!$U:$U,$U701)))</f>
        <v>0</v>
      </c>
      <c r="AB701" s="44">
        <f>IF(OR($AD701=0,SUMIFS(dbP!$A:$A,dbP!$AD:$AD,$AD701)=0),0,INDEX(dbP!X:X,SUMIFS(dbP!$A:$A,dbP!$AD:$AD,$AD701)))*
IF(OR($AE701=0,SUMIFS(SpcfP!$A:$A,SpcfP!$AE:$AE,$AE701,SpcfP!$U:$U,$U701)=0),0,INDEX(SpcfP!AB:AB,SUMIFS(SpcfP!$A:$A,SpcfP!$AE:$AE,$AE701,SpcfP!$U:$U,$U701)))</f>
        <v>0</v>
      </c>
      <c r="AC701" s="31" t="str">
        <f>IF(OR(RepP!$J$3="",RepP!$J$3=0,COUNTIF(Lists!$D:$D,RepP!$J$3)=0),Lists!$D$9,IF(RepP!$J$3=Lists!$D$9,Lists!$D$9,IF(RepP!$J$3=$E701,RepP!$J$3,"")))</f>
        <v>Все проекты</v>
      </c>
      <c r="AD701" s="31">
        <f t="shared" si="11"/>
        <v>13</v>
      </c>
      <c r="AE701" s="31">
        <f>IF(OR(AE700=0,AE700=MAX(Items!$AC:$AC)),1,AE700+1)</f>
        <v>3</v>
      </c>
    </row>
    <row r="702" spans="2:31" x14ac:dyDescent="0.3">
      <c r="B702" s="26">
        <f>IF(AND(O702=0,P702=0,Q702=0,Y702=0),0,IF(OR(COUNTIFS(Items!$E:$E,O702,Items!$F:$F,P702,Items!$G:$G,Q702)=1,COUNTIFS(Items!$M:$M,O702,Items!$N:$N,P702,Items!$O:$O,Q702)=1,COUNTIFS(Items!$U:$U,O702,Items!$V:$V,P702,Items!$W:$W,Q702)=1),0,1))</f>
        <v>0</v>
      </c>
      <c r="D702" s="24">
        <f>IF(OR($AD702=0,SUMIFS(dbP!$A:$A,dbP!$AD:$AD,$AD702)=0),0,INDEX(dbP!D:D,SUMIFS(dbP!$A:$A,dbP!$AD:$AD,$AD702)))</f>
        <v>0</v>
      </c>
      <c r="E702" s="1">
        <f>IF(OR($AD702=0,SUMIFS(dbP!$A:$A,dbP!$AD:$AD,$AD702)=0),0,INDEX(dbP!E:E,SUMIFS(dbP!$A:$A,dbP!$AD:$AD,$AD702)))</f>
        <v>0</v>
      </c>
      <c r="F702" s="1">
        <f>IF(OR($AD702=0,SUMIFS(dbP!$A:$A,dbP!$AD:$AD,$AD702)=0),0,INDEX(dbP!F:F,SUMIFS(dbP!$A:$A,dbP!$AD:$AD,$AD702)))</f>
        <v>0</v>
      </c>
      <c r="I702" s="1">
        <f>IF(OR($AD702=0,SUMIFS(dbP!$A:$A,dbP!$AD:$AD,$AD702)=0),0,INDEX(dbP!I:I,SUMIFS(dbP!$A:$A,dbP!$AD:$AD,$AD702)))</f>
        <v>0</v>
      </c>
      <c r="O702" s="44">
        <f>IF(OR($AE702=0,SUMIFS(SpcfP!$A:$A,SpcfP!$AE:$AE,$AE702,SpcfP!$U:$U,$U702)=0),0,INDEX(SpcfP!O:O,SUMIFS(SpcfP!$A:$A,SpcfP!$AE:$AE,$AE702,SpcfP!$U:$U,$U702)))</f>
        <v>0</v>
      </c>
      <c r="P702" s="44">
        <f>IF(OR($AE702=0,SUMIFS(SpcfP!$A:$A,SpcfP!$AE:$AE,$AE702,SpcfP!$U:$U,$U702)=0),0,INDEX(SpcfP!P:P,SUMIFS(SpcfP!$A:$A,SpcfP!$AE:$AE,$AE702,SpcfP!$U:$U,$U702)))</f>
        <v>0</v>
      </c>
      <c r="Q702" s="44">
        <f>IF(OR($AE702=0,SUMIFS(SpcfP!$A:$A,SpcfP!$AE:$AE,$AE702,SpcfP!$U:$U,$U702)=0),0,INDEX(SpcfP!Q:Q,SUMIFS(SpcfP!$A:$A,SpcfP!$AE:$AE,$AE702,SpcfP!$U:$U,$U702)))</f>
        <v>0</v>
      </c>
      <c r="U702" s="1">
        <f>IF(OR($AD702=0,SUMIFS(dbP!$A:$A,dbP!$AD:$AD,$AD702)=0),0,INDEX(dbP!U:U,SUMIFS(dbP!$A:$A,dbP!$AD:$AD,$AD702)))</f>
        <v>0</v>
      </c>
      <c r="X702" s="42">
        <f>IF(OR($AD702=0,SUMIFS(dbP!$A:$A,dbP!$AD:$AD,$AD702)=0),0,INDEX(dbP!X:X,SUMIFS(dbP!$A:$A,dbP!$AD:$AD,$AD702)))*
IF(OR($AE702=0,SUMIFS(SpcfP!$A:$A,SpcfP!$AE:$AE,$AE702,SpcfP!$U:$U,$U702)=0),0,INDEX(SpcfP!X:X,SUMIFS(SpcfP!$A:$A,SpcfP!$AE:$AE,$AE702,SpcfP!$U:$U,$U702)))</f>
        <v>0</v>
      </c>
      <c r="AA702" s="44">
        <f>IF(OR($AD702=0,SUMIFS(dbP!$A:$A,dbP!$AD:$AD,$AD702)=0),0,INDEX(dbP!X:X,SUMIFS(dbP!$A:$A,dbP!$AD:$AD,$AD702)))*
IF(OR($AE702=0,SUMIFS(SpcfP!$A:$A,SpcfP!$AE:$AE,$AE702,SpcfP!$U:$U,$U702)=0),0,INDEX(SpcfP!AA:AA,SUMIFS(SpcfP!$A:$A,SpcfP!$AE:$AE,$AE702,SpcfP!$U:$U,$U702)))</f>
        <v>0</v>
      </c>
      <c r="AB702" s="44">
        <f>IF(OR($AD702=0,SUMIFS(dbP!$A:$A,dbP!$AD:$AD,$AD702)=0),0,INDEX(dbP!X:X,SUMIFS(dbP!$A:$A,dbP!$AD:$AD,$AD702)))*
IF(OR($AE702=0,SUMIFS(SpcfP!$A:$A,SpcfP!$AE:$AE,$AE702,SpcfP!$U:$U,$U702)=0),0,INDEX(SpcfP!AB:AB,SUMIFS(SpcfP!$A:$A,SpcfP!$AE:$AE,$AE702,SpcfP!$U:$U,$U702)))</f>
        <v>0</v>
      </c>
      <c r="AC702" s="31" t="str">
        <f>IF(OR(RepP!$J$3="",RepP!$J$3=0,COUNTIF(Lists!$D:$D,RepP!$J$3)=0),Lists!$D$9,IF(RepP!$J$3=Lists!$D$9,Lists!$D$9,IF(RepP!$J$3=$E702,RepP!$J$3,"")))</f>
        <v>Все проекты</v>
      </c>
      <c r="AD702" s="31">
        <f t="shared" si="11"/>
        <v>13</v>
      </c>
      <c r="AE702" s="31">
        <f>IF(OR(AE701=0,AE701=MAX(Items!$AC:$AC)),1,AE701+1)</f>
        <v>4</v>
      </c>
    </row>
    <row r="703" spans="2:31" x14ac:dyDescent="0.3">
      <c r="B703" s="26">
        <f>IF(AND(O703=0,P703=0,Q703=0,Y703=0),0,IF(OR(COUNTIFS(Items!$E:$E,O703,Items!$F:$F,P703,Items!$G:$G,Q703)=1,COUNTIFS(Items!$M:$M,O703,Items!$N:$N,P703,Items!$O:$O,Q703)=1,COUNTIFS(Items!$U:$U,O703,Items!$V:$V,P703,Items!$W:$W,Q703)=1),0,1))</f>
        <v>0</v>
      </c>
      <c r="D703" s="24">
        <f>IF(OR($AD703=0,SUMIFS(dbP!$A:$A,dbP!$AD:$AD,$AD703)=0),0,INDEX(dbP!D:D,SUMIFS(dbP!$A:$A,dbP!$AD:$AD,$AD703)))</f>
        <v>0</v>
      </c>
      <c r="E703" s="1">
        <f>IF(OR($AD703=0,SUMIFS(dbP!$A:$A,dbP!$AD:$AD,$AD703)=0),0,INDEX(dbP!E:E,SUMIFS(dbP!$A:$A,dbP!$AD:$AD,$AD703)))</f>
        <v>0</v>
      </c>
      <c r="F703" s="1">
        <f>IF(OR($AD703=0,SUMIFS(dbP!$A:$A,dbP!$AD:$AD,$AD703)=0),0,INDEX(dbP!F:F,SUMIFS(dbP!$A:$A,dbP!$AD:$AD,$AD703)))</f>
        <v>0</v>
      </c>
      <c r="I703" s="1">
        <f>IF(OR($AD703=0,SUMIFS(dbP!$A:$A,dbP!$AD:$AD,$AD703)=0),0,INDEX(dbP!I:I,SUMIFS(dbP!$A:$A,dbP!$AD:$AD,$AD703)))</f>
        <v>0</v>
      </c>
      <c r="O703" s="44">
        <f>IF(OR($AE703=0,SUMIFS(SpcfP!$A:$A,SpcfP!$AE:$AE,$AE703,SpcfP!$U:$U,$U703)=0),0,INDEX(SpcfP!O:O,SUMIFS(SpcfP!$A:$A,SpcfP!$AE:$AE,$AE703,SpcfP!$U:$U,$U703)))</f>
        <v>0</v>
      </c>
      <c r="P703" s="44">
        <f>IF(OR($AE703=0,SUMIFS(SpcfP!$A:$A,SpcfP!$AE:$AE,$AE703,SpcfP!$U:$U,$U703)=0),0,INDEX(SpcfP!P:P,SUMIFS(SpcfP!$A:$A,SpcfP!$AE:$AE,$AE703,SpcfP!$U:$U,$U703)))</f>
        <v>0</v>
      </c>
      <c r="Q703" s="44">
        <f>IF(OR($AE703=0,SUMIFS(SpcfP!$A:$A,SpcfP!$AE:$AE,$AE703,SpcfP!$U:$U,$U703)=0),0,INDEX(SpcfP!Q:Q,SUMIFS(SpcfP!$A:$A,SpcfP!$AE:$AE,$AE703,SpcfP!$U:$U,$U703)))</f>
        <v>0</v>
      </c>
      <c r="U703" s="1">
        <f>IF(OR($AD703=0,SUMIFS(dbP!$A:$A,dbP!$AD:$AD,$AD703)=0),0,INDEX(dbP!U:U,SUMIFS(dbP!$A:$A,dbP!$AD:$AD,$AD703)))</f>
        <v>0</v>
      </c>
      <c r="X703" s="42">
        <f>IF(OR($AD703=0,SUMIFS(dbP!$A:$A,dbP!$AD:$AD,$AD703)=0),0,INDEX(dbP!X:X,SUMIFS(dbP!$A:$A,dbP!$AD:$AD,$AD703)))*
IF(OR($AE703=0,SUMIFS(SpcfP!$A:$A,SpcfP!$AE:$AE,$AE703,SpcfP!$U:$U,$U703)=0),0,INDEX(SpcfP!X:X,SUMIFS(SpcfP!$A:$A,SpcfP!$AE:$AE,$AE703,SpcfP!$U:$U,$U703)))</f>
        <v>0</v>
      </c>
      <c r="AA703" s="44">
        <f>IF(OR($AD703=0,SUMIFS(dbP!$A:$A,dbP!$AD:$AD,$AD703)=0),0,INDEX(dbP!X:X,SUMIFS(dbP!$A:$A,dbP!$AD:$AD,$AD703)))*
IF(OR($AE703=0,SUMIFS(SpcfP!$A:$A,SpcfP!$AE:$AE,$AE703,SpcfP!$U:$U,$U703)=0),0,INDEX(SpcfP!AA:AA,SUMIFS(SpcfP!$A:$A,SpcfP!$AE:$AE,$AE703,SpcfP!$U:$U,$U703)))</f>
        <v>0</v>
      </c>
      <c r="AB703" s="44">
        <f>IF(OR($AD703=0,SUMIFS(dbP!$A:$A,dbP!$AD:$AD,$AD703)=0),0,INDEX(dbP!X:X,SUMIFS(dbP!$A:$A,dbP!$AD:$AD,$AD703)))*
IF(OR($AE703=0,SUMIFS(SpcfP!$A:$A,SpcfP!$AE:$AE,$AE703,SpcfP!$U:$U,$U703)=0),0,INDEX(SpcfP!AB:AB,SUMIFS(SpcfP!$A:$A,SpcfP!$AE:$AE,$AE703,SpcfP!$U:$U,$U703)))</f>
        <v>0</v>
      </c>
      <c r="AC703" s="31" t="str">
        <f>IF(OR(RepP!$J$3="",RepP!$J$3=0,COUNTIF(Lists!$D:$D,RepP!$J$3)=0),Lists!$D$9,IF(RepP!$J$3=Lists!$D$9,Lists!$D$9,IF(RepP!$J$3=$E703,RepP!$J$3,"")))</f>
        <v>Все проекты</v>
      </c>
      <c r="AD703" s="31">
        <f t="shared" si="11"/>
        <v>13</v>
      </c>
      <c r="AE703" s="31">
        <f>IF(OR(AE702=0,AE702=MAX(Items!$AC:$AC)),1,AE702+1)</f>
        <v>5</v>
      </c>
    </row>
    <row r="704" spans="2:31" x14ac:dyDescent="0.3">
      <c r="B704" s="26">
        <f>IF(AND(O704=0,P704=0,Q704=0,Y704=0),0,IF(OR(COUNTIFS(Items!$E:$E,O704,Items!$F:$F,P704,Items!$G:$G,Q704)=1,COUNTIFS(Items!$M:$M,O704,Items!$N:$N,P704,Items!$O:$O,Q704)=1,COUNTIFS(Items!$U:$U,O704,Items!$V:$V,P704,Items!$W:$W,Q704)=1),0,1))</f>
        <v>0</v>
      </c>
      <c r="D704" s="24">
        <f>IF(OR($AD704=0,SUMIFS(dbP!$A:$A,dbP!$AD:$AD,$AD704)=0),0,INDEX(dbP!D:D,SUMIFS(dbP!$A:$A,dbP!$AD:$AD,$AD704)))</f>
        <v>0</v>
      </c>
      <c r="E704" s="1">
        <f>IF(OR($AD704=0,SUMIFS(dbP!$A:$A,dbP!$AD:$AD,$AD704)=0),0,INDEX(dbP!E:E,SUMIFS(dbP!$A:$A,dbP!$AD:$AD,$AD704)))</f>
        <v>0</v>
      </c>
      <c r="F704" s="1">
        <f>IF(OR($AD704=0,SUMIFS(dbP!$A:$A,dbP!$AD:$AD,$AD704)=0),0,INDEX(dbP!F:F,SUMIFS(dbP!$A:$A,dbP!$AD:$AD,$AD704)))</f>
        <v>0</v>
      </c>
      <c r="I704" s="1">
        <f>IF(OR($AD704=0,SUMIFS(dbP!$A:$A,dbP!$AD:$AD,$AD704)=0),0,INDEX(dbP!I:I,SUMIFS(dbP!$A:$A,dbP!$AD:$AD,$AD704)))</f>
        <v>0</v>
      </c>
      <c r="O704" s="44">
        <f>IF(OR($AE704=0,SUMIFS(SpcfP!$A:$A,SpcfP!$AE:$AE,$AE704,SpcfP!$U:$U,$U704)=0),0,INDEX(SpcfP!O:O,SUMIFS(SpcfP!$A:$A,SpcfP!$AE:$AE,$AE704,SpcfP!$U:$U,$U704)))</f>
        <v>0</v>
      </c>
      <c r="P704" s="44">
        <f>IF(OR($AE704=0,SUMIFS(SpcfP!$A:$A,SpcfP!$AE:$AE,$AE704,SpcfP!$U:$U,$U704)=0),0,INDEX(SpcfP!P:P,SUMIFS(SpcfP!$A:$A,SpcfP!$AE:$AE,$AE704,SpcfP!$U:$U,$U704)))</f>
        <v>0</v>
      </c>
      <c r="Q704" s="44">
        <f>IF(OR($AE704=0,SUMIFS(SpcfP!$A:$A,SpcfP!$AE:$AE,$AE704,SpcfP!$U:$U,$U704)=0),0,INDEX(SpcfP!Q:Q,SUMIFS(SpcfP!$A:$A,SpcfP!$AE:$AE,$AE704,SpcfP!$U:$U,$U704)))</f>
        <v>0</v>
      </c>
      <c r="U704" s="1">
        <f>IF(OR($AD704=0,SUMIFS(dbP!$A:$A,dbP!$AD:$AD,$AD704)=0),0,INDEX(dbP!U:U,SUMIFS(dbP!$A:$A,dbP!$AD:$AD,$AD704)))</f>
        <v>0</v>
      </c>
      <c r="X704" s="42">
        <f>IF(OR($AD704=0,SUMIFS(dbP!$A:$A,dbP!$AD:$AD,$AD704)=0),0,INDEX(dbP!X:X,SUMIFS(dbP!$A:$A,dbP!$AD:$AD,$AD704)))*
IF(OR($AE704=0,SUMIFS(SpcfP!$A:$A,SpcfP!$AE:$AE,$AE704,SpcfP!$U:$U,$U704)=0),0,INDEX(SpcfP!X:X,SUMIFS(SpcfP!$A:$A,SpcfP!$AE:$AE,$AE704,SpcfP!$U:$U,$U704)))</f>
        <v>0</v>
      </c>
      <c r="AA704" s="44">
        <f>IF(OR($AD704=0,SUMIFS(dbP!$A:$A,dbP!$AD:$AD,$AD704)=0),0,INDEX(dbP!X:X,SUMIFS(dbP!$A:$A,dbP!$AD:$AD,$AD704)))*
IF(OR($AE704=0,SUMIFS(SpcfP!$A:$A,SpcfP!$AE:$AE,$AE704,SpcfP!$U:$U,$U704)=0),0,INDEX(SpcfP!AA:AA,SUMIFS(SpcfP!$A:$A,SpcfP!$AE:$AE,$AE704,SpcfP!$U:$U,$U704)))</f>
        <v>0</v>
      </c>
      <c r="AB704" s="44">
        <f>IF(OR($AD704=0,SUMIFS(dbP!$A:$A,dbP!$AD:$AD,$AD704)=0),0,INDEX(dbP!X:X,SUMIFS(dbP!$A:$A,dbP!$AD:$AD,$AD704)))*
IF(OR($AE704=0,SUMIFS(SpcfP!$A:$A,SpcfP!$AE:$AE,$AE704,SpcfP!$U:$U,$U704)=0),0,INDEX(SpcfP!AB:AB,SUMIFS(SpcfP!$A:$A,SpcfP!$AE:$AE,$AE704,SpcfP!$U:$U,$U704)))</f>
        <v>0</v>
      </c>
      <c r="AC704" s="31" t="str">
        <f>IF(OR(RepP!$J$3="",RepP!$J$3=0,COUNTIF(Lists!$D:$D,RepP!$J$3)=0),Lists!$D$9,IF(RepP!$J$3=Lists!$D$9,Lists!$D$9,IF(RepP!$J$3=$E704,RepP!$J$3,"")))</f>
        <v>Все проекты</v>
      </c>
      <c r="AD704" s="31">
        <f t="shared" si="11"/>
        <v>13</v>
      </c>
      <c r="AE704" s="31">
        <f>IF(OR(AE703=0,AE703=MAX(Items!$AC:$AC)),1,AE703+1)</f>
        <v>6</v>
      </c>
    </row>
    <row r="705" spans="2:31" x14ac:dyDescent="0.3">
      <c r="B705" s="26">
        <f>IF(AND(O705=0,P705=0,Q705=0,Y705=0),0,IF(OR(COUNTIFS(Items!$E:$E,O705,Items!$F:$F,P705,Items!$G:$G,Q705)=1,COUNTIFS(Items!$M:$M,O705,Items!$N:$N,P705,Items!$O:$O,Q705)=1,COUNTIFS(Items!$U:$U,O705,Items!$V:$V,P705,Items!$W:$W,Q705)=1),0,1))</f>
        <v>0</v>
      </c>
      <c r="D705" s="24">
        <f>IF(OR($AD705=0,SUMIFS(dbP!$A:$A,dbP!$AD:$AD,$AD705)=0),0,INDEX(dbP!D:D,SUMIFS(dbP!$A:$A,dbP!$AD:$AD,$AD705)))</f>
        <v>0</v>
      </c>
      <c r="E705" s="1">
        <f>IF(OR($AD705=0,SUMIFS(dbP!$A:$A,dbP!$AD:$AD,$AD705)=0),0,INDEX(dbP!E:E,SUMIFS(dbP!$A:$A,dbP!$AD:$AD,$AD705)))</f>
        <v>0</v>
      </c>
      <c r="F705" s="1">
        <f>IF(OR($AD705=0,SUMIFS(dbP!$A:$A,dbP!$AD:$AD,$AD705)=0),0,INDEX(dbP!F:F,SUMIFS(dbP!$A:$A,dbP!$AD:$AD,$AD705)))</f>
        <v>0</v>
      </c>
      <c r="I705" s="1">
        <f>IF(OR($AD705=0,SUMIFS(dbP!$A:$A,dbP!$AD:$AD,$AD705)=0),0,INDEX(dbP!I:I,SUMIFS(dbP!$A:$A,dbP!$AD:$AD,$AD705)))</f>
        <v>0</v>
      </c>
      <c r="O705" s="44">
        <f>IF(OR($AE705=0,SUMIFS(SpcfP!$A:$A,SpcfP!$AE:$AE,$AE705,SpcfP!$U:$U,$U705)=0),0,INDEX(SpcfP!O:O,SUMIFS(SpcfP!$A:$A,SpcfP!$AE:$AE,$AE705,SpcfP!$U:$U,$U705)))</f>
        <v>0</v>
      </c>
      <c r="P705" s="44">
        <f>IF(OR($AE705=0,SUMIFS(SpcfP!$A:$A,SpcfP!$AE:$AE,$AE705,SpcfP!$U:$U,$U705)=0),0,INDEX(SpcfP!P:P,SUMIFS(SpcfP!$A:$A,SpcfP!$AE:$AE,$AE705,SpcfP!$U:$U,$U705)))</f>
        <v>0</v>
      </c>
      <c r="Q705" s="44">
        <f>IF(OR($AE705=0,SUMIFS(SpcfP!$A:$A,SpcfP!$AE:$AE,$AE705,SpcfP!$U:$U,$U705)=0),0,INDEX(SpcfP!Q:Q,SUMIFS(SpcfP!$A:$A,SpcfP!$AE:$AE,$AE705,SpcfP!$U:$U,$U705)))</f>
        <v>0</v>
      </c>
      <c r="U705" s="1">
        <f>IF(OR($AD705=0,SUMIFS(dbP!$A:$A,dbP!$AD:$AD,$AD705)=0),0,INDEX(dbP!U:U,SUMIFS(dbP!$A:$A,dbP!$AD:$AD,$AD705)))</f>
        <v>0</v>
      </c>
      <c r="X705" s="42">
        <f>IF(OR($AD705=0,SUMIFS(dbP!$A:$A,dbP!$AD:$AD,$AD705)=0),0,INDEX(dbP!X:X,SUMIFS(dbP!$A:$A,dbP!$AD:$AD,$AD705)))*
IF(OR($AE705=0,SUMIFS(SpcfP!$A:$A,SpcfP!$AE:$AE,$AE705,SpcfP!$U:$U,$U705)=0),0,INDEX(SpcfP!X:X,SUMIFS(SpcfP!$A:$A,SpcfP!$AE:$AE,$AE705,SpcfP!$U:$U,$U705)))</f>
        <v>0</v>
      </c>
      <c r="AA705" s="44">
        <f>IF(OR($AD705=0,SUMIFS(dbP!$A:$A,dbP!$AD:$AD,$AD705)=0),0,INDEX(dbP!X:X,SUMIFS(dbP!$A:$A,dbP!$AD:$AD,$AD705)))*
IF(OR($AE705=0,SUMIFS(SpcfP!$A:$A,SpcfP!$AE:$AE,$AE705,SpcfP!$U:$U,$U705)=0),0,INDEX(SpcfP!AA:AA,SUMIFS(SpcfP!$A:$A,SpcfP!$AE:$AE,$AE705,SpcfP!$U:$U,$U705)))</f>
        <v>0</v>
      </c>
      <c r="AB705" s="44">
        <f>IF(OR($AD705=0,SUMIFS(dbP!$A:$A,dbP!$AD:$AD,$AD705)=0),0,INDEX(dbP!X:X,SUMIFS(dbP!$A:$A,dbP!$AD:$AD,$AD705)))*
IF(OR($AE705=0,SUMIFS(SpcfP!$A:$A,SpcfP!$AE:$AE,$AE705,SpcfP!$U:$U,$U705)=0),0,INDEX(SpcfP!AB:AB,SUMIFS(SpcfP!$A:$A,SpcfP!$AE:$AE,$AE705,SpcfP!$U:$U,$U705)))</f>
        <v>0</v>
      </c>
      <c r="AC705" s="31" t="str">
        <f>IF(OR(RepP!$J$3="",RepP!$J$3=0,COUNTIF(Lists!$D:$D,RepP!$J$3)=0),Lists!$D$9,IF(RepP!$J$3=Lists!$D$9,Lists!$D$9,IF(RepP!$J$3=$E705,RepP!$J$3,"")))</f>
        <v>Все проекты</v>
      </c>
      <c r="AD705" s="31">
        <f t="shared" si="11"/>
        <v>13</v>
      </c>
      <c r="AE705" s="31">
        <f>IF(OR(AE704=0,AE704=MAX(Items!$AC:$AC)),1,AE704+1)</f>
        <v>7</v>
      </c>
    </row>
    <row r="706" spans="2:31" x14ac:dyDescent="0.3">
      <c r="B706" s="26">
        <f>IF(AND(O706=0,P706=0,Q706=0,Y706=0),0,IF(OR(COUNTIFS(Items!$E:$E,O706,Items!$F:$F,P706,Items!$G:$G,Q706)=1,COUNTIFS(Items!$M:$M,O706,Items!$N:$N,P706,Items!$O:$O,Q706)=1,COUNTIFS(Items!$U:$U,O706,Items!$V:$V,P706,Items!$W:$W,Q706)=1),0,1))</f>
        <v>0</v>
      </c>
      <c r="D706" s="24">
        <f>IF(OR($AD706=0,SUMIFS(dbP!$A:$A,dbP!$AD:$AD,$AD706)=0),0,INDEX(dbP!D:D,SUMIFS(dbP!$A:$A,dbP!$AD:$AD,$AD706)))</f>
        <v>0</v>
      </c>
      <c r="E706" s="1">
        <f>IF(OR($AD706=0,SUMIFS(dbP!$A:$A,dbP!$AD:$AD,$AD706)=0),0,INDEX(dbP!E:E,SUMIFS(dbP!$A:$A,dbP!$AD:$AD,$AD706)))</f>
        <v>0</v>
      </c>
      <c r="F706" s="1">
        <f>IF(OR($AD706=0,SUMIFS(dbP!$A:$A,dbP!$AD:$AD,$AD706)=0),0,INDEX(dbP!F:F,SUMIFS(dbP!$A:$A,dbP!$AD:$AD,$AD706)))</f>
        <v>0</v>
      </c>
      <c r="I706" s="1">
        <f>IF(OR($AD706=0,SUMIFS(dbP!$A:$A,dbP!$AD:$AD,$AD706)=0),0,INDEX(dbP!I:I,SUMIFS(dbP!$A:$A,dbP!$AD:$AD,$AD706)))</f>
        <v>0</v>
      </c>
      <c r="O706" s="44">
        <f>IF(OR($AE706=0,SUMIFS(SpcfP!$A:$A,SpcfP!$AE:$AE,$AE706,SpcfP!$U:$U,$U706)=0),0,INDEX(SpcfP!O:O,SUMIFS(SpcfP!$A:$A,SpcfP!$AE:$AE,$AE706,SpcfP!$U:$U,$U706)))</f>
        <v>0</v>
      </c>
      <c r="P706" s="44">
        <f>IF(OR($AE706=0,SUMIFS(SpcfP!$A:$A,SpcfP!$AE:$AE,$AE706,SpcfP!$U:$U,$U706)=0),0,INDEX(SpcfP!P:P,SUMIFS(SpcfP!$A:$A,SpcfP!$AE:$AE,$AE706,SpcfP!$U:$U,$U706)))</f>
        <v>0</v>
      </c>
      <c r="Q706" s="44">
        <f>IF(OR($AE706=0,SUMIFS(SpcfP!$A:$A,SpcfP!$AE:$AE,$AE706,SpcfP!$U:$U,$U706)=0),0,INDEX(SpcfP!Q:Q,SUMIFS(SpcfP!$A:$A,SpcfP!$AE:$AE,$AE706,SpcfP!$U:$U,$U706)))</f>
        <v>0</v>
      </c>
      <c r="U706" s="1">
        <f>IF(OR($AD706=0,SUMIFS(dbP!$A:$A,dbP!$AD:$AD,$AD706)=0),0,INDEX(dbP!U:U,SUMIFS(dbP!$A:$A,dbP!$AD:$AD,$AD706)))</f>
        <v>0</v>
      </c>
      <c r="X706" s="42">
        <f>IF(OR($AD706=0,SUMIFS(dbP!$A:$A,dbP!$AD:$AD,$AD706)=0),0,INDEX(dbP!X:X,SUMIFS(dbP!$A:$A,dbP!$AD:$AD,$AD706)))*
IF(OR($AE706=0,SUMIFS(SpcfP!$A:$A,SpcfP!$AE:$AE,$AE706,SpcfP!$U:$U,$U706)=0),0,INDEX(SpcfP!X:X,SUMIFS(SpcfP!$A:$A,SpcfP!$AE:$AE,$AE706,SpcfP!$U:$U,$U706)))</f>
        <v>0</v>
      </c>
      <c r="AA706" s="44">
        <f>IF(OR($AD706=0,SUMIFS(dbP!$A:$A,dbP!$AD:$AD,$AD706)=0),0,INDEX(dbP!X:X,SUMIFS(dbP!$A:$A,dbP!$AD:$AD,$AD706)))*
IF(OR($AE706=0,SUMIFS(SpcfP!$A:$A,SpcfP!$AE:$AE,$AE706,SpcfP!$U:$U,$U706)=0),0,INDEX(SpcfP!AA:AA,SUMIFS(SpcfP!$A:$A,SpcfP!$AE:$AE,$AE706,SpcfP!$U:$U,$U706)))</f>
        <v>0</v>
      </c>
      <c r="AB706" s="44">
        <f>IF(OR($AD706=0,SUMIFS(dbP!$A:$A,dbP!$AD:$AD,$AD706)=0),0,INDEX(dbP!X:X,SUMIFS(dbP!$A:$A,dbP!$AD:$AD,$AD706)))*
IF(OR($AE706=0,SUMIFS(SpcfP!$A:$A,SpcfP!$AE:$AE,$AE706,SpcfP!$U:$U,$U706)=0),0,INDEX(SpcfP!AB:AB,SUMIFS(SpcfP!$A:$A,SpcfP!$AE:$AE,$AE706,SpcfP!$U:$U,$U706)))</f>
        <v>0</v>
      </c>
      <c r="AC706" s="31" t="str">
        <f>IF(OR(RepP!$J$3="",RepP!$J$3=0,COUNTIF(Lists!$D:$D,RepP!$J$3)=0),Lists!$D$9,IF(RepP!$J$3=Lists!$D$9,Lists!$D$9,IF(RepP!$J$3=$E706,RepP!$J$3,"")))</f>
        <v>Все проекты</v>
      </c>
      <c r="AD706" s="31">
        <f t="shared" si="11"/>
        <v>13</v>
      </c>
      <c r="AE706" s="31">
        <f>IF(OR(AE705=0,AE705=MAX(Items!$AC:$AC)),1,AE705+1)</f>
        <v>8</v>
      </c>
    </row>
    <row r="707" spans="2:31" x14ac:dyDescent="0.3">
      <c r="B707" s="26">
        <f>IF(AND(O707=0,P707=0,Q707=0,Y707=0),0,IF(OR(COUNTIFS(Items!$E:$E,O707,Items!$F:$F,P707,Items!$G:$G,Q707)=1,COUNTIFS(Items!$M:$M,O707,Items!$N:$N,P707,Items!$O:$O,Q707)=1,COUNTIFS(Items!$U:$U,O707,Items!$V:$V,P707,Items!$W:$W,Q707)=1),0,1))</f>
        <v>0</v>
      </c>
      <c r="D707" s="24">
        <f>IF(OR($AD707=0,SUMIFS(dbP!$A:$A,dbP!$AD:$AD,$AD707)=0),0,INDEX(dbP!D:D,SUMIFS(dbP!$A:$A,dbP!$AD:$AD,$AD707)))</f>
        <v>0</v>
      </c>
      <c r="E707" s="1">
        <f>IF(OR($AD707=0,SUMIFS(dbP!$A:$A,dbP!$AD:$AD,$AD707)=0),0,INDEX(dbP!E:E,SUMIFS(dbP!$A:$A,dbP!$AD:$AD,$AD707)))</f>
        <v>0</v>
      </c>
      <c r="F707" s="1">
        <f>IF(OR($AD707=0,SUMIFS(dbP!$A:$A,dbP!$AD:$AD,$AD707)=0),0,INDEX(dbP!F:F,SUMIFS(dbP!$A:$A,dbP!$AD:$AD,$AD707)))</f>
        <v>0</v>
      </c>
      <c r="I707" s="1">
        <f>IF(OR($AD707=0,SUMIFS(dbP!$A:$A,dbP!$AD:$AD,$AD707)=0),0,INDEX(dbP!I:I,SUMIFS(dbP!$A:$A,dbP!$AD:$AD,$AD707)))</f>
        <v>0</v>
      </c>
      <c r="O707" s="44">
        <f>IF(OR($AE707=0,SUMIFS(SpcfP!$A:$A,SpcfP!$AE:$AE,$AE707,SpcfP!$U:$U,$U707)=0),0,INDEX(SpcfP!O:O,SUMIFS(SpcfP!$A:$A,SpcfP!$AE:$AE,$AE707,SpcfP!$U:$U,$U707)))</f>
        <v>0</v>
      </c>
      <c r="P707" s="44">
        <f>IF(OR($AE707=0,SUMIFS(SpcfP!$A:$A,SpcfP!$AE:$AE,$AE707,SpcfP!$U:$U,$U707)=0),0,INDEX(SpcfP!P:P,SUMIFS(SpcfP!$A:$A,SpcfP!$AE:$AE,$AE707,SpcfP!$U:$U,$U707)))</f>
        <v>0</v>
      </c>
      <c r="Q707" s="44">
        <f>IF(OR($AE707=0,SUMIFS(SpcfP!$A:$A,SpcfP!$AE:$AE,$AE707,SpcfP!$U:$U,$U707)=0),0,INDEX(SpcfP!Q:Q,SUMIFS(SpcfP!$A:$A,SpcfP!$AE:$AE,$AE707,SpcfP!$U:$U,$U707)))</f>
        <v>0</v>
      </c>
      <c r="U707" s="1">
        <f>IF(OR($AD707=0,SUMIFS(dbP!$A:$A,dbP!$AD:$AD,$AD707)=0),0,INDEX(dbP!U:U,SUMIFS(dbP!$A:$A,dbP!$AD:$AD,$AD707)))</f>
        <v>0</v>
      </c>
      <c r="X707" s="42">
        <f>IF(OR($AD707=0,SUMIFS(dbP!$A:$A,dbP!$AD:$AD,$AD707)=0),0,INDEX(dbP!X:X,SUMIFS(dbP!$A:$A,dbP!$AD:$AD,$AD707)))*
IF(OR($AE707=0,SUMIFS(SpcfP!$A:$A,SpcfP!$AE:$AE,$AE707,SpcfP!$U:$U,$U707)=0),0,INDEX(SpcfP!X:X,SUMIFS(SpcfP!$A:$A,SpcfP!$AE:$AE,$AE707,SpcfP!$U:$U,$U707)))</f>
        <v>0</v>
      </c>
      <c r="AA707" s="44">
        <f>IF(OR($AD707=0,SUMIFS(dbP!$A:$A,dbP!$AD:$AD,$AD707)=0),0,INDEX(dbP!X:X,SUMIFS(dbP!$A:$A,dbP!$AD:$AD,$AD707)))*
IF(OR($AE707=0,SUMIFS(SpcfP!$A:$A,SpcfP!$AE:$AE,$AE707,SpcfP!$U:$U,$U707)=0),0,INDEX(SpcfP!AA:AA,SUMIFS(SpcfP!$A:$A,SpcfP!$AE:$AE,$AE707,SpcfP!$U:$U,$U707)))</f>
        <v>0</v>
      </c>
      <c r="AB707" s="44">
        <f>IF(OR($AD707=0,SUMIFS(dbP!$A:$A,dbP!$AD:$AD,$AD707)=0),0,INDEX(dbP!X:X,SUMIFS(dbP!$A:$A,dbP!$AD:$AD,$AD707)))*
IF(OR($AE707=0,SUMIFS(SpcfP!$A:$A,SpcfP!$AE:$AE,$AE707,SpcfP!$U:$U,$U707)=0),0,INDEX(SpcfP!AB:AB,SUMIFS(SpcfP!$A:$A,SpcfP!$AE:$AE,$AE707,SpcfP!$U:$U,$U707)))</f>
        <v>0</v>
      </c>
      <c r="AC707" s="31" t="str">
        <f>IF(OR(RepP!$J$3="",RepP!$J$3=0,COUNTIF(Lists!$D:$D,RepP!$J$3)=0),Lists!$D$9,IF(RepP!$J$3=Lists!$D$9,Lists!$D$9,IF(RepP!$J$3=$E707,RepP!$J$3,"")))</f>
        <v>Все проекты</v>
      </c>
      <c r="AD707" s="31">
        <f t="shared" si="11"/>
        <v>13</v>
      </c>
      <c r="AE707" s="31">
        <f>IF(OR(AE706=0,AE706=MAX(Items!$AC:$AC)),1,AE706+1)</f>
        <v>9</v>
      </c>
    </row>
    <row r="708" spans="2:31" x14ac:dyDescent="0.3">
      <c r="B708" s="26">
        <f>IF(AND(O708=0,P708=0,Q708=0,Y708=0),0,IF(OR(COUNTIFS(Items!$E:$E,O708,Items!$F:$F,P708,Items!$G:$G,Q708)=1,COUNTIFS(Items!$M:$M,O708,Items!$N:$N,P708,Items!$O:$O,Q708)=1,COUNTIFS(Items!$U:$U,O708,Items!$V:$V,P708,Items!$W:$W,Q708)=1),0,1))</f>
        <v>0</v>
      </c>
      <c r="D708" s="24">
        <f>IF(OR($AD708=0,SUMIFS(dbP!$A:$A,dbP!$AD:$AD,$AD708)=0),0,INDEX(dbP!D:D,SUMIFS(dbP!$A:$A,dbP!$AD:$AD,$AD708)))</f>
        <v>0</v>
      </c>
      <c r="E708" s="1">
        <f>IF(OR($AD708=0,SUMIFS(dbP!$A:$A,dbP!$AD:$AD,$AD708)=0),0,INDEX(dbP!E:E,SUMIFS(dbP!$A:$A,dbP!$AD:$AD,$AD708)))</f>
        <v>0</v>
      </c>
      <c r="F708" s="1">
        <f>IF(OR($AD708=0,SUMIFS(dbP!$A:$A,dbP!$AD:$AD,$AD708)=0),0,INDEX(dbP!F:F,SUMIFS(dbP!$A:$A,dbP!$AD:$AD,$AD708)))</f>
        <v>0</v>
      </c>
      <c r="I708" s="1">
        <f>IF(OR($AD708=0,SUMIFS(dbP!$A:$A,dbP!$AD:$AD,$AD708)=0),0,INDEX(dbP!I:I,SUMIFS(dbP!$A:$A,dbP!$AD:$AD,$AD708)))</f>
        <v>0</v>
      </c>
      <c r="O708" s="44">
        <f>IF(OR($AE708=0,SUMIFS(SpcfP!$A:$A,SpcfP!$AE:$AE,$AE708,SpcfP!$U:$U,$U708)=0),0,INDEX(SpcfP!O:O,SUMIFS(SpcfP!$A:$A,SpcfP!$AE:$AE,$AE708,SpcfP!$U:$U,$U708)))</f>
        <v>0</v>
      </c>
      <c r="P708" s="44">
        <f>IF(OR($AE708=0,SUMIFS(SpcfP!$A:$A,SpcfP!$AE:$AE,$AE708,SpcfP!$U:$U,$U708)=0),0,INDEX(SpcfP!P:P,SUMIFS(SpcfP!$A:$A,SpcfP!$AE:$AE,$AE708,SpcfP!$U:$U,$U708)))</f>
        <v>0</v>
      </c>
      <c r="Q708" s="44">
        <f>IF(OR($AE708=0,SUMIFS(SpcfP!$A:$A,SpcfP!$AE:$AE,$AE708,SpcfP!$U:$U,$U708)=0),0,INDEX(SpcfP!Q:Q,SUMIFS(SpcfP!$A:$A,SpcfP!$AE:$AE,$AE708,SpcfP!$U:$U,$U708)))</f>
        <v>0</v>
      </c>
      <c r="U708" s="1">
        <f>IF(OR($AD708=0,SUMIFS(dbP!$A:$A,dbP!$AD:$AD,$AD708)=0),0,INDEX(dbP!U:U,SUMIFS(dbP!$A:$A,dbP!$AD:$AD,$AD708)))</f>
        <v>0</v>
      </c>
      <c r="X708" s="42">
        <f>IF(OR($AD708=0,SUMIFS(dbP!$A:$A,dbP!$AD:$AD,$AD708)=0),0,INDEX(dbP!X:X,SUMIFS(dbP!$A:$A,dbP!$AD:$AD,$AD708)))*
IF(OR($AE708=0,SUMIFS(SpcfP!$A:$A,SpcfP!$AE:$AE,$AE708,SpcfP!$U:$U,$U708)=0),0,INDEX(SpcfP!X:X,SUMIFS(SpcfP!$A:$A,SpcfP!$AE:$AE,$AE708,SpcfP!$U:$U,$U708)))</f>
        <v>0</v>
      </c>
      <c r="AA708" s="44">
        <f>IF(OR($AD708=0,SUMIFS(dbP!$A:$A,dbP!$AD:$AD,$AD708)=0),0,INDEX(dbP!X:X,SUMIFS(dbP!$A:$A,dbP!$AD:$AD,$AD708)))*
IF(OR($AE708=0,SUMIFS(SpcfP!$A:$A,SpcfP!$AE:$AE,$AE708,SpcfP!$U:$U,$U708)=0),0,INDEX(SpcfP!AA:AA,SUMIFS(SpcfP!$A:$A,SpcfP!$AE:$AE,$AE708,SpcfP!$U:$U,$U708)))</f>
        <v>0</v>
      </c>
      <c r="AB708" s="44">
        <f>IF(OR($AD708=0,SUMIFS(dbP!$A:$A,dbP!$AD:$AD,$AD708)=0),0,INDEX(dbP!X:X,SUMIFS(dbP!$A:$A,dbP!$AD:$AD,$AD708)))*
IF(OR($AE708=0,SUMIFS(SpcfP!$A:$A,SpcfP!$AE:$AE,$AE708,SpcfP!$U:$U,$U708)=0),0,INDEX(SpcfP!AB:AB,SUMIFS(SpcfP!$A:$A,SpcfP!$AE:$AE,$AE708,SpcfP!$U:$U,$U708)))</f>
        <v>0</v>
      </c>
      <c r="AC708" s="31" t="str">
        <f>IF(OR(RepP!$J$3="",RepP!$J$3=0,COUNTIF(Lists!$D:$D,RepP!$J$3)=0),Lists!$D$9,IF(RepP!$J$3=Lists!$D$9,Lists!$D$9,IF(RepP!$J$3=$E708,RepP!$J$3,"")))</f>
        <v>Все проекты</v>
      </c>
      <c r="AD708" s="31">
        <f t="shared" si="11"/>
        <v>13</v>
      </c>
      <c r="AE708" s="31">
        <f>IF(OR(AE707=0,AE707=MAX(Items!$AC:$AC)),1,AE707+1)</f>
        <v>10</v>
      </c>
    </row>
    <row r="709" spans="2:31" x14ac:dyDescent="0.3">
      <c r="B709" s="26">
        <f>IF(AND(O709=0,P709=0,Q709=0,Y709=0),0,IF(OR(COUNTIFS(Items!$E:$E,O709,Items!$F:$F,P709,Items!$G:$G,Q709)=1,COUNTIFS(Items!$M:$M,O709,Items!$N:$N,P709,Items!$O:$O,Q709)=1,COUNTIFS(Items!$U:$U,O709,Items!$V:$V,P709,Items!$W:$W,Q709)=1),0,1))</f>
        <v>0</v>
      </c>
      <c r="D709" s="24">
        <f>IF(OR($AD709=0,SUMIFS(dbP!$A:$A,dbP!$AD:$AD,$AD709)=0),0,INDEX(dbP!D:D,SUMIFS(dbP!$A:$A,dbP!$AD:$AD,$AD709)))</f>
        <v>0</v>
      </c>
      <c r="E709" s="1">
        <f>IF(OR($AD709=0,SUMIFS(dbP!$A:$A,dbP!$AD:$AD,$AD709)=0),0,INDEX(dbP!E:E,SUMIFS(dbP!$A:$A,dbP!$AD:$AD,$AD709)))</f>
        <v>0</v>
      </c>
      <c r="F709" s="1">
        <f>IF(OR($AD709=0,SUMIFS(dbP!$A:$A,dbP!$AD:$AD,$AD709)=0),0,INDEX(dbP!F:F,SUMIFS(dbP!$A:$A,dbP!$AD:$AD,$AD709)))</f>
        <v>0</v>
      </c>
      <c r="I709" s="1">
        <f>IF(OR($AD709=0,SUMIFS(dbP!$A:$A,dbP!$AD:$AD,$AD709)=0),0,INDEX(dbP!I:I,SUMIFS(dbP!$A:$A,dbP!$AD:$AD,$AD709)))</f>
        <v>0</v>
      </c>
      <c r="O709" s="44">
        <f>IF(OR($AE709=0,SUMIFS(SpcfP!$A:$A,SpcfP!$AE:$AE,$AE709,SpcfP!$U:$U,$U709)=0),0,INDEX(SpcfP!O:O,SUMIFS(SpcfP!$A:$A,SpcfP!$AE:$AE,$AE709,SpcfP!$U:$U,$U709)))</f>
        <v>0</v>
      </c>
      <c r="P709" s="44">
        <f>IF(OR($AE709=0,SUMIFS(SpcfP!$A:$A,SpcfP!$AE:$AE,$AE709,SpcfP!$U:$U,$U709)=0),0,INDEX(SpcfP!P:P,SUMIFS(SpcfP!$A:$A,SpcfP!$AE:$AE,$AE709,SpcfP!$U:$U,$U709)))</f>
        <v>0</v>
      </c>
      <c r="Q709" s="44">
        <f>IF(OR($AE709=0,SUMIFS(SpcfP!$A:$A,SpcfP!$AE:$AE,$AE709,SpcfP!$U:$U,$U709)=0),0,INDEX(SpcfP!Q:Q,SUMIFS(SpcfP!$A:$A,SpcfP!$AE:$AE,$AE709,SpcfP!$U:$U,$U709)))</f>
        <v>0</v>
      </c>
      <c r="U709" s="1">
        <f>IF(OR($AD709=0,SUMIFS(dbP!$A:$A,dbP!$AD:$AD,$AD709)=0),0,INDEX(dbP!U:U,SUMIFS(dbP!$A:$A,dbP!$AD:$AD,$AD709)))</f>
        <v>0</v>
      </c>
      <c r="X709" s="42">
        <f>IF(OR($AD709=0,SUMIFS(dbP!$A:$A,dbP!$AD:$AD,$AD709)=0),0,INDEX(dbP!X:X,SUMIFS(dbP!$A:$A,dbP!$AD:$AD,$AD709)))*
IF(OR($AE709=0,SUMIFS(SpcfP!$A:$A,SpcfP!$AE:$AE,$AE709,SpcfP!$U:$U,$U709)=0),0,INDEX(SpcfP!X:X,SUMIFS(SpcfP!$A:$A,SpcfP!$AE:$AE,$AE709,SpcfP!$U:$U,$U709)))</f>
        <v>0</v>
      </c>
      <c r="AA709" s="44">
        <f>IF(OR($AD709=0,SUMIFS(dbP!$A:$A,dbP!$AD:$AD,$AD709)=0),0,INDEX(dbP!X:X,SUMIFS(dbP!$A:$A,dbP!$AD:$AD,$AD709)))*
IF(OR($AE709=0,SUMIFS(SpcfP!$A:$A,SpcfP!$AE:$AE,$AE709,SpcfP!$U:$U,$U709)=0),0,INDEX(SpcfP!AA:AA,SUMIFS(SpcfP!$A:$A,SpcfP!$AE:$AE,$AE709,SpcfP!$U:$U,$U709)))</f>
        <v>0</v>
      </c>
      <c r="AB709" s="44">
        <f>IF(OR($AD709=0,SUMIFS(dbP!$A:$A,dbP!$AD:$AD,$AD709)=0),0,INDEX(dbP!X:X,SUMIFS(dbP!$A:$A,dbP!$AD:$AD,$AD709)))*
IF(OR($AE709=0,SUMIFS(SpcfP!$A:$A,SpcfP!$AE:$AE,$AE709,SpcfP!$U:$U,$U709)=0),0,INDEX(SpcfP!AB:AB,SUMIFS(SpcfP!$A:$A,SpcfP!$AE:$AE,$AE709,SpcfP!$U:$U,$U709)))</f>
        <v>0</v>
      </c>
      <c r="AC709" s="31" t="str">
        <f>IF(OR(RepP!$J$3="",RepP!$J$3=0,COUNTIF(Lists!$D:$D,RepP!$J$3)=0),Lists!$D$9,IF(RepP!$J$3=Lists!$D$9,Lists!$D$9,IF(RepP!$J$3=$E709,RepP!$J$3,"")))</f>
        <v>Все проекты</v>
      </c>
      <c r="AD709" s="31">
        <f t="shared" si="11"/>
        <v>13</v>
      </c>
      <c r="AE709" s="31">
        <f>IF(OR(AE708=0,AE708=MAX(Items!$AC:$AC)),1,AE708+1)</f>
        <v>11</v>
      </c>
    </row>
    <row r="710" spans="2:31" x14ac:dyDescent="0.3">
      <c r="B710" s="26">
        <f>IF(AND(O710=0,P710=0,Q710=0,Y710=0),0,IF(OR(COUNTIFS(Items!$E:$E,O710,Items!$F:$F,P710,Items!$G:$G,Q710)=1,COUNTIFS(Items!$M:$M,O710,Items!$N:$N,P710,Items!$O:$O,Q710)=1,COUNTIFS(Items!$U:$U,O710,Items!$V:$V,P710,Items!$W:$W,Q710)=1),0,1))</f>
        <v>0</v>
      </c>
      <c r="D710" s="24">
        <f>IF(OR($AD710=0,SUMIFS(dbP!$A:$A,dbP!$AD:$AD,$AD710)=0),0,INDEX(dbP!D:D,SUMIFS(dbP!$A:$A,dbP!$AD:$AD,$AD710)))</f>
        <v>0</v>
      </c>
      <c r="E710" s="1">
        <f>IF(OR($AD710=0,SUMIFS(dbP!$A:$A,dbP!$AD:$AD,$AD710)=0),0,INDEX(dbP!E:E,SUMIFS(dbP!$A:$A,dbP!$AD:$AD,$AD710)))</f>
        <v>0</v>
      </c>
      <c r="F710" s="1">
        <f>IF(OR($AD710=0,SUMIFS(dbP!$A:$A,dbP!$AD:$AD,$AD710)=0),0,INDEX(dbP!F:F,SUMIFS(dbP!$A:$A,dbP!$AD:$AD,$AD710)))</f>
        <v>0</v>
      </c>
      <c r="I710" s="1">
        <f>IF(OR($AD710=0,SUMIFS(dbP!$A:$A,dbP!$AD:$AD,$AD710)=0),0,INDEX(dbP!I:I,SUMIFS(dbP!$A:$A,dbP!$AD:$AD,$AD710)))</f>
        <v>0</v>
      </c>
      <c r="O710" s="44">
        <f>IF(OR($AE710=0,SUMIFS(SpcfP!$A:$A,SpcfP!$AE:$AE,$AE710,SpcfP!$U:$U,$U710)=0),0,INDEX(SpcfP!O:O,SUMIFS(SpcfP!$A:$A,SpcfP!$AE:$AE,$AE710,SpcfP!$U:$U,$U710)))</f>
        <v>0</v>
      </c>
      <c r="P710" s="44">
        <f>IF(OR($AE710=0,SUMIFS(SpcfP!$A:$A,SpcfP!$AE:$AE,$AE710,SpcfP!$U:$U,$U710)=0),0,INDEX(SpcfP!P:P,SUMIFS(SpcfP!$A:$A,SpcfP!$AE:$AE,$AE710,SpcfP!$U:$U,$U710)))</f>
        <v>0</v>
      </c>
      <c r="Q710" s="44">
        <f>IF(OR($AE710=0,SUMIFS(SpcfP!$A:$A,SpcfP!$AE:$AE,$AE710,SpcfP!$U:$U,$U710)=0),0,INDEX(SpcfP!Q:Q,SUMIFS(SpcfP!$A:$A,SpcfP!$AE:$AE,$AE710,SpcfP!$U:$U,$U710)))</f>
        <v>0</v>
      </c>
      <c r="U710" s="1">
        <f>IF(OR($AD710=0,SUMIFS(dbP!$A:$A,dbP!$AD:$AD,$AD710)=0),0,INDEX(dbP!U:U,SUMIFS(dbP!$A:$A,dbP!$AD:$AD,$AD710)))</f>
        <v>0</v>
      </c>
      <c r="X710" s="42">
        <f>IF(OR($AD710=0,SUMIFS(dbP!$A:$A,dbP!$AD:$AD,$AD710)=0),0,INDEX(dbP!X:X,SUMIFS(dbP!$A:$A,dbP!$AD:$AD,$AD710)))*
IF(OR($AE710=0,SUMIFS(SpcfP!$A:$A,SpcfP!$AE:$AE,$AE710,SpcfP!$U:$U,$U710)=0),0,INDEX(SpcfP!X:X,SUMIFS(SpcfP!$A:$A,SpcfP!$AE:$AE,$AE710,SpcfP!$U:$U,$U710)))</f>
        <v>0</v>
      </c>
      <c r="AA710" s="44">
        <f>IF(OR($AD710=0,SUMIFS(dbP!$A:$A,dbP!$AD:$AD,$AD710)=0),0,INDEX(dbP!X:X,SUMIFS(dbP!$A:$A,dbP!$AD:$AD,$AD710)))*
IF(OR($AE710=0,SUMIFS(SpcfP!$A:$A,SpcfP!$AE:$AE,$AE710,SpcfP!$U:$U,$U710)=0),0,INDEX(SpcfP!AA:AA,SUMIFS(SpcfP!$A:$A,SpcfP!$AE:$AE,$AE710,SpcfP!$U:$U,$U710)))</f>
        <v>0</v>
      </c>
      <c r="AB710" s="44">
        <f>IF(OR($AD710=0,SUMIFS(dbP!$A:$A,dbP!$AD:$AD,$AD710)=0),0,INDEX(dbP!X:X,SUMIFS(dbP!$A:$A,dbP!$AD:$AD,$AD710)))*
IF(OR($AE710=0,SUMIFS(SpcfP!$A:$A,SpcfP!$AE:$AE,$AE710,SpcfP!$U:$U,$U710)=0),0,INDEX(SpcfP!AB:AB,SUMIFS(SpcfP!$A:$A,SpcfP!$AE:$AE,$AE710,SpcfP!$U:$U,$U710)))</f>
        <v>0</v>
      </c>
      <c r="AC710" s="31" t="str">
        <f>IF(OR(RepP!$J$3="",RepP!$J$3=0,COUNTIF(Lists!$D:$D,RepP!$J$3)=0),Lists!$D$9,IF(RepP!$J$3=Lists!$D$9,Lists!$D$9,IF(RepP!$J$3=$E710,RepP!$J$3,"")))</f>
        <v>Все проекты</v>
      </c>
      <c r="AD710" s="31">
        <f t="shared" si="11"/>
        <v>13</v>
      </c>
      <c r="AE710" s="31">
        <f>IF(OR(AE709=0,AE709=MAX(Items!$AC:$AC)),1,AE709+1)</f>
        <v>12</v>
      </c>
    </row>
    <row r="711" spans="2:31" x14ac:dyDescent="0.3">
      <c r="B711" s="26">
        <f>IF(AND(O711=0,P711=0,Q711=0,Y711=0),0,IF(OR(COUNTIFS(Items!$E:$E,O711,Items!$F:$F,P711,Items!$G:$G,Q711)=1,COUNTIFS(Items!$M:$M,O711,Items!$N:$N,P711,Items!$O:$O,Q711)=1,COUNTIFS(Items!$U:$U,O711,Items!$V:$V,P711,Items!$W:$W,Q711)=1),0,1))</f>
        <v>0</v>
      </c>
      <c r="D711" s="24">
        <f>IF(OR($AD711=0,SUMIFS(dbP!$A:$A,dbP!$AD:$AD,$AD711)=0),0,INDEX(dbP!D:D,SUMIFS(dbP!$A:$A,dbP!$AD:$AD,$AD711)))</f>
        <v>0</v>
      </c>
      <c r="E711" s="1">
        <f>IF(OR($AD711=0,SUMIFS(dbP!$A:$A,dbP!$AD:$AD,$AD711)=0),0,INDEX(dbP!E:E,SUMIFS(dbP!$A:$A,dbP!$AD:$AD,$AD711)))</f>
        <v>0</v>
      </c>
      <c r="F711" s="1">
        <f>IF(OR($AD711=0,SUMIFS(dbP!$A:$A,dbP!$AD:$AD,$AD711)=0),0,INDEX(dbP!F:F,SUMIFS(dbP!$A:$A,dbP!$AD:$AD,$AD711)))</f>
        <v>0</v>
      </c>
      <c r="I711" s="1">
        <f>IF(OR($AD711=0,SUMIFS(dbP!$A:$A,dbP!$AD:$AD,$AD711)=0),0,INDEX(dbP!I:I,SUMIFS(dbP!$A:$A,dbP!$AD:$AD,$AD711)))</f>
        <v>0</v>
      </c>
      <c r="O711" s="44">
        <f>IF(OR($AE711=0,SUMIFS(SpcfP!$A:$A,SpcfP!$AE:$AE,$AE711,SpcfP!$U:$U,$U711)=0),0,INDEX(SpcfP!O:O,SUMIFS(SpcfP!$A:$A,SpcfP!$AE:$AE,$AE711,SpcfP!$U:$U,$U711)))</f>
        <v>0</v>
      </c>
      <c r="P711" s="44">
        <f>IF(OR($AE711=0,SUMIFS(SpcfP!$A:$A,SpcfP!$AE:$AE,$AE711,SpcfP!$U:$U,$U711)=0),0,INDEX(SpcfP!P:P,SUMIFS(SpcfP!$A:$A,SpcfP!$AE:$AE,$AE711,SpcfP!$U:$U,$U711)))</f>
        <v>0</v>
      </c>
      <c r="Q711" s="44">
        <f>IF(OR($AE711=0,SUMIFS(SpcfP!$A:$A,SpcfP!$AE:$AE,$AE711,SpcfP!$U:$U,$U711)=0),0,INDEX(SpcfP!Q:Q,SUMIFS(SpcfP!$A:$A,SpcfP!$AE:$AE,$AE711,SpcfP!$U:$U,$U711)))</f>
        <v>0</v>
      </c>
      <c r="U711" s="1">
        <f>IF(OR($AD711=0,SUMIFS(dbP!$A:$A,dbP!$AD:$AD,$AD711)=0),0,INDEX(dbP!U:U,SUMIFS(dbP!$A:$A,dbP!$AD:$AD,$AD711)))</f>
        <v>0</v>
      </c>
      <c r="X711" s="42">
        <f>IF(OR($AD711=0,SUMIFS(dbP!$A:$A,dbP!$AD:$AD,$AD711)=0),0,INDEX(dbP!X:X,SUMIFS(dbP!$A:$A,dbP!$AD:$AD,$AD711)))*
IF(OR($AE711=0,SUMIFS(SpcfP!$A:$A,SpcfP!$AE:$AE,$AE711,SpcfP!$U:$U,$U711)=0),0,INDEX(SpcfP!X:X,SUMIFS(SpcfP!$A:$A,SpcfP!$AE:$AE,$AE711,SpcfP!$U:$U,$U711)))</f>
        <v>0</v>
      </c>
      <c r="AA711" s="44">
        <f>IF(OR($AD711=0,SUMIFS(dbP!$A:$A,dbP!$AD:$AD,$AD711)=0),0,INDEX(dbP!X:X,SUMIFS(dbP!$A:$A,dbP!$AD:$AD,$AD711)))*
IF(OR($AE711=0,SUMIFS(SpcfP!$A:$A,SpcfP!$AE:$AE,$AE711,SpcfP!$U:$U,$U711)=0),0,INDEX(SpcfP!AA:AA,SUMIFS(SpcfP!$A:$A,SpcfP!$AE:$AE,$AE711,SpcfP!$U:$U,$U711)))</f>
        <v>0</v>
      </c>
      <c r="AB711" s="44">
        <f>IF(OR($AD711=0,SUMIFS(dbP!$A:$A,dbP!$AD:$AD,$AD711)=0),0,INDEX(dbP!X:X,SUMIFS(dbP!$A:$A,dbP!$AD:$AD,$AD711)))*
IF(OR($AE711=0,SUMIFS(SpcfP!$A:$A,SpcfP!$AE:$AE,$AE711,SpcfP!$U:$U,$U711)=0),0,INDEX(SpcfP!AB:AB,SUMIFS(SpcfP!$A:$A,SpcfP!$AE:$AE,$AE711,SpcfP!$U:$U,$U711)))</f>
        <v>0</v>
      </c>
      <c r="AC711" s="31" t="str">
        <f>IF(OR(RepP!$J$3="",RepP!$J$3=0,COUNTIF(Lists!$D:$D,RepP!$J$3)=0),Lists!$D$9,IF(RepP!$J$3=Lists!$D$9,Lists!$D$9,IF(RepP!$J$3=$E711,RepP!$J$3,"")))</f>
        <v>Все проекты</v>
      </c>
      <c r="AD711" s="31">
        <f t="shared" si="11"/>
        <v>13</v>
      </c>
      <c r="AE711" s="31">
        <f>IF(OR(AE710=0,AE710=MAX(Items!$AC:$AC)),1,AE710+1)</f>
        <v>13</v>
      </c>
    </row>
    <row r="712" spans="2:31" x14ac:dyDescent="0.3">
      <c r="B712" s="26">
        <f>IF(AND(O712=0,P712=0,Q712=0,Y712=0),0,IF(OR(COUNTIFS(Items!$E:$E,O712,Items!$F:$F,P712,Items!$G:$G,Q712)=1,COUNTIFS(Items!$M:$M,O712,Items!$N:$N,P712,Items!$O:$O,Q712)=1,COUNTIFS(Items!$U:$U,O712,Items!$V:$V,P712,Items!$W:$W,Q712)=1),0,1))</f>
        <v>0</v>
      </c>
      <c r="D712" s="24">
        <f>IF(OR($AD712=0,SUMIFS(dbP!$A:$A,dbP!$AD:$AD,$AD712)=0),0,INDEX(dbP!D:D,SUMIFS(dbP!$A:$A,dbP!$AD:$AD,$AD712)))</f>
        <v>0</v>
      </c>
      <c r="E712" s="1">
        <f>IF(OR($AD712=0,SUMIFS(dbP!$A:$A,dbP!$AD:$AD,$AD712)=0),0,INDEX(dbP!E:E,SUMIFS(dbP!$A:$A,dbP!$AD:$AD,$AD712)))</f>
        <v>0</v>
      </c>
      <c r="F712" s="1">
        <f>IF(OR($AD712=0,SUMIFS(dbP!$A:$A,dbP!$AD:$AD,$AD712)=0),0,INDEX(dbP!F:F,SUMIFS(dbP!$A:$A,dbP!$AD:$AD,$AD712)))</f>
        <v>0</v>
      </c>
      <c r="I712" s="1">
        <f>IF(OR($AD712=0,SUMIFS(dbP!$A:$A,dbP!$AD:$AD,$AD712)=0),0,INDEX(dbP!I:I,SUMIFS(dbP!$A:$A,dbP!$AD:$AD,$AD712)))</f>
        <v>0</v>
      </c>
      <c r="O712" s="44">
        <f>IF(OR($AE712=0,SUMIFS(SpcfP!$A:$A,SpcfP!$AE:$AE,$AE712,SpcfP!$U:$U,$U712)=0),0,INDEX(SpcfP!O:O,SUMIFS(SpcfP!$A:$A,SpcfP!$AE:$AE,$AE712,SpcfP!$U:$U,$U712)))</f>
        <v>0</v>
      </c>
      <c r="P712" s="44">
        <f>IF(OR($AE712=0,SUMIFS(SpcfP!$A:$A,SpcfP!$AE:$AE,$AE712,SpcfP!$U:$U,$U712)=0),0,INDEX(SpcfP!P:P,SUMIFS(SpcfP!$A:$A,SpcfP!$AE:$AE,$AE712,SpcfP!$U:$U,$U712)))</f>
        <v>0</v>
      </c>
      <c r="Q712" s="44">
        <f>IF(OR($AE712=0,SUMIFS(SpcfP!$A:$A,SpcfP!$AE:$AE,$AE712,SpcfP!$U:$U,$U712)=0),0,INDEX(SpcfP!Q:Q,SUMIFS(SpcfP!$A:$A,SpcfP!$AE:$AE,$AE712,SpcfP!$U:$U,$U712)))</f>
        <v>0</v>
      </c>
      <c r="U712" s="1">
        <f>IF(OR($AD712=0,SUMIFS(dbP!$A:$A,dbP!$AD:$AD,$AD712)=0),0,INDEX(dbP!U:U,SUMIFS(dbP!$A:$A,dbP!$AD:$AD,$AD712)))</f>
        <v>0</v>
      </c>
      <c r="X712" s="42">
        <f>IF(OR($AD712=0,SUMIFS(dbP!$A:$A,dbP!$AD:$AD,$AD712)=0),0,INDEX(dbP!X:X,SUMIFS(dbP!$A:$A,dbP!$AD:$AD,$AD712)))*
IF(OR($AE712=0,SUMIFS(SpcfP!$A:$A,SpcfP!$AE:$AE,$AE712,SpcfP!$U:$U,$U712)=0),0,INDEX(SpcfP!X:X,SUMIFS(SpcfP!$A:$A,SpcfP!$AE:$AE,$AE712,SpcfP!$U:$U,$U712)))</f>
        <v>0</v>
      </c>
      <c r="AA712" s="44">
        <f>IF(OR($AD712=0,SUMIFS(dbP!$A:$A,dbP!$AD:$AD,$AD712)=0),0,INDEX(dbP!X:X,SUMIFS(dbP!$A:$A,dbP!$AD:$AD,$AD712)))*
IF(OR($AE712=0,SUMIFS(SpcfP!$A:$A,SpcfP!$AE:$AE,$AE712,SpcfP!$U:$U,$U712)=0),0,INDEX(SpcfP!AA:AA,SUMIFS(SpcfP!$A:$A,SpcfP!$AE:$AE,$AE712,SpcfP!$U:$U,$U712)))</f>
        <v>0</v>
      </c>
      <c r="AB712" s="44">
        <f>IF(OR($AD712=0,SUMIFS(dbP!$A:$A,dbP!$AD:$AD,$AD712)=0),0,INDEX(dbP!X:X,SUMIFS(dbP!$A:$A,dbP!$AD:$AD,$AD712)))*
IF(OR($AE712=0,SUMIFS(SpcfP!$A:$A,SpcfP!$AE:$AE,$AE712,SpcfP!$U:$U,$U712)=0),0,INDEX(SpcfP!AB:AB,SUMIFS(SpcfP!$A:$A,SpcfP!$AE:$AE,$AE712,SpcfP!$U:$U,$U712)))</f>
        <v>0</v>
      </c>
      <c r="AC712" s="31" t="str">
        <f>IF(OR(RepP!$J$3="",RepP!$J$3=0,COUNTIF(Lists!$D:$D,RepP!$J$3)=0),Lists!$D$9,IF(RepP!$J$3=Lists!$D$9,Lists!$D$9,IF(RepP!$J$3=$E712,RepP!$J$3,"")))</f>
        <v>Все проекты</v>
      </c>
      <c r="AD712" s="31">
        <f t="shared" si="11"/>
        <v>13</v>
      </c>
      <c r="AE712" s="31">
        <f>IF(OR(AE711=0,AE711=MAX(Items!$AC:$AC)),1,AE711+1)</f>
        <v>14</v>
      </c>
    </row>
    <row r="713" spans="2:31" x14ac:dyDescent="0.3">
      <c r="B713" s="26">
        <f>IF(AND(O713=0,P713=0,Q713=0,Y713=0),0,IF(OR(COUNTIFS(Items!$E:$E,O713,Items!$F:$F,P713,Items!$G:$G,Q713)=1,COUNTIFS(Items!$M:$M,O713,Items!$N:$N,P713,Items!$O:$O,Q713)=1,COUNTIFS(Items!$U:$U,O713,Items!$V:$V,P713,Items!$W:$W,Q713)=1),0,1))</f>
        <v>0</v>
      </c>
      <c r="D713" s="24">
        <f>IF(OR($AD713=0,SUMIFS(dbP!$A:$A,dbP!$AD:$AD,$AD713)=0),0,INDEX(dbP!D:D,SUMIFS(dbP!$A:$A,dbP!$AD:$AD,$AD713)))</f>
        <v>0</v>
      </c>
      <c r="E713" s="1">
        <f>IF(OR($AD713=0,SUMIFS(dbP!$A:$A,dbP!$AD:$AD,$AD713)=0),0,INDEX(dbP!E:E,SUMIFS(dbP!$A:$A,dbP!$AD:$AD,$AD713)))</f>
        <v>0</v>
      </c>
      <c r="F713" s="1">
        <f>IF(OR($AD713=0,SUMIFS(dbP!$A:$A,dbP!$AD:$AD,$AD713)=0),0,INDEX(dbP!F:F,SUMIFS(dbP!$A:$A,dbP!$AD:$AD,$AD713)))</f>
        <v>0</v>
      </c>
      <c r="I713" s="1">
        <f>IF(OR($AD713=0,SUMIFS(dbP!$A:$A,dbP!$AD:$AD,$AD713)=0),0,INDEX(dbP!I:I,SUMIFS(dbP!$A:$A,dbP!$AD:$AD,$AD713)))</f>
        <v>0</v>
      </c>
      <c r="O713" s="44">
        <f>IF(OR($AE713=0,SUMIFS(SpcfP!$A:$A,SpcfP!$AE:$AE,$AE713,SpcfP!$U:$U,$U713)=0),0,INDEX(SpcfP!O:O,SUMIFS(SpcfP!$A:$A,SpcfP!$AE:$AE,$AE713,SpcfP!$U:$U,$U713)))</f>
        <v>0</v>
      </c>
      <c r="P713" s="44">
        <f>IF(OR($AE713=0,SUMIFS(SpcfP!$A:$A,SpcfP!$AE:$AE,$AE713,SpcfP!$U:$U,$U713)=0),0,INDEX(SpcfP!P:P,SUMIFS(SpcfP!$A:$A,SpcfP!$AE:$AE,$AE713,SpcfP!$U:$U,$U713)))</f>
        <v>0</v>
      </c>
      <c r="Q713" s="44">
        <f>IF(OR($AE713=0,SUMIFS(SpcfP!$A:$A,SpcfP!$AE:$AE,$AE713,SpcfP!$U:$U,$U713)=0),0,INDEX(SpcfP!Q:Q,SUMIFS(SpcfP!$A:$A,SpcfP!$AE:$AE,$AE713,SpcfP!$U:$U,$U713)))</f>
        <v>0</v>
      </c>
      <c r="U713" s="1">
        <f>IF(OR($AD713=0,SUMIFS(dbP!$A:$A,dbP!$AD:$AD,$AD713)=0),0,INDEX(dbP!U:U,SUMIFS(dbP!$A:$A,dbP!$AD:$AD,$AD713)))</f>
        <v>0</v>
      </c>
      <c r="X713" s="42">
        <f>IF(OR($AD713=0,SUMIFS(dbP!$A:$A,dbP!$AD:$AD,$AD713)=0),0,INDEX(dbP!X:X,SUMIFS(dbP!$A:$A,dbP!$AD:$AD,$AD713)))*
IF(OR($AE713=0,SUMIFS(SpcfP!$A:$A,SpcfP!$AE:$AE,$AE713,SpcfP!$U:$U,$U713)=0),0,INDEX(SpcfP!X:X,SUMIFS(SpcfP!$A:$A,SpcfP!$AE:$AE,$AE713,SpcfP!$U:$U,$U713)))</f>
        <v>0</v>
      </c>
      <c r="AA713" s="44">
        <f>IF(OR($AD713=0,SUMIFS(dbP!$A:$A,dbP!$AD:$AD,$AD713)=0),0,INDEX(dbP!X:X,SUMIFS(dbP!$A:$A,dbP!$AD:$AD,$AD713)))*
IF(OR($AE713=0,SUMIFS(SpcfP!$A:$A,SpcfP!$AE:$AE,$AE713,SpcfP!$U:$U,$U713)=0),0,INDEX(SpcfP!AA:AA,SUMIFS(SpcfP!$A:$A,SpcfP!$AE:$AE,$AE713,SpcfP!$U:$U,$U713)))</f>
        <v>0</v>
      </c>
      <c r="AB713" s="44">
        <f>IF(OR($AD713=0,SUMIFS(dbP!$A:$A,dbP!$AD:$AD,$AD713)=0),0,INDEX(dbP!X:X,SUMIFS(dbP!$A:$A,dbP!$AD:$AD,$AD713)))*
IF(OR($AE713=0,SUMIFS(SpcfP!$A:$A,SpcfP!$AE:$AE,$AE713,SpcfP!$U:$U,$U713)=0),0,INDEX(SpcfP!AB:AB,SUMIFS(SpcfP!$A:$A,SpcfP!$AE:$AE,$AE713,SpcfP!$U:$U,$U713)))</f>
        <v>0</v>
      </c>
      <c r="AC713" s="31" t="str">
        <f>IF(OR(RepP!$J$3="",RepP!$J$3=0,COUNTIF(Lists!$D:$D,RepP!$J$3)=0),Lists!$D$9,IF(RepP!$J$3=Lists!$D$9,Lists!$D$9,IF(RepP!$J$3=$E713,RepP!$J$3,"")))</f>
        <v>Все проекты</v>
      </c>
      <c r="AD713" s="31">
        <f t="shared" si="11"/>
        <v>13</v>
      </c>
      <c r="AE713" s="31">
        <f>IF(OR(AE712=0,AE712=MAX(Items!$AC:$AC)),1,AE712+1)</f>
        <v>15</v>
      </c>
    </row>
    <row r="714" spans="2:31" x14ac:dyDescent="0.3">
      <c r="B714" s="26">
        <f>IF(AND(O714=0,P714=0,Q714=0,Y714=0),0,IF(OR(COUNTIFS(Items!$E:$E,O714,Items!$F:$F,P714,Items!$G:$G,Q714)=1,COUNTIFS(Items!$M:$M,O714,Items!$N:$N,P714,Items!$O:$O,Q714)=1,COUNTIFS(Items!$U:$U,O714,Items!$V:$V,P714,Items!$W:$W,Q714)=1),0,1))</f>
        <v>0</v>
      </c>
      <c r="D714" s="24">
        <f>IF(OR($AD714=0,SUMIFS(dbP!$A:$A,dbP!$AD:$AD,$AD714)=0),0,INDEX(dbP!D:D,SUMIFS(dbP!$A:$A,dbP!$AD:$AD,$AD714)))</f>
        <v>0</v>
      </c>
      <c r="E714" s="1">
        <f>IF(OR($AD714=0,SUMIFS(dbP!$A:$A,dbP!$AD:$AD,$AD714)=0),0,INDEX(dbP!E:E,SUMIFS(dbP!$A:$A,dbP!$AD:$AD,$AD714)))</f>
        <v>0</v>
      </c>
      <c r="F714" s="1">
        <f>IF(OR($AD714=0,SUMIFS(dbP!$A:$A,dbP!$AD:$AD,$AD714)=0),0,INDEX(dbP!F:F,SUMIFS(dbP!$A:$A,dbP!$AD:$AD,$AD714)))</f>
        <v>0</v>
      </c>
      <c r="I714" s="1">
        <f>IF(OR($AD714=0,SUMIFS(dbP!$A:$A,dbP!$AD:$AD,$AD714)=0),0,INDEX(dbP!I:I,SUMIFS(dbP!$A:$A,dbP!$AD:$AD,$AD714)))</f>
        <v>0</v>
      </c>
      <c r="O714" s="44">
        <f>IF(OR($AE714=0,SUMIFS(SpcfP!$A:$A,SpcfP!$AE:$AE,$AE714,SpcfP!$U:$U,$U714)=0),0,INDEX(SpcfP!O:O,SUMIFS(SpcfP!$A:$A,SpcfP!$AE:$AE,$AE714,SpcfP!$U:$U,$U714)))</f>
        <v>0</v>
      </c>
      <c r="P714" s="44">
        <f>IF(OR($AE714=0,SUMIFS(SpcfP!$A:$A,SpcfP!$AE:$AE,$AE714,SpcfP!$U:$U,$U714)=0),0,INDEX(SpcfP!P:P,SUMIFS(SpcfP!$A:$A,SpcfP!$AE:$AE,$AE714,SpcfP!$U:$U,$U714)))</f>
        <v>0</v>
      </c>
      <c r="Q714" s="44">
        <f>IF(OR($AE714=0,SUMIFS(SpcfP!$A:$A,SpcfP!$AE:$AE,$AE714,SpcfP!$U:$U,$U714)=0),0,INDEX(SpcfP!Q:Q,SUMIFS(SpcfP!$A:$A,SpcfP!$AE:$AE,$AE714,SpcfP!$U:$U,$U714)))</f>
        <v>0</v>
      </c>
      <c r="U714" s="1">
        <f>IF(OR($AD714=0,SUMIFS(dbP!$A:$A,dbP!$AD:$AD,$AD714)=0),0,INDEX(dbP!U:U,SUMIFS(dbP!$A:$A,dbP!$AD:$AD,$AD714)))</f>
        <v>0</v>
      </c>
      <c r="X714" s="42">
        <f>IF(OR($AD714=0,SUMIFS(dbP!$A:$A,dbP!$AD:$AD,$AD714)=0),0,INDEX(dbP!X:X,SUMIFS(dbP!$A:$A,dbP!$AD:$AD,$AD714)))*
IF(OR($AE714=0,SUMIFS(SpcfP!$A:$A,SpcfP!$AE:$AE,$AE714,SpcfP!$U:$U,$U714)=0),0,INDEX(SpcfP!X:X,SUMIFS(SpcfP!$A:$A,SpcfP!$AE:$AE,$AE714,SpcfP!$U:$U,$U714)))</f>
        <v>0</v>
      </c>
      <c r="AA714" s="44">
        <f>IF(OR($AD714=0,SUMIFS(dbP!$A:$A,dbP!$AD:$AD,$AD714)=0),0,INDEX(dbP!X:X,SUMIFS(dbP!$A:$A,dbP!$AD:$AD,$AD714)))*
IF(OR($AE714=0,SUMIFS(SpcfP!$A:$A,SpcfP!$AE:$AE,$AE714,SpcfP!$U:$U,$U714)=0),0,INDEX(SpcfP!AA:AA,SUMIFS(SpcfP!$A:$A,SpcfP!$AE:$AE,$AE714,SpcfP!$U:$U,$U714)))</f>
        <v>0</v>
      </c>
      <c r="AB714" s="44">
        <f>IF(OR($AD714=0,SUMIFS(dbP!$A:$A,dbP!$AD:$AD,$AD714)=0),0,INDEX(dbP!X:X,SUMIFS(dbP!$A:$A,dbP!$AD:$AD,$AD714)))*
IF(OR($AE714=0,SUMIFS(SpcfP!$A:$A,SpcfP!$AE:$AE,$AE714,SpcfP!$U:$U,$U714)=0),0,INDEX(SpcfP!AB:AB,SUMIFS(SpcfP!$A:$A,SpcfP!$AE:$AE,$AE714,SpcfP!$U:$U,$U714)))</f>
        <v>0</v>
      </c>
      <c r="AC714" s="31" t="str">
        <f>IF(OR(RepP!$J$3="",RepP!$J$3=0,COUNTIF(Lists!$D:$D,RepP!$J$3)=0),Lists!$D$9,IF(RepP!$J$3=Lists!$D$9,Lists!$D$9,IF(RepP!$J$3=$E714,RepP!$J$3,"")))</f>
        <v>Все проекты</v>
      </c>
      <c r="AD714" s="31">
        <f t="shared" si="11"/>
        <v>13</v>
      </c>
      <c r="AE714" s="31">
        <f>IF(OR(AE713=0,AE713=MAX(Items!$AC:$AC)),1,AE713+1)</f>
        <v>16</v>
      </c>
    </row>
    <row r="715" spans="2:31" x14ac:dyDescent="0.3">
      <c r="B715" s="26">
        <f>IF(AND(O715=0,P715=0,Q715=0,Y715=0),0,IF(OR(COUNTIFS(Items!$E:$E,O715,Items!$F:$F,P715,Items!$G:$G,Q715)=1,COUNTIFS(Items!$M:$M,O715,Items!$N:$N,P715,Items!$O:$O,Q715)=1,COUNTIFS(Items!$U:$U,O715,Items!$V:$V,P715,Items!$W:$W,Q715)=1),0,1))</f>
        <v>0</v>
      </c>
      <c r="D715" s="24">
        <f>IF(OR($AD715=0,SUMIFS(dbP!$A:$A,dbP!$AD:$AD,$AD715)=0),0,INDEX(dbP!D:D,SUMIFS(dbP!$A:$A,dbP!$AD:$AD,$AD715)))</f>
        <v>0</v>
      </c>
      <c r="E715" s="1">
        <f>IF(OR($AD715=0,SUMIFS(dbP!$A:$A,dbP!$AD:$AD,$AD715)=0),0,INDEX(dbP!E:E,SUMIFS(dbP!$A:$A,dbP!$AD:$AD,$AD715)))</f>
        <v>0</v>
      </c>
      <c r="F715" s="1">
        <f>IF(OR($AD715=0,SUMIFS(dbP!$A:$A,dbP!$AD:$AD,$AD715)=0),0,INDEX(dbP!F:F,SUMIFS(dbP!$A:$A,dbP!$AD:$AD,$AD715)))</f>
        <v>0</v>
      </c>
      <c r="I715" s="1">
        <f>IF(OR($AD715=0,SUMIFS(dbP!$A:$A,dbP!$AD:$AD,$AD715)=0),0,INDEX(dbP!I:I,SUMIFS(dbP!$A:$A,dbP!$AD:$AD,$AD715)))</f>
        <v>0</v>
      </c>
      <c r="O715" s="44">
        <f>IF(OR($AE715=0,SUMIFS(SpcfP!$A:$A,SpcfP!$AE:$AE,$AE715,SpcfP!$U:$U,$U715)=0),0,INDEX(SpcfP!O:O,SUMIFS(SpcfP!$A:$A,SpcfP!$AE:$AE,$AE715,SpcfP!$U:$U,$U715)))</f>
        <v>0</v>
      </c>
      <c r="P715" s="44">
        <f>IF(OR($AE715=0,SUMIFS(SpcfP!$A:$A,SpcfP!$AE:$AE,$AE715,SpcfP!$U:$U,$U715)=0),0,INDEX(SpcfP!P:P,SUMIFS(SpcfP!$A:$A,SpcfP!$AE:$AE,$AE715,SpcfP!$U:$U,$U715)))</f>
        <v>0</v>
      </c>
      <c r="Q715" s="44">
        <f>IF(OR($AE715=0,SUMIFS(SpcfP!$A:$A,SpcfP!$AE:$AE,$AE715,SpcfP!$U:$U,$U715)=0),0,INDEX(SpcfP!Q:Q,SUMIFS(SpcfP!$A:$A,SpcfP!$AE:$AE,$AE715,SpcfP!$U:$U,$U715)))</f>
        <v>0</v>
      </c>
      <c r="U715" s="1">
        <f>IF(OR($AD715=0,SUMIFS(dbP!$A:$A,dbP!$AD:$AD,$AD715)=0),0,INDEX(dbP!U:U,SUMIFS(dbP!$A:$A,dbP!$AD:$AD,$AD715)))</f>
        <v>0</v>
      </c>
      <c r="X715" s="42">
        <f>IF(OR($AD715=0,SUMIFS(dbP!$A:$A,dbP!$AD:$AD,$AD715)=0),0,INDEX(dbP!X:X,SUMIFS(dbP!$A:$A,dbP!$AD:$AD,$AD715)))*
IF(OR($AE715=0,SUMIFS(SpcfP!$A:$A,SpcfP!$AE:$AE,$AE715,SpcfP!$U:$U,$U715)=0),0,INDEX(SpcfP!X:X,SUMIFS(SpcfP!$A:$A,SpcfP!$AE:$AE,$AE715,SpcfP!$U:$U,$U715)))</f>
        <v>0</v>
      </c>
      <c r="AA715" s="44">
        <f>IF(OR($AD715=0,SUMIFS(dbP!$A:$A,dbP!$AD:$AD,$AD715)=0),0,INDEX(dbP!X:X,SUMIFS(dbP!$A:$A,dbP!$AD:$AD,$AD715)))*
IF(OR($AE715=0,SUMIFS(SpcfP!$A:$A,SpcfP!$AE:$AE,$AE715,SpcfP!$U:$U,$U715)=0),0,INDEX(SpcfP!AA:AA,SUMIFS(SpcfP!$A:$A,SpcfP!$AE:$AE,$AE715,SpcfP!$U:$U,$U715)))</f>
        <v>0</v>
      </c>
      <c r="AB715" s="44">
        <f>IF(OR($AD715=0,SUMIFS(dbP!$A:$A,dbP!$AD:$AD,$AD715)=0),0,INDEX(dbP!X:X,SUMIFS(dbP!$A:$A,dbP!$AD:$AD,$AD715)))*
IF(OR($AE715=0,SUMIFS(SpcfP!$A:$A,SpcfP!$AE:$AE,$AE715,SpcfP!$U:$U,$U715)=0),0,INDEX(SpcfP!AB:AB,SUMIFS(SpcfP!$A:$A,SpcfP!$AE:$AE,$AE715,SpcfP!$U:$U,$U715)))</f>
        <v>0</v>
      </c>
      <c r="AC715" s="31" t="str">
        <f>IF(OR(RepP!$J$3="",RepP!$J$3=0,COUNTIF(Lists!$D:$D,RepP!$J$3)=0),Lists!$D$9,IF(RepP!$J$3=Lists!$D$9,Lists!$D$9,IF(RepP!$J$3=$E715,RepP!$J$3,"")))</f>
        <v>Все проекты</v>
      </c>
      <c r="AD715" s="31">
        <f t="shared" si="11"/>
        <v>13</v>
      </c>
      <c r="AE715" s="31">
        <f>IF(OR(AE714=0,AE714=MAX(Items!$AC:$AC)),1,AE714+1)</f>
        <v>17</v>
      </c>
    </row>
    <row r="716" spans="2:31" x14ac:dyDescent="0.3">
      <c r="B716" s="26">
        <f>IF(AND(O716=0,P716=0,Q716=0,Y716=0),0,IF(OR(COUNTIFS(Items!$E:$E,O716,Items!$F:$F,P716,Items!$G:$G,Q716)=1,COUNTIFS(Items!$M:$M,O716,Items!$N:$N,P716,Items!$O:$O,Q716)=1,COUNTIFS(Items!$U:$U,O716,Items!$V:$V,P716,Items!$W:$W,Q716)=1),0,1))</f>
        <v>0</v>
      </c>
      <c r="D716" s="24">
        <f>IF(OR($AD716=0,SUMIFS(dbP!$A:$A,dbP!$AD:$AD,$AD716)=0),0,INDEX(dbP!D:D,SUMIFS(dbP!$A:$A,dbP!$AD:$AD,$AD716)))</f>
        <v>0</v>
      </c>
      <c r="E716" s="1">
        <f>IF(OR($AD716=0,SUMIFS(dbP!$A:$A,dbP!$AD:$AD,$AD716)=0),0,INDEX(dbP!E:E,SUMIFS(dbP!$A:$A,dbP!$AD:$AD,$AD716)))</f>
        <v>0</v>
      </c>
      <c r="F716" s="1">
        <f>IF(OR($AD716=0,SUMIFS(dbP!$A:$A,dbP!$AD:$AD,$AD716)=0),0,INDEX(dbP!F:F,SUMIFS(dbP!$A:$A,dbP!$AD:$AD,$AD716)))</f>
        <v>0</v>
      </c>
      <c r="I716" s="1">
        <f>IF(OR($AD716=0,SUMIFS(dbP!$A:$A,dbP!$AD:$AD,$AD716)=0),0,INDEX(dbP!I:I,SUMIFS(dbP!$A:$A,dbP!$AD:$AD,$AD716)))</f>
        <v>0</v>
      </c>
      <c r="O716" s="44">
        <f>IF(OR($AE716=0,SUMIFS(SpcfP!$A:$A,SpcfP!$AE:$AE,$AE716,SpcfP!$U:$U,$U716)=0),0,INDEX(SpcfP!O:O,SUMIFS(SpcfP!$A:$A,SpcfP!$AE:$AE,$AE716,SpcfP!$U:$U,$U716)))</f>
        <v>0</v>
      </c>
      <c r="P716" s="44">
        <f>IF(OR($AE716=0,SUMIFS(SpcfP!$A:$A,SpcfP!$AE:$AE,$AE716,SpcfP!$U:$U,$U716)=0),0,INDEX(SpcfP!P:P,SUMIFS(SpcfP!$A:$A,SpcfP!$AE:$AE,$AE716,SpcfP!$U:$U,$U716)))</f>
        <v>0</v>
      </c>
      <c r="Q716" s="44">
        <f>IF(OR($AE716=0,SUMIFS(SpcfP!$A:$A,SpcfP!$AE:$AE,$AE716,SpcfP!$U:$U,$U716)=0),0,INDEX(SpcfP!Q:Q,SUMIFS(SpcfP!$A:$A,SpcfP!$AE:$AE,$AE716,SpcfP!$U:$U,$U716)))</f>
        <v>0</v>
      </c>
      <c r="U716" s="1">
        <f>IF(OR($AD716=0,SUMIFS(dbP!$A:$A,dbP!$AD:$AD,$AD716)=0),0,INDEX(dbP!U:U,SUMIFS(dbP!$A:$A,dbP!$AD:$AD,$AD716)))</f>
        <v>0</v>
      </c>
      <c r="X716" s="42">
        <f>IF(OR($AD716=0,SUMIFS(dbP!$A:$A,dbP!$AD:$AD,$AD716)=0),0,INDEX(dbP!X:X,SUMIFS(dbP!$A:$A,dbP!$AD:$AD,$AD716)))*
IF(OR($AE716=0,SUMIFS(SpcfP!$A:$A,SpcfP!$AE:$AE,$AE716,SpcfP!$U:$U,$U716)=0),0,INDEX(SpcfP!X:X,SUMIFS(SpcfP!$A:$A,SpcfP!$AE:$AE,$AE716,SpcfP!$U:$U,$U716)))</f>
        <v>0</v>
      </c>
      <c r="AA716" s="44">
        <f>IF(OR($AD716=0,SUMIFS(dbP!$A:$A,dbP!$AD:$AD,$AD716)=0),0,INDEX(dbP!X:X,SUMIFS(dbP!$A:$A,dbP!$AD:$AD,$AD716)))*
IF(OR($AE716=0,SUMIFS(SpcfP!$A:$A,SpcfP!$AE:$AE,$AE716,SpcfP!$U:$U,$U716)=0),0,INDEX(SpcfP!AA:AA,SUMIFS(SpcfP!$A:$A,SpcfP!$AE:$AE,$AE716,SpcfP!$U:$U,$U716)))</f>
        <v>0</v>
      </c>
      <c r="AB716" s="44">
        <f>IF(OR($AD716=0,SUMIFS(dbP!$A:$A,dbP!$AD:$AD,$AD716)=0),0,INDEX(dbP!X:X,SUMIFS(dbP!$A:$A,dbP!$AD:$AD,$AD716)))*
IF(OR($AE716=0,SUMIFS(SpcfP!$A:$A,SpcfP!$AE:$AE,$AE716,SpcfP!$U:$U,$U716)=0),0,INDEX(SpcfP!AB:AB,SUMIFS(SpcfP!$A:$A,SpcfP!$AE:$AE,$AE716,SpcfP!$U:$U,$U716)))</f>
        <v>0</v>
      </c>
      <c r="AC716" s="31" t="str">
        <f>IF(OR(RepP!$J$3="",RepP!$J$3=0,COUNTIF(Lists!$D:$D,RepP!$J$3)=0),Lists!$D$9,IF(RepP!$J$3=Lists!$D$9,Lists!$D$9,IF(RepP!$J$3=$E716,RepP!$J$3,"")))</f>
        <v>Все проекты</v>
      </c>
      <c r="AD716" s="31">
        <f t="shared" si="11"/>
        <v>13</v>
      </c>
      <c r="AE716" s="31">
        <f>IF(OR(AE715=0,AE715=MAX(Items!$AC:$AC)),1,AE715+1)</f>
        <v>18</v>
      </c>
    </row>
    <row r="717" spans="2:31" x14ac:dyDescent="0.3">
      <c r="B717" s="26">
        <f>IF(AND(O717=0,P717=0,Q717=0,Y717=0),0,IF(OR(COUNTIFS(Items!$E:$E,O717,Items!$F:$F,P717,Items!$G:$G,Q717)=1,COUNTIFS(Items!$M:$M,O717,Items!$N:$N,P717,Items!$O:$O,Q717)=1,COUNTIFS(Items!$U:$U,O717,Items!$V:$V,P717,Items!$W:$W,Q717)=1),0,1))</f>
        <v>0</v>
      </c>
      <c r="D717" s="24">
        <f>IF(OR($AD717=0,SUMIFS(dbP!$A:$A,dbP!$AD:$AD,$AD717)=0),0,INDEX(dbP!D:D,SUMIFS(dbP!$A:$A,dbP!$AD:$AD,$AD717)))</f>
        <v>0</v>
      </c>
      <c r="E717" s="1">
        <f>IF(OR($AD717=0,SUMIFS(dbP!$A:$A,dbP!$AD:$AD,$AD717)=0),0,INDEX(dbP!E:E,SUMIFS(dbP!$A:$A,dbP!$AD:$AD,$AD717)))</f>
        <v>0</v>
      </c>
      <c r="F717" s="1">
        <f>IF(OR($AD717=0,SUMIFS(dbP!$A:$A,dbP!$AD:$AD,$AD717)=0),0,INDEX(dbP!F:F,SUMIFS(dbP!$A:$A,dbP!$AD:$AD,$AD717)))</f>
        <v>0</v>
      </c>
      <c r="I717" s="1">
        <f>IF(OR($AD717=0,SUMIFS(dbP!$A:$A,dbP!$AD:$AD,$AD717)=0),0,INDEX(dbP!I:I,SUMIFS(dbP!$A:$A,dbP!$AD:$AD,$AD717)))</f>
        <v>0</v>
      </c>
      <c r="O717" s="44">
        <f>IF(OR($AE717=0,SUMIFS(SpcfP!$A:$A,SpcfP!$AE:$AE,$AE717,SpcfP!$U:$U,$U717)=0),0,INDEX(SpcfP!O:O,SUMIFS(SpcfP!$A:$A,SpcfP!$AE:$AE,$AE717,SpcfP!$U:$U,$U717)))</f>
        <v>0</v>
      </c>
      <c r="P717" s="44">
        <f>IF(OR($AE717=0,SUMIFS(SpcfP!$A:$A,SpcfP!$AE:$AE,$AE717,SpcfP!$U:$U,$U717)=0),0,INDEX(SpcfP!P:P,SUMIFS(SpcfP!$A:$A,SpcfP!$AE:$AE,$AE717,SpcfP!$U:$U,$U717)))</f>
        <v>0</v>
      </c>
      <c r="Q717" s="44">
        <f>IF(OR($AE717=0,SUMIFS(SpcfP!$A:$A,SpcfP!$AE:$AE,$AE717,SpcfP!$U:$U,$U717)=0),0,INDEX(SpcfP!Q:Q,SUMIFS(SpcfP!$A:$A,SpcfP!$AE:$AE,$AE717,SpcfP!$U:$U,$U717)))</f>
        <v>0</v>
      </c>
      <c r="U717" s="1">
        <f>IF(OR($AD717=0,SUMIFS(dbP!$A:$A,dbP!$AD:$AD,$AD717)=0),0,INDEX(dbP!U:U,SUMIFS(dbP!$A:$A,dbP!$AD:$AD,$AD717)))</f>
        <v>0</v>
      </c>
      <c r="X717" s="42">
        <f>IF(OR($AD717=0,SUMIFS(dbP!$A:$A,dbP!$AD:$AD,$AD717)=0),0,INDEX(dbP!X:X,SUMIFS(dbP!$A:$A,dbP!$AD:$AD,$AD717)))*
IF(OR($AE717=0,SUMIFS(SpcfP!$A:$A,SpcfP!$AE:$AE,$AE717,SpcfP!$U:$U,$U717)=0),0,INDEX(SpcfP!X:X,SUMIFS(SpcfP!$A:$A,SpcfP!$AE:$AE,$AE717,SpcfP!$U:$U,$U717)))</f>
        <v>0</v>
      </c>
      <c r="AA717" s="44">
        <f>IF(OR($AD717=0,SUMIFS(dbP!$A:$A,dbP!$AD:$AD,$AD717)=0),0,INDEX(dbP!X:X,SUMIFS(dbP!$A:$A,dbP!$AD:$AD,$AD717)))*
IF(OR($AE717=0,SUMIFS(SpcfP!$A:$A,SpcfP!$AE:$AE,$AE717,SpcfP!$U:$U,$U717)=0),0,INDEX(SpcfP!AA:AA,SUMIFS(SpcfP!$A:$A,SpcfP!$AE:$AE,$AE717,SpcfP!$U:$U,$U717)))</f>
        <v>0</v>
      </c>
      <c r="AB717" s="44">
        <f>IF(OR($AD717=0,SUMIFS(dbP!$A:$A,dbP!$AD:$AD,$AD717)=0),0,INDEX(dbP!X:X,SUMIFS(dbP!$A:$A,dbP!$AD:$AD,$AD717)))*
IF(OR($AE717=0,SUMIFS(SpcfP!$A:$A,SpcfP!$AE:$AE,$AE717,SpcfP!$U:$U,$U717)=0),0,INDEX(SpcfP!AB:AB,SUMIFS(SpcfP!$A:$A,SpcfP!$AE:$AE,$AE717,SpcfP!$U:$U,$U717)))</f>
        <v>0</v>
      </c>
      <c r="AC717" s="31" t="str">
        <f>IF(OR(RepP!$J$3="",RepP!$J$3=0,COUNTIF(Lists!$D:$D,RepP!$J$3)=0),Lists!$D$9,IF(RepP!$J$3=Lists!$D$9,Lists!$D$9,IF(RepP!$J$3=$E717,RepP!$J$3,"")))</f>
        <v>Все проекты</v>
      </c>
      <c r="AD717" s="31">
        <f t="shared" si="11"/>
        <v>13</v>
      </c>
      <c r="AE717" s="31">
        <f>IF(OR(AE716=0,AE716=MAX(Items!$AC:$AC)),1,AE716+1)</f>
        <v>19</v>
      </c>
    </row>
    <row r="718" spans="2:31" x14ac:dyDescent="0.3">
      <c r="B718" s="26">
        <f>IF(AND(O718=0,P718=0,Q718=0,Y718=0),0,IF(OR(COUNTIFS(Items!$E:$E,O718,Items!$F:$F,P718,Items!$G:$G,Q718)=1,COUNTIFS(Items!$M:$M,O718,Items!$N:$N,P718,Items!$O:$O,Q718)=1,COUNTIFS(Items!$U:$U,O718,Items!$V:$V,P718,Items!$W:$W,Q718)=1),0,1))</f>
        <v>0</v>
      </c>
      <c r="D718" s="24">
        <f>IF(OR($AD718=0,SUMIFS(dbP!$A:$A,dbP!$AD:$AD,$AD718)=0),0,INDEX(dbP!D:D,SUMIFS(dbP!$A:$A,dbP!$AD:$AD,$AD718)))</f>
        <v>0</v>
      </c>
      <c r="E718" s="1">
        <f>IF(OR($AD718=0,SUMIFS(dbP!$A:$A,dbP!$AD:$AD,$AD718)=0),0,INDEX(dbP!E:E,SUMIFS(dbP!$A:$A,dbP!$AD:$AD,$AD718)))</f>
        <v>0</v>
      </c>
      <c r="F718" s="1">
        <f>IF(OR($AD718=0,SUMIFS(dbP!$A:$A,dbP!$AD:$AD,$AD718)=0),0,INDEX(dbP!F:F,SUMIFS(dbP!$A:$A,dbP!$AD:$AD,$AD718)))</f>
        <v>0</v>
      </c>
      <c r="I718" s="1">
        <f>IF(OR($AD718=0,SUMIFS(dbP!$A:$A,dbP!$AD:$AD,$AD718)=0),0,INDEX(dbP!I:I,SUMIFS(dbP!$A:$A,dbP!$AD:$AD,$AD718)))</f>
        <v>0</v>
      </c>
      <c r="O718" s="44">
        <f>IF(OR($AE718=0,SUMIFS(SpcfP!$A:$A,SpcfP!$AE:$AE,$AE718,SpcfP!$U:$U,$U718)=0),0,INDEX(SpcfP!O:O,SUMIFS(SpcfP!$A:$A,SpcfP!$AE:$AE,$AE718,SpcfP!$U:$U,$U718)))</f>
        <v>0</v>
      </c>
      <c r="P718" s="44">
        <f>IF(OR($AE718=0,SUMIFS(SpcfP!$A:$A,SpcfP!$AE:$AE,$AE718,SpcfP!$U:$U,$U718)=0),0,INDEX(SpcfP!P:P,SUMIFS(SpcfP!$A:$A,SpcfP!$AE:$AE,$AE718,SpcfP!$U:$U,$U718)))</f>
        <v>0</v>
      </c>
      <c r="Q718" s="44">
        <f>IF(OR($AE718=0,SUMIFS(SpcfP!$A:$A,SpcfP!$AE:$AE,$AE718,SpcfP!$U:$U,$U718)=0),0,INDEX(SpcfP!Q:Q,SUMIFS(SpcfP!$A:$A,SpcfP!$AE:$AE,$AE718,SpcfP!$U:$U,$U718)))</f>
        <v>0</v>
      </c>
      <c r="U718" s="1">
        <f>IF(OR($AD718=0,SUMIFS(dbP!$A:$A,dbP!$AD:$AD,$AD718)=0),0,INDEX(dbP!U:U,SUMIFS(dbP!$A:$A,dbP!$AD:$AD,$AD718)))</f>
        <v>0</v>
      </c>
      <c r="X718" s="42">
        <f>IF(OR($AD718=0,SUMIFS(dbP!$A:$A,dbP!$AD:$AD,$AD718)=0),0,INDEX(dbP!X:X,SUMIFS(dbP!$A:$A,dbP!$AD:$AD,$AD718)))*
IF(OR($AE718=0,SUMIFS(SpcfP!$A:$A,SpcfP!$AE:$AE,$AE718,SpcfP!$U:$U,$U718)=0),0,INDEX(SpcfP!X:X,SUMIFS(SpcfP!$A:$A,SpcfP!$AE:$AE,$AE718,SpcfP!$U:$U,$U718)))</f>
        <v>0</v>
      </c>
      <c r="AA718" s="44">
        <f>IF(OR($AD718=0,SUMIFS(dbP!$A:$A,dbP!$AD:$AD,$AD718)=0),0,INDEX(dbP!X:X,SUMIFS(dbP!$A:$A,dbP!$AD:$AD,$AD718)))*
IF(OR($AE718=0,SUMIFS(SpcfP!$A:$A,SpcfP!$AE:$AE,$AE718,SpcfP!$U:$U,$U718)=0),0,INDEX(SpcfP!AA:AA,SUMIFS(SpcfP!$A:$A,SpcfP!$AE:$AE,$AE718,SpcfP!$U:$U,$U718)))</f>
        <v>0</v>
      </c>
      <c r="AB718" s="44">
        <f>IF(OR($AD718=0,SUMIFS(dbP!$A:$A,dbP!$AD:$AD,$AD718)=0),0,INDEX(dbP!X:X,SUMIFS(dbP!$A:$A,dbP!$AD:$AD,$AD718)))*
IF(OR($AE718=0,SUMIFS(SpcfP!$A:$A,SpcfP!$AE:$AE,$AE718,SpcfP!$U:$U,$U718)=0),0,INDEX(SpcfP!AB:AB,SUMIFS(SpcfP!$A:$A,SpcfP!$AE:$AE,$AE718,SpcfP!$U:$U,$U718)))</f>
        <v>0</v>
      </c>
      <c r="AC718" s="31" t="str">
        <f>IF(OR(RepP!$J$3="",RepP!$J$3=0,COUNTIF(Lists!$D:$D,RepP!$J$3)=0),Lists!$D$9,IF(RepP!$J$3=Lists!$D$9,Lists!$D$9,IF(RepP!$J$3=$E718,RepP!$J$3,"")))</f>
        <v>Все проекты</v>
      </c>
      <c r="AD718" s="31">
        <f t="shared" si="11"/>
        <v>13</v>
      </c>
      <c r="AE718" s="31">
        <f>IF(OR(AE717=0,AE717=MAX(Items!$AC:$AC)),1,AE717+1)</f>
        <v>20</v>
      </c>
    </row>
    <row r="719" spans="2:31" x14ac:dyDescent="0.3">
      <c r="B719" s="26">
        <f>IF(AND(O719=0,P719=0,Q719=0,Y719=0),0,IF(OR(COUNTIFS(Items!$E:$E,O719,Items!$F:$F,P719,Items!$G:$G,Q719)=1,COUNTIFS(Items!$M:$M,O719,Items!$N:$N,P719,Items!$O:$O,Q719)=1,COUNTIFS(Items!$U:$U,O719,Items!$V:$V,P719,Items!$W:$W,Q719)=1),0,1))</f>
        <v>0</v>
      </c>
      <c r="D719" s="24">
        <f>IF(OR($AD719=0,SUMIFS(dbP!$A:$A,dbP!$AD:$AD,$AD719)=0),0,INDEX(dbP!D:D,SUMIFS(dbP!$A:$A,dbP!$AD:$AD,$AD719)))</f>
        <v>0</v>
      </c>
      <c r="E719" s="1">
        <f>IF(OR($AD719=0,SUMIFS(dbP!$A:$A,dbP!$AD:$AD,$AD719)=0),0,INDEX(dbP!E:E,SUMIFS(dbP!$A:$A,dbP!$AD:$AD,$AD719)))</f>
        <v>0</v>
      </c>
      <c r="F719" s="1">
        <f>IF(OR($AD719=0,SUMIFS(dbP!$A:$A,dbP!$AD:$AD,$AD719)=0),0,INDEX(dbP!F:F,SUMIFS(dbP!$A:$A,dbP!$AD:$AD,$AD719)))</f>
        <v>0</v>
      </c>
      <c r="I719" s="1">
        <f>IF(OR($AD719=0,SUMIFS(dbP!$A:$A,dbP!$AD:$AD,$AD719)=0),0,INDEX(dbP!I:I,SUMIFS(dbP!$A:$A,dbP!$AD:$AD,$AD719)))</f>
        <v>0</v>
      </c>
      <c r="O719" s="44">
        <f>IF(OR($AE719=0,SUMIFS(SpcfP!$A:$A,SpcfP!$AE:$AE,$AE719,SpcfP!$U:$U,$U719)=0),0,INDEX(SpcfP!O:O,SUMIFS(SpcfP!$A:$A,SpcfP!$AE:$AE,$AE719,SpcfP!$U:$U,$U719)))</f>
        <v>0</v>
      </c>
      <c r="P719" s="44">
        <f>IF(OR($AE719=0,SUMIFS(SpcfP!$A:$A,SpcfP!$AE:$AE,$AE719,SpcfP!$U:$U,$U719)=0),0,INDEX(SpcfP!P:P,SUMIFS(SpcfP!$A:$A,SpcfP!$AE:$AE,$AE719,SpcfP!$U:$U,$U719)))</f>
        <v>0</v>
      </c>
      <c r="Q719" s="44">
        <f>IF(OR($AE719=0,SUMIFS(SpcfP!$A:$A,SpcfP!$AE:$AE,$AE719,SpcfP!$U:$U,$U719)=0),0,INDEX(SpcfP!Q:Q,SUMIFS(SpcfP!$A:$A,SpcfP!$AE:$AE,$AE719,SpcfP!$U:$U,$U719)))</f>
        <v>0</v>
      </c>
      <c r="U719" s="1">
        <f>IF(OR($AD719=0,SUMIFS(dbP!$A:$A,dbP!$AD:$AD,$AD719)=0),0,INDEX(dbP!U:U,SUMIFS(dbP!$A:$A,dbP!$AD:$AD,$AD719)))</f>
        <v>0</v>
      </c>
      <c r="X719" s="42">
        <f>IF(OR($AD719=0,SUMIFS(dbP!$A:$A,dbP!$AD:$AD,$AD719)=0),0,INDEX(dbP!X:X,SUMIFS(dbP!$A:$A,dbP!$AD:$AD,$AD719)))*
IF(OR($AE719=0,SUMIFS(SpcfP!$A:$A,SpcfP!$AE:$AE,$AE719,SpcfP!$U:$U,$U719)=0),0,INDEX(SpcfP!X:X,SUMIFS(SpcfP!$A:$A,SpcfP!$AE:$AE,$AE719,SpcfP!$U:$U,$U719)))</f>
        <v>0</v>
      </c>
      <c r="AA719" s="44">
        <f>IF(OR($AD719=0,SUMIFS(dbP!$A:$A,dbP!$AD:$AD,$AD719)=0),0,INDEX(dbP!X:X,SUMIFS(dbP!$A:$A,dbP!$AD:$AD,$AD719)))*
IF(OR($AE719=0,SUMIFS(SpcfP!$A:$A,SpcfP!$AE:$AE,$AE719,SpcfP!$U:$U,$U719)=0),0,INDEX(SpcfP!AA:AA,SUMIFS(SpcfP!$A:$A,SpcfP!$AE:$AE,$AE719,SpcfP!$U:$U,$U719)))</f>
        <v>0</v>
      </c>
      <c r="AB719" s="44">
        <f>IF(OR($AD719=0,SUMIFS(dbP!$A:$A,dbP!$AD:$AD,$AD719)=0),0,INDEX(dbP!X:X,SUMIFS(dbP!$A:$A,dbP!$AD:$AD,$AD719)))*
IF(OR($AE719=0,SUMIFS(SpcfP!$A:$A,SpcfP!$AE:$AE,$AE719,SpcfP!$U:$U,$U719)=0),0,INDEX(SpcfP!AB:AB,SUMIFS(SpcfP!$A:$A,SpcfP!$AE:$AE,$AE719,SpcfP!$U:$U,$U719)))</f>
        <v>0</v>
      </c>
      <c r="AC719" s="31" t="str">
        <f>IF(OR(RepP!$J$3="",RepP!$J$3=0,COUNTIF(Lists!$D:$D,RepP!$J$3)=0),Lists!$D$9,IF(RepP!$J$3=Lists!$D$9,Lists!$D$9,IF(RepP!$J$3=$E719,RepP!$J$3,"")))</f>
        <v>Все проекты</v>
      </c>
      <c r="AD719" s="31">
        <f t="shared" si="11"/>
        <v>13</v>
      </c>
      <c r="AE719" s="31">
        <f>IF(OR(AE718=0,AE718=MAX(Items!$AC:$AC)),1,AE718+1)</f>
        <v>21</v>
      </c>
    </row>
    <row r="720" spans="2:31" x14ac:dyDescent="0.3">
      <c r="B720" s="26">
        <f>IF(AND(O720=0,P720=0,Q720=0,Y720=0),0,IF(OR(COUNTIFS(Items!$E:$E,O720,Items!$F:$F,P720,Items!$G:$G,Q720)=1,COUNTIFS(Items!$M:$M,O720,Items!$N:$N,P720,Items!$O:$O,Q720)=1,COUNTIFS(Items!$U:$U,O720,Items!$V:$V,P720,Items!$W:$W,Q720)=1),0,1))</f>
        <v>0</v>
      </c>
      <c r="D720" s="24">
        <f>IF(OR($AD720=0,SUMIFS(dbP!$A:$A,dbP!$AD:$AD,$AD720)=0),0,INDEX(dbP!D:D,SUMIFS(dbP!$A:$A,dbP!$AD:$AD,$AD720)))</f>
        <v>0</v>
      </c>
      <c r="E720" s="1">
        <f>IF(OR($AD720=0,SUMIFS(dbP!$A:$A,dbP!$AD:$AD,$AD720)=0),0,INDEX(dbP!E:E,SUMIFS(dbP!$A:$A,dbP!$AD:$AD,$AD720)))</f>
        <v>0</v>
      </c>
      <c r="F720" s="1">
        <f>IF(OR($AD720=0,SUMIFS(dbP!$A:$A,dbP!$AD:$AD,$AD720)=0),0,INDEX(dbP!F:F,SUMIFS(dbP!$A:$A,dbP!$AD:$AD,$AD720)))</f>
        <v>0</v>
      </c>
      <c r="I720" s="1">
        <f>IF(OR($AD720=0,SUMIFS(dbP!$A:$A,dbP!$AD:$AD,$AD720)=0),0,INDEX(dbP!I:I,SUMIFS(dbP!$A:$A,dbP!$AD:$AD,$AD720)))</f>
        <v>0</v>
      </c>
      <c r="O720" s="44">
        <f>IF(OR($AE720=0,SUMIFS(SpcfP!$A:$A,SpcfP!$AE:$AE,$AE720,SpcfP!$U:$U,$U720)=0),0,INDEX(SpcfP!O:O,SUMIFS(SpcfP!$A:$A,SpcfP!$AE:$AE,$AE720,SpcfP!$U:$U,$U720)))</f>
        <v>0</v>
      </c>
      <c r="P720" s="44">
        <f>IF(OR($AE720=0,SUMIFS(SpcfP!$A:$A,SpcfP!$AE:$AE,$AE720,SpcfP!$U:$U,$U720)=0),0,INDEX(SpcfP!P:P,SUMIFS(SpcfP!$A:$A,SpcfP!$AE:$AE,$AE720,SpcfP!$U:$U,$U720)))</f>
        <v>0</v>
      </c>
      <c r="Q720" s="44">
        <f>IF(OR($AE720=0,SUMIFS(SpcfP!$A:$A,SpcfP!$AE:$AE,$AE720,SpcfP!$U:$U,$U720)=0),0,INDEX(SpcfP!Q:Q,SUMIFS(SpcfP!$A:$A,SpcfP!$AE:$AE,$AE720,SpcfP!$U:$U,$U720)))</f>
        <v>0</v>
      </c>
      <c r="U720" s="1">
        <f>IF(OR($AD720=0,SUMIFS(dbP!$A:$A,dbP!$AD:$AD,$AD720)=0),0,INDEX(dbP!U:U,SUMIFS(dbP!$A:$A,dbP!$AD:$AD,$AD720)))</f>
        <v>0</v>
      </c>
      <c r="X720" s="42">
        <f>IF(OR($AD720=0,SUMIFS(dbP!$A:$A,dbP!$AD:$AD,$AD720)=0),0,INDEX(dbP!X:X,SUMIFS(dbP!$A:$A,dbP!$AD:$AD,$AD720)))*
IF(OR($AE720=0,SUMIFS(SpcfP!$A:$A,SpcfP!$AE:$AE,$AE720,SpcfP!$U:$U,$U720)=0),0,INDEX(SpcfP!X:X,SUMIFS(SpcfP!$A:$A,SpcfP!$AE:$AE,$AE720,SpcfP!$U:$U,$U720)))</f>
        <v>0</v>
      </c>
      <c r="AA720" s="44">
        <f>IF(OR($AD720=0,SUMIFS(dbP!$A:$A,dbP!$AD:$AD,$AD720)=0),0,INDEX(dbP!X:X,SUMIFS(dbP!$A:$A,dbP!$AD:$AD,$AD720)))*
IF(OR($AE720=0,SUMIFS(SpcfP!$A:$A,SpcfP!$AE:$AE,$AE720,SpcfP!$U:$U,$U720)=0),0,INDEX(SpcfP!AA:AA,SUMIFS(SpcfP!$A:$A,SpcfP!$AE:$AE,$AE720,SpcfP!$U:$U,$U720)))</f>
        <v>0</v>
      </c>
      <c r="AB720" s="44">
        <f>IF(OR($AD720=0,SUMIFS(dbP!$A:$A,dbP!$AD:$AD,$AD720)=0),0,INDEX(dbP!X:X,SUMIFS(dbP!$A:$A,dbP!$AD:$AD,$AD720)))*
IF(OR($AE720=0,SUMIFS(SpcfP!$A:$A,SpcfP!$AE:$AE,$AE720,SpcfP!$U:$U,$U720)=0),0,INDEX(SpcfP!AB:AB,SUMIFS(SpcfP!$A:$A,SpcfP!$AE:$AE,$AE720,SpcfP!$U:$U,$U720)))</f>
        <v>0</v>
      </c>
      <c r="AC720" s="31" t="str">
        <f>IF(OR(RepP!$J$3="",RepP!$J$3=0,COUNTIF(Lists!$D:$D,RepP!$J$3)=0),Lists!$D$9,IF(RepP!$J$3=Lists!$D$9,Lists!$D$9,IF(RepP!$J$3=$E720,RepP!$J$3,"")))</f>
        <v>Все проекты</v>
      </c>
      <c r="AD720" s="31">
        <f t="shared" si="11"/>
        <v>13</v>
      </c>
      <c r="AE720" s="31">
        <f>IF(OR(AE719=0,AE719=MAX(Items!$AC:$AC)),1,AE719+1)</f>
        <v>22</v>
      </c>
    </row>
    <row r="721" spans="2:31" x14ac:dyDescent="0.3">
      <c r="B721" s="26">
        <f>IF(AND(O721=0,P721=0,Q721=0,Y721=0),0,IF(OR(COUNTIFS(Items!$E:$E,O721,Items!$F:$F,P721,Items!$G:$G,Q721)=1,COUNTIFS(Items!$M:$M,O721,Items!$N:$N,P721,Items!$O:$O,Q721)=1,COUNTIFS(Items!$U:$U,O721,Items!$V:$V,P721,Items!$W:$W,Q721)=1),0,1))</f>
        <v>0</v>
      </c>
      <c r="D721" s="24">
        <f>IF(OR($AD721=0,SUMIFS(dbP!$A:$A,dbP!$AD:$AD,$AD721)=0),0,INDEX(dbP!D:D,SUMIFS(dbP!$A:$A,dbP!$AD:$AD,$AD721)))</f>
        <v>0</v>
      </c>
      <c r="E721" s="1">
        <f>IF(OR($AD721=0,SUMIFS(dbP!$A:$A,dbP!$AD:$AD,$AD721)=0),0,INDEX(dbP!E:E,SUMIFS(dbP!$A:$A,dbP!$AD:$AD,$AD721)))</f>
        <v>0</v>
      </c>
      <c r="F721" s="1">
        <f>IF(OR($AD721=0,SUMIFS(dbP!$A:$A,dbP!$AD:$AD,$AD721)=0),0,INDEX(dbP!F:F,SUMIFS(dbP!$A:$A,dbP!$AD:$AD,$AD721)))</f>
        <v>0</v>
      </c>
      <c r="I721" s="1">
        <f>IF(OR($AD721=0,SUMIFS(dbP!$A:$A,dbP!$AD:$AD,$AD721)=0),0,INDEX(dbP!I:I,SUMIFS(dbP!$A:$A,dbP!$AD:$AD,$AD721)))</f>
        <v>0</v>
      </c>
      <c r="O721" s="44">
        <f>IF(OR($AE721=0,SUMIFS(SpcfP!$A:$A,SpcfP!$AE:$AE,$AE721,SpcfP!$U:$U,$U721)=0),0,INDEX(SpcfP!O:O,SUMIFS(SpcfP!$A:$A,SpcfP!$AE:$AE,$AE721,SpcfP!$U:$U,$U721)))</f>
        <v>0</v>
      </c>
      <c r="P721" s="44">
        <f>IF(OR($AE721=0,SUMIFS(SpcfP!$A:$A,SpcfP!$AE:$AE,$AE721,SpcfP!$U:$U,$U721)=0),0,INDEX(SpcfP!P:P,SUMIFS(SpcfP!$A:$A,SpcfP!$AE:$AE,$AE721,SpcfP!$U:$U,$U721)))</f>
        <v>0</v>
      </c>
      <c r="Q721" s="44">
        <f>IF(OR($AE721=0,SUMIFS(SpcfP!$A:$A,SpcfP!$AE:$AE,$AE721,SpcfP!$U:$U,$U721)=0),0,INDEX(SpcfP!Q:Q,SUMIFS(SpcfP!$A:$A,SpcfP!$AE:$AE,$AE721,SpcfP!$U:$U,$U721)))</f>
        <v>0</v>
      </c>
      <c r="U721" s="1">
        <f>IF(OR($AD721=0,SUMIFS(dbP!$A:$A,dbP!$AD:$AD,$AD721)=0),0,INDEX(dbP!U:U,SUMIFS(dbP!$A:$A,dbP!$AD:$AD,$AD721)))</f>
        <v>0</v>
      </c>
      <c r="X721" s="42">
        <f>IF(OR($AD721=0,SUMIFS(dbP!$A:$A,dbP!$AD:$AD,$AD721)=0),0,INDEX(dbP!X:X,SUMIFS(dbP!$A:$A,dbP!$AD:$AD,$AD721)))*
IF(OR($AE721=0,SUMIFS(SpcfP!$A:$A,SpcfP!$AE:$AE,$AE721,SpcfP!$U:$U,$U721)=0),0,INDEX(SpcfP!X:X,SUMIFS(SpcfP!$A:$A,SpcfP!$AE:$AE,$AE721,SpcfP!$U:$U,$U721)))</f>
        <v>0</v>
      </c>
      <c r="AA721" s="44">
        <f>IF(OR($AD721=0,SUMIFS(dbP!$A:$A,dbP!$AD:$AD,$AD721)=0),0,INDEX(dbP!X:X,SUMIFS(dbP!$A:$A,dbP!$AD:$AD,$AD721)))*
IF(OR($AE721=0,SUMIFS(SpcfP!$A:$A,SpcfP!$AE:$AE,$AE721,SpcfP!$U:$U,$U721)=0),0,INDEX(SpcfP!AA:AA,SUMIFS(SpcfP!$A:$A,SpcfP!$AE:$AE,$AE721,SpcfP!$U:$U,$U721)))</f>
        <v>0</v>
      </c>
      <c r="AB721" s="44">
        <f>IF(OR($AD721=0,SUMIFS(dbP!$A:$A,dbP!$AD:$AD,$AD721)=0),0,INDEX(dbP!X:X,SUMIFS(dbP!$A:$A,dbP!$AD:$AD,$AD721)))*
IF(OR($AE721=0,SUMIFS(SpcfP!$A:$A,SpcfP!$AE:$AE,$AE721,SpcfP!$U:$U,$U721)=0),0,INDEX(SpcfP!AB:AB,SUMIFS(SpcfP!$A:$A,SpcfP!$AE:$AE,$AE721,SpcfP!$U:$U,$U721)))</f>
        <v>0</v>
      </c>
      <c r="AC721" s="31" t="str">
        <f>IF(OR(RepP!$J$3="",RepP!$J$3=0,COUNTIF(Lists!$D:$D,RepP!$J$3)=0),Lists!$D$9,IF(RepP!$J$3=Lists!$D$9,Lists!$D$9,IF(RepP!$J$3=$E721,RepP!$J$3,"")))</f>
        <v>Все проекты</v>
      </c>
      <c r="AD721" s="31">
        <f t="shared" si="11"/>
        <v>13</v>
      </c>
      <c r="AE721" s="31">
        <f>IF(OR(AE720=0,AE720=MAX(Items!$AC:$AC)),1,AE720+1)</f>
        <v>23</v>
      </c>
    </row>
    <row r="722" spans="2:31" x14ac:dyDescent="0.3">
      <c r="B722" s="26">
        <f>IF(AND(O722=0,P722=0,Q722=0,Y722=0),0,IF(OR(COUNTIFS(Items!$E:$E,O722,Items!$F:$F,P722,Items!$G:$G,Q722)=1,COUNTIFS(Items!$M:$M,O722,Items!$N:$N,P722,Items!$O:$O,Q722)=1,COUNTIFS(Items!$U:$U,O722,Items!$V:$V,P722,Items!$W:$W,Q722)=1),0,1))</f>
        <v>0</v>
      </c>
      <c r="D722" s="24">
        <f>IF(OR($AD722=0,SUMIFS(dbP!$A:$A,dbP!$AD:$AD,$AD722)=0),0,INDEX(dbP!D:D,SUMIFS(dbP!$A:$A,dbP!$AD:$AD,$AD722)))</f>
        <v>0</v>
      </c>
      <c r="E722" s="1">
        <f>IF(OR($AD722=0,SUMIFS(dbP!$A:$A,dbP!$AD:$AD,$AD722)=0),0,INDEX(dbP!E:E,SUMIFS(dbP!$A:$A,dbP!$AD:$AD,$AD722)))</f>
        <v>0</v>
      </c>
      <c r="F722" s="1">
        <f>IF(OR($AD722=0,SUMIFS(dbP!$A:$A,dbP!$AD:$AD,$AD722)=0),0,INDEX(dbP!F:F,SUMIFS(dbP!$A:$A,dbP!$AD:$AD,$AD722)))</f>
        <v>0</v>
      </c>
      <c r="I722" s="1">
        <f>IF(OR($AD722=0,SUMIFS(dbP!$A:$A,dbP!$AD:$AD,$AD722)=0),0,INDEX(dbP!I:I,SUMIFS(dbP!$A:$A,dbP!$AD:$AD,$AD722)))</f>
        <v>0</v>
      </c>
      <c r="O722" s="44">
        <f>IF(OR($AE722=0,SUMIFS(SpcfP!$A:$A,SpcfP!$AE:$AE,$AE722,SpcfP!$U:$U,$U722)=0),0,INDEX(SpcfP!O:O,SUMIFS(SpcfP!$A:$A,SpcfP!$AE:$AE,$AE722,SpcfP!$U:$U,$U722)))</f>
        <v>0</v>
      </c>
      <c r="P722" s="44">
        <f>IF(OR($AE722=0,SUMIFS(SpcfP!$A:$A,SpcfP!$AE:$AE,$AE722,SpcfP!$U:$U,$U722)=0),0,INDEX(SpcfP!P:P,SUMIFS(SpcfP!$A:$A,SpcfP!$AE:$AE,$AE722,SpcfP!$U:$U,$U722)))</f>
        <v>0</v>
      </c>
      <c r="Q722" s="44">
        <f>IF(OR($AE722=0,SUMIFS(SpcfP!$A:$A,SpcfP!$AE:$AE,$AE722,SpcfP!$U:$U,$U722)=0),0,INDEX(SpcfP!Q:Q,SUMIFS(SpcfP!$A:$A,SpcfP!$AE:$AE,$AE722,SpcfP!$U:$U,$U722)))</f>
        <v>0</v>
      </c>
      <c r="U722" s="1">
        <f>IF(OR($AD722=0,SUMIFS(dbP!$A:$A,dbP!$AD:$AD,$AD722)=0),0,INDEX(dbP!U:U,SUMIFS(dbP!$A:$A,dbP!$AD:$AD,$AD722)))</f>
        <v>0</v>
      </c>
      <c r="X722" s="42">
        <f>IF(OR($AD722=0,SUMIFS(dbP!$A:$A,dbP!$AD:$AD,$AD722)=0),0,INDEX(dbP!X:X,SUMIFS(dbP!$A:$A,dbP!$AD:$AD,$AD722)))*
IF(OR($AE722=0,SUMIFS(SpcfP!$A:$A,SpcfP!$AE:$AE,$AE722,SpcfP!$U:$U,$U722)=0),0,INDEX(SpcfP!X:X,SUMIFS(SpcfP!$A:$A,SpcfP!$AE:$AE,$AE722,SpcfP!$U:$U,$U722)))</f>
        <v>0</v>
      </c>
      <c r="AA722" s="44">
        <f>IF(OR($AD722=0,SUMIFS(dbP!$A:$A,dbP!$AD:$AD,$AD722)=0),0,INDEX(dbP!X:X,SUMIFS(dbP!$A:$A,dbP!$AD:$AD,$AD722)))*
IF(OR($AE722=0,SUMIFS(SpcfP!$A:$A,SpcfP!$AE:$AE,$AE722,SpcfP!$U:$U,$U722)=0),0,INDEX(SpcfP!AA:AA,SUMIFS(SpcfP!$A:$A,SpcfP!$AE:$AE,$AE722,SpcfP!$U:$U,$U722)))</f>
        <v>0</v>
      </c>
      <c r="AB722" s="44">
        <f>IF(OR($AD722=0,SUMIFS(dbP!$A:$A,dbP!$AD:$AD,$AD722)=0),0,INDEX(dbP!X:X,SUMIFS(dbP!$A:$A,dbP!$AD:$AD,$AD722)))*
IF(OR($AE722=0,SUMIFS(SpcfP!$A:$A,SpcfP!$AE:$AE,$AE722,SpcfP!$U:$U,$U722)=0),0,INDEX(SpcfP!AB:AB,SUMIFS(SpcfP!$A:$A,SpcfP!$AE:$AE,$AE722,SpcfP!$U:$U,$U722)))</f>
        <v>0</v>
      </c>
      <c r="AC722" s="31" t="str">
        <f>IF(OR(RepP!$J$3="",RepP!$J$3=0,COUNTIF(Lists!$D:$D,RepP!$J$3)=0),Lists!$D$9,IF(RepP!$J$3=Lists!$D$9,Lists!$D$9,IF(RepP!$J$3=$E722,RepP!$J$3,"")))</f>
        <v>Все проекты</v>
      </c>
      <c r="AD722" s="31">
        <f t="shared" si="11"/>
        <v>13</v>
      </c>
      <c r="AE722" s="31">
        <f>IF(OR(AE721=0,AE721=MAX(Items!$AC:$AC)),1,AE721+1)</f>
        <v>24</v>
      </c>
    </row>
    <row r="723" spans="2:31" x14ac:dyDescent="0.3">
      <c r="B723" s="26">
        <f>IF(AND(O723=0,P723=0,Q723=0,Y723=0),0,IF(OR(COUNTIFS(Items!$E:$E,O723,Items!$F:$F,P723,Items!$G:$G,Q723)=1,COUNTIFS(Items!$M:$M,O723,Items!$N:$N,P723,Items!$O:$O,Q723)=1,COUNTIFS(Items!$U:$U,O723,Items!$V:$V,P723,Items!$W:$W,Q723)=1),0,1))</f>
        <v>0</v>
      </c>
      <c r="D723" s="24">
        <f>IF(OR($AD723=0,SUMIFS(dbP!$A:$A,dbP!$AD:$AD,$AD723)=0),0,INDEX(dbP!D:D,SUMIFS(dbP!$A:$A,dbP!$AD:$AD,$AD723)))</f>
        <v>0</v>
      </c>
      <c r="E723" s="1">
        <f>IF(OR($AD723=0,SUMIFS(dbP!$A:$A,dbP!$AD:$AD,$AD723)=0),0,INDEX(dbP!E:E,SUMIFS(dbP!$A:$A,dbP!$AD:$AD,$AD723)))</f>
        <v>0</v>
      </c>
      <c r="F723" s="1">
        <f>IF(OR($AD723=0,SUMIFS(dbP!$A:$A,dbP!$AD:$AD,$AD723)=0),0,INDEX(dbP!F:F,SUMIFS(dbP!$A:$A,dbP!$AD:$AD,$AD723)))</f>
        <v>0</v>
      </c>
      <c r="I723" s="1">
        <f>IF(OR($AD723=0,SUMIFS(dbP!$A:$A,dbP!$AD:$AD,$AD723)=0),0,INDEX(dbP!I:I,SUMIFS(dbP!$A:$A,dbP!$AD:$AD,$AD723)))</f>
        <v>0</v>
      </c>
      <c r="O723" s="44">
        <f>IF(OR($AE723=0,SUMIFS(SpcfP!$A:$A,SpcfP!$AE:$AE,$AE723,SpcfP!$U:$U,$U723)=0),0,INDEX(SpcfP!O:O,SUMIFS(SpcfP!$A:$A,SpcfP!$AE:$AE,$AE723,SpcfP!$U:$U,$U723)))</f>
        <v>0</v>
      </c>
      <c r="P723" s="44">
        <f>IF(OR($AE723=0,SUMIFS(SpcfP!$A:$A,SpcfP!$AE:$AE,$AE723,SpcfP!$U:$U,$U723)=0),0,INDEX(SpcfP!P:P,SUMIFS(SpcfP!$A:$A,SpcfP!$AE:$AE,$AE723,SpcfP!$U:$U,$U723)))</f>
        <v>0</v>
      </c>
      <c r="Q723" s="44">
        <f>IF(OR($AE723=0,SUMIFS(SpcfP!$A:$A,SpcfP!$AE:$AE,$AE723,SpcfP!$U:$U,$U723)=0),0,INDEX(SpcfP!Q:Q,SUMIFS(SpcfP!$A:$A,SpcfP!$AE:$AE,$AE723,SpcfP!$U:$U,$U723)))</f>
        <v>0</v>
      </c>
      <c r="U723" s="1">
        <f>IF(OR($AD723=0,SUMIFS(dbP!$A:$A,dbP!$AD:$AD,$AD723)=0),0,INDEX(dbP!U:U,SUMIFS(dbP!$A:$A,dbP!$AD:$AD,$AD723)))</f>
        <v>0</v>
      </c>
      <c r="X723" s="42">
        <f>IF(OR($AD723=0,SUMIFS(dbP!$A:$A,dbP!$AD:$AD,$AD723)=0),0,INDEX(dbP!X:X,SUMIFS(dbP!$A:$A,dbP!$AD:$AD,$AD723)))*
IF(OR($AE723=0,SUMIFS(SpcfP!$A:$A,SpcfP!$AE:$AE,$AE723,SpcfP!$U:$U,$U723)=0),0,INDEX(SpcfP!X:X,SUMIFS(SpcfP!$A:$A,SpcfP!$AE:$AE,$AE723,SpcfP!$U:$U,$U723)))</f>
        <v>0</v>
      </c>
      <c r="AA723" s="44">
        <f>IF(OR($AD723=0,SUMIFS(dbP!$A:$A,dbP!$AD:$AD,$AD723)=0),0,INDEX(dbP!X:X,SUMIFS(dbP!$A:$A,dbP!$AD:$AD,$AD723)))*
IF(OR($AE723=0,SUMIFS(SpcfP!$A:$A,SpcfP!$AE:$AE,$AE723,SpcfP!$U:$U,$U723)=0),0,INDEX(SpcfP!AA:AA,SUMIFS(SpcfP!$A:$A,SpcfP!$AE:$AE,$AE723,SpcfP!$U:$U,$U723)))</f>
        <v>0</v>
      </c>
      <c r="AB723" s="44">
        <f>IF(OR($AD723=0,SUMIFS(dbP!$A:$A,dbP!$AD:$AD,$AD723)=0),0,INDEX(dbP!X:X,SUMIFS(dbP!$A:$A,dbP!$AD:$AD,$AD723)))*
IF(OR($AE723=0,SUMIFS(SpcfP!$A:$A,SpcfP!$AE:$AE,$AE723,SpcfP!$U:$U,$U723)=0),0,INDEX(SpcfP!AB:AB,SUMIFS(SpcfP!$A:$A,SpcfP!$AE:$AE,$AE723,SpcfP!$U:$U,$U723)))</f>
        <v>0</v>
      </c>
      <c r="AC723" s="31" t="str">
        <f>IF(OR(RepP!$J$3="",RepP!$J$3=0,COUNTIF(Lists!$D:$D,RepP!$J$3)=0),Lists!$D$9,IF(RepP!$J$3=Lists!$D$9,Lists!$D$9,IF(RepP!$J$3=$E723,RepP!$J$3,"")))</f>
        <v>Все проекты</v>
      </c>
      <c r="AD723" s="31">
        <f t="shared" si="11"/>
        <v>13</v>
      </c>
      <c r="AE723" s="31">
        <f>IF(OR(AE722=0,AE722=MAX(Items!$AC:$AC)),1,AE722+1)</f>
        <v>25</v>
      </c>
    </row>
    <row r="724" spans="2:31" x14ac:dyDescent="0.3">
      <c r="B724" s="26">
        <f>IF(AND(O724=0,P724=0,Q724=0,Y724=0),0,IF(OR(COUNTIFS(Items!$E:$E,O724,Items!$F:$F,P724,Items!$G:$G,Q724)=1,COUNTIFS(Items!$M:$M,O724,Items!$N:$N,P724,Items!$O:$O,Q724)=1,COUNTIFS(Items!$U:$U,O724,Items!$V:$V,P724,Items!$W:$W,Q724)=1),0,1))</f>
        <v>0</v>
      </c>
      <c r="D724" s="24">
        <f>IF(OR($AD724=0,SUMIFS(dbP!$A:$A,dbP!$AD:$AD,$AD724)=0),0,INDEX(dbP!D:D,SUMIFS(dbP!$A:$A,dbP!$AD:$AD,$AD724)))</f>
        <v>0</v>
      </c>
      <c r="E724" s="1">
        <f>IF(OR($AD724=0,SUMIFS(dbP!$A:$A,dbP!$AD:$AD,$AD724)=0),0,INDEX(dbP!E:E,SUMIFS(dbP!$A:$A,dbP!$AD:$AD,$AD724)))</f>
        <v>0</v>
      </c>
      <c r="F724" s="1">
        <f>IF(OR($AD724=0,SUMIFS(dbP!$A:$A,dbP!$AD:$AD,$AD724)=0),0,INDEX(dbP!F:F,SUMIFS(dbP!$A:$A,dbP!$AD:$AD,$AD724)))</f>
        <v>0</v>
      </c>
      <c r="I724" s="1">
        <f>IF(OR($AD724=0,SUMIFS(dbP!$A:$A,dbP!$AD:$AD,$AD724)=0),0,INDEX(dbP!I:I,SUMIFS(dbP!$A:$A,dbP!$AD:$AD,$AD724)))</f>
        <v>0</v>
      </c>
      <c r="O724" s="44">
        <f>IF(OR($AE724=0,SUMIFS(SpcfP!$A:$A,SpcfP!$AE:$AE,$AE724,SpcfP!$U:$U,$U724)=0),0,INDEX(SpcfP!O:O,SUMIFS(SpcfP!$A:$A,SpcfP!$AE:$AE,$AE724,SpcfP!$U:$U,$U724)))</f>
        <v>0</v>
      </c>
      <c r="P724" s="44">
        <f>IF(OR($AE724=0,SUMIFS(SpcfP!$A:$A,SpcfP!$AE:$AE,$AE724,SpcfP!$U:$U,$U724)=0),0,INDEX(SpcfP!P:P,SUMIFS(SpcfP!$A:$A,SpcfP!$AE:$AE,$AE724,SpcfP!$U:$U,$U724)))</f>
        <v>0</v>
      </c>
      <c r="Q724" s="44">
        <f>IF(OR($AE724=0,SUMIFS(SpcfP!$A:$A,SpcfP!$AE:$AE,$AE724,SpcfP!$U:$U,$U724)=0),0,INDEX(SpcfP!Q:Q,SUMIFS(SpcfP!$A:$A,SpcfP!$AE:$AE,$AE724,SpcfP!$U:$U,$U724)))</f>
        <v>0</v>
      </c>
      <c r="U724" s="1">
        <f>IF(OR($AD724=0,SUMIFS(dbP!$A:$A,dbP!$AD:$AD,$AD724)=0),0,INDEX(dbP!U:U,SUMIFS(dbP!$A:$A,dbP!$AD:$AD,$AD724)))</f>
        <v>0</v>
      </c>
      <c r="X724" s="42">
        <f>IF(OR($AD724=0,SUMIFS(dbP!$A:$A,dbP!$AD:$AD,$AD724)=0),0,INDEX(dbP!X:X,SUMIFS(dbP!$A:$A,dbP!$AD:$AD,$AD724)))*
IF(OR($AE724=0,SUMIFS(SpcfP!$A:$A,SpcfP!$AE:$AE,$AE724,SpcfP!$U:$U,$U724)=0),0,INDEX(SpcfP!X:X,SUMIFS(SpcfP!$A:$A,SpcfP!$AE:$AE,$AE724,SpcfP!$U:$U,$U724)))</f>
        <v>0</v>
      </c>
      <c r="AA724" s="44">
        <f>IF(OR($AD724=0,SUMIFS(dbP!$A:$A,dbP!$AD:$AD,$AD724)=0),0,INDEX(dbP!X:X,SUMIFS(dbP!$A:$A,dbP!$AD:$AD,$AD724)))*
IF(OR($AE724=0,SUMIFS(SpcfP!$A:$A,SpcfP!$AE:$AE,$AE724,SpcfP!$U:$U,$U724)=0),0,INDEX(SpcfP!AA:AA,SUMIFS(SpcfP!$A:$A,SpcfP!$AE:$AE,$AE724,SpcfP!$U:$U,$U724)))</f>
        <v>0</v>
      </c>
      <c r="AB724" s="44">
        <f>IF(OR($AD724=0,SUMIFS(dbP!$A:$A,dbP!$AD:$AD,$AD724)=0),0,INDEX(dbP!X:X,SUMIFS(dbP!$A:$A,dbP!$AD:$AD,$AD724)))*
IF(OR($AE724=0,SUMIFS(SpcfP!$A:$A,SpcfP!$AE:$AE,$AE724,SpcfP!$U:$U,$U724)=0),0,INDEX(SpcfP!AB:AB,SUMIFS(SpcfP!$A:$A,SpcfP!$AE:$AE,$AE724,SpcfP!$U:$U,$U724)))</f>
        <v>0</v>
      </c>
      <c r="AC724" s="31" t="str">
        <f>IF(OR(RepP!$J$3="",RepP!$J$3=0,COUNTIF(Lists!$D:$D,RepP!$J$3)=0),Lists!$D$9,IF(RepP!$J$3=Lists!$D$9,Lists!$D$9,IF(RepP!$J$3=$E724,RepP!$J$3,"")))</f>
        <v>Все проекты</v>
      </c>
      <c r="AD724" s="31">
        <f t="shared" si="11"/>
        <v>13</v>
      </c>
      <c r="AE724" s="31">
        <f>IF(OR(AE723=0,AE723=MAX(Items!$AC:$AC)),1,AE723+1)</f>
        <v>26</v>
      </c>
    </row>
    <row r="725" spans="2:31" x14ac:dyDescent="0.3">
      <c r="B725" s="26">
        <f>IF(AND(O725=0,P725=0,Q725=0,Y725=0),0,IF(OR(COUNTIFS(Items!$E:$E,O725,Items!$F:$F,P725,Items!$G:$G,Q725)=1,COUNTIFS(Items!$M:$M,O725,Items!$N:$N,P725,Items!$O:$O,Q725)=1,COUNTIFS(Items!$U:$U,O725,Items!$V:$V,P725,Items!$W:$W,Q725)=1),0,1))</f>
        <v>0</v>
      </c>
      <c r="D725" s="24">
        <f>IF(OR($AD725=0,SUMIFS(dbP!$A:$A,dbP!$AD:$AD,$AD725)=0),0,INDEX(dbP!D:D,SUMIFS(dbP!$A:$A,dbP!$AD:$AD,$AD725)))</f>
        <v>0</v>
      </c>
      <c r="E725" s="1">
        <f>IF(OR($AD725=0,SUMIFS(dbP!$A:$A,dbP!$AD:$AD,$AD725)=0),0,INDEX(dbP!E:E,SUMIFS(dbP!$A:$A,dbP!$AD:$AD,$AD725)))</f>
        <v>0</v>
      </c>
      <c r="F725" s="1">
        <f>IF(OR($AD725=0,SUMIFS(dbP!$A:$A,dbP!$AD:$AD,$AD725)=0),0,INDEX(dbP!F:F,SUMIFS(dbP!$A:$A,dbP!$AD:$AD,$AD725)))</f>
        <v>0</v>
      </c>
      <c r="I725" s="1">
        <f>IF(OR($AD725=0,SUMIFS(dbP!$A:$A,dbP!$AD:$AD,$AD725)=0),0,INDEX(dbP!I:I,SUMIFS(dbP!$A:$A,dbP!$AD:$AD,$AD725)))</f>
        <v>0</v>
      </c>
      <c r="O725" s="44">
        <f>IF(OR($AE725=0,SUMIFS(SpcfP!$A:$A,SpcfP!$AE:$AE,$AE725,SpcfP!$U:$U,$U725)=0),0,INDEX(SpcfP!O:O,SUMIFS(SpcfP!$A:$A,SpcfP!$AE:$AE,$AE725,SpcfP!$U:$U,$U725)))</f>
        <v>0</v>
      </c>
      <c r="P725" s="44">
        <f>IF(OR($AE725=0,SUMIFS(SpcfP!$A:$A,SpcfP!$AE:$AE,$AE725,SpcfP!$U:$U,$U725)=0),0,INDEX(SpcfP!P:P,SUMIFS(SpcfP!$A:$A,SpcfP!$AE:$AE,$AE725,SpcfP!$U:$U,$U725)))</f>
        <v>0</v>
      </c>
      <c r="Q725" s="44">
        <f>IF(OR($AE725=0,SUMIFS(SpcfP!$A:$A,SpcfP!$AE:$AE,$AE725,SpcfP!$U:$U,$U725)=0),0,INDEX(SpcfP!Q:Q,SUMIFS(SpcfP!$A:$A,SpcfP!$AE:$AE,$AE725,SpcfP!$U:$U,$U725)))</f>
        <v>0</v>
      </c>
      <c r="U725" s="1">
        <f>IF(OR($AD725=0,SUMIFS(dbP!$A:$A,dbP!$AD:$AD,$AD725)=0),0,INDEX(dbP!U:U,SUMIFS(dbP!$A:$A,dbP!$AD:$AD,$AD725)))</f>
        <v>0</v>
      </c>
      <c r="X725" s="42">
        <f>IF(OR($AD725=0,SUMIFS(dbP!$A:$A,dbP!$AD:$AD,$AD725)=0),0,INDEX(dbP!X:X,SUMIFS(dbP!$A:$A,dbP!$AD:$AD,$AD725)))*
IF(OR($AE725=0,SUMIFS(SpcfP!$A:$A,SpcfP!$AE:$AE,$AE725,SpcfP!$U:$U,$U725)=0),0,INDEX(SpcfP!X:X,SUMIFS(SpcfP!$A:$A,SpcfP!$AE:$AE,$AE725,SpcfP!$U:$U,$U725)))</f>
        <v>0</v>
      </c>
      <c r="AA725" s="44">
        <f>IF(OR($AD725=0,SUMIFS(dbP!$A:$A,dbP!$AD:$AD,$AD725)=0),0,INDEX(dbP!X:X,SUMIFS(dbP!$A:$A,dbP!$AD:$AD,$AD725)))*
IF(OR($AE725=0,SUMIFS(SpcfP!$A:$A,SpcfP!$AE:$AE,$AE725,SpcfP!$U:$U,$U725)=0),0,INDEX(SpcfP!AA:AA,SUMIFS(SpcfP!$A:$A,SpcfP!$AE:$AE,$AE725,SpcfP!$U:$U,$U725)))</f>
        <v>0</v>
      </c>
      <c r="AB725" s="44">
        <f>IF(OR($AD725=0,SUMIFS(dbP!$A:$A,dbP!$AD:$AD,$AD725)=0),0,INDEX(dbP!X:X,SUMIFS(dbP!$A:$A,dbP!$AD:$AD,$AD725)))*
IF(OR($AE725=0,SUMIFS(SpcfP!$A:$A,SpcfP!$AE:$AE,$AE725,SpcfP!$U:$U,$U725)=0),0,INDEX(SpcfP!AB:AB,SUMIFS(SpcfP!$A:$A,SpcfP!$AE:$AE,$AE725,SpcfP!$U:$U,$U725)))</f>
        <v>0</v>
      </c>
      <c r="AC725" s="31" t="str">
        <f>IF(OR(RepP!$J$3="",RepP!$J$3=0,COUNTIF(Lists!$D:$D,RepP!$J$3)=0),Lists!$D$9,IF(RepP!$J$3=Lists!$D$9,Lists!$D$9,IF(RepP!$J$3=$E725,RepP!$J$3,"")))</f>
        <v>Все проекты</v>
      </c>
      <c r="AD725" s="31">
        <f t="shared" si="11"/>
        <v>13</v>
      </c>
      <c r="AE725" s="31">
        <f>IF(OR(AE724=0,AE724=MAX(Items!$AC:$AC)),1,AE724+1)</f>
        <v>27</v>
      </c>
    </row>
    <row r="726" spans="2:31" x14ac:dyDescent="0.3">
      <c r="B726" s="26">
        <f>IF(AND(O726=0,P726=0,Q726=0,Y726=0),0,IF(OR(COUNTIFS(Items!$E:$E,O726,Items!$F:$F,P726,Items!$G:$G,Q726)=1,COUNTIFS(Items!$M:$M,O726,Items!$N:$N,P726,Items!$O:$O,Q726)=1,COUNTIFS(Items!$U:$U,O726,Items!$V:$V,P726,Items!$W:$W,Q726)=1),0,1))</f>
        <v>0</v>
      </c>
      <c r="D726" s="24">
        <f>IF(OR($AD726=0,SUMIFS(dbP!$A:$A,dbP!$AD:$AD,$AD726)=0),0,INDEX(dbP!D:D,SUMIFS(dbP!$A:$A,dbP!$AD:$AD,$AD726)))</f>
        <v>0</v>
      </c>
      <c r="E726" s="1">
        <f>IF(OR($AD726=0,SUMIFS(dbP!$A:$A,dbP!$AD:$AD,$AD726)=0),0,INDEX(dbP!E:E,SUMIFS(dbP!$A:$A,dbP!$AD:$AD,$AD726)))</f>
        <v>0</v>
      </c>
      <c r="F726" s="1">
        <f>IF(OR($AD726=0,SUMIFS(dbP!$A:$A,dbP!$AD:$AD,$AD726)=0),0,INDEX(dbP!F:F,SUMIFS(dbP!$A:$A,dbP!$AD:$AD,$AD726)))</f>
        <v>0</v>
      </c>
      <c r="I726" s="1">
        <f>IF(OR($AD726=0,SUMIFS(dbP!$A:$A,dbP!$AD:$AD,$AD726)=0),0,INDEX(dbP!I:I,SUMIFS(dbP!$A:$A,dbP!$AD:$AD,$AD726)))</f>
        <v>0</v>
      </c>
      <c r="O726" s="44">
        <f>IF(OR($AE726=0,SUMIFS(SpcfP!$A:$A,SpcfP!$AE:$AE,$AE726,SpcfP!$U:$U,$U726)=0),0,INDEX(SpcfP!O:O,SUMIFS(SpcfP!$A:$A,SpcfP!$AE:$AE,$AE726,SpcfP!$U:$U,$U726)))</f>
        <v>0</v>
      </c>
      <c r="P726" s="44">
        <f>IF(OR($AE726=0,SUMIFS(SpcfP!$A:$A,SpcfP!$AE:$AE,$AE726,SpcfP!$U:$U,$U726)=0),0,INDEX(SpcfP!P:P,SUMIFS(SpcfP!$A:$A,SpcfP!$AE:$AE,$AE726,SpcfP!$U:$U,$U726)))</f>
        <v>0</v>
      </c>
      <c r="Q726" s="44">
        <f>IF(OR($AE726=0,SUMIFS(SpcfP!$A:$A,SpcfP!$AE:$AE,$AE726,SpcfP!$U:$U,$U726)=0),0,INDEX(SpcfP!Q:Q,SUMIFS(SpcfP!$A:$A,SpcfP!$AE:$AE,$AE726,SpcfP!$U:$U,$U726)))</f>
        <v>0</v>
      </c>
      <c r="U726" s="1">
        <f>IF(OR($AD726=0,SUMIFS(dbP!$A:$A,dbP!$AD:$AD,$AD726)=0),0,INDEX(dbP!U:U,SUMIFS(dbP!$A:$A,dbP!$AD:$AD,$AD726)))</f>
        <v>0</v>
      </c>
      <c r="X726" s="42">
        <f>IF(OR($AD726=0,SUMIFS(dbP!$A:$A,dbP!$AD:$AD,$AD726)=0),0,INDEX(dbP!X:X,SUMIFS(dbP!$A:$A,dbP!$AD:$AD,$AD726)))*
IF(OR($AE726=0,SUMIFS(SpcfP!$A:$A,SpcfP!$AE:$AE,$AE726,SpcfP!$U:$U,$U726)=0),0,INDEX(SpcfP!X:X,SUMIFS(SpcfP!$A:$A,SpcfP!$AE:$AE,$AE726,SpcfP!$U:$U,$U726)))</f>
        <v>0</v>
      </c>
      <c r="AA726" s="44">
        <f>IF(OR($AD726=0,SUMIFS(dbP!$A:$A,dbP!$AD:$AD,$AD726)=0),0,INDEX(dbP!X:X,SUMIFS(dbP!$A:$A,dbP!$AD:$AD,$AD726)))*
IF(OR($AE726=0,SUMIFS(SpcfP!$A:$A,SpcfP!$AE:$AE,$AE726,SpcfP!$U:$U,$U726)=0),0,INDEX(SpcfP!AA:AA,SUMIFS(SpcfP!$A:$A,SpcfP!$AE:$AE,$AE726,SpcfP!$U:$U,$U726)))</f>
        <v>0</v>
      </c>
      <c r="AB726" s="44">
        <f>IF(OR($AD726=0,SUMIFS(dbP!$A:$A,dbP!$AD:$AD,$AD726)=0),0,INDEX(dbP!X:X,SUMIFS(dbP!$A:$A,dbP!$AD:$AD,$AD726)))*
IF(OR($AE726=0,SUMIFS(SpcfP!$A:$A,SpcfP!$AE:$AE,$AE726,SpcfP!$U:$U,$U726)=0),0,INDEX(SpcfP!AB:AB,SUMIFS(SpcfP!$A:$A,SpcfP!$AE:$AE,$AE726,SpcfP!$U:$U,$U726)))</f>
        <v>0</v>
      </c>
      <c r="AC726" s="31" t="str">
        <f>IF(OR(RepP!$J$3="",RepP!$J$3=0,COUNTIF(Lists!$D:$D,RepP!$J$3)=0),Lists!$D$9,IF(RepP!$J$3=Lists!$D$9,Lists!$D$9,IF(RepP!$J$3=$E726,RepP!$J$3,"")))</f>
        <v>Все проекты</v>
      </c>
      <c r="AD726" s="31">
        <f t="shared" si="11"/>
        <v>13</v>
      </c>
      <c r="AE726" s="31">
        <f>IF(OR(AE725=0,AE725=MAX(Items!$AC:$AC)),1,AE725+1)</f>
        <v>28</v>
      </c>
    </row>
    <row r="727" spans="2:31" x14ac:dyDescent="0.3">
      <c r="B727" s="26">
        <f>IF(AND(O727=0,P727=0,Q727=0,Y727=0),0,IF(OR(COUNTIFS(Items!$E:$E,O727,Items!$F:$F,P727,Items!$G:$G,Q727)=1,COUNTIFS(Items!$M:$M,O727,Items!$N:$N,P727,Items!$O:$O,Q727)=1,COUNTIFS(Items!$U:$U,O727,Items!$V:$V,P727,Items!$W:$W,Q727)=1),0,1))</f>
        <v>0</v>
      </c>
      <c r="D727" s="24">
        <f>IF(OR($AD727=0,SUMIFS(dbP!$A:$A,dbP!$AD:$AD,$AD727)=0),0,INDEX(dbP!D:D,SUMIFS(dbP!$A:$A,dbP!$AD:$AD,$AD727)))</f>
        <v>0</v>
      </c>
      <c r="E727" s="1">
        <f>IF(OR($AD727=0,SUMIFS(dbP!$A:$A,dbP!$AD:$AD,$AD727)=0),0,INDEX(dbP!E:E,SUMIFS(dbP!$A:$A,dbP!$AD:$AD,$AD727)))</f>
        <v>0</v>
      </c>
      <c r="F727" s="1">
        <f>IF(OR($AD727=0,SUMIFS(dbP!$A:$A,dbP!$AD:$AD,$AD727)=0),0,INDEX(dbP!F:F,SUMIFS(dbP!$A:$A,dbP!$AD:$AD,$AD727)))</f>
        <v>0</v>
      </c>
      <c r="I727" s="1">
        <f>IF(OR($AD727=0,SUMIFS(dbP!$A:$A,dbP!$AD:$AD,$AD727)=0),0,INDEX(dbP!I:I,SUMIFS(dbP!$A:$A,dbP!$AD:$AD,$AD727)))</f>
        <v>0</v>
      </c>
      <c r="O727" s="44">
        <f>IF(OR($AE727=0,SUMIFS(SpcfP!$A:$A,SpcfP!$AE:$AE,$AE727,SpcfP!$U:$U,$U727)=0),0,INDEX(SpcfP!O:O,SUMIFS(SpcfP!$A:$A,SpcfP!$AE:$AE,$AE727,SpcfP!$U:$U,$U727)))</f>
        <v>0</v>
      </c>
      <c r="P727" s="44">
        <f>IF(OR($AE727=0,SUMIFS(SpcfP!$A:$A,SpcfP!$AE:$AE,$AE727,SpcfP!$U:$U,$U727)=0),0,INDEX(SpcfP!P:P,SUMIFS(SpcfP!$A:$A,SpcfP!$AE:$AE,$AE727,SpcfP!$U:$U,$U727)))</f>
        <v>0</v>
      </c>
      <c r="Q727" s="44">
        <f>IF(OR($AE727=0,SUMIFS(SpcfP!$A:$A,SpcfP!$AE:$AE,$AE727,SpcfP!$U:$U,$U727)=0),0,INDEX(SpcfP!Q:Q,SUMIFS(SpcfP!$A:$A,SpcfP!$AE:$AE,$AE727,SpcfP!$U:$U,$U727)))</f>
        <v>0</v>
      </c>
      <c r="U727" s="1">
        <f>IF(OR($AD727=0,SUMIFS(dbP!$A:$A,dbP!$AD:$AD,$AD727)=0),0,INDEX(dbP!U:U,SUMIFS(dbP!$A:$A,dbP!$AD:$AD,$AD727)))</f>
        <v>0</v>
      </c>
      <c r="X727" s="42">
        <f>IF(OR($AD727=0,SUMIFS(dbP!$A:$A,dbP!$AD:$AD,$AD727)=0),0,INDEX(dbP!X:X,SUMIFS(dbP!$A:$A,dbP!$AD:$AD,$AD727)))*
IF(OR($AE727=0,SUMIFS(SpcfP!$A:$A,SpcfP!$AE:$AE,$AE727,SpcfP!$U:$U,$U727)=0),0,INDEX(SpcfP!X:X,SUMIFS(SpcfP!$A:$A,SpcfP!$AE:$AE,$AE727,SpcfP!$U:$U,$U727)))</f>
        <v>0</v>
      </c>
      <c r="AA727" s="44">
        <f>IF(OR($AD727=0,SUMIFS(dbP!$A:$A,dbP!$AD:$AD,$AD727)=0),0,INDEX(dbP!X:X,SUMIFS(dbP!$A:$A,dbP!$AD:$AD,$AD727)))*
IF(OR($AE727=0,SUMIFS(SpcfP!$A:$A,SpcfP!$AE:$AE,$AE727,SpcfP!$U:$U,$U727)=0),0,INDEX(SpcfP!AA:AA,SUMIFS(SpcfP!$A:$A,SpcfP!$AE:$AE,$AE727,SpcfP!$U:$U,$U727)))</f>
        <v>0</v>
      </c>
      <c r="AB727" s="44">
        <f>IF(OR($AD727=0,SUMIFS(dbP!$A:$A,dbP!$AD:$AD,$AD727)=0),0,INDEX(dbP!X:X,SUMIFS(dbP!$A:$A,dbP!$AD:$AD,$AD727)))*
IF(OR($AE727=0,SUMIFS(SpcfP!$A:$A,SpcfP!$AE:$AE,$AE727,SpcfP!$U:$U,$U727)=0),0,INDEX(SpcfP!AB:AB,SUMIFS(SpcfP!$A:$A,SpcfP!$AE:$AE,$AE727,SpcfP!$U:$U,$U727)))</f>
        <v>0</v>
      </c>
      <c r="AC727" s="31" t="str">
        <f>IF(OR(RepP!$J$3="",RepP!$J$3=0,COUNTIF(Lists!$D:$D,RepP!$J$3)=0),Lists!$D$9,IF(RepP!$J$3=Lists!$D$9,Lists!$D$9,IF(RepP!$J$3=$E727,RepP!$J$3,"")))</f>
        <v>Все проекты</v>
      </c>
      <c r="AD727" s="31">
        <f t="shared" si="11"/>
        <v>13</v>
      </c>
      <c r="AE727" s="31">
        <f>IF(OR(AE726=0,AE726=MAX(Items!$AC:$AC)),1,AE726+1)</f>
        <v>29</v>
      </c>
    </row>
    <row r="728" spans="2:31" x14ac:dyDescent="0.3">
      <c r="B728" s="26">
        <f>IF(AND(O728=0,P728=0,Q728=0,Y728=0),0,IF(OR(COUNTIFS(Items!$E:$E,O728,Items!$F:$F,P728,Items!$G:$G,Q728)=1,COUNTIFS(Items!$M:$M,O728,Items!$N:$N,P728,Items!$O:$O,Q728)=1,COUNTIFS(Items!$U:$U,O728,Items!$V:$V,P728,Items!$W:$W,Q728)=1),0,1))</f>
        <v>0</v>
      </c>
      <c r="D728" s="24">
        <f>IF(OR($AD728=0,SUMIFS(dbP!$A:$A,dbP!$AD:$AD,$AD728)=0),0,INDEX(dbP!D:D,SUMIFS(dbP!$A:$A,dbP!$AD:$AD,$AD728)))</f>
        <v>0</v>
      </c>
      <c r="E728" s="1">
        <f>IF(OR($AD728=0,SUMIFS(dbP!$A:$A,dbP!$AD:$AD,$AD728)=0),0,INDEX(dbP!E:E,SUMIFS(dbP!$A:$A,dbP!$AD:$AD,$AD728)))</f>
        <v>0</v>
      </c>
      <c r="F728" s="1">
        <f>IF(OR($AD728=0,SUMIFS(dbP!$A:$A,dbP!$AD:$AD,$AD728)=0),0,INDEX(dbP!F:F,SUMIFS(dbP!$A:$A,dbP!$AD:$AD,$AD728)))</f>
        <v>0</v>
      </c>
      <c r="I728" s="1">
        <f>IF(OR($AD728=0,SUMIFS(dbP!$A:$A,dbP!$AD:$AD,$AD728)=0),0,INDEX(dbP!I:I,SUMIFS(dbP!$A:$A,dbP!$AD:$AD,$AD728)))</f>
        <v>0</v>
      </c>
      <c r="O728" s="44">
        <f>IF(OR($AE728=0,SUMIFS(SpcfP!$A:$A,SpcfP!$AE:$AE,$AE728,SpcfP!$U:$U,$U728)=0),0,INDEX(SpcfP!O:O,SUMIFS(SpcfP!$A:$A,SpcfP!$AE:$AE,$AE728,SpcfP!$U:$U,$U728)))</f>
        <v>0</v>
      </c>
      <c r="P728" s="44">
        <f>IF(OR($AE728=0,SUMIFS(SpcfP!$A:$A,SpcfP!$AE:$AE,$AE728,SpcfP!$U:$U,$U728)=0),0,INDEX(SpcfP!P:P,SUMIFS(SpcfP!$A:$A,SpcfP!$AE:$AE,$AE728,SpcfP!$U:$U,$U728)))</f>
        <v>0</v>
      </c>
      <c r="Q728" s="44">
        <f>IF(OR($AE728=0,SUMIFS(SpcfP!$A:$A,SpcfP!$AE:$AE,$AE728,SpcfP!$U:$U,$U728)=0),0,INDEX(SpcfP!Q:Q,SUMIFS(SpcfP!$A:$A,SpcfP!$AE:$AE,$AE728,SpcfP!$U:$U,$U728)))</f>
        <v>0</v>
      </c>
      <c r="U728" s="1">
        <f>IF(OR($AD728=0,SUMIFS(dbP!$A:$A,dbP!$AD:$AD,$AD728)=0),0,INDEX(dbP!U:U,SUMIFS(dbP!$A:$A,dbP!$AD:$AD,$AD728)))</f>
        <v>0</v>
      </c>
      <c r="X728" s="42">
        <f>IF(OR($AD728=0,SUMIFS(dbP!$A:$A,dbP!$AD:$AD,$AD728)=0),0,INDEX(dbP!X:X,SUMIFS(dbP!$A:$A,dbP!$AD:$AD,$AD728)))*
IF(OR($AE728=0,SUMIFS(SpcfP!$A:$A,SpcfP!$AE:$AE,$AE728,SpcfP!$U:$U,$U728)=0),0,INDEX(SpcfP!X:X,SUMIFS(SpcfP!$A:$A,SpcfP!$AE:$AE,$AE728,SpcfP!$U:$U,$U728)))</f>
        <v>0</v>
      </c>
      <c r="AA728" s="44">
        <f>IF(OR($AD728=0,SUMIFS(dbP!$A:$A,dbP!$AD:$AD,$AD728)=0),0,INDEX(dbP!X:X,SUMIFS(dbP!$A:$A,dbP!$AD:$AD,$AD728)))*
IF(OR($AE728=0,SUMIFS(SpcfP!$A:$A,SpcfP!$AE:$AE,$AE728,SpcfP!$U:$U,$U728)=0),0,INDEX(SpcfP!AA:AA,SUMIFS(SpcfP!$A:$A,SpcfP!$AE:$AE,$AE728,SpcfP!$U:$U,$U728)))</f>
        <v>0</v>
      </c>
      <c r="AB728" s="44">
        <f>IF(OR($AD728=0,SUMIFS(dbP!$A:$A,dbP!$AD:$AD,$AD728)=0),0,INDEX(dbP!X:X,SUMIFS(dbP!$A:$A,dbP!$AD:$AD,$AD728)))*
IF(OR($AE728=0,SUMIFS(SpcfP!$A:$A,SpcfP!$AE:$AE,$AE728,SpcfP!$U:$U,$U728)=0),0,INDEX(SpcfP!AB:AB,SUMIFS(SpcfP!$A:$A,SpcfP!$AE:$AE,$AE728,SpcfP!$U:$U,$U728)))</f>
        <v>0</v>
      </c>
      <c r="AC728" s="31" t="str">
        <f>IF(OR(RepP!$J$3="",RepP!$J$3=0,COUNTIF(Lists!$D:$D,RepP!$J$3)=0),Lists!$D$9,IF(RepP!$J$3=Lists!$D$9,Lists!$D$9,IF(RepP!$J$3=$E728,RepP!$J$3,"")))</f>
        <v>Все проекты</v>
      </c>
      <c r="AD728" s="31">
        <f t="shared" si="11"/>
        <v>13</v>
      </c>
      <c r="AE728" s="31">
        <f>IF(OR(AE727=0,AE727=MAX(Items!$AC:$AC)),1,AE727+1)</f>
        <v>30</v>
      </c>
    </row>
    <row r="729" spans="2:31" x14ac:dyDescent="0.3">
      <c r="B729" s="26">
        <f>IF(AND(O729=0,P729=0,Q729=0,Y729=0),0,IF(OR(COUNTIFS(Items!$E:$E,O729,Items!$F:$F,P729,Items!$G:$G,Q729)=1,COUNTIFS(Items!$M:$M,O729,Items!$N:$N,P729,Items!$O:$O,Q729)=1,COUNTIFS(Items!$U:$U,O729,Items!$V:$V,P729,Items!$W:$W,Q729)=1),0,1))</f>
        <v>0</v>
      </c>
      <c r="D729" s="24">
        <f>IF(OR($AD729=0,SUMIFS(dbP!$A:$A,dbP!$AD:$AD,$AD729)=0),0,INDEX(dbP!D:D,SUMIFS(dbP!$A:$A,dbP!$AD:$AD,$AD729)))</f>
        <v>0</v>
      </c>
      <c r="E729" s="1">
        <f>IF(OR($AD729=0,SUMIFS(dbP!$A:$A,dbP!$AD:$AD,$AD729)=0),0,INDEX(dbP!E:E,SUMIFS(dbP!$A:$A,dbP!$AD:$AD,$AD729)))</f>
        <v>0</v>
      </c>
      <c r="F729" s="1">
        <f>IF(OR($AD729=0,SUMIFS(dbP!$A:$A,dbP!$AD:$AD,$AD729)=0),0,INDEX(dbP!F:F,SUMIFS(dbP!$A:$A,dbP!$AD:$AD,$AD729)))</f>
        <v>0</v>
      </c>
      <c r="I729" s="1">
        <f>IF(OR($AD729=0,SUMIFS(dbP!$A:$A,dbP!$AD:$AD,$AD729)=0),0,INDEX(dbP!I:I,SUMIFS(dbP!$A:$A,dbP!$AD:$AD,$AD729)))</f>
        <v>0</v>
      </c>
      <c r="O729" s="44">
        <f>IF(OR($AE729=0,SUMIFS(SpcfP!$A:$A,SpcfP!$AE:$AE,$AE729,SpcfP!$U:$U,$U729)=0),0,INDEX(SpcfP!O:O,SUMIFS(SpcfP!$A:$A,SpcfP!$AE:$AE,$AE729,SpcfP!$U:$U,$U729)))</f>
        <v>0</v>
      </c>
      <c r="P729" s="44">
        <f>IF(OR($AE729=0,SUMIFS(SpcfP!$A:$A,SpcfP!$AE:$AE,$AE729,SpcfP!$U:$U,$U729)=0),0,INDEX(SpcfP!P:P,SUMIFS(SpcfP!$A:$A,SpcfP!$AE:$AE,$AE729,SpcfP!$U:$U,$U729)))</f>
        <v>0</v>
      </c>
      <c r="Q729" s="44">
        <f>IF(OR($AE729=0,SUMIFS(SpcfP!$A:$A,SpcfP!$AE:$AE,$AE729,SpcfP!$U:$U,$U729)=0),0,INDEX(SpcfP!Q:Q,SUMIFS(SpcfP!$A:$A,SpcfP!$AE:$AE,$AE729,SpcfP!$U:$U,$U729)))</f>
        <v>0</v>
      </c>
      <c r="U729" s="1">
        <f>IF(OR($AD729=0,SUMIFS(dbP!$A:$A,dbP!$AD:$AD,$AD729)=0),0,INDEX(dbP!U:U,SUMIFS(dbP!$A:$A,dbP!$AD:$AD,$AD729)))</f>
        <v>0</v>
      </c>
      <c r="X729" s="42">
        <f>IF(OR($AD729=0,SUMIFS(dbP!$A:$A,dbP!$AD:$AD,$AD729)=0),0,INDEX(dbP!X:X,SUMIFS(dbP!$A:$A,dbP!$AD:$AD,$AD729)))*
IF(OR($AE729=0,SUMIFS(SpcfP!$A:$A,SpcfP!$AE:$AE,$AE729,SpcfP!$U:$U,$U729)=0),0,INDEX(SpcfP!X:X,SUMIFS(SpcfP!$A:$A,SpcfP!$AE:$AE,$AE729,SpcfP!$U:$U,$U729)))</f>
        <v>0</v>
      </c>
      <c r="AA729" s="44">
        <f>IF(OR($AD729=0,SUMIFS(dbP!$A:$A,dbP!$AD:$AD,$AD729)=0),0,INDEX(dbP!X:X,SUMIFS(dbP!$A:$A,dbP!$AD:$AD,$AD729)))*
IF(OR($AE729=0,SUMIFS(SpcfP!$A:$A,SpcfP!$AE:$AE,$AE729,SpcfP!$U:$U,$U729)=0),0,INDEX(SpcfP!AA:AA,SUMIFS(SpcfP!$A:$A,SpcfP!$AE:$AE,$AE729,SpcfP!$U:$U,$U729)))</f>
        <v>0</v>
      </c>
      <c r="AB729" s="44">
        <f>IF(OR($AD729=0,SUMIFS(dbP!$A:$A,dbP!$AD:$AD,$AD729)=0),0,INDEX(dbP!X:X,SUMIFS(dbP!$A:$A,dbP!$AD:$AD,$AD729)))*
IF(OR($AE729=0,SUMIFS(SpcfP!$A:$A,SpcfP!$AE:$AE,$AE729,SpcfP!$U:$U,$U729)=0),0,INDEX(SpcfP!AB:AB,SUMIFS(SpcfP!$A:$A,SpcfP!$AE:$AE,$AE729,SpcfP!$U:$U,$U729)))</f>
        <v>0</v>
      </c>
      <c r="AC729" s="31" t="str">
        <f>IF(OR(RepP!$J$3="",RepP!$J$3=0,COUNTIF(Lists!$D:$D,RepP!$J$3)=0),Lists!$D$9,IF(RepP!$J$3=Lists!$D$9,Lists!$D$9,IF(RepP!$J$3=$E729,RepP!$J$3,"")))</f>
        <v>Все проекты</v>
      </c>
      <c r="AD729" s="31">
        <f t="shared" si="11"/>
        <v>13</v>
      </c>
      <c r="AE729" s="31">
        <f>IF(OR(AE728=0,AE728=MAX(Items!$AC:$AC)),1,AE728+1)</f>
        <v>31</v>
      </c>
    </row>
    <row r="730" spans="2:31" x14ac:dyDescent="0.3">
      <c r="B730" s="26">
        <f>IF(AND(O730=0,P730=0,Q730=0,Y730=0),0,IF(OR(COUNTIFS(Items!$E:$E,O730,Items!$F:$F,P730,Items!$G:$G,Q730)=1,COUNTIFS(Items!$M:$M,O730,Items!$N:$N,P730,Items!$O:$O,Q730)=1,COUNTIFS(Items!$U:$U,O730,Items!$V:$V,P730,Items!$W:$W,Q730)=1),0,1))</f>
        <v>0</v>
      </c>
      <c r="D730" s="24">
        <f>IF(OR($AD730=0,SUMIFS(dbP!$A:$A,dbP!$AD:$AD,$AD730)=0),0,INDEX(dbP!D:D,SUMIFS(dbP!$A:$A,dbP!$AD:$AD,$AD730)))</f>
        <v>0</v>
      </c>
      <c r="E730" s="1">
        <f>IF(OR($AD730=0,SUMIFS(dbP!$A:$A,dbP!$AD:$AD,$AD730)=0),0,INDEX(dbP!E:E,SUMIFS(dbP!$A:$A,dbP!$AD:$AD,$AD730)))</f>
        <v>0</v>
      </c>
      <c r="F730" s="1">
        <f>IF(OR($AD730=0,SUMIFS(dbP!$A:$A,dbP!$AD:$AD,$AD730)=0),0,INDEX(dbP!F:F,SUMIFS(dbP!$A:$A,dbP!$AD:$AD,$AD730)))</f>
        <v>0</v>
      </c>
      <c r="I730" s="1">
        <f>IF(OR($AD730=0,SUMIFS(dbP!$A:$A,dbP!$AD:$AD,$AD730)=0),0,INDEX(dbP!I:I,SUMIFS(dbP!$A:$A,dbP!$AD:$AD,$AD730)))</f>
        <v>0</v>
      </c>
      <c r="O730" s="44">
        <f>IF(OR($AE730=0,SUMIFS(SpcfP!$A:$A,SpcfP!$AE:$AE,$AE730,SpcfP!$U:$U,$U730)=0),0,INDEX(SpcfP!O:O,SUMIFS(SpcfP!$A:$A,SpcfP!$AE:$AE,$AE730,SpcfP!$U:$U,$U730)))</f>
        <v>0</v>
      </c>
      <c r="P730" s="44">
        <f>IF(OR($AE730=0,SUMIFS(SpcfP!$A:$A,SpcfP!$AE:$AE,$AE730,SpcfP!$U:$U,$U730)=0),0,INDEX(SpcfP!P:P,SUMIFS(SpcfP!$A:$A,SpcfP!$AE:$AE,$AE730,SpcfP!$U:$U,$U730)))</f>
        <v>0</v>
      </c>
      <c r="Q730" s="44">
        <f>IF(OR($AE730=0,SUMIFS(SpcfP!$A:$A,SpcfP!$AE:$AE,$AE730,SpcfP!$U:$U,$U730)=0),0,INDEX(SpcfP!Q:Q,SUMIFS(SpcfP!$A:$A,SpcfP!$AE:$AE,$AE730,SpcfP!$U:$U,$U730)))</f>
        <v>0</v>
      </c>
      <c r="U730" s="1">
        <f>IF(OR($AD730=0,SUMIFS(dbP!$A:$A,dbP!$AD:$AD,$AD730)=0),0,INDEX(dbP!U:U,SUMIFS(dbP!$A:$A,dbP!$AD:$AD,$AD730)))</f>
        <v>0</v>
      </c>
      <c r="X730" s="42">
        <f>IF(OR($AD730=0,SUMIFS(dbP!$A:$A,dbP!$AD:$AD,$AD730)=0),0,INDEX(dbP!X:X,SUMIFS(dbP!$A:$A,dbP!$AD:$AD,$AD730)))*
IF(OR($AE730=0,SUMIFS(SpcfP!$A:$A,SpcfP!$AE:$AE,$AE730,SpcfP!$U:$U,$U730)=0),0,INDEX(SpcfP!X:X,SUMIFS(SpcfP!$A:$A,SpcfP!$AE:$AE,$AE730,SpcfP!$U:$U,$U730)))</f>
        <v>0</v>
      </c>
      <c r="AA730" s="44">
        <f>IF(OR($AD730=0,SUMIFS(dbP!$A:$A,dbP!$AD:$AD,$AD730)=0),0,INDEX(dbP!X:X,SUMIFS(dbP!$A:$A,dbP!$AD:$AD,$AD730)))*
IF(OR($AE730=0,SUMIFS(SpcfP!$A:$A,SpcfP!$AE:$AE,$AE730,SpcfP!$U:$U,$U730)=0),0,INDEX(SpcfP!AA:AA,SUMIFS(SpcfP!$A:$A,SpcfP!$AE:$AE,$AE730,SpcfP!$U:$U,$U730)))</f>
        <v>0</v>
      </c>
      <c r="AB730" s="44">
        <f>IF(OR($AD730=0,SUMIFS(dbP!$A:$A,dbP!$AD:$AD,$AD730)=0),0,INDEX(dbP!X:X,SUMIFS(dbP!$A:$A,dbP!$AD:$AD,$AD730)))*
IF(OR($AE730=0,SUMIFS(SpcfP!$A:$A,SpcfP!$AE:$AE,$AE730,SpcfP!$U:$U,$U730)=0),0,INDEX(SpcfP!AB:AB,SUMIFS(SpcfP!$A:$A,SpcfP!$AE:$AE,$AE730,SpcfP!$U:$U,$U730)))</f>
        <v>0</v>
      </c>
      <c r="AC730" s="31" t="str">
        <f>IF(OR(RepP!$J$3="",RepP!$J$3=0,COUNTIF(Lists!$D:$D,RepP!$J$3)=0),Lists!$D$9,IF(RepP!$J$3=Lists!$D$9,Lists!$D$9,IF(RepP!$J$3=$E730,RepP!$J$3,"")))</f>
        <v>Все проекты</v>
      </c>
      <c r="AD730" s="31">
        <f t="shared" si="11"/>
        <v>13</v>
      </c>
      <c r="AE730" s="31">
        <f>IF(OR(AE729=0,AE729=MAX(Items!$AC:$AC)),1,AE729+1)</f>
        <v>32</v>
      </c>
    </row>
    <row r="731" spans="2:31" x14ac:dyDescent="0.3">
      <c r="B731" s="26">
        <f>IF(AND(O731=0,P731=0,Q731=0,Y731=0),0,IF(OR(COUNTIFS(Items!$E:$E,O731,Items!$F:$F,P731,Items!$G:$G,Q731)=1,COUNTIFS(Items!$M:$M,O731,Items!$N:$N,P731,Items!$O:$O,Q731)=1,COUNTIFS(Items!$U:$U,O731,Items!$V:$V,P731,Items!$W:$W,Q731)=1),0,1))</f>
        <v>0</v>
      </c>
      <c r="D731" s="24">
        <f>IF(OR($AD731=0,SUMIFS(dbP!$A:$A,dbP!$AD:$AD,$AD731)=0),0,INDEX(dbP!D:D,SUMIFS(dbP!$A:$A,dbP!$AD:$AD,$AD731)))</f>
        <v>0</v>
      </c>
      <c r="E731" s="1">
        <f>IF(OR($AD731=0,SUMIFS(dbP!$A:$A,dbP!$AD:$AD,$AD731)=0),0,INDEX(dbP!E:E,SUMIFS(dbP!$A:$A,dbP!$AD:$AD,$AD731)))</f>
        <v>0</v>
      </c>
      <c r="F731" s="1">
        <f>IF(OR($AD731=0,SUMIFS(dbP!$A:$A,dbP!$AD:$AD,$AD731)=0),0,INDEX(dbP!F:F,SUMIFS(dbP!$A:$A,dbP!$AD:$AD,$AD731)))</f>
        <v>0</v>
      </c>
      <c r="I731" s="1">
        <f>IF(OR($AD731=0,SUMIFS(dbP!$A:$A,dbP!$AD:$AD,$AD731)=0),0,INDEX(dbP!I:I,SUMIFS(dbP!$A:$A,dbP!$AD:$AD,$AD731)))</f>
        <v>0</v>
      </c>
      <c r="O731" s="44">
        <f>IF(OR($AE731=0,SUMIFS(SpcfP!$A:$A,SpcfP!$AE:$AE,$AE731,SpcfP!$U:$U,$U731)=0),0,INDEX(SpcfP!O:O,SUMIFS(SpcfP!$A:$A,SpcfP!$AE:$AE,$AE731,SpcfP!$U:$U,$U731)))</f>
        <v>0</v>
      </c>
      <c r="P731" s="44">
        <f>IF(OR($AE731=0,SUMIFS(SpcfP!$A:$A,SpcfP!$AE:$AE,$AE731,SpcfP!$U:$U,$U731)=0),0,INDEX(SpcfP!P:P,SUMIFS(SpcfP!$A:$A,SpcfP!$AE:$AE,$AE731,SpcfP!$U:$U,$U731)))</f>
        <v>0</v>
      </c>
      <c r="Q731" s="44">
        <f>IF(OR($AE731=0,SUMIFS(SpcfP!$A:$A,SpcfP!$AE:$AE,$AE731,SpcfP!$U:$U,$U731)=0),0,INDEX(SpcfP!Q:Q,SUMIFS(SpcfP!$A:$A,SpcfP!$AE:$AE,$AE731,SpcfP!$U:$U,$U731)))</f>
        <v>0</v>
      </c>
      <c r="U731" s="1">
        <f>IF(OR($AD731=0,SUMIFS(dbP!$A:$A,dbP!$AD:$AD,$AD731)=0),0,INDEX(dbP!U:U,SUMIFS(dbP!$A:$A,dbP!$AD:$AD,$AD731)))</f>
        <v>0</v>
      </c>
      <c r="X731" s="42">
        <f>IF(OR($AD731=0,SUMIFS(dbP!$A:$A,dbP!$AD:$AD,$AD731)=0),0,INDEX(dbP!X:X,SUMIFS(dbP!$A:$A,dbP!$AD:$AD,$AD731)))*
IF(OR($AE731=0,SUMIFS(SpcfP!$A:$A,SpcfP!$AE:$AE,$AE731,SpcfP!$U:$U,$U731)=0),0,INDEX(SpcfP!X:X,SUMIFS(SpcfP!$A:$A,SpcfP!$AE:$AE,$AE731,SpcfP!$U:$U,$U731)))</f>
        <v>0</v>
      </c>
      <c r="AA731" s="44">
        <f>IF(OR($AD731=0,SUMIFS(dbP!$A:$A,dbP!$AD:$AD,$AD731)=0),0,INDEX(dbP!X:X,SUMIFS(dbP!$A:$A,dbP!$AD:$AD,$AD731)))*
IF(OR($AE731=0,SUMIFS(SpcfP!$A:$A,SpcfP!$AE:$AE,$AE731,SpcfP!$U:$U,$U731)=0),0,INDEX(SpcfP!AA:AA,SUMIFS(SpcfP!$A:$A,SpcfP!$AE:$AE,$AE731,SpcfP!$U:$U,$U731)))</f>
        <v>0</v>
      </c>
      <c r="AB731" s="44">
        <f>IF(OR($AD731=0,SUMIFS(dbP!$A:$A,dbP!$AD:$AD,$AD731)=0),0,INDEX(dbP!X:X,SUMIFS(dbP!$A:$A,dbP!$AD:$AD,$AD731)))*
IF(OR($AE731=0,SUMIFS(SpcfP!$A:$A,SpcfP!$AE:$AE,$AE731,SpcfP!$U:$U,$U731)=0),0,INDEX(SpcfP!AB:AB,SUMIFS(SpcfP!$A:$A,SpcfP!$AE:$AE,$AE731,SpcfP!$U:$U,$U731)))</f>
        <v>0</v>
      </c>
      <c r="AC731" s="31" t="str">
        <f>IF(OR(RepP!$J$3="",RepP!$J$3=0,COUNTIF(Lists!$D:$D,RepP!$J$3)=0),Lists!$D$9,IF(RepP!$J$3=Lists!$D$9,Lists!$D$9,IF(RepP!$J$3=$E731,RepP!$J$3,"")))</f>
        <v>Все проекты</v>
      </c>
      <c r="AD731" s="31">
        <f t="shared" si="11"/>
        <v>13</v>
      </c>
      <c r="AE731" s="31">
        <f>IF(OR(AE730=0,AE730=MAX(Items!$AC:$AC)),1,AE730+1)</f>
        <v>33</v>
      </c>
    </row>
    <row r="732" spans="2:31" x14ac:dyDescent="0.3">
      <c r="B732" s="26">
        <f>IF(AND(O732=0,P732=0,Q732=0,Y732=0),0,IF(OR(COUNTIFS(Items!$E:$E,O732,Items!$F:$F,P732,Items!$G:$G,Q732)=1,COUNTIFS(Items!$M:$M,O732,Items!$N:$N,P732,Items!$O:$O,Q732)=1,COUNTIFS(Items!$U:$U,O732,Items!$V:$V,P732,Items!$W:$W,Q732)=1),0,1))</f>
        <v>0</v>
      </c>
      <c r="D732" s="24">
        <f>IF(OR($AD732=0,SUMIFS(dbP!$A:$A,dbP!$AD:$AD,$AD732)=0),0,INDEX(dbP!D:D,SUMIFS(dbP!$A:$A,dbP!$AD:$AD,$AD732)))</f>
        <v>0</v>
      </c>
      <c r="E732" s="1">
        <f>IF(OR($AD732=0,SUMIFS(dbP!$A:$A,dbP!$AD:$AD,$AD732)=0),0,INDEX(dbP!E:E,SUMIFS(dbP!$A:$A,dbP!$AD:$AD,$AD732)))</f>
        <v>0</v>
      </c>
      <c r="F732" s="1">
        <f>IF(OR($AD732=0,SUMIFS(dbP!$A:$A,dbP!$AD:$AD,$AD732)=0),0,INDEX(dbP!F:F,SUMIFS(dbP!$A:$A,dbP!$AD:$AD,$AD732)))</f>
        <v>0</v>
      </c>
      <c r="I732" s="1">
        <f>IF(OR($AD732=0,SUMIFS(dbP!$A:$A,dbP!$AD:$AD,$AD732)=0),0,INDEX(dbP!I:I,SUMIFS(dbP!$A:$A,dbP!$AD:$AD,$AD732)))</f>
        <v>0</v>
      </c>
      <c r="O732" s="44">
        <f>IF(OR($AE732=0,SUMIFS(SpcfP!$A:$A,SpcfP!$AE:$AE,$AE732,SpcfP!$U:$U,$U732)=0),0,INDEX(SpcfP!O:O,SUMIFS(SpcfP!$A:$A,SpcfP!$AE:$AE,$AE732,SpcfP!$U:$U,$U732)))</f>
        <v>0</v>
      </c>
      <c r="P732" s="44">
        <f>IF(OR($AE732=0,SUMIFS(SpcfP!$A:$A,SpcfP!$AE:$AE,$AE732,SpcfP!$U:$U,$U732)=0),0,INDEX(SpcfP!P:P,SUMIFS(SpcfP!$A:$A,SpcfP!$AE:$AE,$AE732,SpcfP!$U:$U,$U732)))</f>
        <v>0</v>
      </c>
      <c r="Q732" s="44">
        <f>IF(OR($AE732=0,SUMIFS(SpcfP!$A:$A,SpcfP!$AE:$AE,$AE732,SpcfP!$U:$U,$U732)=0),0,INDEX(SpcfP!Q:Q,SUMIFS(SpcfP!$A:$A,SpcfP!$AE:$AE,$AE732,SpcfP!$U:$U,$U732)))</f>
        <v>0</v>
      </c>
      <c r="U732" s="1">
        <f>IF(OR($AD732=0,SUMIFS(dbP!$A:$A,dbP!$AD:$AD,$AD732)=0),0,INDEX(dbP!U:U,SUMIFS(dbP!$A:$A,dbP!$AD:$AD,$AD732)))</f>
        <v>0</v>
      </c>
      <c r="X732" s="42">
        <f>IF(OR($AD732=0,SUMIFS(dbP!$A:$A,dbP!$AD:$AD,$AD732)=0),0,INDEX(dbP!X:X,SUMIFS(dbP!$A:$A,dbP!$AD:$AD,$AD732)))*
IF(OR($AE732=0,SUMIFS(SpcfP!$A:$A,SpcfP!$AE:$AE,$AE732,SpcfP!$U:$U,$U732)=0),0,INDEX(SpcfP!X:X,SUMIFS(SpcfP!$A:$A,SpcfP!$AE:$AE,$AE732,SpcfP!$U:$U,$U732)))</f>
        <v>0</v>
      </c>
      <c r="AA732" s="44">
        <f>IF(OR($AD732=0,SUMIFS(dbP!$A:$A,dbP!$AD:$AD,$AD732)=0),0,INDEX(dbP!X:X,SUMIFS(dbP!$A:$A,dbP!$AD:$AD,$AD732)))*
IF(OR($AE732=0,SUMIFS(SpcfP!$A:$A,SpcfP!$AE:$AE,$AE732,SpcfP!$U:$U,$U732)=0),0,INDEX(SpcfP!AA:AA,SUMIFS(SpcfP!$A:$A,SpcfP!$AE:$AE,$AE732,SpcfP!$U:$U,$U732)))</f>
        <v>0</v>
      </c>
      <c r="AB732" s="44">
        <f>IF(OR($AD732=0,SUMIFS(dbP!$A:$A,dbP!$AD:$AD,$AD732)=0),0,INDEX(dbP!X:X,SUMIFS(dbP!$A:$A,dbP!$AD:$AD,$AD732)))*
IF(OR($AE732=0,SUMIFS(SpcfP!$A:$A,SpcfP!$AE:$AE,$AE732,SpcfP!$U:$U,$U732)=0),0,INDEX(SpcfP!AB:AB,SUMIFS(SpcfP!$A:$A,SpcfP!$AE:$AE,$AE732,SpcfP!$U:$U,$U732)))</f>
        <v>0</v>
      </c>
      <c r="AC732" s="31" t="str">
        <f>IF(OR(RepP!$J$3="",RepP!$J$3=0,COUNTIF(Lists!$D:$D,RepP!$J$3)=0),Lists!$D$9,IF(RepP!$J$3=Lists!$D$9,Lists!$D$9,IF(RepP!$J$3=$E732,RepP!$J$3,"")))</f>
        <v>Все проекты</v>
      </c>
      <c r="AD732" s="31">
        <f t="shared" si="11"/>
        <v>13</v>
      </c>
      <c r="AE732" s="31">
        <f>IF(OR(AE731=0,AE731=MAX(Items!$AC:$AC)),1,AE731+1)</f>
        <v>34</v>
      </c>
    </row>
    <row r="733" spans="2:31" x14ac:dyDescent="0.3">
      <c r="B733" s="26">
        <f>IF(AND(O733=0,P733=0,Q733=0,Y733=0),0,IF(OR(COUNTIFS(Items!$E:$E,O733,Items!$F:$F,P733,Items!$G:$G,Q733)=1,COUNTIFS(Items!$M:$M,O733,Items!$N:$N,P733,Items!$O:$O,Q733)=1,COUNTIFS(Items!$U:$U,O733,Items!$V:$V,P733,Items!$W:$W,Q733)=1),0,1))</f>
        <v>0</v>
      </c>
      <c r="D733" s="24">
        <f>IF(OR($AD733=0,SUMIFS(dbP!$A:$A,dbP!$AD:$AD,$AD733)=0),0,INDEX(dbP!D:D,SUMIFS(dbP!$A:$A,dbP!$AD:$AD,$AD733)))</f>
        <v>0</v>
      </c>
      <c r="E733" s="1">
        <f>IF(OR($AD733=0,SUMIFS(dbP!$A:$A,dbP!$AD:$AD,$AD733)=0),0,INDEX(dbP!E:E,SUMIFS(dbP!$A:$A,dbP!$AD:$AD,$AD733)))</f>
        <v>0</v>
      </c>
      <c r="F733" s="1">
        <f>IF(OR($AD733=0,SUMIFS(dbP!$A:$A,dbP!$AD:$AD,$AD733)=0),0,INDEX(dbP!F:F,SUMIFS(dbP!$A:$A,dbP!$AD:$AD,$AD733)))</f>
        <v>0</v>
      </c>
      <c r="I733" s="1">
        <f>IF(OR($AD733=0,SUMIFS(dbP!$A:$A,dbP!$AD:$AD,$AD733)=0),0,INDEX(dbP!I:I,SUMIFS(dbP!$A:$A,dbP!$AD:$AD,$AD733)))</f>
        <v>0</v>
      </c>
      <c r="O733" s="44">
        <f>IF(OR($AE733=0,SUMIFS(SpcfP!$A:$A,SpcfP!$AE:$AE,$AE733,SpcfP!$U:$U,$U733)=0),0,INDEX(SpcfP!O:O,SUMIFS(SpcfP!$A:$A,SpcfP!$AE:$AE,$AE733,SpcfP!$U:$U,$U733)))</f>
        <v>0</v>
      </c>
      <c r="P733" s="44">
        <f>IF(OR($AE733=0,SUMIFS(SpcfP!$A:$A,SpcfP!$AE:$AE,$AE733,SpcfP!$U:$U,$U733)=0),0,INDEX(SpcfP!P:P,SUMIFS(SpcfP!$A:$A,SpcfP!$AE:$AE,$AE733,SpcfP!$U:$U,$U733)))</f>
        <v>0</v>
      </c>
      <c r="Q733" s="44">
        <f>IF(OR($AE733=0,SUMIFS(SpcfP!$A:$A,SpcfP!$AE:$AE,$AE733,SpcfP!$U:$U,$U733)=0),0,INDEX(SpcfP!Q:Q,SUMIFS(SpcfP!$A:$A,SpcfP!$AE:$AE,$AE733,SpcfP!$U:$U,$U733)))</f>
        <v>0</v>
      </c>
      <c r="U733" s="1">
        <f>IF(OR($AD733=0,SUMIFS(dbP!$A:$A,dbP!$AD:$AD,$AD733)=0),0,INDEX(dbP!U:U,SUMIFS(dbP!$A:$A,dbP!$AD:$AD,$AD733)))</f>
        <v>0</v>
      </c>
      <c r="X733" s="42">
        <f>IF(OR($AD733=0,SUMIFS(dbP!$A:$A,dbP!$AD:$AD,$AD733)=0),0,INDEX(dbP!X:X,SUMIFS(dbP!$A:$A,dbP!$AD:$AD,$AD733)))*
IF(OR($AE733=0,SUMIFS(SpcfP!$A:$A,SpcfP!$AE:$AE,$AE733,SpcfP!$U:$U,$U733)=0),0,INDEX(SpcfP!X:X,SUMIFS(SpcfP!$A:$A,SpcfP!$AE:$AE,$AE733,SpcfP!$U:$U,$U733)))</f>
        <v>0</v>
      </c>
      <c r="AA733" s="44">
        <f>IF(OR($AD733=0,SUMIFS(dbP!$A:$A,dbP!$AD:$AD,$AD733)=0),0,INDEX(dbP!X:X,SUMIFS(dbP!$A:$A,dbP!$AD:$AD,$AD733)))*
IF(OR($AE733=0,SUMIFS(SpcfP!$A:$A,SpcfP!$AE:$AE,$AE733,SpcfP!$U:$U,$U733)=0),0,INDEX(SpcfP!AA:AA,SUMIFS(SpcfP!$A:$A,SpcfP!$AE:$AE,$AE733,SpcfP!$U:$U,$U733)))</f>
        <v>0</v>
      </c>
      <c r="AB733" s="44">
        <f>IF(OR($AD733=0,SUMIFS(dbP!$A:$A,dbP!$AD:$AD,$AD733)=0),0,INDEX(dbP!X:X,SUMIFS(dbP!$A:$A,dbP!$AD:$AD,$AD733)))*
IF(OR($AE733=0,SUMIFS(SpcfP!$A:$A,SpcfP!$AE:$AE,$AE733,SpcfP!$U:$U,$U733)=0),0,INDEX(SpcfP!AB:AB,SUMIFS(SpcfP!$A:$A,SpcfP!$AE:$AE,$AE733,SpcfP!$U:$U,$U733)))</f>
        <v>0</v>
      </c>
      <c r="AC733" s="31" t="str">
        <f>IF(OR(RepP!$J$3="",RepP!$J$3=0,COUNTIF(Lists!$D:$D,RepP!$J$3)=0),Lists!$D$9,IF(RepP!$J$3=Lists!$D$9,Lists!$D$9,IF(RepP!$J$3=$E733,RepP!$J$3,"")))</f>
        <v>Все проекты</v>
      </c>
      <c r="AD733" s="31">
        <f t="shared" si="11"/>
        <v>13</v>
      </c>
      <c r="AE733" s="31">
        <f>IF(OR(AE732=0,AE732=MAX(Items!$AC:$AC)),1,AE732+1)</f>
        <v>35</v>
      </c>
    </row>
    <row r="734" spans="2:31" x14ac:dyDescent="0.3">
      <c r="B734" s="26">
        <f>IF(AND(O734=0,P734=0,Q734=0,Y734=0),0,IF(OR(COUNTIFS(Items!$E:$E,O734,Items!$F:$F,P734,Items!$G:$G,Q734)=1,COUNTIFS(Items!$M:$M,O734,Items!$N:$N,P734,Items!$O:$O,Q734)=1,COUNTIFS(Items!$U:$U,O734,Items!$V:$V,P734,Items!$W:$W,Q734)=1),0,1))</f>
        <v>0</v>
      </c>
      <c r="D734" s="24">
        <f>IF(OR($AD734=0,SUMIFS(dbP!$A:$A,dbP!$AD:$AD,$AD734)=0),0,INDEX(dbP!D:D,SUMIFS(dbP!$A:$A,dbP!$AD:$AD,$AD734)))</f>
        <v>0</v>
      </c>
      <c r="E734" s="1">
        <f>IF(OR($AD734=0,SUMIFS(dbP!$A:$A,dbP!$AD:$AD,$AD734)=0),0,INDEX(dbP!E:E,SUMIFS(dbP!$A:$A,dbP!$AD:$AD,$AD734)))</f>
        <v>0</v>
      </c>
      <c r="F734" s="1">
        <f>IF(OR($AD734=0,SUMIFS(dbP!$A:$A,dbP!$AD:$AD,$AD734)=0),0,INDEX(dbP!F:F,SUMIFS(dbP!$A:$A,dbP!$AD:$AD,$AD734)))</f>
        <v>0</v>
      </c>
      <c r="I734" s="1">
        <f>IF(OR($AD734=0,SUMIFS(dbP!$A:$A,dbP!$AD:$AD,$AD734)=0),0,INDEX(dbP!I:I,SUMIFS(dbP!$A:$A,dbP!$AD:$AD,$AD734)))</f>
        <v>0</v>
      </c>
      <c r="O734" s="44">
        <f>IF(OR($AE734=0,SUMIFS(SpcfP!$A:$A,SpcfP!$AE:$AE,$AE734,SpcfP!$U:$U,$U734)=0),0,INDEX(SpcfP!O:O,SUMIFS(SpcfP!$A:$A,SpcfP!$AE:$AE,$AE734,SpcfP!$U:$U,$U734)))</f>
        <v>0</v>
      </c>
      <c r="P734" s="44">
        <f>IF(OR($AE734=0,SUMIFS(SpcfP!$A:$A,SpcfP!$AE:$AE,$AE734,SpcfP!$U:$U,$U734)=0),0,INDEX(SpcfP!P:P,SUMIFS(SpcfP!$A:$A,SpcfP!$AE:$AE,$AE734,SpcfP!$U:$U,$U734)))</f>
        <v>0</v>
      </c>
      <c r="Q734" s="44">
        <f>IF(OR($AE734=0,SUMIFS(SpcfP!$A:$A,SpcfP!$AE:$AE,$AE734,SpcfP!$U:$U,$U734)=0),0,INDEX(SpcfP!Q:Q,SUMIFS(SpcfP!$A:$A,SpcfP!$AE:$AE,$AE734,SpcfP!$U:$U,$U734)))</f>
        <v>0</v>
      </c>
      <c r="U734" s="1">
        <f>IF(OR($AD734=0,SUMIFS(dbP!$A:$A,dbP!$AD:$AD,$AD734)=0),0,INDEX(dbP!U:U,SUMIFS(dbP!$A:$A,dbP!$AD:$AD,$AD734)))</f>
        <v>0</v>
      </c>
      <c r="X734" s="42">
        <f>IF(OR($AD734=0,SUMIFS(dbP!$A:$A,dbP!$AD:$AD,$AD734)=0),0,INDEX(dbP!X:X,SUMIFS(dbP!$A:$A,dbP!$AD:$AD,$AD734)))*
IF(OR($AE734=0,SUMIFS(SpcfP!$A:$A,SpcfP!$AE:$AE,$AE734,SpcfP!$U:$U,$U734)=0),0,INDEX(SpcfP!X:X,SUMIFS(SpcfP!$A:$A,SpcfP!$AE:$AE,$AE734,SpcfP!$U:$U,$U734)))</f>
        <v>0</v>
      </c>
      <c r="AA734" s="44">
        <f>IF(OR($AD734=0,SUMIFS(dbP!$A:$A,dbP!$AD:$AD,$AD734)=0),0,INDEX(dbP!X:X,SUMIFS(dbP!$A:$A,dbP!$AD:$AD,$AD734)))*
IF(OR($AE734=0,SUMIFS(SpcfP!$A:$A,SpcfP!$AE:$AE,$AE734,SpcfP!$U:$U,$U734)=0),0,INDEX(SpcfP!AA:AA,SUMIFS(SpcfP!$A:$A,SpcfP!$AE:$AE,$AE734,SpcfP!$U:$U,$U734)))</f>
        <v>0</v>
      </c>
      <c r="AB734" s="44">
        <f>IF(OR($AD734=0,SUMIFS(dbP!$A:$A,dbP!$AD:$AD,$AD734)=0),0,INDEX(dbP!X:X,SUMIFS(dbP!$A:$A,dbP!$AD:$AD,$AD734)))*
IF(OR($AE734=0,SUMIFS(SpcfP!$A:$A,SpcfP!$AE:$AE,$AE734,SpcfP!$U:$U,$U734)=0),0,INDEX(SpcfP!AB:AB,SUMIFS(SpcfP!$A:$A,SpcfP!$AE:$AE,$AE734,SpcfP!$U:$U,$U734)))</f>
        <v>0</v>
      </c>
      <c r="AC734" s="31" t="str">
        <f>IF(OR(RepP!$J$3="",RepP!$J$3=0,COUNTIF(Lists!$D:$D,RepP!$J$3)=0),Lists!$D$9,IF(RepP!$J$3=Lists!$D$9,Lists!$D$9,IF(RepP!$J$3=$E734,RepP!$J$3,"")))</f>
        <v>Все проекты</v>
      </c>
      <c r="AD734" s="31">
        <f t="shared" si="11"/>
        <v>13</v>
      </c>
      <c r="AE734" s="31">
        <f>IF(OR(AE733=0,AE733=MAX(Items!$AC:$AC)),1,AE733+1)</f>
        <v>36</v>
      </c>
    </row>
    <row r="735" spans="2:31" x14ac:dyDescent="0.3">
      <c r="B735" s="26">
        <f>IF(AND(O735=0,P735=0,Q735=0,Y735=0),0,IF(OR(COUNTIFS(Items!$E:$E,O735,Items!$F:$F,P735,Items!$G:$G,Q735)=1,COUNTIFS(Items!$M:$M,O735,Items!$N:$N,P735,Items!$O:$O,Q735)=1,COUNTIFS(Items!$U:$U,O735,Items!$V:$V,P735,Items!$W:$W,Q735)=1),0,1))</f>
        <v>0</v>
      </c>
      <c r="D735" s="24">
        <f>IF(OR($AD735=0,SUMIFS(dbP!$A:$A,dbP!$AD:$AD,$AD735)=0),0,INDEX(dbP!D:D,SUMIFS(dbP!$A:$A,dbP!$AD:$AD,$AD735)))</f>
        <v>0</v>
      </c>
      <c r="E735" s="1">
        <f>IF(OR($AD735=0,SUMIFS(dbP!$A:$A,dbP!$AD:$AD,$AD735)=0),0,INDEX(dbP!E:E,SUMIFS(dbP!$A:$A,dbP!$AD:$AD,$AD735)))</f>
        <v>0</v>
      </c>
      <c r="F735" s="1">
        <f>IF(OR($AD735=0,SUMIFS(dbP!$A:$A,dbP!$AD:$AD,$AD735)=0),0,INDEX(dbP!F:F,SUMIFS(dbP!$A:$A,dbP!$AD:$AD,$AD735)))</f>
        <v>0</v>
      </c>
      <c r="I735" s="1">
        <f>IF(OR($AD735=0,SUMIFS(dbP!$A:$A,dbP!$AD:$AD,$AD735)=0),0,INDEX(dbP!I:I,SUMIFS(dbP!$A:$A,dbP!$AD:$AD,$AD735)))</f>
        <v>0</v>
      </c>
      <c r="O735" s="44">
        <f>IF(OR($AE735=0,SUMIFS(SpcfP!$A:$A,SpcfP!$AE:$AE,$AE735,SpcfP!$U:$U,$U735)=0),0,INDEX(SpcfP!O:O,SUMIFS(SpcfP!$A:$A,SpcfP!$AE:$AE,$AE735,SpcfP!$U:$U,$U735)))</f>
        <v>0</v>
      </c>
      <c r="P735" s="44">
        <f>IF(OR($AE735=0,SUMIFS(SpcfP!$A:$A,SpcfP!$AE:$AE,$AE735,SpcfP!$U:$U,$U735)=0),0,INDEX(SpcfP!P:P,SUMIFS(SpcfP!$A:$A,SpcfP!$AE:$AE,$AE735,SpcfP!$U:$U,$U735)))</f>
        <v>0</v>
      </c>
      <c r="Q735" s="44">
        <f>IF(OR($AE735=0,SUMIFS(SpcfP!$A:$A,SpcfP!$AE:$AE,$AE735,SpcfP!$U:$U,$U735)=0),0,INDEX(SpcfP!Q:Q,SUMIFS(SpcfP!$A:$A,SpcfP!$AE:$AE,$AE735,SpcfP!$U:$U,$U735)))</f>
        <v>0</v>
      </c>
      <c r="U735" s="1">
        <f>IF(OR($AD735=0,SUMIFS(dbP!$A:$A,dbP!$AD:$AD,$AD735)=0),0,INDEX(dbP!U:U,SUMIFS(dbP!$A:$A,dbP!$AD:$AD,$AD735)))</f>
        <v>0</v>
      </c>
      <c r="X735" s="42">
        <f>IF(OR($AD735=0,SUMIFS(dbP!$A:$A,dbP!$AD:$AD,$AD735)=0),0,INDEX(dbP!X:X,SUMIFS(dbP!$A:$A,dbP!$AD:$AD,$AD735)))*
IF(OR($AE735=0,SUMIFS(SpcfP!$A:$A,SpcfP!$AE:$AE,$AE735,SpcfP!$U:$U,$U735)=0),0,INDEX(SpcfP!X:X,SUMIFS(SpcfP!$A:$A,SpcfP!$AE:$AE,$AE735,SpcfP!$U:$U,$U735)))</f>
        <v>0</v>
      </c>
      <c r="AA735" s="44">
        <f>IF(OR($AD735=0,SUMIFS(dbP!$A:$A,dbP!$AD:$AD,$AD735)=0),0,INDEX(dbP!X:X,SUMIFS(dbP!$A:$A,dbP!$AD:$AD,$AD735)))*
IF(OR($AE735=0,SUMIFS(SpcfP!$A:$A,SpcfP!$AE:$AE,$AE735,SpcfP!$U:$U,$U735)=0),0,INDEX(SpcfP!AA:AA,SUMIFS(SpcfP!$A:$A,SpcfP!$AE:$AE,$AE735,SpcfP!$U:$U,$U735)))</f>
        <v>0</v>
      </c>
      <c r="AB735" s="44">
        <f>IF(OR($AD735=0,SUMIFS(dbP!$A:$A,dbP!$AD:$AD,$AD735)=0),0,INDEX(dbP!X:X,SUMIFS(dbP!$A:$A,dbP!$AD:$AD,$AD735)))*
IF(OR($AE735=0,SUMIFS(SpcfP!$A:$A,SpcfP!$AE:$AE,$AE735,SpcfP!$U:$U,$U735)=0),0,INDEX(SpcfP!AB:AB,SUMIFS(SpcfP!$A:$A,SpcfP!$AE:$AE,$AE735,SpcfP!$U:$U,$U735)))</f>
        <v>0</v>
      </c>
      <c r="AC735" s="31" t="str">
        <f>IF(OR(RepP!$J$3="",RepP!$J$3=0,COUNTIF(Lists!$D:$D,RepP!$J$3)=0),Lists!$D$9,IF(RepP!$J$3=Lists!$D$9,Lists!$D$9,IF(RepP!$J$3=$E735,RepP!$J$3,"")))</f>
        <v>Все проекты</v>
      </c>
      <c r="AD735" s="31">
        <f t="shared" si="11"/>
        <v>13</v>
      </c>
      <c r="AE735" s="31">
        <f>IF(OR(AE734=0,AE734=MAX(Items!$AC:$AC)),1,AE734+1)</f>
        <v>37</v>
      </c>
    </row>
    <row r="736" spans="2:31" x14ac:dyDescent="0.3">
      <c r="B736" s="26">
        <f>IF(AND(O736=0,P736=0,Q736=0,Y736=0),0,IF(OR(COUNTIFS(Items!$E:$E,O736,Items!$F:$F,P736,Items!$G:$G,Q736)=1,COUNTIFS(Items!$M:$M,O736,Items!$N:$N,P736,Items!$O:$O,Q736)=1,COUNTIFS(Items!$U:$U,O736,Items!$V:$V,P736,Items!$W:$W,Q736)=1),0,1))</f>
        <v>0</v>
      </c>
      <c r="D736" s="24">
        <f>IF(OR($AD736=0,SUMIFS(dbP!$A:$A,dbP!$AD:$AD,$AD736)=0),0,INDEX(dbP!D:D,SUMIFS(dbP!$A:$A,dbP!$AD:$AD,$AD736)))</f>
        <v>0</v>
      </c>
      <c r="E736" s="1">
        <f>IF(OR($AD736=0,SUMIFS(dbP!$A:$A,dbP!$AD:$AD,$AD736)=0),0,INDEX(dbP!E:E,SUMIFS(dbP!$A:$A,dbP!$AD:$AD,$AD736)))</f>
        <v>0</v>
      </c>
      <c r="F736" s="1">
        <f>IF(OR($AD736=0,SUMIFS(dbP!$A:$A,dbP!$AD:$AD,$AD736)=0),0,INDEX(dbP!F:F,SUMIFS(dbP!$A:$A,dbP!$AD:$AD,$AD736)))</f>
        <v>0</v>
      </c>
      <c r="I736" s="1">
        <f>IF(OR($AD736=0,SUMIFS(dbP!$A:$A,dbP!$AD:$AD,$AD736)=0),0,INDEX(dbP!I:I,SUMIFS(dbP!$A:$A,dbP!$AD:$AD,$AD736)))</f>
        <v>0</v>
      </c>
      <c r="O736" s="44">
        <f>IF(OR($AE736=0,SUMIFS(SpcfP!$A:$A,SpcfP!$AE:$AE,$AE736,SpcfP!$U:$U,$U736)=0),0,INDEX(SpcfP!O:O,SUMIFS(SpcfP!$A:$A,SpcfP!$AE:$AE,$AE736,SpcfP!$U:$U,$U736)))</f>
        <v>0</v>
      </c>
      <c r="P736" s="44">
        <f>IF(OR($AE736=0,SUMIFS(SpcfP!$A:$A,SpcfP!$AE:$AE,$AE736,SpcfP!$U:$U,$U736)=0),0,INDEX(SpcfP!P:P,SUMIFS(SpcfP!$A:$A,SpcfP!$AE:$AE,$AE736,SpcfP!$U:$U,$U736)))</f>
        <v>0</v>
      </c>
      <c r="Q736" s="44">
        <f>IF(OR($AE736=0,SUMIFS(SpcfP!$A:$A,SpcfP!$AE:$AE,$AE736,SpcfP!$U:$U,$U736)=0),0,INDEX(SpcfP!Q:Q,SUMIFS(SpcfP!$A:$A,SpcfP!$AE:$AE,$AE736,SpcfP!$U:$U,$U736)))</f>
        <v>0</v>
      </c>
      <c r="U736" s="1">
        <f>IF(OR($AD736=0,SUMIFS(dbP!$A:$A,dbP!$AD:$AD,$AD736)=0),0,INDEX(dbP!U:U,SUMIFS(dbP!$A:$A,dbP!$AD:$AD,$AD736)))</f>
        <v>0</v>
      </c>
      <c r="X736" s="42">
        <f>IF(OR($AD736=0,SUMIFS(dbP!$A:$A,dbP!$AD:$AD,$AD736)=0),0,INDEX(dbP!X:X,SUMIFS(dbP!$A:$A,dbP!$AD:$AD,$AD736)))*
IF(OR($AE736=0,SUMIFS(SpcfP!$A:$A,SpcfP!$AE:$AE,$AE736,SpcfP!$U:$U,$U736)=0),0,INDEX(SpcfP!X:X,SUMIFS(SpcfP!$A:$A,SpcfP!$AE:$AE,$AE736,SpcfP!$U:$U,$U736)))</f>
        <v>0</v>
      </c>
      <c r="AA736" s="44">
        <f>IF(OR($AD736=0,SUMIFS(dbP!$A:$A,dbP!$AD:$AD,$AD736)=0),0,INDEX(dbP!X:X,SUMIFS(dbP!$A:$A,dbP!$AD:$AD,$AD736)))*
IF(OR($AE736=0,SUMIFS(SpcfP!$A:$A,SpcfP!$AE:$AE,$AE736,SpcfP!$U:$U,$U736)=0),0,INDEX(SpcfP!AA:AA,SUMIFS(SpcfP!$A:$A,SpcfP!$AE:$AE,$AE736,SpcfP!$U:$U,$U736)))</f>
        <v>0</v>
      </c>
      <c r="AB736" s="44">
        <f>IF(OR($AD736=0,SUMIFS(dbP!$A:$A,dbP!$AD:$AD,$AD736)=0),0,INDEX(dbP!X:X,SUMIFS(dbP!$A:$A,dbP!$AD:$AD,$AD736)))*
IF(OR($AE736=0,SUMIFS(SpcfP!$A:$A,SpcfP!$AE:$AE,$AE736,SpcfP!$U:$U,$U736)=0),0,INDEX(SpcfP!AB:AB,SUMIFS(SpcfP!$A:$A,SpcfP!$AE:$AE,$AE736,SpcfP!$U:$U,$U736)))</f>
        <v>0</v>
      </c>
      <c r="AC736" s="31" t="str">
        <f>IF(OR(RepP!$J$3="",RepP!$J$3=0,COUNTIF(Lists!$D:$D,RepP!$J$3)=0),Lists!$D$9,IF(RepP!$J$3=Lists!$D$9,Lists!$D$9,IF(RepP!$J$3=$E736,RepP!$J$3,"")))</f>
        <v>Все проекты</v>
      </c>
      <c r="AD736" s="31">
        <f t="shared" si="11"/>
        <v>13</v>
      </c>
      <c r="AE736" s="31">
        <f>IF(OR(AE735=0,AE735=MAX(Items!$AC:$AC)),1,AE735+1)</f>
        <v>38</v>
      </c>
    </row>
    <row r="737" spans="2:31" x14ac:dyDescent="0.3">
      <c r="B737" s="26">
        <f>IF(AND(O737=0,P737=0,Q737=0,Y737=0),0,IF(OR(COUNTIFS(Items!$E:$E,O737,Items!$F:$F,P737,Items!$G:$G,Q737)=1,COUNTIFS(Items!$M:$M,O737,Items!$N:$N,P737,Items!$O:$O,Q737)=1,COUNTIFS(Items!$U:$U,O737,Items!$V:$V,P737,Items!$W:$W,Q737)=1),0,1))</f>
        <v>0</v>
      </c>
      <c r="D737" s="24">
        <f>IF(OR($AD737=0,SUMIFS(dbP!$A:$A,dbP!$AD:$AD,$AD737)=0),0,INDEX(dbP!D:D,SUMIFS(dbP!$A:$A,dbP!$AD:$AD,$AD737)))</f>
        <v>0</v>
      </c>
      <c r="E737" s="1">
        <f>IF(OR($AD737=0,SUMIFS(dbP!$A:$A,dbP!$AD:$AD,$AD737)=0),0,INDEX(dbP!E:E,SUMIFS(dbP!$A:$A,dbP!$AD:$AD,$AD737)))</f>
        <v>0</v>
      </c>
      <c r="F737" s="1">
        <f>IF(OR($AD737=0,SUMIFS(dbP!$A:$A,dbP!$AD:$AD,$AD737)=0),0,INDEX(dbP!F:F,SUMIFS(dbP!$A:$A,dbP!$AD:$AD,$AD737)))</f>
        <v>0</v>
      </c>
      <c r="I737" s="1">
        <f>IF(OR($AD737=0,SUMIFS(dbP!$A:$A,dbP!$AD:$AD,$AD737)=0),0,INDEX(dbP!I:I,SUMIFS(dbP!$A:$A,dbP!$AD:$AD,$AD737)))</f>
        <v>0</v>
      </c>
      <c r="O737" s="44">
        <f>IF(OR($AE737=0,SUMIFS(SpcfP!$A:$A,SpcfP!$AE:$AE,$AE737,SpcfP!$U:$U,$U737)=0),0,INDEX(SpcfP!O:O,SUMIFS(SpcfP!$A:$A,SpcfP!$AE:$AE,$AE737,SpcfP!$U:$U,$U737)))</f>
        <v>0</v>
      </c>
      <c r="P737" s="44">
        <f>IF(OR($AE737=0,SUMIFS(SpcfP!$A:$A,SpcfP!$AE:$AE,$AE737,SpcfP!$U:$U,$U737)=0),0,INDEX(SpcfP!P:P,SUMIFS(SpcfP!$A:$A,SpcfP!$AE:$AE,$AE737,SpcfP!$U:$U,$U737)))</f>
        <v>0</v>
      </c>
      <c r="Q737" s="44">
        <f>IF(OR($AE737=0,SUMIFS(SpcfP!$A:$A,SpcfP!$AE:$AE,$AE737,SpcfP!$U:$U,$U737)=0),0,INDEX(SpcfP!Q:Q,SUMIFS(SpcfP!$A:$A,SpcfP!$AE:$AE,$AE737,SpcfP!$U:$U,$U737)))</f>
        <v>0</v>
      </c>
      <c r="U737" s="1">
        <f>IF(OR($AD737=0,SUMIFS(dbP!$A:$A,dbP!$AD:$AD,$AD737)=0),0,INDEX(dbP!U:U,SUMIFS(dbP!$A:$A,dbP!$AD:$AD,$AD737)))</f>
        <v>0</v>
      </c>
      <c r="X737" s="42">
        <f>IF(OR($AD737=0,SUMIFS(dbP!$A:$A,dbP!$AD:$AD,$AD737)=0),0,INDEX(dbP!X:X,SUMIFS(dbP!$A:$A,dbP!$AD:$AD,$AD737)))*
IF(OR($AE737=0,SUMIFS(SpcfP!$A:$A,SpcfP!$AE:$AE,$AE737,SpcfP!$U:$U,$U737)=0),0,INDEX(SpcfP!X:X,SUMIFS(SpcfP!$A:$A,SpcfP!$AE:$AE,$AE737,SpcfP!$U:$U,$U737)))</f>
        <v>0</v>
      </c>
      <c r="AA737" s="44">
        <f>IF(OR($AD737=0,SUMIFS(dbP!$A:$A,dbP!$AD:$AD,$AD737)=0),0,INDEX(dbP!X:X,SUMIFS(dbP!$A:$A,dbP!$AD:$AD,$AD737)))*
IF(OR($AE737=0,SUMIFS(SpcfP!$A:$A,SpcfP!$AE:$AE,$AE737,SpcfP!$U:$U,$U737)=0),0,INDEX(SpcfP!AA:AA,SUMIFS(SpcfP!$A:$A,SpcfP!$AE:$AE,$AE737,SpcfP!$U:$U,$U737)))</f>
        <v>0</v>
      </c>
      <c r="AB737" s="44">
        <f>IF(OR($AD737=0,SUMIFS(dbP!$A:$A,dbP!$AD:$AD,$AD737)=0),0,INDEX(dbP!X:X,SUMIFS(dbP!$A:$A,dbP!$AD:$AD,$AD737)))*
IF(OR($AE737=0,SUMIFS(SpcfP!$A:$A,SpcfP!$AE:$AE,$AE737,SpcfP!$U:$U,$U737)=0),0,INDEX(SpcfP!AB:AB,SUMIFS(SpcfP!$A:$A,SpcfP!$AE:$AE,$AE737,SpcfP!$U:$U,$U737)))</f>
        <v>0</v>
      </c>
      <c r="AC737" s="31" t="str">
        <f>IF(OR(RepP!$J$3="",RepP!$J$3=0,COUNTIF(Lists!$D:$D,RepP!$J$3)=0),Lists!$D$9,IF(RepP!$J$3=Lists!$D$9,Lists!$D$9,IF(RepP!$J$3=$E737,RepP!$J$3,"")))</f>
        <v>Все проекты</v>
      </c>
      <c r="AD737" s="31">
        <f t="shared" si="11"/>
        <v>13</v>
      </c>
      <c r="AE737" s="31">
        <f>IF(OR(AE736=0,AE736=MAX(Items!$AC:$AC)),1,AE736+1)</f>
        <v>39</v>
      </c>
    </row>
    <row r="738" spans="2:31" x14ac:dyDescent="0.3">
      <c r="B738" s="26">
        <f>IF(AND(O738=0,P738=0,Q738=0,Y738=0),0,IF(OR(COUNTIFS(Items!$E:$E,O738,Items!$F:$F,P738,Items!$G:$G,Q738)=1,COUNTIFS(Items!$M:$M,O738,Items!$N:$N,P738,Items!$O:$O,Q738)=1,COUNTIFS(Items!$U:$U,O738,Items!$V:$V,P738,Items!$W:$W,Q738)=1),0,1))</f>
        <v>0</v>
      </c>
      <c r="D738" s="24">
        <f>IF(OR($AD738=0,SUMIFS(dbP!$A:$A,dbP!$AD:$AD,$AD738)=0),0,INDEX(dbP!D:D,SUMIFS(dbP!$A:$A,dbP!$AD:$AD,$AD738)))</f>
        <v>0</v>
      </c>
      <c r="E738" s="1">
        <f>IF(OR($AD738=0,SUMIFS(dbP!$A:$A,dbP!$AD:$AD,$AD738)=0),0,INDEX(dbP!E:E,SUMIFS(dbP!$A:$A,dbP!$AD:$AD,$AD738)))</f>
        <v>0</v>
      </c>
      <c r="F738" s="1">
        <f>IF(OR($AD738=0,SUMIFS(dbP!$A:$A,dbP!$AD:$AD,$AD738)=0),0,INDEX(dbP!F:F,SUMIFS(dbP!$A:$A,dbP!$AD:$AD,$AD738)))</f>
        <v>0</v>
      </c>
      <c r="I738" s="1">
        <f>IF(OR($AD738=0,SUMIFS(dbP!$A:$A,dbP!$AD:$AD,$AD738)=0),0,INDEX(dbP!I:I,SUMIFS(dbP!$A:$A,dbP!$AD:$AD,$AD738)))</f>
        <v>0</v>
      </c>
      <c r="O738" s="44">
        <f>IF(OR($AE738=0,SUMIFS(SpcfP!$A:$A,SpcfP!$AE:$AE,$AE738,SpcfP!$U:$U,$U738)=0),0,INDEX(SpcfP!O:O,SUMIFS(SpcfP!$A:$A,SpcfP!$AE:$AE,$AE738,SpcfP!$U:$U,$U738)))</f>
        <v>0</v>
      </c>
      <c r="P738" s="44">
        <f>IF(OR($AE738=0,SUMIFS(SpcfP!$A:$A,SpcfP!$AE:$AE,$AE738,SpcfP!$U:$U,$U738)=0),0,INDEX(SpcfP!P:P,SUMIFS(SpcfP!$A:$A,SpcfP!$AE:$AE,$AE738,SpcfP!$U:$U,$U738)))</f>
        <v>0</v>
      </c>
      <c r="Q738" s="44">
        <f>IF(OR($AE738=0,SUMIFS(SpcfP!$A:$A,SpcfP!$AE:$AE,$AE738,SpcfP!$U:$U,$U738)=0),0,INDEX(SpcfP!Q:Q,SUMIFS(SpcfP!$A:$A,SpcfP!$AE:$AE,$AE738,SpcfP!$U:$U,$U738)))</f>
        <v>0</v>
      </c>
      <c r="U738" s="1">
        <f>IF(OR($AD738=0,SUMIFS(dbP!$A:$A,dbP!$AD:$AD,$AD738)=0),0,INDEX(dbP!U:U,SUMIFS(dbP!$A:$A,dbP!$AD:$AD,$AD738)))</f>
        <v>0</v>
      </c>
      <c r="X738" s="42">
        <f>IF(OR($AD738=0,SUMIFS(dbP!$A:$A,dbP!$AD:$AD,$AD738)=0),0,INDEX(dbP!X:X,SUMIFS(dbP!$A:$A,dbP!$AD:$AD,$AD738)))*
IF(OR($AE738=0,SUMIFS(SpcfP!$A:$A,SpcfP!$AE:$AE,$AE738,SpcfP!$U:$U,$U738)=0),0,INDEX(SpcfP!X:X,SUMIFS(SpcfP!$A:$A,SpcfP!$AE:$AE,$AE738,SpcfP!$U:$U,$U738)))</f>
        <v>0</v>
      </c>
      <c r="AA738" s="44">
        <f>IF(OR($AD738=0,SUMIFS(dbP!$A:$A,dbP!$AD:$AD,$AD738)=0),0,INDEX(dbP!X:X,SUMIFS(dbP!$A:$A,dbP!$AD:$AD,$AD738)))*
IF(OR($AE738=0,SUMIFS(SpcfP!$A:$A,SpcfP!$AE:$AE,$AE738,SpcfP!$U:$U,$U738)=0),0,INDEX(SpcfP!AA:AA,SUMIFS(SpcfP!$A:$A,SpcfP!$AE:$AE,$AE738,SpcfP!$U:$U,$U738)))</f>
        <v>0</v>
      </c>
      <c r="AB738" s="44">
        <f>IF(OR($AD738=0,SUMIFS(dbP!$A:$A,dbP!$AD:$AD,$AD738)=0),0,INDEX(dbP!X:X,SUMIFS(dbP!$A:$A,dbP!$AD:$AD,$AD738)))*
IF(OR($AE738=0,SUMIFS(SpcfP!$A:$A,SpcfP!$AE:$AE,$AE738,SpcfP!$U:$U,$U738)=0),0,INDEX(SpcfP!AB:AB,SUMIFS(SpcfP!$A:$A,SpcfP!$AE:$AE,$AE738,SpcfP!$U:$U,$U738)))</f>
        <v>0</v>
      </c>
      <c r="AC738" s="31" t="str">
        <f>IF(OR(RepP!$J$3="",RepP!$J$3=0,COUNTIF(Lists!$D:$D,RepP!$J$3)=0),Lists!$D$9,IF(RepP!$J$3=Lists!$D$9,Lists!$D$9,IF(RepP!$J$3=$E738,RepP!$J$3,"")))</f>
        <v>Все проекты</v>
      </c>
      <c r="AD738" s="31">
        <f t="shared" si="11"/>
        <v>13</v>
      </c>
      <c r="AE738" s="31">
        <f>IF(OR(AE737=0,AE737=MAX(Items!$AC:$AC)),1,AE737+1)</f>
        <v>40</v>
      </c>
    </row>
    <row r="739" spans="2:31" x14ac:dyDescent="0.3">
      <c r="B739" s="26">
        <f>IF(AND(O739=0,P739=0,Q739=0,Y739=0),0,IF(OR(COUNTIFS(Items!$E:$E,O739,Items!$F:$F,P739,Items!$G:$G,Q739)=1,COUNTIFS(Items!$M:$M,O739,Items!$N:$N,P739,Items!$O:$O,Q739)=1,COUNTIFS(Items!$U:$U,O739,Items!$V:$V,P739,Items!$W:$W,Q739)=1),0,1))</f>
        <v>0</v>
      </c>
      <c r="D739" s="24">
        <f>IF(OR($AD739=0,SUMIFS(dbP!$A:$A,dbP!$AD:$AD,$AD739)=0),0,INDEX(dbP!D:D,SUMIFS(dbP!$A:$A,dbP!$AD:$AD,$AD739)))</f>
        <v>0</v>
      </c>
      <c r="E739" s="1">
        <f>IF(OR($AD739=0,SUMIFS(dbP!$A:$A,dbP!$AD:$AD,$AD739)=0),0,INDEX(dbP!E:E,SUMIFS(dbP!$A:$A,dbP!$AD:$AD,$AD739)))</f>
        <v>0</v>
      </c>
      <c r="F739" s="1">
        <f>IF(OR($AD739=0,SUMIFS(dbP!$A:$A,dbP!$AD:$AD,$AD739)=0),0,INDEX(dbP!F:F,SUMIFS(dbP!$A:$A,dbP!$AD:$AD,$AD739)))</f>
        <v>0</v>
      </c>
      <c r="I739" s="1">
        <f>IF(OR($AD739=0,SUMIFS(dbP!$A:$A,dbP!$AD:$AD,$AD739)=0),0,INDEX(dbP!I:I,SUMIFS(dbP!$A:$A,dbP!$AD:$AD,$AD739)))</f>
        <v>0</v>
      </c>
      <c r="O739" s="44">
        <f>IF(OR($AE739=0,SUMIFS(SpcfP!$A:$A,SpcfP!$AE:$AE,$AE739,SpcfP!$U:$U,$U739)=0),0,INDEX(SpcfP!O:O,SUMIFS(SpcfP!$A:$A,SpcfP!$AE:$AE,$AE739,SpcfP!$U:$U,$U739)))</f>
        <v>0</v>
      </c>
      <c r="P739" s="44">
        <f>IF(OR($AE739=0,SUMIFS(SpcfP!$A:$A,SpcfP!$AE:$AE,$AE739,SpcfP!$U:$U,$U739)=0),0,INDEX(SpcfP!P:P,SUMIFS(SpcfP!$A:$A,SpcfP!$AE:$AE,$AE739,SpcfP!$U:$U,$U739)))</f>
        <v>0</v>
      </c>
      <c r="Q739" s="44">
        <f>IF(OR($AE739=0,SUMIFS(SpcfP!$A:$A,SpcfP!$AE:$AE,$AE739,SpcfP!$U:$U,$U739)=0),0,INDEX(SpcfP!Q:Q,SUMIFS(SpcfP!$A:$A,SpcfP!$AE:$AE,$AE739,SpcfP!$U:$U,$U739)))</f>
        <v>0</v>
      </c>
      <c r="U739" s="1">
        <f>IF(OR($AD739=0,SUMIFS(dbP!$A:$A,dbP!$AD:$AD,$AD739)=0),0,INDEX(dbP!U:U,SUMIFS(dbP!$A:$A,dbP!$AD:$AD,$AD739)))</f>
        <v>0</v>
      </c>
      <c r="X739" s="42">
        <f>IF(OR($AD739=0,SUMIFS(dbP!$A:$A,dbP!$AD:$AD,$AD739)=0),0,INDEX(dbP!X:X,SUMIFS(dbP!$A:$A,dbP!$AD:$AD,$AD739)))*
IF(OR($AE739=0,SUMIFS(SpcfP!$A:$A,SpcfP!$AE:$AE,$AE739,SpcfP!$U:$U,$U739)=0),0,INDEX(SpcfP!X:X,SUMIFS(SpcfP!$A:$A,SpcfP!$AE:$AE,$AE739,SpcfP!$U:$U,$U739)))</f>
        <v>0</v>
      </c>
      <c r="AA739" s="44">
        <f>IF(OR($AD739=0,SUMIFS(dbP!$A:$A,dbP!$AD:$AD,$AD739)=0),0,INDEX(dbP!X:X,SUMIFS(dbP!$A:$A,dbP!$AD:$AD,$AD739)))*
IF(OR($AE739=0,SUMIFS(SpcfP!$A:$A,SpcfP!$AE:$AE,$AE739,SpcfP!$U:$U,$U739)=0),0,INDEX(SpcfP!AA:AA,SUMIFS(SpcfP!$A:$A,SpcfP!$AE:$AE,$AE739,SpcfP!$U:$U,$U739)))</f>
        <v>0</v>
      </c>
      <c r="AB739" s="44">
        <f>IF(OR($AD739=0,SUMIFS(dbP!$A:$A,dbP!$AD:$AD,$AD739)=0),0,INDEX(dbP!X:X,SUMIFS(dbP!$A:$A,dbP!$AD:$AD,$AD739)))*
IF(OR($AE739=0,SUMIFS(SpcfP!$A:$A,SpcfP!$AE:$AE,$AE739,SpcfP!$U:$U,$U739)=0),0,INDEX(SpcfP!AB:AB,SUMIFS(SpcfP!$A:$A,SpcfP!$AE:$AE,$AE739,SpcfP!$U:$U,$U739)))</f>
        <v>0</v>
      </c>
      <c r="AC739" s="31" t="str">
        <f>IF(OR(RepP!$J$3="",RepP!$J$3=0,COUNTIF(Lists!$D:$D,RepP!$J$3)=0),Lists!$D$9,IF(RepP!$J$3=Lists!$D$9,Lists!$D$9,IF(RepP!$J$3=$E739,RepP!$J$3,"")))</f>
        <v>Все проекты</v>
      </c>
      <c r="AD739" s="31">
        <f t="shared" ref="AD739:AD795" si="12">IF(AE739=1,AD738+1,AD738)</f>
        <v>13</v>
      </c>
      <c r="AE739" s="31">
        <f>IF(OR(AE738=0,AE738=MAX(Items!$AC:$AC)),1,AE738+1)</f>
        <v>41</v>
      </c>
    </row>
    <row r="740" spans="2:31" x14ac:dyDescent="0.3">
      <c r="B740" s="26">
        <f>IF(AND(O740=0,P740=0,Q740=0,Y740=0),0,IF(OR(COUNTIFS(Items!$E:$E,O740,Items!$F:$F,P740,Items!$G:$G,Q740)=1,COUNTIFS(Items!$M:$M,O740,Items!$N:$N,P740,Items!$O:$O,Q740)=1,COUNTIFS(Items!$U:$U,O740,Items!$V:$V,P740,Items!$W:$W,Q740)=1),0,1))</f>
        <v>0</v>
      </c>
      <c r="D740" s="24">
        <f>IF(OR($AD740=0,SUMIFS(dbP!$A:$A,dbP!$AD:$AD,$AD740)=0),0,INDEX(dbP!D:D,SUMIFS(dbP!$A:$A,dbP!$AD:$AD,$AD740)))</f>
        <v>0</v>
      </c>
      <c r="E740" s="1">
        <f>IF(OR($AD740=0,SUMIFS(dbP!$A:$A,dbP!$AD:$AD,$AD740)=0),0,INDEX(dbP!E:E,SUMIFS(dbP!$A:$A,dbP!$AD:$AD,$AD740)))</f>
        <v>0</v>
      </c>
      <c r="F740" s="1">
        <f>IF(OR($AD740=0,SUMIFS(dbP!$A:$A,dbP!$AD:$AD,$AD740)=0),0,INDEX(dbP!F:F,SUMIFS(dbP!$A:$A,dbP!$AD:$AD,$AD740)))</f>
        <v>0</v>
      </c>
      <c r="I740" s="1">
        <f>IF(OR($AD740=0,SUMIFS(dbP!$A:$A,dbP!$AD:$AD,$AD740)=0),0,INDEX(dbP!I:I,SUMIFS(dbP!$A:$A,dbP!$AD:$AD,$AD740)))</f>
        <v>0</v>
      </c>
      <c r="O740" s="44">
        <f>IF(OR($AE740=0,SUMIFS(SpcfP!$A:$A,SpcfP!$AE:$AE,$AE740,SpcfP!$U:$U,$U740)=0),0,INDEX(SpcfP!O:O,SUMIFS(SpcfP!$A:$A,SpcfP!$AE:$AE,$AE740,SpcfP!$U:$U,$U740)))</f>
        <v>0</v>
      </c>
      <c r="P740" s="44">
        <f>IF(OR($AE740=0,SUMIFS(SpcfP!$A:$A,SpcfP!$AE:$AE,$AE740,SpcfP!$U:$U,$U740)=0),0,INDEX(SpcfP!P:P,SUMIFS(SpcfP!$A:$A,SpcfP!$AE:$AE,$AE740,SpcfP!$U:$U,$U740)))</f>
        <v>0</v>
      </c>
      <c r="Q740" s="44">
        <f>IF(OR($AE740=0,SUMIFS(SpcfP!$A:$A,SpcfP!$AE:$AE,$AE740,SpcfP!$U:$U,$U740)=0),0,INDEX(SpcfP!Q:Q,SUMIFS(SpcfP!$A:$A,SpcfP!$AE:$AE,$AE740,SpcfP!$U:$U,$U740)))</f>
        <v>0</v>
      </c>
      <c r="U740" s="1">
        <f>IF(OR($AD740=0,SUMIFS(dbP!$A:$A,dbP!$AD:$AD,$AD740)=0),0,INDEX(dbP!U:U,SUMIFS(dbP!$A:$A,dbP!$AD:$AD,$AD740)))</f>
        <v>0</v>
      </c>
      <c r="X740" s="42">
        <f>IF(OR($AD740=0,SUMIFS(dbP!$A:$A,dbP!$AD:$AD,$AD740)=0),0,INDEX(dbP!X:X,SUMIFS(dbP!$A:$A,dbP!$AD:$AD,$AD740)))*
IF(OR($AE740=0,SUMIFS(SpcfP!$A:$A,SpcfP!$AE:$AE,$AE740,SpcfP!$U:$U,$U740)=0),0,INDEX(SpcfP!X:X,SUMIFS(SpcfP!$A:$A,SpcfP!$AE:$AE,$AE740,SpcfP!$U:$U,$U740)))</f>
        <v>0</v>
      </c>
      <c r="AA740" s="44">
        <f>IF(OR($AD740=0,SUMIFS(dbP!$A:$A,dbP!$AD:$AD,$AD740)=0),0,INDEX(dbP!X:X,SUMIFS(dbP!$A:$A,dbP!$AD:$AD,$AD740)))*
IF(OR($AE740=0,SUMIFS(SpcfP!$A:$A,SpcfP!$AE:$AE,$AE740,SpcfP!$U:$U,$U740)=0),0,INDEX(SpcfP!AA:AA,SUMIFS(SpcfP!$A:$A,SpcfP!$AE:$AE,$AE740,SpcfP!$U:$U,$U740)))</f>
        <v>0</v>
      </c>
      <c r="AB740" s="44">
        <f>IF(OR($AD740=0,SUMIFS(dbP!$A:$A,dbP!$AD:$AD,$AD740)=0),0,INDEX(dbP!X:X,SUMIFS(dbP!$A:$A,dbP!$AD:$AD,$AD740)))*
IF(OR($AE740=0,SUMIFS(SpcfP!$A:$A,SpcfP!$AE:$AE,$AE740,SpcfP!$U:$U,$U740)=0),0,INDEX(SpcfP!AB:AB,SUMIFS(SpcfP!$A:$A,SpcfP!$AE:$AE,$AE740,SpcfP!$U:$U,$U740)))</f>
        <v>0</v>
      </c>
      <c r="AC740" s="31" t="str">
        <f>IF(OR(RepP!$J$3="",RepP!$J$3=0,COUNTIF(Lists!$D:$D,RepP!$J$3)=0),Lists!$D$9,IF(RepP!$J$3=Lists!$D$9,Lists!$D$9,IF(RepP!$J$3=$E740,RepP!$J$3,"")))</f>
        <v>Все проекты</v>
      </c>
      <c r="AD740" s="31">
        <f t="shared" si="12"/>
        <v>13</v>
      </c>
      <c r="AE740" s="31">
        <f>IF(OR(AE739=0,AE739=MAX(Items!$AC:$AC)),1,AE739+1)</f>
        <v>42</v>
      </c>
    </row>
    <row r="741" spans="2:31" x14ac:dyDescent="0.3">
      <c r="B741" s="26">
        <f>IF(AND(O741=0,P741=0,Q741=0,Y741=0),0,IF(OR(COUNTIFS(Items!$E:$E,O741,Items!$F:$F,P741,Items!$G:$G,Q741)=1,COUNTIFS(Items!$M:$M,O741,Items!$N:$N,P741,Items!$O:$O,Q741)=1,COUNTIFS(Items!$U:$U,O741,Items!$V:$V,P741,Items!$W:$W,Q741)=1),0,1))</f>
        <v>0</v>
      </c>
      <c r="D741" s="24">
        <f>IF(OR($AD741=0,SUMIFS(dbP!$A:$A,dbP!$AD:$AD,$AD741)=0),0,INDEX(dbP!D:D,SUMIFS(dbP!$A:$A,dbP!$AD:$AD,$AD741)))</f>
        <v>0</v>
      </c>
      <c r="E741" s="1">
        <f>IF(OR($AD741=0,SUMIFS(dbP!$A:$A,dbP!$AD:$AD,$AD741)=0),0,INDEX(dbP!E:E,SUMIFS(dbP!$A:$A,dbP!$AD:$AD,$AD741)))</f>
        <v>0</v>
      </c>
      <c r="F741" s="1">
        <f>IF(OR($AD741=0,SUMIFS(dbP!$A:$A,dbP!$AD:$AD,$AD741)=0),0,INDEX(dbP!F:F,SUMIFS(dbP!$A:$A,dbP!$AD:$AD,$AD741)))</f>
        <v>0</v>
      </c>
      <c r="I741" s="1">
        <f>IF(OR($AD741=0,SUMIFS(dbP!$A:$A,dbP!$AD:$AD,$AD741)=0),0,INDEX(dbP!I:I,SUMIFS(dbP!$A:$A,dbP!$AD:$AD,$AD741)))</f>
        <v>0</v>
      </c>
      <c r="O741" s="44">
        <f>IF(OR($AE741=0,SUMIFS(SpcfP!$A:$A,SpcfP!$AE:$AE,$AE741,SpcfP!$U:$U,$U741)=0),0,INDEX(SpcfP!O:O,SUMIFS(SpcfP!$A:$A,SpcfP!$AE:$AE,$AE741,SpcfP!$U:$U,$U741)))</f>
        <v>0</v>
      </c>
      <c r="P741" s="44">
        <f>IF(OR($AE741=0,SUMIFS(SpcfP!$A:$A,SpcfP!$AE:$AE,$AE741,SpcfP!$U:$U,$U741)=0),0,INDEX(SpcfP!P:P,SUMIFS(SpcfP!$A:$A,SpcfP!$AE:$AE,$AE741,SpcfP!$U:$U,$U741)))</f>
        <v>0</v>
      </c>
      <c r="Q741" s="44">
        <f>IF(OR($AE741=0,SUMIFS(SpcfP!$A:$A,SpcfP!$AE:$AE,$AE741,SpcfP!$U:$U,$U741)=0),0,INDEX(SpcfP!Q:Q,SUMIFS(SpcfP!$A:$A,SpcfP!$AE:$AE,$AE741,SpcfP!$U:$U,$U741)))</f>
        <v>0</v>
      </c>
      <c r="U741" s="1">
        <f>IF(OR($AD741=0,SUMIFS(dbP!$A:$A,dbP!$AD:$AD,$AD741)=0),0,INDEX(dbP!U:U,SUMIFS(dbP!$A:$A,dbP!$AD:$AD,$AD741)))</f>
        <v>0</v>
      </c>
      <c r="X741" s="42">
        <f>IF(OR($AD741=0,SUMIFS(dbP!$A:$A,dbP!$AD:$AD,$AD741)=0),0,INDEX(dbP!X:X,SUMIFS(dbP!$A:$A,dbP!$AD:$AD,$AD741)))*
IF(OR($AE741=0,SUMIFS(SpcfP!$A:$A,SpcfP!$AE:$AE,$AE741,SpcfP!$U:$U,$U741)=0),0,INDEX(SpcfP!X:X,SUMIFS(SpcfP!$A:$A,SpcfP!$AE:$AE,$AE741,SpcfP!$U:$U,$U741)))</f>
        <v>0</v>
      </c>
      <c r="AA741" s="44">
        <f>IF(OR($AD741=0,SUMIFS(dbP!$A:$A,dbP!$AD:$AD,$AD741)=0),0,INDEX(dbP!X:X,SUMIFS(dbP!$A:$A,dbP!$AD:$AD,$AD741)))*
IF(OR($AE741=0,SUMIFS(SpcfP!$A:$A,SpcfP!$AE:$AE,$AE741,SpcfP!$U:$U,$U741)=0),0,INDEX(SpcfP!AA:AA,SUMIFS(SpcfP!$A:$A,SpcfP!$AE:$AE,$AE741,SpcfP!$U:$U,$U741)))</f>
        <v>0</v>
      </c>
      <c r="AB741" s="44">
        <f>IF(OR($AD741=0,SUMIFS(dbP!$A:$A,dbP!$AD:$AD,$AD741)=0),0,INDEX(dbP!X:X,SUMIFS(dbP!$A:$A,dbP!$AD:$AD,$AD741)))*
IF(OR($AE741=0,SUMIFS(SpcfP!$A:$A,SpcfP!$AE:$AE,$AE741,SpcfP!$U:$U,$U741)=0),0,INDEX(SpcfP!AB:AB,SUMIFS(SpcfP!$A:$A,SpcfP!$AE:$AE,$AE741,SpcfP!$U:$U,$U741)))</f>
        <v>0</v>
      </c>
      <c r="AC741" s="31" t="str">
        <f>IF(OR(RepP!$J$3="",RepP!$J$3=0,COUNTIF(Lists!$D:$D,RepP!$J$3)=0),Lists!$D$9,IF(RepP!$J$3=Lists!$D$9,Lists!$D$9,IF(RepP!$J$3=$E741,RepP!$J$3,"")))</f>
        <v>Все проекты</v>
      </c>
      <c r="AD741" s="31">
        <f t="shared" si="12"/>
        <v>13</v>
      </c>
      <c r="AE741" s="31">
        <f>IF(OR(AE740=0,AE740=MAX(Items!$AC:$AC)),1,AE740+1)</f>
        <v>43</v>
      </c>
    </row>
    <row r="742" spans="2:31" x14ac:dyDescent="0.3">
      <c r="B742" s="26">
        <f>IF(AND(O742=0,P742=0,Q742=0,Y742=0),0,IF(OR(COUNTIFS(Items!$E:$E,O742,Items!$F:$F,P742,Items!$G:$G,Q742)=1,COUNTIFS(Items!$M:$M,O742,Items!$N:$N,P742,Items!$O:$O,Q742)=1,COUNTIFS(Items!$U:$U,O742,Items!$V:$V,P742,Items!$W:$W,Q742)=1),0,1))</f>
        <v>0</v>
      </c>
      <c r="D742" s="24">
        <f>IF(OR($AD742=0,SUMIFS(dbP!$A:$A,dbP!$AD:$AD,$AD742)=0),0,INDEX(dbP!D:D,SUMIFS(dbP!$A:$A,dbP!$AD:$AD,$AD742)))</f>
        <v>0</v>
      </c>
      <c r="E742" s="1">
        <f>IF(OR($AD742=0,SUMIFS(dbP!$A:$A,dbP!$AD:$AD,$AD742)=0),0,INDEX(dbP!E:E,SUMIFS(dbP!$A:$A,dbP!$AD:$AD,$AD742)))</f>
        <v>0</v>
      </c>
      <c r="F742" s="1">
        <f>IF(OR($AD742=0,SUMIFS(dbP!$A:$A,dbP!$AD:$AD,$AD742)=0),0,INDEX(dbP!F:F,SUMIFS(dbP!$A:$A,dbP!$AD:$AD,$AD742)))</f>
        <v>0</v>
      </c>
      <c r="I742" s="1">
        <f>IF(OR($AD742=0,SUMIFS(dbP!$A:$A,dbP!$AD:$AD,$AD742)=0),0,INDEX(dbP!I:I,SUMIFS(dbP!$A:$A,dbP!$AD:$AD,$AD742)))</f>
        <v>0</v>
      </c>
      <c r="O742" s="44">
        <f>IF(OR($AE742=0,SUMIFS(SpcfP!$A:$A,SpcfP!$AE:$AE,$AE742,SpcfP!$U:$U,$U742)=0),0,INDEX(SpcfP!O:O,SUMIFS(SpcfP!$A:$A,SpcfP!$AE:$AE,$AE742,SpcfP!$U:$U,$U742)))</f>
        <v>0</v>
      </c>
      <c r="P742" s="44">
        <f>IF(OR($AE742=0,SUMIFS(SpcfP!$A:$A,SpcfP!$AE:$AE,$AE742,SpcfP!$U:$U,$U742)=0),0,INDEX(SpcfP!P:P,SUMIFS(SpcfP!$A:$A,SpcfP!$AE:$AE,$AE742,SpcfP!$U:$U,$U742)))</f>
        <v>0</v>
      </c>
      <c r="Q742" s="44">
        <f>IF(OR($AE742=0,SUMIFS(SpcfP!$A:$A,SpcfP!$AE:$AE,$AE742,SpcfP!$U:$U,$U742)=0),0,INDEX(SpcfP!Q:Q,SUMIFS(SpcfP!$A:$A,SpcfP!$AE:$AE,$AE742,SpcfP!$U:$U,$U742)))</f>
        <v>0</v>
      </c>
      <c r="U742" s="1">
        <f>IF(OR($AD742=0,SUMIFS(dbP!$A:$A,dbP!$AD:$AD,$AD742)=0),0,INDEX(dbP!U:U,SUMIFS(dbP!$A:$A,dbP!$AD:$AD,$AD742)))</f>
        <v>0</v>
      </c>
      <c r="X742" s="42">
        <f>IF(OR($AD742=0,SUMIFS(dbP!$A:$A,dbP!$AD:$AD,$AD742)=0),0,INDEX(dbP!X:X,SUMIFS(dbP!$A:$A,dbP!$AD:$AD,$AD742)))*
IF(OR($AE742=0,SUMIFS(SpcfP!$A:$A,SpcfP!$AE:$AE,$AE742,SpcfP!$U:$U,$U742)=0),0,INDEX(SpcfP!X:X,SUMIFS(SpcfP!$A:$A,SpcfP!$AE:$AE,$AE742,SpcfP!$U:$U,$U742)))</f>
        <v>0</v>
      </c>
      <c r="AA742" s="44">
        <f>IF(OR($AD742=0,SUMIFS(dbP!$A:$A,dbP!$AD:$AD,$AD742)=0),0,INDEX(dbP!X:X,SUMIFS(dbP!$A:$A,dbP!$AD:$AD,$AD742)))*
IF(OR($AE742=0,SUMIFS(SpcfP!$A:$A,SpcfP!$AE:$AE,$AE742,SpcfP!$U:$U,$U742)=0),0,INDEX(SpcfP!AA:AA,SUMIFS(SpcfP!$A:$A,SpcfP!$AE:$AE,$AE742,SpcfP!$U:$U,$U742)))</f>
        <v>0</v>
      </c>
      <c r="AB742" s="44">
        <f>IF(OR($AD742=0,SUMIFS(dbP!$A:$A,dbP!$AD:$AD,$AD742)=0),0,INDEX(dbP!X:X,SUMIFS(dbP!$A:$A,dbP!$AD:$AD,$AD742)))*
IF(OR($AE742=0,SUMIFS(SpcfP!$A:$A,SpcfP!$AE:$AE,$AE742,SpcfP!$U:$U,$U742)=0),0,INDEX(SpcfP!AB:AB,SUMIFS(SpcfP!$A:$A,SpcfP!$AE:$AE,$AE742,SpcfP!$U:$U,$U742)))</f>
        <v>0</v>
      </c>
      <c r="AC742" s="31" t="str">
        <f>IF(OR(RepP!$J$3="",RepP!$J$3=0,COUNTIF(Lists!$D:$D,RepP!$J$3)=0),Lists!$D$9,IF(RepP!$J$3=Lists!$D$9,Lists!$D$9,IF(RepP!$J$3=$E742,RepP!$J$3,"")))</f>
        <v>Все проекты</v>
      </c>
      <c r="AD742" s="31">
        <f t="shared" si="12"/>
        <v>13</v>
      </c>
      <c r="AE742" s="31">
        <f>IF(OR(AE741=0,AE741=MAX(Items!$AC:$AC)),1,AE741+1)</f>
        <v>44</v>
      </c>
    </row>
    <row r="743" spans="2:31" x14ac:dyDescent="0.3">
      <c r="B743" s="26">
        <f>IF(AND(O743=0,P743=0,Q743=0,Y743=0),0,IF(OR(COUNTIFS(Items!$E:$E,O743,Items!$F:$F,P743,Items!$G:$G,Q743)=1,COUNTIFS(Items!$M:$M,O743,Items!$N:$N,P743,Items!$O:$O,Q743)=1,COUNTIFS(Items!$U:$U,O743,Items!$V:$V,P743,Items!$W:$W,Q743)=1),0,1))</f>
        <v>0</v>
      </c>
      <c r="D743" s="24">
        <f>IF(OR($AD743=0,SUMIFS(dbP!$A:$A,dbP!$AD:$AD,$AD743)=0),0,INDEX(dbP!D:D,SUMIFS(dbP!$A:$A,dbP!$AD:$AD,$AD743)))</f>
        <v>0</v>
      </c>
      <c r="E743" s="1">
        <f>IF(OR($AD743=0,SUMIFS(dbP!$A:$A,dbP!$AD:$AD,$AD743)=0),0,INDEX(dbP!E:E,SUMIFS(dbP!$A:$A,dbP!$AD:$AD,$AD743)))</f>
        <v>0</v>
      </c>
      <c r="F743" s="1">
        <f>IF(OR($AD743=0,SUMIFS(dbP!$A:$A,dbP!$AD:$AD,$AD743)=0),0,INDEX(dbP!F:F,SUMIFS(dbP!$A:$A,dbP!$AD:$AD,$AD743)))</f>
        <v>0</v>
      </c>
      <c r="I743" s="1">
        <f>IF(OR($AD743=0,SUMIFS(dbP!$A:$A,dbP!$AD:$AD,$AD743)=0),0,INDEX(dbP!I:I,SUMIFS(dbP!$A:$A,dbP!$AD:$AD,$AD743)))</f>
        <v>0</v>
      </c>
      <c r="O743" s="44">
        <f>IF(OR($AE743=0,SUMIFS(SpcfP!$A:$A,SpcfP!$AE:$AE,$AE743,SpcfP!$U:$U,$U743)=0),0,INDEX(SpcfP!O:O,SUMIFS(SpcfP!$A:$A,SpcfP!$AE:$AE,$AE743,SpcfP!$U:$U,$U743)))</f>
        <v>0</v>
      </c>
      <c r="P743" s="44">
        <f>IF(OR($AE743=0,SUMIFS(SpcfP!$A:$A,SpcfP!$AE:$AE,$AE743,SpcfP!$U:$U,$U743)=0),0,INDEX(SpcfP!P:P,SUMIFS(SpcfP!$A:$A,SpcfP!$AE:$AE,$AE743,SpcfP!$U:$U,$U743)))</f>
        <v>0</v>
      </c>
      <c r="Q743" s="44">
        <f>IF(OR($AE743=0,SUMIFS(SpcfP!$A:$A,SpcfP!$AE:$AE,$AE743,SpcfP!$U:$U,$U743)=0),0,INDEX(SpcfP!Q:Q,SUMIFS(SpcfP!$A:$A,SpcfP!$AE:$AE,$AE743,SpcfP!$U:$U,$U743)))</f>
        <v>0</v>
      </c>
      <c r="U743" s="1">
        <f>IF(OR($AD743=0,SUMIFS(dbP!$A:$A,dbP!$AD:$AD,$AD743)=0),0,INDEX(dbP!U:U,SUMIFS(dbP!$A:$A,dbP!$AD:$AD,$AD743)))</f>
        <v>0</v>
      </c>
      <c r="X743" s="42">
        <f>IF(OR($AD743=0,SUMIFS(dbP!$A:$A,dbP!$AD:$AD,$AD743)=0),0,INDEX(dbP!X:X,SUMIFS(dbP!$A:$A,dbP!$AD:$AD,$AD743)))*
IF(OR($AE743=0,SUMIFS(SpcfP!$A:$A,SpcfP!$AE:$AE,$AE743,SpcfP!$U:$U,$U743)=0),0,INDEX(SpcfP!X:X,SUMIFS(SpcfP!$A:$A,SpcfP!$AE:$AE,$AE743,SpcfP!$U:$U,$U743)))</f>
        <v>0</v>
      </c>
      <c r="AA743" s="44">
        <f>IF(OR($AD743=0,SUMIFS(dbP!$A:$A,dbP!$AD:$AD,$AD743)=0),0,INDEX(dbP!X:X,SUMIFS(dbP!$A:$A,dbP!$AD:$AD,$AD743)))*
IF(OR($AE743=0,SUMIFS(SpcfP!$A:$A,SpcfP!$AE:$AE,$AE743,SpcfP!$U:$U,$U743)=0),0,INDEX(SpcfP!AA:AA,SUMIFS(SpcfP!$A:$A,SpcfP!$AE:$AE,$AE743,SpcfP!$U:$U,$U743)))</f>
        <v>0</v>
      </c>
      <c r="AB743" s="44">
        <f>IF(OR($AD743=0,SUMIFS(dbP!$A:$A,dbP!$AD:$AD,$AD743)=0),0,INDEX(dbP!X:X,SUMIFS(dbP!$A:$A,dbP!$AD:$AD,$AD743)))*
IF(OR($AE743=0,SUMIFS(SpcfP!$A:$A,SpcfP!$AE:$AE,$AE743,SpcfP!$U:$U,$U743)=0),0,INDEX(SpcfP!AB:AB,SUMIFS(SpcfP!$A:$A,SpcfP!$AE:$AE,$AE743,SpcfP!$U:$U,$U743)))</f>
        <v>0</v>
      </c>
      <c r="AC743" s="31" t="str">
        <f>IF(OR(RepP!$J$3="",RepP!$J$3=0,COUNTIF(Lists!$D:$D,RepP!$J$3)=0),Lists!$D$9,IF(RepP!$J$3=Lists!$D$9,Lists!$D$9,IF(RepP!$J$3=$E743,RepP!$J$3,"")))</f>
        <v>Все проекты</v>
      </c>
      <c r="AD743" s="31">
        <f t="shared" si="12"/>
        <v>13</v>
      </c>
      <c r="AE743" s="31">
        <f>IF(OR(AE742=0,AE742=MAX(Items!$AC:$AC)),1,AE742+1)</f>
        <v>45</v>
      </c>
    </row>
    <row r="744" spans="2:31" x14ac:dyDescent="0.3">
      <c r="B744" s="26">
        <f>IF(AND(O744=0,P744=0,Q744=0,Y744=0),0,IF(OR(COUNTIFS(Items!$E:$E,O744,Items!$F:$F,P744,Items!$G:$G,Q744)=1,COUNTIFS(Items!$M:$M,O744,Items!$N:$N,P744,Items!$O:$O,Q744)=1,COUNTIFS(Items!$U:$U,O744,Items!$V:$V,P744,Items!$W:$W,Q744)=1),0,1))</f>
        <v>0</v>
      </c>
      <c r="D744" s="24">
        <f>IF(OR($AD744=0,SUMIFS(dbP!$A:$A,dbP!$AD:$AD,$AD744)=0),0,INDEX(dbP!D:D,SUMIFS(dbP!$A:$A,dbP!$AD:$AD,$AD744)))</f>
        <v>0</v>
      </c>
      <c r="E744" s="1">
        <f>IF(OR($AD744=0,SUMIFS(dbP!$A:$A,dbP!$AD:$AD,$AD744)=0),0,INDEX(dbP!E:E,SUMIFS(dbP!$A:$A,dbP!$AD:$AD,$AD744)))</f>
        <v>0</v>
      </c>
      <c r="F744" s="1">
        <f>IF(OR($AD744=0,SUMIFS(dbP!$A:$A,dbP!$AD:$AD,$AD744)=0),0,INDEX(dbP!F:F,SUMIFS(dbP!$A:$A,dbP!$AD:$AD,$AD744)))</f>
        <v>0</v>
      </c>
      <c r="I744" s="1">
        <f>IF(OR($AD744=0,SUMIFS(dbP!$A:$A,dbP!$AD:$AD,$AD744)=0),0,INDEX(dbP!I:I,SUMIFS(dbP!$A:$A,dbP!$AD:$AD,$AD744)))</f>
        <v>0</v>
      </c>
      <c r="O744" s="44">
        <f>IF(OR($AE744=0,SUMIFS(SpcfP!$A:$A,SpcfP!$AE:$AE,$AE744,SpcfP!$U:$U,$U744)=0),0,INDEX(SpcfP!O:O,SUMIFS(SpcfP!$A:$A,SpcfP!$AE:$AE,$AE744,SpcfP!$U:$U,$U744)))</f>
        <v>0</v>
      </c>
      <c r="P744" s="44">
        <f>IF(OR($AE744=0,SUMIFS(SpcfP!$A:$A,SpcfP!$AE:$AE,$AE744,SpcfP!$U:$U,$U744)=0),0,INDEX(SpcfP!P:P,SUMIFS(SpcfP!$A:$A,SpcfP!$AE:$AE,$AE744,SpcfP!$U:$U,$U744)))</f>
        <v>0</v>
      </c>
      <c r="Q744" s="44">
        <f>IF(OR($AE744=0,SUMIFS(SpcfP!$A:$A,SpcfP!$AE:$AE,$AE744,SpcfP!$U:$U,$U744)=0),0,INDEX(SpcfP!Q:Q,SUMIFS(SpcfP!$A:$A,SpcfP!$AE:$AE,$AE744,SpcfP!$U:$U,$U744)))</f>
        <v>0</v>
      </c>
      <c r="U744" s="1">
        <f>IF(OR($AD744=0,SUMIFS(dbP!$A:$A,dbP!$AD:$AD,$AD744)=0),0,INDEX(dbP!U:U,SUMIFS(dbP!$A:$A,dbP!$AD:$AD,$AD744)))</f>
        <v>0</v>
      </c>
      <c r="X744" s="42">
        <f>IF(OR($AD744=0,SUMIFS(dbP!$A:$A,dbP!$AD:$AD,$AD744)=0),0,INDEX(dbP!X:X,SUMIFS(dbP!$A:$A,dbP!$AD:$AD,$AD744)))*
IF(OR($AE744=0,SUMIFS(SpcfP!$A:$A,SpcfP!$AE:$AE,$AE744,SpcfP!$U:$U,$U744)=0),0,INDEX(SpcfP!X:X,SUMIFS(SpcfP!$A:$A,SpcfP!$AE:$AE,$AE744,SpcfP!$U:$U,$U744)))</f>
        <v>0</v>
      </c>
      <c r="AA744" s="44">
        <f>IF(OR($AD744=0,SUMIFS(dbP!$A:$A,dbP!$AD:$AD,$AD744)=0),0,INDEX(dbP!X:X,SUMIFS(dbP!$A:$A,dbP!$AD:$AD,$AD744)))*
IF(OR($AE744=0,SUMIFS(SpcfP!$A:$A,SpcfP!$AE:$AE,$AE744,SpcfP!$U:$U,$U744)=0),0,INDEX(SpcfP!AA:AA,SUMIFS(SpcfP!$A:$A,SpcfP!$AE:$AE,$AE744,SpcfP!$U:$U,$U744)))</f>
        <v>0</v>
      </c>
      <c r="AB744" s="44">
        <f>IF(OR($AD744=0,SUMIFS(dbP!$A:$A,dbP!$AD:$AD,$AD744)=0),0,INDEX(dbP!X:X,SUMIFS(dbP!$A:$A,dbP!$AD:$AD,$AD744)))*
IF(OR($AE744=0,SUMIFS(SpcfP!$A:$A,SpcfP!$AE:$AE,$AE744,SpcfP!$U:$U,$U744)=0),0,INDEX(SpcfP!AB:AB,SUMIFS(SpcfP!$A:$A,SpcfP!$AE:$AE,$AE744,SpcfP!$U:$U,$U744)))</f>
        <v>0</v>
      </c>
      <c r="AC744" s="31" t="str">
        <f>IF(OR(RepP!$J$3="",RepP!$J$3=0,COUNTIF(Lists!$D:$D,RepP!$J$3)=0),Lists!$D$9,IF(RepP!$J$3=Lists!$D$9,Lists!$D$9,IF(RepP!$J$3=$E744,RepP!$J$3,"")))</f>
        <v>Все проекты</v>
      </c>
      <c r="AD744" s="31">
        <f t="shared" si="12"/>
        <v>13</v>
      </c>
      <c r="AE744" s="31">
        <f>IF(OR(AE743=0,AE743=MAX(Items!$AC:$AC)),1,AE743+1)</f>
        <v>46</v>
      </c>
    </row>
    <row r="745" spans="2:31" x14ac:dyDescent="0.3">
      <c r="B745" s="26">
        <f>IF(AND(O745=0,P745=0,Q745=0,Y745=0),0,IF(OR(COUNTIFS(Items!$E:$E,O745,Items!$F:$F,P745,Items!$G:$G,Q745)=1,COUNTIFS(Items!$M:$M,O745,Items!$N:$N,P745,Items!$O:$O,Q745)=1,COUNTIFS(Items!$U:$U,O745,Items!$V:$V,P745,Items!$W:$W,Q745)=1),0,1))</f>
        <v>0</v>
      </c>
      <c r="D745" s="24">
        <f>IF(OR($AD745=0,SUMIFS(dbP!$A:$A,dbP!$AD:$AD,$AD745)=0),0,INDEX(dbP!D:D,SUMIFS(dbP!$A:$A,dbP!$AD:$AD,$AD745)))</f>
        <v>0</v>
      </c>
      <c r="E745" s="1">
        <f>IF(OR($AD745=0,SUMIFS(dbP!$A:$A,dbP!$AD:$AD,$AD745)=0),0,INDEX(dbP!E:E,SUMIFS(dbP!$A:$A,dbP!$AD:$AD,$AD745)))</f>
        <v>0</v>
      </c>
      <c r="F745" s="1">
        <f>IF(OR($AD745=0,SUMIFS(dbP!$A:$A,dbP!$AD:$AD,$AD745)=0),0,INDEX(dbP!F:F,SUMIFS(dbP!$A:$A,dbP!$AD:$AD,$AD745)))</f>
        <v>0</v>
      </c>
      <c r="I745" s="1">
        <f>IF(OR($AD745=0,SUMIFS(dbP!$A:$A,dbP!$AD:$AD,$AD745)=0),0,INDEX(dbP!I:I,SUMIFS(dbP!$A:$A,dbP!$AD:$AD,$AD745)))</f>
        <v>0</v>
      </c>
      <c r="O745" s="44">
        <f>IF(OR($AE745=0,SUMIFS(SpcfP!$A:$A,SpcfP!$AE:$AE,$AE745,SpcfP!$U:$U,$U745)=0),0,INDEX(SpcfP!O:O,SUMIFS(SpcfP!$A:$A,SpcfP!$AE:$AE,$AE745,SpcfP!$U:$U,$U745)))</f>
        <v>0</v>
      </c>
      <c r="P745" s="44">
        <f>IF(OR($AE745=0,SUMIFS(SpcfP!$A:$A,SpcfP!$AE:$AE,$AE745,SpcfP!$U:$U,$U745)=0),0,INDEX(SpcfP!P:P,SUMIFS(SpcfP!$A:$A,SpcfP!$AE:$AE,$AE745,SpcfP!$U:$U,$U745)))</f>
        <v>0</v>
      </c>
      <c r="Q745" s="44">
        <f>IF(OR($AE745=0,SUMIFS(SpcfP!$A:$A,SpcfP!$AE:$AE,$AE745,SpcfP!$U:$U,$U745)=0),0,INDEX(SpcfP!Q:Q,SUMIFS(SpcfP!$A:$A,SpcfP!$AE:$AE,$AE745,SpcfP!$U:$U,$U745)))</f>
        <v>0</v>
      </c>
      <c r="U745" s="1">
        <f>IF(OR($AD745=0,SUMIFS(dbP!$A:$A,dbP!$AD:$AD,$AD745)=0),0,INDEX(dbP!U:U,SUMIFS(dbP!$A:$A,dbP!$AD:$AD,$AD745)))</f>
        <v>0</v>
      </c>
      <c r="X745" s="42">
        <f>IF(OR($AD745=0,SUMIFS(dbP!$A:$A,dbP!$AD:$AD,$AD745)=0),0,INDEX(dbP!X:X,SUMIFS(dbP!$A:$A,dbP!$AD:$AD,$AD745)))*
IF(OR($AE745=0,SUMIFS(SpcfP!$A:$A,SpcfP!$AE:$AE,$AE745,SpcfP!$U:$U,$U745)=0),0,INDEX(SpcfP!X:X,SUMIFS(SpcfP!$A:$A,SpcfP!$AE:$AE,$AE745,SpcfP!$U:$U,$U745)))</f>
        <v>0</v>
      </c>
      <c r="AA745" s="44">
        <f>IF(OR($AD745=0,SUMIFS(dbP!$A:$A,dbP!$AD:$AD,$AD745)=0),0,INDEX(dbP!X:X,SUMIFS(dbP!$A:$A,dbP!$AD:$AD,$AD745)))*
IF(OR($AE745=0,SUMIFS(SpcfP!$A:$A,SpcfP!$AE:$AE,$AE745,SpcfP!$U:$U,$U745)=0),0,INDEX(SpcfP!AA:AA,SUMIFS(SpcfP!$A:$A,SpcfP!$AE:$AE,$AE745,SpcfP!$U:$U,$U745)))</f>
        <v>0</v>
      </c>
      <c r="AB745" s="44">
        <f>IF(OR($AD745=0,SUMIFS(dbP!$A:$A,dbP!$AD:$AD,$AD745)=0),0,INDEX(dbP!X:X,SUMIFS(dbP!$A:$A,dbP!$AD:$AD,$AD745)))*
IF(OR($AE745=0,SUMIFS(SpcfP!$A:$A,SpcfP!$AE:$AE,$AE745,SpcfP!$U:$U,$U745)=0),0,INDEX(SpcfP!AB:AB,SUMIFS(SpcfP!$A:$A,SpcfP!$AE:$AE,$AE745,SpcfP!$U:$U,$U745)))</f>
        <v>0</v>
      </c>
      <c r="AC745" s="31" t="str">
        <f>IF(OR(RepP!$J$3="",RepP!$J$3=0,COUNTIF(Lists!$D:$D,RepP!$J$3)=0),Lists!$D$9,IF(RepP!$J$3=Lists!$D$9,Lists!$D$9,IF(RepP!$J$3=$E745,RepP!$J$3,"")))</f>
        <v>Все проекты</v>
      </c>
      <c r="AD745" s="31">
        <f t="shared" si="12"/>
        <v>13</v>
      </c>
      <c r="AE745" s="31">
        <f>IF(OR(AE744=0,AE744=MAX(Items!$AC:$AC)),1,AE744+1)</f>
        <v>47</v>
      </c>
    </row>
    <row r="746" spans="2:31" x14ac:dyDescent="0.3">
      <c r="B746" s="26">
        <f>IF(AND(O746=0,P746=0,Q746=0,Y746=0),0,IF(OR(COUNTIFS(Items!$E:$E,O746,Items!$F:$F,P746,Items!$G:$G,Q746)=1,COUNTIFS(Items!$M:$M,O746,Items!$N:$N,P746,Items!$O:$O,Q746)=1,COUNTIFS(Items!$U:$U,O746,Items!$V:$V,P746,Items!$W:$W,Q746)=1),0,1))</f>
        <v>0</v>
      </c>
      <c r="D746" s="24">
        <f>IF(OR($AD746=0,SUMIFS(dbP!$A:$A,dbP!$AD:$AD,$AD746)=0),0,INDEX(dbP!D:D,SUMIFS(dbP!$A:$A,dbP!$AD:$AD,$AD746)))</f>
        <v>0</v>
      </c>
      <c r="E746" s="1">
        <f>IF(OR($AD746=0,SUMIFS(dbP!$A:$A,dbP!$AD:$AD,$AD746)=0),0,INDEX(dbP!E:E,SUMIFS(dbP!$A:$A,dbP!$AD:$AD,$AD746)))</f>
        <v>0</v>
      </c>
      <c r="F746" s="1">
        <f>IF(OR($AD746=0,SUMIFS(dbP!$A:$A,dbP!$AD:$AD,$AD746)=0),0,INDEX(dbP!F:F,SUMIFS(dbP!$A:$A,dbP!$AD:$AD,$AD746)))</f>
        <v>0</v>
      </c>
      <c r="I746" s="1">
        <f>IF(OR($AD746=0,SUMIFS(dbP!$A:$A,dbP!$AD:$AD,$AD746)=0),0,INDEX(dbP!I:I,SUMIFS(dbP!$A:$A,dbP!$AD:$AD,$AD746)))</f>
        <v>0</v>
      </c>
      <c r="O746" s="44">
        <f>IF(OR($AE746=0,SUMIFS(SpcfP!$A:$A,SpcfP!$AE:$AE,$AE746,SpcfP!$U:$U,$U746)=0),0,INDEX(SpcfP!O:O,SUMIFS(SpcfP!$A:$A,SpcfP!$AE:$AE,$AE746,SpcfP!$U:$U,$U746)))</f>
        <v>0</v>
      </c>
      <c r="P746" s="44">
        <f>IF(OR($AE746=0,SUMIFS(SpcfP!$A:$A,SpcfP!$AE:$AE,$AE746,SpcfP!$U:$U,$U746)=0),0,INDEX(SpcfP!P:P,SUMIFS(SpcfP!$A:$A,SpcfP!$AE:$AE,$AE746,SpcfP!$U:$U,$U746)))</f>
        <v>0</v>
      </c>
      <c r="Q746" s="44">
        <f>IF(OR($AE746=0,SUMIFS(SpcfP!$A:$A,SpcfP!$AE:$AE,$AE746,SpcfP!$U:$U,$U746)=0),0,INDEX(SpcfP!Q:Q,SUMIFS(SpcfP!$A:$A,SpcfP!$AE:$AE,$AE746,SpcfP!$U:$U,$U746)))</f>
        <v>0</v>
      </c>
      <c r="U746" s="1">
        <f>IF(OR($AD746=0,SUMIFS(dbP!$A:$A,dbP!$AD:$AD,$AD746)=0),0,INDEX(dbP!U:U,SUMIFS(dbP!$A:$A,dbP!$AD:$AD,$AD746)))</f>
        <v>0</v>
      </c>
      <c r="X746" s="42">
        <f>IF(OR($AD746=0,SUMIFS(dbP!$A:$A,dbP!$AD:$AD,$AD746)=0),0,INDEX(dbP!X:X,SUMIFS(dbP!$A:$A,dbP!$AD:$AD,$AD746)))*
IF(OR($AE746=0,SUMIFS(SpcfP!$A:$A,SpcfP!$AE:$AE,$AE746,SpcfP!$U:$U,$U746)=0),0,INDEX(SpcfP!X:X,SUMIFS(SpcfP!$A:$A,SpcfP!$AE:$AE,$AE746,SpcfP!$U:$U,$U746)))</f>
        <v>0</v>
      </c>
      <c r="AA746" s="44">
        <f>IF(OR($AD746=0,SUMIFS(dbP!$A:$A,dbP!$AD:$AD,$AD746)=0),0,INDEX(dbP!X:X,SUMIFS(dbP!$A:$A,dbP!$AD:$AD,$AD746)))*
IF(OR($AE746=0,SUMIFS(SpcfP!$A:$A,SpcfP!$AE:$AE,$AE746,SpcfP!$U:$U,$U746)=0),0,INDEX(SpcfP!AA:AA,SUMIFS(SpcfP!$A:$A,SpcfP!$AE:$AE,$AE746,SpcfP!$U:$U,$U746)))</f>
        <v>0</v>
      </c>
      <c r="AB746" s="44">
        <f>IF(OR($AD746=0,SUMIFS(dbP!$A:$A,dbP!$AD:$AD,$AD746)=0),0,INDEX(dbP!X:X,SUMIFS(dbP!$A:$A,dbP!$AD:$AD,$AD746)))*
IF(OR($AE746=0,SUMIFS(SpcfP!$A:$A,SpcfP!$AE:$AE,$AE746,SpcfP!$U:$U,$U746)=0),0,INDEX(SpcfP!AB:AB,SUMIFS(SpcfP!$A:$A,SpcfP!$AE:$AE,$AE746,SpcfP!$U:$U,$U746)))</f>
        <v>0</v>
      </c>
      <c r="AC746" s="31" t="str">
        <f>IF(OR(RepP!$J$3="",RepP!$J$3=0,COUNTIF(Lists!$D:$D,RepP!$J$3)=0),Lists!$D$9,IF(RepP!$J$3=Lists!$D$9,Lists!$D$9,IF(RepP!$J$3=$E746,RepP!$J$3,"")))</f>
        <v>Все проекты</v>
      </c>
      <c r="AD746" s="31">
        <f t="shared" si="12"/>
        <v>13</v>
      </c>
      <c r="AE746" s="31">
        <f>IF(OR(AE745=0,AE745=MAX(Items!$AC:$AC)),1,AE745+1)</f>
        <v>48</v>
      </c>
    </row>
    <row r="747" spans="2:31" x14ac:dyDescent="0.3">
      <c r="B747" s="26">
        <f>IF(AND(O747=0,P747=0,Q747=0,Y747=0),0,IF(OR(COUNTIFS(Items!$E:$E,O747,Items!$F:$F,P747,Items!$G:$G,Q747)=1,COUNTIFS(Items!$M:$M,O747,Items!$N:$N,P747,Items!$O:$O,Q747)=1,COUNTIFS(Items!$U:$U,O747,Items!$V:$V,P747,Items!$W:$W,Q747)=1),0,1))</f>
        <v>0</v>
      </c>
      <c r="D747" s="24">
        <f>IF(OR($AD747=0,SUMIFS(dbP!$A:$A,dbP!$AD:$AD,$AD747)=0),0,INDEX(dbP!D:D,SUMIFS(dbP!$A:$A,dbP!$AD:$AD,$AD747)))</f>
        <v>0</v>
      </c>
      <c r="E747" s="1">
        <f>IF(OR($AD747=0,SUMIFS(dbP!$A:$A,dbP!$AD:$AD,$AD747)=0),0,INDEX(dbP!E:E,SUMIFS(dbP!$A:$A,dbP!$AD:$AD,$AD747)))</f>
        <v>0</v>
      </c>
      <c r="F747" s="1">
        <f>IF(OR($AD747=0,SUMIFS(dbP!$A:$A,dbP!$AD:$AD,$AD747)=0),0,INDEX(dbP!F:F,SUMIFS(dbP!$A:$A,dbP!$AD:$AD,$AD747)))</f>
        <v>0</v>
      </c>
      <c r="I747" s="1">
        <f>IF(OR($AD747=0,SUMIFS(dbP!$A:$A,dbP!$AD:$AD,$AD747)=0),0,INDEX(dbP!I:I,SUMIFS(dbP!$A:$A,dbP!$AD:$AD,$AD747)))</f>
        <v>0</v>
      </c>
      <c r="O747" s="44">
        <f>IF(OR($AE747=0,SUMIFS(SpcfP!$A:$A,SpcfP!$AE:$AE,$AE747,SpcfP!$U:$U,$U747)=0),0,INDEX(SpcfP!O:O,SUMIFS(SpcfP!$A:$A,SpcfP!$AE:$AE,$AE747,SpcfP!$U:$U,$U747)))</f>
        <v>0</v>
      </c>
      <c r="P747" s="44">
        <f>IF(OR($AE747=0,SUMIFS(SpcfP!$A:$A,SpcfP!$AE:$AE,$AE747,SpcfP!$U:$U,$U747)=0),0,INDEX(SpcfP!P:P,SUMIFS(SpcfP!$A:$A,SpcfP!$AE:$AE,$AE747,SpcfP!$U:$U,$U747)))</f>
        <v>0</v>
      </c>
      <c r="Q747" s="44">
        <f>IF(OR($AE747=0,SUMIFS(SpcfP!$A:$A,SpcfP!$AE:$AE,$AE747,SpcfP!$U:$U,$U747)=0),0,INDEX(SpcfP!Q:Q,SUMIFS(SpcfP!$A:$A,SpcfP!$AE:$AE,$AE747,SpcfP!$U:$U,$U747)))</f>
        <v>0</v>
      </c>
      <c r="U747" s="1">
        <f>IF(OR($AD747=0,SUMIFS(dbP!$A:$A,dbP!$AD:$AD,$AD747)=0),0,INDEX(dbP!U:U,SUMIFS(dbP!$A:$A,dbP!$AD:$AD,$AD747)))</f>
        <v>0</v>
      </c>
      <c r="X747" s="42">
        <f>IF(OR($AD747=0,SUMIFS(dbP!$A:$A,dbP!$AD:$AD,$AD747)=0),0,INDEX(dbP!X:X,SUMIFS(dbP!$A:$A,dbP!$AD:$AD,$AD747)))*
IF(OR($AE747=0,SUMIFS(SpcfP!$A:$A,SpcfP!$AE:$AE,$AE747,SpcfP!$U:$U,$U747)=0),0,INDEX(SpcfP!X:X,SUMIFS(SpcfP!$A:$A,SpcfP!$AE:$AE,$AE747,SpcfP!$U:$U,$U747)))</f>
        <v>0</v>
      </c>
      <c r="AA747" s="44">
        <f>IF(OR($AD747=0,SUMIFS(dbP!$A:$A,dbP!$AD:$AD,$AD747)=0),0,INDEX(dbP!X:X,SUMIFS(dbP!$A:$A,dbP!$AD:$AD,$AD747)))*
IF(OR($AE747=0,SUMIFS(SpcfP!$A:$A,SpcfP!$AE:$AE,$AE747,SpcfP!$U:$U,$U747)=0),0,INDEX(SpcfP!AA:AA,SUMIFS(SpcfP!$A:$A,SpcfP!$AE:$AE,$AE747,SpcfP!$U:$U,$U747)))</f>
        <v>0</v>
      </c>
      <c r="AB747" s="44">
        <f>IF(OR($AD747=0,SUMIFS(dbP!$A:$A,dbP!$AD:$AD,$AD747)=0),0,INDEX(dbP!X:X,SUMIFS(dbP!$A:$A,dbP!$AD:$AD,$AD747)))*
IF(OR($AE747=0,SUMIFS(SpcfP!$A:$A,SpcfP!$AE:$AE,$AE747,SpcfP!$U:$U,$U747)=0),0,INDEX(SpcfP!AB:AB,SUMIFS(SpcfP!$A:$A,SpcfP!$AE:$AE,$AE747,SpcfP!$U:$U,$U747)))</f>
        <v>0</v>
      </c>
      <c r="AC747" s="31" t="str">
        <f>IF(OR(RepP!$J$3="",RepP!$J$3=0,COUNTIF(Lists!$D:$D,RepP!$J$3)=0),Lists!$D$9,IF(RepP!$J$3=Lists!$D$9,Lists!$D$9,IF(RepP!$J$3=$E747,RepP!$J$3,"")))</f>
        <v>Все проекты</v>
      </c>
      <c r="AD747" s="31">
        <f t="shared" si="12"/>
        <v>13</v>
      </c>
      <c r="AE747" s="31">
        <f>IF(OR(AE746=0,AE746=MAX(Items!$AC:$AC)),1,AE746+1)</f>
        <v>49</v>
      </c>
    </row>
    <row r="748" spans="2:31" x14ac:dyDescent="0.3">
      <c r="B748" s="26">
        <f>IF(AND(O748=0,P748=0,Q748=0,Y748=0),0,IF(OR(COUNTIFS(Items!$E:$E,O748,Items!$F:$F,P748,Items!$G:$G,Q748)=1,COUNTIFS(Items!$M:$M,O748,Items!$N:$N,P748,Items!$O:$O,Q748)=1,COUNTIFS(Items!$U:$U,O748,Items!$V:$V,P748,Items!$W:$W,Q748)=1),0,1))</f>
        <v>0</v>
      </c>
      <c r="D748" s="24">
        <f>IF(OR($AD748=0,SUMIFS(dbP!$A:$A,dbP!$AD:$AD,$AD748)=0),0,INDEX(dbP!D:D,SUMIFS(dbP!$A:$A,dbP!$AD:$AD,$AD748)))</f>
        <v>0</v>
      </c>
      <c r="E748" s="1">
        <f>IF(OR($AD748=0,SUMIFS(dbP!$A:$A,dbP!$AD:$AD,$AD748)=0),0,INDEX(dbP!E:E,SUMIFS(dbP!$A:$A,dbP!$AD:$AD,$AD748)))</f>
        <v>0</v>
      </c>
      <c r="F748" s="1">
        <f>IF(OR($AD748=0,SUMIFS(dbP!$A:$A,dbP!$AD:$AD,$AD748)=0),0,INDEX(dbP!F:F,SUMIFS(dbP!$A:$A,dbP!$AD:$AD,$AD748)))</f>
        <v>0</v>
      </c>
      <c r="I748" s="1">
        <f>IF(OR($AD748=0,SUMIFS(dbP!$A:$A,dbP!$AD:$AD,$AD748)=0),0,INDEX(dbP!I:I,SUMIFS(dbP!$A:$A,dbP!$AD:$AD,$AD748)))</f>
        <v>0</v>
      </c>
      <c r="O748" s="44">
        <f>IF(OR($AE748=0,SUMIFS(SpcfP!$A:$A,SpcfP!$AE:$AE,$AE748,SpcfP!$U:$U,$U748)=0),0,INDEX(SpcfP!O:O,SUMIFS(SpcfP!$A:$A,SpcfP!$AE:$AE,$AE748,SpcfP!$U:$U,$U748)))</f>
        <v>0</v>
      </c>
      <c r="P748" s="44">
        <f>IF(OR($AE748=0,SUMIFS(SpcfP!$A:$A,SpcfP!$AE:$AE,$AE748,SpcfP!$U:$U,$U748)=0),0,INDEX(SpcfP!P:P,SUMIFS(SpcfP!$A:$A,SpcfP!$AE:$AE,$AE748,SpcfP!$U:$U,$U748)))</f>
        <v>0</v>
      </c>
      <c r="Q748" s="44">
        <f>IF(OR($AE748=0,SUMIFS(SpcfP!$A:$A,SpcfP!$AE:$AE,$AE748,SpcfP!$U:$U,$U748)=0),0,INDEX(SpcfP!Q:Q,SUMIFS(SpcfP!$A:$A,SpcfP!$AE:$AE,$AE748,SpcfP!$U:$U,$U748)))</f>
        <v>0</v>
      </c>
      <c r="U748" s="1">
        <f>IF(OR($AD748=0,SUMIFS(dbP!$A:$A,dbP!$AD:$AD,$AD748)=0),0,INDEX(dbP!U:U,SUMIFS(dbP!$A:$A,dbP!$AD:$AD,$AD748)))</f>
        <v>0</v>
      </c>
      <c r="X748" s="42">
        <f>IF(OR($AD748=0,SUMIFS(dbP!$A:$A,dbP!$AD:$AD,$AD748)=0),0,INDEX(dbP!X:X,SUMIFS(dbP!$A:$A,dbP!$AD:$AD,$AD748)))*
IF(OR($AE748=0,SUMIFS(SpcfP!$A:$A,SpcfP!$AE:$AE,$AE748,SpcfP!$U:$U,$U748)=0),0,INDEX(SpcfP!X:X,SUMIFS(SpcfP!$A:$A,SpcfP!$AE:$AE,$AE748,SpcfP!$U:$U,$U748)))</f>
        <v>0</v>
      </c>
      <c r="AA748" s="44">
        <f>IF(OR($AD748=0,SUMIFS(dbP!$A:$A,dbP!$AD:$AD,$AD748)=0),0,INDEX(dbP!X:X,SUMIFS(dbP!$A:$A,dbP!$AD:$AD,$AD748)))*
IF(OR($AE748=0,SUMIFS(SpcfP!$A:$A,SpcfP!$AE:$AE,$AE748,SpcfP!$U:$U,$U748)=0),0,INDEX(SpcfP!AA:AA,SUMIFS(SpcfP!$A:$A,SpcfP!$AE:$AE,$AE748,SpcfP!$U:$U,$U748)))</f>
        <v>0</v>
      </c>
      <c r="AB748" s="44">
        <f>IF(OR($AD748=0,SUMIFS(dbP!$A:$A,dbP!$AD:$AD,$AD748)=0),0,INDEX(dbP!X:X,SUMIFS(dbP!$A:$A,dbP!$AD:$AD,$AD748)))*
IF(OR($AE748=0,SUMIFS(SpcfP!$A:$A,SpcfP!$AE:$AE,$AE748,SpcfP!$U:$U,$U748)=0),0,INDEX(SpcfP!AB:AB,SUMIFS(SpcfP!$A:$A,SpcfP!$AE:$AE,$AE748,SpcfP!$U:$U,$U748)))</f>
        <v>0</v>
      </c>
      <c r="AC748" s="31" t="str">
        <f>IF(OR(RepP!$J$3="",RepP!$J$3=0,COUNTIF(Lists!$D:$D,RepP!$J$3)=0),Lists!$D$9,IF(RepP!$J$3=Lists!$D$9,Lists!$D$9,IF(RepP!$J$3=$E748,RepP!$J$3,"")))</f>
        <v>Все проекты</v>
      </c>
      <c r="AD748" s="31">
        <f t="shared" si="12"/>
        <v>13</v>
      </c>
      <c r="AE748" s="31">
        <f>IF(OR(AE747=0,AE747=MAX(Items!$AC:$AC)),1,AE747+1)</f>
        <v>50</v>
      </c>
    </row>
    <row r="749" spans="2:31" x14ac:dyDescent="0.3">
      <c r="B749" s="26">
        <f>IF(AND(O749=0,P749=0,Q749=0,Y749=0),0,IF(OR(COUNTIFS(Items!$E:$E,O749,Items!$F:$F,P749,Items!$G:$G,Q749)=1,COUNTIFS(Items!$M:$M,O749,Items!$N:$N,P749,Items!$O:$O,Q749)=1,COUNTIFS(Items!$U:$U,O749,Items!$V:$V,P749,Items!$W:$W,Q749)=1),0,1))</f>
        <v>0</v>
      </c>
      <c r="D749" s="24">
        <f>IF(OR($AD749=0,SUMIFS(dbP!$A:$A,dbP!$AD:$AD,$AD749)=0),0,INDEX(dbP!D:D,SUMIFS(dbP!$A:$A,dbP!$AD:$AD,$AD749)))</f>
        <v>0</v>
      </c>
      <c r="E749" s="1">
        <f>IF(OR($AD749=0,SUMIFS(dbP!$A:$A,dbP!$AD:$AD,$AD749)=0),0,INDEX(dbP!E:E,SUMIFS(dbP!$A:$A,dbP!$AD:$AD,$AD749)))</f>
        <v>0</v>
      </c>
      <c r="F749" s="1">
        <f>IF(OR($AD749=0,SUMIFS(dbP!$A:$A,dbP!$AD:$AD,$AD749)=0),0,INDEX(dbP!F:F,SUMIFS(dbP!$A:$A,dbP!$AD:$AD,$AD749)))</f>
        <v>0</v>
      </c>
      <c r="I749" s="1">
        <f>IF(OR($AD749=0,SUMIFS(dbP!$A:$A,dbP!$AD:$AD,$AD749)=0),0,INDEX(dbP!I:I,SUMIFS(dbP!$A:$A,dbP!$AD:$AD,$AD749)))</f>
        <v>0</v>
      </c>
      <c r="O749" s="44">
        <f>IF(OR($AE749=0,SUMIFS(SpcfP!$A:$A,SpcfP!$AE:$AE,$AE749,SpcfP!$U:$U,$U749)=0),0,INDEX(SpcfP!O:O,SUMIFS(SpcfP!$A:$A,SpcfP!$AE:$AE,$AE749,SpcfP!$U:$U,$U749)))</f>
        <v>0</v>
      </c>
      <c r="P749" s="44">
        <f>IF(OR($AE749=0,SUMIFS(SpcfP!$A:$A,SpcfP!$AE:$AE,$AE749,SpcfP!$U:$U,$U749)=0),0,INDEX(SpcfP!P:P,SUMIFS(SpcfP!$A:$A,SpcfP!$AE:$AE,$AE749,SpcfP!$U:$U,$U749)))</f>
        <v>0</v>
      </c>
      <c r="Q749" s="44">
        <f>IF(OR($AE749=0,SUMIFS(SpcfP!$A:$A,SpcfP!$AE:$AE,$AE749,SpcfP!$U:$U,$U749)=0),0,INDEX(SpcfP!Q:Q,SUMIFS(SpcfP!$A:$A,SpcfP!$AE:$AE,$AE749,SpcfP!$U:$U,$U749)))</f>
        <v>0</v>
      </c>
      <c r="U749" s="1">
        <f>IF(OR($AD749=0,SUMIFS(dbP!$A:$A,dbP!$AD:$AD,$AD749)=0),0,INDEX(dbP!U:U,SUMIFS(dbP!$A:$A,dbP!$AD:$AD,$AD749)))</f>
        <v>0</v>
      </c>
      <c r="X749" s="42">
        <f>IF(OR($AD749=0,SUMIFS(dbP!$A:$A,dbP!$AD:$AD,$AD749)=0),0,INDEX(dbP!X:X,SUMIFS(dbP!$A:$A,dbP!$AD:$AD,$AD749)))*
IF(OR($AE749=0,SUMIFS(SpcfP!$A:$A,SpcfP!$AE:$AE,$AE749,SpcfP!$U:$U,$U749)=0),0,INDEX(SpcfP!X:X,SUMIFS(SpcfP!$A:$A,SpcfP!$AE:$AE,$AE749,SpcfP!$U:$U,$U749)))</f>
        <v>0</v>
      </c>
      <c r="AA749" s="44">
        <f>IF(OR($AD749=0,SUMIFS(dbP!$A:$A,dbP!$AD:$AD,$AD749)=0),0,INDEX(dbP!X:X,SUMIFS(dbP!$A:$A,dbP!$AD:$AD,$AD749)))*
IF(OR($AE749=0,SUMIFS(SpcfP!$A:$A,SpcfP!$AE:$AE,$AE749,SpcfP!$U:$U,$U749)=0),0,INDEX(SpcfP!AA:AA,SUMIFS(SpcfP!$A:$A,SpcfP!$AE:$AE,$AE749,SpcfP!$U:$U,$U749)))</f>
        <v>0</v>
      </c>
      <c r="AB749" s="44">
        <f>IF(OR($AD749=0,SUMIFS(dbP!$A:$A,dbP!$AD:$AD,$AD749)=0),0,INDEX(dbP!X:X,SUMIFS(dbP!$A:$A,dbP!$AD:$AD,$AD749)))*
IF(OR($AE749=0,SUMIFS(SpcfP!$A:$A,SpcfP!$AE:$AE,$AE749,SpcfP!$U:$U,$U749)=0),0,INDEX(SpcfP!AB:AB,SUMIFS(SpcfP!$A:$A,SpcfP!$AE:$AE,$AE749,SpcfP!$U:$U,$U749)))</f>
        <v>0</v>
      </c>
      <c r="AC749" s="31" t="str">
        <f>IF(OR(RepP!$J$3="",RepP!$J$3=0,COUNTIF(Lists!$D:$D,RepP!$J$3)=0),Lists!$D$9,IF(RepP!$J$3=Lists!$D$9,Lists!$D$9,IF(RepP!$J$3=$E749,RepP!$J$3,"")))</f>
        <v>Все проекты</v>
      </c>
      <c r="AD749" s="31">
        <f t="shared" si="12"/>
        <v>13</v>
      </c>
      <c r="AE749" s="31">
        <f>IF(OR(AE748=0,AE748=MAX(Items!$AC:$AC)),1,AE748+1)</f>
        <v>51</v>
      </c>
    </row>
    <row r="750" spans="2:31" x14ac:dyDescent="0.3">
      <c r="B750" s="26">
        <f>IF(AND(O750=0,P750=0,Q750=0,Y750=0),0,IF(OR(COUNTIFS(Items!$E:$E,O750,Items!$F:$F,P750,Items!$G:$G,Q750)=1,COUNTIFS(Items!$M:$M,O750,Items!$N:$N,P750,Items!$O:$O,Q750)=1,COUNTIFS(Items!$U:$U,O750,Items!$V:$V,P750,Items!$W:$W,Q750)=1),0,1))</f>
        <v>0</v>
      </c>
      <c r="D750" s="24">
        <f>IF(OR($AD750=0,SUMIFS(dbP!$A:$A,dbP!$AD:$AD,$AD750)=0),0,INDEX(dbP!D:D,SUMIFS(dbP!$A:$A,dbP!$AD:$AD,$AD750)))</f>
        <v>0</v>
      </c>
      <c r="E750" s="1">
        <f>IF(OR($AD750=0,SUMIFS(dbP!$A:$A,dbP!$AD:$AD,$AD750)=0),0,INDEX(dbP!E:E,SUMIFS(dbP!$A:$A,dbP!$AD:$AD,$AD750)))</f>
        <v>0</v>
      </c>
      <c r="F750" s="1">
        <f>IF(OR($AD750=0,SUMIFS(dbP!$A:$A,dbP!$AD:$AD,$AD750)=0),0,INDEX(dbP!F:F,SUMIFS(dbP!$A:$A,dbP!$AD:$AD,$AD750)))</f>
        <v>0</v>
      </c>
      <c r="I750" s="1">
        <f>IF(OR($AD750=0,SUMIFS(dbP!$A:$A,dbP!$AD:$AD,$AD750)=0),0,INDEX(dbP!I:I,SUMIFS(dbP!$A:$A,dbP!$AD:$AD,$AD750)))</f>
        <v>0</v>
      </c>
      <c r="O750" s="44">
        <f>IF(OR($AE750=0,SUMIFS(SpcfP!$A:$A,SpcfP!$AE:$AE,$AE750,SpcfP!$U:$U,$U750)=0),0,INDEX(SpcfP!O:O,SUMIFS(SpcfP!$A:$A,SpcfP!$AE:$AE,$AE750,SpcfP!$U:$U,$U750)))</f>
        <v>0</v>
      </c>
      <c r="P750" s="44">
        <f>IF(OR($AE750=0,SUMIFS(SpcfP!$A:$A,SpcfP!$AE:$AE,$AE750,SpcfP!$U:$U,$U750)=0),0,INDEX(SpcfP!P:P,SUMIFS(SpcfP!$A:$A,SpcfP!$AE:$AE,$AE750,SpcfP!$U:$U,$U750)))</f>
        <v>0</v>
      </c>
      <c r="Q750" s="44">
        <f>IF(OR($AE750=0,SUMIFS(SpcfP!$A:$A,SpcfP!$AE:$AE,$AE750,SpcfP!$U:$U,$U750)=0),0,INDEX(SpcfP!Q:Q,SUMIFS(SpcfP!$A:$A,SpcfP!$AE:$AE,$AE750,SpcfP!$U:$U,$U750)))</f>
        <v>0</v>
      </c>
      <c r="U750" s="1">
        <f>IF(OR($AD750=0,SUMIFS(dbP!$A:$A,dbP!$AD:$AD,$AD750)=0),0,INDEX(dbP!U:U,SUMIFS(dbP!$A:$A,dbP!$AD:$AD,$AD750)))</f>
        <v>0</v>
      </c>
      <c r="X750" s="42">
        <f>IF(OR($AD750=0,SUMIFS(dbP!$A:$A,dbP!$AD:$AD,$AD750)=0),0,INDEX(dbP!X:X,SUMIFS(dbP!$A:$A,dbP!$AD:$AD,$AD750)))*
IF(OR($AE750=0,SUMIFS(SpcfP!$A:$A,SpcfP!$AE:$AE,$AE750,SpcfP!$U:$U,$U750)=0),0,INDEX(SpcfP!X:X,SUMIFS(SpcfP!$A:$A,SpcfP!$AE:$AE,$AE750,SpcfP!$U:$U,$U750)))</f>
        <v>0</v>
      </c>
      <c r="AA750" s="44">
        <f>IF(OR($AD750=0,SUMIFS(dbP!$A:$A,dbP!$AD:$AD,$AD750)=0),0,INDEX(dbP!X:X,SUMIFS(dbP!$A:$A,dbP!$AD:$AD,$AD750)))*
IF(OR($AE750=0,SUMIFS(SpcfP!$A:$A,SpcfP!$AE:$AE,$AE750,SpcfP!$U:$U,$U750)=0),0,INDEX(SpcfP!AA:AA,SUMIFS(SpcfP!$A:$A,SpcfP!$AE:$AE,$AE750,SpcfP!$U:$U,$U750)))</f>
        <v>0</v>
      </c>
      <c r="AB750" s="44">
        <f>IF(OR($AD750=0,SUMIFS(dbP!$A:$A,dbP!$AD:$AD,$AD750)=0),0,INDEX(dbP!X:X,SUMIFS(dbP!$A:$A,dbP!$AD:$AD,$AD750)))*
IF(OR($AE750=0,SUMIFS(SpcfP!$A:$A,SpcfP!$AE:$AE,$AE750,SpcfP!$U:$U,$U750)=0),0,INDEX(SpcfP!AB:AB,SUMIFS(SpcfP!$A:$A,SpcfP!$AE:$AE,$AE750,SpcfP!$U:$U,$U750)))</f>
        <v>0</v>
      </c>
      <c r="AC750" s="31" t="str">
        <f>IF(OR(RepP!$J$3="",RepP!$J$3=0,COUNTIF(Lists!$D:$D,RepP!$J$3)=0),Lists!$D$9,IF(RepP!$J$3=Lists!$D$9,Lists!$D$9,IF(RepP!$J$3=$E750,RepP!$J$3,"")))</f>
        <v>Все проекты</v>
      </c>
      <c r="AD750" s="31">
        <f t="shared" si="12"/>
        <v>13</v>
      </c>
      <c r="AE750" s="31">
        <f>IF(OR(AE749=0,AE749=MAX(Items!$AC:$AC)),1,AE749+1)</f>
        <v>52</v>
      </c>
    </row>
    <row r="751" spans="2:31" x14ac:dyDescent="0.3">
      <c r="B751" s="26">
        <f>IF(AND(O751=0,P751=0,Q751=0,Y751=0),0,IF(OR(COUNTIFS(Items!$E:$E,O751,Items!$F:$F,P751,Items!$G:$G,Q751)=1,COUNTIFS(Items!$M:$M,O751,Items!$N:$N,P751,Items!$O:$O,Q751)=1,COUNTIFS(Items!$U:$U,O751,Items!$V:$V,P751,Items!$W:$W,Q751)=1),0,1))</f>
        <v>0</v>
      </c>
      <c r="D751" s="24">
        <f>IF(OR($AD751=0,SUMIFS(dbP!$A:$A,dbP!$AD:$AD,$AD751)=0),0,INDEX(dbP!D:D,SUMIFS(dbP!$A:$A,dbP!$AD:$AD,$AD751)))</f>
        <v>0</v>
      </c>
      <c r="E751" s="1">
        <f>IF(OR($AD751=0,SUMIFS(dbP!$A:$A,dbP!$AD:$AD,$AD751)=0),0,INDEX(dbP!E:E,SUMIFS(dbP!$A:$A,dbP!$AD:$AD,$AD751)))</f>
        <v>0</v>
      </c>
      <c r="F751" s="1">
        <f>IF(OR($AD751=0,SUMIFS(dbP!$A:$A,dbP!$AD:$AD,$AD751)=0),0,INDEX(dbP!F:F,SUMIFS(dbP!$A:$A,dbP!$AD:$AD,$AD751)))</f>
        <v>0</v>
      </c>
      <c r="I751" s="1">
        <f>IF(OR($AD751=0,SUMIFS(dbP!$A:$A,dbP!$AD:$AD,$AD751)=0),0,INDEX(dbP!I:I,SUMIFS(dbP!$A:$A,dbP!$AD:$AD,$AD751)))</f>
        <v>0</v>
      </c>
      <c r="O751" s="44">
        <f>IF(OR($AE751=0,SUMIFS(SpcfP!$A:$A,SpcfP!$AE:$AE,$AE751,SpcfP!$U:$U,$U751)=0),0,INDEX(SpcfP!O:O,SUMIFS(SpcfP!$A:$A,SpcfP!$AE:$AE,$AE751,SpcfP!$U:$U,$U751)))</f>
        <v>0</v>
      </c>
      <c r="P751" s="44">
        <f>IF(OR($AE751=0,SUMIFS(SpcfP!$A:$A,SpcfP!$AE:$AE,$AE751,SpcfP!$U:$U,$U751)=0),0,INDEX(SpcfP!P:P,SUMIFS(SpcfP!$A:$A,SpcfP!$AE:$AE,$AE751,SpcfP!$U:$U,$U751)))</f>
        <v>0</v>
      </c>
      <c r="Q751" s="44">
        <f>IF(OR($AE751=0,SUMIFS(SpcfP!$A:$A,SpcfP!$AE:$AE,$AE751,SpcfP!$U:$U,$U751)=0),0,INDEX(SpcfP!Q:Q,SUMIFS(SpcfP!$A:$A,SpcfP!$AE:$AE,$AE751,SpcfP!$U:$U,$U751)))</f>
        <v>0</v>
      </c>
      <c r="U751" s="1">
        <f>IF(OR($AD751=0,SUMIFS(dbP!$A:$A,dbP!$AD:$AD,$AD751)=0),0,INDEX(dbP!U:U,SUMIFS(dbP!$A:$A,dbP!$AD:$AD,$AD751)))</f>
        <v>0</v>
      </c>
      <c r="X751" s="42">
        <f>IF(OR($AD751=0,SUMIFS(dbP!$A:$A,dbP!$AD:$AD,$AD751)=0),0,INDEX(dbP!X:X,SUMIFS(dbP!$A:$A,dbP!$AD:$AD,$AD751)))*
IF(OR($AE751=0,SUMIFS(SpcfP!$A:$A,SpcfP!$AE:$AE,$AE751,SpcfP!$U:$U,$U751)=0),0,INDEX(SpcfP!X:X,SUMIFS(SpcfP!$A:$A,SpcfP!$AE:$AE,$AE751,SpcfP!$U:$U,$U751)))</f>
        <v>0</v>
      </c>
      <c r="AA751" s="44">
        <f>IF(OR($AD751=0,SUMIFS(dbP!$A:$A,dbP!$AD:$AD,$AD751)=0),0,INDEX(dbP!X:X,SUMIFS(dbP!$A:$A,dbP!$AD:$AD,$AD751)))*
IF(OR($AE751=0,SUMIFS(SpcfP!$A:$A,SpcfP!$AE:$AE,$AE751,SpcfP!$U:$U,$U751)=0),0,INDEX(SpcfP!AA:AA,SUMIFS(SpcfP!$A:$A,SpcfP!$AE:$AE,$AE751,SpcfP!$U:$U,$U751)))</f>
        <v>0</v>
      </c>
      <c r="AB751" s="44">
        <f>IF(OR($AD751=0,SUMIFS(dbP!$A:$A,dbP!$AD:$AD,$AD751)=0),0,INDEX(dbP!X:X,SUMIFS(dbP!$A:$A,dbP!$AD:$AD,$AD751)))*
IF(OR($AE751=0,SUMIFS(SpcfP!$A:$A,SpcfP!$AE:$AE,$AE751,SpcfP!$U:$U,$U751)=0),0,INDEX(SpcfP!AB:AB,SUMIFS(SpcfP!$A:$A,SpcfP!$AE:$AE,$AE751,SpcfP!$U:$U,$U751)))</f>
        <v>0</v>
      </c>
      <c r="AC751" s="31" t="str">
        <f>IF(OR(RepP!$J$3="",RepP!$J$3=0,COUNTIF(Lists!$D:$D,RepP!$J$3)=0),Lists!$D$9,IF(RepP!$J$3=Lists!$D$9,Lists!$D$9,IF(RepP!$J$3=$E751,RepP!$J$3,"")))</f>
        <v>Все проекты</v>
      </c>
      <c r="AD751" s="31">
        <f t="shared" si="12"/>
        <v>13</v>
      </c>
      <c r="AE751" s="31">
        <f>IF(OR(AE750=0,AE750=MAX(Items!$AC:$AC)),1,AE750+1)</f>
        <v>53</v>
      </c>
    </row>
    <row r="752" spans="2:31" x14ac:dyDescent="0.3">
      <c r="B752" s="26">
        <f>IF(AND(O752=0,P752=0,Q752=0,Y752=0),0,IF(OR(COUNTIFS(Items!$E:$E,O752,Items!$F:$F,P752,Items!$G:$G,Q752)=1,COUNTIFS(Items!$M:$M,O752,Items!$N:$N,P752,Items!$O:$O,Q752)=1,COUNTIFS(Items!$U:$U,O752,Items!$V:$V,P752,Items!$W:$W,Q752)=1),0,1))</f>
        <v>0</v>
      </c>
      <c r="D752" s="24">
        <f>IF(OR($AD752=0,SUMIFS(dbP!$A:$A,dbP!$AD:$AD,$AD752)=0),0,INDEX(dbP!D:D,SUMIFS(dbP!$A:$A,dbP!$AD:$AD,$AD752)))</f>
        <v>0</v>
      </c>
      <c r="E752" s="1">
        <f>IF(OR($AD752=0,SUMIFS(dbP!$A:$A,dbP!$AD:$AD,$AD752)=0),0,INDEX(dbP!E:E,SUMIFS(dbP!$A:$A,dbP!$AD:$AD,$AD752)))</f>
        <v>0</v>
      </c>
      <c r="F752" s="1">
        <f>IF(OR($AD752=0,SUMIFS(dbP!$A:$A,dbP!$AD:$AD,$AD752)=0),0,INDEX(dbP!F:F,SUMIFS(dbP!$A:$A,dbP!$AD:$AD,$AD752)))</f>
        <v>0</v>
      </c>
      <c r="I752" s="1">
        <f>IF(OR($AD752=0,SUMIFS(dbP!$A:$A,dbP!$AD:$AD,$AD752)=0),0,INDEX(dbP!I:I,SUMIFS(dbP!$A:$A,dbP!$AD:$AD,$AD752)))</f>
        <v>0</v>
      </c>
      <c r="O752" s="44">
        <f>IF(OR($AE752=0,SUMIFS(SpcfP!$A:$A,SpcfP!$AE:$AE,$AE752,SpcfP!$U:$U,$U752)=0),0,INDEX(SpcfP!O:O,SUMIFS(SpcfP!$A:$A,SpcfP!$AE:$AE,$AE752,SpcfP!$U:$U,$U752)))</f>
        <v>0</v>
      </c>
      <c r="P752" s="44">
        <f>IF(OR($AE752=0,SUMIFS(SpcfP!$A:$A,SpcfP!$AE:$AE,$AE752,SpcfP!$U:$U,$U752)=0),0,INDEX(SpcfP!P:P,SUMIFS(SpcfP!$A:$A,SpcfP!$AE:$AE,$AE752,SpcfP!$U:$U,$U752)))</f>
        <v>0</v>
      </c>
      <c r="Q752" s="44">
        <f>IF(OR($AE752=0,SUMIFS(SpcfP!$A:$A,SpcfP!$AE:$AE,$AE752,SpcfP!$U:$U,$U752)=0),0,INDEX(SpcfP!Q:Q,SUMIFS(SpcfP!$A:$A,SpcfP!$AE:$AE,$AE752,SpcfP!$U:$U,$U752)))</f>
        <v>0</v>
      </c>
      <c r="U752" s="1">
        <f>IF(OR($AD752=0,SUMIFS(dbP!$A:$A,dbP!$AD:$AD,$AD752)=0),0,INDEX(dbP!U:U,SUMIFS(dbP!$A:$A,dbP!$AD:$AD,$AD752)))</f>
        <v>0</v>
      </c>
      <c r="X752" s="42">
        <f>IF(OR($AD752=0,SUMIFS(dbP!$A:$A,dbP!$AD:$AD,$AD752)=0),0,INDEX(dbP!X:X,SUMIFS(dbP!$A:$A,dbP!$AD:$AD,$AD752)))*
IF(OR($AE752=0,SUMIFS(SpcfP!$A:$A,SpcfP!$AE:$AE,$AE752,SpcfP!$U:$U,$U752)=0),0,INDEX(SpcfP!X:X,SUMIFS(SpcfP!$A:$A,SpcfP!$AE:$AE,$AE752,SpcfP!$U:$U,$U752)))</f>
        <v>0</v>
      </c>
      <c r="AA752" s="44">
        <f>IF(OR($AD752=0,SUMIFS(dbP!$A:$A,dbP!$AD:$AD,$AD752)=0),0,INDEX(dbP!X:X,SUMIFS(dbP!$A:$A,dbP!$AD:$AD,$AD752)))*
IF(OR($AE752=0,SUMIFS(SpcfP!$A:$A,SpcfP!$AE:$AE,$AE752,SpcfP!$U:$U,$U752)=0),0,INDEX(SpcfP!AA:AA,SUMIFS(SpcfP!$A:$A,SpcfP!$AE:$AE,$AE752,SpcfP!$U:$U,$U752)))</f>
        <v>0</v>
      </c>
      <c r="AB752" s="44">
        <f>IF(OR($AD752=0,SUMIFS(dbP!$A:$A,dbP!$AD:$AD,$AD752)=0),0,INDEX(dbP!X:X,SUMIFS(dbP!$A:$A,dbP!$AD:$AD,$AD752)))*
IF(OR($AE752=0,SUMIFS(SpcfP!$A:$A,SpcfP!$AE:$AE,$AE752,SpcfP!$U:$U,$U752)=0),0,INDEX(SpcfP!AB:AB,SUMIFS(SpcfP!$A:$A,SpcfP!$AE:$AE,$AE752,SpcfP!$U:$U,$U752)))</f>
        <v>0</v>
      </c>
      <c r="AC752" s="31" t="str">
        <f>IF(OR(RepP!$J$3="",RepP!$J$3=0,COUNTIF(Lists!$D:$D,RepP!$J$3)=0),Lists!$D$9,IF(RepP!$J$3=Lists!$D$9,Lists!$D$9,IF(RepP!$J$3=$E752,RepP!$J$3,"")))</f>
        <v>Все проекты</v>
      </c>
      <c r="AD752" s="31">
        <f t="shared" si="12"/>
        <v>13</v>
      </c>
      <c r="AE752" s="31">
        <f>IF(OR(AE751=0,AE751=MAX(Items!$AC:$AC)),1,AE751+1)</f>
        <v>54</v>
      </c>
    </row>
    <row r="753" spans="2:31" x14ac:dyDescent="0.3">
      <c r="B753" s="26">
        <f>IF(AND(O753=0,P753=0,Q753=0,Y753=0),0,IF(OR(COUNTIFS(Items!$E:$E,O753,Items!$F:$F,P753,Items!$G:$G,Q753)=1,COUNTIFS(Items!$M:$M,O753,Items!$N:$N,P753,Items!$O:$O,Q753)=1,COUNTIFS(Items!$U:$U,O753,Items!$V:$V,P753,Items!$W:$W,Q753)=1),0,1))</f>
        <v>0</v>
      </c>
      <c r="D753" s="24">
        <f>IF(OR($AD753=0,SUMIFS(dbP!$A:$A,dbP!$AD:$AD,$AD753)=0),0,INDEX(dbP!D:D,SUMIFS(dbP!$A:$A,dbP!$AD:$AD,$AD753)))</f>
        <v>0</v>
      </c>
      <c r="E753" s="1">
        <f>IF(OR($AD753=0,SUMIFS(dbP!$A:$A,dbP!$AD:$AD,$AD753)=0),0,INDEX(dbP!E:E,SUMIFS(dbP!$A:$A,dbP!$AD:$AD,$AD753)))</f>
        <v>0</v>
      </c>
      <c r="F753" s="1">
        <f>IF(OR($AD753=0,SUMIFS(dbP!$A:$A,dbP!$AD:$AD,$AD753)=0),0,INDEX(dbP!F:F,SUMIFS(dbP!$A:$A,dbP!$AD:$AD,$AD753)))</f>
        <v>0</v>
      </c>
      <c r="I753" s="1">
        <f>IF(OR($AD753=0,SUMIFS(dbP!$A:$A,dbP!$AD:$AD,$AD753)=0),0,INDEX(dbP!I:I,SUMIFS(dbP!$A:$A,dbP!$AD:$AD,$AD753)))</f>
        <v>0</v>
      </c>
      <c r="O753" s="44">
        <f>IF(OR($AE753=0,SUMIFS(SpcfP!$A:$A,SpcfP!$AE:$AE,$AE753,SpcfP!$U:$U,$U753)=0),0,INDEX(SpcfP!O:O,SUMIFS(SpcfP!$A:$A,SpcfP!$AE:$AE,$AE753,SpcfP!$U:$U,$U753)))</f>
        <v>0</v>
      </c>
      <c r="P753" s="44">
        <f>IF(OR($AE753=0,SUMIFS(SpcfP!$A:$A,SpcfP!$AE:$AE,$AE753,SpcfP!$U:$U,$U753)=0),0,INDEX(SpcfP!P:P,SUMIFS(SpcfP!$A:$A,SpcfP!$AE:$AE,$AE753,SpcfP!$U:$U,$U753)))</f>
        <v>0</v>
      </c>
      <c r="Q753" s="44">
        <f>IF(OR($AE753=0,SUMIFS(SpcfP!$A:$A,SpcfP!$AE:$AE,$AE753,SpcfP!$U:$U,$U753)=0),0,INDEX(SpcfP!Q:Q,SUMIFS(SpcfP!$A:$A,SpcfP!$AE:$AE,$AE753,SpcfP!$U:$U,$U753)))</f>
        <v>0</v>
      </c>
      <c r="U753" s="1">
        <f>IF(OR($AD753=0,SUMIFS(dbP!$A:$A,dbP!$AD:$AD,$AD753)=0),0,INDEX(dbP!U:U,SUMIFS(dbP!$A:$A,dbP!$AD:$AD,$AD753)))</f>
        <v>0</v>
      </c>
      <c r="X753" s="42">
        <f>IF(OR($AD753=0,SUMIFS(dbP!$A:$A,dbP!$AD:$AD,$AD753)=0),0,INDEX(dbP!X:X,SUMIFS(dbP!$A:$A,dbP!$AD:$AD,$AD753)))*
IF(OR($AE753=0,SUMIFS(SpcfP!$A:$A,SpcfP!$AE:$AE,$AE753,SpcfP!$U:$U,$U753)=0),0,INDEX(SpcfP!X:X,SUMIFS(SpcfP!$A:$A,SpcfP!$AE:$AE,$AE753,SpcfP!$U:$U,$U753)))</f>
        <v>0</v>
      </c>
      <c r="AA753" s="44">
        <f>IF(OR($AD753=0,SUMIFS(dbP!$A:$A,dbP!$AD:$AD,$AD753)=0),0,INDEX(dbP!X:X,SUMIFS(dbP!$A:$A,dbP!$AD:$AD,$AD753)))*
IF(OR($AE753=0,SUMIFS(SpcfP!$A:$A,SpcfP!$AE:$AE,$AE753,SpcfP!$U:$U,$U753)=0),0,INDEX(SpcfP!AA:AA,SUMIFS(SpcfP!$A:$A,SpcfP!$AE:$AE,$AE753,SpcfP!$U:$U,$U753)))</f>
        <v>0</v>
      </c>
      <c r="AB753" s="44">
        <f>IF(OR($AD753=0,SUMIFS(dbP!$A:$A,dbP!$AD:$AD,$AD753)=0),0,INDEX(dbP!X:X,SUMIFS(dbP!$A:$A,dbP!$AD:$AD,$AD753)))*
IF(OR($AE753=0,SUMIFS(SpcfP!$A:$A,SpcfP!$AE:$AE,$AE753,SpcfP!$U:$U,$U753)=0),0,INDEX(SpcfP!AB:AB,SUMIFS(SpcfP!$A:$A,SpcfP!$AE:$AE,$AE753,SpcfP!$U:$U,$U753)))</f>
        <v>0</v>
      </c>
      <c r="AC753" s="31" t="str">
        <f>IF(OR(RepP!$J$3="",RepP!$J$3=0,COUNTIF(Lists!$D:$D,RepP!$J$3)=0),Lists!$D$9,IF(RepP!$J$3=Lists!$D$9,Lists!$D$9,IF(RepP!$J$3=$E753,RepP!$J$3,"")))</f>
        <v>Все проекты</v>
      </c>
      <c r="AD753" s="31">
        <f t="shared" si="12"/>
        <v>13</v>
      </c>
      <c r="AE753" s="31">
        <f>IF(OR(AE752=0,AE752=MAX(Items!$AC:$AC)),1,AE752+1)</f>
        <v>55</v>
      </c>
    </row>
    <row r="754" spans="2:31" x14ac:dyDescent="0.3">
      <c r="B754" s="26">
        <f>IF(AND(O754=0,P754=0,Q754=0,Y754=0),0,IF(OR(COUNTIFS(Items!$E:$E,O754,Items!$F:$F,P754,Items!$G:$G,Q754)=1,COUNTIFS(Items!$M:$M,O754,Items!$N:$N,P754,Items!$O:$O,Q754)=1,COUNTIFS(Items!$U:$U,O754,Items!$V:$V,P754,Items!$W:$W,Q754)=1),0,1))</f>
        <v>0</v>
      </c>
      <c r="D754" s="24">
        <f>IF(OR($AD754=0,SUMIFS(dbP!$A:$A,dbP!$AD:$AD,$AD754)=0),0,INDEX(dbP!D:D,SUMIFS(dbP!$A:$A,dbP!$AD:$AD,$AD754)))</f>
        <v>0</v>
      </c>
      <c r="E754" s="1">
        <f>IF(OR($AD754=0,SUMIFS(dbP!$A:$A,dbP!$AD:$AD,$AD754)=0),0,INDEX(dbP!E:E,SUMIFS(dbP!$A:$A,dbP!$AD:$AD,$AD754)))</f>
        <v>0</v>
      </c>
      <c r="F754" s="1">
        <f>IF(OR($AD754=0,SUMIFS(dbP!$A:$A,dbP!$AD:$AD,$AD754)=0),0,INDEX(dbP!F:F,SUMIFS(dbP!$A:$A,dbP!$AD:$AD,$AD754)))</f>
        <v>0</v>
      </c>
      <c r="I754" s="1">
        <f>IF(OR($AD754=0,SUMIFS(dbP!$A:$A,dbP!$AD:$AD,$AD754)=0),0,INDEX(dbP!I:I,SUMIFS(dbP!$A:$A,dbP!$AD:$AD,$AD754)))</f>
        <v>0</v>
      </c>
      <c r="O754" s="44">
        <f>IF(OR($AE754=0,SUMIFS(SpcfP!$A:$A,SpcfP!$AE:$AE,$AE754,SpcfP!$U:$U,$U754)=0),0,INDEX(SpcfP!O:O,SUMIFS(SpcfP!$A:$A,SpcfP!$AE:$AE,$AE754,SpcfP!$U:$U,$U754)))</f>
        <v>0</v>
      </c>
      <c r="P754" s="44">
        <f>IF(OR($AE754=0,SUMIFS(SpcfP!$A:$A,SpcfP!$AE:$AE,$AE754,SpcfP!$U:$U,$U754)=0),0,INDEX(SpcfP!P:P,SUMIFS(SpcfP!$A:$A,SpcfP!$AE:$AE,$AE754,SpcfP!$U:$U,$U754)))</f>
        <v>0</v>
      </c>
      <c r="Q754" s="44">
        <f>IF(OR($AE754=0,SUMIFS(SpcfP!$A:$A,SpcfP!$AE:$AE,$AE754,SpcfP!$U:$U,$U754)=0),0,INDEX(SpcfP!Q:Q,SUMIFS(SpcfP!$A:$A,SpcfP!$AE:$AE,$AE754,SpcfP!$U:$U,$U754)))</f>
        <v>0</v>
      </c>
      <c r="U754" s="1">
        <f>IF(OR($AD754=0,SUMIFS(dbP!$A:$A,dbP!$AD:$AD,$AD754)=0),0,INDEX(dbP!U:U,SUMIFS(dbP!$A:$A,dbP!$AD:$AD,$AD754)))</f>
        <v>0</v>
      </c>
      <c r="X754" s="42">
        <f>IF(OR($AD754=0,SUMIFS(dbP!$A:$A,dbP!$AD:$AD,$AD754)=0),0,INDEX(dbP!X:X,SUMIFS(dbP!$A:$A,dbP!$AD:$AD,$AD754)))*
IF(OR($AE754=0,SUMIFS(SpcfP!$A:$A,SpcfP!$AE:$AE,$AE754,SpcfP!$U:$U,$U754)=0),0,INDEX(SpcfP!X:X,SUMIFS(SpcfP!$A:$A,SpcfP!$AE:$AE,$AE754,SpcfP!$U:$U,$U754)))</f>
        <v>0</v>
      </c>
      <c r="AA754" s="44">
        <f>IF(OR($AD754=0,SUMIFS(dbP!$A:$A,dbP!$AD:$AD,$AD754)=0),0,INDEX(dbP!X:X,SUMIFS(dbP!$A:$A,dbP!$AD:$AD,$AD754)))*
IF(OR($AE754=0,SUMIFS(SpcfP!$A:$A,SpcfP!$AE:$AE,$AE754,SpcfP!$U:$U,$U754)=0),0,INDEX(SpcfP!AA:AA,SUMIFS(SpcfP!$A:$A,SpcfP!$AE:$AE,$AE754,SpcfP!$U:$U,$U754)))</f>
        <v>0</v>
      </c>
      <c r="AB754" s="44">
        <f>IF(OR($AD754=0,SUMIFS(dbP!$A:$A,dbP!$AD:$AD,$AD754)=0),0,INDEX(dbP!X:X,SUMIFS(dbP!$A:$A,dbP!$AD:$AD,$AD754)))*
IF(OR($AE754=0,SUMIFS(SpcfP!$A:$A,SpcfP!$AE:$AE,$AE754,SpcfP!$U:$U,$U754)=0),0,INDEX(SpcfP!AB:AB,SUMIFS(SpcfP!$A:$A,SpcfP!$AE:$AE,$AE754,SpcfP!$U:$U,$U754)))</f>
        <v>0</v>
      </c>
      <c r="AC754" s="31" t="str">
        <f>IF(OR(RepP!$J$3="",RepP!$J$3=0,COUNTIF(Lists!$D:$D,RepP!$J$3)=0),Lists!$D$9,IF(RepP!$J$3=Lists!$D$9,Lists!$D$9,IF(RepP!$J$3=$E754,RepP!$J$3,"")))</f>
        <v>Все проекты</v>
      </c>
      <c r="AD754" s="31">
        <f t="shared" si="12"/>
        <v>13</v>
      </c>
      <c r="AE754" s="31">
        <f>IF(OR(AE753=0,AE753=MAX(Items!$AC:$AC)),1,AE753+1)</f>
        <v>56</v>
      </c>
    </row>
    <row r="755" spans="2:31" x14ac:dyDescent="0.3">
      <c r="B755" s="26">
        <f>IF(AND(O755=0,P755=0,Q755=0,Y755=0),0,IF(OR(COUNTIFS(Items!$E:$E,O755,Items!$F:$F,P755,Items!$G:$G,Q755)=1,COUNTIFS(Items!$M:$M,O755,Items!$N:$N,P755,Items!$O:$O,Q755)=1,COUNTIFS(Items!$U:$U,O755,Items!$V:$V,P755,Items!$W:$W,Q755)=1),0,1))</f>
        <v>0</v>
      </c>
      <c r="D755" s="24">
        <f>IF(OR($AD755=0,SUMIFS(dbP!$A:$A,dbP!$AD:$AD,$AD755)=0),0,INDEX(dbP!D:D,SUMIFS(dbP!$A:$A,dbP!$AD:$AD,$AD755)))</f>
        <v>0</v>
      </c>
      <c r="E755" s="1">
        <f>IF(OR($AD755=0,SUMIFS(dbP!$A:$A,dbP!$AD:$AD,$AD755)=0),0,INDEX(dbP!E:E,SUMIFS(dbP!$A:$A,dbP!$AD:$AD,$AD755)))</f>
        <v>0</v>
      </c>
      <c r="F755" s="1">
        <f>IF(OR($AD755=0,SUMIFS(dbP!$A:$A,dbP!$AD:$AD,$AD755)=0),0,INDEX(dbP!F:F,SUMIFS(dbP!$A:$A,dbP!$AD:$AD,$AD755)))</f>
        <v>0</v>
      </c>
      <c r="I755" s="1">
        <f>IF(OR($AD755=0,SUMIFS(dbP!$A:$A,dbP!$AD:$AD,$AD755)=0),0,INDEX(dbP!I:I,SUMIFS(dbP!$A:$A,dbP!$AD:$AD,$AD755)))</f>
        <v>0</v>
      </c>
      <c r="O755" s="44">
        <f>IF(OR($AE755=0,SUMIFS(SpcfP!$A:$A,SpcfP!$AE:$AE,$AE755,SpcfP!$U:$U,$U755)=0),0,INDEX(SpcfP!O:O,SUMIFS(SpcfP!$A:$A,SpcfP!$AE:$AE,$AE755,SpcfP!$U:$U,$U755)))</f>
        <v>0</v>
      </c>
      <c r="P755" s="44">
        <f>IF(OR($AE755=0,SUMIFS(SpcfP!$A:$A,SpcfP!$AE:$AE,$AE755,SpcfP!$U:$U,$U755)=0),0,INDEX(SpcfP!P:P,SUMIFS(SpcfP!$A:$A,SpcfP!$AE:$AE,$AE755,SpcfP!$U:$U,$U755)))</f>
        <v>0</v>
      </c>
      <c r="Q755" s="44">
        <f>IF(OR($AE755=0,SUMIFS(SpcfP!$A:$A,SpcfP!$AE:$AE,$AE755,SpcfP!$U:$U,$U755)=0),0,INDEX(SpcfP!Q:Q,SUMIFS(SpcfP!$A:$A,SpcfP!$AE:$AE,$AE755,SpcfP!$U:$U,$U755)))</f>
        <v>0</v>
      </c>
      <c r="U755" s="1">
        <f>IF(OR($AD755=0,SUMIFS(dbP!$A:$A,dbP!$AD:$AD,$AD755)=0),0,INDEX(dbP!U:U,SUMIFS(dbP!$A:$A,dbP!$AD:$AD,$AD755)))</f>
        <v>0</v>
      </c>
      <c r="X755" s="42">
        <f>IF(OR($AD755=0,SUMIFS(dbP!$A:$A,dbP!$AD:$AD,$AD755)=0),0,INDEX(dbP!X:X,SUMIFS(dbP!$A:$A,dbP!$AD:$AD,$AD755)))*
IF(OR($AE755=0,SUMIFS(SpcfP!$A:$A,SpcfP!$AE:$AE,$AE755,SpcfP!$U:$U,$U755)=0),0,INDEX(SpcfP!X:X,SUMIFS(SpcfP!$A:$A,SpcfP!$AE:$AE,$AE755,SpcfP!$U:$U,$U755)))</f>
        <v>0</v>
      </c>
      <c r="AA755" s="44">
        <f>IF(OR($AD755=0,SUMIFS(dbP!$A:$A,dbP!$AD:$AD,$AD755)=0),0,INDEX(dbP!X:X,SUMIFS(dbP!$A:$A,dbP!$AD:$AD,$AD755)))*
IF(OR($AE755=0,SUMIFS(SpcfP!$A:$A,SpcfP!$AE:$AE,$AE755,SpcfP!$U:$U,$U755)=0),0,INDEX(SpcfP!AA:AA,SUMIFS(SpcfP!$A:$A,SpcfP!$AE:$AE,$AE755,SpcfP!$U:$U,$U755)))</f>
        <v>0</v>
      </c>
      <c r="AB755" s="44">
        <f>IF(OR($AD755=0,SUMIFS(dbP!$A:$A,dbP!$AD:$AD,$AD755)=0),0,INDEX(dbP!X:X,SUMIFS(dbP!$A:$A,dbP!$AD:$AD,$AD755)))*
IF(OR($AE755=0,SUMIFS(SpcfP!$A:$A,SpcfP!$AE:$AE,$AE755,SpcfP!$U:$U,$U755)=0),0,INDEX(SpcfP!AB:AB,SUMIFS(SpcfP!$A:$A,SpcfP!$AE:$AE,$AE755,SpcfP!$U:$U,$U755)))</f>
        <v>0</v>
      </c>
      <c r="AC755" s="31" t="str">
        <f>IF(OR(RepP!$J$3="",RepP!$J$3=0,COUNTIF(Lists!$D:$D,RepP!$J$3)=0),Lists!$D$9,IF(RepP!$J$3=Lists!$D$9,Lists!$D$9,IF(RepP!$J$3=$E755,RepP!$J$3,"")))</f>
        <v>Все проекты</v>
      </c>
      <c r="AD755" s="31">
        <f t="shared" si="12"/>
        <v>13</v>
      </c>
      <c r="AE755" s="31">
        <f>IF(OR(AE754=0,AE754=MAX(Items!$AC:$AC)),1,AE754+1)</f>
        <v>57</v>
      </c>
    </row>
    <row r="756" spans="2:31" x14ac:dyDescent="0.3">
      <c r="B756" s="26">
        <f>IF(AND(O756=0,P756=0,Q756=0,Y756=0),0,IF(OR(COUNTIFS(Items!$E:$E,O756,Items!$F:$F,P756,Items!$G:$G,Q756)=1,COUNTIFS(Items!$M:$M,O756,Items!$N:$N,P756,Items!$O:$O,Q756)=1,COUNTIFS(Items!$U:$U,O756,Items!$V:$V,P756,Items!$W:$W,Q756)=1),0,1))</f>
        <v>0</v>
      </c>
      <c r="D756" s="24">
        <f>IF(OR($AD756=0,SUMIFS(dbP!$A:$A,dbP!$AD:$AD,$AD756)=0),0,INDEX(dbP!D:D,SUMIFS(dbP!$A:$A,dbP!$AD:$AD,$AD756)))</f>
        <v>0</v>
      </c>
      <c r="E756" s="1">
        <f>IF(OR($AD756=0,SUMIFS(dbP!$A:$A,dbP!$AD:$AD,$AD756)=0),0,INDEX(dbP!E:E,SUMIFS(dbP!$A:$A,dbP!$AD:$AD,$AD756)))</f>
        <v>0</v>
      </c>
      <c r="F756" s="1">
        <f>IF(OR($AD756=0,SUMIFS(dbP!$A:$A,dbP!$AD:$AD,$AD756)=0),0,INDEX(dbP!F:F,SUMIFS(dbP!$A:$A,dbP!$AD:$AD,$AD756)))</f>
        <v>0</v>
      </c>
      <c r="I756" s="1">
        <f>IF(OR($AD756=0,SUMIFS(dbP!$A:$A,dbP!$AD:$AD,$AD756)=0),0,INDEX(dbP!I:I,SUMIFS(dbP!$A:$A,dbP!$AD:$AD,$AD756)))</f>
        <v>0</v>
      </c>
      <c r="O756" s="44">
        <f>IF(OR($AE756=0,SUMIFS(SpcfP!$A:$A,SpcfP!$AE:$AE,$AE756,SpcfP!$U:$U,$U756)=0),0,INDEX(SpcfP!O:O,SUMIFS(SpcfP!$A:$A,SpcfP!$AE:$AE,$AE756,SpcfP!$U:$U,$U756)))</f>
        <v>0</v>
      </c>
      <c r="P756" s="44">
        <f>IF(OR($AE756=0,SUMIFS(SpcfP!$A:$A,SpcfP!$AE:$AE,$AE756,SpcfP!$U:$U,$U756)=0),0,INDEX(SpcfP!P:P,SUMIFS(SpcfP!$A:$A,SpcfP!$AE:$AE,$AE756,SpcfP!$U:$U,$U756)))</f>
        <v>0</v>
      </c>
      <c r="Q756" s="44">
        <f>IF(OR($AE756=0,SUMIFS(SpcfP!$A:$A,SpcfP!$AE:$AE,$AE756,SpcfP!$U:$U,$U756)=0),0,INDEX(SpcfP!Q:Q,SUMIFS(SpcfP!$A:$A,SpcfP!$AE:$AE,$AE756,SpcfP!$U:$U,$U756)))</f>
        <v>0</v>
      </c>
      <c r="U756" s="1">
        <f>IF(OR($AD756=0,SUMIFS(dbP!$A:$A,dbP!$AD:$AD,$AD756)=0),0,INDEX(dbP!U:U,SUMIFS(dbP!$A:$A,dbP!$AD:$AD,$AD756)))</f>
        <v>0</v>
      </c>
      <c r="X756" s="42">
        <f>IF(OR($AD756=0,SUMIFS(dbP!$A:$A,dbP!$AD:$AD,$AD756)=0),0,INDEX(dbP!X:X,SUMIFS(dbP!$A:$A,dbP!$AD:$AD,$AD756)))*
IF(OR($AE756=0,SUMIFS(SpcfP!$A:$A,SpcfP!$AE:$AE,$AE756,SpcfP!$U:$U,$U756)=0),0,INDEX(SpcfP!X:X,SUMIFS(SpcfP!$A:$A,SpcfP!$AE:$AE,$AE756,SpcfP!$U:$U,$U756)))</f>
        <v>0</v>
      </c>
      <c r="AA756" s="44">
        <f>IF(OR($AD756=0,SUMIFS(dbP!$A:$A,dbP!$AD:$AD,$AD756)=0),0,INDEX(dbP!X:X,SUMIFS(dbP!$A:$A,dbP!$AD:$AD,$AD756)))*
IF(OR($AE756=0,SUMIFS(SpcfP!$A:$A,SpcfP!$AE:$AE,$AE756,SpcfP!$U:$U,$U756)=0),0,INDEX(SpcfP!AA:AA,SUMIFS(SpcfP!$A:$A,SpcfP!$AE:$AE,$AE756,SpcfP!$U:$U,$U756)))</f>
        <v>0</v>
      </c>
      <c r="AB756" s="44">
        <f>IF(OR($AD756=0,SUMIFS(dbP!$A:$A,dbP!$AD:$AD,$AD756)=0),0,INDEX(dbP!X:X,SUMIFS(dbP!$A:$A,dbP!$AD:$AD,$AD756)))*
IF(OR($AE756=0,SUMIFS(SpcfP!$A:$A,SpcfP!$AE:$AE,$AE756,SpcfP!$U:$U,$U756)=0),0,INDEX(SpcfP!AB:AB,SUMIFS(SpcfP!$A:$A,SpcfP!$AE:$AE,$AE756,SpcfP!$U:$U,$U756)))</f>
        <v>0</v>
      </c>
      <c r="AC756" s="31" t="str">
        <f>IF(OR(RepP!$J$3="",RepP!$J$3=0,COUNTIF(Lists!$D:$D,RepP!$J$3)=0),Lists!$D$9,IF(RepP!$J$3=Lists!$D$9,Lists!$D$9,IF(RepP!$J$3=$E756,RepP!$J$3,"")))</f>
        <v>Все проекты</v>
      </c>
      <c r="AD756" s="31">
        <f t="shared" si="12"/>
        <v>13</v>
      </c>
      <c r="AE756" s="31">
        <f>IF(OR(AE755=0,AE755=MAX(Items!$AC:$AC)),1,AE755+1)</f>
        <v>58</v>
      </c>
    </row>
    <row r="757" spans="2:31" x14ac:dyDescent="0.3">
      <c r="B757" s="26">
        <f>IF(AND(O757=0,P757=0,Q757=0,Y757=0),0,IF(OR(COUNTIFS(Items!$E:$E,O757,Items!$F:$F,P757,Items!$G:$G,Q757)=1,COUNTIFS(Items!$M:$M,O757,Items!$N:$N,P757,Items!$O:$O,Q757)=1,COUNTIFS(Items!$U:$U,O757,Items!$V:$V,P757,Items!$W:$W,Q757)=1),0,1))</f>
        <v>0</v>
      </c>
      <c r="D757" s="24">
        <f>IF(OR($AD757=0,SUMIFS(dbP!$A:$A,dbP!$AD:$AD,$AD757)=0),0,INDEX(dbP!D:D,SUMIFS(dbP!$A:$A,dbP!$AD:$AD,$AD757)))</f>
        <v>0</v>
      </c>
      <c r="E757" s="1">
        <f>IF(OR($AD757=0,SUMIFS(dbP!$A:$A,dbP!$AD:$AD,$AD757)=0),0,INDEX(dbP!E:E,SUMIFS(dbP!$A:$A,dbP!$AD:$AD,$AD757)))</f>
        <v>0</v>
      </c>
      <c r="F757" s="1">
        <f>IF(OR($AD757=0,SUMIFS(dbP!$A:$A,dbP!$AD:$AD,$AD757)=0),0,INDEX(dbP!F:F,SUMIFS(dbP!$A:$A,dbP!$AD:$AD,$AD757)))</f>
        <v>0</v>
      </c>
      <c r="I757" s="1">
        <f>IF(OR($AD757=0,SUMIFS(dbP!$A:$A,dbP!$AD:$AD,$AD757)=0),0,INDEX(dbP!I:I,SUMIFS(dbP!$A:$A,dbP!$AD:$AD,$AD757)))</f>
        <v>0</v>
      </c>
      <c r="O757" s="44">
        <f>IF(OR($AE757=0,SUMIFS(SpcfP!$A:$A,SpcfP!$AE:$AE,$AE757,SpcfP!$U:$U,$U757)=0),0,INDEX(SpcfP!O:O,SUMIFS(SpcfP!$A:$A,SpcfP!$AE:$AE,$AE757,SpcfP!$U:$U,$U757)))</f>
        <v>0</v>
      </c>
      <c r="P757" s="44">
        <f>IF(OR($AE757=0,SUMIFS(SpcfP!$A:$A,SpcfP!$AE:$AE,$AE757,SpcfP!$U:$U,$U757)=0),0,INDEX(SpcfP!P:P,SUMIFS(SpcfP!$A:$A,SpcfP!$AE:$AE,$AE757,SpcfP!$U:$U,$U757)))</f>
        <v>0</v>
      </c>
      <c r="Q757" s="44">
        <f>IF(OR($AE757=0,SUMIFS(SpcfP!$A:$A,SpcfP!$AE:$AE,$AE757,SpcfP!$U:$U,$U757)=0),0,INDEX(SpcfP!Q:Q,SUMIFS(SpcfP!$A:$A,SpcfP!$AE:$AE,$AE757,SpcfP!$U:$U,$U757)))</f>
        <v>0</v>
      </c>
      <c r="U757" s="1">
        <f>IF(OR($AD757=0,SUMIFS(dbP!$A:$A,dbP!$AD:$AD,$AD757)=0),0,INDEX(dbP!U:U,SUMIFS(dbP!$A:$A,dbP!$AD:$AD,$AD757)))</f>
        <v>0</v>
      </c>
      <c r="X757" s="42">
        <f>IF(OR($AD757=0,SUMIFS(dbP!$A:$A,dbP!$AD:$AD,$AD757)=0),0,INDEX(dbP!X:X,SUMIFS(dbP!$A:$A,dbP!$AD:$AD,$AD757)))*
IF(OR($AE757=0,SUMIFS(SpcfP!$A:$A,SpcfP!$AE:$AE,$AE757,SpcfP!$U:$U,$U757)=0),0,INDEX(SpcfP!X:X,SUMIFS(SpcfP!$A:$A,SpcfP!$AE:$AE,$AE757,SpcfP!$U:$U,$U757)))</f>
        <v>0</v>
      </c>
      <c r="AA757" s="44">
        <f>IF(OR($AD757=0,SUMIFS(dbP!$A:$A,dbP!$AD:$AD,$AD757)=0),0,INDEX(dbP!X:X,SUMIFS(dbP!$A:$A,dbP!$AD:$AD,$AD757)))*
IF(OR($AE757=0,SUMIFS(SpcfP!$A:$A,SpcfP!$AE:$AE,$AE757,SpcfP!$U:$U,$U757)=0),0,INDEX(SpcfP!AA:AA,SUMIFS(SpcfP!$A:$A,SpcfP!$AE:$AE,$AE757,SpcfP!$U:$U,$U757)))</f>
        <v>0</v>
      </c>
      <c r="AB757" s="44">
        <f>IF(OR($AD757=0,SUMIFS(dbP!$A:$A,dbP!$AD:$AD,$AD757)=0),0,INDEX(dbP!X:X,SUMIFS(dbP!$A:$A,dbP!$AD:$AD,$AD757)))*
IF(OR($AE757=0,SUMIFS(SpcfP!$A:$A,SpcfP!$AE:$AE,$AE757,SpcfP!$U:$U,$U757)=0),0,INDEX(SpcfP!AB:AB,SUMIFS(SpcfP!$A:$A,SpcfP!$AE:$AE,$AE757,SpcfP!$U:$U,$U757)))</f>
        <v>0</v>
      </c>
      <c r="AC757" s="31" t="str">
        <f>IF(OR(RepP!$J$3="",RepP!$J$3=0,COUNTIF(Lists!$D:$D,RepP!$J$3)=0),Lists!$D$9,IF(RepP!$J$3=Lists!$D$9,Lists!$D$9,IF(RepP!$J$3=$E757,RepP!$J$3,"")))</f>
        <v>Все проекты</v>
      </c>
      <c r="AD757" s="31">
        <f t="shared" si="12"/>
        <v>14</v>
      </c>
      <c r="AE757" s="31">
        <f>IF(OR(AE756=0,AE756=MAX(Items!$AC:$AC)),1,AE756+1)</f>
        <v>1</v>
      </c>
    </row>
    <row r="758" spans="2:31" x14ac:dyDescent="0.3">
      <c r="B758" s="26">
        <f>IF(AND(O758=0,P758=0,Q758=0,Y758=0),0,IF(OR(COUNTIFS(Items!$E:$E,O758,Items!$F:$F,P758,Items!$G:$G,Q758)=1,COUNTIFS(Items!$M:$M,O758,Items!$N:$N,P758,Items!$O:$O,Q758)=1,COUNTIFS(Items!$U:$U,O758,Items!$V:$V,P758,Items!$W:$W,Q758)=1),0,1))</f>
        <v>0</v>
      </c>
      <c r="D758" s="24">
        <f>IF(OR($AD758=0,SUMIFS(dbP!$A:$A,dbP!$AD:$AD,$AD758)=0),0,INDEX(dbP!D:D,SUMIFS(dbP!$A:$A,dbP!$AD:$AD,$AD758)))</f>
        <v>0</v>
      </c>
      <c r="E758" s="1">
        <f>IF(OR($AD758=0,SUMIFS(dbP!$A:$A,dbP!$AD:$AD,$AD758)=0),0,INDEX(dbP!E:E,SUMIFS(dbP!$A:$A,dbP!$AD:$AD,$AD758)))</f>
        <v>0</v>
      </c>
      <c r="F758" s="1">
        <f>IF(OR($AD758=0,SUMIFS(dbP!$A:$A,dbP!$AD:$AD,$AD758)=0),0,INDEX(dbP!F:F,SUMIFS(dbP!$A:$A,dbP!$AD:$AD,$AD758)))</f>
        <v>0</v>
      </c>
      <c r="I758" s="1">
        <f>IF(OR($AD758=0,SUMIFS(dbP!$A:$A,dbP!$AD:$AD,$AD758)=0),0,INDEX(dbP!I:I,SUMIFS(dbP!$A:$A,dbP!$AD:$AD,$AD758)))</f>
        <v>0</v>
      </c>
      <c r="O758" s="44">
        <f>IF(OR($AE758=0,SUMIFS(SpcfP!$A:$A,SpcfP!$AE:$AE,$AE758,SpcfP!$U:$U,$U758)=0),0,INDEX(SpcfP!O:O,SUMIFS(SpcfP!$A:$A,SpcfP!$AE:$AE,$AE758,SpcfP!$U:$U,$U758)))</f>
        <v>0</v>
      </c>
      <c r="P758" s="44">
        <f>IF(OR($AE758=0,SUMIFS(SpcfP!$A:$A,SpcfP!$AE:$AE,$AE758,SpcfP!$U:$U,$U758)=0),0,INDEX(SpcfP!P:P,SUMIFS(SpcfP!$A:$A,SpcfP!$AE:$AE,$AE758,SpcfP!$U:$U,$U758)))</f>
        <v>0</v>
      </c>
      <c r="Q758" s="44">
        <f>IF(OR($AE758=0,SUMIFS(SpcfP!$A:$A,SpcfP!$AE:$AE,$AE758,SpcfP!$U:$U,$U758)=0),0,INDEX(SpcfP!Q:Q,SUMIFS(SpcfP!$A:$A,SpcfP!$AE:$AE,$AE758,SpcfP!$U:$U,$U758)))</f>
        <v>0</v>
      </c>
      <c r="U758" s="1">
        <f>IF(OR($AD758=0,SUMIFS(dbP!$A:$A,dbP!$AD:$AD,$AD758)=0),0,INDEX(dbP!U:U,SUMIFS(dbP!$A:$A,dbP!$AD:$AD,$AD758)))</f>
        <v>0</v>
      </c>
      <c r="X758" s="42">
        <f>IF(OR($AD758=0,SUMIFS(dbP!$A:$A,dbP!$AD:$AD,$AD758)=0),0,INDEX(dbP!X:X,SUMIFS(dbP!$A:$A,dbP!$AD:$AD,$AD758)))*
IF(OR($AE758=0,SUMIFS(SpcfP!$A:$A,SpcfP!$AE:$AE,$AE758,SpcfP!$U:$U,$U758)=0),0,INDEX(SpcfP!X:X,SUMIFS(SpcfP!$A:$A,SpcfP!$AE:$AE,$AE758,SpcfP!$U:$U,$U758)))</f>
        <v>0</v>
      </c>
      <c r="AA758" s="44">
        <f>IF(OR($AD758=0,SUMIFS(dbP!$A:$A,dbP!$AD:$AD,$AD758)=0),0,INDEX(dbP!X:X,SUMIFS(dbP!$A:$A,dbP!$AD:$AD,$AD758)))*
IF(OR($AE758=0,SUMIFS(SpcfP!$A:$A,SpcfP!$AE:$AE,$AE758,SpcfP!$U:$U,$U758)=0),0,INDEX(SpcfP!AA:AA,SUMIFS(SpcfP!$A:$A,SpcfP!$AE:$AE,$AE758,SpcfP!$U:$U,$U758)))</f>
        <v>0</v>
      </c>
      <c r="AB758" s="44">
        <f>IF(OR($AD758=0,SUMIFS(dbP!$A:$A,dbP!$AD:$AD,$AD758)=0),0,INDEX(dbP!X:X,SUMIFS(dbP!$A:$A,dbP!$AD:$AD,$AD758)))*
IF(OR($AE758=0,SUMIFS(SpcfP!$A:$A,SpcfP!$AE:$AE,$AE758,SpcfP!$U:$U,$U758)=0),0,INDEX(SpcfP!AB:AB,SUMIFS(SpcfP!$A:$A,SpcfP!$AE:$AE,$AE758,SpcfP!$U:$U,$U758)))</f>
        <v>0</v>
      </c>
      <c r="AC758" s="31" t="str">
        <f>IF(OR(RepP!$J$3="",RepP!$J$3=0,COUNTIF(Lists!$D:$D,RepP!$J$3)=0),Lists!$D$9,IF(RepP!$J$3=Lists!$D$9,Lists!$D$9,IF(RepP!$J$3=$E758,RepP!$J$3,"")))</f>
        <v>Все проекты</v>
      </c>
      <c r="AD758" s="31">
        <f t="shared" si="12"/>
        <v>14</v>
      </c>
      <c r="AE758" s="31">
        <f>IF(OR(AE757=0,AE757=MAX(Items!$AC:$AC)),1,AE757+1)</f>
        <v>2</v>
      </c>
    </row>
    <row r="759" spans="2:31" x14ac:dyDescent="0.3">
      <c r="B759" s="26">
        <f>IF(AND(O759=0,P759=0,Q759=0,Y759=0),0,IF(OR(COUNTIFS(Items!$E:$E,O759,Items!$F:$F,P759,Items!$G:$G,Q759)=1,COUNTIFS(Items!$M:$M,O759,Items!$N:$N,P759,Items!$O:$O,Q759)=1,COUNTIFS(Items!$U:$U,O759,Items!$V:$V,P759,Items!$W:$W,Q759)=1),0,1))</f>
        <v>0</v>
      </c>
      <c r="D759" s="24">
        <f>IF(OR($AD759=0,SUMIFS(dbP!$A:$A,dbP!$AD:$AD,$AD759)=0),0,INDEX(dbP!D:D,SUMIFS(dbP!$A:$A,dbP!$AD:$AD,$AD759)))</f>
        <v>0</v>
      </c>
      <c r="E759" s="1">
        <f>IF(OR($AD759=0,SUMIFS(dbP!$A:$A,dbP!$AD:$AD,$AD759)=0),0,INDEX(dbP!E:E,SUMIFS(dbP!$A:$A,dbP!$AD:$AD,$AD759)))</f>
        <v>0</v>
      </c>
      <c r="F759" s="1">
        <f>IF(OR($AD759=0,SUMIFS(dbP!$A:$A,dbP!$AD:$AD,$AD759)=0),0,INDEX(dbP!F:F,SUMIFS(dbP!$A:$A,dbP!$AD:$AD,$AD759)))</f>
        <v>0</v>
      </c>
      <c r="I759" s="1">
        <f>IF(OR($AD759=0,SUMIFS(dbP!$A:$A,dbP!$AD:$AD,$AD759)=0),0,INDEX(dbP!I:I,SUMIFS(dbP!$A:$A,dbP!$AD:$AD,$AD759)))</f>
        <v>0</v>
      </c>
      <c r="O759" s="44">
        <f>IF(OR($AE759=0,SUMIFS(SpcfP!$A:$A,SpcfP!$AE:$AE,$AE759,SpcfP!$U:$U,$U759)=0),0,INDEX(SpcfP!O:O,SUMIFS(SpcfP!$A:$A,SpcfP!$AE:$AE,$AE759,SpcfP!$U:$U,$U759)))</f>
        <v>0</v>
      </c>
      <c r="P759" s="44">
        <f>IF(OR($AE759=0,SUMIFS(SpcfP!$A:$A,SpcfP!$AE:$AE,$AE759,SpcfP!$U:$U,$U759)=0),0,INDEX(SpcfP!P:P,SUMIFS(SpcfP!$A:$A,SpcfP!$AE:$AE,$AE759,SpcfP!$U:$U,$U759)))</f>
        <v>0</v>
      </c>
      <c r="Q759" s="44">
        <f>IF(OR($AE759=0,SUMIFS(SpcfP!$A:$A,SpcfP!$AE:$AE,$AE759,SpcfP!$U:$U,$U759)=0),0,INDEX(SpcfP!Q:Q,SUMIFS(SpcfP!$A:$A,SpcfP!$AE:$AE,$AE759,SpcfP!$U:$U,$U759)))</f>
        <v>0</v>
      </c>
      <c r="U759" s="1">
        <f>IF(OR($AD759=0,SUMIFS(dbP!$A:$A,dbP!$AD:$AD,$AD759)=0),0,INDEX(dbP!U:U,SUMIFS(dbP!$A:$A,dbP!$AD:$AD,$AD759)))</f>
        <v>0</v>
      </c>
      <c r="X759" s="42">
        <f>IF(OR($AD759=0,SUMIFS(dbP!$A:$A,dbP!$AD:$AD,$AD759)=0),0,INDEX(dbP!X:X,SUMIFS(dbP!$A:$A,dbP!$AD:$AD,$AD759)))*
IF(OR($AE759=0,SUMIFS(SpcfP!$A:$A,SpcfP!$AE:$AE,$AE759,SpcfP!$U:$U,$U759)=0),0,INDEX(SpcfP!X:X,SUMIFS(SpcfP!$A:$A,SpcfP!$AE:$AE,$AE759,SpcfP!$U:$U,$U759)))</f>
        <v>0</v>
      </c>
      <c r="AA759" s="44">
        <f>IF(OR($AD759=0,SUMIFS(dbP!$A:$A,dbP!$AD:$AD,$AD759)=0),0,INDEX(dbP!X:X,SUMIFS(dbP!$A:$A,dbP!$AD:$AD,$AD759)))*
IF(OR($AE759=0,SUMIFS(SpcfP!$A:$A,SpcfP!$AE:$AE,$AE759,SpcfP!$U:$U,$U759)=0),0,INDEX(SpcfP!AA:AA,SUMIFS(SpcfP!$A:$A,SpcfP!$AE:$AE,$AE759,SpcfP!$U:$U,$U759)))</f>
        <v>0</v>
      </c>
      <c r="AB759" s="44">
        <f>IF(OR($AD759=0,SUMIFS(dbP!$A:$A,dbP!$AD:$AD,$AD759)=0),0,INDEX(dbP!X:X,SUMIFS(dbP!$A:$A,dbP!$AD:$AD,$AD759)))*
IF(OR($AE759=0,SUMIFS(SpcfP!$A:$A,SpcfP!$AE:$AE,$AE759,SpcfP!$U:$U,$U759)=0),0,INDEX(SpcfP!AB:AB,SUMIFS(SpcfP!$A:$A,SpcfP!$AE:$AE,$AE759,SpcfP!$U:$U,$U759)))</f>
        <v>0</v>
      </c>
      <c r="AC759" s="31" t="str">
        <f>IF(OR(RepP!$J$3="",RepP!$J$3=0,COUNTIF(Lists!$D:$D,RepP!$J$3)=0),Lists!$D$9,IF(RepP!$J$3=Lists!$D$9,Lists!$D$9,IF(RepP!$J$3=$E759,RepP!$J$3,"")))</f>
        <v>Все проекты</v>
      </c>
      <c r="AD759" s="31">
        <f t="shared" si="12"/>
        <v>14</v>
      </c>
      <c r="AE759" s="31">
        <f>IF(OR(AE758=0,AE758=MAX(Items!$AC:$AC)),1,AE758+1)</f>
        <v>3</v>
      </c>
    </row>
    <row r="760" spans="2:31" x14ac:dyDescent="0.3">
      <c r="B760" s="26">
        <f>IF(AND(O760=0,P760=0,Q760=0,Y760=0),0,IF(OR(COUNTIFS(Items!$E:$E,O760,Items!$F:$F,P760,Items!$G:$G,Q760)=1,COUNTIFS(Items!$M:$M,O760,Items!$N:$N,P760,Items!$O:$O,Q760)=1,COUNTIFS(Items!$U:$U,O760,Items!$V:$V,P760,Items!$W:$W,Q760)=1),0,1))</f>
        <v>0</v>
      </c>
      <c r="D760" s="24">
        <f>IF(OR($AD760=0,SUMIFS(dbP!$A:$A,dbP!$AD:$AD,$AD760)=0),0,INDEX(dbP!D:D,SUMIFS(dbP!$A:$A,dbP!$AD:$AD,$AD760)))</f>
        <v>0</v>
      </c>
      <c r="E760" s="1">
        <f>IF(OR($AD760=0,SUMIFS(dbP!$A:$A,dbP!$AD:$AD,$AD760)=0),0,INDEX(dbP!E:E,SUMIFS(dbP!$A:$A,dbP!$AD:$AD,$AD760)))</f>
        <v>0</v>
      </c>
      <c r="F760" s="1">
        <f>IF(OR($AD760=0,SUMIFS(dbP!$A:$A,dbP!$AD:$AD,$AD760)=0),0,INDEX(dbP!F:F,SUMIFS(dbP!$A:$A,dbP!$AD:$AD,$AD760)))</f>
        <v>0</v>
      </c>
      <c r="I760" s="1">
        <f>IF(OR($AD760=0,SUMIFS(dbP!$A:$A,dbP!$AD:$AD,$AD760)=0),0,INDEX(dbP!I:I,SUMIFS(dbP!$A:$A,dbP!$AD:$AD,$AD760)))</f>
        <v>0</v>
      </c>
      <c r="O760" s="44">
        <f>IF(OR($AE760=0,SUMIFS(SpcfP!$A:$A,SpcfP!$AE:$AE,$AE760,SpcfP!$U:$U,$U760)=0),0,INDEX(SpcfP!O:O,SUMIFS(SpcfP!$A:$A,SpcfP!$AE:$AE,$AE760,SpcfP!$U:$U,$U760)))</f>
        <v>0</v>
      </c>
      <c r="P760" s="44">
        <f>IF(OR($AE760=0,SUMIFS(SpcfP!$A:$A,SpcfP!$AE:$AE,$AE760,SpcfP!$U:$U,$U760)=0),0,INDEX(SpcfP!P:P,SUMIFS(SpcfP!$A:$A,SpcfP!$AE:$AE,$AE760,SpcfP!$U:$U,$U760)))</f>
        <v>0</v>
      </c>
      <c r="Q760" s="44">
        <f>IF(OR($AE760=0,SUMIFS(SpcfP!$A:$A,SpcfP!$AE:$AE,$AE760,SpcfP!$U:$U,$U760)=0),0,INDEX(SpcfP!Q:Q,SUMIFS(SpcfP!$A:$A,SpcfP!$AE:$AE,$AE760,SpcfP!$U:$U,$U760)))</f>
        <v>0</v>
      </c>
      <c r="U760" s="1">
        <f>IF(OR($AD760=0,SUMIFS(dbP!$A:$A,dbP!$AD:$AD,$AD760)=0),0,INDEX(dbP!U:U,SUMIFS(dbP!$A:$A,dbP!$AD:$AD,$AD760)))</f>
        <v>0</v>
      </c>
      <c r="X760" s="42">
        <f>IF(OR($AD760=0,SUMIFS(dbP!$A:$A,dbP!$AD:$AD,$AD760)=0),0,INDEX(dbP!X:X,SUMIFS(dbP!$A:$A,dbP!$AD:$AD,$AD760)))*
IF(OR($AE760=0,SUMIFS(SpcfP!$A:$A,SpcfP!$AE:$AE,$AE760,SpcfP!$U:$U,$U760)=0),0,INDEX(SpcfP!X:X,SUMIFS(SpcfP!$A:$A,SpcfP!$AE:$AE,$AE760,SpcfP!$U:$U,$U760)))</f>
        <v>0</v>
      </c>
      <c r="AA760" s="44">
        <f>IF(OR($AD760=0,SUMIFS(dbP!$A:$A,dbP!$AD:$AD,$AD760)=0),0,INDEX(dbP!X:X,SUMIFS(dbP!$A:$A,dbP!$AD:$AD,$AD760)))*
IF(OR($AE760=0,SUMIFS(SpcfP!$A:$A,SpcfP!$AE:$AE,$AE760,SpcfP!$U:$U,$U760)=0),0,INDEX(SpcfP!AA:AA,SUMIFS(SpcfP!$A:$A,SpcfP!$AE:$AE,$AE760,SpcfP!$U:$U,$U760)))</f>
        <v>0</v>
      </c>
      <c r="AB760" s="44">
        <f>IF(OR($AD760=0,SUMIFS(dbP!$A:$A,dbP!$AD:$AD,$AD760)=0),0,INDEX(dbP!X:X,SUMIFS(dbP!$A:$A,dbP!$AD:$AD,$AD760)))*
IF(OR($AE760=0,SUMIFS(SpcfP!$A:$A,SpcfP!$AE:$AE,$AE760,SpcfP!$U:$U,$U760)=0),0,INDEX(SpcfP!AB:AB,SUMIFS(SpcfP!$A:$A,SpcfP!$AE:$AE,$AE760,SpcfP!$U:$U,$U760)))</f>
        <v>0</v>
      </c>
      <c r="AC760" s="31" t="str">
        <f>IF(OR(RepP!$J$3="",RepP!$J$3=0,COUNTIF(Lists!$D:$D,RepP!$J$3)=0),Lists!$D$9,IF(RepP!$J$3=Lists!$D$9,Lists!$D$9,IF(RepP!$J$3=$E760,RepP!$J$3,"")))</f>
        <v>Все проекты</v>
      </c>
      <c r="AD760" s="31">
        <f t="shared" si="12"/>
        <v>14</v>
      </c>
      <c r="AE760" s="31">
        <f>IF(OR(AE759=0,AE759=MAX(Items!$AC:$AC)),1,AE759+1)</f>
        <v>4</v>
      </c>
    </row>
    <row r="761" spans="2:31" x14ac:dyDescent="0.3">
      <c r="B761" s="26">
        <f>IF(AND(O761=0,P761=0,Q761=0,Y761=0),0,IF(OR(COUNTIFS(Items!$E:$E,O761,Items!$F:$F,P761,Items!$G:$G,Q761)=1,COUNTIFS(Items!$M:$M,O761,Items!$N:$N,P761,Items!$O:$O,Q761)=1,COUNTIFS(Items!$U:$U,O761,Items!$V:$V,P761,Items!$W:$W,Q761)=1),0,1))</f>
        <v>0</v>
      </c>
      <c r="D761" s="24">
        <f>IF(OR($AD761=0,SUMIFS(dbP!$A:$A,dbP!$AD:$AD,$AD761)=0),0,INDEX(dbP!D:D,SUMIFS(dbP!$A:$A,dbP!$AD:$AD,$AD761)))</f>
        <v>0</v>
      </c>
      <c r="E761" s="1">
        <f>IF(OR($AD761=0,SUMIFS(dbP!$A:$A,dbP!$AD:$AD,$AD761)=0),0,INDEX(dbP!E:E,SUMIFS(dbP!$A:$A,dbP!$AD:$AD,$AD761)))</f>
        <v>0</v>
      </c>
      <c r="F761" s="1">
        <f>IF(OR($AD761=0,SUMIFS(dbP!$A:$A,dbP!$AD:$AD,$AD761)=0),0,INDEX(dbP!F:F,SUMIFS(dbP!$A:$A,dbP!$AD:$AD,$AD761)))</f>
        <v>0</v>
      </c>
      <c r="I761" s="1">
        <f>IF(OR($AD761=0,SUMIFS(dbP!$A:$A,dbP!$AD:$AD,$AD761)=0),0,INDEX(dbP!I:I,SUMIFS(dbP!$A:$A,dbP!$AD:$AD,$AD761)))</f>
        <v>0</v>
      </c>
      <c r="O761" s="44">
        <f>IF(OR($AE761=0,SUMIFS(SpcfP!$A:$A,SpcfP!$AE:$AE,$AE761,SpcfP!$U:$U,$U761)=0),0,INDEX(SpcfP!O:O,SUMIFS(SpcfP!$A:$A,SpcfP!$AE:$AE,$AE761,SpcfP!$U:$U,$U761)))</f>
        <v>0</v>
      </c>
      <c r="P761" s="44">
        <f>IF(OR($AE761=0,SUMIFS(SpcfP!$A:$A,SpcfP!$AE:$AE,$AE761,SpcfP!$U:$U,$U761)=0),0,INDEX(SpcfP!P:P,SUMIFS(SpcfP!$A:$A,SpcfP!$AE:$AE,$AE761,SpcfP!$U:$U,$U761)))</f>
        <v>0</v>
      </c>
      <c r="Q761" s="44">
        <f>IF(OR($AE761=0,SUMIFS(SpcfP!$A:$A,SpcfP!$AE:$AE,$AE761,SpcfP!$U:$U,$U761)=0),0,INDEX(SpcfP!Q:Q,SUMIFS(SpcfP!$A:$A,SpcfP!$AE:$AE,$AE761,SpcfP!$U:$U,$U761)))</f>
        <v>0</v>
      </c>
      <c r="U761" s="1">
        <f>IF(OR($AD761=0,SUMIFS(dbP!$A:$A,dbP!$AD:$AD,$AD761)=0),0,INDEX(dbP!U:U,SUMIFS(dbP!$A:$A,dbP!$AD:$AD,$AD761)))</f>
        <v>0</v>
      </c>
      <c r="X761" s="42">
        <f>IF(OR($AD761=0,SUMIFS(dbP!$A:$A,dbP!$AD:$AD,$AD761)=0),0,INDEX(dbP!X:X,SUMIFS(dbP!$A:$A,dbP!$AD:$AD,$AD761)))*
IF(OR($AE761=0,SUMIFS(SpcfP!$A:$A,SpcfP!$AE:$AE,$AE761,SpcfP!$U:$U,$U761)=0),0,INDEX(SpcfP!X:X,SUMIFS(SpcfP!$A:$A,SpcfP!$AE:$AE,$AE761,SpcfP!$U:$U,$U761)))</f>
        <v>0</v>
      </c>
      <c r="AA761" s="44">
        <f>IF(OR($AD761=0,SUMIFS(dbP!$A:$A,dbP!$AD:$AD,$AD761)=0),0,INDEX(dbP!X:X,SUMIFS(dbP!$A:$A,dbP!$AD:$AD,$AD761)))*
IF(OR($AE761=0,SUMIFS(SpcfP!$A:$A,SpcfP!$AE:$AE,$AE761,SpcfP!$U:$U,$U761)=0),0,INDEX(SpcfP!AA:AA,SUMIFS(SpcfP!$A:$A,SpcfP!$AE:$AE,$AE761,SpcfP!$U:$U,$U761)))</f>
        <v>0</v>
      </c>
      <c r="AB761" s="44">
        <f>IF(OR($AD761=0,SUMIFS(dbP!$A:$A,dbP!$AD:$AD,$AD761)=0),0,INDEX(dbP!X:X,SUMIFS(dbP!$A:$A,dbP!$AD:$AD,$AD761)))*
IF(OR($AE761=0,SUMIFS(SpcfP!$A:$A,SpcfP!$AE:$AE,$AE761,SpcfP!$U:$U,$U761)=0),0,INDEX(SpcfP!AB:AB,SUMIFS(SpcfP!$A:$A,SpcfP!$AE:$AE,$AE761,SpcfP!$U:$U,$U761)))</f>
        <v>0</v>
      </c>
      <c r="AC761" s="31" t="str">
        <f>IF(OR(RepP!$J$3="",RepP!$J$3=0,COUNTIF(Lists!$D:$D,RepP!$J$3)=0),Lists!$D$9,IF(RepP!$J$3=Lists!$D$9,Lists!$D$9,IF(RepP!$J$3=$E761,RepP!$J$3,"")))</f>
        <v>Все проекты</v>
      </c>
      <c r="AD761" s="31">
        <f t="shared" si="12"/>
        <v>14</v>
      </c>
      <c r="AE761" s="31">
        <f>IF(OR(AE760=0,AE760=MAX(Items!$AC:$AC)),1,AE760+1)</f>
        <v>5</v>
      </c>
    </row>
    <row r="762" spans="2:31" x14ac:dyDescent="0.3">
      <c r="B762" s="26">
        <f>IF(AND(O762=0,P762=0,Q762=0,Y762=0),0,IF(OR(COUNTIFS(Items!$E:$E,O762,Items!$F:$F,P762,Items!$G:$G,Q762)=1,COUNTIFS(Items!$M:$M,O762,Items!$N:$N,P762,Items!$O:$O,Q762)=1,COUNTIFS(Items!$U:$U,O762,Items!$V:$V,P762,Items!$W:$W,Q762)=1),0,1))</f>
        <v>0</v>
      </c>
      <c r="D762" s="24">
        <f>IF(OR($AD762=0,SUMIFS(dbP!$A:$A,dbP!$AD:$AD,$AD762)=0),0,INDEX(dbP!D:D,SUMIFS(dbP!$A:$A,dbP!$AD:$AD,$AD762)))</f>
        <v>0</v>
      </c>
      <c r="E762" s="1">
        <f>IF(OR($AD762=0,SUMIFS(dbP!$A:$A,dbP!$AD:$AD,$AD762)=0),0,INDEX(dbP!E:E,SUMIFS(dbP!$A:$A,dbP!$AD:$AD,$AD762)))</f>
        <v>0</v>
      </c>
      <c r="F762" s="1">
        <f>IF(OR($AD762=0,SUMIFS(dbP!$A:$A,dbP!$AD:$AD,$AD762)=0),0,INDEX(dbP!F:F,SUMIFS(dbP!$A:$A,dbP!$AD:$AD,$AD762)))</f>
        <v>0</v>
      </c>
      <c r="I762" s="1">
        <f>IF(OR($AD762=0,SUMIFS(dbP!$A:$A,dbP!$AD:$AD,$AD762)=0),0,INDEX(dbP!I:I,SUMIFS(dbP!$A:$A,dbP!$AD:$AD,$AD762)))</f>
        <v>0</v>
      </c>
      <c r="O762" s="44">
        <f>IF(OR($AE762=0,SUMIFS(SpcfP!$A:$A,SpcfP!$AE:$AE,$AE762,SpcfP!$U:$U,$U762)=0),0,INDEX(SpcfP!O:O,SUMIFS(SpcfP!$A:$A,SpcfP!$AE:$AE,$AE762,SpcfP!$U:$U,$U762)))</f>
        <v>0</v>
      </c>
      <c r="P762" s="44">
        <f>IF(OR($AE762=0,SUMIFS(SpcfP!$A:$A,SpcfP!$AE:$AE,$AE762,SpcfP!$U:$U,$U762)=0),0,INDEX(SpcfP!P:P,SUMIFS(SpcfP!$A:$A,SpcfP!$AE:$AE,$AE762,SpcfP!$U:$U,$U762)))</f>
        <v>0</v>
      </c>
      <c r="Q762" s="44">
        <f>IF(OR($AE762=0,SUMIFS(SpcfP!$A:$A,SpcfP!$AE:$AE,$AE762,SpcfP!$U:$U,$U762)=0),0,INDEX(SpcfP!Q:Q,SUMIFS(SpcfP!$A:$A,SpcfP!$AE:$AE,$AE762,SpcfP!$U:$U,$U762)))</f>
        <v>0</v>
      </c>
      <c r="U762" s="1">
        <f>IF(OR($AD762=0,SUMIFS(dbP!$A:$A,dbP!$AD:$AD,$AD762)=0),0,INDEX(dbP!U:U,SUMIFS(dbP!$A:$A,dbP!$AD:$AD,$AD762)))</f>
        <v>0</v>
      </c>
      <c r="X762" s="42">
        <f>IF(OR($AD762=0,SUMIFS(dbP!$A:$A,dbP!$AD:$AD,$AD762)=0),0,INDEX(dbP!X:X,SUMIFS(dbP!$A:$A,dbP!$AD:$AD,$AD762)))*
IF(OR($AE762=0,SUMIFS(SpcfP!$A:$A,SpcfP!$AE:$AE,$AE762,SpcfP!$U:$U,$U762)=0),0,INDEX(SpcfP!X:X,SUMIFS(SpcfP!$A:$A,SpcfP!$AE:$AE,$AE762,SpcfP!$U:$U,$U762)))</f>
        <v>0</v>
      </c>
      <c r="AA762" s="44">
        <f>IF(OR($AD762=0,SUMIFS(dbP!$A:$A,dbP!$AD:$AD,$AD762)=0),0,INDEX(dbP!X:X,SUMIFS(dbP!$A:$A,dbP!$AD:$AD,$AD762)))*
IF(OR($AE762=0,SUMIFS(SpcfP!$A:$A,SpcfP!$AE:$AE,$AE762,SpcfP!$U:$U,$U762)=0),0,INDEX(SpcfP!AA:AA,SUMIFS(SpcfP!$A:$A,SpcfP!$AE:$AE,$AE762,SpcfP!$U:$U,$U762)))</f>
        <v>0</v>
      </c>
      <c r="AB762" s="44">
        <f>IF(OR($AD762=0,SUMIFS(dbP!$A:$A,dbP!$AD:$AD,$AD762)=0),0,INDEX(dbP!X:X,SUMIFS(dbP!$A:$A,dbP!$AD:$AD,$AD762)))*
IF(OR($AE762=0,SUMIFS(SpcfP!$A:$A,SpcfP!$AE:$AE,$AE762,SpcfP!$U:$U,$U762)=0),0,INDEX(SpcfP!AB:AB,SUMIFS(SpcfP!$A:$A,SpcfP!$AE:$AE,$AE762,SpcfP!$U:$U,$U762)))</f>
        <v>0</v>
      </c>
      <c r="AC762" s="31" t="str">
        <f>IF(OR(RepP!$J$3="",RepP!$J$3=0,COUNTIF(Lists!$D:$D,RepP!$J$3)=0),Lists!$D$9,IF(RepP!$J$3=Lists!$D$9,Lists!$D$9,IF(RepP!$J$3=$E762,RepP!$J$3,"")))</f>
        <v>Все проекты</v>
      </c>
      <c r="AD762" s="31">
        <f t="shared" si="12"/>
        <v>14</v>
      </c>
      <c r="AE762" s="31">
        <f>IF(OR(AE761=0,AE761=MAX(Items!$AC:$AC)),1,AE761+1)</f>
        <v>6</v>
      </c>
    </row>
    <row r="763" spans="2:31" x14ac:dyDescent="0.3">
      <c r="B763" s="26">
        <f>IF(AND(O763=0,P763=0,Q763=0,Y763=0),0,IF(OR(COUNTIFS(Items!$E:$E,O763,Items!$F:$F,P763,Items!$G:$G,Q763)=1,COUNTIFS(Items!$M:$M,O763,Items!$N:$N,P763,Items!$O:$O,Q763)=1,COUNTIFS(Items!$U:$U,O763,Items!$V:$V,P763,Items!$W:$W,Q763)=1),0,1))</f>
        <v>0</v>
      </c>
      <c r="D763" s="24">
        <f>IF(OR($AD763=0,SUMIFS(dbP!$A:$A,dbP!$AD:$AD,$AD763)=0),0,INDEX(dbP!D:D,SUMIFS(dbP!$A:$A,dbP!$AD:$AD,$AD763)))</f>
        <v>0</v>
      </c>
      <c r="E763" s="1">
        <f>IF(OR($AD763=0,SUMIFS(dbP!$A:$A,dbP!$AD:$AD,$AD763)=0),0,INDEX(dbP!E:E,SUMIFS(dbP!$A:$A,dbP!$AD:$AD,$AD763)))</f>
        <v>0</v>
      </c>
      <c r="F763" s="1">
        <f>IF(OR($AD763=0,SUMIFS(dbP!$A:$A,dbP!$AD:$AD,$AD763)=0),0,INDEX(dbP!F:F,SUMIFS(dbP!$A:$A,dbP!$AD:$AD,$AD763)))</f>
        <v>0</v>
      </c>
      <c r="I763" s="1">
        <f>IF(OR($AD763=0,SUMIFS(dbP!$A:$A,dbP!$AD:$AD,$AD763)=0),0,INDEX(dbP!I:I,SUMIFS(dbP!$A:$A,dbP!$AD:$AD,$AD763)))</f>
        <v>0</v>
      </c>
      <c r="O763" s="44">
        <f>IF(OR($AE763=0,SUMIFS(SpcfP!$A:$A,SpcfP!$AE:$AE,$AE763,SpcfP!$U:$U,$U763)=0),0,INDEX(SpcfP!O:O,SUMIFS(SpcfP!$A:$A,SpcfP!$AE:$AE,$AE763,SpcfP!$U:$U,$U763)))</f>
        <v>0</v>
      </c>
      <c r="P763" s="44">
        <f>IF(OR($AE763=0,SUMIFS(SpcfP!$A:$A,SpcfP!$AE:$AE,$AE763,SpcfP!$U:$U,$U763)=0),0,INDEX(SpcfP!P:P,SUMIFS(SpcfP!$A:$A,SpcfP!$AE:$AE,$AE763,SpcfP!$U:$U,$U763)))</f>
        <v>0</v>
      </c>
      <c r="Q763" s="44">
        <f>IF(OR($AE763=0,SUMIFS(SpcfP!$A:$A,SpcfP!$AE:$AE,$AE763,SpcfP!$U:$U,$U763)=0),0,INDEX(SpcfP!Q:Q,SUMIFS(SpcfP!$A:$A,SpcfP!$AE:$AE,$AE763,SpcfP!$U:$U,$U763)))</f>
        <v>0</v>
      </c>
      <c r="U763" s="1">
        <f>IF(OR($AD763=0,SUMIFS(dbP!$A:$A,dbP!$AD:$AD,$AD763)=0),0,INDEX(dbP!U:U,SUMIFS(dbP!$A:$A,dbP!$AD:$AD,$AD763)))</f>
        <v>0</v>
      </c>
      <c r="X763" s="42">
        <f>IF(OR($AD763=0,SUMIFS(dbP!$A:$A,dbP!$AD:$AD,$AD763)=0),0,INDEX(dbP!X:X,SUMIFS(dbP!$A:$A,dbP!$AD:$AD,$AD763)))*
IF(OR($AE763=0,SUMIFS(SpcfP!$A:$A,SpcfP!$AE:$AE,$AE763,SpcfP!$U:$U,$U763)=0),0,INDEX(SpcfP!X:X,SUMIFS(SpcfP!$A:$A,SpcfP!$AE:$AE,$AE763,SpcfP!$U:$U,$U763)))</f>
        <v>0</v>
      </c>
      <c r="AA763" s="44">
        <f>IF(OR($AD763=0,SUMIFS(dbP!$A:$A,dbP!$AD:$AD,$AD763)=0),0,INDEX(dbP!X:X,SUMIFS(dbP!$A:$A,dbP!$AD:$AD,$AD763)))*
IF(OR($AE763=0,SUMIFS(SpcfP!$A:$A,SpcfP!$AE:$AE,$AE763,SpcfP!$U:$U,$U763)=0),0,INDEX(SpcfP!AA:AA,SUMIFS(SpcfP!$A:$A,SpcfP!$AE:$AE,$AE763,SpcfP!$U:$U,$U763)))</f>
        <v>0</v>
      </c>
      <c r="AB763" s="44">
        <f>IF(OR($AD763=0,SUMIFS(dbP!$A:$A,dbP!$AD:$AD,$AD763)=0),0,INDEX(dbP!X:X,SUMIFS(dbP!$A:$A,dbP!$AD:$AD,$AD763)))*
IF(OR($AE763=0,SUMIFS(SpcfP!$A:$A,SpcfP!$AE:$AE,$AE763,SpcfP!$U:$U,$U763)=0),0,INDEX(SpcfP!AB:AB,SUMIFS(SpcfP!$A:$A,SpcfP!$AE:$AE,$AE763,SpcfP!$U:$U,$U763)))</f>
        <v>0</v>
      </c>
      <c r="AC763" s="31" t="str">
        <f>IF(OR(RepP!$J$3="",RepP!$J$3=0,COUNTIF(Lists!$D:$D,RepP!$J$3)=0),Lists!$D$9,IF(RepP!$J$3=Lists!$D$9,Lists!$D$9,IF(RepP!$J$3=$E763,RepP!$J$3,"")))</f>
        <v>Все проекты</v>
      </c>
      <c r="AD763" s="31">
        <f t="shared" si="12"/>
        <v>14</v>
      </c>
      <c r="AE763" s="31">
        <f>IF(OR(AE762=0,AE762=MAX(Items!$AC:$AC)),1,AE762+1)</f>
        <v>7</v>
      </c>
    </row>
    <row r="764" spans="2:31" x14ac:dyDescent="0.3">
      <c r="B764" s="26">
        <f>IF(AND(O764=0,P764=0,Q764=0,Y764=0),0,IF(OR(COUNTIFS(Items!$E:$E,O764,Items!$F:$F,P764,Items!$G:$G,Q764)=1,COUNTIFS(Items!$M:$M,O764,Items!$N:$N,P764,Items!$O:$O,Q764)=1,COUNTIFS(Items!$U:$U,O764,Items!$V:$V,P764,Items!$W:$W,Q764)=1),0,1))</f>
        <v>0</v>
      </c>
      <c r="D764" s="24">
        <f>IF(OR($AD764=0,SUMIFS(dbP!$A:$A,dbP!$AD:$AD,$AD764)=0),0,INDEX(dbP!D:D,SUMIFS(dbP!$A:$A,dbP!$AD:$AD,$AD764)))</f>
        <v>0</v>
      </c>
      <c r="E764" s="1">
        <f>IF(OR($AD764=0,SUMIFS(dbP!$A:$A,dbP!$AD:$AD,$AD764)=0),0,INDEX(dbP!E:E,SUMIFS(dbP!$A:$A,dbP!$AD:$AD,$AD764)))</f>
        <v>0</v>
      </c>
      <c r="F764" s="1">
        <f>IF(OR($AD764=0,SUMIFS(dbP!$A:$A,dbP!$AD:$AD,$AD764)=0),0,INDEX(dbP!F:F,SUMIFS(dbP!$A:$A,dbP!$AD:$AD,$AD764)))</f>
        <v>0</v>
      </c>
      <c r="I764" s="1">
        <f>IF(OR($AD764=0,SUMIFS(dbP!$A:$A,dbP!$AD:$AD,$AD764)=0),0,INDEX(dbP!I:I,SUMIFS(dbP!$A:$A,dbP!$AD:$AD,$AD764)))</f>
        <v>0</v>
      </c>
      <c r="O764" s="44">
        <f>IF(OR($AE764=0,SUMIFS(SpcfP!$A:$A,SpcfP!$AE:$AE,$AE764,SpcfP!$U:$U,$U764)=0),0,INDEX(SpcfP!O:O,SUMIFS(SpcfP!$A:$A,SpcfP!$AE:$AE,$AE764,SpcfP!$U:$U,$U764)))</f>
        <v>0</v>
      </c>
      <c r="P764" s="44">
        <f>IF(OR($AE764=0,SUMIFS(SpcfP!$A:$A,SpcfP!$AE:$AE,$AE764,SpcfP!$U:$U,$U764)=0),0,INDEX(SpcfP!P:P,SUMIFS(SpcfP!$A:$A,SpcfP!$AE:$AE,$AE764,SpcfP!$U:$U,$U764)))</f>
        <v>0</v>
      </c>
      <c r="Q764" s="44">
        <f>IF(OR($AE764=0,SUMIFS(SpcfP!$A:$A,SpcfP!$AE:$AE,$AE764,SpcfP!$U:$U,$U764)=0),0,INDEX(SpcfP!Q:Q,SUMIFS(SpcfP!$A:$A,SpcfP!$AE:$AE,$AE764,SpcfP!$U:$U,$U764)))</f>
        <v>0</v>
      </c>
      <c r="U764" s="1">
        <f>IF(OR($AD764=0,SUMIFS(dbP!$A:$A,dbP!$AD:$AD,$AD764)=0),0,INDEX(dbP!U:U,SUMIFS(dbP!$A:$A,dbP!$AD:$AD,$AD764)))</f>
        <v>0</v>
      </c>
      <c r="X764" s="42">
        <f>IF(OR($AD764=0,SUMIFS(dbP!$A:$A,dbP!$AD:$AD,$AD764)=0),0,INDEX(dbP!X:X,SUMIFS(dbP!$A:$A,dbP!$AD:$AD,$AD764)))*
IF(OR($AE764=0,SUMIFS(SpcfP!$A:$A,SpcfP!$AE:$AE,$AE764,SpcfP!$U:$U,$U764)=0),0,INDEX(SpcfP!X:X,SUMIFS(SpcfP!$A:$A,SpcfP!$AE:$AE,$AE764,SpcfP!$U:$U,$U764)))</f>
        <v>0</v>
      </c>
      <c r="AA764" s="44">
        <f>IF(OR($AD764=0,SUMIFS(dbP!$A:$A,dbP!$AD:$AD,$AD764)=0),0,INDEX(dbP!X:X,SUMIFS(dbP!$A:$A,dbP!$AD:$AD,$AD764)))*
IF(OR($AE764=0,SUMIFS(SpcfP!$A:$A,SpcfP!$AE:$AE,$AE764,SpcfP!$U:$U,$U764)=0),0,INDEX(SpcfP!AA:AA,SUMIFS(SpcfP!$A:$A,SpcfP!$AE:$AE,$AE764,SpcfP!$U:$U,$U764)))</f>
        <v>0</v>
      </c>
      <c r="AB764" s="44">
        <f>IF(OR($AD764=0,SUMIFS(dbP!$A:$A,dbP!$AD:$AD,$AD764)=0),0,INDEX(dbP!X:X,SUMIFS(dbP!$A:$A,dbP!$AD:$AD,$AD764)))*
IF(OR($AE764=0,SUMIFS(SpcfP!$A:$A,SpcfP!$AE:$AE,$AE764,SpcfP!$U:$U,$U764)=0),0,INDEX(SpcfP!AB:AB,SUMIFS(SpcfP!$A:$A,SpcfP!$AE:$AE,$AE764,SpcfP!$U:$U,$U764)))</f>
        <v>0</v>
      </c>
      <c r="AC764" s="31" t="str">
        <f>IF(OR(RepP!$J$3="",RepP!$J$3=0,COUNTIF(Lists!$D:$D,RepP!$J$3)=0),Lists!$D$9,IF(RepP!$J$3=Lists!$D$9,Lists!$D$9,IF(RepP!$J$3=$E764,RepP!$J$3,"")))</f>
        <v>Все проекты</v>
      </c>
      <c r="AD764" s="31">
        <f t="shared" si="12"/>
        <v>14</v>
      </c>
      <c r="AE764" s="31">
        <f>IF(OR(AE763=0,AE763=MAX(Items!$AC:$AC)),1,AE763+1)</f>
        <v>8</v>
      </c>
    </row>
    <row r="765" spans="2:31" x14ac:dyDescent="0.3">
      <c r="B765" s="26">
        <f>IF(AND(O765=0,P765=0,Q765=0,Y765=0),0,IF(OR(COUNTIFS(Items!$E:$E,O765,Items!$F:$F,P765,Items!$G:$G,Q765)=1,COUNTIFS(Items!$M:$M,O765,Items!$N:$N,P765,Items!$O:$O,Q765)=1,COUNTIFS(Items!$U:$U,O765,Items!$V:$V,P765,Items!$W:$W,Q765)=1),0,1))</f>
        <v>0</v>
      </c>
      <c r="D765" s="24">
        <f>IF(OR($AD765=0,SUMIFS(dbP!$A:$A,dbP!$AD:$AD,$AD765)=0),0,INDEX(dbP!D:D,SUMIFS(dbP!$A:$A,dbP!$AD:$AD,$AD765)))</f>
        <v>0</v>
      </c>
      <c r="E765" s="1">
        <f>IF(OR($AD765=0,SUMIFS(dbP!$A:$A,dbP!$AD:$AD,$AD765)=0),0,INDEX(dbP!E:E,SUMIFS(dbP!$A:$A,dbP!$AD:$AD,$AD765)))</f>
        <v>0</v>
      </c>
      <c r="F765" s="1">
        <f>IF(OR($AD765=0,SUMIFS(dbP!$A:$A,dbP!$AD:$AD,$AD765)=0),0,INDEX(dbP!F:F,SUMIFS(dbP!$A:$A,dbP!$AD:$AD,$AD765)))</f>
        <v>0</v>
      </c>
      <c r="I765" s="1">
        <f>IF(OR($AD765=0,SUMIFS(dbP!$A:$A,dbP!$AD:$AD,$AD765)=0),0,INDEX(dbP!I:I,SUMIFS(dbP!$A:$A,dbP!$AD:$AD,$AD765)))</f>
        <v>0</v>
      </c>
      <c r="O765" s="44">
        <f>IF(OR($AE765=0,SUMIFS(SpcfP!$A:$A,SpcfP!$AE:$AE,$AE765,SpcfP!$U:$U,$U765)=0),0,INDEX(SpcfP!O:O,SUMIFS(SpcfP!$A:$A,SpcfP!$AE:$AE,$AE765,SpcfP!$U:$U,$U765)))</f>
        <v>0</v>
      </c>
      <c r="P765" s="44">
        <f>IF(OR($AE765=0,SUMIFS(SpcfP!$A:$A,SpcfP!$AE:$AE,$AE765,SpcfP!$U:$U,$U765)=0),0,INDEX(SpcfP!P:P,SUMIFS(SpcfP!$A:$A,SpcfP!$AE:$AE,$AE765,SpcfP!$U:$U,$U765)))</f>
        <v>0</v>
      </c>
      <c r="Q765" s="44">
        <f>IF(OR($AE765=0,SUMIFS(SpcfP!$A:$A,SpcfP!$AE:$AE,$AE765,SpcfP!$U:$U,$U765)=0),0,INDEX(SpcfP!Q:Q,SUMIFS(SpcfP!$A:$A,SpcfP!$AE:$AE,$AE765,SpcfP!$U:$U,$U765)))</f>
        <v>0</v>
      </c>
      <c r="U765" s="1">
        <f>IF(OR($AD765=0,SUMIFS(dbP!$A:$A,dbP!$AD:$AD,$AD765)=0),0,INDEX(dbP!U:U,SUMIFS(dbP!$A:$A,dbP!$AD:$AD,$AD765)))</f>
        <v>0</v>
      </c>
      <c r="X765" s="42">
        <f>IF(OR($AD765=0,SUMIFS(dbP!$A:$A,dbP!$AD:$AD,$AD765)=0),0,INDEX(dbP!X:X,SUMIFS(dbP!$A:$A,dbP!$AD:$AD,$AD765)))*
IF(OR($AE765=0,SUMIFS(SpcfP!$A:$A,SpcfP!$AE:$AE,$AE765,SpcfP!$U:$U,$U765)=0),0,INDEX(SpcfP!X:X,SUMIFS(SpcfP!$A:$A,SpcfP!$AE:$AE,$AE765,SpcfP!$U:$U,$U765)))</f>
        <v>0</v>
      </c>
      <c r="AA765" s="44">
        <f>IF(OR($AD765=0,SUMIFS(dbP!$A:$A,dbP!$AD:$AD,$AD765)=0),0,INDEX(dbP!X:X,SUMIFS(dbP!$A:$A,dbP!$AD:$AD,$AD765)))*
IF(OR($AE765=0,SUMIFS(SpcfP!$A:$A,SpcfP!$AE:$AE,$AE765,SpcfP!$U:$U,$U765)=0),0,INDEX(SpcfP!AA:AA,SUMIFS(SpcfP!$A:$A,SpcfP!$AE:$AE,$AE765,SpcfP!$U:$U,$U765)))</f>
        <v>0</v>
      </c>
      <c r="AB765" s="44">
        <f>IF(OR($AD765=0,SUMIFS(dbP!$A:$A,dbP!$AD:$AD,$AD765)=0),0,INDEX(dbP!X:X,SUMIFS(dbP!$A:$A,dbP!$AD:$AD,$AD765)))*
IF(OR($AE765=0,SUMIFS(SpcfP!$A:$A,SpcfP!$AE:$AE,$AE765,SpcfP!$U:$U,$U765)=0),0,INDEX(SpcfP!AB:AB,SUMIFS(SpcfP!$A:$A,SpcfP!$AE:$AE,$AE765,SpcfP!$U:$U,$U765)))</f>
        <v>0</v>
      </c>
      <c r="AC765" s="31" t="str">
        <f>IF(OR(RepP!$J$3="",RepP!$J$3=0,COUNTIF(Lists!$D:$D,RepP!$J$3)=0),Lists!$D$9,IF(RepP!$J$3=Lists!$D$9,Lists!$D$9,IF(RepP!$J$3=$E765,RepP!$J$3,"")))</f>
        <v>Все проекты</v>
      </c>
      <c r="AD765" s="31">
        <f t="shared" si="12"/>
        <v>14</v>
      </c>
      <c r="AE765" s="31">
        <f>IF(OR(AE764=0,AE764=MAX(Items!$AC:$AC)),1,AE764+1)</f>
        <v>9</v>
      </c>
    </row>
    <row r="766" spans="2:31" x14ac:dyDescent="0.3">
      <c r="B766" s="26">
        <f>IF(AND(O766=0,P766=0,Q766=0,Y766=0),0,IF(OR(COUNTIFS(Items!$E:$E,O766,Items!$F:$F,P766,Items!$G:$G,Q766)=1,COUNTIFS(Items!$M:$M,O766,Items!$N:$N,P766,Items!$O:$O,Q766)=1,COUNTIFS(Items!$U:$U,O766,Items!$V:$V,P766,Items!$W:$W,Q766)=1),0,1))</f>
        <v>0</v>
      </c>
      <c r="D766" s="24">
        <f>IF(OR($AD766=0,SUMIFS(dbP!$A:$A,dbP!$AD:$AD,$AD766)=0),0,INDEX(dbP!D:D,SUMIFS(dbP!$A:$A,dbP!$AD:$AD,$AD766)))</f>
        <v>0</v>
      </c>
      <c r="E766" s="1">
        <f>IF(OR($AD766=0,SUMIFS(dbP!$A:$A,dbP!$AD:$AD,$AD766)=0),0,INDEX(dbP!E:E,SUMIFS(dbP!$A:$A,dbP!$AD:$AD,$AD766)))</f>
        <v>0</v>
      </c>
      <c r="F766" s="1">
        <f>IF(OR($AD766=0,SUMIFS(dbP!$A:$A,dbP!$AD:$AD,$AD766)=0),0,INDEX(dbP!F:F,SUMIFS(dbP!$A:$A,dbP!$AD:$AD,$AD766)))</f>
        <v>0</v>
      </c>
      <c r="I766" s="1">
        <f>IF(OR($AD766=0,SUMIFS(dbP!$A:$A,dbP!$AD:$AD,$AD766)=0),0,INDEX(dbP!I:I,SUMIFS(dbP!$A:$A,dbP!$AD:$AD,$AD766)))</f>
        <v>0</v>
      </c>
      <c r="O766" s="44">
        <f>IF(OR($AE766=0,SUMIFS(SpcfP!$A:$A,SpcfP!$AE:$AE,$AE766,SpcfP!$U:$U,$U766)=0),0,INDEX(SpcfP!O:O,SUMIFS(SpcfP!$A:$A,SpcfP!$AE:$AE,$AE766,SpcfP!$U:$U,$U766)))</f>
        <v>0</v>
      </c>
      <c r="P766" s="44">
        <f>IF(OR($AE766=0,SUMIFS(SpcfP!$A:$A,SpcfP!$AE:$AE,$AE766,SpcfP!$U:$U,$U766)=0),0,INDEX(SpcfP!P:P,SUMIFS(SpcfP!$A:$A,SpcfP!$AE:$AE,$AE766,SpcfP!$U:$U,$U766)))</f>
        <v>0</v>
      </c>
      <c r="Q766" s="44">
        <f>IF(OR($AE766=0,SUMIFS(SpcfP!$A:$A,SpcfP!$AE:$AE,$AE766,SpcfP!$U:$U,$U766)=0),0,INDEX(SpcfP!Q:Q,SUMIFS(SpcfP!$A:$A,SpcfP!$AE:$AE,$AE766,SpcfP!$U:$U,$U766)))</f>
        <v>0</v>
      </c>
      <c r="U766" s="1">
        <f>IF(OR($AD766=0,SUMIFS(dbP!$A:$A,dbP!$AD:$AD,$AD766)=0),0,INDEX(dbP!U:U,SUMIFS(dbP!$A:$A,dbP!$AD:$AD,$AD766)))</f>
        <v>0</v>
      </c>
      <c r="X766" s="42">
        <f>IF(OR($AD766=0,SUMIFS(dbP!$A:$A,dbP!$AD:$AD,$AD766)=0),0,INDEX(dbP!X:X,SUMIFS(dbP!$A:$A,dbP!$AD:$AD,$AD766)))*
IF(OR($AE766=0,SUMIFS(SpcfP!$A:$A,SpcfP!$AE:$AE,$AE766,SpcfP!$U:$U,$U766)=0),0,INDEX(SpcfP!X:X,SUMIFS(SpcfP!$A:$A,SpcfP!$AE:$AE,$AE766,SpcfP!$U:$U,$U766)))</f>
        <v>0</v>
      </c>
      <c r="AA766" s="44">
        <f>IF(OR($AD766=0,SUMIFS(dbP!$A:$A,dbP!$AD:$AD,$AD766)=0),0,INDEX(dbP!X:X,SUMIFS(dbP!$A:$A,dbP!$AD:$AD,$AD766)))*
IF(OR($AE766=0,SUMIFS(SpcfP!$A:$A,SpcfP!$AE:$AE,$AE766,SpcfP!$U:$U,$U766)=0),0,INDEX(SpcfP!AA:AA,SUMIFS(SpcfP!$A:$A,SpcfP!$AE:$AE,$AE766,SpcfP!$U:$U,$U766)))</f>
        <v>0</v>
      </c>
      <c r="AB766" s="44">
        <f>IF(OR($AD766=0,SUMIFS(dbP!$A:$A,dbP!$AD:$AD,$AD766)=0),0,INDEX(dbP!X:X,SUMIFS(dbP!$A:$A,dbP!$AD:$AD,$AD766)))*
IF(OR($AE766=0,SUMIFS(SpcfP!$A:$A,SpcfP!$AE:$AE,$AE766,SpcfP!$U:$U,$U766)=0),0,INDEX(SpcfP!AB:AB,SUMIFS(SpcfP!$A:$A,SpcfP!$AE:$AE,$AE766,SpcfP!$U:$U,$U766)))</f>
        <v>0</v>
      </c>
      <c r="AC766" s="31" t="str">
        <f>IF(OR(RepP!$J$3="",RepP!$J$3=0,COUNTIF(Lists!$D:$D,RepP!$J$3)=0),Lists!$D$9,IF(RepP!$J$3=Lists!$D$9,Lists!$D$9,IF(RepP!$J$3=$E766,RepP!$J$3,"")))</f>
        <v>Все проекты</v>
      </c>
      <c r="AD766" s="31">
        <f t="shared" si="12"/>
        <v>14</v>
      </c>
      <c r="AE766" s="31">
        <f>IF(OR(AE765=0,AE765=MAX(Items!$AC:$AC)),1,AE765+1)</f>
        <v>10</v>
      </c>
    </row>
    <row r="767" spans="2:31" x14ac:dyDescent="0.3">
      <c r="B767" s="26">
        <f>IF(AND(O767=0,P767=0,Q767=0,Y767=0),0,IF(OR(COUNTIFS(Items!$E:$E,O767,Items!$F:$F,P767,Items!$G:$G,Q767)=1,COUNTIFS(Items!$M:$M,O767,Items!$N:$N,P767,Items!$O:$O,Q767)=1,COUNTIFS(Items!$U:$U,O767,Items!$V:$V,P767,Items!$W:$W,Q767)=1),0,1))</f>
        <v>0</v>
      </c>
      <c r="D767" s="24">
        <f>IF(OR($AD767=0,SUMIFS(dbP!$A:$A,dbP!$AD:$AD,$AD767)=0),0,INDEX(dbP!D:D,SUMIFS(dbP!$A:$A,dbP!$AD:$AD,$AD767)))</f>
        <v>0</v>
      </c>
      <c r="E767" s="1">
        <f>IF(OR($AD767=0,SUMIFS(dbP!$A:$A,dbP!$AD:$AD,$AD767)=0),0,INDEX(dbP!E:E,SUMIFS(dbP!$A:$A,dbP!$AD:$AD,$AD767)))</f>
        <v>0</v>
      </c>
      <c r="F767" s="1">
        <f>IF(OR($AD767=0,SUMIFS(dbP!$A:$A,dbP!$AD:$AD,$AD767)=0),0,INDEX(dbP!F:F,SUMIFS(dbP!$A:$A,dbP!$AD:$AD,$AD767)))</f>
        <v>0</v>
      </c>
      <c r="I767" s="1">
        <f>IF(OR($AD767=0,SUMIFS(dbP!$A:$A,dbP!$AD:$AD,$AD767)=0),0,INDEX(dbP!I:I,SUMIFS(dbP!$A:$A,dbP!$AD:$AD,$AD767)))</f>
        <v>0</v>
      </c>
      <c r="O767" s="44">
        <f>IF(OR($AE767=0,SUMIFS(SpcfP!$A:$A,SpcfP!$AE:$AE,$AE767,SpcfP!$U:$U,$U767)=0),0,INDEX(SpcfP!O:O,SUMIFS(SpcfP!$A:$A,SpcfP!$AE:$AE,$AE767,SpcfP!$U:$U,$U767)))</f>
        <v>0</v>
      </c>
      <c r="P767" s="44">
        <f>IF(OR($AE767=0,SUMIFS(SpcfP!$A:$A,SpcfP!$AE:$AE,$AE767,SpcfP!$U:$U,$U767)=0),0,INDEX(SpcfP!P:P,SUMIFS(SpcfP!$A:$A,SpcfP!$AE:$AE,$AE767,SpcfP!$U:$U,$U767)))</f>
        <v>0</v>
      </c>
      <c r="Q767" s="44">
        <f>IF(OR($AE767=0,SUMIFS(SpcfP!$A:$A,SpcfP!$AE:$AE,$AE767,SpcfP!$U:$U,$U767)=0),0,INDEX(SpcfP!Q:Q,SUMIFS(SpcfP!$A:$A,SpcfP!$AE:$AE,$AE767,SpcfP!$U:$U,$U767)))</f>
        <v>0</v>
      </c>
      <c r="U767" s="1">
        <f>IF(OR($AD767=0,SUMIFS(dbP!$A:$A,dbP!$AD:$AD,$AD767)=0),0,INDEX(dbP!U:U,SUMIFS(dbP!$A:$A,dbP!$AD:$AD,$AD767)))</f>
        <v>0</v>
      </c>
      <c r="X767" s="42">
        <f>IF(OR($AD767=0,SUMIFS(dbP!$A:$A,dbP!$AD:$AD,$AD767)=0),0,INDEX(dbP!X:X,SUMIFS(dbP!$A:$A,dbP!$AD:$AD,$AD767)))*
IF(OR($AE767=0,SUMIFS(SpcfP!$A:$A,SpcfP!$AE:$AE,$AE767,SpcfP!$U:$U,$U767)=0),0,INDEX(SpcfP!X:X,SUMIFS(SpcfP!$A:$A,SpcfP!$AE:$AE,$AE767,SpcfP!$U:$U,$U767)))</f>
        <v>0</v>
      </c>
      <c r="AA767" s="44">
        <f>IF(OR($AD767=0,SUMIFS(dbP!$A:$A,dbP!$AD:$AD,$AD767)=0),0,INDEX(dbP!X:X,SUMIFS(dbP!$A:$A,dbP!$AD:$AD,$AD767)))*
IF(OR($AE767=0,SUMIFS(SpcfP!$A:$A,SpcfP!$AE:$AE,$AE767,SpcfP!$U:$U,$U767)=0),0,INDEX(SpcfP!AA:AA,SUMIFS(SpcfP!$A:$A,SpcfP!$AE:$AE,$AE767,SpcfP!$U:$U,$U767)))</f>
        <v>0</v>
      </c>
      <c r="AB767" s="44">
        <f>IF(OR($AD767=0,SUMIFS(dbP!$A:$A,dbP!$AD:$AD,$AD767)=0),0,INDEX(dbP!X:X,SUMIFS(dbP!$A:$A,dbP!$AD:$AD,$AD767)))*
IF(OR($AE767=0,SUMIFS(SpcfP!$A:$A,SpcfP!$AE:$AE,$AE767,SpcfP!$U:$U,$U767)=0),0,INDEX(SpcfP!AB:AB,SUMIFS(SpcfP!$A:$A,SpcfP!$AE:$AE,$AE767,SpcfP!$U:$U,$U767)))</f>
        <v>0</v>
      </c>
      <c r="AC767" s="31" t="str">
        <f>IF(OR(RepP!$J$3="",RepP!$J$3=0,COUNTIF(Lists!$D:$D,RepP!$J$3)=0),Lists!$D$9,IF(RepP!$J$3=Lists!$D$9,Lists!$D$9,IF(RepP!$J$3=$E767,RepP!$J$3,"")))</f>
        <v>Все проекты</v>
      </c>
      <c r="AD767" s="31">
        <f t="shared" si="12"/>
        <v>14</v>
      </c>
      <c r="AE767" s="31">
        <f>IF(OR(AE766=0,AE766=MAX(Items!$AC:$AC)),1,AE766+1)</f>
        <v>11</v>
      </c>
    </row>
    <row r="768" spans="2:31" x14ac:dyDescent="0.3">
      <c r="B768" s="26">
        <f>IF(AND(O768=0,P768=0,Q768=0,Y768=0),0,IF(OR(COUNTIFS(Items!$E:$E,O768,Items!$F:$F,P768,Items!$G:$G,Q768)=1,COUNTIFS(Items!$M:$M,O768,Items!$N:$N,P768,Items!$O:$O,Q768)=1,COUNTIFS(Items!$U:$U,O768,Items!$V:$V,P768,Items!$W:$W,Q768)=1),0,1))</f>
        <v>0</v>
      </c>
      <c r="D768" s="24">
        <f>IF(OR($AD768=0,SUMIFS(dbP!$A:$A,dbP!$AD:$AD,$AD768)=0),0,INDEX(dbP!D:D,SUMIFS(dbP!$A:$A,dbP!$AD:$AD,$AD768)))</f>
        <v>0</v>
      </c>
      <c r="E768" s="1">
        <f>IF(OR($AD768=0,SUMIFS(dbP!$A:$A,dbP!$AD:$AD,$AD768)=0),0,INDEX(dbP!E:E,SUMIFS(dbP!$A:$A,dbP!$AD:$AD,$AD768)))</f>
        <v>0</v>
      </c>
      <c r="F768" s="1">
        <f>IF(OR($AD768=0,SUMIFS(dbP!$A:$A,dbP!$AD:$AD,$AD768)=0),0,INDEX(dbP!F:F,SUMIFS(dbP!$A:$A,dbP!$AD:$AD,$AD768)))</f>
        <v>0</v>
      </c>
      <c r="I768" s="1">
        <f>IF(OR($AD768=0,SUMIFS(dbP!$A:$A,dbP!$AD:$AD,$AD768)=0),0,INDEX(dbP!I:I,SUMIFS(dbP!$A:$A,dbP!$AD:$AD,$AD768)))</f>
        <v>0</v>
      </c>
      <c r="O768" s="44">
        <f>IF(OR($AE768=0,SUMIFS(SpcfP!$A:$A,SpcfP!$AE:$AE,$AE768,SpcfP!$U:$U,$U768)=0),0,INDEX(SpcfP!O:O,SUMIFS(SpcfP!$A:$A,SpcfP!$AE:$AE,$AE768,SpcfP!$U:$U,$U768)))</f>
        <v>0</v>
      </c>
      <c r="P768" s="44">
        <f>IF(OR($AE768=0,SUMIFS(SpcfP!$A:$A,SpcfP!$AE:$AE,$AE768,SpcfP!$U:$U,$U768)=0),0,INDEX(SpcfP!P:P,SUMIFS(SpcfP!$A:$A,SpcfP!$AE:$AE,$AE768,SpcfP!$U:$U,$U768)))</f>
        <v>0</v>
      </c>
      <c r="Q768" s="44">
        <f>IF(OR($AE768=0,SUMIFS(SpcfP!$A:$A,SpcfP!$AE:$AE,$AE768,SpcfP!$U:$U,$U768)=0),0,INDEX(SpcfP!Q:Q,SUMIFS(SpcfP!$A:$A,SpcfP!$AE:$AE,$AE768,SpcfP!$U:$U,$U768)))</f>
        <v>0</v>
      </c>
      <c r="U768" s="1">
        <f>IF(OR($AD768=0,SUMIFS(dbP!$A:$A,dbP!$AD:$AD,$AD768)=0),0,INDEX(dbP!U:U,SUMIFS(dbP!$A:$A,dbP!$AD:$AD,$AD768)))</f>
        <v>0</v>
      </c>
      <c r="X768" s="42">
        <f>IF(OR($AD768=0,SUMIFS(dbP!$A:$A,dbP!$AD:$AD,$AD768)=0),0,INDEX(dbP!X:X,SUMIFS(dbP!$A:$A,dbP!$AD:$AD,$AD768)))*
IF(OR($AE768=0,SUMIFS(SpcfP!$A:$A,SpcfP!$AE:$AE,$AE768,SpcfP!$U:$U,$U768)=0),0,INDEX(SpcfP!X:X,SUMIFS(SpcfP!$A:$A,SpcfP!$AE:$AE,$AE768,SpcfP!$U:$U,$U768)))</f>
        <v>0</v>
      </c>
      <c r="AA768" s="44">
        <f>IF(OR($AD768=0,SUMIFS(dbP!$A:$A,dbP!$AD:$AD,$AD768)=0),0,INDEX(dbP!X:X,SUMIFS(dbP!$A:$A,dbP!$AD:$AD,$AD768)))*
IF(OR($AE768=0,SUMIFS(SpcfP!$A:$A,SpcfP!$AE:$AE,$AE768,SpcfP!$U:$U,$U768)=0),0,INDEX(SpcfP!AA:AA,SUMIFS(SpcfP!$A:$A,SpcfP!$AE:$AE,$AE768,SpcfP!$U:$U,$U768)))</f>
        <v>0</v>
      </c>
      <c r="AB768" s="44">
        <f>IF(OR($AD768=0,SUMIFS(dbP!$A:$A,dbP!$AD:$AD,$AD768)=0),0,INDEX(dbP!X:X,SUMIFS(dbP!$A:$A,dbP!$AD:$AD,$AD768)))*
IF(OR($AE768=0,SUMIFS(SpcfP!$A:$A,SpcfP!$AE:$AE,$AE768,SpcfP!$U:$U,$U768)=0),0,INDEX(SpcfP!AB:AB,SUMIFS(SpcfP!$A:$A,SpcfP!$AE:$AE,$AE768,SpcfP!$U:$U,$U768)))</f>
        <v>0</v>
      </c>
      <c r="AC768" s="31" t="str">
        <f>IF(OR(RepP!$J$3="",RepP!$J$3=0,COUNTIF(Lists!$D:$D,RepP!$J$3)=0),Lists!$D$9,IF(RepP!$J$3=Lists!$D$9,Lists!$D$9,IF(RepP!$J$3=$E768,RepP!$J$3,"")))</f>
        <v>Все проекты</v>
      </c>
      <c r="AD768" s="31">
        <f t="shared" si="12"/>
        <v>14</v>
      </c>
      <c r="AE768" s="31">
        <f>IF(OR(AE767=0,AE767=MAX(Items!$AC:$AC)),1,AE767+1)</f>
        <v>12</v>
      </c>
    </row>
    <row r="769" spans="2:31" x14ac:dyDescent="0.3">
      <c r="B769" s="26">
        <f>IF(AND(O769=0,P769=0,Q769=0,Y769=0),0,IF(OR(COUNTIFS(Items!$E:$E,O769,Items!$F:$F,P769,Items!$G:$G,Q769)=1,COUNTIFS(Items!$M:$M,O769,Items!$N:$N,P769,Items!$O:$O,Q769)=1,COUNTIFS(Items!$U:$U,O769,Items!$V:$V,P769,Items!$W:$W,Q769)=1),0,1))</f>
        <v>0</v>
      </c>
      <c r="D769" s="24">
        <f>IF(OR($AD769=0,SUMIFS(dbP!$A:$A,dbP!$AD:$AD,$AD769)=0),0,INDEX(dbP!D:D,SUMIFS(dbP!$A:$A,dbP!$AD:$AD,$AD769)))</f>
        <v>0</v>
      </c>
      <c r="E769" s="1">
        <f>IF(OR($AD769=0,SUMIFS(dbP!$A:$A,dbP!$AD:$AD,$AD769)=0),0,INDEX(dbP!E:E,SUMIFS(dbP!$A:$A,dbP!$AD:$AD,$AD769)))</f>
        <v>0</v>
      </c>
      <c r="F769" s="1">
        <f>IF(OR($AD769=0,SUMIFS(dbP!$A:$A,dbP!$AD:$AD,$AD769)=0),0,INDEX(dbP!F:F,SUMIFS(dbP!$A:$A,dbP!$AD:$AD,$AD769)))</f>
        <v>0</v>
      </c>
      <c r="I769" s="1">
        <f>IF(OR($AD769=0,SUMIFS(dbP!$A:$A,dbP!$AD:$AD,$AD769)=0),0,INDEX(dbP!I:I,SUMIFS(dbP!$A:$A,dbP!$AD:$AD,$AD769)))</f>
        <v>0</v>
      </c>
      <c r="O769" s="44">
        <f>IF(OR($AE769=0,SUMIFS(SpcfP!$A:$A,SpcfP!$AE:$AE,$AE769,SpcfP!$U:$U,$U769)=0),0,INDEX(SpcfP!O:O,SUMIFS(SpcfP!$A:$A,SpcfP!$AE:$AE,$AE769,SpcfP!$U:$U,$U769)))</f>
        <v>0</v>
      </c>
      <c r="P769" s="44">
        <f>IF(OR($AE769=0,SUMIFS(SpcfP!$A:$A,SpcfP!$AE:$AE,$AE769,SpcfP!$U:$U,$U769)=0),0,INDEX(SpcfP!P:P,SUMIFS(SpcfP!$A:$A,SpcfP!$AE:$AE,$AE769,SpcfP!$U:$U,$U769)))</f>
        <v>0</v>
      </c>
      <c r="Q769" s="44">
        <f>IF(OR($AE769=0,SUMIFS(SpcfP!$A:$A,SpcfP!$AE:$AE,$AE769,SpcfP!$U:$U,$U769)=0),0,INDEX(SpcfP!Q:Q,SUMIFS(SpcfP!$A:$A,SpcfP!$AE:$AE,$AE769,SpcfP!$U:$U,$U769)))</f>
        <v>0</v>
      </c>
      <c r="U769" s="1">
        <f>IF(OR($AD769=0,SUMIFS(dbP!$A:$A,dbP!$AD:$AD,$AD769)=0),0,INDEX(dbP!U:U,SUMIFS(dbP!$A:$A,dbP!$AD:$AD,$AD769)))</f>
        <v>0</v>
      </c>
      <c r="X769" s="42">
        <f>IF(OR($AD769=0,SUMIFS(dbP!$A:$A,dbP!$AD:$AD,$AD769)=0),0,INDEX(dbP!X:X,SUMIFS(dbP!$A:$A,dbP!$AD:$AD,$AD769)))*
IF(OR($AE769=0,SUMIFS(SpcfP!$A:$A,SpcfP!$AE:$AE,$AE769,SpcfP!$U:$U,$U769)=0),0,INDEX(SpcfP!X:X,SUMIFS(SpcfP!$A:$A,SpcfP!$AE:$AE,$AE769,SpcfP!$U:$U,$U769)))</f>
        <v>0</v>
      </c>
      <c r="AA769" s="44">
        <f>IF(OR($AD769=0,SUMIFS(dbP!$A:$A,dbP!$AD:$AD,$AD769)=0),0,INDEX(dbP!X:X,SUMIFS(dbP!$A:$A,dbP!$AD:$AD,$AD769)))*
IF(OR($AE769=0,SUMIFS(SpcfP!$A:$A,SpcfP!$AE:$AE,$AE769,SpcfP!$U:$U,$U769)=0),0,INDEX(SpcfP!AA:AA,SUMIFS(SpcfP!$A:$A,SpcfP!$AE:$AE,$AE769,SpcfP!$U:$U,$U769)))</f>
        <v>0</v>
      </c>
      <c r="AB769" s="44">
        <f>IF(OR($AD769=0,SUMIFS(dbP!$A:$A,dbP!$AD:$AD,$AD769)=0),0,INDEX(dbP!X:X,SUMIFS(dbP!$A:$A,dbP!$AD:$AD,$AD769)))*
IF(OR($AE769=0,SUMIFS(SpcfP!$A:$A,SpcfP!$AE:$AE,$AE769,SpcfP!$U:$U,$U769)=0),0,INDEX(SpcfP!AB:AB,SUMIFS(SpcfP!$A:$A,SpcfP!$AE:$AE,$AE769,SpcfP!$U:$U,$U769)))</f>
        <v>0</v>
      </c>
      <c r="AC769" s="31" t="str">
        <f>IF(OR(RepP!$J$3="",RepP!$J$3=0,COUNTIF(Lists!$D:$D,RepP!$J$3)=0),Lists!$D$9,IF(RepP!$J$3=Lists!$D$9,Lists!$D$9,IF(RepP!$J$3=$E769,RepP!$J$3,"")))</f>
        <v>Все проекты</v>
      </c>
      <c r="AD769" s="31">
        <f t="shared" si="12"/>
        <v>14</v>
      </c>
      <c r="AE769" s="31">
        <f>IF(OR(AE768=0,AE768=MAX(Items!$AC:$AC)),1,AE768+1)</f>
        <v>13</v>
      </c>
    </row>
    <row r="770" spans="2:31" x14ac:dyDescent="0.3">
      <c r="B770" s="26">
        <f>IF(AND(O770=0,P770=0,Q770=0,Y770=0),0,IF(OR(COUNTIFS(Items!$E:$E,O770,Items!$F:$F,P770,Items!$G:$G,Q770)=1,COUNTIFS(Items!$M:$M,O770,Items!$N:$N,P770,Items!$O:$O,Q770)=1,COUNTIFS(Items!$U:$U,O770,Items!$V:$V,P770,Items!$W:$W,Q770)=1),0,1))</f>
        <v>0</v>
      </c>
      <c r="D770" s="24">
        <f>IF(OR($AD770=0,SUMIFS(dbP!$A:$A,dbP!$AD:$AD,$AD770)=0),0,INDEX(dbP!D:D,SUMIFS(dbP!$A:$A,dbP!$AD:$AD,$AD770)))</f>
        <v>0</v>
      </c>
      <c r="E770" s="1">
        <f>IF(OR($AD770=0,SUMIFS(dbP!$A:$A,dbP!$AD:$AD,$AD770)=0),0,INDEX(dbP!E:E,SUMIFS(dbP!$A:$A,dbP!$AD:$AD,$AD770)))</f>
        <v>0</v>
      </c>
      <c r="F770" s="1">
        <f>IF(OR($AD770=0,SUMIFS(dbP!$A:$A,dbP!$AD:$AD,$AD770)=0),0,INDEX(dbP!F:F,SUMIFS(dbP!$A:$A,dbP!$AD:$AD,$AD770)))</f>
        <v>0</v>
      </c>
      <c r="I770" s="1">
        <f>IF(OR($AD770=0,SUMIFS(dbP!$A:$A,dbP!$AD:$AD,$AD770)=0),0,INDEX(dbP!I:I,SUMIFS(dbP!$A:$A,dbP!$AD:$AD,$AD770)))</f>
        <v>0</v>
      </c>
      <c r="O770" s="44">
        <f>IF(OR($AE770=0,SUMIFS(SpcfP!$A:$A,SpcfP!$AE:$AE,$AE770,SpcfP!$U:$U,$U770)=0),0,INDEX(SpcfP!O:O,SUMIFS(SpcfP!$A:$A,SpcfP!$AE:$AE,$AE770,SpcfP!$U:$U,$U770)))</f>
        <v>0</v>
      </c>
      <c r="P770" s="44">
        <f>IF(OR($AE770=0,SUMIFS(SpcfP!$A:$A,SpcfP!$AE:$AE,$AE770,SpcfP!$U:$U,$U770)=0),0,INDEX(SpcfP!P:P,SUMIFS(SpcfP!$A:$A,SpcfP!$AE:$AE,$AE770,SpcfP!$U:$U,$U770)))</f>
        <v>0</v>
      </c>
      <c r="Q770" s="44">
        <f>IF(OR($AE770=0,SUMIFS(SpcfP!$A:$A,SpcfP!$AE:$AE,$AE770,SpcfP!$U:$U,$U770)=0),0,INDEX(SpcfP!Q:Q,SUMIFS(SpcfP!$A:$A,SpcfP!$AE:$AE,$AE770,SpcfP!$U:$U,$U770)))</f>
        <v>0</v>
      </c>
      <c r="U770" s="1">
        <f>IF(OR($AD770=0,SUMIFS(dbP!$A:$A,dbP!$AD:$AD,$AD770)=0),0,INDEX(dbP!U:U,SUMIFS(dbP!$A:$A,dbP!$AD:$AD,$AD770)))</f>
        <v>0</v>
      </c>
      <c r="X770" s="42">
        <f>IF(OR($AD770=0,SUMIFS(dbP!$A:$A,dbP!$AD:$AD,$AD770)=0),0,INDEX(dbP!X:X,SUMIFS(dbP!$A:$A,dbP!$AD:$AD,$AD770)))*
IF(OR($AE770=0,SUMIFS(SpcfP!$A:$A,SpcfP!$AE:$AE,$AE770,SpcfP!$U:$U,$U770)=0),0,INDEX(SpcfP!X:X,SUMIFS(SpcfP!$A:$A,SpcfP!$AE:$AE,$AE770,SpcfP!$U:$U,$U770)))</f>
        <v>0</v>
      </c>
      <c r="AA770" s="44">
        <f>IF(OR($AD770=0,SUMIFS(dbP!$A:$A,dbP!$AD:$AD,$AD770)=0),0,INDEX(dbP!X:X,SUMIFS(dbP!$A:$A,dbP!$AD:$AD,$AD770)))*
IF(OR($AE770=0,SUMIFS(SpcfP!$A:$A,SpcfP!$AE:$AE,$AE770,SpcfP!$U:$U,$U770)=0),0,INDEX(SpcfP!AA:AA,SUMIFS(SpcfP!$A:$A,SpcfP!$AE:$AE,$AE770,SpcfP!$U:$U,$U770)))</f>
        <v>0</v>
      </c>
      <c r="AB770" s="44">
        <f>IF(OR($AD770=0,SUMIFS(dbP!$A:$A,dbP!$AD:$AD,$AD770)=0),0,INDEX(dbP!X:X,SUMIFS(dbP!$A:$A,dbP!$AD:$AD,$AD770)))*
IF(OR($AE770=0,SUMIFS(SpcfP!$A:$A,SpcfP!$AE:$AE,$AE770,SpcfP!$U:$U,$U770)=0),0,INDEX(SpcfP!AB:AB,SUMIFS(SpcfP!$A:$A,SpcfP!$AE:$AE,$AE770,SpcfP!$U:$U,$U770)))</f>
        <v>0</v>
      </c>
      <c r="AC770" s="31" t="str">
        <f>IF(OR(RepP!$J$3="",RepP!$J$3=0,COUNTIF(Lists!$D:$D,RepP!$J$3)=0),Lists!$D$9,IF(RepP!$J$3=Lists!$D$9,Lists!$D$9,IF(RepP!$J$3=$E770,RepP!$J$3,"")))</f>
        <v>Все проекты</v>
      </c>
      <c r="AD770" s="31">
        <f t="shared" si="12"/>
        <v>14</v>
      </c>
      <c r="AE770" s="31">
        <f>IF(OR(AE769=0,AE769=MAX(Items!$AC:$AC)),1,AE769+1)</f>
        <v>14</v>
      </c>
    </row>
    <row r="771" spans="2:31" x14ac:dyDescent="0.3">
      <c r="B771" s="26">
        <f>IF(AND(O771=0,P771=0,Q771=0,Y771=0),0,IF(OR(COUNTIFS(Items!$E:$E,O771,Items!$F:$F,P771,Items!$G:$G,Q771)=1,COUNTIFS(Items!$M:$M,O771,Items!$N:$N,P771,Items!$O:$O,Q771)=1,COUNTIFS(Items!$U:$U,O771,Items!$V:$V,P771,Items!$W:$W,Q771)=1),0,1))</f>
        <v>0</v>
      </c>
      <c r="D771" s="24">
        <f>IF(OR($AD771=0,SUMIFS(dbP!$A:$A,dbP!$AD:$AD,$AD771)=0),0,INDEX(dbP!D:D,SUMIFS(dbP!$A:$A,dbP!$AD:$AD,$AD771)))</f>
        <v>0</v>
      </c>
      <c r="E771" s="1">
        <f>IF(OR($AD771=0,SUMIFS(dbP!$A:$A,dbP!$AD:$AD,$AD771)=0),0,INDEX(dbP!E:E,SUMIFS(dbP!$A:$A,dbP!$AD:$AD,$AD771)))</f>
        <v>0</v>
      </c>
      <c r="F771" s="1">
        <f>IF(OR($AD771=0,SUMIFS(dbP!$A:$A,dbP!$AD:$AD,$AD771)=0),0,INDEX(dbP!F:F,SUMIFS(dbP!$A:$A,dbP!$AD:$AD,$AD771)))</f>
        <v>0</v>
      </c>
      <c r="I771" s="1">
        <f>IF(OR($AD771=0,SUMIFS(dbP!$A:$A,dbP!$AD:$AD,$AD771)=0),0,INDEX(dbP!I:I,SUMIFS(dbP!$A:$A,dbP!$AD:$AD,$AD771)))</f>
        <v>0</v>
      </c>
      <c r="O771" s="44">
        <f>IF(OR($AE771=0,SUMIFS(SpcfP!$A:$A,SpcfP!$AE:$AE,$AE771,SpcfP!$U:$U,$U771)=0),0,INDEX(SpcfP!O:O,SUMIFS(SpcfP!$A:$A,SpcfP!$AE:$AE,$AE771,SpcfP!$U:$U,$U771)))</f>
        <v>0</v>
      </c>
      <c r="P771" s="44">
        <f>IF(OR($AE771=0,SUMIFS(SpcfP!$A:$A,SpcfP!$AE:$AE,$AE771,SpcfP!$U:$U,$U771)=0),0,INDEX(SpcfP!P:P,SUMIFS(SpcfP!$A:$A,SpcfP!$AE:$AE,$AE771,SpcfP!$U:$U,$U771)))</f>
        <v>0</v>
      </c>
      <c r="Q771" s="44">
        <f>IF(OR($AE771=0,SUMIFS(SpcfP!$A:$A,SpcfP!$AE:$AE,$AE771,SpcfP!$U:$U,$U771)=0),0,INDEX(SpcfP!Q:Q,SUMIFS(SpcfP!$A:$A,SpcfP!$AE:$AE,$AE771,SpcfP!$U:$U,$U771)))</f>
        <v>0</v>
      </c>
      <c r="U771" s="1">
        <f>IF(OR($AD771=0,SUMIFS(dbP!$A:$A,dbP!$AD:$AD,$AD771)=0),0,INDEX(dbP!U:U,SUMIFS(dbP!$A:$A,dbP!$AD:$AD,$AD771)))</f>
        <v>0</v>
      </c>
      <c r="X771" s="42">
        <f>IF(OR($AD771=0,SUMIFS(dbP!$A:$A,dbP!$AD:$AD,$AD771)=0),0,INDEX(dbP!X:X,SUMIFS(dbP!$A:$A,dbP!$AD:$AD,$AD771)))*
IF(OR($AE771=0,SUMIFS(SpcfP!$A:$A,SpcfP!$AE:$AE,$AE771,SpcfP!$U:$U,$U771)=0),0,INDEX(SpcfP!X:X,SUMIFS(SpcfP!$A:$A,SpcfP!$AE:$AE,$AE771,SpcfP!$U:$U,$U771)))</f>
        <v>0</v>
      </c>
      <c r="AA771" s="44">
        <f>IF(OR($AD771=0,SUMIFS(dbP!$A:$A,dbP!$AD:$AD,$AD771)=0),0,INDEX(dbP!X:X,SUMIFS(dbP!$A:$A,dbP!$AD:$AD,$AD771)))*
IF(OR($AE771=0,SUMIFS(SpcfP!$A:$A,SpcfP!$AE:$AE,$AE771,SpcfP!$U:$U,$U771)=0),0,INDEX(SpcfP!AA:AA,SUMIFS(SpcfP!$A:$A,SpcfP!$AE:$AE,$AE771,SpcfP!$U:$U,$U771)))</f>
        <v>0</v>
      </c>
      <c r="AB771" s="44">
        <f>IF(OR($AD771=0,SUMIFS(dbP!$A:$A,dbP!$AD:$AD,$AD771)=0),0,INDEX(dbP!X:X,SUMIFS(dbP!$A:$A,dbP!$AD:$AD,$AD771)))*
IF(OR($AE771=0,SUMIFS(SpcfP!$A:$A,SpcfP!$AE:$AE,$AE771,SpcfP!$U:$U,$U771)=0),0,INDEX(SpcfP!AB:AB,SUMIFS(SpcfP!$A:$A,SpcfP!$AE:$AE,$AE771,SpcfP!$U:$U,$U771)))</f>
        <v>0</v>
      </c>
      <c r="AC771" s="31" t="str">
        <f>IF(OR(RepP!$J$3="",RepP!$J$3=0,COUNTIF(Lists!$D:$D,RepP!$J$3)=0),Lists!$D$9,IF(RepP!$J$3=Lists!$D$9,Lists!$D$9,IF(RepP!$J$3=$E771,RepP!$J$3,"")))</f>
        <v>Все проекты</v>
      </c>
      <c r="AD771" s="31">
        <f t="shared" si="12"/>
        <v>14</v>
      </c>
      <c r="AE771" s="31">
        <f>IF(OR(AE770=0,AE770=MAX(Items!$AC:$AC)),1,AE770+1)</f>
        <v>15</v>
      </c>
    </row>
    <row r="772" spans="2:31" x14ac:dyDescent="0.3">
      <c r="B772" s="26">
        <f>IF(AND(O772=0,P772=0,Q772=0,Y772=0),0,IF(OR(COUNTIFS(Items!$E:$E,O772,Items!$F:$F,P772,Items!$G:$G,Q772)=1,COUNTIFS(Items!$M:$M,O772,Items!$N:$N,P772,Items!$O:$O,Q772)=1,COUNTIFS(Items!$U:$U,O772,Items!$V:$V,P772,Items!$W:$W,Q772)=1),0,1))</f>
        <v>0</v>
      </c>
      <c r="D772" s="24">
        <f>IF(OR($AD772=0,SUMIFS(dbP!$A:$A,dbP!$AD:$AD,$AD772)=0),0,INDEX(dbP!D:D,SUMIFS(dbP!$A:$A,dbP!$AD:$AD,$AD772)))</f>
        <v>0</v>
      </c>
      <c r="E772" s="1">
        <f>IF(OR($AD772=0,SUMIFS(dbP!$A:$A,dbP!$AD:$AD,$AD772)=0),0,INDEX(dbP!E:E,SUMIFS(dbP!$A:$A,dbP!$AD:$AD,$AD772)))</f>
        <v>0</v>
      </c>
      <c r="F772" s="1">
        <f>IF(OR($AD772=0,SUMIFS(dbP!$A:$A,dbP!$AD:$AD,$AD772)=0),0,INDEX(dbP!F:F,SUMIFS(dbP!$A:$A,dbP!$AD:$AD,$AD772)))</f>
        <v>0</v>
      </c>
      <c r="I772" s="1">
        <f>IF(OR($AD772=0,SUMIFS(dbP!$A:$A,dbP!$AD:$AD,$AD772)=0),0,INDEX(dbP!I:I,SUMIFS(dbP!$A:$A,dbP!$AD:$AD,$AD772)))</f>
        <v>0</v>
      </c>
      <c r="O772" s="44">
        <f>IF(OR($AE772=0,SUMIFS(SpcfP!$A:$A,SpcfP!$AE:$AE,$AE772,SpcfP!$U:$U,$U772)=0),0,INDEX(SpcfP!O:O,SUMIFS(SpcfP!$A:$A,SpcfP!$AE:$AE,$AE772,SpcfP!$U:$U,$U772)))</f>
        <v>0</v>
      </c>
      <c r="P772" s="44">
        <f>IF(OR($AE772=0,SUMIFS(SpcfP!$A:$A,SpcfP!$AE:$AE,$AE772,SpcfP!$U:$U,$U772)=0),0,INDEX(SpcfP!P:P,SUMIFS(SpcfP!$A:$A,SpcfP!$AE:$AE,$AE772,SpcfP!$U:$U,$U772)))</f>
        <v>0</v>
      </c>
      <c r="Q772" s="44">
        <f>IF(OR($AE772=0,SUMIFS(SpcfP!$A:$A,SpcfP!$AE:$AE,$AE772,SpcfP!$U:$U,$U772)=0),0,INDEX(SpcfP!Q:Q,SUMIFS(SpcfP!$A:$A,SpcfP!$AE:$AE,$AE772,SpcfP!$U:$U,$U772)))</f>
        <v>0</v>
      </c>
      <c r="U772" s="1">
        <f>IF(OR($AD772=0,SUMIFS(dbP!$A:$A,dbP!$AD:$AD,$AD772)=0),0,INDEX(dbP!U:U,SUMIFS(dbP!$A:$A,dbP!$AD:$AD,$AD772)))</f>
        <v>0</v>
      </c>
      <c r="X772" s="42">
        <f>IF(OR($AD772=0,SUMIFS(dbP!$A:$A,dbP!$AD:$AD,$AD772)=0),0,INDEX(dbP!X:X,SUMIFS(dbP!$A:$A,dbP!$AD:$AD,$AD772)))*
IF(OR($AE772=0,SUMIFS(SpcfP!$A:$A,SpcfP!$AE:$AE,$AE772,SpcfP!$U:$U,$U772)=0),0,INDEX(SpcfP!X:X,SUMIFS(SpcfP!$A:$A,SpcfP!$AE:$AE,$AE772,SpcfP!$U:$U,$U772)))</f>
        <v>0</v>
      </c>
      <c r="AA772" s="44">
        <f>IF(OR($AD772=0,SUMIFS(dbP!$A:$A,dbP!$AD:$AD,$AD772)=0),0,INDEX(dbP!X:X,SUMIFS(dbP!$A:$A,dbP!$AD:$AD,$AD772)))*
IF(OR($AE772=0,SUMIFS(SpcfP!$A:$A,SpcfP!$AE:$AE,$AE772,SpcfP!$U:$U,$U772)=0),0,INDEX(SpcfP!AA:AA,SUMIFS(SpcfP!$A:$A,SpcfP!$AE:$AE,$AE772,SpcfP!$U:$U,$U772)))</f>
        <v>0</v>
      </c>
      <c r="AB772" s="44">
        <f>IF(OR($AD772=0,SUMIFS(dbP!$A:$A,dbP!$AD:$AD,$AD772)=0),0,INDEX(dbP!X:X,SUMIFS(dbP!$A:$A,dbP!$AD:$AD,$AD772)))*
IF(OR($AE772=0,SUMIFS(SpcfP!$A:$A,SpcfP!$AE:$AE,$AE772,SpcfP!$U:$U,$U772)=0),0,INDEX(SpcfP!AB:AB,SUMIFS(SpcfP!$A:$A,SpcfP!$AE:$AE,$AE772,SpcfP!$U:$U,$U772)))</f>
        <v>0</v>
      </c>
      <c r="AC772" s="31" t="str">
        <f>IF(OR(RepP!$J$3="",RepP!$J$3=0,COUNTIF(Lists!$D:$D,RepP!$J$3)=0),Lists!$D$9,IF(RepP!$J$3=Lists!$D$9,Lists!$D$9,IF(RepP!$J$3=$E772,RepP!$J$3,"")))</f>
        <v>Все проекты</v>
      </c>
      <c r="AD772" s="31">
        <f t="shared" si="12"/>
        <v>14</v>
      </c>
      <c r="AE772" s="31">
        <f>IF(OR(AE771=0,AE771=MAX(Items!$AC:$AC)),1,AE771+1)</f>
        <v>16</v>
      </c>
    </row>
    <row r="773" spans="2:31" x14ac:dyDescent="0.3">
      <c r="B773" s="26">
        <f>IF(AND(O773=0,P773=0,Q773=0,Y773=0),0,IF(OR(COUNTIFS(Items!$E:$E,O773,Items!$F:$F,P773,Items!$G:$G,Q773)=1,COUNTIFS(Items!$M:$M,O773,Items!$N:$N,P773,Items!$O:$O,Q773)=1,COUNTIFS(Items!$U:$U,O773,Items!$V:$V,P773,Items!$W:$W,Q773)=1),0,1))</f>
        <v>0</v>
      </c>
      <c r="D773" s="24">
        <f>IF(OR($AD773=0,SUMIFS(dbP!$A:$A,dbP!$AD:$AD,$AD773)=0),0,INDEX(dbP!D:D,SUMIFS(dbP!$A:$A,dbP!$AD:$AD,$AD773)))</f>
        <v>0</v>
      </c>
      <c r="E773" s="1">
        <f>IF(OR($AD773=0,SUMIFS(dbP!$A:$A,dbP!$AD:$AD,$AD773)=0),0,INDEX(dbP!E:E,SUMIFS(dbP!$A:$A,dbP!$AD:$AD,$AD773)))</f>
        <v>0</v>
      </c>
      <c r="F773" s="1">
        <f>IF(OR($AD773=0,SUMIFS(dbP!$A:$A,dbP!$AD:$AD,$AD773)=0),0,INDEX(dbP!F:F,SUMIFS(dbP!$A:$A,dbP!$AD:$AD,$AD773)))</f>
        <v>0</v>
      </c>
      <c r="I773" s="1">
        <f>IF(OR($AD773=0,SUMIFS(dbP!$A:$A,dbP!$AD:$AD,$AD773)=0),0,INDEX(dbP!I:I,SUMIFS(dbP!$A:$A,dbP!$AD:$AD,$AD773)))</f>
        <v>0</v>
      </c>
      <c r="O773" s="44">
        <f>IF(OR($AE773=0,SUMIFS(SpcfP!$A:$A,SpcfP!$AE:$AE,$AE773,SpcfP!$U:$U,$U773)=0),0,INDEX(SpcfP!O:O,SUMIFS(SpcfP!$A:$A,SpcfP!$AE:$AE,$AE773,SpcfP!$U:$U,$U773)))</f>
        <v>0</v>
      </c>
      <c r="P773" s="44">
        <f>IF(OR($AE773=0,SUMIFS(SpcfP!$A:$A,SpcfP!$AE:$AE,$AE773,SpcfP!$U:$U,$U773)=0),0,INDEX(SpcfP!P:P,SUMIFS(SpcfP!$A:$A,SpcfP!$AE:$AE,$AE773,SpcfP!$U:$U,$U773)))</f>
        <v>0</v>
      </c>
      <c r="Q773" s="44">
        <f>IF(OR($AE773=0,SUMIFS(SpcfP!$A:$A,SpcfP!$AE:$AE,$AE773,SpcfP!$U:$U,$U773)=0),0,INDEX(SpcfP!Q:Q,SUMIFS(SpcfP!$A:$A,SpcfP!$AE:$AE,$AE773,SpcfP!$U:$U,$U773)))</f>
        <v>0</v>
      </c>
      <c r="U773" s="1">
        <f>IF(OR($AD773=0,SUMIFS(dbP!$A:$A,dbP!$AD:$AD,$AD773)=0),0,INDEX(dbP!U:U,SUMIFS(dbP!$A:$A,dbP!$AD:$AD,$AD773)))</f>
        <v>0</v>
      </c>
      <c r="X773" s="42">
        <f>IF(OR($AD773=0,SUMIFS(dbP!$A:$A,dbP!$AD:$AD,$AD773)=0),0,INDEX(dbP!X:X,SUMIFS(dbP!$A:$A,dbP!$AD:$AD,$AD773)))*
IF(OR($AE773=0,SUMIFS(SpcfP!$A:$A,SpcfP!$AE:$AE,$AE773,SpcfP!$U:$U,$U773)=0),0,INDEX(SpcfP!X:X,SUMIFS(SpcfP!$A:$A,SpcfP!$AE:$AE,$AE773,SpcfP!$U:$U,$U773)))</f>
        <v>0</v>
      </c>
      <c r="AA773" s="44">
        <f>IF(OR($AD773=0,SUMIFS(dbP!$A:$A,dbP!$AD:$AD,$AD773)=0),0,INDEX(dbP!X:X,SUMIFS(dbP!$A:$A,dbP!$AD:$AD,$AD773)))*
IF(OR($AE773=0,SUMIFS(SpcfP!$A:$A,SpcfP!$AE:$AE,$AE773,SpcfP!$U:$U,$U773)=0),0,INDEX(SpcfP!AA:AA,SUMIFS(SpcfP!$A:$A,SpcfP!$AE:$AE,$AE773,SpcfP!$U:$U,$U773)))</f>
        <v>0</v>
      </c>
      <c r="AB773" s="44">
        <f>IF(OR($AD773=0,SUMIFS(dbP!$A:$A,dbP!$AD:$AD,$AD773)=0),0,INDEX(dbP!X:X,SUMIFS(dbP!$A:$A,dbP!$AD:$AD,$AD773)))*
IF(OR($AE773=0,SUMIFS(SpcfP!$A:$A,SpcfP!$AE:$AE,$AE773,SpcfP!$U:$U,$U773)=0),0,INDEX(SpcfP!AB:AB,SUMIFS(SpcfP!$A:$A,SpcfP!$AE:$AE,$AE773,SpcfP!$U:$U,$U773)))</f>
        <v>0</v>
      </c>
      <c r="AC773" s="31" t="str">
        <f>IF(OR(RepP!$J$3="",RepP!$J$3=0,COUNTIF(Lists!$D:$D,RepP!$J$3)=0),Lists!$D$9,IF(RepP!$J$3=Lists!$D$9,Lists!$D$9,IF(RepP!$J$3=$E773,RepP!$J$3,"")))</f>
        <v>Все проекты</v>
      </c>
      <c r="AD773" s="31">
        <f t="shared" si="12"/>
        <v>14</v>
      </c>
      <c r="AE773" s="31">
        <f>IF(OR(AE772=0,AE772=MAX(Items!$AC:$AC)),1,AE772+1)</f>
        <v>17</v>
      </c>
    </row>
    <row r="774" spans="2:31" x14ac:dyDescent="0.3">
      <c r="B774" s="26">
        <f>IF(AND(O774=0,P774=0,Q774=0,Y774=0),0,IF(OR(COUNTIFS(Items!$E:$E,O774,Items!$F:$F,P774,Items!$G:$G,Q774)=1,COUNTIFS(Items!$M:$M,O774,Items!$N:$N,P774,Items!$O:$O,Q774)=1,COUNTIFS(Items!$U:$U,O774,Items!$V:$V,P774,Items!$W:$W,Q774)=1),0,1))</f>
        <v>0</v>
      </c>
      <c r="D774" s="24">
        <f>IF(OR($AD774=0,SUMIFS(dbP!$A:$A,dbP!$AD:$AD,$AD774)=0),0,INDEX(dbP!D:D,SUMIFS(dbP!$A:$A,dbP!$AD:$AD,$AD774)))</f>
        <v>0</v>
      </c>
      <c r="E774" s="1">
        <f>IF(OR($AD774=0,SUMIFS(dbP!$A:$A,dbP!$AD:$AD,$AD774)=0),0,INDEX(dbP!E:E,SUMIFS(dbP!$A:$A,dbP!$AD:$AD,$AD774)))</f>
        <v>0</v>
      </c>
      <c r="F774" s="1">
        <f>IF(OR($AD774=0,SUMIFS(dbP!$A:$A,dbP!$AD:$AD,$AD774)=0),0,INDEX(dbP!F:F,SUMIFS(dbP!$A:$A,dbP!$AD:$AD,$AD774)))</f>
        <v>0</v>
      </c>
      <c r="I774" s="1">
        <f>IF(OR($AD774=0,SUMIFS(dbP!$A:$A,dbP!$AD:$AD,$AD774)=0),0,INDEX(dbP!I:I,SUMIFS(dbP!$A:$A,dbP!$AD:$AD,$AD774)))</f>
        <v>0</v>
      </c>
      <c r="O774" s="44">
        <f>IF(OR($AE774=0,SUMIFS(SpcfP!$A:$A,SpcfP!$AE:$AE,$AE774,SpcfP!$U:$U,$U774)=0),0,INDEX(SpcfP!O:O,SUMIFS(SpcfP!$A:$A,SpcfP!$AE:$AE,$AE774,SpcfP!$U:$U,$U774)))</f>
        <v>0</v>
      </c>
      <c r="P774" s="44">
        <f>IF(OR($AE774=0,SUMIFS(SpcfP!$A:$A,SpcfP!$AE:$AE,$AE774,SpcfP!$U:$U,$U774)=0),0,INDEX(SpcfP!P:P,SUMIFS(SpcfP!$A:$A,SpcfP!$AE:$AE,$AE774,SpcfP!$U:$U,$U774)))</f>
        <v>0</v>
      </c>
      <c r="Q774" s="44">
        <f>IF(OR($AE774=0,SUMIFS(SpcfP!$A:$A,SpcfP!$AE:$AE,$AE774,SpcfP!$U:$U,$U774)=0),0,INDEX(SpcfP!Q:Q,SUMIFS(SpcfP!$A:$A,SpcfP!$AE:$AE,$AE774,SpcfP!$U:$U,$U774)))</f>
        <v>0</v>
      </c>
      <c r="U774" s="1">
        <f>IF(OR($AD774=0,SUMIFS(dbP!$A:$A,dbP!$AD:$AD,$AD774)=0),0,INDEX(dbP!U:U,SUMIFS(dbP!$A:$A,dbP!$AD:$AD,$AD774)))</f>
        <v>0</v>
      </c>
      <c r="X774" s="42">
        <f>IF(OR($AD774=0,SUMIFS(dbP!$A:$A,dbP!$AD:$AD,$AD774)=0),0,INDEX(dbP!X:X,SUMIFS(dbP!$A:$A,dbP!$AD:$AD,$AD774)))*
IF(OR($AE774=0,SUMIFS(SpcfP!$A:$A,SpcfP!$AE:$AE,$AE774,SpcfP!$U:$U,$U774)=0),0,INDEX(SpcfP!X:X,SUMIFS(SpcfP!$A:$A,SpcfP!$AE:$AE,$AE774,SpcfP!$U:$U,$U774)))</f>
        <v>0</v>
      </c>
      <c r="AA774" s="44">
        <f>IF(OR($AD774=0,SUMIFS(dbP!$A:$A,dbP!$AD:$AD,$AD774)=0),0,INDEX(dbP!X:X,SUMIFS(dbP!$A:$A,dbP!$AD:$AD,$AD774)))*
IF(OR($AE774=0,SUMIFS(SpcfP!$A:$A,SpcfP!$AE:$AE,$AE774,SpcfP!$U:$U,$U774)=0),0,INDEX(SpcfP!AA:AA,SUMIFS(SpcfP!$A:$A,SpcfP!$AE:$AE,$AE774,SpcfP!$U:$U,$U774)))</f>
        <v>0</v>
      </c>
      <c r="AB774" s="44">
        <f>IF(OR($AD774=0,SUMIFS(dbP!$A:$A,dbP!$AD:$AD,$AD774)=0),0,INDEX(dbP!X:X,SUMIFS(dbP!$A:$A,dbP!$AD:$AD,$AD774)))*
IF(OR($AE774=0,SUMIFS(SpcfP!$A:$A,SpcfP!$AE:$AE,$AE774,SpcfP!$U:$U,$U774)=0),0,INDEX(SpcfP!AB:AB,SUMIFS(SpcfP!$A:$A,SpcfP!$AE:$AE,$AE774,SpcfP!$U:$U,$U774)))</f>
        <v>0</v>
      </c>
      <c r="AC774" s="31" t="str">
        <f>IF(OR(RepP!$J$3="",RepP!$J$3=0,COUNTIF(Lists!$D:$D,RepP!$J$3)=0),Lists!$D$9,IF(RepP!$J$3=Lists!$D$9,Lists!$D$9,IF(RepP!$J$3=$E774,RepP!$J$3,"")))</f>
        <v>Все проекты</v>
      </c>
      <c r="AD774" s="31">
        <f t="shared" si="12"/>
        <v>14</v>
      </c>
      <c r="AE774" s="31">
        <f>IF(OR(AE773=0,AE773=MAX(Items!$AC:$AC)),1,AE773+1)</f>
        <v>18</v>
      </c>
    </row>
    <row r="775" spans="2:31" x14ac:dyDescent="0.3">
      <c r="B775" s="26">
        <f>IF(AND(O775=0,P775=0,Q775=0,Y775=0),0,IF(OR(COUNTIFS(Items!$E:$E,O775,Items!$F:$F,P775,Items!$G:$G,Q775)=1,COUNTIFS(Items!$M:$M,O775,Items!$N:$N,P775,Items!$O:$O,Q775)=1,COUNTIFS(Items!$U:$U,O775,Items!$V:$V,P775,Items!$W:$W,Q775)=1),0,1))</f>
        <v>0</v>
      </c>
      <c r="D775" s="24">
        <f>IF(OR($AD775=0,SUMIFS(dbP!$A:$A,dbP!$AD:$AD,$AD775)=0),0,INDEX(dbP!D:D,SUMIFS(dbP!$A:$A,dbP!$AD:$AD,$AD775)))</f>
        <v>0</v>
      </c>
      <c r="E775" s="1">
        <f>IF(OR($AD775=0,SUMIFS(dbP!$A:$A,dbP!$AD:$AD,$AD775)=0),0,INDEX(dbP!E:E,SUMIFS(dbP!$A:$A,dbP!$AD:$AD,$AD775)))</f>
        <v>0</v>
      </c>
      <c r="F775" s="1">
        <f>IF(OR($AD775=0,SUMIFS(dbP!$A:$A,dbP!$AD:$AD,$AD775)=0),0,INDEX(dbP!F:F,SUMIFS(dbP!$A:$A,dbP!$AD:$AD,$AD775)))</f>
        <v>0</v>
      </c>
      <c r="I775" s="1">
        <f>IF(OR($AD775=0,SUMIFS(dbP!$A:$A,dbP!$AD:$AD,$AD775)=0),0,INDEX(dbP!I:I,SUMIFS(dbP!$A:$A,dbP!$AD:$AD,$AD775)))</f>
        <v>0</v>
      </c>
      <c r="O775" s="44">
        <f>IF(OR($AE775=0,SUMIFS(SpcfP!$A:$A,SpcfP!$AE:$AE,$AE775,SpcfP!$U:$U,$U775)=0),0,INDEX(SpcfP!O:O,SUMIFS(SpcfP!$A:$A,SpcfP!$AE:$AE,$AE775,SpcfP!$U:$U,$U775)))</f>
        <v>0</v>
      </c>
      <c r="P775" s="44">
        <f>IF(OR($AE775=0,SUMIFS(SpcfP!$A:$A,SpcfP!$AE:$AE,$AE775,SpcfP!$U:$U,$U775)=0),0,INDEX(SpcfP!P:P,SUMIFS(SpcfP!$A:$A,SpcfP!$AE:$AE,$AE775,SpcfP!$U:$U,$U775)))</f>
        <v>0</v>
      </c>
      <c r="Q775" s="44">
        <f>IF(OR($AE775=0,SUMIFS(SpcfP!$A:$A,SpcfP!$AE:$AE,$AE775,SpcfP!$U:$U,$U775)=0),0,INDEX(SpcfP!Q:Q,SUMIFS(SpcfP!$A:$A,SpcfP!$AE:$AE,$AE775,SpcfP!$U:$U,$U775)))</f>
        <v>0</v>
      </c>
      <c r="U775" s="1">
        <f>IF(OR($AD775=0,SUMIFS(dbP!$A:$A,dbP!$AD:$AD,$AD775)=0),0,INDEX(dbP!U:U,SUMIFS(dbP!$A:$A,dbP!$AD:$AD,$AD775)))</f>
        <v>0</v>
      </c>
      <c r="X775" s="42">
        <f>IF(OR($AD775=0,SUMIFS(dbP!$A:$A,dbP!$AD:$AD,$AD775)=0),0,INDEX(dbP!X:X,SUMIFS(dbP!$A:$A,dbP!$AD:$AD,$AD775)))*
IF(OR($AE775=0,SUMIFS(SpcfP!$A:$A,SpcfP!$AE:$AE,$AE775,SpcfP!$U:$U,$U775)=0),0,INDEX(SpcfP!X:X,SUMIFS(SpcfP!$A:$A,SpcfP!$AE:$AE,$AE775,SpcfP!$U:$U,$U775)))</f>
        <v>0</v>
      </c>
      <c r="AA775" s="44">
        <f>IF(OR($AD775=0,SUMIFS(dbP!$A:$A,dbP!$AD:$AD,$AD775)=0),0,INDEX(dbP!X:X,SUMIFS(dbP!$A:$A,dbP!$AD:$AD,$AD775)))*
IF(OR($AE775=0,SUMIFS(SpcfP!$A:$A,SpcfP!$AE:$AE,$AE775,SpcfP!$U:$U,$U775)=0),0,INDEX(SpcfP!AA:AA,SUMIFS(SpcfP!$A:$A,SpcfP!$AE:$AE,$AE775,SpcfP!$U:$U,$U775)))</f>
        <v>0</v>
      </c>
      <c r="AB775" s="44">
        <f>IF(OR($AD775=0,SUMIFS(dbP!$A:$A,dbP!$AD:$AD,$AD775)=0),0,INDEX(dbP!X:X,SUMIFS(dbP!$A:$A,dbP!$AD:$AD,$AD775)))*
IF(OR($AE775=0,SUMIFS(SpcfP!$A:$A,SpcfP!$AE:$AE,$AE775,SpcfP!$U:$U,$U775)=0),0,INDEX(SpcfP!AB:AB,SUMIFS(SpcfP!$A:$A,SpcfP!$AE:$AE,$AE775,SpcfP!$U:$U,$U775)))</f>
        <v>0</v>
      </c>
      <c r="AC775" s="31" t="str">
        <f>IF(OR(RepP!$J$3="",RepP!$J$3=0,COUNTIF(Lists!$D:$D,RepP!$J$3)=0),Lists!$D$9,IF(RepP!$J$3=Lists!$D$9,Lists!$D$9,IF(RepP!$J$3=$E775,RepP!$J$3,"")))</f>
        <v>Все проекты</v>
      </c>
      <c r="AD775" s="31">
        <f t="shared" si="12"/>
        <v>14</v>
      </c>
      <c r="AE775" s="31">
        <f>IF(OR(AE774=0,AE774=MAX(Items!$AC:$AC)),1,AE774+1)</f>
        <v>19</v>
      </c>
    </row>
    <row r="776" spans="2:31" x14ac:dyDescent="0.3">
      <c r="B776" s="26">
        <f>IF(AND(O776=0,P776=0,Q776=0,Y776=0),0,IF(OR(COUNTIFS(Items!$E:$E,O776,Items!$F:$F,P776,Items!$G:$G,Q776)=1,COUNTIFS(Items!$M:$M,O776,Items!$N:$N,P776,Items!$O:$O,Q776)=1,COUNTIFS(Items!$U:$U,O776,Items!$V:$V,P776,Items!$W:$W,Q776)=1),0,1))</f>
        <v>0</v>
      </c>
      <c r="D776" s="24">
        <f>IF(OR($AD776=0,SUMIFS(dbP!$A:$A,dbP!$AD:$AD,$AD776)=0),0,INDEX(dbP!D:D,SUMIFS(dbP!$A:$A,dbP!$AD:$AD,$AD776)))</f>
        <v>0</v>
      </c>
      <c r="E776" s="1">
        <f>IF(OR($AD776=0,SUMIFS(dbP!$A:$A,dbP!$AD:$AD,$AD776)=0),0,INDEX(dbP!E:E,SUMIFS(dbP!$A:$A,dbP!$AD:$AD,$AD776)))</f>
        <v>0</v>
      </c>
      <c r="F776" s="1">
        <f>IF(OR($AD776=0,SUMIFS(dbP!$A:$A,dbP!$AD:$AD,$AD776)=0),0,INDEX(dbP!F:F,SUMIFS(dbP!$A:$A,dbP!$AD:$AD,$AD776)))</f>
        <v>0</v>
      </c>
      <c r="I776" s="1">
        <f>IF(OR($AD776=0,SUMIFS(dbP!$A:$A,dbP!$AD:$AD,$AD776)=0),0,INDEX(dbP!I:I,SUMIFS(dbP!$A:$A,dbP!$AD:$AD,$AD776)))</f>
        <v>0</v>
      </c>
      <c r="O776" s="44">
        <f>IF(OR($AE776=0,SUMIFS(SpcfP!$A:$A,SpcfP!$AE:$AE,$AE776,SpcfP!$U:$U,$U776)=0),0,INDEX(SpcfP!O:O,SUMIFS(SpcfP!$A:$A,SpcfP!$AE:$AE,$AE776,SpcfP!$U:$U,$U776)))</f>
        <v>0</v>
      </c>
      <c r="P776" s="44">
        <f>IF(OR($AE776=0,SUMIFS(SpcfP!$A:$A,SpcfP!$AE:$AE,$AE776,SpcfP!$U:$U,$U776)=0),0,INDEX(SpcfP!P:P,SUMIFS(SpcfP!$A:$A,SpcfP!$AE:$AE,$AE776,SpcfP!$U:$U,$U776)))</f>
        <v>0</v>
      </c>
      <c r="Q776" s="44">
        <f>IF(OR($AE776=0,SUMIFS(SpcfP!$A:$A,SpcfP!$AE:$AE,$AE776,SpcfP!$U:$U,$U776)=0),0,INDEX(SpcfP!Q:Q,SUMIFS(SpcfP!$A:$A,SpcfP!$AE:$AE,$AE776,SpcfP!$U:$U,$U776)))</f>
        <v>0</v>
      </c>
      <c r="U776" s="1">
        <f>IF(OR($AD776=0,SUMIFS(dbP!$A:$A,dbP!$AD:$AD,$AD776)=0),0,INDEX(dbP!U:U,SUMIFS(dbP!$A:$A,dbP!$AD:$AD,$AD776)))</f>
        <v>0</v>
      </c>
      <c r="X776" s="42">
        <f>IF(OR($AD776=0,SUMIFS(dbP!$A:$A,dbP!$AD:$AD,$AD776)=0),0,INDEX(dbP!X:X,SUMIFS(dbP!$A:$A,dbP!$AD:$AD,$AD776)))*
IF(OR($AE776=0,SUMIFS(SpcfP!$A:$A,SpcfP!$AE:$AE,$AE776,SpcfP!$U:$U,$U776)=0),0,INDEX(SpcfP!X:X,SUMIFS(SpcfP!$A:$A,SpcfP!$AE:$AE,$AE776,SpcfP!$U:$U,$U776)))</f>
        <v>0</v>
      </c>
      <c r="AA776" s="44">
        <f>IF(OR($AD776=0,SUMIFS(dbP!$A:$A,dbP!$AD:$AD,$AD776)=0),0,INDEX(dbP!X:X,SUMIFS(dbP!$A:$A,dbP!$AD:$AD,$AD776)))*
IF(OR($AE776=0,SUMIFS(SpcfP!$A:$A,SpcfP!$AE:$AE,$AE776,SpcfP!$U:$U,$U776)=0),0,INDEX(SpcfP!AA:AA,SUMIFS(SpcfP!$A:$A,SpcfP!$AE:$AE,$AE776,SpcfP!$U:$U,$U776)))</f>
        <v>0</v>
      </c>
      <c r="AB776" s="44">
        <f>IF(OR($AD776=0,SUMIFS(dbP!$A:$A,dbP!$AD:$AD,$AD776)=0),0,INDEX(dbP!X:X,SUMIFS(dbP!$A:$A,dbP!$AD:$AD,$AD776)))*
IF(OR($AE776=0,SUMIFS(SpcfP!$A:$A,SpcfP!$AE:$AE,$AE776,SpcfP!$U:$U,$U776)=0),0,INDEX(SpcfP!AB:AB,SUMIFS(SpcfP!$A:$A,SpcfP!$AE:$AE,$AE776,SpcfP!$U:$U,$U776)))</f>
        <v>0</v>
      </c>
      <c r="AC776" s="31" t="str">
        <f>IF(OR(RepP!$J$3="",RepP!$J$3=0,COUNTIF(Lists!$D:$D,RepP!$J$3)=0),Lists!$D$9,IF(RepP!$J$3=Lists!$D$9,Lists!$D$9,IF(RepP!$J$3=$E776,RepP!$J$3,"")))</f>
        <v>Все проекты</v>
      </c>
      <c r="AD776" s="31">
        <f t="shared" si="12"/>
        <v>14</v>
      </c>
      <c r="AE776" s="31">
        <f>IF(OR(AE775=0,AE775=MAX(Items!$AC:$AC)),1,AE775+1)</f>
        <v>20</v>
      </c>
    </row>
    <row r="777" spans="2:31" x14ac:dyDescent="0.3">
      <c r="B777" s="26">
        <f>IF(AND(O777=0,P777=0,Q777=0,Y777=0),0,IF(OR(COUNTIFS(Items!$E:$E,O777,Items!$F:$F,P777,Items!$G:$G,Q777)=1,COUNTIFS(Items!$M:$M,O777,Items!$N:$N,P777,Items!$O:$O,Q777)=1,COUNTIFS(Items!$U:$U,O777,Items!$V:$V,P777,Items!$W:$W,Q777)=1),0,1))</f>
        <v>0</v>
      </c>
      <c r="D777" s="24">
        <f>IF(OR($AD777=0,SUMIFS(dbP!$A:$A,dbP!$AD:$AD,$AD777)=0),0,INDEX(dbP!D:D,SUMIFS(dbP!$A:$A,dbP!$AD:$AD,$AD777)))</f>
        <v>0</v>
      </c>
      <c r="E777" s="1">
        <f>IF(OR($AD777=0,SUMIFS(dbP!$A:$A,dbP!$AD:$AD,$AD777)=0),0,INDEX(dbP!E:E,SUMIFS(dbP!$A:$A,dbP!$AD:$AD,$AD777)))</f>
        <v>0</v>
      </c>
      <c r="F777" s="1">
        <f>IF(OR($AD777=0,SUMIFS(dbP!$A:$A,dbP!$AD:$AD,$AD777)=0),0,INDEX(dbP!F:F,SUMIFS(dbP!$A:$A,dbP!$AD:$AD,$AD777)))</f>
        <v>0</v>
      </c>
      <c r="I777" s="1">
        <f>IF(OR($AD777=0,SUMIFS(dbP!$A:$A,dbP!$AD:$AD,$AD777)=0),0,INDEX(dbP!I:I,SUMIFS(dbP!$A:$A,dbP!$AD:$AD,$AD777)))</f>
        <v>0</v>
      </c>
      <c r="O777" s="44">
        <f>IF(OR($AE777=0,SUMIFS(SpcfP!$A:$A,SpcfP!$AE:$AE,$AE777,SpcfP!$U:$U,$U777)=0),0,INDEX(SpcfP!O:O,SUMIFS(SpcfP!$A:$A,SpcfP!$AE:$AE,$AE777,SpcfP!$U:$U,$U777)))</f>
        <v>0</v>
      </c>
      <c r="P777" s="44">
        <f>IF(OR($AE777=0,SUMIFS(SpcfP!$A:$A,SpcfP!$AE:$AE,$AE777,SpcfP!$U:$U,$U777)=0),0,INDEX(SpcfP!P:P,SUMIFS(SpcfP!$A:$A,SpcfP!$AE:$AE,$AE777,SpcfP!$U:$U,$U777)))</f>
        <v>0</v>
      </c>
      <c r="Q777" s="44">
        <f>IF(OR($AE777=0,SUMIFS(SpcfP!$A:$A,SpcfP!$AE:$AE,$AE777,SpcfP!$U:$U,$U777)=0),0,INDEX(SpcfP!Q:Q,SUMIFS(SpcfP!$A:$A,SpcfP!$AE:$AE,$AE777,SpcfP!$U:$U,$U777)))</f>
        <v>0</v>
      </c>
      <c r="U777" s="1">
        <f>IF(OR($AD777=0,SUMIFS(dbP!$A:$A,dbP!$AD:$AD,$AD777)=0),0,INDEX(dbP!U:U,SUMIFS(dbP!$A:$A,dbP!$AD:$AD,$AD777)))</f>
        <v>0</v>
      </c>
      <c r="X777" s="42">
        <f>IF(OR($AD777=0,SUMIFS(dbP!$A:$A,dbP!$AD:$AD,$AD777)=0),0,INDEX(dbP!X:X,SUMIFS(dbP!$A:$A,dbP!$AD:$AD,$AD777)))*
IF(OR($AE777=0,SUMIFS(SpcfP!$A:$A,SpcfP!$AE:$AE,$AE777,SpcfP!$U:$U,$U777)=0),0,INDEX(SpcfP!X:X,SUMIFS(SpcfP!$A:$A,SpcfP!$AE:$AE,$AE777,SpcfP!$U:$U,$U777)))</f>
        <v>0</v>
      </c>
      <c r="AA777" s="44">
        <f>IF(OR($AD777=0,SUMIFS(dbP!$A:$A,dbP!$AD:$AD,$AD777)=0),0,INDEX(dbP!X:X,SUMIFS(dbP!$A:$A,dbP!$AD:$AD,$AD777)))*
IF(OR($AE777=0,SUMIFS(SpcfP!$A:$A,SpcfP!$AE:$AE,$AE777,SpcfP!$U:$U,$U777)=0),0,INDEX(SpcfP!AA:AA,SUMIFS(SpcfP!$A:$A,SpcfP!$AE:$AE,$AE777,SpcfP!$U:$U,$U777)))</f>
        <v>0</v>
      </c>
      <c r="AB777" s="44">
        <f>IF(OR($AD777=0,SUMIFS(dbP!$A:$A,dbP!$AD:$AD,$AD777)=0),0,INDEX(dbP!X:X,SUMIFS(dbP!$A:$A,dbP!$AD:$AD,$AD777)))*
IF(OR($AE777=0,SUMIFS(SpcfP!$A:$A,SpcfP!$AE:$AE,$AE777,SpcfP!$U:$U,$U777)=0),0,INDEX(SpcfP!AB:AB,SUMIFS(SpcfP!$A:$A,SpcfP!$AE:$AE,$AE777,SpcfP!$U:$U,$U777)))</f>
        <v>0</v>
      </c>
      <c r="AC777" s="31" t="str">
        <f>IF(OR(RepP!$J$3="",RepP!$J$3=0,COUNTIF(Lists!$D:$D,RepP!$J$3)=0),Lists!$D$9,IF(RepP!$J$3=Lists!$D$9,Lists!$D$9,IF(RepP!$J$3=$E777,RepP!$J$3,"")))</f>
        <v>Все проекты</v>
      </c>
      <c r="AD777" s="31">
        <f t="shared" si="12"/>
        <v>14</v>
      </c>
      <c r="AE777" s="31">
        <f>IF(OR(AE776=0,AE776=MAX(Items!$AC:$AC)),1,AE776+1)</f>
        <v>21</v>
      </c>
    </row>
    <row r="778" spans="2:31" x14ac:dyDescent="0.3">
      <c r="B778" s="26">
        <f>IF(AND(O778=0,P778=0,Q778=0,Y778=0),0,IF(OR(COUNTIFS(Items!$E:$E,O778,Items!$F:$F,P778,Items!$G:$G,Q778)=1,COUNTIFS(Items!$M:$M,O778,Items!$N:$N,P778,Items!$O:$O,Q778)=1,COUNTIFS(Items!$U:$U,O778,Items!$V:$V,P778,Items!$W:$W,Q778)=1),0,1))</f>
        <v>0</v>
      </c>
      <c r="D778" s="24">
        <f>IF(OR($AD778=0,SUMIFS(dbP!$A:$A,dbP!$AD:$AD,$AD778)=0),0,INDEX(dbP!D:D,SUMIFS(dbP!$A:$A,dbP!$AD:$AD,$AD778)))</f>
        <v>0</v>
      </c>
      <c r="E778" s="1">
        <f>IF(OR($AD778=0,SUMIFS(dbP!$A:$A,dbP!$AD:$AD,$AD778)=0),0,INDEX(dbP!E:E,SUMIFS(dbP!$A:$A,dbP!$AD:$AD,$AD778)))</f>
        <v>0</v>
      </c>
      <c r="F778" s="1">
        <f>IF(OR($AD778=0,SUMIFS(dbP!$A:$A,dbP!$AD:$AD,$AD778)=0),0,INDEX(dbP!F:F,SUMIFS(dbP!$A:$A,dbP!$AD:$AD,$AD778)))</f>
        <v>0</v>
      </c>
      <c r="I778" s="1">
        <f>IF(OR($AD778=0,SUMIFS(dbP!$A:$A,dbP!$AD:$AD,$AD778)=0),0,INDEX(dbP!I:I,SUMIFS(dbP!$A:$A,dbP!$AD:$AD,$AD778)))</f>
        <v>0</v>
      </c>
      <c r="O778" s="44">
        <f>IF(OR($AE778=0,SUMIFS(SpcfP!$A:$A,SpcfP!$AE:$AE,$AE778,SpcfP!$U:$U,$U778)=0),0,INDEX(SpcfP!O:O,SUMIFS(SpcfP!$A:$A,SpcfP!$AE:$AE,$AE778,SpcfP!$U:$U,$U778)))</f>
        <v>0</v>
      </c>
      <c r="P778" s="44">
        <f>IF(OR($AE778=0,SUMIFS(SpcfP!$A:$A,SpcfP!$AE:$AE,$AE778,SpcfP!$U:$U,$U778)=0),0,INDEX(SpcfP!P:P,SUMIFS(SpcfP!$A:$A,SpcfP!$AE:$AE,$AE778,SpcfP!$U:$U,$U778)))</f>
        <v>0</v>
      </c>
      <c r="Q778" s="44">
        <f>IF(OR($AE778=0,SUMIFS(SpcfP!$A:$A,SpcfP!$AE:$AE,$AE778,SpcfP!$U:$U,$U778)=0),0,INDEX(SpcfP!Q:Q,SUMIFS(SpcfP!$A:$A,SpcfP!$AE:$AE,$AE778,SpcfP!$U:$U,$U778)))</f>
        <v>0</v>
      </c>
      <c r="U778" s="1">
        <f>IF(OR($AD778=0,SUMIFS(dbP!$A:$A,dbP!$AD:$AD,$AD778)=0),0,INDEX(dbP!U:U,SUMIFS(dbP!$A:$A,dbP!$AD:$AD,$AD778)))</f>
        <v>0</v>
      </c>
      <c r="X778" s="42">
        <f>IF(OR($AD778=0,SUMIFS(dbP!$A:$A,dbP!$AD:$AD,$AD778)=0),0,INDEX(dbP!X:X,SUMIFS(dbP!$A:$A,dbP!$AD:$AD,$AD778)))*
IF(OR($AE778=0,SUMIFS(SpcfP!$A:$A,SpcfP!$AE:$AE,$AE778,SpcfP!$U:$U,$U778)=0),0,INDEX(SpcfP!X:X,SUMIFS(SpcfP!$A:$A,SpcfP!$AE:$AE,$AE778,SpcfP!$U:$U,$U778)))</f>
        <v>0</v>
      </c>
      <c r="AA778" s="44">
        <f>IF(OR($AD778=0,SUMIFS(dbP!$A:$A,dbP!$AD:$AD,$AD778)=0),0,INDEX(dbP!X:X,SUMIFS(dbP!$A:$A,dbP!$AD:$AD,$AD778)))*
IF(OR($AE778=0,SUMIFS(SpcfP!$A:$A,SpcfP!$AE:$AE,$AE778,SpcfP!$U:$U,$U778)=0),0,INDEX(SpcfP!AA:AA,SUMIFS(SpcfP!$A:$A,SpcfP!$AE:$AE,$AE778,SpcfP!$U:$U,$U778)))</f>
        <v>0</v>
      </c>
      <c r="AB778" s="44">
        <f>IF(OR($AD778=0,SUMIFS(dbP!$A:$A,dbP!$AD:$AD,$AD778)=0),0,INDEX(dbP!X:X,SUMIFS(dbP!$A:$A,dbP!$AD:$AD,$AD778)))*
IF(OR($AE778=0,SUMIFS(SpcfP!$A:$A,SpcfP!$AE:$AE,$AE778,SpcfP!$U:$U,$U778)=0),0,INDEX(SpcfP!AB:AB,SUMIFS(SpcfP!$A:$A,SpcfP!$AE:$AE,$AE778,SpcfP!$U:$U,$U778)))</f>
        <v>0</v>
      </c>
      <c r="AC778" s="31" t="str">
        <f>IF(OR(RepP!$J$3="",RepP!$J$3=0,COUNTIF(Lists!$D:$D,RepP!$J$3)=0),Lists!$D$9,IF(RepP!$J$3=Lists!$D$9,Lists!$D$9,IF(RepP!$J$3=$E778,RepP!$J$3,"")))</f>
        <v>Все проекты</v>
      </c>
      <c r="AD778" s="31">
        <f t="shared" si="12"/>
        <v>14</v>
      </c>
      <c r="AE778" s="31">
        <f>IF(OR(AE777=0,AE777=MAX(Items!$AC:$AC)),1,AE777+1)</f>
        <v>22</v>
      </c>
    </row>
    <row r="779" spans="2:31" x14ac:dyDescent="0.3">
      <c r="B779" s="26">
        <f>IF(AND(O779=0,P779=0,Q779=0,Y779=0),0,IF(OR(COUNTIFS(Items!$E:$E,O779,Items!$F:$F,P779,Items!$G:$G,Q779)=1,COUNTIFS(Items!$M:$M,O779,Items!$N:$N,P779,Items!$O:$O,Q779)=1,COUNTIFS(Items!$U:$U,O779,Items!$V:$V,P779,Items!$W:$W,Q779)=1),0,1))</f>
        <v>0</v>
      </c>
      <c r="D779" s="24">
        <f>IF(OR($AD779=0,SUMIFS(dbP!$A:$A,dbP!$AD:$AD,$AD779)=0),0,INDEX(dbP!D:D,SUMIFS(dbP!$A:$A,dbP!$AD:$AD,$AD779)))</f>
        <v>0</v>
      </c>
      <c r="E779" s="1">
        <f>IF(OR($AD779=0,SUMIFS(dbP!$A:$A,dbP!$AD:$AD,$AD779)=0),0,INDEX(dbP!E:E,SUMIFS(dbP!$A:$A,dbP!$AD:$AD,$AD779)))</f>
        <v>0</v>
      </c>
      <c r="F779" s="1">
        <f>IF(OR($AD779=0,SUMIFS(dbP!$A:$A,dbP!$AD:$AD,$AD779)=0),0,INDEX(dbP!F:F,SUMIFS(dbP!$A:$A,dbP!$AD:$AD,$AD779)))</f>
        <v>0</v>
      </c>
      <c r="I779" s="1">
        <f>IF(OR($AD779=0,SUMIFS(dbP!$A:$A,dbP!$AD:$AD,$AD779)=0),0,INDEX(dbP!I:I,SUMIFS(dbP!$A:$A,dbP!$AD:$AD,$AD779)))</f>
        <v>0</v>
      </c>
      <c r="O779" s="44">
        <f>IF(OR($AE779=0,SUMIFS(SpcfP!$A:$A,SpcfP!$AE:$AE,$AE779,SpcfP!$U:$U,$U779)=0),0,INDEX(SpcfP!O:O,SUMIFS(SpcfP!$A:$A,SpcfP!$AE:$AE,$AE779,SpcfP!$U:$U,$U779)))</f>
        <v>0</v>
      </c>
      <c r="P779" s="44">
        <f>IF(OR($AE779=0,SUMIFS(SpcfP!$A:$A,SpcfP!$AE:$AE,$AE779,SpcfP!$U:$U,$U779)=0),0,INDEX(SpcfP!P:P,SUMIFS(SpcfP!$A:$A,SpcfP!$AE:$AE,$AE779,SpcfP!$U:$U,$U779)))</f>
        <v>0</v>
      </c>
      <c r="Q779" s="44">
        <f>IF(OR($AE779=0,SUMIFS(SpcfP!$A:$A,SpcfP!$AE:$AE,$AE779,SpcfP!$U:$U,$U779)=0),0,INDEX(SpcfP!Q:Q,SUMIFS(SpcfP!$A:$A,SpcfP!$AE:$AE,$AE779,SpcfP!$U:$U,$U779)))</f>
        <v>0</v>
      </c>
      <c r="U779" s="1">
        <f>IF(OR($AD779=0,SUMIFS(dbP!$A:$A,dbP!$AD:$AD,$AD779)=0),0,INDEX(dbP!U:U,SUMIFS(dbP!$A:$A,dbP!$AD:$AD,$AD779)))</f>
        <v>0</v>
      </c>
      <c r="X779" s="42">
        <f>IF(OR($AD779=0,SUMIFS(dbP!$A:$A,dbP!$AD:$AD,$AD779)=0),0,INDEX(dbP!X:X,SUMIFS(dbP!$A:$A,dbP!$AD:$AD,$AD779)))*
IF(OR($AE779=0,SUMIFS(SpcfP!$A:$A,SpcfP!$AE:$AE,$AE779,SpcfP!$U:$U,$U779)=0),0,INDEX(SpcfP!X:X,SUMIFS(SpcfP!$A:$A,SpcfP!$AE:$AE,$AE779,SpcfP!$U:$U,$U779)))</f>
        <v>0</v>
      </c>
      <c r="AA779" s="44">
        <f>IF(OR($AD779=0,SUMIFS(dbP!$A:$A,dbP!$AD:$AD,$AD779)=0),0,INDEX(dbP!X:X,SUMIFS(dbP!$A:$A,dbP!$AD:$AD,$AD779)))*
IF(OR($AE779=0,SUMIFS(SpcfP!$A:$A,SpcfP!$AE:$AE,$AE779,SpcfP!$U:$U,$U779)=0),0,INDEX(SpcfP!AA:AA,SUMIFS(SpcfP!$A:$A,SpcfP!$AE:$AE,$AE779,SpcfP!$U:$U,$U779)))</f>
        <v>0</v>
      </c>
      <c r="AB779" s="44">
        <f>IF(OR($AD779=0,SUMIFS(dbP!$A:$A,dbP!$AD:$AD,$AD779)=0),0,INDEX(dbP!X:X,SUMIFS(dbP!$A:$A,dbP!$AD:$AD,$AD779)))*
IF(OR($AE779=0,SUMIFS(SpcfP!$A:$A,SpcfP!$AE:$AE,$AE779,SpcfP!$U:$U,$U779)=0),0,INDEX(SpcfP!AB:AB,SUMIFS(SpcfP!$A:$A,SpcfP!$AE:$AE,$AE779,SpcfP!$U:$U,$U779)))</f>
        <v>0</v>
      </c>
      <c r="AC779" s="31" t="str">
        <f>IF(OR(RepP!$J$3="",RepP!$J$3=0,COUNTIF(Lists!$D:$D,RepP!$J$3)=0),Lists!$D$9,IF(RepP!$J$3=Lists!$D$9,Lists!$D$9,IF(RepP!$J$3=$E779,RepP!$J$3,"")))</f>
        <v>Все проекты</v>
      </c>
      <c r="AD779" s="31">
        <f t="shared" si="12"/>
        <v>14</v>
      </c>
      <c r="AE779" s="31">
        <f>IF(OR(AE778=0,AE778=MAX(Items!$AC:$AC)),1,AE778+1)</f>
        <v>23</v>
      </c>
    </row>
    <row r="780" spans="2:31" x14ac:dyDescent="0.3">
      <c r="B780" s="26">
        <f>IF(AND(O780=0,P780=0,Q780=0,Y780=0),0,IF(OR(COUNTIFS(Items!$E:$E,O780,Items!$F:$F,P780,Items!$G:$G,Q780)=1,COUNTIFS(Items!$M:$M,O780,Items!$N:$N,P780,Items!$O:$O,Q780)=1,COUNTIFS(Items!$U:$U,O780,Items!$V:$V,P780,Items!$W:$W,Q780)=1),0,1))</f>
        <v>0</v>
      </c>
      <c r="D780" s="24">
        <f>IF(OR($AD780=0,SUMIFS(dbP!$A:$A,dbP!$AD:$AD,$AD780)=0),0,INDEX(dbP!D:D,SUMIFS(dbP!$A:$A,dbP!$AD:$AD,$AD780)))</f>
        <v>0</v>
      </c>
      <c r="E780" s="1">
        <f>IF(OR($AD780=0,SUMIFS(dbP!$A:$A,dbP!$AD:$AD,$AD780)=0),0,INDEX(dbP!E:E,SUMIFS(dbP!$A:$A,dbP!$AD:$AD,$AD780)))</f>
        <v>0</v>
      </c>
      <c r="F780" s="1">
        <f>IF(OR($AD780=0,SUMIFS(dbP!$A:$A,dbP!$AD:$AD,$AD780)=0),0,INDEX(dbP!F:F,SUMIFS(dbP!$A:$A,dbP!$AD:$AD,$AD780)))</f>
        <v>0</v>
      </c>
      <c r="I780" s="1">
        <f>IF(OR($AD780=0,SUMIFS(dbP!$A:$A,dbP!$AD:$AD,$AD780)=0),0,INDEX(dbP!I:I,SUMIFS(dbP!$A:$A,dbP!$AD:$AD,$AD780)))</f>
        <v>0</v>
      </c>
      <c r="O780" s="44">
        <f>IF(OR($AE780=0,SUMIFS(SpcfP!$A:$A,SpcfP!$AE:$AE,$AE780,SpcfP!$U:$U,$U780)=0),0,INDEX(SpcfP!O:O,SUMIFS(SpcfP!$A:$A,SpcfP!$AE:$AE,$AE780,SpcfP!$U:$U,$U780)))</f>
        <v>0</v>
      </c>
      <c r="P780" s="44">
        <f>IF(OR($AE780=0,SUMIFS(SpcfP!$A:$A,SpcfP!$AE:$AE,$AE780,SpcfP!$U:$U,$U780)=0),0,INDEX(SpcfP!P:P,SUMIFS(SpcfP!$A:$A,SpcfP!$AE:$AE,$AE780,SpcfP!$U:$U,$U780)))</f>
        <v>0</v>
      </c>
      <c r="Q780" s="44">
        <f>IF(OR($AE780=0,SUMIFS(SpcfP!$A:$A,SpcfP!$AE:$AE,$AE780,SpcfP!$U:$U,$U780)=0),0,INDEX(SpcfP!Q:Q,SUMIFS(SpcfP!$A:$A,SpcfP!$AE:$AE,$AE780,SpcfP!$U:$U,$U780)))</f>
        <v>0</v>
      </c>
      <c r="U780" s="1">
        <f>IF(OR($AD780=0,SUMIFS(dbP!$A:$A,dbP!$AD:$AD,$AD780)=0),0,INDEX(dbP!U:U,SUMIFS(dbP!$A:$A,dbP!$AD:$AD,$AD780)))</f>
        <v>0</v>
      </c>
      <c r="X780" s="42">
        <f>IF(OR($AD780=0,SUMIFS(dbP!$A:$A,dbP!$AD:$AD,$AD780)=0),0,INDEX(dbP!X:X,SUMIFS(dbP!$A:$A,dbP!$AD:$AD,$AD780)))*
IF(OR($AE780=0,SUMIFS(SpcfP!$A:$A,SpcfP!$AE:$AE,$AE780,SpcfP!$U:$U,$U780)=0),0,INDEX(SpcfP!X:X,SUMIFS(SpcfP!$A:$A,SpcfP!$AE:$AE,$AE780,SpcfP!$U:$U,$U780)))</f>
        <v>0</v>
      </c>
      <c r="AA780" s="44">
        <f>IF(OR($AD780=0,SUMIFS(dbP!$A:$A,dbP!$AD:$AD,$AD780)=0),0,INDEX(dbP!X:X,SUMIFS(dbP!$A:$A,dbP!$AD:$AD,$AD780)))*
IF(OR($AE780=0,SUMIFS(SpcfP!$A:$A,SpcfP!$AE:$AE,$AE780,SpcfP!$U:$U,$U780)=0),0,INDEX(SpcfP!AA:AA,SUMIFS(SpcfP!$A:$A,SpcfP!$AE:$AE,$AE780,SpcfP!$U:$U,$U780)))</f>
        <v>0</v>
      </c>
      <c r="AB780" s="44">
        <f>IF(OR($AD780=0,SUMIFS(dbP!$A:$A,dbP!$AD:$AD,$AD780)=0),0,INDEX(dbP!X:X,SUMIFS(dbP!$A:$A,dbP!$AD:$AD,$AD780)))*
IF(OR($AE780=0,SUMIFS(SpcfP!$A:$A,SpcfP!$AE:$AE,$AE780,SpcfP!$U:$U,$U780)=0),0,INDEX(SpcfP!AB:AB,SUMIFS(SpcfP!$A:$A,SpcfP!$AE:$AE,$AE780,SpcfP!$U:$U,$U780)))</f>
        <v>0</v>
      </c>
      <c r="AC780" s="31" t="str">
        <f>IF(OR(RepP!$J$3="",RepP!$J$3=0,COUNTIF(Lists!$D:$D,RepP!$J$3)=0),Lists!$D$9,IF(RepP!$J$3=Lists!$D$9,Lists!$D$9,IF(RepP!$J$3=$E780,RepP!$J$3,"")))</f>
        <v>Все проекты</v>
      </c>
      <c r="AD780" s="31">
        <f t="shared" si="12"/>
        <v>14</v>
      </c>
      <c r="AE780" s="31">
        <f>IF(OR(AE779=0,AE779=MAX(Items!$AC:$AC)),1,AE779+1)</f>
        <v>24</v>
      </c>
    </row>
    <row r="781" spans="2:31" x14ac:dyDescent="0.3">
      <c r="B781" s="26">
        <f>IF(AND(O781=0,P781=0,Q781=0,Y781=0),0,IF(OR(COUNTIFS(Items!$E:$E,O781,Items!$F:$F,P781,Items!$G:$G,Q781)=1,COUNTIFS(Items!$M:$M,O781,Items!$N:$N,P781,Items!$O:$O,Q781)=1,COUNTIFS(Items!$U:$U,O781,Items!$V:$V,P781,Items!$W:$W,Q781)=1),0,1))</f>
        <v>0</v>
      </c>
      <c r="D781" s="24">
        <f>IF(OR($AD781=0,SUMIFS(dbP!$A:$A,dbP!$AD:$AD,$AD781)=0),0,INDEX(dbP!D:D,SUMIFS(dbP!$A:$A,dbP!$AD:$AD,$AD781)))</f>
        <v>0</v>
      </c>
      <c r="E781" s="1">
        <f>IF(OR($AD781=0,SUMIFS(dbP!$A:$A,dbP!$AD:$AD,$AD781)=0),0,INDEX(dbP!E:E,SUMIFS(dbP!$A:$A,dbP!$AD:$AD,$AD781)))</f>
        <v>0</v>
      </c>
      <c r="F781" s="1">
        <f>IF(OR($AD781=0,SUMIFS(dbP!$A:$A,dbP!$AD:$AD,$AD781)=0),0,INDEX(dbP!F:F,SUMIFS(dbP!$A:$A,dbP!$AD:$AD,$AD781)))</f>
        <v>0</v>
      </c>
      <c r="I781" s="1">
        <f>IF(OR($AD781=0,SUMIFS(dbP!$A:$A,dbP!$AD:$AD,$AD781)=0),0,INDEX(dbP!I:I,SUMIFS(dbP!$A:$A,dbP!$AD:$AD,$AD781)))</f>
        <v>0</v>
      </c>
      <c r="O781" s="44">
        <f>IF(OR($AE781=0,SUMIFS(SpcfP!$A:$A,SpcfP!$AE:$AE,$AE781,SpcfP!$U:$U,$U781)=0),0,INDEX(SpcfP!O:O,SUMIFS(SpcfP!$A:$A,SpcfP!$AE:$AE,$AE781,SpcfP!$U:$U,$U781)))</f>
        <v>0</v>
      </c>
      <c r="P781" s="44">
        <f>IF(OR($AE781=0,SUMIFS(SpcfP!$A:$A,SpcfP!$AE:$AE,$AE781,SpcfP!$U:$U,$U781)=0),0,INDEX(SpcfP!P:P,SUMIFS(SpcfP!$A:$A,SpcfP!$AE:$AE,$AE781,SpcfP!$U:$U,$U781)))</f>
        <v>0</v>
      </c>
      <c r="Q781" s="44">
        <f>IF(OR($AE781=0,SUMIFS(SpcfP!$A:$A,SpcfP!$AE:$AE,$AE781,SpcfP!$U:$U,$U781)=0),0,INDEX(SpcfP!Q:Q,SUMIFS(SpcfP!$A:$A,SpcfP!$AE:$AE,$AE781,SpcfP!$U:$U,$U781)))</f>
        <v>0</v>
      </c>
      <c r="U781" s="1">
        <f>IF(OR($AD781=0,SUMIFS(dbP!$A:$A,dbP!$AD:$AD,$AD781)=0),0,INDEX(dbP!U:U,SUMIFS(dbP!$A:$A,dbP!$AD:$AD,$AD781)))</f>
        <v>0</v>
      </c>
      <c r="X781" s="42">
        <f>IF(OR($AD781=0,SUMIFS(dbP!$A:$A,dbP!$AD:$AD,$AD781)=0),0,INDEX(dbP!X:X,SUMIFS(dbP!$A:$A,dbP!$AD:$AD,$AD781)))*
IF(OR($AE781=0,SUMIFS(SpcfP!$A:$A,SpcfP!$AE:$AE,$AE781,SpcfP!$U:$U,$U781)=0),0,INDEX(SpcfP!X:X,SUMIFS(SpcfP!$A:$A,SpcfP!$AE:$AE,$AE781,SpcfP!$U:$U,$U781)))</f>
        <v>0</v>
      </c>
      <c r="AA781" s="44">
        <f>IF(OR($AD781=0,SUMIFS(dbP!$A:$A,dbP!$AD:$AD,$AD781)=0),0,INDEX(dbP!X:X,SUMIFS(dbP!$A:$A,dbP!$AD:$AD,$AD781)))*
IF(OR($AE781=0,SUMIFS(SpcfP!$A:$A,SpcfP!$AE:$AE,$AE781,SpcfP!$U:$U,$U781)=0),0,INDEX(SpcfP!AA:AA,SUMIFS(SpcfP!$A:$A,SpcfP!$AE:$AE,$AE781,SpcfP!$U:$U,$U781)))</f>
        <v>0</v>
      </c>
      <c r="AB781" s="44">
        <f>IF(OR($AD781=0,SUMIFS(dbP!$A:$A,dbP!$AD:$AD,$AD781)=0),0,INDEX(dbP!X:X,SUMIFS(dbP!$A:$A,dbP!$AD:$AD,$AD781)))*
IF(OR($AE781=0,SUMIFS(SpcfP!$A:$A,SpcfP!$AE:$AE,$AE781,SpcfP!$U:$U,$U781)=0),0,INDEX(SpcfP!AB:AB,SUMIFS(SpcfP!$A:$A,SpcfP!$AE:$AE,$AE781,SpcfP!$U:$U,$U781)))</f>
        <v>0</v>
      </c>
      <c r="AC781" s="31" t="str">
        <f>IF(OR(RepP!$J$3="",RepP!$J$3=0,COUNTIF(Lists!$D:$D,RepP!$J$3)=0),Lists!$D$9,IF(RepP!$J$3=Lists!$D$9,Lists!$D$9,IF(RepP!$J$3=$E781,RepP!$J$3,"")))</f>
        <v>Все проекты</v>
      </c>
      <c r="AD781" s="31">
        <f t="shared" si="12"/>
        <v>14</v>
      </c>
      <c r="AE781" s="31">
        <f>IF(OR(AE780=0,AE780=MAX(Items!$AC:$AC)),1,AE780+1)</f>
        <v>25</v>
      </c>
    </row>
    <row r="782" spans="2:31" x14ac:dyDescent="0.3">
      <c r="B782" s="26">
        <f>IF(AND(O782=0,P782=0,Q782=0,Y782=0),0,IF(OR(COUNTIFS(Items!$E:$E,O782,Items!$F:$F,P782,Items!$G:$G,Q782)=1,COUNTIFS(Items!$M:$M,O782,Items!$N:$N,P782,Items!$O:$O,Q782)=1,COUNTIFS(Items!$U:$U,O782,Items!$V:$V,P782,Items!$W:$W,Q782)=1),0,1))</f>
        <v>0</v>
      </c>
      <c r="D782" s="24">
        <f>IF(OR($AD782=0,SUMIFS(dbP!$A:$A,dbP!$AD:$AD,$AD782)=0),0,INDEX(dbP!D:D,SUMIFS(dbP!$A:$A,dbP!$AD:$AD,$AD782)))</f>
        <v>0</v>
      </c>
      <c r="E782" s="1">
        <f>IF(OR($AD782=0,SUMIFS(dbP!$A:$A,dbP!$AD:$AD,$AD782)=0),0,INDEX(dbP!E:E,SUMIFS(dbP!$A:$A,dbP!$AD:$AD,$AD782)))</f>
        <v>0</v>
      </c>
      <c r="F782" s="1">
        <f>IF(OR($AD782=0,SUMIFS(dbP!$A:$A,dbP!$AD:$AD,$AD782)=0),0,INDEX(dbP!F:F,SUMIFS(dbP!$A:$A,dbP!$AD:$AD,$AD782)))</f>
        <v>0</v>
      </c>
      <c r="I782" s="1">
        <f>IF(OR($AD782=0,SUMIFS(dbP!$A:$A,dbP!$AD:$AD,$AD782)=0),0,INDEX(dbP!I:I,SUMIFS(dbP!$A:$A,dbP!$AD:$AD,$AD782)))</f>
        <v>0</v>
      </c>
      <c r="O782" s="44">
        <f>IF(OR($AE782=0,SUMIFS(SpcfP!$A:$A,SpcfP!$AE:$AE,$AE782,SpcfP!$U:$U,$U782)=0),0,INDEX(SpcfP!O:O,SUMIFS(SpcfP!$A:$A,SpcfP!$AE:$AE,$AE782,SpcfP!$U:$U,$U782)))</f>
        <v>0</v>
      </c>
      <c r="P782" s="44">
        <f>IF(OR($AE782=0,SUMIFS(SpcfP!$A:$A,SpcfP!$AE:$AE,$AE782,SpcfP!$U:$U,$U782)=0),0,INDEX(SpcfP!P:P,SUMIFS(SpcfP!$A:$A,SpcfP!$AE:$AE,$AE782,SpcfP!$U:$U,$U782)))</f>
        <v>0</v>
      </c>
      <c r="Q782" s="44">
        <f>IF(OR($AE782=0,SUMIFS(SpcfP!$A:$A,SpcfP!$AE:$AE,$AE782,SpcfP!$U:$U,$U782)=0),0,INDEX(SpcfP!Q:Q,SUMIFS(SpcfP!$A:$A,SpcfP!$AE:$AE,$AE782,SpcfP!$U:$U,$U782)))</f>
        <v>0</v>
      </c>
      <c r="U782" s="1">
        <f>IF(OR($AD782=0,SUMIFS(dbP!$A:$A,dbP!$AD:$AD,$AD782)=0),0,INDEX(dbP!U:U,SUMIFS(dbP!$A:$A,dbP!$AD:$AD,$AD782)))</f>
        <v>0</v>
      </c>
      <c r="X782" s="42">
        <f>IF(OR($AD782=0,SUMIFS(dbP!$A:$A,dbP!$AD:$AD,$AD782)=0),0,INDEX(dbP!X:X,SUMIFS(dbP!$A:$A,dbP!$AD:$AD,$AD782)))*
IF(OR($AE782=0,SUMIFS(SpcfP!$A:$A,SpcfP!$AE:$AE,$AE782,SpcfP!$U:$U,$U782)=0),0,INDEX(SpcfP!X:X,SUMIFS(SpcfP!$A:$A,SpcfP!$AE:$AE,$AE782,SpcfP!$U:$U,$U782)))</f>
        <v>0</v>
      </c>
      <c r="AA782" s="44">
        <f>IF(OR($AD782=0,SUMIFS(dbP!$A:$A,dbP!$AD:$AD,$AD782)=0),0,INDEX(dbP!X:X,SUMIFS(dbP!$A:$A,dbP!$AD:$AD,$AD782)))*
IF(OR($AE782=0,SUMIFS(SpcfP!$A:$A,SpcfP!$AE:$AE,$AE782,SpcfP!$U:$U,$U782)=0),0,INDEX(SpcfP!AA:AA,SUMIFS(SpcfP!$A:$A,SpcfP!$AE:$AE,$AE782,SpcfP!$U:$U,$U782)))</f>
        <v>0</v>
      </c>
      <c r="AB782" s="44">
        <f>IF(OR($AD782=0,SUMIFS(dbP!$A:$A,dbP!$AD:$AD,$AD782)=0),0,INDEX(dbP!X:X,SUMIFS(dbP!$A:$A,dbP!$AD:$AD,$AD782)))*
IF(OR($AE782=0,SUMIFS(SpcfP!$A:$A,SpcfP!$AE:$AE,$AE782,SpcfP!$U:$U,$U782)=0),0,INDEX(SpcfP!AB:AB,SUMIFS(SpcfP!$A:$A,SpcfP!$AE:$AE,$AE782,SpcfP!$U:$U,$U782)))</f>
        <v>0</v>
      </c>
      <c r="AC782" s="31" t="str">
        <f>IF(OR(RepP!$J$3="",RepP!$J$3=0,COUNTIF(Lists!$D:$D,RepP!$J$3)=0),Lists!$D$9,IF(RepP!$J$3=Lists!$D$9,Lists!$D$9,IF(RepP!$J$3=$E782,RepP!$J$3,"")))</f>
        <v>Все проекты</v>
      </c>
      <c r="AD782" s="31">
        <f t="shared" si="12"/>
        <v>14</v>
      </c>
      <c r="AE782" s="31">
        <f>IF(OR(AE781=0,AE781=MAX(Items!$AC:$AC)),1,AE781+1)</f>
        <v>26</v>
      </c>
    </row>
    <row r="783" spans="2:31" x14ac:dyDescent="0.3">
      <c r="B783" s="26">
        <f>IF(AND(O783=0,P783=0,Q783=0,Y783=0),0,IF(OR(COUNTIFS(Items!$E:$E,O783,Items!$F:$F,P783,Items!$G:$G,Q783)=1,COUNTIFS(Items!$M:$M,O783,Items!$N:$N,P783,Items!$O:$O,Q783)=1,COUNTIFS(Items!$U:$U,O783,Items!$V:$V,P783,Items!$W:$W,Q783)=1),0,1))</f>
        <v>0</v>
      </c>
      <c r="D783" s="24">
        <f>IF(OR($AD783=0,SUMIFS(dbP!$A:$A,dbP!$AD:$AD,$AD783)=0),0,INDEX(dbP!D:D,SUMIFS(dbP!$A:$A,dbP!$AD:$AD,$AD783)))</f>
        <v>0</v>
      </c>
      <c r="E783" s="1">
        <f>IF(OR($AD783=0,SUMIFS(dbP!$A:$A,dbP!$AD:$AD,$AD783)=0),0,INDEX(dbP!E:E,SUMIFS(dbP!$A:$A,dbP!$AD:$AD,$AD783)))</f>
        <v>0</v>
      </c>
      <c r="F783" s="1">
        <f>IF(OR($AD783=0,SUMIFS(dbP!$A:$A,dbP!$AD:$AD,$AD783)=0),0,INDEX(dbP!F:F,SUMIFS(dbP!$A:$A,dbP!$AD:$AD,$AD783)))</f>
        <v>0</v>
      </c>
      <c r="I783" s="1">
        <f>IF(OR($AD783=0,SUMIFS(dbP!$A:$A,dbP!$AD:$AD,$AD783)=0),0,INDEX(dbP!I:I,SUMIFS(dbP!$A:$A,dbP!$AD:$AD,$AD783)))</f>
        <v>0</v>
      </c>
      <c r="O783" s="44">
        <f>IF(OR($AE783=0,SUMIFS(SpcfP!$A:$A,SpcfP!$AE:$AE,$AE783,SpcfP!$U:$U,$U783)=0),0,INDEX(SpcfP!O:O,SUMIFS(SpcfP!$A:$A,SpcfP!$AE:$AE,$AE783,SpcfP!$U:$U,$U783)))</f>
        <v>0</v>
      </c>
      <c r="P783" s="44">
        <f>IF(OR($AE783=0,SUMIFS(SpcfP!$A:$A,SpcfP!$AE:$AE,$AE783,SpcfP!$U:$U,$U783)=0),0,INDEX(SpcfP!P:P,SUMIFS(SpcfP!$A:$A,SpcfP!$AE:$AE,$AE783,SpcfP!$U:$U,$U783)))</f>
        <v>0</v>
      </c>
      <c r="Q783" s="44">
        <f>IF(OR($AE783=0,SUMIFS(SpcfP!$A:$A,SpcfP!$AE:$AE,$AE783,SpcfP!$U:$U,$U783)=0),0,INDEX(SpcfP!Q:Q,SUMIFS(SpcfP!$A:$A,SpcfP!$AE:$AE,$AE783,SpcfP!$U:$U,$U783)))</f>
        <v>0</v>
      </c>
      <c r="U783" s="1">
        <f>IF(OR($AD783=0,SUMIFS(dbP!$A:$A,dbP!$AD:$AD,$AD783)=0),0,INDEX(dbP!U:U,SUMIFS(dbP!$A:$A,dbP!$AD:$AD,$AD783)))</f>
        <v>0</v>
      </c>
      <c r="X783" s="42">
        <f>IF(OR($AD783=0,SUMIFS(dbP!$A:$A,dbP!$AD:$AD,$AD783)=0),0,INDEX(dbP!X:X,SUMIFS(dbP!$A:$A,dbP!$AD:$AD,$AD783)))*
IF(OR($AE783=0,SUMIFS(SpcfP!$A:$A,SpcfP!$AE:$AE,$AE783,SpcfP!$U:$U,$U783)=0),0,INDEX(SpcfP!X:X,SUMIFS(SpcfP!$A:$A,SpcfP!$AE:$AE,$AE783,SpcfP!$U:$U,$U783)))</f>
        <v>0</v>
      </c>
      <c r="AA783" s="44">
        <f>IF(OR($AD783=0,SUMIFS(dbP!$A:$A,dbP!$AD:$AD,$AD783)=0),0,INDEX(dbP!X:X,SUMIFS(dbP!$A:$A,dbP!$AD:$AD,$AD783)))*
IF(OR($AE783=0,SUMIFS(SpcfP!$A:$A,SpcfP!$AE:$AE,$AE783,SpcfP!$U:$U,$U783)=0),0,INDEX(SpcfP!AA:AA,SUMIFS(SpcfP!$A:$A,SpcfP!$AE:$AE,$AE783,SpcfP!$U:$U,$U783)))</f>
        <v>0</v>
      </c>
      <c r="AB783" s="44">
        <f>IF(OR($AD783=0,SUMIFS(dbP!$A:$A,dbP!$AD:$AD,$AD783)=0),0,INDEX(dbP!X:X,SUMIFS(dbP!$A:$A,dbP!$AD:$AD,$AD783)))*
IF(OR($AE783=0,SUMIFS(SpcfP!$A:$A,SpcfP!$AE:$AE,$AE783,SpcfP!$U:$U,$U783)=0),0,INDEX(SpcfP!AB:AB,SUMIFS(SpcfP!$A:$A,SpcfP!$AE:$AE,$AE783,SpcfP!$U:$U,$U783)))</f>
        <v>0</v>
      </c>
      <c r="AC783" s="31" t="str">
        <f>IF(OR(RepP!$J$3="",RepP!$J$3=0,COUNTIF(Lists!$D:$D,RepP!$J$3)=0),Lists!$D$9,IF(RepP!$J$3=Lists!$D$9,Lists!$D$9,IF(RepP!$J$3=$E783,RepP!$J$3,"")))</f>
        <v>Все проекты</v>
      </c>
      <c r="AD783" s="31">
        <f t="shared" si="12"/>
        <v>14</v>
      </c>
      <c r="AE783" s="31">
        <f>IF(OR(AE782=0,AE782=MAX(Items!$AC:$AC)),1,AE782+1)</f>
        <v>27</v>
      </c>
    </row>
    <row r="784" spans="2:31" x14ac:dyDescent="0.3">
      <c r="B784" s="26">
        <f>IF(AND(O784=0,P784=0,Q784=0,Y784=0),0,IF(OR(COUNTIFS(Items!$E:$E,O784,Items!$F:$F,P784,Items!$G:$G,Q784)=1,COUNTIFS(Items!$M:$M,O784,Items!$N:$N,P784,Items!$O:$O,Q784)=1,COUNTIFS(Items!$U:$U,O784,Items!$V:$V,P784,Items!$W:$W,Q784)=1),0,1))</f>
        <v>0</v>
      </c>
      <c r="D784" s="24">
        <f>IF(OR($AD784=0,SUMIFS(dbP!$A:$A,dbP!$AD:$AD,$AD784)=0),0,INDEX(dbP!D:D,SUMIFS(dbP!$A:$A,dbP!$AD:$AD,$AD784)))</f>
        <v>0</v>
      </c>
      <c r="E784" s="1">
        <f>IF(OR($AD784=0,SUMIFS(dbP!$A:$A,dbP!$AD:$AD,$AD784)=0),0,INDEX(dbP!E:E,SUMIFS(dbP!$A:$A,dbP!$AD:$AD,$AD784)))</f>
        <v>0</v>
      </c>
      <c r="F784" s="1">
        <f>IF(OR($AD784=0,SUMIFS(dbP!$A:$A,dbP!$AD:$AD,$AD784)=0),0,INDEX(dbP!F:F,SUMIFS(dbP!$A:$A,dbP!$AD:$AD,$AD784)))</f>
        <v>0</v>
      </c>
      <c r="I784" s="1">
        <f>IF(OR($AD784=0,SUMIFS(dbP!$A:$A,dbP!$AD:$AD,$AD784)=0),0,INDEX(dbP!I:I,SUMIFS(dbP!$A:$A,dbP!$AD:$AD,$AD784)))</f>
        <v>0</v>
      </c>
      <c r="O784" s="44">
        <f>IF(OR($AE784=0,SUMIFS(SpcfP!$A:$A,SpcfP!$AE:$AE,$AE784,SpcfP!$U:$U,$U784)=0),0,INDEX(SpcfP!O:O,SUMIFS(SpcfP!$A:$A,SpcfP!$AE:$AE,$AE784,SpcfP!$U:$U,$U784)))</f>
        <v>0</v>
      </c>
      <c r="P784" s="44">
        <f>IF(OR($AE784=0,SUMIFS(SpcfP!$A:$A,SpcfP!$AE:$AE,$AE784,SpcfP!$U:$U,$U784)=0),0,INDEX(SpcfP!P:P,SUMIFS(SpcfP!$A:$A,SpcfP!$AE:$AE,$AE784,SpcfP!$U:$U,$U784)))</f>
        <v>0</v>
      </c>
      <c r="Q784" s="44">
        <f>IF(OR($AE784=0,SUMIFS(SpcfP!$A:$A,SpcfP!$AE:$AE,$AE784,SpcfP!$U:$U,$U784)=0),0,INDEX(SpcfP!Q:Q,SUMIFS(SpcfP!$A:$A,SpcfP!$AE:$AE,$AE784,SpcfP!$U:$U,$U784)))</f>
        <v>0</v>
      </c>
      <c r="U784" s="1">
        <f>IF(OR($AD784=0,SUMIFS(dbP!$A:$A,dbP!$AD:$AD,$AD784)=0),0,INDEX(dbP!U:U,SUMIFS(dbP!$A:$A,dbP!$AD:$AD,$AD784)))</f>
        <v>0</v>
      </c>
      <c r="X784" s="42">
        <f>IF(OR($AD784=0,SUMIFS(dbP!$A:$A,dbP!$AD:$AD,$AD784)=0),0,INDEX(dbP!X:X,SUMIFS(dbP!$A:$A,dbP!$AD:$AD,$AD784)))*
IF(OR($AE784=0,SUMIFS(SpcfP!$A:$A,SpcfP!$AE:$AE,$AE784,SpcfP!$U:$U,$U784)=0),0,INDEX(SpcfP!X:X,SUMIFS(SpcfP!$A:$A,SpcfP!$AE:$AE,$AE784,SpcfP!$U:$U,$U784)))</f>
        <v>0</v>
      </c>
      <c r="AA784" s="44">
        <f>IF(OR($AD784=0,SUMIFS(dbP!$A:$A,dbP!$AD:$AD,$AD784)=0),0,INDEX(dbP!X:X,SUMIFS(dbP!$A:$A,dbP!$AD:$AD,$AD784)))*
IF(OR($AE784=0,SUMIFS(SpcfP!$A:$A,SpcfP!$AE:$AE,$AE784,SpcfP!$U:$U,$U784)=0),0,INDEX(SpcfP!AA:AA,SUMIFS(SpcfP!$A:$A,SpcfP!$AE:$AE,$AE784,SpcfP!$U:$U,$U784)))</f>
        <v>0</v>
      </c>
      <c r="AB784" s="44">
        <f>IF(OR($AD784=0,SUMIFS(dbP!$A:$A,dbP!$AD:$AD,$AD784)=0),0,INDEX(dbP!X:X,SUMIFS(dbP!$A:$A,dbP!$AD:$AD,$AD784)))*
IF(OR($AE784=0,SUMIFS(SpcfP!$A:$A,SpcfP!$AE:$AE,$AE784,SpcfP!$U:$U,$U784)=0),0,INDEX(SpcfP!AB:AB,SUMIFS(SpcfP!$A:$A,SpcfP!$AE:$AE,$AE784,SpcfP!$U:$U,$U784)))</f>
        <v>0</v>
      </c>
      <c r="AC784" s="31" t="str">
        <f>IF(OR(RepP!$J$3="",RepP!$J$3=0,COUNTIF(Lists!$D:$D,RepP!$J$3)=0),Lists!$D$9,IF(RepP!$J$3=Lists!$D$9,Lists!$D$9,IF(RepP!$J$3=$E784,RepP!$J$3,"")))</f>
        <v>Все проекты</v>
      </c>
      <c r="AD784" s="31">
        <f t="shared" si="12"/>
        <v>14</v>
      </c>
      <c r="AE784" s="31">
        <f>IF(OR(AE783=0,AE783=MAX(Items!$AC:$AC)),1,AE783+1)</f>
        <v>28</v>
      </c>
    </row>
    <row r="785" spans="2:31" x14ac:dyDescent="0.3">
      <c r="B785" s="26">
        <f>IF(AND(O785=0,P785=0,Q785=0,Y785=0),0,IF(OR(COUNTIFS(Items!$E:$E,O785,Items!$F:$F,P785,Items!$G:$G,Q785)=1,COUNTIFS(Items!$M:$M,O785,Items!$N:$N,P785,Items!$O:$O,Q785)=1,COUNTIFS(Items!$U:$U,O785,Items!$V:$V,P785,Items!$W:$W,Q785)=1),0,1))</f>
        <v>0</v>
      </c>
      <c r="D785" s="24">
        <f>IF(OR($AD785=0,SUMIFS(dbP!$A:$A,dbP!$AD:$AD,$AD785)=0),0,INDEX(dbP!D:D,SUMIFS(dbP!$A:$A,dbP!$AD:$AD,$AD785)))</f>
        <v>0</v>
      </c>
      <c r="E785" s="1">
        <f>IF(OR($AD785=0,SUMIFS(dbP!$A:$A,dbP!$AD:$AD,$AD785)=0),0,INDEX(dbP!E:E,SUMIFS(dbP!$A:$A,dbP!$AD:$AD,$AD785)))</f>
        <v>0</v>
      </c>
      <c r="F785" s="1">
        <f>IF(OR($AD785=0,SUMIFS(dbP!$A:$A,dbP!$AD:$AD,$AD785)=0),0,INDEX(dbP!F:F,SUMIFS(dbP!$A:$A,dbP!$AD:$AD,$AD785)))</f>
        <v>0</v>
      </c>
      <c r="I785" s="1">
        <f>IF(OR($AD785=0,SUMIFS(dbP!$A:$A,dbP!$AD:$AD,$AD785)=0),0,INDEX(dbP!I:I,SUMIFS(dbP!$A:$A,dbP!$AD:$AD,$AD785)))</f>
        <v>0</v>
      </c>
      <c r="O785" s="44">
        <f>IF(OR($AE785=0,SUMIFS(SpcfP!$A:$A,SpcfP!$AE:$AE,$AE785,SpcfP!$U:$U,$U785)=0),0,INDEX(SpcfP!O:O,SUMIFS(SpcfP!$A:$A,SpcfP!$AE:$AE,$AE785,SpcfP!$U:$U,$U785)))</f>
        <v>0</v>
      </c>
      <c r="P785" s="44">
        <f>IF(OR($AE785=0,SUMIFS(SpcfP!$A:$A,SpcfP!$AE:$AE,$AE785,SpcfP!$U:$U,$U785)=0),0,INDEX(SpcfP!P:P,SUMIFS(SpcfP!$A:$A,SpcfP!$AE:$AE,$AE785,SpcfP!$U:$U,$U785)))</f>
        <v>0</v>
      </c>
      <c r="Q785" s="44">
        <f>IF(OR($AE785=0,SUMIFS(SpcfP!$A:$A,SpcfP!$AE:$AE,$AE785,SpcfP!$U:$U,$U785)=0),0,INDEX(SpcfP!Q:Q,SUMIFS(SpcfP!$A:$A,SpcfP!$AE:$AE,$AE785,SpcfP!$U:$U,$U785)))</f>
        <v>0</v>
      </c>
      <c r="U785" s="1">
        <f>IF(OR($AD785=0,SUMIFS(dbP!$A:$A,dbP!$AD:$AD,$AD785)=0),0,INDEX(dbP!U:U,SUMIFS(dbP!$A:$A,dbP!$AD:$AD,$AD785)))</f>
        <v>0</v>
      </c>
      <c r="X785" s="42">
        <f>IF(OR($AD785=0,SUMIFS(dbP!$A:$A,dbP!$AD:$AD,$AD785)=0),0,INDEX(dbP!X:X,SUMIFS(dbP!$A:$A,dbP!$AD:$AD,$AD785)))*
IF(OR($AE785=0,SUMIFS(SpcfP!$A:$A,SpcfP!$AE:$AE,$AE785,SpcfP!$U:$U,$U785)=0),0,INDEX(SpcfP!X:X,SUMIFS(SpcfP!$A:$A,SpcfP!$AE:$AE,$AE785,SpcfP!$U:$U,$U785)))</f>
        <v>0</v>
      </c>
      <c r="AA785" s="44">
        <f>IF(OR($AD785=0,SUMIFS(dbP!$A:$A,dbP!$AD:$AD,$AD785)=0),0,INDEX(dbP!X:X,SUMIFS(dbP!$A:$A,dbP!$AD:$AD,$AD785)))*
IF(OR($AE785=0,SUMIFS(SpcfP!$A:$A,SpcfP!$AE:$AE,$AE785,SpcfP!$U:$U,$U785)=0),0,INDEX(SpcfP!AA:AA,SUMIFS(SpcfP!$A:$A,SpcfP!$AE:$AE,$AE785,SpcfP!$U:$U,$U785)))</f>
        <v>0</v>
      </c>
      <c r="AB785" s="44">
        <f>IF(OR($AD785=0,SUMIFS(dbP!$A:$A,dbP!$AD:$AD,$AD785)=0),0,INDEX(dbP!X:X,SUMIFS(dbP!$A:$A,dbP!$AD:$AD,$AD785)))*
IF(OR($AE785=0,SUMIFS(SpcfP!$A:$A,SpcfP!$AE:$AE,$AE785,SpcfP!$U:$U,$U785)=0),0,INDEX(SpcfP!AB:AB,SUMIFS(SpcfP!$A:$A,SpcfP!$AE:$AE,$AE785,SpcfP!$U:$U,$U785)))</f>
        <v>0</v>
      </c>
      <c r="AC785" s="31" t="str">
        <f>IF(OR(RepP!$J$3="",RepP!$J$3=0,COUNTIF(Lists!$D:$D,RepP!$J$3)=0),Lists!$D$9,IF(RepP!$J$3=Lists!$D$9,Lists!$D$9,IF(RepP!$J$3=$E785,RepP!$J$3,"")))</f>
        <v>Все проекты</v>
      </c>
      <c r="AD785" s="31">
        <f t="shared" si="12"/>
        <v>14</v>
      </c>
      <c r="AE785" s="31">
        <f>IF(OR(AE784=0,AE784=MAX(Items!$AC:$AC)),1,AE784+1)</f>
        <v>29</v>
      </c>
    </row>
    <row r="786" spans="2:31" x14ac:dyDescent="0.3">
      <c r="B786" s="26">
        <f>IF(AND(O786=0,P786=0,Q786=0,Y786=0),0,IF(OR(COUNTIFS(Items!$E:$E,O786,Items!$F:$F,P786,Items!$G:$G,Q786)=1,COUNTIFS(Items!$M:$M,O786,Items!$N:$N,P786,Items!$O:$O,Q786)=1,COUNTIFS(Items!$U:$U,O786,Items!$V:$V,P786,Items!$W:$W,Q786)=1),0,1))</f>
        <v>0</v>
      </c>
      <c r="D786" s="24">
        <f>IF(OR($AD786=0,SUMIFS(dbP!$A:$A,dbP!$AD:$AD,$AD786)=0),0,INDEX(dbP!D:D,SUMIFS(dbP!$A:$A,dbP!$AD:$AD,$AD786)))</f>
        <v>0</v>
      </c>
      <c r="E786" s="1">
        <f>IF(OR($AD786=0,SUMIFS(dbP!$A:$A,dbP!$AD:$AD,$AD786)=0),0,INDEX(dbP!E:E,SUMIFS(dbP!$A:$A,dbP!$AD:$AD,$AD786)))</f>
        <v>0</v>
      </c>
      <c r="F786" s="1">
        <f>IF(OR($AD786=0,SUMIFS(dbP!$A:$A,dbP!$AD:$AD,$AD786)=0),0,INDEX(dbP!F:F,SUMIFS(dbP!$A:$A,dbP!$AD:$AD,$AD786)))</f>
        <v>0</v>
      </c>
      <c r="I786" s="1">
        <f>IF(OR($AD786=0,SUMIFS(dbP!$A:$A,dbP!$AD:$AD,$AD786)=0),0,INDEX(dbP!I:I,SUMIFS(dbP!$A:$A,dbP!$AD:$AD,$AD786)))</f>
        <v>0</v>
      </c>
      <c r="O786" s="44">
        <f>IF(OR($AE786=0,SUMIFS(SpcfP!$A:$A,SpcfP!$AE:$AE,$AE786,SpcfP!$U:$U,$U786)=0),0,INDEX(SpcfP!O:O,SUMIFS(SpcfP!$A:$A,SpcfP!$AE:$AE,$AE786,SpcfP!$U:$U,$U786)))</f>
        <v>0</v>
      </c>
      <c r="P786" s="44">
        <f>IF(OR($AE786=0,SUMIFS(SpcfP!$A:$A,SpcfP!$AE:$AE,$AE786,SpcfP!$U:$U,$U786)=0),0,INDEX(SpcfP!P:P,SUMIFS(SpcfP!$A:$A,SpcfP!$AE:$AE,$AE786,SpcfP!$U:$U,$U786)))</f>
        <v>0</v>
      </c>
      <c r="Q786" s="44">
        <f>IF(OR($AE786=0,SUMIFS(SpcfP!$A:$A,SpcfP!$AE:$AE,$AE786,SpcfP!$U:$U,$U786)=0),0,INDEX(SpcfP!Q:Q,SUMIFS(SpcfP!$A:$A,SpcfP!$AE:$AE,$AE786,SpcfP!$U:$U,$U786)))</f>
        <v>0</v>
      </c>
      <c r="U786" s="1">
        <f>IF(OR($AD786=0,SUMIFS(dbP!$A:$A,dbP!$AD:$AD,$AD786)=0),0,INDEX(dbP!U:U,SUMIFS(dbP!$A:$A,dbP!$AD:$AD,$AD786)))</f>
        <v>0</v>
      </c>
      <c r="X786" s="42">
        <f>IF(OR($AD786=0,SUMIFS(dbP!$A:$A,dbP!$AD:$AD,$AD786)=0),0,INDEX(dbP!X:X,SUMIFS(dbP!$A:$A,dbP!$AD:$AD,$AD786)))*
IF(OR($AE786=0,SUMIFS(SpcfP!$A:$A,SpcfP!$AE:$AE,$AE786,SpcfP!$U:$U,$U786)=0),0,INDEX(SpcfP!X:X,SUMIFS(SpcfP!$A:$A,SpcfP!$AE:$AE,$AE786,SpcfP!$U:$U,$U786)))</f>
        <v>0</v>
      </c>
      <c r="AA786" s="44">
        <f>IF(OR($AD786=0,SUMIFS(dbP!$A:$A,dbP!$AD:$AD,$AD786)=0),0,INDEX(dbP!X:X,SUMIFS(dbP!$A:$A,dbP!$AD:$AD,$AD786)))*
IF(OR($AE786=0,SUMIFS(SpcfP!$A:$A,SpcfP!$AE:$AE,$AE786,SpcfP!$U:$U,$U786)=0),0,INDEX(SpcfP!AA:AA,SUMIFS(SpcfP!$A:$A,SpcfP!$AE:$AE,$AE786,SpcfP!$U:$U,$U786)))</f>
        <v>0</v>
      </c>
      <c r="AB786" s="44">
        <f>IF(OR($AD786=0,SUMIFS(dbP!$A:$A,dbP!$AD:$AD,$AD786)=0),0,INDEX(dbP!X:X,SUMIFS(dbP!$A:$A,dbP!$AD:$AD,$AD786)))*
IF(OR($AE786=0,SUMIFS(SpcfP!$A:$A,SpcfP!$AE:$AE,$AE786,SpcfP!$U:$U,$U786)=0),0,INDEX(SpcfP!AB:AB,SUMIFS(SpcfP!$A:$A,SpcfP!$AE:$AE,$AE786,SpcfP!$U:$U,$U786)))</f>
        <v>0</v>
      </c>
      <c r="AC786" s="31" t="str">
        <f>IF(OR(RepP!$J$3="",RepP!$J$3=0,COUNTIF(Lists!$D:$D,RepP!$J$3)=0),Lists!$D$9,IF(RepP!$J$3=Lists!$D$9,Lists!$D$9,IF(RepP!$J$3=$E786,RepP!$J$3,"")))</f>
        <v>Все проекты</v>
      </c>
      <c r="AD786" s="31">
        <f t="shared" si="12"/>
        <v>14</v>
      </c>
      <c r="AE786" s="31">
        <f>IF(OR(AE785=0,AE785=MAX(Items!$AC:$AC)),1,AE785+1)</f>
        <v>30</v>
      </c>
    </row>
    <row r="787" spans="2:31" x14ac:dyDescent="0.3">
      <c r="B787" s="26">
        <f>IF(AND(O787=0,P787=0,Q787=0,Y787=0),0,IF(OR(COUNTIFS(Items!$E:$E,O787,Items!$F:$F,P787,Items!$G:$G,Q787)=1,COUNTIFS(Items!$M:$M,O787,Items!$N:$N,P787,Items!$O:$O,Q787)=1,COUNTIFS(Items!$U:$U,O787,Items!$V:$V,P787,Items!$W:$W,Q787)=1),0,1))</f>
        <v>0</v>
      </c>
      <c r="D787" s="24">
        <f>IF(OR($AD787=0,SUMIFS(dbP!$A:$A,dbP!$AD:$AD,$AD787)=0),0,INDEX(dbP!D:D,SUMIFS(dbP!$A:$A,dbP!$AD:$AD,$AD787)))</f>
        <v>0</v>
      </c>
      <c r="E787" s="1">
        <f>IF(OR($AD787=0,SUMIFS(dbP!$A:$A,dbP!$AD:$AD,$AD787)=0),0,INDEX(dbP!E:E,SUMIFS(dbP!$A:$A,dbP!$AD:$AD,$AD787)))</f>
        <v>0</v>
      </c>
      <c r="F787" s="1">
        <f>IF(OR($AD787=0,SUMIFS(dbP!$A:$A,dbP!$AD:$AD,$AD787)=0),0,INDEX(dbP!F:F,SUMIFS(dbP!$A:$A,dbP!$AD:$AD,$AD787)))</f>
        <v>0</v>
      </c>
      <c r="I787" s="1">
        <f>IF(OR($AD787=0,SUMIFS(dbP!$A:$A,dbP!$AD:$AD,$AD787)=0),0,INDEX(dbP!I:I,SUMIFS(dbP!$A:$A,dbP!$AD:$AD,$AD787)))</f>
        <v>0</v>
      </c>
      <c r="O787" s="44">
        <f>IF(OR($AE787=0,SUMIFS(SpcfP!$A:$A,SpcfP!$AE:$AE,$AE787,SpcfP!$U:$U,$U787)=0),0,INDEX(SpcfP!O:O,SUMIFS(SpcfP!$A:$A,SpcfP!$AE:$AE,$AE787,SpcfP!$U:$U,$U787)))</f>
        <v>0</v>
      </c>
      <c r="P787" s="44">
        <f>IF(OR($AE787=0,SUMIFS(SpcfP!$A:$A,SpcfP!$AE:$AE,$AE787,SpcfP!$U:$U,$U787)=0),0,INDEX(SpcfP!P:P,SUMIFS(SpcfP!$A:$A,SpcfP!$AE:$AE,$AE787,SpcfP!$U:$U,$U787)))</f>
        <v>0</v>
      </c>
      <c r="Q787" s="44">
        <f>IF(OR($AE787=0,SUMIFS(SpcfP!$A:$A,SpcfP!$AE:$AE,$AE787,SpcfP!$U:$U,$U787)=0),0,INDEX(SpcfP!Q:Q,SUMIFS(SpcfP!$A:$A,SpcfP!$AE:$AE,$AE787,SpcfP!$U:$U,$U787)))</f>
        <v>0</v>
      </c>
      <c r="U787" s="1">
        <f>IF(OR($AD787=0,SUMIFS(dbP!$A:$A,dbP!$AD:$AD,$AD787)=0),0,INDEX(dbP!U:U,SUMIFS(dbP!$A:$A,dbP!$AD:$AD,$AD787)))</f>
        <v>0</v>
      </c>
      <c r="X787" s="42">
        <f>IF(OR($AD787=0,SUMIFS(dbP!$A:$A,dbP!$AD:$AD,$AD787)=0),0,INDEX(dbP!X:X,SUMIFS(dbP!$A:$A,dbP!$AD:$AD,$AD787)))*
IF(OR($AE787=0,SUMIFS(SpcfP!$A:$A,SpcfP!$AE:$AE,$AE787,SpcfP!$U:$U,$U787)=0),0,INDEX(SpcfP!X:X,SUMIFS(SpcfP!$A:$A,SpcfP!$AE:$AE,$AE787,SpcfP!$U:$U,$U787)))</f>
        <v>0</v>
      </c>
      <c r="AA787" s="44">
        <f>IF(OR($AD787=0,SUMIFS(dbP!$A:$A,dbP!$AD:$AD,$AD787)=0),0,INDEX(dbP!X:X,SUMIFS(dbP!$A:$A,dbP!$AD:$AD,$AD787)))*
IF(OR($AE787=0,SUMIFS(SpcfP!$A:$A,SpcfP!$AE:$AE,$AE787,SpcfP!$U:$U,$U787)=0),0,INDEX(SpcfP!AA:AA,SUMIFS(SpcfP!$A:$A,SpcfP!$AE:$AE,$AE787,SpcfP!$U:$U,$U787)))</f>
        <v>0</v>
      </c>
      <c r="AB787" s="44">
        <f>IF(OR($AD787=0,SUMIFS(dbP!$A:$A,dbP!$AD:$AD,$AD787)=0),0,INDEX(dbP!X:X,SUMIFS(dbP!$A:$A,dbP!$AD:$AD,$AD787)))*
IF(OR($AE787=0,SUMIFS(SpcfP!$A:$A,SpcfP!$AE:$AE,$AE787,SpcfP!$U:$U,$U787)=0),0,INDEX(SpcfP!AB:AB,SUMIFS(SpcfP!$A:$A,SpcfP!$AE:$AE,$AE787,SpcfP!$U:$U,$U787)))</f>
        <v>0</v>
      </c>
      <c r="AC787" s="31" t="str">
        <f>IF(OR(RepP!$J$3="",RepP!$J$3=0,COUNTIF(Lists!$D:$D,RepP!$J$3)=0),Lists!$D$9,IF(RepP!$J$3=Lists!$D$9,Lists!$D$9,IF(RepP!$J$3=$E787,RepP!$J$3,"")))</f>
        <v>Все проекты</v>
      </c>
      <c r="AD787" s="31">
        <f t="shared" si="12"/>
        <v>14</v>
      </c>
      <c r="AE787" s="31">
        <f>IF(OR(AE786=0,AE786=MAX(Items!$AC:$AC)),1,AE786+1)</f>
        <v>31</v>
      </c>
    </row>
    <row r="788" spans="2:31" x14ac:dyDescent="0.3">
      <c r="B788" s="26">
        <f>IF(AND(O788=0,P788=0,Q788=0,Y788=0),0,IF(OR(COUNTIFS(Items!$E:$E,O788,Items!$F:$F,P788,Items!$G:$G,Q788)=1,COUNTIFS(Items!$M:$M,O788,Items!$N:$N,P788,Items!$O:$O,Q788)=1,COUNTIFS(Items!$U:$U,O788,Items!$V:$V,P788,Items!$W:$W,Q788)=1),0,1))</f>
        <v>0</v>
      </c>
      <c r="D788" s="24">
        <f>IF(OR($AD788=0,SUMIFS(dbP!$A:$A,dbP!$AD:$AD,$AD788)=0),0,INDEX(dbP!D:D,SUMIFS(dbP!$A:$A,dbP!$AD:$AD,$AD788)))</f>
        <v>0</v>
      </c>
      <c r="E788" s="1">
        <f>IF(OR($AD788=0,SUMIFS(dbP!$A:$A,dbP!$AD:$AD,$AD788)=0),0,INDEX(dbP!E:E,SUMIFS(dbP!$A:$A,dbP!$AD:$AD,$AD788)))</f>
        <v>0</v>
      </c>
      <c r="F788" s="1">
        <f>IF(OR($AD788=0,SUMIFS(dbP!$A:$A,dbP!$AD:$AD,$AD788)=0),0,INDEX(dbP!F:F,SUMIFS(dbP!$A:$A,dbP!$AD:$AD,$AD788)))</f>
        <v>0</v>
      </c>
      <c r="I788" s="1">
        <f>IF(OR($AD788=0,SUMIFS(dbP!$A:$A,dbP!$AD:$AD,$AD788)=0),0,INDEX(dbP!I:I,SUMIFS(dbP!$A:$A,dbP!$AD:$AD,$AD788)))</f>
        <v>0</v>
      </c>
      <c r="O788" s="44">
        <f>IF(OR($AE788=0,SUMIFS(SpcfP!$A:$A,SpcfP!$AE:$AE,$AE788,SpcfP!$U:$U,$U788)=0),0,INDEX(SpcfP!O:O,SUMIFS(SpcfP!$A:$A,SpcfP!$AE:$AE,$AE788,SpcfP!$U:$U,$U788)))</f>
        <v>0</v>
      </c>
      <c r="P788" s="44">
        <f>IF(OR($AE788=0,SUMIFS(SpcfP!$A:$A,SpcfP!$AE:$AE,$AE788,SpcfP!$U:$U,$U788)=0),0,INDEX(SpcfP!P:P,SUMIFS(SpcfP!$A:$A,SpcfP!$AE:$AE,$AE788,SpcfP!$U:$U,$U788)))</f>
        <v>0</v>
      </c>
      <c r="Q788" s="44">
        <f>IF(OR($AE788=0,SUMIFS(SpcfP!$A:$A,SpcfP!$AE:$AE,$AE788,SpcfP!$U:$U,$U788)=0),0,INDEX(SpcfP!Q:Q,SUMIFS(SpcfP!$A:$A,SpcfP!$AE:$AE,$AE788,SpcfP!$U:$U,$U788)))</f>
        <v>0</v>
      </c>
      <c r="U788" s="1">
        <f>IF(OR($AD788=0,SUMIFS(dbP!$A:$A,dbP!$AD:$AD,$AD788)=0),0,INDEX(dbP!U:U,SUMIFS(dbP!$A:$A,dbP!$AD:$AD,$AD788)))</f>
        <v>0</v>
      </c>
      <c r="X788" s="42">
        <f>IF(OR($AD788=0,SUMIFS(dbP!$A:$A,dbP!$AD:$AD,$AD788)=0),0,INDEX(dbP!X:X,SUMIFS(dbP!$A:$A,dbP!$AD:$AD,$AD788)))*
IF(OR($AE788=0,SUMIFS(SpcfP!$A:$A,SpcfP!$AE:$AE,$AE788,SpcfP!$U:$U,$U788)=0),0,INDEX(SpcfP!X:X,SUMIFS(SpcfP!$A:$A,SpcfP!$AE:$AE,$AE788,SpcfP!$U:$U,$U788)))</f>
        <v>0</v>
      </c>
      <c r="AA788" s="44">
        <f>IF(OR($AD788=0,SUMIFS(dbP!$A:$A,dbP!$AD:$AD,$AD788)=0),0,INDEX(dbP!X:X,SUMIFS(dbP!$A:$A,dbP!$AD:$AD,$AD788)))*
IF(OR($AE788=0,SUMIFS(SpcfP!$A:$A,SpcfP!$AE:$AE,$AE788,SpcfP!$U:$U,$U788)=0),0,INDEX(SpcfP!AA:AA,SUMIFS(SpcfP!$A:$A,SpcfP!$AE:$AE,$AE788,SpcfP!$U:$U,$U788)))</f>
        <v>0</v>
      </c>
      <c r="AB788" s="44">
        <f>IF(OR($AD788=0,SUMIFS(dbP!$A:$A,dbP!$AD:$AD,$AD788)=0),0,INDEX(dbP!X:X,SUMIFS(dbP!$A:$A,dbP!$AD:$AD,$AD788)))*
IF(OR($AE788=0,SUMIFS(SpcfP!$A:$A,SpcfP!$AE:$AE,$AE788,SpcfP!$U:$U,$U788)=0),0,INDEX(SpcfP!AB:AB,SUMIFS(SpcfP!$A:$A,SpcfP!$AE:$AE,$AE788,SpcfP!$U:$U,$U788)))</f>
        <v>0</v>
      </c>
      <c r="AC788" s="31" t="str">
        <f>IF(OR(RepP!$J$3="",RepP!$J$3=0,COUNTIF(Lists!$D:$D,RepP!$J$3)=0),Lists!$D$9,IF(RepP!$J$3=Lists!$D$9,Lists!$D$9,IF(RepP!$J$3=$E788,RepP!$J$3,"")))</f>
        <v>Все проекты</v>
      </c>
      <c r="AD788" s="31">
        <f t="shared" si="12"/>
        <v>14</v>
      </c>
      <c r="AE788" s="31">
        <f>IF(OR(AE787=0,AE787=MAX(Items!$AC:$AC)),1,AE787+1)</f>
        <v>32</v>
      </c>
    </row>
    <row r="789" spans="2:31" x14ac:dyDescent="0.3">
      <c r="B789" s="26">
        <f>IF(AND(O789=0,P789=0,Q789=0,Y789=0),0,IF(OR(COUNTIFS(Items!$E:$E,O789,Items!$F:$F,P789,Items!$G:$G,Q789)=1,COUNTIFS(Items!$M:$M,O789,Items!$N:$N,P789,Items!$O:$O,Q789)=1,COUNTIFS(Items!$U:$U,O789,Items!$V:$V,P789,Items!$W:$W,Q789)=1),0,1))</f>
        <v>0</v>
      </c>
      <c r="D789" s="24">
        <f>IF(OR($AD789=0,SUMIFS(dbP!$A:$A,dbP!$AD:$AD,$AD789)=0),0,INDEX(dbP!D:D,SUMIFS(dbP!$A:$A,dbP!$AD:$AD,$AD789)))</f>
        <v>0</v>
      </c>
      <c r="E789" s="1">
        <f>IF(OR($AD789=0,SUMIFS(dbP!$A:$A,dbP!$AD:$AD,$AD789)=0),0,INDEX(dbP!E:E,SUMIFS(dbP!$A:$A,dbP!$AD:$AD,$AD789)))</f>
        <v>0</v>
      </c>
      <c r="F789" s="1">
        <f>IF(OR($AD789=0,SUMIFS(dbP!$A:$A,dbP!$AD:$AD,$AD789)=0),0,INDEX(dbP!F:F,SUMIFS(dbP!$A:$A,dbP!$AD:$AD,$AD789)))</f>
        <v>0</v>
      </c>
      <c r="I789" s="1">
        <f>IF(OR($AD789=0,SUMIFS(dbP!$A:$A,dbP!$AD:$AD,$AD789)=0),0,INDEX(dbP!I:I,SUMIFS(dbP!$A:$A,dbP!$AD:$AD,$AD789)))</f>
        <v>0</v>
      </c>
      <c r="O789" s="44">
        <f>IF(OR($AE789=0,SUMIFS(SpcfP!$A:$A,SpcfP!$AE:$AE,$AE789,SpcfP!$U:$U,$U789)=0),0,INDEX(SpcfP!O:O,SUMIFS(SpcfP!$A:$A,SpcfP!$AE:$AE,$AE789,SpcfP!$U:$U,$U789)))</f>
        <v>0</v>
      </c>
      <c r="P789" s="44">
        <f>IF(OR($AE789=0,SUMIFS(SpcfP!$A:$A,SpcfP!$AE:$AE,$AE789,SpcfP!$U:$U,$U789)=0),0,INDEX(SpcfP!P:P,SUMIFS(SpcfP!$A:$A,SpcfP!$AE:$AE,$AE789,SpcfP!$U:$U,$U789)))</f>
        <v>0</v>
      </c>
      <c r="Q789" s="44">
        <f>IF(OR($AE789=0,SUMIFS(SpcfP!$A:$A,SpcfP!$AE:$AE,$AE789,SpcfP!$U:$U,$U789)=0),0,INDEX(SpcfP!Q:Q,SUMIFS(SpcfP!$A:$A,SpcfP!$AE:$AE,$AE789,SpcfP!$U:$U,$U789)))</f>
        <v>0</v>
      </c>
      <c r="U789" s="1">
        <f>IF(OR($AD789=0,SUMIFS(dbP!$A:$A,dbP!$AD:$AD,$AD789)=0),0,INDEX(dbP!U:U,SUMIFS(dbP!$A:$A,dbP!$AD:$AD,$AD789)))</f>
        <v>0</v>
      </c>
      <c r="X789" s="42">
        <f>IF(OR($AD789=0,SUMIFS(dbP!$A:$A,dbP!$AD:$AD,$AD789)=0),0,INDEX(dbP!X:X,SUMIFS(dbP!$A:$A,dbP!$AD:$AD,$AD789)))*
IF(OR($AE789=0,SUMIFS(SpcfP!$A:$A,SpcfP!$AE:$AE,$AE789,SpcfP!$U:$U,$U789)=0),0,INDEX(SpcfP!X:X,SUMIFS(SpcfP!$A:$A,SpcfP!$AE:$AE,$AE789,SpcfP!$U:$U,$U789)))</f>
        <v>0</v>
      </c>
      <c r="AA789" s="44">
        <f>IF(OR($AD789=0,SUMIFS(dbP!$A:$A,dbP!$AD:$AD,$AD789)=0),0,INDEX(dbP!X:X,SUMIFS(dbP!$A:$A,dbP!$AD:$AD,$AD789)))*
IF(OR($AE789=0,SUMIFS(SpcfP!$A:$A,SpcfP!$AE:$AE,$AE789,SpcfP!$U:$U,$U789)=0),0,INDEX(SpcfP!AA:AA,SUMIFS(SpcfP!$A:$A,SpcfP!$AE:$AE,$AE789,SpcfP!$U:$U,$U789)))</f>
        <v>0</v>
      </c>
      <c r="AB789" s="44">
        <f>IF(OR($AD789=0,SUMIFS(dbP!$A:$A,dbP!$AD:$AD,$AD789)=0),0,INDEX(dbP!X:X,SUMIFS(dbP!$A:$A,dbP!$AD:$AD,$AD789)))*
IF(OR($AE789=0,SUMIFS(SpcfP!$A:$A,SpcfP!$AE:$AE,$AE789,SpcfP!$U:$U,$U789)=0),0,INDEX(SpcfP!AB:AB,SUMIFS(SpcfP!$A:$A,SpcfP!$AE:$AE,$AE789,SpcfP!$U:$U,$U789)))</f>
        <v>0</v>
      </c>
      <c r="AC789" s="31" t="str">
        <f>IF(OR(RepP!$J$3="",RepP!$J$3=0,COUNTIF(Lists!$D:$D,RepP!$J$3)=0),Lists!$D$9,IF(RepP!$J$3=Lists!$D$9,Lists!$D$9,IF(RepP!$J$3=$E789,RepP!$J$3,"")))</f>
        <v>Все проекты</v>
      </c>
      <c r="AD789" s="31">
        <f t="shared" si="12"/>
        <v>14</v>
      </c>
      <c r="AE789" s="31">
        <f>IF(OR(AE788=0,AE788=MAX(Items!$AC:$AC)),1,AE788+1)</f>
        <v>33</v>
      </c>
    </row>
    <row r="790" spans="2:31" x14ac:dyDescent="0.3">
      <c r="B790" s="26">
        <f>IF(AND(O790=0,P790=0,Q790=0,Y790=0),0,IF(OR(COUNTIFS(Items!$E:$E,O790,Items!$F:$F,P790,Items!$G:$G,Q790)=1,COUNTIFS(Items!$M:$M,O790,Items!$N:$N,P790,Items!$O:$O,Q790)=1,COUNTIFS(Items!$U:$U,O790,Items!$V:$V,P790,Items!$W:$W,Q790)=1),0,1))</f>
        <v>0</v>
      </c>
      <c r="D790" s="24">
        <f>IF(OR($AD790=0,SUMIFS(dbP!$A:$A,dbP!$AD:$AD,$AD790)=0),0,INDEX(dbP!D:D,SUMIFS(dbP!$A:$A,dbP!$AD:$AD,$AD790)))</f>
        <v>0</v>
      </c>
      <c r="E790" s="1">
        <f>IF(OR($AD790=0,SUMIFS(dbP!$A:$A,dbP!$AD:$AD,$AD790)=0),0,INDEX(dbP!E:E,SUMIFS(dbP!$A:$A,dbP!$AD:$AD,$AD790)))</f>
        <v>0</v>
      </c>
      <c r="F790" s="1">
        <f>IF(OR($AD790=0,SUMIFS(dbP!$A:$A,dbP!$AD:$AD,$AD790)=0),0,INDEX(dbP!F:F,SUMIFS(dbP!$A:$A,dbP!$AD:$AD,$AD790)))</f>
        <v>0</v>
      </c>
      <c r="I790" s="1">
        <f>IF(OR($AD790=0,SUMIFS(dbP!$A:$A,dbP!$AD:$AD,$AD790)=0),0,INDEX(dbP!I:I,SUMIFS(dbP!$A:$A,dbP!$AD:$AD,$AD790)))</f>
        <v>0</v>
      </c>
      <c r="O790" s="44">
        <f>IF(OR($AE790=0,SUMIFS(SpcfP!$A:$A,SpcfP!$AE:$AE,$AE790,SpcfP!$U:$U,$U790)=0),0,INDEX(SpcfP!O:O,SUMIFS(SpcfP!$A:$A,SpcfP!$AE:$AE,$AE790,SpcfP!$U:$U,$U790)))</f>
        <v>0</v>
      </c>
      <c r="P790" s="44">
        <f>IF(OR($AE790=0,SUMIFS(SpcfP!$A:$A,SpcfP!$AE:$AE,$AE790,SpcfP!$U:$U,$U790)=0),0,INDEX(SpcfP!P:P,SUMIFS(SpcfP!$A:$A,SpcfP!$AE:$AE,$AE790,SpcfP!$U:$U,$U790)))</f>
        <v>0</v>
      </c>
      <c r="Q790" s="44">
        <f>IF(OR($AE790=0,SUMIFS(SpcfP!$A:$A,SpcfP!$AE:$AE,$AE790,SpcfP!$U:$U,$U790)=0),0,INDEX(SpcfP!Q:Q,SUMIFS(SpcfP!$A:$A,SpcfP!$AE:$AE,$AE790,SpcfP!$U:$U,$U790)))</f>
        <v>0</v>
      </c>
      <c r="U790" s="1">
        <f>IF(OR($AD790=0,SUMIFS(dbP!$A:$A,dbP!$AD:$AD,$AD790)=0),0,INDEX(dbP!U:U,SUMIFS(dbP!$A:$A,dbP!$AD:$AD,$AD790)))</f>
        <v>0</v>
      </c>
      <c r="X790" s="42">
        <f>IF(OR($AD790=0,SUMIFS(dbP!$A:$A,dbP!$AD:$AD,$AD790)=0),0,INDEX(dbP!X:X,SUMIFS(dbP!$A:$A,dbP!$AD:$AD,$AD790)))*
IF(OR($AE790=0,SUMIFS(SpcfP!$A:$A,SpcfP!$AE:$AE,$AE790,SpcfP!$U:$U,$U790)=0),0,INDEX(SpcfP!X:X,SUMIFS(SpcfP!$A:$A,SpcfP!$AE:$AE,$AE790,SpcfP!$U:$U,$U790)))</f>
        <v>0</v>
      </c>
      <c r="AA790" s="44">
        <f>IF(OR($AD790=0,SUMIFS(dbP!$A:$A,dbP!$AD:$AD,$AD790)=0),0,INDEX(dbP!X:X,SUMIFS(dbP!$A:$A,dbP!$AD:$AD,$AD790)))*
IF(OR($AE790=0,SUMIFS(SpcfP!$A:$A,SpcfP!$AE:$AE,$AE790,SpcfP!$U:$U,$U790)=0),0,INDEX(SpcfP!AA:AA,SUMIFS(SpcfP!$A:$A,SpcfP!$AE:$AE,$AE790,SpcfP!$U:$U,$U790)))</f>
        <v>0</v>
      </c>
      <c r="AB790" s="44">
        <f>IF(OR($AD790=0,SUMIFS(dbP!$A:$A,dbP!$AD:$AD,$AD790)=0),0,INDEX(dbP!X:X,SUMIFS(dbP!$A:$A,dbP!$AD:$AD,$AD790)))*
IF(OR($AE790=0,SUMIFS(SpcfP!$A:$A,SpcfP!$AE:$AE,$AE790,SpcfP!$U:$U,$U790)=0),0,INDEX(SpcfP!AB:AB,SUMIFS(SpcfP!$A:$A,SpcfP!$AE:$AE,$AE790,SpcfP!$U:$U,$U790)))</f>
        <v>0</v>
      </c>
      <c r="AC790" s="31" t="str">
        <f>IF(OR(RepP!$J$3="",RepP!$J$3=0,COUNTIF(Lists!$D:$D,RepP!$J$3)=0),Lists!$D$9,IF(RepP!$J$3=Lists!$D$9,Lists!$D$9,IF(RepP!$J$3=$E790,RepP!$J$3,"")))</f>
        <v>Все проекты</v>
      </c>
      <c r="AD790" s="31">
        <f t="shared" si="12"/>
        <v>14</v>
      </c>
      <c r="AE790" s="31">
        <f>IF(OR(AE789=0,AE789=MAX(Items!$AC:$AC)),1,AE789+1)</f>
        <v>34</v>
      </c>
    </row>
    <row r="791" spans="2:31" x14ac:dyDescent="0.3">
      <c r="B791" s="26">
        <f>IF(AND(O791=0,P791=0,Q791=0,Y791=0),0,IF(OR(COUNTIFS(Items!$E:$E,O791,Items!$F:$F,P791,Items!$G:$G,Q791)=1,COUNTIFS(Items!$M:$M,O791,Items!$N:$N,P791,Items!$O:$O,Q791)=1,COUNTIFS(Items!$U:$U,O791,Items!$V:$V,P791,Items!$W:$W,Q791)=1),0,1))</f>
        <v>0</v>
      </c>
      <c r="D791" s="24">
        <f>IF(OR($AD791=0,SUMIFS(dbP!$A:$A,dbP!$AD:$AD,$AD791)=0),0,INDEX(dbP!D:D,SUMIFS(dbP!$A:$A,dbP!$AD:$AD,$AD791)))</f>
        <v>0</v>
      </c>
      <c r="E791" s="1">
        <f>IF(OR($AD791=0,SUMIFS(dbP!$A:$A,dbP!$AD:$AD,$AD791)=0),0,INDEX(dbP!E:E,SUMIFS(dbP!$A:$A,dbP!$AD:$AD,$AD791)))</f>
        <v>0</v>
      </c>
      <c r="F791" s="1">
        <f>IF(OR($AD791=0,SUMIFS(dbP!$A:$A,dbP!$AD:$AD,$AD791)=0),0,INDEX(dbP!F:F,SUMIFS(dbP!$A:$A,dbP!$AD:$AD,$AD791)))</f>
        <v>0</v>
      </c>
      <c r="I791" s="1">
        <f>IF(OR($AD791=0,SUMIFS(dbP!$A:$A,dbP!$AD:$AD,$AD791)=0),0,INDEX(dbP!I:I,SUMIFS(dbP!$A:$A,dbP!$AD:$AD,$AD791)))</f>
        <v>0</v>
      </c>
      <c r="O791" s="44">
        <f>IF(OR($AE791=0,SUMIFS(SpcfP!$A:$A,SpcfP!$AE:$AE,$AE791,SpcfP!$U:$U,$U791)=0),0,INDEX(SpcfP!O:O,SUMIFS(SpcfP!$A:$A,SpcfP!$AE:$AE,$AE791,SpcfP!$U:$U,$U791)))</f>
        <v>0</v>
      </c>
      <c r="P791" s="44">
        <f>IF(OR($AE791=0,SUMIFS(SpcfP!$A:$A,SpcfP!$AE:$AE,$AE791,SpcfP!$U:$U,$U791)=0),0,INDEX(SpcfP!P:P,SUMIFS(SpcfP!$A:$A,SpcfP!$AE:$AE,$AE791,SpcfP!$U:$U,$U791)))</f>
        <v>0</v>
      </c>
      <c r="Q791" s="44">
        <f>IF(OR($AE791=0,SUMIFS(SpcfP!$A:$A,SpcfP!$AE:$AE,$AE791,SpcfP!$U:$U,$U791)=0),0,INDEX(SpcfP!Q:Q,SUMIFS(SpcfP!$A:$A,SpcfP!$AE:$AE,$AE791,SpcfP!$U:$U,$U791)))</f>
        <v>0</v>
      </c>
      <c r="U791" s="1">
        <f>IF(OR($AD791=0,SUMIFS(dbP!$A:$A,dbP!$AD:$AD,$AD791)=0),0,INDEX(dbP!U:U,SUMIFS(dbP!$A:$A,dbP!$AD:$AD,$AD791)))</f>
        <v>0</v>
      </c>
      <c r="X791" s="42">
        <f>IF(OR($AD791=0,SUMIFS(dbP!$A:$A,dbP!$AD:$AD,$AD791)=0),0,INDEX(dbP!X:X,SUMIFS(dbP!$A:$A,dbP!$AD:$AD,$AD791)))*
IF(OR($AE791=0,SUMIFS(SpcfP!$A:$A,SpcfP!$AE:$AE,$AE791,SpcfP!$U:$U,$U791)=0),0,INDEX(SpcfP!X:X,SUMIFS(SpcfP!$A:$A,SpcfP!$AE:$AE,$AE791,SpcfP!$U:$U,$U791)))</f>
        <v>0</v>
      </c>
      <c r="AA791" s="44">
        <f>IF(OR($AD791=0,SUMIFS(dbP!$A:$A,dbP!$AD:$AD,$AD791)=0),0,INDEX(dbP!X:X,SUMIFS(dbP!$A:$A,dbP!$AD:$AD,$AD791)))*
IF(OR($AE791=0,SUMIFS(SpcfP!$A:$A,SpcfP!$AE:$AE,$AE791,SpcfP!$U:$U,$U791)=0),0,INDEX(SpcfP!AA:AA,SUMIFS(SpcfP!$A:$A,SpcfP!$AE:$AE,$AE791,SpcfP!$U:$U,$U791)))</f>
        <v>0</v>
      </c>
      <c r="AB791" s="44">
        <f>IF(OR($AD791=0,SUMIFS(dbP!$A:$A,dbP!$AD:$AD,$AD791)=0),0,INDEX(dbP!X:X,SUMIFS(dbP!$A:$A,dbP!$AD:$AD,$AD791)))*
IF(OR($AE791=0,SUMIFS(SpcfP!$A:$A,SpcfP!$AE:$AE,$AE791,SpcfP!$U:$U,$U791)=0),0,INDEX(SpcfP!AB:AB,SUMIFS(SpcfP!$A:$A,SpcfP!$AE:$AE,$AE791,SpcfP!$U:$U,$U791)))</f>
        <v>0</v>
      </c>
      <c r="AC791" s="31" t="str">
        <f>IF(OR(RepP!$J$3="",RepP!$J$3=0,COUNTIF(Lists!$D:$D,RepP!$J$3)=0),Lists!$D$9,IF(RepP!$J$3=Lists!$D$9,Lists!$D$9,IF(RepP!$J$3=$E791,RepP!$J$3,"")))</f>
        <v>Все проекты</v>
      </c>
      <c r="AD791" s="31">
        <f t="shared" si="12"/>
        <v>14</v>
      </c>
      <c r="AE791" s="31">
        <f>IF(OR(AE790=0,AE790=MAX(Items!$AC:$AC)),1,AE790+1)</f>
        <v>35</v>
      </c>
    </row>
    <row r="792" spans="2:31" x14ac:dyDescent="0.3">
      <c r="B792" s="26">
        <f>IF(AND(O792=0,P792=0,Q792=0,Y792=0),0,IF(OR(COUNTIFS(Items!$E:$E,O792,Items!$F:$F,P792,Items!$G:$G,Q792)=1,COUNTIFS(Items!$M:$M,O792,Items!$N:$N,P792,Items!$O:$O,Q792)=1,COUNTIFS(Items!$U:$U,O792,Items!$V:$V,P792,Items!$W:$W,Q792)=1),0,1))</f>
        <v>0</v>
      </c>
      <c r="D792" s="24">
        <f>IF(OR($AD792=0,SUMIFS(dbP!$A:$A,dbP!$AD:$AD,$AD792)=0),0,INDEX(dbP!D:D,SUMIFS(dbP!$A:$A,dbP!$AD:$AD,$AD792)))</f>
        <v>0</v>
      </c>
      <c r="E792" s="1">
        <f>IF(OR($AD792=0,SUMIFS(dbP!$A:$A,dbP!$AD:$AD,$AD792)=0),0,INDEX(dbP!E:E,SUMIFS(dbP!$A:$A,dbP!$AD:$AD,$AD792)))</f>
        <v>0</v>
      </c>
      <c r="F792" s="1">
        <f>IF(OR($AD792=0,SUMIFS(dbP!$A:$A,dbP!$AD:$AD,$AD792)=0),0,INDEX(dbP!F:F,SUMIFS(dbP!$A:$A,dbP!$AD:$AD,$AD792)))</f>
        <v>0</v>
      </c>
      <c r="I792" s="1">
        <f>IF(OR($AD792=0,SUMIFS(dbP!$A:$A,dbP!$AD:$AD,$AD792)=0),0,INDEX(dbP!I:I,SUMIFS(dbP!$A:$A,dbP!$AD:$AD,$AD792)))</f>
        <v>0</v>
      </c>
      <c r="O792" s="44">
        <f>IF(OR($AE792=0,SUMIFS(SpcfP!$A:$A,SpcfP!$AE:$AE,$AE792,SpcfP!$U:$U,$U792)=0),0,INDEX(SpcfP!O:O,SUMIFS(SpcfP!$A:$A,SpcfP!$AE:$AE,$AE792,SpcfP!$U:$U,$U792)))</f>
        <v>0</v>
      </c>
      <c r="P792" s="44">
        <f>IF(OR($AE792=0,SUMIFS(SpcfP!$A:$A,SpcfP!$AE:$AE,$AE792,SpcfP!$U:$U,$U792)=0),0,INDEX(SpcfP!P:P,SUMIFS(SpcfP!$A:$A,SpcfP!$AE:$AE,$AE792,SpcfP!$U:$U,$U792)))</f>
        <v>0</v>
      </c>
      <c r="Q792" s="44">
        <f>IF(OR($AE792=0,SUMIFS(SpcfP!$A:$A,SpcfP!$AE:$AE,$AE792,SpcfP!$U:$U,$U792)=0),0,INDEX(SpcfP!Q:Q,SUMIFS(SpcfP!$A:$A,SpcfP!$AE:$AE,$AE792,SpcfP!$U:$U,$U792)))</f>
        <v>0</v>
      </c>
      <c r="U792" s="1">
        <f>IF(OR($AD792=0,SUMIFS(dbP!$A:$A,dbP!$AD:$AD,$AD792)=0),0,INDEX(dbP!U:U,SUMIFS(dbP!$A:$A,dbP!$AD:$AD,$AD792)))</f>
        <v>0</v>
      </c>
      <c r="X792" s="42">
        <f>IF(OR($AD792=0,SUMIFS(dbP!$A:$A,dbP!$AD:$AD,$AD792)=0),0,INDEX(dbP!X:X,SUMIFS(dbP!$A:$A,dbP!$AD:$AD,$AD792)))*
IF(OR($AE792=0,SUMIFS(SpcfP!$A:$A,SpcfP!$AE:$AE,$AE792,SpcfP!$U:$U,$U792)=0),0,INDEX(SpcfP!X:X,SUMIFS(SpcfP!$A:$A,SpcfP!$AE:$AE,$AE792,SpcfP!$U:$U,$U792)))</f>
        <v>0</v>
      </c>
      <c r="AA792" s="44">
        <f>IF(OR($AD792=0,SUMIFS(dbP!$A:$A,dbP!$AD:$AD,$AD792)=0),0,INDEX(dbP!X:X,SUMIFS(dbP!$A:$A,dbP!$AD:$AD,$AD792)))*
IF(OR($AE792=0,SUMIFS(SpcfP!$A:$A,SpcfP!$AE:$AE,$AE792,SpcfP!$U:$U,$U792)=0),0,INDEX(SpcfP!AA:AA,SUMIFS(SpcfP!$A:$A,SpcfP!$AE:$AE,$AE792,SpcfP!$U:$U,$U792)))</f>
        <v>0</v>
      </c>
      <c r="AB792" s="44">
        <f>IF(OR($AD792=0,SUMIFS(dbP!$A:$A,dbP!$AD:$AD,$AD792)=0),0,INDEX(dbP!X:X,SUMIFS(dbP!$A:$A,dbP!$AD:$AD,$AD792)))*
IF(OR($AE792=0,SUMIFS(SpcfP!$A:$A,SpcfP!$AE:$AE,$AE792,SpcfP!$U:$U,$U792)=0),0,INDEX(SpcfP!AB:AB,SUMIFS(SpcfP!$A:$A,SpcfP!$AE:$AE,$AE792,SpcfP!$U:$U,$U792)))</f>
        <v>0</v>
      </c>
      <c r="AC792" s="31" t="str">
        <f>IF(OR(RepP!$J$3="",RepP!$J$3=0,COUNTIF(Lists!$D:$D,RepP!$J$3)=0),Lists!$D$9,IF(RepP!$J$3=Lists!$D$9,Lists!$D$9,IF(RepP!$J$3=$E792,RepP!$J$3,"")))</f>
        <v>Все проекты</v>
      </c>
      <c r="AD792" s="31">
        <f t="shared" si="12"/>
        <v>14</v>
      </c>
      <c r="AE792" s="31">
        <f>IF(OR(AE791=0,AE791=MAX(Items!$AC:$AC)),1,AE791+1)</f>
        <v>36</v>
      </c>
    </row>
    <row r="793" spans="2:31" x14ac:dyDescent="0.3">
      <c r="B793" s="26">
        <f>IF(AND(O793=0,P793=0,Q793=0,Y793=0),0,IF(OR(COUNTIFS(Items!$E:$E,O793,Items!$F:$F,P793,Items!$G:$G,Q793)=1,COUNTIFS(Items!$M:$M,O793,Items!$N:$N,P793,Items!$O:$O,Q793)=1,COUNTIFS(Items!$U:$U,O793,Items!$V:$V,P793,Items!$W:$W,Q793)=1),0,1))</f>
        <v>0</v>
      </c>
      <c r="D793" s="24">
        <f>IF(OR($AD793=0,SUMIFS(dbP!$A:$A,dbP!$AD:$AD,$AD793)=0),0,INDEX(dbP!D:D,SUMIFS(dbP!$A:$A,dbP!$AD:$AD,$AD793)))</f>
        <v>0</v>
      </c>
      <c r="E793" s="1">
        <f>IF(OR($AD793=0,SUMIFS(dbP!$A:$A,dbP!$AD:$AD,$AD793)=0),0,INDEX(dbP!E:E,SUMIFS(dbP!$A:$A,dbP!$AD:$AD,$AD793)))</f>
        <v>0</v>
      </c>
      <c r="F793" s="1">
        <f>IF(OR($AD793=0,SUMIFS(dbP!$A:$A,dbP!$AD:$AD,$AD793)=0),0,INDEX(dbP!F:F,SUMIFS(dbP!$A:$A,dbP!$AD:$AD,$AD793)))</f>
        <v>0</v>
      </c>
      <c r="I793" s="1">
        <f>IF(OR($AD793=0,SUMIFS(dbP!$A:$A,dbP!$AD:$AD,$AD793)=0),0,INDEX(dbP!I:I,SUMIFS(dbP!$A:$A,dbP!$AD:$AD,$AD793)))</f>
        <v>0</v>
      </c>
      <c r="O793" s="44">
        <f>IF(OR($AE793=0,SUMIFS(SpcfP!$A:$A,SpcfP!$AE:$AE,$AE793,SpcfP!$U:$U,$U793)=0),0,INDEX(SpcfP!O:O,SUMIFS(SpcfP!$A:$A,SpcfP!$AE:$AE,$AE793,SpcfP!$U:$U,$U793)))</f>
        <v>0</v>
      </c>
      <c r="P793" s="44">
        <f>IF(OR($AE793=0,SUMIFS(SpcfP!$A:$A,SpcfP!$AE:$AE,$AE793,SpcfP!$U:$U,$U793)=0),0,INDEX(SpcfP!P:P,SUMIFS(SpcfP!$A:$A,SpcfP!$AE:$AE,$AE793,SpcfP!$U:$U,$U793)))</f>
        <v>0</v>
      </c>
      <c r="Q793" s="44">
        <f>IF(OR($AE793=0,SUMIFS(SpcfP!$A:$A,SpcfP!$AE:$AE,$AE793,SpcfP!$U:$U,$U793)=0),0,INDEX(SpcfP!Q:Q,SUMIFS(SpcfP!$A:$A,SpcfP!$AE:$AE,$AE793,SpcfP!$U:$U,$U793)))</f>
        <v>0</v>
      </c>
      <c r="U793" s="1">
        <f>IF(OR($AD793=0,SUMIFS(dbP!$A:$A,dbP!$AD:$AD,$AD793)=0),0,INDEX(dbP!U:U,SUMIFS(dbP!$A:$A,dbP!$AD:$AD,$AD793)))</f>
        <v>0</v>
      </c>
      <c r="X793" s="42">
        <f>IF(OR($AD793=0,SUMIFS(dbP!$A:$A,dbP!$AD:$AD,$AD793)=0),0,INDEX(dbP!X:X,SUMIFS(dbP!$A:$A,dbP!$AD:$AD,$AD793)))*
IF(OR($AE793=0,SUMIFS(SpcfP!$A:$A,SpcfP!$AE:$AE,$AE793,SpcfP!$U:$U,$U793)=0),0,INDEX(SpcfP!X:X,SUMIFS(SpcfP!$A:$A,SpcfP!$AE:$AE,$AE793,SpcfP!$U:$U,$U793)))</f>
        <v>0</v>
      </c>
      <c r="AA793" s="44">
        <f>IF(OR($AD793=0,SUMIFS(dbP!$A:$A,dbP!$AD:$AD,$AD793)=0),0,INDEX(dbP!X:X,SUMIFS(dbP!$A:$A,dbP!$AD:$AD,$AD793)))*
IF(OR($AE793=0,SUMIFS(SpcfP!$A:$A,SpcfP!$AE:$AE,$AE793,SpcfP!$U:$U,$U793)=0),0,INDEX(SpcfP!AA:AA,SUMIFS(SpcfP!$A:$A,SpcfP!$AE:$AE,$AE793,SpcfP!$U:$U,$U793)))</f>
        <v>0</v>
      </c>
      <c r="AB793" s="44">
        <f>IF(OR($AD793=0,SUMIFS(dbP!$A:$A,dbP!$AD:$AD,$AD793)=0),0,INDEX(dbP!X:X,SUMIFS(dbP!$A:$A,dbP!$AD:$AD,$AD793)))*
IF(OR($AE793=0,SUMIFS(SpcfP!$A:$A,SpcfP!$AE:$AE,$AE793,SpcfP!$U:$U,$U793)=0),0,INDEX(SpcfP!AB:AB,SUMIFS(SpcfP!$A:$A,SpcfP!$AE:$AE,$AE793,SpcfP!$U:$U,$U793)))</f>
        <v>0</v>
      </c>
      <c r="AC793" s="31" t="str">
        <f>IF(OR(RepP!$J$3="",RepP!$J$3=0,COUNTIF(Lists!$D:$D,RepP!$J$3)=0),Lists!$D$9,IF(RepP!$J$3=Lists!$D$9,Lists!$D$9,IF(RepP!$J$3=$E793,RepP!$J$3,"")))</f>
        <v>Все проекты</v>
      </c>
      <c r="AD793" s="31">
        <f t="shared" si="12"/>
        <v>14</v>
      </c>
      <c r="AE793" s="31">
        <f>IF(OR(AE792=0,AE792=MAX(Items!$AC:$AC)),1,AE792+1)</f>
        <v>37</v>
      </c>
    </row>
    <row r="794" spans="2:31" x14ac:dyDescent="0.3">
      <c r="B794" s="26">
        <f>IF(AND(O794=0,P794=0,Q794=0,Y794=0),0,IF(OR(COUNTIFS(Items!$E:$E,O794,Items!$F:$F,P794,Items!$G:$G,Q794)=1,COUNTIFS(Items!$M:$M,O794,Items!$N:$N,P794,Items!$O:$O,Q794)=1,COUNTIFS(Items!$U:$U,O794,Items!$V:$V,P794,Items!$W:$W,Q794)=1),0,1))</f>
        <v>0</v>
      </c>
      <c r="D794" s="24">
        <f>IF(OR($AD794=0,SUMIFS(dbP!$A:$A,dbP!$AD:$AD,$AD794)=0),0,INDEX(dbP!D:D,SUMIFS(dbP!$A:$A,dbP!$AD:$AD,$AD794)))</f>
        <v>0</v>
      </c>
      <c r="E794" s="1">
        <f>IF(OR($AD794=0,SUMIFS(dbP!$A:$A,dbP!$AD:$AD,$AD794)=0),0,INDEX(dbP!E:E,SUMIFS(dbP!$A:$A,dbP!$AD:$AD,$AD794)))</f>
        <v>0</v>
      </c>
      <c r="F794" s="1">
        <f>IF(OR($AD794=0,SUMIFS(dbP!$A:$A,dbP!$AD:$AD,$AD794)=0),0,INDEX(dbP!F:F,SUMIFS(dbP!$A:$A,dbP!$AD:$AD,$AD794)))</f>
        <v>0</v>
      </c>
      <c r="I794" s="1">
        <f>IF(OR($AD794=0,SUMIFS(dbP!$A:$A,dbP!$AD:$AD,$AD794)=0),0,INDEX(dbP!I:I,SUMIFS(dbP!$A:$A,dbP!$AD:$AD,$AD794)))</f>
        <v>0</v>
      </c>
      <c r="O794" s="44">
        <f>IF(OR($AE794=0,SUMIFS(SpcfP!$A:$A,SpcfP!$AE:$AE,$AE794,SpcfP!$U:$U,$U794)=0),0,INDEX(SpcfP!O:O,SUMIFS(SpcfP!$A:$A,SpcfP!$AE:$AE,$AE794,SpcfP!$U:$U,$U794)))</f>
        <v>0</v>
      </c>
      <c r="P794" s="44">
        <f>IF(OR($AE794=0,SUMIFS(SpcfP!$A:$A,SpcfP!$AE:$AE,$AE794,SpcfP!$U:$U,$U794)=0),0,INDEX(SpcfP!P:P,SUMIFS(SpcfP!$A:$A,SpcfP!$AE:$AE,$AE794,SpcfP!$U:$U,$U794)))</f>
        <v>0</v>
      </c>
      <c r="Q794" s="44">
        <f>IF(OR($AE794=0,SUMIFS(SpcfP!$A:$A,SpcfP!$AE:$AE,$AE794,SpcfP!$U:$U,$U794)=0),0,INDEX(SpcfP!Q:Q,SUMIFS(SpcfP!$A:$A,SpcfP!$AE:$AE,$AE794,SpcfP!$U:$U,$U794)))</f>
        <v>0</v>
      </c>
      <c r="U794" s="1">
        <f>IF(OR($AD794=0,SUMIFS(dbP!$A:$A,dbP!$AD:$AD,$AD794)=0),0,INDEX(dbP!U:U,SUMIFS(dbP!$A:$A,dbP!$AD:$AD,$AD794)))</f>
        <v>0</v>
      </c>
      <c r="X794" s="42">
        <f>IF(OR($AD794=0,SUMIFS(dbP!$A:$A,dbP!$AD:$AD,$AD794)=0),0,INDEX(dbP!X:X,SUMIFS(dbP!$A:$A,dbP!$AD:$AD,$AD794)))*
IF(OR($AE794=0,SUMIFS(SpcfP!$A:$A,SpcfP!$AE:$AE,$AE794,SpcfP!$U:$U,$U794)=0),0,INDEX(SpcfP!X:X,SUMIFS(SpcfP!$A:$A,SpcfP!$AE:$AE,$AE794,SpcfP!$U:$U,$U794)))</f>
        <v>0</v>
      </c>
      <c r="AA794" s="44">
        <f>IF(OR($AD794=0,SUMIFS(dbP!$A:$A,dbP!$AD:$AD,$AD794)=0),0,INDEX(dbP!X:X,SUMIFS(dbP!$A:$A,dbP!$AD:$AD,$AD794)))*
IF(OR($AE794=0,SUMIFS(SpcfP!$A:$A,SpcfP!$AE:$AE,$AE794,SpcfP!$U:$U,$U794)=0),0,INDEX(SpcfP!AA:AA,SUMIFS(SpcfP!$A:$A,SpcfP!$AE:$AE,$AE794,SpcfP!$U:$U,$U794)))</f>
        <v>0</v>
      </c>
      <c r="AB794" s="44">
        <f>IF(OR($AD794=0,SUMIFS(dbP!$A:$A,dbP!$AD:$AD,$AD794)=0),0,INDEX(dbP!X:X,SUMIFS(dbP!$A:$A,dbP!$AD:$AD,$AD794)))*
IF(OR($AE794=0,SUMIFS(SpcfP!$A:$A,SpcfP!$AE:$AE,$AE794,SpcfP!$U:$U,$U794)=0),0,INDEX(SpcfP!AB:AB,SUMIFS(SpcfP!$A:$A,SpcfP!$AE:$AE,$AE794,SpcfP!$U:$U,$U794)))</f>
        <v>0</v>
      </c>
      <c r="AC794" s="31" t="str">
        <f>IF(OR(RepP!$J$3="",RepP!$J$3=0,COUNTIF(Lists!$D:$D,RepP!$J$3)=0),Lists!$D$9,IF(RepP!$J$3=Lists!$D$9,Lists!$D$9,IF(RepP!$J$3=$E794,RepP!$J$3,"")))</f>
        <v>Все проекты</v>
      </c>
      <c r="AD794" s="31">
        <f t="shared" si="12"/>
        <v>14</v>
      </c>
      <c r="AE794" s="31">
        <f>IF(OR(AE793=0,AE793=MAX(Items!$AC:$AC)),1,AE793+1)</f>
        <v>38</v>
      </c>
    </row>
    <row r="795" spans="2:31" x14ac:dyDescent="0.3">
      <c r="B795" s="26">
        <f>IF(AND(O795=0,P795=0,Q795=0,Y795=0),0,IF(OR(COUNTIFS(Items!$E:$E,O795,Items!$F:$F,P795,Items!$G:$G,Q795)=1,COUNTIFS(Items!$M:$M,O795,Items!$N:$N,P795,Items!$O:$O,Q795)=1,COUNTIFS(Items!$U:$U,O795,Items!$V:$V,P795,Items!$W:$W,Q795)=1),0,1))</f>
        <v>0</v>
      </c>
      <c r="D795" s="24">
        <f>IF(OR($AD795=0,SUMIFS(dbP!$A:$A,dbP!$AD:$AD,$AD795)=0),0,INDEX(dbP!D:D,SUMIFS(dbP!$A:$A,dbP!$AD:$AD,$AD795)))</f>
        <v>0</v>
      </c>
      <c r="E795" s="1">
        <f>IF(OR($AD795=0,SUMIFS(dbP!$A:$A,dbP!$AD:$AD,$AD795)=0),0,INDEX(dbP!E:E,SUMIFS(dbP!$A:$A,dbP!$AD:$AD,$AD795)))</f>
        <v>0</v>
      </c>
      <c r="F795" s="1">
        <f>IF(OR($AD795=0,SUMIFS(dbP!$A:$A,dbP!$AD:$AD,$AD795)=0),0,INDEX(dbP!F:F,SUMIFS(dbP!$A:$A,dbP!$AD:$AD,$AD795)))</f>
        <v>0</v>
      </c>
      <c r="I795" s="1">
        <f>IF(OR($AD795=0,SUMIFS(dbP!$A:$A,dbP!$AD:$AD,$AD795)=0),0,INDEX(dbP!I:I,SUMIFS(dbP!$A:$A,dbP!$AD:$AD,$AD795)))</f>
        <v>0</v>
      </c>
      <c r="O795" s="44">
        <f>IF(OR($AE795=0,SUMIFS(SpcfP!$A:$A,SpcfP!$AE:$AE,$AE795,SpcfP!$U:$U,$U795)=0),0,INDEX(SpcfP!O:O,SUMIFS(SpcfP!$A:$A,SpcfP!$AE:$AE,$AE795,SpcfP!$U:$U,$U795)))</f>
        <v>0</v>
      </c>
      <c r="P795" s="44">
        <f>IF(OR($AE795=0,SUMIFS(SpcfP!$A:$A,SpcfP!$AE:$AE,$AE795,SpcfP!$U:$U,$U795)=0),0,INDEX(SpcfP!P:P,SUMIFS(SpcfP!$A:$A,SpcfP!$AE:$AE,$AE795,SpcfP!$U:$U,$U795)))</f>
        <v>0</v>
      </c>
      <c r="Q795" s="44">
        <f>IF(OR($AE795=0,SUMIFS(SpcfP!$A:$A,SpcfP!$AE:$AE,$AE795,SpcfP!$U:$U,$U795)=0),0,INDEX(SpcfP!Q:Q,SUMIFS(SpcfP!$A:$A,SpcfP!$AE:$AE,$AE795,SpcfP!$U:$U,$U795)))</f>
        <v>0</v>
      </c>
      <c r="U795" s="1">
        <f>IF(OR($AD795=0,SUMIFS(dbP!$A:$A,dbP!$AD:$AD,$AD795)=0),0,INDEX(dbP!U:U,SUMIFS(dbP!$A:$A,dbP!$AD:$AD,$AD795)))</f>
        <v>0</v>
      </c>
      <c r="X795" s="42">
        <f>IF(OR($AD795=0,SUMIFS(dbP!$A:$A,dbP!$AD:$AD,$AD795)=0),0,INDEX(dbP!X:X,SUMIFS(dbP!$A:$A,dbP!$AD:$AD,$AD795)))*
IF(OR($AE795=0,SUMIFS(SpcfP!$A:$A,SpcfP!$AE:$AE,$AE795,SpcfP!$U:$U,$U795)=0),0,INDEX(SpcfP!X:X,SUMIFS(SpcfP!$A:$A,SpcfP!$AE:$AE,$AE795,SpcfP!$U:$U,$U795)))</f>
        <v>0</v>
      </c>
      <c r="AA795" s="44">
        <f>IF(OR($AD795=0,SUMIFS(dbP!$A:$A,dbP!$AD:$AD,$AD795)=0),0,INDEX(dbP!X:X,SUMIFS(dbP!$A:$A,dbP!$AD:$AD,$AD795)))*
IF(OR($AE795=0,SUMIFS(SpcfP!$A:$A,SpcfP!$AE:$AE,$AE795,SpcfP!$U:$U,$U795)=0),0,INDEX(SpcfP!AA:AA,SUMIFS(SpcfP!$A:$A,SpcfP!$AE:$AE,$AE795,SpcfP!$U:$U,$U795)))</f>
        <v>0</v>
      </c>
      <c r="AB795" s="44">
        <f>IF(OR($AD795=0,SUMIFS(dbP!$A:$A,dbP!$AD:$AD,$AD795)=0),0,INDEX(dbP!X:X,SUMIFS(dbP!$A:$A,dbP!$AD:$AD,$AD795)))*
IF(OR($AE795=0,SUMIFS(SpcfP!$A:$A,SpcfP!$AE:$AE,$AE795,SpcfP!$U:$U,$U795)=0),0,INDEX(SpcfP!AB:AB,SUMIFS(SpcfP!$A:$A,SpcfP!$AE:$AE,$AE795,SpcfP!$U:$U,$U795)))</f>
        <v>0</v>
      </c>
      <c r="AC795" s="31" t="str">
        <f>IF(OR(RepP!$J$3="",RepP!$J$3=0,COUNTIF(Lists!$D:$D,RepP!$J$3)=0),Lists!$D$9,IF(RepP!$J$3=Lists!$D$9,Lists!$D$9,IF(RepP!$J$3=$E795,RepP!$J$3,"")))</f>
        <v>Все проекты</v>
      </c>
      <c r="AD795" s="31">
        <f t="shared" si="12"/>
        <v>14</v>
      </c>
      <c r="AE795" s="31">
        <f>IF(OR(AE794=0,AE794=MAX(Items!$AC:$AC)),1,AE794+1)</f>
        <v>39</v>
      </c>
    </row>
  </sheetData>
  <conditionalFormatting sqref="A2 C2">
    <cfRule type="cellIs" dxfId="970" priority="4" operator="notEqual">
      <formula>0</formula>
    </cfRule>
  </conditionalFormatting>
  <conditionalFormatting sqref="B2:B418 B796:B1048576">
    <cfRule type="cellIs" dxfId="969" priority="2" operator="notEqual">
      <formula>0</formula>
    </cfRule>
  </conditionalFormatting>
  <conditionalFormatting sqref="B419:B795">
    <cfRule type="cellIs" dxfId="968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E977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0" sqref="E10:W25"/>
    </sheetView>
  </sheetViews>
  <sheetFormatPr defaultRowHeight="13.8" x14ac:dyDescent="0.3"/>
  <cols>
    <col min="1" max="1" width="1.77734375" style="1" customWidth="1"/>
    <col min="2" max="2" width="6.5546875" style="26" bestFit="1" customWidth="1"/>
    <col min="3" max="3" width="1.77734375" style="1" customWidth="1"/>
    <col min="4" max="4" width="7.88671875" style="24" bestFit="1" customWidth="1"/>
    <col min="5" max="5" width="6.5546875" style="1" bestFit="1" customWidth="1"/>
    <col min="6" max="6" width="9.88671875" style="1" bestFit="1" customWidth="1"/>
    <col min="7" max="7" width="9.44140625" style="1" bestFit="1" customWidth="1"/>
    <col min="8" max="8" width="7.77734375" style="24" bestFit="1" customWidth="1"/>
    <col min="9" max="9" width="7.5546875" style="1" bestFit="1" customWidth="1"/>
    <col min="10" max="11" width="8.21875" style="1" bestFit="1" customWidth="1"/>
    <col min="12" max="12" width="12.33203125" style="1" bestFit="1" customWidth="1"/>
    <col min="13" max="14" width="10" style="1" bestFit="1" customWidth="1"/>
    <col min="15" max="17" width="7.5546875" style="1" bestFit="1" customWidth="1"/>
    <col min="18" max="18" width="7.21875" style="1" bestFit="1" customWidth="1"/>
    <col min="19" max="19" width="9.6640625" style="1" bestFit="1" customWidth="1"/>
    <col min="20" max="20" width="8" style="24" bestFit="1" customWidth="1"/>
    <col min="21" max="25" width="8.88671875" style="1"/>
    <col min="26" max="26" width="6.6640625" style="1" bestFit="1" customWidth="1"/>
    <col min="27" max="27" width="10.5546875" style="1" bestFit="1" customWidth="1"/>
    <col min="28" max="28" width="8.33203125" style="1" bestFit="1" customWidth="1"/>
    <col min="29" max="31" width="8.6640625" style="31" customWidth="1"/>
    <col min="32" max="16384" width="8.88671875" style="1"/>
  </cols>
  <sheetData>
    <row r="1" spans="1:31" x14ac:dyDescent="0.3">
      <c r="B1" s="26" t="s">
        <v>161</v>
      </c>
      <c r="D1" s="24" t="str">
        <f>dbP!$D$1</f>
        <v>дата</v>
      </c>
      <c r="E1" s="1" t="str">
        <f>dbP!$E$1</f>
        <v>проект</v>
      </c>
      <c r="F1" s="1" t="str">
        <f>dbP!$F$1</f>
        <v>контрагент</v>
      </c>
      <c r="G1" s="1" t="str">
        <f>dbP!$G$1</f>
        <v>дог-номер</v>
      </c>
      <c r="H1" s="24" t="str">
        <f>dbP!$H$1</f>
        <v>дог-дата</v>
      </c>
      <c r="I1" s="1" t="str">
        <f>dbP!$I$1</f>
        <v>продукт</v>
      </c>
      <c r="J1" s="1" t="str">
        <f>dbP!$J$1</f>
        <v>прдхар-1</v>
      </c>
      <c r="K1" s="1" t="str">
        <f>dbP!$K$1</f>
        <v>прдхар-2</v>
      </c>
      <c r="L1" s="1" t="str">
        <f>dbP!$L$1</f>
        <v>канал продаж</v>
      </c>
      <c r="M1" s="1" t="str">
        <f>dbP!$M$1</f>
        <v>канпрхар-1</v>
      </c>
      <c r="N1" s="1" t="str">
        <f>dbP!$N$1</f>
        <v>канпрхар-2</v>
      </c>
      <c r="O1" s="1" t="str">
        <f>dbP!$O$1</f>
        <v>статья-1</v>
      </c>
      <c r="P1" s="1" t="str">
        <f>dbP!$P$1</f>
        <v>статья-2</v>
      </c>
      <c r="Q1" s="1" t="str">
        <f>dbP!$Q$1</f>
        <v>статья-3</v>
      </c>
      <c r="R1" s="1" t="str">
        <f>dbP!$R$1</f>
        <v>док-тип</v>
      </c>
      <c r="S1" s="1" t="str">
        <f>dbP!$S$1</f>
        <v>док-номер</v>
      </c>
      <c r="T1" s="24" t="str">
        <f>dbP!$T$1</f>
        <v>док-дата</v>
      </c>
      <c r="U1" s="1" t="str">
        <f>dbP!$U$1</f>
        <v>ID-продукт</v>
      </c>
      <c r="V1" s="1" t="str">
        <f>dbP!$V$1</f>
        <v>атрибут-2</v>
      </c>
      <c r="W1" s="1" t="str">
        <f>dbP!$W$1</f>
        <v>атрибут-3</v>
      </c>
      <c r="X1" s="1" t="str">
        <f>dbP!$X$1</f>
        <v>кол-во</v>
      </c>
      <c r="Y1" s="1" t="str">
        <f>dbP!$Y$1</f>
        <v>INвклНДС</v>
      </c>
      <c r="Z1" s="1" t="str">
        <f>dbP!$Z$1</f>
        <v>IN-НДС</v>
      </c>
      <c r="AA1" s="1" t="str">
        <f>dbP!$AA$1</f>
        <v>OUTвклНДС</v>
      </c>
      <c r="AB1" s="1" t="str">
        <f>dbP!$AB$1</f>
        <v>OUT-НДС</v>
      </c>
      <c r="AC1" s="32" t="str">
        <f>dbP!$AC$1</f>
        <v>f-проект</v>
      </c>
      <c r="AD1" s="32" t="str">
        <f>dbP!$AD$1</f>
        <v>ID-продаж</v>
      </c>
      <c r="AE1" s="32" t="str">
        <f>Items!$AC$7</f>
        <v>ID-Sbst</v>
      </c>
    </row>
    <row r="2" spans="1:31" s="20" customFormat="1" x14ac:dyDescent="0.3">
      <c r="A2" s="20">
        <f>IF(COLUMN()=COLUMN(dbP!A2),0,1)</f>
        <v>0</v>
      </c>
      <c r="B2" s="26">
        <f>SUM(B3:B400000)</f>
        <v>0</v>
      </c>
      <c r="C2" s="20">
        <f>IF(COLUMN()=COLUMN(dbP!C2),0,1)</f>
        <v>0</v>
      </c>
      <c r="D2" s="20">
        <f>IF(COLUMN()=COLUMN(dbP!D2),0,1)</f>
        <v>0</v>
      </c>
      <c r="E2" s="20">
        <f>IF(COLUMN()=COLUMN(dbP!E2),0,1)</f>
        <v>0</v>
      </c>
      <c r="F2" s="20">
        <f>IF(COLUMN()=COLUMN(dbP!F2),0,1)</f>
        <v>0</v>
      </c>
      <c r="G2" s="20">
        <f>IF(COLUMN()=COLUMN(dbP!G2),0,1)</f>
        <v>0</v>
      </c>
      <c r="H2" s="20">
        <f>IF(COLUMN()=COLUMN(dbP!H2),0,1)</f>
        <v>0</v>
      </c>
      <c r="I2" s="20">
        <f>IF(COLUMN()=COLUMN(dbP!I2),0,1)</f>
        <v>0</v>
      </c>
      <c r="J2" s="20">
        <f>IF(COLUMN()=COLUMN(dbP!J2),0,1)</f>
        <v>0</v>
      </c>
      <c r="K2" s="20">
        <f>IF(COLUMN()=COLUMN(dbP!K2),0,1)</f>
        <v>0</v>
      </c>
      <c r="L2" s="20">
        <f>IF(COLUMN()=COLUMN(dbP!L2),0,1)</f>
        <v>0</v>
      </c>
      <c r="M2" s="20">
        <f>IF(COLUMN()=COLUMN(dbP!M2),0,1)</f>
        <v>0</v>
      </c>
      <c r="N2" s="20">
        <f>IF(COLUMN()=COLUMN(dbP!N2),0,1)</f>
        <v>0</v>
      </c>
      <c r="O2" s="20">
        <f>IF(COLUMN()=COLUMN(dbP!O2),0,1)</f>
        <v>0</v>
      </c>
      <c r="P2" s="20">
        <f>IF(COLUMN()=COLUMN(dbP!P2),0,1)</f>
        <v>0</v>
      </c>
      <c r="Q2" s="20">
        <f>IF(COLUMN()=COLUMN(dbP!Q2),0,1)</f>
        <v>0</v>
      </c>
      <c r="R2" s="20">
        <f>IF(COLUMN()=COLUMN(dbP!R2),0,1)</f>
        <v>0</v>
      </c>
      <c r="S2" s="20">
        <f>IF(COLUMN()=COLUMN(dbP!S2),0,1)</f>
        <v>0</v>
      </c>
      <c r="T2" s="20">
        <f>IF(COLUMN()=COLUMN(dbP!T2),0,1)</f>
        <v>0</v>
      </c>
      <c r="U2" s="20">
        <f>IF(COLUMN()=COLUMN(dbP!U2),0,1)</f>
        <v>0</v>
      </c>
      <c r="V2" s="20">
        <f>IF(COLUMN()=COLUMN(dbP!V2),0,1)</f>
        <v>0</v>
      </c>
      <c r="W2" s="20">
        <f>IF(COLUMN()=COLUMN(dbP!W2),0,1)</f>
        <v>0</v>
      </c>
      <c r="X2" s="20">
        <f>IF(COLUMN()=COLUMN(dbP!X2),0,1)</f>
        <v>0</v>
      </c>
      <c r="Y2" s="20">
        <f>IF(COLUMN()=COLUMN(dbP!Y2),0,1)</f>
        <v>0</v>
      </c>
      <c r="Z2" s="20">
        <f>IF(COLUMN()=COLUMN(dbP!Z2),0,1)</f>
        <v>0</v>
      </c>
      <c r="AA2" s="20">
        <f>IF(COLUMN()=COLUMN(dbP!AA2),0,1)</f>
        <v>0</v>
      </c>
      <c r="AB2" s="20">
        <f>IF(COLUMN()=COLUMN(dbP!AB2),0,1)</f>
        <v>0</v>
      </c>
      <c r="AC2" s="30" t="str">
        <f t="shared" ref="AC2:AE2" si="0">LEFT(ADDRESS(1,COLUMN(AC1),4),LEN(ADDRESS(1,COLUMN(AC1),4))-1)</f>
        <v>AC</v>
      </c>
      <c r="AD2" s="30" t="str">
        <f t="shared" si="0"/>
        <v>AD</v>
      </c>
      <c r="AE2" s="30" t="str">
        <f t="shared" si="0"/>
        <v>AE</v>
      </c>
    </row>
    <row r="3" spans="1:31" x14ac:dyDescent="0.3">
      <c r="B3" s="26">
        <f>IF(AND(O3=0,P3=0,Q3=0,Y3=0),0,IF(OR(COUNTIFS(Items!$E:$E,O3,Items!$F:$F,P3,Items!$G:$G,Q3)=1,COUNTIFS(Items!$M:$M,O3,Items!$N:$N,P3,Items!$O:$O,Q3)=1,COUNTIFS(Items!$U:$U,O3,Items!$V:$V,P3,Items!$W:$W,Q3)=1),0,1))</f>
        <v>0</v>
      </c>
      <c r="AC3" s="31" t="str">
        <f>IF(OR(RepP!$J$3="",RepP!$J$3=0,COUNTIF(Lists!$D:$D,RepP!$J$3)=0),Lists!$D$9,IF(RepP!$J$3=Lists!$D$9,Lists!$D$9,IF(RepP!$J$3=$E3,RepP!$J$3,"")))</f>
        <v>Все проекты</v>
      </c>
      <c r="AD3" s="31">
        <f>IF(OR(U3="",U3=0),0,MAX(AD$2:AD2)+1)</f>
        <v>0</v>
      </c>
    </row>
    <row r="4" spans="1:31" x14ac:dyDescent="0.3">
      <c r="B4" s="26">
        <f>IF(AND(O4=0,P4=0,Q4=0,Y4=0),0,IF(OR(COUNTIFS(Items!$E:$E,O4,Items!$F:$F,P4,Items!$G:$G,Q4)=1,COUNTIFS(Items!$M:$M,O4,Items!$N:$N,P4,Items!$O:$O,Q4)=1,COUNTIFS(Items!$U:$U,O4,Items!$V:$V,P4,Items!$W:$W,Q4)=1),0,1))</f>
        <v>0</v>
      </c>
      <c r="AC4" s="31" t="str">
        <f>IF(OR(RepP!$J$3="",RepP!$J$3=0,COUNTIF(Lists!$D:$D,RepP!$J$3)=0),Lists!$D$9,IF(RepP!$J$3=Lists!$D$9,Lists!$D$9,IF(RepP!$J$3=$E4,RepP!$J$3,"")))</f>
        <v>Все проекты</v>
      </c>
      <c r="AD4" s="31">
        <f>IF(OR(U4="",U4=0),0,MAX(AD$2:AD3)+1)</f>
        <v>0</v>
      </c>
    </row>
    <row r="5" spans="1:31" x14ac:dyDescent="0.3">
      <c r="B5" s="26">
        <f>IF(AND(O5=0,P5=0,Q5=0,Y5=0),0,IF(OR(COUNTIFS(Items!$E:$E,O5,Items!$F:$F,P5,Items!$G:$G,Q5)=1,COUNTIFS(Items!$M:$M,O5,Items!$N:$N,P5,Items!$O:$O,Q5)=1,COUNTIFS(Items!$U:$U,O5,Items!$V:$V,P5,Items!$W:$W,Q5)=1),0,1))</f>
        <v>0</v>
      </c>
      <c r="AC5" s="31" t="str">
        <f>IF(OR(RepP!$J$3="",RepP!$J$3=0,COUNTIF(Lists!$D:$D,RepP!$J$3)=0),Lists!$D$9,IF(RepP!$J$3=Lists!$D$9,Lists!$D$9,IF(RepP!$J$3=$E5,RepP!$J$3,"")))</f>
        <v>Все проекты</v>
      </c>
      <c r="AD5" s="31">
        <f>IF(OR(U5="",U5=0),0,MAX(AD$2:AD4)+1)</f>
        <v>0</v>
      </c>
    </row>
    <row r="6" spans="1:31" x14ac:dyDescent="0.3">
      <c r="B6" s="26">
        <f>IF(AND(O6=0,P6=0,Q6=0,Y6=0),0,IF(OR(COUNTIFS(Items!$E:$E,O6,Items!$F:$F,P6,Items!$G:$G,Q6)=1,COUNTIFS(Items!$M:$M,O6,Items!$N:$N,P6,Items!$O:$O,Q6)=1,COUNTIFS(Items!$U:$U,O6,Items!$V:$V,P6,Items!$W:$W,Q6)=1),0,1))</f>
        <v>0</v>
      </c>
      <c r="AC6" s="31" t="str">
        <f>IF(OR(RepP!$J$3="",RepP!$J$3=0,COUNTIF(Lists!$D:$D,RepP!$J$3)=0),Lists!$D$9,IF(RepP!$J$3=Lists!$D$9,Lists!$D$9,IF(RepP!$J$3=$E6,RepP!$J$3,"")))</f>
        <v>Все проекты</v>
      </c>
      <c r="AD6" s="31">
        <f>IF(OR(U6="",U6=0),0,MAX(AD$2:AD5)+1)</f>
        <v>0</v>
      </c>
    </row>
    <row r="7" spans="1:31" x14ac:dyDescent="0.3">
      <c r="B7" s="26">
        <f>IF(AND(O7=0,P7=0,Q7=0,Y7=0),0,IF(OR(COUNTIFS(Items!$E:$E,O7,Items!$F:$F,P7,Items!$G:$G,Q7)=1,COUNTIFS(Items!$M:$M,O7,Items!$N:$N,P7,Items!$O:$O,Q7)=1,COUNTIFS(Items!$U:$U,O7,Items!$V:$V,P7,Items!$W:$W,Q7)=1),0,1))</f>
        <v>0</v>
      </c>
      <c r="AC7" s="31" t="str">
        <f>IF(OR(RepP!$J$3="",RepP!$J$3=0,COUNTIF(Lists!$D:$D,RepP!$J$3)=0),Lists!$D$9,IF(RepP!$J$3=Lists!$D$9,Lists!$D$9,IF(RepP!$J$3=$E7,RepP!$J$3,"")))</f>
        <v>Все проекты</v>
      </c>
      <c r="AD7" s="31">
        <f>IF(OR(U7="",U7=0),0,MAX(AD$2:AD6)+1)</f>
        <v>0</v>
      </c>
    </row>
    <row r="8" spans="1:31" x14ac:dyDescent="0.3">
      <c r="B8" s="26">
        <f>IF(AND(O8=0,P8=0,Q8=0,Y8=0),0,IF(OR(COUNTIFS(Items!$E:$E,O8,Items!$F:$F,P8,Items!$G:$G,Q8)=1,COUNTIFS(Items!$M:$M,O8,Items!$N:$N,P8,Items!$O:$O,Q8)=1,COUNTIFS(Items!$U:$U,O8,Items!$V:$V,P8,Items!$W:$W,Q8)=1),0,1))</f>
        <v>0</v>
      </c>
      <c r="AC8" s="31" t="str">
        <f>IF(OR(RepP!$J$3="",RepP!$J$3=0,COUNTIF(Lists!$D:$D,RepP!$J$3)=0),Lists!$D$9,IF(RepP!$J$3=Lists!$D$9,Lists!$D$9,IF(RepP!$J$3=$E8,RepP!$J$3,"")))</f>
        <v>Все проекты</v>
      </c>
      <c r="AD8" s="31">
        <f>IF(OR(U8="",U8=0),0,MAX(AD$2:AD7)+1)</f>
        <v>0</v>
      </c>
    </row>
    <row r="9" spans="1:31" x14ac:dyDescent="0.3">
      <c r="B9" s="26">
        <f>IF(AND(O9=0,P9=0,Q9=0,Y9=0),0,IF(OR(COUNTIFS(Items!$E:$E,O9,Items!$F:$F,P9,Items!$G:$G,Q9)=1,COUNTIFS(Items!$M:$M,O9,Items!$N:$N,P9,Items!$O:$O,Q9)=1,COUNTIFS(Items!$U:$U,O9,Items!$V:$V,P9,Items!$W:$W,Q9)=1),0,1))</f>
        <v>0</v>
      </c>
      <c r="AC9" s="31" t="str">
        <f>IF(OR(RepP!$J$3="",RepP!$J$3=0,COUNTIF(Lists!$D:$D,RepP!$J$3)=0),Lists!$D$9,IF(RepP!$J$3=Lists!$D$9,Lists!$D$9,IF(RepP!$J$3=$E9,RepP!$J$3,"")))</f>
        <v>Все проекты</v>
      </c>
      <c r="AD9" s="31">
        <f>IF(OR(U9="",U9=0),0,MAX(AD$2:AD8)+1)</f>
        <v>0</v>
      </c>
    </row>
    <row r="10" spans="1:31" x14ac:dyDescent="0.3">
      <c r="B10" s="26">
        <f>IF(AND(O10=0,P10=0,Q10=0,Y10=0),0,IF(OR(COUNTIFS(Items!$E:$E,O10,Items!$F:$F,P10,Items!$G:$G,Q10)=1,COUNTIFS(Items!$M:$M,O10,Items!$N:$N,P10,Items!$O:$O,Q10)=1,COUNTIFS(Items!$U:$U,O10,Items!$V:$V,P10,Items!$W:$W,Q10)=1),0,1))</f>
        <v>0</v>
      </c>
      <c r="AC10" s="31" t="str">
        <f>IF(OR(RepP!$J$3="",RepP!$J$3=0,COUNTIF(Lists!$D:$D,RepP!$J$3)=0),Lists!$D$9,IF(RepP!$J$3=Lists!$D$9,Lists!$D$9,IF(RepP!$J$3=$E10,RepP!$J$3,"")))</f>
        <v>Все проекты</v>
      </c>
      <c r="AD10" s="31">
        <f>IF(OR(U10="",U10=0),0,MAX(AD$2:AD9)+1)</f>
        <v>0</v>
      </c>
    </row>
    <row r="11" spans="1:31" x14ac:dyDescent="0.3">
      <c r="B11" s="26">
        <f>IF(AND(O11=0,P11=0,Q11=0,Y11=0),0,IF(OR(COUNTIFS(Items!$E:$E,O11,Items!$F:$F,P11,Items!$G:$G,Q11)=1,COUNTIFS(Items!$M:$M,O11,Items!$N:$N,P11,Items!$O:$O,Q11)=1,COUNTIFS(Items!$U:$U,O11,Items!$V:$V,P11,Items!$W:$W,Q11)=1),0,1))</f>
        <v>0</v>
      </c>
      <c r="AC11" s="31" t="str">
        <f>IF(OR(RepP!$J$3="",RepP!$J$3=0,COUNTIF(Lists!$D:$D,RepP!$J$3)=0),Lists!$D$9,IF(RepP!$J$3=Lists!$D$9,Lists!$D$9,IF(RepP!$J$3=$E11,RepP!$J$3,"")))</f>
        <v>Все проекты</v>
      </c>
      <c r="AD11" s="31">
        <f>IF(OR(U11="",U11=0),0,MAX(AD$2:AD10)+1)</f>
        <v>0</v>
      </c>
    </row>
    <row r="12" spans="1:31" x14ac:dyDescent="0.3">
      <c r="B12" s="26">
        <f>IF(AND(O12=0,P12=0,Q12=0,Y12=0),0,IF(OR(COUNTIFS(Items!$E:$E,O12,Items!$F:$F,P12,Items!$G:$G,Q12)=1,COUNTIFS(Items!$M:$M,O12,Items!$N:$N,P12,Items!$O:$O,Q12)=1,COUNTIFS(Items!$U:$U,O12,Items!$V:$V,P12,Items!$W:$W,Q12)=1),0,1))</f>
        <v>0</v>
      </c>
      <c r="AC12" s="31" t="str">
        <f>IF(OR(RepP!$J$3="",RepP!$J$3=0,COUNTIF(Lists!$D:$D,RepP!$J$3)=0),Lists!$D$9,IF(RepP!$J$3=Lists!$D$9,Lists!$D$9,IF(RepP!$J$3=$E12,RepP!$J$3,"")))</f>
        <v>Все проекты</v>
      </c>
      <c r="AD12" s="31">
        <f>IF(OR(U12="",U12=0),0,MAX(AD$2:AD11)+1)</f>
        <v>0</v>
      </c>
    </row>
    <row r="13" spans="1:31" x14ac:dyDescent="0.3">
      <c r="B13" s="26">
        <f>IF(AND(O13=0,P13=0,Q13=0,Y13=0),0,IF(OR(COUNTIFS(Items!$E:$E,O13,Items!$F:$F,P13,Items!$G:$G,Q13)=1,COUNTIFS(Items!$M:$M,O13,Items!$N:$N,P13,Items!$O:$O,Q13)=1,COUNTIFS(Items!$U:$U,O13,Items!$V:$V,P13,Items!$W:$W,Q13)=1),0,1))</f>
        <v>0</v>
      </c>
      <c r="AC13" s="31" t="str">
        <f>IF(OR(RepP!$J$3="",RepP!$J$3=0,COUNTIF(Lists!$D:$D,RepP!$J$3)=0),Lists!$D$9,IF(RepP!$J$3=Lists!$D$9,Lists!$D$9,IF(RepP!$J$3=$E13,RepP!$J$3,"")))</f>
        <v>Все проекты</v>
      </c>
      <c r="AD13" s="31">
        <f>IF(OR(U13="",U13=0),0,MAX(AD$2:AD12)+1)</f>
        <v>0</v>
      </c>
    </row>
    <row r="14" spans="1:31" x14ac:dyDescent="0.3">
      <c r="B14" s="26">
        <f>IF(AND(O14=0,P14=0,Q14=0,Y14=0),0,IF(OR(COUNTIFS(Items!$E:$E,O14,Items!$F:$F,P14,Items!$G:$G,Q14)=1,COUNTIFS(Items!$M:$M,O14,Items!$N:$N,P14,Items!$O:$O,Q14)=1,COUNTIFS(Items!$U:$U,O14,Items!$V:$V,P14,Items!$W:$W,Q14)=1),0,1))</f>
        <v>0</v>
      </c>
      <c r="AC14" s="31" t="str">
        <f>IF(OR(RepP!$J$3="",RepP!$J$3=0,COUNTIF(Lists!$D:$D,RepP!$J$3)=0),Lists!$D$9,IF(RepP!$J$3=Lists!$D$9,Lists!$D$9,IF(RepP!$J$3=$E14,RepP!$J$3,"")))</f>
        <v>Все проекты</v>
      </c>
      <c r="AD14" s="31">
        <f>IF(OR(U14="",U14=0),0,MAX(AD$2:AD13)+1)</f>
        <v>0</v>
      </c>
    </row>
    <row r="15" spans="1:31" x14ac:dyDescent="0.3">
      <c r="B15" s="26">
        <f>IF(AND(O15=0,P15=0,Q15=0,Y15=0),0,IF(OR(COUNTIFS(Items!$E:$E,O15,Items!$F:$F,P15,Items!$G:$G,Q15)=1,COUNTIFS(Items!$M:$M,O15,Items!$N:$N,P15,Items!$O:$O,Q15)=1,COUNTIFS(Items!$U:$U,O15,Items!$V:$V,P15,Items!$W:$W,Q15)=1),0,1))</f>
        <v>0</v>
      </c>
      <c r="AC15" s="31" t="str">
        <f>IF(OR(RepP!$J$3="",RepP!$J$3=0,COUNTIF(Lists!$D:$D,RepP!$J$3)=0),Lists!$D$9,IF(RepP!$J$3=Lists!$D$9,Lists!$D$9,IF(RepP!$J$3=$E15,RepP!$J$3,"")))</f>
        <v>Все проекты</v>
      </c>
      <c r="AD15" s="31">
        <f>IF(OR(U15="",U15=0),0,MAX(AD$2:AD14)+1)</f>
        <v>0</v>
      </c>
    </row>
    <row r="16" spans="1:31" x14ac:dyDescent="0.3">
      <c r="B16" s="26">
        <f>IF(AND(O16=0,P16=0,Q16=0,Y16=0),0,IF(OR(COUNTIFS(Items!$E:$E,O16,Items!$F:$F,P16,Items!$G:$G,Q16)=1,COUNTIFS(Items!$M:$M,O16,Items!$N:$N,P16,Items!$O:$O,Q16)=1,COUNTIFS(Items!$U:$U,O16,Items!$V:$V,P16,Items!$W:$W,Q16)=1),0,1))</f>
        <v>0</v>
      </c>
      <c r="AC16" s="31" t="str">
        <f>IF(OR(RepP!$J$3="",RepP!$J$3=0,COUNTIF(Lists!$D:$D,RepP!$J$3)=0),Lists!$D$9,IF(RepP!$J$3=Lists!$D$9,Lists!$D$9,IF(RepP!$J$3=$E16,RepP!$J$3,"")))</f>
        <v>Все проекты</v>
      </c>
      <c r="AD16" s="31">
        <f>IF(OR(U16="",U16=0),0,MAX(AD$2:AD15)+1)</f>
        <v>0</v>
      </c>
    </row>
    <row r="17" spans="2:30" x14ac:dyDescent="0.3">
      <c r="B17" s="26">
        <f>IF(AND(O17=0,P17=0,Q17=0,Y17=0),0,IF(OR(COUNTIFS(Items!$E:$E,O17,Items!$F:$F,P17,Items!$G:$G,Q17)=1,COUNTIFS(Items!$M:$M,O17,Items!$N:$N,P17,Items!$O:$O,Q17)=1,COUNTIFS(Items!$U:$U,O17,Items!$V:$V,P17,Items!$W:$W,Q17)=1),0,1))</f>
        <v>0</v>
      </c>
      <c r="AC17" s="31" t="str">
        <f>IF(OR(RepP!$J$3="",RepP!$J$3=0,COUNTIF(Lists!$D:$D,RepP!$J$3)=0),Lists!$D$9,IF(RepP!$J$3=Lists!$D$9,Lists!$D$9,IF(RepP!$J$3=$E17,RepP!$J$3,"")))</f>
        <v>Все проекты</v>
      </c>
      <c r="AD17" s="31">
        <f>IF(OR(U17="",U17=0),0,MAX(AD$2:AD16)+1)</f>
        <v>0</v>
      </c>
    </row>
    <row r="18" spans="2:30" x14ac:dyDescent="0.3">
      <c r="B18" s="26">
        <f>IF(AND(O18=0,P18=0,Q18=0,Y18=0),0,IF(OR(COUNTIFS(Items!$E:$E,O18,Items!$F:$F,P18,Items!$G:$G,Q18)=1,COUNTIFS(Items!$M:$M,O18,Items!$N:$N,P18,Items!$O:$O,Q18)=1,COUNTIFS(Items!$U:$U,O18,Items!$V:$V,P18,Items!$W:$W,Q18)=1),0,1))</f>
        <v>0</v>
      </c>
      <c r="AC18" s="31" t="str">
        <f>IF(OR(RepP!$J$3="",RepP!$J$3=0,COUNTIF(Lists!$D:$D,RepP!$J$3)=0),Lists!$D$9,IF(RepP!$J$3=Lists!$D$9,Lists!$D$9,IF(RepP!$J$3=$E18,RepP!$J$3,"")))</f>
        <v>Все проекты</v>
      </c>
      <c r="AD18" s="31">
        <f>IF(OR(U18="",U18=0),0,MAX(AD$2:AD17)+1)</f>
        <v>0</v>
      </c>
    </row>
    <row r="19" spans="2:30" x14ac:dyDescent="0.3">
      <c r="B19" s="26">
        <f>IF(AND(O19=0,P19=0,Q19=0,Y19=0),0,IF(OR(COUNTIFS(Items!$E:$E,O19,Items!$F:$F,P19,Items!$G:$G,Q19)=1,COUNTIFS(Items!$M:$M,O19,Items!$N:$N,P19,Items!$O:$O,Q19)=1,COUNTIFS(Items!$U:$U,O19,Items!$V:$V,P19,Items!$W:$W,Q19)=1),0,1))</f>
        <v>0</v>
      </c>
      <c r="AC19" s="31" t="str">
        <f>IF(OR(RepP!$J$3="",RepP!$J$3=0,COUNTIF(Lists!$D:$D,RepP!$J$3)=0),Lists!$D$9,IF(RepP!$J$3=Lists!$D$9,Lists!$D$9,IF(RepP!$J$3=$E19,RepP!$J$3,"")))</f>
        <v>Все проекты</v>
      </c>
      <c r="AD19" s="31">
        <f>IF(OR(U19="",U19=0),0,MAX(AD$2:AD18)+1)</f>
        <v>0</v>
      </c>
    </row>
    <row r="20" spans="2:30" x14ac:dyDescent="0.3">
      <c r="B20" s="26">
        <f>IF(AND(O20=0,P20=0,Q20=0,Y20=0),0,IF(OR(COUNTIFS(Items!$E:$E,O20,Items!$F:$F,P20,Items!$G:$G,Q20)=1,COUNTIFS(Items!$M:$M,O20,Items!$N:$N,P20,Items!$O:$O,Q20)=1,COUNTIFS(Items!$U:$U,O20,Items!$V:$V,P20,Items!$W:$W,Q20)=1),0,1))</f>
        <v>0</v>
      </c>
      <c r="AC20" s="31" t="str">
        <f>IF(OR(RepP!$J$3="",RepP!$J$3=0,COUNTIF(Lists!$D:$D,RepP!$J$3)=0),Lists!$D$9,IF(RepP!$J$3=Lists!$D$9,Lists!$D$9,IF(RepP!$J$3=$E20,RepP!$J$3,"")))</f>
        <v>Все проекты</v>
      </c>
      <c r="AD20" s="31">
        <f>IF(OR(U20="",U20=0),0,MAX(AD$2:AD19)+1)</f>
        <v>0</v>
      </c>
    </row>
    <row r="21" spans="2:30" x14ac:dyDescent="0.3">
      <c r="B21" s="26">
        <f>IF(AND(O21=0,P21=0,Q21=0,Y21=0),0,IF(OR(COUNTIFS(Items!$E:$E,O21,Items!$F:$F,P21,Items!$G:$G,Q21)=1,COUNTIFS(Items!$M:$M,O21,Items!$N:$N,P21,Items!$O:$O,Q21)=1,COUNTIFS(Items!$U:$U,O21,Items!$V:$V,P21,Items!$W:$W,Q21)=1),0,1))</f>
        <v>0</v>
      </c>
      <c r="AC21" s="31" t="str">
        <f>IF(OR(RepP!$J$3="",RepP!$J$3=0,COUNTIF(Lists!$D:$D,RepP!$J$3)=0),Lists!$D$9,IF(RepP!$J$3=Lists!$D$9,Lists!$D$9,IF(RepP!$J$3=$E21,RepP!$J$3,"")))</f>
        <v>Все проекты</v>
      </c>
      <c r="AD21" s="31">
        <f>IF(OR(U21="",U21=0),0,MAX(AD$2:AD20)+1)</f>
        <v>0</v>
      </c>
    </row>
    <row r="22" spans="2:30" x14ac:dyDescent="0.3">
      <c r="B22" s="26">
        <f>IF(AND(O22=0,P22=0,Q22=0,Y22=0),0,IF(OR(COUNTIFS(Items!$E:$E,O22,Items!$F:$F,P22,Items!$G:$G,Q22)=1,COUNTIFS(Items!$M:$M,O22,Items!$N:$N,P22,Items!$O:$O,Q22)=1,COUNTIFS(Items!$U:$U,O22,Items!$V:$V,P22,Items!$W:$W,Q22)=1),0,1))</f>
        <v>0</v>
      </c>
      <c r="AC22" s="31" t="str">
        <f>IF(OR(RepP!$J$3="",RepP!$J$3=0,COUNTIF(Lists!$D:$D,RepP!$J$3)=0),Lists!$D$9,IF(RepP!$J$3=Lists!$D$9,Lists!$D$9,IF(RepP!$J$3=$E22,RepP!$J$3,"")))</f>
        <v>Все проекты</v>
      </c>
      <c r="AD22" s="31">
        <f>IF(OR(U22="",U22=0),0,MAX(AD$2:AD21)+1)</f>
        <v>0</v>
      </c>
    </row>
    <row r="23" spans="2:30" x14ac:dyDescent="0.3">
      <c r="B23" s="26">
        <f>IF(AND(O23=0,P23=0,Q23=0,Y23=0),0,IF(OR(COUNTIFS(Items!$E:$E,O23,Items!$F:$F,P23,Items!$G:$G,Q23)=1,COUNTIFS(Items!$M:$M,O23,Items!$N:$N,P23,Items!$O:$O,Q23)=1,COUNTIFS(Items!$U:$U,O23,Items!$V:$V,P23,Items!$W:$W,Q23)=1),0,1))</f>
        <v>0</v>
      </c>
      <c r="AC23" s="31" t="str">
        <f>IF(OR(RepP!$J$3="",RepP!$J$3=0,COUNTIF(Lists!$D:$D,RepP!$J$3)=0),Lists!$D$9,IF(RepP!$J$3=Lists!$D$9,Lists!$D$9,IF(RepP!$J$3=$E23,RepP!$J$3,"")))</f>
        <v>Все проекты</v>
      </c>
      <c r="AD23" s="31">
        <f>IF(OR(U23="",U23=0),0,MAX(AD$2:AD22)+1)</f>
        <v>0</v>
      </c>
    </row>
    <row r="24" spans="2:30" x14ac:dyDescent="0.3">
      <c r="B24" s="26">
        <f>IF(AND(O24=0,P24=0,Q24=0,Y24=0),0,IF(OR(COUNTIFS(Items!$E:$E,O24,Items!$F:$F,P24,Items!$G:$G,Q24)=1,COUNTIFS(Items!$M:$M,O24,Items!$N:$N,P24,Items!$O:$O,Q24)=1,COUNTIFS(Items!$U:$U,O24,Items!$V:$V,P24,Items!$W:$W,Q24)=1),0,1))</f>
        <v>0</v>
      </c>
      <c r="AC24" s="31" t="str">
        <f>IF(OR(RepP!$J$3="",RepP!$J$3=0,COUNTIF(Lists!$D:$D,RepP!$J$3)=0),Lists!$D$9,IF(RepP!$J$3=Lists!$D$9,Lists!$D$9,IF(RepP!$J$3=$E24,RepP!$J$3,"")))</f>
        <v>Все проекты</v>
      </c>
      <c r="AD24" s="31">
        <f>IF(OR(U24="",U24=0),0,MAX(AD$2:AD23)+1)</f>
        <v>0</v>
      </c>
    </row>
    <row r="25" spans="2:30" x14ac:dyDescent="0.3">
      <c r="B25" s="26">
        <f>IF(AND(O25=0,P25=0,Q25=0,Y25=0),0,IF(OR(COUNTIFS(Items!$E:$E,O25,Items!$F:$F,P25,Items!$G:$G,Q25)=1,COUNTIFS(Items!$M:$M,O25,Items!$N:$N,P25,Items!$O:$O,Q25)=1,COUNTIFS(Items!$U:$U,O25,Items!$V:$V,P25,Items!$W:$W,Q25)=1),0,1))</f>
        <v>0</v>
      </c>
      <c r="AC25" s="31" t="str">
        <f>IF(OR(RepP!$J$3="",RepP!$J$3=0,COUNTIF(Lists!$D:$D,RepP!$J$3)=0),Lists!$D$9,IF(RepP!$J$3=Lists!$D$9,Lists!$D$9,IF(RepP!$J$3=$E25,RepP!$J$3,"")))</f>
        <v>Все проекты</v>
      </c>
      <c r="AD25" s="31">
        <f>IF(OR(U25="",U25=0),0,MAX(AD$2:AD24)+1)</f>
        <v>0</v>
      </c>
    </row>
    <row r="26" spans="2:30" x14ac:dyDescent="0.3">
      <c r="B26" s="26">
        <f>IF(AND(O26=0,P26=0,Q26=0,Y26=0),0,IF(OR(COUNTIFS(Items!$E:$E,O26,Items!$F:$F,P26,Items!$G:$G,Q26)=1,COUNTIFS(Items!$M:$M,O26,Items!$N:$N,P26,Items!$O:$O,Q26)=1,COUNTIFS(Items!$U:$U,O26,Items!$V:$V,P26,Items!$W:$W,Q26)=1),0,1))</f>
        <v>0</v>
      </c>
      <c r="AC26" s="31" t="str">
        <f>IF(OR(RepP!$J$3="",RepP!$J$3=0,COUNTIF(Lists!$D:$D,RepP!$J$3)=0),Lists!$D$9,IF(RepP!$J$3=Lists!$D$9,Lists!$D$9,IF(RepP!$J$3=$E26,RepP!$J$3,"")))</f>
        <v>Все проекты</v>
      </c>
      <c r="AD26" s="31">
        <f>IF(OR(U26="",U26=0),0,MAX(AD$2:AD25)+1)</f>
        <v>0</v>
      </c>
    </row>
    <row r="27" spans="2:30" x14ac:dyDescent="0.3">
      <c r="B27" s="26">
        <f>IF(AND(O27=0,P27=0,Q27=0,Y27=0),0,IF(OR(COUNTIFS(Items!$E:$E,O27,Items!$F:$F,P27,Items!$G:$G,Q27)=1,COUNTIFS(Items!$M:$M,O27,Items!$N:$N,P27,Items!$O:$O,Q27)=1,COUNTIFS(Items!$U:$U,O27,Items!$V:$V,P27,Items!$W:$W,Q27)=1),0,1))</f>
        <v>0</v>
      </c>
      <c r="AC27" s="31" t="str">
        <f>IF(OR(RepP!$J$3="",RepP!$J$3=0,COUNTIF(Lists!$D:$D,RepP!$J$3)=0),Lists!$D$9,IF(RepP!$J$3=Lists!$D$9,Lists!$D$9,IF(RepP!$J$3=$E27,RepP!$J$3,"")))</f>
        <v>Все проекты</v>
      </c>
      <c r="AD27" s="31">
        <f>IF(OR(U27="",U27=0),0,MAX(AD$2:AD26)+1)</f>
        <v>0</v>
      </c>
    </row>
    <row r="28" spans="2:30" x14ac:dyDescent="0.3">
      <c r="B28" s="26">
        <f>IF(AND(O28=0,P28=0,Q28=0,Y28=0),0,IF(OR(COUNTIFS(Items!$E:$E,O28,Items!$F:$F,P28,Items!$G:$G,Q28)=1,COUNTIFS(Items!$M:$M,O28,Items!$N:$N,P28,Items!$O:$O,Q28)=1,COUNTIFS(Items!$U:$U,O28,Items!$V:$V,P28,Items!$W:$W,Q28)=1),0,1))</f>
        <v>0</v>
      </c>
      <c r="AC28" s="31" t="str">
        <f>IF(OR(RepP!$J$3="",RepP!$J$3=0,COUNTIF(Lists!$D:$D,RepP!$J$3)=0),Lists!$D$9,IF(RepP!$J$3=Lists!$D$9,Lists!$D$9,IF(RepP!$J$3=$E28,RepP!$J$3,"")))</f>
        <v>Все проекты</v>
      </c>
      <c r="AD28" s="31">
        <f>IF(OR(U28="",U28=0),0,MAX(AD$2:AD27)+1)</f>
        <v>0</v>
      </c>
    </row>
    <row r="29" spans="2:30" x14ac:dyDescent="0.3">
      <c r="B29" s="26">
        <f>IF(AND(O29=0,P29=0,Q29=0,Y29=0),0,IF(OR(COUNTIFS(Items!$E:$E,O29,Items!$F:$F,P29,Items!$G:$G,Q29)=1,COUNTIFS(Items!$M:$M,O29,Items!$N:$N,P29,Items!$O:$O,Q29)=1,COUNTIFS(Items!$U:$U,O29,Items!$V:$V,P29,Items!$W:$W,Q29)=1),0,1))</f>
        <v>0</v>
      </c>
      <c r="AC29" s="31" t="str">
        <f>IF(OR(RepP!$J$3="",RepP!$J$3=0,COUNTIF(Lists!$D:$D,RepP!$J$3)=0),Lists!$D$9,IF(RepP!$J$3=Lists!$D$9,Lists!$D$9,IF(RepP!$J$3=$E29,RepP!$J$3,"")))</f>
        <v>Все проекты</v>
      </c>
      <c r="AD29" s="31">
        <f>IF(OR(U29="",U29=0),0,MAX(AD$2:AD28)+1)</f>
        <v>0</v>
      </c>
    </row>
    <row r="30" spans="2:30" x14ac:dyDescent="0.3">
      <c r="B30" s="26">
        <f>IF(AND(O30=0,P30=0,Q30=0,Y30=0),0,IF(OR(COUNTIFS(Items!$E:$E,O30,Items!$F:$F,P30,Items!$G:$G,Q30)=1,COUNTIFS(Items!$M:$M,O30,Items!$N:$N,P30,Items!$O:$O,Q30)=1,COUNTIFS(Items!$U:$U,O30,Items!$V:$V,P30,Items!$W:$W,Q30)=1),0,1))</f>
        <v>0</v>
      </c>
      <c r="AC30" s="31" t="str">
        <f>IF(OR(RepP!$J$3="",RepP!$J$3=0,COUNTIF(Lists!$D:$D,RepP!$J$3)=0),Lists!$D$9,IF(RepP!$J$3=Lists!$D$9,Lists!$D$9,IF(RepP!$J$3=$E30,RepP!$J$3,"")))</f>
        <v>Все проекты</v>
      </c>
      <c r="AD30" s="31">
        <f>IF(OR(U30="",U30=0),0,MAX(AD$2:AD29)+1)</f>
        <v>0</v>
      </c>
    </row>
    <row r="31" spans="2:30" x14ac:dyDescent="0.3">
      <c r="B31" s="26">
        <f>IF(AND(O31=0,P31=0,Q31=0,Y31=0),0,IF(OR(COUNTIFS(Items!$E:$E,O31,Items!$F:$F,P31,Items!$G:$G,Q31)=1,COUNTIFS(Items!$M:$M,O31,Items!$N:$N,P31,Items!$O:$O,Q31)=1,COUNTIFS(Items!$U:$U,O31,Items!$V:$V,P31,Items!$W:$W,Q31)=1),0,1))</f>
        <v>0</v>
      </c>
      <c r="AC31" s="31" t="str">
        <f>IF(OR(RepP!$J$3="",RepP!$J$3=0,COUNTIF(Lists!$D:$D,RepP!$J$3)=0),Lists!$D$9,IF(RepP!$J$3=Lists!$D$9,Lists!$D$9,IF(RepP!$J$3=$E31,RepP!$J$3,"")))</f>
        <v>Все проекты</v>
      </c>
      <c r="AD31" s="31">
        <f>IF(OR(U31="",U31=0),0,MAX(AD$2:AD30)+1)</f>
        <v>0</v>
      </c>
    </row>
    <row r="32" spans="2:30" x14ac:dyDescent="0.3">
      <c r="B32" s="26">
        <f>IF(AND(O32=0,P32=0,Q32=0,Y32=0),0,IF(OR(COUNTIFS(Items!$E:$E,O32,Items!$F:$F,P32,Items!$G:$G,Q32)=1,COUNTIFS(Items!$M:$M,O32,Items!$N:$N,P32,Items!$O:$O,Q32)=1,COUNTIFS(Items!$U:$U,O32,Items!$V:$V,P32,Items!$W:$W,Q32)=1),0,1))</f>
        <v>0</v>
      </c>
      <c r="AC32" s="31" t="str">
        <f>IF(OR(RepP!$J$3="",RepP!$J$3=0,COUNTIF(Lists!$D:$D,RepP!$J$3)=0),Lists!$D$9,IF(RepP!$J$3=Lists!$D$9,Lists!$D$9,IF(RepP!$J$3=$E32,RepP!$J$3,"")))</f>
        <v>Все проекты</v>
      </c>
      <c r="AD32" s="31">
        <f>IF(OR(U32="",U32=0),0,MAX(AD$2:AD31)+1)</f>
        <v>0</v>
      </c>
    </row>
    <row r="33" spans="2:30" x14ac:dyDescent="0.3">
      <c r="B33" s="26">
        <f>IF(AND(O33=0,P33=0,Q33=0,Y33=0),0,IF(OR(COUNTIFS(Items!$E:$E,O33,Items!$F:$F,P33,Items!$G:$G,Q33)=1,COUNTIFS(Items!$M:$M,O33,Items!$N:$N,P33,Items!$O:$O,Q33)=1,COUNTIFS(Items!$U:$U,O33,Items!$V:$V,P33,Items!$W:$W,Q33)=1),0,1))</f>
        <v>0</v>
      </c>
      <c r="AC33" s="31" t="str">
        <f>IF(OR(RepP!$J$3="",RepP!$J$3=0,COUNTIF(Lists!$D:$D,RepP!$J$3)=0),Lists!$D$9,IF(RepP!$J$3=Lists!$D$9,Lists!$D$9,IF(RepP!$J$3=$E33,RepP!$J$3,"")))</f>
        <v>Все проекты</v>
      </c>
      <c r="AD33" s="31">
        <f>IF(OR(U33="",U33=0),0,MAX(AD$2:AD32)+1)</f>
        <v>0</v>
      </c>
    </row>
    <row r="34" spans="2:30" x14ac:dyDescent="0.3">
      <c r="B34" s="26">
        <f>IF(AND(O34=0,P34=0,Q34=0,Y34=0),0,IF(OR(COUNTIFS(Items!$E:$E,O34,Items!$F:$F,P34,Items!$G:$G,Q34)=1,COUNTIFS(Items!$M:$M,O34,Items!$N:$N,P34,Items!$O:$O,Q34)=1,COUNTIFS(Items!$U:$U,O34,Items!$V:$V,P34,Items!$W:$W,Q34)=1),0,1))</f>
        <v>0</v>
      </c>
      <c r="AC34" s="31" t="str">
        <f>IF(OR(RepP!$J$3="",RepP!$J$3=0,COUNTIF(Lists!$D:$D,RepP!$J$3)=0),Lists!$D$9,IF(RepP!$J$3=Lists!$D$9,Lists!$D$9,IF(RepP!$J$3=$E34,RepP!$J$3,"")))</f>
        <v>Все проекты</v>
      </c>
      <c r="AD34" s="31">
        <f>IF(OR(U34="",U34=0),0,MAX(AD$2:AD33)+1)</f>
        <v>0</v>
      </c>
    </row>
    <row r="35" spans="2:30" x14ac:dyDescent="0.3">
      <c r="B35" s="26">
        <f>IF(AND(O35=0,P35=0,Q35=0,Y35=0),0,IF(OR(COUNTIFS(Items!$E:$E,O35,Items!$F:$F,P35,Items!$G:$G,Q35)=1,COUNTIFS(Items!$M:$M,O35,Items!$N:$N,P35,Items!$O:$O,Q35)=1,COUNTIFS(Items!$U:$U,O35,Items!$V:$V,P35,Items!$W:$W,Q35)=1),0,1))</f>
        <v>0</v>
      </c>
      <c r="AC35" s="31" t="str">
        <f>IF(OR(RepP!$J$3="",RepP!$J$3=0,COUNTIF(Lists!$D:$D,RepP!$J$3)=0),Lists!$D$9,IF(RepP!$J$3=Lists!$D$9,Lists!$D$9,IF(RepP!$J$3=$E35,RepP!$J$3,"")))</f>
        <v>Все проекты</v>
      </c>
      <c r="AD35" s="31">
        <f>IF(OR(U35="",U35=0),0,MAX(AD$2:AD34)+1)</f>
        <v>0</v>
      </c>
    </row>
    <row r="36" spans="2:30" x14ac:dyDescent="0.3">
      <c r="B36" s="26">
        <f>IF(AND(O36=0,P36=0,Q36=0,Y36=0),0,IF(OR(COUNTIFS(Items!$E:$E,O36,Items!$F:$F,P36,Items!$G:$G,Q36)=1,COUNTIFS(Items!$M:$M,O36,Items!$N:$N,P36,Items!$O:$O,Q36)=1,COUNTIFS(Items!$U:$U,O36,Items!$V:$V,P36,Items!$W:$W,Q36)=1),0,1))</f>
        <v>0</v>
      </c>
      <c r="AC36" s="31" t="str">
        <f>IF(OR(RepP!$J$3="",RepP!$J$3=0,COUNTIF(Lists!$D:$D,RepP!$J$3)=0),Lists!$D$9,IF(RepP!$J$3=Lists!$D$9,Lists!$D$9,IF(RepP!$J$3=$E36,RepP!$J$3,"")))</f>
        <v>Все проекты</v>
      </c>
      <c r="AD36" s="31">
        <f>IF(OR(U36="",U36=0),0,MAX(AD$2:AD35)+1)</f>
        <v>0</v>
      </c>
    </row>
    <row r="37" spans="2:30" x14ac:dyDescent="0.3">
      <c r="B37" s="26">
        <f>IF(AND(O37=0,P37=0,Q37=0,Y37=0),0,IF(OR(COUNTIFS(Items!$E:$E,O37,Items!$F:$F,P37,Items!$G:$G,Q37)=1,COUNTIFS(Items!$M:$M,O37,Items!$N:$N,P37,Items!$O:$O,Q37)=1,COUNTIFS(Items!$U:$U,O37,Items!$V:$V,P37,Items!$W:$W,Q37)=1),0,1))</f>
        <v>0</v>
      </c>
      <c r="AC37" s="31" t="str">
        <f>IF(OR(RepP!$J$3="",RepP!$J$3=0,COUNTIF(Lists!$D:$D,RepP!$J$3)=0),Lists!$D$9,IF(RepP!$J$3=Lists!$D$9,Lists!$D$9,IF(RepP!$J$3=$E37,RepP!$J$3,"")))</f>
        <v>Все проекты</v>
      </c>
      <c r="AD37" s="31">
        <f>IF(OR(U37="",U37=0),0,MAX(AD$2:AD36)+1)</f>
        <v>0</v>
      </c>
    </row>
    <row r="38" spans="2:30" x14ac:dyDescent="0.3">
      <c r="B38" s="26">
        <f>IF(AND(O38=0,P38=0,Q38=0,Y38=0),0,IF(OR(COUNTIFS(Items!$E:$E,O38,Items!$F:$F,P38,Items!$G:$G,Q38)=1,COUNTIFS(Items!$M:$M,O38,Items!$N:$N,P38,Items!$O:$O,Q38)=1,COUNTIFS(Items!$U:$U,O38,Items!$V:$V,P38,Items!$W:$W,Q38)=1),0,1))</f>
        <v>0</v>
      </c>
      <c r="AC38" s="31" t="str">
        <f>IF(OR(RepP!$J$3="",RepP!$J$3=0,COUNTIF(Lists!$D:$D,RepP!$J$3)=0),Lists!$D$9,IF(RepP!$J$3=Lists!$D$9,Lists!$D$9,IF(RepP!$J$3=$E38,RepP!$J$3,"")))</f>
        <v>Все проекты</v>
      </c>
      <c r="AD38" s="31">
        <f>IF(OR(U38="",U38=0),0,MAX(AD$2:AD37)+1)</f>
        <v>0</v>
      </c>
    </row>
    <row r="39" spans="2:30" x14ac:dyDescent="0.3">
      <c r="B39" s="26">
        <f>IF(AND(O39=0,P39=0,Q39=0,Y39=0),0,IF(OR(COUNTIFS(Items!$E:$E,O39,Items!$F:$F,P39,Items!$G:$G,Q39)=1,COUNTIFS(Items!$M:$M,O39,Items!$N:$N,P39,Items!$O:$O,Q39)=1,COUNTIFS(Items!$U:$U,O39,Items!$V:$V,P39,Items!$W:$W,Q39)=1),0,1))</f>
        <v>0</v>
      </c>
      <c r="AC39" s="31" t="str">
        <f>IF(OR(RepP!$J$3="",RepP!$J$3=0,COUNTIF(Lists!$D:$D,RepP!$J$3)=0),Lists!$D$9,IF(RepP!$J$3=Lists!$D$9,Lists!$D$9,IF(RepP!$J$3=$E39,RepP!$J$3,"")))</f>
        <v>Все проекты</v>
      </c>
      <c r="AD39" s="31">
        <f>IF(OR(U39="",U39=0),0,MAX(AD$2:AD38)+1)</f>
        <v>0</v>
      </c>
    </row>
    <row r="40" spans="2:30" x14ac:dyDescent="0.3">
      <c r="B40" s="26">
        <f>IF(AND(O40=0,P40=0,Q40=0,Y40=0),0,IF(OR(COUNTIFS(Items!$E:$E,O40,Items!$F:$F,P40,Items!$G:$G,Q40)=1,COUNTIFS(Items!$M:$M,O40,Items!$N:$N,P40,Items!$O:$O,Q40)=1,COUNTIFS(Items!$U:$U,O40,Items!$V:$V,P40,Items!$W:$W,Q40)=1),0,1))</f>
        <v>0</v>
      </c>
      <c r="AC40" s="31" t="str">
        <f>IF(OR(RepP!$J$3="",RepP!$J$3=0,COUNTIF(Lists!$D:$D,RepP!$J$3)=0),Lists!$D$9,IF(RepP!$J$3=Lists!$D$9,Lists!$D$9,IF(RepP!$J$3=$E40,RepP!$J$3,"")))</f>
        <v>Все проекты</v>
      </c>
      <c r="AD40" s="31">
        <f>IF(OR(U40="",U40=0),0,MAX(AD$2:AD39)+1)</f>
        <v>0</v>
      </c>
    </row>
    <row r="41" spans="2:30" x14ac:dyDescent="0.3">
      <c r="B41" s="26">
        <f>IF(AND(O41=0,P41=0,Q41=0,Y41=0),0,IF(OR(COUNTIFS(Items!$E:$E,O41,Items!$F:$F,P41,Items!$G:$G,Q41)=1,COUNTIFS(Items!$M:$M,O41,Items!$N:$N,P41,Items!$O:$O,Q41)=1,COUNTIFS(Items!$U:$U,O41,Items!$V:$V,P41,Items!$W:$W,Q41)=1),0,1))</f>
        <v>0</v>
      </c>
      <c r="AC41" s="31" t="str">
        <f>IF(OR(RepP!$J$3="",RepP!$J$3=0,COUNTIF(Lists!$D:$D,RepP!$J$3)=0),Lists!$D$9,IF(RepP!$J$3=Lists!$D$9,Lists!$D$9,IF(RepP!$J$3=$E41,RepP!$J$3,"")))</f>
        <v>Все проекты</v>
      </c>
      <c r="AD41" s="31">
        <f>IF(OR(U41="",U41=0),0,MAX(AD$2:AD40)+1)</f>
        <v>0</v>
      </c>
    </row>
    <row r="42" spans="2:30" x14ac:dyDescent="0.3">
      <c r="B42" s="26">
        <f>IF(AND(O42=0,P42=0,Q42=0,Y42=0),0,IF(OR(COUNTIFS(Items!$E:$E,O42,Items!$F:$F,P42,Items!$G:$G,Q42)=1,COUNTIFS(Items!$M:$M,O42,Items!$N:$N,P42,Items!$O:$O,Q42)=1,COUNTIFS(Items!$U:$U,O42,Items!$V:$V,P42,Items!$W:$W,Q42)=1),0,1))</f>
        <v>0</v>
      </c>
      <c r="AC42" s="31" t="str">
        <f>IF(OR(RepP!$J$3="",RepP!$J$3=0,COUNTIF(Lists!$D:$D,RepP!$J$3)=0),Lists!$D$9,IF(RepP!$J$3=Lists!$D$9,Lists!$D$9,IF(RepP!$J$3=$E42,RepP!$J$3,"")))</f>
        <v>Все проекты</v>
      </c>
      <c r="AD42" s="31">
        <f>IF(OR(U42="",U42=0),0,MAX(AD$2:AD41)+1)</f>
        <v>0</v>
      </c>
    </row>
    <row r="43" spans="2:30" x14ac:dyDescent="0.3">
      <c r="B43" s="26">
        <f>IF(AND(O43=0,P43=0,Q43=0,Y43=0),0,IF(OR(COUNTIFS(Items!$E:$E,O43,Items!$F:$F,P43,Items!$G:$G,Q43)=1,COUNTIFS(Items!$M:$M,O43,Items!$N:$N,P43,Items!$O:$O,Q43)=1,COUNTIFS(Items!$U:$U,O43,Items!$V:$V,P43,Items!$W:$W,Q43)=1),0,1))</f>
        <v>0</v>
      </c>
      <c r="AC43" s="31" t="str">
        <f>IF(OR(RepP!$J$3="",RepP!$J$3=0,COUNTIF(Lists!$D:$D,RepP!$J$3)=0),Lists!$D$9,IF(RepP!$J$3=Lists!$D$9,Lists!$D$9,IF(RepP!$J$3=$E43,RepP!$J$3,"")))</f>
        <v>Все проекты</v>
      </c>
      <c r="AD43" s="31">
        <f>IF(OR(U43="",U43=0),0,MAX(AD$2:AD42)+1)</f>
        <v>0</v>
      </c>
    </row>
    <row r="44" spans="2:30" x14ac:dyDescent="0.3">
      <c r="B44" s="26">
        <f>IF(AND(O44=0,P44=0,Q44=0,Y44=0),0,IF(OR(COUNTIFS(Items!$E:$E,O44,Items!$F:$F,P44,Items!$G:$G,Q44)=1,COUNTIFS(Items!$M:$M,O44,Items!$N:$N,P44,Items!$O:$O,Q44)=1,COUNTIFS(Items!$U:$U,O44,Items!$V:$V,P44,Items!$W:$W,Q44)=1),0,1))</f>
        <v>0</v>
      </c>
      <c r="AC44" s="31" t="str">
        <f>IF(OR(RepP!$J$3="",RepP!$J$3=0,COUNTIF(Lists!$D:$D,RepP!$J$3)=0),Lists!$D$9,IF(RepP!$J$3=Lists!$D$9,Lists!$D$9,IF(RepP!$J$3=$E44,RepP!$J$3,"")))</f>
        <v>Все проекты</v>
      </c>
      <c r="AD44" s="31">
        <f>IF(OR(U44="",U44=0),0,MAX(AD$2:AD43)+1)</f>
        <v>0</v>
      </c>
    </row>
    <row r="45" spans="2:30" x14ac:dyDescent="0.3">
      <c r="B45" s="26">
        <f>IF(AND(O45=0,P45=0,Q45=0,Y45=0),0,IF(OR(COUNTIFS(Items!$E:$E,O45,Items!$F:$F,P45,Items!$G:$G,Q45)=1,COUNTIFS(Items!$M:$M,O45,Items!$N:$N,P45,Items!$O:$O,Q45)=1,COUNTIFS(Items!$U:$U,O45,Items!$V:$V,P45,Items!$W:$W,Q45)=1),0,1))</f>
        <v>0</v>
      </c>
      <c r="AC45" s="31" t="str">
        <f>IF(OR(RepP!$J$3="",RepP!$J$3=0,COUNTIF(Lists!$D:$D,RepP!$J$3)=0),Lists!$D$9,IF(RepP!$J$3=Lists!$D$9,Lists!$D$9,IF(RepP!$J$3=$E45,RepP!$J$3,"")))</f>
        <v>Все проекты</v>
      </c>
      <c r="AD45" s="31">
        <f>IF(OR(U45="",U45=0),0,MAX(AD$2:AD44)+1)</f>
        <v>0</v>
      </c>
    </row>
    <row r="46" spans="2:30" x14ac:dyDescent="0.3">
      <c r="B46" s="26">
        <f>IF(AND(O46=0,P46=0,Q46=0,Y46=0),0,IF(OR(COUNTIFS(Items!$E:$E,O46,Items!$F:$F,P46,Items!$G:$G,Q46)=1,COUNTIFS(Items!$M:$M,O46,Items!$N:$N,P46,Items!$O:$O,Q46)=1,COUNTIFS(Items!$U:$U,O46,Items!$V:$V,P46,Items!$W:$W,Q46)=1),0,1))</f>
        <v>0</v>
      </c>
      <c r="AC46" s="31" t="str">
        <f>IF(OR(RepP!$J$3="",RepP!$J$3=0,COUNTIF(Lists!$D:$D,RepP!$J$3)=0),Lists!$D$9,IF(RepP!$J$3=Lists!$D$9,Lists!$D$9,IF(RepP!$J$3=$E46,RepP!$J$3,"")))</f>
        <v>Все проекты</v>
      </c>
      <c r="AD46" s="31">
        <f>IF(OR(U46="",U46=0),0,MAX(AD$2:AD45)+1)</f>
        <v>0</v>
      </c>
    </row>
    <row r="47" spans="2:30" x14ac:dyDescent="0.3">
      <c r="B47" s="26">
        <f>IF(AND(O47=0,P47=0,Q47=0,Y47=0),0,IF(OR(COUNTIFS(Items!$E:$E,O47,Items!$F:$F,P47,Items!$G:$G,Q47)=1,COUNTIFS(Items!$M:$M,O47,Items!$N:$N,P47,Items!$O:$O,Q47)=1,COUNTIFS(Items!$U:$U,O47,Items!$V:$V,P47,Items!$W:$W,Q47)=1),0,1))</f>
        <v>0</v>
      </c>
      <c r="AC47" s="31" t="str">
        <f>IF(OR(RepP!$J$3="",RepP!$J$3=0,COUNTIF(Lists!$D:$D,RepP!$J$3)=0),Lists!$D$9,IF(RepP!$J$3=Lists!$D$9,Lists!$D$9,IF(RepP!$J$3=$E47,RepP!$J$3,"")))</f>
        <v>Все проекты</v>
      </c>
      <c r="AD47" s="31">
        <f>IF(OR(U47="",U47=0),0,MAX(AD$2:AD46)+1)</f>
        <v>0</v>
      </c>
    </row>
    <row r="48" spans="2:30" x14ac:dyDescent="0.3">
      <c r="B48" s="26">
        <f>IF(AND(O48=0,P48=0,Q48=0,Y48=0),0,IF(OR(COUNTIFS(Items!$E:$E,O48,Items!$F:$F,P48,Items!$G:$G,Q48)=1,COUNTIFS(Items!$M:$M,O48,Items!$N:$N,P48,Items!$O:$O,Q48)=1,COUNTIFS(Items!$U:$U,O48,Items!$V:$V,P48,Items!$W:$W,Q48)=1),0,1))</f>
        <v>0</v>
      </c>
      <c r="AC48" s="31" t="str">
        <f>IF(OR(RepP!$J$3="",RepP!$J$3=0,COUNTIF(Lists!$D:$D,RepP!$J$3)=0),Lists!$D$9,IF(RepP!$J$3=Lists!$D$9,Lists!$D$9,IF(RepP!$J$3=$E48,RepP!$J$3,"")))</f>
        <v>Все проекты</v>
      </c>
      <c r="AD48" s="31">
        <f>IF(OR(U48="",U48=0),0,MAX(AD$2:AD47)+1)</f>
        <v>0</v>
      </c>
    </row>
    <row r="49" spans="2:30" x14ac:dyDescent="0.3">
      <c r="B49" s="26">
        <f>IF(AND(O49=0,P49=0,Q49=0,Y49=0),0,IF(OR(COUNTIFS(Items!$E:$E,O49,Items!$F:$F,P49,Items!$G:$G,Q49)=1,COUNTIFS(Items!$M:$M,O49,Items!$N:$N,P49,Items!$O:$O,Q49)=1,COUNTIFS(Items!$U:$U,O49,Items!$V:$V,P49,Items!$W:$W,Q49)=1),0,1))</f>
        <v>0</v>
      </c>
      <c r="AC49" s="31" t="str">
        <f>IF(OR(RepP!$J$3="",RepP!$J$3=0,COUNTIF(Lists!$D:$D,RepP!$J$3)=0),Lists!$D$9,IF(RepP!$J$3=Lists!$D$9,Lists!$D$9,IF(RepP!$J$3=$E49,RepP!$J$3,"")))</f>
        <v>Все проекты</v>
      </c>
      <c r="AD49" s="31">
        <f>IF(OR(U49="",U49=0),0,MAX(AD$2:AD48)+1)</f>
        <v>0</v>
      </c>
    </row>
    <row r="50" spans="2:30" x14ac:dyDescent="0.3">
      <c r="B50" s="26">
        <f>IF(AND(O50=0,P50=0,Q50=0,Y50=0),0,IF(OR(COUNTIFS(Items!$E:$E,O50,Items!$F:$F,P50,Items!$G:$G,Q50)=1,COUNTIFS(Items!$M:$M,O50,Items!$N:$N,P50,Items!$O:$O,Q50)=1,COUNTIFS(Items!$U:$U,O50,Items!$V:$V,P50,Items!$W:$W,Q50)=1),0,1))</f>
        <v>0</v>
      </c>
      <c r="AC50" s="31" t="str">
        <f>IF(OR(RepP!$J$3="",RepP!$J$3=0,COUNTIF(Lists!$D:$D,RepP!$J$3)=0),Lists!$D$9,IF(RepP!$J$3=Lists!$D$9,Lists!$D$9,IF(RepP!$J$3=$E50,RepP!$J$3,"")))</f>
        <v>Все проекты</v>
      </c>
      <c r="AD50" s="31">
        <f>IF(OR(U50="",U50=0),0,MAX(AD$2:AD49)+1)</f>
        <v>0</v>
      </c>
    </row>
    <row r="51" spans="2:30" x14ac:dyDescent="0.3">
      <c r="B51" s="26">
        <f>IF(AND(O51=0,P51=0,Q51=0,Y51=0),0,IF(OR(COUNTIFS(Items!$E:$E,O51,Items!$F:$F,P51,Items!$G:$G,Q51)=1,COUNTIFS(Items!$M:$M,O51,Items!$N:$N,P51,Items!$O:$O,Q51)=1,COUNTIFS(Items!$U:$U,O51,Items!$V:$V,P51,Items!$W:$W,Q51)=1),0,1))</f>
        <v>0</v>
      </c>
      <c r="AC51" s="31" t="str">
        <f>IF(OR(RepP!$J$3="",RepP!$J$3=0,COUNTIF(Lists!$D:$D,RepP!$J$3)=0),Lists!$D$9,IF(RepP!$J$3=Lists!$D$9,Lists!$D$9,IF(RepP!$J$3=$E51,RepP!$J$3,"")))</f>
        <v>Все проекты</v>
      </c>
      <c r="AD51" s="31">
        <f>IF(OR(U51="",U51=0),0,MAX(AD$2:AD50)+1)</f>
        <v>0</v>
      </c>
    </row>
    <row r="52" spans="2:30" x14ac:dyDescent="0.3">
      <c r="B52" s="26">
        <f>IF(AND(O52=0,P52=0,Q52=0,Y52=0),0,IF(OR(COUNTIFS(Items!$E:$E,O52,Items!$F:$F,P52,Items!$G:$G,Q52)=1,COUNTIFS(Items!$M:$M,O52,Items!$N:$N,P52,Items!$O:$O,Q52)=1,COUNTIFS(Items!$U:$U,O52,Items!$V:$V,P52,Items!$W:$W,Q52)=1),0,1))</f>
        <v>0</v>
      </c>
      <c r="AC52" s="31" t="str">
        <f>IF(OR(RepP!$J$3="",RepP!$J$3=0,COUNTIF(Lists!$D:$D,RepP!$J$3)=0),Lists!$D$9,IF(RepP!$J$3=Lists!$D$9,Lists!$D$9,IF(RepP!$J$3=$E52,RepP!$J$3,"")))</f>
        <v>Все проекты</v>
      </c>
      <c r="AD52" s="31">
        <f>IF(OR(U52="",U52=0),0,MAX(AD$2:AD51)+1)</f>
        <v>0</v>
      </c>
    </row>
    <row r="53" spans="2:30" x14ac:dyDescent="0.3">
      <c r="B53" s="26">
        <f>IF(AND(O53=0,P53=0,Q53=0,Y53=0),0,IF(OR(COUNTIFS(Items!$E:$E,O53,Items!$F:$F,P53,Items!$G:$G,Q53)=1,COUNTIFS(Items!$M:$M,O53,Items!$N:$N,P53,Items!$O:$O,Q53)=1,COUNTIFS(Items!$U:$U,O53,Items!$V:$V,P53,Items!$W:$W,Q53)=1),0,1))</f>
        <v>0</v>
      </c>
      <c r="AC53" s="31" t="str">
        <f>IF(OR(RepP!$J$3="",RepP!$J$3=0,COUNTIF(Lists!$D:$D,RepP!$J$3)=0),Lists!$D$9,IF(RepP!$J$3=Lists!$D$9,Lists!$D$9,IF(RepP!$J$3=$E53,RepP!$J$3,"")))</f>
        <v>Все проекты</v>
      </c>
      <c r="AD53" s="31">
        <f>IF(OR(U53="",U53=0),0,MAX(AD$2:AD52)+1)</f>
        <v>0</v>
      </c>
    </row>
    <row r="54" spans="2:30" x14ac:dyDescent="0.3">
      <c r="B54" s="26">
        <f>IF(AND(O54=0,P54=0,Q54=0,Y54=0),0,IF(OR(COUNTIFS(Items!$E:$E,O54,Items!$F:$F,P54,Items!$G:$G,Q54)=1,COUNTIFS(Items!$M:$M,O54,Items!$N:$N,P54,Items!$O:$O,Q54)=1,COUNTIFS(Items!$U:$U,O54,Items!$V:$V,P54,Items!$W:$W,Q54)=1),0,1))</f>
        <v>0</v>
      </c>
      <c r="AC54" s="31" t="str">
        <f>IF(OR(RepP!$J$3="",RepP!$J$3=0,COUNTIF(Lists!$D:$D,RepP!$J$3)=0),Lists!$D$9,IF(RepP!$J$3=Lists!$D$9,Lists!$D$9,IF(RepP!$J$3=$E54,RepP!$J$3,"")))</f>
        <v>Все проекты</v>
      </c>
      <c r="AD54" s="31">
        <f>IF(OR(U54="",U54=0),0,MAX(AD$2:AD53)+1)</f>
        <v>0</v>
      </c>
    </row>
    <row r="55" spans="2:30" x14ac:dyDescent="0.3">
      <c r="B55" s="26">
        <f>IF(AND(O55=0,P55=0,Q55=0,Y55=0),0,IF(OR(COUNTIFS(Items!$E:$E,O55,Items!$F:$F,P55,Items!$G:$G,Q55)=1,COUNTIFS(Items!$M:$M,O55,Items!$N:$N,P55,Items!$O:$O,Q55)=1,COUNTIFS(Items!$U:$U,O55,Items!$V:$V,P55,Items!$W:$W,Q55)=1),0,1))</f>
        <v>0</v>
      </c>
      <c r="AC55" s="31" t="str">
        <f>IF(OR(RepP!$J$3="",RepP!$J$3=0,COUNTIF(Lists!$D:$D,RepP!$J$3)=0),Lists!$D$9,IF(RepP!$J$3=Lists!$D$9,Lists!$D$9,IF(RepP!$J$3=$E55,RepP!$J$3,"")))</f>
        <v>Все проекты</v>
      </c>
      <c r="AD55" s="31">
        <f>IF(OR(U55="",U55=0),0,MAX(AD$2:AD54)+1)</f>
        <v>0</v>
      </c>
    </row>
    <row r="56" spans="2:30" x14ac:dyDescent="0.3">
      <c r="B56" s="26">
        <f>IF(AND(O56=0,P56=0,Q56=0,Y56=0),0,IF(OR(COUNTIFS(Items!$E:$E,O56,Items!$F:$F,P56,Items!$G:$G,Q56)=1,COUNTIFS(Items!$M:$M,O56,Items!$N:$N,P56,Items!$O:$O,Q56)=1,COUNTIFS(Items!$U:$U,O56,Items!$V:$V,P56,Items!$W:$W,Q56)=1),0,1))</f>
        <v>0</v>
      </c>
      <c r="AC56" s="31" t="str">
        <f>IF(OR(RepP!$J$3="",RepP!$J$3=0,COUNTIF(Lists!$D:$D,RepP!$J$3)=0),Lists!$D$9,IF(RepP!$J$3=Lists!$D$9,Lists!$D$9,IF(RepP!$J$3=$E56,RepP!$J$3,"")))</f>
        <v>Все проекты</v>
      </c>
      <c r="AD56" s="31">
        <f>IF(OR(U56="",U56=0),0,MAX(AD$2:AD55)+1)</f>
        <v>0</v>
      </c>
    </row>
    <row r="57" spans="2:30" x14ac:dyDescent="0.3">
      <c r="B57" s="26">
        <f>IF(AND(O57=0,P57=0,Q57=0,Y57=0),0,IF(OR(COUNTIFS(Items!$E:$E,O57,Items!$F:$F,P57,Items!$G:$G,Q57)=1,COUNTIFS(Items!$M:$M,O57,Items!$N:$N,P57,Items!$O:$O,Q57)=1,COUNTIFS(Items!$U:$U,O57,Items!$V:$V,P57,Items!$W:$W,Q57)=1),0,1))</f>
        <v>0</v>
      </c>
      <c r="AC57" s="31" t="str">
        <f>IF(OR(RepP!$J$3="",RepP!$J$3=0,COUNTIF(Lists!$D:$D,RepP!$J$3)=0),Lists!$D$9,IF(RepP!$J$3=Lists!$D$9,Lists!$D$9,IF(RepP!$J$3=$E57,RepP!$J$3,"")))</f>
        <v>Все проекты</v>
      </c>
      <c r="AD57" s="31">
        <f>IF(OR(U57="",U57=0),0,MAX(AD$2:AD56)+1)</f>
        <v>0</v>
      </c>
    </row>
    <row r="58" spans="2:30" x14ac:dyDescent="0.3">
      <c r="B58" s="26">
        <f>IF(AND(O58=0,P58=0,Q58=0,Y58=0),0,IF(OR(COUNTIFS(Items!$E:$E,O58,Items!$F:$F,P58,Items!$G:$G,Q58)=1,COUNTIFS(Items!$M:$M,O58,Items!$N:$N,P58,Items!$O:$O,Q58)=1,COUNTIFS(Items!$U:$U,O58,Items!$V:$V,P58,Items!$W:$W,Q58)=1),0,1))</f>
        <v>0</v>
      </c>
      <c r="AC58" s="31" t="str">
        <f>IF(OR(RepP!$J$3="",RepP!$J$3=0,COUNTIF(Lists!$D:$D,RepP!$J$3)=0),Lists!$D$9,IF(RepP!$J$3=Lists!$D$9,Lists!$D$9,IF(RepP!$J$3=$E58,RepP!$J$3,"")))</f>
        <v>Все проекты</v>
      </c>
      <c r="AD58" s="31">
        <f>IF(OR(U58="",U58=0),0,MAX(AD$2:AD57)+1)</f>
        <v>0</v>
      </c>
    </row>
    <row r="59" spans="2:30" x14ac:dyDescent="0.3">
      <c r="B59" s="26">
        <f>IF(AND(O59=0,P59=0,Q59=0,Y59=0),0,IF(OR(COUNTIFS(Items!$E:$E,O59,Items!$F:$F,P59,Items!$G:$G,Q59)=1,COUNTIFS(Items!$M:$M,O59,Items!$N:$N,P59,Items!$O:$O,Q59)=1,COUNTIFS(Items!$U:$U,O59,Items!$V:$V,P59,Items!$W:$W,Q59)=1),0,1))</f>
        <v>0</v>
      </c>
      <c r="AC59" s="31" t="str">
        <f>IF(OR(RepP!$J$3="",RepP!$J$3=0,COUNTIF(Lists!$D:$D,RepP!$J$3)=0),Lists!$D$9,IF(RepP!$J$3=Lists!$D$9,Lists!$D$9,IF(RepP!$J$3=$E59,RepP!$J$3,"")))</f>
        <v>Все проекты</v>
      </c>
      <c r="AD59" s="31">
        <f>IF(OR(U59="",U59=0),0,MAX(AD$2:AD58)+1)</f>
        <v>0</v>
      </c>
    </row>
    <row r="60" spans="2:30" x14ac:dyDescent="0.3">
      <c r="B60" s="26">
        <f>IF(AND(O60=0,P60=0,Q60=0,Y60=0),0,IF(OR(COUNTIFS(Items!$E:$E,O60,Items!$F:$F,P60,Items!$G:$G,Q60)=1,COUNTIFS(Items!$M:$M,O60,Items!$N:$N,P60,Items!$O:$O,Q60)=1,COUNTIFS(Items!$U:$U,O60,Items!$V:$V,P60,Items!$W:$W,Q60)=1),0,1))</f>
        <v>0</v>
      </c>
      <c r="AC60" s="31" t="str">
        <f>IF(OR(RepP!$J$3="",RepP!$J$3=0,COUNTIF(Lists!$D:$D,RepP!$J$3)=0),Lists!$D$9,IF(RepP!$J$3=Lists!$D$9,Lists!$D$9,IF(RepP!$J$3=$E60,RepP!$J$3,"")))</f>
        <v>Все проекты</v>
      </c>
      <c r="AD60" s="31">
        <f>IF(OR(U60="",U60=0),0,MAX(AD$2:AD59)+1)</f>
        <v>0</v>
      </c>
    </row>
    <row r="61" spans="2:30" x14ac:dyDescent="0.3">
      <c r="B61" s="26">
        <f>IF(AND(O61=0,P61=0,Q61=0,Y61=0),0,IF(OR(COUNTIFS(Items!$E:$E,O61,Items!$F:$F,P61,Items!$G:$G,Q61)=1,COUNTIFS(Items!$M:$M,O61,Items!$N:$N,P61,Items!$O:$O,Q61)=1,COUNTIFS(Items!$U:$U,O61,Items!$V:$V,P61,Items!$W:$W,Q61)=1),0,1))</f>
        <v>0</v>
      </c>
      <c r="AC61" s="31" t="str">
        <f>IF(OR(RepP!$J$3="",RepP!$J$3=0,COUNTIF(Lists!$D:$D,RepP!$J$3)=0),Lists!$D$9,IF(RepP!$J$3=Lists!$D$9,Lists!$D$9,IF(RepP!$J$3=$E61,RepP!$J$3,"")))</f>
        <v>Все проекты</v>
      </c>
      <c r="AD61" s="31">
        <f>IF(OR(U61="",U61=0),0,MAX(AD$2:AD60)+1)</f>
        <v>0</v>
      </c>
    </row>
    <row r="62" spans="2:30" x14ac:dyDescent="0.3">
      <c r="B62" s="26">
        <f>IF(AND(O62=0,P62=0,Q62=0,Y62=0),0,IF(OR(COUNTIFS(Items!$E:$E,O62,Items!$F:$F,P62,Items!$G:$G,Q62)=1,COUNTIFS(Items!$M:$M,O62,Items!$N:$N,P62,Items!$O:$O,Q62)=1,COUNTIFS(Items!$U:$U,O62,Items!$V:$V,P62,Items!$W:$W,Q62)=1),0,1))</f>
        <v>0</v>
      </c>
      <c r="AC62" s="31" t="str">
        <f>IF(OR(RepP!$J$3="",RepP!$J$3=0,COUNTIF(Lists!$D:$D,RepP!$J$3)=0),Lists!$D$9,IF(RepP!$J$3=Lists!$D$9,Lists!$D$9,IF(RepP!$J$3=$E62,RepP!$J$3,"")))</f>
        <v>Все проекты</v>
      </c>
      <c r="AD62" s="31">
        <f>IF(OR(U62="",U62=0),0,MAX(AD$2:AD61)+1)</f>
        <v>0</v>
      </c>
    </row>
    <row r="63" spans="2:30" x14ac:dyDescent="0.3">
      <c r="B63" s="26">
        <f>IF(AND(O63=0,P63=0,Q63=0,Y63=0),0,IF(OR(COUNTIFS(Items!$E:$E,O63,Items!$F:$F,P63,Items!$G:$G,Q63)=1,COUNTIFS(Items!$M:$M,O63,Items!$N:$N,P63,Items!$O:$O,Q63)=1,COUNTIFS(Items!$U:$U,O63,Items!$V:$V,P63,Items!$W:$W,Q63)=1),0,1))</f>
        <v>0</v>
      </c>
      <c r="AC63" s="31" t="str">
        <f>IF(OR(RepP!$J$3="",RepP!$J$3=0,COUNTIF(Lists!$D:$D,RepP!$J$3)=0),Lists!$D$9,IF(RepP!$J$3=Lists!$D$9,Lists!$D$9,IF(RepP!$J$3=$E63,RepP!$J$3,"")))</f>
        <v>Все проекты</v>
      </c>
      <c r="AD63" s="31">
        <f>IF(OR(U63="",U63=0),0,MAX(AD$2:AD62)+1)</f>
        <v>0</v>
      </c>
    </row>
    <row r="64" spans="2:30" x14ac:dyDescent="0.3">
      <c r="B64" s="26">
        <f>IF(AND(O64=0,P64=0,Q64=0,Y64=0),0,IF(OR(COUNTIFS(Items!$E:$E,O64,Items!$F:$F,P64,Items!$G:$G,Q64)=1,COUNTIFS(Items!$M:$M,O64,Items!$N:$N,P64,Items!$O:$O,Q64)=1,COUNTIFS(Items!$U:$U,O64,Items!$V:$V,P64,Items!$W:$W,Q64)=1),0,1))</f>
        <v>0</v>
      </c>
      <c r="AC64" s="31" t="str">
        <f>IF(OR(RepP!$J$3="",RepP!$J$3=0,COUNTIF(Lists!$D:$D,RepP!$J$3)=0),Lists!$D$9,IF(RepP!$J$3=Lists!$D$9,Lists!$D$9,IF(RepP!$J$3=$E64,RepP!$J$3,"")))</f>
        <v>Все проекты</v>
      </c>
      <c r="AD64" s="31">
        <f>IF(OR(U64="",U64=0),0,MAX(AD$2:AD63)+1)</f>
        <v>0</v>
      </c>
    </row>
    <row r="65" spans="2:30" x14ac:dyDescent="0.3">
      <c r="B65" s="26">
        <f>IF(AND(O65=0,P65=0,Q65=0,Y65=0),0,IF(OR(COUNTIFS(Items!$E:$E,O65,Items!$F:$F,P65,Items!$G:$G,Q65)=1,COUNTIFS(Items!$M:$M,O65,Items!$N:$N,P65,Items!$O:$O,Q65)=1,COUNTIFS(Items!$U:$U,O65,Items!$V:$V,P65,Items!$W:$W,Q65)=1),0,1))</f>
        <v>0</v>
      </c>
      <c r="AC65" s="31" t="str">
        <f>IF(OR(RepP!$J$3="",RepP!$J$3=0,COUNTIF(Lists!$D:$D,RepP!$J$3)=0),Lists!$D$9,IF(RepP!$J$3=Lists!$D$9,Lists!$D$9,IF(RepP!$J$3=$E65,RepP!$J$3,"")))</f>
        <v>Все проекты</v>
      </c>
      <c r="AD65" s="31">
        <f>IF(OR(U65="",U65=0),0,MAX(AD$2:AD64)+1)</f>
        <v>0</v>
      </c>
    </row>
    <row r="66" spans="2:30" x14ac:dyDescent="0.3">
      <c r="B66" s="26">
        <f>IF(AND(O66=0,P66=0,Q66=0,Y66=0),0,IF(OR(COUNTIFS(Items!$E:$E,O66,Items!$F:$F,P66,Items!$G:$G,Q66)=1,COUNTIFS(Items!$M:$M,O66,Items!$N:$N,P66,Items!$O:$O,Q66)=1,COUNTIFS(Items!$U:$U,O66,Items!$V:$V,P66,Items!$W:$W,Q66)=1),0,1))</f>
        <v>0</v>
      </c>
      <c r="AC66" s="31" t="str">
        <f>IF(OR(RepP!$J$3="",RepP!$J$3=0,COUNTIF(Lists!$D:$D,RepP!$J$3)=0),Lists!$D$9,IF(RepP!$J$3=Lists!$D$9,Lists!$D$9,IF(RepP!$J$3=$E66,RepP!$J$3,"")))</f>
        <v>Все проекты</v>
      </c>
      <c r="AD66" s="31">
        <f>IF(OR(U66="",U66=0),0,MAX(AD$2:AD65)+1)</f>
        <v>0</v>
      </c>
    </row>
    <row r="67" spans="2:30" x14ac:dyDescent="0.3">
      <c r="B67" s="26">
        <f>IF(AND(O67=0,P67=0,Q67=0,Y67=0),0,IF(OR(COUNTIFS(Items!$E:$E,O67,Items!$F:$F,P67,Items!$G:$G,Q67)=1,COUNTIFS(Items!$M:$M,O67,Items!$N:$N,P67,Items!$O:$O,Q67)=1,COUNTIFS(Items!$U:$U,O67,Items!$V:$V,P67,Items!$W:$W,Q67)=1),0,1))</f>
        <v>0</v>
      </c>
      <c r="AC67" s="31" t="str">
        <f>IF(OR(RepP!$J$3="",RepP!$J$3=0,COUNTIF(Lists!$D:$D,RepP!$J$3)=0),Lists!$D$9,IF(RepP!$J$3=Lists!$D$9,Lists!$D$9,IF(RepP!$J$3=$E67,RepP!$J$3,"")))</f>
        <v>Все проекты</v>
      </c>
      <c r="AD67" s="31">
        <f>IF(OR(U67="",U67=0),0,MAX(AD$2:AD66)+1)</f>
        <v>0</v>
      </c>
    </row>
    <row r="68" spans="2:30" x14ac:dyDescent="0.3">
      <c r="B68" s="26">
        <f>IF(AND(O68=0,P68=0,Q68=0,Y68=0),0,IF(OR(COUNTIFS(Items!$E:$E,O68,Items!$F:$F,P68,Items!$G:$G,Q68)=1,COUNTIFS(Items!$M:$M,O68,Items!$N:$N,P68,Items!$O:$O,Q68)=1,COUNTIFS(Items!$U:$U,O68,Items!$V:$V,P68,Items!$W:$W,Q68)=1),0,1))</f>
        <v>0</v>
      </c>
      <c r="AC68" s="31" t="str">
        <f>IF(OR(RepP!$J$3="",RepP!$J$3=0,COUNTIF(Lists!$D:$D,RepP!$J$3)=0),Lists!$D$9,IF(RepP!$J$3=Lists!$D$9,Lists!$D$9,IF(RepP!$J$3=$E68,RepP!$J$3,"")))</f>
        <v>Все проекты</v>
      </c>
      <c r="AD68" s="31">
        <f>IF(OR(U68="",U68=0),0,MAX(AD$2:AD67)+1)</f>
        <v>0</v>
      </c>
    </row>
    <row r="69" spans="2:30" x14ac:dyDescent="0.3">
      <c r="B69" s="26">
        <f>IF(AND(O69=0,P69=0,Q69=0,Y69=0),0,IF(OR(COUNTIFS(Items!$E:$E,O69,Items!$F:$F,P69,Items!$G:$G,Q69)=1,COUNTIFS(Items!$M:$M,O69,Items!$N:$N,P69,Items!$O:$O,Q69)=1,COUNTIFS(Items!$U:$U,O69,Items!$V:$V,P69,Items!$W:$W,Q69)=1),0,1))</f>
        <v>0</v>
      </c>
      <c r="AC69" s="31" t="str">
        <f>IF(OR(RepP!$J$3="",RepP!$J$3=0,COUNTIF(Lists!$D:$D,RepP!$J$3)=0),Lists!$D$9,IF(RepP!$J$3=Lists!$D$9,Lists!$D$9,IF(RepP!$J$3=$E69,RepP!$J$3,"")))</f>
        <v>Все проекты</v>
      </c>
      <c r="AD69" s="31">
        <f>IF(OR(U69="",U69=0),0,MAX(AD$2:AD68)+1)</f>
        <v>0</v>
      </c>
    </row>
    <row r="70" spans="2:30" x14ac:dyDescent="0.3">
      <c r="B70" s="26">
        <f>IF(AND(O70=0,P70=0,Q70=0,Y70=0),0,IF(OR(COUNTIFS(Items!$E:$E,O70,Items!$F:$F,P70,Items!$G:$G,Q70)=1,COUNTIFS(Items!$M:$M,O70,Items!$N:$N,P70,Items!$O:$O,Q70)=1,COUNTIFS(Items!$U:$U,O70,Items!$V:$V,P70,Items!$W:$W,Q70)=1),0,1))</f>
        <v>0</v>
      </c>
      <c r="AC70" s="31" t="str">
        <f>IF(OR(RepP!$J$3="",RepP!$J$3=0,COUNTIF(Lists!$D:$D,RepP!$J$3)=0),Lists!$D$9,IF(RepP!$J$3=Lists!$D$9,Lists!$D$9,IF(RepP!$J$3=$E70,RepP!$J$3,"")))</f>
        <v>Все проекты</v>
      </c>
      <c r="AD70" s="31">
        <f>IF(OR(U70="",U70=0),0,MAX(AD$2:AD69)+1)</f>
        <v>0</v>
      </c>
    </row>
    <row r="71" spans="2:30" x14ac:dyDescent="0.3">
      <c r="B71" s="26">
        <f>IF(AND(O71=0,P71=0,Q71=0,Y71=0),0,IF(OR(COUNTIFS(Items!$E:$E,O71,Items!$F:$F,P71,Items!$G:$G,Q71)=1,COUNTIFS(Items!$M:$M,O71,Items!$N:$N,P71,Items!$O:$O,Q71)=1,COUNTIFS(Items!$U:$U,O71,Items!$V:$V,P71,Items!$W:$W,Q71)=1),0,1))</f>
        <v>0</v>
      </c>
      <c r="AC71" s="31" t="str">
        <f>IF(OR(RepP!$J$3="",RepP!$J$3=0,COUNTIF(Lists!$D:$D,RepP!$J$3)=0),Lists!$D$9,IF(RepP!$J$3=Lists!$D$9,Lists!$D$9,IF(RepP!$J$3=$E71,RepP!$J$3,"")))</f>
        <v>Все проекты</v>
      </c>
      <c r="AD71" s="31">
        <f>IF(OR(U71="",U71=0),0,MAX(AD$2:AD70)+1)</f>
        <v>0</v>
      </c>
    </row>
    <row r="72" spans="2:30" x14ac:dyDescent="0.3">
      <c r="B72" s="26">
        <f>IF(AND(O72=0,P72=0,Q72=0,Y72=0),0,IF(OR(COUNTIFS(Items!$E:$E,O72,Items!$F:$F,P72,Items!$G:$G,Q72)=1,COUNTIFS(Items!$M:$M,O72,Items!$N:$N,P72,Items!$O:$O,Q72)=1,COUNTIFS(Items!$U:$U,O72,Items!$V:$V,P72,Items!$W:$W,Q72)=1),0,1))</f>
        <v>0</v>
      </c>
      <c r="AC72" s="31" t="str">
        <f>IF(OR(RepP!$J$3="",RepP!$J$3=0,COUNTIF(Lists!$D:$D,RepP!$J$3)=0),Lists!$D$9,IF(RepP!$J$3=Lists!$D$9,Lists!$D$9,IF(RepP!$J$3=$E72,RepP!$J$3,"")))</f>
        <v>Все проекты</v>
      </c>
      <c r="AD72" s="31">
        <f>IF(OR(U72="",U72=0),0,MAX(AD$2:AD71)+1)</f>
        <v>0</v>
      </c>
    </row>
    <row r="73" spans="2:30" x14ac:dyDescent="0.3">
      <c r="B73" s="26">
        <f>IF(AND(O73=0,P73=0,Q73=0,Y73=0),0,IF(OR(COUNTIFS(Items!$E:$E,O73,Items!$F:$F,P73,Items!$G:$G,Q73)=1,COUNTIFS(Items!$M:$M,O73,Items!$N:$N,P73,Items!$O:$O,Q73)=1,COUNTIFS(Items!$U:$U,O73,Items!$V:$V,P73,Items!$W:$W,Q73)=1),0,1))</f>
        <v>0</v>
      </c>
      <c r="AC73" s="31" t="str">
        <f>IF(OR(RepP!$J$3="",RepP!$J$3=0,COUNTIF(Lists!$D:$D,RepP!$J$3)=0),Lists!$D$9,IF(RepP!$J$3=Lists!$D$9,Lists!$D$9,IF(RepP!$J$3=$E73,RepP!$J$3,"")))</f>
        <v>Все проекты</v>
      </c>
      <c r="AD73" s="31">
        <f>IF(OR(U73="",U73=0),0,MAX(AD$2:AD72)+1)</f>
        <v>0</v>
      </c>
    </row>
    <row r="74" spans="2:30" x14ac:dyDescent="0.3">
      <c r="B74" s="26">
        <f>IF(AND(O74=0,P74=0,Q74=0,Y74=0),0,IF(OR(COUNTIFS(Items!$E:$E,O74,Items!$F:$F,P74,Items!$G:$G,Q74)=1,COUNTIFS(Items!$M:$M,O74,Items!$N:$N,P74,Items!$O:$O,Q74)=1,COUNTIFS(Items!$U:$U,O74,Items!$V:$V,P74,Items!$W:$W,Q74)=1),0,1))</f>
        <v>0</v>
      </c>
      <c r="AC74" s="31" t="str">
        <f>IF(OR(RepP!$J$3="",RepP!$J$3=0,COUNTIF(Lists!$D:$D,RepP!$J$3)=0),Lists!$D$9,IF(RepP!$J$3=Lists!$D$9,Lists!$D$9,IF(RepP!$J$3=$E74,RepP!$J$3,"")))</f>
        <v>Все проекты</v>
      </c>
      <c r="AD74" s="31">
        <f>IF(OR(U74="",U74=0),0,MAX(AD$2:AD73)+1)</f>
        <v>0</v>
      </c>
    </row>
    <row r="75" spans="2:30" x14ac:dyDescent="0.3">
      <c r="B75" s="26">
        <f>IF(AND(O75=0,P75=0,Q75=0,Y75=0),0,IF(OR(COUNTIFS(Items!$E:$E,O75,Items!$F:$F,P75,Items!$G:$G,Q75)=1,COUNTIFS(Items!$M:$M,O75,Items!$N:$N,P75,Items!$O:$O,Q75)=1,COUNTIFS(Items!$U:$U,O75,Items!$V:$V,P75,Items!$W:$W,Q75)=1),0,1))</f>
        <v>0</v>
      </c>
      <c r="AC75" s="31" t="str">
        <f>IF(OR(RepP!$J$3="",RepP!$J$3=0,COUNTIF(Lists!$D:$D,RepP!$J$3)=0),Lists!$D$9,IF(RepP!$J$3=Lists!$D$9,Lists!$D$9,IF(RepP!$J$3=$E75,RepP!$J$3,"")))</f>
        <v>Все проекты</v>
      </c>
      <c r="AD75" s="31">
        <f>IF(OR(U75="",U75=0),0,MAX(AD$2:AD74)+1)</f>
        <v>0</v>
      </c>
    </row>
    <row r="76" spans="2:30" x14ac:dyDescent="0.3">
      <c r="B76" s="26">
        <f>IF(AND(O76=0,P76=0,Q76=0,Y76=0),0,IF(OR(COUNTIFS(Items!$E:$E,O76,Items!$F:$F,P76,Items!$G:$G,Q76)=1,COUNTIFS(Items!$M:$M,O76,Items!$N:$N,P76,Items!$O:$O,Q76)=1,COUNTIFS(Items!$U:$U,O76,Items!$V:$V,P76,Items!$W:$W,Q76)=1),0,1))</f>
        <v>0</v>
      </c>
      <c r="AC76" s="31" t="str">
        <f>IF(OR(RepP!$J$3="",RepP!$J$3=0,COUNTIF(Lists!$D:$D,RepP!$J$3)=0),Lists!$D$9,IF(RepP!$J$3=Lists!$D$9,Lists!$D$9,IF(RepP!$J$3=$E76,RepP!$J$3,"")))</f>
        <v>Все проекты</v>
      </c>
      <c r="AD76" s="31">
        <f>IF(OR(U76="",U76=0),0,MAX(AD$2:AD75)+1)</f>
        <v>0</v>
      </c>
    </row>
    <row r="77" spans="2:30" x14ac:dyDescent="0.3">
      <c r="B77" s="26">
        <f>IF(AND(O77=0,P77=0,Q77=0,Y77=0),0,IF(OR(COUNTIFS(Items!$E:$E,O77,Items!$F:$F,P77,Items!$G:$G,Q77)=1,COUNTIFS(Items!$M:$M,O77,Items!$N:$N,P77,Items!$O:$O,Q77)=1,COUNTIFS(Items!$U:$U,O77,Items!$V:$V,P77,Items!$W:$W,Q77)=1),0,1))</f>
        <v>0</v>
      </c>
      <c r="AC77" s="31" t="str">
        <f>IF(OR(RepP!$J$3="",RepP!$J$3=0,COUNTIF(Lists!$D:$D,RepP!$J$3)=0),Lists!$D$9,IF(RepP!$J$3=Lists!$D$9,Lists!$D$9,IF(RepP!$J$3=$E77,RepP!$J$3,"")))</f>
        <v>Все проекты</v>
      </c>
      <c r="AD77" s="31">
        <f>IF(OR(U77="",U77=0),0,MAX(AD$2:AD76)+1)</f>
        <v>0</v>
      </c>
    </row>
    <row r="78" spans="2:30" x14ac:dyDescent="0.3">
      <c r="B78" s="26">
        <f>IF(AND(O78=0,P78=0,Q78=0,Y78=0),0,IF(OR(COUNTIFS(Items!$E:$E,O78,Items!$F:$F,P78,Items!$G:$G,Q78)=1,COUNTIFS(Items!$M:$M,O78,Items!$N:$N,P78,Items!$O:$O,Q78)=1,COUNTIFS(Items!$U:$U,O78,Items!$V:$V,P78,Items!$W:$W,Q78)=1),0,1))</f>
        <v>0</v>
      </c>
      <c r="AC78" s="31" t="str">
        <f>IF(OR(RepP!$J$3="",RepP!$J$3=0,COUNTIF(Lists!$D:$D,RepP!$J$3)=0),Lists!$D$9,IF(RepP!$J$3=Lists!$D$9,Lists!$D$9,IF(RepP!$J$3=$E78,RepP!$J$3,"")))</f>
        <v>Все проекты</v>
      </c>
      <c r="AD78" s="31">
        <f>IF(OR(U78="",U78=0),0,MAX(AD$2:AD77)+1)</f>
        <v>0</v>
      </c>
    </row>
    <row r="79" spans="2:30" x14ac:dyDescent="0.3">
      <c r="B79" s="26">
        <f>IF(AND(O79=0,P79=0,Q79=0,Y79=0),0,IF(OR(COUNTIFS(Items!$E:$E,O79,Items!$F:$F,P79,Items!$G:$G,Q79)=1,COUNTIFS(Items!$M:$M,O79,Items!$N:$N,P79,Items!$O:$O,Q79)=1,COUNTIFS(Items!$U:$U,O79,Items!$V:$V,P79,Items!$W:$W,Q79)=1),0,1))</f>
        <v>0</v>
      </c>
      <c r="AC79" s="31" t="str">
        <f>IF(OR(RepP!$J$3="",RepP!$J$3=0,COUNTIF(Lists!$D:$D,RepP!$J$3)=0),Lists!$D$9,IF(RepP!$J$3=Lists!$D$9,Lists!$D$9,IF(RepP!$J$3=$E79,RepP!$J$3,"")))</f>
        <v>Все проекты</v>
      </c>
      <c r="AD79" s="31">
        <f>IF(OR(U79="",U79=0),0,MAX(AD$2:AD78)+1)</f>
        <v>0</v>
      </c>
    </row>
    <row r="80" spans="2:30" x14ac:dyDescent="0.3">
      <c r="B80" s="26">
        <f>IF(AND(O80=0,P80=0,Q80=0,Y80=0),0,IF(OR(COUNTIFS(Items!$E:$E,O80,Items!$F:$F,P80,Items!$G:$G,Q80)=1,COUNTIFS(Items!$M:$M,O80,Items!$N:$N,P80,Items!$O:$O,Q80)=1,COUNTIFS(Items!$U:$U,O80,Items!$V:$V,P80,Items!$W:$W,Q80)=1),0,1))</f>
        <v>0</v>
      </c>
      <c r="AC80" s="31" t="str">
        <f>IF(OR(RepP!$J$3="",RepP!$J$3=0,COUNTIF(Lists!$D:$D,RepP!$J$3)=0),Lists!$D$9,IF(RepP!$J$3=Lists!$D$9,Lists!$D$9,IF(RepP!$J$3=$E80,RepP!$J$3,"")))</f>
        <v>Все проекты</v>
      </c>
      <c r="AD80" s="31">
        <f>IF(OR(U80="",U80=0),0,MAX(AD$2:AD79)+1)</f>
        <v>0</v>
      </c>
    </row>
    <row r="81" spans="2:30" x14ac:dyDescent="0.3">
      <c r="B81" s="26">
        <f>IF(AND(O81=0,P81=0,Q81=0,Y81=0),0,IF(OR(COUNTIFS(Items!$E:$E,O81,Items!$F:$F,P81,Items!$G:$G,Q81)=1,COUNTIFS(Items!$M:$M,O81,Items!$N:$N,P81,Items!$O:$O,Q81)=1,COUNTIFS(Items!$U:$U,O81,Items!$V:$V,P81,Items!$W:$W,Q81)=1),0,1))</f>
        <v>0</v>
      </c>
      <c r="AC81" s="31" t="str">
        <f>IF(OR(RepP!$J$3="",RepP!$J$3=0,COUNTIF(Lists!$D:$D,RepP!$J$3)=0),Lists!$D$9,IF(RepP!$J$3=Lists!$D$9,Lists!$D$9,IF(RepP!$J$3=$E81,RepP!$J$3,"")))</f>
        <v>Все проекты</v>
      </c>
      <c r="AD81" s="31">
        <f>IF(OR(U81="",U81=0),0,MAX(AD$2:AD80)+1)</f>
        <v>0</v>
      </c>
    </row>
    <row r="82" spans="2:30" x14ac:dyDescent="0.3">
      <c r="B82" s="26">
        <f>IF(AND(O82=0,P82=0,Q82=0,Y82=0),0,IF(OR(COUNTIFS(Items!$E:$E,O82,Items!$F:$F,P82,Items!$G:$G,Q82)=1,COUNTIFS(Items!$M:$M,O82,Items!$N:$N,P82,Items!$O:$O,Q82)=1,COUNTIFS(Items!$U:$U,O82,Items!$V:$V,P82,Items!$W:$W,Q82)=1),0,1))</f>
        <v>0</v>
      </c>
      <c r="AC82" s="31" t="str">
        <f>IF(OR(RepP!$J$3="",RepP!$J$3=0,COUNTIF(Lists!$D:$D,RepP!$J$3)=0),Lists!$D$9,IF(RepP!$J$3=Lists!$D$9,Lists!$D$9,IF(RepP!$J$3=$E82,RepP!$J$3,"")))</f>
        <v>Все проекты</v>
      </c>
      <c r="AD82" s="31">
        <f>IF(OR(U82="",U82=0),0,MAX(AD$2:AD81)+1)</f>
        <v>0</v>
      </c>
    </row>
    <row r="83" spans="2:30" x14ac:dyDescent="0.3">
      <c r="B83" s="26">
        <f>IF(AND(O83=0,P83=0,Q83=0,Y83=0),0,IF(OR(COUNTIFS(Items!$E:$E,O83,Items!$F:$F,P83,Items!$G:$G,Q83)=1,COUNTIFS(Items!$M:$M,O83,Items!$N:$N,P83,Items!$O:$O,Q83)=1,COUNTIFS(Items!$U:$U,O83,Items!$V:$V,P83,Items!$W:$W,Q83)=1),0,1))</f>
        <v>0</v>
      </c>
      <c r="AC83" s="31" t="str">
        <f>IF(OR(RepP!$J$3="",RepP!$J$3=0,COUNTIF(Lists!$D:$D,RepP!$J$3)=0),Lists!$D$9,IF(RepP!$J$3=Lists!$D$9,Lists!$D$9,IF(RepP!$J$3=$E83,RepP!$J$3,"")))</f>
        <v>Все проекты</v>
      </c>
      <c r="AD83" s="31">
        <f>IF(OR(U83="",U83=0),0,MAX(AD$2:AD82)+1)</f>
        <v>0</v>
      </c>
    </row>
    <row r="84" spans="2:30" x14ac:dyDescent="0.3">
      <c r="B84" s="26">
        <f>IF(AND(O84=0,P84=0,Q84=0,Y84=0),0,IF(OR(COUNTIFS(Items!$E:$E,O84,Items!$F:$F,P84,Items!$G:$G,Q84)=1,COUNTIFS(Items!$M:$M,O84,Items!$N:$N,P84,Items!$O:$O,Q84)=1,COUNTIFS(Items!$U:$U,O84,Items!$V:$V,P84,Items!$W:$W,Q84)=1),0,1))</f>
        <v>0</v>
      </c>
      <c r="AC84" s="31" t="str">
        <f>IF(OR(RepP!$J$3="",RepP!$J$3=0,COUNTIF(Lists!$D:$D,RepP!$J$3)=0),Lists!$D$9,IF(RepP!$J$3=Lists!$D$9,Lists!$D$9,IF(RepP!$J$3=$E84,RepP!$J$3,"")))</f>
        <v>Все проекты</v>
      </c>
      <c r="AD84" s="31">
        <f>IF(OR(U84="",U84=0),0,MAX(AD$2:AD83)+1)</f>
        <v>0</v>
      </c>
    </row>
    <row r="85" spans="2:30" x14ac:dyDescent="0.3">
      <c r="B85" s="26">
        <f>IF(AND(O85=0,P85=0,Q85=0,Y85=0),0,IF(OR(COUNTIFS(Items!$E:$E,O85,Items!$F:$F,P85,Items!$G:$G,Q85)=1,COUNTIFS(Items!$M:$M,O85,Items!$N:$N,P85,Items!$O:$O,Q85)=1,COUNTIFS(Items!$U:$U,O85,Items!$V:$V,P85,Items!$W:$W,Q85)=1),0,1))</f>
        <v>0</v>
      </c>
      <c r="AC85" s="31" t="str">
        <f>IF(OR(RepP!$J$3="",RepP!$J$3=0,COUNTIF(Lists!$D:$D,RepP!$J$3)=0),Lists!$D$9,IF(RepP!$J$3=Lists!$D$9,Lists!$D$9,IF(RepP!$J$3=$E85,RepP!$J$3,"")))</f>
        <v>Все проекты</v>
      </c>
      <c r="AD85" s="31">
        <f>IF(OR(U85="",U85=0),0,MAX(AD$2:AD84)+1)</f>
        <v>0</v>
      </c>
    </row>
    <row r="86" spans="2:30" x14ac:dyDescent="0.3">
      <c r="B86" s="26">
        <f>IF(AND(O86=0,P86=0,Q86=0,Y86=0),0,IF(OR(COUNTIFS(Items!$E:$E,O86,Items!$F:$F,P86,Items!$G:$G,Q86)=1,COUNTIFS(Items!$M:$M,O86,Items!$N:$N,P86,Items!$O:$O,Q86)=1,COUNTIFS(Items!$U:$U,O86,Items!$V:$V,P86,Items!$W:$W,Q86)=1),0,1))</f>
        <v>0</v>
      </c>
      <c r="AC86" s="31" t="str">
        <f>IF(OR(RepP!$J$3="",RepP!$J$3=0,COUNTIF(Lists!$D:$D,RepP!$J$3)=0),Lists!$D$9,IF(RepP!$J$3=Lists!$D$9,Lists!$D$9,IF(RepP!$J$3=$E86,RepP!$J$3,"")))</f>
        <v>Все проекты</v>
      </c>
      <c r="AD86" s="31">
        <f>IF(OR(U86="",U86=0),0,MAX(AD$2:AD85)+1)</f>
        <v>0</v>
      </c>
    </row>
    <row r="87" spans="2:30" x14ac:dyDescent="0.3">
      <c r="B87" s="26">
        <f>IF(AND(O87=0,P87=0,Q87=0,Y87=0),0,IF(OR(COUNTIFS(Items!$E:$E,O87,Items!$F:$F,P87,Items!$G:$G,Q87)=1,COUNTIFS(Items!$M:$M,O87,Items!$N:$N,P87,Items!$O:$O,Q87)=1,COUNTIFS(Items!$U:$U,O87,Items!$V:$V,P87,Items!$W:$W,Q87)=1),0,1))</f>
        <v>0</v>
      </c>
      <c r="AC87" s="31" t="str">
        <f>IF(OR(RepP!$J$3="",RepP!$J$3=0,COUNTIF(Lists!$D:$D,RepP!$J$3)=0),Lists!$D$9,IF(RepP!$J$3=Lists!$D$9,Lists!$D$9,IF(RepP!$J$3=$E87,RepP!$J$3,"")))</f>
        <v>Все проекты</v>
      </c>
      <c r="AD87" s="31">
        <f>IF(OR(U87="",U87=0),0,MAX(AD$2:AD86)+1)</f>
        <v>0</v>
      </c>
    </row>
    <row r="88" spans="2:30" x14ac:dyDescent="0.3">
      <c r="B88" s="26">
        <f>IF(AND(O88=0,P88=0,Q88=0,Y88=0),0,IF(OR(COUNTIFS(Items!$E:$E,O88,Items!$F:$F,P88,Items!$G:$G,Q88)=1,COUNTIFS(Items!$M:$M,O88,Items!$N:$N,P88,Items!$O:$O,Q88)=1,COUNTIFS(Items!$U:$U,O88,Items!$V:$V,P88,Items!$W:$W,Q88)=1),0,1))</f>
        <v>0</v>
      </c>
      <c r="AC88" s="31" t="str">
        <f>IF(OR(RepP!$J$3="",RepP!$J$3=0,COUNTIF(Lists!$D:$D,RepP!$J$3)=0),Lists!$D$9,IF(RepP!$J$3=Lists!$D$9,Lists!$D$9,IF(RepP!$J$3=$E88,RepP!$J$3,"")))</f>
        <v>Все проекты</v>
      </c>
      <c r="AD88" s="31">
        <f>IF(OR(U88="",U88=0),0,MAX(AD$2:AD87)+1)</f>
        <v>0</v>
      </c>
    </row>
    <row r="89" spans="2:30" x14ac:dyDescent="0.3">
      <c r="B89" s="26">
        <f>IF(AND(O89=0,P89=0,Q89=0,Y89=0),0,IF(OR(COUNTIFS(Items!$E:$E,O89,Items!$F:$F,P89,Items!$G:$G,Q89)=1,COUNTIFS(Items!$M:$M,O89,Items!$N:$N,P89,Items!$O:$O,Q89)=1,COUNTIFS(Items!$U:$U,O89,Items!$V:$V,P89,Items!$W:$W,Q89)=1),0,1))</f>
        <v>0</v>
      </c>
      <c r="AC89" s="31" t="str">
        <f>IF(OR(RepP!$J$3="",RepP!$J$3=0,COUNTIF(Lists!$D:$D,RepP!$J$3)=0),Lists!$D$9,IF(RepP!$J$3=Lists!$D$9,Lists!$D$9,IF(RepP!$J$3=$E89,RepP!$J$3,"")))</f>
        <v>Все проекты</v>
      </c>
      <c r="AD89" s="31">
        <f>IF(OR(U89="",U89=0),0,MAX(AD$2:AD88)+1)</f>
        <v>0</v>
      </c>
    </row>
    <row r="90" spans="2:30" x14ac:dyDescent="0.3">
      <c r="B90" s="26">
        <f>IF(AND(O90=0,P90=0,Q90=0,Y90=0),0,IF(OR(COUNTIFS(Items!$E:$E,O90,Items!$F:$F,P90,Items!$G:$G,Q90)=1,COUNTIFS(Items!$M:$M,O90,Items!$N:$N,P90,Items!$O:$O,Q90)=1,COUNTIFS(Items!$U:$U,O90,Items!$V:$V,P90,Items!$W:$W,Q90)=1),0,1))</f>
        <v>0</v>
      </c>
      <c r="AC90" s="31" t="str">
        <f>IF(OR(RepP!$J$3="",RepP!$J$3=0,COUNTIF(Lists!$D:$D,RepP!$J$3)=0),Lists!$D$9,IF(RepP!$J$3=Lists!$D$9,Lists!$D$9,IF(RepP!$J$3=$E90,RepP!$J$3,"")))</f>
        <v>Все проекты</v>
      </c>
      <c r="AD90" s="31">
        <f>IF(OR(U90="",U90=0),0,MAX(AD$2:AD89)+1)</f>
        <v>0</v>
      </c>
    </row>
    <row r="91" spans="2:30" x14ac:dyDescent="0.3">
      <c r="B91" s="26">
        <f>IF(AND(O91=0,P91=0,Q91=0,Y91=0),0,IF(OR(COUNTIFS(Items!$E:$E,O91,Items!$F:$F,P91,Items!$G:$G,Q91)=1,COUNTIFS(Items!$M:$M,O91,Items!$N:$N,P91,Items!$O:$O,Q91)=1,COUNTIFS(Items!$U:$U,O91,Items!$V:$V,P91,Items!$W:$W,Q91)=1),0,1))</f>
        <v>0</v>
      </c>
      <c r="AC91" s="31" t="str">
        <f>IF(OR(RepP!$J$3="",RepP!$J$3=0,COUNTIF(Lists!$D:$D,RepP!$J$3)=0),Lists!$D$9,IF(RepP!$J$3=Lists!$D$9,Lists!$D$9,IF(RepP!$J$3=$E91,RepP!$J$3,"")))</f>
        <v>Все проекты</v>
      </c>
      <c r="AD91" s="31">
        <f>IF(OR(U91="",U91=0),0,MAX(AD$2:AD90)+1)</f>
        <v>0</v>
      </c>
    </row>
    <row r="92" spans="2:30" x14ac:dyDescent="0.3">
      <c r="B92" s="26">
        <f>IF(AND(O92=0,P92=0,Q92=0,Y92=0),0,IF(OR(COUNTIFS(Items!$E:$E,O92,Items!$F:$F,P92,Items!$G:$G,Q92)=1,COUNTIFS(Items!$M:$M,O92,Items!$N:$N,P92,Items!$O:$O,Q92)=1,COUNTIFS(Items!$U:$U,O92,Items!$V:$V,P92,Items!$W:$W,Q92)=1),0,1))</f>
        <v>0</v>
      </c>
      <c r="AC92" s="31" t="str">
        <f>IF(OR(RepP!$J$3="",RepP!$J$3=0,COUNTIF(Lists!$D:$D,RepP!$J$3)=0),Lists!$D$9,IF(RepP!$J$3=Lists!$D$9,Lists!$D$9,IF(RepP!$J$3=$E92,RepP!$J$3,"")))</f>
        <v>Все проекты</v>
      </c>
      <c r="AD92" s="31">
        <f>IF(OR(U92="",U92=0),0,MAX(AD$2:AD91)+1)</f>
        <v>0</v>
      </c>
    </row>
    <row r="93" spans="2:30" x14ac:dyDescent="0.3">
      <c r="B93" s="26">
        <f>IF(AND(O93=0,P93=0,Q93=0,Y93=0),0,IF(OR(COUNTIFS(Items!$E:$E,O93,Items!$F:$F,P93,Items!$G:$G,Q93)=1,COUNTIFS(Items!$M:$M,O93,Items!$N:$N,P93,Items!$O:$O,Q93)=1,COUNTIFS(Items!$U:$U,O93,Items!$V:$V,P93,Items!$W:$W,Q93)=1),0,1))</f>
        <v>0</v>
      </c>
      <c r="AC93" s="31" t="str">
        <f>IF(OR(RepP!$J$3="",RepP!$J$3=0,COUNTIF(Lists!$D:$D,RepP!$J$3)=0),Lists!$D$9,IF(RepP!$J$3=Lists!$D$9,Lists!$D$9,IF(RepP!$J$3=$E93,RepP!$J$3,"")))</f>
        <v>Все проекты</v>
      </c>
      <c r="AD93" s="31">
        <f>IF(OR(U93="",U93=0),0,MAX(AD$2:AD92)+1)</f>
        <v>0</v>
      </c>
    </row>
    <row r="94" spans="2:30" x14ac:dyDescent="0.3">
      <c r="B94" s="26">
        <f>IF(AND(O94=0,P94=0,Q94=0,Y94=0),0,IF(OR(COUNTIFS(Items!$E:$E,O94,Items!$F:$F,P94,Items!$G:$G,Q94)=1,COUNTIFS(Items!$M:$M,O94,Items!$N:$N,P94,Items!$O:$O,Q94)=1,COUNTIFS(Items!$U:$U,O94,Items!$V:$V,P94,Items!$W:$W,Q94)=1),0,1))</f>
        <v>0</v>
      </c>
      <c r="AC94" s="31" t="str">
        <f>IF(OR(RepP!$J$3="",RepP!$J$3=0,COUNTIF(Lists!$D:$D,RepP!$J$3)=0),Lists!$D$9,IF(RepP!$J$3=Lists!$D$9,Lists!$D$9,IF(RepP!$J$3=$E94,RepP!$J$3,"")))</f>
        <v>Все проекты</v>
      </c>
      <c r="AD94" s="31">
        <f>IF(OR(U94="",U94=0),0,MAX(AD$2:AD93)+1)</f>
        <v>0</v>
      </c>
    </row>
    <row r="95" spans="2:30" x14ac:dyDescent="0.3">
      <c r="B95" s="26">
        <f>IF(AND(O95=0,P95=0,Q95=0,Y95=0),0,IF(OR(COUNTIFS(Items!$E:$E,O95,Items!$F:$F,P95,Items!$G:$G,Q95)=1,COUNTIFS(Items!$M:$M,O95,Items!$N:$N,P95,Items!$O:$O,Q95)=1,COUNTIFS(Items!$U:$U,O95,Items!$V:$V,P95,Items!$W:$W,Q95)=1),0,1))</f>
        <v>0</v>
      </c>
      <c r="AC95" s="31" t="str">
        <f>IF(OR(RepP!$J$3="",RepP!$J$3=0,COUNTIF(Lists!$D:$D,RepP!$J$3)=0),Lists!$D$9,IF(RepP!$J$3=Lists!$D$9,Lists!$D$9,IF(RepP!$J$3=$E95,RepP!$J$3,"")))</f>
        <v>Все проекты</v>
      </c>
      <c r="AD95" s="31">
        <f>IF(OR(U95="",U95=0),0,MAX(AD$2:AD94)+1)</f>
        <v>0</v>
      </c>
    </row>
    <row r="96" spans="2:30" x14ac:dyDescent="0.3">
      <c r="B96" s="26">
        <f>IF(AND(O96=0,P96=0,Q96=0,Y96=0),0,IF(OR(COUNTIFS(Items!$E:$E,O96,Items!$F:$F,P96,Items!$G:$G,Q96)=1,COUNTIFS(Items!$M:$M,O96,Items!$N:$N,P96,Items!$O:$O,Q96)=1,COUNTIFS(Items!$U:$U,O96,Items!$V:$V,P96,Items!$W:$W,Q96)=1),0,1))</f>
        <v>0</v>
      </c>
      <c r="AC96" s="31" t="str">
        <f>IF(OR(RepP!$J$3="",RepP!$J$3=0,COUNTIF(Lists!$D:$D,RepP!$J$3)=0),Lists!$D$9,IF(RepP!$J$3=Lists!$D$9,Lists!$D$9,IF(RepP!$J$3=$E96,RepP!$J$3,"")))</f>
        <v>Все проекты</v>
      </c>
      <c r="AD96" s="31">
        <f>IF(OR(U96="",U96=0),0,MAX(AD$2:AD95)+1)</f>
        <v>0</v>
      </c>
    </row>
    <row r="97" spans="2:30" x14ac:dyDescent="0.3">
      <c r="B97" s="26">
        <f>IF(AND(O97=0,P97=0,Q97=0,Y97=0),0,IF(OR(COUNTIFS(Items!$E:$E,O97,Items!$F:$F,P97,Items!$G:$G,Q97)=1,COUNTIFS(Items!$M:$M,O97,Items!$N:$N,P97,Items!$O:$O,Q97)=1,COUNTIFS(Items!$U:$U,O97,Items!$V:$V,P97,Items!$W:$W,Q97)=1),0,1))</f>
        <v>0</v>
      </c>
      <c r="AC97" s="31" t="str">
        <f>IF(OR(RepP!$J$3="",RepP!$J$3=0,COUNTIF(Lists!$D:$D,RepP!$J$3)=0),Lists!$D$9,IF(RepP!$J$3=Lists!$D$9,Lists!$D$9,IF(RepP!$J$3=$E97,RepP!$J$3,"")))</f>
        <v>Все проекты</v>
      </c>
      <c r="AD97" s="31">
        <f>IF(OR(U97="",U97=0),0,MAX(AD$2:AD96)+1)</f>
        <v>0</v>
      </c>
    </row>
    <row r="98" spans="2:30" x14ac:dyDescent="0.3">
      <c r="B98" s="26">
        <f>IF(AND(O98=0,P98=0,Q98=0,Y98=0),0,IF(OR(COUNTIFS(Items!$E:$E,O98,Items!$F:$F,P98,Items!$G:$G,Q98)=1,COUNTIFS(Items!$M:$M,O98,Items!$N:$N,P98,Items!$O:$O,Q98)=1,COUNTIFS(Items!$U:$U,O98,Items!$V:$V,P98,Items!$W:$W,Q98)=1),0,1))</f>
        <v>0</v>
      </c>
      <c r="AC98" s="31" t="str">
        <f>IF(OR(RepP!$J$3="",RepP!$J$3=0,COUNTIF(Lists!$D:$D,RepP!$J$3)=0),Lists!$D$9,IF(RepP!$J$3=Lists!$D$9,Lists!$D$9,IF(RepP!$J$3=$E98,RepP!$J$3,"")))</f>
        <v>Все проекты</v>
      </c>
      <c r="AD98" s="31">
        <f>IF(OR(U98="",U98=0),0,MAX(AD$2:AD97)+1)</f>
        <v>0</v>
      </c>
    </row>
    <row r="99" spans="2:30" x14ac:dyDescent="0.3">
      <c r="B99" s="26">
        <f>IF(AND(O99=0,P99=0,Q99=0,Y99=0),0,IF(OR(COUNTIFS(Items!$E:$E,O99,Items!$F:$F,P99,Items!$G:$G,Q99)=1,COUNTIFS(Items!$M:$M,O99,Items!$N:$N,P99,Items!$O:$O,Q99)=1,COUNTIFS(Items!$U:$U,O99,Items!$V:$V,P99,Items!$W:$W,Q99)=1),0,1))</f>
        <v>0</v>
      </c>
      <c r="AC99" s="31" t="str">
        <f>IF(OR(RepP!$J$3="",RepP!$J$3=0,COUNTIF(Lists!$D:$D,RepP!$J$3)=0),Lists!$D$9,IF(RepP!$J$3=Lists!$D$9,Lists!$D$9,IF(RepP!$J$3=$E99,RepP!$J$3,"")))</f>
        <v>Все проекты</v>
      </c>
      <c r="AD99" s="31">
        <f>IF(OR(U99="",U99=0),0,MAX(AD$2:AD98)+1)</f>
        <v>0</v>
      </c>
    </row>
    <row r="100" spans="2:30" x14ac:dyDescent="0.3">
      <c r="B100" s="26">
        <f>IF(AND(O100=0,P100=0,Q100=0,Y100=0),0,IF(OR(COUNTIFS(Items!$E:$E,O100,Items!$F:$F,P100,Items!$G:$G,Q100)=1,COUNTIFS(Items!$M:$M,O100,Items!$N:$N,P100,Items!$O:$O,Q100)=1,COUNTIFS(Items!$U:$U,O100,Items!$V:$V,P100,Items!$W:$W,Q100)=1),0,1))</f>
        <v>0</v>
      </c>
      <c r="AC100" s="31" t="str">
        <f>IF(OR(RepP!$J$3="",RepP!$J$3=0,COUNTIF(Lists!$D:$D,RepP!$J$3)=0),Lists!$D$9,IF(RepP!$J$3=Lists!$D$9,Lists!$D$9,IF(RepP!$J$3=$E100,RepP!$J$3,"")))</f>
        <v>Все проекты</v>
      </c>
      <c r="AD100" s="31">
        <f>IF(OR(U100="",U100=0),0,MAX(AD$2:AD99)+1)</f>
        <v>0</v>
      </c>
    </row>
    <row r="101" spans="2:30" x14ac:dyDescent="0.3">
      <c r="B101" s="26">
        <f>IF(AND(O101=0,P101=0,Q101=0,Y101=0),0,IF(OR(COUNTIFS(Items!$E:$E,O101,Items!$F:$F,P101,Items!$G:$G,Q101)=1,COUNTIFS(Items!$M:$M,O101,Items!$N:$N,P101,Items!$O:$O,Q101)=1,COUNTIFS(Items!$U:$U,O101,Items!$V:$V,P101,Items!$W:$W,Q101)=1),0,1))</f>
        <v>0</v>
      </c>
      <c r="AC101" s="31" t="str">
        <f>IF(OR(RepP!$J$3="",RepP!$J$3=0,COUNTIF(Lists!$D:$D,RepP!$J$3)=0),Lists!$D$9,IF(RepP!$J$3=Lists!$D$9,Lists!$D$9,IF(RepP!$J$3=$E101,RepP!$J$3,"")))</f>
        <v>Все проекты</v>
      </c>
      <c r="AD101" s="31">
        <f>IF(OR(U101="",U101=0),0,MAX(AD$2:AD100)+1)</f>
        <v>0</v>
      </c>
    </row>
    <row r="102" spans="2:30" x14ac:dyDescent="0.3">
      <c r="B102" s="26">
        <f>IF(AND(O102=0,P102=0,Q102=0,Y102=0),0,IF(OR(COUNTIFS(Items!$E:$E,O102,Items!$F:$F,P102,Items!$G:$G,Q102)=1,COUNTIFS(Items!$M:$M,O102,Items!$N:$N,P102,Items!$O:$O,Q102)=1,COUNTIFS(Items!$U:$U,O102,Items!$V:$V,P102,Items!$W:$W,Q102)=1),0,1))</f>
        <v>0</v>
      </c>
      <c r="AC102" s="31" t="str">
        <f>IF(OR(RepP!$J$3="",RepP!$J$3=0,COUNTIF(Lists!$D:$D,RepP!$J$3)=0),Lists!$D$9,IF(RepP!$J$3=Lists!$D$9,Lists!$D$9,IF(RepP!$J$3=$E102,RepP!$J$3,"")))</f>
        <v>Все проекты</v>
      </c>
      <c r="AD102" s="31">
        <f>IF(OR(U102="",U102=0),0,MAX(AD$2:AD101)+1)</f>
        <v>0</v>
      </c>
    </row>
    <row r="103" spans="2:30" x14ac:dyDescent="0.3">
      <c r="B103" s="26">
        <f>IF(AND(O103=0,P103=0,Q103=0,Y103=0),0,IF(OR(COUNTIFS(Items!$E:$E,O103,Items!$F:$F,P103,Items!$G:$G,Q103)=1,COUNTIFS(Items!$M:$M,O103,Items!$N:$N,P103,Items!$O:$O,Q103)=1,COUNTIFS(Items!$U:$U,O103,Items!$V:$V,P103,Items!$W:$W,Q103)=1),0,1))</f>
        <v>0</v>
      </c>
      <c r="AC103" s="31" t="str">
        <f>IF(OR(RepP!$J$3="",RepP!$J$3=0,COUNTIF(Lists!$D:$D,RepP!$J$3)=0),Lists!$D$9,IF(RepP!$J$3=Lists!$D$9,Lists!$D$9,IF(RepP!$J$3=$E103,RepP!$J$3,"")))</f>
        <v>Все проекты</v>
      </c>
      <c r="AD103" s="31">
        <f>IF(OR(U103="",U103=0),0,MAX(AD$2:AD102)+1)</f>
        <v>0</v>
      </c>
    </row>
    <row r="104" spans="2:30" x14ac:dyDescent="0.3">
      <c r="B104" s="26">
        <f>IF(AND(O104=0,P104=0,Q104=0,Y104=0),0,IF(OR(COUNTIFS(Items!$E:$E,O104,Items!$F:$F,P104,Items!$G:$G,Q104)=1,COUNTIFS(Items!$M:$M,O104,Items!$N:$N,P104,Items!$O:$O,Q104)=1,COUNTIFS(Items!$U:$U,O104,Items!$V:$V,P104,Items!$W:$W,Q104)=1),0,1))</f>
        <v>0</v>
      </c>
      <c r="AC104" s="31" t="str">
        <f>IF(OR(RepP!$J$3="",RepP!$J$3=0,COUNTIF(Lists!$D:$D,RepP!$J$3)=0),Lists!$D$9,IF(RepP!$J$3=Lists!$D$9,Lists!$D$9,IF(RepP!$J$3=$E104,RepP!$J$3,"")))</f>
        <v>Все проекты</v>
      </c>
      <c r="AD104" s="31">
        <f>IF(OR(U104="",U104=0),0,MAX(AD$2:AD103)+1)</f>
        <v>0</v>
      </c>
    </row>
    <row r="105" spans="2:30" x14ac:dyDescent="0.3">
      <c r="B105" s="26">
        <f>IF(AND(O105=0,P105=0,Q105=0,Y105=0),0,IF(OR(COUNTIFS(Items!$E:$E,O105,Items!$F:$F,P105,Items!$G:$G,Q105)=1,COUNTIFS(Items!$M:$M,O105,Items!$N:$N,P105,Items!$O:$O,Q105)=1,COUNTIFS(Items!$U:$U,O105,Items!$V:$V,P105,Items!$W:$W,Q105)=1),0,1))</f>
        <v>0</v>
      </c>
      <c r="AC105" s="31" t="str">
        <f>IF(OR(RepP!$J$3="",RepP!$J$3=0,COUNTIF(Lists!$D:$D,RepP!$J$3)=0),Lists!$D$9,IF(RepP!$J$3=Lists!$D$9,Lists!$D$9,IF(RepP!$J$3=$E105,RepP!$J$3,"")))</f>
        <v>Все проекты</v>
      </c>
      <c r="AD105" s="31">
        <f>IF(OR(U105="",U105=0),0,MAX(AD$2:AD104)+1)</f>
        <v>0</v>
      </c>
    </row>
    <row r="106" spans="2:30" x14ac:dyDescent="0.3">
      <c r="B106" s="26">
        <f>IF(AND(O106=0,P106=0,Q106=0,Y106=0),0,IF(OR(COUNTIFS(Items!$E:$E,O106,Items!$F:$F,P106,Items!$G:$G,Q106)=1,COUNTIFS(Items!$M:$M,O106,Items!$N:$N,P106,Items!$O:$O,Q106)=1,COUNTIFS(Items!$U:$U,O106,Items!$V:$V,P106,Items!$W:$W,Q106)=1),0,1))</f>
        <v>0</v>
      </c>
      <c r="AC106" s="31" t="str">
        <f>IF(OR(RepP!$J$3="",RepP!$J$3=0,COUNTIF(Lists!$D:$D,RepP!$J$3)=0),Lists!$D$9,IF(RepP!$J$3=Lists!$D$9,Lists!$D$9,IF(RepP!$J$3=$E106,RepP!$J$3,"")))</f>
        <v>Все проекты</v>
      </c>
      <c r="AD106" s="31">
        <f>IF(OR(U106="",U106=0),0,MAX(AD$2:AD105)+1)</f>
        <v>0</v>
      </c>
    </row>
    <row r="107" spans="2:30" x14ac:dyDescent="0.3">
      <c r="B107" s="26">
        <f>IF(AND(O107=0,P107=0,Q107=0,Y107=0),0,IF(OR(COUNTIFS(Items!$E:$E,O107,Items!$F:$F,P107,Items!$G:$G,Q107)=1,COUNTIFS(Items!$M:$M,O107,Items!$N:$N,P107,Items!$O:$O,Q107)=1,COUNTIFS(Items!$U:$U,O107,Items!$V:$V,P107,Items!$W:$W,Q107)=1),0,1))</f>
        <v>0</v>
      </c>
      <c r="AC107" s="31" t="str">
        <f>IF(OR(RepP!$J$3="",RepP!$J$3=0,COUNTIF(Lists!$D:$D,RepP!$J$3)=0),Lists!$D$9,IF(RepP!$J$3=Lists!$D$9,Lists!$D$9,IF(RepP!$J$3=$E107,RepP!$J$3,"")))</f>
        <v>Все проекты</v>
      </c>
      <c r="AD107" s="31">
        <f>IF(OR(U107="",U107=0),0,MAX(AD$2:AD106)+1)</f>
        <v>0</v>
      </c>
    </row>
    <row r="108" spans="2:30" x14ac:dyDescent="0.3">
      <c r="B108" s="26">
        <f>IF(AND(O108=0,P108=0,Q108=0,Y108=0),0,IF(OR(COUNTIFS(Items!$E:$E,O108,Items!$F:$F,P108,Items!$G:$G,Q108)=1,COUNTIFS(Items!$M:$M,O108,Items!$N:$N,P108,Items!$O:$O,Q108)=1,COUNTIFS(Items!$U:$U,O108,Items!$V:$V,P108,Items!$W:$W,Q108)=1),0,1))</f>
        <v>0</v>
      </c>
      <c r="AC108" s="31" t="str">
        <f>IF(OR(RepP!$J$3="",RepP!$J$3=0,COUNTIF(Lists!$D:$D,RepP!$J$3)=0),Lists!$D$9,IF(RepP!$J$3=Lists!$D$9,Lists!$D$9,IF(RepP!$J$3=$E108,RepP!$J$3,"")))</f>
        <v>Все проекты</v>
      </c>
      <c r="AD108" s="31">
        <f>IF(OR(U108="",U108=0),0,MAX(AD$2:AD107)+1)</f>
        <v>0</v>
      </c>
    </row>
    <row r="109" spans="2:30" x14ac:dyDescent="0.3">
      <c r="B109" s="26">
        <f>IF(AND(O109=0,P109=0,Q109=0,Y109=0),0,IF(OR(COUNTIFS(Items!$E:$E,O109,Items!$F:$F,P109,Items!$G:$G,Q109)=1,COUNTIFS(Items!$M:$M,O109,Items!$N:$N,P109,Items!$O:$O,Q109)=1,COUNTIFS(Items!$U:$U,O109,Items!$V:$V,P109,Items!$W:$W,Q109)=1),0,1))</f>
        <v>0</v>
      </c>
      <c r="AC109" s="31" t="str">
        <f>IF(OR(RepP!$J$3="",RepP!$J$3=0,COUNTIF(Lists!$D:$D,RepP!$J$3)=0),Lists!$D$9,IF(RepP!$J$3=Lists!$D$9,Lists!$D$9,IF(RepP!$J$3=$E109,RepP!$J$3,"")))</f>
        <v>Все проекты</v>
      </c>
      <c r="AD109" s="31">
        <f>IF(OR(U109="",U109=0),0,MAX(AD$2:AD108)+1)</f>
        <v>0</v>
      </c>
    </row>
    <row r="110" spans="2:30" x14ac:dyDescent="0.3">
      <c r="B110" s="26">
        <f>IF(AND(O110=0,P110=0,Q110=0,Y110=0),0,IF(OR(COUNTIFS(Items!$E:$E,O110,Items!$F:$F,P110,Items!$G:$G,Q110)=1,COUNTIFS(Items!$M:$M,O110,Items!$N:$N,P110,Items!$O:$O,Q110)=1,COUNTIFS(Items!$U:$U,O110,Items!$V:$V,P110,Items!$W:$W,Q110)=1),0,1))</f>
        <v>0</v>
      </c>
      <c r="AC110" s="31" t="str">
        <f>IF(OR(RepP!$J$3="",RepP!$J$3=0,COUNTIF(Lists!$D:$D,RepP!$J$3)=0),Lists!$D$9,IF(RepP!$J$3=Lists!$D$9,Lists!$D$9,IF(RepP!$J$3=$E110,RepP!$J$3,"")))</f>
        <v>Все проекты</v>
      </c>
      <c r="AD110" s="31">
        <f>IF(OR(U110="",U110=0),0,MAX(AD$2:AD109)+1)</f>
        <v>0</v>
      </c>
    </row>
    <row r="111" spans="2:30" x14ac:dyDescent="0.3">
      <c r="B111" s="26">
        <f>IF(AND(O111=0,P111=0,Q111=0,Y111=0),0,IF(OR(COUNTIFS(Items!$E:$E,O111,Items!$F:$F,P111,Items!$G:$G,Q111)=1,COUNTIFS(Items!$M:$M,O111,Items!$N:$N,P111,Items!$O:$O,Q111)=1,COUNTIFS(Items!$U:$U,O111,Items!$V:$V,P111,Items!$W:$W,Q111)=1),0,1))</f>
        <v>0</v>
      </c>
      <c r="AC111" s="31" t="str">
        <f>IF(OR(RepP!$J$3="",RepP!$J$3=0,COUNTIF(Lists!$D:$D,RepP!$J$3)=0),Lists!$D$9,IF(RepP!$J$3=Lists!$D$9,Lists!$D$9,IF(RepP!$J$3=$E111,RepP!$J$3,"")))</f>
        <v>Все проекты</v>
      </c>
      <c r="AD111" s="31">
        <f>IF(OR(U111="",U111=0),0,MAX(AD$2:AD110)+1)</f>
        <v>0</v>
      </c>
    </row>
    <row r="112" spans="2:30" x14ac:dyDescent="0.3">
      <c r="B112" s="26">
        <f>IF(AND(O112=0,P112=0,Q112=0,Y112=0),0,IF(OR(COUNTIFS(Items!$E:$E,O112,Items!$F:$F,P112,Items!$G:$G,Q112)=1,COUNTIFS(Items!$M:$M,O112,Items!$N:$N,P112,Items!$O:$O,Q112)=1,COUNTIFS(Items!$U:$U,O112,Items!$V:$V,P112,Items!$W:$W,Q112)=1),0,1))</f>
        <v>0</v>
      </c>
      <c r="AC112" s="31" t="str">
        <f>IF(OR(RepP!$J$3="",RepP!$J$3=0,COUNTIF(Lists!$D:$D,RepP!$J$3)=0),Lists!$D$9,IF(RepP!$J$3=Lists!$D$9,Lists!$D$9,IF(RepP!$J$3=$E112,RepP!$J$3,"")))</f>
        <v>Все проекты</v>
      </c>
      <c r="AD112" s="31">
        <f>IF(OR(U112="",U112=0),0,MAX(AD$2:AD111)+1)</f>
        <v>0</v>
      </c>
    </row>
    <row r="113" spans="2:30" x14ac:dyDescent="0.3">
      <c r="B113" s="26">
        <f>IF(AND(O113=0,P113=0,Q113=0,Y113=0),0,IF(OR(COUNTIFS(Items!$E:$E,O113,Items!$F:$F,P113,Items!$G:$G,Q113)=1,COUNTIFS(Items!$M:$M,O113,Items!$N:$N,P113,Items!$O:$O,Q113)=1,COUNTIFS(Items!$U:$U,O113,Items!$V:$V,P113,Items!$W:$W,Q113)=1),0,1))</f>
        <v>0</v>
      </c>
      <c r="AC113" s="31" t="str">
        <f>IF(OR(RepP!$J$3="",RepP!$J$3=0,COUNTIF(Lists!$D:$D,RepP!$J$3)=0),Lists!$D$9,IF(RepP!$J$3=Lists!$D$9,Lists!$D$9,IF(RepP!$J$3=$E113,RepP!$J$3,"")))</f>
        <v>Все проекты</v>
      </c>
      <c r="AD113" s="31">
        <f>IF(OR(U113="",U113=0),0,MAX(AD$2:AD112)+1)</f>
        <v>0</v>
      </c>
    </row>
    <row r="114" spans="2:30" x14ac:dyDescent="0.3">
      <c r="B114" s="26">
        <f>IF(AND(O114=0,P114=0,Q114=0,Y114=0),0,IF(OR(COUNTIFS(Items!$E:$E,O114,Items!$F:$F,P114,Items!$G:$G,Q114)=1,COUNTIFS(Items!$M:$M,O114,Items!$N:$N,P114,Items!$O:$O,Q114)=1,COUNTIFS(Items!$U:$U,O114,Items!$V:$V,P114,Items!$W:$W,Q114)=1),0,1))</f>
        <v>0</v>
      </c>
      <c r="AC114" s="31" t="str">
        <f>IF(OR(RepP!$J$3="",RepP!$J$3=0,COUNTIF(Lists!$D:$D,RepP!$J$3)=0),Lists!$D$9,IF(RepP!$J$3=Lists!$D$9,Lists!$D$9,IF(RepP!$J$3=$E114,RepP!$J$3,"")))</f>
        <v>Все проекты</v>
      </c>
      <c r="AD114" s="31">
        <f>IF(OR(U114="",U114=0),0,MAX(AD$2:AD113)+1)</f>
        <v>0</v>
      </c>
    </row>
    <row r="115" spans="2:30" x14ac:dyDescent="0.3">
      <c r="B115" s="26">
        <f>IF(AND(O115=0,P115=0,Q115=0,Y115=0),0,IF(OR(COUNTIFS(Items!$E:$E,O115,Items!$F:$F,P115,Items!$G:$G,Q115)=1,COUNTIFS(Items!$M:$M,O115,Items!$N:$N,P115,Items!$O:$O,Q115)=1,COUNTIFS(Items!$U:$U,O115,Items!$V:$V,P115,Items!$W:$W,Q115)=1),0,1))</f>
        <v>0</v>
      </c>
      <c r="AC115" s="31" t="str">
        <f>IF(OR(RepP!$J$3="",RepP!$J$3=0,COUNTIF(Lists!$D:$D,RepP!$J$3)=0),Lists!$D$9,IF(RepP!$J$3=Lists!$D$9,Lists!$D$9,IF(RepP!$J$3=$E115,RepP!$J$3,"")))</f>
        <v>Все проекты</v>
      </c>
      <c r="AD115" s="31">
        <f>IF(OR(U115="",U115=0),0,MAX(AD$2:AD114)+1)</f>
        <v>0</v>
      </c>
    </row>
    <row r="116" spans="2:30" x14ac:dyDescent="0.3">
      <c r="B116" s="26">
        <f>IF(AND(O116=0,P116=0,Q116=0,Y116=0),0,IF(OR(COUNTIFS(Items!$E:$E,O116,Items!$F:$F,P116,Items!$G:$G,Q116)=1,COUNTIFS(Items!$M:$M,O116,Items!$N:$N,P116,Items!$O:$O,Q116)=1,COUNTIFS(Items!$U:$U,O116,Items!$V:$V,P116,Items!$W:$W,Q116)=1),0,1))</f>
        <v>0</v>
      </c>
      <c r="AC116" s="31" t="str">
        <f>IF(OR(RepP!$J$3="",RepP!$J$3=0,COUNTIF(Lists!$D:$D,RepP!$J$3)=0),Lists!$D$9,IF(RepP!$J$3=Lists!$D$9,Lists!$D$9,IF(RepP!$J$3=$E116,RepP!$J$3,"")))</f>
        <v>Все проекты</v>
      </c>
      <c r="AD116" s="31">
        <f>IF(OR(U116="",U116=0),0,MAX(AD$2:AD115)+1)</f>
        <v>0</v>
      </c>
    </row>
    <row r="117" spans="2:30" x14ac:dyDescent="0.3">
      <c r="B117" s="26">
        <f>IF(AND(O117=0,P117=0,Q117=0,Y117=0),0,IF(OR(COUNTIFS(Items!$E:$E,O117,Items!$F:$F,P117,Items!$G:$G,Q117)=1,COUNTIFS(Items!$M:$M,O117,Items!$N:$N,P117,Items!$O:$O,Q117)=1,COUNTIFS(Items!$U:$U,O117,Items!$V:$V,P117,Items!$W:$W,Q117)=1),0,1))</f>
        <v>0</v>
      </c>
      <c r="AC117" s="31" t="str">
        <f>IF(OR(RepP!$J$3="",RepP!$J$3=0,COUNTIF(Lists!$D:$D,RepP!$J$3)=0),Lists!$D$9,IF(RepP!$J$3=Lists!$D$9,Lists!$D$9,IF(RepP!$J$3=$E117,RepP!$J$3,"")))</f>
        <v>Все проекты</v>
      </c>
      <c r="AD117" s="31">
        <f>IF(OR(U117="",U117=0),0,MAX(AD$2:AD116)+1)</f>
        <v>0</v>
      </c>
    </row>
    <row r="118" spans="2:30" x14ac:dyDescent="0.3">
      <c r="B118" s="26">
        <f>IF(AND(O118=0,P118=0,Q118=0,Y118=0),0,IF(OR(COUNTIFS(Items!$E:$E,O118,Items!$F:$F,P118,Items!$G:$G,Q118)=1,COUNTIFS(Items!$M:$M,O118,Items!$N:$N,P118,Items!$O:$O,Q118)=1,COUNTIFS(Items!$U:$U,O118,Items!$V:$V,P118,Items!$W:$W,Q118)=1),0,1))</f>
        <v>0</v>
      </c>
      <c r="AC118" s="31" t="str">
        <f>IF(OR(RepP!$J$3="",RepP!$J$3=0,COUNTIF(Lists!$D:$D,RepP!$J$3)=0),Lists!$D$9,IF(RepP!$J$3=Lists!$D$9,Lists!$D$9,IF(RepP!$J$3=$E118,RepP!$J$3,"")))</f>
        <v>Все проекты</v>
      </c>
      <c r="AD118" s="31">
        <f>IF(OR(U118="",U118=0),0,MAX(AD$2:AD117)+1)</f>
        <v>0</v>
      </c>
    </row>
    <row r="119" spans="2:30" x14ac:dyDescent="0.3">
      <c r="B119" s="26">
        <f>IF(AND(O119=0,P119=0,Q119=0,Y119=0),0,IF(OR(COUNTIFS(Items!$E:$E,O119,Items!$F:$F,P119,Items!$G:$G,Q119)=1,COUNTIFS(Items!$M:$M,O119,Items!$N:$N,P119,Items!$O:$O,Q119)=1,COUNTIFS(Items!$U:$U,O119,Items!$V:$V,P119,Items!$W:$W,Q119)=1),0,1))</f>
        <v>0</v>
      </c>
      <c r="AC119" s="31" t="str">
        <f>IF(OR(RepP!$J$3="",RepP!$J$3=0,COUNTIF(Lists!$D:$D,RepP!$J$3)=0),Lists!$D$9,IF(RepP!$J$3=Lists!$D$9,Lists!$D$9,IF(RepP!$J$3=$E119,RepP!$J$3,"")))</f>
        <v>Все проекты</v>
      </c>
      <c r="AD119" s="31">
        <f>IF(OR(U119="",U119=0),0,MAX(AD$2:AD118)+1)</f>
        <v>0</v>
      </c>
    </row>
    <row r="120" spans="2:30" x14ac:dyDescent="0.3">
      <c r="B120" s="26">
        <f>IF(AND(O120=0,P120=0,Q120=0,Y120=0),0,IF(OR(COUNTIFS(Items!$E:$E,O120,Items!$F:$F,P120,Items!$G:$G,Q120)=1,COUNTIFS(Items!$M:$M,O120,Items!$N:$N,P120,Items!$O:$O,Q120)=1,COUNTIFS(Items!$U:$U,O120,Items!$V:$V,P120,Items!$W:$W,Q120)=1),0,1))</f>
        <v>0</v>
      </c>
      <c r="AC120" s="31" t="str">
        <f>IF(OR(RepP!$J$3="",RepP!$J$3=0,COUNTIF(Lists!$D:$D,RepP!$J$3)=0),Lists!$D$9,IF(RepP!$J$3=Lists!$D$9,Lists!$D$9,IF(RepP!$J$3=$E120,RepP!$J$3,"")))</f>
        <v>Все проекты</v>
      </c>
      <c r="AD120" s="31">
        <f>IF(OR(U120="",U120=0),0,MAX(AD$2:AD119)+1)</f>
        <v>0</v>
      </c>
    </row>
    <row r="121" spans="2:30" x14ac:dyDescent="0.3">
      <c r="B121" s="26">
        <f>IF(AND(O121=0,P121=0,Q121=0,Y121=0),0,IF(OR(COUNTIFS(Items!$E:$E,O121,Items!$F:$F,P121,Items!$G:$G,Q121)=1,COUNTIFS(Items!$M:$M,O121,Items!$N:$N,P121,Items!$O:$O,Q121)=1,COUNTIFS(Items!$U:$U,O121,Items!$V:$V,P121,Items!$W:$W,Q121)=1),0,1))</f>
        <v>0</v>
      </c>
      <c r="AC121" s="31" t="str">
        <f>IF(OR(RepP!$J$3="",RepP!$J$3=0,COUNTIF(Lists!$D:$D,RepP!$J$3)=0),Lists!$D$9,IF(RepP!$J$3=Lists!$D$9,Lists!$D$9,IF(RepP!$J$3=$E121,RepP!$J$3,"")))</f>
        <v>Все проекты</v>
      </c>
      <c r="AD121" s="31">
        <f>IF(OR(U121="",U121=0),0,MAX(AD$2:AD120)+1)</f>
        <v>0</v>
      </c>
    </row>
    <row r="122" spans="2:30" x14ac:dyDescent="0.3">
      <c r="B122" s="26">
        <f>IF(AND(O122=0,P122=0,Q122=0,Y122=0),0,IF(OR(COUNTIFS(Items!$E:$E,O122,Items!$F:$F,P122,Items!$G:$G,Q122)=1,COUNTIFS(Items!$M:$M,O122,Items!$N:$N,P122,Items!$O:$O,Q122)=1,COUNTIFS(Items!$U:$U,O122,Items!$V:$V,P122,Items!$W:$W,Q122)=1),0,1))</f>
        <v>0</v>
      </c>
      <c r="AC122" s="31" t="str">
        <f>IF(OR(RepP!$J$3="",RepP!$J$3=0,COUNTIF(Lists!$D:$D,RepP!$J$3)=0),Lists!$D$9,IF(RepP!$J$3=Lists!$D$9,Lists!$D$9,IF(RepP!$J$3=$E122,RepP!$J$3,"")))</f>
        <v>Все проекты</v>
      </c>
      <c r="AD122" s="31">
        <f>IF(OR(U122="",U122=0),0,MAX(AD$2:AD121)+1)</f>
        <v>0</v>
      </c>
    </row>
    <row r="123" spans="2:30" x14ac:dyDescent="0.3">
      <c r="B123" s="26">
        <f>IF(AND(O123=0,P123=0,Q123=0,Y123=0),0,IF(OR(COUNTIFS(Items!$E:$E,O123,Items!$F:$F,P123,Items!$G:$G,Q123)=1,COUNTIFS(Items!$M:$M,O123,Items!$N:$N,P123,Items!$O:$O,Q123)=1,COUNTIFS(Items!$U:$U,O123,Items!$V:$V,P123,Items!$W:$W,Q123)=1),0,1))</f>
        <v>0</v>
      </c>
      <c r="AC123" s="31" t="str">
        <f>IF(OR(RepP!$J$3="",RepP!$J$3=0,COUNTIF(Lists!$D:$D,RepP!$J$3)=0),Lists!$D$9,IF(RepP!$J$3=Lists!$D$9,Lists!$D$9,IF(RepP!$J$3=$E123,RepP!$J$3,"")))</f>
        <v>Все проекты</v>
      </c>
      <c r="AD123" s="31">
        <f>IF(OR(U123="",U123=0),0,MAX(AD$2:AD122)+1)</f>
        <v>0</v>
      </c>
    </row>
    <row r="124" spans="2:30" x14ac:dyDescent="0.3">
      <c r="B124" s="26">
        <f>IF(AND(O124=0,P124=0,Q124=0,Y124=0),0,IF(OR(COUNTIFS(Items!$E:$E,O124,Items!$F:$F,P124,Items!$G:$G,Q124)=1,COUNTIFS(Items!$M:$M,O124,Items!$N:$N,P124,Items!$O:$O,Q124)=1,COUNTIFS(Items!$U:$U,O124,Items!$V:$V,P124,Items!$W:$W,Q124)=1),0,1))</f>
        <v>0</v>
      </c>
      <c r="AC124" s="31" t="str">
        <f>IF(OR(RepP!$J$3="",RepP!$J$3=0,COUNTIF(Lists!$D:$D,RepP!$J$3)=0),Lists!$D$9,IF(RepP!$J$3=Lists!$D$9,Lists!$D$9,IF(RepP!$J$3=$E124,RepP!$J$3,"")))</f>
        <v>Все проекты</v>
      </c>
      <c r="AD124" s="31">
        <f>IF(OR(U124="",U124=0),0,MAX(AD$2:AD123)+1)</f>
        <v>0</v>
      </c>
    </row>
    <row r="125" spans="2:30" x14ac:dyDescent="0.3">
      <c r="B125" s="26">
        <f>IF(AND(O125=0,P125=0,Q125=0,Y125=0),0,IF(OR(COUNTIFS(Items!$E:$E,O125,Items!$F:$F,P125,Items!$G:$G,Q125)=1,COUNTIFS(Items!$M:$M,O125,Items!$N:$N,P125,Items!$O:$O,Q125)=1,COUNTIFS(Items!$U:$U,O125,Items!$V:$V,P125,Items!$W:$W,Q125)=1),0,1))</f>
        <v>0</v>
      </c>
      <c r="AC125" s="31" t="str">
        <f>IF(OR(RepP!$J$3="",RepP!$J$3=0,COUNTIF(Lists!$D:$D,RepP!$J$3)=0),Lists!$D$9,IF(RepP!$J$3=Lists!$D$9,Lists!$D$9,IF(RepP!$J$3=$E125,RepP!$J$3,"")))</f>
        <v>Все проекты</v>
      </c>
      <c r="AD125" s="31">
        <f>IF(OR(U125="",U125=0),0,MAX(AD$2:AD124)+1)</f>
        <v>0</v>
      </c>
    </row>
    <row r="126" spans="2:30" x14ac:dyDescent="0.3">
      <c r="B126" s="26">
        <f>IF(AND(O126=0,P126=0,Q126=0,Y126=0),0,IF(OR(COUNTIFS(Items!$E:$E,O126,Items!$F:$F,P126,Items!$G:$G,Q126)=1,COUNTIFS(Items!$M:$M,O126,Items!$N:$N,P126,Items!$O:$O,Q126)=1,COUNTIFS(Items!$U:$U,O126,Items!$V:$V,P126,Items!$W:$W,Q126)=1),0,1))</f>
        <v>0</v>
      </c>
      <c r="AC126" s="31" t="str">
        <f>IF(OR(RepP!$J$3="",RepP!$J$3=0,COUNTIF(Lists!$D:$D,RepP!$J$3)=0),Lists!$D$9,IF(RepP!$J$3=Lists!$D$9,Lists!$D$9,IF(RepP!$J$3=$E126,RepP!$J$3,"")))</f>
        <v>Все проекты</v>
      </c>
      <c r="AD126" s="31">
        <f>IF(OR(U126="",U126=0),0,MAX(AD$2:AD125)+1)</f>
        <v>0</v>
      </c>
    </row>
    <row r="127" spans="2:30" x14ac:dyDescent="0.3">
      <c r="B127" s="26">
        <f>IF(AND(O127=0,P127=0,Q127=0,Y127=0),0,IF(OR(COUNTIFS(Items!$E:$E,O127,Items!$F:$F,P127,Items!$G:$G,Q127)=1,COUNTIFS(Items!$M:$M,O127,Items!$N:$N,P127,Items!$O:$O,Q127)=1,COUNTIFS(Items!$U:$U,O127,Items!$V:$V,P127,Items!$W:$W,Q127)=1),0,1))</f>
        <v>0</v>
      </c>
      <c r="AC127" s="31" t="str">
        <f>IF(OR(RepP!$J$3="",RepP!$J$3=0,COUNTIF(Lists!$D:$D,RepP!$J$3)=0),Lists!$D$9,IF(RepP!$J$3=Lists!$D$9,Lists!$D$9,IF(RepP!$J$3=$E127,RepP!$J$3,"")))</f>
        <v>Все проекты</v>
      </c>
      <c r="AD127" s="31">
        <f>IF(OR(U127="",U127=0),0,MAX(AD$2:AD126)+1)</f>
        <v>0</v>
      </c>
    </row>
    <row r="128" spans="2:30" x14ac:dyDescent="0.3">
      <c r="B128" s="26">
        <f>IF(AND(O128=0,P128=0,Q128=0,Y128=0),0,IF(OR(COUNTIFS(Items!$E:$E,O128,Items!$F:$F,P128,Items!$G:$G,Q128)=1,COUNTIFS(Items!$M:$M,O128,Items!$N:$N,P128,Items!$O:$O,Q128)=1,COUNTIFS(Items!$U:$U,O128,Items!$V:$V,P128,Items!$W:$W,Q128)=1),0,1))</f>
        <v>0</v>
      </c>
      <c r="AC128" s="31" t="str">
        <f>IF(OR(RepP!$J$3="",RepP!$J$3=0,COUNTIF(Lists!$D:$D,RepP!$J$3)=0),Lists!$D$9,IF(RepP!$J$3=Lists!$D$9,Lists!$D$9,IF(RepP!$J$3=$E128,RepP!$J$3,"")))</f>
        <v>Все проекты</v>
      </c>
      <c r="AD128" s="31">
        <f>IF(OR(U128="",U128=0),0,MAX(AD$2:AD127)+1)</f>
        <v>0</v>
      </c>
    </row>
    <row r="129" spans="2:30" x14ac:dyDescent="0.3">
      <c r="B129" s="26">
        <f>IF(AND(O129=0,P129=0,Q129=0,Y129=0),0,IF(OR(COUNTIFS(Items!$E:$E,O129,Items!$F:$F,P129,Items!$G:$G,Q129)=1,COUNTIFS(Items!$M:$M,O129,Items!$N:$N,P129,Items!$O:$O,Q129)=1,COUNTIFS(Items!$U:$U,O129,Items!$V:$V,P129,Items!$W:$W,Q129)=1),0,1))</f>
        <v>0</v>
      </c>
      <c r="AC129" s="31" t="str">
        <f>IF(OR(RepP!$J$3="",RepP!$J$3=0,COUNTIF(Lists!$D:$D,RepP!$J$3)=0),Lists!$D$9,IF(RepP!$J$3=Lists!$D$9,Lists!$D$9,IF(RepP!$J$3=$E129,RepP!$J$3,"")))</f>
        <v>Все проекты</v>
      </c>
      <c r="AD129" s="31">
        <f>IF(OR(U129="",U129=0),0,MAX(AD$2:AD128)+1)</f>
        <v>0</v>
      </c>
    </row>
    <row r="130" spans="2:30" x14ac:dyDescent="0.3">
      <c r="B130" s="26">
        <f>IF(AND(O130=0,P130=0,Q130=0,Y130=0),0,IF(OR(COUNTIFS(Items!$E:$E,O130,Items!$F:$F,P130,Items!$G:$G,Q130)=1,COUNTIFS(Items!$M:$M,O130,Items!$N:$N,P130,Items!$O:$O,Q130)=1,COUNTIFS(Items!$U:$U,O130,Items!$V:$V,P130,Items!$W:$W,Q130)=1),0,1))</f>
        <v>0</v>
      </c>
      <c r="AC130" s="31" t="str">
        <f>IF(OR(RepP!$J$3="",RepP!$J$3=0,COUNTIF(Lists!$D:$D,RepP!$J$3)=0),Lists!$D$9,IF(RepP!$J$3=Lists!$D$9,Lists!$D$9,IF(RepP!$J$3=$E130,RepP!$J$3,"")))</f>
        <v>Все проекты</v>
      </c>
      <c r="AD130" s="31">
        <f>IF(OR(U130="",U130=0),0,MAX(AD$2:AD129)+1)</f>
        <v>0</v>
      </c>
    </row>
    <row r="131" spans="2:30" x14ac:dyDescent="0.3">
      <c r="B131" s="26">
        <f>IF(AND(O131=0,P131=0,Q131=0,Y131=0),0,IF(OR(COUNTIFS(Items!$E:$E,O131,Items!$F:$F,P131,Items!$G:$G,Q131)=1,COUNTIFS(Items!$M:$M,O131,Items!$N:$N,P131,Items!$O:$O,Q131)=1,COUNTIFS(Items!$U:$U,O131,Items!$V:$V,P131,Items!$W:$W,Q131)=1),0,1))</f>
        <v>0</v>
      </c>
      <c r="AC131" s="31" t="str">
        <f>IF(OR(RepP!$J$3="",RepP!$J$3=0,COUNTIF(Lists!$D:$D,RepP!$J$3)=0),Lists!$D$9,IF(RepP!$J$3=Lists!$D$9,Lists!$D$9,IF(RepP!$J$3=$E131,RepP!$J$3,"")))</f>
        <v>Все проекты</v>
      </c>
      <c r="AD131" s="31">
        <f>IF(OR(U131="",U131=0),0,MAX(AD$2:AD130)+1)</f>
        <v>0</v>
      </c>
    </row>
    <row r="132" spans="2:30" x14ac:dyDescent="0.3">
      <c r="B132" s="26">
        <f>IF(AND(O132=0,P132=0,Q132=0,Y132=0),0,IF(OR(COUNTIFS(Items!$E:$E,O132,Items!$F:$F,P132,Items!$G:$G,Q132)=1,COUNTIFS(Items!$M:$M,O132,Items!$N:$N,P132,Items!$O:$O,Q132)=1,COUNTIFS(Items!$U:$U,O132,Items!$V:$V,P132,Items!$W:$W,Q132)=1),0,1))</f>
        <v>0</v>
      </c>
      <c r="AC132" s="31" t="str">
        <f>IF(OR(RepP!$J$3="",RepP!$J$3=0,COUNTIF(Lists!$D:$D,RepP!$J$3)=0),Lists!$D$9,IF(RepP!$J$3=Lists!$D$9,Lists!$D$9,IF(RepP!$J$3=$E132,RepP!$J$3,"")))</f>
        <v>Все проекты</v>
      </c>
      <c r="AD132" s="31">
        <f>IF(OR(U132="",U132=0),0,MAX(AD$2:AD131)+1)</f>
        <v>0</v>
      </c>
    </row>
    <row r="133" spans="2:30" x14ac:dyDescent="0.3">
      <c r="B133" s="26">
        <f>IF(AND(O133=0,P133=0,Q133=0,Y133=0),0,IF(OR(COUNTIFS(Items!$E:$E,O133,Items!$F:$F,P133,Items!$G:$G,Q133)=1,COUNTIFS(Items!$M:$M,O133,Items!$N:$N,P133,Items!$O:$O,Q133)=1,COUNTIFS(Items!$U:$U,O133,Items!$V:$V,P133,Items!$W:$W,Q133)=1),0,1))</f>
        <v>0</v>
      </c>
      <c r="AC133" s="31" t="str">
        <f>IF(OR(RepP!$J$3="",RepP!$J$3=0,COUNTIF(Lists!$D:$D,RepP!$J$3)=0),Lists!$D$9,IF(RepP!$J$3=Lists!$D$9,Lists!$D$9,IF(RepP!$J$3=$E133,RepP!$J$3,"")))</f>
        <v>Все проекты</v>
      </c>
      <c r="AD133" s="31">
        <f>IF(OR(U133="",U133=0),0,MAX(AD$2:AD132)+1)</f>
        <v>0</v>
      </c>
    </row>
    <row r="134" spans="2:30" x14ac:dyDescent="0.3">
      <c r="B134" s="26">
        <f>IF(AND(O134=0,P134=0,Q134=0,Y134=0),0,IF(OR(COUNTIFS(Items!$E:$E,O134,Items!$F:$F,P134,Items!$G:$G,Q134)=1,COUNTIFS(Items!$M:$M,O134,Items!$N:$N,P134,Items!$O:$O,Q134)=1,COUNTIFS(Items!$U:$U,O134,Items!$V:$V,P134,Items!$W:$W,Q134)=1),0,1))</f>
        <v>0</v>
      </c>
      <c r="AC134" s="31" t="str">
        <f>IF(OR(RepP!$J$3="",RepP!$J$3=0,COUNTIF(Lists!$D:$D,RepP!$J$3)=0),Lists!$D$9,IF(RepP!$J$3=Lists!$D$9,Lists!$D$9,IF(RepP!$J$3=$E134,RepP!$J$3,"")))</f>
        <v>Все проекты</v>
      </c>
      <c r="AD134" s="31">
        <f>IF(OR(U134="",U134=0),0,MAX(AD$2:AD133)+1)</f>
        <v>0</v>
      </c>
    </row>
    <row r="135" spans="2:30" x14ac:dyDescent="0.3">
      <c r="B135" s="26">
        <f>IF(AND(O135=0,P135=0,Q135=0,Y135=0),0,IF(OR(COUNTIFS(Items!$E:$E,O135,Items!$F:$F,P135,Items!$G:$G,Q135)=1,COUNTIFS(Items!$M:$M,O135,Items!$N:$N,P135,Items!$O:$O,Q135)=1,COUNTIFS(Items!$U:$U,O135,Items!$V:$V,P135,Items!$W:$W,Q135)=1),0,1))</f>
        <v>0</v>
      </c>
      <c r="AC135" s="31" t="str">
        <f>IF(OR(RepP!$J$3="",RepP!$J$3=0,COUNTIF(Lists!$D:$D,RepP!$J$3)=0),Lists!$D$9,IF(RepP!$J$3=Lists!$D$9,Lists!$D$9,IF(RepP!$J$3=$E135,RepP!$J$3,"")))</f>
        <v>Все проекты</v>
      </c>
      <c r="AD135" s="31">
        <f>IF(OR(U135="",U135=0),0,MAX(AD$2:AD134)+1)</f>
        <v>0</v>
      </c>
    </row>
    <row r="136" spans="2:30" x14ac:dyDescent="0.3">
      <c r="B136" s="26">
        <f>IF(AND(O136=0,P136=0,Q136=0,Y136=0),0,IF(OR(COUNTIFS(Items!$E:$E,O136,Items!$F:$F,P136,Items!$G:$G,Q136)=1,COUNTIFS(Items!$M:$M,O136,Items!$N:$N,P136,Items!$O:$O,Q136)=1,COUNTIFS(Items!$U:$U,O136,Items!$V:$V,P136,Items!$W:$W,Q136)=1),0,1))</f>
        <v>0</v>
      </c>
      <c r="AC136" s="31" t="str">
        <f>IF(OR(RepP!$J$3="",RepP!$J$3=0,COUNTIF(Lists!$D:$D,RepP!$J$3)=0),Lists!$D$9,IF(RepP!$J$3=Lists!$D$9,Lists!$D$9,IF(RepP!$J$3=$E136,RepP!$J$3,"")))</f>
        <v>Все проекты</v>
      </c>
      <c r="AD136" s="31">
        <f>IF(OR(U136="",U136=0),0,MAX(AD$2:AD135)+1)</f>
        <v>0</v>
      </c>
    </row>
    <row r="137" spans="2:30" x14ac:dyDescent="0.3">
      <c r="B137" s="26">
        <f>IF(AND(O137=0,P137=0,Q137=0,Y137=0),0,IF(OR(COUNTIFS(Items!$E:$E,O137,Items!$F:$F,P137,Items!$G:$G,Q137)=1,COUNTIFS(Items!$M:$M,O137,Items!$N:$N,P137,Items!$O:$O,Q137)=1,COUNTIFS(Items!$U:$U,O137,Items!$V:$V,P137,Items!$W:$W,Q137)=1),0,1))</f>
        <v>0</v>
      </c>
      <c r="AC137" s="31" t="str">
        <f>IF(OR(RepP!$J$3="",RepP!$J$3=0,COUNTIF(Lists!$D:$D,RepP!$J$3)=0),Lists!$D$9,IF(RepP!$J$3=Lists!$D$9,Lists!$D$9,IF(RepP!$J$3=$E137,RepP!$J$3,"")))</f>
        <v>Все проекты</v>
      </c>
      <c r="AD137" s="31">
        <f>IF(OR(U137="",U137=0),0,MAX(AD$2:AD136)+1)</f>
        <v>0</v>
      </c>
    </row>
    <row r="138" spans="2:30" x14ac:dyDescent="0.3">
      <c r="B138" s="26">
        <f>IF(AND(O138=0,P138=0,Q138=0,Y138=0),0,IF(OR(COUNTIFS(Items!$E:$E,O138,Items!$F:$F,P138,Items!$G:$G,Q138)=1,COUNTIFS(Items!$M:$M,O138,Items!$N:$N,P138,Items!$O:$O,Q138)=1,COUNTIFS(Items!$U:$U,O138,Items!$V:$V,P138,Items!$W:$W,Q138)=1),0,1))</f>
        <v>0</v>
      </c>
      <c r="AC138" s="31" t="str">
        <f>IF(OR(RepP!$J$3="",RepP!$J$3=0,COUNTIF(Lists!$D:$D,RepP!$J$3)=0),Lists!$D$9,IF(RepP!$J$3=Lists!$D$9,Lists!$D$9,IF(RepP!$J$3=$E138,RepP!$J$3,"")))</f>
        <v>Все проекты</v>
      </c>
      <c r="AD138" s="31">
        <f>IF(OR(U138="",U138=0),0,MAX(AD$2:AD137)+1)</f>
        <v>0</v>
      </c>
    </row>
    <row r="139" spans="2:30" x14ac:dyDescent="0.3">
      <c r="B139" s="26">
        <f>IF(AND(O139=0,P139=0,Q139=0,Y139=0),0,IF(OR(COUNTIFS(Items!$E:$E,O139,Items!$F:$F,P139,Items!$G:$G,Q139)=1,COUNTIFS(Items!$M:$M,O139,Items!$N:$N,P139,Items!$O:$O,Q139)=1,COUNTIFS(Items!$U:$U,O139,Items!$V:$V,P139,Items!$W:$W,Q139)=1),0,1))</f>
        <v>0</v>
      </c>
      <c r="AC139" s="31" t="str">
        <f>IF(OR(RepP!$J$3="",RepP!$J$3=0,COUNTIF(Lists!$D:$D,RepP!$J$3)=0),Lists!$D$9,IF(RepP!$J$3=Lists!$D$9,Lists!$D$9,IF(RepP!$J$3=$E139,RepP!$J$3,"")))</f>
        <v>Все проекты</v>
      </c>
      <c r="AD139" s="31">
        <f>IF(OR(U139="",U139=0),0,MAX(AD$2:AD138)+1)</f>
        <v>0</v>
      </c>
    </row>
    <row r="140" spans="2:30" x14ac:dyDescent="0.3">
      <c r="B140" s="26">
        <f>IF(AND(O140=0,P140=0,Q140=0,Y140=0),0,IF(OR(COUNTIFS(Items!$E:$E,O140,Items!$F:$F,P140,Items!$G:$G,Q140)=1,COUNTIFS(Items!$M:$M,O140,Items!$N:$N,P140,Items!$O:$O,Q140)=1,COUNTIFS(Items!$U:$U,O140,Items!$V:$V,P140,Items!$W:$W,Q140)=1),0,1))</f>
        <v>0</v>
      </c>
      <c r="AC140" s="31" t="str">
        <f>IF(OR(RepP!$J$3="",RepP!$J$3=0,COUNTIF(Lists!$D:$D,RepP!$J$3)=0),Lists!$D$9,IF(RepP!$J$3=Lists!$D$9,Lists!$D$9,IF(RepP!$J$3=$E140,RepP!$J$3,"")))</f>
        <v>Все проекты</v>
      </c>
      <c r="AD140" s="31">
        <f>IF(OR(U140="",U140=0),0,MAX(AD$2:AD139)+1)</f>
        <v>0</v>
      </c>
    </row>
    <row r="141" spans="2:30" x14ac:dyDescent="0.3">
      <c r="B141" s="26">
        <f>IF(AND(O141=0,P141=0,Q141=0,Y141=0),0,IF(OR(COUNTIFS(Items!$E:$E,O141,Items!$F:$F,P141,Items!$G:$G,Q141)=1,COUNTIFS(Items!$M:$M,O141,Items!$N:$N,P141,Items!$O:$O,Q141)=1,COUNTIFS(Items!$U:$U,O141,Items!$V:$V,P141,Items!$W:$W,Q141)=1),0,1))</f>
        <v>0</v>
      </c>
      <c r="AC141" s="31" t="str">
        <f>IF(OR(RepP!$J$3="",RepP!$J$3=0,COUNTIF(Lists!$D:$D,RepP!$J$3)=0),Lists!$D$9,IF(RepP!$J$3=Lists!$D$9,Lists!$D$9,IF(RepP!$J$3=$E141,RepP!$J$3,"")))</f>
        <v>Все проекты</v>
      </c>
      <c r="AD141" s="31">
        <f>IF(OR(U141="",U141=0),0,MAX(AD$2:AD140)+1)</f>
        <v>0</v>
      </c>
    </row>
    <row r="142" spans="2:30" x14ac:dyDescent="0.3">
      <c r="B142" s="26">
        <f>IF(AND(O142=0,P142=0,Q142=0,Y142=0),0,IF(OR(COUNTIFS(Items!$E:$E,O142,Items!$F:$F,P142,Items!$G:$G,Q142)=1,COUNTIFS(Items!$M:$M,O142,Items!$N:$N,P142,Items!$O:$O,Q142)=1,COUNTIFS(Items!$U:$U,O142,Items!$V:$V,P142,Items!$W:$W,Q142)=1),0,1))</f>
        <v>0</v>
      </c>
      <c r="AC142" s="31" t="str">
        <f>IF(OR(RepP!$J$3="",RepP!$J$3=0,COUNTIF(Lists!$D:$D,RepP!$J$3)=0),Lists!$D$9,IF(RepP!$J$3=Lists!$D$9,Lists!$D$9,IF(RepP!$J$3=$E142,RepP!$J$3,"")))</f>
        <v>Все проекты</v>
      </c>
      <c r="AD142" s="31">
        <f>IF(OR(U142="",U142=0),0,MAX(AD$2:AD141)+1)</f>
        <v>0</v>
      </c>
    </row>
    <row r="143" spans="2:30" x14ac:dyDescent="0.3">
      <c r="B143" s="26">
        <f>IF(AND(O143=0,P143=0,Q143=0,Y143=0),0,IF(OR(COUNTIFS(Items!$E:$E,O143,Items!$F:$F,P143,Items!$G:$G,Q143)=1,COUNTIFS(Items!$M:$M,O143,Items!$N:$N,P143,Items!$O:$O,Q143)=1,COUNTIFS(Items!$U:$U,O143,Items!$V:$V,P143,Items!$W:$W,Q143)=1),0,1))</f>
        <v>0</v>
      </c>
      <c r="AC143" s="31" t="str">
        <f>IF(OR(RepP!$J$3="",RepP!$J$3=0,COUNTIF(Lists!$D:$D,RepP!$J$3)=0),Lists!$D$9,IF(RepP!$J$3=Lists!$D$9,Lists!$D$9,IF(RepP!$J$3=$E143,RepP!$J$3,"")))</f>
        <v>Все проекты</v>
      </c>
      <c r="AD143" s="31">
        <f>IF(OR(U143="",U143=0),0,MAX(AD$2:AD142)+1)</f>
        <v>0</v>
      </c>
    </row>
    <row r="144" spans="2:30" x14ac:dyDescent="0.3">
      <c r="B144" s="26">
        <f>IF(AND(O144=0,P144=0,Q144=0,Y144=0),0,IF(OR(COUNTIFS(Items!$E:$E,O144,Items!$F:$F,P144,Items!$G:$G,Q144)=1,COUNTIFS(Items!$M:$M,O144,Items!$N:$N,P144,Items!$O:$O,Q144)=1,COUNTIFS(Items!$U:$U,O144,Items!$V:$V,P144,Items!$W:$W,Q144)=1),0,1))</f>
        <v>0</v>
      </c>
      <c r="AC144" s="31" t="str">
        <f>IF(OR(RepP!$J$3="",RepP!$J$3=0,COUNTIF(Lists!$D:$D,RepP!$J$3)=0),Lists!$D$9,IF(RepP!$J$3=Lists!$D$9,Lists!$D$9,IF(RepP!$J$3=$E144,RepP!$J$3,"")))</f>
        <v>Все проекты</v>
      </c>
      <c r="AD144" s="31">
        <f>IF(OR(U144="",U144=0),0,MAX(AD$2:AD143)+1)</f>
        <v>0</v>
      </c>
    </row>
    <row r="145" spans="2:30" x14ac:dyDescent="0.3">
      <c r="B145" s="26">
        <f>IF(AND(O145=0,P145=0,Q145=0,Y145=0),0,IF(OR(COUNTIFS(Items!$E:$E,O145,Items!$F:$F,P145,Items!$G:$G,Q145)=1,COUNTIFS(Items!$M:$M,O145,Items!$N:$N,P145,Items!$O:$O,Q145)=1,COUNTIFS(Items!$U:$U,O145,Items!$V:$V,P145,Items!$W:$W,Q145)=1),0,1))</f>
        <v>0</v>
      </c>
      <c r="AC145" s="31" t="str">
        <f>IF(OR(RepP!$J$3="",RepP!$J$3=0,COUNTIF(Lists!$D:$D,RepP!$J$3)=0),Lists!$D$9,IF(RepP!$J$3=Lists!$D$9,Lists!$D$9,IF(RepP!$J$3=$E145,RepP!$J$3,"")))</f>
        <v>Все проекты</v>
      </c>
      <c r="AD145" s="31">
        <f>IF(OR(U145="",U145=0),0,MAX(AD$2:AD144)+1)</f>
        <v>0</v>
      </c>
    </row>
    <row r="146" spans="2:30" x14ac:dyDescent="0.3">
      <c r="B146" s="26">
        <f>IF(AND(O146=0,P146=0,Q146=0,Y146=0),0,IF(OR(COUNTIFS(Items!$E:$E,O146,Items!$F:$F,P146,Items!$G:$G,Q146)=1,COUNTIFS(Items!$M:$M,O146,Items!$N:$N,P146,Items!$O:$O,Q146)=1,COUNTIFS(Items!$U:$U,O146,Items!$V:$V,P146,Items!$W:$W,Q146)=1),0,1))</f>
        <v>0</v>
      </c>
      <c r="AC146" s="31" t="str">
        <f>IF(OR(RepP!$J$3="",RepP!$J$3=0,COUNTIF(Lists!$D:$D,RepP!$J$3)=0),Lists!$D$9,IF(RepP!$J$3=Lists!$D$9,Lists!$D$9,IF(RepP!$J$3=$E146,RepP!$J$3,"")))</f>
        <v>Все проекты</v>
      </c>
      <c r="AD146" s="31">
        <f>IF(OR(U146="",U146=0),0,MAX(AD$2:AD145)+1)</f>
        <v>0</v>
      </c>
    </row>
    <row r="147" spans="2:30" x14ac:dyDescent="0.3">
      <c r="B147" s="26">
        <f>IF(AND(O147=0,P147=0,Q147=0,Y147=0),0,IF(OR(COUNTIFS(Items!$E:$E,O147,Items!$F:$F,P147,Items!$G:$G,Q147)=1,COUNTIFS(Items!$M:$M,O147,Items!$N:$N,P147,Items!$O:$O,Q147)=1,COUNTIFS(Items!$U:$U,O147,Items!$V:$V,P147,Items!$W:$W,Q147)=1),0,1))</f>
        <v>0</v>
      </c>
      <c r="AC147" s="31" t="str">
        <f>IF(OR(RepP!$J$3="",RepP!$J$3=0,COUNTIF(Lists!$D:$D,RepP!$J$3)=0),Lists!$D$9,IF(RepP!$J$3=Lists!$D$9,Lists!$D$9,IF(RepP!$J$3=$E147,RepP!$J$3,"")))</f>
        <v>Все проекты</v>
      </c>
      <c r="AD147" s="31">
        <f>IF(OR(U147="",U147=0),0,MAX(AD$2:AD146)+1)</f>
        <v>0</v>
      </c>
    </row>
    <row r="148" spans="2:30" x14ac:dyDescent="0.3">
      <c r="B148" s="26">
        <f>IF(AND(O148=0,P148=0,Q148=0,Y148=0),0,IF(OR(COUNTIFS(Items!$E:$E,O148,Items!$F:$F,P148,Items!$G:$G,Q148)=1,COUNTIFS(Items!$M:$M,O148,Items!$N:$N,P148,Items!$O:$O,Q148)=1,COUNTIFS(Items!$U:$U,O148,Items!$V:$V,P148,Items!$W:$W,Q148)=1),0,1))</f>
        <v>0</v>
      </c>
      <c r="AC148" s="31" t="str">
        <f>IF(OR(RepP!$J$3="",RepP!$J$3=0,COUNTIF(Lists!$D:$D,RepP!$J$3)=0),Lists!$D$9,IF(RepP!$J$3=Lists!$D$9,Lists!$D$9,IF(RepP!$J$3=$E148,RepP!$J$3,"")))</f>
        <v>Все проекты</v>
      </c>
      <c r="AD148" s="31">
        <f>IF(OR(U148="",U148=0),0,MAX(AD$2:AD147)+1)</f>
        <v>0</v>
      </c>
    </row>
    <row r="149" spans="2:30" x14ac:dyDescent="0.3">
      <c r="B149" s="26">
        <f>IF(AND(O149=0,P149=0,Q149=0,Y149=0),0,IF(OR(COUNTIFS(Items!$E:$E,O149,Items!$F:$F,P149,Items!$G:$G,Q149)=1,COUNTIFS(Items!$M:$M,O149,Items!$N:$N,P149,Items!$O:$O,Q149)=1,COUNTIFS(Items!$U:$U,O149,Items!$V:$V,P149,Items!$W:$W,Q149)=1),0,1))</f>
        <v>0</v>
      </c>
      <c r="AC149" s="31" t="str">
        <f>IF(OR(RepP!$J$3="",RepP!$J$3=0,COUNTIF(Lists!$D:$D,RepP!$J$3)=0),Lists!$D$9,IF(RepP!$J$3=Lists!$D$9,Lists!$D$9,IF(RepP!$J$3=$E149,RepP!$J$3,"")))</f>
        <v>Все проекты</v>
      </c>
      <c r="AD149" s="31">
        <f>IF(OR(U149="",U149=0),0,MAX(AD$2:AD148)+1)</f>
        <v>0</v>
      </c>
    </row>
    <row r="150" spans="2:30" x14ac:dyDescent="0.3">
      <c r="B150" s="26">
        <f>IF(AND(O150=0,P150=0,Q150=0,Y150=0),0,IF(OR(COUNTIFS(Items!$E:$E,O150,Items!$F:$F,P150,Items!$G:$G,Q150)=1,COUNTIFS(Items!$M:$M,O150,Items!$N:$N,P150,Items!$O:$O,Q150)=1,COUNTIFS(Items!$U:$U,O150,Items!$V:$V,P150,Items!$W:$W,Q150)=1),0,1))</f>
        <v>0</v>
      </c>
      <c r="AC150" s="31" t="str">
        <f>IF(OR(RepP!$J$3="",RepP!$J$3=0,COUNTIF(Lists!$D:$D,RepP!$J$3)=0),Lists!$D$9,IF(RepP!$J$3=Lists!$D$9,Lists!$D$9,IF(RepP!$J$3=$E150,RepP!$J$3,"")))</f>
        <v>Все проекты</v>
      </c>
      <c r="AD150" s="31">
        <f>IF(OR(U150="",U150=0),0,MAX(AD$2:AD149)+1)</f>
        <v>0</v>
      </c>
    </row>
    <row r="151" spans="2:30" x14ac:dyDescent="0.3">
      <c r="B151" s="26">
        <f>IF(AND(O151=0,P151=0,Q151=0,Y151=0),0,IF(OR(COUNTIFS(Items!$E:$E,O151,Items!$F:$F,P151,Items!$G:$G,Q151)=1,COUNTIFS(Items!$M:$M,O151,Items!$N:$N,P151,Items!$O:$O,Q151)=1,COUNTIFS(Items!$U:$U,O151,Items!$V:$V,P151,Items!$W:$W,Q151)=1),0,1))</f>
        <v>0</v>
      </c>
      <c r="AC151" s="31" t="str">
        <f>IF(OR(RepP!$J$3="",RepP!$J$3=0,COUNTIF(Lists!$D:$D,RepP!$J$3)=0),Lists!$D$9,IF(RepP!$J$3=Lists!$D$9,Lists!$D$9,IF(RepP!$J$3=$E151,RepP!$J$3,"")))</f>
        <v>Все проекты</v>
      </c>
      <c r="AD151" s="31">
        <f>IF(OR(U151="",U151=0),0,MAX(AD$2:AD150)+1)</f>
        <v>0</v>
      </c>
    </row>
    <row r="152" spans="2:30" x14ac:dyDescent="0.3">
      <c r="B152" s="26">
        <f>IF(AND(O152=0,P152=0,Q152=0,Y152=0),0,IF(OR(COUNTIFS(Items!$E:$E,O152,Items!$F:$F,P152,Items!$G:$G,Q152)=1,COUNTIFS(Items!$M:$M,O152,Items!$N:$N,P152,Items!$O:$O,Q152)=1,COUNTIFS(Items!$U:$U,O152,Items!$V:$V,P152,Items!$W:$W,Q152)=1),0,1))</f>
        <v>0</v>
      </c>
      <c r="AC152" s="31" t="str">
        <f>IF(OR(RepP!$J$3="",RepP!$J$3=0,COUNTIF(Lists!$D:$D,RepP!$J$3)=0),Lists!$D$9,IF(RepP!$J$3=Lists!$D$9,Lists!$D$9,IF(RepP!$J$3=$E152,RepP!$J$3,"")))</f>
        <v>Все проекты</v>
      </c>
      <c r="AD152" s="31">
        <f>IF(OR(U152="",U152=0),0,MAX(AD$2:AD151)+1)</f>
        <v>0</v>
      </c>
    </row>
    <row r="153" spans="2:30" x14ac:dyDescent="0.3">
      <c r="B153" s="26">
        <f>IF(AND(O153=0,P153=0,Q153=0,Y153=0),0,IF(OR(COUNTIFS(Items!$E:$E,O153,Items!$F:$F,P153,Items!$G:$G,Q153)=1,COUNTIFS(Items!$M:$M,O153,Items!$N:$N,P153,Items!$O:$O,Q153)=1,COUNTIFS(Items!$U:$U,O153,Items!$V:$V,P153,Items!$W:$W,Q153)=1),0,1))</f>
        <v>0</v>
      </c>
      <c r="AC153" s="31" t="str">
        <f>IF(OR(RepP!$J$3="",RepP!$J$3=0,COUNTIF(Lists!$D:$D,RepP!$J$3)=0),Lists!$D$9,IF(RepP!$J$3=Lists!$D$9,Lists!$D$9,IF(RepP!$J$3=$E153,RepP!$J$3,"")))</f>
        <v>Все проекты</v>
      </c>
      <c r="AD153" s="31">
        <f>IF(OR(U153="",U153=0),0,MAX(AD$2:AD152)+1)</f>
        <v>0</v>
      </c>
    </row>
    <row r="154" spans="2:30" x14ac:dyDescent="0.3">
      <c r="B154" s="26">
        <f>IF(AND(O154=0,P154=0,Q154=0,Y154=0),0,IF(OR(COUNTIFS(Items!$E:$E,O154,Items!$F:$F,P154,Items!$G:$G,Q154)=1,COUNTIFS(Items!$M:$M,O154,Items!$N:$N,P154,Items!$O:$O,Q154)=1,COUNTIFS(Items!$U:$U,O154,Items!$V:$V,P154,Items!$W:$W,Q154)=1),0,1))</f>
        <v>0</v>
      </c>
      <c r="AC154" s="31" t="str">
        <f>IF(OR(RepP!$J$3="",RepP!$J$3=0,COUNTIF(Lists!$D:$D,RepP!$J$3)=0),Lists!$D$9,IF(RepP!$J$3=Lists!$D$9,Lists!$D$9,IF(RepP!$J$3=$E154,RepP!$J$3,"")))</f>
        <v>Все проекты</v>
      </c>
      <c r="AD154" s="31">
        <f>IF(OR(U154="",U154=0),0,MAX(AD$2:AD153)+1)</f>
        <v>0</v>
      </c>
    </row>
    <row r="155" spans="2:30" x14ac:dyDescent="0.3">
      <c r="B155" s="26">
        <f>IF(AND(O155=0,P155=0,Q155=0,Y155=0),0,IF(OR(COUNTIFS(Items!$E:$E,O155,Items!$F:$F,P155,Items!$G:$G,Q155)=1,COUNTIFS(Items!$M:$M,O155,Items!$N:$N,P155,Items!$O:$O,Q155)=1,COUNTIFS(Items!$U:$U,O155,Items!$V:$V,P155,Items!$W:$W,Q155)=1),0,1))</f>
        <v>0</v>
      </c>
      <c r="AC155" s="31" t="str">
        <f>IF(OR(RepP!$J$3="",RepP!$J$3=0,COUNTIF(Lists!$D:$D,RepP!$J$3)=0),Lists!$D$9,IF(RepP!$J$3=Lists!$D$9,Lists!$D$9,IF(RepP!$J$3=$E155,RepP!$J$3,"")))</f>
        <v>Все проекты</v>
      </c>
      <c r="AD155" s="31">
        <f>IF(OR(U155="",U155=0),0,MAX(AD$2:AD154)+1)</f>
        <v>0</v>
      </c>
    </row>
    <row r="156" spans="2:30" x14ac:dyDescent="0.3">
      <c r="B156" s="26">
        <f>IF(AND(O156=0,P156=0,Q156=0,Y156=0),0,IF(OR(COUNTIFS(Items!$E:$E,O156,Items!$F:$F,P156,Items!$G:$G,Q156)=1,COUNTIFS(Items!$M:$M,O156,Items!$N:$N,P156,Items!$O:$O,Q156)=1,COUNTIFS(Items!$U:$U,O156,Items!$V:$V,P156,Items!$W:$W,Q156)=1),0,1))</f>
        <v>0</v>
      </c>
      <c r="AC156" s="31" t="str">
        <f>IF(OR(RepP!$J$3="",RepP!$J$3=0,COUNTIF(Lists!$D:$D,RepP!$J$3)=0),Lists!$D$9,IF(RepP!$J$3=Lists!$D$9,Lists!$D$9,IF(RepP!$J$3=$E156,RepP!$J$3,"")))</f>
        <v>Все проекты</v>
      </c>
      <c r="AD156" s="31">
        <f>IF(OR(U156="",U156=0),0,MAX(AD$2:AD155)+1)</f>
        <v>0</v>
      </c>
    </row>
    <row r="157" spans="2:30" x14ac:dyDescent="0.3">
      <c r="B157" s="26">
        <f>IF(AND(O157=0,P157=0,Q157=0,Y157=0),0,IF(OR(COUNTIFS(Items!$E:$E,O157,Items!$F:$F,P157,Items!$G:$G,Q157)=1,COUNTIFS(Items!$M:$M,O157,Items!$N:$N,P157,Items!$O:$O,Q157)=1,COUNTIFS(Items!$U:$U,O157,Items!$V:$V,P157,Items!$W:$W,Q157)=1),0,1))</f>
        <v>0</v>
      </c>
      <c r="AC157" s="31" t="str">
        <f>IF(OR(RepP!$J$3="",RepP!$J$3=0,COUNTIF(Lists!$D:$D,RepP!$J$3)=0),Lists!$D$9,IF(RepP!$J$3=Lists!$D$9,Lists!$D$9,IF(RepP!$J$3=$E157,RepP!$J$3,"")))</f>
        <v>Все проекты</v>
      </c>
      <c r="AD157" s="31">
        <f>IF(OR(U157="",U157=0),0,MAX(AD$2:AD156)+1)</f>
        <v>0</v>
      </c>
    </row>
    <row r="158" spans="2:30" x14ac:dyDescent="0.3">
      <c r="B158" s="26">
        <f>IF(AND(O158=0,P158=0,Q158=0,Y158=0),0,IF(OR(COUNTIFS(Items!$E:$E,O158,Items!$F:$F,P158,Items!$G:$G,Q158)=1,COUNTIFS(Items!$M:$M,O158,Items!$N:$N,P158,Items!$O:$O,Q158)=1,COUNTIFS(Items!$U:$U,O158,Items!$V:$V,P158,Items!$W:$W,Q158)=1),0,1))</f>
        <v>0</v>
      </c>
      <c r="AC158" s="31" t="str">
        <f>IF(OR(RepP!$J$3="",RepP!$J$3=0,COUNTIF(Lists!$D:$D,RepP!$J$3)=0),Lists!$D$9,IF(RepP!$J$3=Lists!$D$9,Lists!$D$9,IF(RepP!$J$3=$E158,RepP!$J$3,"")))</f>
        <v>Все проекты</v>
      </c>
      <c r="AD158" s="31">
        <f>IF(OR(U158="",U158=0),0,MAX(AD$2:AD157)+1)</f>
        <v>0</v>
      </c>
    </row>
    <row r="159" spans="2:30" x14ac:dyDescent="0.3">
      <c r="B159" s="26">
        <f>IF(AND(O159=0,P159=0,Q159=0,Y159=0),0,IF(OR(COUNTIFS(Items!$E:$E,O159,Items!$F:$F,P159,Items!$G:$G,Q159)=1,COUNTIFS(Items!$M:$M,O159,Items!$N:$N,P159,Items!$O:$O,Q159)=1,COUNTIFS(Items!$U:$U,O159,Items!$V:$V,P159,Items!$W:$W,Q159)=1),0,1))</f>
        <v>0</v>
      </c>
      <c r="AC159" s="31" t="str">
        <f>IF(OR(RepP!$J$3="",RepP!$J$3=0,COUNTIF(Lists!$D:$D,RepP!$J$3)=0),Lists!$D$9,IF(RepP!$J$3=Lists!$D$9,Lists!$D$9,IF(RepP!$J$3=$E159,RepP!$J$3,"")))</f>
        <v>Все проекты</v>
      </c>
      <c r="AD159" s="31">
        <f>IF(OR(U159="",U159=0),0,MAX(AD$2:AD158)+1)</f>
        <v>0</v>
      </c>
    </row>
    <row r="160" spans="2:30" x14ac:dyDescent="0.3">
      <c r="B160" s="26">
        <f>IF(AND(O160=0,P160=0,Q160=0,Y160=0),0,IF(OR(COUNTIFS(Items!$E:$E,O160,Items!$F:$F,P160,Items!$G:$G,Q160)=1,COUNTIFS(Items!$M:$M,O160,Items!$N:$N,P160,Items!$O:$O,Q160)=1,COUNTIFS(Items!$U:$U,O160,Items!$V:$V,P160,Items!$W:$W,Q160)=1),0,1))</f>
        <v>0</v>
      </c>
      <c r="AC160" s="31" t="str">
        <f>IF(OR(RepP!$J$3="",RepP!$J$3=0,COUNTIF(Lists!$D:$D,RepP!$J$3)=0),Lists!$D$9,IF(RepP!$J$3=Lists!$D$9,Lists!$D$9,IF(RepP!$J$3=$E160,RepP!$J$3,"")))</f>
        <v>Все проекты</v>
      </c>
      <c r="AD160" s="31">
        <f>IF(OR(U160="",U160=0),0,MAX(AD$2:AD159)+1)</f>
        <v>0</v>
      </c>
    </row>
    <row r="161" spans="2:30" x14ac:dyDescent="0.3">
      <c r="B161" s="26">
        <f>IF(AND(O161=0,P161=0,Q161=0,Y161=0),0,IF(OR(COUNTIFS(Items!$E:$E,O161,Items!$F:$F,P161,Items!$G:$G,Q161)=1,COUNTIFS(Items!$M:$M,O161,Items!$N:$N,P161,Items!$O:$O,Q161)=1,COUNTIFS(Items!$U:$U,O161,Items!$V:$V,P161,Items!$W:$W,Q161)=1),0,1))</f>
        <v>0</v>
      </c>
      <c r="AC161" s="31" t="str">
        <f>IF(OR(RepP!$J$3="",RepP!$J$3=0,COUNTIF(Lists!$D:$D,RepP!$J$3)=0),Lists!$D$9,IF(RepP!$J$3=Lists!$D$9,Lists!$D$9,IF(RepP!$J$3=$E161,RepP!$J$3,"")))</f>
        <v>Все проекты</v>
      </c>
      <c r="AD161" s="31">
        <f>IF(OR(U161="",U161=0),0,MAX(AD$2:AD160)+1)</f>
        <v>0</v>
      </c>
    </row>
    <row r="162" spans="2:30" x14ac:dyDescent="0.3">
      <c r="B162" s="26">
        <f>IF(AND(O162=0,P162=0,Q162=0,Y162=0),0,IF(OR(COUNTIFS(Items!$E:$E,O162,Items!$F:$F,P162,Items!$G:$G,Q162)=1,COUNTIFS(Items!$M:$M,O162,Items!$N:$N,P162,Items!$O:$O,Q162)=1,COUNTIFS(Items!$U:$U,O162,Items!$V:$V,P162,Items!$W:$W,Q162)=1),0,1))</f>
        <v>0</v>
      </c>
      <c r="AC162" s="31" t="str">
        <f>IF(OR(RepP!$J$3="",RepP!$J$3=0,COUNTIF(Lists!$D:$D,RepP!$J$3)=0),Lists!$D$9,IF(RepP!$J$3=Lists!$D$9,Lists!$D$9,IF(RepP!$J$3=$E162,RepP!$J$3,"")))</f>
        <v>Все проекты</v>
      </c>
      <c r="AD162" s="31">
        <f>IF(OR(U162="",U162=0),0,MAX(AD$2:AD161)+1)</f>
        <v>0</v>
      </c>
    </row>
    <row r="163" spans="2:30" x14ac:dyDescent="0.3">
      <c r="B163" s="26">
        <f>IF(AND(O163=0,P163=0,Q163=0,Y163=0),0,IF(OR(COUNTIFS(Items!$E:$E,O163,Items!$F:$F,P163,Items!$G:$G,Q163)=1,COUNTIFS(Items!$M:$M,O163,Items!$N:$N,P163,Items!$O:$O,Q163)=1,COUNTIFS(Items!$U:$U,O163,Items!$V:$V,P163,Items!$W:$W,Q163)=1),0,1))</f>
        <v>0</v>
      </c>
      <c r="AC163" s="31" t="str">
        <f>IF(OR(RepP!$J$3="",RepP!$J$3=0,COUNTIF(Lists!$D:$D,RepP!$J$3)=0),Lists!$D$9,IF(RepP!$J$3=Lists!$D$9,Lists!$D$9,IF(RepP!$J$3=$E163,RepP!$J$3,"")))</f>
        <v>Все проекты</v>
      </c>
      <c r="AD163" s="31">
        <f>IF(OR(U163="",U163=0),0,MAX(AD$2:AD162)+1)</f>
        <v>0</v>
      </c>
    </row>
    <row r="164" spans="2:30" x14ac:dyDescent="0.3">
      <c r="B164" s="26">
        <f>IF(AND(O164=0,P164=0,Q164=0,Y164=0),0,IF(OR(COUNTIFS(Items!$E:$E,O164,Items!$F:$F,P164,Items!$G:$G,Q164)=1,COUNTIFS(Items!$M:$M,O164,Items!$N:$N,P164,Items!$O:$O,Q164)=1,COUNTIFS(Items!$U:$U,O164,Items!$V:$V,P164,Items!$W:$W,Q164)=1),0,1))</f>
        <v>0</v>
      </c>
      <c r="AC164" s="31" t="str">
        <f>IF(OR(RepP!$J$3="",RepP!$J$3=0,COUNTIF(Lists!$D:$D,RepP!$J$3)=0),Lists!$D$9,IF(RepP!$J$3=Lists!$D$9,Lists!$D$9,IF(RepP!$J$3=$E164,RepP!$J$3,"")))</f>
        <v>Все проекты</v>
      </c>
      <c r="AD164" s="31">
        <f>IF(OR(U164="",U164=0),0,MAX(AD$2:AD163)+1)</f>
        <v>0</v>
      </c>
    </row>
    <row r="165" spans="2:30" x14ac:dyDescent="0.3">
      <c r="B165" s="26">
        <f>IF(AND(O165=0,P165=0,Q165=0,Y165=0),0,IF(OR(COUNTIFS(Items!$E:$E,O165,Items!$F:$F,P165,Items!$G:$G,Q165)=1,COUNTIFS(Items!$M:$M,O165,Items!$N:$N,P165,Items!$O:$O,Q165)=1,COUNTIFS(Items!$U:$U,O165,Items!$V:$V,P165,Items!$W:$W,Q165)=1),0,1))</f>
        <v>0</v>
      </c>
      <c r="AC165" s="31" t="str">
        <f>IF(OR(RepP!$J$3="",RepP!$J$3=0,COUNTIF(Lists!$D:$D,RepP!$J$3)=0),Lists!$D$9,IF(RepP!$J$3=Lists!$D$9,Lists!$D$9,IF(RepP!$J$3=$E165,RepP!$J$3,"")))</f>
        <v>Все проекты</v>
      </c>
      <c r="AD165" s="31">
        <f>IF(OR(U165="",U165=0),0,MAX(AD$2:AD164)+1)</f>
        <v>0</v>
      </c>
    </row>
    <row r="166" spans="2:30" x14ac:dyDescent="0.3">
      <c r="B166" s="26">
        <f>IF(AND(O166=0,P166=0,Q166=0,Y166=0),0,IF(OR(COUNTIFS(Items!$E:$E,O166,Items!$F:$F,P166,Items!$G:$G,Q166)=1,COUNTIFS(Items!$M:$M,O166,Items!$N:$N,P166,Items!$O:$O,Q166)=1,COUNTIFS(Items!$U:$U,O166,Items!$V:$V,P166,Items!$W:$W,Q166)=1),0,1))</f>
        <v>0</v>
      </c>
      <c r="AC166" s="31" t="str">
        <f>IF(OR(RepP!$J$3="",RepP!$J$3=0,COUNTIF(Lists!$D:$D,RepP!$J$3)=0),Lists!$D$9,IF(RepP!$J$3=Lists!$D$9,Lists!$D$9,IF(RepP!$J$3=$E166,RepP!$J$3,"")))</f>
        <v>Все проекты</v>
      </c>
      <c r="AD166" s="31">
        <f>IF(OR(U166="",U166=0),0,MAX(AD$2:AD165)+1)</f>
        <v>0</v>
      </c>
    </row>
    <row r="167" spans="2:30" x14ac:dyDescent="0.3">
      <c r="B167" s="26">
        <f>IF(AND(O167=0,P167=0,Q167=0,Y167=0),0,IF(OR(COUNTIFS(Items!$E:$E,O167,Items!$F:$F,P167,Items!$G:$G,Q167)=1,COUNTIFS(Items!$M:$M,O167,Items!$N:$N,P167,Items!$O:$O,Q167)=1,COUNTIFS(Items!$U:$U,O167,Items!$V:$V,P167,Items!$W:$W,Q167)=1),0,1))</f>
        <v>0</v>
      </c>
      <c r="AC167" s="31" t="str">
        <f>IF(OR(RepP!$J$3="",RepP!$J$3=0,COUNTIF(Lists!$D:$D,RepP!$J$3)=0),Lists!$D$9,IF(RepP!$J$3=Lists!$D$9,Lists!$D$9,IF(RepP!$J$3=$E167,RepP!$J$3,"")))</f>
        <v>Все проекты</v>
      </c>
      <c r="AD167" s="31">
        <f>IF(OR(U167="",U167=0),0,MAX(AD$2:AD166)+1)</f>
        <v>0</v>
      </c>
    </row>
    <row r="168" spans="2:30" x14ac:dyDescent="0.3">
      <c r="B168" s="26">
        <f>IF(AND(O168=0,P168=0,Q168=0,Y168=0),0,IF(OR(COUNTIFS(Items!$E:$E,O168,Items!$F:$F,P168,Items!$G:$G,Q168)=1,COUNTIFS(Items!$M:$M,O168,Items!$N:$N,P168,Items!$O:$O,Q168)=1,COUNTIFS(Items!$U:$U,O168,Items!$V:$V,P168,Items!$W:$W,Q168)=1),0,1))</f>
        <v>0</v>
      </c>
      <c r="AC168" s="31" t="str">
        <f>IF(OR(RepP!$J$3="",RepP!$J$3=0,COUNTIF(Lists!$D:$D,RepP!$J$3)=0),Lists!$D$9,IF(RepP!$J$3=Lists!$D$9,Lists!$D$9,IF(RepP!$J$3=$E168,RepP!$J$3,"")))</f>
        <v>Все проекты</v>
      </c>
      <c r="AD168" s="31">
        <f>IF(OR(U168="",U168=0),0,MAX(AD$2:AD167)+1)</f>
        <v>0</v>
      </c>
    </row>
    <row r="169" spans="2:30" x14ac:dyDescent="0.3">
      <c r="B169" s="26">
        <f>IF(AND(O169=0,P169=0,Q169=0,Y169=0),0,IF(OR(COUNTIFS(Items!$E:$E,O169,Items!$F:$F,P169,Items!$G:$G,Q169)=1,COUNTIFS(Items!$M:$M,O169,Items!$N:$N,P169,Items!$O:$O,Q169)=1,COUNTIFS(Items!$U:$U,O169,Items!$V:$V,P169,Items!$W:$W,Q169)=1),0,1))</f>
        <v>0</v>
      </c>
      <c r="AC169" s="31" t="str">
        <f>IF(OR(RepP!$J$3="",RepP!$J$3=0,COUNTIF(Lists!$D:$D,RepP!$J$3)=0),Lists!$D$9,IF(RepP!$J$3=Lists!$D$9,Lists!$D$9,IF(RepP!$J$3=$E169,RepP!$J$3,"")))</f>
        <v>Все проекты</v>
      </c>
      <c r="AD169" s="31">
        <f>IF(OR(U169="",U169=0),0,MAX(AD$2:AD168)+1)</f>
        <v>0</v>
      </c>
    </row>
    <row r="170" spans="2:30" x14ac:dyDescent="0.3">
      <c r="B170" s="26">
        <f>IF(AND(O170=0,P170=0,Q170=0,Y170=0),0,IF(OR(COUNTIFS(Items!$E:$E,O170,Items!$F:$F,P170,Items!$G:$G,Q170)=1,COUNTIFS(Items!$M:$M,O170,Items!$N:$N,P170,Items!$O:$O,Q170)=1,COUNTIFS(Items!$U:$U,O170,Items!$V:$V,P170,Items!$W:$W,Q170)=1),0,1))</f>
        <v>0</v>
      </c>
      <c r="AC170" s="31" t="str">
        <f>IF(OR(RepP!$J$3="",RepP!$J$3=0,COUNTIF(Lists!$D:$D,RepP!$J$3)=0),Lists!$D$9,IF(RepP!$J$3=Lists!$D$9,Lists!$D$9,IF(RepP!$J$3=$E170,RepP!$J$3,"")))</f>
        <v>Все проекты</v>
      </c>
      <c r="AD170" s="31">
        <f>IF(OR(U170="",U170=0),0,MAX(AD$2:AD169)+1)</f>
        <v>0</v>
      </c>
    </row>
    <row r="171" spans="2:30" x14ac:dyDescent="0.3">
      <c r="B171" s="26">
        <f>IF(AND(O171=0,P171=0,Q171=0,Y171=0),0,IF(OR(COUNTIFS(Items!$E:$E,O171,Items!$F:$F,P171,Items!$G:$G,Q171)=1,COUNTIFS(Items!$M:$M,O171,Items!$N:$N,P171,Items!$O:$O,Q171)=1,COUNTIFS(Items!$U:$U,O171,Items!$V:$V,P171,Items!$W:$W,Q171)=1),0,1))</f>
        <v>0</v>
      </c>
      <c r="AC171" s="31" t="str">
        <f>IF(OR(RepP!$J$3="",RepP!$J$3=0,COUNTIF(Lists!$D:$D,RepP!$J$3)=0),Lists!$D$9,IF(RepP!$J$3=Lists!$D$9,Lists!$D$9,IF(RepP!$J$3=$E171,RepP!$J$3,"")))</f>
        <v>Все проекты</v>
      </c>
      <c r="AD171" s="31">
        <f>IF(OR(U171="",U171=0),0,MAX(AD$2:AD170)+1)</f>
        <v>0</v>
      </c>
    </row>
    <row r="172" spans="2:30" x14ac:dyDescent="0.3">
      <c r="B172" s="26">
        <f>IF(AND(O172=0,P172=0,Q172=0,Y172=0),0,IF(OR(COUNTIFS(Items!$E:$E,O172,Items!$F:$F,P172,Items!$G:$G,Q172)=1,COUNTIFS(Items!$M:$M,O172,Items!$N:$N,P172,Items!$O:$O,Q172)=1,COUNTIFS(Items!$U:$U,O172,Items!$V:$V,P172,Items!$W:$W,Q172)=1),0,1))</f>
        <v>0</v>
      </c>
      <c r="AC172" s="31" t="str">
        <f>IF(OR(RepP!$J$3="",RepP!$J$3=0,COUNTIF(Lists!$D:$D,RepP!$J$3)=0),Lists!$D$9,IF(RepP!$J$3=Lists!$D$9,Lists!$D$9,IF(RepP!$J$3=$E172,RepP!$J$3,"")))</f>
        <v>Все проекты</v>
      </c>
      <c r="AD172" s="31">
        <f>IF(OR(U172="",U172=0),0,MAX(AD$2:AD171)+1)</f>
        <v>0</v>
      </c>
    </row>
    <row r="173" spans="2:30" x14ac:dyDescent="0.3">
      <c r="B173" s="26">
        <f>IF(AND(O173=0,P173=0,Q173=0,Y173=0),0,IF(OR(COUNTIFS(Items!$E:$E,O173,Items!$F:$F,P173,Items!$G:$G,Q173)=1,COUNTIFS(Items!$M:$M,O173,Items!$N:$N,P173,Items!$O:$O,Q173)=1,COUNTIFS(Items!$U:$U,O173,Items!$V:$V,P173,Items!$W:$W,Q173)=1),0,1))</f>
        <v>0</v>
      </c>
      <c r="AC173" s="31" t="str">
        <f>IF(OR(RepP!$J$3="",RepP!$J$3=0,COUNTIF(Lists!$D:$D,RepP!$J$3)=0),Lists!$D$9,IF(RepP!$J$3=Lists!$D$9,Lists!$D$9,IF(RepP!$J$3=$E173,RepP!$J$3,"")))</f>
        <v>Все проекты</v>
      </c>
      <c r="AD173" s="31">
        <f>IF(OR(U173="",U173=0),0,MAX(AD$2:AD172)+1)</f>
        <v>0</v>
      </c>
    </row>
    <row r="174" spans="2:30" x14ac:dyDescent="0.3">
      <c r="B174" s="26">
        <f>IF(AND(O174=0,P174=0,Q174=0,Y174=0),0,IF(OR(COUNTIFS(Items!$E:$E,O174,Items!$F:$F,P174,Items!$G:$G,Q174)=1,COUNTIFS(Items!$M:$M,O174,Items!$N:$N,P174,Items!$O:$O,Q174)=1,COUNTIFS(Items!$U:$U,O174,Items!$V:$V,P174,Items!$W:$W,Q174)=1),0,1))</f>
        <v>0</v>
      </c>
      <c r="AC174" s="31" t="str">
        <f>IF(OR(RepP!$J$3="",RepP!$J$3=0,COUNTIF(Lists!$D:$D,RepP!$J$3)=0),Lists!$D$9,IF(RepP!$J$3=Lists!$D$9,Lists!$D$9,IF(RepP!$J$3=$E174,RepP!$J$3,"")))</f>
        <v>Все проекты</v>
      </c>
      <c r="AD174" s="31">
        <f>IF(OR(U174="",U174=0),0,MAX(AD$2:AD173)+1)</f>
        <v>0</v>
      </c>
    </row>
    <row r="175" spans="2:30" x14ac:dyDescent="0.3">
      <c r="B175" s="26">
        <f>IF(AND(O175=0,P175=0,Q175=0,Y175=0),0,IF(OR(COUNTIFS(Items!$E:$E,O175,Items!$F:$F,P175,Items!$G:$G,Q175)=1,COUNTIFS(Items!$M:$M,O175,Items!$N:$N,P175,Items!$O:$O,Q175)=1,COUNTIFS(Items!$U:$U,O175,Items!$V:$V,P175,Items!$W:$W,Q175)=1),0,1))</f>
        <v>0</v>
      </c>
      <c r="AC175" s="31" t="str">
        <f>IF(OR(RepP!$J$3="",RepP!$J$3=0,COUNTIF(Lists!$D:$D,RepP!$J$3)=0),Lists!$D$9,IF(RepP!$J$3=Lists!$D$9,Lists!$D$9,IF(RepP!$J$3=$E175,RepP!$J$3,"")))</f>
        <v>Все проекты</v>
      </c>
      <c r="AD175" s="31">
        <f>IF(OR(U175="",U175=0),0,MAX(AD$2:AD174)+1)</f>
        <v>0</v>
      </c>
    </row>
    <row r="176" spans="2:30" x14ac:dyDescent="0.3">
      <c r="B176" s="26">
        <f>IF(AND(O176=0,P176=0,Q176=0,Y176=0),0,IF(OR(COUNTIFS(Items!$E:$E,O176,Items!$F:$F,P176,Items!$G:$G,Q176)=1,COUNTIFS(Items!$M:$M,O176,Items!$N:$N,P176,Items!$O:$O,Q176)=1,COUNTIFS(Items!$U:$U,O176,Items!$V:$V,P176,Items!$W:$W,Q176)=1),0,1))</f>
        <v>0</v>
      </c>
      <c r="AC176" s="31" t="str">
        <f>IF(OR(RepP!$J$3="",RepP!$J$3=0,COUNTIF(Lists!$D:$D,RepP!$J$3)=0),Lists!$D$9,IF(RepP!$J$3=Lists!$D$9,Lists!$D$9,IF(RepP!$J$3=$E176,RepP!$J$3,"")))</f>
        <v>Все проекты</v>
      </c>
      <c r="AD176" s="31">
        <f>IF(OR(U176="",U176=0),0,MAX(AD$2:AD175)+1)</f>
        <v>0</v>
      </c>
    </row>
    <row r="177" spans="2:30" x14ac:dyDescent="0.3">
      <c r="B177" s="26">
        <f>IF(AND(O177=0,P177=0,Q177=0,Y177=0),0,IF(OR(COUNTIFS(Items!$E:$E,O177,Items!$F:$F,P177,Items!$G:$G,Q177)=1,COUNTIFS(Items!$M:$M,O177,Items!$N:$N,P177,Items!$O:$O,Q177)=1,COUNTIFS(Items!$U:$U,O177,Items!$V:$V,P177,Items!$W:$W,Q177)=1),0,1))</f>
        <v>0</v>
      </c>
      <c r="AC177" s="31" t="str">
        <f>IF(OR(RepP!$J$3="",RepP!$J$3=0,COUNTIF(Lists!$D:$D,RepP!$J$3)=0),Lists!$D$9,IF(RepP!$J$3=Lists!$D$9,Lists!$D$9,IF(RepP!$J$3=$E177,RepP!$J$3,"")))</f>
        <v>Все проекты</v>
      </c>
      <c r="AD177" s="31">
        <f>IF(OR(U177="",U177=0),0,MAX(AD$2:AD176)+1)</f>
        <v>0</v>
      </c>
    </row>
    <row r="178" spans="2:30" x14ac:dyDescent="0.3">
      <c r="B178" s="26">
        <f>IF(AND(O178=0,P178=0,Q178=0,Y178=0),0,IF(OR(COUNTIFS(Items!$E:$E,O178,Items!$F:$F,P178,Items!$G:$G,Q178)=1,COUNTIFS(Items!$M:$M,O178,Items!$N:$N,P178,Items!$O:$O,Q178)=1,COUNTIFS(Items!$U:$U,O178,Items!$V:$V,P178,Items!$W:$W,Q178)=1),0,1))</f>
        <v>0</v>
      </c>
      <c r="AC178" s="31" t="str">
        <f>IF(OR(RepP!$J$3="",RepP!$J$3=0,COUNTIF(Lists!$D:$D,RepP!$J$3)=0),Lists!$D$9,IF(RepP!$J$3=Lists!$D$9,Lists!$D$9,IF(RepP!$J$3=$E178,RepP!$J$3,"")))</f>
        <v>Все проекты</v>
      </c>
      <c r="AD178" s="31">
        <f>IF(OR(U178="",U178=0),0,MAX(AD$2:AD177)+1)</f>
        <v>0</v>
      </c>
    </row>
    <row r="179" spans="2:30" x14ac:dyDescent="0.3">
      <c r="B179" s="26">
        <f>IF(AND(O179=0,P179=0,Q179=0,Y179=0),0,IF(OR(COUNTIFS(Items!$E:$E,O179,Items!$F:$F,P179,Items!$G:$G,Q179)=1,COUNTIFS(Items!$M:$M,O179,Items!$N:$N,P179,Items!$O:$O,Q179)=1,COUNTIFS(Items!$U:$U,O179,Items!$V:$V,P179,Items!$W:$W,Q179)=1),0,1))</f>
        <v>0</v>
      </c>
      <c r="AC179" s="31" t="str">
        <f>IF(OR(RepP!$J$3="",RepP!$J$3=0,COUNTIF(Lists!$D:$D,RepP!$J$3)=0),Lists!$D$9,IF(RepP!$J$3=Lists!$D$9,Lists!$D$9,IF(RepP!$J$3=$E179,RepP!$J$3,"")))</f>
        <v>Все проекты</v>
      </c>
      <c r="AD179" s="31">
        <f>IF(OR(U179="",U179=0),0,MAX(AD$2:AD178)+1)</f>
        <v>0</v>
      </c>
    </row>
    <row r="180" spans="2:30" x14ac:dyDescent="0.3">
      <c r="B180" s="26">
        <f>IF(AND(O180=0,P180=0,Q180=0,Y180=0),0,IF(OR(COUNTIFS(Items!$E:$E,O180,Items!$F:$F,P180,Items!$G:$G,Q180)=1,COUNTIFS(Items!$M:$M,O180,Items!$N:$N,P180,Items!$O:$O,Q180)=1,COUNTIFS(Items!$U:$U,O180,Items!$V:$V,P180,Items!$W:$W,Q180)=1),0,1))</f>
        <v>0</v>
      </c>
      <c r="AC180" s="31" t="str">
        <f>IF(OR(RepP!$J$3="",RepP!$J$3=0,COUNTIF(Lists!$D:$D,RepP!$J$3)=0),Lists!$D$9,IF(RepP!$J$3=Lists!$D$9,Lists!$D$9,IF(RepP!$J$3=$E180,RepP!$J$3,"")))</f>
        <v>Все проекты</v>
      </c>
      <c r="AD180" s="31">
        <f>IF(OR(U180="",U180=0),0,MAX(AD$2:AD179)+1)</f>
        <v>0</v>
      </c>
    </row>
    <row r="181" spans="2:30" x14ac:dyDescent="0.3">
      <c r="B181" s="26">
        <f>IF(AND(O181=0,P181=0,Q181=0,Y181=0),0,IF(OR(COUNTIFS(Items!$E:$E,O181,Items!$F:$F,P181,Items!$G:$G,Q181)=1,COUNTIFS(Items!$M:$M,O181,Items!$N:$N,P181,Items!$O:$O,Q181)=1,COUNTIFS(Items!$U:$U,O181,Items!$V:$V,P181,Items!$W:$W,Q181)=1),0,1))</f>
        <v>0</v>
      </c>
      <c r="AC181" s="31" t="str">
        <f>IF(OR(RepP!$J$3="",RepP!$J$3=0,COUNTIF(Lists!$D:$D,RepP!$J$3)=0),Lists!$D$9,IF(RepP!$J$3=Lists!$D$9,Lists!$D$9,IF(RepP!$J$3=$E181,RepP!$J$3,"")))</f>
        <v>Все проекты</v>
      </c>
      <c r="AD181" s="31">
        <f>IF(OR(U181="",U181=0),0,MAX(AD$2:AD180)+1)</f>
        <v>0</v>
      </c>
    </row>
    <row r="182" spans="2:30" x14ac:dyDescent="0.3">
      <c r="B182" s="26">
        <f>IF(AND(O182=0,P182=0,Q182=0,Y182=0),0,IF(OR(COUNTIFS(Items!$E:$E,O182,Items!$F:$F,P182,Items!$G:$G,Q182)=1,COUNTIFS(Items!$M:$M,O182,Items!$N:$N,P182,Items!$O:$O,Q182)=1,COUNTIFS(Items!$U:$U,O182,Items!$V:$V,P182,Items!$W:$W,Q182)=1),0,1))</f>
        <v>0</v>
      </c>
      <c r="AC182" s="31" t="str">
        <f>IF(OR(RepP!$J$3="",RepP!$J$3=0,COUNTIF(Lists!$D:$D,RepP!$J$3)=0),Lists!$D$9,IF(RepP!$J$3=Lists!$D$9,Lists!$D$9,IF(RepP!$J$3=$E182,RepP!$J$3,"")))</f>
        <v>Все проекты</v>
      </c>
      <c r="AD182" s="31">
        <f>IF(OR(U182="",U182=0),0,MAX(AD$2:AD181)+1)</f>
        <v>0</v>
      </c>
    </row>
    <row r="183" spans="2:30" x14ac:dyDescent="0.3">
      <c r="B183" s="26">
        <f>IF(AND(O183=0,P183=0,Q183=0,Y183=0),0,IF(OR(COUNTIFS(Items!$E:$E,O183,Items!$F:$F,P183,Items!$G:$G,Q183)=1,COUNTIFS(Items!$M:$M,O183,Items!$N:$N,P183,Items!$O:$O,Q183)=1,COUNTIFS(Items!$U:$U,O183,Items!$V:$V,P183,Items!$W:$W,Q183)=1),0,1))</f>
        <v>0</v>
      </c>
      <c r="AC183" s="31" t="str">
        <f>IF(OR(RepP!$J$3="",RepP!$J$3=0,COUNTIF(Lists!$D:$D,RepP!$J$3)=0),Lists!$D$9,IF(RepP!$J$3=Lists!$D$9,Lists!$D$9,IF(RepP!$J$3=$E183,RepP!$J$3,"")))</f>
        <v>Все проекты</v>
      </c>
      <c r="AD183" s="31">
        <f>IF(OR(U183="",U183=0),0,MAX(AD$2:AD182)+1)</f>
        <v>0</v>
      </c>
    </row>
    <row r="184" spans="2:30" x14ac:dyDescent="0.3">
      <c r="B184" s="26">
        <f>IF(AND(O184=0,P184=0,Q184=0,Y184=0),0,IF(OR(COUNTIFS(Items!$E:$E,O184,Items!$F:$F,P184,Items!$G:$G,Q184)=1,COUNTIFS(Items!$M:$M,O184,Items!$N:$N,P184,Items!$O:$O,Q184)=1,COUNTIFS(Items!$U:$U,O184,Items!$V:$V,P184,Items!$W:$W,Q184)=1),0,1))</f>
        <v>0</v>
      </c>
      <c r="AC184" s="31" t="str">
        <f>IF(OR(RepP!$J$3="",RepP!$J$3=0,COUNTIF(Lists!$D:$D,RepP!$J$3)=0),Lists!$D$9,IF(RepP!$J$3=Lists!$D$9,Lists!$D$9,IF(RepP!$J$3=$E184,RepP!$J$3,"")))</f>
        <v>Все проекты</v>
      </c>
      <c r="AD184" s="31">
        <f>IF(OR(U184="",U184=0),0,MAX(AD$2:AD183)+1)</f>
        <v>0</v>
      </c>
    </row>
    <row r="185" spans="2:30" x14ac:dyDescent="0.3">
      <c r="B185" s="26">
        <f>IF(AND(O185=0,P185=0,Q185=0,Y185=0),0,IF(OR(COUNTIFS(Items!$E:$E,O185,Items!$F:$F,P185,Items!$G:$G,Q185)=1,COUNTIFS(Items!$M:$M,O185,Items!$N:$N,P185,Items!$O:$O,Q185)=1,COUNTIFS(Items!$U:$U,O185,Items!$V:$V,P185,Items!$W:$W,Q185)=1),0,1))</f>
        <v>0</v>
      </c>
      <c r="AC185" s="31" t="str">
        <f>IF(OR(RepP!$J$3="",RepP!$J$3=0,COUNTIF(Lists!$D:$D,RepP!$J$3)=0),Lists!$D$9,IF(RepP!$J$3=Lists!$D$9,Lists!$D$9,IF(RepP!$J$3=$E185,RepP!$J$3,"")))</f>
        <v>Все проекты</v>
      </c>
      <c r="AD185" s="31">
        <f>IF(OR(U185="",U185=0),0,MAX(AD$2:AD184)+1)</f>
        <v>0</v>
      </c>
    </row>
    <row r="186" spans="2:30" x14ac:dyDescent="0.3">
      <c r="B186" s="26">
        <f>IF(AND(O186=0,P186=0,Q186=0,Y186=0),0,IF(OR(COUNTIFS(Items!$E:$E,O186,Items!$F:$F,P186,Items!$G:$G,Q186)=1,COUNTIFS(Items!$M:$M,O186,Items!$N:$N,P186,Items!$O:$O,Q186)=1,COUNTIFS(Items!$U:$U,O186,Items!$V:$V,P186,Items!$W:$W,Q186)=1),0,1))</f>
        <v>0</v>
      </c>
      <c r="AC186" s="31" t="str">
        <f>IF(OR(RepP!$J$3="",RepP!$J$3=0,COUNTIF(Lists!$D:$D,RepP!$J$3)=0),Lists!$D$9,IF(RepP!$J$3=Lists!$D$9,Lists!$D$9,IF(RepP!$J$3=$E186,RepP!$J$3,"")))</f>
        <v>Все проекты</v>
      </c>
      <c r="AD186" s="31">
        <f>IF(OR(U186="",U186=0),0,MAX(AD$2:AD185)+1)</f>
        <v>0</v>
      </c>
    </row>
    <row r="187" spans="2:30" x14ac:dyDescent="0.3">
      <c r="B187" s="26">
        <f>IF(AND(O187=0,P187=0,Q187=0,Y187=0),0,IF(OR(COUNTIFS(Items!$E:$E,O187,Items!$F:$F,P187,Items!$G:$G,Q187)=1,COUNTIFS(Items!$M:$M,O187,Items!$N:$N,P187,Items!$O:$O,Q187)=1,COUNTIFS(Items!$U:$U,O187,Items!$V:$V,P187,Items!$W:$W,Q187)=1),0,1))</f>
        <v>0</v>
      </c>
      <c r="AC187" s="31" t="str">
        <f>IF(OR(RepP!$J$3="",RepP!$J$3=0,COUNTIF(Lists!$D:$D,RepP!$J$3)=0),Lists!$D$9,IF(RepP!$J$3=Lists!$D$9,Lists!$D$9,IF(RepP!$J$3=$E187,RepP!$J$3,"")))</f>
        <v>Все проекты</v>
      </c>
      <c r="AD187" s="31">
        <f>IF(OR(U187="",U187=0),0,MAX(AD$2:AD186)+1)</f>
        <v>0</v>
      </c>
    </row>
    <row r="188" spans="2:30" x14ac:dyDescent="0.3">
      <c r="B188" s="26">
        <f>IF(AND(O188=0,P188=0,Q188=0,Y188=0),0,IF(OR(COUNTIFS(Items!$E:$E,O188,Items!$F:$F,P188,Items!$G:$G,Q188)=1,COUNTIFS(Items!$M:$M,O188,Items!$N:$N,P188,Items!$O:$O,Q188)=1,COUNTIFS(Items!$U:$U,O188,Items!$V:$V,P188,Items!$W:$W,Q188)=1),0,1))</f>
        <v>0</v>
      </c>
      <c r="AC188" s="31" t="str">
        <f>IF(OR(RepP!$J$3="",RepP!$J$3=0,COUNTIF(Lists!$D:$D,RepP!$J$3)=0),Lists!$D$9,IF(RepP!$J$3=Lists!$D$9,Lists!$D$9,IF(RepP!$J$3=$E188,RepP!$J$3,"")))</f>
        <v>Все проекты</v>
      </c>
      <c r="AD188" s="31">
        <f>IF(OR(U188="",U188=0),0,MAX(AD$2:AD187)+1)</f>
        <v>0</v>
      </c>
    </row>
    <row r="189" spans="2:30" x14ac:dyDescent="0.3">
      <c r="B189" s="26">
        <f>IF(AND(O189=0,P189=0,Q189=0,Y189=0),0,IF(OR(COUNTIFS(Items!$E:$E,O189,Items!$F:$F,P189,Items!$G:$G,Q189)=1,COUNTIFS(Items!$M:$M,O189,Items!$N:$N,P189,Items!$O:$O,Q189)=1,COUNTIFS(Items!$U:$U,O189,Items!$V:$V,P189,Items!$W:$W,Q189)=1),0,1))</f>
        <v>0</v>
      </c>
      <c r="AC189" s="31" t="str">
        <f>IF(OR(RepP!$J$3="",RepP!$J$3=0,COUNTIF(Lists!$D:$D,RepP!$J$3)=0),Lists!$D$9,IF(RepP!$J$3=Lists!$D$9,Lists!$D$9,IF(RepP!$J$3=$E189,RepP!$J$3,"")))</f>
        <v>Все проекты</v>
      </c>
      <c r="AD189" s="31">
        <f>IF(OR(U189="",U189=0),0,MAX(AD$2:AD188)+1)</f>
        <v>0</v>
      </c>
    </row>
    <row r="190" spans="2:30" x14ac:dyDescent="0.3">
      <c r="B190" s="26">
        <f>IF(AND(O190=0,P190=0,Q190=0,Y190=0),0,IF(OR(COUNTIFS(Items!$E:$E,O190,Items!$F:$F,P190,Items!$G:$G,Q190)=1,COUNTIFS(Items!$M:$M,O190,Items!$N:$N,P190,Items!$O:$O,Q190)=1,COUNTIFS(Items!$U:$U,O190,Items!$V:$V,P190,Items!$W:$W,Q190)=1),0,1))</f>
        <v>0</v>
      </c>
      <c r="AC190" s="31" t="str">
        <f>IF(OR(RepP!$J$3="",RepP!$J$3=0,COUNTIF(Lists!$D:$D,RepP!$J$3)=0),Lists!$D$9,IF(RepP!$J$3=Lists!$D$9,Lists!$D$9,IF(RepP!$J$3=$E190,RepP!$J$3,"")))</f>
        <v>Все проекты</v>
      </c>
      <c r="AD190" s="31">
        <f>IF(OR(U190="",U190=0),0,MAX(AD$2:AD189)+1)</f>
        <v>0</v>
      </c>
    </row>
    <row r="191" spans="2:30" x14ac:dyDescent="0.3">
      <c r="B191" s="26">
        <f>IF(AND(O191=0,P191=0,Q191=0,Y191=0),0,IF(OR(COUNTIFS(Items!$E:$E,O191,Items!$F:$F,P191,Items!$G:$G,Q191)=1,COUNTIFS(Items!$M:$M,O191,Items!$N:$N,P191,Items!$O:$O,Q191)=1,COUNTIFS(Items!$U:$U,O191,Items!$V:$V,P191,Items!$W:$W,Q191)=1),0,1))</f>
        <v>0</v>
      </c>
      <c r="AC191" s="31" t="str">
        <f>IF(OR(RepP!$J$3="",RepP!$J$3=0,COUNTIF(Lists!$D:$D,RepP!$J$3)=0),Lists!$D$9,IF(RepP!$J$3=Lists!$D$9,Lists!$D$9,IF(RepP!$J$3=$E191,RepP!$J$3,"")))</f>
        <v>Все проекты</v>
      </c>
      <c r="AD191" s="31">
        <f>IF(OR(U191="",U191=0),0,MAX(AD$2:AD190)+1)</f>
        <v>0</v>
      </c>
    </row>
    <row r="192" spans="2:30" x14ac:dyDescent="0.3">
      <c r="B192" s="26">
        <f>IF(AND(O192=0,P192=0,Q192=0,Y192=0),0,IF(OR(COUNTIFS(Items!$E:$E,O192,Items!$F:$F,P192,Items!$G:$G,Q192)=1,COUNTIFS(Items!$M:$M,O192,Items!$N:$N,P192,Items!$O:$O,Q192)=1,COUNTIFS(Items!$U:$U,O192,Items!$V:$V,P192,Items!$W:$W,Q192)=1),0,1))</f>
        <v>0</v>
      </c>
      <c r="AC192" s="31" t="str">
        <f>IF(OR(RepP!$J$3="",RepP!$J$3=0,COUNTIF(Lists!$D:$D,RepP!$J$3)=0),Lists!$D$9,IF(RepP!$J$3=Lists!$D$9,Lists!$D$9,IF(RepP!$J$3=$E192,RepP!$J$3,"")))</f>
        <v>Все проекты</v>
      </c>
      <c r="AD192" s="31">
        <f>IF(OR(U192="",U192=0),0,MAX(AD$2:AD191)+1)</f>
        <v>0</v>
      </c>
    </row>
    <row r="193" spans="2:30" x14ac:dyDescent="0.3">
      <c r="B193" s="26">
        <f>IF(AND(O193=0,P193=0,Q193=0,Y193=0),0,IF(OR(COUNTIFS(Items!$E:$E,O193,Items!$F:$F,P193,Items!$G:$G,Q193)=1,COUNTIFS(Items!$M:$M,O193,Items!$N:$N,P193,Items!$O:$O,Q193)=1,COUNTIFS(Items!$U:$U,O193,Items!$V:$V,P193,Items!$W:$W,Q193)=1),0,1))</f>
        <v>0</v>
      </c>
      <c r="AC193" s="31" t="str">
        <f>IF(OR(RepP!$J$3="",RepP!$J$3=0,COUNTIF(Lists!$D:$D,RepP!$J$3)=0),Lists!$D$9,IF(RepP!$J$3=Lists!$D$9,Lists!$D$9,IF(RepP!$J$3=$E193,RepP!$J$3,"")))</f>
        <v>Все проекты</v>
      </c>
      <c r="AD193" s="31">
        <f>IF(OR(U193="",U193=0),0,MAX(AD$2:AD192)+1)</f>
        <v>0</v>
      </c>
    </row>
    <row r="194" spans="2:30" x14ac:dyDescent="0.3">
      <c r="B194" s="26">
        <f>IF(AND(O194=0,P194=0,Q194=0,Y194=0),0,IF(OR(COUNTIFS(Items!$E:$E,O194,Items!$F:$F,P194,Items!$G:$G,Q194)=1,COUNTIFS(Items!$M:$M,O194,Items!$N:$N,P194,Items!$O:$O,Q194)=1,COUNTIFS(Items!$U:$U,O194,Items!$V:$V,P194,Items!$W:$W,Q194)=1),0,1))</f>
        <v>0</v>
      </c>
      <c r="AC194" s="31" t="str">
        <f>IF(OR(RepP!$J$3="",RepP!$J$3=0,COUNTIF(Lists!$D:$D,RepP!$J$3)=0),Lists!$D$9,IF(RepP!$J$3=Lists!$D$9,Lists!$D$9,IF(RepP!$J$3=$E194,RepP!$J$3,"")))</f>
        <v>Все проекты</v>
      </c>
      <c r="AD194" s="31">
        <f>IF(OR(U194="",U194=0),0,MAX(AD$2:AD193)+1)</f>
        <v>0</v>
      </c>
    </row>
    <row r="195" spans="2:30" x14ac:dyDescent="0.3">
      <c r="B195" s="26">
        <f>IF(AND(O195=0,P195=0,Q195=0,Y195=0),0,IF(OR(COUNTIFS(Items!$E:$E,O195,Items!$F:$F,P195,Items!$G:$G,Q195)=1,COUNTIFS(Items!$M:$M,O195,Items!$N:$N,P195,Items!$O:$O,Q195)=1,COUNTIFS(Items!$U:$U,O195,Items!$V:$V,P195,Items!$W:$W,Q195)=1),0,1))</f>
        <v>0</v>
      </c>
      <c r="AC195" s="31" t="str">
        <f>IF(OR(RepP!$J$3="",RepP!$J$3=0,COUNTIF(Lists!$D:$D,RepP!$J$3)=0),Lists!$D$9,IF(RepP!$J$3=Lists!$D$9,Lists!$D$9,IF(RepP!$J$3=$E195,RepP!$J$3,"")))</f>
        <v>Все проекты</v>
      </c>
      <c r="AD195" s="31">
        <f>IF(OR(U195="",U195=0),0,MAX(AD$2:AD194)+1)</f>
        <v>0</v>
      </c>
    </row>
    <row r="196" spans="2:30" x14ac:dyDescent="0.3">
      <c r="B196" s="26">
        <f>IF(AND(O196=0,P196=0,Q196=0,Y196=0),0,IF(OR(COUNTIFS(Items!$E:$E,O196,Items!$F:$F,P196,Items!$G:$G,Q196)=1,COUNTIFS(Items!$M:$M,O196,Items!$N:$N,P196,Items!$O:$O,Q196)=1,COUNTIFS(Items!$U:$U,O196,Items!$V:$V,P196,Items!$W:$W,Q196)=1),0,1))</f>
        <v>0</v>
      </c>
      <c r="AC196" s="31" t="str">
        <f>IF(OR(RepP!$J$3="",RepP!$J$3=0,COUNTIF(Lists!$D:$D,RepP!$J$3)=0),Lists!$D$9,IF(RepP!$J$3=Lists!$D$9,Lists!$D$9,IF(RepP!$J$3=$E196,RepP!$J$3,"")))</f>
        <v>Все проекты</v>
      </c>
      <c r="AD196" s="31">
        <f>IF(OR(U196="",U196=0),0,MAX(AD$2:AD195)+1)</f>
        <v>0</v>
      </c>
    </row>
    <row r="197" spans="2:30" x14ac:dyDescent="0.3">
      <c r="B197" s="26">
        <f>IF(AND(O197=0,P197=0,Q197=0,Y197=0),0,IF(OR(COUNTIFS(Items!$E:$E,O197,Items!$F:$F,P197,Items!$G:$G,Q197)=1,COUNTIFS(Items!$M:$M,O197,Items!$N:$N,P197,Items!$O:$O,Q197)=1,COUNTIFS(Items!$U:$U,O197,Items!$V:$V,P197,Items!$W:$W,Q197)=1),0,1))</f>
        <v>0</v>
      </c>
      <c r="AC197" s="31" t="str">
        <f>IF(OR(RepP!$J$3="",RepP!$J$3=0,COUNTIF(Lists!$D:$D,RepP!$J$3)=0),Lists!$D$9,IF(RepP!$J$3=Lists!$D$9,Lists!$D$9,IF(RepP!$J$3=$E197,RepP!$J$3,"")))</f>
        <v>Все проекты</v>
      </c>
      <c r="AD197" s="31">
        <f>IF(OR(U197="",U197=0),0,MAX(AD$2:AD196)+1)</f>
        <v>0</v>
      </c>
    </row>
    <row r="198" spans="2:30" x14ac:dyDescent="0.3">
      <c r="B198" s="26">
        <f>IF(AND(O198=0,P198=0,Q198=0,Y198=0),0,IF(OR(COUNTIFS(Items!$E:$E,O198,Items!$F:$F,P198,Items!$G:$G,Q198)=1,COUNTIFS(Items!$M:$M,O198,Items!$N:$N,P198,Items!$O:$O,Q198)=1,COUNTIFS(Items!$U:$U,O198,Items!$V:$V,P198,Items!$W:$W,Q198)=1),0,1))</f>
        <v>0</v>
      </c>
      <c r="AC198" s="31" t="str">
        <f>IF(OR(RepP!$J$3="",RepP!$J$3=0,COUNTIF(Lists!$D:$D,RepP!$J$3)=0),Lists!$D$9,IF(RepP!$J$3=Lists!$D$9,Lists!$D$9,IF(RepP!$J$3=$E198,RepP!$J$3,"")))</f>
        <v>Все проекты</v>
      </c>
      <c r="AD198" s="31">
        <f>IF(OR(U198="",U198=0),0,MAX(AD$2:AD197)+1)</f>
        <v>0</v>
      </c>
    </row>
    <row r="199" spans="2:30" x14ac:dyDescent="0.3">
      <c r="B199" s="26">
        <f>IF(AND(O199=0,P199=0,Q199=0,Y199=0),0,IF(OR(COUNTIFS(Items!$E:$E,O199,Items!$F:$F,P199,Items!$G:$G,Q199)=1,COUNTIFS(Items!$M:$M,O199,Items!$N:$N,P199,Items!$O:$O,Q199)=1,COUNTIFS(Items!$U:$U,O199,Items!$V:$V,P199,Items!$W:$W,Q199)=1),0,1))</f>
        <v>0</v>
      </c>
      <c r="AC199" s="31" t="str">
        <f>IF(OR(RepP!$J$3="",RepP!$J$3=0,COUNTIF(Lists!$D:$D,RepP!$J$3)=0),Lists!$D$9,IF(RepP!$J$3=Lists!$D$9,Lists!$D$9,IF(RepP!$J$3=$E199,RepP!$J$3,"")))</f>
        <v>Все проекты</v>
      </c>
      <c r="AD199" s="31">
        <f>IF(OR(U199="",U199=0),0,MAX(AD$2:AD198)+1)</f>
        <v>0</v>
      </c>
    </row>
    <row r="200" spans="2:30" x14ac:dyDescent="0.3">
      <c r="B200" s="26">
        <f>IF(AND(O200=0,P200=0,Q200=0,Y200=0),0,IF(OR(COUNTIFS(Items!$E:$E,O200,Items!$F:$F,P200,Items!$G:$G,Q200)=1,COUNTIFS(Items!$M:$M,O200,Items!$N:$N,P200,Items!$O:$O,Q200)=1,COUNTIFS(Items!$U:$U,O200,Items!$V:$V,P200,Items!$W:$W,Q200)=1),0,1))</f>
        <v>0</v>
      </c>
      <c r="AC200" s="31" t="str">
        <f>IF(OR(RepP!$J$3="",RepP!$J$3=0,COUNTIF(Lists!$D:$D,RepP!$J$3)=0),Lists!$D$9,IF(RepP!$J$3=Lists!$D$9,Lists!$D$9,IF(RepP!$J$3=$E200,RepP!$J$3,"")))</f>
        <v>Все проекты</v>
      </c>
      <c r="AD200" s="31">
        <f>IF(OR(U200="",U200=0),0,MAX(AD$2:AD199)+1)</f>
        <v>0</v>
      </c>
    </row>
    <row r="201" spans="2:30" x14ac:dyDescent="0.3">
      <c r="B201" s="26">
        <f>IF(AND(O201=0,P201=0,Q201=0,Y201=0),0,IF(OR(COUNTIFS(Items!$E:$E,O201,Items!$F:$F,P201,Items!$G:$G,Q201)=1,COUNTIFS(Items!$M:$M,O201,Items!$N:$N,P201,Items!$O:$O,Q201)=1,COUNTIFS(Items!$U:$U,O201,Items!$V:$V,P201,Items!$W:$W,Q201)=1),0,1))</f>
        <v>0</v>
      </c>
      <c r="AC201" s="31" t="str">
        <f>IF(OR(RepP!$J$3="",RepP!$J$3=0,COUNTIF(Lists!$D:$D,RepP!$J$3)=0),Lists!$D$9,IF(RepP!$J$3=Lists!$D$9,Lists!$D$9,IF(RepP!$J$3=$E201,RepP!$J$3,"")))</f>
        <v>Все проекты</v>
      </c>
      <c r="AD201" s="31">
        <f>IF(OR(U201="",U201=0),0,MAX(AD$2:AD200)+1)</f>
        <v>0</v>
      </c>
    </row>
    <row r="202" spans="2:30" x14ac:dyDescent="0.3">
      <c r="B202" s="26">
        <f>IF(AND(O202=0,P202=0,Q202=0,Y202=0),0,IF(OR(COUNTIFS(Items!$E:$E,O202,Items!$F:$F,P202,Items!$G:$G,Q202)=1,COUNTIFS(Items!$M:$M,O202,Items!$N:$N,P202,Items!$O:$O,Q202)=1,COUNTIFS(Items!$U:$U,O202,Items!$V:$V,P202,Items!$W:$W,Q202)=1),0,1))</f>
        <v>0</v>
      </c>
      <c r="AC202" s="31" t="str">
        <f>IF(OR(RepP!$J$3="",RepP!$J$3=0,COUNTIF(Lists!$D:$D,RepP!$J$3)=0),Lists!$D$9,IF(RepP!$J$3=Lists!$D$9,Lists!$D$9,IF(RepP!$J$3=$E202,RepP!$J$3,"")))</f>
        <v>Все проекты</v>
      </c>
      <c r="AD202" s="31">
        <f>IF(OR(U202="",U202=0),0,MAX(AD$2:AD201)+1)</f>
        <v>0</v>
      </c>
    </row>
    <row r="203" spans="2:30" x14ac:dyDescent="0.3">
      <c r="B203" s="26">
        <f>IF(AND(O203=0,P203=0,Q203=0,Y203=0),0,IF(OR(COUNTIFS(Items!$E:$E,O203,Items!$F:$F,P203,Items!$G:$G,Q203)=1,COUNTIFS(Items!$M:$M,O203,Items!$N:$N,P203,Items!$O:$O,Q203)=1,COUNTIFS(Items!$U:$U,O203,Items!$V:$V,P203,Items!$W:$W,Q203)=1),0,1))</f>
        <v>0</v>
      </c>
      <c r="AC203" s="31" t="str">
        <f>IF(OR(RepP!$J$3="",RepP!$J$3=0,COUNTIF(Lists!$D:$D,RepP!$J$3)=0),Lists!$D$9,IF(RepP!$J$3=Lists!$D$9,Lists!$D$9,IF(RepP!$J$3=$E203,RepP!$J$3,"")))</f>
        <v>Все проекты</v>
      </c>
      <c r="AD203" s="31">
        <f>IF(OR(U203="",U203=0),0,MAX(AD$2:AD202)+1)</f>
        <v>0</v>
      </c>
    </row>
    <row r="204" spans="2:30" x14ac:dyDescent="0.3">
      <c r="B204" s="26">
        <f>IF(AND(O204=0,P204=0,Q204=0,Y204=0),0,IF(OR(COUNTIFS(Items!$E:$E,O204,Items!$F:$F,P204,Items!$G:$G,Q204)=1,COUNTIFS(Items!$M:$M,O204,Items!$N:$N,P204,Items!$O:$O,Q204)=1,COUNTIFS(Items!$U:$U,O204,Items!$V:$V,P204,Items!$W:$W,Q204)=1),0,1))</f>
        <v>0</v>
      </c>
      <c r="AC204" s="31" t="str">
        <f>IF(OR(RepP!$J$3="",RepP!$J$3=0,COUNTIF(Lists!$D:$D,RepP!$J$3)=0),Lists!$D$9,IF(RepP!$J$3=Lists!$D$9,Lists!$D$9,IF(RepP!$J$3=$E204,RepP!$J$3,"")))</f>
        <v>Все проекты</v>
      </c>
      <c r="AD204" s="31">
        <f>IF(OR(U204="",U204=0),0,MAX(AD$2:AD203)+1)</f>
        <v>0</v>
      </c>
    </row>
    <row r="205" spans="2:30" x14ac:dyDescent="0.3">
      <c r="B205" s="26">
        <f>IF(AND(O205=0,P205=0,Q205=0,Y205=0),0,IF(OR(COUNTIFS(Items!$E:$E,O205,Items!$F:$F,P205,Items!$G:$G,Q205)=1,COUNTIFS(Items!$M:$M,O205,Items!$N:$N,P205,Items!$O:$O,Q205)=1,COUNTIFS(Items!$U:$U,O205,Items!$V:$V,P205,Items!$W:$W,Q205)=1),0,1))</f>
        <v>0</v>
      </c>
      <c r="AC205" s="31" t="str">
        <f>IF(OR(RepP!$J$3="",RepP!$J$3=0,COUNTIF(Lists!$D:$D,RepP!$J$3)=0),Lists!$D$9,IF(RepP!$J$3=Lists!$D$9,Lists!$D$9,IF(RepP!$J$3=$E205,RepP!$J$3,"")))</f>
        <v>Все проекты</v>
      </c>
      <c r="AD205" s="31">
        <f>IF(OR(U205="",U205=0),0,MAX(AD$2:AD204)+1)</f>
        <v>0</v>
      </c>
    </row>
    <row r="206" spans="2:30" x14ac:dyDescent="0.3">
      <c r="B206" s="26">
        <f>IF(AND(O206=0,P206=0,Q206=0,Y206=0),0,IF(OR(COUNTIFS(Items!$E:$E,O206,Items!$F:$F,P206,Items!$G:$G,Q206)=1,COUNTIFS(Items!$M:$M,O206,Items!$N:$N,P206,Items!$O:$O,Q206)=1,COUNTIFS(Items!$U:$U,O206,Items!$V:$V,P206,Items!$W:$W,Q206)=1),0,1))</f>
        <v>0</v>
      </c>
      <c r="AC206" s="31" t="str">
        <f>IF(OR(RepP!$J$3="",RepP!$J$3=0,COUNTIF(Lists!$D:$D,RepP!$J$3)=0),Lists!$D$9,IF(RepP!$J$3=Lists!$D$9,Lists!$D$9,IF(RepP!$J$3=$E206,RepP!$J$3,"")))</f>
        <v>Все проекты</v>
      </c>
      <c r="AD206" s="31">
        <f>IF(OR(U206="",U206=0),0,MAX(AD$2:AD205)+1)</f>
        <v>0</v>
      </c>
    </row>
    <row r="207" spans="2:30" x14ac:dyDescent="0.3">
      <c r="B207" s="26">
        <f>IF(AND(O207=0,P207=0,Q207=0,Y207=0),0,IF(OR(COUNTIFS(Items!$E:$E,O207,Items!$F:$F,P207,Items!$G:$G,Q207)=1,COUNTIFS(Items!$M:$M,O207,Items!$N:$N,P207,Items!$O:$O,Q207)=1,COUNTIFS(Items!$U:$U,O207,Items!$V:$V,P207,Items!$W:$W,Q207)=1),0,1))</f>
        <v>0</v>
      </c>
      <c r="AC207" s="31" t="str">
        <f>IF(OR(RepP!$J$3="",RepP!$J$3=0,COUNTIF(Lists!$D:$D,RepP!$J$3)=0),Lists!$D$9,IF(RepP!$J$3=Lists!$D$9,Lists!$D$9,IF(RepP!$J$3=$E207,RepP!$J$3,"")))</f>
        <v>Все проекты</v>
      </c>
      <c r="AD207" s="31">
        <f>IF(OR(U207="",U207=0),0,MAX(AD$2:AD206)+1)</f>
        <v>0</v>
      </c>
    </row>
    <row r="208" spans="2:30" x14ac:dyDescent="0.3">
      <c r="B208" s="26">
        <f>IF(AND(O208=0,P208=0,Q208=0,Y208=0),0,IF(OR(COUNTIFS(Items!$E:$E,O208,Items!$F:$F,P208,Items!$G:$G,Q208)=1,COUNTIFS(Items!$M:$M,O208,Items!$N:$N,P208,Items!$O:$O,Q208)=1,COUNTIFS(Items!$U:$U,O208,Items!$V:$V,P208,Items!$W:$W,Q208)=1),0,1))</f>
        <v>0</v>
      </c>
      <c r="AC208" s="31" t="str">
        <f>IF(OR(RepP!$J$3="",RepP!$J$3=0,COUNTIF(Lists!$D:$D,RepP!$J$3)=0),Lists!$D$9,IF(RepP!$J$3=Lists!$D$9,Lists!$D$9,IF(RepP!$J$3=$E208,RepP!$J$3,"")))</f>
        <v>Все проекты</v>
      </c>
      <c r="AD208" s="31">
        <f>IF(OR(U208="",U208=0),0,MAX(AD$2:AD207)+1)</f>
        <v>0</v>
      </c>
    </row>
    <row r="209" spans="2:30" x14ac:dyDescent="0.3">
      <c r="B209" s="26">
        <f>IF(AND(O209=0,P209=0,Q209=0,Y209=0),0,IF(OR(COUNTIFS(Items!$E:$E,O209,Items!$F:$F,P209,Items!$G:$G,Q209)=1,COUNTIFS(Items!$M:$M,O209,Items!$N:$N,P209,Items!$O:$O,Q209)=1,COUNTIFS(Items!$U:$U,O209,Items!$V:$V,P209,Items!$W:$W,Q209)=1),0,1))</f>
        <v>0</v>
      </c>
      <c r="AC209" s="31" t="str">
        <f>IF(OR(RepP!$J$3="",RepP!$J$3=0,COUNTIF(Lists!$D:$D,RepP!$J$3)=0),Lists!$D$9,IF(RepP!$J$3=Lists!$D$9,Lists!$D$9,IF(RepP!$J$3=$E209,RepP!$J$3,"")))</f>
        <v>Все проекты</v>
      </c>
      <c r="AD209" s="31">
        <f>IF(OR(U209="",U209=0),0,MAX(AD$2:AD208)+1)</f>
        <v>0</v>
      </c>
    </row>
    <row r="210" spans="2:30" x14ac:dyDescent="0.3">
      <c r="B210" s="26">
        <f>IF(AND(O210=0,P210=0,Q210=0,Y210=0),0,IF(OR(COUNTIFS(Items!$E:$E,O210,Items!$F:$F,P210,Items!$G:$G,Q210)=1,COUNTIFS(Items!$M:$M,O210,Items!$N:$N,P210,Items!$O:$O,Q210)=1,COUNTIFS(Items!$U:$U,O210,Items!$V:$V,P210,Items!$W:$W,Q210)=1),0,1))</f>
        <v>0</v>
      </c>
      <c r="AC210" s="31" t="str">
        <f>IF(OR(RepP!$J$3="",RepP!$J$3=0,COUNTIF(Lists!$D:$D,RepP!$J$3)=0),Lists!$D$9,IF(RepP!$J$3=Lists!$D$9,Lists!$D$9,IF(RepP!$J$3=$E210,RepP!$J$3,"")))</f>
        <v>Все проекты</v>
      </c>
      <c r="AD210" s="31">
        <f>IF(OR(U210="",U210=0),0,MAX(AD$2:AD209)+1)</f>
        <v>0</v>
      </c>
    </row>
    <row r="211" spans="2:30" x14ac:dyDescent="0.3">
      <c r="B211" s="26">
        <f>IF(AND(O211=0,P211=0,Q211=0,Y211=0),0,IF(OR(COUNTIFS(Items!$E:$E,O211,Items!$F:$F,P211,Items!$G:$G,Q211)=1,COUNTIFS(Items!$M:$M,O211,Items!$N:$N,P211,Items!$O:$O,Q211)=1,COUNTIFS(Items!$U:$U,O211,Items!$V:$V,P211,Items!$W:$W,Q211)=1),0,1))</f>
        <v>0</v>
      </c>
      <c r="AC211" s="31" t="str">
        <f>IF(OR(RepP!$J$3="",RepP!$J$3=0,COUNTIF(Lists!$D:$D,RepP!$J$3)=0),Lists!$D$9,IF(RepP!$J$3=Lists!$D$9,Lists!$D$9,IF(RepP!$J$3=$E211,RepP!$J$3,"")))</f>
        <v>Все проекты</v>
      </c>
      <c r="AD211" s="31">
        <f>IF(OR(U211="",U211=0),0,MAX(AD$2:AD210)+1)</f>
        <v>0</v>
      </c>
    </row>
    <row r="212" spans="2:30" x14ac:dyDescent="0.3">
      <c r="B212" s="26">
        <f>IF(AND(O212=0,P212=0,Q212=0,Y212=0),0,IF(OR(COUNTIFS(Items!$E:$E,O212,Items!$F:$F,P212,Items!$G:$G,Q212)=1,COUNTIFS(Items!$M:$M,O212,Items!$N:$N,P212,Items!$O:$O,Q212)=1,COUNTIFS(Items!$U:$U,O212,Items!$V:$V,P212,Items!$W:$W,Q212)=1),0,1))</f>
        <v>0</v>
      </c>
      <c r="AC212" s="31" t="str">
        <f>IF(OR(RepP!$J$3="",RepP!$J$3=0,COUNTIF(Lists!$D:$D,RepP!$J$3)=0),Lists!$D$9,IF(RepP!$J$3=Lists!$D$9,Lists!$D$9,IF(RepP!$J$3=$E212,RepP!$J$3,"")))</f>
        <v>Все проекты</v>
      </c>
      <c r="AD212" s="31">
        <f>IF(OR(U212="",U212=0),0,MAX(AD$2:AD211)+1)</f>
        <v>0</v>
      </c>
    </row>
    <row r="213" spans="2:30" x14ac:dyDescent="0.3">
      <c r="B213" s="26">
        <f>IF(AND(O213=0,P213=0,Q213=0,Y213=0),0,IF(OR(COUNTIFS(Items!$E:$E,O213,Items!$F:$F,P213,Items!$G:$G,Q213)=1,COUNTIFS(Items!$M:$M,O213,Items!$N:$N,P213,Items!$O:$O,Q213)=1,COUNTIFS(Items!$U:$U,O213,Items!$V:$V,P213,Items!$W:$W,Q213)=1),0,1))</f>
        <v>0</v>
      </c>
      <c r="AC213" s="31" t="str">
        <f>IF(OR(RepP!$J$3="",RepP!$J$3=0,COUNTIF(Lists!$D:$D,RepP!$J$3)=0),Lists!$D$9,IF(RepP!$J$3=Lists!$D$9,Lists!$D$9,IF(RepP!$J$3=$E213,RepP!$J$3,"")))</f>
        <v>Все проекты</v>
      </c>
      <c r="AD213" s="31">
        <f>IF(OR(U213="",U213=0),0,MAX(AD$2:AD212)+1)</f>
        <v>0</v>
      </c>
    </row>
    <row r="214" spans="2:30" x14ac:dyDescent="0.3">
      <c r="B214" s="26">
        <f>IF(AND(O214=0,P214=0,Q214=0,Y214=0),0,IF(OR(COUNTIFS(Items!$E:$E,O214,Items!$F:$F,P214,Items!$G:$G,Q214)=1,COUNTIFS(Items!$M:$M,O214,Items!$N:$N,P214,Items!$O:$O,Q214)=1,COUNTIFS(Items!$U:$U,O214,Items!$V:$V,P214,Items!$W:$W,Q214)=1),0,1))</f>
        <v>0</v>
      </c>
      <c r="AC214" s="31" t="str">
        <f>IF(OR(RepP!$J$3="",RepP!$J$3=0,COUNTIF(Lists!$D:$D,RepP!$J$3)=0),Lists!$D$9,IF(RepP!$J$3=Lists!$D$9,Lists!$D$9,IF(RepP!$J$3=$E214,RepP!$J$3,"")))</f>
        <v>Все проекты</v>
      </c>
      <c r="AD214" s="31">
        <f>IF(OR(U214="",U214=0),0,MAX(AD$2:AD213)+1)</f>
        <v>0</v>
      </c>
    </row>
    <row r="215" spans="2:30" x14ac:dyDescent="0.3">
      <c r="B215" s="26">
        <f>IF(AND(O215=0,P215=0,Q215=0,Y215=0),0,IF(OR(COUNTIFS(Items!$E:$E,O215,Items!$F:$F,P215,Items!$G:$G,Q215)=1,COUNTIFS(Items!$M:$M,O215,Items!$N:$N,P215,Items!$O:$O,Q215)=1,COUNTIFS(Items!$U:$U,O215,Items!$V:$V,P215,Items!$W:$W,Q215)=1),0,1))</f>
        <v>0</v>
      </c>
      <c r="AC215" s="31" t="str">
        <f>IF(OR(RepP!$J$3="",RepP!$J$3=0,COUNTIF(Lists!$D:$D,RepP!$J$3)=0),Lists!$D$9,IF(RepP!$J$3=Lists!$D$9,Lists!$D$9,IF(RepP!$J$3=$E215,RepP!$J$3,"")))</f>
        <v>Все проекты</v>
      </c>
      <c r="AD215" s="31">
        <f>IF(OR(U215="",U215=0),0,MAX(AD$2:AD214)+1)</f>
        <v>0</v>
      </c>
    </row>
    <row r="216" spans="2:30" x14ac:dyDescent="0.3">
      <c r="B216" s="26">
        <f>IF(AND(O216=0,P216=0,Q216=0,Y216=0),0,IF(OR(COUNTIFS(Items!$E:$E,O216,Items!$F:$F,P216,Items!$G:$G,Q216)=1,COUNTIFS(Items!$M:$M,O216,Items!$N:$N,P216,Items!$O:$O,Q216)=1,COUNTIFS(Items!$U:$U,O216,Items!$V:$V,P216,Items!$W:$W,Q216)=1),0,1))</f>
        <v>0</v>
      </c>
      <c r="AC216" s="31" t="str">
        <f>IF(OR(RepP!$J$3="",RepP!$J$3=0,COUNTIF(Lists!$D:$D,RepP!$J$3)=0),Lists!$D$9,IF(RepP!$J$3=Lists!$D$9,Lists!$D$9,IF(RepP!$J$3=$E216,RepP!$J$3,"")))</f>
        <v>Все проекты</v>
      </c>
      <c r="AD216" s="31">
        <f>IF(OR(U216="",U216=0),0,MAX(AD$2:AD215)+1)</f>
        <v>0</v>
      </c>
    </row>
    <row r="217" spans="2:30" x14ac:dyDescent="0.3">
      <c r="B217" s="26">
        <f>IF(AND(O217=0,P217=0,Q217=0,Y217=0),0,IF(OR(COUNTIFS(Items!$E:$E,O217,Items!$F:$F,P217,Items!$G:$G,Q217)=1,COUNTIFS(Items!$M:$M,O217,Items!$N:$N,P217,Items!$O:$O,Q217)=1,COUNTIFS(Items!$U:$U,O217,Items!$V:$V,P217,Items!$W:$W,Q217)=1),0,1))</f>
        <v>0</v>
      </c>
      <c r="AC217" s="31" t="str">
        <f>IF(OR(RepP!$J$3="",RepP!$J$3=0,COUNTIF(Lists!$D:$D,RepP!$J$3)=0),Lists!$D$9,IF(RepP!$J$3=Lists!$D$9,Lists!$D$9,IF(RepP!$J$3=$E217,RepP!$J$3,"")))</f>
        <v>Все проекты</v>
      </c>
      <c r="AD217" s="31">
        <f>IF(OR(U217="",U217=0),0,MAX(AD$2:AD216)+1)</f>
        <v>0</v>
      </c>
    </row>
    <row r="218" spans="2:30" x14ac:dyDescent="0.3">
      <c r="B218" s="26">
        <f>IF(AND(O218=0,P218=0,Q218=0,Y218=0),0,IF(OR(COUNTIFS(Items!$E:$E,O218,Items!$F:$F,P218,Items!$G:$G,Q218)=1,COUNTIFS(Items!$M:$M,O218,Items!$N:$N,P218,Items!$O:$O,Q218)=1,COUNTIFS(Items!$U:$U,O218,Items!$V:$V,P218,Items!$W:$W,Q218)=1),0,1))</f>
        <v>0</v>
      </c>
      <c r="AC218" s="31" t="str">
        <f>IF(OR(RepP!$J$3="",RepP!$J$3=0,COUNTIF(Lists!$D:$D,RepP!$J$3)=0),Lists!$D$9,IF(RepP!$J$3=Lists!$D$9,Lists!$D$9,IF(RepP!$J$3=$E218,RepP!$J$3,"")))</f>
        <v>Все проекты</v>
      </c>
      <c r="AD218" s="31">
        <f>IF(OR(U218="",U218=0),0,MAX(AD$2:AD217)+1)</f>
        <v>0</v>
      </c>
    </row>
    <row r="219" spans="2:30" x14ac:dyDescent="0.3">
      <c r="B219" s="26">
        <f>IF(AND(O219=0,P219=0,Q219=0,Y219=0),0,IF(OR(COUNTIFS(Items!$E:$E,O219,Items!$F:$F,P219,Items!$G:$G,Q219)=1,COUNTIFS(Items!$M:$M,O219,Items!$N:$N,P219,Items!$O:$O,Q219)=1,COUNTIFS(Items!$U:$U,O219,Items!$V:$V,P219,Items!$W:$W,Q219)=1),0,1))</f>
        <v>0</v>
      </c>
      <c r="AC219" s="31" t="str">
        <f>IF(OR(RepP!$J$3="",RepP!$J$3=0,COUNTIF(Lists!$D:$D,RepP!$J$3)=0),Lists!$D$9,IF(RepP!$J$3=Lists!$D$9,Lists!$D$9,IF(RepP!$J$3=$E219,RepP!$J$3,"")))</f>
        <v>Все проекты</v>
      </c>
      <c r="AD219" s="31">
        <f>IF(OR(U219="",U219=0),0,MAX(AD$2:AD218)+1)</f>
        <v>0</v>
      </c>
    </row>
    <row r="220" spans="2:30" x14ac:dyDescent="0.3">
      <c r="B220" s="26">
        <f>IF(AND(O220=0,P220=0,Q220=0,Y220=0),0,IF(OR(COUNTIFS(Items!$E:$E,O220,Items!$F:$F,P220,Items!$G:$G,Q220)=1,COUNTIFS(Items!$M:$M,O220,Items!$N:$N,P220,Items!$O:$O,Q220)=1,COUNTIFS(Items!$U:$U,O220,Items!$V:$V,P220,Items!$W:$W,Q220)=1),0,1))</f>
        <v>0</v>
      </c>
      <c r="AC220" s="31" t="str">
        <f>IF(OR(RepP!$J$3="",RepP!$J$3=0,COUNTIF(Lists!$D:$D,RepP!$J$3)=0),Lists!$D$9,IF(RepP!$J$3=Lists!$D$9,Lists!$D$9,IF(RepP!$J$3=$E220,RepP!$J$3,"")))</f>
        <v>Все проекты</v>
      </c>
      <c r="AD220" s="31">
        <f>IF(OR(U220="",U220=0),0,MAX(AD$2:AD219)+1)</f>
        <v>0</v>
      </c>
    </row>
    <row r="221" spans="2:30" x14ac:dyDescent="0.3">
      <c r="B221" s="26">
        <f>IF(AND(O221=0,P221=0,Q221=0,Y221=0),0,IF(OR(COUNTIFS(Items!$E:$E,O221,Items!$F:$F,P221,Items!$G:$G,Q221)=1,COUNTIFS(Items!$M:$M,O221,Items!$N:$N,P221,Items!$O:$O,Q221)=1,COUNTIFS(Items!$U:$U,O221,Items!$V:$V,P221,Items!$W:$W,Q221)=1),0,1))</f>
        <v>0</v>
      </c>
      <c r="AC221" s="31" t="str">
        <f>IF(OR(RepP!$J$3="",RepP!$J$3=0,COUNTIF(Lists!$D:$D,RepP!$J$3)=0),Lists!$D$9,IF(RepP!$J$3=Lists!$D$9,Lists!$D$9,IF(RepP!$J$3=$E221,RepP!$J$3,"")))</f>
        <v>Все проекты</v>
      </c>
      <c r="AD221" s="31">
        <f>IF(OR(U221="",U221=0),0,MAX(AD$2:AD220)+1)</f>
        <v>0</v>
      </c>
    </row>
    <row r="222" spans="2:30" x14ac:dyDescent="0.3">
      <c r="B222" s="26">
        <f>IF(AND(O222=0,P222=0,Q222=0,Y222=0),0,IF(OR(COUNTIFS(Items!$E:$E,O222,Items!$F:$F,P222,Items!$G:$G,Q222)=1,COUNTIFS(Items!$M:$M,O222,Items!$N:$N,P222,Items!$O:$O,Q222)=1,COUNTIFS(Items!$U:$U,O222,Items!$V:$V,P222,Items!$W:$W,Q222)=1),0,1))</f>
        <v>0</v>
      </c>
      <c r="AC222" s="31" t="str">
        <f>IF(OR(RepP!$J$3="",RepP!$J$3=0,COUNTIF(Lists!$D:$D,RepP!$J$3)=0),Lists!$D$9,IF(RepP!$J$3=Lists!$D$9,Lists!$D$9,IF(RepP!$J$3=$E222,RepP!$J$3,"")))</f>
        <v>Все проекты</v>
      </c>
      <c r="AD222" s="31">
        <f>IF(OR(U222="",U222=0),0,MAX(AD$2:AD221)+1)</f>
        <v>0</v>
      </c>
    </row>
    <row r="223" spans="2:30" x14ac:dyDescent="0.3">
      <c r="B223" s="26">
        <f>IF(AND(O223=0,P223=0,Q223=0,Y223=0),0,IF(OR(COUNTIFS(Items!$E:$E,O223,Items!$F:$F,P223,Items!$G:$G,Q223)=1,COUNTIFS(Items!$M:$M,O223,Items!$N:$N,P223,Items!$O:$O,Q223)=1,COUNTIFS(Items!$U:$U,O223,Items!$V:$V,P223,Items!$W:$W,Q223)=1),0,1))</f>
        <v>0</v>
      </c>
      <c r="AC223" s="31" t="str">
        <f>IF(OR(RepP!$J$3="",RepP!$J$3=0,COUNTIF(Lists!$D:$D,RepP!$J$3)=0),Lists!$D$9,IF(RepP!$J$3=Lists!$D$9,Lists!$D$9,IF(RepP!$J$3=$E223,RepP!$J$3,"")))</f>
        <v>Все проекты</v>
      </c>
      <c r="AD223" s="31">
        <f>IF(OR(U223="",U223=0),0,MAX(AD$2:AD222)+1)</f>
        <v>0</v>
      </c>
    </row>
    <row r="224" spans="2:30" x14ac:dyDescent="0.3">
      <c r="B224" s="26">
        <f>IF(AND(O224=0,P224=0,Q224=0,Y224=0),0,IF(OR(COUNTIFS(Items!$E:$E,O224,Items!$F:$F,P224,Items!$G:$G,Q224)=1,COUNTIFS(Items!$M:$M,O224,Items!$N:$N,P224,Items!$O:$O,Q224)=1,COUNTIFS(Items!$U:$U,O224,Items!$V:$V,P224,Items!$W:$W,Q224)=1),0,1))</f>
        <v>0</v>
      </c>
      <c r="AC224" s="31" t="str">
        <f>IF(OR(RepP!$J$3="",RepP!$J$3=0,COUNTIF(Lists!$D:$D,RepP!$J$3)=0),Lists!$D$9,IF(RepP!$J$3=Lists!$D$9,Lists!$D$9,IF(RepP!$J$3=$E224,RepP!$J$3,"")))</f>
        <v>Все проекты</v>
      </c>
      <c r="AD224" s="31">
        <f>IF(OR(U224="",U224=0),0,MAX(AD$2:AD223)+1)</f>
        <v>0</v>
      </c>
    </row>
    <row r="225" spans="2:30" x14ac:dyDescent="0.3">
      <c r="B225" s="26">
        <f>IF(AND(O225=0,P225=0,Q225=0,Y225=0),0,IF(OR(COUNTIFS(Items!$E:$E,O225,Items!$F:$F,P225,Items!$G:$G,Q225)=1,COUNTIFS(Items!$M:$M,O225,Items!$N:$N,P225,Items!$O:$O,Q225)=1,COUNTIFS(Items!$U:$U,O225,Items!$V:$V,P225,Items!$W:$W,Q225)=1),0,1))</f>
        <v>0</v>
      </c>
      <c r="AC225" s="31" t="str">
        <f>IF(OR(RepP!$J$3="",RepP!$J$3=0,COUNTIF(Lists!$D:$D,RepP!$J$3)=0),Lists!$D$9,IF(RepP!$J$3=Lists!$D$9,Lists!$D$9,IF(RepP!$J$3=$E225,RepP!$J$3,"")))</f>
        <v>Все проекты</v>
      </c>
      <c r="AD225" s="31">
        <f>IF(OR(U225="",U225=0),0,MAX(AD$2:AD224)+1)</f>
        <v>0</v>
      </c>
    </row>
    <row r="226" spans="2:30" x14ac:dyDescent="0.3">
      <c r="B226" s="26">
        <f>IF(AND(O226=0,P226=0,Q226=0,Y226=0),0,IF(OR(COUNTIFS(Items!$E:$E,O226,Items!$F:$F,P226,Items!$G:$G,Q226)=1,COUNTIFS(Items!$M:$M,O226,Items!$N:$N,P226,Items!$O:$O,Q226)=1,COUNTIFS(Items!$U:$U,O226,Items!$V:$V,P226,Items!$W:$W,Q226)=1),0,1))</f>
        <v>0</v>
      </c>
      <c r="AC226" s="31" t="str">
        <f>IF(OR(RepP!$J$3="",RepP!$J$3=0,COUNTIF(Lists!$D:$D,RepP!$J$3)=0),Lists!$D$9,IF(RepP!$J$3=Lists!$D$9,Lists!$D$9,IF(RepP!$J$3=$E226,RepP!$J$3,"")))</f>
        <v>Все проекты</v>
      </c>
      <c r="AD226" s="31">
        <f>IF(OR(U226="",U226=0),0,MAX(AD$2:AD225)+1)</f>
        <v>0</v>
      </c>
    </row>
    <row r="227" spans="2:30" x14ac:dyDescent="0.3">
      <c r="B227" s="26">
        <f>IF(AND(O227=0,P227=0,Q227=0,Y227=0),0,IF(OR(COUNTIFS(Items!$E:$E,O227,Items!$F:$F,P227,Items!$G:$G,Q227)=1,COUNTIFS(Items!$M:$M,O227,Items!$N:$N,P227,Items!$O:$O,Q227)=1,COUNTIFS(Items!$U:$U,O227,Items!$V:$V,P227,Items!$W:$W,Q227)=1),0,1))</f>
        <v>0</v>
      </c>
      <c r="AC227" s="31" t="str">
        <f>IF(OR(RepP!$J$3="",RepP!$J$3=0,COUNTIF(Lists!$D:$D,RepP!$J$3)=0),Lists!$D$9,IF(RepP!$J$3=Lists!$D$9,Lists!$D$9,IF(RepP!$J$3=$E227,RepP!$J$3,"")))</f>
        <v>Все проекты</v>
      </c>
      <c r="AD227" s="31">
        <f>IF(OR(U227="",U227=0),0,MAX(AD$2:AD226)+1)</f>
        <v>0</v>
      </c>
    </row>
    <row r="228" spans="2:30" x14ac:dyDescent="0.3">
      <c r="B228" s="26">
        <f>IF(AND(O228=0,P228=0,Q228=0,Y228=0),0,IF(OR(COUNTIFS(Items!$E:$E,O228,Items!$F:$F,P228,Items!$G:$G,Q228)=1,COUNTIFS(Items!$M:$M,O228,Items!$N:$N,P228,Items!$O:$O,Q228)=1,COUNTIFS(Items!$U:$U,O228,Items!$V:$V,P228,Items!$W:$W,Q228)=1),0,1))</f>
        <v>0</v>
      </c>
      <c r="AC228" s="31" t="str">
        <f>IF(OR(RepP!$J$3="",RepP!$J$3=0,COUNTIF(Lists!$D:$D,RepP!$J$3)=0),Lists!$D$9,IF(RepP!$J$3=Lists!$D$9,Lists!$D$9,IF(RepP!$J$3=$E228,RepP!$J$3,"")))</f>
        <v>Все проекты</v>
      </c>
      <c r="AD228" s="31">
        <f>IF(OR(U228="",U228=0),0,MAX(AD$2:AD227)+1)</f>
        <v>0</v>
      </c>
    </row>
    <row r="229" spans="2:30" x14ac:dyDescent="0.3">
      <c r="B229" s="26">
        <f>IF(AND(O229=0,P229=0,Q229=0,Y229=0),0,IF(OR(COUNTIFS(Items!$E:$E,O229,Items!$F:$F,P229,Items!$G:$G,Q229)=1,COUNTIFS(Items!$M:$M,O229,Items!$N:$N,P229,Items!$O:$O,Q229)=1,COUNTIFS(Items!$U:$U,O229,Items!$V:$V,P229,Items!$W:$W,Q229)=1),0,1))</f>
        <v>0</v>
      </c>
      <c r="AC229" s="31" t="str">
        <f>IF(OR(RepP!$J$3="",RepP!$J$3=0,COUNTIF(Lists!$D:$D,RepP!$J$3)=0),Lists!$D$9,IF(RepP!$J$3=Lists!$D$9,Lists!$D$9,IF(RepP!$J$3=$E229,RepP!$J$3,"")))</f>
        <v>Все проекты</v>
      </c>
      <c r="AD229" s="31">
        <f>IF(OR(U229="",U229=0),0,MAX(AD$2:AD228)+1)</f>
        <v>0</v>
      </c>
    </row>
    <row r="230" spans="2:30" x14ac:dyDescent="0.3">
      <c r="B230" s="26">
        <f>IF(AND(O230=0,P230=0,Q230=0,Y230=0),0,IF(OR(COUNTIFS(Items!$E:$E,O230,Items!$F:$F,P230,Items!$G:$G,Q230)=1,COUNTIFS(Items!$M:$M,O230,Items!$N:$N,P230,Items!$O:$O,Q230)=1,COUNTIFS(Items!$U:$U,O230,Items!$V:$V,P230,Items!$W:$W,Q230)=1),0,1))</f>
        <v>0</v>
      </c>
      <c r="AC230" s="31" t="str">
        <f>IF(OR(RepP!$J$3="",RepP!$J$3=0,COUNTIF(Lists!$D:$D,RepP!$J$3)=0),Lists!$D$9,IF(RepP!$J$3=Lists!$D$9,Lists!$D$9,IF(RepP!$J$3=$E230,RepP!$J$3,"")))</f>
        <v>Все проекты</v>
      </c>
      <c r="AD230" s="31">
        <f>IF(OR(U230="",U230=0),0,MAX(AD$2:AD229)+1)</f>
        <v>0</v>
      </c>
    </row>
    <row r="231" spans="2:30" x14ac:dyDescent="0.3">
      <c r="B231" s="26">
        <f>IF(AND(O231=0,P231=0,Q231=0,Y231=0),0,IF(OR(COUNTIFS(Items!$E:$E,O231,Items!$F:$F,P231,Items!$G:$G,Q231)=1,COUNTIFS(Items!$M:$M,O231,Items!$N:$N,P231,Items!$O:$O,Q231)=1,COUNTIFS(Items!$U:$U,O231,Items!$V:$V,P231,Items!$W:$W,Q231)=1),0,1))</f>
        <v>0</v>
      </c>
      <c r="AC231" s="31" t="str">
        <f>IF(OR(RepP!$J$3="",RepP!$J$3=0,COUNTIF(Lists!$D:$D,RepP!$J$3)=0),Lists!$D$9,IF(RepP!$J$3=Lists!$D$9,Lists!$D$9,IF(RepP!$J$3=$E231,RepP!$J$3,"")))</f>
        <v>Все проекты</v>
      </c>
      <c r="AD231" s="31">
        <f>IF(OR(U231="",U231=0),0,MAX(AD$2:AD230)+1)</f>
        <v>0</v>
      </c>
    </row>
    <row r="232" spans="2:30" x14ac:dyDescent="0.3">
      <c r="B232" s="26">
        <f>IF(AND(O232=0,P232=0,Q232=0,Y232=0),0,IF(OR(COUNTIFS(Items!$E:$E,O232,Items!$F:$F,P232,Items!$G:$G,Q232)=1,COUNTIFS(Items!$M:$M,O232,Items!$N:$N,P232,Items!$O:$O,Q232)=1,COUNTIFS(Items!$U:$U,O232,Items!$V:$V,P232,Items!$W:$W,Q232)=1),0,1))</f>
        <v>0</v>
      </c>
      <c r="AC232" s="31" t="str">
        <f>IF(OR(RepP!$J$3="",RepP!$J$3=0,COUNTIF(Lists!$D:$D,RepP!$J$3)=0),Lists!$D$9,IF(RepP!$J$3=Lists!$D$9,Lists!$D$9,IF(RepP!$J$3=$E232,RepP!$J$3,"")))</f>
        <v>Все проекты</v>
      </c>
      <c r="AD232" s="31">
        <f>IF(OR(U232="",U232=0),0,MAX(AD$2:AD231)+1)</f>
        <v>0</v>
      </c>
    </row>
    <row r="233" spans="2:30" x14ac:dyDescent="0.3">
      <c r="B233" s="26">
        <f>IF(AND(O233=0,P233=0,Q233=0,Y233=0),0,IF(OR(COUNTIFS(Items!$E:$E,O233,Items!$F:$F,P233,Items!$G:$G,Q233)=1,COUNTIFS(Items!$M:$M,O233,Items!$N:$N,P233,Items!$O:$O,Q233)=1,COUNTIFS(Items!$U:$U,O233,Items!$V:$V,P233,Items!$W:$W,Q233)=1),0,1))</f>
        <v>0</v>
      </c>
      <c r="AC233" s="31" t="str">
        <f>IF(OR(RepP!$J$3="",RepP!$J$3=0,COUNTIF(Lists!$D:$D,RepP!$J$3)=0),Lists!$D$9,IF(RepP!$J$3=Lists!$D$9,Lists!$D$9,IF(RepP!$J$3=$E233,RepP!$J$3,"")))</f>
        <v>Все проекты</v>
      </c>
      <c r="AD233" s="31">
        <f>IF(OR(U233="",U233=0),0,MAX(AD$2:AD232)+1)</f>
        <v>0</v>
      </c>
    </row>
    <row r="234" spans="2:30" x14ac:dyDescent="0.3">
      <c r="B234" s="26">
        <f>IF(AND(O234=0,P234=0,Q234=0,Y234=0),0,IF(OR(COUNTIFS(Items!$E:$E,O234,Items!$F:$F,P234,Items!$G:$G,Q234)=1,COUNTIFS(Items!$M:$M,O234,Items!$N:$N,P234,Items!$O:$O,Q234)=1,COUNTIFS(Items!$U:$U,O234,Items!$V:$V,P234,Items!$W:$W,Q234)=1),0,1))</f>
        <v>0</v>
      </c>
      <c r="AC234" s="31" t="str">
        <f>IF(OR(RepP!$J$3="",RepP!$J$3=0,COUNTIF(Lists!$D:$D,RepP!$J$3)=0),Lists!$D$9,IF(RepP!$J$3=Lists!$D$9,Lists!$D$9,IF(RepP!$J$3=$E234,RepP!$J$3,"")))</f>
        <v>Все проекты</v>
      </c>
      <c r="AD234" s="31">
        <f>IF(OR(U234="",U234=0),0,MAX(AD$2:AD233)+1)</f>
        <v>0</v>
      </c>
    </row>
    <row r="235" spans="2:30" x14ac:dyDescent="0.3">
      <c r="B235" s="26">
        <f>IF(AND(O235=0,P235=0,Q235=0,Y235=0),0,IF(OR(COUNTIFS(Items!$E:$E,O235,Items!$F:$F,P235,Items!$G:$G,Q235)=1,COUNTIFS(Items!$M:$M,O235,Items!$N:$N,P235,Items!$O:$O,Q235)=1,COUNTIFS(Items!$U:$U,O235,Items!$V:$V,P235,Items!$W:$W,Q235)=1),0,1))</f>
        <v>0</v>
      </c>
      <c r="AC235" s="31" t="str">
        <f>IF(OR(RepP!$J$3="",RepP!$J$3=0,COUNTIF(Lists!$D:$D,RepP!$J$3)=0),Lists!$D$9,IF(RepP!$J$3=Lists!$D$9,Lists!$D$9,IF(RepP!$J$3=$E235,RepP!$J$3,"")))</f>
        <v>Все проекты</v>
      </c>
      <c r="AD235" s="31">
        <f>IF(OR(U235="",U235=0),0,MAX(AD$2:AD234)+1)</f>
        <v>0</v>
      </c>
    </row>
    <row r="236" spans="2:30" x14ac:dyDescent="0.3">
      <c r="B236" s="26">
        <f>IF(AND(O236=0,P236=0,Q236=0,Y236=0),0,IF(OR(COUNTIFS(Items!$E:$E,O236,Items!$F:$F,P236,Items!$G:$G,Q236)=1,COUNTIFS(Items!$M:$M,O236,Items!$N:$N,P236,Items!$O:$O,Q236)=1,COUNTIFS(Items!$U:$U,O236,Items!$V:$V,P236,Items!$W:$W,Q236)=1),0,1))</f>
        <v>0</v>
      </c>
      <c r="AC236" s="31" t="str">
        <f>IF(OR(RepP!$J$3="",RepP!$J$3=0,COUNTIF(Lists!$D:$D,RepP!$J$3)=0),Lists!$D$9,IF(RepP!$J$3=Lists!$D$9,Lists!$D$9,IF(RepP!$J$3=$E236,RepP!$J$3,"")))</f>
        <v>Все проекты</v>
      </c>
      <c r="AD236" s="31">
        <f>IF(OR(U236="",U236=0),0,MAX(AD$2:AD235)+1)</f>
        <v>0</v>
      </c>
    </row>
    <row r="237" spans="2:30" x14ac:dyDescent="0.3">
      <c r="B237" s="26">
        <f>IF(AND(O237=0,P237=0,Q237=0,Y237=0),0,IF(OR(COUNTIFS(Items!$E:$E,O237,Items!$F:$F,P237,Items!$G:$G,Q237)=1,COUNTIFS(Items!$M:$M,O237,Items!$N:$N,P237,Items!$O:$O,Q237)=1,COUNTIFS(Items!$U:$U,O237,Items!$V:$V,P237,Items!$W:$W,Q237)=1),0,1))</f>
        <v>0</v>
      </c>
      <c r="AC237" s="31" t="str">
        <f>IF(OR(RepP!$J$3="",RepP!$J$3=0,COUNTIF(Lists!$D:$D,RepP!$J$3)=0),Lists!$D$9,IF(RepP!$J$3=Lists!$D$9,Lists!$D$9,IF(RepP!$J$3=$E237,RepP!$J$3,"")))</f>
        <v>Все проекты</v>
      </c>
      <c r="AD237" s="31">
        <f>IF(OR(U237="",U237=0),0,MAX(AD$2:AD236)+1)</f>
        <v>0</v>
      </c>
    </row>
    <row r="238" spans="2:30" x14ac:dyDescent="0.3">
      <c r="B238" s="26">
        <f>IF(AND(O238=0,P238=0,Q238=0,Y238=0),0,IF(OR(COUNTIFS(Items!$E:$E,O238,Items!$F:$F,P238,Items!$G:$G,Q238)=1,COUNTIFS(Items!$M:$M,O238,Items!$N:$N,P238,Items!$O:$O,Q238)=1,COUNTIFS(Items!$U:$U,O238,Items!$V:$V,P238,Items!$W:$W,Q238)=1),0,1))</f>
        <v>0</v>
      </c>
      <c r="AC238" s="31" t="str">
        <f>IF(OR(RepP!$J$3="",RepP!$J$3=0,COUNTIF(Lists!$D:$D,RepP!$J$3)=0),Lists!$D$9,IF(RepP!$J$3=Lists!$D$9,Lists!$D$9,IF(RepP!$J$3=$E238,RepP!$J$3,"")))</f>
        <v>Все проекты</v>
      </c>
      <c r="AD238" s="31">
        <f>IF(OR(U238="",U238=0),0,MAX(AD$2:AD237)+1)</f>
        <v>0</v>
      </c>
    </row>
    <row r="239" spans="2:30" x14ac:dyDescent="0.3">
      <c r="B239" s="26">
        <f>IF(AND(O239=0,P239=0,Q239=0,Y239=0),0,IF(OR(COUNTIFS(Items!$E:$E,O239,Items!$F:$F,P239,Items!$G:$G,Q239)=1,COUNTIFS(Items!$M:$M,O239,Items!$N:$N,P239,Items!$O:$O,Q239)=1,COUNTIFS(Items!$U:$U,O239,Items!$V:$V,P239,Items!$W:$W,Q239)=1),0,1))</f>
        <v>0</v>
      </c>
      <c r="AC239" s="31" t="str">
        <f>IF(OR(RepP!$J$3="",RepP!$J$3=0,COUNTIF(Lists!$D:$D,RepP!$J$3)=0),Lists!$D$9,IF(RepP!$J$3=Lists!$D$9,Lists!$D$9,IF(RepP!$J$3=$E239,RepP!$J$3,"")))</f>
        <v>Все проекты</v>
      </c>
      <c r="AD239" s="31">
        <f>IF(OR(U239="",U239=0),0,MAX(AD$2:AD238)+1)</f>
        <v>0</v>
      </c>
    </row>
    <row r="240" spans="2:30" x14ac:dyDescent="0.3">
      <c r="B240" s="26">
        <f>IF(AND(O240=0,P240=0,Q240=0,Y240=0),0,IF(OR(COUNTIFS(Items!$E:$E,O240,Items!$F:$F,P240,Items!$G:$G,Q240)=1,COUNTIFS(Items!$M:$M,O240,Items!$N:$N,P240,Items!$O:$O,Q240)=1,COUNTIFS(Items!$U:$U,O240,Items!$V:$V,P240,Items!$W:$W,Q240)=1),0,1))</f>
        <v>0</v>
      </c>
      <c r="AC240" s="31" t="str">
        <f>IF(OR(RepP!$J$3="",RepP!$J$3=0,COUNTIF(Lists!$D:$D,RepP!$J$3)=0),Lists!$D$9,IF(RepP!$J$3=Lists!$D$9,Lists!$D$9,IF(RepP!$J$3=$E240,RepP!$J$3,"")))</f>
        <v>Все проекты</v>
      </c>
      <c r="AD240" s="31">
        <f>IF(OR(U240="",U240=0),0,MAX(AD$2:AD239)+1)</f>
        <v>0</v>
      </c>
    </row>
    <row r="241" spans="2:30" x14ac:dyDescent="0.3">
      <c r="B241" s="26">
        <f>IF(AND(O241=0,P241=0,Q241=0,Y241=0),0,IF(OR(COUNTIFS(Items!$E:$E,O241,Items!$F:$F,P241,Items!$G:$G,Q241)=1,COUNTIFS(Items!$M:$M,O241,Items!$N:$N,P241,Items!$O:$O,Q241)=1,COUNTIFS(Items!$U:$U,O241,Items!$V:$V,P241,Items!$W:$W,Q241)=1),0,1))</f>
        <v>0</v>
      </c>
      <c r="AC241" s="31" t="str">
        <f>IF(OR(RepP!$J$3="",RepP!$J$3=0,COUNTIF(Lists!$D:$D,RepP!$J$3)=0),Lists!$D$9,IF(RepP!$J$3=Lists!$D$9,Lists!$D$9,IF(RepP!$J$3=$E241,RepP!$J$3,"")))</f>
        <v>Все проекты</v>
      </c>
      <c r="AD241" s="31">
        <f>IF(OR(U241="",U241=0),0,MAX(AD$2:AD240)+1)</f>
        <v>0</v>
      </c>
    </row>
    <row r="242" spans="2:30" x14ac:dyDescent="0.3">
      <c r="B242" s="26">
        <f>IF(AND(O242=0,P242=0,Q242=0,Y242=0),0,IF(OR(COUNTIFS(Items!$E:$E,O242,Items!$F:$F,P242,Items!$G:$G,Q242)=1,COUNTIFS(Items!$M:$M,O242,Items!$N:$N,P242,Items!$O:$O,Q242)=1,COUNTIFS(Items!$U:$U,O242,Items!$V:$V,P242,Items!$W:$W,Q242)=1),0,1))</f>
        <v>0</v>
      </c>
      <c r="AC242" s="31" t="str">
        <f>IF(OR(RepP!$J$3="",RepP!$J$3=0,COUNTIF(Lists!$D:$D,RepP!$J$3)=0),Lists!$D$9,IF(RepP!$J$3=Lists!$D$9,Lists!$D$9,IF(RepP!$J$3=$E242,RepP!$J$3,"")))</f>
        <v>Все проекты</v>
      </c>
      <c r="AD242" s="31">
        <f>IF(OR(U242="",U242=0),0,MAX(AD$2:AD241)+1)</f>
        <v>0</v>
      </c>
    </row>
    <row r="243" spans="2:30" x14ac:dyDescent="0.3">
      <c r="B243" s="26">
        <f>IF(AND(O243=0,P243=0,Q243=0,Y243=0),0,IF(OR(COUNTIFS(Items!$E:$E,O243,Items!$F:$F,P243,Items!$G:$G,Q243)=1,COUNTIFS(Items!$M:$M,O243,Items!$N:$N,P243,Items!$O:$O,Q243)=1,COUNTIFS(Items!$U:$U,O243,Items!$V:$V,P243,Items!$W:$W,Q243)=1),0,1))</f>
        <v>0</v>
      </c>
      <c r="AC243" s="31" t="str">
        <f>IF(OR(RepP!$J$3="",RepP!$J$3=0,COUNTIF(Lists!$D:$D,RepP!$J$3)=0),Lists!$D$9,IF(RepP!$J$3=Lists!$D$9,Lists!$D$9,IF(RepP!$J$3=$E243,RepP!$J$3,"")))</f>
        <v>Все проекты</v>
      </c>
      <c r="AD243" s="31">
        <f>IF(OR(U243="",U243=0),0,MAX(AD$2:AD242)+1)</f>
        <v>0</v>
      </c>
    </row>
    <row r="244" spans="2:30" x14ac:dyDescent="0.3">
      <c r="B244" s="26">
        <f>IF(AND(O244=0,P244=0,Q244=0,Y244=0),0,IF(OR(COUNTIFS(Items!$E:$E,O244,Items!$F:$F,P244,Items!$G:$G,Q244)=1,COUNTIFS(Items!$M:$M,O244,Items!$N:$N,P244,Items!$O:$O,Q244)=1,COUNTIFS(Items!$U:$U,O244,Items!$V:$V,P244,Items!$W:$W,Q244)=1),0,1))</f>
        <v>0</v>
      </c>
      <c r="AC244" s="31" t="str">
        <f>IF(OR(RepP!$J$3="",RepP!$J$3=0,COUNTIF(Lists!$D:$D,RepP!$J$3)=0),Lists!$D$9,IF(RepP!$J$3=Lists!$D$9,Lists!$D$9,IF(RepP!$J$3=$E244,RepP!$J$3,"")))</f>
        <v>Все проекты</v>
      </c>
      <c r="AD244" s="31">
        <f>IF(OR(U244="",U244=0),0,MAX(AD$2:AD243)+1)</f>
        <v>0</v>
      </c>
    </row>
    <row r="245" spans="2:30" x14ac:dyDescent="0.3">
      <c r="B245" s="26">
        <f>IF(AND(O245=0,P245=0,Q245=0,Y245=0),0,IF(OR(COUNTIFS(Items!$E:$E,O245,Items!$F:$F,P245,Items!$G:$G,Q245)=1,COUNTIFS(Items!$M:$M,O245,Items!$N:$N,P245,Items!$O:$O,Q245)=1,COUNTIFS(Items!$U:$U,O245,Items!$V:$V,P245,Items!$W:$W,Q245)=1),0,1))</f>
        <v>0</v>
      </c>
      <c r="AC245" s="31" t="str">
        <f>IF(OR(RepP!$J$3="",RepP!$J$3=0,COUNTIF(Lists!$D:$D,RepP!$J$3)=0),Lists!$D$9,IF(RepP!$J$3=Lists!$D$9,Lists!$D$9,IF(RepP!$J$3=$E245,RepP!$J$3,"")))</f>
        <v>Все проекты</v>
      </c>
      <c r="AD245" s="31">
        <f>IF(OR(U245="",U245=0),0,MAX(AD$2:AD244)+1)</f>
        <v>0</v>
      </c>
    </row>
    <row r="246" spans="2:30" x14ac:dyDescent="0.3">
      <c r="B246" s="26">
        <f>IF(AND(O246=0,P246=0,Q246=0,Y246=0),0,IF(OR(COUNTIFS(Items!$E:$E,O246,Items!$F:$F,P246,Items!$G:$G,Q246)=1,COUNTIFS(Items!$M:$M,O246,Items!$N:$N,P246,Items!$O:$O,Q246)=1,COUNTIFS(Items!$U:$U,O246,Items!$V:$V,P246,Items!$W:$W,Q246)=1),0,1))</f>
        <v>0</v>
      </c>
      <c r="AC246" s="31" t="str">
        <f>IF(OR(RepP!$J$3="",RepP!$J$3=0,COUNTIF(Lists!$D:$D,RepP!$J$3)=0),Lists!$D$9,IF(RepP!$J$3=Lists!$D$9,Lists!$D$9,IF(RepP!$J$3=$E246,RepP!$J$3,"")))</f>
        <v>Все проекты</v>
      </c>
      <c r="AD246" s="31">
        <f>IF(OR(U246="",U246=0),0,MAX(AD$2:AD245)+1)</f>
        <v>0</v>
      </c>
    </row>
    <row r="247" spans="2:30" x14ac:dyDescent="0.3">
      <c r="B247" s="26">
        <f>IF(AND(O247=0,P247=0,Q247=0,Y247=0),0,IF(OR(COUNTIFS(Items!$E:$E,O247,Items!$F:$F,P247,Items!$G:$G,Q247)=1,COUNTIFS(Items!$M:$M,O247,Items!$N:$N,P247,Items!$O:$O,Q247)=1,COUNTIFS(Items!$U:$U,O247,Items!$V:$V,P247,Items!$W:$W,Q247)=1),0,1))</f>
        <v>0</v>
      </c>
      <c r="AC247" s="31" t="str">
        <f>IF(OR(RepP!$J$3="",RepP!$J$3=0,COUNTIF(Lists!$D:$D,RepP!$J$3)=0),Lists!$D$9,IF(RepP!$J$3=Lists!$D$9,Lists!$D$9,IF(RepP!$J$3=$E247,RepP!$J$3,"")))</f>
        <v>Все проекты</v>
      </c>
      <c r="AD247" s="31">
        <f>IF(OR(U247="",U247=0),0,MAX(AD$2:AD246)+1)</f>
        <v>0</v>
      </c>
    </row>
    <row r="248" spans="2:30" x14ac:dyDescent="0.3">
      <c r="B248" s="26">
        <f>IF(AND(O248=0,P248=0,Q248=0,Y248=0),0,IF(OR(COUNTIFS(Items!$E:$E,O248,Items!$F:$F,P248,Items!$G:$G,Q248)=1,COUNTIFS(Items!$M:$M,O248,Items!$N:$N,P248,Items!$O:$O,Q248)=1,COUNTIFS(Items!$U:$U,O248,Items!$V:$V,P248,Items!$W:$W,Q248)=1),0,1))</f>
        <v>0</v>
      </c>
      <c r="AC248" s="31" t="str">
        <f>IF(OR(RepP!$J$3="",RepP!$J$3=0,COUNTIF(Lists!$D:$D,RepP!$J$3)=0),Lists!$D$9,IF(RepP!$J$3=Lists!$D$9,Lists!$D$9,IF(RepP!$J$3=$E248,RepP!$J$3,"")))</f>
        <v>Все проекты</v>
      </c>
      <c r="AD248" s="31">
        <f>IF(OR(U248="",U248=0),0,MAX(AD$2:AD247)+1)</f>
        <v>0</v>
      </c>
    </row>
    <row r="249" spans="2:30" x14ac:dyDescent="0.3">
      <c r="B249" s="26">
        <f>IF(AND(O249=0,P249=0,Q249=0,Y249=0),0,IF(OR(COUNTIFS(Items!$E:$E,O249,Items!$F:$F,P249,Items!$G:$G,Q249)=1,COUNTIFS(Items!$M:$M,O249,Items!$N:$N,P249,Items!$O:$O,Q249)=1,COUNTIFS(Items!$U:$U,O249,Items!$V:$V,P249,Items!$W:$W,Q249)=1),0,1))</f>
        <v>0</v>
      </c>
      <c r="AC249" s="31" t="str">
        <f>IF(OR(RepP!$J$3="",RepP!$J$3=0,COUNTIF(Lists!$D:$D,RepP!$J$3)=0),Lists!$D$9,IF(RepP!$J$3=Lists!$D$9,Lists!$D$9,IF(RepP!$J$3=$E249,RepP!$J$3,"")))</f>
        <v>Все проекты</v>
      </c>
      <c r="AD249" s="31">
        <f>IF(OR(U249="",U249=0),0,MAX(AD$2:AD248)+1)</f>
        <v>0</v>
      </c>
    </row>
    <row r="250" spans="2:30" x14ac:dyDescent="0.3">
      <c r="B250" s="26">
        <f>IF(AND(O250=0,P250=0,Q250=0,Y250=0),0,IF(OR(COUNTIFS(Items!$E:$E,O250,Items!$F:$F,P250,Items!$G:$G,Q250)=1,COUNTIFS(Items!$M:$M,O250,Items!$N:$N,P250,Items!$O:$O,Q250)=1,COUNTIFS(Items!$U:$U,O250,Items!$V:$V,P250,Items!$W:$W,Q250)=1),0,1))</f>
        <v>0</v>
      </c>
      <c r="AC250" s="31" t="str">
        <f>IF(OR(RepP!$J$3="",RepP!$J$3=0,COUNTIF(Lists!$D:$D,RepP!$J$3)=0),Lists!$D$9,IF(RepP!$J$3=Lists!$D$9,Lists!$D$9,IF(RepP!$J$3=$E250,RepP!$J$3,"")))</f>
        <v>Все проекты</v>
      </c>
      <c r="AD250" s="31">
        <f>IF(OR(U250="",U250=0),0,MAX(AD$2:AD249)+1)</f>
        <v>0</v>
      </c>
    </row>
    <row r="251" spans="2:30" x14ac:dyDescent="0.3">
      <c r="B251" s="26">
        <f>IF(AND(O251=0,P251=0,Q251=0,Y251=0),0,IF(OR(COUNTIFS(Items!$E:$E,O251,Items!$F:$F,P251,Items!$G:$G,Q251)=1,COUNTIFS(Items!$M:$M,O251,Items!$N:$N,P251,Items!$O:$O,Q251)=1,COUNTIFS(Items!$U:$U,O251,Items!$V:$V,P251,Items!$W:$W,Q251)=1),0,1))</f>
        <v>0</v>
      </c>
      <c r="AC251" s="31" t="str">
        <f>IF(OR(RepP!$J$3="",RepP!$J$3=0,COUNTIF(Lists!$D:$D,RepP!$J$3)=0),Lists!$D$9,IF(RepP!$J$3=Lists!$D$9,Lists!$D$9,IF(RepP!$J$3=$E251,RepP!$J$3,"")))</f>
        <v>Все проекты</v>
      </c>
      <c r="AD251" s="31">
        <f>IF(OR(U251="",U251=0),0,MAX(AD$2:AD250)+1)</f>
        <v>0</v>
      </c>
    </row>
    <row r="252" spans="2:30" x14ac:dyDescent="0.3">
      <c r="B252" s="26">
        <f>IF(AND(O252=0,P252=0,Q252=0,Y252=0),0,IF(OR(COUNTIFS(Items!$E:$E,O252,Items!$F:$F,P252,Items!$G:$G,Q252)=1,COUNTIFS(Items!$M:$M,O252,Items!$N:$N,P252,Items!$O:$O,Q252)=1,COUNTIFS(Items!$U:$U,O252,Items!$V:$V,P252,Items!$W:$W,Q252)=1),0,1))</f>
        <v>0</v>
      </c>
      <c r="AC252" s="31" t="str">
        <f>IF(OR(RepP!$J$3="",RepP!$J$3=0,COUNTIF(Lists!$D:$D,RepP!$J$3)=0),Lists!$D$9,IF(RepP!$J$3=Lists!$D$9,Lists!$D$9,IF(RepP!$J$3=$E252,RepP!$J$3,"")))</f>
        <v>Все проекты</v>
      </c>
      <c r="AD252" s="31">
        <f>IF(OR(U252="",U252=0),0,MAX(AD$2:AD251)+1)</f>
        <v>0</v>
      </c>
    </row>
    <row r="253" spans="2:30" x14ac:dyDescent="0.3">
      <c r="B253" s="26">
        <f>IF(AND(O253=0,P253=0,Q253=0,Y253=0),0,IF(OR(COUNTIFS(Items!$E:$E,O253,Items!$F:$F,P253,Items!$G:$G,Q253)=1,COUNTIFS(Items!$M:$M,O253,Items!$N:$N,P253,Items!$O:$O,Q253)=1,COUNTIFS(Items!$U:$U,O253,Items!$V:$V,P253,Items!$W:$W,Q253)=1),0,1))</f>
        <v>0</v>
      </c>
      <c r="AC253" s="31" t="str">
        <f>IF(OR(RepP!$J$3="",RepP!$J$3=0,COUNTIF(Lists!$D:$D,RepP!$J$3)=0),Lists!$D$9,IF(RepP!$J$3=Lists!$D$9,Lists!$D$9,IF(RepP!$J$3=$E253,RepP!$J$3,"")))</f>
        <v>Все проекты</v>
      </c>
      <c r="AD253" s="31">
        <f>IF(OR(U253="",U253=0),0,MAX(AD$2:AD252)+1)</f>
        <v>0</v>
      </c>
    </row>
    <row r="254" spans="2:30" x14ac:dyDescent="0.3">
      <c r="B254" s="26">
        <f>IF(AND(O254=0,P254=0,Q254=0,Y254=0),0,IF(OR(COUNTIFS(Items!$E:$E,O254,Items!$F:$F,P254,Items!$G:$G,Q254)=1,COUNTIFS(Items!$M:$M,O254,Items!$N:$N,P254,Items!$O:$O,Q254)=1,COUNTIFS(Items!$U:$U,O254,Items!$V:$V,P254,Items!$W:$W,Q254)=1),0,1))</f>
        <v>0</v>
      </c>
      <c r="AC254" s="31" t="str">
        <f>IF(OR(RepP!$J$3="",RepP!$J$3=0,COUNTIF(Lists!$D:$D,RepP!$J$3)=0),Lists!$D$9,IF(RepP!$J$3=Lists!$D$9,Lists!$D$9,IF(RepP!$J$3=$E254,RepP!$J$3,"")))</f>
        <v>Все проекты</v>
      </c>
      <c r="AD254" s="31">
        <f>IF(OR(U254="",U254=0),0,MAX(AD$2:AD253)+1)</f>
        <v>0</v>
      </c>
    </row>
    <row r="255" spans="2:30" x14ac:dyDescent="0.3">
      <c r="B255" s="26">
        <f>IF(AND(O255=0,P255=0,Q255=0,Y255=0),0,IF(OR(COUNTIFS(Items!$E:$E,O255,Items!$F:$F,P255,Items!$G:$G,Q255)=1,COUNTIFS(Items!$M:$M,O255,Items!$N:$N,P255,Items!$O:$O,Q255)=1,COUNTIFS(Items!$U:$U,O255,Items!$V:$V,P255,Items!$W:$W,Q255)=1),0,1))</f>
        <v>0</v>
      </c>
      <c r="AC255" s="31" t="str">
        <f>IF(OR(RepP!$J$3="",RepP!$J$3=0,COUNTIF(Lists!$D:$D,RepP!$J$3)=0),Lists!$D$9,IF(RepP!$J$3=Lists!$D$9,Lists!$D$9,IF(RepP!$J$3=$E255,RepP!$J$3,"")))</f>
        <v>Все проекты</v>
      </c>
      <c r="AD255" s="31">
        <f>IF(OR(U255="",U255=0),0,MAX(AD$2:AD254)+1)</f>
        <v>0</v>
      </c>
    </row>
    <row r="256" spans="2:30" x14ac:dyDescent="0.3">
      <c r="B256" s="26">
        <f>IF(AND(O256=0,P256=0,Q256=0,Y256=0),0,IF(OR(COUNTIFS(Items!$E:$E,O256,Items!$F:$F,P256,Items!$G:$G,Q256)=1,COUNTIFS(Items!$M:$M,O256,Items!$N:$N,P256,Items!$O:$O,Q256)=1,COUNTIFS(Items!$U:$U,O256,Items!$V:$V,P256,Items!$W:$W,Q256)=1),0,1))</f>
        <v>0</v>
      </c>
      <c r="AC256" s="31" t="str">
        <f>IF(OR(RepP!$J$3="",RepP!$J$3=0,COUNTIF(Lists!$D:$D,RepP!$J$3)=0),Lists!$D$9,IF(RepP!$J$3=Lists!$D$9,Lists!$D$9,IF(RepP!$J$3=$E256,RepP!$J$3,"")))</f>
        <v>Все проекты</v>
      </c>
      <c r="AD256" s="31">
        <f>IF(OR(U256="",U256=0),0,MAX(AD$2:AD255)+1)</f>
        <v>0</v>
      </c>
    </row>
    <row r="257" spans="2:30" x14ac:dyDescent="0.3">
      <c r="B257" s="26">
        <f>IF(AND(O257=0,P257=0,Q257=0,Y257=0),0,IF(OR(COUNTIFS(Items!$E:$E,O257,Items!$F:$F,P257,Items!$G:$G,Q257)=1,COUNTIFS(Items!$M:$M,O257,Items!$N:$N,P257,Items!$O:$O,Q257)=1,COUNTIFS(Items!$U:$U,O257,Items!$V:$V,P257,Items!$W:$W,Q257)=1),0,1))</f>
        <v>0</v>
      </c>
      <c r="AC257" s="31" t="str">
        <f>IF(OR(RepP!$J$3="",RepP!$J$3=0,COUNTIF(Lists!$D:$D,RepP!$J$3)=0),Lists!$D$9,IF(RepP!$J$3=Lists!$D$9,Lists!$D$9,IF(RepP!$J$3=$E257,RepP!$J$3,"")))</f>
        <v>Все проекты</v>
      </c>
      <c r="AD257" s="31">
        <f>IF(OR(U257="",U257=0),0,MAX(AD$2:AD256)+1)</f>
        <v>0</v>
      </c>
    </row>
    <row r="258" spans="2:30" x14ac:dyDescent="0.3">
      <c r="B258" s="26">
        <f>IF(AND(O258=0,P258=0,Q258=0,Y258=0),0,IF(OR(COUNTIFS(Items!$E:$E,O258,Items!$F:$F,P258,Items!$G:$G,Q258)=1,COUNTIFS(Items!$M:$M,O258,Items!$N:$N,P258,Items!$O:$O,Q258)=1,COUNTIFS(Items!$U:$U,O258,Items!$V:$V,P258,Items!$W:$W,Q258)=1),0,1))</f>
        <v>0</v>
      </c>
      <c r="AC258" s="31" t="str">
        <f>IF(OR(RepP!$J$3="",RepP!$J$3=0,COUNTIF(Lists!$D:$D,RepP!$J$3)=0),Lists!$D$9,IF(RepP!$J$3=Lists!$D$9,Lists!$D$9,IF(RepP!$J$3=$E258,RepP!$J$3,"")))</f>
        <v>Все проекты</v>
      </c>
      <c r="AD258" s="31">
        <f>IF(OR(U258="",U258=0),0,MAX(AD$2:AD257)+1)</f>
        <v>0</v>
      </c>
    </row>
    <row r="259" spans="2:30" x14ac:dyDescent="0.3">
      <c r="B259" s="26">
        <f>IF(AND(O259=0,P259=0,Q259=0,Y259=0),0,IF(OR(COUNTIFS(Items!$E:$E,O259,Items!$F:$F,P259,Items!$G:$G,Q259)=1,COUNTIFS(Items!$M:$M,O259,Items!$N:$N,P259,Items!$O:$O,Q259)=1,COUNTIFS(Items!$U:$U,O259,Items!$V:$V,P259,Items!$W:$W,Q259)=1),0,1))</f>
        <v>0</v>
      </c>
      <c r="AC259" s="31" t="str">
        <f>IF(OR(RepP!$J$3="",RepP!$J$3=0,COUNTIF(Lists!$D:$D,RepP!$J$3)=0),Lists!$D$9,IF(RepP!$J$3=Lists!$D$9,Lists!$D$9,IF(RepP!$J$3=$E259,RepP!$J$3,"")))</f>
        <v>Все проекты</v>
      </c>
      <c r="AD259" s="31">
        <f>IF(OR(U259="",U259=0),0,MAX(AD$2:AD258)+1)</f>
        <v>0</v>
      </c>
    </row>
    <row r="260" spans="2:30" x14ac:dyDescent="0.3">
      <c r="B260" s="26">
        <f>IF(AND(O260=0,P260=0,Q260=0,Y260=0),0,IF(OR(COUNTIFS(Items!$E:$E,O260,Items!$F:$F,P260,Items!$G:$G,Q260)=1,COUNTIFS(Items!$M:$M,O260,Items!$N:$N,P260,Items!$O:$O,Q260)=1,COUNTIFS(Items!$U:$U,O260,Items!$V:$V,P260,Items!$W:$W,Q260)=1),0,1))</f>
        <v>0</v>
      </c>
      <c r="AC260" s="31" t="str">
        <f>IF(OR(RepP!$J$3="",RepP!$J$3=0,COUNTIF(Lists!$D:$D,RepP!$J$3)=0),Lists!$D$9,IF(RepP!$J$3=Lists!$D$9,Lists!$D$9,IF(RepP!$J$3=$E260,RepP!$J$3,"")))</f>
        <v>Все проекты</v>
      </c>
      <c r="AD260" s="31">
        <f>IF(OR(U260="",U260=0),0,MAX(AD$2:AD259)+1)</f>
        <v>0</v>
      </c>
    </row>
    <row r="261" spans="2:30" x14ac:dyDescent="0.3">
      <c r="B261" s="26">
        <f>IF(AND(O261=0,P261=0,Q261=0,Y261=0),0,IF(OR(COUNTIFS(Items!$E:$E,O261,Items!$F:$F,P261,Items!$G:$G,Q261)=1,COUNTIFS(Items!$M:$M,O261,Items!$N:$N,P261,Items!$O:$O,Q261)=1,COUNTIFS(Items!$U:$U,O261,Items!$V:$V,P261,Items!$W:$W,Q261)=1),0,1))</f>
        <v>0</v>
      </c>
      <c r="AC261" s="31" t="str">
        <f>IF(OR(RepP!$J$3="",RepP!$J$3=0,COUNTIF(Lists!$D:$D,RepP!$J$3)=0),Lists!$D$9,IF(RepP!$J$3=Lists!$D$9,Lists!$D$9,IF(RepP!$J$3=$E261,RepP!$J$3,"")))</f>
        <v>Все проекты</v>
      </c>
      <c r="AD261" s="31">
        <f>IF(OR(U261="",U261=0),0,MAX(AD$2:AD260)+1)</f>
        <v>0</v>
      </c>
    </row>
    <row r="262" spans="2:30" x14ac:dyDescent="0.3">
      <c r="B262" s="26">
        <f>IF(AND(O262=0,P262=0,Q262=0,Y262=0),0,IF(OR(COUNTIFS(Items!$E:$E,O262,Items!$F:$F,P262,Items!$G:$G,Q262)=1,COUNTIFS(Items!$M:$M,O262,Items!$N:$N,P262,Items!$O:$O,Q262)=1,COUNTIFS(Items!$U:$U,O262,Items!$V:$V,P262,Items!$W:$W,Q262)=1),0,1))</f>
        <v>0</v>
      </c>
      <c r="AC262" s="31" t="str">
        <f>IF(OR(RepP!$J$3="",RepP!$J$3=0,COUNTIF(Lists!$D:$D,RepP!$J$3)=0),Lists!$D$9,IF(RepP!$J$3=Lists!$D$9,Lists!$D$9,IF(RepP!$J$3=$E262,RepP!$J$3,"")))</f>
        <v>Все проекты</v>
      </c>
      <c r="AD262" s="31">
        <f>IF(OR(U262="",U262=0),0,MAX(AD$2:AD261)+1)</f>
        <v>0</v>
      </c>
    </row>
    <row r="263" spans="2:30" x14ac:dyDescent="0.3">
      <c r="B263" s="26">
        <f>IF(AND(O263=0,P263=0,Q263=0,Y263=0),0,IF(OR(COUNTIFS(Items!$E:$E,O263,Items!$F:$F,P263,Items!$G:$G,Q263)=1,COUNTIFS(Items!$M:$M,O263,Items!$N:$N,P263,Items!$O:$O,Q263)=1,COUNTIFS(Items!$U:$U,O263,Items!$V:$V,P263,Items!$W:$W,Q263)=1),0,1))</f>
        <v>0</v>
      </c>
      <c r="AC263" s="31" t="str">
        <f>IF(OR(RepP!$J$3="",RepP!$J$3=0,COUNTIF(Lists!$D:$D,RepP!$J$3)=0),Lists!$D$9,IF(RepP!$J$3=Lists!$D$9,Lists!$D$9,IF(RepP!$J$3=$E263,RepP!$J$3,"")))</f>
        <v>Все проекты</v>
      </c>
      <c r="AD263" s="31">
        <f>IF(OR(U263="",U263=0),0,MAX(AD$2:AD262)+1)</f>
        <v>0</v>
      </c>
    </row>
    <row r="264" spans="2:30" x14ac:dyDescent="0.3">
      <c r="B264" s="26">
        <f>IF(AND(O264=0,P264=0,Q264=0,Y264=0),0,IF(OR(COUNTIFS(Items!$E:$E,O264,Items!$F:$F,P264,Items!$G:$G,Q264)=1,COUNTIFS(Items!$M:$M,O264,Items!$N:$N,P264,Items!$O:$O,Q264)=1,COUNTIFS(Items!$U:$U,O264,Items!$V:$V,P264,Items!$W:$W,Q264)=1),0,1))</f>
        <v>0</v>
      </c>
      <c r="AC264" s="31" t="str">
        <f>IF(OR(RepP!$J$3="",RepP!$J$3=0,COUNTIF(Lists!$D:$D,RepP!$J$3)=0),Lists!$D$9,IF(RepP!$J$3=Lists!$D$9,Lists!$D$9,IF(RepP!$J$3=$E264,RepP!$J$3,"")))</f>
        <v>Все проекты</v>
      </c>
      <c r="AD264" s="31">
        <f>IF(OR(U264="",U264=0),0,MAX(AD$2:AD263)+1)</f>
        <v>0</v>
      </c>
    </row>
    <row r="265" spans="2:30" x14ac:dyDescent="0.3">
      <c r="B265" s="26">
        <f>IF(AND(O265=0,P265=0,Q265=0,Y265=0),0,IF(OR(COUNTIFS(Items!$E:$E,O265,Items!$F:$F,P265,Items!$G:$G,Q265)=1,COUNTIFS(Items!$M:$M,O265,Items!$N:$N,P265,Items!$O:$O,Q265)=1,COUNTIFS(Items!$U:$U,O265,Items!$V:$V,P265,Items!$W:$W,Q265)=1),0,1))</f>
        <v>0</v>
      </c>
      <c r="AC265" s="31" t="str">
        <f>IF(OR(RepP!$J$3="",RepP!$J$3=0,COUNTIF(Lists!$D:$D,RepP!$J$3)=0),Lists!$D$9,IF(RepP!$J$3=Lists!$D$9,Lists!$D$9,IF(RepP!$J$3=$E265,RepP!$J$3,"")))</f>
        <v>Все проекты</v>
      </c>
      <c r="AD265" s="31">
        <f>IF(OR(U265="",U265=0),0,MAX(AD$2:AD264)+1)</f>
        <v>0</v>
      </c>
    </row>
    <row r="266" spans="2:30" x14ac:dyDescent="0.3">
      <c r="B266" s="26">
        <f>IF(AND(O266=0,P266=0,Q266=0,Y266=0),0,IF(OR(COUNTIFS(Items!$E:$E,O266,Items!$F:$F,P266,Items!$G:$G,Q266)=1,COUNTIFS(Items!$M:$M,O266,Items!$N:$N,P266,Items!$O:$O,Q266)=1,COUNTIFS(Items!$U:$U,O266,Items!$V:$V,P266,Items!$W:$W,Q266)=1),0,1))</f>
        <v>0</v>
      </c>
      <c r="AC266" s="31" t="str">
        <f>IF(OR(RepP!$J$3="",RepP!$J$3=0,COUNTIF(Lists!$D:$D,RepP!$J$3)=0),Lists!$D$9,IF(RepP!$J$3=Lists!$D$9,Lists!$D$9,IF(RepP!$J$3=$E266,RepP!$J$3,"")))</f>
        <v>Все проекты</v>
      </c>
      <c r="AD266" s="31">
        <f>IF(OR(U266="",U266=0),0,MAX(AD$2:AD265)+1)</f>
        <v>0</v>
      </c>
    </row>
    <row r="267" spans="2:30" x14ac:dyDescent="0.3">
      <c r="B267" s="26">
        <f>IF(AND(O267=0,P267=0,Q267=0,Y267=0),0,IF(OR(COUNTIFS(Items!$E:$E,O267,Items!$F:$F,P267,Items!$G:$G,Q267)=1,COUNTIFS(Items!$M:$M,O267,Items!$N:$N,P267,Items!$O:$O,Q267)=1,COUNTIFS(Items!$U:$U,O267,Items!$V:$V,P267,Items!$W:$W,Q267)=1),0,1))</f>
        <v>0</v>
      </c>
      <c r="AC267" s="31" t="str">
        <f>IF(OR(RepP!$J$3="",RepP!$J$3=0,COUNTIF(Lists!$D:$D,RepP!$J$3)=0),Lists!$D$9,IF(RepP!$J$3=Lists!$D$9,Lists!$D$9,IF(RepP!$J$3=$E267,RepP!$J$3,"")))</f>
        <v>Все проекты</v>
      </c>
      <c r="AD267" s="31">
        <f>IF(OR(U267="",U267=0),0,MAX(AD$2:AD266)+1)</f>
        <v>0</v>
      </c>
    </row>
    <row r="268" spans="2:30" x14ac:dyDescent="0.3">
      <c r="B268" s="26">
        <f>IF(AND(O268=0,P268=0,Q268=0,Y268=0),0,IF(OR(COUNTIFS(Items!$E:$E,O268,Items!$F:$F,P268,Items!$G:$G,Q268)=1,COUNTIFS(Items!$M:$M,O268,Items!$N:$N,P268,Items!$O:$O,Q268)=1,COUNTIFS(Items!$U:$U,O268,Items!$V:$V,P268,Items!$W:$W,Q268)=1),0,1))</f>
        <v>0</v>
      </c>
      <c r="AC268" s="31" t="str">
        <f>IF(OR(RepP!$J$3="",RepP!$J$3=0,COUNTIF(Lists!$D:$D,RepP!$J$3)=0),Lists!$D$9,IF(RepP!$J$3=Lists!$D$9,Lists!$D$9,IF(RepP!$J$3=$E268,RepP!$J$3,"")))</f>
        <v>Все проекты</v>
      </c>
      <c r="AD268" s="31">
        <f>IF(OR(U268="",U268=0),0,MAX(AD$2:AD267)+1)</f>
        <v>0</v>
      </c>
    </row>
    <row r="269" spans="2:30" x14ac:dyDescent="0.3">
      <c r="B269" s="26">
        <f>IF(AND(O269=0,P269=0,Q269=0,Y269=0),0,IF(OR(COUNTIFS(Items!$E:$E,O269,Items!$F:$F,P269,Items!$G:$G,Q269)=1,COUNTIFS(Items!$M:$M,O269,Items!$N:$N,P269,Items!$O:$O,Q269)=1,COUNTIFS(Items!$U:$U,O269,Items!$V:$V,P269,Items!$W:$W,Q269)=1),0,1))</f>
        <v>0</v>
      </c>
      <c r="AC269" s="31" t="str">
        <f>IF(OR(RepP!$J$3="",RepP!$J$3=0,COUNTIF(Lists!$D:$D,RepP!$J$3)=0),Lists!$D$9,IF(RepP!$J$3=Lists!$D$9,Lists!$D$9,IF(RepP!$J$3=$E269,RepP!$J$3,"")))</f>
        <v>Все проекты</v>
      </c>
      <c r="AD269" s="31">
        <f>IF(OR(U269="",U269=0),0,MAX(AD$2:AD268)+1)</f>
        <v>0</v>
      </c>
    </row>
    <row r="270" spans="2:30" x14ac:dyDescent="0.3">
      <c r="B270" s="26">
        <f>IF(AND(O270=0,P270=0,Q270=0,Y270=0),0,IF(OR(COUNTIFS(Items!$E:$E,O270,Items!$F:$F,P270,Items!$G:$G,Q270)=1,COUNTIFS(Items!$M:$M,O270,Items!$N:$N,P270,Items!$O:$O,Q270)=1,COUNTIFS(Items!$U:$U,O270,Items!$V:$V,P270,Items!$W:$W,Q270)=1),0,1))</f>
        <v>0</v>
      </c>
      <c r="AC270" s="31" t="str">
        <f>IF(OR(RepP!$J$3="",RepP!$J$3=0,COUNTIF(Lists!$D:$D,RepP!$J$3)=0),Lists!$D$9,IF(RepP!$J$3=Lists!$D$9,Lists!$D$9,IF(RepP!$J$3=$E270,RepP!$J$3,"")))</f>
        <v>Все проекты</v>
      </c>
      <c r="AD270" s="31">
        <f>IF(OR(U270="",U270=0),0,MAX(AD$2:AD269)+1)</f>
        <v>0</v>
      </c>
    </row>
    <row r="271" spans="2:30" x14ac:dyDescent="0.3">
      <c r="B271" s="26">
        <f>IF(AND(O271=0,P271=0,Q271=0,Y271=0),0,IF(OR(COUNTIFS(Items!$E:$E,O271,Items!$F:$F,P271,Items!$G:$G,Q271)=1,COUNTIFS(Items!$M:$M,O271,Items!$N:$N,P271,Items!$O:$O,Q271)=1,COUNTIFS(Items!$U:$U,O271,Items!$V:$V,P271,Items!$W:$W,Q271)=1),0,1))</f>
        <v>0</v>
      </c>
      <c r="AC271" s="31" t="str">
        <f>IF(OR(RepP!$J$3="",RepP!$J$3=0,COUNTIF(Lists!$D:$D,RepP!$J$3)=0),Lists!$D$9,IF(RepP!$J$3=Lists!$D$9,Lists!$D$9,IF(RepP!$J$3=$E271,RepP!$J$3,"")))</f>
        <v>Все проекты</v>
      </c>
      <c r="AD271" s="31">
        <f>IF(OR(U271="",U271=0),0,MAX(AD$2:AD270)+1)</f>
        <v>0</v>
      </c>
    </row>
    <row r="272" spans="2:30" x14ac:dyDescent="0.3">
      <c r="B272" s="26">
        <f>IF(AND(O272=0,P272=0,Q272=0,Y272=0),0,IF(OR(COUNTIFS(Items!$E:$E,O272,Items!$F:$F,P272,Items!$G:$G,Q272)=1,COUNTIFS(Items!$M:$M,O272,Items!$N:$N,P272,Items!$O:$O,Q272)=1,COUNTIFS(Items!$U:$U,O272,Items!$V:$V,P272,Items!$W:$W,Q272)=1),0,1))</f>
        <v>0</v>
      </c>
      <c r="AC272" s="31" t="str">
        <f>IF(OR(RepP!$J$3="",RepP!$J$3=0,COUNTIF(Lists!$D:$D,RepP!$J$3)=0),Lists!$D$9,IF(RepP!$J$3=Lists!$D$9,Lists!$D$9,IF(RepP!$J$3=$E272,RepP!$J$3,"")))</f>
        <v>Все проекты</v>
      </c>
      <c r="AD272" s="31">
        <f>IF(OR(U272="",U272=0),0,MAX(AD$2:AD271)+1)</f>
        <v>0</v>
      </c>
    </row>
    <row r="273" spans="2:30" x14ac:dyDescent="0.3">
      <c r="B273" s="26">
        <f>IF(AND(O273=0,P273=0,Q273=0,Y273=0),0,IF(OR(COUNTIFS(Items!$E:$E,O273,Items!$F:$F,P273,Items!$G:$G,Q273)=1,COUNTIFS(Items!$M:$M,O273,Items!$N:$N,P273,Items!$O:$O,Q273)=1,COUNTIFS(Items!$U:$U,O273,Items!$V:$V,P273,Items!$W:$W,Q273)=1),0,1))</f>
        <v>0</v>
      </c>
      <c r="AC273" s="31" t="str">
        <f>IF(OR(RepP!$J$3="",RepP!$J$3=0,COUNTIF(Lists!$D:$D,RepP!$J$3)=0),Lists!$D$9,IF(RepP!$J$3=Lists!$D$9,Lists!$D$9,IF(RepP!$J$3=$E273,RepP!$J$3,"")))</f>
        <v>Все проекты</v>
      </c>
      <c r="AD273" s="31">
        <f>IF(OR(U273="",U273=0),0,MAX(AD$2:AD272)+1)</f>
        <v>0</v>
      </c>
    </row>
    <row r="274" spans="2:30" x14ac:dyDescent="0.3">
      <c r="B274" s="26">
        <f>IF(AND(O274=0,P274=0,Q274=0,Y274=0),0,IF(OR(COUNTIFS(Items!$E:$E,O274,Items!$F:$F,P274,Items!$G:$G,Q274)=1,COUNTIFS(Items!$M:$M,O274,Items!$N:$N,P274,Items!$O:$O,Q274)=1,COUNTIFS(Items!$U:$U,O274,Items!$V:$V,P274,Items!$W:$W,Q274)=1),0,1))</f>
        <v>0</v>
      </c>
      <c r="AC274" s="31" t="str">
        <f>IF(OR(RepP!$J$3="",RepP!$J$3=0,COUNTIF(Lists!$D:$D,RepP!$J$3)=0),Lists!$D$9,IF(RepP!$J$3=Lists!$D$9,Lists!$D$9,IF(RepP!$J$3=$E274,RepP!$J$3,"")))</f>
        <v>Все проекты</v>
      </c>
      <c r="AD274" s="31">
        <f>IF(OR(U274="",U274=0),0,MAX(AD$2:AD273)+1)</f>
        <v>0</v>
      </c>
    </row>
    <row r="275" spans="2:30" x14ac:dyDescent="0.3">
      <c r="B275" s="26">
        <f>IF(AND(O275=0,P275=0,Q275=0,Y275=0),0,IF(OR(COUNTIFS(Items!$E:$E,O275,Items!$F:$F,P275,Items!$G:$G,Q275)=1,COUNTIFS(Items!$M:$M,O275,Items!$N:$N,P275,Items!$O:$O,Q275)=1,COUNTIFS(Items!$U:$U,O275,Items!$V:$V,P275,Items!$W:$W,Q275)=1),0,1))</f>
        <v>0</v>
      </c>
      <c r="AC275" s="31" t="str">
        <f>IF(OR(RepP!$J$3="",RepP!$J$3=0,COUNTIF(Lists!$D:$D,RepP!$J$3)=0),Lists!$D$9,IF(RepP!$J$3=Lists!$D$9,Lists!$D$9,IF(RepP!$J$3=$E275,RepP!$J$3,"")))</f>
        <v>Все проекты</v>
      </c>
      <c r="AD275" s="31">
        <f>IF(OR(U275="",U275=0),0,MAX(AD$2:AD274)+1)</f>
        <v>0</v>
      </c>
    </row>
    <row r="276" spans="2:30" x14ac:dyDescent="0.3">
      <c r="B276" s="26">
        <f>IF(AND(O276=0,P276=0,Q276=0,Y276=0),0,IF(OR(COUNTIFS(Items!$E:$E,O276,Items!$F:$F,P276,Items!$G:$G,Q276)=1,COUNTIFS(Items!$M:$M,O276,Items!$N:$N,P276,Items!$O:$O,Q276)=1,COUNTIFS(Items!$U:$U,O276,Items!$V:$V,P276,Items!$W:$W,Q276)=1),0,1))</f>
        <v>0</v>
      </c>
      <c r="AC276" s="31" t="str">
        <f>IF(OR(RepP!$J$3="",RepP!$J$3=0,COUNTIF(Lists!$D:$D,RepP!$J$3)=0),Lists!$D$9,IF(RepP!$J$3=Lists!$D$9,Lists!$D$9,IF(RepP!$J$3=$E276,RepP!$J$3,"")))</f>
        <v>Все проекты</v>
      </c>
      <c r="AD276" s="31">
        <f>IF(OR(U276="",U276=0),0,MAX(AD$2:AD275)+1)</f>
        <v>0</v>
      </c>
    </row>
    <row r="277" spans="2:30" x14ac:dyDescent="0.3">
      <c r="B277" s="26">
        <f>IF(AND(O277=0,P277=0,Q277=0,Y277=0),0,IF(OR(COUNTIFS(Items!$E:$E,O277,Items!$F:$F,P277,Items!$G:$G,Q277)=1,COUNTIFS(Items!$M:$M,O277,Items!$N:$N,P277,Items!$O:$O,Q277)=1,COUNTIFS(Items!$U:$U,O277,Items!$V:$V,P277,Items!$W:$W,Q277)=1),0,1))</f>
        <v>0</v>
      </c>
      <c r="AC277" s="31" t="str">
        <f>IF(OR(RepP!$J$3="",RepP!$J$3=0,COUNTIF(Lists!$D:$D,RepP!$J$3)=0),Lists!$D$9,IF(RepP!$J$3=Lists!$D$9,Lists!$D$9,IF(RepP!$J$3=$E277,RepP!$J$3,"")))</f>
        <v>Все проекты</v>
      </c>
      <c r="AD277" s="31">
        <f>IF(OR(U277="",U277=0),0,MAX(AD$2:AD276)+1)</f>
        <v>0</v>
      </c>
    </row>
    <row r="278" spans="2:30" x14ac:dyDescent="0.3">
      <c r="B278" s="26">
        <f>IF(AND(O278=0,P278=0,Q278=0,Y278=0),0,IF(OR(COUNTIFS(Items!$E:$E,O278,Items!$F:$F,P278,Items!$G:$G,Q278)=1,COUNTIFS(Items!$M:$M,O278,Items!$N:$N,P278,Items!$O:$O,Q278)=1,COUNTIFS(Items!$U:$U,O278,Items!$V:$V,P278,Items!$W:$W,Q278)=1),0,1))</f>
        <v>0</v>
      </c>
      <c r="AC278" s="31" t="str">
        <f>IF(OR(RepP!$J$3="",RepP!$J$3=0,COUNTIF(Lists!$D:$D,RepP!$J$3)=0),Lists!$D$9,IF(RepP!$J$3=Lists!$D$9,Lists!$D$9,IF(RepP!$J$3=$E278,RepP!$J$3,"")))</f>
        <v>Все проекты</v>
      </c>
      <c r="AD278" s="31">
        <f>IF(OR(U278="",U278=0),0,MAX(AD$2:AD277)+1)</f>
        <v>0</v>
      </c>
    </row>
    <row r="279" spans="2:30" x14ac:dyDescent="0.3">
      <c r="B279" s="26">
        <f>IF(AND(O279=0,P279=0,Q279=0,Y279=0),0,IF(OR(COUNTIFS(Items!$E:$E,O279,Items!$F:$F,P279,Items!$G:$G,Q279)=1,COUNTIFS(Items!$M:$M,O279,Items!$N:$N,P279,Items!$O:$O,Q279)=1,COUNTIFS(Items!$U:$U,O279,Items!$V:$V,P279,Items!$W:$W,Q279)=1),0,1))</f>
        <v>0</v>
      </c>
      <c r="AC279" s="31" t="str">
        <f>IF(OR(RepP!$J$3="",RepP!$J$3=0,COUNTIF(Lists!$D:$D,RepP!$J$3)=0),Lists!$D$9,IF(RepP!$J$3=Lists!$D$9,Lists!$D$9,IF(RepP!$J$3=$E279,RepP!$J$3,"")))</f>
        <v>Все проекты</v>
      </c>
      <c r="AD279" s="31">
        <f>IF(OR(U279="",U279=0),0,MAX(AD$2:AD278)+1)</f>
        <v>0</v>
      </c>
    </row>
    <row r="280" spans="2:30" x14ac:dyDescent="0.3">
      <c r="B280" s="26">
        <f>IF(AND(O280=0,P280=0,Q280=0,Y280=0),0,IF(OR(COUNTIFS(Items!$E:$E,O280,Items!$F:$F,P280,Items!$G:$G,Q280)=1,COUNTIFS(Items!$M:$M,O280,Items!$N:$N,P280,Items!$O:$O,Q280)=1,COUNTIFS(Items!$U:$U,O280,Items!$V:$V,P280,Items!$W:$W,Q280)=1),0,1))</f>
        <v>0</v>
      </c>
      <c r="AC280" s="31" t="str">
        <f>IF(OR(RepP!$J$3="",RepP!$J$3=0,COUNTIF(Lists!$D:$D,RepP!$J$3)=0),Lists!$D$9,IF(RepP!$J$3=Lists!$D$9,Lists!$D$9,IF(RepP!$J$3=$E280,RepP!$J$3,"")))</f>
        <v>Все проекты</v>
      </c>
      <c r="AD280" s="31">
        <f>IF(OR(U280="",U280=0),0,MAX(AD$2:AD279)+1)</f>
        <v>0</v>
      </c>
    </row>
    <row r="281" spans="2:30" x14ac:dyDescent="0.3">
      <c r="B281" s="26">
        <f>IF(AND(O281=0,P281=0,Q281=0,Y281=0),0,IF(OR(COUNTIFS(Items!$E:$E,O281,Items!$F:$F,P281,Items!$G:$G,Q281)=1,COUNTIFS(Items!$M:$M,O281,Items!$N:$N,P281,Items!$O:$O,Q281)=1,COUNTIFS(Items!$U:$U,O281,Items!$V:$V,P281,Items!$W:$W,Q281)=1),0,1))</f>
        <v>0</v>
      </c>
      <c r="AC281" s="31" t="str">
        <f>IF(OR(RepP!$J$3="",RepP!$J$3=0,COUNTIF(Lists!$D:$D,RepP!$J$3)=0),Lists!$D$9,IF(RepP!$J$3=Lists!$D$9,Lists!$D$9,IF(RepP!$J$3=$E281,RepP!$J$3,"")))</f>
        <v>Все проекты</v>
      </c>
      <c r="AD281" s="31">
        <f>IF(OR(U281="",U281=0),0,MAX(AD$2:AD280)+1)</f>
        <v>0</v>
      </c>
    </row>
    <row r="282" spans="2:30" x14ac:dyDescent="0.3">
      <c r="B282" s="26">
        <f>IF(AND(O282=0,P282=0,Q282=0,Y282=0),0,IF(OR(COUNTIFS(Items!$E:$E,O282,Items!$F:$F,P282,Items!$G:$G,Q282)=1,COUNTIFS(Items!$M:$M,O282,Items!$N:$N,P282,Items!$O:$O,Q282)=1,COUNTIFS(Items!$U:$U,O282,Items!$V:$V,P282,Items!$W:$W,Q282)=1),0,1))</f>
        <v>0</v>
      </c>
      <c r="AC282" s="31" t="str">
        <f>IF(OR(RepP!$J$3="",RepP!$J$3=0,COUNTIF(Lists!$D:$D,RepP!$J$3)=0),Lists!$D$9,IF(RepP!$J$3=Lists!$D$9,Lists!$D$9,IF(RepP!$J$3=$E282,RepP!$J$3,"")))</f>
        <v>Все проекты</v>
      </c>
      <c r="AD282" s="31">
        <f>IF(OR(U282="",U282=0),0,MAX(AD$2:AD281)+1)</f>
        <v>0</v>
      </c>
    </row>
    <row r="283" spans="2:30" x14ac:dyDescent="0.3">
      <c r="B283" s="26">
        <f>IF(AND(O283=0,P283=0,Q283=0,Y283=0),0,IF(OR(COUNTIFS(Items!$E:$E,O283,Items!$F:$F,P283,Items!$G:$G,Q283)=1,COUNTIFS(Items!$M:$M,O283,Items!$N:$N,P283,Items!$O:$O,Q283)=1,COUNTIFS(Items!$U:$U,O283,Items!$V:$V,P283,Items!$W:$W,Q283)=1),0,1))</f>
        <v>0</v>
      </c>
      <c r="AC283" s="31" t="str">
        <f>IF(OR(RepP!$J$3="",RepP!$J$3=0,COUNTIF(Lists!$D:$D,RepP!$J$3)=0),Lists!$D$9,IF(RepP!$J$3=Lists!$D$9,Lists!$D$9,IF(RepP!$J$3=$E283,RepP!$J$3,"")))</f>
        <v>Все проекты</v>
      </c>
      <c r="AD283" s="31">
        <f>IF(OR(U283="",U283=0),0,MAX(AD$2:AD282)+1)</f>
        <v>0</v>
      </c>
    </row>
    <row r="284" spans="2:30" x14ac:dyDescent="0.3">
      <c r="B284" s="26">
        <f>IF(AND(O284=0,P284=0,Q284=0,Y284=0),0,IF(OR(COUNTIFS(Items!$E:$E,O284,Items!$F:$F,P284,Items!$G:$G,Q284)=1,COUNTIFS(Items!$M:$M,O284,Items!$N:$N,P284,Items!$O:$O,Q284)=1,COUNTIFS(Items!$U:$U,O284,Items!$V:$V,P284,Items!$W:$W,Q284)=1),0,1))</f>
        <v>0</v>
      </c>
      <c r="AC284" s="31" t="str">
        <f>IF(OR(RepP!$J$3="",RepP!$J$3=0,COUNTIF(Lists!$D:$D,RepP!$J$3)=0),Lists!$D$9,IF(RepP!$J$3=Lists!$D$9,Lists!$D$9,IF(RepP!$J$3=$E284,RepP!$J$3,"")))</f>
        <v>Все проекты</v>
      </c>
      <c r="AD284" s="31">
        <f>IF(OR(U284="",U284=0),0,MAX(AD$2:AD283)+1)</f>
        <v>0</v>
      </c>
    </row>
    <row r="285" spans="2:30" x14ac:dyDescent="0.3">
      <c r="B285" s="26">
        <f>IF(AND(O285=0,P285=0,Q285=0,Y285=0),0,IF(OR(COUNTIFS(Items!$E:$E,O285,Items!$F:$F,P285,Items!$G:$G,Q285)=1,COUNTIFS(Items!$M:$M,O285,Items!$N:$N,P285,Items!$O:$O,Q285)=1,COUNTIFS(Items!$U:$U,O285,Items!$V:$V,P285,Items!$W:$W,Q285)=1),0,1))</f>
        <v>0</v>
      </c>
      <c r="AC285" s="31" t="str">
        <f>IF(OR(RepP!$J$3="",RepP!$J$3=0,COUNTIF(Lists!$D:$D,RepP!$J$3)=0),Lists!$D$9,IF(RepP!$J$3=Lists!$D$9,Lists!$D$9,IF(RepP!$J$3=$E285,RepP!$J$3,"")))</f>
        <v>Все проекты</v>
      </c>
      <c r="AD285" s="31">
        <f>IF(OR(U285="",U285=0),0,MAX(AD$2:AD284)+1)</f>
        <v>0</v>
      </c>
    </row>
    <row r="286" spans="2:30" x14ac:dyDescent="0.3">
      <c r="B286" s="26">
        <f>IF(AND(O286=0,P286=0,Q286=0,Y286=0),0,IF(OR(COUNTIFS(Items!$E:$E,O286,Items!$F:$F,P286,Items!$G:$G,Q286)=1,COUNTIFS(Items!$M:$M,O286,Items!$N:$N,P286,Items!$O:$O,Q286)=1,COUNTIFS(Items!$U:$U,O286,Items!$V:$V,P286,Items!$W:$W,Q286)=1),0,1))</f>
        <v>0</v>
      </c>
      <c r="AC286" s="31" t="str">
        <f>IF(OR(RepP!$J$3="",RepP!$J$3=0,COUNTIF(Lists!$D:$D,RepP!$J$3)=0),Lists!$D$9,IF(RepP!$J$3=Lists!$D$9,Lists!$D$9,IF(RepP!$J$3=$E286,RepP!$J$3,"")))</f>
        <v>Все проекты</v>
      </c>
      <c r="AD286" s="31">
        <f>IF(OR(U286="",U286=0),0,MAX(AD$2:AD285)+1)</f>
        <v>0</v>
      </c>
    </row>
    <row r="287" spans="2:30" x14ac:dyDescent="0.3">
      <c r="B287" s="26">
        <f>IF(AND(O287=0,P287=0,Q287=0,Y287=0),0,IF(OR(COUNTIFS(Items!$E:$E,O287,Items!$F:$F,P287,Items!$G:$G,Q287)=1,COUNTIFS(Items!$M:$M,O287,Items!$N:$N,P287,Items!$O:$O,Q287)=1,COUNTIFS(Items!$U:$U,O287,Items!$V:$V,P287,Items!$W:$W,Q287)=1),0,1))</f>
        <v>0</v>
      </c>
      <c r="AC287" s="31" t="str">
        <f>IF(OR(RepP!$J$3="",RepP!$J$3=0,COUNTIF(Lists!$D:$D,RepP!$J$3)=0),Lists!$D$9,IF(RepP!$J$3=Lists!$D$9,Lists!$D$9,IF(RepP!$J$3=$E287,RepP!$J$3,"")))</f>
        <v>Все проекты</v>
      </c>
      <c r="AD287" s="31">
        <f>IF(OR(U287="",U287=0),0,MAX(AD$2:AD286)+1)</f>
        <v>0</v>
      </c>
    </row>
    <row r="288" spans="2:30" x14ac:dyDescent="0.3">
      <c r="B288" s="26">
        <f>IF(AND(O288=0,P288=0,Q288=0,Y288=0),0,IF(OR(COUNTIFS(Items!$E:$E,O288,Items!$F:$F,P288,Items!$G:$G,Q288)=1,COUNTIFS(Items!$M:$M,O288,Items!$N:$N,P288,Items!$O:$O,Q288)=1,COUNTIFS(Items!$U:$U,O288,Items!$V:$V,P288,Items!$W:$W,Q288)=1),0,1))</f>
        <v>0</v>
      </c>
      <c r="AC288" s="31" t="str">
        <f>IF(OR(RepP!$J$3="",RepP!$J$3=0,COUNTIF(Lists!$D:$D,RepP!$J$3)=0),Lists!$D$9,IF(RepP!$J$3=Lists!$D$9,Lists!$D$9,IF(RepP!$J$3=$E288,RepP!$J$3,"")))</f>
        <v>Все проекты</v>
      </c>
      <c r="AD288" s="31">
        <f>IF(OR(U288="",U288=0),0,MAX(AD$2:AD287)+1)</f>
        <v>0</v>
      </c>
    </row>
    <row r="289" spans="2:30" x14ac:dyDescent="0.3">
      <c r="B289" s="26">
        <f>IF(AND(O289=0,P289=0,Q289=0,Y289=0),0,IF(OR(COUNTIFS(Items!$E:$E,O289,Items!$F:$F,P289,Items!$G:$G,Q289)=1,COUNTIFS(Items!$M:$M,O289,Items!$N:$N,P289,Items!$O:$O,Q289)=1,COUNTIFS(Items!$U:$U,O289,Items!$V:$V,P289,Items!$W:$W,Q289)=1),0,1))</f>
        <v>0</v>
      </c>
      <c r="AC289" s="31" t="str">
        <f>IF(OR(RepP!$J$3="",RepP!$J$3=0,COUNTIF(Lists!$D:$D,RepP!$J$3)=0),Lists!$D$9,IF(RepP!$J$3=Lists!$D$9,Lists!$D$9,IF(RepP!$J$3=$E289,RepP!$J$3,"")))</f>
        <v>Все проекты</v>
      </c>
      <c r="AD289" s="31">
        <f>IF(OR(U289="",U289=0),0,MAX(AD$2:AD288)+1)</f>
        <v>0</v>
      </c>
    </row>
    <row r="290" spans="2:30" x14ac:dyDescent="0.3">
      <c r="B290" s="26">
        <f>IF(AND(O290=0,P290=0,Q290=0,Y290=0),0,IF(OR(COUNTIFS(Items!$E:$E,O290,Items!$F:$F,P290,Items!$G:$G,Q290)=1,COUNTIFS(Items!$M:$M,O290,Items!$N:$N,P290,Items!$O:$O,Q290)=1,COUNTIFS(Items!$U:$U,O290,Items!$V:$V,P290,Items!$W:$W,Q290)=1),0,1))</f>
        <v>0</v>
      </c>
      <c r="AC290" s="31" t="str">
        <f>IF(OR(RepP!$J$3="",RepP!$J$3=0,COUNTIF(Lists!$D:$D,RepP!$J$3)=0),Lists!$D$9,IF(RepP!$J$3=Lists!$D$9,Lists!$D$9,IF(RepP!$J$3=$E290,RepP!$J$3,"")))</f>
        <v>Все проекты</v>
      </c>
      <c r="AD290" s="31">
        <f>IF(OR(U290="",U290=0),0,MAX(AD$2:AD289)+1)</f>
        <v>0</v>
      </c>
    </row>
    <row r="291" spans="2:30" x14ac:dyDescent="0.3">
      <c r="B291" s="26">
        <f>IF(AND(O291=0,P291=0,Q291=0,Y291=0),0,IF(OR(COUNTIFS(Items!$E:$E,O291,Items!$F:$F,P291,Items!$G:$G,Q291)=1,COUNTIFS(Items!$M:$M,O291,Items!$N:$N,P291,Items!$O:$O,Q291)=1,COUNTIFS(Items!$U:$U,O291,Items!$V:$V,P291,Items!$W:$W,Q291)=1),0,1))</f>
        <v>0</v>
      </c>
      <c r="AC291" s="31" t="str">
        <f>IF(OR(RepP!$J$3="",RepP!$J$3=0,COUNTIF(Lists!$D:$D,RepP!$J$3)=0),Lists!$D$9,IF(RepP!$J$3=Lists!$D$9,Lists!$D$9,IF(RepP!$J$3=$E291,RepP!$J$3,"")))</f>
        <v>Все проекты</v>
      </c>
      <c r="AD291" s="31">
        <f>IF(OR(U291="",U291=0),0,MAX(AD$2:AD290)+1)</f>
        <v>0</v>
      </c>
    </row>
    <row r="292" spans="2:30" x14ac:dyDescent="0.3">
      <c r="B292" s="26">
        <f>IF(AND(O292=0,P292=0,Q292=0,Y292=0),0,IF(OR(COUNTIFS(Items!$E:$E,O292,Items!$F:$F,P292,Items!$G:$G,Q292)=1,COUNTIFS(Items!$M:$M,O292,Items!$N:$N,P292,Items!$O:$O,Q292)=1,COUNTIFS(Items!$U:$U,O292,Items!$V:$V,P292,Items!$W:$W,Q292)=1),0,1))</f>
        <v>0</v>
      </c>
      <c r="AC292" s="31" t="str">
        <f>IF(OR(RepP!$J$3="",RepP!$J$3=0,COUNTIF(Lists!$D:$D,RepP!$J$3)=0),Lists!$D$9,IF(RepP!$J$3=Lists!$D$9,Lists!$D$9,IF(RepP!$J$3=$E292,RepP!$J$3,"")))</f>
        <v>Все проекты</v>
      </c>
      <c r="AD292" s="31">
        <f>IF(OR(U292="",U292=0),0,MAX(AD$2:AD291)+1)</f>
        <v>0</v>
      </c>
    </row>
    <row r="293" spans="2:30" x14ac:dyDescent="0.3">
      <c r="B293" s="26">
        <f>IF(AND(O293=0,P293=0,Q293=0,Y293=0),0,IF(OR(COUNTIFS(Items!$E:$E,O293,Items!$F:$F,P293,Items!$G:$G,Q293)=1,COUNTIFS(Items!$M:$M,O293,Items!$N:$N,P293,Items!$O:$O,Q293)=1,COUNTIFS(Items!$U:$U,O293,Items!$V:$V,P293,Items!$W:$W,Q293)=1),0,1))</f>
        <v>0</v>
      </c>
      <c r="AC293" s="31" t="str">
        <f>IF(OR(RepP!$J$3="",RepP!$J$3=0,COUNTIF(Lists!$D:$D,RepP!$J$3)=0),Lists!$D$9,IF(RepP!$J$3=Lists!$D$9,Lists!$D$9,IF(RepP!$J$3=$E293,RepP!$J$3,"")))</f>
        <v>Все проекты</v>
      </c>
      <c r="AD293" s="31">
        <f>IF(OR(U293="",U293=0),0,MAX(AD$2:AD292)+1)</f>
        <v>0</v>
      </c>
    </row>
    <row r="294" spans="2:30" x14ac:dyDescent="0.3">
      <c r="B294" s="26">
        <f>IF(AND(O294=0,P294=0,Q294=0,Y294=0),0,IF(OR(COUNTIFS(Items!$E:$E,O294,Items!$F:$F,P294,Items!$G:$G,Q294)=1,COUNTIFS(Items!$M:$M,O294,Items!$N:$N,P294,Items!$O:$O,Q294)=1,COUNTIFS(Items!$U:$U,O294,Items!$V:$V,P294,Items!$W:$W,Q294)=1),0,1))</f>
        <v>0</v>
      </c>
      <c r="AC294" s="31" t="str">
        <f>IF(OR(RepP!$J$3="",RepP!$J$3=0,COUNTIF(Lists!$D:$D,RepP!$J$3)=0),Lists!$D$9,IF(RepP!$J$3=Lists!$D$9,Lists!$D$9,IF(RepP!$J$3=$E294,RepP!$J$3,"")))</f>
        <v>Все проекты</v>
      </c>
      <c r="AD294" s="31">
        <f>IF(OR(U294="",U294=0),0,MAX(AD$2:AD293)+1)</f>
        <v>0</v>
      </c>
    </row>
    <row r="295" spans="2:30" x14ac:dyDescent="0.3">
      <c r="B295" s="26">
        <f>IF(AND(O295=0,P295=0,Q295=0,Y295=0),0,IF(OR(COUNTIFS(Items!$E:$E,O295,Items!$F:$F,P295,Items!$G:$G,Q295)=1,COUNTIFS(Items!$M:$M,O295,Items!$N:$N,P295,Items!$O:$O,Q295)=1,COUNTIFS(Items!$U:$U,O295,Items!$V:$V,P295,Items!$W:$W,Q295)=1),0,1))</f>
        <v>0</v>
      </c>
      <c r="AC295" s="31" t="str">
        <f>IF(OR(RepP!$J$3="",RepP!$J$3=0,COUNTIF(Lists!$D:$D,RepP!$J$3)=0),Lists!$D$9,IF(RepP!$J$3=Lists!$D$9,Lists!$D$9,IF(RepP!$J$3=$E295,RepP!$J$3,"")))</f>
        <v>Все проекты</v>
      </c>
      <c r="AD295" s="31">
        <f>IF(OR(U295="",U295=0),0,MAX(AD$2:AD294)+1)</f>
        <v>0</v>
      </c>
    </row>
    <row r="296" spans="2:30" x14ac:dyDescent="0.3">
      <c r="B296" s="26">
        <f>IF(AND(O296=0,P296=0,Q296=0,Y296=0),0,IF(OR(COUNTIFS(Items!$E:$E,O296,Items!$F:$F,P296,Items!$G:$G,Q296)=1,COUNTIFS(Items!$M:$M,O296,Items!$N:$N,P296,Items!$O:$O,Q296)=1,COUNTIFS(Items!$U:$U,O296,Items!$V:$V,P296,Items!$W:$W,Q296)=1),0,1))</f>
        <v>0</v>
      </c>
      <c r="AC296" s="31" t="str">
        <f>IF(OR(RepP!$J$3="",RepP!$J$3=0,COUNTIF(Lists!$D:$D,RepP!$J$3)=0),Lists!$D$9,IF(RepP!$J$3=Lists!$D$9,Lists!$D$9,IF(RepP!$J$3=$E296,RepP!$J$3,"")))</f>
        <v>Все проекты</v>
      </c>
      <c r="AD296" s="31">
        <f>IF(OR(U296="",U296=0),0,MAX(AD$2:AD295)+1)</f>
        <v>0</v>
      </c>
    </row>
    <row r="297" spans="2:30" x14ac:dyDescent="0.3">
      <c r="B297" s="26">
        <f>IF(AND(O297=0,P297=0,Q297=0,Y297=0),0,IF(OR(COUNTIFS(Items!$E:$E,O297,Items!$F:$F,P297,Items!$G:$G,Q297)=1,COUNTIFS(Items!$M:$M,O297,Items!$N:$N,P297,Items!$O:$O,Q297)=1,COUNTIFS(Items!$U:$U,O297,Items!$V:$V,P297,Items!$W:$W,Q297)=1),0,1))</f>
        <v>0</v>
      </c>
      <c r="AC297" s="31" t="str">
        <f>IF(OR(RepP!$J$3="",RepP!$J$3=0,COUNTIF(Lists!$D:$D,RepP!$J$3)=0),Lists!$D$9,IF(RepP!$J$3=Lists!$D$9,Lists!$D$9,IF(RepP!$J$3=$E297,RepP!$J$3,"")))</f>
        <v>Все проекты</v>
      </c>
      <c r="AD297" s="31">
        <f>IF(OR(U297="",U297=0),0,MAX(AD$2:AD296)+1)</f>
        <v>0</v>
      </c>
    </row>
    <row r="298" spans="2:30" x14ac:dyDescent="0.3">
      <c r="B298" s="26">
        <f>IF(AND(O298=0,P298=0,Q298=0,Y298=0),0,IF(OR(COUNTIFS(Items!$E:$E,O298,Items!$F:$F,P298,Items!$G:$G,Q298)=1,COUNTIFS(Items!$M:$M,O298,Items!$N:$N,P298,Items!$O:$O,Q298)=1,COUNTIFS(Items!$U:$U,O298,Items!$V:$V,P298,Items!$W:$W,Q298)=1),0,1))</f>
        <v>0</v>
      </c>
      <c r="AC298" s="31" t="str">
        <f>IF(OR(RepP!$J$3="",RepP!$J$3=0,COUNTIF(Lists!$D:$D,RepP!$J$3)=0),Lists!$D$9,IF(RepP!$J$3=Lists!$D$9,Lists!$D$9,IF(RepP!$J$3=$E298,RepP!$J$3,"")))</f>
        <v>Все проекты</v>
      </c>
      <c r="AD298" s="31">
        <f>IF(OR(U298="",U298=0),0,MAX(AD$2:AD297)+1)</f>
        <v>0</v>
      </c>
    </row>
    <row r="299" spans="2:30" x14ac:dyDescent="0.3">
      <c r="B299" s="26">
        <f>IF(AND(O299=0,P299=0,Q299=0,Y299=0),0,IF(OR(COUNTIFS(Items!$E:$E,O299,Items!$F:$F,P299,Items!$G:$G,Q299)=1,COUNTIFS(Items!$M:$M,O299,Items!$N:$N,P299,Items!$O:$O,Q299)=1,COUNTIFS(Items!$U:$U,O299,Items!$V:$V,P299,Items!$W:$W,Q299)=1),0,1))</f>
        <v>0</v>
      </c>
      <c r="AC299" s="31" t="str">
        <f>IF(OR(RepP!$J$3="",RepP!$J$3=0,COUNTIF(Lists!$D:$D,RepP!$J$3)=0),Lists!$D$9,IF(RepP!$J$3=Lists!$D$9,Lists!$D$9,IF(RepP!$J$3=$E299,RepP!$J$3,"")))</f>
        <v>Все проекты</v>
      </c>
      <c r="AD299" s="31">
        <f>IF(OR(U299="",U299=0),0,MAX(AD$2:AD298)+1)</f>
        <v>0</v>
      </c>
    </row>
    <row r="300" spans="2:30" x14ac:dyDescent="0.3">
      <c r="B300" s="26">
        <f>IF(AND(O300=0,P300=0,Q300=0,Y300=0),0,IF(OR(COUNTIFS(Items!$E:$E,O300,Items!$F:$F,P300,Items!$G:$G,Q300)=1,COUNTIFS(Items!$M:$M,O300,Items!$N:$N,P300,Items!$O:$O,Q300)=1,COUNTIFS(Items!$U:$U,O300,Items!$V:$V,P300,Items!$W:$W,Q300)=1),0,1))</f>
        <v>0</v>
      </c>
      <c r="AC300" s="31" t="str">
        <f>IF(OR(RepP!$J$3="",RepP!$J$3=0,COUNTIF(Lists!$D:$D,RepP!$J$3)=0),Lists!$D$9,IF(RepP!$J$3=Lists!$D$9,Lists!$D$9,IF(RepP!$J$3=$E300,RepP!$J$3,"")))</f>
        <v>Все проекты</v>
      </c>
      <c r="AD300" s="31">
        <f>IF(OR(U300="",U300=0),0,MAX(AD$2:AD299)+1)</f>
        <v>0</v>
      </c>
    </row>
    <row r="301" spans="2:30" x14ac:dyDescent="0.3">
      <c r="B301" s="26">
        <f>IF(AND(O301=0,P301=0,Q301=0,Y301=0),0,IF(OR(COUNTIFS(Items!$E:$E,O301,Items!$F:$F,P301,Items!$G:$G,Q301)=1,COUNTIFS(Items!$M:$M,O301,Items!$N:$N,P301,Items!$O:$O,Q301)=1,COUNTIFS(Items!$U:$U,O301,Items!$V:$V,P301,Items!$W:$W,Q301)=1),0,1))</f>
        <v>0</v>
      </c>
      <c r="AC301" s="31" t="str">
        <f>IF(OR(RepP!$J$3="",RepP!$J$3=0,COUNTIF(Lists!$D:$D,RepP!$J$3)=0),Lists!$D$9,IF(RepP!$J$3=Lists!$D$9,Lists!$D$9,IF(RepP!$J$3=$E301,RepP!$J$3,"")))</f>
        <v>Все проекты</v>
      </c>
      <c r="AD301" s="31">
        <f>IF(OR(U301="",U301=0),0,MAX(AD$2:AD300)+1)</f>
        <v>0</v>
      </c>
    </row>
    <row r="302" spans="2:30" x14ac:dyDescent="0.3">
      <c r="B302" s="26">
        <f>IF(AND(O302=0,P302=0,Q302=0,Y302=0),0,IF(OR(COUNTIFS(Items!$E:$E,O302,Items!$F:$F,P302,Items!$G:$G,Q302)=1,COUNTIFS(Items!$M:$M,O302,Items!$N:$N,P302,Items!$O:$O,Q302)=1,COUNTIFS(Items!$U:$U,O302,Items!$V:$V,P302,Items!$W:$W,Q302)=1),0,1))</f>
        <v>0</v>
      </c>
      <c r="AC302" s="31" t="str">
        <f>IF(OR(RepP!$J$3="",RepP!$J$3=0,COUNTIF(Lists!$D:$D,RepP!$J$3)=0),Lists!$D$9,IF(RepP!$J$3=Lists!$D$9,Lists!$D$9,IF(RepP!$J$3=$E302,RepP!$J$3,"")))</f>
        <v>Все проекты</v>
      </c>
      <c r="AD302" s="31">
        <f>IF(OR(U302="",U302=0),0,MAX(AD$2:AD301)+1)</f>
        <v>0</v>
      </c>
    </row>
    <row r="303" spans="2:30" x14ac:dyDescent="0.3">
      <c r="AC303" s="31" t="str">
        <f>IF(OR(RepP!$J$3="",RepP!$J$3=0,COUNTIF(Lists!$D:$D,RepP!$J$3)=0),Lists!$D$9,IF(RepP!$J$3=Lists!$D$9,Lists!$D$9,IF(RepP!$J$3=$E303,RepP!$J$3,"")))</f>
        <v>Все проекты</v>
      </c>
      <c r="AD303" s="31">
        <f>IF(OR(U303="",U303=0),0,MAX(AD$2:AD302)+1)</f>
        <v>0</v>
      </c>
    </row>
    <row r="304" spans="2:30" x14ac:dyDescent="0.3">
      <c r="AC304" s="31" t="str">
        <f>IF(OR(RepP!$J$3="",RepP!$J$3=0,COUNTIF(Lists!$D:$D,RepP!$J$3)=0),Lists!$D$9,IF(RepP!$J$3=Lists!$D$9,Lists!$D$9,IF(RepP!$J$3=$E304,RepP!$J$3,"")))</f>
        <v>Все проекты</v>
      </c>
      <c r="AD304" s="31">
        <f>IF(OR(U304="",U304=0),0,MAX(AD$2:AD303)+1)</f>
        <v>0</v>
      </c>
    </row>
    <row r="305" spans="29:30" x14ac:dyDescent="0.3">
      <c r="AC305" s="31" t="str">
        <f>IF(OR(RepP!$J$3="",RepP!$J$3=0,COUNTIF(Lists!$D:$D,RepP!$J$3)=0),Lists!$D$9,IF(RepP!$J$3=Lists!$D$9,Lists!$D$9,IF(RepP!$J$3=$E305,RepP!$J$3,"")))</f>
        <v>Все проекты</v>
      </c>
      <c r="AD305" s="31">
        <f>IF(OR(U305="",U305=0),0,MAX(AD$2:AD304)+1)</f>
        <v>0</v>
      </c>
    </row>
    <row r="306" spans="29:30" x14ac:dyDescent="0.3">
      <c r="AC306" s="31" t="str">
        <f>IF(OR(RepP!$J$3="",RepP!$J$3=0,COUNTIF(Lists!$D:$D,RepP!$J$3)=0),Lists!$D$9,IF(RepP!$J$3=Lists!$D$9,Lists!$D$9,IF(RepP!$J$3=$E306,RepP!$J$3,"")))</f>
        <v>Все проекты</v>
      </c>
      <c r="AD306" s="31">
        <f>IF(OR(U306="",U306=0),0,MAX(AD$2:AD305)+1)</f>
        <v>0</v>
      </c>
    </row>
    <row r="307" spans="29:30" x14ac:dyDescent="0.3">
      <c r="AC307" s="31" t="str">
        <f>IF(OR(RepP!$J$3="",RepP!$J$3=0,COUNTIF(Lists!$D:$D,RepP!$J$3)=0),Lists!$D$9,IF(RepP!$J$3=Lists!$D$9,Lists!$D$9,IF(RepP!$J$3=$E307,RepP!$J$3,"")))</f>
        <v>Все проекты</v>
      </c>
      <c r="AD307" s="31">
        <f>IF(OR(U307="",U307=0),0,MAX(AD$2:AD306)+1)</f>
        <v>0</v>
      </c>
    </row>
    <row r="308" spans="29:30" x14ac:dyDescent="0.3">
      <c r="AC308" s="31" t="str">
        <f>IF(OR(RepP!$J$3="",RepP!$J$3=0,COUNTIF(Lists!$D:$D,RepP!$J$3)=0),Lists!$D$9,IF(RepP!$J$3=Lists!$D$9,Lists!$D$9,IF(RepP!$J$3=$E308,RepP!$J$3,"")))</f>
        <v>Все проекты</v>
      </c>
      <c r="AD308" s="31">
        <f>IF(OR(U308="",U308=0),0,MAX(AD$2:AD307)+1)</f>
        <v>0</v>
      </c>
    </row>
    <row r="309" spans="29:30" x14ac:dyDescent="0.3">
      <c r="AC309" s="31" t="str">
        <f>IF(OR(RepP!$J$3="",RepP!$J$3=0,COUNTIF(Lists!$D:$D,RepP!$J$3)=0),Lists!$D$9,IF(RepP!$J$3=Lists!$D$9,Lists!$D$9,IF(RepP!$J$3=$E309,RepP!$J$3,"")))</f>
        <v>Все проекты</v>
      </c>
      <c r="AD309" s="31">
        <f>IF(OR(U309="",U309=0),0,MAX(AD$2:AD308)+1)</f>
        <v>0</v>
      </c>
    </row>
    <row r="310" spans="29:30" x14ac:dyDescent="0.3">
      <c r="AC310" s="31" t="str">
        <f>IF(OR(RepP!$J$3="",RepP!$J$3=0,COUNTIF(Lists!$D:$D,RepP!$J$3)=0),Lists!$D$9,IF(RepP!$J$3=Lists!$D$9,Lists!$D$9,IF(RepP!$J$3=$E310,RepP!$J$3,"")))</f>
        <v>Все проекты</v>
      </c>
      <c r="AD310" s="31">
        <f>IF(OR(U310="",U310=0),0,MAX(AD$2:AD309)+1)</f>
        <v>0</v>
      </c>
    </row>
    <row r="311" spans="29:30" x14ac:dyDescent="0.3">
      <c r="AC311" s="31" t="str">
        <f>IF(OR(RepP!$J$3="",RepP!$J$3=0,COUNTIF(Lists!$D:$D,RepP!$J$3)=0),Lists!$D$9,IF(RepP!$J$3=Lists!$D$9,Lists!$D$9,IF(RepP!$J$3=$E311,RepP!$J$3,"")))</f>
        <v>Все проекты</v>
      </c>
      <c r="AD311" s="31">
        <f>IF(OR(U311="",U311=0),0,MAX(AD$2:AD310)+1)</f>
        <v>0</v>
      </c>
    </row>
    <row r="312" spans="29:30" x14ac:dyDescent="0.3">
      <c r="AC312" s="31" t="str">
        <f>IF(OR(RepP!$J$3="",RepP!$J$3=0,COUNTIF(Lists!$D:$D,RepP!$J$3)=0),Lists!$D$9,IF(RepP!$J$3=Lists!$D$9,Lists!$D$9,IF(RepP!$J$3=$E312,RepP!$J$3,"")))</f>
        <v>Все проекты</v>
      </c>
      <c r="AD312" s="31">
        <f>IF(OR(U312="",U312=0),0,MAX(AD$2:AD311)+1)</f>
        <v>0</v>
      </c>
    </row>
    <row r="313" spans="29:30" x14ac:dyDescent="0.3">
      <c r="AC313" s="31" t="str">
        <f>IF(OR(RepP!$J$3="",RepP!$J$3=0,COUNTIF(Lists!$D:$D,RepP!$J$3)=0),Lists!$D$9,IF(RepP!$J$3=Lists!$D$9,Lists!$D$9,IF(RepP!$J$3=$E313,RepP!$J$3,"")))</f>
        <v>Все проекты</v>
      </c>
      <c r="AD313" s="31">
        <f>IF(OR(U313="",U313=0),0,MAX(AD$2:AD312)+1)</f>
        <v>0</v>
      </c>
    </row>
    <row r="314" spans="29:30" x14ac:dyDescent="0.3">
      <c r="AC314" s="31" t="str">
        <f>IF(OR(RepP!$J$3="",RepP!$J$3=0,COUNTIF(Lists!$D:$D,RepP!$J$3)=0),Lists!$D$9,IF(RepP!$J$3=Lists!$D$9,Lists!$D$9,IF(RepP!$J$3=$E314,RepP!$J$3,"")))</f>
        <v>Все проекты</v>
      </c>
      <c r="AD314" s="31">
        <f>IF(OR(U314="",U314=0),0,MAX(AD$2:AD313)+1)</f>
        <v>0</v>
      </c>
    </row>
    <row r="315" spans="29:30" x14ac:dyDescent="0.3">
      <c r="AC315" s="31" t="str">
        <f>IF(OR(RepP!$J$3="",RepP!$J$3=0,COUNTIF(Lists!$D:$D,RepP!$J$3)=0),Lists!$D$9,IF(RepP!$J$3=Lists!$D$9,Lists!$D$9,IF(RepP!$J$3=$E315,RepP!$J$3,"")))</f>
        <v>Все проекты</v>
      </c>
      <c r="AD315" s="31">
        <f>IF(OR(U315="",U315=0),0,MAX(AD$2:AD314)+1)</f>
        <v>0</v>
      </c>
    </row>
    <row r="316" spans="29:30" x14ac:dyDescent="0.3">
      <c r="AC316" s="31" t="str">
        <f>IF(OR(RepP!$J$3="",RepP!$J$3=0,COUNTIF(Lists!$D:$D,RepP!$J$3)=0),Lists!$D$9,IF(RepP!$J$3=Lists!$D$9,Lists!$D$9,IF(RepP!$J$3=$E316,RepP!$J$3,"")))</f>
        <v>Все проекты</v>
      </c>
      <c r="AD316" s="31">
        <f>IF(OR(U316="",U316=0),0,MAX(AD$2:AD315)+1)</f>
        <v>0</v>
      </c>
    </row>
    <row r="317" spans="29:30" x14ac:dyDescent="0.3">
      <c r="AC317" s="31" t="str">
        <f>IF(OR(RepP!$J$3="",RepP!$J$3=0,COUNTIF(Lists!$D:$D,RepP!$J$3)=0),Lists!$D$9,IF(RepP!$J$3=Lists!$D$9,Lists!$D$9,IF(RepP!$J$3=$E317,RepP!$J$3,"")))</f>
        <v>Все проекты</v>
      </c>
      <c r="AD317" s="31">
        <f>IF(OR(U317="",U317=0),0,MAX(AD$2:AD316)+1)</f>
        <v>0</v>
      </c>
    </row>
    <row r="318" spans="29:30" x14ac:dyDescent="0.3">
      <c r="AC318" s="31" t="str">
        <f>IF(OR(RepP!$J$3="",RepP!$J$3=0,COUNTIF(Lists!$D:$D,RepP!$J$3)=0),Lists!$D$9,IF(RepP!$J$3=Lists!$D$9,Lists!$D$9,IF(RepP!$J$3=$E318,RepP!$J$3,"")))</f>
        <v>Все проекты</v>
      </c>
      <c r="AD318" s="31">
        <f>IF(OR(U318="",U318=0),0,MAX(AD$2:AD317)+1)</f>
        <v>0</v>
      </c>
    </row>
    <row r="319" spans="29:30" x14ac:dyDescent="0.3">
      <c r="AC319" s="31" t="str">
        <f>IF(OR(RepP!$J$3="",RepP!$J$3=0,COUNTIF(Lists!$D:$D,RepP!$J$3)=0),Lists!$D$9,IF(RepP!$J$3=Lists!$D$9,Lists!$D$9,IF(RepP!$J$3=$E319,RepP!$J$3,"")))</f>
        <v>Все проекты</v>
      </c>
      <c r="AD319" s="31">
        <f>IF(OR(U319="",U319=0),0,MAX(AD$2:AD318)+1)</f>
        <v>0</v>
      </c>
    </row>
    <row r="320" spans="29:30" x14ac:dyDescent="0.3">
      <c r="AC320" s="31" t="str">
        <f>IF(OR(RepP!$J$3="",RepP!$J$3=0,COUNTIF(Lists!$D:$D,RepP!$J$3)=0),Lists!$D$9,IF(RepP!$J$3=Lists!$D$9,Lists!$D$9,IF(RepP!$J$3=$E320,RepP!$J$3,"")))</f>
        <v>Все проекты</v>
      </c>
      <c r="AD320" s="31">
        <f>IF(OR(U320="",U320=0),0,MAX(AD$2:AD319)+1)</f>
        <v>0</v>
      </c>
    </row>
    <row r="321" spans="29:30" x14ac:dyDescent="0.3">
      <c r="AC321" s="31" t="str">
        <f>IF(OR(RepP!$J$3="",RepP!$J$3=0,COUNTIF(Lists!$D:$D,RepP!$J$3)=0),Lists!$D$9,IF(RepP!$J$3=Lists!$D$9,Lists!$D$9,IF(RepP!$J$3=$E321,RepP!$J$3,"")))</f>
        <v>Все проекты</v>
      </c>
      <c r="AD321" s="31">
        <f>IF(OR(U321="",U321=0),0,MAX(AD$2:AD320)+1)</f>
        <v>0</v>
      </c>
    </row>
    <row r="322" spans="29:30" x14ac:dyDescent="0.3">
      <c r="AC322" s="31" t="str">
        <f>IF(OR(RepP!$J$3="",RepP!$J$3=0,COUNTIF(Lists!$D:$D,RepP!$J$3)=0),Lists!$D$9,IF(RepP!$J$3=Lists!$D$9,Lists!$D$9,IF(RepP!$J$3=$E322,RepP!$J$3,"")))</f>
        <v>Все проекты</v>
      </c>
      <c r="AD322" s="31">
        <f>IF(OR(U322="",U322=0),0,MAX(AD$2:AD321)+1)</f>
        <v>0</v>
      </c>
    </row>
    <row r="323" spans="29:30" x14ac:dyDescent="0.3">
      <c r="AC323" s="31" t="str">
        <f>IF(OR(RepP!$J$3="",RepP!$J$3=0,COUNTIF(Lists!$D:$D,RepP!$J$3)=0),Lists!$D$9,IF(RepP!$J$3=Lists!$D$9,Lists!$D$9,IF(RepP!$J$3=$E323,RepP!$J$3,"")))</f>
        <v>Все проекты</v>
      </c>
      <c r="AD323" s="31">
        <f>IF(OR(U323="",U323=0),0,MAX(AD$2:AD322)+1)</f>
        <v>0</v>
      </c>
    </row>
    <row r="324" spans="29:30" x14ac:dyDescent="0.3">
      <c r="AC324" s="31" t="str">
        <f>IF(OR(RepP!$J$3="",RepP!$J$3=0,COUNTIF(Lists!$D:$D,RepP!$J$3)=0),Lists!$D$9,IF(RepP!$J$3=Lists!$D$9,Lists!$D$9,IF(RepP!$J$3=$E324,RepP!$J$3,"")))</f>
        <v>Все проекты</v>
      </c>
      <c r="AD324" s="31">
        <f>IF(OR(U324="",U324=0),0,MAX(AD$2:AD323)+1)</f>
        <v>0</v>
      </c>
    </row>
    <row r="325" spans="29:30" x14ac:dyDescent="0.3">
      <c r="AC325" s="31" t="str">
        <f>IF(OR(RepP!$J$3="",RepP!$J$3=0,COUNTIF(Lists!$D:$D,RepP!$J$3)=0),Lists!$D$9,IF(RepP!$J$3=Lists!$D$9,Lists!$D$9,IF(RepP!$J$3=$E325,RepP!$J$3,"")))</f>
        <v>Все проекты</v>
      </c>
      <c r="AD325" s="31">
        <f>IF(OR(U325="",U325=0),0,MAX(AD$2:AD324)+1)</f>
        <v>0</v>
      </c>
    </row>
    <row r="326" spans="29:30" x14ac:dyDescent="0.3">
      <c r="AC326" s="31" t="str">
        <f>IF(OR(RepP!$J$3="",RepP!$J$3=0,COUNTIF(Lists!$D:$D,RepP!$J$3)=0),Lists!$D$9,IF(RepP!$J$3=Lists!$D$9,Lists!$D$9,IF(RepP!$J$3=$E326,RepP!$J$3,"")))</f>
        <v>Все проекты</v>
      </c>
      <c r="AD326" s="31">
        <f>IF(OR(U326="",U326=0),0,MAX(AD$2:AD325)+1)</f>
        <v>0</v>
      </c>
    </row>
    <row r="327" spans="29:30" x14ac:dyDescent="0.3">
      <c r="AC327" s="31" t="str">
        <f>IF(OR(RepP!$J$3="",RepP!$J$3=0,COUNTIF(Lists!$D:$D,RepP!$J$3)=0),Lists!$D$9,IF(RepP!$J$3=Lists!$D$9,Lists!$D$9,IF(RepP!$J$3=$E327,RepP!$J$3,"")))</f>
        <v>Все проекты</v>
      </c>
      <c r="AD327" s="31">
        <f>IF(OR(U327="",U327=0),0,MAX(AD$2:AD326)+1)</f>
        <v>0</v>
      </c>
    </row>
    <row r="328" spans="29:30" x14ac:dyDescent="0.3">
      <c r="AC328" s="31" t="str">
        <f>IF(OR(RepP!$J$3="",RepP!$J$3=0,COUNTIF(Lists!$D:$D,RepP!$J$3)=0),Lists!$D$9,IF(RepP!$J$3=Lists!$D$9,Lists!$D$9,IF(RepP!$J$3=$E328,RepP!$J$3,"")))</f>
        <v>Все проекты</v>
      </c>
      <c r="AD328" s="31">
        <f>IF(OR(U328="",U328=0),0,MAX(AD$2:AD327)+1)</f>
        <v>0</v>
      </c>
    </row>
    <row r="329" spans="29:30" x14ac:dyDescent="0.3">
      <c r="AC329" s="31" t="str">
        <f>IF(OR(RepP!$J$3="",RepP!$J$3=0,COUNTIF(Lists!$D:$D,RepP!$J$3)=0),Lists!$D$9,IF(RepP!$J$3=Lists!$D$9,Lists!$D$9,IF(RepP!$J$3=$E329,RepP!$J$3,"")))</f>
        <v>Все проекты</v>
      </c>
      <c r="AD329" s="31">
        <f>IF(OR(U329="",U329=0),0,MAX(AD$2:AD328)+1)</f>
        <v>0</v>
      </c>
    </row>
    <row r="330" spans="29:30" x14ac:dyDescent="0.3">
      <c r="AC330" s="31" t="str">
        <f>IF(OR(RepP!$J$3="",RepP!$J$3=0,COUNTIF(Lists!$D:$D,RepP!$J$3)=0),Lists!$D$9,IF(RepP!$J$3=Lists!$D$9,Lists!$D$9,IF(RepP!$J$3=$E330,RepP!$J$3,"")))</f>
        <v>Все проекты</v>
      </c>
      <c r="AD330" s="31">
        <f>IF(OR(U330="",U330=0),0,MAX(AD$2:AD329)+1)</f>
        <v>0</v>
      </c>
    </row>
    <row r="331" spans="29:30" x14ac:dyDescent="0.3">
      <c r="AC331" s="31" t="str">
        <f>IF(OR(RepP!$J$3="",RepP!$J$3=0,COUNTIF(Lists!$D:$D,RepP!$J$3)=0),Lists!$D$9,IF(RepP!$J$3=Lists!$D$9,Lists!$D$9,IF(RepP!$J$3=$E331,RepP!$J$3,"")))</f>
        <v>Все проекты</v>
      </c>
      <c r="AD331" s="31">
        <f>IF(OR(U331="",U331=0),0,MAX(AD$2:AD330)+1)</f>
        <v>0</v>
      </c>
    </row>
    <row r="332" spans="29:30" x14ac:dyDescent="0.3">
      <c r="AC332" s="31" t="str">
        <f>IF(OR(RepP!$J$3="",RepP!$J$3=0,COUNTIF(Lists!$D:$D,RepP!$J$3)=0),Lists!$D$9,IF(RepP!$J$3=Lists!$D$9,Lists!$D$9,IF(RepP!$J$3=$E332,RepP!$J$3,"")))</f>
        <v>Все проекты</v>
      </c>
      <c r="AD332" s="31">
        <f>IF(OR(U332="",U332=0),0,MAX(AD$2:AD331)+1)</f>
        <v>0</v>
      </c>
    </row>
    <row r="333" spans="29:30" x14ac:dyDescent="0.3">
      <c r="AC333" s="31" t="str">
        <f>IF(OR(RepP!$J$3="",RepP!$J$3=0,COUNTIF(Lists!$D:$D,RepP!$J$3)=0),Lists!$D$9,IF(RepP!$J$3=Lists!$D$9,Lists!$D$9,IF(RepP!$J$3=$E333,RepP!$J$3,"")))</f>
        <v>Все проекты</v>
      </c>
      <c r="AD333" s="31">
        <f>IF(OR(U333="",U333=0),0,MAX(AD$2:AD332)+1)</f>
        <v>0</v>
      </c>
    </row>
    <row r="334" spans="29:30" x14ac:dyDescent="0.3">
      <c r="AC334" s="31" t="str">
        <f>IF(OR(RepP!$J$3="",RepP!$J$3=0,COUNTIF(Lists!$D:$D,RepP!$J$3)=0),Lists!$D$9,IF(RepP!$J$3=Lists!$D$9,Lists!$D$9,IF(RepP!$J$3=$E334,RepP!$J$3,"")))</f>
        <v>Все проекты</v>
      </c>
      <c r="AD334" s="31">
        <f>IF(OR(U334="",U334=0),0,MAX(AD$2:AD333)+1)</f>
        <v>0</v>
      </c>
    </row>
    <row r="335" spans="29:30" x14ac:dyDescent="0.3">
      <c r="AC335" s="31" t="str">
        <f>IF(OR(RepP!$J$3="",RepP!$J$3=0,COUNTIF(Lists!$D:$D,RepP!$J$3)=0),Lists!$D$9,IF(RepP!$J$3=Lists!$D$9,Lists!$D$9,IF(RepP!$J$3=$E335,RepP!$J$3,"")))</f>
        <v>Все проекты</v>
      </c>
      <c r="AD335" s="31">
        <f>IF(OR(U335="",U335=0),0,MAX(AD$2:AD334)+1)</f>
        <v>0</v>
      </c>
    </row>
    <row r="336" spans="29:30" x14ac:dyDescent="0.3">
      <c r="AC336" s="31" t="str">
        <f>IF(OR(RepP!$J$3="",RepP!$J$3=0,COUNTIF(Lists!$D:$D,RepP!$J$3)=0),Lists!$D$9,IF(RepP!$J$3=Lists!$D$9,Lists!$D$9,IF(RepP!$J$3=$E336,RepP!$J$3,"")))</f>
        <v>Все проекты</v>
      </c>
      <c r="AD336" s="31">
        <f>IF(OR(U336="",U336=0),0,MAX(AD$2:AD335)+1)</f>
        <v>0</v>
      </c>
    </row>
    <row r="337" spans="29:30" x14ac:dyDescent="0.3">
      <c r="AC337" s="31" t="str">
        <f>IF(OR(RepP!$J$3="",RepP!$J$3=0,COUNTIF(Lists!$D:$D,RepP!$J$3)=0),Lists!$D$9,IF(RepP!$J$3=Lists!$D$9,Lists!$D$9,IF(RepP!$J$3=$E337,RepP!$J$3,"")))</f>
        <v>Все проекты</v>
      </c>
      <c r="AD337" s="31">
        <f>IF(OR(U337="",U337=0),0,MAX(AD$2:AD336)+1)</f>
        <v>0</v>
      </c>
    </row>
    <row r="338" spans="29:30" x14ac:dyDescent="0.3">
      <c r="AC338" s="31" t="str">
        <f>IF(OR(RepP!$J$3="",RepP!$J$3=0,COUNTIF(Lists!$D:$D,RepP!$J$3)=0),Lists!$D$9,IF(RepP!$J$3=Lists!$D$9,Lists!$D$9,IF(RepP!$J$3=$E338,RepP!$J$3,"")))</f>
        <v>Все проекты</v>
      </c>
      <c r="AD338" s="31">
        <f>IF(OR(U338="",U338=0),0,MAX(AD$2:AD337)+1)</f>
        <v>0</v>
      </c>
    </row>
    <row r="339" spans="29:30" x14ac:dyDescent="0.3">
      <c r="AC339" s="31" t="str">
        <f>IF(OR(RepP!$J$3="",RepP!$J$3=0,COUNTIF(Lists!$D:$D,RepP!$J$3)=0),Lists!$D$9,IF(RepP!$J$3=Lists!$D$9,Lists!$D$9,IF(RepP!$J$3=$E339,RepP!$J$3,"")))</f>
        <v>Все проекты</v>
      </c>
      <c r="AD339" s="31">
        <f>IF(OR(U339="",U339=0),0,MAX(AD$2:AD338)+1)</f>
        <v>0</v>
      </c>
    </row>
    <row r="340" spans="29:30" x14ac:dyDescent="0.3">
      <c r="AC340" s="31" t="str">
        <f>IF(OR(RepP!$J$3="",RepP!$J$3=0,COUNTIF(Lists!$D:$D,RepP!$J$3)=0),Lists!$D$9,IF(RepP!$J$3=Lists!$D$9,Lists!$D$9,IF(RepP!$J$3=$E340,RepP!$J$3,"")))</f>
        <v>Все проекты</v>
      </c>
      <c r="AD340" s="31">
        <f>IF(OR(U340="",U340=0),0,MAX(AD$2:AD339)+1)</f>
        <v>0</v>
      </c>
    </row>
    <row r="341" spans="29:30" x14ac:dyDescent="0.3">
      <c r="AC341" s="31" t="str">
        <f>IF(OR(RepP!$J$3="",RepP!$J$3=0,COUNTIF(Lists!$D:$D,RepP!$J$3)=0),Lists!$D$9,IF(RepP!$J$3=Lists!$D$9,Lists!$D$9,IF(RepP!$J$3=$E341,RepP!$J$3,"")))</f>
        <v>Все проекты</v>
      </c>
      <c r="AD341" s="31">
        <f>IF(OR(U341="",U341=0),0,MAX(AD$2:AD340)+1)</f>
        <v>0</v>
      </c>
    </row>
    <row r="342" spans="29:30" x14ac:dyDescent="0.3">
      <c r="AC342" s="31" t="str">
        <f>IF(OR(RepP!$J$3="",RepP!$J$3=0,COUNTIF(Lists!$D:$D,RepP!$J$3)=0),Lists!$D$9,IF(RepP!$J$3=Lists!$D$9,Lists!$D$9,IF(RepP!$J$3=$E342,RepP!$J$3,"")))</f>
        <v>Все проекты</v>
      </c>
      <c r="AD342" s="31">
        <f>IF(OR(U342="",U342=0),0,MAX(AD$2:AD341)+1)</f>
        <v>0</v>
      </c>
    </row>
    <row r="343" spans="29:30" x14ac:dyDescent="0.3">
      <c r="AC343" s="31" t="str">
        <f>IF(OR(RepP!$J$3="",RepP!$J$3=0,COUNTIF(Lists!$D:$D,RepP!$J$3)=0),Lists!$D$9,IF(RepP!$J$3=Lists!$D$9,Lists!$D$9,IF(RepP!$J$3=$E343,RepP!$J$3,"")))</f>
        <v>Все проекты</v>
      </c>
      <c r="AD343" s="31">
        <f>IF(OR(U343="",U343=0),0,MAX(AD$2:AD342)+1)</f>
        <v>0</v>
      </c>
    </row>
    <row r="344" spans="29:30" x14ac:dyDescent="0.3">
      <c r="AC344" s="31" t="str">
        <f>IF(OR(RepP!$J$3="",RepP!$J$3=0,COUNTIF(Lists!$D:$D,RepP!$J$3)=0),Lists!$D$9,IF(RepP!$J$3=Lists!$D$9,Lists!$D$9,IF(RepP!$J$3=$E344,RepP!$J$3,"")))</f>
        <v>Все проекты</v>
      </c>
      <c r="AD344" s="31">
        <f>IF(OR(U344="",U344=0),0,MAX(AD$2:AD343)+1)</f>
        <v>0</v>
      </c>
    </row>
    <row r="345" spans="29:30" x14ac:dyDescent="0.3">
      <c r="AC345" s="31" t="str">
        <f>IF(OR(RepP!$J$3="",RepP!$J$3=0,COUNTIF(Lists!$D:$D,RepP!$J$3)=0),Lists!$D$9,IF(RepP!$J$3=Lists!$D$9,Lists!$D$9,IF(RepP!$J$3=$E345,RepP!$J$3,"")))</f>
        <v>Все проекты</v>
      </c>
      <c r="AD345" s="31">
        <f>IF(OR(U345="",U345=0),0,MAX(AD$2:AD344)+1)</f>
        <v>0</v>
      </c>
    </row>
    <row r="346" spans="29:30" x14ac:dyDescent="0.3">
      <c r="AC346" s="31" t="str">
        <f>IF(OR(RepP!$J$3="",RepP!$J$3=0,COUNTIF(Lists!$D:$D,RepP!$J$3)=0),Lists!$D$9,IF(RepP!$J$3=Lists!$D$9,Lists!$D$9,IF(RepP!$J$3=$E346,RepP!$J$3,"")))</f>
        <v>Все проекты</v>
      </c>
      <c r="AD346" s="31">
        <f>IF(OR(U346="",U346=0),0,MAX(AD$2:AD345)+1)</f>
        <v>0</v>
      </c>
    </row>
    <row r="347" spans="29:30" x14ac:dyDescent="0.3">
      <c r="AC347" s="31" t="str">
        <f>IF(OR(RepP!$J$3="",RepP!$J$3=0,COUNTIF(Lists!$D:$D,RepP!$J$3)=0),Lists!$D$9,IF(RepP!$J$3=Lists!$D$9,Lists!$D$9,IF(RepP!$J$3=$E347,RepP!$J$3,"")))</f>
        <v>Все проекты</v>
      </c>
      <c r="AD347" s="31">
        <f>IF(OR(U347="",U347=0),0,MAX(AD$2:AD346)+1)</f>
        <v>0</v>
      </c>
    </row>
    <row r="348" spans="29:30" x14ac:dyDescent="0.3">
      <c r="AC348" s="31" t="str">
        <f>IF(OR(RepP!$J$3="",RepP!$J$3=0,COUNTIF(Lists!$D:$D,RepP!$J$3)=0),Lists!$D$9,IF(RepP!$J$3=Lists!$D$9,Lists!$D$9,IF(RepP!$J$3=$E348,RepP!$J$3,"")))</f>
        <v>Все проекты</v>
      </c>
      <c r="AD348" s="31">
        <f>IF(OR(U348="",U348=0),0,MAX(AD$2:AD347)+1)</f>
        <v>0</v>
      </c>
    </row>
    <row r="349" spans="29:30" x14ac:dyDescent="0.3">
      <c r="AC349" s="31" t="str">
        <f>IF(OR(RepP!$J$3="",RepP!$J$3=0,COUNTIF(Lists!$D:$D,RepP!$J$3)=0),Lists!$D$9,IF(RepP!$J$3=Lists!$D$9,Lists!$D$9,IF(RepP!$J$3=$E349,RepP!$J$3,"")))</f>
        <v>Все проекты</v>
      </c>
      <c r="AD349" s="31">
        <f>IF(OR(U349="",U349=0),0,MAX(AD$2:AD348)+1)</f>
        <v>0</v>
      </c>
    </row>
    <row r="350" spans="29:30" x14ac:dyDescent="0.3">
      <c r="AC350" s="31" t="str">
        <f>IF(OR(RepP!$J$3="",RepP!$J$3=0,COUNTIF(Lists!$D:$D,RepP!$J$3)=0),Lists!$D$9,IF(RepP!$J$3=Lists!$D$9,Lists!$D$9,IF(RepP!$J$3=$E350,RepP!$J$3,"")))</f>
        <v>Все проекты</v>
      </c>
      <c r="AD350" s="31">
        <f>IF(OR(U350="",U350=0),0,MAX(AD$2:AD349)+1)</f>
        <v>0</v>
      </c>
    </row>
    <row r="351" spans="29:30" x14ac:dyDescent="0.3">
      <c r="AC351" s="31" t="str">
        <f>IF(OR(RepP!$J$3="",RepP!$J$3=0,COUNTIF(Lists!$D:$D,RepP!$J$3)=0),Lists!$D$9,IF(RepP!$J$3=Lists!$D$9,Lists!$D$9,IF(RepP!$J$3=$E351,RepP!$J$3,"")))</f>
        <v>Все проекты</v>
      </c>
      <c r="AD351" s="31">
        <f>IF(OR(U351="",U351=0),0,MAX(AD$2:AD350)+1)</f>
        <v>0</v>
      </c>
    </row>
    <row r="352" spans="29:30" x14ac:dyDescent="0.3">
      <c r="AC352" s="31" t="str">
        <f>IF(OR(RepP!$J$3="",RepP!$J$3=0,COUNTIF(Lists!$D:$D,RepP!$J$3)=0),Lists!$D$9,IF(RepP!$J$3=Lists!$D$9,Lists!$D$9,IF(RepP!$J$3=$E352,RepP!$J$3,"")))</f>
        <v>Все проекты</v>
      </c>
      <c r="AD352" s="31">
        <f>IF(OR(U352="",U352=0),0,MAX(AD$2:AD351)+1)</f>
        <v>0</v>
      </c>
    </row>
    <row r="353" spans="29:30" x14ac:dyDescent="0.3">
      <c r="AC353" s="31" t="str">
        <f>IF(OR(RepP!$J$3="",RepP!$J$3=0,COUNTIF(Lists!$D:$D,RepP!$J$3)=0),Lists!$D$9,IF(RepP!$J$3=Lists!$D$9,Lists!$D$9,IF(RepP!$J$3=$E353,RepP!$J$3,"")))</f>
        <v>Все проекты</v>
      </c>
      <c r="AD353" s="31">
        <f>IF(OR(U353="",U353=0),0,MAX(AD$2:AD352)+1)</f>
        <v>0</v>
      </c>
    </row>
    <row r="354" spans="29:30" x14ac:dyDescent="0.3">
      <c r="AC354" s="31" t="str">
        <f>IF(OR(RepP!$J$3="",RepP!$J$3=0,COUNTIF(Lists!$D:$D,RepP!$J$3)=0),Lists!$D$9,IF(RepP!$J$3=Lists!$D$9,Lists!$D$9,IF(RepP!$J$3=$E354,RepP!$J$3,"")))</f>
        <v>Все проекты</v>
      </c>
      <c r="AD354" s="31">
        <f>IF(OR(U354="",U354=0),0,MAX(AD$2:AD353)+1)</f>
        <v>0</v>
      </c>
    </row>
    <row r="355" spans="29:30" x14ac:dyDescent="0.3">
      <c r="AC355" s="31" t="str">
        <f>IF(OR(RepP!$J$3="",RepP!$J$3=0,COUNTIF(Lists!$D:$D,RepP!$J$3)=0),Lists!$D$9,IF(RepP!$J$3=Lists!$D$9,Lists!$D$9,IF(RepP!$J$3=$E355,RepP!$J$3,"")))</f>
        <v>Все проекты</v>
      </c>
      <c r="AD355" s="31">
        <f>IF(OR(U355="",U355=0),0,MAX(AD$2:AD354)+1)</f>
        <v>0</v>
      </c>
    </row>
    <row r="356" spans="29:30" x14ac:dyDescent="0.3">
      <c r="AC356" s="31" t="str">
        <f>IF(OR(RepP!$J$3="",RepP!$J$3=0,COUNTIF(Lists!$D:$D,RepP!$J$3)=0),Lists!$D$9,IF(RepP!$J$3=Lists!$D$9,Lists!$D$9,IF(RepP!$J$3=$E356,RepP!$J$3,"")))</f>
        <v>Все проекты</v>
      </c>
      <c r="AD356" s="31">
        <f>IF(OR(U356="",U356=0),0,MAX(AD$2:AD355)+1)</f>
        <v>0</v>
      </c>
    </row>
    <row r="357" spans="29:30" x14ac:dyDescent="0.3">
      <c r="AC357" s="31" t="str">
        <f>IF(OR(RepP!$J$3="",RepP!$J$3=0,COUNTIF(Lists!$D:$D,RepP!$J$3)=0),Lists!$D$9,IF(RepP!$J$3=Lists!$D$9,Lists!$D$9,IF(RepP!$J$3=$E357,RepP!$J$3,"")))</f>
        <v>Все проекты</v>
      </c>
      <c r="AD357" s="31">
        <f>IF(OR(U357="",U357=0),0,MAX(AD$2:AD356)+1)</f>
        <v>0</v>
      </c>
    </row>
    <row r="358" spans="29:30" x14ac:dyDescent="0.3">
      <c r="AC358" s="31" t="str">
        <f>IF(OR(RepP!$J$3="",RepP!$J$3=0,COUNTIF(Lists!$D:$D,RepP!$J$3)=0),Lists!$D$9,IF(RepP!$J$3=Lists!$D$9,Lists!$D$9,IF(RepP!$J$3=$E358,RepP!$J$3,"")))</f>
        <v>Все проекты</v>
      </c>
      <c r="AD358" s="31">
        <f>IF(OR(U358="",U358=0),0,MAX(AD$2:AD357)+1)</f>
        <v>0</v>
      </c>
    </row>
    <row r="359" spans="29:30" x14ac:dyDescent="0.3">
      <c r="AC359" s="31" t="str">
        <f>IF(OR(RepP!$J$3="",RepP!$J$3=0,COUNTIF(Lists!$D:$D,RepP!$J$3)=0),Lists!$D$9,IF(RepP!$J$3=Lists!$D$9,Lists!$D$9,IF(RepP!$J$3=$E359,RepP!$J$3,"")))</f>
        <v>Все проекты</v>
      </c>
      <c r="AD359" s="31">
        <f>IF(OR(U359="",U359=0),0,MAX(AD$2:AD358)+1)</f>
        <v>0</v>
      </c>
    </row>
    <row r="360" spans="29:30" x14ac:dyDescent="0.3">
      <c r="AC360" s="31" t="str">
        <f>IF(OR(RepP!$J$3="",RepP!$J$3=0,COUNTIF(Lists!$D:$D,RepP!$J$3)=0),Lists!$D$9,IF(RepP!$J$3=Lists!$D$9,Lists!$D$9,IF(RepP!$J$3=$E360,RepP!$J$3,"")))</f>
        <v>Все проекты</v>
      </c>
      <c r="AD360" s="31">
        <f>IF(OR(U360="",U360=0),0,MAX(AD$2:AD359)+1)</f>
        <v>0</v>
      </c>
    </row>
    <row r="361" spans="29:30" x14ac:dyDescent="0.3">
      <c r="AC361" s="31" t="str">
        <f>IF(OR(RepP!$J$3="",RepP!$J$3=0,COUNTIF(Lists!$D:$D,RepP!$J$3)=0),Lists!$D$9,IF(RepP!$J$3=Lists!$D$9,Lists!$D$9,IF(RepP!$J$3=$E361,RepP!$J$3,"")))</f>
        <v>Все проекты</v>
      </c>
      <c r="AD361" s="31">
        <f>IF(OR(U361="",U361=0),0,MAX(AD$2:AD360)+1)</f>
        <v>0</v>
      </c>
    </row>
    <row r="362" spans="29:30" x14ac:dyDescent="0.3">
      <c r="AC362" s="31" t="str">
        <f>IF(OR(RepP!$J$3="",RepP!$J$3=0,COUNTIF(Lists!$D:$D,RepP!$J$3)=0),Lists!$D$9,IF(RepP!$J$3=Lists!$D$9,Lists!$D$9,IF(RepP!$J$3=$E362,RepP!$J$3,"")))</f>
        <v>Все проекты</v>
      </c>
      <c r="AD362" s="31">
        <f>IF(OR(U362="",U362=0),0,MAX(AD$2:AD361)+1)</f>
        <v>0</v>
      </c>
    </row>
    <row r="363" spans="29:30" x14ac:dyDescent="0.3">
      <c r="AC363" s="31" t="str">
        <f>IF(OR(RepP!$J$3="",RepP!$J$3=0,COUNTIF(Lists!$D:$D,RepP!$J$3)=0),Lists!$D$9,IF(RepP!$J$3=Lists!$D$9,Lists!$D$9,IF(RepP!$J$3=$E363,RepP!$J$3,"")))</f>
        <v>Все проекты</v>
      </c>
      <c r="AD363" s="31">
        <f>IF(OR(U363="",U363=0),0,MAX(AD$2:AD362)+1)</f>
        <v>0</v>
      </c>
    </row>
    <row r="364" spans="29:30" x14ac:dyDescent="0.3">
      <c r="AC364" s="31" t="str">
        <f>IF(OR(RepP!$J$3="",RepP!$J$3=0,COUNTIF(Lists!$D:$D,RepP!$J$3)=0),Lists!$D$9,IF(RepP!$J$3=Lists!$D$9,Lists!$D$9,IF(RepP!$J$3=$E364,RepP!$J$3,"")))</f>
        <v>Все проекты</v>
      </c>
      <c r="AD364" s="31">
        <f>IF(OR(U364="",U364=0),0,MAX(AD$2:AD363)+1)</f>
        <v>0</v>
      </c>
    </row>
    <row r="365" spans="29:30" x14ac:dyDescent="0.3">
      <c r="AC365" s="31" t="str">
        <f>IF(OR(RepP!$J$3="",RepP!$J$3=0,COUNTIF(Lists!$D:$D,RepP!$J$3)=0),Lists!$D$9,IF(RepP!$J$3=Lists!$D$9,Lists!$D$9,IF(RepP!$J$3=$E365,RepP!$J$3,"")))</f>
        <v>Все проекты</v>
      </c>
      <c r="AD365" s="31">
        <f>IF(OR(U365="",U365=0),0,MAX(AD$2:AD364)+1)</f>
        <v>0</v>
      </c>
    </row>
    <row r="366" spans="29:30" x14ac:dyDescent="0.3">
      <c r="AC366" s="31" t="str">
        <f>IF(OR(RepP!$J$3="",RepP!$J$3=0,COUNTIF(Lists!$D:$D,RepP!$J$3)=0),Lists!$D$9,IF(RepP!$J$3=Lists!$D$9,Lists!$D$9,IF(RepP!$J$3=$E366,RepP!$J$3,"")))</f>
        <v>Все проекты</v>
      </c>
      <c r="AD366" s="31">
        <f>IF(OR(U366="",U366=0),0,MAX(AD$2:AD365)+1)</f>
        <v>0</v>
      </c>
    </row>
    <row r="367" spans="29:30" x14ac:dyDescent="0.3">
      <c r="AC367" s="31" t="str">
        <f>IF(OR(RepP!$J$3="",RepP!$J$3=0,COUNTIF(Lists!$D:$D,RepP!$J$3)=0),Lists!$D$9,IF(RepP!$J$3=Lists!$D$9,Lists!$D$9,IF(RepP!$J$3=$E367,RepP!$J$3,"")))</f>
        <v>Все проекты</v>
      </c>
      <c r="AD367" s="31">
        <f>IF(OR(U367="",U367=0),0,MAX(AD$2:AD366)+1)</f>
        <v>0</v>
      </c>
    </row>
    <row r="368" spans="29:30" x14ac:dyDescent="0.3">
      <c r="AC368" s="31" t="str">
        <f>IF(OR(RepP!$J$3="",RepP!$J$3=0,COUNTIF(Lists!$D:$D,RepP!$J$3)=0),Lists!$D$9,IF(RepP!$J$3=Lists!$D$9,Lists!$D$9,IF(RepP!$J$3=$E368,RepP!$J$3,"")))</f>
        <v>Все проекты</v>
      </c>
      <c r="AD368" s="31">
        <f>IF(OR(U368="",U368=0),0,MAX(AD$2:AD367)+1)</f>
        <v>0</v>
      </c>
    </row>
    <row r="369" spans="29:30" x14ac:dyDescent="0.3">
      <c r="AC369" s="31" t="str">
        <f>IF(OR(RepP!$J$3="",RepP!$J$3=0,COUNTIF(Lists!$D:$D,RepP!$J$3)=0),Lists!$D$9,IF(RepP!$J$3=Lists!$D$9,Lists!$D$9,IF(RepP!$J$3=$E369,RepP!$J$3,"")))</f>
        <v>Все проекты</v>
      </c>
      <c r="AD369" s="31">
        <f>IF(OR(U369="",U369=0),0,MAX(AD$2:AD368)+1)</f>
        <v>0</v>
      </c>
    </row>
    <row r="370" spans="29:30" x14ac:dyDescent="0.3">
      <c r="AC370" s="31" t="str">
        <f>IF(OR(RepP!$J$3="",RepP!$J$3=0,COUNTIF(Lists!$D:$D,RepP!$J$3)=0),Lists!$D$9,IF(RepP!$J$3=Lists!$D$9,Lists!$D$9,IF(RepP!$J$3=$E370,RepP!$J$3,"")))</f>
        <v>Все проекты</v>
      </c>
      <c r="AD370" s="31">
        <f>IF(OR(U370="",U370=0),0,MAX(AD$2:AD369)+1)</f>
        <v>0</v>
      </c>
    </row>
    <row r="371" spans="29:30" x14ac:dyDescent="0.3">
      <c r="AC371" s="31" t="str">
        <f>IF(OR(RepP!$J$3="",RepP!$J$3=0,COUNTIF(Lists!$D:$D,RepP!$J$3)=0),Lists!$D$9,IF(RepP!$J$3=Lists!$D$9,Lists!$D$9,IF(RepP!$J$3=$E371,RepP!$J$3,"")))</f>
        <v>Все проекты</v>
      </c>
      <c r="AD371" s="31">
        <f>IF(OR(U371="",U371=0),0,MAX(AD$2:AD370)+1)</f>
        <v>0</v>
      </c>
    </row>
    <row r="372" spans="29:30" x14ac:dyDescent="0.3">
      <c r="AC372" s="31" t="str">
        <f>IF(OR(RepP!$J$3="",RepP!$J$3=0,COUNTIF(Lists!$D:$D,RepP!$J$3)=0),Lists!$D$9,IF(RepP!$J$3=Lists!$D$9,Lists!$D$9,IF(RepP!$J$3=$E372,RepP!$J$3,"")))</f>
        <v>Все проекты</v>
      </c>
      <c r="AD372" s="31">
        <f>IF(OR(U372="",U372=0),0,MAX(AD$2:AD371)+1)</f>
        <v>0</v>
      </c>
    </row>
    <row r="373" spans="29:30" x14ac:dyDescent="0.3">
      <c r="AC373" s="31" t="str">
        <f>IF(OR(RepP!$J$3="",RepP!$J$3=0,COUNTIF(Lists!$D:$D,RepP!$J$3)=0),Lists!$D$9,IF(RepP!$J$3=Lists!$D$9,Lists!$D$9,IF(RepP!$J$3=$E373,RepP!$J$3,"")))</f>
        <v>Все проекты</v>
      </c>
      <c r="AD373" s="31">
        <f>IF(OR(U373="",U373=0),0,MAX(AD$2:AD372)+1)</f>
        <v>0</v>
      </c>
    </row>
    <row r="374" spans="29:30" x14ac:dyDescent="0.3">
      <c r="AC374" s="31" t="str">
        <f>IF(OR(RepP!$J$3="",RepP!$J$3=0,COUNTIF(Lists!$D:$D,RepP!$J$3)=0),Lists!$D$9,IF(RepP!$J$3=Lists!$D$9,Lists!$D$9,IF(RepP!$J$3=$E374,RepP!$J$3,"")))</f>
        <v>Все проекты</v>
      </c>
      <c r="AD374" s="31">
        <f>IF(OR(U374="",U374=0),0,MAX(AD$2:AD373)+1)</f>
        <v>0</v>
      </c>
    </row>
    <row r="375" spans="29:30" x14ac:dyDescent="0.3">
      <c r="AC375" s="31" t="str">
        <f>IF(OR(RepP!$J$3="",RepP!$J$3=0,COUNTIF(Lists!$D:$D,RepP!$J$3)=0),Lists!$D$9,IF(RepP!$J$3=Lists!$D$9,Lists!$D$9,IF(RepP!$J$3=$E375,RepP!$J$3,"")))</f>
        <v>Все проекты</v>
      </c>
      <c r="AD375" s="31">
        <f>IF(OR(U375="",U375=0),0,MAX(AD$2:AD374)+1)</f>
        <v>0</v>
      </c>
    </row>
    <row r="376" spans="29:30" x14ac:dyDescent="0.3">
      <c r="AC376" s="31" t="str">
        <f>IF(OR(RepP!$J$3="",RepP!$J$3=0,COUNTIF(Lists!$D:$D,RepP!$J$3)=0),Lists!$D$9,IF(RepP!$J$3=Lists!$D$9,Lists!$D$9,IF(RepP!$J$3=$E376,RepP!$J$3,"")))</f>
        <v>Все проекты</v>
      </c>
      <c r="AD376" s="31">
        <f>IF(OR(U376="",U376=0),0,MAX(AD$2:AD375)+1)</f>
        <v>0</v>
      </c>
    </row>
    <row r="377" spans="29:30" x14ac:dyDescent="0.3">
      <c r="AC377" s="31" t="str">
        <f>IF(OR(RepP!$J$3="",RepP!$J$3=0,COUNTIF(Lists!$D:$D,RepP!$J$3)=0),Lists!$D$9,IF(RepP!$J$3=Lists!$D$9,Lists!$D$9,IF(RepP!$J$3=$E377,RepP!$J$3,"")))</f>
        <v>Все проекты</v>
      </c>
      <c r="AD377" s="31">
        <f>IF(OR(U377="",U377=0),0,MAX(AD$2:AD376)+1)</f>
        <v>0</v>
      </c>
    </row>
    <row r="378" spans="29:30" x14ac:dyDescent="0.3">
      <c r="AC378" s="31" t="str">
        <f>IF(OR(RepP!$J$3="",RepP!$J$3=0,COUNTIF(Lists!$D:$D,RepP!$J$3)=0),Lists!$D$9,IF(RepP!$J$3=Lists!$D$9,Lists!$D$9,IF(RepP!$J$3=$E378,RepP!$J$3,"")))</f>
        <v>Все проекты</v>
      </c>
      <c r="AD378" s="31">
        <f>IF(OR(U378="",U378=0),0,MAX(AD$2:AD377)+1)</f>
        <v>0</v>
      </c>
    </row>
    <row r="379" spans="29:30" x14ac:dyDescent="0.3">
      <c r="AC379" s="31" t="str">
        <f>IF(OR(RepP!$J$3="",RepP!$J$3=0,COUNTIF(Lists!$D:$D,RepP!$J$3)=0),Lists!$D$9,IF(RepP!$J$3=Lists!$D$9,Lists!$D$9,IF(RepP!$J$3=$E379,RepP!$J$3,"")))</f>
        <v>Все проекты</v>
      </c>
      <c r="AD379" s="31">
        <f>IF(OR(U379="",U379=0),0,MAX(AD$2:AD378)+1)</f>
        <v>0</v>
      </c>
    </row>
    <row r="380" spans="29:30" x14ac:dyDescent="0.3">
      <c r="AC380" s="31" t="str">
        <f>IF(OR(RepP!$J$3="",RepP!$J$3=0,COUNTIF(Lists!$D:$D,RepP!$J$3)=0),Lists!$D$9,IF(RepP!$J$3=Lists!$D$9,Lists!$D$9,IF(RepP!$J$3=$E380,RepP!$J$3,"")))</f>
        <v>Все проекты</v>
      </c>
      <c r="AD380" s="31">
        <f>IF(OR(U380="",U380=0),0,MAX(AD$2:AD379)+1)</f>
        <v>0</v>
      </c>
    </row>
    <row r="381" spans="29:30" x14ac:dyDescent="0.3">
      <c r="AC381" s="31" t="str">
        <f>IF(OR(RepP!$J$3="",RepP!$J$3=0,COUNTIF(Lists!$D:$D,RepP!$J$3)=0),Lists!$D$9,IF(RepP!$J$3=Lists!$D$9,Lists!$D$9,IF(RepP!$J$3=$E381,RepP!$J$3,"")))</f>
        <v>Все проекты</v>
      </c>
      <c r="AD381" s="31">
        <f>IF(OR(U381="",U381=0),0,MAX(AD$2:AD380)+1)</f>
        <v>0</v>
      </c>
    </row>
    <row r="382" spans="29:30" x14ac:dyDescent="0.3">
      <c r="AC382" s="31" t="str">
        <f>IF(OR(RepP!$J$3="",RepP!$J$3=0,COUNTIF(Lists!$D:$D,RepP!$J$3)=0),Lists!$D$9,IF(RepP!$J$3=Lists!$D$9,Lists!$D$9,IF(RepP!$J$3=$E382,RepP!$J$3,"")))</f>
        <v>Все проекты</v>
      </c>
      <c r="AD382" s="31">
        <f>IF(OR(U382="",U382=0),0,MAX(AD$2:AD381)+1)</f>
        <v>0</v>
      </c>
    </row>
    <row r="383" spans="29:30" x14ac:dyDescent="0.3">
      <c r="AC383" s="31" t="str">
        <f>IF(OR(RepP!$J$3="",RepP!$J$3=0,COUNTIF(Lists!$D:$D,RepP!$J$3)=0),Lists!$D$9,IF(RepP!$J$3=Lists!$D$9,Lists!$D$9,IF(RepP!$J$3=$E383,RepP!$J$3,"")))</f>
        <v>Все проекты</v>
      </c>
      <c r="AD383" s="31">
        <f>IF(OR(U383="",U383=0),0,MAX(AD$2:AD382)+1)</f>
        <v>0</v>
      </c>
    </row>
    <row r="384" spans="29:30" x14ac:dyDescent="0.3">
      <c r="AC384" s="31" t="str">
        <f>IF(OR(RepP!$J$3="",RepP!$J$3=0,COUNTIF(Lists!$D:$D,RepP!$J$3)=0),Lists!$D$9,IF(RepP!$J$3=Lists!$D$9,Lists!$D$9,IF(RepP!$J$3=$E384,RepP!$J$3,"")))</f>
        <v>Все проекты</v>
      </c>
      <c r="AD384" s="31">
        <f>IF(OR(U384="",U384=0),0,MAX(AD$2:AD383)+1)</f>
        <v>0</v>
      </c>
    </row>
    <row r="385" spans="29:30" x14ac:dyDescent="0.3">
      <c r="AC385" s="31" t="str">
        <f>IF(OR(RepP!$J$3="",RepP!$J$3=0,COUNTIF(Lists!$D:$D,RepP!$J$3)=0),Lists!$D$9,IF(RepP!$J$3=Lists!$D$9,Lists!$D$9,IF(RepP!$J$3=$E385,RepP!$J$3,"")))</f>
        <v>Все проекты</v>
      </c>
      <c r="AD385" s="31">
        <f>IF(OR(U385="",U385=0),0,MAX(AD$2:AD384)+1)</f>
        <v>0</v>
      </c>
    </row>
    <row r="386" spans="29:30" x14ac:dyDescent="0.3">
      <c r="AC386" s="31" t="str">
        <f>IF(OR(RepP!$J$3="",RepP!$J$3=0,COUNTIF(Lists!$D:$D,RepP!$J$3)=0),Lists!$D$9,IF(RepP!$J$3=Lists!$D$9,Lists!$D$9,IF(RepP!$J$3=$E386,RepP!$J$3,"")))</f>
        <v>Все проекты</v>
      </c>
      <c r="AD386" s="31">
        <f>IF(OR(U386="",U386=0),0,MAX(AD$2:AD385)+1)</f>
        <v>0</v>
      </c>
    </row>
    <row r="387" spans="29:30" x14ac:dyDescent="0.3">
      <c r="AC387" s="31" t="str">
        <f>IF(OR(RepP!$J$3="",RepP!$J$3=0,COUNTIF(Lists!$D:$D,RepP!$J$3)=0),Lists!$D$9,IF(RepP!$J$3=Lists!$D$9,Lists!$D$9,IF(RepP!$J$3=$E387,RepP!$J$3,"")))</f>
        <v>Все проекты</v>
      </c>
      <c r="AD387" s="31">
        <f>IF(OR(U387="",U387=0),0,MAX(AD$2:AD386)+1)</f>
        <v>0</v>
      </c>
    </row>
    <row r="388" spans="29:30" x14ac:dyDescent="0.3">
      <c r="AC388" s="31" t="str">
        <f>IF(OR(RepP!$J$3="",RepP!$J$3=0,COUNTIF(Lists!$D:$D,RepP!$J$3)=0),Lists!$D$9,IF(RepP!$J$3=Lists!$D$9,Lists!$D$9,IF(RepP!$J$3=$E388,RepP!$J$3,"")))</f>
        <v>Все проекты</v>
      </c>
      <c r="AD388" s="31">
        <f>IF(OR(U388="",U388=0),0,MAX(AD$2:AD387)+1)</f>
        <v>0</v>
      </c>
    </row>
    <row r="389" spans="29:30" x14ac:dyDescent="0.3">
      <c r="AC389" s="31" t="str">
        <f>IF(OR(RepP!$J$3="",RepP!$J$3=0,COUNTIF(Lists!$D:$D,RepP!$J$3)=0),Lists!$D$9,IF(RepP!$J$3=Lists!$D$9,Lists!$D$9,IF(RepP!$J$3=$E389,RepP!$J$3,"")))</f>
        <v>Все проекты</v>
      </c>
      <c r="AD389" s="31">
        <f>IF(OR(U389="",U389=0),0,MAX(AD$2:AD388)+1)</f>
        <v>0</v>
      </c>
    </row>
    <row r="390" spans="29:30" x14ac:dyDescent="0.3">
      <c r="AC390" s="31" t="str">
        <f>IF(OR(RepP!$J$3="",RepP!$J$3=0,COUNTIF(Lists!$D:$D,RepP!$J$3)=0),Lists!$D$9,IF(RepP!$J$3=Lists!$D$9,Lists!$D$9,IF(RepP!$J$3=$E390,RepP!$J$3,"")))</f>
        <v>Все проекты</v>
      </c>
      <c r="AD390" s="31">
        <f>IF(OR(U390="",U390=0),0,MAX(AD$2:AD389)+1)</f>
        <v>0</v>
      </c>
    </row>
    <row r="391" spans="29:30" x14ac:dyDescent="0.3">
      <c r="AC391" s="31" t="str">
        <f>IF(OR(RepP!$J$3="",RepP!$J$3=0,COUNTIF(Lists!$D:$D,RepP!$J$3)=0),Lists!$D$9,IF(RepP!$J$3=Lists!$D$9,Lists!$D$9,IF(RepP!$J$3=$E391,RepP!$J$3,"")))</f>
        <v>Все проекты</v>
      </c>
      <c r="AD391" s="31">
        <f>IF(OR(U391="",U391=0),0,MAX(AD$2:AD390)+1)</f>
        <v>0</v>
      </c>
    </row>
    <row r="392" spans="29:30" x14ac:dyDescent="0.3">
      <c r="AC392" s="31" t="str">
        <f>IF(OR(RepP!$J$3="",RepP!$J$3=0,COUNTIF(Lists!$D:$D,RepP!$J$3)=0),Lists!$D$9,IF(RepP!$J$3=Lists!$D$9,Lists!$D$9,IF(RepP!$J$3=$E392,RepP!$J$3,"")))</f>
        <v>Все проекты</v>
      </c>
      <c r="AD392" s="31">
        <f>IF(OR(U392="",U392=0),0,MAX(AD$2:AD391)+1)</f>
        <v>0</v>
      </c>
    </row>
    <row r="393" spans="29:30" x14ac:dyDescent="0.3">
      <c r="AC393" s="31" t="str">
        <f>IF(OR(RepP!$J$3="",RepP!$J$3=0,COUNTIF(Lists!$D:$D,RepP!$J$3)=0),Lists!$D$9,IF(RepP!$J$3=Lists!$D$9,Lists!$D$9,IF(RepP!$J$3=$E393,RepP!$J$3,"")))</f>
        <v>Все проекты</v>
      </c>
      <c r="AD393" s="31">
        <f>IF(OR(U393="",U393=0),0,MAX(AD$2:AD392)+1)</f>
        <v>0</v>
      </c>
    </row>
    <row r="394" spans="29:30" x14ac:dyDescent="0.3">
      <c r="AC394" s="31" t="str">
        <f>IF(OR(RepP!$J$3="",RepP!$J$3=0,COUNTIF(Lists!$D:$D,RepP!$J$3)=0),Lists!$D$9,IF(RepP!$J$3=Lists!$D$9,Lists!$D$9,IF(RepP!$J$3=$E394,RepP!$J$3,"")))</f>
        <v>Все проекты</v>
      </c>
      <c r="AD394" s="31">
        <f>IF(OR(U394="",U394=0),0,MAX(AD$2:AD393)+1)</f>
        <v>0</v>
      </c>
    </row>
    <row r="395" spans="29:30" x14ac:dyDescent="0.3">
      <c r="AC395" s="31" t="str">
        <f>IF(OR(RepP!$J$3="",RepP!$J$3=0,COUNTIF(Lists!$D:$D,RepP!$J$3)=0),Lists!$D$9,IF(RepP!$J$3=Lists!$D$9,Lists!$D$9,IF(RepP!$J$3=$E395,RepP!$J$3,"")))</f>
        <v>Все проекты</v>
      </c>
      <c r="AD395" s="31">
        <f>IF(OR(U395="",U395=0),0,MAX(AD$2:AD394)+1)</f>
        <v>0</v>
      </c>
    </row>
    <row r="396" spans="29:30" x14ac:dyDescent="0.3">
      <c r="AC396" s="31" t="str">
        <f>IF(OR(RepP!$J$3="",RepP!$J$3=0,COUNTIF(Lists!$D:$D,RepP!$J$3)=0),Lists!$D$9,IF(RepP!$J$3=Lists!$D$9,Lists!$D$9,IF(RepP!$J$3=$E396,RepP!$J$3,"")))</f>
        <v>Все проекты</v>
      </c>
      <c r="AD396" s="31">
        <f>IF(OR(U396="",U396=0),0,MAX(AD$2:AD395)+1)</f>
        <v>0</v>
      </c>
    </row>
    <row r="397" spans="29:30" x14ac:dyDescent="0.3">
      <c r="AC397" s="31" t="str">
        <f>IF(OR(RepP!$J$3="",RepP!$J$3=0,COUNTIF(Lists!$D:$D,RepP!$J$3)=0),Lists!$D$9,IF(RepP!$J$3=Lists!$D$9,Lists!$D$9,IF(RepP!$J$3=$E397,RepP!$J$3,"")))</f>
        <v>Все проекты</v>
      </c>
      <c r="AD397" s="31">
        <f>IF(OR(U397="",U397=0),0,MAX(AD$2:AD396)+1)</f>
        <v>0</v>
      </c>
    </row>
    <row r="398" spans="29:30" x14ac:dyDescent="0.3">
      <c r="AC398" s="31" t="str">
        <f>IF(OR(RepP!$J$3="",RepP!$J$3=0,COUNTIF(Lists!$D:$D,RepP!$J$3)=0),Lists!$D$9,IF(RepP!$J$3=Lists!$D$9,Lists!$D$9,IF(RepP!$J$3=$E398,RepP!$J$3,"")))</f>
        <v>Все проекты</v>
      </c>
      <c r="AD398" s="31">
        <f>IF(OR(U398="",U398=0),0,MAX(AD$2:AD397)+1)</f>
        <v>0</v>
      </c>
    </row>
    <row r="399" spans="29:30" x14ac:dyDescent="0.3">
      <c r="AC399" s="31" t="str">
        <f>IF(OR(RepP!$J$3="",RepP!$J$3=0,COUNTIF(Lists!$D:$D,RepP!$J$3)=0),Lists!$D$9,IF(RepP!$J$3=Lists!$D$9,Lists!$D$9,IF(RepP!$J$3=$E399,RepP!$J$3,"")))</f>
        <v>Все проекты</v>
      </c>
      <c r="AD399" s="31">
        <f>IF(OR(U399="",U399=0),0,MAX(AD$2:AD398)+1)</f>
        <v>0</v>
      </c>
    </row>
    <row r="400" spans="29:30" x14ac:dyDescent="0.3">
      <c r="AC400" s="31" t="str">
        <f>IF(OR(RepP!$J$3="",RepP!$J$3=0,COUNTIF(Lists!$D:$D,RepP!$J$3)=0),Lists!$D$9,IF(RepP!$J$3=Lists!$D$9,Lists!$D$9,IF(RepP!$J$3=$E400,RepP!$J$3,"")))</f>
        <v>Все проекты</v>
      </c>
      <c r="AD400" s="31">
        <f>IF(OR(U400="",U400=0),0,MAX(AD$2:AD399)+1)</f>
        <v>0</v>
      </c>
    </row>
    <row r="401" spans="29:30" x14ac:dyDescent="0.3">
      <c r="AC401" s="31" t="str">
        <f>IF(OR(RepP!$J$3="",RepP!$J$3=0,COUNTIF(Lists!$D:$D,RepP!$J$3)=0),Lists!$D$9,IF(RepP!$J$3=Lists!$D$9,Lists!$D$9,IF(RepP!$J$3=$E401,RepP!$J$3,"")))</f>
        <v>Все проекты</v>
      </c>
      <c r="AD401" s="31">
        <f>IF(OR(U401="",U401=0),0,MAX(AD$2:AD400)+1)</f>
        <v>0</v>
      </c>
    </row>
    <row r="402" spans="29:30" x14ac:dyDescent="0.3">
      <c r="AC402" s="31" t="str">
        <f>IF(OR(RepP!$J$3="",RepP!$J$3=0,COUNTIF(Lists!$D:$D,RepP!$J$3)=0),Lists!$D$9,IF(RepP!$J$3=Lists!$D$9,Lists!$D$9,IF(RepP!$J$3=$E402,RepP!$J$3,"")))</f>
        <v>Все проекты</v>
      </c>
      <c r="AD402" s="31">
        <f>IF(OR(U402="",U402=0),0,MAX(AD$2:AD401)+1)</f>
        <v>0</v>
      </c>
    </row>
    <row r="403" spans="29:30" x14ac:dyDescent="0.3">
      <c r="AC403" s="31" t="str">
        <f>IF(OR(RepP!$J$3="",RepP!$J$3=0,COUNTIF(Lists!$D:$D,RepP!$J$3)=0),Lists!$D$9,IF(RepP!$J$3=Lists!$D$9,Lists!$D$9,IF(RepP!$J$3=$E403,RepP!$J$3,"")))</f>
        <v>Все проекты</v>
      </c>
      <c r="AD403" s="31">
        <f>IF(OR(U403="",U403=0),0,MAX(AD$2:AD402)+1)</f>
        <v>0</v>
      </c>
    </row>
    <row r="404" spans="29:30" x14ac:dyDescent="0.3">
      <c r="AC404" s="31" t="str">
        <f>IF(OR(RepP!$J$3="",RepP!$J$3=0,COUNTIF(Lists!$D:$D,RepP!$J$3)=0),Lists!$D$9,IF(RepP!$J$3=Lists!$D$9,Lists!$D$9,IF(RepP!$J$3=$E404,RepP!$J$3,"")))</f>
        <v>Все проекты</v>
      </c>
      <c r="AD404" s="31">
        <f>IF(OR(U404="",U404=0),0,MAX(AD$2:AD403)+1)</f>
        <v>0</v>
      </c>
    </row>
    <row r="405" spans="29:30" x14ac:dyDescent="0.3">
      <c r="AC405" s="31" t="str">
        <f>IF(OR(RepP!$J$3="",RepP!$J$3=0,COUNTIF(Lists!$D:$D,RepP!$J$3)=0),Lists!$D$9,IF(RepP!$J$3=Lists!$D$9,Lists!$D$9,IF(RepP!$J$3=$E405,RepP!$J$3,"")))</f>
        <v>Все проекты</v>
      </c>
      <c r="AD405" s="31">
        <f>IF(OR(U405="",U405=0),0,MAX(AD$2:AD404)+1)</f>
        <v>0</v>
      </c>
    </row>
    <row r="406" spans="29:30" x14ac:dyDescent="0.3">
      <c r="AC406" s="31" t="str">
        <f>IF(OR(RepP!$J$3="",RepP!$J$3=0,COUNTIF(Lists!$D:$D,RepP!$J$3)=0),Lists!$D$9,IF(RepP!$J$3=Lists!$D$9,Lists!$D$9,IF(RepP!$J$3=$E406,RepP!$J$3,"")))</f>
        <v>Все проекты</v>
      </c>
      <c r="AD406" s="31">
        <f>IF(OR(U406="",U406=0),0,MAX(AD$2:AD405)+1)</f>
        <v>0</v>
      </c>
    </row>
    <row r="407" spans="29:30" x14ac:dyDescent="0.3">
      <c r="AC407" s="31" t="str">
        <f>IF(OR(RepP!$J$3="",RepP!$J$3=0,COUNTIF(Lists!$D:$D,RepP!$J$3)=0),Lists!$D$9,IF(RepP!$J$3=Lists!$D$9,Lists!$D$9,IF(RepP!$J$3=$E407,RepP!$J$3,"")))</f>
        <v>Все проекты</v>
      </c>
      <c r="AD407" s="31">
        <f>IF(OR(U407="",U407=0),0,MAX(AD$2:AD406)+1)</f>
        <v>0</v>
      </c>
    </row>
    <row r="408" spans="29:30" x14ac:dyDescent="0.3">
      <c r="AC408" s="31" t="str">
        <f>IF(OR(RepP!$J$3="",RepP!$J$3=0,COUNTIF(Lists!$D:$D,RepP!$J$3)=0),Lists!$D$9,IF(RepP!$J$3=Lists!$D$9,Lists!$D$9,IF(RepP!$J$3=$E408,RepP!$J$3,"")))</f>
        <v>Все проекты</v>
      </c>
      <c r="AD408" s="31">
        <f>IF(OR(U408="",U408=0),0,MAX(AD$2:AD407)+1)</f>
        <v>0</v>
      </c>
    </row>
    <row r="409" spans="29:30" x14ac:dyDescent="0.3">
      <c r="AC409" s="31" t="str">
        <f>IF(OR(RepP!$J$3="",RepP!$J$3=0,COUNTIF(Lists!$D:$D,RepP!$J$3)=0),Lists!$D$9,IF(RepP!$J$3=Lists!$D$9,Lists!$D$9,IF(RepP!$J$3=$E409,RepP!$J$3,"")))</f>
        <v>Все проекты</v>
      </c>
      <c r="AD409" s="31">
        <f>IF(OR(U409="",U409=0),0,MAX(AD$2:AD408)+1)</f>
        <v>0</v>
      </c>
    </row>
    <row r="410" spans="29:30" x14ac:dyDescent="0.3">
      <c r="AC410" s="31" t="str">
        <f>IF(OR(RepP!$J$3="",RepP!$J$3=0,COUNTIF(Lists!$D:$D,RepP!$J$3)=0),Lists!$D$9,IF(RepP!$J$3=Lists!$D$9,Lists!$D$9,IF(RepP!$J$3=$E410,RepP!$J$3,"")))</f>
        <v>Все проекты</v>
      </c>
      <c r="AD410" s="31">
        <f>IF(OR(U410="",U410=0),0,MAX(AD$2:AD409)+1)</f>
        <v>0</v>
      </c>
    </row>
    <row r="411" spans="29:30" x14ac:dyDescent="0.3">
      <c r="AC411" s="31" t="str">
        <f>IF(OR(RepP!$J$3="",RepP!$J$3=0,COUNTIF(Lists!$D:$D,RepP!$J$3)=0),Lists!$D$9,IF(RepP!$J$3=Lists!$D$9,Lists!$D$9,IF(RepP!$J$3=$E411,RepP!$J$3,"")))</f>
        <v>Все проекты</v>
      </c>
      <c r="AD411" s="31">
        <f>IF(OR(U411="",U411=0),0,MAX(AD$2:AD410)+1)</f>
        <v>0</v>
      </c>
    </row>
    <row r="412" spans="29:30" x14ac:dyDescent="0.3">
      <c r="AC412" s="31" t="str">
        <f>IF(OR(RepP!$J$3="",RepP!$J$3=0,COUNTIF(Lists!$D:$D,RepP!$J$3)=0),Lists!$D$9,IF(RepP!$J$3=Lists!$D$9,Lists!$D$9,IF(RepP!$J$3=$E412,RepP!$J$3,"")))</f>
        <v>Все проекты</v>
      </c>
      <c r="AD412" s="31">
        <f>IF(OR(U412="",U412=0),0,MAX(AD$2:AD411)+1)</f>
        <v>0</v>
      </c>
    </row>
    <row r="413" spans="29:30" x14ac:dyDescent="0.3">
      <c r="AC413" s="31" t="str">
        <f>IF(OR(RepP!$J$3="",RepP!$J$3=0,COUNTIF(Lists!$D:$D,RepP!$J$3)=0),Lists!$D$9,IF(RepP!$J$3=Lists!$D$9,Lists!$D$9,IF(RepP!$J$3=$E413,RepP!$J$3,"")))</f>
        <v>Все проекты</v>
      </c>
      <c r="AD413" s="31">
        <f>IF(OR(U413="",U413=0),0,MAX(AD$2:AD412)+1)</f>
        <v>0</v>
      </c>
    </row>
    <row r="414" spans="29:30" x14ac:dyDescent="0.3">
      <c r="AC414" s="31" t="str">
        <f>IF(OR(RepP!$J$3="",RepP!$J$3=0,COUNTIF(Lists!$D:$D,RepP!$J$3)=0),Lists!$D$9,IF(RepP!$J$3=Lists!$D$9,Lists!$D$9,IF(RepP!$J$3=$E414,RepP!$J$3,"")))</f>
        <v>Все проекты</v>
      </c>
      <c r="AD414" s="31">
        <f>IF(OR(U414="",U414=0),0,MAX(AD$2:AD413)+1)</f>
        <v>0</v>
      </c>
    </row>
    <row r="415" spans="29:30" x14ac:dyDescent="0.3">
      <c r="AC415" s="31" t="str">
        <f>IF(OR(RepP!$J$3="",RepP!$J$3=0,COUNTIF(Lists!$D:$D,RepP!$J$3)=0),Lists!$D$9,IF(RepP!$J$3=Lists!$D$9,Lists!$D$9,IF(RepP!$J$3=$E415,RepP!$J$3,"")))</f>
        <v>Все проекты</v>
      </c>
      <c r="AD415" s="31">
        <f>IF(OR(U415="",U415=0),0,MAX(AD$2:AD414)+1)</f>
        <v>0</v>
      </c>
    </row>
    <row r="416" spans="29:30" x14ac:dyDescent="0.3">
      <c r="AC416" s="31" t="str">
        <f>IF(OR(RepP!$J$3="",RepP!$J$3=0,COUNTIF(Lists!$D:$D,RepP!$J$3)=0),Lists!$D$9,IF(RepP!$J$3=Lists!$D$9,Lists!$D$9,IF(RepP!$J$3=$E416,RepP!$J$3,"")))</f>
        <v>Все проекты</v>
      </c>
      <c r="AD416" s="31">
        <f>IF(OR(U416="",U416=0),0,MAX(AD$2:AD415)+1)</f>
        <v>0</v>
      </c>
    </row>
    <row r="417" spans="29:30" x14ac:dyDescent="0.3">
      <c r="AC417" s="31" t="str">
        <f>IF(OR(RepP!$J$3="",RepP!$J$3=0,COUNTIF(Lists!$D:$D,RepP!$J$3)=0),Lists!$D$9,IF(RepP!$J$3=Lists!$D$9,Lists!$D$9,IF(RepP!$J$3=$E417,RepP!$J$3,"")))</f>
        <v>Все проекты</v>
      </c>
      <c r="AD417" s="31">
        <f>IF(OR(U417="",U417=0),0,MAX(AD$2:AD416)+1)</f>
        <v>0</v>
      </c>
    </row>
    <row r="418" spans="29:30" x14ac:dyDescent="0.3">
      <c r="AC418" s="31" t="str">
        <f>IF(OR(RepP!$J$3="",RepP!$J$3=0,COUNTIF(Lists!$D:$D,RepP!$J$3)=0),Lists!$D$9,IF(RepP!$J$3=Lists!$D$9,Lists!$D$9,IF(RepP!$J$3=$E418,RepP!$J$3,"")))</f>
        <v>Все проекты</v>
      </c>
      <c r="AD418" s="31">
        <f>IF(OR(U418="",U418=0),0,MAX(AD$2:AD417)+1)</f>
        <v>0</v>
      </c>
    </row>
    <row r="419" spans="29:30" x14ac:dyDescent="0.3">
      <c r="AD419" s="31">
        <f>IF(OR(U419="",U419=0),0,MAX(AD$2:AD418)+1)</f>
        <v>0</v>
      </c>
    </row>
    <row r="420" spans="29:30" x14ac:dyDescent="0.3">
      <c r="AD420" s="31">
        <f>IF(OR(U420="",U420=0),0,MAX(AD$2:AD419)+1)</f>
        <v>0</v>
      </c>
    </row>
    <row r="421" spans="29:30" x14ac:dyDescent="0.3">
      <c r="AD421" s="31">
        <f>IF(OR(U421="",U421=0),0,MAX(AD$2:AD420)+1)</f>
        <v>0</v>
      </c>
    </row>
    <row r="422" spans="29:30" x14ac:dyDescent="0.3">
      <c r="AD422" s="31">
        <f>IF(OR(U422="",U422=0),0,MAX(AD$2:AD421)+1)</f>
        <v>0</v>
      </c>
    </row>
    <row r="423" spans="29:30" x14ac:dyDescent="0.3">
      <c r="AD423" s="31">
        <f>IF(OR(U423="",U423=0),0,MAX(AD$2:AD422)+1)</f>
        <v>0</v>
      </c>
    </row>
    <row r="424" spans="29:30" x14ac:dyDescent="0.3">
      <c r="AD424" s="31">
        <f>IF(OR(U424="",U424=0),0,MAX(AD$2:AD423)+1)</f>
        <v>0</v>
      </c>
    </row>
    <row r="425" spans="29:30" x14ac:dyDescent="0.3">
      <c r="AD425" s="31">
        <f>IF(OR(U425="",U425=0),0,MAX(AD$2:AD424)+1)</f>
        <v>0</v>
      </c>
    </row>
    <row r="426" spans="29:30" x14ac:dyDescent="0.3">
      <c r="AD426" s="31">
        <f>IF(OR(U426="",U426=0),0,MAX(AD$2:AD425)+1)</f>
        <v>0</v>
      </c>
    </row>
    <row r="427" spans="29:30" x14ac:dyDescent="0.3">
      <c r="AD427" s="31">
        <f>IF(OR(U427="",U427=0),0,MAX(AD$2:AD426)+1)</f>
        <v>0</v>
      </c>
    </row>
    <row r="428" spans="29:30" x14ac:dyDescent="0.3">
      <c r="AD428" s="31">
        <f>IF(OR(U428="",U428=0),0,MAX(AD$2:AD427)+1)</f>
        <v>0</v>
      </c>
    </row>
    <row r="429" spans="29:30" x14ac:dyDescent="0.3">
      <c r="AD429" s="31">
        <f>IF(OR(U429="",U429=0),0,MAX(AD$2:AD428)+1)</f>
        <v>0</v>
      </c>
    </row>
    <row r="430" spans="29:30" x14ac:dyDescent="0.3">
      <c r="AD430" s="31">
        <f>IF(OR(U430="",U430=0),0,MAX(AD$2:AD429)+1)</f>
        <v>0</v>
      </c>
    </row>
    <row r="431" spans="29:30" x14ac:dyDescent="0.3">
      <c r="AD431" s="31">
        <f>IF(OR(U431="",U431=0),0,MAX(AD$2:AD430)+1)</f>
        <v>0</v>
      </c>
    </row>
    <row r="432" spans="29:30" x14ac:dyDescent="0.3">
      <c r="AD432" s="31">
        <f>IF(OR(U432="",U432=0),0,MAX(AD$2:AD431)+1)</f>
        <v>0</v>
      </c>
    </row>
    <row r="433" spans="30:30" x14ac:dyDescent="0.3">
      <c r="AD433" s="31">
        <f>IF(OR(U433="",U433=0),0,MAX(AD$2:AD432)+1)</f>
        <v>0</v>
      </c>
    </row>
    <row r="434" spans="30:30" x14ac:dyDescent="0.3">
      <c r="AD434" s="31">
        <f>IF(OR(U434="",U434=0),0,MAX(AD$2:AD433)+1)</f>
        <v>0</v>
      </c>
    </row>
    <row r="435" spans="30:30" x14ac:dyDescent="0.3">
      <c r="AD435" s="31">
        <f>IF(OR(U435="",U435=0),0,MAX(AD$2:AD434)+1)</f>
        <v>0</v>
      </c>
    </row>
    <row r="436" spans="30:30" x14ac:dyDescent="0.3">
      <c r="AD436" s="31">
        <f>IF(OR(U436="",U436=0),0,MAX(AD$2:AD435)+1)</f>
        <v>0</v>
      </c>
    </row>
    <row r="437" spans="30:30" x14ac:dyDescent="0.3">
      <c r="AD437" s="31">
        <f>IF(OR(U437="",U437=0),0,MAX(AD$2:AD436)+1)</f>
        <v>0</v>
      </c>
    </row>
    <row r="438" spans="30:30" x14ac:dyDescent="0.3">
      <c r="AD438" s="31">
        <f>IF(OR(U438="",U438=0),0,MAX(AD$2:AD437)+1)</f>
        <v>0</v>
      </c>
    </row>
    <row r="439" spans="30:30" x14ac:dyDescent="0.3">
      <c r="AD439" s="31">
        <f>IF(OR(U439="",U439=0),0,MAX(AD$2:AD438)+1)</f>
        <v>0</v>
      </c>
    </row>
    <row r="440" spans="30:30" x14ac:dyDescent="0.3">
      <c r="AD440" s="31">
        <f>IF(OR(U440="",U440=0),0,MAX(AD$2:AD439)+1)</f>
        <v>0</v>
      </c>
    </row>
    <row r="441" spans="30:30" x14ac:dyDescent="0.3">
      <c r="AD441" s="31">
        <f>IF(OR(U441="",U441=0),0,MAX(AD$2:AD440)+1)</f>
        <v>0</v>
      </c>
    </row>
    <row r="442" spans="30:30" x14ac:dyDescent="0.3">
      <c r="AD442" s="31">
        <f>IF(OR(U442="",U442=0),0,MAX(AD$2:AD441)+1)</f>
        <v>0</v>
      </c>
    </row>
    <row r="443" spans="30:30" x14ac:dyDescent="0.3">
      <c r="AD443" s="31">
        <f>IF(OR(U443="",U443=0),0,MAX(AD$2:AD442)+1)</f>
        <v>0</v>
      </c>
    </row>
    <row r="444" spans="30:30" x14ac:dyDescent="0.3">
      <c r="AD444" s="31">
        <f>IF(OR(U444="",U444=0),0,MAX(AD$2:AD443)+1)</f>
        <v>0</v>
      </c>
    </row>
    <row r="445" spans="30:30" x14ac:dyDescent="0.3">
      <c r="AD445" s="31">
        <f>IF(OR(U445="",U445=0),0,MAX(AD$2:AD444)+1)</f>
        <v>0</v>
      </c>
    </row>
    <row r="446" spans="30:30" x14ac:dyDescent="0.3">
      <c r="AD446" s="31">
        <f>IF(OR(U446="",U446=0),0,MAX(AD$2:AD445)+1)</f>
        <v>0</v>
      </c>
    </row>
    <row r="447" spans="30:30" x14ac:dyDescent="0.3">
      <c r="AD447" s="31">
        <f>IF(OR(U447="",U447=0),0,MAX(AD$2:AD446)+1)</f>
        <v>0</v>
      </c>
    </row>
    <row r="448" spans="30:30" x14ac:dyDescent="0.3">
      <c r="AD448" s="31">
        <f>IF(OR(U448="",U448=0),0,MAX(AD$2:AD447)+1)</f>
        <v>0</v>
      </c>
    </row>
    <row r="449" spans="30:30" x14ac:dyDescent="0.3">
      <c r="AD449" s="31">
        <f>IF(OR(U449="",U449=0),0,MAX(AD$2:AD448)+1)</f>
        <v>0</v>
      </c>
    </row>
    <row r="450" spans="30:30" x14ac:dyDescent="0.3">
      <c r="AD450" s="31">
        <f>IF(OR(U450="",U450=0),0,MAX(AD$2:AD449)+1)</f>
        <v>0</v>
      </c>
    </row>
    <row r="451" spans="30:30" x14ac:dyDescent="0.3">
      <c r="AD451" s="31">
        <f>IF(OR(U451="",U451=0),0,MAX(AD$2:AD450)+1)</f>
        <v>0</v>
      </c>
    </row>
    <row r="452" spans="30:30" x14ac:dyDescent="0.3">
      <c r="AD452" s="31">
        <f>IF(OR(U452="",U452=0),0,MAX(AD$2:AD451)+1)</f>
        <v>0</v>
      </c>
    </row>
    <row r="453" spans="30:30" x14ac:dyDescent="0.3">
      <c r="AD453" s="31">
        <f>IF(OR(U453="",U453=0),0,MAX(AD$2:AD452)+1)</f>
        <v>0</v>
      </c>
    </row>
    <row r="454" spans="30:30" x14ac:dyDescent="0.3">
      <c r="AD454" s="31">
        <f>IF(OR(U454="",U454=0),0,MAX(AD$2:AD453)+1)</f>
        <v>0</v>
      </c>
    </row>
    <row r="455" spans="30:30" x14ac:dyDescent="0.3">
      <c r="AD455" s="31">
        <f>IF(OR(U455="",U455=0),0,MAX(AD$2:AD454)+1)</f>
        <v>0</v>
      </c>
    </row>
    <row r="456" spans="30:30" x14ac:dyDescent="0.3">
      <c r="AD456" s="31">
        <f>IF(OR(U456="",U456=0),0,MAX(AD$2:AD455)+1)</f>
        <v>0</v>
      </c>
    </row>
    <row r="457" spans="30:30" x14ac:dyDescent="0.3">
      <c r="AD457" s="31">
        <f>IF(OR(U457="",U457=0),0,MAX(AD$2:AD456)+1)</f>
        <v>0</v>
      </c>
    </row>
    <row r="458" spans="30:30" x14ac:dyDescent="0.3">
      <c r="AD458" s="31">
        <f>IF(OR(U458="",U458=0),0,MAX(AD$2:AD457)+1)</f>
        <v>0</v>
      </c>
    </row>
    <row r="459" spans="30:30" x14ac:dyDescent="0.3">
      <c r="AD459" s="31">
        <f>IF(OR(U459="",U459=0),0,MAX(AD$2:AD458)+1)</f>
        <v>0</v>
      </c>
    </row>
    <row r="460" spans="30:30" x14ac:dyDescent="0.3">
      <c r="AD460" s="31">
        <f>IF(OR(U460="",U460=0),0,MAX(AD$2:AD459)+1)</f>
        <v>0</v>
      </c>
    </row>
    <row r="461" spans="30:30" x14ac:dyDescent="0.3">
      <c r="AD461" s="31">
        <f>IF(OR(U461="",U461=0),0,MAX(AD$2:AD460)+1)</f>
        <v>0</v>
      </c>
    </row>
    <row r="462" spans="30:30" x14ac:dyDescent="0.3">
      <c r="AD462" s="31">
        <f>IF(OR(U462="",U462=0),0,MAX(AD$2:AD461)+1)</f>
        <v>0</v>
      </c>
    </row>
    <row r="463" spans="30:30" x14ac:dyDescent="0.3">
      <c r="AD463" s="31">
        <f>IF(OR(U463="",U463=0),0,MAX(AD$2:AD462)+1)</f>
        <v>0</v>
      </c>
    </row>
    <row r="464" spans="30:30" x14ac:dyDescent="0.3">
      <c r="AD464" s="31">
        <f>IF(OR(U464="",U464=0),0,MAX(AD$2:AD463)+1)</f>
        <v>0</v>
      </c>
    </row>
    <row r="465" spans="30:30" x14ac:dyDescent="0.3">
      <c r="AD465" s="31">
        <f>IF(OR(U465="",U465=0),0,MAX(AD$2:AD464)+1)</f>
        <v>0</v>
      </c>
    </row>
    <row r="466" spans="30:30" x14ac:dyDescent="0.3">
      <c r="AD466" s="31">
        <f>IF(OR(U466="",U466=0),0,MAX(AD$2:AD465)+1)</f>
        <v>0</v>
      </c>
    </row>
    <row r="467" spans="30:30" x14ac:dyDescent="0.3">
      <c r="AD467" s="31">
        <f>IF(OR(U467="",U467=0),0,MAX(AD$2:AD466)+1)</f>
        <v>0</v>
      </c>
    </row>
    <row r="468" spans="30:30" x14ac:dyDescent="0.3">
      <c r="AD468" s="31">
        <f>IF(OR(U468="",U468=0),0,MAX(AD$2:AD467)+1)</f>
        <v>0</v>
      </c>
    </row>
    <row r="469" spans="30:30" x14ac:dyDescent="0.3">
      <c r="AD469" s="31">
        <f>IF(OR(U469="",U469=0),0,MAX(AD$2:AD468)+1)</f>
        <v>0</v>
      </c>
    </row>
    <row r="470" spans="30:30" x14ac:dyDescent="0.3">
      <c r="AD470" s="31">
        <f>IF(OR(U470="",U470=0),0,MAX(AD$2:AD469)+1)</f>
        <v>0</v>
      </c>
    </row>
    <row r="471" spans="30:30" x14ac:dyDescent="0.3">
      <c r="AD471" s="31">
        <f>IF(OR(U471="",U471=0),0,MAX(AD$2:AD470)+1)</f>
        <v>0</v>
      </c>
    </row>
    <row r="472" spans="30:30" x14ac:dyDescent="0.3">
      <c r="AD472" s="31">
        <f>IF(OR(U472="",U472=0),0,MAX(AD$2:AD471)+1)</f>
        <v>0</v>
      </c>
    </row>
    <row r="473" spans="30:30" x14ac:dyDescent="0.3">
      <c r="AD473" s="31">
        <f>IF(OR(U473="",U473=0),0,MAX(AD$2:AD472)+1)</f>
        <v>0</v>
      </c>
    </row>
    <row r="474" spans="30:30" x14ac:dyDescent="0.3">
      <c r="AD474" s="31">
        <f>IF(OR(U474="",U474=0),0,MAX(AD$2:AD473)+1)</f>
        <v>0</v>
      </c>
    </row>
    <row r="475" spans="30:30" x14ac:dyDescent="0.3">
      <c r="AD475" s="31">
        <f>IF(OR(U475="",U475=0),0,MAX(AD$2:AD474)+1)</f>
        <v>0</v>
      </c>
    </row>
    <row r="476" spans="30:30" x14ac:dyDescent="0.3">
      <c r="AD476" s="31">
        <f>IF(OR(U476="",U476=0),0,MAX(AD$2:AD475)+1)</f>
        <v>0</v>
      </c>
    </row>
    <row r="477" spans="30:30" x14ac:dyDescent="0.3">
      <c r="AD477" s="31">
        <f>IF(OR(U477="",U477=0),0,MAX(AD$2:AD476)+1)</f>
        <v>0</v>
      </c>
    </row>
    <row r="478" spans="30:30" x14ac:dyDescent="0.3">
      <c r="AD478" s="31">
        <f>IF(OR(U478="",U478=0),0,MAX(AD$2:AD477)+1)</f>
        <v>0</v>
      </c>
    </row>
    <row r="479" spans="30:30" x14ac:dyDescent="0.3">
      <c r="AD479" s="31">
        <f>IF(OR(U479="",U479=0),0,MAX(AD$2:AD478)+1)</f>
        <v>0</v>
      </c>
    </row>
    <row r="480" spans="30:30" x14ac:dyDescent="0.3">
      <c r="AD480" s="31">
        <f>IF(OR(U480="",U480=0),0,MAX(AD$2:AD479)+1)</f>
        <v>0</v>
      </c>
    </row>
    <row r="481" spans="30:30" x14ac:dyDescent="0.3">
      <c r="AD481" s="31">
        <f>IF(OR(U481="",U481=0),0,MAX(AD$2:AD480)+1)</f>
        <v>0</v>
      </c>
    </row>
    <row r="482" spans="30:30" x14ac:dyDescent="0.3">
      <c r="AD482" s="31">
        <f>IF(OR(U482="",U482=0),0,MAX(AD$2:AD481)+1)</f>
        <v>0</v>
      </c>
    </row>
    <row r="483" spans="30:30" x14ac:dyDescent="0.3">
      <c r="AD483" s="31">
        <f>IF(OR(U483="",U483=0),0,MAX(AD$2:AD482)+1)</f>
        <v>0</v>
      </c>
    </row>
    <row r="484" spans="30:30" x14ac:dyDescent="0.3">
      <c r="AD484" s="31">
        <f>IF(OR(U484="",U484=0),0,MAX(AD$2:AD483)+1)</f>
        <v>0</v>
      </c>
    </row>
    <row r="485" spans="30:30" x14ac:dyDescent="0.3">
      <c r="AD485" s="31">
        <f>IF(OR(U485="",U485=0),0,MAX(AD$2:AD484)+1)</f>
        <v>0</v>
      </c>
    </row>
    <row r="486" spans="30:30" x14ac:dyDescent="0.3">
      <c r="AD486" s="31">
        <f>IF(OR(U486="",U486=0),0,MAX(AD$2:AD485)+1)</f>
        <v>0</v>
      </c>
    </row>
    <row r="487" spans="30:30" x14ac:dyDescent="0.3">
      <c r="AD487" s="31">
        <f>IF(OR(U487="",U487=0),0,MAX(AD$2:AD486)+1)</f>
        <v>0</v>
      </c>
    </row>
    <row r="488" spans="30:30" x14ac:dyDescent="0.3">
      <c r="AD488" s="31">
        <f>IF(OR(U488="",U488=0),0,MAX(AD$2:AD487)+1)</f>
        <v>0</v>
      </c>
    </row>
    <row r="489" spans="30:30" x14ac:dyDescent="0.3">
      <c r="AD489" s="31">
        <f>IF(OR(U489="",U489=0),0,MAX(AD$2:AD488)+1)</f>
        <v>0</v>
      </c>
    </row>
    <row r="490" spans="30:30" x14ac:dyDescent="0.3">
      <c r="AD490" s="31">
        <f>IF(OR(U490="",U490=0),0,MAX(AD$2:AD489)+1)</f>
        <v>0</v>
      </c>
    </row>
    <row r="491" spans="30:30" x14ac:dyDescent="0.3">
      <c r="AD491" s="31">
        <f>IF(OR(U491="",U491=0),0,MAX(AD$2:AD490)+1)</f>
        <v>0</v>
      </c>
    </row>
    <row r="492" spans="30:30" x14ac:dyDescent="0.3">
      <c r="AD492" s="31">
        <f>IF(OR(U492="",U492=0),0,MAX(AD$2:AD491)+1)</f>
        <v>0</v>
      </c>
    </row>
    <row r="493" spans="30:30" x14ac:dyDescent="0.3">
      <c r="AD493" s="31">
        <f>IF(OR(U493="",U493=0),0,MAX(AD$2:AD492)+1)</f>
        <v>0</v>
      </c>
    </row>
    <row r="494" spans="30:30" x14ac:dyDescent="0.3">
      <c r="AD494" s="31">
        <f>IF(OR(U494="",U494=0),0,MAX(AD$2:AD493)+1)</f>
        <v>0</v>
      </c>
    </row>
    <row r="495" spans="30:30" x14ac:dyDescent="0.3">
      <c r="AD495" s="31">
        <f>IF(OR(U495="",U495=0),0,MAX(AD$2:AD494)+1)</f>
        <v>0</v>
      </c>
    </row>
    <row r="496" spans="30:30" x14ac:dyDescent="0.3">
      <c r="AD496" s="31">
        <f>IF(OR(U496="",U496=0),0,MAX(AD$2:AD495)+1)</f>
        <v>0</v>
      </c>
    </row>
    <row r="497" spans="30:30" x14ac:dyDescent="0.3">
      <c r="AD497" s="31">
        <f>IF(OR(U497="",U497=0),0,MAX(AD$2:AD496)+1)</f>
        <v>0</v>
      </c>
    </row>
    <row r="498" spans="30:30" x14ac:dyDescent="0.3">
      <c r="AD498" s="31">
        <f>IF(OR(U498="",U498=0),0,MAX(AD$2:AD497)+1)</f>
        <v>0</v>
      </c>
    </row>
    <row r="499" spans="30:30" x14ac:dyDescent="0.3">
      <c r="AD499" s="31">
        <f>IF(OR(U499="",U499=0),0,MAX(AD$2:AD498)+1)</f>
        <v>0</v>
      </c>
    </row>
    <row r="500" spans="30:30" x14ac:dyDescent="0.3">
      <c r="AD500" s="31">
        <f>IF(OR(U500="",U500=0),0,MAX(AD$2:AD499)+1)</f>
        <v>0</v>
      </c>
    </row>
    <row r="501" spans="30:30" x14ac:dyDescent="0.3">
      <c r="AD501" s="31">
        <f>IF(OR(U501="",U501=0),0,MAX(AD$2:AD500)+1)</f>
        <v>0</v>
      </c>
    </row>
    <row r="502" spans="30:30" x14ac:dyDescent="0.3">
      <c r="AD502" s="31">
        <f>IF(OR(U502="",U502=0),0,MAX(AD$2:AD501)+1)</f>
        <v>0</v>
      </c>
    </row>
    <row r="503" spans="30:30" x14ac:dyDescent="0.3">
      <c r="AD503" s="31">
        <f>IF(OR(U503="",U503=0),0,MAX(AD$2:AD502)+1)</f>
        <v>0</v>
      </c>
    </row>
    <row r="504" spans="30:30" x14ac:dyDescent="0.3">
      <c r="AD504" s="31">
        <f>IF(OR(U504="",U504=0),0,MAX(AD$2:AD503)+1)</f>
        <v>0</v>
      </c>
    </row>
    <row r="505" spans="30:30" x14ac:dyDescent="0.3">
      <c r="AD505" s="31">
        <f>IF(OR(U505="",U505=0),0,MAX(AD$2:AD504)+1)</f>
        <v>0</v>
      </c>
    </row>
    <row r="506" spans="30:30" x14ac:dyDescent="0.3">
      <c r="AD506" s="31">
        <f>IF(OR(U506="",U506=0),0,MAX(AD$2:AD505)+1)</f>
        <v>0</v>
      </c>
    </row>
    <row r="507" spans="30:30" x14ac:dyDescent="0.3">
      <c r="AD507" s="31">
        <f>IF(OR(U507="",U507=0),0,MAX(AD$2:AD506)+1)</f>
        <v>0</v>
      </c>
    </row>
    <row r="508" spans="30:30" x14ac:dyDescent="0.3">
      <c r="AD508" s="31">
        <f>IF(OR(U508="",U508=0),0,MAX(AD$2:AD507)+1)</f>
        <v>0</v>
      </c>
    </row>
    <row r="509" spans="30:30" x14ac:dyDescent="0.3">
      <c r="AD509" s="31">
        <f>IF(OR(U509="",U509=0),0,MAX(AD$2:AD508)+1)</f>
        <v>0</v>
      </c>
    </row>
    <row r="510" spans="30:30" x14ac:dyDescent="0.3">
      <c r="AD510" s="31">
        <f>IF(OR(U510="",U510=0),0,MAX(AD$2:AD509)+1)</f>
        <v>0</v>
      </c>
    </row>
    <row r="511" spans="30:30" x14ac:dyDescent="0.3">
      <c r="AD511" s="31">
        <f>IF(OR(U511="",U511=0),0,MAX(AD$2:AD510)+1)</f>
        <v>0</v>
      </c>
    </row>
    <row r="512" spans="30:30" x14ac:dyDescent="0.3">
      <c r="AD512" s="31">
        <f>IF(OR(U512="",U512=0),0,MAX(AD$2:AD511)+1)</f>
        <v>0</v>
      </c>
    </row>
    <row r="513" spans="30:30" x14ac:dyDescent="0.3">
      <c r="AD513" s="31">
        <f>IF(OR(U513="",U513=0),0,MAX(AD$2:AD512)+1)</f>
        <v>0</v>
      </c>
    </row>
    <row r="514" spans="30:30" x14ac:dyDescent="0.3">
      <c r="AD514" s="31">
        <f>IF(OR(U514="",U514=0),0,MAX(AD$2:AD513)+1)</f>
        <v>0</v>
      </c>
    </row>
    <row r="515" spans="30:30" x14ac:dyDescent="0.3">
      <c r="AD515" s="31">
        <f>IF(OR(U515="",U515=0),0,MAX(AD$2:AD514)+1)</f>
        <v>0</v>
      </c>
    </row>
    <row r="516" spans="30:30" x14ac:dyDescent="0.3">
      <c r="AD516" s="31">
        <f>IF(OR(U516="",U516=0),0,MAX(AD$2:AD515)+1)</f>
        <v>0</v>
      </c>
    </row>
    <row r="517" spans="30:30" x14ac:dyDescent="0.3">
      <c r="AD517" s="31">
        <f>IF(OR(U517="",U517=0),0,MAX(AD$2:AD516)+1)</f>
        <v>0</v>
      </c>
    </row>
    <row r="518" spans="30:30" x14ac:dyDescent="0.3">
      <c r="AD518" s="31">
        <f>IF(OR(U518="",U518=0),0,MAX(AD$2:AD517)+1)</f>
        <v>0</v>
      </c>
    </row>
    <row r="519" spans="30:30" x14ac:dyDescent="0.3">
      <c r="AD519" s="31">
        <f>IF(OR(U519="",U519=0),0,MAX(AD$2:AD518)+1)</f>
        <v>0</v>
      </c>
    </row>
    <row r="520" spans="30:30" x14ac:dyDescent="0.3">
      <c r="AD520" s="31">
        <f>IF(OR(U520="",U520=0),0,MAX(AD$2:AD519)+1)</f>
        <v>0</v>
      </c>
    </row>
    <row r="521" spans="30:30" x14ac:dyDescent="0.3">
      <c r="AD521" s="31">
        <f>IF(OR(U521="",U521=0),0,MAX(AD$2:AD520)+1)</f>
        <v>0</v>
      </c>
    </row>
    <row r="522" spans="30:30" x14ac:dyDescent="0.3">
      <c r="AD522" s="31">
        <f>IF(OR(U522="",U522=0),0,MAX(AD$2:AD521)+1)</f>
        <v>0</v>
      </c>
    </row>
    <row r="523" spans="30:30" x14ac:dyDescent="0.3">
      <c r="AD523" s="31">
        <f>IF(OR(U523="",U523=0),0,MAX(AD$2:AD522)+1)</f>
        <v>0</v>
      </c>
    </row>
    <row r="524" spans="30:30" x14ac:dyDescent="0.3">
      <c r="AD524" s="31">
        <f>IF(OR(U524="",U524=0),0,MAX(AD$2:AD523)+1)</f>
        <v>0</v>
      </c>
    </row>
    <row r="525" spans="30:30" x14ac:dyDescent="0.3">
      <c r="AD525" s="31">
        <f>IF(OR(U525="",U525=0),0,MAX(AD$2:AD524)+1)</f>
        <v>0</v>
      </c>
    </row>
    <row r="526" spans="30:30" x14ac:dyDescent="0.3">
      <c r="AD526" s="31">
        <f>IF(OR(U526="",U526=0),0,MAX(AD$2:AD525)+1)</f>
        <v>0</v>
      </c>
    </row>
    <row r="527" spans="30:30" x14ac:dyDescent="0.3">
      <c r="AD527" s="31">
        <f>IF(OR(U527="",U527=0),0,MAX(AD$2:AD526)+1)</f>
        <v>0</v>
      </c>
    </row>
    <row r="528" spans="30:30" x14ac:dyDescent="0.3">
      <c r="AD528" s="31">
        <f>IF(OR(U528="",U528=0),0,MAX(AD$2:AD527)+1)</f>
        <v>0</v>
      </c>
    </row>
    <row r="529" spans="30:30" x14ac:dyDescent="0.3">
      <c r="AD529" s="31">
        <f>IF(OR(U529="",U529=0),0,MAX(AD$2:AD528)+1)</f>
        <v>0</v>
      </c>
    </row>
    <row r="530" spans="30:30" x14ac:dyDescent="0.3">
      <c r="AD530" s="31">
        <f>IF(OR(U530="",U530=0),0,MAX(AD$2:AD529)+1)</f>
        <v>0</v>
      </c>
    </row>
    <row r="531" spans="30:30" x14ac:dyDescent="0.3">
      <c r="AD531" s="31">
        <f>IF(OR(U531="",U531=0),0,MAX(AD$2:AD530)+1)</f>
        <v>0</v>
      </c>
    </row>
    <row r="532" spans="30:30" x14ac:dyDescent="0.3">
      <c r="AD532" s="31">
        <f>IF(OR(U532="",U532=0),0,MAX(AD$2:AD531)+1)</f>
        <v>0</v>
      </c>
    </row>
    <row r="533" spans="30:30" x14ac:dyDescent="0.3">
      <c r="AD533" s="31">
        <f>IF(OR(U533="",U533=0),0,MAX(AD$2:AD532)+1)</f>
        <v>0</v>
      </c>
    </row>
    <row r="534" spans="30:30" x14ac:dyDescent="0.3">
      <c r="AD534" s="31">
        <f>IF(OR(U534="",U534=0),0,MAX(AD$2:AD533)+1)</f>
        <v>0</v>
      </c>
    </row>
    <row r="535" spans="30:30" x14ac:dyDescent="0.3">
      <c r="AD535" s="31">
        <f>IF(OR(U535="",U535=0),0,MAX(AD$2:AD534)+1)</f>
        <v>0</v>
      </c>
    </row>
    <row r="536" spans="30:30" x14ac:dyDescent="0.3">
      <c r="AD536" s="31">
        <f>IF(OR(U536="",U536=0),0,MAX(AD$2:AD535)+1)</f>
        <v>0</v>
      </c>
    </row>
    <row r="537" spans="30:30" x14ac:dyDescent="0.3">
      <c r="AD537" s="31">
        <f>IF(OR(U537="",U537=0),0,MAX(AD$2:AD536)+1)</f>
        <v>0</v>
      </c>
    </row>
    <row r="538" spans="30:30" x14ac:dyDescent="0.3">
      <c r="AD538" s="31">
        <f>IF(OR(U538="",U538=0),0,MAX(AD$2:AD537)+1)</f>
        <v>0</v>
      </c>
    </row>
    <row r="539" spans="30:30" x14ac:dyDescent="0.3">
      <c r="AD539" s="31">
        <f>IF(OR(U539="",U539=0),0,MAX(AD$2:AD538)+1)</f>
        <v>0</v>
      </c>
    </row>
    <row r="540" spans="30:30" x14ac:dyDescent="0.3">
      <c r="AD540" s="31">
        <f>IF(OR(U540="",U540=0),0,MAX(AD$2:AD539)+1)</f>
        <v>0</v>
      </c>
    </row>
    <row r="541" spans="30:30" x14ac:dyDescent="0.3">
      <c r="AD541" s="31">
        <f>IF(OR(U541="",U541=0),0,MAX(AD$2:AD540)+1)</f>
        <v>0</v>
      </c>
    </row>
    <row r="542" spans="30:30" x14ac:dyDescent="0.3">
      <c r="AD542" s="31">
        <f>IF(OR(U542="",U542=0),0,MAX(AD$2:AD541)+1)</f>
        <v>0</v>
      </c>
    </row>
    <row r="543" spans="30:30" x14ac:dyDescent="0.3">
      <c r="AD543" s="31">
        <f>IF(OR(U543="",U543=0),0,MAX(AD$2:AD542)+1)</f>
        <v>0</v>
      </c>
    </row>
    <row r="544" spans="30:30" x14ac:dyDescent="0.3">
      <c r="AD544" s="31">
        <f>IF(OR(U544="",U544=0),0,MAX(AD$2:AD543)+1)</f>
        <v>0</v>
      </c>
    </row>
    <row r="545" spans="30:30" x14ac:dyDescent="0.3">
      <c r="AD545" s="31">
        <f>IF(OR(U545="",U545=0),0,MAX(AD$2:AD544)+1)</f>
        <v>0</v>
      </c>
    </row>
    <row r="546" spans="30:30" x14ac:dyDescent="0.3">
      <c r="AD546" s="31">
        <f>IF(OR(U546="",U546=0),0,MAX(AD$2:AD545)+1)</f>
        <v>0</v>
      </c>
    </row>
    <row r="547" spans="30:30" x14ac:dyDescent="0.3">
      <c r="AD547" s="31">
        <f>IF(OR(U547="",U547=0),0,MAX(AD$2:AD546)+1)</f>
        <v>0</v>
      </c>
    </row>
    <row r="548" spans="30:30" x14ac:dyDescent="0.3">
      <c r="AD548" s="31">
        <f>IF(OR(U548="",U548=0),0,MAX(AD$2:AD547)+1)</f>
        <v>0</v>
      </c>
    </row>
    <row r="549" spans="30:30" x14ac:dyDescent="0.3">
      <c r="AD549" s="31">
        <f>IF(OR(U549="",U549=0),0,MAX(AD$2:AD548)+1)</f>
        <v>0</v>
      </c>
    </row>
    <row r="550" spans="30:30" x14ac:dyDescent="0.3">
      <c r="AD550" s="31">
        <f>IF(OR(U550="",U550=0),0,MAX(AD$2:AD549)+1)</f>
        <v>0</v>
      </c>
    </row>
    <row r="551" spans="30:30" x14ac:dyDescent="0.3">
      <c r="AD551" s="31">
        <f>IF(OR(U551="",U551=0),0,MAX(AD$2:AD550)+1)</f>
        <v>0</v>
      </c>
    </row>
    <row r="552" spans="30:30" x14ac:dyDescent="0.3">
      <c r="AD552" s="31">
        <f>IF(OR(U552="",U552=0),0,MAX(AD$2:AD551)+1)</f>
        <v>0</v>
      </c>
    </row>
    <row r="553" spans="30:30" x14ac:dyDescent="0.3">
      <c r="AD553" s="31">
        <f>IF(OR(U553="",U553=0),0,MAX(AD$2:AD552)+1)</f>
        <v>0</v>
      </c>
    </row>
    <row r="554" spans="30:30" x14ac:dyDescent="0.3">
      <c r="AD554" s="31">
        <f>IF(OR(U554="",U554=0),0,MAX(AD$2:AD553)+1)</f>
        <v>0</v>
      </c>
    </row>
    <row r="555" spans="30:30" x14ac:dyDescent="0.3">
      <c r="AD555" s="31">
        <f>IF(OR(U555="",U555=0),0,MAX(AD$2:AD554)+1)</f>
        <v>0</v>
      </c>
    </row>
    <row r="556" spans="30:30" x14ac:dyDescent="0.3">
      <c r="AD556" s="31">
        <f>IF(OR(U556="",U556=0),0,MAX(AD$2:AD555)+1)</f>
        <v>0</v>
      </c>
    </row>
    <row r="557" spans="30:30" x14ac:dyDescent="0.3">
      <c r="AD557" s="31">
        <f>IF(OR(U557="",U557=0),0,MAX(AD$2:AD556)+1)</f>
        <v>0</v>
      </c>
    </row>
    <row r="558" spans="30:30" x14ac:dyDescent="0.3">
      <c r="AD558" s="31">
        <f>IF(OR(U558="",U558=0),0,MAX(AD$2:AD557)+1)</f>
        <v>0</v>
      </c>
    </row>
    <row r="559" spans="30:30" x14ac:dyDescent="0.3">
      <c r="AD559" s="31">
        <f>IF(OR(U559="",U559=0),0,MAX(AD$2:AD558)+1)</f>
        <v>0</v>
      </c>
    </row>
    <row r="560" spans="30:30" x14ac:dyDescent="0.3">
      <c r="AD560" s="31">
        <f>IF(OR(U560="",U560=0),0,MAX(AD$2:AD559)+1)</f>
        <v>0</v>
      </c>
    </row>
    <row r="561" spans="30:30" x14ac:dyDescent="0.3">
      <c r="AD561" s="31">
        <f>IF(OR(U561="",U561=0),0,MAX(AD$2:AD560)+1)</f>
        <v>0</v>
      </c>
    </row>
    <row r="562" spans="30:30" x14ac:dyDescent="0.3">
      <c r="AD562" s="31">
        <f>IF(OR(U562="",U562=0),0,MAX(AD$2:AD561)+1)</f>
        <v>0</v>
      </c>
    </row>
    <row r="563" spans="30:30" x14ac:dyDescent="0.3">
      <c r="AD563" s="31">
        <f>IF(OR(U563="",U563=0),0,MAX(AD$2:AD562)+1)</f>
        <v>0</v>
      </c>
    </row>
    <row r="564" spans="30:30" x14ac:dyDescent="0.3">
      <c r="AD564" s="31">
        <f>IF(OR(U564="",U564=0),0,MAX(AD$2:AD563)+1)</f>
        <v>0</v>
      </c>
    </row>
    <row r="565" spans="30:30" x14ac:dyDescent="0.3">
      <c r="AD565" s="31">
        <f>IF(OR(U565="",U565=0),0,MAX(AD$2:AD564)+1)</f>
        <v>0</v>
      </c>
    </row>
    <row r="566" spans="30:30" x14ac:dyDescent="0.3">
      <c r="AD566" s="31">
        <f>IF(OR(U566="",U566=0),0,MAX(AD$2:AD565)+1)</f>
        <v>0</v>
      </c>
    </row>
    <row r="567" spans="30:30" x14ac:dyDescent="0.3">
      <c r="AD567" s="31">
        <f>IF(OR(U567="",U567=0),0,MAX(AD$2:AD566)+1)</f>
        <v>0</v>
      </c>
    </row>
    <row r="568" spans="30:30" x14ac:dyDescent="0.3">
      <c r="AD568" s="31">
        <f>IF(OR(U568="",U568=0),0,MAX(AD$2:AD567)+1)</f>
        <v>0</v>
      </c>
    </row>
    <row r="569" spans="30:30" x14ac:dyDescent="0.3">
      <c r="AD569" s="31">
        <f>IF(OR(U569="",U569=0),0,MAX(AD$2:AD568)+1)</f>
        <v>0</v>
      </c>
    </row>
    <row r="570" spans="30:30" x14ac:dyDescent="0.3">
      <c r="AD570" s="31">
        <f>IF(OR(U570="",U570=0),0,MAX(AD$2:AD569)+1)</f>
        <v>0</v>
      </c>
    </row>
    <row r="571" spans="30:30" x14ac:dyDescent="0.3">
      <c r="AD571" s="31">
        <f>IF(OR(U571="",U571=0),0,MAX(AD$2:AD570)+1)</f>
        <v>0</v>
      </c>
    </row>
    <row r="572" spans="30:30" x14ac:dyDescent="0.3">
      <c r="AD572" s="31">
        <f>IF(OR(U572="",U572=0),0,MAX(AD$2:AD571)+1)</f>
        <v>0</v>
      </c>
    </row>
    <row r="573" spans="30:30" x14ac:dyDescent="0.3">
      <c r="AD573" s="31">
        <f>IF(OR(U573="",U573=0),0,MAX(AD$2:AD572)+1)</f>
        <v>0</v>
      </c>
    </row>
    <row r="574" spans="30:30" x14ac:dyDescent="0.3">
      <c r="AD574" s="31">
        <f>IF(OR(U574="",U574=0),0,MAX(AD$2:AD573)+1)</f>
        <v>0</v>
      </c>
    </row>
    <row r="575" spans="30:30" x14ac:dyDescent="0.3">
      <c r="AD575" s="31">
        <f>IF(OR(U575="",U575=0),0,MAX(AD$2:AD574)+1)</f>
        <v>0</v>
      </c>
    </row>
    <row r="576" spans="30:30" x14ac:dyDescent="0.3">
      <c r="AD576" s="31">
        <f>IF(OR(U576="",U576=0),0,MAX(AD$2:AD575)+1)</f>
        <v>0</v>
      </c>
    </row>
    <row r="577" spans="30:30" x14ac:dyDescent="0.3">
      <c r="AD577" s="31">
        <f>IF(OR(U577="",U577=0),0,MAX(AD$2:AD576)+1)</f>
        <v>0</v>
      </c>
    </row>
    <row r="578" spans="30:30" x14ac:dyDescent="0.3">
      <c r="AD578" s="31">
        <f>IF(OR(U578="",U578=0),0,MAX(AD$2:AD577)+1)</f>
        <v>0</v>
      </c>
    </row>
    <row r="579" spans="30:30" x14ac:dyDescent="0.3">
      <c r="AD579" s="31">
        <f>IF(OR(U579="",U579=0),0,MAX(AD$2:AD578)+1)</f>
        <v>0</v>
      </c>
    </row>
    <row r="580" spans="30:30" x14ac:dyDescent="0.3">
      <c r="AD580" s="31">
        <f>IF(OR(U580="",U580=0),0,MAX(AD$2:AD579)+1)</f>
        <v>0</v>
      </c>
    </row>
    <row r="581" spans="30:30" x14ac:dyDescent="0.3">
      <c r="AD581" s="31">
        <f>IF(OR(U581="",U581=0),0,MAX(AD$2:AD580)+1)</f>
        <v>0</v>
      </c>
    </row>
    <row r="582" spans="30:30" x14ac:dyDescent="0.3">
      <c r="AD582" s="31">
        <f>IF(OR(U582="",U582=0),0,MAX(AD$2:AD581)+1)</f>
        <v>0</v>
      </c>
    </row>
    <row r="583" spans="30:30" x14ac:dyDescent="0.3">
      <c r="AD583" s="31">
        <f>IF(OR(U583="",U583=0),0,MAX(AD$2:AD582)+1)</f>
        <v>0</v>
      </c>
    </row>
    <row r="584" spans="30:30" x14ac:dyDescent="0.3">
      <c r="AD584" s="31">
        <f>IF(OR(U584="",U584=0),0,MAX(AD$2:AD583)+1)</f>
        <v>0</v>
      </c>
    </row>
    <row r="585" spans="30:30" x14ac:dyDescent="0.3">
      <c r="AD585" s="31">
        <f>IF(OR(U585="",U585=0),0,MAX(AD$2:AD584)+1)</f>
        <v>0</v>
      </c>
    </row>
    <row r="586" spans="30:30" x14ac:dyDescent="0.3">
      <c r="AD586" s="31">
        <f>IF(OR(U586="",U586=0),0,MAX(AD$2:AD585)+1)</f>
        <v>0</v>
      </c>
    </row>
    <row r="587" spans="30:30" x14ac:dyDescent="0.3">
      <c r="AD587" s="31">
        <f>IF(OR(U587="",U587=0),0,MAX(AD$2:AD586)+1)</f>
        <v>0</v>
      </c>
    </row>
    <row r="588" spans="30:30" x14ac:dyDescent="0.3">
      <c r="AD588" s="31">
        <f>IF(OR(U588="",U588=0),0,MAX(AD$2:AD587)+1)</f>
        <v>0</v>
      </c>
    </row>
    <row r="589" spans="30:30" x14ac:dyDescent="0.3">
      <c r="AD589" s="31">
        <f>IF(OR(U589="",U589=0),0,MAX(AD$2:AD588)+1)</f>
        <v>0</v>
      </c>
    </row>
    <row r="590" spans="30:30" x14ac:dyDescent="0.3">
      <c r="AD590" s="31">
        <f>IF(OR(U590="",U590=0),0,MAX(AD$2:AD589)+1)</f>
        <v>0</v>
      </c>
    </row>
    <row r="591" spans="30:30" x14ac:dyDescent="0.3">
      <c r="AD591" s="31">
        <f>IF(OR(U591="",U591=0),0,MAX(AD$2:AD590)+1)</f>
        <v>0</v>
      </c>
    </row>
    <row r="592" spans="30:30" x14ac:dyDescent="0.3">
      <c r="AD592" s="31">
        <f>IF(OR(U592="",U592=0),0,MAX(AD$2:AD591)+1)</f>
        <v>0</v>
      </c>
    </row>
    <row r="593" spans="30:30" x14ac:dyDescent="0.3">
      <c r="AD593" s="31">
        <f>IF(OR(U593="",U593=0),0,MAX(AD$2:AD592)+1)</f>
        <v>0</v>
      </c>
    </row>
    <row r="594" spans="30:30" x14ac:dyDescent="0.3">
      <c r="AD594" s="31">
        <f>IF(OR(U594="",U594=0),0,MAX(AD$2:AD593)+1)</f>
        <v>0</v>
      </c>
    </row>
    <row r="595" spans="30:30" x14ac:dyDescent="0.3">
      <c r="AD595" s="31">
        <f>IF(OR(U595="",U595=0),0,MAX(AD$2:AD594)+1)</f>
        <v>0</v>
      </c>
    </row>
    <row r="596" spans="30:30" x14ac:dyDescent="0.3">
      <c r="AD596" s="31">
        <f>IF(OR(U596="",U596=0),0,MAX(AD$2:AD595)+1)</f>
        <v>0</v>
      </c>
    </row>
    <row r="597" spans="30:30" x14ac:dyDescent="0.3">
      <c r="AD597" s="31">
        <f>IF(OR(U597="",U597=0),0,MAX(AD$2:AD596)+1)</f>
        <v>0</v>
      </c>
    </row>
    <row r="598" spans="30:30" x14ac:dyDescent="0.3">
      <c r="AD598" s="31">
        <f>IF(OR(U598="",U598=0),0,MAX(AD$2:AD597)+1)</f>
        <v>0</v>
      </c>
    </row>
    <row r="599" spans="30:30" x14ac:dyDescent="0.3">
      <c r="AD599" s="31">
        <f>IF(OR(U599="",U599=0),0,MAX(AD$2:AD598)+1)</f>
        <v>0</v>
      </c>
    </row>
    <row r="600" spans="30:30" x14ac:dyDescent="0.3">
      <c r="AD600" s="31">
        <f>IF(OR(U600="",U600=0),0,MAX(AD$2:AD599)+1)</f>
        <v>0</v>
      </c>
    </row>
    <row r="601" spans="30:30" x14ac:dyDescent="0.3">
      <c r="AD601" s="31">
        <f>IF(OR(U601="",U601=0),0,MAX(AD$2:AD600)+1)</f>
        <v>0</v>
      </c>
    </row>
    <row r="602" spans="30:30" x14ac:dyDescent="0.3">
      <c r="AD602" s="31">
        <f>IF(OR(U602="",U602=0),0,MAX(AD$2:AD601)+1)</f>
        <v>0</v>
      </c>
    </row>
    <row r="603" spans="30:30" x14ac:dyDescent="0.3">
      <c r="AD603" s="31">
        <f>IF(OR(U603="",U603=0),0,MAX(AD$2:AD602)+1)</f>
        <v>0</v>
      </c>
    </row>
    <row r="604" spans="30:30" x14ac:dyDescent="0.3">
      <c r="AD604" s="31">
        <f>IF(OR(U604="",U604=0),0,MAX(AD$2:AD603)+1)</f>
        <v>0</v>
      </c>
    </row>
    <row r="605" spans="30:30" x14ac:dyDescent="0.3">
      <c r="AD605" s="31">
        <f>IF(OR(U605="",U605=0),0,MAX(AD$2:AD604)+1)</f>
        <v>0</v>
      </c>
    </row>
    <row r="606" spans="30:30" x14ac:dyDescent="0.3">
      <c r="AD606" s="31">
        <f>IF(OR(U606="",U606=0),0,MAX(AD$2:AD605)+1)</f>
        <v>0</v>
      </c>
    </row>
    <row r="607" spans="30:30" x14ac:dyDescent="0.3">
      <c r="AD607" s="31">
        <f>IF(OR(U607="",U607=0),0,MAX(AD$2:AD606)+1)</f>
        <v>0</v>
      </c>
    </row>
    <row r="608" spans="30:30" x14ac:dyDescent="0.3">
      <c r="AD608" s="31">
        <f>IF(OR(U608="",U608=0),0,MAX(AD$2:AD607)+1)</f>
        <v>0</v>
      </c>
    </row>
    <row r="609" spans="30:30" x14ac:dyDescent="0.3">
      <c r="AD609" s="31">
        <f>IF(OR(U609="",U609=0),0,MAX(AD$2:AD608)+1)</f>
        <v>0</v>
      </c>
    </row>
    <row r="610" spans="30:30" x14ac:dyDescent="0.3">
      <c r="AD610" s="31">
        <f>IF(OR(U610="",U610=0),0,MAX(AD$2:AD609)+1)</f>
        <v>0</v>
      </c>
    </row>
    <row r="611" spans="30:30" x14ac:dyDescent="0.3">
      <c r="AD611" s="31">
        <f>IF(OR(U611="",U611=0),0,MAX(AD$2:AD610)+1)</f>
        <v>0</v>
      </c>
    </row>
    <row r="612" spans="30:30" x14ac:dyDescent="0.3">
      <c r="AD612" s="31">
        <f>IF(OR(U612="",U612=0),0,MAX(AD$2:AD611)+1)</f>
        <v>0</v>
      </c>
    </row>
    <row r="613" spans="30:30" x14ac:dyDescent="0.3">
      <c r="AD613" s="31">
        <f>IF(OR(U613="",U613=0),0,MAX(AD$2:AD612)+1)</f>
        <v>0</v>
      </c>
    </row>
    <row r="614" spans="30:30" x14ac:dyDescent="0.3">
      <c r="AD614" s="31">
        <f>IF(OR(U614="",U614=0),0,MAX(AD$2:AD613)+1)</f>
        <v>0</v>
      </c>
    </row>
    <row r="615" spans="30:30" x14ac:dyDescent="0.3">
      <c r="AD615" s="31">
        <f>IF(OR(U615="",U615=0),0,MAX(AD$2:AD614)+1)</f>
        <v>0</v>
      </c>
    </row>
    <row r="616" spans="30:30" x14ac:dyDescent="0.3">
      <c r="AD616" s="31">
        <f>IF(OR(U616="",U616=0),0,MAX(AD$2:AD615)+1)</f>
        <v>0</v>
      </c>
    </row>
    <row r="617" spans="30:30" x14ac:dyDescent="0.3">
      <c r="AD617" s="31">
        <f>IF(OR(U617="",U617=0),0,MAX(AD$2:AD616)+1)</f>
        <v>0</v>
      </c>
    </row>
    <row r="618" spans="30:30" x14ac:dyDescent="0.3">
      <c r="AD618" s="31">
        <f>IF(OR(U618="",U618=0),0,MAX(AD$2:AD617)+1)</f>
        <v>0</v>
      </c>
    </row>
    <row r="619" spans="30:30" x14ac:dyDescent="0.3">
      <c r="AD619" s="31">
        <f>IF(OR(U619="",U619=0),0,MAX(AD$2:AD618)+1)</f>
        <v>0</v>
      </c>
    </row>
    <row r="620" spans="30:30" x14ac:dyDescent="0.3">
      <c r="AD620" s="31">
        <f>IF(OR(U620="",U620=0),0,MAX(AD$2:AD619)+1)</f>
        <v>0</v>
      </c>
    </row>
    <row r="621" spans="30:30" x14ac:dyDescent="0.3">
      <c r="AD621" s="31">
        <f>IF(OR(U621="",U621=0),0,MAX(AD$2:AD620)+1)</f>
        <v>0</v>
      </c>
    </row>
    <row r="622" spans="30:30" x14ac:dyDescent="0.3">
      <c r="AD622" s="31">
        <f>IF(OR(U622="",U622=0),0,MAX(AD$2:AD621)+1)</f>
        <v>0</v>
      </c>
    </row>
    <row r="623" spans="30:30" x14ac:dyDescent="0.3">
      <c r="AD623" s="31">
        <f>IF(OR(U623="",U623=0),0,MAX(AD$2:AD622)+1)</f>
        <v>0</v>
      </c>
    </row>
    <row r="624" spans="30:30" x14ac:dyDescent="0.3">
      <c r="AD624" s="31">
        <f>IF(OR(U624="",U624=0),0,MAX(AD$2:AD623)+1)</f>
        <v>0</v>
      </c>
    </row>
    <row r="625" spans="30:30" x14ac:dyDescent="0.3">
      <c r="AD625" s="31">
        <f>IF(OR(U625="",U625=0),0,MAX(AD$2:AD624)+1)</f>
        <v>0</v>
      </c>
    </row>
    <row r="626" spans="30:30" x14ac:dyDescent="0.3">
      <c r="AD626" s="31">
        <f>IF(OR(U626="",U626=0),0,MAX(AD$2:AD625)+1)</f>
        <v>0</v>
      </c>
    </row>
    <row r="627" spans="30:30" x14ac:dyDescent="0.3">
      <c r="AD627" s="31">
        <f>IF(OR(U627="",U627=0),0,MAX(AD$2:AD626)+1)</f>
        <v>0</v>
      </c>
    </row>
    <row r="628" spans="30:30" x14ac:dyDescent="0.3">
      <c r="AD628" s="31">
        <f>IF(OR(U628="",U628=0),0,MAX(AD$2:AD627)+1)</f>
        <v>0</v>
      </c>
    </row>
    <row r="629" spans="30:30" x14ac:dyDescent="0.3">
      <c r="AD629" s="31">
        <f>IF(OR(U629="",U629=0),0,MAX(AD$2:AD628)+1)</f>
        <v>0</v>
      </c>
    </row>
    <row r="630" spans="30:30" x14ac:dyDescent="0.3">
      <c r="AD630" s="31">
        <f>IF(OR(U630="",U630=0),0,MAX(AD$2:AD629)+1)</f>
        <v>0</v>
      </c>
    </row>
    <row r="631" spans="30:30" x14ac:dyDescent="0.3">
      <c r="AD631" s="31">
        <f>IF(OR(U631="",U631=0),0,MAX(AD$2:AD630)+1)</f>
        <v>0</v>
      </c>
    </row>
    <row r="632" spans="30:30" x14ac:dyDescent="0.3">
      <c r="AD632" s="31">
        <f>IF(OR(U632="",U632=0),0,MAX(AD$2:AD631)+1)</f>
        <v>0</v>
      </c>
    </row>
    <row r="633" spans="30:30" x14ac:dyDescent="0.3">
      <c r="AD633" s="31">
        <f>IF(OR(U633="",U633=0),0,MAX(AD$2:AD632)+1)</f>
        <v>0</v>
      </c>
    </row>
    <row r="634" spans="30:30" x14ac:dyDescent="0.3">
      <c r="AD634" s="31">
        <f>IF(OR(U634="",U634=0),0,MAX(AD$2:AD633)+1)</f>
        <v>0</v>
      </c>
    </row>
    <row r="635" spans="30:30" x14ac:dyDescent="0.3">
      <c r="AD635" s="31">
        <f>IF(OR(U635="",U635=0),0,MAX(AD$2:AD634)+1)</f>
        <v>0</v>
      </c>
    </row>
    <row r="636" spans="30:30" x14ac:dyDescent="0.3">
      <c r="AD636" s="31">
        <f>IF(OR(U636="",U636=0),0,MAX(AD$2:AD635)+1)</f>
        <v>0</v>
      </c>
    </row>
    <row r="637" spans="30:30" x14ac:dyDescent="0.3">
      <c r="AD637" s="31">
        <f>IF(OR(U637="",U637=0),0,MAX(AD$2:AD636)+1)</f>
        <v>0</v>
      </c>
    </row>
    <row r="638" spans="30:30" x14ac:dyDescent="0.3">
      <c r="AD638" s="31">
        <f>IF(OR(U638="",U638=0),0,MAX(AD$2:AD637)+1)</f>
        <v>0</v>
      </c>
    </row>
    <row r="639" spans="30:30" x14ac:dyDescent="0.3">
      <c r="AD639" s="31">
        <f>IF(OR(U639="",U639=0),0,MAX(AD$2:AD638)+1)</f>
        <v>0</v>
      </c>
    </row>
    <row r="640" spans="30:30" x14ac:dyDescent="0.3">
      <c r="AD640" s="31">
        <f>IF(OR(U640="",U640=0),0,MAX(AD$2:AD639)+1)</f>
        <v>0</v>
      </c>
    </row>
    <row r="641" spans="30:30" x14ac:dyDescent="0.3">
      <c r="AD641" s="31">
        <f>IF(OR(U641="",U641=0),0,MAX(AD$2:AD640)+1)</f>
        <v>0</v>
      </c>
    </row>
    <row r="642" spans="30:30" x14ac:dyDescent="0.3">
      <c r="AD642" s="31">
        <f>IF(OR(U642="",U642=0),0,MAX(AD$2:AD641)+1)</f>
        <v>0</v>
      </c>
    </row>
    <row r="643" spans="30:30" x14ac:dyDescent="0.3">
      <c r="AD643" s="31">
        <f>IF(OR(U643="",U643=0),0,MAX(AD$2:AD642)+1)</f>
        <v>0</v>
      </c>
    </row>
    <row r="644" spans="30:30" x14ac:dyDescent="0.3">
      <c r="AD644" s="31">
        <f>IF(OR(U644="",U644=0),0,MAX(AD$2:AD643)+1)</f>
        <v>0</v>
      </c>
    </row>
    <row r="645" spans="30:30" x14ac:dyDescent="0.3">
      <c r="AD645" s="31">
        <f>IF(OR(U645="",U645=0),0,MAX(AD$2:AD644)+1)</f>
        <v>0</v>
      </c>
    </row>
    <row r="646" spans="30:30" x14ac:dyDescent="0.3">
      <c r="AD646" s="31">
        <f>IF(OR(U646="",U646=0),0,MAX(AD$2:AD645)+1)</f>
        <v>0</v>
      </c>
    </row>
    <row r="647" spans="30:30" x14ac:dyDescent="0.3">
      <c r="AD647" s="31">
        <f>IF(OR(U647="",U647=0),0,MAX(AD$2:AD646)+1)</f>
        <v>0</v>
      </c>
    </row>
    <row r="648" spans="30:30" x14ac:dyDescent="0.3">
      <c r="AD648" s="31">
        <f>IF(OR(U648="",U648=0),0,MAX(AD$2:AD647)+1)</f>
        <v>0</v>
      </c>
    </row>
    <row r="649" spans="30:30" x14ac:dyDescent="0.3">
      <c r="AD649" s="31">
        <f>IF(OR(U649="",U649=0),0,MAX(AD$2:AD648)+1)</f>
        <v>0</v>
      </c>
    </row>
    <row r="650" spans="30:30" x14ac:dyDescent="0.3">
      <c r="AD650" s="31">
        <f>IF(OR(U650="",U650=0),0,MAX(AD$2:AD649)+1)</f>
        <v>0</v>
      </c>
    </row>
    <row r="651" spans="30:30" x14ac:dyDescent="0.3">
      <c r="AD651" s="31">
        <f>IF(OR(U651="",U651=0),0,MAX(AD$2:AD650)+1)</f>
        <v>0</v>
      </c>
    </row>
    <row r="652" spans="30:30" x14ac:dyDescent="0.3">
      <c r="AD652" s="31">
        <f>IF(OR(U652="",U652=0),0,MAX(AD$2:AD651)+1)</f>
        <v>0</v>
      </c>
    </row>
    <row r="653" spans="30:30" x14ac:dyDescent="0.3">
      <c r="AD653" s="31">
        <f>IF(OR(U653="",U653=0),0,MAX(AD$2:AD652)+1)</f>
        <v>0</v>
      </c>
    </row>
    <row r="654" spans="30:30" x14ac:dyDescent="0.3">
      <c r="AD654" s="31">
        <f>IF(OR(U654="",U654=0),0,MAX(AD$2:AD653)+1)</f>
        <v>0</v>
      </c>
    </row>
    <row r="655" spans="30:30" x14ac:dyDescent="0.3">
      <c r="AD655" s="31">
        <f>IF(OR(U655="",U655=0),0,MAX(AD$2:AD654)+1)</f>
        <v>0</v>
      </c>
    </row>
    <row r="656" spans="30:30" x14ac:dyDescent="0.3">
      <c r="AD656" s="31">
        <f>IF(OR(U656="",U656=0),0,MAX(AD$2:AD655)+1)</f>
        <v>0</v>
      </c>
    </row>
    <row r="657" spans="30:30" x14ac:dyDescent="0.3">
      <c r="AD657" s="31">
        <f>IF(OR(U657="",U657=0),0,MAX(AD$2:AD656)+1)</f>
        <v>0</v>
      </c>
    </row>
    <row r="658" spans="30:30" x14ac:dyDescent="0.3">
      <c r="AD658" s="31">
        <f>IF(OR(U658="",U658=0),0,MAX(AD$2:AD657)+1)</f>
        <v>0</v>
      </c>
    </row>
    <row r="659" spans="30:30" x14ac:dyDescent="0.3">
      <c r="AD659" s="31">
        <f>IF(OR(U659="",U659=0),0,MAX(AD$2:AD658)+1)</f>
        <v>0</v>
      </c>
    </row>
    <row r="660" spans="30:30" x14ac:dyDescent="0.3">
      <c r="AD660" s="31">
        <f>IF(OR(U660="",U660=0),0,MAX(AD$2:AD659)+1)</f>
        <v>0</v>
      </c>
    </row>
    <row r="661" spans="30:30" x14ac:dyDescent="0.3">
      <c r="AD661" s="31">
        <f>IF(OR(U661="",U661=0),0,MAX(AD$2:AD660)+1)</f>
        <v>0</v>
      </c>
    </row>
    <row r="662" spans="30:30" x14ac:dyDescent="0.3">
      <c r="AD662" s="31">
        <f>IF(OR(U662="",U662=0),0,MAX(AD$2:AD661)+1)</f>
        <v>0</v>
      </c>
    </row>
    <row r="663" spans="30:30" x14ac:dyDescent="0.3">
      <c r="AD663" s="31">
        <f>IF(OR(U663="",U663=0),0,MAX(AD$2:AD662)+1)</f>
        <v>0</v>
      </c>
    </row>
    <row r="664" spans="30:30" x14ac:dyDescent="0.3">
      <c r="AD664" s="31">
        <f>IF(OR(U664="",U664=0),0,MAX(AD$2:AD663)+1)</f>
        <v>0</v>
      </c>
    </row>
    <row r="665" spans="30:30" x14ac:dyDescent="0.3">
      <c r="AD665" s="31">
        <f>IF(OR(U665="",U665=0),0,MAX(AD$2:AD664)+1)</f>
        <v>0</v>
      </c>
    </row>
    <row r="666" spans="30:30" x14ac:dyDescent="0.3">
      <c r="AD666" s="31">
        <f>IF(OR(U666="",U666=0),0,MAX(AD$2:AD665)+1)</f>
        <v>0</v>
      </c>
    </row>
    <row r="667" spans="30:30" x14ac:dyDescent="0.3">
      <c r="AD667" s="31">
        <f>IF(OR(U667="",U667=0),0,MAX(AD$2:AD666)+1)</f>
        <v>0</v>
      </c>
    </row>
    <row r="668" spans="30:30" x14ac:dyDescent="0.3">
      <c r="AD668" s="31">
        <f>IF(OR(U668="",U668=0),0,MAX(AD$2:AD667)+1)</f>
        <v>0</v>
      </c>
    </row>
    <row r="669" spans="30:30" x14ac:dyDescent="0.3">
      <c r="AD669" s="31">
        <f>IF(OR(U669="",U669=0),0,MAX(AD$2:AD668)+1)</f>
        <v>0</v>
      </c>
    </row>
    <row r="670" spans="30:30" x14ac:dyDescent="0.3">
      <c r="AD670" s="31">
        <f>IF(OR(U670="",U670=0),0,MAX(AD$2:AD669)+1)</f>
        <v>0</v>
      </c>
    </row>
    <row r="671" spans="30:30" x14ac:dyDescent="0.3">
      <c r="AD671" s="31">
        <f>IF(OR(U671="",U671=0),0,MAX(AD$2:AD670)+1)</f>
        <v>0</v>
      </c>
    </row>
    <row r="672" spans="30:30" x14ac:dyDescent="0.3">
      <c r="AD672" s="31">
        <f>IF(OR(U672="",U672=0),0,MAX(AD$2:AD671)+1)</f>
        <v>0</v>
      </c>
    </row>
    <row r="673" spans="30:30" x14ac:dyDescent="0.3">
      <c r="AD673" s="31">
        <f>IF(OR(U673="",U673=0),0,MAX(AD$2:AD672)+1)</f>
        <v>0</v>
      </c>
    </row>
    <row r="674" spans="30:30" x14ac:dyDescent="0.3">
      <c r="AD674" s="31">
        <f>IF(OR(U674="",U674=0),0,MAX(AD$2:AD673)+1)</f>
        <v>0</v>
      </c>
    </row>
    <row r="675" spans="30:30" x14ac:dyDescent="0.3">
      <c r="AD675" s="31">
        <f>IF(OR(U675="",U675=0),0,MAX(AD$2:AD674)+1)</f>
        <v>0</v>
      </c>
    </row>
    <row r="676" spans="30:30" x14ac:dyDescent="0.3">
      <c r="AD676" s="31">
        <f>IF(OR(U676="",U676=0),0,MAX(AD$2:AD675)+1)</f>
        <v>0</v>
      </c>
    </row>
    <row r="677" spans="30:30" x14ac:dyDescent="0.3">
      <c r="AD677" s="31">
        <f>IF(OR(U677="",U677=0),0,MAX(AD$2:AD676)+1)</f>
        <v>0</v>
      </c>
    </row>
    <row r="678" spans="30:30" x14ac:dyDescent="0.3">
      <c r="AD678" s="31">
        <f>IF(OR(U678="",U678=0),0,MAX(AD$2:AD677)+1)</f>
        <v>0</v>
      </c>
    </row>
    <row r="679" spans="30:30" x14ac:dyDescent="0.3">
      <c r="AD679" s="31">
        <f>IF(OR(U679="",U679=0),0,MAX(AD$2:AD678)+1)</f>
        <v>0</v>
      </c>
    </row>
    <row r="680" spans="30:30" x14ac:dyDescent="0.3">
      <c r="AD680" s="31">
        <f>IF(OR(U680="",U680=0),0,MAX(AD$2:AD679)+1)</f>
        <v>0</v>
      </c>
    </row>
    <row r="681" spans="30:30" x14ac:dyDescent="0.3">
      <c r="AD681" s="31">
        <f>IF(OR(U681="",U681=0),0,MAX(AD$2:AD680)+1)</f>
        <v>0</v>
      </c>
    </row>
    <row r="682" spans="30:30" x14ac:dyDescent="0.3">
      <c r="AD682" s="31">
        <f>IF(OR(U682="",U682=0),0,MAX(AD$2:AD681)+1)</f>
        <v>0</v>
      </c>
    </row>
    <row r="683" spans="30:30" x14ac:dyDescent="0.3">
      <c r="AD683" s="31">
        <f>IF(OR(U683="",U683=0),0,MAX(AD$2:AD682)+1)</f>
        <v>0</v>
      </c>
    </row>
    <row r="684" spans="30:30" x14ac:dyDescent="0.3">
      <c r="AD684" s="31">
        <f>IF(OR(U684="",U684=0),0,MAX(AD$2:AD683)+1)</f>
        <v>0</v>
      </c>
    </row>
    <row r="685" spans="30:30" x14ac:dyDescent="0.3">
      <c r="AD685" s="31">
        <f>IF(OR(U685="",U685=0),0,MAX(AD$2:AD684)+1)</f>
        <v>0</v>
      </c>
    </row>
    <row r="686" spans="30:30" x14ac:dyDescent="0.3">
      <c r="AD686" s="31">
        <f>IF(OR(U686="",U686=0),0,MAX(AD$2:AD685)+1)</f>
        <v>0</v>
      </c>
    </row>
    <row r="687" spans="30:30" x14ac:dyDescent="0.3">
      <c r="AD687" s="31">
        <f>IF(OR(U687="",U687=0),0,MAX(AD$2:AD686)+1)</f>
        <v>0</v>
      </c>
    </row>
    <row r="688" spans="30:30" x14ac:dyDescent="0.3">
      <c r="AD688" s="31">
        <f>IF(OR(U688="",U688=0),0,MAX(AD$2:AD687)+1)</f>
        <v>0</v>
      </c>
    </row>
    <row r="689" spans="30:30" x14ac:dyDescent="0.3">
      <c r="AD689" s="31">
        <f>IF(OR(U689="",U689=0),0,MAX(AD$2:AD688)+1)</f>
        <v>0</v>
      </c>
    </row>
    <row r="690" spans="30:30" x14ac:dyDescent="0.3">
      <c r="AD690" s="31">
        <f>IF(OR(U690="",U690=0),0,MAX(AD$2:AD689)+1)</f>
        <v>0</v>
      </c>
    </row>
    <row r="691" spans="30:30" x14ac:dyDescent="0.3">
      <c r="AD691" s="31">
        <f>IF(OR(U691="",U691=0),0,MAX(AD$2:AD690)+1)</f>
        <v>0</v>
      </c>
    </row>
    <row r="692" spans="30:30" x14ac:dyDescent="0.3">
      <c r="AD692" s="31">
        <f>IF(OR(U692="",U692=0),0,MAX(AD$2:AD691)+1)</f>
        <v>0</v>
      </c>
    </row>
    <row r="693" spans="30:30" x14ac:dyDescent="0.3">
      <c r="AD693" s="31">
        <f>IF(OR(U693="",U693=0),0,MAX(AD$2:AD692)+1)</f>
        <v>0</v>
      </c>
    </row>
    <row r="694" spans="30:30" x14ac:dyDescent="0.3">
      <c r="AD694" s="31">
        <f>IF(OR(U694="",U694=0),0,MAX(AD$2:AD693)+1)</f>
        <v>0</v>
      </c>
    </row>
    <row r="695" spans="30:30" x14ac:dyDescent="0.3">
      <c r="AD695" s="31">
        <f>IF(OR(U695="",U695=0),0,MAX(AD$2:AD694)+1)</f>
        <v>0</v>
      </c>
    </row>
    <row r="696" spans="30:30" x14ac:dyDescent="0.3">
      <c r="AD696" s="31">
        <f>IF(OR(U696="",U696=0),0,MAX(AD$2:AD695)+1)</f>
        <v>0</v>
      </c>
    </row>
    <row r="697" spans="30:30" x14ac:dyDescent="0.3">
      <c r="AD697" s="31">
        <f>IF(OR(U697="",U697=0),0,MAX(AD$2:AD696)+1)</f>
        <v>0</v>
      </c>
    </row>
    <row r="698" spans="30:30" x14ac:dyDescent="0.3">
      <c r="AD698" s="31">
        <f>IF(OR(U698="",U698=0),0,MAX(AD$2:AD697)+1)</f>
        <v>0</v>
      </c>
    </row>
    <row r="699" spans="30:30" x14ac:dyDescent="0.3">
      <c r="AD699" s="31">
        <f>IF(OR(U699="",U699=0),0,MAX(AD$2:AD698)+1)</f>
        <v>0</v>
      </c>
    </row>
    <row r="700" spans="30:30" x14ac:dyDescent="0.3">
      <c r="AD700" s="31">
        <f>IF(OR(U700="",U700=0),0,MAX(AD$2:AD699)+1)</f>
        <v>0</v>
      </c>
    </row>
    <row r="701" spans="30:30" x14ac:dyDescent="0.3">
      <c r="AD701" s="31">
        <f>IF(OR(U701="",U701=0),0,MAX(AD$2:AD700)+1)</f>
        <v>0</v>
      </c>
    </row>
    <row r="702" spans="30:30" x14ac:dyDescent="0.3">
      <c r="AD702" s="31">
        <f>IF(OR(U702="",U702=0),0,MAX(AD$2:AD701)+1)</f>
        <v>0</v>
      </c>
    </row>
    <row r="703" spans="30:30" x14ac:dyDescent="0.3">
      <c r="AD703" s="31">
        <f>IF(OR(U703="",U703=0),0,MAX(AD$2:AD702)+1)</f>
        <v>0</v>
      </c>
    </row>
    <row r="704" spans="30:30" x14ac:dyDescent="0.3">
      <c r="AD704" s="31">
        <f>IF(OR(U704="",U704=0),0,MAX(AD$2:AD703)+1)</f>
        <v>0</v>
      </c>
    </row>
    <row r="705" spans="30:30" x14ac:dyDescent="0.3">
      <c r="AD705" s="31">
        <f>IF(OR(U705="",U705=0),0,MAX(AD$2:AD704)+1)</f>
        <v>0</v>
      </c>
    </row>
    <row r="706" spans="30:30" x14ac:dyDescent="0.3">
      <c r="AD706" s="31">
        <f>IF(OR(U706="",U706=0),0,MAX(AD$2:AD705)+1)</f>
        <v>0</v>
      </c>
    </row>
    <row r="707" spans="30:30" x14ac:dyDescent="0.3">
      <c r="AD707" s="31">
        <f>IF(OR(U707="",U707=0),0,MAX(AD$2:AD706)+1)</f>
        <v>0</v>
      </c>
    </row>
    <row r="708" spans="30:30" x14ac:dyDescent="0.3">
      <c r="AD708" s="31">
        <f>IF(OR(U708="",U708=0),0,MAX(AD$2:AD707)+1)</f>
        <v>0</v>
      </c>
    </row>
    <row r="709" spans="30:30" x14ac:dyDescent="0.3">
      <c r="AD709" s="31">
        <f>IF(OR(U709="",U709=0),0,MAX(AD$2:AD708)+1)</f>
        <v>0</v>
      </c>
    </row>
    <row r="710" spans="30:30" x14ac:dyDescent="0.3">
      <c r="AD710" s="31">
        <f>IF(OR(U710="",U710=0),0,MAX(AD$2:AD709)+1)</f>
        <v>0</v>
      </c>
    </row>
    <row r="711" spans="30:30" x14ac:dyDescent="0.3">
      <c r="AD711" s="31">
        <f>IF(OR(U711="",U711=0),0,MAX(AD$2:AD710)+1)</f>
        <v>0</v>
      </c>
    </row>
    <row r="712" spans="30:30" x14ac:dyDescent="0.3">
      <c r="AD712" s="31">
        <f>IF(OR(U712="",U712=0),0,MAX(AD$2:AD711)+1)</f>
        <v>0</v>
      </c>
    </row>
    <row r="713" spans="30:30" x14ac:dyDescent="0.3">
      <c r="AD713" s="31">
        <f>IF(OR(U713="",U713=0),0,MAX(AD$2:AD712)+1)</f>
        <v>0</v>
      </c>
    </row>
    <row r="714" spans="30:30" x14ac:dyDescent="0.3">
      <c r="AD714" s="31">
        <f>IF(OR(U714="",U714=0),0,MAX(AD$2:AD713)+1)</f>
        <v>0</v>
      </c>
    </row>
    <row r="715" spans="30:30" x14ac:dyDescent="0.3">
      <c r="AD715" s="31">
        <f>IF(OR(U715="",U715=0),0,MAX(AD$2:AD714)+1)</f>
        <v>0</v>
      </c>
    </row>
    <row r="716" spans="30:30" x14ac:dyDescent="0.3">
      <c r="AD716" s="31">
        <f>IF(OR(U716="",U716=0),0,MAX(AD$2:AD715)+1)</f>
        <v>0</v>
      </c>
    </row>
    <row r="717" spans="30:30" x14ac:dyDescent="0.3">
      <c r="AD717" s="31">
        <f>IF(OR(U717="",U717=0),0,MAX(AD$2:AD716)+1)</f>
        <v>0</v>
      </c>
    </row>
    <row r="718" spans="30:30" x14ac:dyDescent="0.3">
      <c r="AD718" s="31">
        <f>IF(OR(U718="",U718=0),0,MAX(AD$2:AD717)+1)</f>
        <v>0</v>
      </c>
    </row>
    <row r="719" spans="30:30" x14ac:dyDescent="0.3">
      <c r="AD719" s="31">
        <f>IF(OR(U719="",U719=0),0,MAX(AD$2:AD718)+1)</f>
        <v>0</v>
      </c>
    </row>
    <row r="720" spans="30:30" x14ac:dyDescent="0.3">
      <c r="AD720" s="31">
        <f>IF(OR(U720="",U720=0),0,MAX(AD$2:AD719)+1)</f>
        <v>0</v>
      </c>
    </row>
    <row r="721" spans="30:30" x14ac:dyDescent="0.3">
      <c r="AD721" s="31">
        <f>IF(OR(U721="",U721=0),0,MAX(AD$2:AD720)+1)</f>
        <v>0</v>
      </c>
    </row>
    <row r="722" spans="30:30" x14ac:dyDescent="0.3">
      <c r="AD722" s="31">
        <f>IF(OR(U722="",U722=0),0,MAX(AD$2:AD721)+1)</f>
        <v>0</v>
      </c>
    </row>
    <row r="723" spans="30:30" x14ac:dyDescent="0.3">
      <c r="AD723" s="31">
        <f>IF(OR(U723="",U723=0),0,MAX(AD$2:AD722)+1)</f>
        <v>0</v>
      </c>
    </row>
    <row r="724" spans="30:30" x14ac:dyDescent="0.3">
      <c r="AD724" s="31">
        <f>IF(OR(U724="",U724=0),0,MAX(AD$2:AD723)+1)</f>
        <v>0</v>
      </c>
    </row>
    <row r="725" spans="30:30" x14ac:dyDescent="0.3">
      <c r="AD725" s="31">
        <f>IF(OR(U725="",U725=0),0,MAX(AD$2:AD724)+1)</f>
        <v>0</v>
      </c>
    </row>
    <row r="726" spans="30:30" x14ac:dyDescent="0.3">
      <c r="AD726" s="31">
        <f>IF(OR(U726="",U726=0),0,MAX(AD$2:AD725)+1)</f>
        <v>0</v>
      </c>
    </row>
    <row r="727" spans="30:30" x14ac:dyDescent="0.3">
      <c r="AD727" s="31">
        <f>IF(OR(U727="",U727=0),0,MAX(AD$2:AD726)+1)</f>
        <v>0</v>
      </c>
    </row>
    <row r="728" spans="30:30" x14ac:dyDescent="0.3">
      <c r="AD728" s="31">
        <f>IF(OR(U728="",U728=0),0,MAX(AD$2:AD727)+1)</f>
        <v>0</v>
      </c>
    </row>
    <row r="729" spans="30:30" x14ac:dyDescent="0.3">
      <c r="AD729" s="31">
        <f>IF(OR(U729="",U729=0),0,MAX(AD$2:AD728)+1)</f>
        <v>0</v>
      </c>
    </row>
    <row r="730" spans="30:30" x14ac:dyDescent="0.3">
      <c r="AD730" s="31">
        <f>IF(OR(U730="",U730=0),0,MAX(AD$2:AD729)+1)</f>
        <v>0</v>
      </c>
    </row>
    <row r="731" spans="30:30" x14ac:dyDescent="0.3">
      <c r="AD731" s="31">
        <f>IF(OR(U731="",U731=0),0,MAX(AD$2:AD730)+1)</f>
        <v>0</v>
      </c>
    </row>
    <row r="732" spans="30:30" x14ac:dyDescent="0.3">
      <c r="AD732" s="31">
        <f>IF(OR(U732="",U732=0),0,MAX(AD$2:AD731)+1)</f>
        <v>0</v>
      </c>
    </row>
    <row r="733" spans="30:30" x14ac:dyDescent="0.3">
      <c r="AD733" s="31">
        <f>IF(OR(U733="",U733=0),0,MAX(AD$2:AD732)+1)</f>
        <v>0</v>
      </c>
    </row>
    <row r="734" spans="30:30" x14ac:dyDescent="0.3">
      <c r="AD734" s="31">
        <f>IF(OR(U734="",U734=0),0,MAX(AD$2:AD733)+1)</f>
        <v>0</v>
      </c>
    </row>
    <row r="735" spans="30:30" x14ac:dyDescent="0.3">
      <c r="AD735" s="31">
        <f>IF(OR(U735="",U735=0),0,MAX(AD$2:AD734)+1)</f>
        <v>0</v>
      </c>
    </row>
    <row r="736" spans="30:30" x14ac:dyDescent="0.3">
      <c r="AD736" s="31">
        <f>IF(OR(U736="",U736=0),0,MAX(AD$2:AD735)+1)</f>
        <v>0</v>
      </c>
    </row>
    <row r="737" spans="30:30" x14ac:dyDescent="0.3">
      <c r="AD737" s="31">
        <f>IF(OR(U737="",U737=0),0,MAX(AD$2:AD736)+1)</f>
        <v>0</v>
      </c>
    </row>
    <row r="738" spans="30:30" x14ac:dyDescent="0.3">
      <c r="AD738" s="31">
        <f>IF(OR(U738="",U738=0),0,MAX(AD$2:AD737)+1)</f>
        <v>0</v>
      </c>
    </row>
    <row r="739" spans="30:30" x14ac:dyDescent="0.3">
      <c r="AD739" s="31">
        <f>IF(OR(U739="",U739=0),0,MAX(AD$2:AD738)+1)</f>
        <v>0</v>
      </c>
    </row>
    <row r="740" spans="30:30" x14ac:dyDescent="0.3">
      <c r="AD740" s="31">
        <f>IF(OR(U740="",U740=0),0,MAX(AD$2:AD739)+1)</f>
        <v>0</v>
      </c>
    </row>
    <row r="741" spans="30:30" x14ac:dyDescent="0.3">
      <c r="AD741" s="31">
        <f>IF(OR(U741="",U741=0),0,MAX(AD$2:AD740)+1)</f>
        <v>0</v>
      </c>
    </row>
    <row r="742" spans="30:30" x14ac:dyDescent="0.3">
      <c r="AD742" s="31">
        <f>IF(OR(U742="",U742=0),0,MAX(AD$2:AD741)+1)</f>
        <v>0</v>
      </c>
    </row>
    <row r="743" spans="30:30" x14ac:dyDescent="0.3">
      <c r="AD743" s="31">
        <f>IF(OR(U743="",U743=0),0,MAX(AD$2:AD742)+1)</f>
        <v>0</v>
      </c>
    </row>
    <row r="744" spans="30:30" x14ac:dyDescent="0.3">
      <c r="AD744" s="31">
        <f>IF(OR(U744="",U744=0),0,MAX(AD$2:AD743)+1)</f>
        <v>0</v>
      </c>
    </row>
    <row r="745" spans="30:30" x14ac:dyDescent="0.3">
      <c r="AD745" s="31">
        <f>IF(OR(U745="",U745=0),0,MAX(AD$2:AD744)+1)</f>
        <v>0</v>
      </c>
    </row>
    <row r="746" spans="30:30" x14ac:dyDescent="0.3">
      <c r="AD746" s="31">
        <f>IF(OR(U746="",U746=0),0,MAX(AD$2:AD745)+1)</f>
        <v>0</v>
      </c>
    </row>
    <row r="747" spans="30:30" x14ac:dyDescent="0.3">
      <c r="AD747" s="31">
        <f>IF(OR(U747="",U747=0),0,MAX(AD$2:AD746)+1)</f>
        <v>0</v>
      </c>
    </row>
    <row r="748" spans="30:30" x14ac:dyDescent="0.3">
      <c r="AD748" s="31">
        <f>IF(OR(U748="",U748=0),0,MAX(AD$2:AD747)+1)</f>
        <v>0</v>
      </c>
    </row>
    <row r="749" spans="30:30" x14ac:dyDescent="0.3">
      <c r="AD749" s="31">
        <f>IF(OR(U749="",U749=0),0,MAX(AD$2:AD748)+1)</f>
        <v>0</v>
      </c>
    </row>
    <row r="750" spans="30:30" x14ac:dyDescent="0.3">
      <c r="AD750" s="31">
        <f>IF(OR(U750="",U750=0),0,MAX(AD$2:AD749)+1)</f>
        <v>0</v>
      </c>
    </row>
    <row r="751" spans="30:30" x14ac:dyDescent="0.3">
      <c r="AD751" s="31">
        <f>IF(OR(U751="",U751=0),0,MAX(AD$2:AD750)+1)</f>
        <v>0</v>
      </c>
    </row>
    <row r="752" spans="30:30" x14ac:dyDescent="0.3">
      <c r="AD752" s="31">
        <f>IF(OR(U752="",U752=0),0,MAX(AD$2:AD751)+1)</f>
        <v>0</v>
      </c>
    </row>
    <row r="753" spans="30:30" x14ac:dyDescent="0.3">
      <c r="AD753" s="31">
        <f>IF(OR(U753="",U753=0),0,MAX(AD$2:AD752)+1)</f>
        <v>0</v>
      </c>
    </row>
    <row r="754" spans="30:30" x14ac:dyDescent="0.3">
      <c r="AD754" s="31">
        <f>IF(OR(U754="",U754=0),0,MAX(AD$2:AD753)+1)</f>
        <v>0</v>
      </c>
    </row>
    <row r="755" spans="30:30" x14ac:dyDescent="0.3">
      <c r="AD755" s="31">
        <f>IF(OR(U755="",U755=0),0,MAX(AD$2:AD754)+1)</f>
        <v>0</v>
      </c>
    </row>
    <row r="756" spans="30:30" x14ac:dyDescent="0.3">
      <c r="AD756" s="31">
        <f>IF(OR(U756="",U756=0),0,MAX(AD$2:AD755)+1)</f>
        <v>0</v>
      </c>
    </row>
    <row r="757" spans="30:30" x14ac:dyDescent="0.3">
      <c r="AD757" s="31">
        <f>IF(OR(U757="",U757=0),0,MAX(AD$2:AD756)+1)</f>
        <v>0</v>
      </c>
    </row>
    <row r="758" spans="30:30" x14ac:dyDescent="0.3">
      <c r="AD758" s="31">
        <f>IF(OR(U758="",U758=0),0,MAX(AD$2:AD757)+1)</f>
        <v>0</v>
      </c>
    </row>
    <row r="759" spans="30:30" x14ac:dyDescent="0.3">
      <c r="AD759" s="31">
        <f>IF(OR(U759="",U759=0),0,MAX(AD$2:AD758)+1)</f>
        <v>0</v>
      </c>
    </row>
    <row r="760" spans="30:30" x14ac:dyDescent="0.3">
      <c r="AD760" s="31">
        <f>IF(OR(U760="",U760=0),0,MAX(AD$2:AD759)+1)</f>
        <v>0</v>
      </c>
    </row>
    <row r="761" spans="30:30" x14ac:dyDescent="0.3">
      <c r="AD761" s="31">
        <f>IF(OR(U761="",U761=0),0,MAX(AD$2:AD760)+1)</f>
        <v>0</v>
      </c>
    </row>
    <row r="762" spans="30:30" x14ac:dyDescent="0.3">
      <c r="AD762" s="31">
        <f>IF(OR(U762="",U762=0),0,MAX(AD$2:AD761)+1)</f>
        <v>0</v>
      </c>
    </row>
    <row r="763" spans="30:30" x14ac:dyDescent="0.3">
      <c r="AD763" s="31">
        <f>IF(OR(U763="",U763=0),0,MAX(AD$2:AD762)+1)</f>
        <v>0</v>
      </c>
    </row>
    <row r="764" spans="30:30" x14ac:dyDescent="0.3">
      <c r="AD764" s="31">
        <f>IF(OR(U764="",U764=0),0,MAX(AD$2:AD763)+1)</f>
        <v>0</v>
      </c>
    </row>
    <row r="765" spans="30:30" x14ac:dyDescent="0.3">
      <c r="AD765" s="31">
        <f>IF(OR(U765="",U765=0),0,MAX(AD$2:AD764)+1)</f>
        <v>0</v>
      </c>
    </row>
    <row r="766" spans="30:30" x14ac:dyDescent="0.3">
      <c r="AD766" s="31">
        <f>IF(OR(U766="",U766=0),0,MAX(AD$2:AD765)+1)</f>
        <v>0</v>
      </c>
    </row>
    <row r="767" spans="30:30" x14ac:dyDescent="0.3">
      <c r="AD767" s="31">
        <f>IF(OR(U767="",U767=0),0,MAX(AD$2:AD766)+1)</f>
        <v>0</v>
      </c>
    </row>
    <row r="768" spans="30:30" x14ac:dyDescent="0.3">
      <c r="AD768" s="31">
        <f>IF(OR(U768="",U768=0),0,MAX(AD$2:AD767)+1)</f>
        <v>0</v>
      </c>
    </row>
    <row r="769" spans="30:30" x14ac:dyDescent="0.3">
      <c r="AD769" s="31">
        <f>IF(OR(U769="",U769=0),0,MAX(AD$2:AD768)+1)</f>
        <v>0</v>
      </c>
    </row>
    <row r="770" spans="30:30" x14ac:dyDescent="0.3">
      <c r="AD770" s="31">
        <f>IF(OR(U770="",U770=0),0,MAX(AD$2:AD769)+1)</f>
        <v>0</v>
      </c>
    </row>
    <row r="771" spans="30:30" x14ac:dyDescent="0.3">
      <c r="AD771" s="31">
        <f>IF(OR(U771="",U771=0),0,MAX(AD$2:AD770)+1)</f>
        <v>0</v>
      </c>
    </row>
    <row r="772" spans="30:30" x14ac:dyDescent="0.3">
      <c r="AD772" s="31">
        <f>IF(OR(U772="",U772=0),0,MAX(AD$2:AD771)+1)</f>
        <v>0</v>
      </c>
    </row>
    <row r="773" spans="30:30" x14ac:dyDescent="0.3">
      <c r="AD773" s="31">
        <f>IF(OR(U773="",U773=0),0,MAX(AD$2:AD772)+1)</f>
        <v>0</v>
      </c>
    </row>
    <row r="774" spans="30:30" x14ac:dyDescent="0.3">
      <c r="AD774" s="31">
        <f>IF(OR(U774="",U774=0),0,MAX(AD$2:AD773)+1)</f>
        <v>0</v>
      </c>
    </row>
    <row r="775" spans="30:30" x14ac:dyDescent="0.3">
      <c r="AD775" s="31">
        <f>IF(OR(U775="",U775=0),0,MAX(AD$2:AD774)+1)</f>
        <v>0</v>
      </c>
    </row>
    <row r="776" spans="30:30" x14ac:dyDescent="0.3">
      <c r="AD776" s="31">
        <f>IF(OR(U776="",U776=0),0,MAX(AD$2:AD775)+1)</f>
        <v>0</v>
      </c>
    </row>
    <row r="777" spans="30:30" x14ac:dyDescent="0.3">
      <c r="AD777" s="31">
        <f>IF(OR(U777="",U777=0),0,MAX(AD$2:AD776)+1)</f>
        <v>0</v>
      </c>
    </row>
    <row r="778" spans="30:30" x14ac:dyDescent="0.3">
      <c r="AD778" s="31">
        <f>IF(OR(U778="",U778=0),0,MAX(AD$2:AD777)+1)</f>
        <v>0</v>
      </c>
    </row>
    <row r="779" spans="30:30" x14ac:dyDescent="0.3">
      <c r="AD779" s="31">
        <f>IF(OR(U779="",U779=0),0,MAX(AD$2:AD778)+1)</f>
        <v>0</v>
      </c>
    </row>
    <row r="780" spans="30:30" x14ac:dyDescent="0.3">
      <c r="AD780" s="31">
        <f>IF(OR(U780="",U780=0),0,MAX(AD$2:AD779)+1)</f>
        <v>0</v>
      </c>
    </row>
    <row r="781" spans="30:30" x14ac:dyDescent="0.3">
      <c r="AD781" s="31">
        <f>IF(OR(U781="",U781=0),0,MAX(AD$2:AD780)+1)</f>
        <v>0</v>
      </c>
    </row>
    <row r="782" spans="30:30" x14ac:dyDescent="0.3">
      <c r="AD782" s="31">
        <f>IF(OR(U782="",U782=0),0,MAX(AD$2:AD781)+1)</f>
        <v>0</v>
      </c>
    </row>
    <row r="783" spans="30:30" x14ac:dyDescent="0.3">
      <c r="AD783" s="31">
        <f>IF(OR(U783="",U783=0),0,MAX(AD$2:AD782)+1)</f>
        <v>0</v>
      </c>
    </row>
    <row r="784" spans="30:30" x14ac:dyDescent="0.3">
      <c r="AD784" s="31">
        <f>IF(OR(U784="",U784=0),0,MAX(AD$2:AD783)+1)</f>
        <v>0</v>
      </c>
    </row>
    <row r="785" spans="30:30" x14ac:dyDescent="0.3">
      <c r="AD785" s="31">
        <f>IF(OR(U785="",U785=0),0,MAX(AD$2:AD784)+1)</f>
        <v>0</v>
      </c>
    </row>
    <row r="786" spans="30:30" x14ac:dyDescent="0.3">
      <c r="AD786" s="31">
        <f>IF(OR(U786="",U786=0),0,MAX(AD$2:AD785)+1)</f>
        <v>0</v>
      </c>
    </row>
    <row r="787" spans="30:30" x14ac:dyDescent="0.3">
      <c r="AD787" s="31">
        <f>IF(OR(U787="",U787=0),0,MAX(AD$2:AD786)+1)</f>
        <v>0</v>
      </c>
    </row>
    <row r="788" spans="30:30" x14ac:dyDescent="0.3">
      <c r="AD788" s="31">
        <f>IF(OR(U788="",U788=0),0,MAX(AD$2:AD787)+1)</f>
        <v>0</v>
      </c>
    </row>
    <row r="789" spans="30:30" x14ac:dyDescent="0.3">
      <c r="AD789" s="31">
        <f>IF(OR(U789="",U789=0),0,MAX(AD$2:AD788)+1)</f>
        <v>0</v>
      </c>
    </row>
    <row r="790" spans="30:30" x14ac:dyDescent="0.3">
      <c r="AD790" s="31">
        <f>IF(OR(U790="",U790=0),0,MAX(AD$2:AD789)+1)</f>
        <v>0</v>
      </c>
    </row>
    <row r="791" spans="30:30" x14ac:dyDescent="0.3">
      <c r="AD791" s="31">
        <f>IF(OR(U791="",U791=0),0,MAX(AD$2:AD790)+1)</f>
        <v>0</v>
      </c>
    </row>
    <row r="792" spans="30:30" x14ac:dyDescent="0.3">
      <c r="AD792" s="31">
        <f>IF(OR(U792="",U792=0),0,MAX(AD$2:AD791)+1)</f>
        <v>0</v>
      </c>
    </row>
    <row r="793" spans="30:30" x14ac:dyDescent="0.3">
      <c r="AD793" s="31">
        <f>IF(OR(U793="",U793=0),0,MAX(AD$2:AD792)+1)</f>
        <v>0</v>
      </c>
    </row>
    <row r="794" spans="30:30" x14ac:dyDescent="0.3">
      <c r="AD794" s="31">
        <f>IF(OR(U794="",U794=0),0,MAX(AD$2:AD793)+1)</f>
        <v>0</v>
      </c>
    </row>
    <row r="795" spans="30:30" x14ac:dyDescent="0.3">
      <c r="AD795" s="31">
        <f>IF(OR(U795="",U795=0),0,MAX(AD$2:AD794)+1)</f>
        <v>0</v>
      </c>
    </row>
    <row r="796" spans="30:30" x14ac:dyDescent="0.3">
      <c r="AD796" s="31">
        <f>IF(OR(U796="",U796=0),0,MAX(AD$2:AD795)+1)</f>
        <v>0</v>
      </c>
    </row>
    <row r="797" spans="30:30" x14ac:dyDescent="0.3">
      <c r="AD797" s="31">
        <f>IF(OR(U797="",U797=0),0,MAX(AD$2:AD796)+1)</f>
        <v>0</v>
      </c>
    </row>
    <row r="798" spans="30:30" x14ac:dyDescent="0.3">
      <c r="AD798" s="31">
        <f>IF(OR(U798="",U798=0),0,MAX(AD$2:AD797)+1)</f>
        <v>0</v>
      </c>
    </row>
    <row r="799" spans="30:30" x14ac:dyDescent="0.3">
      <c r="AD799" s="31">
        <f>IF(OR(U799="",U799=0),0,MAX(AD$2:AD798)+1)</f>
        <v>0</v>
      </c>
    </row>
    <row r="800" spans="30:30" x14ac:dyDescent="0.3">
      <c r="AD800" s="31">
        <f>IF(OR(U800="",U800=0),0,MAX(AD$2:AD799)+1)</f>
        <v>0</v>
      </c>
    </row>
    <row r="801" spans="30:30" x14ac:dyDescent="0.3">
      <c r="AD801" s="31">
        <f>IF(OR(U801="",U801=0),0,MAX(AD$2:AD800)+1)</f>
        <v>0</v>
      </c>
    </row>
    <row r="802" spans="30:30" x14ac:dyDescent="0.3">
      <c r="AD802" s="31">
        <f>IF(OR(U802="",U802=0),0,MAX(AD$2:AD801)+1)</f>
        <v>0</v>
      </c>
    </row>
    <row r="803" spans="30:30" x14ac:dyDescent="0.3">
      <c r="AD803" s="31">
        <f>IF(OR(U803="",U803=0),0,MAX(AD$2:AD802)+1)</f>
        <v>0</v>
      </c>
    </row>
    <row r="804" spans="30:30" x14ac:dyDescent="0.3">
      <c r="AD804" s="31">
        <f>IF(OR(U804="",U804=0),0,MAX(AD$2:AD803)+1)</f>
        <v>0</v>
      </c>
    </row>
    <row r="805" spans="30:30" x14ac:dyDescent="0.3">
      <c r="AD805" s="31">
        <f>IF(OR(U805="",U805=0),0,MAX(AD$2:AD804)+1)</f>
        <v>0</v>
      </c>
    </row>
    <row r="806" spans="30:30" x14ac:dyDescent="0.3">
      <c r="AD806" s="31">
        <f>IF(OR(U806="",U806=0),0,MAX(AD$2:AD805)+1)</f>
        <v>0</v>
      </c>
    </row>
    <row r="807" spans="30:30" x14ac:dyDescent="0.3">
      <c r="AD807" s="31">
        <f>IF(OR(U807="",U807=0),0,MAX(AD$2:AD806)+1)</f>
        <v>0</v>
      </c>
    </row>
    <row r="808" spans="30:30" x14ac:dyDescent="0.3">
      <c r="AD808" s="31">
        <f>IF(OR(U808="",U808=0),0,MAX(AD$2:AD807)+1)</f>
        <v>0</v>
      </c>
    </row>
    <row r="809" spans="30:30" x14ac:dyDescent="0.3">
      <c r="AD809" s="31">
        <f>IF(OR(U809="",U809=0),0,MAX(AD$2:AD808)+1)</f>
        <v>0</v>
      </c>
    </row>
    <row r="810" spans="30:30" x14ac:dyDescent="0.3">
      <c r="AD810" s="31">
        <f>IF(OR(U810="",U810=0),0,MAX(AD$2:AD809)+1)</f>
        <v>0</v>
      </c>
    </row>
    <row r="811" spans="30:30" x14ac:dyDescent="0.3">
      <c r="AD811" s="31">
        <f>IF(OR(U811="",U811=0),0,MAX(AD$2:AD810)+1)</f>
        <v>0</v>
      </c>
    </row>
    <row r="812" spans="30:30" x14ac:dyDescent="0.3">
      <c r="AD812" s="31">
        <f>IF(OR(U812="",U812=0),0,MAX(AD$2:AD811)+1)</f>
        <v>0</v>
      </c>
    </row>
    <row r="813" spans="30:30" x14ac:dyDescent="0.3">
      <c r="AD813" s="31">
        <f>IF(OR(U813="",U813=0),0,MAX(AD$2:AD812)+1)</f>
        <v>0</v>
      </c>
    </row>
    <row r="814" spans="30:30" x14ac:dyDescent="0.3">
      <c r="AD814" s="31">
        <f>IF(OR(U814="",U814=0),0,MAX(AD$2:AD813)+1)</f>
        <v>0</v>
      </c>
    </row>
    <row r="815" spans="30:30" x14ac:dyDescent="0.3">
      <c r="AD815" s="31">
        <f>IF(OR(U815="",U815=0),0,MAX(AD$2:AD814)+1)</f>
        <v>0</v>
      </c>
    </row>
    <row r="816" spans="30:30" x14ac:dyDescent="0.3">
      <c r="AD816" s="31">
        <f>IF(OR(U816="",U816=0),0,MAX(AD$2:AD815)+1)</f>
        <v>0</v>
      </c>
    </row>
    <row r="817" spans="30:30" x14ac:dyDescent="0.3">
      <c r="AD817" s="31">
        <f>IF(OR(U817="",U817=0),0,MAX(AD$2:AD816)+1)</f>
        <v>0</v>
      </c>
    </row>
    <row r="818" spans="30:30" x14ac:dyDescent="0.3">
      <c r="AD818" s="31">
        <f>IF(OR(U818="",U818=0),0,MAX(AD$2:AD817)+1)</f>
        <v>0</v>
      </c>
    </row>
    <row r="819" spans="30:30" x14ac:dyDescent="0.3">
      <c r="AD819" s="31">
        <f>IF(OR(U819="",U819=0),0,MAX(AD$2:AD818)+1)</f>
        <v>0</v>
      </c>
    </row>
    <row r="820" spans="30:30" x14ac:dyDescent="0.3">
      <c r="AD820" s="31">
        <f>IF(OR(U820="",U820=0),0,MAX(AD$2:AD819)+1)</f>
        <v>0</v>
      </c>
    </row>
    <row r="821" spans="30:30" x14ac:dyDescent="0.3">
      <c r="AD821" s="31">
        <f>IF(OR(U821="",U821=0),0,MAX(AD$2:AD820)+1)</f>
        <v>0</v>
      </c>
    </row>
    <row r="822" spans="30:30" x14ac:dyDescent="0.3">
      <c r="AD822" s="31">
        <f>IF(OR(U822="",U822=0),0,MAX(AD$2:AD821)+1)</f>
        <v>0</v>
      </c>
    </row>
    <row r="823" spans="30:30" x14ac:dyDescent="0.3">
      <c r="AD823" s="31">
        <f>IF(OR(U823="",U823=0),0,MAX(AD$2:AD822)+1)</f>
        <v>0</v>
      </c>
    </row>
    <row r="824" spans="30:30" x14ac:dyDescent="0.3">
      <c r="AD824" s="31">
        <f>IF(OR(U824="",U824=0),0,MAX(AD$2:AD823)+1)</f>
        <v>0</v>
      </c>
    </row>
    <row r="825" spans="30:30" x14ac:dyDescent="0.3">
      <c r="AD825" s="31">
        <f>IF(OR(U825="",U825=0),0,MAX(AD$2:AD824)+1)</f>
        <v>0</v>
      </c>
    </row>
    <row r="826" spans="30:30" x14ac:dyDescent="0.3">
      <c r="AD826" s="31">
        <f>IF(OR(U826="",U826=0),0,MAX(AD$2:AD825)+1)</f>
        <v>0</v>
      </c>
    </row>
    <row r="827" spans="30:30" x14ac:dyDescent="0.3">
      <c r="AD827" s="31">
        <f>IF(OR(U827="",U827=0),0,MAX(AD$2:AD826)+1)</f>
        <v>0</v>
      </c>
    </row>
    <row r="828" spans="30:30" x14ac:dyDescent="0.3">
      <c r="AD828" s="31">
        <f>IF(OR(U828="",U828=0),0,MAX(AD$2:AD827)+1)</f>
        <v>0</v>
      </c>
    </row>
    <row r="829" spans="30:30" x14ac:dyDescent="0.3">
      <c r="AD829" s="31">
        <f>IF(OR(U829="",U829=0),0,MAX(AD$2:AD828)+1)</f>
        <v>0</v>
      </c>
    </row>
    <row r="830" spans="30:30" x14ac:dyDescent="0.3">
      <c r="AD830" s="31">
        <f>IF(OR(U830="",U830=0),0,MAX(AD$2:AD829)+1)</f>
        <v>0</v>
      </c>
    </row>
    <row r="831" spans="30:30" x14ac:dyDescent="0.3">
      <c r="AD831" s="31">
        <f>IF(OR(U831="",U831=0),0,MAX(AD$2:AD830)+1)</f>
        <v>0</v>
      </c>
    </row>
    <row r="832" spans="30:30" x14ac:dyDescent="0.3">
      <c r="AD832" s="31">
        <f>IF(OR(U832="",U832=0),0,MAX(AD$2:AD831)+1)</f>
        <v>0</v>
      </c>
    </row>
    <row r="833" spans="30:30" x14ac:dyDescent="0.3">
      <c r="AD833" s="31">
        <f>IF(OR(U833="",U833=0),0,MAX(AD$2:AD832)+1)</f>
        <v>0</v>
      </c>
    </row>
    <row r="834" spans="30:30" x14ac:dyDescent="0.3">
      <c r="AD834" s="31">
        <f>IF(OR(U834="",U834=0),0,MAX(AD$2:AD833)+1)</f>
        <v>0</v>
      </c>
    </row>
    <row r="835" spans="30:30" x14ac:dyDescent="0.3">
      <c r="AD835" s="31">
        <f>IF(OR(U835="",U835=0),0,MAX(AD$2:AD834)+1)</f>
        <v>0</v>
      </c>
    </row>
    <row r="836" spans="30:30" x14ac:dyDescent="0.3">
      <c r="AD836" s="31">
        <f>IF(OR(U836="",U836=0),0,MAX(AD$2:AD835)+1)</f>
        <v>0</v>
      </c>
    </row>
    <row r="837" spans="30:30" x14ac:dyDescent="0.3">
      <c r="AD837" s="31">
        <f>IF(OR(U837="",U837=0),0,MAX(AD$2:AD836)+1)</f>
        <v>0</v>
      </c>
    </row>
    <row r="838" spans="30:30" x14ac:dyDescent="0.3">
      <c r="AD838" s="31">
        <f>IF(OR(U838="",U838=0),0,MAX(AD$2:AD837)+1)</f>
        <v>0</v>
      </c>
    </row>
    <row r="839" spans="30:30" x14ac:dyDescent="0.3">
      <c r="AD839" s="31">
        <f>IF(OR(U839="",U839=0),0,MAX(AD$2:AD838)+1)</f>
        <v>0</v>
      </c>
    </row>
    <row r="840" spans="30:30" x14ac:dyDescent="0.3">
      <c r="AD840" s="31">
        <f>IF(OR(U840="",U840=0),0,MAX(AD$2:AD839)+1)</f>
        <v>0</v>
      </c>
    </row>
    <row r="841" spans="30:30" x14ac:dyDescent="0.3">
      <c r="AD841" s="31">
        <f>IF(OR(U841="",U841=0),0,MAX(AD$2:AD840)+1)</f>
        <v>0</v>
      </c>
    </row>
    <row r="842" spans="30:30" x14ac:dyDescent="0.3">
      <c r="AD842" s="31">
        <f>IF(OR(U842="",U842=0),0,MAX(AD$2:AD841)+1)</f>
        <v>0</v>
      </c>
    </row>
    <row r="843" spans="30:30" x14ac:dyDescent="0.3">
      <c r="AD843" s="31">
        <f>IF(OR(U843="",U843=0),0,MAX(AD$2:AD842)+1)</f>
        <v>0</v>
      </c>
    </row>
    <row r="844" spans="30:30" x14ac:dyDescent="0.3">
      <c r="AD844" s="31">
        <f>IF(OR(U844="",U844=0),0,MAX(AD$2:AD843)+1)</f>
        <v>0</v>
      </c>
    </row>
    <row r="845" spans="30:30" x14ac:dyDescent="0.3">
      <c r="AD845" s="31">
        <f>IF(OR(U845="",U845=0),0,MAX(AD$2:AD844)+1)</f>
        <v>0</v>
      </c>
    </row>
    <row r="846" spans="30:30" x14ac:dyDescent="0.3">
      <c r="AD846" s="31">
        <f>IF(OR(U846="",U846=0),0,MAX(AD$2:AD845)+1)</f>
        <v>0</v>
      </c>
    </row>
    <row r="847" spans="30:30" x14ac:dyDescent="0.3">
      <c r="AD847" s="31">
        <f>IF(OR(U847="",U847=0),0,MAX(AD$2:AD846)+1)</f>
        <v>0</v>
      </c>
    </row>
    <row r="848" spans="30:30" x14ac:dyDescent="0.3">
      <c r="AD848" s="31">
        <f>IF(OR(U848="",U848=0),0,MAX(AD$2:AD847)+1)</f>
        <v>0</v>
      </c>
    </row>
    <row r="849" spans="30:30" x14ac:dyDescent="0.3">
      <c r="AD849" s="31">
        <f>IF(OR(U849="",U849=0),0,MAX(AD$2:AD848)+1)</f>
        <v>0</v>
      </c>
    </row>
    <row r="850" spans="30:30" x14ac:dyDescent="0.3">
      <c r="AD850" s="31">
        <f>IF(OR(U850="",U850=0),0,MAX(AD$2:AD849)+1)</f>
        <v>0</v>
      </c>
    </row>
    <row r="851" spans="30:30" x14ac:dyDescent="0.3">
      <c r="AD851" s="31">
        <f>IF(OR(U851="",U851=0),0,MAX(AD$2:AD850)+1)</f>
        <v>0</v>
      </c>
    </row>
    <row r="852" spans="30:30" x14ac:dyDescent="0.3">
      <c r="AD852" s="31">
        <f>IF(OR(U852="",U852=0),0,MAX(AD$2:AD851)+1)</f>
        <v>0</v>
      </c>
    </row>
    <row r="853" spans="30:30" x14ac:dyDescent="0.3">
      <c r="AD853" s="31">
        <f>IF(OR(U853="",U853=0),0,MAX(AD$2:AD852)+1)</f>
        <v>0</v>
      </c>
    </row>
    <row r="854" spans="30:30" x14ac:dyDescent="0.3">
      <c r="AD854" s="31">
        <f>IF(OR(U854="",U854=0),0,MAX(AD$2:AD853)+1)</f>
        <v>0</v>
      </c>
    </row>
    <row r="855" spans="30:30" x14ac:dyDescent="0.3">
      <c r="AD855" s="31">
        <f>IF(OR(U855="",U855=0),0,MAX(AD$2:AD854)+1)</f>
        <v>0</v>
      </c>
    </row>
    <row r="856" spans="30:30" x14ac:dyDescent="0.3">
      <c r="AD856" s="31">
        <f>IF(OR(U856="",U856=0),0,MAX(AD$2:AD855)+1)</f>
        <v>0</v>
      </c>
    </row>
    <row r="857" spans="30:30" x14ac:dyDescent="0.3">
      <c r="AD857" s="31">
        <f>IF(OR(U857="",U857=0),0,MAX(AD$2:AD856)+1)</f>
        <v>0</v>
      </c>
    </row>
    <row r="858" spans="30:30" x14ac:dyDescent="0.3">
      <c r="AD858" s="31">
        <f>IF(OR(U858="",U858=0),0,MAX(AD$2:AD857)+1)</f>
        <v>0</v>
      </c>
    </row>
    <row r="859" spans="30:30" x14ac:dyDescent="0.3">
      <c r="AD859" s="31">
        <f>IF(OR(U859="",U859=0),0,MAX(AD$2:AD858)+1)</f>
        <v>0</v>
      </c>
    </row>
    <row r="860" spans="30:30" x14ac:dyDescent="0.3">
      <c r="AD860" s="31">
        <f>IF(OR(U860="",U860=0),0,MAX(AD$2:AD859)+1)</f>
        <v>0</v>
      </c>
    </row>
    <row r="861" spans="30:30" x14ac:dyDescent="0.3">
      <c r="AD861" s="31">
        <f>IF(OR(U861="",U861=0),0,MAX(AD$2:AD860)+1)</f>
        <v>0</v>
      </c>
    </row>
    <row r="862" spans="30:30" x14ac:dyDescent="0.3">
      <c r="AD862" s="31">
        <f>IF(OR(U862="",U862=0),0,MAX(AD$2:AD861)+1)</f>
        <v>0</v>
      </c>
    </row>
    <row r="863" spans="30:30" x14ac:dyDescent="0.3">
      <c r="AD863" s="31">
        <f>IF(OR(U863="",U863=0),0,MAX(AD$2:AD862)+1)</f>
        <v>0</v>
      </c>
    </row>
    <row r="864" spans="30:30" x14ac:dyDescent="0.3">
      <c r="AD864" s="31">
        <f>IF(OR(U864="",U864=0),0,MAX(AD$2:AD863)+1)</f>
        <v>0</v>
      </c>
    </row>
    <row r="865" spans="30:30" x14ac:dyDescent="0.3">
      <c r="AD865" s="31">
        <f>IF(OR(U865="",U865=0),0,MAX(AD$2:AD864)+1)</f>
        <v>0</v>
      </c>
    </row>
    <row r="866" spans="30:30" x14ac:dyDescent="0.3">
      <c r="AD866" s="31">
        <f>IF(OR(U866="",U866=0),0,MAX(AD$2:AD865)+1)</f>
        <v>0</v>
      </c>
    </row>
    <row r="867" spans="30:30" x14ac:dyDescent="0.3">
      <c r="AD867" s="31">
        <f>IF(OR(U867="",U867=0),0,MAX(AD$2:AD866)+1)</f>
        <v>0</v>
      </c>
    </row>
    <row r="868" spans="30:30" x14ac:dyDescent="0.3">
      <c r="AD868" s="31">
        <f>IF(OR(U868="",U868=0),0,MAX(AD$2:AD867)+1)</f>
        <v>0</v>
      </c>
    </row>
    <row r="869" spans="30:30" x14ac:dyDescent="0.3">
      <c r="AD869" s="31">
        <f>IF(OR(U869="",U869=0),0,MAX(AD$2:AD868)+1)</f>
        <v>0</v>
      </c>
    </row>
    <row r="870" spans="30:30" x14ac:dyDescent="0.3">
      <c r="AD870" s="31">
        <f>IF(OR(U870="",U870=0),0,MAX(AD$2:AD869)+1)</f>
        <v>0</v>
      </c>
    </row>
    <row r="871" spans="30:30" x14ac:dyDescent="0.3">
      <c r="AD871" s="31">
        <f>IF(OR(U871="",U871=0),0,MAX(AD$2:AD870)+1)</f>
        <v>0</v>
      </c>
    </row>
    <row r="872" spans="30:30" x14ac:dyDescent="0.3">
      <c r="AD872" s="31">
        <f>IF(OR(U872="",U872=0),0,MAX(AD$2:AD871)+1)</f>
        <v>0</v>
      </c>
    </row>
    <row r="873" spans="30:30" x14ac:dyDescent="0.3">
      <c r="AD873" s="31">
        <f>IF(OR(U873="",U873=0),0,MAX(AD$2:AD872)+1)</f>
        <v>0</v>
      </c>
    </row>
    <row r="874" spans="30:30" x14ac:dyDescent="0.3">
      <c r="AD874" s="31">
        <f>IF(OR(U874="",U874=0),0,MAX(AD$2:AD873)+1)</f>
        <v>0</v>
      </c>
    </row>
    <row r="875" spans="30:30" x14ac:dyDescent="0.3">
      <c r="AD875" s="31">
        <f>IF(OR(U875="",U875=0),0,MAX(AD$2:AD874)+1)</f>
        <v>0</v>
      </c>
    </row>
    <row r="876" spans="30:30" x14ac:dyDescent="0.3">
      <c r="AD876" s="31">
        <f>IF(OR(U876="",U876=0),0,MAX(AD$2:AD875)+1)</f>
        <v>0</v>
      </c>
    </row>
    <row r="877" spans="30:30" x14ac:dyDescent="0.3">
      <c r="AD877" s="31">
        <f>IF(OR(U877="",U877=0),0,MAX(AD$2:AD876)+1)</f>
        <v>0</v>
      </c>
    </row>
    <row r="878" spans="30:30" x14ac:dyDescent="0.3">
      <c r="AD878" s="31">
        <f>IF(OR(U878="",U878=0),0,MAX(AD$2:AD877)+1)</f>
        <v>0</v>
      </c>
    </row>
    <row r="879" spans="30:30" x14ac:dyDescent="0.3">
      <c r="AD879" s="31">
        <f>IF(OR(U879="",U879=0),0,MAX(AD$2:AD878)+1)</f>
        <v>0</v>
      </c>
    </row>
    <row r="880" spans="30:30" x14ac:dyDescent="0.3">
      <c r="AD880" s="31">
        <f>IF(OR(U880="",U880=0),0,MAX(AD$2:AD879)+1)</f>
        <v>0</v>
      </c>
    </row>
    <row r="881" spans="30:30" x14ac:dyDescent="0.3">
      <c r="AD881" s="31">
        <f>IF(OR(U881="",U881=0),0,MAX(AD$2:AD880)+1)</f>
        <v>0</v>
      </c>
    </row>
    <row r="882" spans="30:30" x14ac:dyDescent="0.3">
      <c r="AD882" s="31">
        <f>IF(OR(U882="",U882=0),0,MAX(AD$2:AD881)+1)</f>
        <v>0</v>
      </c>
    </row>
    <row r="883" spans="30:30" x14ac:dyDescent="0.3">
      <c r="AD883" s="31">
        <f>IF(OR(U883="",U883=0),0,MAX(AD$2:AD882)+1)</f>
        <v>0</v>
      </c>
    </row>
    <row r="884" spans="30:30" x14ac:dyDescent="0.3">
      <c r="AD884" s="31">
        <f>IF(OR(U884="",U884=0),0,MAX(AD$2:AD883)+1)</f>
        <v>0</v>
      </c>
    </row>
    <row r="885" spans="30:30" x14ac:dyDescent="0.3">
      <c r="AD885" s="31">
        <f>IF(OR(U885="",U885=0),0,MAX(AD$2:AD884)+1)</f>
        <v>0</v>
      </c>
    </row>
    <row r="886" spans="30:30" x14ac:dyDescent="0.3">
      <c r="AD886" s="31">
        <f>IF(OR(U886="",U886=0),0,MAX(AD$2:AD885)+1)</f>
        <v>0</v>
      </c>
    </row>
    <row r="887" spans="30:30" x14ac:dyDescent="0.3">
      <c r="AD887" s="31">
        <f>IF(OR(U887="",U887=0),0,MAX(AD$2:AD886)+1)</f>
        <v>0</v>
      </c>
    </row>
    <row r="888" spans="30:30" x14ac:dyDescent="0.3">
      <c r="AD888" s="31">
        <f>IF(OR(U888="",U888=0),0,MAX(AD$2:AD887)+1)</f>
        <v>0</v>
      </c>
    </row>
    <row r="889" spans="30:30" x14ac:dyDescent="0.3">
      <c r="AD889" s="31">
        <f>IF(OR(U889="",U889=0),0,MAX(AD$2:AD888)+1)</f>
        <v>0</v>
      </c>
    </row>
    <row r="890" spans="30:30" x14ac:dyDescent="0.3">
      <c r="AD890" s="31">
        <f>IF(OR(U890="",U890=0),0,MAX(AD$2:AD889)+1)</f>
        <v>0</v>
      </c>
    </row>
    <row r="891" spans="30:30" x14ac:dyDescent="0.3">
      <c r="AD891" s="31">
        <f>IF(OR(U891="",U891=0),0,MAX(AD$2:AD890)+1)</f>
        <v>0</v>
      </c>
    </row>
    <row r="892" spans="30:30" x14ac:dyDescent="0.3">
      <c r="AD892" s="31">
        <f>IF(OR(U892="",U892=0),0,MAX(AD$2:AD891)+1)</f>
        <v>0</v>
      </c>
    </row>
    <row r="893" spans="30:30" x14ac:dyDescent="0.3">
      <c r="AD893" s="31">
        <f>IF(OR(U893="",U893=0),0,MAX(AD$2:AD892)+1)</f>
        <v>0</v>
      </c>
    </row>
    <row r="894" spans="30:30" x14ac:dyDescent="0.3">
      <c r="AD894" s="31">
        <f>IF(OR(U894="",U894=0),0,MAX(AD$2:AD893)+1)</f>
        <v>0</v>
      </c>
    </row>
    <row r="895" spans="30:30" x14ac:dyDescent="0.3">
      <c r="AD895" s="31">
        <f>IF(OR(U895="",U895=0),0,MAX(AD$2:AD894)+1)</f>
        <v>0</v>
      </c>
    </row>
    <row r="896" spans="30:30" x14ac:dyDescent="0.3">
      <c r="AD896" s="31">
        <f>IF(OR(U896="",U896=0),0,MAX(AD$2:AD895)+1)</f>
        <v>0</v>
      </c>
    </row>
    <row r="897" spans="30:30" x14ac:dyDescent="0.3">
      <c r="AD897" s="31">
        <f>IF(OR(U897="",U897=0),0,MAX(AD$2:AD896)+1)</f>
        <v>0</v>
      </c>
    </row>
    <row r="898" spans="30:30" x14ac:dyDescent="0.3">
      <c r="AD898" s="31">
        <f>IF(OR(U898="",U898=0),0,MAX(AD$2:AD897)+1)</f>
        <v>0</v>
      </c>
    </row>
    <row r="899" spans="30:30" x14ac:dyDescent="0.3">
      <c r="AD899" s="31">
        <f>IF(OR(U899="",U899=0),0,MAX(AD$2:AD898)+1)</f>
        <v>0</v>
      </c>
    </row>
    <row r="900" spans="30:30" x14ac:dyDescent="0.3">
      <c r="AD900" s="31">
        <f>IF(OR(U900="",U900=0),0,MAX(AD$2:AD899)+1)</f>
        <v>0</v>
      </c>
    </row>
    <row r="901" spans="30:30" x14ac:dyDescent="0.3">
      <c r="AD901" s="31">
        <f>IF(OR(U901="",U901=0),0,MAX(AD$2:AD900)+1)</f>
        <v>0</v>
      </c>
    </row>
    <row r="902" spans="30:30" x14ac:dyDescent="0.3">
      <c r="AD902" s="31">
        <f>IF(OR(U902="",U902=0),0,MAX(AD$2:AD901)+1)</f>
        <v>0</v>
      </c>
    </row>
    <row r="903" spans="30:30" x14ac:dyDescent="0.3">
      <c r="AD903" s="31">
        <f>IF(OR(U903="",U903=0),0,MAX(AD$2:AD902)+1)</f>
        <v>0</v>
      </c>
    </row>
    <row r="904" spans="30:30" x14ac:dyDescent="0.3">
      <c r="AD904" s="31">
        <f>IF(OR(U904="",U904=0),0,MAX(AD$2:AD903)+1)</f>
        <v>0</v>
      </c>
    </row>
    <row r="905" spans="30:30" x14ac:dyDescent="0.3">
      <c r="AD905" s="31">
        <f>IF(OR(U905="",U905=0),0,MAX(AD$2:AD904)+1)</f>
        <v>0</v>
      </c>
    </row>
    <row r="906" spans="30:30" x14ac:dyDescent="0.3">
      <c r="AD906" s="31">
        <f>IF(OR(U906="",U906=0),0,MAX(AD$2:AD905)+1)</f>
        <v>0</v>
      </c>
    </row>
    <row r="907" spans="30:30" x14ac:dyDescent="0.3">
      <c r="AD907" s="31">
        <f>IF(OR(U907="",U907=0),0,MAX(AD$2:AD906)+1)</f>
        <v>0</v>
      </c>
    </row>
    <row r="908" spans="30:30" x14ac:dyDescent="0.3">
      <c r="AD908" s="31">
        <f>IF(OR(U908="",U908=0),0,MAX(AD$2:AD907)+1)</f>
        <v>0</v>
      </c>
    </row>
    <row r="909" spans="30:30" x14ac:dyDescent="0.3">
      <c r="AD909" s="31">
        <f>IF(OR(U909="",U909=0),0,MAX(AD$2:AD908)+1)</f>
        <v>0</v>
      </c>
    </row>
    <row r="910" spans="30:30" x14ac:dyDescent="0.3">
      <c r="AD910" s="31">
        <f>IF(OR(U910="",U910=0),0,MAX(AD$2:AD909)+1)</f>
        <v>0</v>
      </c>
    </row>
    <row r="911" spans="30:30" x14ac:dyDescent="0.3">
      <c r="AD911" s="31">
        <f>IF(OR(U911="",U911=0),0,MAX(AD$2:AD910)+1)</f>
        <v>0</v>
      </c>
    </row>
    <row r="912" spans="30:30" x14ac:dyDescent="0.3">
      <c r="AD912" s="31">
        <f>IF(OR(U912="",U912=0),0,MAX(AD$2:AD911)+1)</f>
        <v>0</v>
      </c>
    </row>
    <row r="913" spans="30:30" x14ac:dyDescent="0.3">
      <c r="AD913" s="31">
        <f>IF(OR(U913="",U913=0),0,MAX(AD$2:AD912)+1)</f>
        <v>0</v>
      </c>
    </row>
    <row r="914" spans="30:30" x14ac:dyDescent="0.3">
      <c r="AD914" s="31">
        <f>IF(OR(U914="",U914=0),0,MAX(AD$2:AD913)+1)</f>
        <v>0</v>
      </c>
    </row>
    <row r="915" spans="30:30" x14ac:dyDescent="0.3">
      <c r="AD915" s="31">
        <f>IF(OR(U915="",U915=0),0,MAX(AD$2:AD914)+1)</f>
        <v>0</v>
      </c>
    </row>
    <row r="916" spans="30:30" x14ac:dyDescent="0.3">
      <c r="AD916" s="31">
        <f>IF(OR(U916="",U916=0),0,MAX(AD$2:AD915)+1)</f>
        <v>0</v>
      </c>
    </row>
    <row r="917" spans="30:30" x14ac:dyDescent="0.3">
      <c r="AD917" s="31">
        <f>IF(OR(U917="",U917=0),0,MAX(AD$2:AD916)+1)</f>
        <v>0</v>
      </c>
    </row>
    <row r="918" spans="30:30" x14ac:dyDescent="0.3">
      <c r="AD918" s="31">
        <f>IF(OR(U918="",U918=0),0,MAX(AD$2:AD917)+1)</f>
        <v>0</v>
      </c>
    </row>
    <row r="919" spans="30:30" x14ac:dyDescent="0.3">
      <c r="AD919" s="31">
        <f>IF(OR(U919="",U919=0),0,MAX(AD$2:AD918)+1)</f>
        <v>0</v>
      </c>
    </row>
    <row r="920" spans="30:30" x14ac:dyDescent="0.3">
      <c r="AD920" s="31">
        <f>IF(OR(U920="",U920=0),0,MAX(AD$2:AD919)+1)</f>
        <v>0</v>
      </c>
    </row>
    <row r="921" spans="30:30" x14ac:dyDescent="0.3">
      <c r="AD921" s="31">
        <f>IF(OR(U921="",U921=0),0,MAX(AD$2:AD920)+1)</f>
        <v>0</v>
      </c>
    </row>
    <row r="922" spans="30:30" x14ac:dyDescent="0.3">
      <c r="AD922" s="31">
        <f>IF(OR(U922="",U922=0),0,MAX(AD$2:AD921)+1)</f>
        <v>0</v>
      </c>
    </row>
    <row r="923" spans="30:30" x14ac:dyDescent="0.3">
      <c r="AD923" s="31">
        <f>IF(OR(U923="",U923=0),0,MAX(AD$2:AD922)+1)</f>
        <v>0</v>
      </c>
    </row>
    <row r="924" spans="30:30" x14ac:dyDescent="0.3">
      <c r="AD924" s="31">
        <f>IF(OR(U924="",U924=0),0,MAX(AD$2:AD923)+1)</f>
        <v>0</v>
      </c>
    </row>
    <row r="925" spans="30:30" x14ac:dyDescent="0.3">
      <c r="AD925" s="31">
        <f>IF(OR(U925="",U925=0),0,MAX(AD$2:AD924)+1)</f>
        <v>0</v>
      </c>
    </row>
    <row r="926" spans="30:30" x14ac:dyDescent="0.3">
      <c r="AD926" s="31">
        <f>IF(OR(U926="",U926=0),0,MAX(AD$2:AD925)+1)</f>
        <v>0</v>
      </c>
    </row>
    <row r="927" spans="30:30" x14ac:dyDescent="0.3">
      <c r="AD927" s="31">
        <f>IF(OR(U927="",U927=0),0,MAX(AD$2:AD926)+1)</f>
        <v>0</v>
      </c>
    </row>
    <row r="928" spans="30:30" x14ac:dyDescent="0.3">
      <c r="AD928" s="31">
        <f>IF(OR(U928="",U928=0),0,MAX(AD$2:AD927)+1)</f>
        <v>0</v>
      </c>
    </row>
    <row r="929" spans="30:30" x14ac:dyDescent="0.3">
      <c r="AD929" s="31">
        <f>IF(OR(U929="",U929=0),0,MAX(AD$2:AD928)+1)</f>
        <v>0</v>
      </c>
    </row>
    <row r="930" spans="30:30" x14ac:dyDescent="0.3">
      <c r="AD930" s="31">
        <f>IF(OR(U930="",U930=0),0,MAX(AD$2:AD929)+1)</f>
        <v>0</v>
      </c>
    </row>
    <row r="931" spans="30:30" x14ac:dyDescent="0.3">
      <c r="AD931" s="31">
        <f>IF(OR(U931="",U931=0),0,MAX(AD$2:AD930)+1)</f>
        <v>0</v>
      </c>
    </row>
    <row r="932" spans="30:30" x14ac:dyDescent="0.3">
      <c r="AD932" s="31">
        <f>IF(OR(U932="",U932=0),0,MAX(AD$2:AD931)+1)</f>
        <v>0</v>
      </c>
    </row>
    <row r="933" spans="30:30" x14ac:dyDescent="0.3">
      <c r="AD933" s="31">
        <f>IF(OR(U933="",U933=0),0,MAX(AD$2:AD932)+1)</f>
        <v>0</v>
      </c>
    </row>
    <row r="934" spans="30:30" x14ac:dyDescent="0.3">
      <c r="AD934" s="31">
        <f>IF(OR(U934="",U934=0),0,MAX(AD$2:AD933)+1)</f>
        <v>0</v>
      </c>
    </row>
    <row r="935" spans="30:30" x14ac:dyDescent="0.3">
      <c r="AD935" s="31">
        <f>IF(OR(U935="",U935=0),0,MAX(AD$2:AD934)+1)</f>
        <v>0</v>
      </c>
    </row>
    <row r="936" spans="30:30" x14ac:dyDescent="0.3">
      <c r="AD936" s="31">
        <f>IF(OR(U936="",U936=0),0,MAX(AD$2:AD935)+1)</f>
        <v>0</v>
      </c>
    </row>
    <row r="937" spans="30:30" x14ac:dyDescent="0.3">
      <c r="AD937" s="31">
        <f>IF(OR(U937="",U937=0),0,MAX(AD$2:AD936)+1)</f>
        <v>0</v>
      </c>
    </row>
    <row r="938" spans="30:30" x14ac:dyDescent="0.3">
      <c r="AD938" s="31">
        <f>IF(OR(U938="",U938=0),0,MAX(AD$2:AD937)+1)</f>
        <v>0</v>
      </c>
    </row>
    <row r="939" spans="30:30" x14ac:dyDescent="0.3">
      <c r="AD939" s="31">
        <f>IF(OR(U939="",U939=0),0,MAX(AD$2:AD938)+1)</f>
        <v>0</v>
      </c>
    </row>
    <row r="940" spans="30:30" x14ac:dyDescent="0.3">
      <c r="AD940" s="31">
        <f>IF(OR(U940="",U940=0),0,MAX(AD$2:AD939)+1)</f>
        <v>0</v>
      </c>
    </row>
    <row r="941" spans="30:30" x14ac:dyDescent="0.3">
      <c r="AD941" s="31">
        <f>IF(OR(U941="",U941=0),0,MAX(AD$2:AD940)+1)</f>
        <v>0</v>
      </c>
    </row>
    <row r="942" spans="30:30" x14ac:dyDescent="0.3">
      <c r="AD942" s="31">
        <f>IF(OR(U942="",U942=0),0,MAX(AD$2:AD941)+1)</f>
        <v>0</v>
      </c>
    </row>
    <row r="943" spans="30:30" x14ac:dyDescent="0.3">
      <c r="AD943" s="31">
        <f>IF(OR(U943="",U943=0),0,MAX(AD$2:AD942)+1)</f>
        <v>0</v>
      </c>
    </row>
    <row r="944" spans="30:30" x14ac:dyDescent="0.3">
      <c r="AD944" s="31">
        <f>IF(OR(U944="",U944=0),0,MAX(AD$2:AD943)+1)</f>
        <v>0</v>
      </c>
    </row>
    <row r="945" spans="30:30" x14ac:dyDescent="0.3">
      <c r="AD945" s="31">
        <f>IF(OR(U945="",U945=0),0,MAX(AD$2:AD944)+1)</f>
        <v>0</v>
      </c>
    </row>
    <row r="946" spans="30:30" x14ac:dyDescent="0.3">
      <c r="AD946" s="31">
        <f>IF(OR(U946="",U946=0),0,MAX(AD$2:AD945)+1)</f>
        <v>0</v>
      </c>
    </row>
    <row r="947" spans="30:30" x14ac:dyDescent="0.3">
      <c r="AD947" s="31">
        <f>IF(OR(U947="",U947=0),0,MAX(AD$2:AD946)+1)</f>
        <v>0</v>
      </c>
    </row>
    <row r="948" spans="30:30" x14ac:dyDescent="0.3">
      <c r="AD948" s="31">
        <f>IF(OR(U948="",U948=0),0,MAX(AD$2:AD947)+1)</f>
        <v>0</v>
      </c>
    </row>
    <row r="949" spans="30:30" x14ac:dyDescent="0.3">
      <c r="AD949" s="31">
        <f>IF(OR(U949="",U949=0),0,MAX(AD$2:AD948)+1)</f>
        <v>0</v>
      </c>
    </row>
    <row r="950" spans="30:30" x14ac:dyDescent="0.3">
      <c r="AD950" s="31">
        <f>IF(OR(U950="",U950=0),0,MAX(AD$2:AD949)+1)</f>
        <v>0</v>
      </c>
    </row>
    <row r="951" spans="30:30" x14ac:dyDescent="0.3">
      <c r="AD951" s="31">
        <f>IF(OR(U951="",U951=0),0,MAX(AD$2:AD950)+1)</f>
        <v>0</v>
      </c>
    </row>
    <row r="952" spans="30:30" x14ac:dyDescent="0.3">
      <c r="AD952" s="31">
        <f>IF(OR(U952="",U952=0),0,MAX(AD$2:AD951)+1)</f>
        <v>0</v>
      </c>
    </row>
    <row r="953" spans="30:30" x14ac:dyDescent="0.3">
      <c r="AD953" s="31">
        <f>IF(OR(U953="",U953=0),0,MAX(AD$2:AD952)+1)</f>
        <v>0</v>
      </c>
    </row>
    <row r="954" spans="30:30" x14ac:dyDescent="0.3">
      <c r="AD954" s="31">
        <f>IF(OR(U954="",U954=0),0,MAX(AD$2:AD953)+1)</f>
        <v>0</v>
      </c>
    </row>
    <row r="955" spans="30:30" x14ac:dyDescent="0.3">
      <c r="AD955" s="31">
        <f>IF(OR(U955="",U955=0),0,MAX(AD$2:AD954)+1)</f>
        <v>0</v>
      </c>
    </row>
    <row r="956" spans="30:30" x14ac:dyDescent="0.3">
      <c r="AD956" s="31">
        <f>IF(OR(U956="",U956=0),0,MAX(AD$2:AD955)+1)</f>
        <v>0</v>
      </c>
    </row>
    <row r="957" spans="30:30" x14ac:dyDescent="0.3">
      <c r="AD957" s="31">
        <f>IF(OR(U957="",U957=0),0,MAX(AD$2:AD956)+1)</f>
        <v>0</v>
      </c>
    </row>
    <row r="958" spans="30:30" x14ac:dyDescent="0.3">
      <c r="AD958" s="31">
        <f>IF(OR(U958="",U958=0),0,MAX(AD$2:AD957)+1)</f>
        <v>0</v>
      </c>
    </row>
    <row r="959" spans="30:30" x14ac:dyDescent="0.3">
      <c r="AD959" s="31">
        <f>IF(OR(U959="",U959=0),0,MAX(AD$2:AD958)+1)</f>
        <v>0</v>
      </c>
    </row>
    <row r="960" spans="30:30" x14ac:dyDescent="0.3">
      <c r="AD960" s="31">
        <f>IF(OR(U960="",U960=0),0,MAX(AD$2:AD959)+1)</f>
        <v>0</v>
      </c>
    </row>
    <row r="961" spans="30:30" x14ac:dyDescent="0.3">
      <c r="AD961" s="31">
        <f>IF(OR(U961="",U961=0),0,MAX(AD$2:AD960)+1)</f>
        <v>0</v>
      </c>
    </row>
    <row r="962" spans="30:30" x14ac:dyDescent="0.3">
      <c r="AD962" s="31">
        <f>IF(OR(U962="",U962=0),0,MAX(AD$2:AD961)+1)</f>
        <v>0</v>
      </c>
    </row>
    <row r="963" spans="30:30" x14ac:dyDescent="0.3">
      <c r="AD963" s="31">
        <f>IF(OR(U963="",U963=0),0,MAX(AD$2:AD962)+1)</f>
        <v>0</v>
      </c>
    </row>
    <row r="964" spans="30:30" x14ac:dyDescent="0.3">
      <c r="AD964" s="31">
        <f>IF(OR(U964="",U964=0),0,MAX(AD$2:AD963)+1)</f>
        <v>0</v>
      </c>
    </row>
    <row r="965" spans="30:30" x14ac:dyDescent="0.3">
      <c r="AD965" s="31">
        <f>IF(OR(U965="",U965=0),0,MAX(AD$2:AD964)+1)</f>
        <v>0</v>
      </c>
    </row>
    <row r="966" spans="30:30" x14ac:dyDescent="0.3">
      <c r="AD966" s="31">
        <f>IF(OR(U966="",U966=0),0,MAX(AD$2:AD965)+1)</f>
        <v>0</v>
      </c>
    </row>
    <row r="967" spans="30:30" x14ac:dyDescent="0.3">
      <c r="AD967" s="31">
        <f>IF(OR(U967="",U967=0),0,MAX(AD$2:AD966)+1)</f>
        <v>0</v>
      </c>
    </row>
    <row r="968" spans="30:30" x14ac:dyDescent="0.3">
      <c r="AD968" s="31">
        <f>IF(OR(U968="",U968=0),0,MAX(AD$2:AD967)+1)</f>
        <v>0</v>
      </c>
    </row>
    <row r="969" spans="30:30" x14ac:dyDescent="0.3">
      <c r="AD969" s="31">
        <f>IF(OR(U969="",U969=0),0,MAX(AD$2:AD968)+1)</f>
        <v>0</v>
      </c>
    </row>
    <row r="970" spans="30:30" x14ac:dyDescent="0.3">
      <c r="AD970" s="31">
        <f>IF(OR(U970="",U970=0),0,MAX(AD$2:AD969)+1)</f>
        <v>0</v>
      </c>
    </row>
    <row r="971" spans="30:30" x14ac:dyDescent="0.3">
      <c r="AD971" s="31">
        <f>IF(OR(U971="",U971=0),0,MAX(AD$2:AD970)+1)</f>
        <v>0</v>
      </c>
    </row>
    <row r="972" spans="30:30" x14ac:dyDescent="0.3">
      <c r="AD972" s="31">
        <f>IF(OR(U972="",U972=0),0,MAX(AD$2:AD971)+1)</f>
        <v>0</v>
      </c>
    </row>
    <row r="973" spans="30:30" x14ac:dyDescent="0.3">
      <c r="AD973" s="31">
        <f>IF(OR(U973="",U973=0),0,MAX(AD$2:AD972)+1)</f>
        <v>0</v>
      </c>
    </row>
    <row r="974" spans="30:30" x14ac:dyDescent="0.3">
      <c r="AD974" s="31">
        <f>IF(OR(U974="",U974=0),0,MAX(AD$2:AD973)+1)</f>
        <v>0</v>
      </c>
    </row>
    <row r="975" spans="30:30" x14ac:dyDescent="0.3">
      <c r="AD975" s="31">
        <f>IF(OR(U975="",U975=0),0,MAX(AD$2:AD974)+1)</f>
        <v>0</v>
      </c>
    </row>
    <row r="976" spans="30:30" x14ac:dyDescent="0.3">
      <c r="AD976" s="31">
        <f>IF(OR(U976="",U976=0),0,MAX(AD$2:AD975)+1)</f>
        <v>0</v>
      </c>
    </row>
    <row r="977" spans="30:30" x14ac:dyDescent="0.3">
      <c r="AD977" s="31">
        <f>IF(OR(U977="",U977=0),0,MAX(AD$2:AD976)+1)</f>
        <v>0</v>
      </c>
    </row>
  </sheetData>
  <conditionalFormatting sqref="A2 Y2:AB2 C2:W2">
    <cfRule type="cellIs" dxfId="967" priority="5" operator="notEqual">
      <formula>0</formula>
    </cfRule>
  </conditionalFormatting>
  <conditionalFormatting sqref="X2">
    <cfRule type="cellIs" dxfId="966" priority="4" operator="notEqual">
      <formula>0</formula>
    </cfRule>
  </conditionalFormatting>
  <conditionalFormatting sqref="B2:B1048576">
    <cfRule type="cellIs" dxfId="965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E759"/>
  <sheetViews>
    <sheetView showGridLines="0" tabSelected="1" workbookViewId="0">
      <pane xSplit="20" ySplit="8" topLeftCell="X664" activePane="bottomRight" state="frozen"/>
      <selection pane="topRight" activeCell="U1" sqref="U1"/>
      <selection pane="bottomLeft" activeCell="A9" sqref="A9"/>
      <selection pane="bottomRight" activeCell="M680" sqref="M680"/>
    </sheetView>
  </sheetViews>
  <sheetFormatPr defaultRowHeight="13.8" x14ac:dyDescent="0.3"/>
  <cols>
    <col min="1" max="1" width="1.77734375" style="1" customWidth="1"/>
    <col min="2" max="2" width="4" style="1" bestFit="1" customWidth="1"/>
    <col min="3" max="3" width="1.77734375" style="1" customWidth="1"/>
    <col min="4" max="4" width="4.88671875" style="1" bestFit="1" customWidth="1"/>
    <col min="5" max="9" width="1.77734375" style="1" customWidth="1"/>
    <col min="10" max="10" width="40.77734375" style="1" customWidth="1"/>
    <col min="11" max="16" width="1.77734375" style="1" customWidth="1"/>
    <col min="17" max="17" width="1.77734375" style="26" customWidth="1"/>
    <col min="18" max="18" width="1.77734375" style="1" customWidth="1"/>
    <col min="19" max="19" width="15.77734375" style="1" customWidth="1"/>
    <col min="20" max="21" width="1.77734375" style="1" customWidth="1"/>
    <col min="22" max="22" width="13.21875" style="1" customWidth="1"/>
    <col min="23" max="57" width="12.77734375" style="1" customWidth="1"/>
    <col min="58" max="16384" width="8.88671875" style="1"/>
  </cols>
  <sheetData>
    <row r="1" spans="1:57" x14ac:dyDescent="0.3">
      <c r="B1" s="1" t="s">
        <v>148</v>
      </c>
      <c r="F1" s="1" t="s">
        <v>155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  <c r="AU1" s="1">
        <f>COLUMN()</f>
        <v>47</v>
      </c>
      <c r="AV1" s="1">
        <f>COLUMN()</f>
        <v>48</v>
      </c>
      <c r="AW1" s="1">
        <f>COLUMN()</f>
        <v>49</v>
      </c>
      <c r="AX1" s="1">
        <f>COLUMN()</f>
        <v>50</v>
      </c>
      <c r="AY1" s="1">
        <f>COLUMN()</f>
        <v>51</v>
      </c>
      <c r="AZ1" s="1">
        <f>COLUMN()</f>
        <v>52</v>
      </c>
      <c r="BA1" s="1">
        <f>COLUMN()</f>
        <v>53</v>
      </c>
      <c r="BB1" s="1">
        <f>COLUMN()</f>
        <v>54</v>
      </c>
      <c r="BC1" s="1">
        <f>COLUMN()</f>
        <v>55</v>
      </c>
      <c r="BD1" s="1">
        <f>COLUMN()</f>
        <v>56</v>
      </c>
      <c r="BE1" s="1">
        <f>COLUMN()</f>
        <v>57</v>
      </c>
    </row>
    <row r="2" spans="1:57" x14ac:dyDescent="0.3">
      <c r="F2" s="1" t="s">
        <v>390</v>
      </c>
      <c r="J2" s="1" t="s">
        <v>202</v>
      </c>
    </row>
    <row r="3" spans="1:57" x14ac:dyDescent="0.3">
      <c r="J3" s="28" t="s">
        <v>203</v>
      </c>
    </row>
    <row r="4" spans="1:57" x14ac:dyDescent="0.3">
      <c r="P4" s="33" t="s">
        <v>324</v>
      </c>
      <c r="Q4" s="26">
        <f ca="1">IFERROR(SUM(Q9:Q100154),1)</f>
        <v>2</v>
      </c>
    </row>
    <row r="5" spans="1:57" x14ac:dyDescent="0.3">
      <c r="S5" s="19" t="s">
        <v>149</v>
      </c>
      <c r="V5" s="1">
        <f>MAX($U5:U5)+1</f>
        <v>1</v>
      </c>
      <c r="W5" s="1">
        <f>MAX($U5:V5)+1</f>
        <v>2</v>
      </c>
      <c r="X5" s="1">
        <f>MAX($U5:W5)+1</f>
        <v>3</v>
      </c>
      <c r="Y5" s="1">
        <f>MAX($U5:X5)+1</f>
        <v>4</v>
      </c>
      <c r="Z5" s="1">
        <f>MAX($U5:Y5)+1</f>
        <v>5</v>
      </c>
      <c r="AA5" s="1">
        <f>MAX($U5:Z5)+1</f>
        <v>6</v>
      </c>
      <c r="AB5" s="1">
        <f>MAX($U5:AA5)+1</f>
        <v>7</v>
      </c>
      <c r="AC5" s="1">
        <f>MAX($U5:AB5)+1</f>
        <v>8</v>
      </c>
      <c r="AD5" s="1">
        <f>MAX($U5:AC5)+1</f>
        <v>9</v>
      </c>
      <c r="AE5" s="1">
        <f>MAX($U5:AD5)+1</f>
        <v>10</v>
      </c>
      <c r="AF5" s="1">
        <f>MAX($U5:AE5)+1</f>
        <v>11</v>
      </c>
      <c r="AG5" s="1">
        <f>MAX($U5:AF5)+1</f>
        <v>12</v>
      </c>
      <c r="AH5" s="1">
        <f>MAX($U5:AG5)+1</f>
        <v>13</v>
      </c>
      <c r="AI5" s="1">
        <f>MAX($U5:AH5)+1</f>
        <v>14</v>
      </c>
      <c r="AJ5" s="1">
        <f>MAX($U5:AI5)+1</f>
        <v>15</v>
      </c>
      <c r="AK5" s="1">
        <f>MAX($U5:AJ5)+1</f>
        <v>16</v>
      </c>
      <c r="AL5" s="1">
        <f>MAX($U5:AK5)+1</f>
        <v>17</v>
      </c>
      <c r="AM5" s="1">
        <f>MAX($U5:AL5)+1</f>
        <v>18</v>
      </c>
      <c r="AN5" s="1">
        <f>MAX($U5:AM5)+1</f>
        <v>19</v>
      </c>
      <c r="AO5" s="1">
        <f>MAX($U5:AN5)+1</f>
        <v>20</v>
      </c>
      <c r="AP5" s="1">
        <f>MAX($U5:AO5)+1</f>
        <v>21</v>
      </c>
      <c r="AQ5" s="1">
        <f>MAX($U5:AP5)+1</f>
        <v>22</v>
      </c>
      <c r="AR5" s="1">
        <f>MAX($U5:AQ5)+1</f>
        <v>23</v>
      </c>
      <c r="AS5" s="1">
        <f>MAX($U5:AR5)+1</f>
        <v>24</v>
      </c>
      <c r="AT5" s="1">
        <f>MAX($U5:AS5)+1</f>
        <v>25</v>
      </c>
      <c r="AU5" s="1">
        <f>MAX($U5:AT5)+1</f>
        <v>26</v>
      </c>
      <c r="AV5" s="1">
        <f>MAX($U5:AU5)+1</f>
        <v>27</v>
      </c>
      <c r="AW5" s="1">
        <f>MAX($U5:AV5)+1</f>
        <v>28</v>
      </c>
      <c r="AX5" s="1">
        <f>MAX($U5:AW5)+1</f>
        <v>29</v>
      </c>
      <c r="AY5" s="1">
        <f>MAX($U5:AX5)+1</f>
        <v>30</v>
      </c>
      <c r="AZ5" s="1">
        <f>MAX($U5:AY5)+1</f>
        <v>31</v>
      </c>
      <c r="BA5" s="1">
        <f>MAX($U5:AZ5)+1</f>
        <v>32</v>
      </c>
      <c r="BB5" s="1">
        <f>MAX($U5:BA5)+1</f>
        <v>33</v>
      </c>
      <c r="BC5" s="1">
        <f>MAX($U5:BB5)+1</f>
        <v>34</v>
      </c>
      <c r="BD5" s="1">
        <f>MAX($U5:BC5)+1</f>
        <v>35</v>
      </c>
      <c r="BE5" s="1">
        <f>MAX($U5:BD5)+1</f>
        <v>36</v>
      </c>
    </row>
    <row r="6" spans="1:57" x14ac:dyDescent="0.3">
      <c r="S6" s="17">
        <v>45292</v>
      </c>
      <c r="V6" s="16">
        <f>IF(V5=1,$S$6,U7+1)</f>
        <v>45292</v>
      </c>
      <c r="W6" s="16">
        <f t="shared" ref="W6:AE6" si="0">IF(W5=1,$S$6,V7+1)</f>
        <v>45323</v>
      </c>
      <c r="X6" s="16">
        <f t="shared" si="0"/>
        <v>45352</v>
      </c>
      <c r="Y6" s="16">
        <f t="shared" si="0"/>
        <v>45383</v>
      </c>
      <c r="Z6" s="16">
        <f t="shared" si="0"/>
        <v>45413</v>
      </c>
      <c r="AA6" s="16">
        <f t="shared" si="0"/>
        <v>45444</v>
      </c>
      <c r="AB6" s="16">
        <f t="shared" si="0"/>
        <v>45474</v>
      </c>
      <c r="AC6" s="16">
        <f t="shared" si="0"/>
        <v>45505</v>
      </c>
      <c r="AD6" s="16">
        <f t="shared" si="0"/>
        <v>45536</v>
      </c>
      <c r="AE6" s="16">
        <f t="shared" si="0"/>
        <v>45566</v>
      </c>
      <c r="AF6" s="16">
        <f t="shared" ref="AF6" si="1">IF(AF5=1,$S$6,AE7+1)</f>
        <v>45597</v>
      </c>
      <c r="AG6" s="16">
        <f t="shared" ref="AG6" si="2">IF(AG5=1,$S$6,AF7+1)</f>
        <v>45627</v>
      </c>
      <c r="AH6" s="16">
        <f t="shared" ref="AH6" si="3">IF(AH5=1,$S$6,AG7+1)</f>
        <v>45658</v>
      </c>
      <c r="AI6" s="16">
        <f t="shared" ref="AI6" si="4">IF(AI5=1,$S$6,AH7+1)</f>
        <v>45689</v>
      </c>
      <c r="AJ6" s="16">
        <f t="shared" ref="AJ6" si="5">IF(AJ5=1,$S$6,AI7+1)</f>
        <v>45717</v>
      </c>
      <c r="AK6" s="16">
        <f t="shared" ref="AK6" si="6">IF(AK5=1,$S$6,AJ7+1)</f>
        <v>45748</v>
      </c>
      <c r="AL6" s="16">
        <f t="shared" ref="AL6" si="7">IF(AL5=1,$S$6,AK7+1)</f>
        <v>45778</v>
      </c>
      <c r="AM6" s="16">
        <f t="shared" ref="AM6" si="8">IF(AM5=1,$S$6,AL7+1)</f>
        <v>45809</v>
      </c>
      <c r="AN6" s="16">
        <f t="shared" ref="AN6" si="9">IF(AN5=1,$S$6,AM7+1)</f>
        <v>45839</v>
      </c>
      <c r="AO6" s="16">
        <f t="shared" ref="AO6" si="10">IF(AO5=1,$S$6,AN7+1)</f>
        <v>45870</v>
      </c>
      <c r="AP6" s="16">
        <f t="shared" ref="AP6" si="11">IF(AP5=1,$S$6,AO7+1)</f>
        <v>45901</v>
      </c>
      <c r="AQ6" s="16">
        <f t="shared" ref="AQ6" si="12">IF(AQ5=1,$S$6,AP7+1)</f>
        <v>45931</v>
      </c>
      <c r="AR6" s="16">
        <f t="shared" ref="AR6" si="13">IF(AR5=1,$S$6,AQ7+1)</f>
        <v>45962</v>
      </c>
      <c r="AS6" s="16">
        <f t="shared" ref="AS6" si="14">IF(AS5=1,$S$6,AR7+1)</f>
        <v>45992</v>
      </c>
      <c r="AT6" s="16">
        <f t="shared" ref="AT6" si="15">IF(AT5=1,$S$6,AS7+1)</f>
        <v>46023</v>
      </c>
      <c r="AU6" s="16">
        <f t="shared" ref="AU6" si="16">IF(AU5=1,$S$6,AT7+1)</f>
        <v>46054</v>
      </c>
      <c r="AV6" s="16">
        <f t="shared" ref="AV6" si="17">IF(AV5=1,$S$6,AU7+1)</f>
        <v>46082</v>
      </c>
      <c r="AW6" s="16">
        <f t="shared" ref="AW6" si="18">IF(AW5=1,$S$6,AV7+1)</f>
        <v>46113</v>
      </c>
      <c r="AX6" s="16">
        <f t="shared" ref="AX6" si="19">IF(AX5=1,$S$6,AW7+1)</f>
        <v>46143</v>
      </c>
      <c r="AY6" s="16">
        <f t="shared" ref="AY6" si="20">IF(AY5=1,$S$6,AX7+1)</f>
        <v>46174</v>
      </c>
      <c r="AZ6" s="16">
        <f t="shared" ref="AZ6" si="21">IF(AZ5=1,$S$6,AY7+1)</f>
        <v>46204</v>
      </c>
      <c r="BA6" s="16">
        <f t="shared" ref="BA6" si="22">IF(BA5=1,$S$6,AZ7+1)</f>
        <v>46235</v>
      </c>
      <c r="BB6" s="16">
        <f t="shared" ref="BB6" si="23">IF(BB5=1,$S$6,BA7+1)</f>
        <v>46266</v>
      </c>
      <c r="BC6" s="16">
        <f t="shared" ref="BC6" si="24">IF(BC5=1,$S$6,BB7+1)</f>
        <v>46296</v>
      </c>
      <c r="BD6" s="16">
        <f t="shared" ref="BD6" si="25">IF(BD5=1,$S$6,BC7+1)</f>
        <v>46327</v>
      </c>
      <c r="BE6" s="16">
        <f t="shared" ref="BE6" si="26">IF(BE5=1,$S$6,BD7+1)</f>
        <v>46357</v>
      </c>
    </row>
    <row r="7" spans="1:57" s="4" customFormat="1" x14ac:dyDescent="0.3">
      <c r="H7" s="5" t="s">
        <v>147</v>
      </c>
      <c r="I7" s="5"/>
      <c r="J7" s="5"/>
      <c r="Q7" s="34"/>
      <c r="S7" s="18">
        <f ca="1">MAX($U7:INDIRECT(ADDRESS(ROW(),SUMIFS($1:$1,$5:$5,MAX($5:$5)))))</f>
        <v>46387</v>
      </c>
      <c r="V7" s="15">
        <f>EOMONTH(V6,0)</f>
        <v>45322</v>
      </c>
      <c r="W7" s="15">
        <f t="shared" ref="W7:AE7" si="27">EOMONTH(W6,0)</f>
        <v>45351</v>
      </c>
      <c r="X7" s="15">
        <f t="shared" si="27"/>
        <v>45382</v>
      </c>
      <c r="Y7" s="15">
        <f t="shared" si="27"/>
        <v>45412</v>
      </c>
      <c r="Z7" s="15">
        <f t="shared" si="27"/>
        <v>45443</v>
      </c>
      <c r="AA7" s="15">
        <f t="shared" si="27"/>
        <v>45473</v>
      </c>
      <c r="AB7" s="15">
        <f t="shared" si="27"/>
        <v>45504</v>
      </c>
      <c r="AC7" s="15">
        <f t="shared" si="27"/>
        <v>45535</v>
      </c>
      <c r="AD7" s="15">
        <f t="shared" si="27"/>
        <v>45565</v>
      </c>
      <c r="AE7" s="15">
        <f t="shared" si="27"/>
        <v>45596</v>
      </c>
      <c r="AF7" s="15">
        <f t="shared" ref="AF7" si="28">EOMONTH(AF6,0)</f>
        <v>45626</v>
      </c>
      <c r="AG7" s="15">
        <f t="shared" ref="AG7" si="29">EOMONTH(AG6,0)</f>
        <v>45657</v>
      </c>
      <c r="AH7" s="15">
        <f t="shared" ref="AH7" si="30">EOMONTH(AH6,0)</f>
        <v>45688</v>
      </c>
      <c r="AI7" s="15">
        <f t="shared" ref="AI7" si="31">EOMONTH(AI6,0)</f>
        <v>45716</v>
      </c>
      <c r="AJ7" s="15">
        <f t="shared" ref="AJ7" si="32">EOMONTH(AJ6,0)</f>
        <v>45747</v>
      </c>
      <c r="AK7" s="15">
        <f t="shared" ref="AK7" si="33">EOMONTH(AK6,0)</f>
        <v>45777</v>
      </c>
      <c r="AL7" s="15">
        <f t="shared" ref="AL7" si="34">EOMONTH(AL6,0)</f>
        <v>45808</v>
      </c>
      <c r="AM7" s="15">
        <f t="shared" ref="AM7" si="35">EOMONTH(AM6,0)</f>
        <v>45838</v>
      </c>
      <c r="AN7" s="15">
        <f t="shared" ref="AN7" si="36">EOMONTH(AN6,0)</f>
        <v>45869</v>
      </c>
      <c r="AO7" s="15">
        <f t="shared" ref="AO7" si="37">EOMONTH(AO6,0)</f>
        <v>45900</v>
      </c>
      <c r="AP7" s="15">
        <f t="shared" ref="AP7" si="38">EOMONTH(AP6,0)</f>
        <v>45930</v>
      </c>
      <c r="AQ7" s="15">
        <f t="shared" ref="AQ7" si="39">EOMONTH(AQ6,0)</f>
        <v>45961</v>
      </c>
      <c r="AR7" s="15">
        <f t="shared" ref="AR7" si="40">EOMONTH(AR6,0)</f>
        <v>45991</v>
      </c>
      <c r="AS7" s="15">
        <f t="shared" ref="AS7" si="41">EOMONTH(AS6,0)</f>
        <v>46022</v>
      </c>
      <c r="AT7" s="15">
        <f t="shared" ref="AT7" si="42">EOMONTH(AT6,0)</f>
        <v>46053</v>
      </c>
      <c r="AU7" s="15">
        <f t="shared" ref="AU7" si="43">EOMONTH(AU6,0)</f>
        <v>46081</v>
      </c>
      <c r="AV7" s="15">
        <f t="shared" ref="AV7" si="44">EOMONTH(AV6,0)</f>
        <v>46112</v>
      </c>
      <c r="AW7" s="15">
        <f t="shared" ref="AW7" si="45">EOMONTH(AW6,0)</f>
        <v>46142</v>
      </c>
      <c r="AX7" s="15">
        <f t="shared" ref="AX7" si="46">EOMONTH(AX6,0)</f>
        <v>46173</v>
      </c>
      <c r="AY7" s="15">
        <f t="shared" ref="AY7" si="47">EOMONTH(AY6,0)</f>
        <v>46203</v>
      </c>
      <c r="AZ7" s="15">
        <f t="shared" ref="AZ7" si="48">EOMONTH(AZ6,0)</f>
        <v>46234</v>
      </c>
      <c r="BA7" s="15">
        <f t="shared" ref="BA7" si="49">EOMONTH(BA6,0)</f>
        <v>46265</v>
      </c>
      <c r="BB7" s="15">
        <f t="shared" ref="BB7" si="50">EOMONTH(BB6,0)</f>
        <v>46295</v>
      </c>
      <c r="BC7" s="15">
        <f t="shared" ref="BC7" si="51">EOMONTH(BC6,0)</f>
        <v>46326</v>
      </c>
      <c r="BD7" s="15">
        <f t="shared" ref="BD7" si="52">EOMONTH(BD6,0)</f>
        <v>46356</v>
      </c>
      <c r="BE7" s="15">
        <f t="shared" ref="BE7" si="53">EOMONTH(BE6,0)</f>
        <v>46387</v>
      </c>
    </row>
    <row r="8" spans="1:57" ht="4.95" customHeight="1" x14ac:dyDescent="0.3"/>
    <row r="9" spans="1:57" ht="4.95" customHeight="1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35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</row>
    <row r="10" spans="1:57" ht="4.95" customHeight="1" x14ac:dyDescent="0.3"/>
    <row r="11" spans="1:57" x14ac:dyDescent="0.3">
      <c r="H11" s="3" t="s">
        <v>179</v>
      </c>
      <c r="I11" s="3"/>
      <c r="J11" s="3"/>
      <c r="Q11" s="26">
        <f ca="1">IFERROR(IF(SUM($R11:INDIRECT(ADDRESS(ROW(),SUMIFS($1:$1,$5:$5,MAX($5:$5)))))=0,0,1),1)</f>
        <v>1</v>
      </c>
      <c r="S11" s="1">
        <f>IF(ABS(S13-S53)&lt;0.001,0,ABS(S13-S53))</f>
        <v>0</v>
      </c>
      <c r="V11" s="1">
        <f t="shared" ref="V11:BE11" si="54">IF(ABS(V13-V53)&lt;0.001,0,ABS(V13-V53))</f>
        <v>0</v>
      </c>
      <c r="W11" s="1">
        <f ca="1">IF(ABS(W13-W53)&lt;0.001,0,ABS(W13-W53))</f>
        <v>0</v>
      </c>
      <c r="X11" s="1">
        <f t="shared" ca="1" si="54"/>
        <v>0</v>
      </c>
      <c r="Y11" s="1">
        <f t="shared" ca="1" si="54"/>
        <v>0</v>
      </c>
      <c r="Z11" s="1">
        <f t="shared" ca="1" si="54"/>
        <v>0</v>
      </c>
      <c r="AA11" s="1">
        <f t="shared" ca="1" si="54"/>
        <v>0</v>
      </c>
      <c r="AB11" s="1">
        <f t="shared" ca="1" si="54"/>
        <v>0</v>
      </c>
      <c r="AC11" s="1">
        <f t="shared" ca="1" si="54"/>
        <v>0</v>
      </c>
      <c r="AD11" s="1">
        <f t="shared" ca="1" si="54"/>
        <v>0</v>
      </c>
      <c r="AE11" s="1">
        <f t="shared" ca="1" si="54"/>
        <v>738211.94830349088</v>
      </c>
      <c r="AF11" s="1">
        <f t="shared" ca="1" si="54"/>
        <v>2891545.2816368192</v>
      </c>
      <c r="AG11" s="1">
        <f t="shared" ca="1" si="54"/>
        <v>3891545.2816368341</v>
      </c>
      <c r="AH11" s="1">
        <f t="shared" ca="1" si="54"/>
        <v>5891545.2816368341</v>
      </c>
      <c r="AI11" s="1">
        <f t="shared" ca="1" si="54"/>
        <v>8906211.9483034909</v>
      </c>
      <c r="AJ11" s="1">
        <f t="shared" ca="1" si="54"/>
        <v>9572878.6149701476</v>
      </c>
      <c r="AK11" s="1">
        <f t="shared" ca="1" si="54"/>
        <v>13322878.614970163</v>
      </c>
      <c r="AL11" s="1">
        <f t="shared" ca="1" si="54"/>
        <v>16337545.281636804</v>
      </c>
      <c r="AM11" s="1">
        <f t="shared" ca="1" si="54"/>
        <v>16337545.281636834</v>
      </c>
      <c r="AN11" s="1">
        <f t="shared" ca="1" si="54"/>
        <v>16337545.281636834</v>
      </c>
      <c r="AO11" s="1">
        <f t="shared" ca="1" si="54"/>
        <v>16337545.281636834</v>
      </c>
      <c r="AP11" s="1">
        <f t="shared" ca="1" si="54"/>
        <v>16337545.281636834</v>
      </c>
      <c r="AQ11" s="1">
        <f t="shared" ca="1" si="54"/>
        <v>16337545.281636804</v>
      </c>
      <c r="AR11" s="1">
        <f t="shared" ca="1" si="54"/>
        <v>16337545.281636819</v>
      </c>
      <c r="AS11" s="1">
        <f t="shared" ca="1" si="54"/>
        <v>16337545.281636812</v>
      </c>
      <c r="AT11" s="1">
        <f t="shared" ca="1" si="54"/>
        <v>16337545.281636804</v>
      </c>
      <c r="AU11" s="1">
        <f t="shared" ca="1" si="54"/>
        <v>16337545.281636804</v>
      </c>
      <c r="AV11" s="1">
        <f t="shared" ca="1" si="54"/>
        <v>16337545.281636819</v>
      </c>
      <c r="AW11" s="1">
        <f t="shared" ca="1" si="54"/>
        <v>16337545.281636827</v>
      </c>
      <c r="AX11" s="1">
        <f t="shared" ca="1" si="54"/>
        <v>16337545.281636819</v>
      </c>
      <c r="AY11" s="1">
        <f t="shared" ca="1" si="54"/>
        <v>16337545.281636819</v>
      </c>
      <c r="AZ11" s="1">
        <f t="shared" ca="1" si="54"/>
        <v>16337545.281636819</v>
      </c>
      <c r="BA11" s="1">
        <f t="shared" ca="1" si="54"/>
        <v>16337545.281636797</v>
      </c>
      <c r="BB11" s="1">
        <f t="shared" ca="1" si="54"/>
        <v>16337545.281636819</v>
      </c>
      <c r="BC11" s="1">
        <f t="shared" ca="1" si="54"/>
        <v>16337545.281636804</v>
      </c>
      <c r="BD11" s="1">
        <f t="shared" ca="1" si="54"/>
        <v>16337545.281636834</v>
      </c>
      <c r="BE11" s="1">
        <f t="shared" ca="1" si="54"/>
        <v>16337545.281636797</v>
      </c>
    </row>
    <row r="13" spans="1:57" x14ac:dyDescent="0.3">
      <c r="H13" s="3" t="s">
        <v>175</v>
      </c>
      <c r="I13" s="3"/>
      <c r="J13" s="3"/>
      <c r="S13" s="1">
        <f>S15+S17+S19+S21+S25+S35+S42+S47</f>
        <v>0</v>
      </c>
      <c r="V13" s="1">
        <f>V15+V17+V19+V21+V25+V35+V42+V47</f>
        <v>0</v>
      </c>
      <c r="W13" s="1">
        <f t="shared" ref="W13:BE13" ca="1" si="55">W15+W17+W19+W21+W25+W35+W42+W47</f>
        <v>115963496.59780258</v>
      </c>
      <c r="X13" s="1">
        <f t="shared" ca="1" si="55"/>
        <v>83473243.064771712</v>
      </c>
      <c r="Y13" s="1">
        <f t="shared" ca="1" si="55"/>
        <v>76268516.621891052</v>
      </c>
      <c r="Z13" s="1">
        <f t="shared" ca="1" si="55"/>
        <v>70304271.310611472</v>
      </c>
      <c r="AA13" s="1">
        <f t="shared" ca="1" si="55"/>
        <v>73494644.037544459</v>
      </c>
      <c r="AB13" s="1">
        <f t="shared" ca="1" si="55"/>
        <v>76897558.401052117</v>
      </c>
      <c r="AC13" s="1">
        <f t="shared" ca="1" si="55"/>
        <v>70645741.377575159</v>
      </c>
      <c r="AD13" s="1">
        <f t="shared" ca="1" si="55"/>
        <v>72015957.490319103</v>
      </c>
      <c r="AE13" s="1">
        <f t="shared" ca="1" si="55"/>
        <v>75330427.198580265</v>
      </c>
      <c r="AF13" s="1">
        <f t="shared" ca="1" si="55"/>
        <v>72808519.438149497</v>
      </c>
      <c r="AG13" s="1">
        <f t="shared" ca="1" si="55"/>
        <v>73060663.115357071</v>
      </c>
      <c r="AH13" s="1">
        <f t="shared" ca="1" si="55"/>
        <v>77191281.447776437</v>
      </c>
      <c r="AI13" s="1">
        <f t="shared" ca="1" si="55"/>
        <v>72827097.530172944</v>
      </c>
      <c r="AJ13" s="1">
        <f t="shared" ca="1" si="55"/>
        <v>76243968.231575638</v>
      </c>
      <c r="AK13" s="1">
        <f t="shared" ca="1" si="55"/>
        <v>78717972.165177181</v>
      </c>
      <c r="AL13" s="1">
        <f t="shared" ca="1" si="55"/>
        <v>72979057.197911829</v>
      </c>
      <c r="AM13" s="1">
        <f t="shared" ca="1" si="55"/>
        <v>71529482.840994537</v>
      </c>
      <c r="AN13" s="1">
        <f t="shared" ca="1" si="55"/>
        <v>70310330.288853526</v>
      </c>
      <c r="AO13" s="1">
        <f t="shared" ca="1" si="55"/>
        <v>68339350.009056479</v>
      </c>
      <c r="AP13" s="1">
        <f t="shared" ca="1" si="55"/>
        <v>66956041.06646803</v>
      </c>
      <c r="AQ13" s="1">
        <f t="shared" ca="1" si="55"/>
        <v>65741909.066765457</v>
      </c>
      <c r="AR13" s="1">
        <f t="shared" ca="1" si="55"/>
        <v>64529032.205172494</v>
      </c>
      <c r="AS13" s="1">
        <f t="shared" ca="1" si="55"/>
        <v>63213243.815022491</v>
      </c>
      <c r="AT13" s="1">
        <f t="shared" ca="1" si="55"/>
        <v>62002877.229648739</v>
      </c>
      <c r="AU13" s="1">
        <f t="shared" ca="1" si="55"/>
        <v>60793765.782384604</v>
      </c>
      <c r="AV13" s="1">
        <f t="shared" ca="1" si="55"/>
        <v>59544242.806563407</v>
      </c>
      <c r="AW13" s="1">
        <f t="shared" ca="1" si="55"/>
        <v>58141343.473378785</v>
      </c>
      <c r="AX13" s="1">
        <f t="shared" ca="1" si="55"/>
        <v>57344330.773776814</v>
      </c>
      <c r="AY13" s="1">
        <f t="shared" ca="1" si="55"/>
        <v>56548573.212284461</v>
      </c>
      <c r="AZ13" s="1">
        <f t="shared" ca="1" si="55"/>
        <v>55754070.788901702</v>
      </c>
      <c r="BA13" s="1">
        <f t="shared" ca="1" si="55"/>
        <v>54960823.503628559</v>
      </c>
      <c r="BB13" s="1">
        <f t="shared" ca="1" si="55"/>
        <v>54168831.356465027</v>
      </c>
      <c r="BC13" s="1">
        <f t="shared" ca="1" si="55"/>
        <v>53378094.347411096</v>
      </c>
      <c r="BD13" s="1">
        <f t="shared" ca="1" si="55"/>
        <v>52588612.476466775</v>
      </c>
      <c r="BE13" s="1">
        <f t="shared" ca="1" si="55"/>
        <v>51800385.743632086</v>
      </c>
    </row>
    <row r="15" spans="1:57" x14ac:dyDescent="0.3">
      <c r="B15" s="1">
        <f>ROW(Items!$A$106)</f>
        <v>106</v>
      </c>
      <c r="H15" s="13" t="str">
        <f ca="1">INDIRECT($B$1&amp;Items!E$2&amp;$B15)</f>
        <v>Денежные средства</v>
      </c>
      <c r="I15" s="13" t="str">
        <f ca="1">IF(INDIRECT($B$1&amp;Items!F$2&amp;$B15)="",H15,INDIRECT($B$1&amp;Items!F$2&amp;$B15))</f>
        <v>Денежные средства</v>
      </c>
      <c r="J15" s="1" t="str">
        <f ca="1">IF(INDIRECT($B$1&amp;Items!G$2&amp;$B15)="",IF(H15&lt;&gt;I15,"  "&amp;I15,I15),"    "&amp;INDIRECT($B$1&amp;Items!G$2&amp;$B15))</f>
        <v>Денежные средства</v>
      </c>
      <c r="S15" s="3">
        <v>0</v>
      </c>
      <c r="V15" s="1">
        <f t="shared" ref="V15:BE15" si="56">IF(V$5=1,$S15,U684)</f>
        <v>0</v>
      </c>
      <c r="W15" s="1">
        <f t="shared" ca="1" si="56"/>
        <v>2818390.7870461177</v>
      </c>
      <c r="X15" s="1">
        <f t="shared" ca="1" si="56"/>
        <v>6542855.6546145286</v>
      </c>
      <c r="Y15" s="1">
        <f t="shared" ca="1" si="56"/>
        <v>6831164.5233193841</v>
      </c>
      <c r="Z15" s="1">
        <f t="shared" ca="1" si="56"/>
        <v>175812.66959584132</v>
      </c>
      <c r="AA15" s="1">
        <f t="shared" ca="1" si="56"/>
        <v>21015849.742344029</v>
      </c>
      <c r="AB15" s="1">
        <f t="shared" ca="1" si="56"/>
        <v>25164243.0026582</v>
      </c>
      <c r="AC15" s="1">
        <f t="shared" ca="1" si="56"/>
        <v>34550978.400062546</v>
      </c>
      <c r="AD15" s="1">
        <f t="shared" ca="1" si="56"/>
        <v>32156380.958582569</v>
      </c>
      <c r="AE15" s="1">
        <f t="shared" ca="1" si="56"/>
        <v>30214702.444833707</v>
      </c>
      <c r="AF15" s="1">
        <f t="shared" ca="1" si="56"/>
        <v>26564250.834096577</v>
      </c>
      <c r="AG15" s="1">
        <f t="shared" ca="1" si="56"/>
        <v>24563101.985965643</v>
      </c>
      <c r="AH15" s="1">
        <f t="shared" ca="1" si="56"/>
        <v>21660785.291093744</v>
      </c>
      <c r="AI15" s="1">
        <f t="shared" ca="1" si="56"/>
        <v>16792488.650763426</v>
      </c>
      <c r="AJ15" s="1">
        <f t="shared" ca="1" si="56"/>
        <v>15310905.026278134</v>
      </c>
      <c r="AK15" s="1">
        <f t="shared" ca="1" si="56"/>
        <v>10128401.636092737</v>
      </c>
      <c r="AL15" s="1">
        <f t="shared" ca="1" si="56"/>
        <v>5134236.2012596792</v>
      </c>
      <c r="AM15" s="1">
        <f t="shared" ca="1" si="56"/>
        <v>4454411.3767747041</v>
      </c>
      <c r="AN15" s="1">
        <f t="shared" ca="1" si="56"/>
        <v>3980008.357066005</v>
      </c>
      <c r="AO15" s="1">
        <f t="shared" ca="1" si="56"/>
        <v>3506860.4754669154</v>
      </c>
      <c r="AP15" s="1">
        <f t="shared" ca="1" si="56"/>
        <v>2893301.0653107683</v>
      </c>
      <c r="AQ15" s="1">
        <f t="shared" ca="1" si="56"/>
        <v>2423918.5980405067</v>
      </c>
      <c r="AR15" s="1">
        <f t="shared" ca="1" si="56"/>
        <v>1955791.2688798546</v>
      </c>
      <c r="AS15" s="1">
        <f t="shared" ca="1" si="56"/>
        <v>1409752.4111621452</v>
      </c>
      <c r="AT15" s="1">
        <f t="shared" ca="1" si="56"/>
        <v>944135.35822071182</v>
      </c>
      <c r="AU15" s="1">
        <f t="shared" ca="1" si="56"/>
        <v>479773.4433888878</v>
      </c>
      <c r="AV15" s="1">
        <f t="shared" ca="1" si="56"/>
        <v>6.5192580223083496E-9</v>
      </c>
      <c r="AW15" s="1">
        <f t="shared" ca="1" si="56"/>
        <v>350183.5325810184</v>
      </c>
      <c r="AX15" s="1">
        <f t="shared" ca="1" si="56"/>
        <v>306253.69874468929</v>
      </c>
      <c r="AY15" s="1">
        <f t="shared" ca="1" si="56"/>
        <v>263579.00301796955</v>
      </c>
      <c r="AZ15" s="1">
        <f t="shared" ca="1" si="56"/>
        <v>222159.44540085923</v>
      </c>
      <c r="BA15" s="1">
        <f t="shared" ca="1" si="56"/>
        <v>181995.02589335831</v>
      </c>
      <c r="BB15" s="1">
        <f t="shared" ca="1" si="56"/>
        <v>143085.74449546679</v>
      </c>
      <c r="BC15" s="1">
        <f t="shared" ca="1" si="56"/>
        <v>105431.60120718469</v>
      </c>
      <c r="BD15" s="1">
        <f t="shared" ca="1" si="56"/>
        <v>69032.596028511995</v>
      </c>
      <c r="BE15" s="1">
        <f t="shared" ca="1" si="56"/>
        <v>33888.728959448694</v>
      </c>
    </row>
    <row r="17" spans="2:57" x14ac:dyDescent="0.3">
      <c r="B17" s="1">
        <f>ROW(Items!$A$107)</f>
        <v>107</v>
      </c>
      <c r="H17" s="13" t="str">
        <f ca="1">INDIRECT($B$1&amp;Items!E$2&amp;$B17)</f>
        <v>ДЗ Учредителей по оплате УК</v>
      </c>
      <c r="I17" s="13" t="str">
        <f ca="1">IF(INDIRECT($B$1&amp;Items!F$2&amp;$B17)="",H17,INDIRECT($B$1&amp;Items!F$2&amp;$B17))</f>
        <v>ДЗ Учредителей по оплате УК</v>
      </c>
      <c r="J17" s="1" t="str">
        <f ca="1">IF(INDIRECT($B$1&amp;Items!G$2&amp;$B17)="",IF(H17&lt;&gt;I17,"  "&amp;I17,I17),"    "&amp;INDIRECT($B$1&amp;Items!G$2&amp;$B17))</f>
        <v>ДЗ Учредителей по оплате УК</v>
      </c>
      <c r="S17" s="3">
        <v>0</v>
      </c>
      <c r="V17" s="1">
        <f t="shared" ref="V17:BE17" si="57">IF(V$5=1,$S17,U686)</f>
        <v>0</v>
      </c>
      <c r="W17" s="1">
        <f t="shared" ca="1" si="57"/>
        <v>40000000</v>
      </c>
      <c r="X17" s="1">
        <f t="shared" ca="1" si="57"/>
        <v>0</v>
      </c>
      <c r="Y17" s="1">
        <f t="shared" ca="1" si="57"/>
        <v>0</v>
      </c>
      <c r="Z17" s="1">
        <f t="shared" ca="1" si="57"/>
        <v>0</v>
      </c>
      <c r="AA17" s="1">
        <f t="shared" ca="1" si="57"/>
        <v>0</v>
      </c>
      <c r="AB17" s="1">
        <f t="shared" ca="1" si="57"/>
        <v>0</v>
      </c>
      <c r="AC17" s="1">
        <f t="shared" ca="1" si="57"/>
        <v>0</v>
      </c>
      <c r="AD17" s="1">
        <f t="shared" ca="1" si="57"/>
        <v>0</v>
      </c>
      <c r="AE17" s="1">
        <f t="shared" ca="1" si="57"/>
        <v>0</v>
      </c>
      <c r="AF17" s="1">
        <f t="shared" ca="1" si="57"/>
        <v>0</v>
      </c>
      <c r="AG17" s="1">
        <f t="shared" ca="1" si="57"/>
        <v>0</v>
      </c>
      <c r="AH17" s="1">
        <f t="shared" ca="1" si="57"/>
        <v>0</v>
      </c>
      <c r="AI17" s="1">
        <f t="shared" ca="1" si="57"/>
        <v>0</v>
      </c>
      <c r="AJ17" s="1">
        <f t="shared" ca="1" si="57"/>
        <v>0</v>
      </c>
      <c r="AK17" s="1">
        <f t="shared" ca="1" si="57"/>
        <v>0</v>
      </c>
      <c r="AL17" s="1">
        <f t="shared" ca="1" si="57"/>
        <v>0</v>
      </c>
      <c r="AM17" s="1">
        <f t="shared" ca="1" si="57"/>
        <v>0</v>
      </c>
      <c r="AN17" s="1">
        <f t="shared" ca="1" si="57"/>
        <v>0</v>
      </c>
      <c r="AO17" s="1">
        <f t="shared" ca="1" si="57"/>
        <v>0</v>
      </c>
      <c r="AP17" s="1">
        <f t="shared" ca="1" si="57"/>
        <v>0</v>
      </c>
      <c r="AQ17" s="1">
        <f t="shared" ca="1" si="57"/>
        <v>0</v>
      </c>
      <c r="AR17" s="1">
        <f t="shared" ca="1" si="57"/>
        <v>0</v>
      </c>
      <c r="AS17" s="1">
        <f t="shared" ca="1" si="57"/>
        <v>0</v>
      </c>
      <c r="AT17" s="1">
        <f t="shared" ca="1" si="57"/>
        <v>0</v>
      </c>
      <c r="AU17" s="1">
        <f t="shared" ca="1" si="57"/>
        <v>0</v>
      </c>
      <c r="AV17" s="1">
        <f t="shared" ca="1" si="57"/>
        <v>0</v>
      </c>
      <c r="AW17" s="1">
        <f t="shared" ca="1" si="57"/>
        <v>0</v>
      </c>
      <c r="AX17" s="1">
        <f t="shared" ca="1" si="57"/>
        <v>0</v>
      </c>
      <c r="AY17" s="1">
        <f t="shared" ca="1" si="57"/>
        <v>0</v>
      </c>
      <c r="AZ17" s="1">
        <f t="shared" ca="1" si="57"/>
        <v>0</v>
      </c>
      <c r="BA17" s="1">
        <f t="shared" ca="1" si="57"/>
        <v>0</v>
      </c>
      <c r="BB17" s="1">
        <f t="shared" ca="1" si="57"/>
        <v>0</v>
      </c>
      <c r="BC17" s="1">
        <f t="shared" ca="1" si="57"/>
        <v>0</v>
      </c>
      <c r="BD17" s="1">
        <f t="shared" ca="1" si="57"/>
        <v>0</v>
      </c>
      <c r="BE17" s="1">
        <f t="shared" ca="1" si="57"/>
        <v>0</v>
      </c>
    </row>
    <row r="19" spans="2:57" x14ac:dyDescent="0.3">
      <c r="B19" s="1">
        <f>ROW(Items!$A$108)</f>
        <v>108</v>
      </c>
      <c r="H19" s="13" t="str">
        <f ca="1">INDIRECT($B$1&amp;Items!E$2&amp;$B19)</f>
        <v>ДЗ Инвестора по оплате доли УК</v>
      </c>
      <c r="I19" s="13" t="str">
        <f ca="1">IF(INDIRECT($B$1&amp;Items!F$2&amp;$B19)="",H19,INDIRECT($B$1&amp;Items!F$2&amp;$B19))</f>
        <v>ДЗ Инвестора по оплате доли УК</v>
      </c>
      <c r="J19" s="1" t="str">
        <f ca="1">IF(INDIRECT($B$1&amp;Items!G$2&amp;$B19)="",IF(H19&lt;&gt;I19,"  "&amp;I19,I19),"    "&amp;INDIRECT($B$1&amp;Items!G$2&amp;$B19))</f>
        <v>ДЗ Инвестора по оплате доли УК</v>
      </c>
      <c r="S19" s="3">
        <v>0</v>
      </c>
      <c r="V19" s="1">
        <f t="shared" ref="V19:BE19" si="58">IF(V$5=1,$S19,U688)</f>
        <v>0</v>
      </c>
      <c r="W19" s="1">
        <f t="shared" ca="1" si="58"/>
        <v>25534749.462880634</v>
      </c>
      <c r="X19" s="1">
        <f t="shared" ca="1" si="58"/>
        <v>12767374.731440315</v>
      </c>
      <c r="Y19" s="1">
        <f t="shared" ca="1" si="58"/>
        <v>0</v>
      </c>
      <c r="Z19" s="1">
        <f t="shared" ca="1" si="58"/>
        <v>0</v>
      </c>
      <c r="AA19" s="1">
        <f t="shared" ca="1" si="58"/>
        <v>0</v>
      </c>
      <c r="AB19" s="1">
        <f t="shared" ca="1" si="58"/>
        <v>0</v>
      </c>
      <c r="AC19" s="1">
        <f t="shared" ca="1" si="58"/>
        <v>0</v>
      </c>
      <c r="AD19" s="1">
        <f t="shared" ca="1" si="58"/>
        <v>0</v>
      </c>
      <c r="AE19" s="1">
        <f t="shared" ca="1" si="58"/>
        <v>0</v>
      </c>
      <c r="AF19" s="1">
        <f t="shared" ca="1" si="58"/>
        <v>0</v>
      </c>
      <c r="AG19" s="1">
        <f t="shared" ca="1" si="58"/>
        <v>0</v>
      </c>
      <c r="AH19" s="1">
        <f t="shared" ca="1" si="58"/>
        <v>0</v>
      </c>
      <c r="AI19" s="1">
        <f t="shared" ca="1" si="58"/>
        <v>0</v>
      </c>
      <c r="AJ19" s="1">
        <f t="shared" ca="1" si="58"/>
        <v>0</v>
      </c>
      <c r="AK19" s="1">
        <f t="shared" ca="1" si="58"/>
        <v>0</v>
      </c>
      <c r="AL19" s="1">
        <f t="shared" ca="1" si="58"/>
        <v>0</v>
      </c>
      <c r="AM19" s="1">
        <f t="shared" ca="1" si="58"/>
        <v>0</v>
      </c>
      <c r="AN19" s="1">
        <f t="shared" ca="1" si="58"/>
        <v>0</v>
      </c>
      <c r="AO19" s="1">
        <f t="shared" ca="1" si="58"/>
        <v>0</v>
      </c>
      <c r="AP19" s="1">
        <f t="shared" ca="1" si="58"/>
        <v>0</v>
      </c>
      <c r="AQ19" s="1">
        <f t="shared" ca="1" si="58"/>
        <v>0</v>
      </c>
      <c r="AR19" s="1">
        <f t="shared" ca="1" si="58"/>
        <v>0</v>
      </c>
      <c r="AS19" s="1">
        <f t="shared" ca="1" si="58"/>
        <v>0</v>
      </c>
      <c r="AT19" s="1">
        <f t="shared" ca="1" si="58"/>
        <v>0</v>
      </c>
      <c r="AU19" s="1">
        <f t="shared" ca="1" si="58"/>
        <v>0</v>
      </c>
      <c r="AV19" s="1">
        <f t="shared" ca="1" si="58"/>
        <v>0</v>
      </c>
      <c r="AW19" s="1">
        <f t="shared" ca="1" si="58"/>
        <v>0</v>
      </c>
      <c r="AX19" s="1">
        <f t="shared" ca="1" si="58"/>
        <v>0</v>
      </c>
      <c r="AY19" s="1">
        <f t="shared" ca="1" si="58"/>
        <v>0</v>
      </c>
      <c r="AZ19" s="1">
        <f t="shared" ca="1" si="58"/>
        <v>0</v>
      </c>
      <c r="BA19" s="1">
        <f t="shared" ca="1" si="58"/>
        <v>0</v>
      </c>
      <c r="BB19" s="1">
        <f t="shared" ca="1" si="58"/>
        <v>0</v>
      </c>
      <c r="BC19" s="1">
        <f t="shared" ca="1" si="58"/>
        <v>0</v>
      </c>
      <c r="BD19" s="1">
        <f t="shared" ca="1" si="58"/>
        <v>0</v>
      </c>
      <c r="BE19" s="1">
        <f t="shared" ca="1" si="58"/>
        <v>0</v>
      </c>
    </row>
    <row r="21" spans="2:57" x14ac:dyDescent="0.3">
      <c r="B21" s="1">
        <f>ROW(Items!$A$254)</f>
        <v>254</v>
      </c>
      <c r="H21" s="13" t="str">
        <f ca="1">INDIRECT($B$1&amp;Items!E$2&amp;$B21)</f>
        <v>Финансовые вложения</v>
      </c>
      <c r="I21" s="13" t="str">
        <f ca="1">IF(INDIRECT($B$1&amp;Items!F$2&amp;$B21)="",H21,INDIRECT($B$1&amp;Items!F$2&amp;$B21))</f>
        <v>Финансовые вложения</v>
      </c>
      <c r="J21" s="1" t="str">
        <f ca="1">IF(INDIRECT($B$1&amp;Items!G$2&amp;$B21)="",IF(H21&lt;&gt;I21,"  "&amp;I21,I21),"    "&amp;INDIRECT($B$1&amp;Items!G$2&amp;$B21))</f>
        <v>Финансовые вложения</v>
      </c>
      <c r="S21" s="1">
        <f>SUM(S22:S24)</f>
        <v>0</v>
      </c>
      <c r="V21" s="1">
        <f>SUM(V22:V24)</f>
        <v>0</v>
      </c>
      <c r="W21" s="1">
        <f t="shared" ref="W21:BE21" ca="1" si="59">SUM(W22:W24)</f>
        <v>0</v>
      </c>
      <c r="X21" s="1">
        <f t="shared" ca="1" si="59"/>
        <v>0</v>
      </c>
      <c r="Y21" s="1">
        <f t="shared" ca="1" si="59"/>
        <v>1008333.3333333334</v>
      </c>
      <c r="Z21" s="1">
        <f t="shared" ca="1" si="59"/>
        <v>1016666.6666666666</v>
      </c>
      <c r="AA21" s="1">
        <f t="shared" ca="1" si="59"/>
        <v>1000000</v>
      </c>
      <c r="AB21" s="1">
        <f t="shared" ca="1" si="59"/>
        <v>1008333.3333333334</v>
      </c>
      <c r="AC21" s="1">
        <f t="shared" ca="1" si="59"/>
        <v>1016666.6666666666</v>
      </c>
      <c r="AD21" s="1">
        <f t="shared" ca="1" si="59"/>
        <v>1000000</v>
      </c>
      <c r="AE21" s="1">
        <f t="shared" ca="1" si="59"/>
        <v>1008333.3333333334</v>
      </c>
      <c r="AF21" s="1">
        <f t="shared" ca="1" si="59"/>
        <v>1016666.6666666666</v>
      </c>
      <c r="AG21" s="1">
        <f t="shared" ca="1" si="59"/>
        <v>1000000</v>
      </c>
      <c r="AH21" s="1">
        <f t="shared" ca="1" si="59"/>
        <v>1008333.3333333334</v>
      </c>
      <c r="AI21" s="1">
        <f t="shared" ca="1" si="59"/>
        <v>1016666.6666666666</v>
      </c>
      <c r="AJ21" s="1">
        <f t="shared" ca="1" si="59"/>
        <v>1000000</v>
      </c>
      <c r="AK21" s="1">
        <f t="shared" ca="1" si="59"/>
        <v>1008333.3333333334</v>
      </c>
      <c r="AL21" s="1">
        <f t="shared" ca="1" si="59"/>
        <v>1016666.6666666666</v>
      </c>
      <c r="AM21" s="1">
        <f t="shared" ca="1" si="59"/>
        <v>1000000</v>
      </c>
      <c r="AN21" s="1">
        <f t="shared" ca="1" si="59"/>
        <v>1008333.3333333334</v>
      </c>
      <c r="AO21" s="1">
        <f t="shared" ca="1" si="59"/>
        <v>1016666.6666666666</v>
      </c>
      <c r="AP21" s="1">
        <f t="shared" ca="1" si="59"/>
        <v>1000000</v>
      </c>
      <c r="AQ21" s="1">
        <f t="shared" ca="1" si="59"/>
        <v>1008333.3333333334</v>
      </c>
      <c r="AR21" s="1">
        <f t="shared" ca="1" si="59"/>
        <v>1016666.6666666666</v>
      </c>
      <c r="AS21" s="1">
        <f t="shared" ca="1" si="59"/>
        <v>1000000</v>
      </c>
      <c r="AT21" s="1">
        <f t="shared" ca="1" si="59"/>
        <v>1008333.3333333334</v>
      </c>
      <c r="AU21" s="1">
        <f t="shared" ca="1" si="59"/>
        <v>1016666.6666666666</v>
      </c>
      <c r="AV21" s="1">
        <f t="shared" ca="1" si="59"/>
        <v>1000000</v>
      </c>
      <c r="AW21" s="1">
        <f t="shared" ca="1" si="59"/>
        <v>0</v>
      </c>
      <c r="AX21" s="1">
        <f t="shared" ca="1" si="59"/>
        <v>0</v>
      </c>
      <c r="AY21" s="1">
        <f t="shared" ca="1" si="59"/>
        <v>0</v>
      </c>
      <c r="AZ21" s="1">
        <f t="shared" ca="1" si="59"/>
        <v>0</v>
      </c>
      <c r="BA21" s="1">
        <f t="shared" ca="1" si="59"/>
        <v>0</v>
      </c>
      <c r="BB21" s="1">
        <f t="shared" ca="1" si="59"/>
        <v>0</v>
      </c>
      <c r="BC21" s="1">
        <f t="shared" ca="1" si="59"/>
        <v>0</v>
      </c>
      <c r="BD21" s="1">
        <f t="shared" ca="1" si="59"/>
        <v>0</v>
      </c>
      <c r="BE21" s="1">
        <f t="shared" ca="1" si="59"/>
        <v>0</v>
      </c>
    </row>
    <row r="22" spans="2:57" x14ac:dyDescent="0.3">
      <c r="B22" s="1">
        <f>MAX(B21:B$21)+1</f>
        <v>255</v>
      </c>
      <c r="H22" s="13" t="str">
        <f ca="1">INDIRECT($B$1&amp;Items!E$2&amp;$B22)</f>
        <v>Финансовые вложения</v>
      </c>
      <c r="I22" s="13" t="str">
        <f ca="1">IF(INDIRECT($B$1&amp;Items!F$2&amp;$B22)="",H22,INDIRECT($B$1&amp;Items!F$2&amp;$B22))</f>
        <v>Депозиты и прочее</v>
      </c>
      <c r="J22" s="1" t="str">
        <f ca="1">IF(INDIRECT($B$1&amp;Items!G$2&amp;$B22)="",IF(H22&lt;&gt;I22,"  "&amp;I22,I22),"    "&amp;INDIRECT($B$1&amp;Items!G$2&amp;$B22))</f>
        <v xml:space="preserve">  Депозиты и прочее</v>
      </c>
      <c r="S22" s="3">
        <v>0</v>
      </c>
      <c r="V22" s="1">
        <f t="shared" ref="V22:BE22" si="60">IF(V$5=1,$S22,U691)</f>
        <v>0</v>
      </c>
      <c r="W22" s="1">
        <f t="shared" ca="1" si="60"/>
        <v>0</v>
      </c>
      <c r="X22" s="1">
        <f t="shared" ca="1" si="60"/>
        <v>0</v>
      </c>
      <c r="Y22" s="1">
        <f t="shared" ca="1" si="60"/>
        <v>1000000</v>
      </c>
      <c r="Z22" s="1">
        <f t="shared" ca="1" si="60"/>
        <v>1000000</v>
      </c>
      <c r="AA22" s="1">
        <f t="shared" ca="1" si="60"/>
        <v>1000000</v>
      </c>
      <c r="AB22" s="1">
        <f t="shared" ca="1" si="60"/>
        <v>1000000</v>
      </c>
      <c r="AC22" s="1">
        <f t="shared" ca="1" si="60"/>
        <v>1000000</v>
      </c>
      <c r="AD22" s="1">
        <f t="shared" ca="1" si="60"/>
        <v>1000000</v>
      </c>
      <c r="AE22" s="1">
        <f t="shared" ca="1" si="60"/>
        <v>1000000</v>
      </c>
      <c r="AF22" s="1">
        <f t="shared" ca="1" si="60"/>
        <v>1000000</v>
      </c>
      <c r="AG22" s="1">
        <f t="shared" ca="1" si="60"/>
        <v>1000000</v>
      </c>
      <c r="AH22" s="1">
        <f t="shared" ca="1" si="60"/>
        <v>1000000</v>
      </c>
      <c r="AI22" s="1">
        <f t="shared" ca="1" si="60"/>
        <v>1000000</v>
      </c>
      <c r="AJ22" s="1">
        <f t="shared" ca="1" si="60"/>
        <v>1000000</v>
      </c>
      <c r="AK22" s="1">
        <f t="shared" ca="1" si="60"/>
        <v>1000000</v>
      </c>
      <c r="AL22" s="1">
        <f t="shared" ca="1" si="60"/>
        <v>1000000</v>
      </c>
      <c r="AM22" s="1">
        <f t="shared" ca="1" si="60"/>
        <v>1000000</v>
      </c>
      <c r="AN22" s="1">
        <f t="shared" ca="1" si="60"/>
        <v>1000000</v>
      </c>
      <c r="AO22" s="1">
        <f t="shared" ca="1" si="60"/>
        <v>1000000</v>
      </c>
      <c r="AP22" s="1">
        <f t="shared" ca="1" si="60"/>
        <v>1000000</v>
      </c>
      <c r="AQ22" s="1">
        <f t="shared" ca="1" si="60"/>
        <v>1000000</v>
      </c>
      <c r="AR22" s="1">
        <f t="shared" ca="1" si="60"/>
        <v>1000000</v>
      </c>
      <c r="AS22" s="1">
        <f t="shared" ca="1" si="60"/>
        <v>1000000</v>
      </c>
      <c r="AT22" s="1">
        <f t="shared" ca="1" si="60"/>
        <v>1000000</v>
      </c>
      <c r="AU22" s="1">
        <f t="shared" ca="1" si="60"/>
        <v>1000000</v>
      </c>
      <c r="AV22" s="1">
        <f t="shared" ca="1" si="60"/>
        <v>1000000</v>
      </c>
      <c r="AW22" s="1">
        <f t="shared" ca="1" si="60"/>
        <v>0</v>
      </c>
      <c r="AX22" s="1">
        <f t="shared" ca="1" si="60"/>
        <v>0</v>
      </c>
      <c r="AY22" s="1">
        <f t="shared" ca="1" si="60"/>
        <v>0</v>
      </c>
      <c r="AZ22" s="1">
        <f t="shared" ca="1" si="60"/>
        <v>0</v>
      </c>
      <c r="BA22" s="1">
        <f t="shared" ca="1" si="60"/>
        <v>0</v>
      </c>
      <c r="BB22" s="1">
        <f t="shared" ca="1" si="60"/>
        <v>0</v>
      </c>
      <c r="BC22" s="1">
        <f t="shared" ca="1" si="60"/>
        <v>0</v>
      </c>
      <c r="BD22" s="1">
        <f t="shared" ca="1" si="60"/>
        <v>0</v>
      </c>
      <c r="BE22" s="1">
        <f t="shared" ca="1" si="60"/>
        <v>0</v>
      </c>
    </row>
    <row r="23" spans="2:57" x14ac:dyDescent="0.3">
      <c r="B23" s="1">
        <f>MAX(B$21:B22)+1</f>
        <v>256</v>
      </c>
      <c r="H23" s="13" t="str">
        <f ca="1">INDIRECT($B$1&amp;Items!E$2&amp;$B23)</f>
        <v>Финансовые вложения</v>
      </c>
      <c r="I23" s="13" t="str">
        <f ca="1">IF(INDIRECT($B$1&amp;Items!F$2&amp;$B23)="",H23,INDIRECT($B$1&amp;Items!F$2&amp;$B23))</f>
        <v>Деб.задолженность по %% по депозитам и т.п.</v>
      </c>
      <c r="J23" s="1" t="str">
        <f ca="1">IF(INDIRECT($B$1&amp;Items!G$2&amp;$B23)="",IF(H23&lt;&gt;I23,"  "&amp;I23,I23),"    "&amp;INDIRECT($B$1&amp;Items!G$2&amp;$B23))</f>
        <v xml:space="preserve">  Деб.задолженность по %% по депозитам и т.п.</v>
      </c>
      <c r="S23" s="3">
        <v>0</v>
      </c>
      <c r="V23" s="1">
        <f t="shared" ref="V23:BE23" si="61">IF(V$5=1,$S23,U692)</f>
        <v>0</v>
      </c>
      <c r="W23" s="1">
        <f t="shared" ca="1" si="61"/>
        <v>0</v>
      </c>
      <c r="X23" s="1">
        <f t="shared" ca="1" si="61"/>
        <v>0</v>
      </c>
      <c r="Y23" s="1">
        <f t="shared" ca="1" si="61"/>
        <v>8333.3333333333339</v>
      </c>
      <c r="Z23" s="1">
        <f t="shared" ca="1" si="61"/>
        <v>16666.666666666668</v>
      </c>
      <c r="AA23" s="1">
        <f t="shared" ca="1" si="61"/>
        <v>0</v>
      </c>
      <c r="AB23" s="1">
        <f t="shared" ca="1" si="61"/>
        <v>8333.3333333333339</v>
      </c>
      <c r="AC23" s="1">
        <f t="shared" ca="1" si="61"/>
        <v>16666.666666666668</v>
      </c>
      <c r="AD23" s="1">
        <f t="shared" ca="1" si="61"/>
        <v>0</v>
      </c>
      <c r="AE23" s="1">
        <f t="shared" ca="1" si="61"/>
        <v>8333.3333333333339</v>
      </c>
      <c r="AF23" s="1">
        <f t="shared" ca="1" si="61"/>
        <v>16666.666666666668</v>
      </c>
      <c r="AG23" s="1">
        <f t="shared" ca="1" si="61"/>
        <v>0</v>
      </c>
      <c r="AH23" s="1">
        <f t="shared" ca="1" si="61"/>
        <v>8333.3333333333339</v>
      </c>
      <c r="AI23" s="1">
        <f t="shared" ca="1" si="61"/>
        <v>16666.666666666668</v>
      </c>
      <c r="AJ23" s="1">
        <f t="shared" ca="1" si="61"/>
        <v>0</v>
      </c>
      <c r="AK23" s="1">
        <f t="shared" ca="1" si="61"/>
        <v>8333.3333333333339</v>
      </c>
      <c r="AL23" s="1">
        <f t="shared" ca="1" si="61"/>
        <v>16666.666666666668</v>
      </c>
      <c r="AM23" s="1">
        <f t="shared" ca="1" si="61"/>
        <v>0</v>
      </c>
      <c r="AN23" s="1">
        <f t="shared" ca="1" si="61"/>
        <v>8333.3333333333339</v>
      </c>
      <c r="AO23" s="1">
        <f t="shared" ca="1" si="61"/>
        <v>16666.666666666668</v>
      </c>
      <c r="AP23" s="1">
        <f t="shared" ca="1" si="61"/>
        <v>0</v>
      </c>
      <c r="AQ23" s="1">
        <f t="shared" ca="1" si="61"/>
        <v>8333.3333333333339</v>
      </c>
      <c r="AR23" s="1">
        <f t="shared" ca="1" si="61"/>
        <v>16666.666666666668</v>
      </c>
      <c r="AS23" s="1">
        <f t="shared" ca="1" si="61"/>
        <v>0</v>
      </c>
      <c r="AT23" s="1">
        <f t="shared" ca="1" si="61"/>
        <v>8333.3333333333339</v>
      </c>
      <c r="AU23" s="1">
        <f t="shared" ca="1" si="61"/>
        <v>16666.666666666668</v>
      </c>
      <c r="AV23" s="1">
        <f t="shared" ca="1" si="61"/>
        <v>0</v>
      </c>
      <c r="AW23" s="1">
        <f t="shared" ca="1" si="61"/>
        <v>0</v>
      </c>
      <c r="AX23" s="1">
        <f t="shared" ca="1" si="61"/>
        <v>0</v>
      </c>
      <c r="AY23" s="1">
        <f t="shared" ca="1" si="61"/>
        <v>0</v>
      </c>
      <c r="AZ23" s="1">
        <f t="shared" ca="1" si="61"/>
        <v>0</v>
      </c>
      <c r="BA23" s="1">
        <f t="shared" ca="1" si="61"/>
        <v>0</v>
      </c>
      <c r="BB23" s="1">
        <f t="shared" ca="1" si="61"/>
        <v>0</v>
      </c>
      <c r="BC23" s="1">
        <f t="shared" ca="1" si="61"/>
        <v>0</v>
      </c>
      <c r="BD23" s="1">
        <f t="shared" ca="1" si="61"/>
        <v>0</v>
      </c>
      <c r="BE23" s="1">
        <f t="shared" ca="1" si="61"/>
        <v>0</v>
      </c>
    </row>
    <row r="25" spans="2:57" x14ac:dyDescent="0.3">
      <c r="B25" s="1">
        <f>ROW(Items!$A$9)</f>
        <v>9</v>
      </c>
      <c r="H25" s="13" t="str">
        <f ca="1">INDIRECT($B$1&amp;Items!E$2&amp;$B25)</f>
        <v>Дебиторская задолженность</v>
      </c>
      <c r="I25" s="13" t="str">
        <f ca="1">IF(INDIRECT($B$1&amp;Items!F$2&amp;$B25)="",H25,INDIRECT($B$1&amp;Items!F$2&amp;$B25))</f>
        <v>Дебиторская задолженность</v>
      </c>
      <c r="J25" s="1" t="str">
        <f ca="1">IF(INDIRECT($B$1&amp;Items!G$2&amp;$B25)="",IF(H25&lt;&gt;I25,"  "&amp;I25,I25),"    "&amp;INDIRECT($B$1&amp;Items!G$2&amp;$B25))</f>
        <v>Дебиторская задолженность</v>
      </c>
      <c r="S25" s="1">
        <f>S26+S30</f>
        <v>0</v>
      </c>
      <c r="V25" s="1">
        <f t="shared" ref="V25:BE25" si="62">IF(V$5=1,$S25,U694)</f>
        <v>0</v>
      </c>
      <c r="W25" s="1">
        <f t="shared" ca="1" si="62"/>
        <v>0</v>
      </c>
      <c r="X25" s="1">
        <f t="shared" ca="1" si="62"/>
        <v>0</v>
      </c>
      <c r="Y25" s="1">
        <f t="shared" ca="1" si="62"/>
        <v>-5892353.6089953966</v>
      </c>
      <c r="Z25" s="1">
        <f t="shared" ca="1" si="62"/>
        <v>-11784707.217990793</v>
      </c>
      <c r="AA25" s="1">
        <f t="shared" ca="1" si="62"/>
        <v>-21758191.969344273</v>
      </c>
      <c r="AB25" s="1">
        <f t="shared" ca="1" si="62"/>
        <v>3651847.8953953572</v>
      </c>
      <c r="AC25" s="1">
        <f t="shared" ca="1" si="62"/>
        <v>-3946306.2194438819</v>
      </c>
      <c r="AD25" s="1">
        <f t="shared" ca="1" si="62"/>
        <v>11053693.780556118</v>
      </c>
      <c r="AE25" s="1">
        <f t="shared" ca="1" si="62"/>
        <v>21820360.447222784</v>
      </c>
      <c r="AF25" s="1">
        <f t="shared" ca="1" si="62"/>
        <v>26820360.447222784</v>
      </c>
      <c r="AG25" s="1">
        <f t="shared" ca="1" si="62"/>
        <v>36820360.447222784</v>
      </c>
      <c r="AH25" s="1">
        <f t="shared" ca="1" si="62"/>
        <v>51893693.780556113</v>
      </c>
      <c r="AI25" s="1">
        <f t="shared" ca="1" si="62"/>
        <v>55227027.113889448</v>
      </c>
      <c r="AJ25" s="1">
        <f t="shared" ca="1" si="62"/>
        <v>73977027.113889456</v>
      </c>
      <c r="AK25" s="1">
        <f t="shared" ca="1" si="62"/>
        <v>89050360.447222784</v>
      </c>
      <c r="AL25" s="1">
        <f t="shared" ca="1" si="62"/>
        <v>89050360.447222784</v>
      </c>
      <c r="AM25" s="1">
        <f t="shared" ca="1" si="62"/>
        <v>89050360.447222784</v>
      </c>
      <c r="AN25" s="1">
        <f t="shared" ca="1" si="62"/>
        <v>89050360.447222784</v>
      </c>
      <c r="AO25" s="1">
        <f t="shared" ca="1" si="62"/>
        <v>89050360.447222784</v>
      </c>
      <c r="AP25" s="1">
        <f t="shared" ca="1" si="62"/>
        <v>89050360.447222784</v>
      </c>
      <c r="AQ25" s="1">
        <f t="shared" ca="1" si="62"/>
        <v>89050360.447222784</v>
      </c>
      <c r="AR25" s="1">
        <f t="shared" ca="1" si="62"/>
        <v>89050360.447222784</v>
      </c>
      <c r="AS25" s="1">
        <f t="shared" ca="1" si="62"/>
        <v>89050360.447222784</v>
      </c>
      <c r="AT25" s="1">
        <f t="shared" ca="1" si="62"/>
        <v>89050360.447222784</v>
      </c>
      <c r="AU25" s="1">
        <f t="shared" ca="1" si="62"/>
        <v>89050360.447222784</v>
      </c>
      <c r="AV25" s="1">
        <f t="shared" ca="1" si="62"/>
        <v>89050360.447222784</v>
      </c>
      <c r="AW25" s="1">
        <f t="shared" ca="1" si="62"/>
        <v>89050360.447222784</v>
      </c>
      <c r="AX25" s="1">
        <f t="shared" ca="1" si="62"/>
        <v>89050360.447222784</v>
      </c>
      <c r="AY25" s="1">
        <f t="shared" ca="1" si="62"/>
        <v>89050360.447222784</v>
      </c>
      <c r="AZ25" s="1">
        <f t="shared" ca="1" si="62"/>
        <v>89050360.447222784</v>
      </c>
      <c r="BA25" s="1">
        <f t="shared" ca="1" si="62"/>
        <v>89050360.447222784</v>
      </c>
      <c r="BB25" s="1">
        <f t="shared" ca="1" si="62"/>
        <v>89050360.447222784</v>
      </c>
      <c r="BC25" s="1">
        <f t="shared" ca="1" si="62"/>
        <v>89050360.447222784</v>
      </c>
      <c r="BD25" s="1">
        <f t="shared" ca="1" si="62"/>
        <v>89050360.447222784</v>
      </c>
      <c r="BE25" s="1">
        <f t="shared" ca="1" si="62"/>
        <v>89050360.447222784</v>
      </c>
    </row>
    <row r="26" spans="2:57" x14ac:dyDescent="0.3">
      <c r="B26" s="1">
        <f>MAX(B$25:B25)+1</f>
        <v>10</v>
      </c>
      <c r="H26" s="13" t="str">
        <f ca="1">INDIRECT($B$1&amp;Items!E$2&amp;$B26)</f>
        <v>Дебиторская задолженность</v>
      </c>
      <c r="I26" s="13" t="str">
        <f ca="1">IF(INDIRECT($B$1&amp;Items!F$2&amp;$B26)="",H26,INDIRECT($B$1&amp;Items!F$2&amp;$B26))</f>
        <v>ДЗ при реализации</v>
      </c>
      <c r="J26" s="1" t="str">
        <f ca="1">IF(INDIRECT($B$1&amp;Items!G$2&amp;$B26)="",IF(H26&lt;&gt;I26,"  "&amp;I26,I26),"    "&amp;INDIRECT($B$1&amp;Items!G$2&amp;$B26))</f>
        <v xml:space="preserve">  ДЗ при реализации</v>
      </c>
      <c r="S26" s="6">
        <f>SUM(S27:S29)</f>
        <v>0</v>
      </c>
      <c r="V26" s="1">
        <f t="shared" ref="V26:BE26" si="63">IF(V$5=1,$S26,U695)</f>
        <v>0</v>
      </c>
      <c r="W26" s="1">
        <f t="shared" ca="1" si="63"/>
        <v>0</v>
      </c>
      <c r="X26" s="1">
        <f t="shared" ca="1" si="63"/>
        <v>0</v>
      </c>
      <c r="Y26" s="1">
        <f t="shared" ca="1" si="63"/>
        <v>-5892353.6089953966</v>
      </c>
      <c r="Z26" s="1">
        <f t="shared" ca="1" si="63"/>
        <v>-11784707.217990793</v>
      </c>
      <c r="AA26" s="1">
        <f t="shared" ca="1" si="63"/>
        <v>-21758191.969344273</v>
      </c>
      <c r="AB26" s="1">
        <f t="shared" ca="1" si="63"/>
        <v>3651847.8953953572</v>
      </c>
      <c r="AC26" s="1">
        <f t="shared" ca="1" si="63"/>
        <v>-3946306.2194438819</v>
      </c>
      <c r="AD26" s="1">
        <f t="shared" ca="1" si="63"/>
        <v>11053693.780556118</v>
      </c>
      <c r="AE26" s="1">
        <f t="shared" ca="1" si="63"/>
        <v>21820360.447222784</v>
      </c>
      <c r="AF26" s="1">
        <f t="shared" ca="1" si="63"/>
        <v>26820360.447222784</v>
      </c>
      <c r="AG26" s="1">
        <f t="shared" ca="1" si="63"/>
        <v>36820360.447222784</v>
      </c>
      <c r="AH26" s="1">
        <f t="shared" ca="1" si="63"/>
        <v>51893693.780556113</v>
      </c>
      <c r="AI26" s="1">
        <f t="shared" ca="1" si="63"/>
        <v>55227027.113889448</v>
      </c>
      <c r="AJ26" s="1">
        <f t="shared" ca="1" si="63"/>
        <v>73977027.113889456</v>
      </c>
      <c r="AK26" s="1">
        <f t="shared" ca="1" si="63"/>
        <v>89050360.447222784</v>
      </c>
      <c r="AL26" s="1">
        <f t="shared" ca="1" si="63"/>
        <v>89050360.447222784</v>
      </c>
      <c r="AM26" s="1">
        <f t="shared" ca="1" si="63"/>
        <v>89050360.447222784</v>
      </c>
      <c r="AN26" s="1">
        <f t="shared" ca="1" si="63"/>
        <v>89050360.447222784</v>
      </c>
      <c r="AO26" s="1">
        <f t="shared" ca="1" si="63"/>
        <v>89050360.447222784</v>
      </c>
      <c r="AP26" s="1">
        <f t="shared" ca="1" si="63"/>
        <v>89050360.447222784</v>
      </c>
      <c r="AQ26" s="1">
        <f t="shared" ca="1" si="63"/>
        <v>89050360.447222784</v>
      </c>
      <c r="AR26" s="1">
        <f t="shared" ca="1" si="63"/>
        <v>89050360.447222784</v>
      </c>
      <c r="AS26" s="1">
        <f t="shared" ca="1" si="63"/>
        <v>89050360.447222784</v>
      </c>
      <c r="AT26" s="1">
        <f t="shared" ca="1" si="63"/>
        <v>89050360.447222784</v>
      </c>
      <c r="AU26" s="1">
        <f t="shared" ca="1" si="63"/>
        <v>89050360.447222784</v>
      </c>
      <c r="AV26" s="1">
        <f t="shared" ca="1" si="63"/>
        <v>89050360.447222784</v>
      </c>
      <c r="AW26" s="1">
        <f t="shared" ca="1" si="63"/>
        <v>89050360.447222784</v>
      </c>
      <c r="AX26" s="1">
        <f t="shared" ca="1" si="63"/>
        <v>89050360.447222784</v>
      </c>
      <c r="AY26" s="1">
        <f t="shared" ca="1" si="63"/>
        <v>89050360.447222784</v>
      </c>
      <c r="AZ26" s="1">
        <f t="shared" ca="1" si="63"/>
        <v>89050360.447222784</v>
      </c>
      <c r="BA26" s="1">
        <f t="shared" ca="1" si="63"/>
        <v>89050360.447222784</v>
      </c>
      <c r="BB26" s="1">
        <f t="shared" ca="1" si="63"/>
        <v>89050360.447222784</v>
      </c>
      <c r="BC26" s="1">
        <f t="shared" ca="1" si="63"/>
        <v>89050360.447222784</v>
      </c>
      <c r="BD26" s="1">
        <f t="shared" ca="1" si="63"/>
        <v>89050360.447222784</v>
      </c>
      <c r="BE26" s="1">
        <f t="shared" ca="1" si="63"/>
        <v>89050360.447222784</v>
      </c>
    </row>
    <row r="27" spans="2:57" x14ac:dyDescent="0.3">
      <c r="B27" s="1">
        <f>MAX(B$25:B26)+1</f>
        <v>11</v>
      </c>
      <c r="H27" s="13" t="str">
        <f ca="1">INDIRECT($B$1&amp;Items!E$2&amp;$B27)</f>
        <v>Дебиторская задолженность</v>
      </c>
      <c r="I27" s="13" t="str">
        <f ca="1">IF(INDIRECT($B$1&amp;Items!F$2&amp;$B27)="",H27,INDIRECT($B$1&amp;Items!F$2&amp;$B27))</f>
        <v>ДЗ при реализации</v>
      </c>
      <c r="J27" s="1" t="str">
        <f ca="1">IF(INDIRECT($B$1&amp;Items!G$2&amp;$B27)="",IF(H27&lt;&gt;I27,"  "&amp;I27,I27),"    "&amp;INDIRECT($B$1&amp;Items!G$2&amp;$B27))</f>
        <v xml:space="preserve">    Направление-1</v>
      </c>
      <c r="S27" s="3">
        <v>0</v>
      </c>
      <c r="V27" s="1">
        <f t="shared" ref="V27:BE27" si="64">IF(V$5=1,$S27,U696)</f>
        <v>0</v>
      </c>
      <c r="W27" s="1">
        <f t="shared" ca="1" si="64"/>
        <v>0</v>
      </c>
      <c r="X27" s="1">
        <f t="shared" ca="1" si="64"/>
        <v>0</v>
      </c>
      <c r="Y27" s="1">
        <f t="shared" ca="1" si="64"/>
        <v>-5892353.6089953966</v>
      </c>
      <c r="Z27" s="1">
        <f t="shared" ca="1" si="64"/>
        <v>-11784707.217990793</v>
      </c>
      <c r="AA27" s="1">
        <f t="shared" ca="1" si="64"/>
        <v>3928235.7393302657</v>
      </c>
      <c r="AB27" s="1">
        <f t="shared" ca="1" si="64"/>
        <v>-4910294.6741628274</v>
      </c>
      <c r="AC27" s="1">
        <f t="shared" ca="1" si="64"/>
        <v>6756371.9925038386</v>
      </c>
      <c r="AD27" s="1">
        <f t="shared" ca="1" si="64"/>
        <v>6756371.9925038386</v>
      </c>
      <c r="AE27" s="1">
        <f t="shared" ca="1" si="64"/>
        <v>6756371.9925038386</v>
      </c>
      <c r="AF27" s="1">
        <f t="shared" ca="1" si="64"/>
        <v>11756371.992503839</v>
      </c>
      <c r="AG27" s="1">
        <f t="shared" ca="1" si="64"/>
        <v>11756371.992503839</v>
      </c>
      <c r="AH27" s="1">
        <f t="shared" ca="1" si="64"/>
        <v>11756371.992503839</v>
      </c>
      <c r="AI27" s="1">
        <f t="shared" ca="1" si="64"/>
        <v>15089705.325837173</v>
      </c>
      <c r="AJ27" s="1">
        <f t="shared" ca="1" si="64"/>
        <v>15089705.325837173</v>
      </c>
      <c r="AK27" s="1">
        <f t="shared" ca="1" si="64"/>
        <v>15089705.325837173</v>
      </c>
      <c r="AL27" s="1">
        <f t="shared" ca="1" si="64"/>
        <v>15089705.325837173</v>
      </c>
      <c r="AM27" s="1">
        <f t="shared" ca="1" si="64"/>
        <v>15089705.325837173</v>
      </c>
      <c r="AN27" s="1">
        <f t="shared" ca="1" si="64"/>
        <v>15089705.325837173</v>
      </c>
      <c r="AO27" s="1">
        <f t="shared" ca="1" si="64"/>
        <v>15089705.325837173</v>
      </c>
      <c r="AP27" s="1">
        <f t="shared" ca="1" si="64"/>
        <v>15089705.325837173</v>
      </c>
      <c r="AQ27" s="1">
        <f t="shared" ca="1" si="64"/>
        <v>15089705.325837173</v>
      </c>
      <c r="AR27" s="1">
        <f t="shared" ca="1" si="64"/>
        <v>15089705.325837173</v>
      </c>
      <c r="AS27" s="1">
        <f t="shared" ca="1" si="64"/>
        <v>15089705.325837173</v>
      </c>
      <c r="AT27" s="1">
        <f t="shared" ca="1" si="64"/>
        <v>15089705.325837173</v>
      </c>
      <c r="AU27" s="1">
        <f t="shared" ca="1" si="64"/>
        <v>15089705.325837173</v>
      </c>
      <c r="AV27" s="1">
        <f t="shared" ca="1" si="64"/>
        <v>15089705.325837173</v>
      </c>
      <c r="AW27" s="1">
        <f t="shared" ca="1" si="64"/>
        <v>15089705.325837173</v>
      </c>
      <c r="AX27" s="1">
        <f t="shared" ca="1" si="64"/>
        <v>15089705.325837173</v>
      </c>
      <c r="AY27" s="1">
        <f t="shared" ca="1" si="64"/>
        <v>15089705.325837173</v>
      </c>
      <c r="AZ27" s="1">
        <f t="shared" ca="1" si="64"/>
        <v>15089705.325837173</v>
      </c>
      <c r="BA27" s="1">
        <f t="shared" ca="1" si="64"/>
        <v>15089705.325837173</v>
      </c>
      <c r="BB27" s="1">
        <f t="shared" ca="1" si="64"/>
        <v>15089705.325837173</v>
      </c>
      <c r="BC27" s="1">
        <f t="shared" ca="1" si="64"/>
        <v>15089705.325837173</v>
      </c>
      <c r="BD27" s="1">
        <f t="shared" ca="1" si="64"/>
        <v>15089705.325837173</v>
      </c>
      <c r="BE27" s="1">
        <f t="shared" ca="1" si="64"/>
        <v>15089705.325837173</v>
      </c>
    </row>
    <row r="28" spans="2:57" x14ac:dyDescent="0.3">
      <c r="B28" s="1">
        <f>MAX(B$25:B27)+1</f>
        <v>12</v>
      </c>
      <c r="H28" s="13" t="str">
        <f ca="1">INDIRECT($B$1&amp;Items!E$2&amp;$B28)</f>
        <v>Дебиторская задолженность</v>
      </c>
      <c r="I28" s="13" t="str">
        <f ca="1">IF(INDIRECT($B$1&amp;Items!F$2&amp;$B28)="",H28,INDIRECT($B$1&amp;Items!F$2&amp;$B28))</f>
        <v>ДЗ при реализации</v>
      </c>
      <c r="J28" s="1" t="str">
        <f ca="1">IF(INDIRECT($B$1&amp;Items!G$2&amp;$B28)="",IF(H28&lt;&gt;I28,"  "&amp;I28,I28),"    "&amp;INDIRECT($B$1&amp;Items!G$2&amp;$B28))</f>
        <v xml:space="preserve">    Направление-2</v>
      </c>
      <c r="S28" s="3">
        <v>0</v>
      </c>
      <c r="V28" s="1">
        <f t="shared" ref="V28:BE28" si="65">IF(V$5=1,$S28,U697)</f>
        <v>0</v>
      </c>
      <c r="W28" s="1">
        <f t="shared" ca="1" si="65"/>
        <v>0</v>
      </c>
      <c r="X28" s="1">
        <f t="shared" ca="1" si="65"/>
        <v>0</v>
      </c>
      <c r="Y28" s="1">
        <f t="shared" ca="1" si="65"/>
        <v>0</v>
      </c>
      <c r="Z28" s="1">
        <f t="shared" ca="1" si="65"/>
        <v>0</v>
      </c>
      <c r="AA28" s="1">
        <f t="shared" ca="1" si="65"/>
        <v>-25686427.708674543</v>
      </c>
      <c r="AB28" s="1">
        <f t="shared" ca="1" si="65"/>
        <v>8562142.5695581809</v>
      </c>
      <c r="AC28" s="1">
        <f t="shared" ca="1" si="65"/>
        <v>-10702678.211947724</v>
      </c>
      <c r="AD28" s="1">
        <f t="shared" ca="1" si="65"/>
        <v>4297321.7880522758</v>
      </c>
      <c r="AE28" s="1">
        <f t="shared" ca="1" si="65"/>
        <v>4297321.7880522758</v>
      </c>
      <c r="AF28" s="1">
        <f t="shared" ca="1" si="65"/>
        <v>4297321.7880522758</v>
      </c>
      <c r="AG28" s="1">
        <f t="shared" ca="1" si="65"/>
        <v>14297321.788052276</v>
      </c>
      <c r="AH28" s="1">
        <f t="shared" ca="1" si="65"/>
        <v>14297321.788052276</v>
      </c>
      <c r="AI28" s="1">
        <f t="shared" ca="1" si="65"/>
        <v>14297321.788052276</v>
      </c>
      <c r="AJ28" s="1">
        <f t="shared" ca="1" si="65"/>
        <v>33047321.788052276</v>
      </c>
      <c r="AK28" s="1">
        <f t="shared" ca="1" si="65"/>
        <v>33047321.788052276</v>
      </c>
      <c r="AL28" s="1">
        <f t="shared" ca="1" si="65"/>
        <v>33047321.788052276</v>
      </c>
      <c r="AM28" s="1">
        <f t="shared" ca="1" si="65"/>
        <v>33047321.788052276</v>
      </c>
      <c r="AN28" s="1">
        <f t="shared" ca="1" si="65"/>
        <v>33047321.788052276</v>
      </c>
      <c r="AO28" s="1">
        <f t="shared" ca="1" si="65"/>
        <v>33047321.788052276</v>
      </c>
      <c r="AP28" s="1">
        <f t="shared" ca="1" si="65"/>
        <v>33047321.788052276</v>
      </c>
      <c r="AQ28" s="1">
        <f t="shared" ca="1" si="65"/>
        <v>33047321.788052276</v>
      </c>
      <c r="AR28" s="1">
        <f t="shared" ca="1" si="65"/>
        <v>33047321.788052276</v>
      </c>
      <c r="AS28" s="1">
        <f t="shared" ca="1" si="65"/>
        <v>33047321.788052276</v>
      </c>
      <c r="AT28" s="1">
        <f t="shared" ca="1" si="65"/>
        <v>33047321.788052276</v>
      </c>
      <c r="AU28" s="1">
        <f t="shared" ca="1" si="65"/>
        <v>33047321.788052276</v>
      </c>
      <c r="AV28" s="1">
        <f t="shared" ca="1" si="65"/>
        <v>33047321.788052276</v>
      </c>
      <c r="AW28" s="1">
        <f t="shared" ca="1" si="65"/>
        <v>33047321.788052276</v>
      </c>
      <c r="AX28" s="1">
        <f t="shared" ca="1" si="65"/>
        <v>33047321.788052276</v>
      </c>
      <c r="AY28" s="1">
        <f t="shared" ca="1" si="65"/>
        <v>33047321.788052276</v>
      </c>
      <c r="AZ28" s="1">
        <f t="shared" ca="1" si="65"/>
        <v>33047321.788052276</v>
      </c>
      <c r="BA28" s="1">
        <f t="shared" ca="1" si="65"/>
        <v>33047321.788052276</v>
      </c>
      <c r="BB28" s="1">
        <f t="shared" ca="1" si="65"/>
        <v>33047321.788052276</v>
      </c>
      <c r="BC28" s="1">
        <f t="shared" ca="1" si="65"/>
        <v>33047321.788052276</v>
      </c>
      <c r="BD28" s="1">
        <f t="shared" ca="1" si="65"/>
        <v>33047321.788052276</v>
      </c>
      <c r="BE28" s="1">
        <f t="shared" ca="1" si="65"/>
        <v>33047321.788052276</v>
      </c>
    </row>
    <row r="29" spans="2:57" x14ac:dyDescent="0.3">
      <c r="B29" s="1">
        <f>MAX(B$25:B28)+1</f>
        <v>13</v>
      </c>
      <c r="H29" s="13" t="str">
        <f ca="1">INDIRECT($B$1&amp;Items!E$2&amp;$B29)</f>
        <v>Дебиторская задолженность</v>
      </c>
      <c r="I29" s="13" t="str">
        <f ca="1">IF(INDIRECT($B$1&amp;Items!F$2&amp;$B29)="",H29,INDIRECT($B$1&amp;Items!F$2&amp;$B29))</f>
        <v>ДЗ при реализации</v>
      </c>
      <c r="J29" s="1" t="str">
        <f ca="1">IF(INDIRECT($B$1&amp;Items!G$2&amp;$B29)="",IF(H29&lt;&gt;I29,"  "&amp;I29,I29),"    "&amp;INDIRECT($B$1&amp;Items!G$2&amp;$B29))</f>
        <v xml:space="preserve">    Направление-3</v>
      </c>
      <c r="S29" s="3">
        <v>0</v>
      </c>
      <c r="V29" s="1">
        <f t="shared" ref="V29:BE29" si="66">IF(V$5=1,$S29,U698)</f>
        <v>0</v>
      </c>
      <c r="W29" s="1">
        <f t="shared" ca="1" si="66"/>
        <v>0</v>
      </c>
      <c r="X29" s="1">
        <f t="shared" ca="1" si="66"/>
        <v>0</v>
      </c>
      <c r="Y29" s="1">
        <f t="shared" ca="1" si="66"/>
        <v>0</v>
      </c>
      <c r="Z29" s="1">
        <f t="shared" ca="1" si="66"/>
        <v>0</v>
      </c>
      <c r="AA29" s="1">
        <f t="shared" ca="1" si="66"/>
        <v>0</v>
      </c>
      <c r="AB29" s="1">
        <f t="shared" ca="1" si="66"/>
        <v>0</v>
      </c>
      <c r="AC29" s="1">
        <f t="shared" ca="1" si="66"/>
        <v>0</v>
      </c>
      <c r="AD29" s="1">
        <f t="shared" ca="1" si="66"/>
        <v>0</v>
      </c>
      <c r="AE29" s="1">
        <f t="shared" ca="1" si="66"/>
        <v>10766666.666666666</v>
      </c>
      <c r="AF29" s="1">
        <f t="shared" ca="1" si="66"/>
        <v>10766666.666666666</v>
      </c>
      <c r="AG29" s="1">
        <f t="shared" ca="1" si="66"/>
        <v>10766666.666666666</v>
      </c>
      <c r="AH29" s="1">
        <f t="shared" ca="1" si="66"/>
        <v>25840000</v>
      </c>
      <c r="AI29" s="1">
        <f t="shared" ca="1" si="66"/>
        <v>25840000</v>
      </c>
      <c r="AJ29" s="1">
        <f t="shared" ca="1" si="66"/>
        <v>25840000</v>
      </c>
      <c r="AK29" s="1">
        <f t="shared" ca="1" si="66"/>
        <v>40913333.333333328</v>
      </c>
      <c r="AL29" s="1">
        <f t="shared" ca="1" si="66"/>
        <v>40913333.333333328</v>
      </c>
      <c r="AM29" s="1">
        <f t="shared" ca="1" si="66"/>
        <v>40913333.333333328</v>
      </c>
      <c r="AN29" s="1">
        <f t="shared" ca="1" si="66"/>
        <v>40913333.333333328</v>
      </c>
      <c r="AO29" s="1">
        <f t="shared" ca="1" si="66"/>
        <v>40913333.333333328</v>
      </c>
      <c r="AP29" s="1">
        <f t="shared" ca="1" si="66"/>
        <v>40913333.333333328</v>
      </c>
      <c r="AQ29" s="1">
        <f t="shared" ca="1" si="66"/>
        <v>40913333.333333328</v>
      </c>
      <c r="AR29" s="1">
        <f t="shared" ca="1" si="66"/>
        <v>40913333.333333328</v>
      </c>
      <c r="AS29" s="1">
        <f t="shared" ca="1" si="66"/>
        <v>40913333.333333328</v>
      </c>
      <c r="AT29" s="1">
        <f t="shared" ca="1" si="66"/>
        <v>40913333.333333328</v>
      </c>
      <c r="AU29" s="1">
        <f t="shared" ca="1" si="66"/>
        <v>40913333.333333328</v>
      </c>
      <c r="AV29" s="1">
        <f t="shared" ca="1" si="66"/>
        <v>40913333.333333328</v>
      </c>
      <c r="AW29" s="1">
        <f t="shared" ca="1" si="66"/>
        <v>40913333.333333328</v>
      </c>
      <c r="AX29" s="1">
        <f t="shared" ca="1" si="66"/>
        <v>40913333.333333328</v>
      </c>
      <c r="AY29" s="1">
        <f t="shared" ca="1" si="66"/>
        <v>40913333.333333328</v>
      </c>
      <c r="AZ29" s="1">
        <f t="shared" ca="1" si="66"/>
        <v>40913333.333333328</v>
      </c>
      <c r="BA29" s="1">
        <f t="shared" ca="1" si="66"/>
        <v>40913333.333333328</v>
      </c>
      <c r="BB29" s="1">
        <f t="shared" ca="1" si="66"/>
        <v>40913333.333333328</v>
      </c>
      <c r="BC29" s="1">
        <f t="shared" ca="1" si="66"/>
        <v>40913333.333333328</v>
      </c>
      <c r="BD29" s="1">
        <f t="shared" ca="1" si="66"/>
        <v>40913333.333333328</v>
      </c>
      <c r="BE29" s="1">
        <f t="shared" ca="1" si="66"/>
        <v>40913333.333333328</v>
      </c>
    </row>
    <row r="30" spans="2:57" x14ac:dyDescent="0.3">
      <c r="B30" s="1">
        <f>MAX(B$25:B29)+1</f>
        <v>14</v>
      </c>
      <c r="H30" s="13" t="str">
        <f ca="1">INDIRECT($B$1&amp;Items!E$2&amp;$B30)</f>
        <v>Дебиторская задолженность</v>
      </c>
      <c r="I30" s="13" t="str">
        <f ca="1">IF(INDIRECT($B$1&amp;Items!F$2&amp;$B30)="",H30,INDIRECT($B$1&amp;Items!F$2&amp;$B30))</f>
        <v>Прочая ДЗ</v>
      </c>
      <c r="J30" s="1" t="str">
        <f ca="1">IF(INDIRECT($B$1&amp;Items!G$2&amp;$B30)="",IF(H30&lt;&gt;I30,"  "&amp;I30,I30),"    "&amp;INDIRECT($B$1&amp;Items!G$2&amp;$B30))</f>
        <v xml:space="preserve">  Прочая ДЗ</v>
      </c>
      <c r="S30" s="6">
        <f>SUM(S31:S33)</f>
        <v>0</v>
      </c>
      <c r="V30" s="1">
        <f t="shared" ref="V30:BE30" si="67">IF(V$5=1,$S30,U699)</f>
        <v>0</v>
      </c>
      <c r="W30" s="1">
        <f t="shared" ca="1" si="67"/>
        <v>0</v>
      </c>
      <c r="X30" s="1">
        <f t="shared" ca="1" si="67"/>
        <v>0</v>
      </c>
      <c r="Y30" s="1">
        <f t="shared" ca="1" si="67"/>
        <v>0</v>
      </c>
      <c r="Z30" s="1">
        <f t="shared" ca="1" si="67"/>
        <v>0</v>
      </c>
      <c r="AA30" s="1">
        <f t="shared" ca="1" si="67"/>
        <v>0</v>
      </c>
      <c r="AB30" s="1">
        <f t="shared" ca="1" si="67"/>
        <v>0</v>
      </c>
      <c r="AC30" s="1">
        <f t="shared" ca="1" si="67"/>
        <v>0</v>
      </c>
      <c r="AD30" s="1">
        <f t="shared" ca="1" si="67"/>
        <v>0</v>
      </c>
      <c r="AE30" s="1">
        <f t="shared" ca="1" si="67"/>
        <v>0</v>
      </c>
      <c r="AF30" s="1">
        <f t="shared" ca="1" si="67"/>
        <v>0</v>
      </c>
      <c r="AG30" s="1">
        <f t="shared" ca="1" si="67"/>
        <v>0</v>
      </c>
      <c r="AH30" s="1">
        <f t="shared" ca="1" si="67"/>
        <v>0</v>
      </c>
      <c r="AI30" s="1">
        <f t="shared" ca="1" si="67"/>
        <v>0</v>
      </c>
      <c r="AJ30" s="1">
        <f t="shared" ca="1" si="67"/>
        <v>0</v>
      </c>
      <c r="AK30" s="1">
        <f t="shared" ca="1" si="67"/>
        <v>0</v>
      </c>
      <c r="AL30" s="1">
        <f t="shared" ca="1" si="67"/>
        <v>0</v>
      </c>
      <c r="AM30" s="1">
        <f t="shared" ca="1" si="67"/>
        <v>0</v>
      </c>
      <c r="AN30" s="1">
        <f t="shared" ca="1" si="67"/>
        <v>0</v>
      </c>
      <c r="AO30" s="1">
        <f t="shared" ca="1" si="67"/>
        <v>0</v>
      </c>
      <c r="AP30" s="1">
        <f t="shared" ca="1" si="67"/>
        <v>0</v>
      </c>
      <c r="AQ30" s="1">
        <f t="shared" ca="1" si="67"/>
        <v>0</v>
      </c>
      <c r="AR30" s="1">
        <f t="shared" ca="1" si="67"/>
        <v>0</v>
      </c>
      <c r="AS30" s="1">
        <f t="shared" ca="1" si="67"/>
        <v>0</v>
      </c>
      <c r="AT30" s="1">
        <f t="shared" ca="1" si="67"/>
        <v>0</v>
      </c>
      <c r="AU30" s="1">
        <f t="shared" ca="1" si="67"/>
        <v>0</v>
      </c>
      <c r="AV30" s="1">
        <f t="shared" ca="1" si="67"/>
        <v>0</v>
      </c>
      <c r="AW30" s="1">
        <f t="shared" ca="1" si="67"/>
        <v>0</v>
      </c>
      <c r="AX30" s="1">
        <f t="shared" ca="1" si="67"/>
        <v>0</v>
      </c>
      <c r="AY30" s="1">
        <f t="shared" ca="1" si="67"/>
        <v>0</v>
      </c>
      <c r="AZ30" s="1">
        <f t="shared" ca="1" si="67"/>
        <v>0</v>
      </c>
      <c r="BA30" s="1">
        <f t="shared" ca="1" si="67"/>
        <v>0</v>
      </c>
      <c r="BB30" s="1">
        <f t="shared" ca="1" si="67"/>
        <v>0</v>
      </c>
      <c r="BC30" s="1">
        <f t="shared" ca="1" si="67"/>
        <v>0</v>
      </c>
      <c r="BD30" s="1">
        <f t="shared" ca="1" si="67"/>
        <v>0</v>
      </c>
      <c r="BE30" s="1">
        <f t="shared" ca="1" si="67"/>
        <v>0</v>
      </c>
    </row>
    <row r="31" spans="2:57" x14ac:dyDescent="0.3">
      <c r="B31" s="1">
        <f>MAX(B$25:B30)+1</f>
        <v>15</v>
      </c>
      <c r="H31" s="13" t="str">
        <f ca="1">INDIRECT($B$1&amp;Items!E$2&amp;$B31)</f>
        <v>Дебиторская задолженность</v>
      </c>
      <c r="I31" s="13" t="str">
        <f ca="1">IF(INDIRECT($B$1&amp;Items!F$2&amp;$B31)="",H31,INDIRECT($B$1&amp;Items!F$2&amp;$B31))</f>
        <v>Прочая ДЗ</v>
      </c>
      <c r="J31" s="1" t="str">
        <f ca="1">IF(INDIRECT($B$1&amp;Items!G$2&amp;$B31)="",IF(H31&lt;&gt;I31,"  "&amp;I31,I31),"    "&amp;INDIRECT($B$1&amp;Items!G$2&amp;$B31))</f>
        <v xml:space="preserve">    Прочие продажи-1</v>
      </c>
      <c r="S31" s="3">
        <v>0</v>
      </c>
      <c r="V31" s="1">
        <f t="shared" ref="V31:BE31" si="68">IF(V$5=1,$S31,U700)</f>
        <v>0</v>
      </c>
      <c r="W31" s="1">
        <f t="shared" ca="1" si="68"/>
        <v>0</v>
      </c>
      <c r="X31" s="1">
        <f t="shared" ca="1" si="68"/>
        <v>0</v>
      </c>
      <c r="Y31" s="1">
        <f t="shared" ca="1" si="68"/>
        <v>0</v>
      </c>
      <c r="Z31" s="1">
        <f t="shared" ca="1" si="68"/>
        <v>0</v>
      </c>
      <c r="AA31" s="1">
        <f t="shared" ca="1" si="68"/>
        <v>0</v>
      </c>
      <c r="AB31" s="1">
        <f t="shared" ca="1" si="68"/>
        <v>0</v>
      </c>
      <c r="AC31" s="1">
        <f t="shared" ca="1" si="68"/>
        <v>0</v>
      </c>
      <c r="AD31" s="1">
        <f t="shared" ca="1" si="68"/>
        <v>0</v>
      </c>
      <c r="AE31" s="1">
        <f t="shared" ca="1" si="68"/>
        <v>0</v>
      </c>
      <c r="AF31" s="1">
        <f t="shared" ca="1" si="68"/>
        <v>0</v>
      </c>
      <c r="AG31" s="1">
        <f t="shared" ca="1" si="68"/>
        <v>0</v>
      </c>
      <c r="AH31" s="1">
        <f t="shared" ca="1" si="68"/>
        <v>0</v>
      </c>
      <c r="AI31" s="1">
        <f t="shared" ca="1" si="68"/>
        <v>0</v>
      </c>
      <c r="AJ31" s="1">
        <f t="shared" ca="1" si="68"/>
        <v>0</v>
      </c>
      <c r="AK31" s="1">
        <f t="shared" ca="1" si="68"/>
        <v>0</v>
      </c>
      <c r="AL31" s="1">
        <f t="shared" ca="1" si="68"/>
        <v>0</v>
      </c>
      <c r="AM31" s="1">
        <f t="shared" ca="1" si="68"/>
        <v>0</v>
      </c>
      <c r="AN31" s="1">
        <f t="shared" ca="1" si="68"/>
        <v>0</v>
      </c>
      <c r="AO31" s="1">
        <f t="shared" ca="1" si="68"/>
        <v>0</v>
      </c>
      <c r="AP31" s="1">
        <f t="shared" ca="1" si="68"/>
        <v>0</v>
      </c>
      <c r="AQ31" s="1">
        <f t="shared" ca="1" si="68"/>
        <v>0</v>
      </c>
      <c r="AR31" s="1">
        <f t="shared" ca="1" si="68"/>
        <v>0</v>
      </c>
      <c r="AS31" s="1">
        <f t="shared" ca="1" si="68"/>
        <v>0</v>
      </c>
      <c r="AT31" s="1">
        <f t="shared" ca="1" si="68"/>
        <v>0</v>
      </c>
      <c r="AU31" s="1">
        <f t="shared" ca="1" si="68"/>
        <v>0</v>
      </c>
      <c r="AV31" s="1">
        <f t="shared" ca="1" si="68"/>
        <v>0</v>
      </c>
      <c r="AW31" s="1">
        <f t="shared" ca="1" si="68"/>
        <v>0</v>
      </c>
      <c r="AX31" s="1">
        <f t="shared" ca="1" si="68"/>
        <v>0</v>
      </c>
      <c r="AY31" s="1">
        <f t="shared" ca="1" si="68"/>
        <v>0</v>
      </c>
      <c r="AZ31" s="1">
        <f t="shared" ca="1" si="68"/>
        <v>0</v>
      </c>
      <c r="BA31" s="1">
        <f t="shared" ca="1" si="68"/>
        <v>0</v>
      </c>
      <c r="BB31" s="1">
        <f t="shared" ca="1" si="68"/>
        <v>0</v>
      </c>
      <c r="BC31" s="1">
        <f t="shared" ca="1" si="68"/>
        <v>0</v>
      </c>
      <c r="BD31" s="1">
        <f t="shared" ca="1" si="68"/>
        <v>0</v>
      </c>
      <c r="BE31" s="1">
        <f t="shared" ca="1" si="68"/>
        <v>0</v>
      </c>
    </row>
    <row r="32" spans="2:57" x14ac:dyDescent="0.3">
      <c r="B32" s="1">
        <f>MAX(B$25:B31)+1</f>
        <v>16</v>
      </c>
      <c r="H32" s="13" t="str">
        <f ca="1">INDIRECT($B$1&amp;Items!E$2&amp;$B32)</f>
        <v>Дебиторская задолженность</v>
      </c>
      <c r="I32" s="13" t="str">
        <f ca="1">IF(INDIRECT($B$1&amp;Items!F$2&amp;$B32)="",H32,INDIRECT($B$1&amp;Items!F$2&amp;$B32))</f>
        <v>Прочая ДЗ</v>
      </c>
      <c r="J32" s="1" t="str">
        <f ca="1">IF(INDIRECT($B$1&amp;Items!G$2&amp;$B32)="",IF(H32&lt;&gt;I32,"  "&amp;I32,I32),"    "&amp;INDIRECT($B$1&amp;Items!G$2&amp;$B32))</f>
        <v xml:space="preserve">    Прочие продажи-2</v>
      </c>
      <c r="S32" s="3">
        <v>0</v>
      </c>
      <c r="V32" s="1">
        <f t="shared" ref="V32:BE32" si="69">IF(V$5=1,$S32,U701)</f>
        <v>0</v>
      </c>
      <c r="W32" s="1">
        <f t="shared" ca="1" si="69"/>
        <v>0</v>
      </c>
      <c r="X32" s="1">
        <f t="shared" ca="1" si="69"/>
        <v>0</v>
      </c>
      <c r="Y32" s="1">
        <f t="shared" ca="1" si="69"/>
        <v>0</v>
      </c>
      <c r="Z32" s="1">
        <f t="shared" ca="1" si="69"/>
        <v>0</v>
      </c>
      <c r="AA32" s="1">
        <f t="shared" ca="1" si="69"/>
        <v>0</v>
      </c>
      <c r="AB32" s="1">
        <f t="shared" ca="1" si="69"/>
        <v>0</v>
      </c>
      <c r="AC32" s="1">
        <f t="shared" ca="1" si="69"/>
        <v>0</v>
      </c>
      <c r="AD32" s="1">
        <f t="shared" ca="1" si="69"/>
        <v>0</v>
      </c>
      <c r="AE32" s="1">
        <f t="shared" ca="1" si="69"/>
        <v>0</v>
      </c>
      <c r="AF32" s="1">
        <f t="shared" ca="1" si="69"/>
        <v>0</v>
      </c>
      <c r="AG32" s="1">
        <f t="shared" ca="1" si="69"/>
        <v>0</v>
      </c>
      <c r="AH32" s="1">
        <f t="shared" ca="1" si="69"/>
        <v>0</v>
      </c>
      <c r="AI32" s="1">
        <f t="shared" ca="1" si="69"/>
        <v>0</v>
      </c>
      <c r="AJ32" s="1">
        <f t="shared" ca="1" si="69"/>
        <v>0</v>
      </c>
      <c r="AK32" s="1">
        <f t="shared" ca="1" si="69"/>
        <v>0</v>
      </c>
      <c r="AL32" s="1">
        <f t="shared" ca="1" si="69"/>
        <v>0</v>
      </c>
      <c r="AM32" s="1">
        <f t="shared" ca="1" si="69"/>
        <v>0</v>
      </c>
      <c r="AN32" s="1">
        <f t="shared" ca="1" si="69"/>
        <v>0</v>
      </c>
      <c r="AO32" s="1">
        <f t="shared" ca="1" si="69"/>
        <v>0</v>
      </c>
      <c r="AP32" s="1">
        <f t="shared" ca="1" si="69"/>
        <v>0</v>
      </c>
      <c r="AQ32" s="1">
        <f t="shared" ca="1" si="69"/>
        <v>0</v>
      </c>
      <c r="AR32" s="1">
        <f t="shared" ca="1" si="69"/>
        <v>0</v>
      </c>
      <c r="AS32" s="1">
        <f t="shared" ca="1" si="69"/>
        <v>0</v>
      </c>
      <c r="AT32" s="1">
        <f t="shared" ca="1" si="69"/>
        <v>0</v>
      </c>
      <c r="AU32" s="1">
        <f t="shared" ca="1" si="69"/>
        <v>0</v>
      </c>
      <c r="AV32" s="1">
        <f t="shared" ca="1" si="69"/>
        <v>0</v>
      </c>
      <c r="AW32" s="1">
        <f t="shared" ca="1" si="69"/>
        <v>0</v>
      </c>
      <c r="AX32" s="1">
        <f t="shared" ca="1" si="69"/>
        <v>0</v>
      </c>
      <c r="AY32" s="1">
        <f t="shared" ca="1" si="69"/>
        <v>0</v>
      </c>
      <c r="AZ32" s="1">
        <f t="shared" ca="1" si="69"/>
        <v>0</v>
      </c>
      <c r="BA32" s="1">
        <f t="shared" ca="1" si="69"/>
        <v>0</v>
      </c>
      <c r="BB32" s="1">
        <f t="shared" ca="1" si="69"/>
        <v>0</v>
      </c>
      <c r="BC32" s="1">
        <f t="shared" ca="1" si="69"/>
        <v>0</v>
      </c>
      <c r="BD32" s="1">
        <f t="shared" ca="1" si="69"/>
        <v>0</v>
      </c>
      <c r="BE32" s="1">
        <f t="shared" ca="1" si="69"/>
        <v>0</v>
      </c>
    </row>
    <row r="33" spans="1:57" ht="4.95" customHeight="1" x14ac:dyDescent="0.3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36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</row>
    <row r="35" spans="1:57" x14ac:dyDescent="0.3">
      <c r="B35" s="1">
        <f>ROW(Items!$A$83)</f>
        <v>83</v>
      </c>
      <c r="H35" s="13" t="str">
        <f ca="1">INDIRECT($B$1&amp;Items!E$2&amp;$B35)</f>
        <v>Незавершенное производство</v>
      </c>
      <c r="I35" s="13" t="str">
        <f ca="1">IF(INDIRECT($B$1&amp;Items!F$2&amp;$B35)="",H35,INDIRECT($B$1&amp;Items!F$2&amp;$B35))</f>
        <v>Незавершенное производство</v>
      </c>
      <c r="J35" s="1" t="str">
        <f ca="1">IF(INDIRECT($B$1&amp;Items!G$2&amp;$B35)="",IF(H35&lt;&gt;I35,"  "&amp;I35,I35),"    "&amp;INDIRECT($B$1&amp;Items!G$2&amp;$B35))</f>
        <v>Незавершенное производство</v>
      </c>
      <c r="S35" s="1">
        <f>SUM(S36:S41)</f>
        <v>0</v>
      </c>
      <c r="V35" s="1">
        <f t="shared" ref="V35:BE35" si="70">SUM(V36:V41)</f>
        <v>0</v>
      </c>
      <c r="W35" s="1">
        <f t="shared" ca="1" si="70"/>
        <v>10138439.738416666</v>
      </c>
      <c r="X35" s="1">
        <f t="shared" ca="1" si="70"/>
        <v>18978040.732778333</v>
      </c>
      <c r="Y35" s="1">
        <f t="shared" ca="1" si="70"/>
        <v>29889483.294060834</v>
      </c>
      <c r="Z35" s="1">
        <f t="shared" ca="1" si="70"/>
        <v>37217692.977932498</v>
      </c>
      <c r="AA35" s="1">
        <f t="shared" ca="1" si="70"/>
        <v>30311262.915903088</v>
      </c>
      <c r="AB35" s="1">
        <f t="shared" ca="1" si="70"/>
        <v>4900493.6867892556</v>
      </c>
      <c r="AC35" s="1">
        <f t="shared" ca="1" si="70"/>
        <v>-2395155.0868205004</v>
      </c>
      <c r="AD35" s="1">
        <f t="shared" ca="1" si="70"/>
        <v>-12860592.000164265</v>
      </c>
      <c r="AE35" s="1">
        <f t="shared" ca="1" si="70"/>
        <v>-17626360.9123886</v>
      </c>
      <c r="AF35" s="1">
        <f t="shared" ca="1" si="70"/>
        <v>-20753067.529649928</v>
      </c>
      <c r="AG35" s="1">
        <f t="shared" ca="1" si="70"/>
        <v>-27730025.471879102</v>
      </c>
      <c r="AH35" s="1">
        <f t="shared" ca="1" si="70"/>
        <v>-35025674.24548886</v>
      </c>
      <c r="AI35" s="1">
        <f t="shared" ca="1" si="70"/>
        <v>-37110145.323663071</v>
      </c>
      <c r="AJ35" s="1">
        <f t="shared" ca="1" si="70"/>
        <v>-50191941.465342775</v>
      </c>
      <c r="AK35" s="1">
        <f t="shared" ca="1" si="70"/>
        <v>-56864017.942456849</v>
      </c>
      <c r="AL35" s="1">
        <f t="shared" ca="1" si="70"/>
        <v>-56864017.942456849</v>
      </c>
      <c r="AM35" s="1">
        <f t="shared" ca="1" si="70"/>
        <v>-56864017.942456849</v>
      </c>
      <c r="AN35" s="1">
        <f t="shared" ca="1" si="70"/>
        <v>-56864017.942456849</v>
      </c>
      <c r="AO35" s="1">
        <f t="shared" ca="1" si="70"/>
        <v>-56864017.942456849</v>
      </c>
      <c r="AP35" s="1">
        <f t="shared" ca="1" si="70"/>
        <v>-56864017.942456849</v>
      </c>
      <c r="AQ35" s="1">
        <f t="shared" ca="1" si="70"/>
        <v>-56864017.942456849</v>
      </c>
      <c r="AR35" s="1">
        <f t="shared" ca="1" si="70"/>
        <v>-56864017.942456849</v>
      </c>
      <c r="AS35" s="1">
        <f t="shared" ca="1" si="70"/>
        <v>-56864017.942456849</v>
      </c>
      <c r="AT35" s="1">
        <f t="shared" ca="1" si="70"/>
        <v>-56864017.942456849</v>
      </c>
      <c r="AU35" s="1">
        <f t="shared" ca="1" si="70"/>
        <v>-56864017.942456849</v>
      </c>
      <c r="AV35" s="1">
        <f t="shared" ca="1" si="70"/>
        <v>-56864017.942456849</v>
      </c>
      <c r="AW35" s="1">
        <f t="shared" ca="1" si="70"/>
        <v>-56864017.942456849</v>
      </c>
      <c r="AX35" s="1">
        <f t="shared" ca="1" si="70"/>
        <v>-56864017.942456849</v>
      </c>
      <c r="AY35" s="1">
        <f t="shared" ca="1" si="70"/>
        <v>-56864017.942456849</v>
      </c>
      <c r="AZ35" s="1">
        <f t="shared" ca="1" si="70"/>
        <v>-56864017.942456849</v>
      </c>
      <c r="BA35" s="1">
        <f t="shared" ca="1" si="70"/>
        <v>-56864017.942456849</v>
      </c>
      <c r="BB35" s="1">
        <f t="shared" ca="1" si="70"/>
        <v>-56864017.942456849</v>
      </c>
      <c r="BC35" s="1">
        <f t="shared" ca="1" si="70"/>
        <v>-56864017.942456849</v>
      </c>
      <c r="BD35" s="1">
        <f t="shared" ca="1" si="70"/>
        <v>-56864017.942456849</v>
      </c>
      <c r="BE35" s="1">
        <f t="shared" ca="1" si="70"/>
        <v>-56864017.942456849</v>
      </c>
    </row>
    <row r="36" spans="1:57" x14ac:dyDescent="0.3">
      <c r="B36" s="1">
        <f>MAX(B$34:B35)+1</f>
        <v>84</v>
      </c>
      <c r="H36" s="13" t="str">
        <f ca="1">INDIRECT($B$1&amp;Items!E$2&amp;$B36)</f>
        <v>Незавершенное производство</v>
      </c>
      <c r="I36" s="13" t="str">
        <f ca="1">IF(INDIRECT($B$1&amp;Items!F$2&amp;$B36)="",H36,INDIRECT($B$1&amp;Items!F$2&amp;$B36))</f>
        <v>Начисление затрат этапа-1 бизнес-процесса</v>
      </c>
      <c r="J36" s="1" t="str">
        <f ca="1">IF(INDIRECT($B$1&amp;Items!G$2&amp;$B36)="",IF(H36&lt;&gt;I36,"  "&amp;I36,I36),"    "&amp;INDIRECT($B$1&amp;Items!G$2&amp;$B36))</f>
        <v xml:space="preserve">  Начисление затрат этапа-1 бизнес-процесса</v>
      </c>
      <c r="S36" s="3">
        <v>0</v>
      </c>
      <c r="V36" s="1">
        <f t="shared" ref="V36:BE36" si="71">IF(V$5=1,$S36,U705)</f>
        <v>0</v>
      </c>
      <c r="W36" s="1">
        <f t="shared" ca="1" si="71"/>
        <v>3329250</v>
      </c>
      <c r="X36" s="1">
        <f t="shared" ca="1" si="71"/>
        <v>5170630.833333333</v>
      </c>
      <c r="Y36" s="1">
        <f t="shared" ca="1" si="71"/>
        <v>9249105.2410833333</v>
      </c>
      <c r="Z36" s="1">
        <f t="shared" ca="1" si="71"/>
        <v>10417898.35</v>
      </c>
      <c r="AA36" s="1">
        <f t="shared" ca="1" si="71"/>
        <v>7292528.8449999997</v>
      </c>
      <c r="AB36" s="1">
        <f t="shared" ca="1" si="71"/>
        <v>1041789.835</v>
      </c>
      <c r="AC36" s="1">
        <f t="shared" ca="1" si="71"/>
        <v>-179402.85426639579</v>
      </c>
      <c r="AD36" s="1">
        <f t="shared" ca="1" si="71"/>
        <v>-2834049.8861161256</v>
      </c>
      <c r="AE36" s="1">
        <f t="shared" ca="1" si="71"/>
        <v>-4071490.9274522737</v>
      </c>
      <c r="AF36" s="1">
        <f t="shared" ca="1" si="71"/>
        <v>-4594859.2228521574</v>
      </c>
      <c r="AG36" s="1">
        <f t="shared" ca="1" si="71"/>
        <v>-6364623.9107519779</v>
      </c>
      <c r="AH36" s="1">
        <f t="shared" ca="1" si="71"/>
        <v>-7585816.6000183737</v>
      </c>
      <c r="AI36" s="1">
        <f t="shared" ca="1" si="71"/>
        <v>-7934728.7969516292</v>
      </c>
      <c r="AJ36" s="1">
        <f t="shared" ca="1" si="71"/>
        <v>-11253037.586763792</v>
      </c>
      <c r="AK36" s="1">
        <f t="shared" ca="1" si="71"/>
        <v>-12985455.044634398</v>
      </c>
      <c r="AL36" s="1">
        <f t="shared" ca="1" si="71"/>
        <v>-12985455.044634398</v>
      </c>
      <c r="AM36" s="1">
        <f t="shared" ca="1" si="71"/>
        <v>-12985455.044634398</v>
      </c>
      <c r="AN36" s="1">
        <f t="shared" ca="1" si="71"/>
        <v>-12985455.044634398</v>
      </c>
      <c r="AO36" s="1">
        <f t="shared" ca="1" si="71"/>
        <v>-12985455.044634398</v>
      </c>
      <c r="AP36" s="1">
        <f t="shared" ca="1" si="71"/>
        <v>-12985455.044634398</v>
      </c>
      <c r="AQ36" s="1">
        <f t="shared" ca="1" si="71"/>
        <v>-12985455.044634398</v>
      </c>
      <c r="AR36" s="1">
        <f t="shared" ca="1" si="71"/>
        <v>-12985455.044634398</v>
      </c>
      <c r="AS36" s="1">
        <f t="shared" ca="1" si="71"/>
        <v>-12985455.044634398</v>
      </c>
      <c r="AT36" s="1">
        <f t="shared" ca="1" si="71"/>
        <v>-12985455.044634398</v>
      </c>
      <c r="AU36" s="1">
        <f t="shared" ca="1" si="71"/>
        <v>-12985455.044634398</v>
      </c>
      <c r="AV36" s="1">
        <f t="shared" ca="1" si="71"/>
        <v>-12985455.044634398</v>
      </c>
      <c r="AW36" s="1">
        <f t="shared" ca="1" si="71"/>
        <v>-12985455.044634398</v>
      </c>
      <c r="AX36" s="1">
        <f t="shared" ca="1" si="71"/>
        <v>-12985455.044634398</v>
      </c>
      <c r="AY36" s="1">
        <f t="shared" ca="1" si="71"/>
        <v>-12985455.044634398</v>
      </c>
      <c r="AZ36" s="1">
        <f t="shared" ca="1" si="71"/>
        <v>-12985455.044634398</v>
      </c>
      <c r="BA36" s="1">
        <f t="shared" ca="1" si="71"/>
        <v>-12985455.044634398</v>
      </c>
      <c r="BB36" s="1">
        <f t="shared" ca="1" si="71"/>
        <v>-12985455.044634398</v>
      </c>
      <c r="BC36" s="1">
        <f t="shared" ca="1" si="71"/>
        <v>-12985455.044634398</v>
      </c>
      <c r="BD36" s="1">
        <f t="shared" ca="1" si="71"/>
        <v>-12985455.044634398</v>
      </c>
      <c r="BE36" s="1">
        <f t="shared" ca="1" si="71"/>
        <v>-12985455.044634398</v>
      </c>
    </row>
    <row r="37" spans="1:57" x14ac:dyDescent="0.3">
      <c r="B37" s="1">
        <f>MAX(B$34:B36)+1</f>
        <v>85</v>
      </c>
      <c r="H37" s="13" t="str">
        <f ca="1">INDIRECT($B$1&amp;Items!E$2&amp;$B37)</f>
        <v>Незавершенное производство</v>
      </c>
      <c r="I37" s="13" t="str">
        <f ca="1">IF(INDIRECT($B$1&amp;Items!F$2&amp;$B37)="",H37,INDIRECT($B$1&amp;Items!F$2&amp;$B37))</f>
        <v>Начисление затрат этапа-2 бизнес-процесса</v>
      </c>
      <c r="J37" s="1" t="str">
        <f ca="1">IF(INDIRECT($B$1&amp;Items!G$2&amp;$B37)="",IF(H37&lt;&gt;I37,"  "&amp;I37,I37),"    "&amp;INDIRECT($B$1&amp;Items!G$2&amp;$B37))</f>
        <v xml:space="preserve">  Начисление затрат этапа-2 бизнес-процесса</v>
      </c>
      <c r="S37" s="3">
        <v>0</v>
      </c>
      <c r="V37" s="1">
        <f t="shared" ref="V37:BE37" si="72">IF(V$5=1,$S37,U706)</f>
        <v>0</v>
      </c>
      <c r="W37" s="1">
        <f t="shared" ca="1" si="72"/>
        <v>2973046.8647499997</v>
      </c>
      <c r="X37" s="1">
        <f t="shared" ca="1" si="72"/>
        <v>3947247.105833333</v>
      </c>
      <c r="Y37" s="1">
        <f t="shared" ca="1" si="72"/>
        <v>3947247.105833333</v>
      </c>
      <c r="Z37" s="1">
        <f t="shared" ca="1" si="72"/>
        <v>5430580.4391666669</v>
      </c>
      <c r="AA37" s="1">
        <f t="shared" ca="1" si="72"/>
        <v>5358076.3074166672</v>
      </c>
      <c r="AB37" s="1">
        <f t="shared" ca="1" si="72"/>
        <v>886243.87725000083</v>
      </c>
      <c r="AC37" s="1">
        <f t="shared" ca="1" si="72"/>
        <v>-745091.62723367941</v>
      </c>
      <c r="AD37" s="1">
        <f t="shared" ca="1" si="72"/>
        <v>-3040916.0990754664</v>
      </c>
      <c r="AE37" s="1">
        <f t="shared" ca="1" si="72"/>
        <v>-3955732.6629555048</v>
      </c>
      <c r="AF37" s="1">
        <f t="shared" ca="1" si="72"/>
        <v>-4654876.4505913677</v>
      </c>
      <c r="AG37" s="1">
        <f t="shared" ca="1" si="72"/>
        <v>-6185426.0984858917</v>
      </c>
      <c r="AH37" s="1">
        <f t="shared" ca="1" si="72"/>
        <v>-7816761.6029695719</v>
      </c>
      <c r="AI37" s="1">
        <f t="shared" ca="1" si="72"/>
        <v>-8282857.4613934811</v>
      </c>
      <c r="AJ37" s="1">
        <f t="shared" ca="1" si="72"/>
        <v>-11152638.051195715</v>
      </c>
      <c r="AK37" s="1">
        <f t="shared" ca="1" si="72"/>
        <v>-12433381.240627768</v>
      </c>
      <c r="AL37" s="1">
        <f t="shared" ca="1" si="72"/>
        <v>-12433381.240627768</v>
      </c>
      <c r="AM37" s="1">
        <f t="shared" ca="1" si="72"/>
        <v>-12433381.240627768</v>
      </c>
      <c r="AN37" s="1">
        <f t="shared" ca="1" si="72"/>
        <v>-12433381.240627768</v>
      </c>
      <c r="AO37" s="1">
        <f t="shared" ca="1" si="72"/>
        <v>-12433381.240627768</v>
      </c>
      <c r="AP37" s="1">
        <f t="shared" ca="1" si="72"/>
        <v>-12433381.240627768</v>
      </c>
      <c r="AQ37" s="1">
        <f t="shared" ca="1" si="72"/>
        <v>-12433381.240627768</v>
      </c>
      <c r="AR37" s="1">
        <f t="shared" ca="1" si="72"/>
        <v>-12433381.240627768</v>
      </c>
      <c r="AS37" s="1">
        <f t="shared" ca="1" si="72"/>
        <v>-12433381.240627768</v>
      </c>
      <c r="AT37" s="1">
        <f t="shared" ca="1" si="72"/>
        <v>-12433381.240627768</v>
      </c>
      <c r="AU37" s="1">
        <f t="shared" ca="1" si="72"/>
        <v>-12433381.240627768</v>
      </c>
      <c r="AV37" s="1">
        <f t="shared" ca="1" si="72"/>
        <v>-12433381.240627768</v>
      </c>
      <c r="AW37" s="1">
        <f t="shared" ca="1" si="72"/>
        <v>-12433381.240627768</v>
      </c>
      <c r="AX37" s="1">
        <f t="shared" ca="1" si="72"/>
        <v>-12433381.240627768</v>
      </c>
      <c r="AY37" s="1">
        <f t="shared" ca="1" si="72"/>
        <v>-12433381.240627768</v>
      </c>
      <c r="AZ37" s="1">
        <f t="shared" ca="1" si="72"/>
        <v>-12433381.240627768</v>
      </c>
      <c r="BA37" s="1">
        <f t="shared" ca="1" si="72"/>
        <v>-12433381.240627768</v>
      </c>
      <c r="BB37" s="1">
        <f t="shared" ca="1" si="72"/>
        <v>-12433381.240627768</v>
      </c>
      <c r="BC37" s="1">
        <f t="shared" ca="1" si="72"/>
        <v>-12433381.240627768</v>
      </c>
      <c r="BD37" s="1">
        <f t="shared" ca="1" si="72"/>
        <v>-12433381.240627768</v>
      </c>
      <c r="BE37" s="1">
        <f t="shared" ca="1" si="72"/>
        <v>-12433381.240627768</v>
      </c>
    </row>
    <row r="38" spans="1:57" x14ac:dyDescent="0.3">
      <c r="B38" s="1">
        <f>MAX(B$34:B37)+1</f>
        <v>86</v>
      </c>
      <c r="H38" s="13" t="str">
        <f ca="1">INDIRECT($B$1&amp;Items!E$2&amp;$B38)</f>
        <v>Незавершенное производство</v>
      </c>
      <c r="I38" s="13" t="str">
        <f ca="1">IF(INDIRECT($B$1&amp;Items!F$2&amp;$B38)="",H38,INDIRECT($B$1&amp;Items!F$2&amp;$B38))</f>
        <v>Начисление затрат этапа-3 бизнес-процесса</v>
      </c>
      <c r="J38" s="1" t="str">
        <f ca="1">IF(INDIRECT($B$1&amp;Items!G$2&amp;$B38)="",IF(H38&lt;&gt;I38,"  "&amp;I38,I38),"    "&amp;INDIRECT($B$1&amp;Items!G$2&amp;$B38))</f>
        <v xml:space="preserve">  Начисление затрат этапа-3 бизнес-процесса</v>
      </c>
      <c r="S38" s="3">
        <v>0</v>
      </c>
      <c r="V38" s="1">
        <f t="shared" ref="V38:BE38" si="73">IF(V$5=1,$S38,U707)</f>
        <v>0</v>
      </c>
      <c r="W38" s="1">
        <f t="shared" ca="1" si="73"/>
        <v>2123915.7833333332</v>
      </c>
      <c r="X38" s="1">
        <f t="shared" ca="1" si="73"/>
        <v>4793471.9582883334</v>
      </c>
      <c r="Y38" s="1">
        <f t="shared" ca="1" si="73"/>
        <v>6892887.7416216666</v>
      </c>
      <c r="Z38" s="1">
        <f t="shared" ca="1" si="73"/>
        <v>9480819.0249550007</v>
      </c>
      <c r="AA38" s="1">
        <f t="shared" ca="1" si="73"/>
        <v>8289667.345485501</v>
      </c>
      <c r="AB38" s="1">
        <f t="shared" ca="1" si="73"/>
        <v>1411315.6148248352</v>
      </c>
      <c r="AC38" s="1">
        <f t="shared" ca="1" si="73"/>
        <v>-399739.78763282904</v>
      </c>
      <c r="AD38" s="1">
        <f t="shared" ca="1" si="73"/>
        <v>-2958855.5795525499</v>
      </c>
      <c r="AE38" s="1">
        <f t="shared" ca="1" si="73"/>
        <v>-4109344.005038918</v>
      </c>
      <c r="AF38" s="1">
        <f t="shared" ca="1" si="73"/>
        <v>-4885510.6060922034</v>
      </c>
      <c r="AG38" s="1">
        <f t="shared" ca="1" si="73"/>
        <v>-6591587.80070535</v>
      </c>
      <c r="AH38" s="1">
        <f t="shared" ca="1" si="73"/>
        <v>-8402643.2031630147</v>
      </c>
      <c r="AI38" s="1">
        <f t="shared" ca="1" si="73"/>
        <v>-8920087.6038652044</v>
      </c>
      <c r="AJ38" s="1">
        <f t="shared" ca="1" si="73"/>
        <v>-12118982.343764855</v>
      </c>
      <c r="AK38" s="1">
        <f t="shared" ca="1" si="73"/>
        <v>-13729666.139445771</v>
      </c>
      <c r="AL38" s="1">
        <f t="shared" ca="1" si="73"/>
        <v>-13729666.139445771</v>
      </c>
      <c r="AM38" s="1">
        <f t="shared" ca="1" si="73"/>
        <v>-13729666.139445771</v>
      </c>
      <c r="AN38" s="1">
        <f t="shared" ca="1" si="73"/>
        <v>-13729666.139445771</v>
      </c>
      <c r="AO38" s="1">
        <f t="shared" ca="1" si="73"/>
        <v>-13729666.139445771</v>
      </c>
      <c r="AP38" s="1">
        <f t="shared" ca="1" si="73"/>
        <v>-13729666.139445771</v>
      </c>
      <c r="AQ38" s="1">
        <f t="shared" ca="1" si="73"/>
        <v>-13729666.139445771</v>
      </c>
      <c r="AR38" s="1">
        <f t="shared" ca="1" si="73"/>
        <v>-13729666.139445771</v>
      </c>
      <c r="AS38" s="1">
        <f t="shared" ca="1" si="73"/>
        <v>-13729666.139445771</v>
      </c>
      <c r="AT38" s="1">
        <f t="shared" ca="1" si="73"/>
        <v>-13729666.139445771</v>
      </c>
      <c r="AU38" s="1">
        <f t="shared" ca="1" si="73"/>
        <v>-13729666.139445771</v>
      </c>
      <c r="AV38" s="1">
        <f t="shared" ca="1" si="73"/>
        <v>-13729666.139445771</v>
      </c>
      <c r="AW38" s="1">
        <f t="shared" ca="1" si="73"/>
        <v>-13729666.139445771</v>
      </c>
      <c r="AX38" s="1">
        <f t="shared" ca="1" si="73"/>
        <v>-13729666.139445771</v>
      </c>
      <c r="AY38" s="1">
        <f t="shared" ca="1" si="73"/>
        <v>-13729666.139445771</v>
      </c>
      <c r="AZ38" s="1">
        <f t="shared" ca="1" si="73"/>
        <v>-13729666.139445771</v>
      </c>
      <c r="BA38" s="1">
        <f t="shared" ca="1" si="73"/>
        <v>-13729666.139445771</v>
      </c>
      <c r="BB38" s="1">
        <f t="shared" ca="1" si="73"/>
        <v>-13729666.139445771</v>
      </c>
      <c r="BC38" s="1">
        <f t="shared" ca="1" si="73"/>
        <v>-13729666.139445771</v>
      </c>
      <c r="BD38" s="1">
        <f t="shared" ca="1" si="73"/>
        <v>-13729666.139445771</v>
      </c>
      <c r="BE38" s="1">
        <f t="shared" ca="1" si="73"/>
        <v>-13729666.139445771</v>
      </c>
    </row>
    <row r="39" spans="1:57" x14ac:dyDescent="0.3">
      <c r="B39" s="1">
        <f>MAX(B$34:B38)+1</f>
        <v>87</v>
      </c>
      <c r="H39" s="13" t="str">
        <f ca="1">INDIRECT($B$1&amp;Items!E$2&amp;$B39)</f>
        <v>Незавершенное производство</v>
      </c>
      <c r="I39" s="13" t="str">
        <f ca="1">IF(INDIRECT($B$1&amp;Items!F$2&amp;$B39)="",H39,INDIRECT($B$1&amp;Items!F$2&amp;$B39))</f>
        <v>Начисление затрат этапа-4 бизнес-процесса</v>
      </c>
      <c r="J39" s="1" t="str">
        <f ca="1">IF(INDIRECT($B$1&amp;Items!G$2&amp;$B39)="",IF(H39&lt;&gt;I39,"  "&amp;I39,I39),"    "&amp;INDIRECT($B$1&amp;Items!G$2&amp;$B39))</f>
        <v xml:space="preserve">  Начисление затрат этапа-4 бизнес-процесса</v>
      </c>
      <c r="S39" s="3">
        <v>0</v>
      </c>
      <c r="V39" s="1">
        <f t="shared" ref="V39:BE39" si="74">IF(V$5=1,$S39,U708)</f>
        <v>0</v>
      </c>
      <c r="W39" s="1">
        <f t="shared" ca="1" si="74"/>
        <v>0</v>
      </c>
      <c r="X39" s="1">
        <f t="shared" ca="1" si="74"/>
        <v>937625.92499999981</v>
      </c>
      <c r="Y39" s="1">
        <f t="shared" ca="1" si="74"/>
        <v>4541897.2618658338</v>
      </c>
      <c r="Z39" s="1">
        <f t="shared" ca="1" si="74"/>
        <v>6630049.2201541672</v>
      </c>
      <c r="AA39" s="1">
        <f t="shared" ca="1" si="74"/>
        <v>5601642.6691079177</v>
      </c>
      <c r="AB39" s="1">
        <f t="shared" ca="1" si="74"/>
        <v>800234.66701541748</v>
      </c>
      <c r="AC39" s="1">
        <f t="shared" ca="1" si="74"/>
        <v>-408885.81908359192</v>
      </c>
      <c r="AD39" s="1">
        <f t="shared" ca="1" si="74"/>
        <v>-2393487.5365357436</v>
      </c>
      <c r="AE39" s="1">
        <f t="shared" ca="1" si="74"/>
        <v>-3555476.238760272</v>
      </c>
      <c r="AF39" s="1">
        <f t="shared" ca="1" si="74"/>
        <v>-4073670.7328027044</v>
      </c>
      <c r="AG39" s="1">
        <f t="shared" ca="1" si="74"/>
        <v>-5396738.5444374727</v>
      </c>
      <c r="AH39" s="1">
        <f t="shared" ca="1" si="74"/>
        <v>-6605859.0305364821</v>
      </c>
      <c r="AI39" s="1">
        <f t="shared" ca="1" si="74"/>
        <v>-6951322.0265647704</v>
      </c>
      <c r="AJ39" s="1">
        <f t="shared" ca="1" si="74"/>
        <v>-9432074.1733799595</v>
      </c>
      <c r="AK39" s="1">
        <f t="shared" ca="1" si="74"/>
        <v>-11058858.3564943</v>
      </c>
      <c r="AL39" s="1">
        <f t="shared" ca="1" si="74"/>
        <v>-11058858.3564943</v>
      </c>
      <c r="AM39" s="1">
        <f t="shared" ca="1" si="74"/>
        <v>-11058858.3564943</v>
      </c>
      <c r="AN39" s="1">
        <f t="shared" ca="1" si="74"/>
        <v>-11058858.3564943</v>
      </c>
      <c r="AO39" s="1">
        <f t="shared" ca="1" si="74"/>
        <v>-11058858.3564943</v>
      </c>
      <c r="AP39" s="1">
        <f t="shared" ca="1" si="74"/>
        <v>-11058858.3564943</v>
      </c>
      <c r="AQ39" s="1">
        <f t="shared" ca="1" si="74"/>
        <v>-11058858.3564943</v>
      </c>
      <c r="AR39" s="1">
        <f t="shared" ca="1" si="74"/>
        <v>-11058858.3564943</v>
      </c>
      <c r="AS39" s="1">
        <f t="shared" ca="1" si="74"/>
        <v>-11058858.3564943</v>
      </c>
      <c r="AT39" s="1">
        <f t="shared" ca="1" si="74"/>
        <v>-11058858.3564943</v>
      </c>
      <c r="AU39" s="1">
        <f t="shared" ca="1" si="74"/>
        <v>-11058858.3564943</v>
      </c>
      <c r="AV39" s="1">
        <f t="shared" ca="1" si="74"/>
        <v>-11058858.3564943</v>
      </c>
      <c r="AW39" s="1">
        <f t="shared" ca="1" si="74"/>
        <v>-11058858.3564943</v>
      </c>
      <c r="AX39" s="1">
        <f t="shared" ca="1" si="74"/>
        <v>-11058858.3564943</v>
      </c>
      <c r="AY39" s="1">
        <f t="shared" ca="1" si="74"/>
        <v>-11058858.3564943</v>
      </c>
      <c r="AZ39" s="1">
        <f t="shared" ca="1" si="74"/>
        <v>-11058858.3564943</v>
      </c>
      <c r="BA39" s="1">
        <f t="shared" ca="1" si="74"/>
        <v>-11058858.3564943</v>
      </c>
      <c r="BB39" s="1">
        <f t="shared" ca="1" si="74"/>
        <v>-11058858.3564943</v>
      </c>
      <c r="BC39" s="1">
        <f t="shared" ca="1" si="74"/>
        <v>-11058858.3564943</v>
      </c>
      <c r="BD39" s="1">
        <f t="shared" ca="1" si="74"/>
        <v>-11058858.3564943</v>
      </c>
      <c r="BE39" s="1">
        <f t="shared" ca="1" si="74"/>
        <v>-11058858.3564943</v>
      </c>
    </row>
    <row r="40" spans="1:57" x14ac:dyDescent="0.3">
      <c r="B40" s="1">
        <f>MAX(B$34:B39)+1</f>
        <v>88</v>
      </c>
      <c r="H40" s="13" t="str">
        <f ca="1">INDIRECT($B$1&amp;Items!E$2&amp;$B40)</f>
        <v>Незавершенное производство</v>
      </c>
      <c r="I40" s="13" t="str">
        <f ca="1">IF(INDIRECT($B$1&amp;Items!F$2&amp;$B40)="",H40,INDIRECT($B$1&amp;Items!F$2&amp;$B40))</f>
        <v>Начисление затрат этапа-5 бизнес-процесса</v>
      </c>
      <c r="J40" s="1" t="str">
        <f ca="1">IF(INDIRECT($B$1&amp;Items!G$2&amp;$B40)="",IF(H40&lt;&gt;I40,"  "&amp;I40,I40),"    "&amp;INDIRECT($B$1&amp;Items!G$2&amp;$B40))</f>
        <v xml:space="preserve">  Начисление затрат этапа-5 бизнес-процесса</v>
      </c>
      <c r="S40" s="3">
        <v>0</v>
      </c>
      <c r="V40" s="1">
        <f t="shared" ref="V40:BE40" si="75">IF(V$5=1,$S40,U709)</f>
        <v>0</v>
      </c>
      <c r="W40" s="1">
        <f t="shared" ca="1" si="75"/>
        <v>1712227.0903333332</v>
      </c>
      <c r="X40" s="1">
        <f t="shared" ca="1" si="75"/>
        <v>4129064.9103233339</v>
      </c>
      <c r="Y40" s="1">
        <f t="shared" ca="1" si="75"/>
        <v>5258345.9436566671</v>
      </c>
      <c r="Z40" s="1">
        <f t="shared" ca="1" si="75"/>
        <v>5258345.9436566671</v>
      </c>
      <c r="AA40" s="1">
        <f t="shared" ca="1" si="75"/>
        <v>3769347.7488930011</v>
      </c>
      <c r="AB40" s="1">
        <f t="shared" ca="1" si="75"/>
        <v>760909.6926990021</v>
      </c>
      <c r="AC40" s="1">
        <f t="shared" ca="1" si="75"/>
        <v>-662034.99860400427</v>
      </c>
      <c r="AD40" s="1">
        <f t="shared" ca="1" si="75"/>
        <v>-1633282.8988843809</v>
      </c>
      <c r="AE40" s="1">
        <f t="shared" ca="1" si="75"/>
        <v>-1934317.078181633</v>
      </c>
      <c r="AF40" s="1">
        <f t="shared" ca="1" si="75"/>
        <v>-2544150.5173114929</v>
      </c>
      <c r="AG40" s="1">
        <f t="shared" ca="1" si="75"/>
        <v>-3191649.1174984109</v>
      </c>
      <c r="AH40" s="1">
        <f t="shared" ca="1" si="75"/>
        <v>-4614593.8088014172</v>
      </c>
      <c r="AI40" s="1">
        <f t="shared" ca="1" si="75"/>
        <v>-5021149.4348879904</v>
      </c>
      <c r="AJ40" s="1">
        <f t="shared" ca="1" si="75"/>
        <v>-6235209.310238461</v>
      </c>
      <c r="AK40" s="1">
        <f t="shared" ca="1" si="75"/>
        <v>-6656657.1612546137</v>
      </c>
      <c r="AL40" s="1">
        <f t="shared" ca="1" si="75"/>
        <v>-6656657.1612546137</v>
      </c>
      <c r="AM40" s="1">
        <f t="shared" ca="1" si="75"/>
        <v>-6656657.1612546137</v>
      </c>
      <c r="AN40" s="1">
        <f t="shared" ca="1" si="75"/>
        <v>-6656657.1612546137</v>
      </c>
      <c r="AO40" s="1">
        <f t="shared" ca="1" si="75"/>
        <v>-6656657.1612546137</v>
      </c>
      <c r="AP40" s="1">
        <f t="shared" ca="1" si="75"/>
        <v>-6656657.1612546137</v>
      </c>
      <c r="AQ40" s="1">
        <f t="shared" ca="1" si="75"/>
        <v>-6656657.1612546137</v>
      </c>
      <c r="AR40" s="1">
        <f t="shared" ca="1" si="75"/>
        <v>-6656657.1612546137</v>
      </c>
      <c r="AS40" s="1">
        <f t="shared" ca="1" si="75"/>
        <v>-6656657.1612546137</v>
      </c>
      <c r="AT40" s="1">
        <f t="shared" ca="1" si="75"/>
        <v>-6656657.1612546137</v>
      </c>
      <c r="AU40" s="1">
        <f t="shared" ca="1" si="75"/>
        <v>-6656657.1612546137</v>
      </c>
      <c r="AV40" s="1">
        <f t="shared" ca="1" si="75"/>
        <v>-6656657.1612546137</v>
      </c>
      <c r="AW40" s="1">
        <f t="shared" ca="1" si="75"/>
        <v>-6656657.1612546137</v>
      </c>
      <c r="AX40" s="1">
        <f t="shared" ca="1" si="75"/>
        <v>-6656657.1612546137</v>
      </c>
      <c r="AY40" s="1">
        <f t="shared" ca="1" si="75"/>
        <v>-6656657.1612546137</v>
      </c>
      <c r="AZ40" s="1">
        <f t="shared" ca="1" si="75"/>
        <v>-6656657.1612546137</v>
      </c>
      <c r="BA40" s="1">
        <f t="shared" ca="1" si="75"/>
        <v>-6656657.1612546137</v>
      </c>
      <c r="BB40" s="1">
        <f t="shared" ca="1" si="75"/>
        <v>-6656657.1612546137</v>
      </c>
      <c r="BC40" s="1">
        <f t="shared" ca="1" si="75"/>
        <v>-6656657.1612546137</v>
      </c>
      <c r="BD40" s="1">
        <f t="shared" ca="1" si="75"/>
        <v>-6656657.1612546137</v>
      </c>
      <c r="BE40" s="1">
        <f t="shared" ca="1" si="75"/>
        <v>-6656657.1612546137</v>
      </c>
    </row>
    <row r="41" spans="1:57" ht="4.95" customHeight="1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3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</row>
    <row r="42" spans="1:57" x14ac:dyDescent="0.3">
      <c r="B42" s="1">
        <f>ROW(Items!A233)</f>
        <v>233</v>
      </c>
      <c r="H42" s="13" t="str">
        <f ca="1">INDIRECT($B$1&amp;Items!E$2&amp;$B42)</f>
        <v>Незавершенные капзатраты</v>
      </c>
      <c r="I42" s="13" t="str">
        <f ca="1">IF(INDIRECT($B$1&amp;Items!F$2&amp;$B42)="",H42,INDIRECT($B$1&amp;Items!F$2&amp;$B42))</f>
        <v>Незавершенные капзатраты</v>
      </c>
      <c r="J42" s="1" t="str">
        <f ca="1">IF(INDIRECT($B$1&amp;Items!G$2&amp;$B42)="",IF(H42&lt;&gt;I42,"  "&amp;I42,I42),"    "&amp;INDIRECT($B$1&amp;Items!G$2&amp;$B42))</f>
        <v>Незавершенные капзатраты</v>
      </c>
      <c r="S42" s="1">
        <f>SUM(S43:S46)</f>
        <v>0</v>
      </c>
      <c r="V42" s="1">
        <f>SUM(V43:V46)</f>
        <v>0</v>
      </c>
      <c r="W42" s="1">
        <f t="shared" ref="W42:BE42" ca="1" si="76">SUM(W43:W46)</f>
        <v>37471916.609459162</v>
      </c>
      <c r="X42" s="1">
        <f t="shared" ca="1" si="76"/>
        <v>0</v>
      </c>
      <c r="Y42" s="1">
        <f t="shared" ca="1" si="76"/>
        <v>0</v>
      </c>
      <c r="Z42" s="1">
        <f t="shared" ca="1" si="76"/>
        <v>0</v>
      </c>
      <c r="AA42" s="1">
        <f t="shared" ca="1" si="76"/>
        <v>0</v>
      </c>
      <c r="AB42" s="1">
        <f t="shared" ca="1" si="76"/>
        <v>0</v>
      </c>
      <c r="AC42" s="1">
        <f t="shared" ca="1" si="76"/>
        <v>0</v>
      </c>
      <c r="AD42" s="1">
        <f t="shared" ca="1" si="76"/>
        <v>0</v>
      </c>
      <c r="AE42" s="1">
        <f t="shared" ca="1" si="76"/>
        <v>0</v>
      </c>
      <c r="AF42" s="1">
        <f t="shared" ca="1" si="76"/>
        <v>0</v>
      </c>
      <c r="AG42" s="1">
        <f t="shared" ca="1" si="76"/>
        <v>0</v>
      </c>
      <c r="AH42" s="1">
        <f t="shared" ca="1" si="76"/>
        <v>0</v>
      </c>
      <c r="AI42" s="1">
        <f t="shared" ca="1" si="76"/>
        <v>0</v>
      </c>
      <c r="AJ42" s="1">
        <f t="shared" ca="1" si="76"/>
        <v>0</v>
      </c>
      <c r="AK42" s="1">
        <f t="shared" ca="1" si="76"/>
        <v>0</v>
      </c>
      <c r="AL42" s="1">
        <f t="shared" ca="1" si="76"/>
        <v>0</v>
      </c>
      <c r="AM42" s="1">
        <f t="shared" ca="1" si="76"/>
        <v>0</v>
      </c>
      <c r="AN42" s="1">
        <f t="shared" ca="1" si="76"/>
        <v>0</v>
      </c>
      <c r="AO42" s="1">
        <f t="shared" ca="1" si="76"/>
        <v>0</v>
      </c>
      <c r="AP42" s="1">
        <f t="shared" ca="1" si="76"/>
        <v>0</v>
      </c>
      <c r="AQ42" s="1">
        <f t="shared" ca="1" si="76"/>
        <v>0</v>
      </c>
      <c r="AR42" s="1">
        <f t="shared" ca="1" si="76"/>
        <v>0</v>
      </c>
      <c r="AS42" s="1">
        <f t="shared" ca="1" si="76"/>
        <v>0</v>
      </c>
      <c r="AT42" s="1">
        <f t="shared" ca="1" si="76"/>
        <v>0</v>
      </c>
      <c r="AU42" s="1">
        <f t="shared" ca="1" si="76"/>
        <v>0</v>
      </c>
      <c r="AV42" s="1">
        <f t="shared" ca="1" si="76"/>
        <v>0</v>
      </c>
      <c r="AW42" s="1">
        <f t="shared" ca="1" si="76"/>
        <v>0</v>
      </c>
      <c r="AX42" s="1">
        <f t="shared" ca="1" si="76"/>
        <v>0</v>
      </c>
      <c r="AY42" s="1">
        <f t="shared" ca="1" si="76"/>
        <v>0</v>
      </c>
      <c r="AZ42" s="1">
        <f t="shared" ca="1" si="76"/>
        <v>0</v>
      </c>
      <c r="BA42" s="1">
        <f t="shared" ca="1" si="76"/>
        <v>0</v>
      </c>
      <c r="BB42" s="1">
        <f t="shared" ca="1" si="76"/>
        <v>0</v>
      </c>
      <c r="BC42" s="1">
        <f t="shared" ca="1" si="76"/>
        <v>0</v>
      </c>
      <c r="BD42" s="1">
        <f t="shared" ca="1" si="76"/>
        <v>0</v>
      </c>
      <c r="BE42" s="1">
        <f t="shared" ca="1" si="76"/>
        <v>0</v>
      </c>
    </row>
    <row r="43" spans="1:57" x14ac:dyDescent="0.3">
      <c r="B43" s="1">
        <f>MAX(B$41:B42)+1</f>
        <v>234</v>
      </c>
      <c r="H43" s="13" t="str">
        <f ca="1">INDIRECT($B$1&amp;Items!E$2&amp;$B43)</f>
        <v>Незавершенные капзатраты</v>
      </c>
      <c r="I43" s="13" t="str">
        <f ca="1">IF(INDIRECT($B$1&amp;Items!F$2&amp;$B43)="",H43,INDIRECT($B$1&amp;Items!F$2&amp;$B43))</f>
        <v>Основные средства - тип - 1</v>
      </c>
      <c r="J43" s="1" t="str">
        <f ca="1">IF(INDIRECT($B$1&amp;Items!G$2&amp;$B43)="",IF(H43&lt;&gt;I43,"  "&amp;I43,I43),"    "&amp;INDIRECT($B$1&amp;Items!G$2&amp;$B43))</f>
        <v xml:space="preserve">  Основные средства - тип - 1</v>
      </c>
      <c r="S43" s="3">
        <v>0</v>
      </c>
      <c r="V43" s="1">
        <f t="shared" ref="V43:BE43" si="77">IF(V$5=1,$S43,U712)</f>
        <v>0</v>
      </c>
      <c r="W43" s="1">
        <f t="shared" ca="1" si="77"/>
        <v>16367713.552083332</v>
      </c>
      <c r="X43" s="1">
        <f t="shared" ca="1" si="77"/>
        <v>0</v>
      </c>
      <c r="Y43" s="1">
        <f t="shared" ca="1" si="77"/>
        <v>0</v>
      </c>
      <c r="Z43" s="1">
        <f t="shared" ca="1" si="77"/>
        <v>0</v>
      </c>
      <c r="AA43" s="1">
        <f t="shared" ca="1" si="77"/>
        <v>0</v>
      </c>
      <c r="AB43" s="1">
        <f t="shared" ca="1" si="77"/>
        <v>0</v>
      </c>
      <c r="AC43" s="1">
        <f t="shared" ca="1" si="77"/>
        <v>0</v>
      </c>
      <c r="AD43" s="1">
        <f t="shared" ca="1" si="77"/>
        <v>0</v>
      </c>
      <c r="AE43" s="1">
        <f t="shared" ca="1" si="77"/>
        <v>0</v>
      </c>
      <c r="AF43" s="1">
        <f t="shared" ca="1" si="77"/>
        <v>0</v>
      </c>
      <c r="AG43" s="1">
        <f t="shared" ca="1" si="77"/>
        <v>0</v>
      </c>
      <c r="AH43" s="1">
        <f t="shared" ca="1" si="77"/>
        <v>0</v>
      </c>
      <c r="AI43" s="1">
        <f t="shared" ca="1" si="77"/>
        <v>0</v>
      </c>
      <c r="AJ43" s="1">
        <f t="shared" ca="1" si="77"/>
        <v>0</v>
      </c>
      <c r="AK43" s="1">
        <f t="shared" ca="1" si="77"/>
        <v>0</v>
      </c>
      <c r="AL43" s="1">
        <f t="shared" ca="1" si="77"/>
        <v>0</v>
      </c>
      <c r="AM43" s="1">
        <f t="shared" ca="1" si="77"/>
        <v>0</v>
      </c>
      <c r="AN43" s="1">
        <f t="shared" ca="1" si="77"/>
        <v>0</v>
      </c>
      <c r="AO43" s="1">
        <f t="shared" ca="1" si="77"/>
        <v>0</v>
      </c>
      <c r="AP43" s="1">
        <f t="shared" ca="1" si="77"/>
        <v>0</v>
      </c>
      <c r="AQ43" s="1">
        <f t="shared" ca="1" si="77"/>
        <v>0</v>
      </c>
      <c r="AR43" s="1">
        <f t="shared" ca="1" si="77"/>
        <v>0</v>
      </c>
      <c r="AS43" s="1">
        <f t="shared" ca="1" si="77"/>
        <v>0</v>
      </c>
      <c r="AT43" s="1">
        <f t="shared" ca="1" si="77"/>
        <v>0</v>
      </c>
      <c r="AU43" s="1">
        <f t="shared" ca="1" si="77"/>
        <v>0</v>
      </c>
      <c r="AV43" s="1">
        <f t="shared" ca="1" si="77"/>
        <v>0</v>
      </c>
      <c r="AW43" s="1">
        <f t="shared" ca="1" si="77"/>
        <v>0</v>
      </c>
      <c r="AX43" s="1">
        <f t="shared" ca="1" si="77"/>
        <v>0</v>
      </c>
      <c r="AY43" s="1">
        <f t="shared" ca="1" si="77"/>
        <v>0</v>
      </c>
      <c r="AZ43" s="1">
        <f t="shared" ca="1" si="77"/>
        <v>0</v>
      </c>
      <c r="BA43" s="1">
        <f t="shared" ca="1" si="77"/>
        <v>0</v>
      </c>
      <c r="BB43" s="1">
        <f t="shared" ca="1" si="77"/>
        <v>0</v>
      </c>
      <c r="BC43" s="1">
        <f t="shared" ca="1" si="77"/>
        <v>0</v>
      </c>
      <c r="BD43" s="1">
        <f t="shared" ca="1" si="77"/>
        <v>0</v>
      </c>
      <c r="BE43" s="1">
        <f t="shared" ca="1" si="77"/>
        <v>0</v>
      </c>
    </row>
    <row r="44" spans="1:57" x14ac:dyDescent="0.3">
      <c r="B44" s="1">
        <f>MAX(B$41:B43)+1</f>
        <v>235</v>
      </c>
      <c r="H44" s="13" t="str">
        <f ca="1">INDIRECT($B$1&amp;Items!E$2&amp;$B44)</f>
        <v>Незавершенные капзатраты</v>
      </c>
      <c r="I44" s="13" t="str">
        <f ca="1">IF(INDIRECT($B$1&amp;Items!F$2&amp;$B44)="",H44,INDIRECT($B$1&amp;Items!F$2&amp;$B44))</f>
        <v>Основные средства - тип - 2</v>
      </c>
      <c r="J44" s="1" t="str">
        <f ca="1">IF(INDIRECT($B$1&amp;Items!G$2&amp;$B44)="",IF(H44&lt;&gt;I44,"  "&amp;I44,I44),"    "&amp;INDIRECT($B$1&amp;Items!G$2&amp;$B44))</f>
        <v xml:space="preserve">  Основные средства - тип - 2</v>
      </c>
      <c r="S44" s="3">
        <v>0</v>
      </c>
      <c r="V44" s="1">
        <f t="shared" ref="V44:BE44" si="78">IF(V$5=1,$S44,U713)</f>
        <v>0</v>
      </c>
      <c r="W44" s="1">
        <f t="shared" ca="1" si="78"/>
        <v>10130822.312993541</v>
      </c>
      <c r="X44" s="1">
        <f t="shared" ca="1" si="78"/>
        <v>0</v>
      </c>
      <c r="Y44" s="1">
        <f t="shared" ca="1" si="78"/>
        <v>0</v>
      </c>
      <c r="Z44" s="1">
        <f t="shared" ca="1" si="78"/>
        <v>0</v>
      </c>
      <c r="AA44" s="1">
        <f t="shared" ca="1" si="78"/>
        <v>0</v>
      </c>
      <c r="AB44" s="1">
        <f t="shared" ca="1" si="78"/>
        <v>0</v>
      </c>
      <c r="AC44" s="1">
        <f t="shared" ca="1" si="78"/>
        <v>0</v>
      </c>
      <c r="AD44" s="1">
        <f t="shared" ca="1" si="78"/>
        <v>0</v>
      </c>
      <c r="AE44" s="1">
        <f t="shared" ca="1" si="78"/>
        <v>0</v>
      </c>
      <c r="AF44" s="1">
        <f t="shared" ca="1" si="78"/>
        <v>0</v>
      </c>
      <c r="AG44" s="1">
        <f t="shared" ca="1" si="78"/>
        <v>0</v>
      </c>
      <c r="AH44" s="1">
        <f t="shared" ca="1" si="78"/>
        <v>0</v>
      </c>
      <c r="AI44" s="1">
        <f t="shared" ca="1" si="78"/>
        <v>0</v>
      </c>
      <c r="AJ44" s="1">
        <f t="shared" ca="1" si="78"/>
        <v>0</v>
      </c>
      <c r="AK44" s="1">
        <f t="shared" ca="1" si="78"/>
        <v>0</v>
      </c>
      <c r="AL44" s="1">
        <f t="shared" ca="1" si="78"/>
        <v>0</v>
      </c>
      <c r="AM44" s="1">
        <f t="shared" ca="1" si="78"/>
        <v>0</v>
      </c>
      <c r="AN44" s="1">
        <f t="shared" ca="1" si="78"/>
        <v>0</v>
      </c>
      <c r="AO44" s="1">
        <f t="shared" ca="1" si="78"/>
        <v>0</v>
      </c>
      <c r="AP44" s="1">
        <f t="shared" ca="1" si="78"/>
        <v>0</v>
      </c>
      <c r="AQ44" s="1">
        <f t="shared" ca="1" si="78"/>
        <v>0</v>
      </c>
      <c r="AR44" s="1">
        <f t="shared" ca="1" si="78"/>
        <v>0</v>
      </c>
      <c r="AS44" s="1">
        <f t="shared" ca="1" si="78"/>
        <v>0</v>
      </c>
      <c r="AT44" s="1">
        <f t="shared" ca="1" si="78"/>
        <v>0</v>
      </c>
      <c r="AU44" s="1">
        <f t="shared" ca="1" si="78"/>
        <v>0</v>
      </c>
      <c r="AV44" s="1">
        <f t="shared" ca="1" si="78"/>
        <v>0</v>
      </c>
      <c r="AW44" s="1">
        <f t="shared" ca="1" si="78"/>
        <v>0</v>
      </c>
      <c r="AX44" s="1">
        <f t="shared" ca="1" si="78"/>
        <v>0</v>
      </c>
      <c r="AY44" s="1">
        <f t="shared" ca="1" si="78"/>
        <v>0</v>
      </c>
      <c r="AZ44" s="1">
        <f t="shared" ca="1" si="78"/>
        <v>0</v>
      </c>
      <c r="BA44" s="1">
        <f t="shared" ca="1" si="78"/>
        <v>0</v>
      </c>
      <c r="BB44" s="1">
        <f t="shared" ca="1" si="78"/>
        <v>0</v>
      </c>
      <c r="BC44" s="1">
        <f t="shared" ca="1" si="78"/>
        <v>0</v>
      </c>
      <c r="BD44" s="1">
        <f t="shared" ca="1" si="78"/>
        <v>0</v>
      </c>
      <c r="BE44" s="1">
        <f t="shared" ca="1" si="78"/>
        <v>0</v>
      </c>
    </row>
    <row r="45" spans="1:57" x14ac:dyDescent="0.3">
      <c r="B45" s="1">
        <f>MAX(B$41:B44)+1</f>
        <v>236</v>
      </c>
      <c r="H45" s="13" t="str">
        <f ca="1">INDIRECT($B$1&amp;Items!E$2&amp;$B45)</f>
        <v>Незавершенные капзатраты</v>
      </c>
      <c r="I45" s="13" t="str">
        <f ca="1">IF(INDIRECT($B$1&amp;Items!F$2&amp;$B45)="",H45,INDIRECT($B$1&amp;Items!F$2&amp;$B45))</f>
        <v>Основные средства - тип - 3</v>
      </c>
      <c r="J45" s="1" t="str">
        <f ca="1">IF(INDIRECT($B$1&amp;Items!G$2&amp;$B45)="",IF(H45&lt;&gt;I45,"  "&amp;I45,I45),"    "&amp;INDIRECT($B$1&amp;Items!G$2&amp;$B45))</f>
        <v xml:space="preserve">  Основные средства - тип - 3</v>
      </c>
      <c r="S45" s="3">
        <v>0</v>
      </c>
      <c r="V45" s="1">
        <f t="shared" ref="V45:BE45" si="79">IF(V$5=1,$S45,U714)</f>
        <v>0</v>
      </c>
      <c r="W45" s="1">
        <f t="shared" ca="1" si="79"/>
        <v>10973380.744382288</v>
      </c>
      <c r="X45" s="1">
        <f t="shared" ca="1" si="79"/>
        <v>0</v>
      </c>
      <c r="Y45" s="1">
        <f t="shared" ca="1" si="79"/>
        <v>0</v>
      </c>
      <c r="Z45" s="1">
        <f t="shared" ca="1" si="79"/>
        <v>0</v>
      </c>
      <c r="AA45" s="1">
        <f t="shared" ca="1" si="79"/>
        <v>0</v>
      </c>
      <c r="AB45" s="1">
        <f t="shared" ca="1" si="79"/>
        <v>0</v>
      </c>
      <c r="AC45" s="1">
        <f t="shared" ca="1" si="79"/>
        <v>0</v>
      </c>
      <c r="AD45" s="1">
        <f t="shared" ca="1" si="79"/>
        <v>0</v>
      </c>
      <c r="AE45" s="1">
        <f t="shared" ca="1" si="79"/>
        <v>0</v>
      </c>
      <c r="AF45" s="1">
        <f t="shared" ca="1" si="79"/>
        <v>0</v>
      </c>
      <c r="AG45" s="1">
        <f t="shared" ca="1" si="79"/>
        <v>0</v>
      </c>
      <c r="AH45" s="1">
        <f t="shared" ca="1" si="79"/>
        <v>0</v>
      </c>
      <c r="AI45" s="1">
        <f t="shared" ca="1" si="79"/>
        <v>0</v>
      </c>
      <c r="AJ45" s="1">
        <f t="shared" ca="1" si="79"/>
        <v>0</v>
      </c>
      <c r="AK45" s="1">
        <f t="shared" ca="1" si="79"/>
        <v>0</v>
      </c>
      <c r="AL45" s="1">
        <f t="shared" ca="1" si="79"/>
        <v>0</v>
      </c>
      <c r="AM45" s="1">
        <f t="shared" ca="1" si="79"/>
        <v>0</v>
      </c>
      <c r="AN45" s="1">
        <f t="shared" ca="1" si="79"/>
        <v>0</v>
      </c>
      <c r="AO45" s="1">
        <f t="shared" ca="1" si="79"/>
        <v>0</v>
      </c>
      <c r="AP45" s="1">
        <f t="shared" ca="1" si="79"/>
        <v>0</v>
      </c>
      <c r="AQ45" s="1">
        <f t="shared" ca="1" si="79"/>
        <v>0</v>
      </c>
      <c r="AR45" s="1">
        <f t="shared" ca="1" si="79"/>
        <v>0</v>
      </c>
      <c r="AS45" s="1">
        <f t="shared" ca="1" si="79"/>
        <v>0</v>
      </c>
      <c r="AT45" s="1">
        <f t="shared" ca="1" si="79"/>
        <v>0</v>
      </c>
      <c r="AU45" s="1">
        <f t="shared" ca="1" si="79"/>
        <v>0</v>
      </c>
      <c r="AV45" s="1">
        <f t="shared" ca="1" si="79"/>
        <v>0</v>
      </c>
      <c r="AW45" s="1">
        <f t="shared" ca="1" si="79"/>
        <v>0</v>
      </c>
      <c r="AX45" s="1">
        <f t="shared" ca="1" si="79"/>
        <v>0</v>
      </c>
      <c r="AY45" s="1">
        <f t="shared" ca="1" si="79"/>
        <v>0</v>
      </c>
      <c r="AZ45" s="1">
        <f t="shared" ca="1" si="79"/>
        <v>0</v>
      </c>
      <c r="BA45" s="1">
        <f t="shared" ca="1" si="79"/>
        <v>0</v>
      </c>
      <c r="BB45" s="1">
        <f t="shared" ca="1" si="79"/>
        <v>0</v>
      </c>
      <c r="BC45" s="1">
        <f t="shared" ca="1" si="79"/>
        <v>0</v>
      </c>
      <c r="BD45" s="1">
        <f t="shared" ca="1" si="79"/>
        <v>0</v>
      </c>
      <c r="BE45" s="1">
        <f t="shared" ca="1" si="79"/>
        <v>0</v>
      </c>
    </row>
    <row r="46" spans="1:57" ht="4.95" customHeight="1" x14ac:dyDescent="0.3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3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</row>
    <row r="47" spans="1:57" x14ac:dyDescent="0.3">
      <c r="B47" s="1">
        <f>ROW(Items!A237)</f>
        <v>237</v>
      </c>
      <c r="H47" s="13" t="str">
        <f ca="1">INDIRECT($B$1&amp;Items!E$2&amp;$B47)</f>
        <v>Основные средства</v>
      </c>
      <c r="I47" s="13" t="str">
        <f ca="1">IF(INDIRECT($B$1&amp;Items!F$2&amp;$B47)="",H47,INDIRECT($B$1&amp;Items!F$2&amp;$B47))</f>
        <v>Основные средства</v>
      </c>
      <c r="J47" s="1" t="str">
        <f ca="1">IF(INDIRECT($B$1&amp;Items!G$2&amp;$B47)="",IF(H47&lt;&gt;I47,"  "&amp;I47,I47),"    "&amp;INDIRECT($B$1&amp;Items!G$2&amp;$B47))</f>
        <v>Основные средства</v>
      </c>
      <c r="S47" s="1">
        <f>SUM(S48:S51)</f>
        <v>0</v>
      </c>
      <c r="V47" s="1">
        <f>SUM(V48:V51)</f>
        <v>0</v>
      </c>
      <c r="W47" s="1">
        <f t="shared" ref="W47:BE47" ca="1" si="80">SUM(W48:W51)</f>
        <v>0</v>
      </c>
      <c r="X47" s="1">
        <f t="shared" ca="1" si="80"/>
        <v>45184971.945938542</v>
      </c>
      <c r="Y47" s="1">
        <f t="shared" ca="1" si="80"/>
        <v>44431889.080172896</v>
      </c>
      <c r="Z47" s="1">
        <f t="shared" ca="1" si="80"/>
        <v>43678806.214407258</v>
      </c>
      <c r="AA47" s="1">
        <f t="shared" ca="1" si="80"/>
        <v>42925723.348641619</v>
      </c>
      <c r="AB47" s="1">
        <f t="shared" ca="1" si="80"/>
        <v>42172640.482875973</v>
      </c>
      <c r="AC47" s="1">
        <f t="shared" ca="1" si="80"/>
        <v>41419557.617110327</v>
      </c>
      <c r="AD47" s="1">
        <f t="shared" ca="1" si="80"/>
        <v>40666474.751344681</v>
      </c>
      <c r="AE47" s="1">
        <f t="shared" ca="1" si="80"/>
        <v>39913391.885579042</v>
      </c>
      <c r="AF47" s="1">
        <f t="shared" ca="1" si="80"/>
        <v>39160309.019813396</v>
      </c>
      <c r="AG47" s="1">
        <f t="shared" ca="1" si="80"/>
        <v>38407226.15404775</v>
      </c>
      <c r="AH47" s="1">
        <f t="shared" ca="1" si="80"/>
        <v>37654143.288282111</v>
      </c>
      <c r="AI47" s="1">
        <f t="shared" ca="1" si="80"/>
        <v>36901060.422516473</v>
      </c>
      <c r="AJ47" s="1">
        <f t="shared" ca="1" si="80"/>
        <v>36147977.556750827</v>
      </c>
      <c r="AK47" s="1">
        <f t="shared" ca="1" si="80"/>
        <v>35394894.69098518</v>
      </c>
      <c r="AL47" s="1">
        <f t="shared" ca="1" si="80"/>
        <v>34641811.825219542</v>
      </c>
      <c r="AM47" s="1">
        <f t="shared" ca="1" si="80"/>
        <v>33888728.959453903</v>
      </c>
      <c r="AN47" s="1">
        <f t="shared" ca="1" si="80"/>
        <v>33135646.093688257</v>
      </c>
      <c r="AO47" s="1">
        <f t="shared" ca="1" si="80"/>
        <v>31629480.362156972</v>
      </c>
      <c r="AP47" s="1">
        <f t="shared" ca="1" si="80"/>
        <v>30876397.496391334</v>
      </c>
      <c r="AQ47" s="1">
        <f t="shared" ca="1" si="80"/>
        <v>30123314.630625688</v>
      </c>
      <c r="AR47" s="1">
        <f t="shared" ca="1" si="80"/>
        <v>29370231.764860041</v>
      </c>
      <c r="AS47" s="1">
        <f t="shared" ca="1" si="80"/>
        <v>28617148.899094403</v>
      </c>
      <c r="AT47" s="1">
        <f t="shared" ca="1" si="80"/>
        <v>27864066.03332876</v>
      </c>
      <c r="AU47" s="1">
        <f t="shared" ca="1" si="80"/>
        <v>27110983.167563118</v>
      </c>
      <c r="AV47" s="1">
        <f t="shared" ca="1" si="80"/>
        <v>26357900.301797476</v>
      </c>
      <c r="AW47" s="1">
        <f t="shared" ca="1" si="80"/>
        <v>25604817.436031833</v>
      </c>
      <c r="AX47" s="1">
        <f t="shared" ca="1" si="80"/>
        <v>24851734.570266191</v>
      </c>
      <c r="AY47" s="1">
        <f t="shared" ca="1" si="80"/>
        <v>24098651.704500549</v>
      </c>
      <c r="AZ47" s="1">
        <f t="shared" ca="1" si="80"/>
        <v>23345568.838734906</v>
      </c>
      <c r="BA47" s="1">
        <f t="shared" ca="1" si="80"/>
        <v>22592485.972969264</v>
      </c>
      <c r="BB47" s="1">
        <f t="shared" ca="1" si="80"/>
        <v>21839403.107203621</v>
      </c>
      <c r="BC47" s="1">
        <f t="shared" ca="1" si="80"/>
        <v>21086320.241437979</v>
      </c>
      <c r="BD47" s="1">
        <f t="shared" ca="1" si="80"/>
        <v>20333237.375672337</v>
      </c>
      <c r="BE47" s="1">
        <f t="shared" ca="1" si="80"/>
        <v>19580154.509906694</v>
      </c>
    </row>
    <row r="48" spans="1:57" x14ac:dyDescent="0.3">
      <c r="B48" s="1">
        <f>MAX(B$46:B47)+1</f>
        <v>238</v>
      </c>
      <c r="H48" s="13" t="str">
        <f ca="1">INDIRECT($B$1&amp;Items!E$2&amp;$B48)</f>
        <v>Основные средства</v>
      </c>
      <c r="I48" s="13" t="str">
        <f ca="1">IF(INDIRECT($B$1&amp;Items!F$2&amp;$B48)="",H48,INDIRECT($B$1&amp;Items!F$2&amp;$B48))</f>
        <v>Основные средства - тип - 1</v>
      </c>
      <c r="J48" s="1" t="str">
        <f ca="1">IF(INDIRECT($B$1&amp;Items!G$2&amp;$B48)="",IF(H48&lt;&gt;I48,"  "&amp;I48,I48),"    "&amp;INDIRECT($B$1&amp;Items!G$2&amp;$B48))</f>
        <v xml:space="preserve">  Основные средства - тип - 1</v>
      </c>
      <c r="S48" s="3">
        <v>0</v>
      </c>
      <c r="V48" s="1">
        <f t="shared" ref="V48:BE48" si="81">IF(V$5=1,$S48,U717)</f>
        <v>0</v>
      </c>
      <c r="W48" s="1">
        <f t="shared" ca="1" si="81"/>
        <v>0</v>
      </c>
      <c r="X48" s="1">
        <f t="shared" ca="1" si="81"/>
        <v>16367713.552083336</v>
      </c>
      <c r="Y48" s="1">
        <f t="shared" ca="1" si="81"/>
        <v>16094918.32621528</v>
      </c>
      <c r="Z48" s="1">
        <f t="shared" ca="1" si="81"/>
        <v>15822123.100347225</v>
      </c>
      <c r="AA48" s="1">
        <f t="shared" ca="1" si="81"/>
        <v>15549327.874479169</v>
      </c>
      <c r="AB48" s="1">
        <f t="shared" ca="1" si="81"/>
        <v>15276532.648611113</v>
      </c>
      <c r="AC48" s="1">
        <f t="shared" ca="1" si="81"/>
        <v>15003737.422743058</v>
      </c>
      <c r="AD48" s="1">
        <f t="shared" ca="1" si="81"/>
        <v>14730942.196875002</v>
      </c>
      <c r="AE48" s="1">
        <f t="shared" ca="1" si="81"/>
        <v>14458146.971006947</v>
      </c>
      <c r="AF48" s="1">
        <f t="shared" ca="1" si="81"/>
        <v>14185351.745138891</v>
      </c>
      <c r="AG48" s="1">
        <f t="shared" ca="1" si="81"/>
        <v>13912556.519270835</v>
      </c>
      <c r="AH48" s="1">
        <f t="shared" ca="1" si="81"/>
        <v>13639761.29340278</v>
      </c>
      <c r="AI48" s="1">
        <f t="shared" ca="1" si="81"/>
        <v>13366966.067534724</v>
      </c>
      <c r="AJ48" s="1">
        <f t="shared" ca="1" si="81"/>
        <v>13094170.841666669</v>
      </c>
      <c r="AK48" s="1">
        <f t="shared" ca="1" si="81"/>
        <v>12821375.615798613</v>
      </c>
      <c r="AL48" s="1">
        <f t="shared" ca="1" si="81"/>
        <v>12548580.389930557</v>
      </c>
      <c r="AM48" s="1">
        <f t="shared" ca="1" si="81"/>
        <v>12275785.164062502</v>
      </c>
      <c r="AN48" s="1">
        <f t="shared" ca="1" si="81"/>
        <v>12002989.938194446</v>
      </c>
      <c r="AO48" s="1">
        <f t="shared" ca="1" si="81"/>
        <v>11457399.486458335</v>
      </c>
      <c r="AP48" s="1">
        <f t="shared" ca="1" si="81"/>
        <v>11184604.260590279</v>
      </c>
      <c r="AQ48" s="1">
        <f t="shared" ca="1" si="81"/>
        <v>10911809.034722224</v>
      </c>
      <c r="AR48" s="1">
        <f t="shared" ca="1" si="81"/>
        <v>10639013.808854168</v>
      </c>
      <c r="AS48" s="1">
        <f t="shared" ca="1" si="81"/>
        <v>10366218.582986113</v>
      </c>
      <c r="AT48" s="1">
        <f t="shared" ca="1" si="81"/>
        <v>10093423.357118057</v>
      </c>
      <c r="AU48" s="1">
        <f t="shared" ca="1" si="81"/>
        <v>9820628.1312500015</v>
      </c>
      <c r="AV48" s="1">
        <f t="shared" ca="1" si="81"/>
        <v>9547832.9053819459</v>
      </c>
      <c r="AW48" s="1">
        <f t="shared" ca="1" si="81"/>
        <v>9275037.6795138903</v>
      </c>
      <c r="AX48" s="1">
        <f t="shared" ca="1" si="81"/>
        <v>9002242.4536458347</v>
      </c>
      <c r="AY48" s="1">
        <f t="shared" ca="1" si="81"/>
        <v>8729447.2277777791</v>
      </c>
      <c r="AZ48" s="1">
        <f t="shared" ca="1" si="81"/>
        <v>8456652.0019097235</v>
      </c>
      <c r="BA48" s="1">
        <f t="shared" ca="1" si="81"/>
        <v>8183856.7760416679</v>
      </c>
      <c r="BB48" s="1">
        <f t="shared" ca="1" si="81"/>
        <v>7911061.5501736123</v>
      </c>
      <c r="BC48" s="1">
        <f t="shared" ca="1" si="81"/>
        <v>7638266.3243055567</v>
      </c>
      <c r="BD48" s="1">
        <f t="shared" ca="1" si="81"/>
        <v>7365471.0984375011</v>
      </c>
      <c r="BE48" s="1">
        <f t="shared" ca="1" si="81"/>
        <v>7092675.8725694455</v>
      </c>
    </row>
    <row r="49" spans="1:57" x14ac:dyDescent="0.3">
      <c r="B49" s="1">
        <f>MAX(B$46:B48)+1</f>
        <v>239</v>
      </c>
      <c r="H49" s="13" t="str">
        <f ca="1">INDIRECT($B$1&amp;Items!E$2&amp;$B49)</f>
        <v>Основные средства</v>
      </c>
      <c r="I49" s="13" t="str">
        <f ca="1">IF(INDIRECT($B$1&amp;Items!F$2&amp;$B49)="",H49,INDIRECT($B$1&amp;Items!F$2&amp;$B49))</f>
        <v>Основные средства - тип - 2</v>
      </c>
      <c r="J49" s="1" t="str">
        <f ca="1">IF(INDIRECT($B$1&amp;Items!G$2&amp;$B49)="",IF(H49&lt;&gt;I49,"  "&amp;I49,I49),"    "&amp;INDIRECT($B$1&amp;Items!G$2&amp;$B49))</f>
        <v xml:space="preserve">  Основные средства - тип - 2</v>
      </c>
      <c r="S49" s="3">
        <v>0</v>
      </c>
      <c r="V49" s="1">
        <f t="shared" ref="V49:BE49" si="82">IF(V$5=1,$S49,U718)</f>
        <v>0</v>
      </c>
      <c r="W49" s="1">
        <f t="shared" ca="1" si="82"/>
        <v>0</v>
      </c>
      <c r="X49" s="1">
        <f t="shared" ca="1" si="82"/>
        <v>10130822.312993545</v>
      </c>
      <c r="Y49" s="1">
        <f t="shared" ca="1" si="82"/>
        <v>9961975.2744436525</v>
      </c>
      <c r="Z49" s="1">
        <f t="shared" ca="1" si="82"/>
        <v>9793128.2358937599</v>
      </c>
      <c r="AA49" s="1">
        <f t="shared" ca="1" si="82"/>
        <v>9624281.1973438673</v>
      </c>
      <c r="AB49" s="1">
        <f t="shared" ca="1" si="82"/>
        <v>9455434.1587939747</v>
      </c>
      <c r="AC49" s="1">
        <f t="shared" ca="1" si="82"/>
        <v>9286587.1202440821</v>
      </c>
      <c r="AD49" s="1">
        <f t="shared" ca="1" si="82"/>
        <v>9117740.0816941895</v>
      </c>
      <c r="AE49" s="1">
        <f t="shared" ca="1" si="82"/>
        <v>8948893.0431442969</v>
      </c>
      <c r="AF49" s="1">
        <f t="shared" ca="1" si="82"/>
        <v>8780046.0045944043</v>
      </c>
      <c r="AG49" s="1">
        <f t="shared" ca="1" si="82"/>
        <v>8611198.9660445116</v>
      </c>
      <c r="AH49" s="1">
        <f t="shared" ca="1" si="82"/>
        <v>8442351.927494619</v>
      </c>
      <c r="AI49" s="1">
        <f t="shared" ca="1" si="82"/>
        <v>8273504.8889447264</v>
      </c>
      <c r="AJ49" s="1">
        <f t="shared" ca="1" si="82"/>
        <v>8104657.8503948338</v>
      </c>
      <c r="AK49" s="1">
        <f t="shared" ca="1" si="82"/>
        <v>7935810.8118449412</v>
      </c>
      <c r="AL49" s="1">
        <f t="shared" ca="1" si="82"/>
        <v>7766963.7732950486</v>
      </c>
      <c r="AM49" s="1">
        <f t="shared" ca="1" si="82"/>
        <v>7598116.734745156</v>
      </c>
      <c r="AN49" s="1">
        <f t="shared" ca="1" si="82"/>
        <v>7429269.6961952634</v>
      </c>
      <c r="AO49" s="1">
        <f t="shared" ca="1" si="82"/>
        <v>7091575.6190954782</v>
      </c>
      <c r="AP49" s="1">
        <f t="shared" ca="1" si="82"/>
        <v>6922728.5805455856</v>
      </c>
      <c r="AQ49" s="1">
        <f t="shared" ca="1" si="82"/>
        <v>6753881.541995693</v>
      </c>
      <c r="AR49" s="1">
        <f t="shared" ca="1" si="82"/>
        <v>6585034.5034458004</v>
      </c>
      <c r="AS49" s="1">
        <f t="shared" ca="1" si="82"/>
        <v>6416187.4648959078</v>
      </c>
      <c r="AT49" s="1">
        <f t="shared" ca="1" si="82"/>
        <v>6247340.4263460152</v>
      </c>
      <c r="AU49" s="1">
        <f t="shared" ca="1" si="82"/>
        <v>6078493.3877961226</v>
      </c>
      <c r="AV49" s="1">
        <f t="shared" ca="1" si="82"/>
        <v>5909646.34924623</v>
      </c>
      <c r="AW49" s="1">
        <f t="shared" ca="1" si="82"/>
        <v>5740799.3106963374</v>
      </c>
      <c r="AX49" s="1">
        <f t="shared" ca="1" si="82"/>
        <v>5571952.2721464448</v>
      </c>
      <c r="AY49" s="1">
        <f t="shared" ca="1" si="82"/>
        <v>5403105.2335965522</v>
      </c>
      <c r="AZ49" s="1">
        <f t="shared" ca="1" si="82"/>
        <v>5234258.1950466596</v>
      </c>
      <c r="BA49" s="1">
        <f t="shared" ca="1" si="82"/>
        <v>5065411.156496767</v>
      </c>
      <c r="BB49" s="1">
        <f t="shared" ca="1" si="82"/>
        <v>4896564.1179468744</v>
      </c>
      <c r="BC49" s="1">
        <f t="shared" ca="1" si="82"/>
        <v>4727717.0793969817</v>
      </c>
      <c r="BD49" s="1">
        <f t="shared" ca="1" si="82"/>
        <v>4558870.0408470891</v>
      </c>
      <c r="BE49" s="1">
        <f t="shared" ca="1" si="82"/>
        <v>4390023.0022971965</v>
      </c>
    </row>
    <row r="50" spans="1:57" x14ac:dyDescent="0.3">
      <c r="B50" s="1">
        <f>MAX(B$46:B49)+1</f>
        <v>240</v>
      </c>
      <c r="H50" s="13" t="str">
        <f ca="1">INDIRECT($B$1&amp;Items!E$2&amp;$B50)</f>
        <v>Основные средства</v>
      </c>
      <c r="I50" s="13" t="str">
        <f ca="1">IF(INDIRECT($B$1&amp;Items!F$2&amp;$B50)="",H50,INDIRECT($B$1&amp;Items!F$2&amp;$B50))</f>
        <v>Основные средства - тип - 3</v>
      </c>
      <c r="J50" s="1" t="str">
        <f ca="1">IF(INDIRECT($B$1&amp;Items!G$2&amp;$B50)="",IF(H50&lt;&gt;I50,"  "&amp;I50,I50),"    "&amp;INDIRECT($B$1&amp;Items!G$2&amp;$B50))</f>
        <v xml:space="preserve">  Основные средства - тип - 3</v>
      </c>
      <c r="S50" s="3">
        <v>0</v>
      </c>
      <c r="V50" s="1">
        <f t="shared" ref="V50:BE50" si="83">IF(V$5=1,$S50,U719)</f>
        <v>0</v>
      </c>
      <c r="W50" s="1">
        <f t="shared" ca="1" si="83"/>
        <v>0</v>
      </c>
      <c r="X50" s="1">
        <f t="shared" ca="1" si="83"/>
        <v>18686436.080861665</v>
      </c>
      <c r="Y50" s="1">
        <f t="shared" ca="1" si="83"/>
        <v>18374995.479513969</v>
      </c>
      <c r="Z50" s="1">
        <f t="shared" ca="1" si="83"/>
        <v>18063554.878166273</v>
      </c>
      <c r="AA50" s="1">
        <f t="shared" ca="1" si="83"/>
        <v>17752114.276818577</v>
      </c>
      <c r="AB50" s="1">
        <f t="shared" ca="1" si="83"/>
        <v>17440673.675470881</v>
      </c>
      <c r="AC50" s="1">
        <f t="shared" ca="1" si="83"/>
        <v>17129233.074123185</v>
      </c>
      <c r="AD50" s="1">
        <f t="shared" ca="1" si="83"/>
        <v>16817792.472775489</v>
      </c>
      <c r="AE50" s="1">
        <f t="shared" ca="1" si="83"/>
        <v>16506351.871427795</v>
      </c>
      <c r="AF50" s="1">
        <f t="shared" ca="1" si="83"/>
        <v>16194911.270080101</v>
      </c>
      <c r="AG50" s="1">
        <f t="shared" ca="1" si="83"/>
        <v>15883470.668732407</v>
      </c>
      <c r="AH50" s="1">
        <f t="shared" ca="1" si="83"/>
        <v>15572030.067384712</v>
      </c>
      <c r="AI50" s="1">
        <f t="shared" ca="1" si="83"/>
        <v>15260589.466037018</v>
      </c>
      <c r="AJ50" s="1">
        <f t="shared" ca="1" si="83"/>
        <v>14949148.864689324</v>
      </c>
      <c r="AK50" s="1">
        <f t="shared" ca="1" si="83"/>
        <v>14637708.26334163</v>
      </c>
      <c r="AL50" s="1">
        <f t="shared" ca="1" si="83"/>
        <v>14326267.661993936</v>
      </c>
      <c r="AM50" s="1">
        <f t="shared" ca="1" si="83"/>
        <v>14014827.060646242</v>
      </c>
      <c r="AN50" s="1">
        <f t="shared" ca="1" si="83"/>
        <v>13703386.459298547</v>
      </c>
      <c r="AO50" s="1">
        <f t="shared" ca="1" si="83"/>
        <v>13080505.256603159</v>
      </c>
      <c r="AP50" s="1">
        <f t="shared" ca="1" si="83"/>
        <v>12769064.655255465</v>
      </c>
      <c r="AQ50" s="1">
        <f t="shared" ca="1" si="83"/>
        <v>12457624.053907771</v>
      </c>
      <c r="AR50" s="1">
        <f t="shared" ca="1" si="83"/>
        <v>12146183.452560076</v>
      </c>
      <c r="AS50" s="1">
        <f t="shared" ca="1" si="83"/>
        <v>11834742.851212382</v>
      </c>
      <c r="AT50" s="1">
        <f t="shared" ca="1" si="83"/>
        <v>11523302.249864688</v>
      </c>
      <c r="AU50" s="1">
        <f t="shared" ca="1" si="83"/>
        <v>11211861.648516994</v>
      </c>
      <c r="AV50" s="1">
        <f t="shared" ca="1" si="83"/>
        <v>10900421.0471693</v>
      </c>
      <c r="AW50" s="1">
        <f t="shared" ca="1" si="83"/>
        <v>10588980.445821606</v>
      </c>
      <c r="AX50" s="1">
        <f t="shared" ca="1" si="83"/>
        <v>10277539.844473911</v>
      </c>
      <c r="AY50" s="1">
        <f t="shared" ca="1" si="83"/>
        <v>9966099.2431262173</v>
      </c>
      <c r="AZ50" s="1">
        <f t="shared" ca="1" si="83"/>
        <v>9654658.6417785231</v>
      </c>
      <c r="BA50" s="1">
        <f t="shared" ca="1" si="83"/>
        <v>9343218.0404308289</v>
      </c>
      <c r="BB50" s="1">
        <f t="shared" ca="1" si="83"/>
        <v>9031777.4390831348</v>
      </c>
      <c r="BC50" s="1">
        <f t="shared" ca="1" si="83"/>
        <v>8720336.8377354406</v>
      </c>
      <c r="BD50" s="1">
        <f t="shared" ca="1" si="83"/>
        <v>8408896.2363877464</v>
      </c>
      <c r="BE50" s="1">
        <f t="shared" ca="1" si="83"/>
        <v>8097455.6350400522</v>
      </c>
    </row>
    <row r="51" spans="1:57" ht="4.95" customHeight="1" x14ac:dyDescent="0.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36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</row>
    <row r="53" spans="1:57" x14ac:dyDescent="0.3">
      <c r="H53" s="3" t="s">
        <v>177</v>
      </c>
      <c r="I53" s="3"/>
      <c r="J53" s="3"/>
      <c r="S53" s="1">
        <f>S55+S60+S76+S82+S88</f>
        <v>0</v>
      </c>
      <c r="V53" s="1">
        <f>V55+V60+V76+V82+V88</f>
        <v>0</v>
      </c>
      <c r="W53" s="1">
        <f t="shared" ref="W53:BE53" ca="1" si="84">W55+W60+W76+W82+W88</f>
        <v>115963496.59780256</v>
      </c>
      <c r="X53" s="1">
        <f t="shared" ca="1" si="84"/>
        <v>83473243.064771697</v>
      </c>
      <c r="Y53" s="1">
        <f t="shared" ca="1" si="84"/>
        <v>76268516.621891052</v>
      </c>
      <c r="Z53" s="1">
        <f t="shared" ca="1" si="84"/>
        <v>70304271.310611472</v>
      </c>
      <c r="AA53" s="1">
        <f t="shared" ca="1" si="84"/>
        <v>73494644.037544444</v>
      </c>
      <c r="AB53" s="1">
        <f t="shared" ca="1" si="84"/>
        <v>76897558.401052117</v>
      </c>
      <c r="AC53" s="1">
        <f t="shared" ca="1" si="84"/>
        <v>70645741.377575159</v>
      </c>
      <c r="AD53" s="1">
        <f t="shared" ca="1" si="84"/>
        <v>72015957.490319103</v>
      </c>
      <c r="AE53" s="1">
        <f t="shared" ca="1" si="84"/>
        <v>76068639.146883756</v>
      </c>
      <c r="AF53" s="1">
        <f t="shared" ca="1" si="84"/>
        <v>75700064.719786316</v>
      </c>
      <c r="AG53" s="1">
        <f t="shared" ca="1" si="84"/>
        <v>76952208.396993905</v>
      </c>
      <c r="AH53" s="1">
        <f t="shared" ca="1" si="84"/>
        <v>83082826.729413271</v>
      </c>
      <c r="AI53" s="1">
        <f t="shared" ca="1" si="84"/>
        <v>81733309.478476435</v>
      </c>
      <c r="AJ53" s="1">
        <f t="shared" ca="1" si="84"/>
        <v>85816846.846545786</v>
      </c>
      <c r="AK53" s="1">
        <f t="shared" ca="1" si="84"/>
        <v>92040850.780147344</v>
      </c>
      <c r="AL53" s="1">
        <f t="shared" ca="1" si="84"/>
        <v>89316602.479548633</v>
      </c>
      <c r="AM53" s="1">
        <f t="shared" ca="1" si="84"/>
        <v>87867028.122631371</v>
      </c>
      <c r="AN53" s="1">
        <f t="shared" ca="1" si="84"/>
        <v>86647875.57049036</v>
      </c>
      <c r="AO53" s="1">
        <f t="shared" ca="1" si="84"/>
        <v>84676895.290693313</v>
      </c>
      <c r="AP53" s="1">
        <f t="shared" ca="1" si="84"/>
        <v>83293586.348104864</v>
      </c>
      <c r="AQ53" s="1">
        <f t="shared" ca="1" si="84"/>
        <v>82079454.348402262</v>
      </c>
      <c r="AR53" s="1">
        <f t="shared" ca="1" si="84"/>
        <v>80866577.486809313</v>
      </c>
      <c r="AS53" s="1">
        <f t="shared" ca="1" si="84"/>
        <v>79550789.096659303</v>
      </c>
      <c r="AT53" s="1">
        <f t="shared" ca="1" si="84"/>
        <v>78340422.511285543</v>
      </c>
      <c r="AU53" s="1">
        <f t="shared" ca="1" si="84"/>
        <v>77131311.064021409</v>
      </c>
      <c r="AV53" s="1">
        <f t="shared" ca="1" si="84"/>
        <v>75881788.088200226</v>
      </c>
      <c r="AW53" s="1">
        <f t="shared" ca="1" si="84"/>
        <v>74478888.755015612</v>
      </c>
      <c r="AX53" s="1">
        <f t="shared" ca="1" si="84"/>
        <v>73681876.055413634</v>
      </c>
      <c r="AY53" s="1">
        <f t="shared" ca="1" si="84"/>
        <v>72886118.49392128</v>
      </c>
      <c r="AZ53" s="1">
        <f t="shared" ca="1" si="84"/>
        <v>72091616.070538521</v>
      </c>
      <c r="BA53" s="1">
        <f t="shared" ca="1" si="84"/>
        <v>71298368.785265356</v>
      </c>
      <c r="BB53" s="1">
        <f t="shared" ca="1" si="84"/>
        <v>70506376.638101846</v>
      </c>
      <c r="BC53" s="1">
        <f t="shared" ca="1" si="84"/>
        <v>69715639.6290479</v>
      </c>
      <c r="BD53" s="1">
        <f t="shared" ca="1" si="84"/>
        <v>68926157.758103609</v>
      </c>
      <c r="BE53" s="1">
        <f t="shared" ca="1" si="84"/>
        <v>68137931.025268883</v>
      </c>
    </row>
    <row r="55" spans="1:57" x14ac:dyDescent="0.3">
      <c r="B55" s="1">
        <f>ROW(Items!$A$111)</f>
        <v>111</v>
      </c>
      <c r="H55" s="13" t="str">
        <f ca="1">INDIRECT($B$1&amp;Items!E$2&amp;$B55)</f>
        <v>Собственный капитал</v>
      </c>
      <c r="I55" s="13" t="str">
        <f ca="1">IF(INDIRECT($B$1&amp;Items!F$2&amp;$B55)="",H55,INDIRECT($B$1&amp;Items!F$2&amp;$B55))</f>
        <v>Собственный капитал</v>
      </c>
      <c r="J55" s="1" t="str">
        <f ca="1">IF(INDIRECT($B$1&amp;Items!G$2&amp;$B55)="",IF(H55&lt;&gt;I55,"  "&amp;I55,I55),"    "&amp;INDIRECT($B$1&amp;Items!G$2&amp;$B55))</f>
        <v>Собственный капитал</v>
      </c>
      <c r="S55" s="3">
        <v>0</v>
      </c>
      <c r="V55" s="1">
        <f t="shared" ref="V55:BE55" si="85">IF(V$5=1,$S55,U724)</f>
        <v>0</v>
      </c>
      <c r="W55" s="1">
        <f t="shared" ca="1" si="85"/>
        <v>77554157.749354258</v>
      </c>
      <c r="X55" s="1">
        <f t="shared" ca="1" si="85"/>
        <v>76226097.651850805</v>
      </c>
      <c r="Y55" s="1">
        <f t="shared" ca="1" si="85"/>
        <v>73807425.133641437</v>
      </c>
      <c r="Z55" s="1">
        <f t="shared" ca="1" si="85"/>
        <v>71550186.811803713</v>
      </c>
      <c r="AA55" s="1">
        <f t="shared" ca="1" si="85"/>
        <v>78302124.194320947</v>
      </c>
      <c r="AB55" s="1">
        <f t="shared" ca="1" si="85"/>
        <v>78302124.194320947</v>
      </c>
      <c r="AC55" s="1">
        <f t="shared" ca="1" si="85"/>
        <v>78302124.194320947</v>
      </c>
      <c r="AD55" s="1">
        <f t="shared" ca="1" si="85"/>
        <v>78302124.194320947</v>
      </c>
      <c r="AE55" s="1">
        <f t="shared" ca="1" si="85"/>
        <v>78302124.194320947</v>
      </c>
      <c r="AF55" s="1">
        <f t="shared" ca="1" si="85"/>
        <v>78914193.841920435</v>
      </c>
      <c r="AG55" s="1">
        <f t="shared" ca="1" si="85"/>
        <v>80595725.227942601</v>
      </c>
      <c r="AH55" s="1">
        <f t="shared" ca="1" si="85"/>
        <v>86087530.281570226</v>
      </c>
      <c r="AI55" s="1">
        <f t="shared" ca="1" si="85"/>
        <v>86362837.15758951</v>
      </c>
      <c r="AJ55" s="1">
        <f t="shared" ca="1" si="85"/>
        <v>90180176.982180983</v>
      </c>
      <c r="AK55" s="1">
        <f t="shared" ca="1" si="85"/>
        <v>96190518.871134877</v>
      </c>
      <c r="AL55" s="1">
        <f t="shared" ca="1" si="85"/>
        <v>95310388.958662048</v>
      </c>
      <c r="AM55" s="1">
        <f t="shared" ca="1" si="85"/>
        <v>94438458.628743261</v>
      </c>
      <c r="AN55" s="1">
        <f t="shared" ca="1" si="85"/>
        <v>93574727.881378531</v>
      </c>
      <c r="AO55" s="1">
        <f t="shared" ca="1" si="85"/>
        <v>91966113.850802213</v>
      </c>
      <c r="AP55" s="1">
        <f t="shared" ca="1" si="85"/>
        <v>91120037.406655192</v>
      </c>
      <c r="AQ55" s="1">
        <f t="shared" ca="1" si="85"/>
        <v>90282160.545062229</v>
      </c>
      <c r="AR55" s="1">
        <f t="shared" ca="1" si="85"/>
        <v>89452483.266023323</v>
      </c>
      <c r="AS55" s="1">
        <f t="shared" ca="1" si="85"/>
        <v>88631005.569538474</v>
      </c>
      <c r="AT55" s="1">
        <f t="shared" ca="1" si="85"/>
        <v>87817727.455607668</v>
      </c>
      <c r="AU55" s="1">
        <f t="shared" ca="1" si="85"/>
        <v>87012648.924230918</v>
      </c>
      <c r="AV55" s="1">
        <f t="shared" ca="1" si="85"/>
        <v>86215769.975408226</v>
      </c>
      <c r="AW55" s="1">
        <f t="shared" ca="1" si="85"/>
        <v>85418757.275806263</v>
      </c>
      <c r="AX55" s="1">
        <f t="shared" ca="1" si="85"/>
        <v>84622999.714313895</v>
      </c>
      <c r="AY55" s="1">
        <f t="shared" ca="1" si="85"/>
        <v>83828497.29093115</v>
      </c>
      <c r="AZ55" s="1">
        <f t="shared" ca="1" si="85"/>
        <v>83035250.005658001</v>
      </c>
      <c r="BA55" s="1">
        <f t="shared" ca="1" si="85"/>
        <v>82243257.858494461</v>
      </c>
      <c r="BB55" s="1">
        <f t="shared" ca="1" si="85"/>
        <v>81452520.849440545</v>
      </c>
      <c r="BC55" s="1">
        <f t="shared" ca="1" si="85"/>
        <v>80663038.978496224</v>
      </c>
      <c r="BD55" s="1">
        <f t="shared" ca="1" si="85"/>
        <v>79874812.245661527</v>
      </c>
      <c r="BE55" s="1">
        <f t="shared" ca="1" si="85"/>
        <v>79087840.650936425</v>
      </c>
    </row>
    <row r="56" spans="1:57" x14ac:dyDescent="0.3">
      <c r="B56" s="1">
        <f>MAX(B55:B$55)+1</f>
        <v>112</v>
      </c>
      <c r="H56" s="13" t="str">
        <f ca="1">INDIRECT($B$1&amp;Items!E$2&amp;$B56)</f>
        <v>Собственный капитал</v>
      </c>
      <c r="I56" s="13" t="str">
        <f ca="1">IF(INDIRECT($B$1&amp;Items!F$2&amp;$B56)="",H56,INDIRECT($B$1&amp;Items!F$2&amp;$B56))</f>
        <v>УК</v>
      </c>
      <c r="J56" s="1" t="str">
        <f ca="1">IF(INDIRECT($B$1&amp;Items!G$2&amp;$B56)="",IF(H56&lt;&gt;I56,"  "&amp;I56,I56),"    "&amp;INDIRECT($B$1&amp;Items!G$2&amp;$B56))</f>
        <v xml:space="preserve">  УК</v>
      </c>
      <c r="S56" s="3">
        <v>0</v>
      </c>
      <c r="V56" s="1">
        <f t="shared" ref="V56:BE56" si="86">IF(V$5=1,$S56,U725)</f>
        <v>0</v>
      </c>
      <c r="W56" s="1">
        <f t="shared" ca="1" si="86"/>
        <v>40000000</v>
      </c>
      <c r="X56" s="1">
        <f t="shared" ca="1" si="86"/>
        <v>40000000</v>
      </c>
      <c r="Y56" s="1">
        <f t="shared" ca="1" si="86"/>
        <v>40000000</v>
      </c>
      <c r="Z56" s="1">
        <f t="shared" ca="1" si="86"/>
        <v>40000000</v>
      </c>
      <c r="AA56" s="1">
        <f t="shared" ca="1" si="86"/>
        <v>40000000</v>
      </c>
      <c r="AB56" s="1">
        <f t="shared" ca="1" si="86"/>
        <v>40000000</v>
      </c>
      <c r="AC56" s="1">
        <f t="shared" ca="1" si="86"/>
        <v>40000000</v>
      </c>
      <c r="AD56" s="1">
        <f t="shared" ca="1" si="86"/>
        <v>40000000</v>
      </c>
      <c r="AE56" s="1">
        <f t="shared" ca="1" si="86"/>
        <v>40000000</v>
      </c>
      <c r="AF56" s="1">
        <f t="shared" ca="1" si="86"/>
        <v>40000000</v>
      </c>
      <c r="AG56" s="1">
        <f t="shared" ca="1" si="86"/>
        <v>40000000</v>
      </c>
      <c r="AH56" s="1">
        <f t="shared" ca="1" si="86"/>
        <v>40000000</v>
      </c>
      <c r="AI56" s="1">
        <f t="shared" ca="1" si="86"/>
        <v>40000000</v>
      </c>
      <c r="AJ56" s="1">
        <f t="shared" ca="1" si="86"/>
        <v>40000000</v>
      </c>
      <c r="AK56" s="1">
        <f t="shared" ca="1" si="86"/>
        <v>40000000</v>
      </c>
      <c r="AL56" s="1">
        <f t="shared" ca="1" si="86"/>
        <v>40000000</v>
      </c>
      <c r="AM56" s="1">
        <f t="shared" ca="1" si="86"/>
        <v>40000000</v>
      </c>
      <c r="AN56" s="1">
        <f t="shared" ca="1" si="86"/>
        <v>40000000</v>
      </c>
      <c r="AO56" s="1">
        <f t="shared" ca="1" si="86"/>
        <v>40000000</v>
      </c>
      <c r="AP56" s="1">
        <f t="shared" ca="1" si="86"/>
        <v>40000000</v>
      </c>
      <c r="AQ56" s="1">
        <f t="shared" ca="1" si="86"/>
        <v>40000000</v>
      </c>
      <c r="AR56" s="1">
        <f t="shared" ca="1" si="86"/>
        <v>40000000</v>
      </c>
      <c r="AS56" s="1">
        <f t="shared" ca="1" si="86"/>
        <v>40000000</v>
      </c>
      <c r="AT56" s="1">
        <f t="shared" ca="1" si="86"/>
        <v>40000000</v>
      </c>
      <c r="AU56" s="1">
        <f t="shared" ca="1" si="86"/>
        <v>40000000</v>
      </c>
      <c r="AV56" s="1">
        <f t="shared" ca="1" si="86"/>
        <v>40000000</v>
      </c>
      <c r="AW56" s="1">
        <f t="shared" ca="1" si="86"/>
        <v>40000000</v>
      </c>
      <c r="AX56" s="1">
        <f t="shared" ca="1" si="86"/>
        <v>40000000</v>
      </c>
      <c r="AY56" s="1">
        <f t="shared" ca="1" si="86"/>
        <v>40000000</v>
      </c>
      <c r="AZ56" s="1">
        <f t="shared" ca="1" si="86"/>
        <v>40000000</v>
      </c>
      <c r="BA56" s="1">
        <f t="shared" ca="1" si="86"/>
        <v>40000000</v>
      </c>
      <c r="BB56" s="1">
        <f t="shared" ca="1" si="86"/>
        <v>40000000</v>
      </c>
      <c r="BC56" s="1">
        <f t="shared" ca="1" si="86"/>
        <v>40000000</v>
      </c>
      <c r="BD56" s="1">
        <f t="shared" ca="1" si="86"/>
        <v>40000000</v>
      </c>
      <c r="BE56" s="1">
        <f t="shared" ca="1" si="86"/>
        <v>40000000</v>
      </c>
    </row>
    <row r="57" spans="1:57" x14ac:dyDescent="0.3">
      <c r="B57" s="1">
        <f>MAX(B$55:B56)+1</f>
        <v>113</v>
      </c>
      <c r="H57" s="13" t="str">
        <f ca="1">INDIRECT($B$1&amp;Items!E$2&amp;$B57)</f>
        <v>Собственный капитал</v>
      </c>
      <c r="I57" s="13" t="str">
        <f ca="1">IF(INDIRECT($B$1&amp;Items!F$2&amp;$B57)="",H57,INDIRECT($B$1&amp;Items!F$2&amp;$B57))</f>
        <v>Доля Инвестора</v>
      </c>
      <c r="J57" s="1" t="str">
        <f ca="1">IF(INDIRECT($B$1&amp;Items!G$2&amp;$B57)="",IF(H57&lt;&gt;I57,"  "&amp;I57,I57),"    "&amp;INDIRECT($B$1&amp;Items!G$2&amp;$B57))</f>
        <v xml:space="preserve">  Доля Инвестора</v>
      </c>
      <c r="S57" s="3">
        <v>0</v>
      </c>
      <c r="V57" s="1">
        <f t="shared" ref="V57:BE57" si="87">IF(V$5=1,$S57,U726)</f>
        <v>0</v>
      </c>
      <c r="W57" s="1">
        <f t="shared" ca="1" si="87"/>
        <v>38302124.194320954</v>
      </c>
      <c r="X57" s="1">
        <f t="shared" ca="1" si="87"/>
        <v>38302124.194320954</v>
      </c>
      <c r="Y57" s="1">
        <f t="shared" ca="1" si="87"/>
        <v>38302124.194320954</v>
      </c>
      <c r="Z57" s="1">
        <f t="shared" ca="1" si="87"/>
        <v>38302124.194320954</v>
      </c>
      <c r="AA57" s="1">
        <f t="shared" ca="1" si="87"/>
        <v>38302124.194320954</v>
      </c>
      <c r="AB57" s="1">
        <f t="shared" ca="1" si="87"/>
        <v>38302124.194320954</v>
      </c>
      <c r="AC57" s="1">
        <f t="shared" ca="1" si="87"/>
        <v>38302124.194320954</v>
      </c>
      <c r="AD57" s="1">
        <f t="shared" ca="1" si="87"/>
        <v>38302124.194320954</v>
      </c>
      <c r="AE57" s="1">
        <f t="shared" ca="1" si="87"/>
        <v>38302124.194320954</v>
      </c>
      <c r="AF57" s="1">
        <f t="shared" ca="1" si="87"/>
        <v>38302124.194320954</v>
      </c>
      <c r="AG57" s="1">
        <f t="shared" ca="1" si="87"/>
        <v>38302124.194320954</v>
      </c>
      <c r="AH57" s="1">
        <f t="shared" ca="1" si="87"/>
        <v>38302124.194320954</v>
      </c>
      <c r="AI57" s="1">
        <f t="shared" ca="1" si="87"/>
        <v>38302124.194320954</v>
      </c>
      <c r="AJ57" s="1">
        <f t="shared" ca="1" si="87"/>
        <v>38302124.194320954</v>
      </c>
      <c r="AK57" s="1">
        <f t="shared" ca="1" si="87"/>
        <v>38302124.194320954</v>
      </c>
      <c r="AL57" s="1">
        <f t="shared" ca="1" si="87"/>
        <v>38302124.194320954</v>
      </c>
      <c r="AM57" s="1">
        <f t="shared" ca="1" si="87"/>
        <v>38302124.194320954</v>
      </c>
      <c r="AN57" s="1">
        <f t="shared" ca="1" si="87"/>
        <v>38302124.194320954</v>
      </c>
      <c r="AO57" s="1">
        <f t="shared" ca="1" si="87"/>
        <v>38302124.194320954</v>
      </c>
      <c r="AP57" s="1">
        <f t="shared" ca="1" si="87"/>
        <v>38302124.194320954</v>
      </c>
      <c r="AQ57" s="1">
        <f t="shared" ca="1" si="87"/>
        <v>38302124.194320954</v>
      </c>
      <c r="AR57" s="1">
        <f t="shared" ca="1" si="87"/>
        <v>38302124.194320954</v>
      </c>
      <c r="AS57" s="1">
        <f t="shared" ca="1" si="87"/>
        <v>38302124.194320954</v>
      </c>
      <c r="AT57" s="1">
        <f t="shared" ca="1" si="87"/>
        <v>38302124.194320954</v>
      </c>
      <c r="AU57" s="1">
        <f t="shared" ca="1" si="87"/>
        <v>38302124.194320954</v>
      </c>
      <c r="AV57" s="1">
        <f t="shared" ca="1" si="87"/>
        <v>38302124.194320954</v>
      </c>
      <c r="AW57" s="1">
        <f t="shared" ca="1" si="87"/>
        <v>38302124.194320954</v>
      </c>
      <c r="AX57" s="1">
        <f t="shared" ca="1" si="87"/>
        <v>38302124.194320954</v>
      </c>
      <c r="AY57" s="1">
        <f t="shared" ca="1" si="87"/>
        <v>38302124.194320954</v>
      </c>
      <c r="AZ57" s="1">
        <f t="shared" ca="1" si="87"/>
        <v>38302124.194320954</v>
      </c>
      <c r="BA57" s="1">
        <f t="shared" ca="1" si="87"/>
        <v>38302124.194320954</v>
      </c>
      <c r="BB57" s="1">
        <f t="shared" ca="1" si="87"/>
        <v>38302124.194320954</v>
      </c>
      <c r="BC57" s="1">
        <f t="shared" ca="1" si="87"/>
        <v>38302124.194320954</v>
      </c>
      <c r="BD57" s="1">
        <f t="shared" ca="1" si="87"/>
        <v>38302124.194320954</v>
      </c>
      <c r="BE57" s="1">
        <f t="shared" ca="1" si="87"/>
        <v>38302124.194320954</v>
      </c>
    </row>
    <row r="58" spans="1:57" x14ac:dyDescent="0.3">
      <c r="B58" s="1">
        <f>MAX(B$55:B57)+1</f>
        <v>114</v>
      </c>
      <c r="H58" s="13" t="str">
        <f ca="1">INDIRECT($B$1&amp;Items!E$2&amp;$B58)</f>
        <v>Собственный капитал</v>
      </c>
      <c r="I58" s="13" t="str">
        <f ca="1">IF(INDIRECT($B$1&amp;Items!F$2&amp;$B58)="",H58,INDIRECT($B$1&amp;Items!F$2&amp;$B58))</f>
        <v>Нераспределенная прибыль</v>
      </c>
      <c r="J58" s="1" t="str">
        <f ca="1">IF(INDIRECT($B$1&amp;Items!G$2&amp;$B58)="",IF(H58&lt;&gt;I58,"  "&amp;I58,I58),"    "&amp;INDIRECT($B$1&amp;Items!G$2&amp;$B58))</f>
        <v xml:space="preserve">  Нераспределенная прибыль</v>
      </c>
      <c r="S58" s="3">
        <v>0</v>
      </c>
      <c r="V58" s="1">
        <f t="shared" ref="V58:BE58" si="88">IF(V$5=1,$S58,U727)</f>
        <v>0</v>
      </c>
      <c r="W58" s="1">
        <f t="shared" ca="1" si="88"/>
        <v>-747966.4449666834</v>
      </c>
      <c r="X58" s="1">
        <f t="shared" ca="1" si="88"/>
        <v>-2076026.5424701374</v>
      </c>
      <c r="Y58" s="1">
        <f t="shared" ca="1" si="88"/>
        <v>-4494699.0606795102</v>
      </c>
      <c r="Z58" s="1">
        <f t="shared" ca="1" si="88"/>
        <v>-6751937.3825172372</v>
      </c>
      <c r="AA58" s="1">
        <f t="shared" ca="1" si="88"/>
        <v>0</v>
      </c>
      <c r="AB58" s="1">
        <f t="shared" ca="1" si="88"/>
        <v>0</v>
      </c>
      <c r="AC58" s="1">
        <f t="shared" ca="1" si="88"/>
        <v>0</v>
      </c>
      <c r="AD58" s="1">
        <f t="shared" ca="1" si="88"/>
        <v>0</v>
      </c>
      <c r="AE58" s="1">
        <f t="shared" ca="1" si="88"/>
        <v>0</v>
      </c>
      <c r="AF58" s="1">
        <f t="shared" ca="1" si="88"/>
        <v>612069.6475994857</v>
      </c>
      <c r="AG58" s="1">
        <f t="shared" ca="1" si="88"/>
        <v>2293601.0336216567</v>
      </c>
      <c r="AH58" s="1">
        <f t="shared" ca="1" si="88"/>
        <v>7785406.0872492762</v>
      </c>
      <c r="AI58" s="1">
        <f t="shared" ca="1" si="88"/>
        <v>8060712.9632685687</v>
      </c>
      <c r="AJ58" s="1">
        <f t="shared" ca="1" si="88"/>
        <v>11878052.787860043</v>
      </c>
      <c r="AK58" s="1">
        <f t="shared" ca="1" si="88"/>
        <v>17888394.676813938</v>
      </c>
      <c r="AL58" s="1">
        <f t="shared" ca="1" si="88"/>
        <v>17008264.764341097</v>
      </c>
      <c r="AM58" s="1">
        <f t="shared" ca="1" si="88"/>
        <v>16136334.43442231</v>
      </c>
      <c r="AN58" s="1">
        <f t="shared" ca="1" si="88"/>
        <v>15272603.687057579</v>
      </c>
      <c r="AO58" s="1">
        <f t="shared" ca="1" si="88"/>
        <v>13663989.656481259</v>
      </c>
      <c r="AP58" s="1">
        <f t="shared" ca="1" si="88"/>
        <v>12817913.212334244</v>
      </c>
      <c r="AQ58" s="1">
        <f t="shared" ca="1" si="88"/>
        <v>11980036.350741282</v>
      </c>
      <c r="AR58" s="1">
        <f t="shared" ca="1" si="88"/>
        <v>11150359.071702374</v>
      </c>
      <c r="AS58" s="1">
        <f t="shared" ca="1" si="88"/>
        <v>10328881.37521752</v>
      </c>
      <c r="AT58" s="1">
        <f t="shared" ca="1" si="88"/>
        <v>9515603.2612867206</v>
      </c>
      <c r="AU58" s="1">
        <f t="shared" ca="1" si="88"/>
        <v>8710524.7299099751</v>
      </c>
      <c r="AV58" s="1">
        <f t="shared" ca="1" si="88"/>
        <v>7913645.781087283</v>
      </c>
      <c r="AW58" s="1">
        <f t="shared" ca="1" si="88"/>
        <v>7116633.0814853115</v>
      </c>
      <c r="AX58" s="1">
        <f t="shared" ca="1" si="88"/>
        <v>6320875.5199929494</v>
      </c>
      <c r="AY58" s="1">
        <f t="shared" ca="1" si="88"/>
        <v>5526373.0966101969</v>
      </c>
      <c r="AZ58" s="1">
        <f t="shared" ca="1" si="88"/>
        <v>4733125.8113370538</v>
      </c>
      <c r="BA58" s="1">
        <f t="shared" ca="1" si="88"/>
        <v>3941133.6641735202</v>
      </c>
      <c r="BB58" s="1">
        <f t="shared" ca="1" si="88"/>
        <v>3150396.6551195956</v>
      </c>
      <c r="BC58" s="1">
        <f t="shared" ca="1" si="88"/>
        <v>2360914.7841752805</v>
      </c>
      <c r="BD58" s="1">
        <f t="shared" ca="1" si="88"/>
        <v>1572688.0513405749</v>
      </c>
      <c r="BE58" s="1">
        <f t="shared" ca="1" si="88"/>
        <v>785716.45661547862</v>
      </c>
    </row>
    <row r="60" spans="1:57" x14ac:dyDescent="0.3">
      <c r="B60" s="1">
        <f>ROW(Items!$A$91)</f>
        <v>91</v>
      </c>
      <c r="H60" s="13" t="str">
        <f ca="1">INDIRECT($B$1&amp;Items!E$2&amp;$B60)</f>
        <v>Кредиторская задолженность</v>
      </c>
      <c r="I60" s="13" t="str">
        <f ca="1">IF(INDIRECT($B$1&amp;Items!F$2&amp;$B60)="",H60,INDIRECT($B$1&amp;Items!F$2&amp;$B60))</f>
        <v>Кредиторская задолженность</v>
      </c>
      <c r="J60" s="1" t="str">
        <f ca="1">IF(INDIRECT($B$1&amp;Items!G$2&amp;$B60)="",IF(H60&lt;&gt;I60,"  "&amp;I60,I60),"    "&amp;INDIRECT($B$1&amp;Items!G$2&amp;$B60))</f>
        <v>Кредиторская задолженность</v>
      </c>
      <c r="S60" s="1">
        <f>SUM(S61:S74)</f>
        <v>0</v>
      </c>
      <c r="V60" s="1">
        <f t="shared" ref="V60:BE60" si="89">SUM(V61:V74)</f>
        <v>0</v>
      </c>
      <c r="W60" s="1">
        <f t="shared" ca="1" si="89"/>
        <v>38409338.848448306</v>
      </c>
      <c r="X60" s="1">
        <f t="shared" ca="1" si="89"/>
        <v>7247145.4129208978</v>
      </c>
      <c r="Y60" s="1">
        <f t="shared" ca="1" si="89"/>
        <v>-7364216.7983269598</v>
      </c>
      <c r="Z60" s="1">
        <f t="shared" ca="1" si="89"/>
        <v>-10813024.205214761</v>
      </c>
      <c r="AA60" s="1">
        <f t="shared" ca="1" si="89"/>
        <v>-13875339.88426465</v>
      </c>
      <c r="AB60" s="1">
        <f t="shared" ca="1" si="89"/>
        <v>-14572934.866428602</v>
      </c>
      <c r="AC60" s="1">
        <f t="shared" ca="1" si="89"/>
        <v>-19337555.3382404</v>
      </c>
      <c r="AD60" s="1">
        <f t="shared" ca="1" si="89"/>
        <v>-20208094.271140404</v>
      </c>
      <c r="AE60" s="1">
        <f t="shared" ca="1" si="89"/>
        <v>-20208094.271140404</v>
      </c>
      <c r="AF60" s="1">
        <f t="shared" ca="1" si="89"/>
        <v>-20208094.271140404</v>
      </c>
      <c r="AG60" s="1">
        <f t="shared" ca="1" si="89"/>
        <v>-20208094.271140404</v>
      </c>
      <c r="AH60" s="1">
        <f t="shared" ca="1" si="89"/>
        <v>-20208094.271140404</v>
      </c>
      <c r="AI60" s="1">
        <f t="shared" ca="1" si="89"/>
        <v>-20208094.271140404</v>
      </c>
      <c r="AJ60" s="1">
        <f t="shared" ca="1" si="89"/>
        <v>-20208094.271140404</v>
      </c>
      <c r="AK60" s="1">
        <f t="shared" ca="1" si="89"/>
        <v>-20208094.271140404</v>
      </c>
      <c r="AL60" s="1">
        <f t="shared" ca="1" si="89"/>
        <v>-20208094.271140404</v>
      </c>
      <c r="AM60" s="1">
        <f t="shared" ca="1" si="89"/>
        <v>-20208094.271140404</v>
      </c>
      <c r="AN60" s="1">
        <f t="shared" ca="1" si="89"/>
        <v>-20208094.271140404</v>
      </c>
      <c r="AO60" s="1">
        <f t="shared" ca="1" si="89"/>
        <v>-20208094.271140404</v>
      </c>
      <c r="AP60" s="1">
        <f t="shared" ca="1" si="89"/>
        <v>-20208094.271140404</v>
      </c>
      <c r="AQ60" s="1">
        <f t="shared" ca="1" si="89"/>
        <v>-20208094.271140404</v>
      </c>
      <c r="AR60" s="1">
        <f t="shared" ca="1" si="89"/>
        <v>-20208094.271140404</v>
      </c>
      <c r="AS60" s="1">
        <f t="shared" ca="1" si="89"/>
        <v>-20208094.271140404</v>
      </c>
      <c r="AT60" s="1">
        <f t="shared" ca="1" si="89"/>
        <v>-20208094.271140404</v>
      </c>
      <c r="AU60" s="1">
        <f t="shared" ca="1" si="89"/>
        <v>-20208094.271140404</v>
      </c>
      <c r="AV60" s="1">
        <f t="shared" ca="1" si="89"/>
        <v>-20208094.271140404</v>
      </c>
      <c r="AW60" s="1">
        <f t="shared" ca="1" si="89"/>
        <v>-20208094.271140404</v>
      </c>
      <c r="AX60" s="1">
        <f t="shared" ca="1" si="89"/>
        <v>-20208094.271140404</v>
      </c>
      <c r="AY60" s="1">
        <f t="shared" ca="1" si="89"/>
        <v>-20208094.271140404</v>
      </c>
      <c r="AZ60" s="1">
        <f t="shared" ca="1" si="89"/>
        <v>-20208094.271140404</v>
      </c>
      <c r="BA60" s="1">
        <f t="shared" ca="1" si="89"/>
        <v>-20208094.271140404</v>
      </c>
      <c r="BB60" s="1">
        <f t="shared" ca="1" si="89"/>
        <v>-20208094.271140404</v>
      </c>
      <c r="BC60" s="1">
        <f t="shared" ca="1" si="89"/>
        <v>-20208094.271140404</v>
      </c>
      <c r="BD60" s="1">
        <f t="shared" ca="1" si="89"/>
        <v>-20208094.271140404</v>
      </c>
      <c r="BE60" s="1">
        <f t="shared" ca="1" si="89"/>
        <v>-20208094.271140404</v>
      </c>
    </row>
    <row r="61" spans="1:57" x14ac:dyDescent="0.3">
      <c r="B61" s="1">
        <f>MAX(B$59:B60)+1</f>
        <v>92</v>
      </c>
      <c r="H61" s="13" t="str">
        <f ca="1">INDIRECT($B$1&amp;Items!E$2&amp;$B61)</f>
        <v>Кредиторская задолженность</v>
      </c>
      <c r="I61" s="13" t="str">
        <f ca="1">IF(INDIRECT($B$1&amp;Items!F$2&amp;$B61)="",H61,INDIRECT($B$1&amp;Items!F$2&amp;$B61))</f>
        <v>Начисление затрат этапа-1 бизнес-процесса</v>
      </c>
      <c r="J61" s="1" t="str">
        <f ca="1">IF(INDIRECT($B$1&amp;Items!G$2&amp;$B61)="",IF(H61&lt;&gt;I61,"  "&amp;I61,I61),"    "&amp;INDIRECT($B$1&amp;Items!G$2&amp;$B61))</f>
        <v xml:space="preserve">  Начисление затрат этапа-1 бизнес-процесса</v>
      </c>
      <c r="S61" s="3">
        <v>0</v>
      </c>
      <c r="V61" s="1">
        <f t="shared" ref="V61:BE61" si="90">IF(V$5=1,$S61,U730)</f>
        <v>0</v>
      </c>
      <c r="W61" s="1">
        <f t="shared" ca="1" si="90"/>
        <v>820150</v>
      </c>
      <c r="X61" s="1">
        <f t="shared" ca="1" si="90"/>
        <v>764682.33333333302</v>
      </c>
      <c r="Y61" s="1">
        <f t="shared" ca="1" si="90"/>
        <v>577147.70343333296</v>
      </c>
      <c r="Z61" s="1">
        <f t="shared" ca="1" si="90"/>
        <v>-1053294.0061400002</v>
      </c>
      <c r="AA61" s="1">
        <f t="shared" ca="1" si="90"/>
        <v>-1474059.5253500002</v>
      </c>
      <c r="AB61" s="1">
        <f t="shared" ca="1" si="90"/>
        <v>-2083579.6700000004</v>
      </c>
      <c r="AC61" s="1">
        <f t="shared" ca="1" si="90"/>
        <v>-2083579.6700000004</v>
      </c>
      <c r="AD61" s="1">
        <f t="shared" ca="1" si="90"/>
        <v>-2083579.6700000004</v>
      </c>
      <c r="AE61" s="1">
        <f t="shared" ca="1" si="90"/>
        <v>-2083579.6700000004</v>
      </c>
      <c r="AF61" s="1">
        <f t="shared" ca="1" si="90"/>
        <v>-2083579.6700000004</v>
      </c>
      <c r="AG61" s="1">
        <f t="shared" ca="1" si="90"/>
        <v>-2083579.6700000004</v>
      </c>
      <c r="AH61" s="1">
        <f t="shared" ca="1" si="90"/>
        <v>-2083579.6700000004</v>
      </c>
      <c r="AI61" s="1">
        <f t="shared" ca="1" si="90"/>
        <v>-2083579.6700000004</v>
      </c>
      <c r="AJ61" s="1">
        <f t="shared" ca="1" si="90"/>
        <v>-2083579.6700000004</v>
      </c>
      <c r="AK61" s="1">
        <f t="shared" ca="1" si="90"/>
        <v>-2083579.6700000004</v>
      </c>
      <c r="AL61" s="1">
        <f t="shared" ca="1" si="90"/>
        <v>-2083579.6700000004</v>
      </c>
      <c r="AM61" s="1">
        <f t="shared" ca="1" si="90"/>
        <v>-2083579.6700000004</v>
      </c>
      <c r="AN61" s="1">
        <f t="shared" ca="1" si="90"/>
        <v>-2083579.6700000004</v>
      </c>
      <c r="AO61" s="1">
        <f t="shared" ca="1" si="90"/>
        <v>-2083579.6700000004</v>
      </c>
      <c r="AP61" s="1">
        <f t="shared" ca="1" si="90"/>
        <v>-2083579.6700000004</v>
      </c>
      <c r="AQ61" s="1">
        <f t="shared" ca="1" si="90"/>
        <v>-2083579.6700000004</v>
      </c>
      <c r="AR61" s="1">
        <f t="shared" ca="1" si="90"/>
        <v>-2083579.6700000004</v>
      </c>
      <c r="AS61" s="1">
        <f t="shared" ca="1" si="90"/>
        <v>-2083579.6700000004</v>
      </c>
      <c r="AT61" s="1">
        <f t="shared" ca="1" si="90"/>
        <v>-2083579.6700000004</v>
      </c>
      <c r="AU61" s="1">
        <f t="shared" ca="1" si="90"/>
        <v>-2083579.6700000004</v>
      </c>
      <c r="AV61" s="1">
        <f t="shared" ca="1" si="90"/>
        <v>-2083579.6700000004</v>
      </c>
      <c r="AW61" s="1">
        <f t="shared" ca="1" si="90"/>
        <v>-2083579.6700000004</v>
      </c>
      <c r="AX61" s="1">
        <f t="shared" ca="1" si="90"/>
        <v>-2083579.6700000004</v>
      </c>
      <c r="AY61" s="1">
        <f t="shared" ca="1" si="90"/>
        <v>-2083579.6700000004</v>
      </c>
      <c r="AZ61" s="1">
        <f t="shared" ca="1" si="90"/>
        <v>-2083579.6700000004</v>
      </c>
      <c r="BA61" s="1">
        <f t="shared" ca="1" si="90"/>
        <v>-2083579.6700000004</v>
      </c>
      <c r="BB61" s="1">
        <f t="shared" ca="1" si="90"/>
        <v>-2083579.6700000004</v>
      </c>
      <c r="BC61" s="1">
        <f t="shared" ca="1" si="90"/>
        <v>-2083579.6700000004</v>
      </c>
      <c r="BD61" s="1">
        <f t="shared" ca="1" si="90"/>
        <v>-2083579.6700000004</v>
      </c>
      <c r="BE61" s="1">
        <f t="shared" ca="1" si="90"/>
        <v>-2083579.6700000004</v>
      </c>
    </row>
    <row r="62" spans="1:57" x14ac:dyDescent="0.3">
      <c r="B62" s="1">
        <f>MAX(B$59:B61)+1</f>
        <v>93</v>
      </c>
      <c r="H62" s="13" t="str">
        <f ca="1">INDIRECT($B$1&amp;Items!E$2&amp;$B62)</f>
        <v>Кредиторская задолженность</v>
      </c>
      <c r="I62" s="13" t="str">
        <f ca="1">IF(INDIRECT($B$1&amp;Items!F$2&amp;$B62)="",H62,INDIRECT($B$1&amp;Items!F$2&amp;$B62))</f>
        <v>Начисление затрат этапа-2 бизнес-процесса</v>
      </c>
      <c r="J62" s="1" t="str">
        <f ca="1">IF(INDIRECT($B$1&amp;Items!G$2&amp;$B62)="",IF(H62&lt;&gt;I62,"  "&amp;I62,I62),"    "&amp;INDIRECT($B$1&amp;Items!G$2&amp;$B62))</f>
        <v xml:space="preserve">  Начисление затрат этапа-2 бизнес-процесса</v>
      </c>
      <c r="S62" s="3">
        <v>0</v>
      </c>
      <c r="V62" s="1">
        <f t="shared" ref="V62:BE62" si="91">IF(V$5=1,$S62,U731)</f>
        <v>0</v>
      </c>
      <c r="W62" s="1">
        <f t="shared" ca="1" si="91"/>
        <v>303555.40335999988</v>
      </c>
      <c r="X62" s="1">
        <f t="shared" ca="1" si="91"/>
        <v>506645.55134333298</v>
      </c>
      <c r="Y62" s="1">
        <f t="shared" ca="1" si="91"/>
        <v>-789449.42116666702</v>
      </c>
      <c r="Z62" s="1">
        <f t="shared" ca="1" si="91"/>
        <v>-470116.08783333353</v>
      </c>
      <c r="AA62" s="1">
        <f t="shared" ca="1" si="91"/>
        <v>-202869.68783333385</v>
      </c>
      <c r="AB62" s="1">
        <f t="shared" ca="1" si="91"/>
        <v>-644857.85450000048</v>
      </c>
      <c r="AC62" s="1">
        <f t="shared" ca="1" si="91"/>
        <v>-1772487.7545000003</v>
      </c>
      <c r="AD62" s="1">
        <f t="shared" ca="1" si="91"/>
        <v>-1772487.7545000003</v>
      </c>
      <c r="AE62" s="1">
        <f t="shared" ca="1" si="91"/>
        <v>-1772487.7545000003</v>
      </c>
      <c r="AF62" s="1">
        <f t="shared" ca="1" si="91"/>
        <v>-1772487.7545000003</v>
      </c>
      <c r="AG62" s="1">
        <f t="shared" ca="1" si="91"/>
        <v>-1772487.7545000003</v>
      </c>
      <c r="AH62" s="1">
        <f t="shared" ca="1" si="91"/>
        <v>-1772487.7545000003</v>
      </c>
      <c r="AI62" s="1">
        <f t="shared" ca="1" si="91"/>
        <v>-1772487.7545000003</v>
      </c>
      <c r="AJ62" s="1">
        <f t="shared" ca="1" si="91"/>
        <v>-1772487.7545000003</v>
      </c>
      <c r="AK62" s="1">
        <f t="shared" ca="1" si="91"/>
        <v>-1772487.7545000003</v>
      </c>
      <c r="AL62" s="1">
        <f t="shared" ca="1" si="91"/>
        <v>-1772487.7545000003</v>
      </c>
      <c r="AM62" s="1">
        <f t="shared" ca="1" si="91"/>
        <v>-1772487.7545000003</v>
      </c>
      <c r="AN62" s="1">
        <f t="shared" ca="1" si="91"/>
        <v>-1772487.7545000003</v>
      </c>
      <c r="AO62" s="1">
        <f t="shared" ca="1" si="91"/>
        <v>-1772487.7545000003</v>
      </c>
      <c r="AP62" s="1">
        <f t="shared" ca="1" si="91"/>
        <v>-1772487.7545000003</v>
      </c>
      <c r="AQ62" s="1">
        <f t="shared" ca="1" si="91"/>
        <v>-1772487.7545000003</v>
      </c>
      <c r="AR62" s="1">
        <f t="shared" ca="1" si="91"/>
        <v>-1772487.7545000003</v>
      </c>
      <c r="AS62" s="1">
        <f t="shared" ca="1" si="91"/>
        <v>-1772487.7545000003</v>
      </c>
      <c r="AT62" s="1">
        <f t="shared" ca="1" si="91"/>
        <v>-1772487.7545000003</v>
      </c>
      <c r="AU62" s="1">
        <f t="shared" ca="1" si="91"/>
        <v>-1772487.7545000003</v>
      </c>
      <c r="AV62" s="1">
        <f t="shared" ca="1" si="91"/>
        <v>-1772487.7545000003</v>
      </c>
      <c r="AW62" s="1">
        <f t="shared" ca="1" si="91"/>
        <v>-1772487.7545000003</v>
      </c>
      <c r="AX62" s="1">
        <f t="shared" ca="1" si="91"/>
        <v>-1772487.7545000003</v>
      </c>
      <c r="AY62" s="1">
        <f t="shared" ca="1" si="91"/>
        <v>-1772487.7545000003</v>
      </c>
      <c r="AZ62" s="1">
        <f t="shared" ca="1" si="91"/>
        <v>-1772487.7545000003</v>
      </c>
      <c r="BA62" s="1">
        <f t="shared" ca="1" si="91"/>
        <v>-1772487.7545000003</v>
      </c>
      <c r="BB62" s="1">
        <f t="shared" ca="1" si="91"/>
        <v>-1772487.7545000003</v>
      </c>
      <c r="BC62" s="1">
        <f t="shared" ca="1" si="91"/>
        <v>-1772487.7545000003</v>
      </c>
      <c r="BD62" s="1">
        <f t="shared" ca="1" si="91"/>
        <v>-1772487.7545000003</v>
      </c>
      <c r="BE62" s="1">
        <f t="shared" ca="1" si="91"/>
        <v>-1772487.7545000003</v>
      </c>
    </row>
    <row r="63" spans="1:57" x14ac:dyDescent="0.3">
      <c r="B63" s="1">
        <f>MAX(B$59:B62)+1</f>
        <v>94</v>
      </c>
      <c r="H63" s="13" t="str">
        <f ca="1">INDIRECT($B$1&amp;Items!E$2&amp;$B63)</f>
        <v>Кредиторская задолженность</v>
      </c>
      <c r="I63" s="13" t="str">
        <f ca="1">IF(INDIRECT($B$1&amp;Items!F$2&amp;$B63)="",H63,INDIRECT($B$1&amp;Items!F$2&amp;$B63))</f>
        <v>Начисление затрат этапа-3 бизнес-процесса</v>
      </c>
      <c r="J63" s="1" t="str">
        <f ca="1">IF(INDIRECT($B$1&amp;Items!G$2&amp;$B63)="",IF(H63&lt;&gt;I63,"  "&amp;I63,I63),"    "&amp;INDIRECT($B$1&amp;Items!G$2&amp;$B63))</f>
        <v xml:space="preserve">  Начисление затрат этапа-3 бизнес-процесса</v>
      </c>
      <c r="S63" s="3">
        <v>0</v>
      </c>
      <c r="V63" s="1">
        <f t="shared" ref="V63:BE63" si="92">IF(V$5=1,$S63,U732)</f>
        <v>0</v>
      </c>
      <c r="W63" s="1">
        <f t="shared" ca="1" si="92"/>
        <v>496326.10133333318</v>
      </c>
      <c r="X63" s="1">
        <f t="shared" ca="1" si="92"/>
        <v>1054928.5713153332</v>
      </c>
      <c r="Y63" s="1">
        <f t="shared" ca="1" si="92"/>
        <v>696225.62664866634</v>
      </c>
      <c r="Z63" s="1">
        <f t="shared" ca="1" si="92"/>
        <v>-399372.75699100085</v>
      </c>
      <c r="AA63" s="1">
        <f t="shared" ca="1" si="92"/>
        <v>-1511421.702099001</v>
      </c>
      <c r="AB63" s="1">
        <f t="shared" ca="1" si="92"/>
        <v>-1113590.5764844678</v>
      </c>
      <c r="AC63" s="1">
        <f t="shared" ca="1" si="92"/>
        <v>-2390901.2296496676</v>
      </c>
      <c r="AD63" s="1">
        <f t="shared" ca="1" si="92"/>
        <v>-2822631.2296496676</v>
      </c>
      <c r="AE63" s="1">
        <f t="shared" ca="1" si="92"/>
        <v>-2822631.2296496676</v>
      </c>
      <c r="AF63" s="1">
        <f t="shared" ca="1" si="92"/>
        <v>-2822631.2296496676</v>
      </c>
      <c r="AG63" s="1">
        <f t="shared" ca="1" si="92"/>
        <v>-2822631.2296496676</v>
      </c>
      <c r="AH63" s="1">
        <f t="shared" ca="1" si="92"/>
        <v>-2822631.2296496676</v>
      </c>
      <c r="AI63" s="1">
        <f t="shared" ca="1" si="92"/>
        <v>-2822631.2296496676</v>
      </c>
      <c r="AJ63" s="1">
        <f t="shared" ca="1" si="92"/>
        <v>-2822631.2296496676</v>
      </c>
      <c r="AK63" s="1">
        <f t="shared" ca="1" si="92"/>
        <v>-2822631.2296496676</v>
      </c>
      <c r="AL63" s="1">
        <f t="shared" ca="1" si="92"/>
        <v>-2822631.2296496676</v>
      </c>
      <c r="AM63" s="1">
        <f t="shared" ca="1" si="92"/>
        <v>-2822631.2296496676</v>
      </c>
      <c r="AN63" s="1">
        <f t="shared" ca="1" si="92"/>
        <v>-2822631.2296496676</v>
      </c>
      <c r="AO63" s="1">
        <f t="shared" ca="1" si="92"/>
        <v>-2822631.2296496676</v>
      </c>
      <c r="AP63" s="1">
        <f t="shared" ca="1" si="92"/>
        <v>-2822631.2296496676</v>
      </c>
      <c r="AQ63" s="1">
        <f t="shared" ca="1" si="92"/>
        <v>-2822631.2296496676</v>
      </c>
      <c r="AR63" s="1">
        <f t="shared" ca="1" si="92"/>
        <v>-2822631.2296496676</v>
      </c>
      <c r="AS63" s="1">
        <f t="shared" ca="1" si="92"/>
        <v>-2822631.2296496676</v>
      </c>
      <c r="AT63" s="1">
        <f t="shared" ca="1" si="92"/>
        <v>-2822631.2296496676</v>
      </c>
      <c r="AU63" s="1">
        <f t="shared" ca="1" si="92"/>
        <v>-2822631.2296496676</v>
      </c>
      <c r="AV63" s="1">
        <f t="shared" ca="1" si="92"/>
        <v>-2822631.2296496676</v>
      </c>
      <c r="AW63" s="1">
        <f t="shared" ca="1" si="92"/>
        <v>-2822631.2296496676</v>
      </c>
      <c r="AX63" s="1">
        <f t="shared" ca="1" si="92"/>
        <v>-2822631.2296496676</v>
      </c>
      <c r="AY63" s="1">
        <f t="shared" ca="1" si="92"/>
        <v>-2822631.2296496676</v>
      </c>
      <c r="AZ63" s="1">
        <f t="shared" ca="1" si="92"/>
        <v>-2822631.2296496676</v>
      </c>
      <c r="BA63" s="1">
        <f t="shared" ca="1" si="92"/>
        <v>-2822631.2296496676</v>
      </c>
      <c r="BB63" s="1">
        <f t="shared" ca="1" si="92"/>
        <v>-2822631.2296496676</v>
      </c>
      <c r="BC63" s="1">
        <f t="shared" ca="1" si="92"/>
        <v>-2822631.2296496676</v>
      </c>
      <c r="BD63" s="1">
        <f t="shared" ca="1" si="92"/>
        <v>-2822631.2296496676</v>
      </c>
      <c r="BE63" s="1">
        <f t="shared" ca="1" si="92"/>
        <v>-2822631.2296496676</v>
      </c>
    </row>
    <row r="64" spans="1:57" x14ac:dyDescent="0.3">
      <c r="B64" s="1">
        <f>MAX(B$59:B63)+1</f>
        <v>95</v>
      </c>
      <c r="H64" s="13" t="str">
        <f ca="1">INDIRECT($B$1&amp;Items!E$2&amp;$B64)</f>
        <v>Кредиторская задолженность</v>
      </c>
      <c r="I64" s="13" t="str">
        <f ca="1">IF(INDIRECT($B$1&amp;Items!F$2&amp;$B64)="",H64,INDIRECT($B$1&amp;Items!F$2&amp;$B64))</f>
        <v>Начисление затрат этапа-4 бизнес-процесса</v>
      </c>
      <c r="J64" s="1" t="str">
        <f ca="1">IF(INDIRECT($B$1&amp;Items!G$2&amp;$B64)="",IF(H64&lt;&gt;I64,"  "&amp;I64,I64),"    "&amp;INDIRECT($B$1&amp;Items!G$2&amp;$B64))</f>
        <v xml:space="preserve">  Начисление затрат этапа-4 бизнес-процесса</v>
      </c>
      <c r="S64" s="3">
        <v>0</v>
      </c>
      <c r="V64" s="1">
        <f t="shared" ref="V64:BE64" si="93">IF(V$5=1,$S64,U733)</f>
        <v>0</v>
      </c>
      <c r="W64" s="1">
        <f t="shared" ca="1" si="93"/>
        <v>0</v>
      </c>
      <c r="X64" s="1">
        <f t="shared" ca="1" si="93"/>
        <v>150020.14799999993</v>
      </c>
      <c r="Y64" s="1">
        <f t="shared" ca="1" si="93"/>
        <v>797039.63185973326</v>
      </c>
      <c r="Z64" s="1">
        <f t="shared" ca="1" si="93"/>
        <v>592872.86871786648</v>
      </c>
      <c r="AA64" s="1">
        <f t="shared" ca="1" si="93"/>
        <v>-973685.93403083389</v>
      </c>
      <c r="AB64" s="1">
        <f t="shared" ca="1" si="93"/>
        <v>-1226303.334030834</v>
      </c>
      <c r="AC64" s="1">
        <f t="shared" ca="1" si="93"/>
        <v>-1600469.334030834</v>
      </c>
      <c r="AD64" s="1">
        <f t="shared" ca="1" si="93"/>
        <v>-1600469.334030834</v>
      </c>
      <c r="AE64" s="1">
        <f t="shared" ca="1" si="93"/>
        <v>-1600469.334030834</v>
      </c>
      <c r="AF64" s="1">
        <f t="shared" ca="1" si="93"/>
        <v>-1600469.334030834</v>
      </c>
      <c r="AG64" s="1">
        <f t="shared" ca="1" si="93"/>
        <v>-1600469.334030834</v>
      </c>
      <c r="AH64" s="1">
        <f t="shared" ca="1" si="93"/>
        <v>-1600469.334030834</v>
      </c>
      <c r="AI64" s="1">
        <f t="shared" ca="1" si="93"/>
        <v>-1600469.334030834</v>
      </c>
      <c r="AJ64" s="1">
        <f t="shared" ca="1" si="93"/>
        <v>-1600469.334030834</v>
      </c>
      <c r="AK64" s="1">
        <f t="shared" ca="1" si="93"/>
        <v>-1600469.334030834</v>
      </c>
      <c r="AL64" s="1">
        <f t="shared" ca="1" si="93"/>
        <v>-1600469.334030834</v>
      </c>
      <c r="AM64" s="1">
        <f t="shared" ca="1" si="93"/>
        <v>-1600469.334030834</v>
      </c>
      <c r="AN64" s="1">
        <f t="shared" ca="1" si="93"/>
        <v>-1600469.334030834</v>
      </c>
      <c r="AO64" s="1">
        <f t="shared" ca="1" si="93"/>
        <v>-1600469.334030834</v>
      </c>
      <c r="AP64" s="1">
        <f t="shared" ca="1" si="93"/>
        <v>-1600469.334030834</v>
      </c>
      <c r="AQ64" s="1">
        <f t="shared" ca="1" si="93"/>
        <v>-1600469.334030834</v>
      </c>
      <c r="AR64" s="1">
        <f t="shared" ca="1" si="93"/>
        <v>-1600469.334030834</v>
      </c>
      <c r="AS64" s="1">
        <f t="shared" ca="1" si="93"/>
        <v>-1600469.334030834</v>
      </c>
      <c r="AT64" s="1">
        <f t="shared" ca="1" si="93"/>
        <v>-1600469.334030834</v>
      </c>
      <c r="AU64" s="1">
        <f t="shared" ca="1" si="93"/>
        <v>-1600469.334030834</v>
      </c>
      <c r="AV64" s="1">
        <f t="shared" ca="1" si="93"/>
        <v>-1600469.334030834</v>
      </c>
      <c r="AW64" s="1">
        <f t="shared" ca="1" si="93"/>
        <v>-1600469.334030834</v>
      </c>
      <c r="AX64" s="1">
        <f t="shared" ca="1" si="93"/>
        <v>-1600469.334030834</v>
      </c>
      <c r="AY64" s="1">
        <f t="shared" ca="1" si="93"/>
        <v>-1600469.334030834</v>
      </c>
      <c r="AZ64" s="1">
        <f t="shared" ca="1" si="93"/>
        <v>-1600469.334030834</v>
      </c>
      <c r="BA64" s="1">
        <f t="shared" ca="1" si="93"/>
        <v>-1600469.334030834</v>
      </c>
      <c r="BB64" s="1">
        <f t="shared" ca="1" si="93"/>
        <v>-1600469.334030834</v>
      </c>
      <c r="BC64" s="1">
        <f t="shared" ca="1" si="93"/>
        <v>-1600469.334030834</v>
      </c>
      <c r="BD64" s="1">
        <f t="shared" ca="1" si="93"/>
        <v>-1600469.334030834</v>
      </c>
      <c r="BE64" s="1">
        <f t="shared" ca="1" si="93"/>
        <v>-1600469.334030834</v>
      </c>
    </row>
    <row r="65" spans="1:57" x14ac:dyDescent="0.3">
      <c r="B65" s="1">
        <f>MAX(B$59:B64)+1</f>
        <v>96</v>
      </c>
      <c r="H65" s="13" t="str">
        <f ca="1">INDIRECT($B$1&amp;Items!E$2&amp;$B65)</f>
        <v>Кредиторская задолженность</v>
      </c>
      <c r="I65" s="13" t="str">
        <f ca="1">IF(INDIRECT($B$1&amp;Items!F$2&amp;$B65)="",H65,INDIRECT($B$1&amp;Items!F$2&amp;$B65))</f>
        <v>Начисление затрат этапа-5 бизнес-процесса</v>
      </c>
      <c r="J65" s="1" t="str">
        <f ca="1">IF(INDIRECT($B$1&amp;Items!G$2&amp;$B65)="",IF(H65&lt;&gt;I65,"  "&amp;I65,I65),"    "&amp;INDIRECT($B$1&amp;Items!G$2&amp;$B65))</f>
        <v xml:space="preserve">  Начисление затрат этапа-5 бизнес-процесса</v>
      </c>
      <c r="S65" s="3">
        <v>0</v>
      </c>
      <c r="V65" s="1">
        <f t="shared" ref="V65:BE65" si="94">IF(V$5=1,$S65,U734)</f>
        <v>0</v>
      </c>
      <c r="W65" s="1">
        <f t="shared" ca="1" si="94"/>
        <v>435700.96632913337</v>
      </c>
      <c r="X65" s="1">
        <f t="shared" ca="1" si="94"/>
        <v>813484.46823841776</v>
      </c>
      <c r="Y65" s="1">
        <f t="shared" ca="1" si="94"/>
        <v>-538850.5619541232</v>
      </c>
      <c r="Z65" s="1">
        <f t="shared" ca="1" si="94"/>
        <v>-1051669.1887313332</v>
      </c>
      <c r="AA65" s="1">
        <f t="shared" ca="1" si="94"/>
        <v>-543681.42339799984</v>
      </c>
      <c r="AB65" s="1">
        <f t="shared" ca="1" si="94"/>
        <v>-119034.63423799968</v>
      </c>
      <c r="AC65" s="1">
        <f t="shared" ca="1" si="94"/>
        <v>-1083010.4524979996</v>
      </c>
      <c r="AD65" s="1">
        <f t="shared" ca="1" si="94"/>
        <v>-1521819.3853979995</v>
      </c>
      <c r="AE65" s="1">
        <f t="shared" ca="1" si="94"/>
        <v>-1521819.3853979995</v>
      </c>
      <c r="AF65" s="1">
        <f t="shared" ca="1" si="94"/>
        <v>-1521819.3853979995</v>
      </c>
      <c r="AG65" s="1">
        <f t="shared" ca="1" si="94"/>
        <v>-1521819.3853979995</v>
      </c>
      <c r="AH65" s="1">
        <f t="shared" ca="1" si="94"/>
        <v>-1521819.3853979995</v>
      </c>
      <c r="AI65" s="1">
        <f t="shared" ca="1" si="94"/>
        <v>-1521819.3853979995</v>
      </c>
      <c r="AJ65" s="1">
        <f t="shared" ca="1" si="94"/>
        <v>-1521819.3853979995</v>
      </c>
      <c r="AK65" s="1">
        <f t="shared" ca="1" si="94"/>
        <v>-1521819.3853979995</v>
      </c>
      <c r="AL65" s="1">
        <f t="shared" ca="1" si="94"/>
        <v>-1521819.3853979995</v>
      </c>
      <c r="AM65" s="1">
        <f t="shared" ca="1" si="94"/>
        <v>-1521819.3853979995</v>
      </c>
      <c r="AN65" s="1">
        <f t="shared" ca="1" si="94"/>
        <v>-1521819.3853979995</v>
      </c>
      <c r="AO65" s="1">
        <f t="shared" ca="1" si="94"/>
        <v>-1521819.3853979995</v>
      </c>
      <c r="AP65" s="1">
        <f t="shared" ca="1" si="94"/>
        <v>-1521819.3853979995</v>
      </c>
      <c r="AQ65" s="1">
        <f t="shared" ca="1" si="94"/>
        <v>-1521819.3853979995</v>
      </c>
      <c r="AR65" s="1">
        <f t="shared" ca="1" si="94"/>
        <v>-1521819.3853979995</v>
      </c>
      <c r="AS65" s="1">
        <f t="shared" ca="1" si="94"/>
        <v>-1521819.3853979995</v>
      </c>
      <c r="AT65" s="1">
        <f t="shared" ca="1" si="94"/>
        <v>-1521819.3853979995</v>
      </c>
      <c r="AU65" s="1">
        <f t="shared" ca="1" si="94"/>
        <v>-1521819.3853979995</v>
      </c>
      <c r="AV65" s="1">
        <f t="shared" ca="1" si="94"/>
        <v>-1521819.3853979995</v>
      </c>
      <c r="AW65" s="1">
        <f t="shared" ca="1" si="94"/>
        <v>-1521819.3853979995</v>
      </c>
      <c r="AX65" s="1">
        <f t="shared" ca="1" si="94"/>
        <v>-1521819.3853979995</v>
      </c>
      <c r="AY65" s="1">
        <f t="shared" ca="1" si="94"/>
        <v>-1521819.3853979995</v>
      </c>
      <c r="AZ65" s="1">
        <f t="shared" ca="1" si="94"/>
        <v>-1521819.3853979995</v>
      </c>
      <c r="BA65" s="1">
        <f t="shared" ca="1" si="94"/>
        <v>-1521819.3853979995</v>
      </c>
      <c r="BB65" s="1">
        <f t="shared" ca="1" si="94"/>
        <v>-1521819.3853979995</v>
      </c>
      <c r="BC65" s="1">
        <f t="shared" ca="1" si="94"/>
        <v>-1521819.3853979995</v>
      </c>
      <c r="BD65" s="1">
        <f t="shared" ca="1" si="94"/>
        <v>-1521819.3853979995</v>
      </c>
      <c r="BE65" s="1">
        <f t="shared" ca="1" si="94"/>
        <v>-1521819.3853979995</v>
      </c>
    </row>
    <row r="66" spans="1:57" x14ac:dyDescent="0.3">
      <c r="B66" s="1">
        <f>MAX(B$59:B65)+1</f>
        <v>97</v>
      </c>
      <c r="H66" s="13" t="str">
        <f ca="1">INDIRECT($B$1&amp;Items!E$2&amp;$B66)</f>
        <v>Кредиторская задолженность</v>
      </c>
      <c r="I66" s="13" t="str">
        <f ca="1">IF(INDIRECT($B$1&amp;Items!F$2&amp;$B66)="",H66,INDIRECT($B$1&amp;Items!F$2&amp;$B66))</f>
        <v>Операционные расходы - блок-1</v>
      </c>
      <c r="J66" s="1" t="str">
        <f ca="1">IF(INDIRECT($B$1&amp;Items!G$2&amp;$B66)="",IF(H66&lt;&gt;I66,"  "&amp;I66,I66),"    "&amp;INDIRECT($B$1&amp;Items!G$2&amp;$B66))</f>
        <v xml:space="preserve">  Операционные расходы - блок-1</v>
      </c>
      <c r="S66" s="3">
        <v>0</v>
      </c>
      <c r="V66" s="1">
        <f t="shared" ref="V66:BE66" si="95">IF(V$5=1,$S66,U735)</f>
        <v>0</v>
      </c>
      <c r="W66" s="1">
        <f t="shared" ca="1" si="95"/>
        <v>-24416.666666666672</v>
      </c>
      <c r="X66" s="1">
        <f t="shared" ca="1" si="95"/>
        <v>417047.49999999994</v>
      </c>
      <c r="Y66" s="1">
        <f t="shared" ca="1" si="95"/>
        <v>274616.84858333331</v>
      </c>
      <c r="Z66" s="1">
        <f t="shared" ca="1" si="95"/>
        <v>229674.10438999999</v>
      </c>
      <c r="AA66" s="1">
        <f t="shared" ca="1" si="95"/>
        <v>-286592.09197100007</v>
      </c>
      <c r="AB66" s="1">
        <f t="shared" ca="1" si="95"/>
        <v>-286592.09197100007</v>
      </c>
      <c r="AC66" s="1">
        <f t="shared" ca="1" si="95"/>
        <v>-286592.09197100007</v>
      </c>
      <c r="AD66" s="1">
        <f t="shared" ca="1" si="95"/>
        <v>-286592.09197100007</v>
      </c>
      <c r="AE66" s="1">
        <f t="shared" ca="1" si="95"/>
        <v>-286592.09197100007</v>
      </c>
      <c r="AF66" s="1">
        <f t="shared" ca="1" si="95"/>
        <v>-286592.09197100007</v>
      </c>
      <c r="AG66" s="1">
        <f t="shared" ca="1" si="95"/>
        <v>-286592.09197100007</v>
      </c>
      <c r="AH66" s="1">
        <f t="shared" ca="1" si="95"/>
        <v>-286592.09197100007</v>
      </c>
      <c r="AI66" s="1">
        <f t="shared" ca="1" si="95"/>
        <v>-286592.09197100007</v>
      </c>
      <c r="AJ66" s="1">
        <f t="shared" ca="1" si="95"/>
        <v>-286592.09197100007</v>
      </c>
      <c r="AK66" s="1">
        <f t="shared" ca="1" si="95"/>
        <v>-286592.09197100007</v>
      </c>
      <c r="AL66" s="1">
        <f t="shared" ca="1" si="95"/>
        <v>-286592.09197100007</v>
      </c>
      <c r="AM66" s="1">
        <f t="shared" ca="1" si="95"/>
        <v>-286592.09197100007</v>
      </c>
      <c r="AN66" s="1">
        <f t="shared" ca="1" si="95"/>
        <v>-286592.09197100007</v>
      </c>
      <c r="AO66" s="1">
        <f t="shared" ca="1" si="95"/>
        <v>-286592.09197100007</v>
      </c>
      <c r="AP66" s="1">
        <f t="shared" ca="1" si="95"/>
        <v>-286592.09197100007</v>
      </c>
      <c r="AQ66" s="1">
        <f t="shared" ca="1" si="95"/>
        <v>-286592.09197100007</v>
      </c>
      <c r="AR66" s="1">
        <f t="shared" ca="1" si="95"/>
        <v>-286592.09197100007</v>
      </c>
      <c r="AS66" s="1">
        <f t="shared" ca="1" si="95"/>
        <v>-286592.09197100007</v>
      </c>
      <c r="AT66" s="1">
        <f t="shared" ca="1" si="95"/>
        <v>-286592.09197100007</v>
      </c>
      <c r="AU66" s="1">
        <f t="shared" ca="1" si="95"/>
        <v>-286592.09197100007</v>
      </c>
      <c r="AV66" s="1">
        <f t="shared" ca="1" si="95"/>
        <v>-286592.09197100007</v>
      </c>
      <c r="AW66" s="1">
        <f t="shared" ca="1" si="95"/>
        <v>-286592.09197100007</v>
      </c>
      <c r="AX66" s="1">
        <f t="shared" ca="1" si="95"/>
        <v>-286592.09197100007</v>
      </c>
      <c r="AY66" s="1">
        <f t="shared" ca="1" si="95"/>
        <v>-286592.09197100007</v>
      </c>
      <c r="AZ66" s="1">
        <f t="shared" ca="1" si="95"/>
        <v>-286592.09197100007</v>
      </c>
      <c r="BA66" s="1">
        <f t="shared" ca="1" si="95"/>
        <v>-286592.09197100007</v>
      </c>
      <c r="BB66" s="1">
        <f t="shared" ca="1" si="95"/>
        <v>-286592.09197100007</v>
      </c>
      <c r="BC66" s="1">
        <f t="shared" ca="1" si="95"/>
        <v>-286592.09197100007</v>
      </c>
      <c r="BD66" s="1">
        <f t="shared" ca="1" si="95"/>
        <v>-286592.09197100007</v>
      </c>
      <c r="BE66" s="1">
        <f t="shared" ca="1" si="95"/>
        <v>-286592.09197100007</v>
      </c>
    </row>
    <row r="67" spans="1:57" x14ac:dyDescent="0.3">
      <c r="B67" s="1">
        <f>MAX(B$59:B66)+1</f>
        <v>98</v>
      </c>
      <c r="H67" s="13" t="str">
        <f ca="1">INDIRECT($B$1&amp;Items!E$2&amp;$B67)</f>
        <v>Кредиторская задолженность</v>
      </c>
      <c r="I67" s="13" t="str">
        <f ca="1">IF(INDIRECT($B$1&amp;Items!F$2&amp;$B67)="",H67,INDIRECT($B$1&amp;Items!F$2&amp;$B67))</f>
        <v>Операционные расходы - блок-2</v>
      </c>
      <c r="J67" s="1" t="str">
        <f ca="1">IF(INDIRECT($B$1&amp;Items!G$2&amp;$B67)="",IF(H67&lt;&gt;I67,"  "&amp;I67,I67),"    "&amp;INDIRECT($B$1&amp;Items!G$2&amp;$B67))</f>
        <v xml:space="preserve">  Операционные расходы - блок-2</v>
      </c>
      <c r="S67" s="3">
        <v>0</v>
      </c>
      <c r="V67" s="1">
        <f t="shared" ref="V67:BE67" si="96">IF(V$5=1,$S67,U736)</f>
        <v>0</v>
      </c>
      <c r="W67" s="1">
        <f t="shared" ca="1" si="96"/>
        <v>260624.83564249999</v>
      </c>
      <c r="X67" s="1">
        <f t="shared" ca="1" si="96"/>
        <v>207269.15632983338</v>
      </c>
      <c r="Y67" s="1">
        <f t="shared" ca="1" si="96"/>
        <v>-115470.19430016668</v>
      </c>
      <c r="Z67" s="1">
        <f t="shared" ca="1" si="96"/>
        <v>-115470.19430016668</v>
      </c>
      <c r="AA67" s="1">
        <f t="shared" ca="1" si="96"/>
        <v>-9591.8609668333665</v>
      </c>
      <c r="AB67" s="1">
        <f t="shared" ca="1" si="96"/>
        <v>304593.54736649996</v>
      </c>
      <c r="AC67" s="1">
        <f t="shared" ca="1" si="96"/>
        <v>-256028.94263350003</v>
      </c>
      <c r="AD67" s="1">
        <f t="shared" ca="1" si="96"/>
        <v>-256028.94263350003</v>
      </c>
      <c r="AE67" s="1">
        <f t="shared" ca="1" si="96"/>
        <v>-256028.94263350003</v>
      </c>
      <c r="AF67" s="1">
        <f t="shared" ca="1" si="96"/>
        <v>-256028.94263350003</v>
      </c>
      <c r="AG67" s="1">
        <f t="shared" ca="1" si="96"/>
        <v>-256028.94263350003</v>
      </c>
      <c r="AH67" s="1">
        <f t="shared" ca="1" si="96"/>
        <v>-256028.94263350003</v>
      </c>
      <c r="AI67" s="1">
        <f t="shared" ca="1" si="96"/>
        <v>-256028.94263350003</v>
      </c>
      <c r="AJ67" s="1">
        <f t="shared" ca="1" si="96"/>
        <v>-256028.94263350003</v>
      </c>
      <c r="AK67" s="1">
        <f t="shared" ca="1" si="96"/>
        <v>-256028.94263350003</v>
      </c>
      <c r="AL67" s="1">
        <f t="shared" ca="1" si="96"/>
        <v>-256028.94263350003</v>
      </c>
      <c r="AM67" s="1">
        <f t="shared" ca="1" si="96"/>
        <v>-256028.94263350003</v>
      </c>
      <c r="AN67" s="1">
        <f t="shared" ca="1" si="96"/>
        <v>-256028.94263350003</v>
      </c>
      <c r="AO67" s="1">
        <f t="shared" ca="1" si="96"/>
        <v>-256028.94263350003</v>
      </c>
      <c r="AP67" s="1">
        <f t="shared" ca="1" si="96"/>
        <v>-256028.94263350003</v>
      </c>
      <c r="AQ67" s="1">
        <f t="shared" ca="1" si="96"/>
        <v>-256028.94263350003</v>
      </c>
      <c r="AR67" s="1">
        <f t="shared" ca="1" si="96"/>
        <v>-256028.94263350003</v>
      </c>
      <c r="AS67" s="1">
        <f t="shared" ca="1" si="96"/>
        <v>-256028.94263350003</v>
      </c>
      <c r="AT67" s="1">
        <f t="shared" ca="1" si="96"/>
        <v>-256028.94263350003</v>
      </c>
      <c r="AU67" s="1">
        <f t="shared" ca="1" si="96"/>
        <v>-256028.94263350003</v>
      </c>
      <c r="AV67" s="1">
        <f t="shared" ca="1" si="96"/>
        <v>-256028.94263350003</v>
      </c>
      <c r="AW67" s="1">
        <f t="shared" ca="1" si="96"/>
        <v>-256028.94263350003</v>
      </c>
      <c r="AX67" s="1">
        <f t="shared" ca="1" si="96"/>
        <v>-256028.94263350003</v>
      </c>
      <c r="AY67" s="1">
        <f t="shared" ca="1" si="96"/>
        <v>-256028.94263350003</v>
      </c>
      <c r="AZ67" s="1">
        <f t="shared" ca="1" si="96"/>
        <v>-256028.94263350003</v>
      </c>
      <c r="BA67" s="1">
        <f t="shared" ca="1" si="96"/>
        <v>-256028.94263350003</v>
      </c>
      <c r="BB67" s="1">
        <f t="shared" ca="1" si="96"/>
        <v>-256028.94263350003</v>
      </c>
      <c r="BC67" s="1">
        <f t="shared" ca="1" si="96"/>
        <v>-256028.94263350003</v>
      </c>
      <c r="BD67" s="1">
        <f t="shared" ca="1" si="96"/>
        <v>-256028.94263350003</v>
      </c>
      <c r="BE67" s="1">
        <f t="shared" ca="1" si="96"/>
        <v>-256028.94263350003</v>
      </c>
    </row>
    <row r="68" spans="1:57" x14ac:dyDescent="0.3">
      <c r="B68" s="1">
        <f>MAX(B$59:B67)+1</f>
        <v>99</v>
      </c>
      <c r="H68" s="13" t="str">
        <f ca="1">INDIRECT($B$1&amp;Items!E$2&amp;$B68)</f>
        <v>Кредиторская задолженность</v>
      </c>
      <c r="I68" s="13" t="str">
        <f ca="1">IF(INDIRECT($B$1&amp;Items!F$2&amp;$B68)="",H68,INDIRECT($B$1&amp;Items!F$2&amp;$B68))</f>
        <v>Операционные расходы - блок-3</v>
      </c>
      <c r="J68" s="1" t="str">
        <f ca="1">IF(INDIRECT($B$1&amp;Items!G$2&amp;$B68)="",IF(H68&lt;&gt;I68,"  "&amp;I68,I68),"    "&amp;INDIRECT($B$1&amp;Items!G$2&amp;$B68))</f>
        <v xml:space="preserve">  Операционные расходы - блок-3</v>
      </c>
      <c r="S68" s="3">
        <v>0</v>
      </c>
      <c r="V68" s="1">
        <f t="shared" ref="V68:BE68" si="97">IF(V$5=1,$S68,U737)</f>
        <v>0</v>
      </c>
      <c r="W68" s="1">
        <f t="shared" ca="1" si="97"/>
        <v>183885</v>
      </c>
      <c r="X68" s="1">
        <f t="shared" ca="1" si="97"/>
        <v>27659.122583783348</v>
      </c>
      <c r="Y68" s="1">
        <f t="shared" ca="1" si="97"/>
        <v>299335.45591711666</v>
      </c>
      <c r="Z68" s="1">
        <f t="shared" ca="1" si="97"/>
        <v>334235.38141711667</v>
      </c>
      <c r="AA68" s="1">
        <f t="shared" ca="1" si="97"/>
        <v>167277.48163790011</v>
      </c>
      <c r="AB68" s="1">
        <f t="shared" ca="1" si="97"/>
        <v>-99514.32944476651</v>
      </c>
      <c r="AC68" s="1">
        <f t="shared" ca="1" si="97"/>
        <v>-385650.21362036653</v>
      </c>
      <c r="AD68" s="1">
        <f t="shared" ca="1" si="97"/>
        <v>-385650.21362036653</v>
      </c>
      <c r="AE68" s="1">
        <f t="shared" ca="1" si="97"/>
        <v>-385650.21362036653</v>
      </c>
      <c r="AF68" s="1">
        <f t="shared" ca="1" si="97"/>
        <v>-385650.21362036653</v>
      </c>
      <c r="AG68" s="1">
        <f t="shared" ca="1" si="97"/>
        <v>-385650.21362036653</v>
      </c>
      <c r="AH68" s="1">
        <f t="shared" ca="1" si="97"/>
        <v>-385650.21362036653</v>
      </c>
      <c r="AI68" s="1">
        <f t="shared" ca="1" si="97"/>
        <v>-385650.21362036653</v>
      </c>
      <c r="AJ68" s="1">
        <f t="shared" ca="1" si="97"/>
        <v>-385650.21362036653</v>
      </c>
      <c r="AK68" s="1">
        <f t="shared" ca="1" si="97"/>
        <v>-385650.21362036653</v>
      </c>
      <c r="AL68" s="1">
        <f t="shared" ca="1" si="97"/>
        <v>-385650.21362036653</v>
      </c>
      <c r="AM68" s="1">
        <f t="shared" ca="1" si="97"/>
        <v>-385650.21362036653</v>
      </c>
      <c r="AN68" s="1">
        <f t="shared" ca="1" si="97"/>
        <v>-385650.21362036653</v>
      </c>
      <c r="AO68" s="1">
        <f t="shared" ca="1" si="97"/>
        <v>-385650.21362036653</v>
      </c>
      <c r="AP68" s="1">
        <f t="shared" ca="1" si="97"/>
        <v>-385650.21362036653</v>
      </c>
      <c r="AQ68" s="1">
        <f t="shared" ca="1" si="97"/>
        <v>-385650.21362036653</v>
      </c>
      <c r="AR68" s="1">
        <f t="shared" ca="1" si="97"/>
        <v>-385650.21362036653</v>
      </c>
      <c r="AS68" s="1">
        <f t="shared" ca="1" si="97"/>
        <v>-385650.21362036653</v>
      </c>
      <c r="AT68" s="1">
        <f t="shared" ca="1" si="97"/>
        <v>-385650.21362036653</v>
      </c>
      <c r="AU68" s="1">
        <f t="shared" ca="1" si="97"/>
        <v>-385650.21362036653</v>
      </c>
      <c r="AV68" s="1">
        <f t="shared" ca="1" si="97"/>
        <v>-385650.21362036653</v>
      </c>
      <c r="AW68" s="1">
        <f t="shared" ca="1" si="97"/>
        <v>-385650.21362036653</v>
      </c>
      <c r="AX68" s="1">
        <f t="shared" ca="1" si="97"/>
        <v>-385650.21362036653</v>
      </c>
      <c r="AY68" s="1">
        <f t="shared" ca="1" si="97"/>
        <v>-385650.21362036653</v>
      </c>
      <c r="AZ68" s="1">
        <f t="shared" ca="1" si="97"/>
        <v>-385650.21362036653</v>
      </c>
      <c r="BA68" s="1">
        <f t="shared" ca="1" si="97"/>
        <v>-385650.21362036653</v>
      </c>
      <c r="BB68" s="1">
        <f t="shared" ca="1" si="97"/>
        <v>-385650.21362036653</v>
      </c>
      <c r="BC68" s="1">
        <f t="shared" ca="1" si="97"/>
        <v>-385650.21362036653</v>
      </c>
      <c r="BD68" s="1">
        <f t="shared" ca="1" si="97"/>
        <v>-385650.21362036653</v>
      </c>
      <c r="BE68" s="1">
        <f t="shared" ca="1" si="97"/>
        <v>-385650.21362036653</v>
      </c>
    </row>
    <row r="69" spans="1:57" x14ac:dyDescent="0.3">
      <c r="B69" s="1">
        <f>MAX(B$59:B68)+1</f>
        <v>100</v>
      </c>
      <c r="H69" s="13" t="str">
        <f ca="1">INDIRECT($B$1&amp;Items!E$2&amp;$B69)</f>
        <v>Кредиторская задолженность</v>
      </c>
      <c r="I69" s="13" t="str">
        <f ca="1">IF(INDIRECT($B$1&amp;Items!F$2&amp;$B69)="",H69,INDIRECT($B$1&amp;Items!F$2&amp;$B69))</f>
        <v>Операционные расходы - блок-4</v>
      </c>
      <c r="J69" s="1" t="str">
        <f ca="1">IF(INDIRECT($B$1&amp;Items!G$2&amp;$B69)="",IF(H69&lt;&gt;I69,"  "&amp;I69,I69),"    "&amp;INDIRECT($B$1&amp;Items!G$2&amp;$B69))</f>
        <v xml:space="preserve">  Операционные расходы - блок-4</v>
      </c>
      <c r="S69" s="3">
        <v>0</v>
      </c>
      <c r="V69" s="1">
        <f t="shared" ref="V69:BE69" si="98">IF(V$5=1,$S69,U738)</f>
        <v>0</v>
      </c>
      <c r="W69" s="1">
        <f t="shared" ca="1" si="98"/>
        <v>0</v>
      </c>
      <c r="X69" s="1">
        <f t="shared" ca="1" si="98"/>
        <v>0</v>
      </c>
      <c r="Y69" s="1">
        <f t="shared" ca="1" si="98"/>
        <v>416690.78228383337</v>
      </c>
      <c r="Z69" s="1">
        <f t="shared" ca="1" si="98"/>
        <v>292739.74388810841</v>
      </c>
      <c r="AA69" s="1">
        <f t="shared" ca="1" si="98"/>
        <v>131908.92937847174</v>
      </c>
      <c r="AB69" s="1">
        <f t="shared" ca="1" si="98"/>
        <v>-108243.75361234829</v>
      </c>
      <c r="AC69" s="1">
        <f t="shared" ca="1" si="98"/>
        <v>-245042.57341234831</v>
      </c>
      <c r="AD69" s="1">
        <f t="shared" ca="1" si="98"/>
        <v>-245042.57341234831</v>
      </c>
      <c r="AE69" s="1">
        <f t="shared" ca="1" si="98"/>
        <v>-245042.57341234831</v>
      </c>
      <c r="AF69" s="1">
        <f t="shared" ca="1" si="98"/>
        <v>-245042.57341234831</v>
      </c>
      <c r="AG69" s="1">
        <f t="shared" ca="1" si="98"/>
        <v>-245042.57341234831</v>
      </c>
      <c r="AH69" s="1">
        <f t="shared" ca="1" si="98"/>
        <v>-245042.57341234831</v>
      </c>
      <c r="AI69" s="1">
        <f t="shared" ca="1" si="98"/>
        <v>-245042.57341234831</v>
      </c>
      <c r="AJ69" s="1">
        <f t="shared" ca="1" si="98"/>
        <v>-245042.57341234831</v>
      </c>
      <c r="AK69" s="1">
        <f t="shared" ca="1" si="98"/>
        <v>-245042.57341234831</v>
      </c>
      <c r="AL69" s="1">
        <f t="shared" ca="1" si="98"/>
        <v>-245042.57341234831</v>
      </c>
      <c r="AM69" s="1">
        <f t="shared" ca="1" si="98"/>
        <v>-245042.57341234831</v>
      </c>
      <c r="AN69" s="1">
        <f t="shared" ca="1" si="98"/>
        <v>-245042.57341234831</v>
      </c>
      <c r="AO69" s="1">
        <f t="shared" ca="1" si="98"/>
        <v>-245042.57341234831</v>
      </c>
      <c r="AP69" s="1">
        <f t="shared" ca="1" si="98"/>
        <v>-245042.57341234831</v>
      </c>
      <c r="AQ69" s="1">
        <f t="shared" ca="1" si="98"/>
        <v>-245042.57341234831</v>
      </c>
      <c r="AR69" s="1">
        <f t="shared" ca="1" si="98"/>
        <v>-245042.57341234831</v>
      </c>
      <c r="AS69" s="1">
        <f t="shared" ca="1" si="98"/>
        <v>-245042.57341234831</v>
      </c>
      <c r="AT69" s="1">
        <f t="shared" ca="1" si="98"/>
        <v>-245042.57341234831</v>
      </c>
      <c r="AU69" s="1">
        <f t="shared" ca="1" si="98"/>
        <v>-245042.57341234831</v>
      </c>
      <c r="AV69" s="1">
        <f t="shared" ca="1" si="98"/>
        <v>-245042.57341234831</v>
      </c>
      <c r="AW69" s="1">
        <f t="shared" ca="1" si="98"/>
        <v>-245042.57341234831</v>
      </c>
      <c r="AX69" s="1">
        <f t="shared" ca="1" si="98"/>
        <v>-245042.57341234831</v>
      </c>
      <c r="AY69" s="1">
        <f t="shared" ca="1" si="98"/>
        <v>-245042.57341234831</v>
      </c>
      <c r="AZ69" s="1">
        <f t="shared" ca="1" si="98"/>
        <v>-245042.57341234831</v>
      </c>
      <c r="BA69" s="1">
        <f t="shared" ca="1" si="98"/>
        <v>-245042.57341234831</v>
      </c>
      <c r="BB69" s="1">
        <f t="shared" ca="1" si="98"/>
        <v>-245042.57341234831</v>
      </c>
      <c r="BC69" s="1">
        <f t="shared" ca="1" si="98"/>
        <v>-245042.57341234831</v>
      </c>
      <c r="BD69" s="1">
        <f t="shared" ca="1" si="98"/>
        <v>-245042.57341234831</v>
      </c>
      <c r="BE69" s="1">
        <f t="shared" ca="1" si="98"/>
        <v>-245042.57341234831</v>
      </c>
    </row>
    <row r="70" spans="1:57" x14ac:dyDescent="0.3">
      <c r="B70" s="1">
        <f>MAX(B$59:B69)+1</f>
        <v>101</v>
      </c>
      <c r="H70" s="13" t="str">
        <f ca="1">INDIRECT($B$1&amp;Items!E$2&amp;$B70)</f>
        <v>Кредиторская задолженность</v>
      </c>
      <c r="I70" s="13" t="str">
        <f ca="1">IF(INDIRECT($B$1&amp;Items!F$2&amp;$B70)="",H70,INDIRECT($B$1&amp;Items!F$2&amp;$B70))</f>
        <v>Операционные расходы - блок-5</v>
      </c>
      <c r="J70" s="1" t="str">
        <f ca="1">IF(INDIRECT($B$1&amp;Items!G$2&amp;$B70)="",IF(H70&lt;&gt;I70,"  "&amp;I70,I70),"    "&amp;INDIRECT($B$1&amp;Items!G$2&amp;$B70))</f>
        <v xml:space="preserve">  Операционные расходы - блок-5</v>
      </c>
      <c r="S70" s="3">
        <v>0</v>
      </c>
      <c r="V70" s="1">
        <f t="shared" ref="V70:BE70" si="99">IF(V$5=1,$S70,U739)</f>
        <v>0</v>
      </c>
      <c r="W70" s="1">
        <f t="shared" ca="1" si="99"/>
        <v>133596.59899085001</v>
      </c>
      <c r="X70" s="1">
        <f t="shared" ca="1" si="99"/>
        <v>329068.05201109929</v>
      </c>
      <c r="Y70" s="1">
        <f t="shared" ca="1" si="99"/>
        <v>55491.719555689197</v>
      </c>
      <c r="Z70" s="1">
        <f t="shared" ca="1" si="99"/>
        <v>-135629.68044431083</v>
      </c>
      <c r="AA70" s="1">
        <f t="shared" ca="1" si="99"/>
        <v>-135629.68044431083</v>
      </c>
      <c r="AB70" s="1">
        <f t="shared" ca="1" si="99"/>
        <v>-158817.78032597748</v>
      </c>
      <c r="AC70" s="1">
        <f t="shared" ca="1" si="99"/>
        <v>-196798.68673697748</v>
      </c>
      <c r="AD70" s="1">
        <f t="shared" ca="1" si="99"/>
        <v>-196798.68673697748</v>
      </c>
      <c r="AE70" s="1">
        <f t="shared" ca="1" si="99"/>
        <v>-196798.68673697748</v>
      </c>
      <c r="AF70" s="1">
        <f t="shared" ca="1" si="99"/>
        <v>-196798.68673697748</v>
      </c>
      <c r="AG70" s="1">
        <f t="shared" ca="1" si="99"/>
        <v>-196798.68673697748</v>
      </c>
      <c r="AH70" s="1">
        <f t="shared" ca="1" si="99"/>
        <v>-196798.68673697748</v>
      </c>
      <c r="AI70" s="1">
        <f t="shared" ca="1" si="99"/>
        <v>-196798.68673697748</v>
      </c>
      <c r="AJ70" s="1">
        <f t="shared" ca="1" si="99"/>
        <v>-196798.68673697748</v>
      </c>
      <c r="AK70" s="1">
        <f t="shared" ca="1" si="99"/>
        <v>-196798.68673697748</v>
      </c>
      <c r="AL70" s="1">
        <f t="shared" ca="1" si="99"/>
        <v>-196798.68673697748</v>
      </c>
      <c r="AM70" s="1">
        <f t="shared" ca="1" si="99"/>
        <v>-196798.68673697748</v>
      </c>
      <c r="AN70" s="1">
        <f t="shared" ca="1" si="99"/>
        <v>-196798.68673697748</v>
      </c>
      <c r="AO70" s="1">
        <f t="shared" ca="1" si="99"/>
        <v>-196798.68673697748</v>
      </c>
      <c r="AP70" s="1">
        <f t="shared" ca="1" si="99"/>
        <v>-196798.68673697748</v>
      </c>
      <c r="AQ70" s="1">
        <f t="shared" ca="1" si="99"/>
        <v>-196798.68673697748</v>
      </c>
      <c r="AR70" s="1">
        <f t="shared" ca="1" si="99"/>
        <v>-196798.68673697748</v>
      </c>
      <c r="AS70" s="1">
        <f t="shared" ca="1" si="99"/>
        <v>-196798.68673697748</v>
      </c>
      <c r="AT70" s="1">
        <f t="shared" ca="1" si="99"/>
        <v>-196798.68673697748</v>
      </c>
      <c r="AU70" s="1">
        <f t="shared" ca="1" si="99"/>
        <v>-196798.68673697748</v>
      </c>
      <c r="AV70" s="1">
        <f t="shared" ca="1" si="99"/>
        <v>-196798.68673697748</v>
      </c>
      <c r="AW70" s="1">
        <f t="shared" ca="1" si="99"/>
        <v>-196798.68673697748</v>
      </c>
      <c r="AX70" s="1">
        <f t="shared" ca="1" si="99"/>
        <v>-196798.68673697748</v>
      </c>
      <c r="AY70" s="1">
        <f t="shared" ca="1" si="99"/>
        <v>-196798.68673697748</v>
      </c>
      <c r="AZ70" s="1">
        <f t="shared" ca="1" si="99"/>
        <v>-196798.68673697748</v>
      </c>
      <c r="BA70" s="1">
        <f t="shared" ca="1" si="99"/>
        <v>-196798.68673697748</v>
      </c>
      <c r="BB70" s="1">
        <f t="shared" ca="1" si="99"/>
        <v>-196798.68673697748</v>
      </c>
      <c r="BC70" s="1">
        <f t="shared" ca="1" si="99"/>
        <v>-196798.68673697748</v>
      </c>
      <c r="BD70" s="1">
        <f t="shared" ca="1" si="99"/>
        <v>-196798.68673697748</v>
      </c>
      <c r="BE70" s="1">
        <f t="shared" ca="1" si="99"/>
        <v>-196798.68673697748</v>
      </c>
    </row>
    <row r="71" spans="1:57" x14ac:dyDescent="0.3">
      <c r="B71" s="1">
        <f>MAX(B$59:B70)+1</f>
        <v>102</v>
      </c>
      <c r="H71" s="13" t="str">
        <f ca="1">INDIRECT($B$1&amp;Items!E$2&amp;$B71)</f>
        <v>Кредиторская задолженность</v>
      </c>
      <c r="I71" s="13" t="str">
        <f ca="1">IF(INDIRECT($B$1&amp;Items!F$2&amp;$B71)="",H71,INDIRECT($B$1&amp;Items!F$2&amp;$B71))</f>
        <v>Основные средства - тип - 1</v>
      </c>
      <c r="J71" s="1" t="str">
        <f ca="1">IF(INDIRECT($B$1&amp;Items!G$2&amp;$B71)="",IF(H71&lt;&gt;I71,"  "&amp;I71,I71),"    "&amp;INDIRECT($B$1&amp;Items!G$2&amp;$B71))</f>
        <v xml:space="preserve">  Основные средства - тип - 1</v>
      </c>
      <c r="S71" s="3">
        <v>0</v>
      </c>
      <c r="V71" s="1">
        <f t="shared" ref="V71:BE71" si="100">IF(V$5=1,$S71,U740)</f>
        <v>0</v>
      </c>
      <c r="W71" s="1">
        <f t="shared" ca="1" si="100"/>
        <v>14695713.552083332</v>
      </c>
      <c r="X71" s="1">
        <f t="shared" ca="1" si="100"/>
        <v>-3273542.7104166672</v>
      </c>
      <c r="Y71" s="1">
        <f t="shared" ca="1" si="100"/>
        <v>-3273542.7104166672</v>
      </c>
      <c r="Z71" s="1">
        <f t="shared" ca="1" si="100"/>
        <v>-3273542.7104166672</v>
      </c>
      <c r="AA71" s="1">
        <f t="shared" ca="1" si="100"/>
        <v>-3273542.7104166672</v>
      </c>
      <c r="AB71" s="1">
        <f t="shared" ca="1" si="100"/>
        <v>-3273542.7104166672</v>
      </c>
      <c r="AC71" s="1">
        <f t="shared" ca="1" si="100"/>
        <v>-3273542.7104166672</v>
      </c>
      <c r="AD71" s="1">
        <f t="shared" ca="1" si="100"/>
        <v>-3273542.7104166672</v>
      </c>
      <c r="AE71" s="1">
        <f t="shared" ca="1" si="100"/>
        <v>-3273542.7104166672</v>
      </c>
      <c r="AF71" s="1">
        <f t="shared" ca="1" si="100"/>
        <v>-3273542.7104166672</v>
      </c>
      <c r="AG71" s="1">
        <f t="shared" ca="1" si="100"/>
        <v>-3273542.7104166672</v>
      </c>
      <c r="AH71" s="1">
        <f t="shared" ca="1" si="100"/>
        <v>-3273542.7104166672</v>
      </c>
      <c r="AI71" s="1">
        <f t="shared" ca="1" si="100"/>
        <v>-3273542.7104166672</v>
      </c>
      <c r="AJ71" s="1">
        <f t="shared" ca="1" si="100"/>
        <v>-3273542.7104166672</v>
      </c>
      <c r="AK71" s="1">
        <f t="shared" ca="1" si="100"/>
        <v>-3273542.7104166672</v>
      </c>
      <c r="AL71" s="1">
        <f t="shared" ca="1" si="100"/>
        <v>-3273542.7104166672</v>
      </c>
      <c r="AM71" s="1">
        <f t="shared" ca="1" si="100"/>
        <v>-3273542.7104166672</v>
      </c>
      <c r="AN71" s="1">
        <f t="shared" ca="1" si="100"/>
        <v>-3273542.7104166672</v>
      </c>
      <c r="AO71" s="1">
        <f t="shared" ca="1" si="100"/>
        <v>-3273542.7104166672</v>
      </c>
      <c r="AP71" s="1">
        <f t="shared" ca="1" si="100"/>
        <v>-3273542.7104166672</v>
      </c>
      <c r="AQ71" s="1">
        <f t="shared" ca="1" si="100"/>
        <v>-3273542.7104166672</v>
      </c>
      <c r="AR71" s="1">
        <f t="shared" ca="1" si="100"/>
        <v>-3273542.7104166672</v>
      </c>
      <c r="AS71" s="1">
        <f t="shared" ca="1" si="100"/>
        <v>-3273542.7104166672</v>
      </c>
      <c r="AT71" s="1">
        <f t="shared" ca="1" si="100"/>
        <v>-3273542.7104166672</v>
      </c>
      <c r="AU71" s="1">
        <f t="shared" ca="1" si="100"/>
        <v>-3273542.7104166672</v>
      </c>
      <c r="AV71" s="1">
        <f t="shared" ca="1" si="100"/>
        <v>-3273542.7104166672</v>
      </c>
      <c r="AW71" s="1">
        <f t="shared" ca="1" si="100"/>
        <v>-3273542.7104166672</v>
      </c>
      <c r="AX71" s="1">
        <f t="shared" ca="1" si="100"/>
        <v>-3273542.7104166672</v>
      </c>
      <c r="AY71" s="1">
        <f t="shared" ca="1" si="100"/>
        <v>-3273542.7104166672</v>
      </c>
      <c r="AZ71" s="1">
        <f t="shared" ca="1" si="100"/>
        <v>-3273542.7104166672</v>
      </c>
      <c r="BA71" s="1">
        <f t="shared" ca="1" si="100"/>
        <v>-3273542.7104166672</v>
      </c>
      <c r="BB71" s="1">
        <f t="shared" ca="1" si="100"/>
        <v>-3273542.7104166672</v>
      </c>
      <c r="BC71" s="1">
        <f t="shared" ca="1" si="100"/>
        <v>-3273542.7104166672</v>
      </c>
      <c r="BD71" s="1">
        <f t="shared" ca="1" si="100"/>
        <v>-3273542.7104166672</v>
      </c>
      <c r="BE71" s="1">
        <f t="shared" ca="1" si="100"/>
        <v>-3273542.7104166672</v>
      </c>
    </row>
    <row r="72" spans="1:57" x14ac:dyDescent="0.3">
      <c r="B72" s="1">
        <f>MAX(B$59:B71)+1</f>
        <v>103</v>
      </c>
      <c r="H72" s="13" t="str">
        <f ca="1">INDIRECT($B$1&amp;Items!E$2&amp;$B72)</f>
        <v>Кредиторская задолженность</v>
      </c>
      <c r="I72" s="13" t="str">
        <f ca="1">IF(INDIRECT($B$1&amp;Items!F$2&amp;$B72)="",H72,INDIRECT($B$1&amp;Items!F$2&amp;$B72))</f>
        <v>Основные средства - тип - 2</v>
      </c>
      <c r="J72" s="1" t="str">
        <f ca="1">IF(INDIRECT($B$1&amp;Items!G$2&amp;$B72)="",IF(H72&lt;&gt;I72,"  "&amp;I72,I72),"    "&amp;INDIRECT($B$1&amp;Items!G$2&amp;$B72))</f>
        <v xml:space="preserve">  Основные средства - тип - 2</v>
      </c>
      <c r="S72" s="3">
        <v>0</v>
      </c>
      <c r="V72" s="1">
        <f t="shared" ref="V72:BE72" si="101">IF(V$5=1,$S72,U741)</f>
        <v>0</v>
      </c>
      <c r="W72" s="1">
        <f t="shared" ca="1" si="101"/>
        <v>10130822.312993541</v>
      </c>
      <c r="X72" s="1">
        <f t="shared" ca="1" si="101"/>
        <v>-2026164.4625987094</v>
      </c>
      <c r="Y72" s="1">
        <f t="shared" ca="1" si="101"/>
        <v>-2026164.4625987094</v>
      </c>
      <c r="Z72" s="1">
        <f t="shared" ca="1" si="101"/>
        <v>-2026164.4625987094</v>
      </c>
      <c r="AA72" s="1">
        <f t="shared" ca="1" si="101"/>
        <v>-2026164.4625987094</v>
      </c>
      <c r="AB72" s="1">
        <f t="shared" ca="1" si="101"/>
        <v>-2026164.4625987094</v>
      </c>
      <c r="AC72" s="1">
        <f t="shared" ca="1" si="101"/>
        <v>-2026164.4625987094</v>
      </c>
      <c r="AD72" s="1">
        <f t="shared" ca="1" si="101"/>
        <v>-2026164.4625987094</v>
      </c>
      <c r="AE72" s="1">
        <f t="shared" ca="1" si="101"/>
        <v>-2026164.4625987094</v>
      </c>
      <c r="AF72" s="1">
        <f t="shared" ca="1" si="101"/>
        <v>-2026164.4625987094</v>
      </c>
      <c r="AG72" s="1">
        <f t="shared" ca="1" si="101"/>
        <v>-2026164.4625987094</v>
      </c>
      <c r="AH72" s="1">
        <f t="shared" ca="1" si="101"/>
        <v>-2026164.4625987094</v>
      </c>
      <c r="AI72" s="1">
        <f t="shared" ca="1" si="101"/>
        <v>-2026164.4625987094</v>
      </c>
      <c r="AJ72" s="1">
        <f t="shared" ca="1" si="101"/>
        <v>-2026164.4625987094</v>
      </c>
      <c r="AK72" s="1">
        <f t="shared" ca="1" si="101"/>
        <v>-2026164.4625987094</v>
      </c>
      <c r="AL72" s="1">
        <f t="shared" ca="1" si="101"/>
        <v>-2026164.4625987094</v>
      </c>
      <c r="AM72" s="1">
        <f t="shared" ca="1" si="101"/>
        <v>-2026164.4625987094</v>
      </c>
      <c r="AN72" s="1">
        <f t="shared" ca="1" si="101"/>
        <v>-2026164.4625987094</v>
      </c>
      <c r="AO72" s="1">
        <f t="shared" ca="1" si="101"/>
        <v>-2026164.4625987094</v>
      </c>
      <c r="AP72" s="1">
        <f t="shared" ca="1" si="101"/>
        <v>-2026164.4625987094</v>
      </c>
      <c r="AQ72" s="1">
        <f t="shared" ca="1" si="101"/>
        <v>-2026164.4625987094</v>
      </c>
      <c r="AR72" s="1">
        <f t="shared" ca="1" si="101"/>
        <v>-2026164.4625987094</v>
      </c>
      <c r="AS72" s="1">
        <f t="shared" ca="1" si="101"/>
        <v>-2026164.4625987094</v>
      </c>
      <c r="AT72" s="1">
        <f t="shared" ca="1" si="101"/>
        <v>-2026164.4625987094</v>
      </c>
      <c r="AU72" s="1">
        <f t="shared" ca="1" si="101"/>
        <v>-2026164.4625987094</v>
      </c>
      <c r="AV72" s="1">
        <f t="shared" ca="1" si="101"/>
        <v>-2026164.4625987094</v>
      </c>
      <c r="AW72" s="1">
        <f t="shared" ca="1" si="101"/>
        <v>-2026164.4625987094</v>
      </c>
      <c r="AX72" s="1">
        <f t="shared" ca="1" si="101"/>
        <v>-2026164.4625987094</v>
      </c>
      <c r="AY72" s="1">
        <f t="shared" ca="1" si="101"/>
        <v>-2026164.4625987094</v>
      </c>
      <c r="AZ72" s="1">
        <f t="shared" ca="1" si="101"/>
        <v>-2026164.4625987094</v>
      </c>
      <c r="BA72" s="1">
        <f t="shared" ca="1" si="101"/>
        <v>-2026164.4625987094</v>
      </c>
      <c r="BB72" s="1">
        <f t="shared" ca="1" si="101"/>
        <v>-2026164.4625987094</v>
      </c>
      <c r="BC72" s="1">
        <f t="shared" ca="1" si="101"/>
        <v>-2026164.4625987094</v>
      </c>
      <c r="BD72" s="1">
        <f t="shared" ca="1" si="101"/>
        <v>-2026164.4625987094</v>
      </c>
      <c r="BE72" s="1">
        <f t="shared" ca="1" si="101"/>
        <v>-2026164.4625987094</v>
      </c>
    </row>
    <row r="73" spans="1:57" x14ac:dyDescent="0.3">
      <c r="B73" s="1">
        <f>MAX(B$59:B72)+1</f>
        <v>104</v>
      </c>
      <c r="H73" s="13" t="str">
        <f ca="1">INDIRECT($B$1&amp;Items!E$2&amp;$B73)</f>
        <v>Кредиторская задолженность</v>
      </c>
      <c r="I73" s="13" t="str">
        <f ca="1">IF(INDIRECT($B$1&amp;Items!F$2&amp;$B73)="",H73,INDIRECT($B$1&amp;Items!F$2&amp;$B73))</f>
        <v>Основные средства - тип - 3</v>
      </c>
      <c r="J73" s="1" t="str">
        <f ca="1">IF(INDIRECT($B$1&amp;Items!G$2&amp;$B73)="",IF(H73&lt;&gt;I73,"  "&amp;I73,I73),"    "&amp;INDIRECT($B$1&amp;Items!G$2&amp;$B73))</f>
        <v xml:space="preserve">  Основные средства - тип - 3</v>
      </c>
      <c r="S73" s="3">
        <v>0</v>
      </c>
      <c r="V73" s="1">
        <f t="shared" ref="V73:BE73" si="102">IF(V$5=1,$S73,U742)</f>
        <v>0</v>
      </c>
      <c r="W73" s="1">
        <f t="shared" ca="1" si="102"/>
        <v>10973380.744382288</v>
      </c>
      <c r="X73" s="1">
        <f t="shared" ca="1" si="102"/>
        <v>8276047.6827811413</v>
      </c>
      <c r="Y73" s="1">
        <f t="shared" ca="1" si="102"/>
        <v>-3737287.2161723319</v>
      </c>
      <c r="Z73" s="1">
        <f t="shared" ca="1" si="102"/>
        <v>-3737287.2161723319</v>
      </c>
      <c r="AA73" s="1">
        <f t="shared" ca="1" si="102"/>
        <v>-3737287.2161723319</v>
      </c>
      <c r="AB73" s="1">
        <f t="shared" ca="1" si="102"/>
        <v>-3737287.2161723319</v>
      </c>
      <c r="AC73" s="1">
        <f t="shared" ca="1" si="102"/>
        <v>-3737287.2161723319</v>
      </c>
      <c r="AD73" s="1">
        <f t="shared" ca="1" si="102"/>
        <v>-3737287.2161723319</v>
      </c>
      <c r="AE73" s="1">
        <f t="shared" ca="1" si="102"/>
        <v>-3737287.2161723319</v>
      </c>
      <c r="AF73" s="1">
        <f t="shared" ca="1" si="102"/>
        <v>-3737287.2161723319</v>
      </c>
      <c r="AG73" s="1">
        <f t="shared" ca="1" si="102"/>
        <v>-3737287.2161723319</v>
      </c>
      <c r="AH73" s="1">
        <f t="shared" ca="1" si="102"/>
        <v>-3737287.2161723319</v>
      </c>
      <c r="AI73" s="1">
        <f t="shared" ca="1" si="102"/>
        <v>-3737287.2161723319</v>
      </c>
      <c r="AJ73" s="1">
        <f t="shared" ca="1" si="102"/>
        <v>-3737287.2161723319</v>
      </c>
      <c r="AK73" s="1">
        <f t="shared" ca="1" si="102"/>
        <v>-3737287.2161723319</v>
      </c>
      <c r="AL73" s="1">
        <f t="shared" ca="1" si="102"/>
        <v>-3737287.2161723319</v>
      </c>
      <c r="AM73" s="1">
        <f t="shared" ca="1" si="102"/>
        <v>-3737287.2161723319</v>
      </c>
      <c r="AN73" s="1">
        <f t="shared" ca="1" si="102"/>
        <v>-3737287.2161723319</v>
      </c>
      <c r="AO73" s="1">
        <f t="shared" ca="1" si="102"/>
        <v>-3737287.2161723319</v>
      </c>
      <c r="AP73" s="1">
        <f t="shared" ca="1" si="102"/>
        <v>-3737287.2161723319</v>
      </c>
      <c r="AQ73" s="1">
        <f t="shared" ca="1" si="102"/>
        <v>-3737287.2161723319</v>
      </c>
      <c r="AR73" s="1">
        <f t="shared" ca="1" si="102"/>
        <v>-3737287.2161723319</v>
      </c>
      <c r="AS73" s="1">
        <f t="shared" ca="1" si="102"/>
        <v>-3737287.2161723319</v>
      </c>
      <c r="AT73" s="1">
        <f t="shared" ca="1" si="102"/>
        <v>-3737287.2161723319</v>
      </c>
      <c r="AU73" s="1">
        <f t="shared" ca="1" si="102"/>
        <v>-3737287.2161723319</v>
      </c>
      <c r="AV73" s="1">
        <f t="shared" ca="1" si="102"/>
        <v>-3737287.2161723319</v>
      </c>
      <c r="AW73" s="1">
        <f t="shared" ca="1" si="102"/>
        <v>-3737287.2161723319</v>
      </c>
      <c r="AX73" s="1">
        <f t="shared" ca="1" si="102"/>
        <v>-3737287.2161723319</v>
      </c>
      <c r="AY73" s="1">
        <f t="shared" ca="1" si="102"/>
        <v>-3737287.2161723319</v>
      </c>
      <c r="AZ73" s="1">
        <f t="shared" ca="1" si="102"/>
        <v>-3737287.2161723319</v>
      </c>
      <c r="BA73" s="1">
        <f t="shared" ca="1" si="102"/>
        <v>-3737287.2161723319</v>
      </c>
      <c r="BB73" s="1">
        <f t="shared" ca="1" si="102"/>
        <v>-3737287.2161723319</v>
      </c>
      <c r="BC73" s="1">
        <f t="shared" ca="1" si="102"/>
        <v>-3737287.2161723319</v>
      </c>
      <c r="BD73" s="1">
        <f t="shared" ca="1" si="102"/>
        <v>-3737287.2161723319</v>
      </c>
      <c r="BE73" s="1">
        <f t="shared" ca="1" si="102"/>
        <v>-3737287.2161723319</v>
      </c>
    </row>
    <row r="74" spans="1:57" ht="4.95" customHeight="1" x14ac:dyDescent="0.3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36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</row>
    <row r="76" spans="1:57" x14ac:dyDescent="0.3">
      <c r="B76" s="1">
        <f>ROW(Items!$A$248)</f>
        <v>248</v>
      </c>
      <c r="H76" s="13" t="str">
        <f ca="1">INDIRECT($B$1&amp;Items!E$2&amp;$B76)</f>
        <v>Задолженность по кредитам и займам</v>
      </c>
      <c r="I76" s="13" t="str">
        <f ca="1">IF(INDIRECT($B$1&amp;Items!F$2&amp;$B76)="",H76,INDIRECT($B$1&amp;Items!F$2&amp;$B76))</f>
        <v>Задолженность по кредитам и займам</v>
      </c>
      <c r="J76" s="1" t="str">
        <f ca="1">IF(INDIRECT($B$1&amp;Items!G$2&amp;$B76)="",IF(H76&lt;&gt;I76,"  "&amp;I76,I76),"    "&amp;INDIRECT($B$1&amp;Items!G$2&amp;$B76))</f>
        <v>Задолженность по кредитам и займам</v>
      </c>
      <c r="S76" s="1">
        <f>SUM(S77:S81)</f>
        <v>0</v>
      </c>
      <c r="V76" s="1">
        <f t="shared" ref="V76:BE76" si="103">SUM(V77:V81)</f>
        <v>0</v>
      </c>
      <c r="W76" s="1">
        <f t="shared" ca="1" si="103"/>
        <v>0</v>
      </c>
      <c r="X76" s="1">
        <f t="shared" ca="1" si="103"/>
        <v>0</v>
      </c>
      <c r="Y76" s="1">
        <f t="shared" ca="1" si="103"/>
        <v>9750000</v>
      </c>
      <c r="Z76" s="1">
        <f t="shared" ca="1" si="103"/>
        <v>9493055.555555556</v>
      </c>
      <c r="AA76" s="1">
        <f t="shared" ca="1" si="103"/>
        <v>8750000.0000000019</v>
      </c>
      <c r="AB76" s="1">
        <f t="shared" ca="1" si="103"/>
        <v>8479166.6666666679</v>
      </c>
      <c r="AC76" s="1">
        <f t="shared" ca="1" si="103"/>
        <v>8201388.8888888899</v>
      </c>
      <c r="AD76" s="1">
        <f t="shared" ca="1" si="103"/>
        <v>7500000.0000000009</v>
      </c>
      <c r="AE76" s="1">
        <f t="shared" ca="1" si="103"/>
        <v>7208333.333333334</v>
      </c>
      <c r="AF76" s="1">
        <f t="shared" ca="1" si="103"/>
        <v>6909722.2222222229</v>
      </c>
      <c r="AG76" s="1">
        <f t="shared" ca="1" si="103"/>
        <v>6250000</v>
      </c>
      <c r="AH76" s="1">
        <f t="shared" ca="1" si="103"/>
        <v>5937500</v>
      </c>
      <c r="AI76" s="1">
        <f t="shared" ca="1" si="103"/>
        <v>5618055.555555555</v>
      </c>
      <c r="AJ76" s="1">
        <f t="shared" ca="1" si="103"/>
        <v>4999999.9999999991</v>
      </c>
      <c r="AK76" s="1">
        <f t="shared" ca="1" si="103"/>
        <v>4666666.6666666651</v>
      </c>
      <c r="AL76" s="1">
        <f t="shared" ca="1" si="103"/>
        <v>4326388.8888888881</v>
      </c>
      <c r="AM76" s="1">
        <f t="shared" ca="1" si="103"/>
        <v>3749999.9999999991</v>
      </c>
      <c r="AN76" s="1">
        <f t="shared" ca="1" si="103"/>
        <v>3395833.3333333326</v>
      </c>
      <c r="AO76" s="1">
        <f t="shared" ca="1" si="103"/>
        <v>3034722.2222222215</v>
      </c>
      <c r="AP76" s="1">
        <f t="shared" ca="1" si="103"/>
        <v>2499999.9999999995</v>
      </c>
      <c r="AQ76" s="1">
        <f t="shared" ca="1" si="103"/>
        <v>2124999.9999999995</v>
      </c>
      <c r="AR76" s="1">
        <f t="shared" ca="1" si="103"/>
        <v>1743055.5555555548</v>
      </c>
      <c r="AS76" s="1">
        <f t="shared" ca="1" si="103"/>
        <v>1249999.9999999993</v>
      </c>
      <c r="AT76" s="1">
        <f t="shared" ca="1" si="103"/>
        <v>854166.66666666581</v>
      </c>
      <c r="AU76" s="1">
        <f t="shared" ca="1" si="103"/>
        <v>451388.88888888806</v>
      </c>
      <c r="AV76" s="1">
        <f t="shared" ca="1" si="103"/>
        <v>-8.149072527885437E-10</v>
      </c>
      <c r="AW76" s="1">
        <f t="shared" ca="1" si="103"/>
        <v>-8.149072527885437E-10</v>
      </c>
      <c r="AX76" s="1">
        <f t="shared" ca="1" si="103"/>
        <v>-8.149072527885437E-10</v>
      </c>
      <c r="AY76" s="1">
        <f t="shared" ca="1" si="103"/>
        <v>-8.149072527885437E-10</v>
      </c>
      <c r="AZ76" s="1">
        <f t="shared" ca="1" si="103"/>
        <v>-8.149072527885437E-10</v>
      </c>
      <c r="BA76" s="1">
        <f t="shared" ca="1" si="103"/>
        <v>-8.149072527885437E-10</v>
      </c>
      <c r="BB76" s="1">
        <f t="shared" ca="1" si="103"/>
        <v>-8.149072527885437E-10</v>
      </c>
      <c r="BC76" s="1">
        <f t="shared" ca="1" si="103"/>
        <v>-8.149072527885437E-10</v>
      </c>
      <c r="BD76" s="1">
        <f t="shared" ca="1" si="103"/>
        <v>-8.149072527885437E-10</v>
      </c>
      <c r="BE76" s="1">
        <f t="shared" ca="1" si="103"/>
        <v>-8.149072527885437E-10</v>
      </c>
    </row>
    <row r="77" spans="1:57" x14ac:dyDescent="0.3">
      <c r="B77" s="1">
        <f>MAX(B$59:B76)+1</f>
        <v>249</v>
      </c>
      <c r="H77" s="13" t="str">
        <f ca="1">INDIRECT($B$1&amp;Items!E$2&amp;$B77)</f>
        <v>Задолженность по кредитам и займам</v>
      </c>
      <c r="I77" s="13" t="str">
        <f ca="1">IF(INDIRECT($B$1&amp;Items!F$2&amp;$B77)="",H77,INDIRECT($B$1&amp;Items!F$2&amp;$B77))</f>
        <v>Кредиты</v>
      </c>
      <c r="J77" s="1" t="str">
        <f ca="1">IF(INDIRECT($B$1&amp;Items!G$2&amp;$B77)="",IF(H77&lt;&gt;I77,"  "&amp;I77,I77),"    "&amp;INDIRECT($B$1&amp;Items!G$2&amp;$B77))</f>
        <v xml:space="preserve">  Кредиты</v>
      </c>
      <c r="S77" s="3">
        <v>0</v>
      </c>
      <c r="V77" s="1">
        <f t="shared" ref="V77:BE77" si="104">IF(V$5=1,$S77,U746)</f>
        <v>0</v>
      </c>
      <c r="W77" s="1">
        <f t="shared" ca="1" si="104"/>
        <v>0</v>
      </c>
      <c r="X77" s="1">
        <f t="shared" ca="1" si="104"/>
        <v>0</v>
      </c>
      <c r="Y77" s="1">
        <f t="shared" ca="1" si="104"/>
        <v>9583333.333333334</v>
      </c>
      <c r="Z77" s="1">
        <f t="shared" ca="1" si="104"/>
        <v>9166666.6666666679</v>
      </c>
      <c r="AA77" s="1">
        <f t="shared" ca="1" si="104"/>
        <v>8750000.0000000019</v>
      </c>
      <c r="AB77" s="1">
        <f t="shared" ca="1" si="104"/>
        <v>8333333.3333333349</v>
      </c>
      <c r="AC77" s="1">
        <f t="shared" ca="1" si="104"/>
        <v>7916666.6666666679</v>
      </c>
      <c r="AD77" s="1">
        <f t="shared" ca="1" si="104"/>
        <v>7500000.0000000009</v>
      </c>
      <c r="AE77" s="1">
        <f t="shared" ca="1" si="104"/>
        <v>7083333.333333334</v>
      </c>
      <c r="AF77" s="1">
        <f t="shared" ca="1" si="104"/>
        <v>6666666.666666667</v>
      </c>
      <c r="AG77" s="1">
        <f t="shared" ca="1" si="104"/>
        <v>6250000</v>
      </c>
      <c r="AH77" s="1">
        <f t="shared" ca="1" si="104"/>
        <v>5833333.333333333</v>
      </c>
      <c r="AI77" s="1">
        <f t="shared" ca="1" si="104"/>
        <v>5416666.666666666</v>
      </c>
      <c r="AJ77" s="1">
        <f t="shared" ca="1" si="104"/>
        <v>4999999.9999999991</v>
      </c>
      <c r="AK77" s="1">
        <f t="shared" ca="1" si="104"/>
        <v>4583333.3333333321</v>
      </c>
      <c r="AL77" s="1">
        <f t="shared" ca="1" si="104"/>
        <v>4166666.6666666656</v>
      </c>
      <c r="AM77" s="1">
        <f t="shared" ca="1" si="104"/>
        <v>3749999.9999999991</v>
      </c>
      <c r="AN77" s="1">
        <f t="shared" ca="1" si="104"/>
        <v>3333333.3333333326</v>
      </c>
      <c r="AO77" s="1">
        <f t="shared" ca="1" si="104"/>
        <v>2916666.666666666</v>
      </c>
      <c r="AP77" s="1">
        <f t="shared" ca="1" si="104"/>
        <v>2499999.9999999995</v>
      </c>
      <c r="AQ77" s="1">
        <f t="shared" ca="1" si="104"/>
        <v>2083333.3333333328</v>
      </c>
      <c r="AR77" s="1">
        <f t="shared" ca="1" si="104"/>
        <v>1666666.666666666</v>
      </c>
      <c r="AS77" s="1">
        <f t="shared" ca="1" si="104"/>
        <v>1249999.9999999993</v>
      </c>
      <c r="AT77" s="1">
        <f t="shared" ca="1" si="104"/>
        <v>833333.33333333256</v>
      </c>
      <c r="AU77" s="1">
        <f t="shared" ca="1" si="104"/>
        <v>416666.66666666587</v>
      </c>
      <c r="AV77" s="1">
        <f t="shared" ca="1" si="104"/>
        <v>-8.149072527885437E-10</v>
      </c>
      <c r="AW77" s="1">
        <f t="shared" ca="1" si="104"/>
        <v>-8.149072527885437E-10</v>
      </c>
      <c r="AX77" s="1">
        <f t="shared" ca="1" si="104"/>
        <v>-8.149072527885437E-10</v>
      </c>
      <c r="AY77" s="1">
        <f t="shared" ca="1" si="104"/>
        <v>-8.149072527885437E-10</v>
      </c>
      <c r="AZ77" s="1">
        <f t="shared" ca="1" si="104"/>
        <v>-8.149072527885437E-10</v>
      </c>
      <c r="BA77" s="1">
        <f t="shared" ca="1" si="104"/>
        <v>-8.149072527885437E-10</v>
      </c>
      <c r="BB77" s="1">
        <f t="shared" ca="1" si="104"/>
        <v>-8.149072527885437E-10</v>
      </c>
      <c r="BC77" s="1">
        <f t="shared" ca="1" si="104"/>
        <v>-8.149072527885437E-10</v>
      </c>
      <c r="BD77" s="1">
        <f t="shared" ca="1" si="104"/>
        <v>-8.149072527885437E-10</v>
      </c>
      <c r="BE77" s="1">
        <f t="shared" ca="1" si="104"/>
        <v>-8.149072527885437E-10</v>
      </c>
    </row>
    <row r="78" spans="1:57" x14ac:dyDescent="0.3">
      <c r="B78" s="1">
        <f>MAX(B$59:B77)+1</f>
        <v>250</v>
      </c>
      <c r="H78" s="13" t="str">
        <f ca="1">INDIRECT($B$1&amp;Items!E$2&amp;$B78)</f>
        <v>Задолженность по кредитам и займам</v>
      </c>
      <c r="I78" s="13" t="str">
        <f ca="1">IF(INDIRECT($B$1&amp;Items!F$2&amp;$B78)="",H78,INDIRECT($B$1&amp;Items!F$2&amp;$B78))</f>
        <v>Задолженность по %% по кредитам</v>
      </c>
      <c r="J78" s="1" t="str">
        <f ca="1">IF(INDIRECT($B$1&amp;Items!G$2&amp;$B78)="",IF(H78&lt;&gt;I78,"  "&amp;I78,I78),"    "&amp;INDIRECT($B$1&amp;Items!G$2&amp;$B78))</f>
        <v xml:space="preserve">  Задолженность по %% по кредитам</v>
      </c>
      <c r="S78" s="3">
        <v>0</v>
      </c>
      <c r="V78" s="1">
        <f t="shared" ref="V78:BE78" si="105">IF(V$5=1,$S78,U747)</f>
        <v>0</v>
      </c>
      <c r="W78" s="1">
        <f t="shared" ca="1" si="105"/>
        <v>0</v>
      </c>
      <c r="X78" s="1">
        <f t="shared" ca="1" si="105"/>
        <v>0</v>
      </c>
      <c r="Y78" s="1">
        <f t="shared" ca="1" si="105"/>
        <v>166666.66666666666</v>
      </c>
      <c r="Z78" s="1">
        <f t="shared" ca="1" si="105"/>
        <v>326388.88888888888</v>
      </c>
      <c r="AA78" s="1">
        <f t="shared" ca="1" si="105"/>
        <v>0</v>
      </c>
      <c r="AB78" s="1">
        <f t="shared" ca="1" si="105"/>
        <v>145833.33333333334</v>
      </c>
      <c r="AC78" s="1">
        <f t="shared" ca="1" si="105"/>
        <v>284722.22222222225</v>
      </c>
      <c r="AD78" s="1">
        <f t="shared" ca="1" si="105"/>
        <v>0</v>
      </c>
      <c r="AE78" s="1">
        <f t="shared" ca="1" si="105"/>
        <v>125000</v>
      </c>
      <c r="AF78" s="1">
        <f t="shared" ca="1" si="105"/>
        <v>243055.55555555556</v>
      </c>
      <c r="AG78" s="1">
        <f t="shared" ca="1" si="105"/>
        <v>0</v>
      </c>
      <c r="AH78" s="1">
        <f t="shared" ca="1" si="105"/>
        <v>104166.66666666667</v>
      </c>
      <c r="AI78" s="1">
        <f t="shared" ca="1" si="105"/>
        <v>201388.88888888891</v>
      </c>
      <c r="AJ78" s="1">
        <f t="shared" ca="1" si="105"/>
        <v>0</v>
      </c>
      <c r="AK78" s="1">
        <f t="shared" ca="1" si="105"/>
        <v>83333.333333333328</v>
      </c>
      <c r="AL78" s="1">
        <f t="shared" ca="1" si="105"/>
        <v>159722.22222222222</v>
      </c>
      <c r="AM78" s="1">
        <f t="shared" ca="1" si="105"/>
        <v>0</v>
      </c>
      <c r="AN78" s="1">
        <f t="shared" ca="1" si="105"/>
        <v>62499.999999999993</v>
      </c>
      <c r="AO78" s="1">
        <f t="shared" ca="1" si="105"/>
        <v>118055.55555555553</v>
      </c>
      <c r="AP78" s="1">
        <f t="shared" ca="1" si="105"/>
        <v>0</v>
      </c>
      <c r="AQ78" s="1">
        <f t="shared" ca="1" si="105"/>
        <v>41666.666666666635</v>
      </c>
      <c r="AR78" s="1">
        <f t="shared" ca="1" si="105"/>
        <v>76388.888888888818</v>
      </c>
      <c r="AS78" s="1">
        <f t="shared" ca="1" si="105"/>
        <v>0</v>
      </c>
      <c r="AT78" s="1">
        <f t="shared" ca="1" si="105"/>
        <v>20833.333333333303</v>
      </c>
      <c r="AU78" s="1">
        <f t="shared" ca="1" si="105"/>
        <v>34722.222222222175</v>
      </c>
      <c r="AV78" s="1">
        <f t="shared" ca="1" si="105"/>
        <v>0</v>
      </c>
      <c r="AW78" s="1">
        <f t="shared" ca="1" si="105"/>
        <v>0</v>
      </c>
      <c r="AX78" s="1">
        <f t="shared" ca="1" si="105"/>
        <v>0</v>
      </c>
      <c r="AY78" s="1">
        <f t="shared" ca="1" si="105"/>
        <v>0</v>
      </c>
      <c r="AZ78" s="1">
        <f t="shared" ca="1" si="105"/>
        <v>0</v>
      </c>
      <c r="BA78" s="1">
        <f t="shared" ca="1" si="105"/>
        <v>0</v>
      </c>
      <c r="BB78" s="1">
        <f t="shared" ca="1" si="105"/>
        <v>0</v>
      </c>
      <c r="BC78" s="1">
        <f t="shared" ca="1" si="105"/>
        <v>0</v>
      </c>
      <c r="BD78" s="1">
        <f t="shared" ca="1" si="105"/>
        <v>0</v>
      </c>
      <c r="BE78" s="1">
        <f t="shared" ca="1" si="105"/>
        <v>0</v>
      </c>
    </row>
    <row r="79" spans="1:57" x14ac:dyDescent="0.3">
      <c r="B79" s="1">
        <f>MAX(B$59:B78)+1</f>
        <v>251</v>
      </c>
      <c r="H79" s="13" t="str">
        <f ca="1">INDIRECT($B$1&amp;Items!E$2&amp;$B79)</f>
        <v>Задолженность по кредитам и займам</v>
      </c>
      <c r="I79" s="13" t="str">
        <f ca="1">IF(INDIRECT($B$1&amp;Items!F$2&amp;$B79)="",H79,INDIRECT($B$1&amp;Items!F$2&amp;$B79))</f>
        <v>Займы</v>
      </c>
      <c r="J79" s="1" t="str">
        <f ca="1">IF(INDIRECT($B$1&amp;Items!G$2&amp;$B79)="",IF(H79&lt;&gt;I79,"  "&amp;I79,I79),"    "&amp;INDIRECT($B$1&amp;Items!G$2&amp;$B79))</f>
        <v xml:space="preserve">  Займы</v>
      </c>
      <c r="S79" s="3">
        <v>0</v>
      </c>
      <c r="V79" s="1">
        <f t="shared" ref="V79:BE79" si="106">IF(V$5=1,$S79,U748)</f>
        <v>0</v>
      </c>
      <c r="W79" s="1">
        <f t="shared" ca="1" si="106"/>
        <v>0</v>
      </c>
      <c r="X79" s="1">
        <f t="shared" ca="1" si="106"/>
        <v>0</v>
      </c>
      <c r="Y79" s="1">
        <f t="shared" ca="1" si="106"/>
        <v>0</v>
      </c>
      <c r="Z79" s="1">
        <f t="shared" ca="1" si="106"/>
        <v>0</v>
      </c>
      <c r="AA79" s="1">
        <f t="shared" ca="1" si="106"/>
        <v>0</v>
      </c>
      <c r="AB79" s="1">
        <f t="shared" ca="1" si="106"/>
        <v>0</v>
      </c>
      <c r="AC79" s="1">
        <f t="shared" ca="1" si="106"/>
        <v>0</v>
      </c>
      <c r="AD79" s="1">
        <f t="shared" ca="1" si="106"/>
        <v>0</v>
      </c>
      <c r="AE79" s="1">
        <f t="shared" ca="1" si="106"/>
        <v>0</v>
      </c>
      <c r="AF79" s="1">
        <f t="shared" ca="1" si="106"/>
        <v>0</v>
      </c>
      <c r="AG79" s="1">
        <f t="shared" ca="1" si="106"/>
        <v>0</v>
      </c>
      <c r="AH79" s="1">
        <f t="shared" ca="1" si="106"/>
        <v>0</v>
      </c>
      <c r="AI79" s="1">
        <f t="shared" ca="1" si="106"/>
        <v>0</v>
      </c>
      <c r="AJ79" s="1">
        <f t="shared" ca="1" si="106"/>
        <v>0</v>
      </c>
      <c r="AK79" s="1">
        <f t="shared" ca="1" si="106"/>
        <v>0</v>
      </c>
      <c r="AL79" s="1">
        <f t="shared" ca="1" si="106"/>
        <v>0</v>
      </c>
      <c r="AM79" s="1">
        <f t="shared" ca="1" si="106"/>
        <v>0</v>
      </c>
      <c r="AN79" s="1">
        <f t="shared" ca="1" si="106"/>
        <v>0</v>
      </c>
      <c r="AO79" s="1">
        <f t="shared" ca="1" si="106"/>
        <v>0</v>
      </c>
      <c r="AP79" s="1">
        <f t="shared" ca="1" si="106"/>
        <v>0</v>
      </c>
      <c r="AQ79" s="1">
        <f t="shared" ca="1" si="106"/>
        <v>0</v>
      </c>
      <c r="AR79" s="1">
        <f t="shared" ca="1" si="106"/>
        <v>0</v>
      </c>
      <c r="AS79" s="1">
        <f t="shared" ca="1" si="106"/>
        <v>0</v>
      </c>
      <c r="AT79" s="1">
        <f t="shared" ca="1" si="106"/>
        <v>0</v>
      </c>
      <c r="AU79" s="1">
        <f t="shared" ca="1" si="106"/>
        <v>0</v>
      </c>
      <c r="AV79" s="1">
        <f t="shared" ca="1" si="106"/>
        <v>0</v>
      </c>
      <c r="AW79" s="1">
        <f t="shared" ca="1" si="106"/>
        <v>0</v>
      </c>
      <c r="AX79" s="1">
        <f t="shared" ca="1" si="106"/>
        <v>0</v>
      </c>
      <c r="AY79" s="1">
        <f t="shared" ca="1" si="106"/>
        <v>0</v>
      </c>
      <c r="AZ79" s="1">
        <f t="shared" ca="1" si="106"/>
        <v>0</v>
      </c>
      <c r="BA79" s="1">
        <f t="shared" ca="1" si="106"/>
        <v>0</v>
      </c>
      <c r="BB79" s="1">
        <f t="shared" ca="1" si="106"/>
        <v>0</v>
      </c>
      <c r="BC79" s="1">
        <f t="shared" ca="1" si="106"/>
        <v>0</v>
      </c>
      <c r="BD79" s="1">
        <f t="shared" ca="1" si="106"/>
        <v>0</v>
      </c>
      <c r="BE79" s="1">
        <f t="shared" ca="1" si="106"/>
        <v>0</v>
      </c>
    </row>
    <row r="80" spans="1:57" x14ac:dyDescent="0.3">
      <c r="B80" s="1">
        <f>MAX(B$59:B79)+1</f>
        <v>252</v>
      </c>
      <c r="H80" s="13" t="str">
        <f ca="1">INDIRECT($B$1&amp;Items!E$2&amp;$B80)</f>
        <v>Задолженность по кредитам и займам</v>
      </c>
      <c r="I80" s="13" t="str">
        <f ca="1">IF(INDIRECT($B$1&amp;Items!F$2&amp;$B80)="",H80,INDIRECT($B$1&amp;Items!F$2&amp;$B80))</f>
        <v>Задолженность по %% по займам</v>
      </c>
      <c r="J80" s="1" t="str">
        <f ca="1">IF(INDIRECT($B$1&amp;Items!G$2&amp;$B80)="",IF(H80&lt;&gt;I80,"  "&amp;I80,I80),"    "&amp;INDIRECT($B$1&amp;Items!G$2&amp;$B80))</f>
        <v xml:space="preserve">  Задолженность по %% по займам</v>
      </c>
      <c r="S80" s="3">
        <v>0</v>
      </c>
      <c r="V80" s="1">
        <f t="shared" ref="V80:BE80" si="107">IF(V$5=1,$S80,U749)</f>
        <v>0</v>
      </c>
      <c r="W80" s="1">
        <f t="shared" ca="1" si="107"/>
        <v>0</v>
      </c>
      <c r="X80" s="1">
        <f t="shared" ca="1" si="107"/>
        <v>0</v>
      </c>
      <c r="Y80" s="1">
        <f t="shared" ca="1" si="107"/>
        <v>0</v>
      </c>
      <c r="Z80" s="1">
        <f t="shared" ca="1" si="107"/>
        <v>0</v>
      </c>
      <c r="AA80" s="1">
        <f t="shared" ca="1" si="107"/>
        <v>0</v>
      </c>
      <c r="AB80" s="1">
        <f t="shared" ca="1" si="107"/>
        <v>0</v>
      </c>
      <c r="AC80" s="1">
        <f t="shared" ca="1" si="107"/>
        <v>0</v>
      </c>
      <c r="AD80" s="1">
        <f t="shared" ca="1" si="107"/>
        <v>0</v>
      </c>
      <c r="AE80" s="1">
        <f t="shared" ca="1" si="107"/>
        <v>0</v>
      </c>
      <c r="AF80" s="1">
        <f t="shared" ca="1" si="107"/>
        <v>0</v>
      </c>
      <c r="AG80" s="1">
        <f t="shared" ca="1" si="107"/>
        <v>0</v>
      </c>
      <c r="AH80" s="1">
        <f t="shared" ca="1" si="107"/>
        <v>0</v>
      </c>
      <c r="AI80" s="1">
        <f t="shared" ca="1" si="107"/>
        <v>0</v>
      </c>
      <c r="AJ80" s="1">
        <f t="shared" ca="1" si="107"/>
        <v>0</v>
      </c>
      <c r="AK80" s="1">
        <f t="shared" ca="1" si="107"/>
        <v>0</v>
      </c>
      <c r="AL80" s="1">
        <f t="shared" ca="1" si="107"/>
        <v>0</v>
      </c>
      <c r="AM80" s="1">
        <f t="shared" ca="1" si="107"/>
        <v>0</v>
      </c>
      <c r="AN80" s="1">
        <f t="shared" ca="1" si="107"/>
        <v>0</v>
      </c>
      <c r="AO80" s="1">
        <f t="shared" ca="1" si="107"/>
        <v>0</v>
      </c>
      <c r="AP80" s="1">
        <f t="shared" ca="1" si="107"/>
        <v>0</v>
      </c>
      <c r="AQ80" s="1">
        <f t="shared" ca="1" si="107"/>
        <v>0</v>
      </c>
      <c r="AR80" s="1">
        <f t="shared" ca="1" si="107"/>
        <v>0</v>
      </c>
      <c r="AS80" s="1">
        <f t="shared" ca="1" si="107"/>
        <v>0</v>
      </c>
      <c r="AT80" s="1">
        <f t="shared" ca="1" si="107"/>
        <v>0</v>
      </c>
      <c r="AU80" s="1">
        <f t="shared" ca="1" si="107"/>
        <v>0</v>
      </c>
      <c r="AV80" s="1">
        <f t="shared" ca="1" si="107"/>
        <v>0</v>
      </c>
      <c r="AW80" s="1">
        <f t="shared" ca="1" si="107"/>
        <v>0</v>
      </c>
      <c r="AX80" s="1">
        <f t="shared" ca="1" si="107"/>
        <v>0</v>
      </c>
      <c r="AY80" s="1">
        <f t="shared" ca="1" si="107"/>
        <v>0</v>
      </c>
      <c r="AZ80" s="1">
        <f t="shared" ca="1" si="107"/>
        <v>0</v>
      </c>
      <c r="BA80" s="1">
        <f t="shared" ca="1" si="107"/>
        <v>0</v>
      </c>
      <c r="BB80" s="1">
        <f t="shared" ca="1" si="107"/>
        <v>0</v>
      </c>
      <c r="BC80" s="1">
        <f t="shared" ca="1" si="107"/>
        <v>0</v>
      </c>
      <c r="BD80" s="1">
        <f t="shared" ca="1" si="107"/>
        <v>0</v>
      </c>
      <c r="BE80" s="1">
        <f t="shared" ca="1" si="107"/>
        <v>0</v>
      </c>
    </row>
    <row r="81" spans="1:57" ht="4.95" customHeight="1" x14ac:dyDescent="0.3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36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</row>
    <row r="82" spans="1:57" x14ac:dyDescent="0.3">
      <c r="B82" s="1">
        <f>ROW(Items!$A$258)</f>
        <v>258</v>
      </c>
      <c r="H82" s="13" t="str">
        <f ca="1">INDIRECT($B$1&amp;Items!E$2&amp;$B82)</f>
        <v>Задолженность по оплате налогов и сборов</v>
      </c>
      <c r="I82" s="13" t="str">
        <f ca="1">IF(INDIRECT($B$1&amp;Items!F$2&amp;$B82)="",H82,INDIRECT($B$1&amp;Items!F$2&amp;$B82))</f>
        <v>Задолженность по оплате налогов и сборов</v>
      </c>
      <c r="J82" s="1" t="str">
        <f ca="1">IF(INDIRECT($B$1&amp;Items!G$2&amp;$B82)="",IF(H82&lt;&gt;I82,"  "&amp;I82,I82),"    "&amp;INDIRECT($B$1&amp;Items!G$2&amp;$B82))</f>
        <v>Задолженность по оплате налогов и сборов</v>
      </c>
      <c r="S82" s="1">
        <f>SUM(S83:S87)</f>
        <v>0</v>
      </c>
      <c r="V82" s="1">
        <f>SUM(V83:V87)</f>
        <v>0</v>
      </c>
      <c r="W82" s="1">
        <f t="shared" ref="W82:BE82" ca="1" si="108">SUM(W83:W87)</f>
        <v>0</v>
      </c>
      <c r="X82" s="1">
        <f t="shared" ca="1" si="108"/>
        <v>0</v>
      </c>
      <c r="Y82" s="1">
        <f t="shared" ca="1" si="108"/>
        <v>75308.286576564235</v>
      </c>
      <c r="Z82" s="1">
        <f t="shared" ca="1" si="108"/>
        <v>74053.148466954837</v>
      </c>
      <c r="AA82" s="1">
        <f t="shared" ca="1" si="108"/>
        <v>317859.72748814244</v>
      </c>
      <c r="AB82" s="1">
        <f t="shared" ca="1" si="108"/>
        <v>4506893.7135680877</v>
      </c>
      <c r="AC82" s="1">
        <f t="shared" ca="1" si="108"/>
        <v>715725.17524664488</v>
      </c>
      <c r="AD82" s="1">
        <f t="shared" ca="1" si="108"/>
        <v>786799.89877870982</v>
      </c>
      <c r="AE82" s="1">
        <f t="shared" ca="1" si="108"/>
        <v>1080451.6107371293</v>
      </c>
      <c r="AF82" s="1">
        <f t="shared" ca="1" si="108"/>
        <v>255315.51479760132</v>
      </c>
      <c r="AG82" s="1">
        <f t="shared" ca="1" si="108"/>
        <v>485650.02820523316</v>
      </c>
      <c r="AH82" s="1">
        <f t="shared" ca="1" si="108"/>
        <v>1436963.306996983</v>
      </c>
      <c r="AI82" s="1">
        <f t="shared" ca="1" si="108"/>
        <v>131583.62448529311</v>
      </c>
      <c r="AJ82" s="1">
        <f t="shared" ca="1" si="108"/>
        <v>1015836.7235187308</v>
      </c>
      <c r="AK82" s="1">
        <f t="shared" ca="1" si="108"/>
        <v>1562832.1014997249</v>
      </c>
      <c r="AL82" s="1">
        <f t="shared" ca="1" si="108"/>
        <v>58991.491151641989</v>
      </c>
      <c r="AM82" s="1">
        <f t="shared" ca="1" si="108"/>
        <v>57736.353042032599</v>
      </c>
      <c r="AN82" s="1">
        <f t="shared" ca="1" si="108"/>
        <v>56481.214932423201</v>
      </c>
      <c r="AO82" s="1">
        <f t="shared" ca="1" si="108"/>
        <v>55226.076822813804</v>
      </c>
      <c r="AP82" s="1">
        <f t="shared" ca="1" si="108"/>
        <v>52715.800603594987</v>
      </c>
      <c r="AQ82" s="1">
        <f t="shared" ca="1" si="108"/>
        <v>51460.662493985583</v>
      </c>
      <c r="AR82" s="1">
        <f t="shared" ca="1" si="108"/>
        <v>50205.524384376185</v>
      </c>
      <c r="AS82" s="1">
        <f t="shared" ca="1" si="108"/>
        <v>48950.386274766766</v>
      </c>
      <c r="AT82" s="1">
        <f t="shared" ca="1" si="108"/>
        <v>47695.248165157369</v>
      </c>
      <c r="AU82" s="1">
        <f t="shared" ca="1" si="108"/>
        <v>46440.110055547957</v>
      </c>
      <c r="AV82" s="1">
        <f t="shared" ca="1" si="108"/>
        <v>45184.971945938552</v>
      </c>
      <c r="AW82" s="1">
        <f t="shared" ca="1" si="108"/>
        <v>43929.833836329148</v>
      </c>
      <c r="AX82" s="1">
        <f t="shared" ca="1" si="108"/>
        <v>42674.695726719736</v>
      </c>
      <c r="AY82" s="1">
        <f t="shared" ca="1" si="108"/>
        <v>41419.557617110338</v>
      </c>
      <c r="AZ82" s="1">
        <f t="shared" ca="1" si="108"/>
        <v>40164.419507500934</v>
      </c>
      <c r="BA82" s="1">
        <f t="shared" ca="1" si="108"/>
        <v>38909.281397891529</v>
      </c>
      <c r="BB82" s="1">
        <f t="shared" ca="1" si="108"/>
        <v>37654.143288282117</v>
      </c>
      <c r="BC82" s="1">
        <f t="shared" ca="1" si="108"/>
        <v>36399.00517867272</v>
      </c>
      <c r="BD82" s="1">
        <f t="shared" ca="1" si="108"/>
        <v>35143.867069063323</v>
      </c>
      <c r="BE82" s="1">
        <f t="shared" ca="1" si="108"/>
        <v>33888.728959453918</v>
      </c>
    </row>
    <row r="83" spans="1:57" x14ac:dyDescent="0.3">
      <c r="B83" s="1">
        <f>MAX(B$59:B82)+1</f>
        <v>259</v>
      </c>
      <c r="H83" s="13" t="str">
        <f ca="1">INDIRECT($B$1&amp;Items!E$2&amp;$B83)</f>
        <v>Задолженность по оплате налогов и сборов</v>
      </c>
      <c r="I83" s="13" t="str">
        <f ca="1">IF(INDIRECT($B$1&amp;Items!F$2&amp;$B83)="",H83,INDIRECT($B$1&amp;Items!F$2&amp;$B83))</f>
        <v>Задолженность по оплате НП</v>
      </c>
      <c r="J83" s="1" t="str">
        <f ca="1">IF(INDIRECT($B$1&amp;Items!G$2&amp;$B83)="",IF(H83&lt;&gt;I83,"  "&amp;I83,I83),"    "&amp;INDIRECT($B$1&amp;Items!G$2&amp;$B83))</f>
        <v xml:space="preserve">  Задолженность по оплате НП</v>
      </c>
      <c r="S83" s="3">
        <v>0</v>
      </c>
      <c r="V83" s="1">
        <f t="shared" ref="V83:BE83" si="109">IF(V$5=1,$S83,U752)</f>
        <v>0</v>
      </c>
      <c r="W83" s="1">
        <f t="shared" ca="1" si="109"/>
        <v>0</v>
      </c>
      <c r="X83" s="1">
        <f t="shared" ca="1" si="109"/>
        <v>0</v>
      </c>
      <c r="Y83" s="1">
        <f t="shared" ca="1" si="109"/>
        <v>0</v>
      </c>
      <c r="Z83" s="1">
        <f t="shared" ca="1" si="109"/>
        <v>0</v>
      </c>
      <c r="AA83" s="1">
        <f t="shared" ca="1" si="109"/>
        <v>245061.71713079698</v>
      </c>
      <c r="AB83" s="1">
        <f t="shared" ca="1" si="109"/>
        <v>4435350.8413203517</v>
      </c>
      <c r="AC83" s="1">
        <f t="shared" ca="1" si="109"/>
        <v>645437.44110851828</v>
      </c>
      <c r="AD83" s="1">
        <f t="shared" ca="1" si="109"/>
        <v>717767.30275019258</v>
      </c>
      <c r="AE83" s="1">
        <f t="shared" ca="1" si="109"/>
        <v>1012674.1528182216</v>
      </c>
      <c r="AF83" s="1">
        <f t="shared" ca="1" si="109"/>
        <v>188793.19498830289</v>
      </c>
      <c r="AG83" s="1">
        <f t="shared" ca="1" si="109"/>
        <v>420382.84650554415</v>
      </c>
      <c r="AH83" s="1">
        <f t="shared" ca="1" si="109"/>
        <v>1372951.2634069035</v>
      </c>
      <c r="AI83" s="1">
        <f t="shared" ca="1" si="109"/>
        <v>68826.719004822895</v>
      </c>
      <c r="AJ83" s="1">
        <f t="shared" ca="1" si="109"/>
        <v>954334.95614787005</v>
      </c>
      <c r="AK83" s="1">
        <f t="shared" ca="1" si="109"/>
        <v>1502585.4722384736</v>
      </c>
      <c r="AL83" s="1">
        <f t="shared" ca="1" si="109"/>
        <v>0</v>
      </c>
      <c r="AM83" s="1">
        <f t="shared" ca="1" si="109"/>
        <v>0</v>
      </c>
      <c r="AN83" s="1">
        <f t="shared" ca="1" si="109"/>
        <v>0</v>
      </c>
      <c r="AO83" s="1">
        <f t="shared" ca="1" si="109"/>
        <v>0</v>
      </c>
      <c r="AP83" s="1">
        <f t="shared" ca="1" si="109"/>
        <v>0</v>
      </c>
      <c r="AQ83" s="1">
        <f t="shared" ca="1" si="109"/>
        <v>0</v>
      </c>
      <c r="AR83" s="1">
        <f t="shared" ca="1" si="109"/>
        <v>0</v>
      </c>
      <c r="AS83" s="1">
        <f t="shared" ca="1" si="109"/>
        <v>0</v>
      </c>
      <c r="AT83" s="1">
        <f t="shared" ca="1" si="109"/>
        <v>0</v>
      </c>
      <c r="AU83" s="1">
        <f t="shared" ca="1" si="109"/>
        <v>0</v>
      </c>
      <c r="AV83" s="1">
        <f t="shared" ca="1" si="109"/>
        <v>0</v>
      </c>
      <c r="AW83" s="1">
        <f t="shared" ca="1" si="109"/>
        <v>0</v>
      </c>
      <c r="AX83" s="1">
        <f t="shared" ca="1" si="109"/>
        <v>0</v>
      </c>
      <c r="AY83" s="1">
        <f t="shared" ca="1" si="109"/>
        <v>0</v>
      </c>
      <c r="AZ83" s="1">
        <f t="shared" ca="1" si="109"/>
        <v>0</v>
      </c>
      <c r="BA83" s="1">
        <f t="shared" ca="1" si="109"/>
        <v>0</v>
      </c>
      <c r="BB83" s="1">
        <f t="shared" ca="1" si="109"/>
        <v>0</v>
      </c>
      <c r="BC83" s="1">
        <f t="shared" ca="1" si="109"/>
        <v>0</v>
      </c>
      <c r="BD83" s="1">
        <f t="shared" ca="1" si="109"/>
        <v>0</v>
      </c>
      <c r="BE83" s="1">
        <f t="shared" ca="1" si="109"/>
        <v>0</v>
      </c>
    </row>
    <row r="84" spans="1:57" x14ac:dyDescent="0.3">
      <c r="B84" s="1">
        <f>MAX(B$59:B83)+1</f>
        <v>260</v>
      </c>
      <c r="H84" s="13" t="str">
        <f ca="1">INDIRECT($B$1&amp;Items!E$2&amp;$B84)</f>
        <v>Задолженность по оплате налогов и сборов</v>
      </c>
      <c r="I84" s="13" t="str">
        <f ca="1">IF(INDIRECT($B$1&amp;Items!F$2&amp;$B84)="",H84,INDIRECT($B$1&amp;Items!F$2&amp;$B84))</f>
        <v>Задолженность по оплате НДС</v>
      </c>
      <c r="J84" s="1" t="str">
        <f ca="1">IF(INDIRECT($B$1&amp;Items!G$2&amp;$B84)="",IF(H84&lt;&gt;I84,"  "&amp;I84,I84),"    "&amp;INDIRECT($B$1&amp;Items!G$2&amp;$B84))</f>
        <v xml:space="preserve">  Задолженность по оплате НДС</v>
      </c>
      <c r="S84" s="3">
        <v>0</v>
      </c>
      <c r="V84" s="1">
        <f t="shared" ref="V84:BE84" si="110">IF(V$5=1,$S84,U753)</f>
        <v>0</v>
      </c>
      <c r="W84" s="1">
        <f t="shared" si="110"/>
        <v>0</v>
      </c>
      <c r="X84" s="1">
        <f t="shared" si="110"/>
        <v>0</v>
      </c>
      <c r="Y84" s="1">
        <f t="shared" si="110"/>
        <v>0</v>
      </c>
      <c r="Z84" s="1">
        <f t="shared" si="110"/>
        <v>0</v>
      </c>
      <c r="AA84" s="1">
        <f t="shared" si="110"/>
        <v>0</v>
      </c>
      <c r="AB84" s="1">
        <f t="shared" si="110"/>
        <v>0</v>
      </c>
      <c r="AC84" s="1">
        <f t="shared" si="110"/>
        <v>0</v>
      </c>
      <c r="AD84" s="1">
        <f t="shared" si="110"/>
        <v>0</v>
      </c>
      <c r="AE84" s="1">
        <f t="shared" si="110"/>
        <v>0</v>
      </c>
      <c r="AF84" s="1">
        <f t="shared" si="110"/>
        <v>0</v>
      </c>
      <c r="AG84" s="1">
        <f t="shared" si="110"/>
        <v>0</v>
      </c>
      <c r="AH84" s="1">
        <f t="shared" si="110"/>
        <v>0</v>
      </c>
      <c r="AI84" s="1">
        <f t="shared" si="110"/>
        <v>0</v>
      </c>
      <c r="AJ84" s="1">
        <f t="shared" si="110"/>
        <v>0</v>
      </c>
      <c r="AK84" s="1">
        <f t="shared" si="110"/>
        <v>0</v>
      </c>
      <c r="AL84" s="1">
        <f t="shared" si="110"/>
        <v>0</v>
      </c>
      <c r="AM84" s="1">
        <f t="shared" si="110"/>
        <v>0</v>
      </c>
      <c r="AN84" s="1">
        <f t="shared" si="110"/>
        <v>0</v>
      </c>
      <c r="AO84" s="1">
        <f t="shared" si="110"/>
        <v>0</v>
      </c>
      <c r="AP84" s="1">
        <f t="shared" si="110"/>
        <v>0</v>
      </c>
      <c r="AQ84" s="1">
        <f t="shared" si="110"/>
        <v>0</v>
      </c>
      <c r="AR84" s="1">
        <f t="shared" si="110"/>
        <v>0</v>
      </c>
      <c r="AS84" s="1">
        <f t="shared" si="110"/>
        <v>0</v>
      </c>
      <c r="AT84" s="1">
        <f t="shared" si="110"/>
        <v>0</v>
      </c>
      <c r="AU84" s="1">
        <f t="shared" si="110"/>
        <v>0</v>
      </c>
      <c r="AV84" s="1">
        <f t="shared" si="110"/>
        <v>0</v>
      </c>
      <c r="AW84" s="1">
        <f t="shared" si="110"/>
        <v>0</v>
      </c>
      <c r="AX84" s="1">
        <f t="shared" si="110"/>
        <v>0</v>
      </c>
      <c r="AY84" s="1">
        <f t="shared" si="110"/>
        <v>0</v>
      </c>
      <c r="AZ84" s="1">
        <f t="shared" si="110"/>
        <v>0</v>
      </c>
      <c r="BA84" s="1">
        <f t="shared" si="110"/>
        <v>0</v>
      </c>
      <c r="BB84" s="1">
        <f t="shared" si="110"/>
        <v>0</v>
      </c>
      <c r="BC84" s="1">
        <f t="shared" si="110"/>
        <v>0</v>
      </c>
      <c r="BD84" s="1">
        <f t="shared" si="110"/>
        <v>0</v>
      </c>
      <c r="BE84" s="1">
        <f t="shared" si="110"/>
        <v>0</v>
      </c>
    </row>
    <row r="85" spans="1:57" x14ac:dyDescent="0.3">
      <c r="B85" s="1">
        <f>MAX(B$59:B84)+1</f>
        <v>261</v>
      </c>
      <c r="H85" s="13" t="str">
        <f ca="1">INDIRECT($B$1&amp;Items!E$2&amp;$B85)</f>
        <v>Задолженность по оплате налогов и сборов</v>
      </c>
      <c r="I85" s="13" t="str">
        <f ca="1">IF(INDIRECT($B$1&amp;Items!F$2&amp;$B85)="",H85,INDIRECT($B$1&amp;Items!F$2&amp;$B85))</f>
        <v>Задолженность по оплате Соцсборов</v>
      </c>
      <c r="J85" s="1" t="str">
        <f ca="1">IF(INDIRECT($B$1&amp;Items!G$2&amp;$B85)="",IF(H85&lt;&gt;I85,"  "&amp;I85,I85),"    "&amp;INDIRECT($B$1&amp;Items!G$2&amp;$B85))</f>
        <v xml:space="preserve">  Задолженность по оплате Соцсборов</v>
      </c>
      <c r="S85" s="3">
        <v>0</v>
      </c>
      <c r="V85" s="1">
        <f t="shared" ref="V85:BE85" si="111">IF(V$5=1,$S85,U754)</f>
        <v>0</v>
      </c>
      <c r="W85" s="1">
        <f t="shared" si="111"/>
        <v>0</v>
      </c>
      <c r="X85" s="1">
        <f t="shared" si="111"/>
        <v>0</v>
      </c>
      <c r="Y85" s="1">
        <f t="shared" si="111"/>
        <v>0</v>
      </c>
      <c r="Z85" s="1">
        <f t="shared" si="111"/>
        <v>0</v>
      </c>
      <c r="AA85" s="1">
        <f t="shared" si="111"/>
        <v>0</v>
      </c>
      <c r="AB85" s="1">
        <f t="shared" si="111"/>
        <v>0</v>
      </c>
      <c r="AC85" s="1">
        <f t="shared" si="111"/>
        <v>0</v>
      </c>
      <c r="AD85" s="1">
        <f t="shared" si="111"/>
        <v>0</v>
      </c>
      <c r="AE85" s="1">
        <f t="shared" si="111"/>
        <v>0</v>
      </c>
      <c r="AF85" s="1">
        <f t="shared" si="111"/>
        <v>0</v>
      </c>
      <c r="AG85" s="1">
        <f t="shared" si="111"/>
        <v>0</v>
      </c>
      <c r="AH85" s="1">
        <f t="shared" si="111"/>
        <v>0</v>
      </c>
      <c r="AI85" s="1">
        <f t="shared" si="111"/>
        <v>0</v>
      </c>
      <c r="AJ85" s="1">
        <f t="shared" si="111"/>
        <v>0</v>
      </c>
      <c r="AK85" s="1">
        <f t="shared" si="111"/>
        <v>0</v>
      </c>
      <c r="AL85" s="1">
        <f t="shared" si="111"/>
        <v>0</v>
      </c>
      <c r="AM85" s="1">
        <f t="shared" si="111"/>
        <v>0</v>
      </c>
      <c r="AN85" s="1">
        <f t="shared" si="111"/>
        <v>0</v>
      </c>
      <c r="AO85" s="1">
        <f t="shared" si="111"/>
        <v>0</v>
      </c>
      <c r="AP85" s="1">
        <f t="shared" si="111"/>
        <v>0</v>
      </c>
      <c r="AQ85" s="1">
        <f t="shared" si="111"/>
        <v>0</v>
      </c>
      <c r="AR85" s="1">
        <f t="shared" si="111"/>
        <v>0</v>
      </c>
      <c r="AS85" s="1">
        <f t="shared" si="111"/>
        <v>0</v>
      </c>
      <c r="AT85" s="1">
        <f t="shared" si="111"/>
        <v>0</v>
      </c>
      <c r="AU85" s="1">
        <f t="shared" si="111"/>
        <v>0</v>
      </c>
      <c r="AV85" s="1">
        <f t="shared" si="111"/>
        <v>0</v>
      </c>
      <c r="AW85" s="1">
        <f t="shared" si="111"/>
        <v>0</v>
      </c>
      <c r="AX85" s="1">
        <f t="shared" si="111"/>
        <v>0</v>
      </c>
      <c r="AY85" s="1">
        <f t="shared" si="111"/>
        <v>0</v>
      </c>
      <c r="AZ85" s="1">
        <f t="shared" si="111"/>
        <v>0</v>
      </c>
      <c r="BA85" s="1">
        <f t="shared" si="111"/>
        <v>0</v>
      </c>
      <c r="BB85" s="1">
        <f t="shared" si="111"/>
        <v>0</v>
      </c>
      <c r="BC85" s="1">
        <f t="shared" si="111"/>
        <v>0</v>
      </c>
      <c r="BD85" s="1">
        <f t="shared" si="111"/>
        <v>0</v>
      </c>
      <c r="BE85" s="1">
        <f t="shared" si="111"/>
        <v>0</v>
      </c>
    </row>
    <row r="86" spans="1:57" x14ac:dyDescent="0.3">
      <c r="B86" s="1">
        <f>MAX(B$59:B85)+1</f>
        <v>262</v>
      </c>
      <c r="H86" s="13" t="str">
        <f ca="1">INDIRECT($B$1&amp;Items!E$2&amp;$B86)</f>
        <v>Задолженность по оплате налогов и сборов</v>
      </c>
      <c r="I86" s="13" t="str">
        <f ca="1">IF(INDIRECT($B$1&amp;Items!F$2&amp;$B86)="",H86,INDIRECT($B$1&amp;Items!F$2&amp;$B86))</f>
        <v>Задолженность по оплате налогов на внеоб.активы</v>
      </c>
      <c r="J86" s="1" t="str">
        <f ca="1">IF(INDIRECT($B$1&amp;Items!G$2&amp;$B86)="",IF(H86&lt;&gt;I86,"  "&amp;I86,I86),"    "&amp;INDIRECT($B$1&amp;Items!G$2&amp;$B86))</f>
        <v xml:space="preserve">  Задолженность по оплате налогов на внеоб.активы</v>
      </c>
      <c r="S86" s="3">
        <v>0</v>
      </c>
      <c r="V86" s="1">
        <f>IF(V$5=1,$S86,U755)</f>
        <v>0</v>
      </c>
      <c r="W86" s="1">
        <f>IF(W$5=1,$S86,V755)</f>
        <v>0</v>
      </c>
      <c r="X86" s="1">
        <f ca="1">IF(X$5=1,$S86,W755)</f>
        <v>0</v>
      </c>
      <c r="Y86" s="1">
        <f ca="1">IF(Y$5=1,$S86,X755)</f>
        <v>75308.286576564235</v>
      </c>
      <c r="Z86" s="1">
        <f ca="1">IF(Z$5=1,$S86,Y755)</f>
        <v>74053.148466954837</v>
      </c>
      <c r="AA86" s="1">
        <f ca="1">IF(AA$5=1,$S86,Z755)</f>
        <v>72798.01035734544</v>
      </c>
      <c r="AB86" s="1">
        <f ca="1">IF(AB$5=1,$S86,AA755)</f>
        <v>71542.872247736042</v>
      </c>
      <c r="AC86" s="1">
        <f ca="1">IF(AC$5=1,$S86,AB755)</f>
        <v>70287.734138126616</v>
      </c>
      <c r="AD86" s="1">
        <f ca="1">IF(AD$5=1,$S86,AC755)</f>
        <v>69032.596028517219</v>
      </c>
      <c r="AE86" s="1">
        <f ca="1">IF(AE$5=1,$S86,AD755)</f>
        <v>67777.457918907821</v>
      </c>
      <c r="AF86" s="1">
        <f ca="1">IF(AF$5=1,$S86,AE755)</f>
        <v>66522.319809298438</v>
      </c>
      <c r="AG86" s="1">
        <f ca="1">IF(AG$5=1,$S86,AF755)</f>
        <v>65267.181699689012</v>
      </c>
      <c r="AH86" s="1">
        <f ca="1">IF(AH$5=1,$S86,AG755)</f>
        <v>64012.043590079607</v>
      </c>
      <c r="AI86" s="1">
        <f ca="1">IF(AI$5=1,$S86,AH755)</f>
        <v>62756.905480470217</v>
      </c>
      <c r="AJ86" s="1">
        <f ca="1">IF(AJ$5=1,$S86,AI755)</f>
        <v>61501.76737086082</v>
      </c>
      <c r="AK86" s="1">
        <f ca="1">IF(AK$5=1,$S86,AJ755)</f>
        <v>60246.629261251393</v>
      </c>
      <c r="AL86" s="1">
        <f ca="1">IF(AL$5=1,$S86,AK755)</f>
        <v>58991.491151641989</v>
      </c>
      <c r="AM86" s="1">
        <f ca="1">IF(AM$5=1,$S86,AL755)</f>
        <v>57736.353042032599</v>
      </c>
      <c r="AN86" s="1">
        <f ca="1">IF(AN$5=1,$S86,AM755)</f>
        <v>56481.214932423201</v>
      </c>
      <c r="AO86" s="1">
        <f ca="1">IF(AO$5=1,$S86,AN755)</f>
        <v>55226.076822813804</v>
      </c>
      <c r="AP86" s="1">
        <f ca="1">IF(AP$5=1,$S86,AO755)</f>
        <v>52715.800603594987</v>
      </c>
      <c r="AQ86" s="1">
        <f ca="1">IF(AQ$5=1,$S86,AP755)</f>
        <v>51460.662493985583</v>
      </c>
      <c r="AR86" s="1">
        <f ca="1">IF(AR$5=1,$S86,AQ755)</f>
        <v>50205.524384376185</v>
      </c>
      <c r="AS86" s="1">
        <f ca="1">IF(AS$5=1,$S86,AR755)</f>
        <v>48950.386274766766</v>
      </c>
      <c r="AT86" s="1">
        <f ca="1">IF(AT$5=1,$S86,AS755)</f>
        <v>47695.248165157369</v>
      </c>
      <c r="AU86" s="1">
        <f ca="1">IF(AU$5=1,$S86,AT755)</f>
        <v>46440.110055547957</v>
      </c>
      <c r="AV86" s="1">
        <f ca="1">IF(AV$5=1,$S86,AU755)</f>
        <v>45184.971945938552</v>
      </c>
      <c r="AW86" s="1">
        <f ca="1">IF(AW$5=1,$S86,AV755)</f>
        <v>43929.833836329148</v>
      </c>
      <c r="AX86" s="1">
        <f ca="1">IF(AX$5=1,$S86,AW755)</f>
        <v>42674.695726719736</v>
      </c>
      <c r="AY86" s="1">
        <f ca="1">IF(AY$5=1,$S86,AX755)</f>
        <v>41419.557617110338</v>
      </c>
      <c r="AZ86" s="1">
        <f ca="1">IF(AZ$5=1,$S86,AY755)</f>
        <v>40164.419507500934</v>
      </c>
      <c r="BA86" s="1">
        <f ca="1">IF(BA$5=1,$S86,AZ755)</f>
        <v>38909.281397891529</v>
      </c>
      <c r="BB86" s="1">
        <f ca="1">IF(BB$5=1,$S86,BA755)</f>
        <v>37654.143288282117</v>
      </c>
      <c r="BC86" s="1">
        <f ca="1">IF(BC$5=1,$S86,BB755)</f>
        <v>36399.00517867272</v>
      </c>
      <c r="BD86" s="1">
        <f ca="1">IF(BD$5=1,$S86,BC755)</f>
        <v>35143.867069063323</v>
      </c>
      <c r="BE86" s="1">
        <f ca="1">IF(BE$5=1,$S86,BD755)</f>
        <v>33888.728959453918</v>
      </c>
    </row>
    <row r="87" spans="1:57" ht="4.95" customHeight="1" x14ac:dyDescent="0.3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36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</row>
    <row r="88" spans="1:57" x14ac:dyDescent="0.3">
      <c r="B88" s="1">
        <f>ROW(Items!$A$264)</f>
        <v>264</v>
      </c>
      <c r="H88" s="13" t="str">
        <f ca="1">INDIRECT($B$1&amp;Items!E$2&amp;$B88)</f>
        <v>Задолженность по выплате дивидендов</v>
      </c>
      <c r="I88" s="13" t="str">
        <f ca="1">IF(INDIRECT($B$1&amp;Items!F$2&amp;$B88)="",H88,INDIRECT($B$1&amp;Items!F$2&amp;$B88))</f>
        <v>Задолженность по выплате дивидендов</v>
      </c>
      <c r="J88" s="1" t="str">
        <f ca="1">IF(INDIRECT($B$1&amp;Items!G$2&amp;$B88)="",IF(H88&lt;&gt;I88,"  "&amp;I88,I88),"    "&amp;INDIRECT($B$1&amp;Items!G$2&amp;$B88))</f>
        <v>Задолженность по выплате дивидендов</v>
      </c>
      <c r="S88" s="3">
        <v>0</v>
      </c>
      <c r="V88" s="1">
        <f>IF(V$5=1,$S88,U757)</f>
        <v>0</v>
      </c>
      <c r="W88" s="1">
        <f ca="1">IF(W$5=1,$S88,V757)</f>
        <v>0</v>
      </c>
      <c r="X88" s="1">
        <f ca="1">IF(X$5=1,$S88,W757)</f>
        <v>0</v>
      </c>
      <c r="Y88" s="1">
        <f ca="1">IF(Y$5=1,$S88,X757)</f>
        <v>0</v>
      </c>
      <c r="Z88" s="1">
        <f ca="1">IF(Z$5=1,$S88,Y757)</f>
        <v>0</v>
      </c>
      <c r="AA88" s="1">
        <f ca="1">IF(AA$5=1,$S88,Z757)</f>
        <v>0</v>
      </c>
      <c r="AB88" s="1">
        <f ca="1">IF(AB$5=1,$S88,AA757)</f>
        <v>182308.69292500615</v>
      </c>
      <c r="AC88" s="1">
        <f ca="1">IF(AC$5=1,$S88,AB757)</f>
        <v>2764058.4573590755</v>
      </c>
      <c r="AD88" s="1">
        <f ca="1">IF(AD$5=1,$S88,AC757)</f>
        <v>5635127.6683598459</v>
      </c>
      <c r="AE88" s="1">
        <f ca="1">IF(AE$5=1,$S88,AD757)</f>
        <v>9685824.2796327397</v>
      </c>
      <c r="AF88" s="1">
        <f ca="1">IF(AF$5=1,$S88,AE757)</f>
        <v>9828927.4119864628</v>
      </c>
      <c r="AG88" s="1">
        <f ca="1">IF(AG$5=1,$S88,AF757)</f>
        <v>9828927.4119864628</v>
      </c>
      <c r="AH88" s="1">
        <f ca="1">IF(AH$5=1,$S88,AG757)</f>
        <v>9828927.4119864628</v>
      </c>
      <c r="AI88" s="1">
        <f ca="1">IF(AI$5=1,$S88,AH757)</f>
        <v>9828927.4119864628</v>
      </c>
      <c r="AJ88" s="1">
        <f ca="1">IF(AJ$5=1,$S88,AI757)</f>
        <v>9828927.4119864628</v>
      </c>
      <c r="AK88" s="1">
        <f ca="1">IF(AK$5=1,$S88,AJ757)</f>
        <v>9828927.4119864628</v>
      </c>
      <c r="AL88" s="1">
        <f ca="1">IF(AL$5=1,$S88,AK757)</f>
        <v>9828927.4119864628</v>
      </c>
      <c r="AM88" s="1">
        <f ca="1">IF(AM$5=1,$S88,AL757)</f>
        <v>9828927.4119864628</v>
      </c>
      <c r="AN88" s="1">
        <f ca="1">IF(AN$5=1,$S88,AM757)</f>
        <v>9828927.4119864628</v>
      </c>
      <c r="AO88" s="1">
        <f ca="1">IF(AO$5=1,$S88,AN757)</f>
        <v>9828927.4119864628</v>
      </c>
      <c r="AP88" s="1">
        <f ca="1">IF(AP$5=1,$S88,AO757)</f>
        <v>9828927.4119864628</v>
      </c>
      <c r="AQ88" s="1">
        <f ca="1">IF(AQ$5=1,$S88,AP757)</f>
        <v>9828927.4119864628</v>
      </c>
      <c r="AR88" s="1">
        <f ca="1">IF(AR$5=1,$S88,AQ757)</f>
        <v>9828927.4119864628</v>
      </c>
      <c r="AS88" s="1">
        <f ca="1">IF(AS$5=1,$S88,AR757)</f>
        <v>9828927.4119864628</v>
      </c>
      <c r="AT88" s="1">
        <f ca="1">IF(AT$5=1,$S88,AS757)</f>
        <v>9828927.4119864628</v>
      </c>
      <c r="AU88" s="1">
        <f ca="1">IF(AU$5=1,$S88,AT757)</f>
        <v>9828927.4119864628</v>
      </c>
      <c r="AV88" s="1">
        <f ca="1">IF(AV$5=1,$S88,AU757)</f>
        <v>9828927.4119864628</v>
      </c>
      <c r="AW88" s="1">
        <f ca="1">IF(AW$5=1,$S88,AV757)</f>
        <v>9224295.9165134132</v>
      </c>
      <c r="AX88" s="1">
        <f ca="1">IF(AX$5=1,$S88,AW757)</f>
        <v>9224295.9165134132</v>
      </c>
      <c r="AY88" s="1">
        <f ca="1">IF(AY$5=1,$S88,AX757)</f>
        <v>9224295.9165134132</v>
      </c>
      <c r="AZ88" s="1">
        <f ca="1">IF(AZ$5=1,$S88,AY757)</f>
        <v>9224295.9165134132</v>
      </c>
      <c r="BA88" s="1">
        <f ca="1">IF(BA$5=1,$S88,AZ757)</f>
        <v>9224295.9165134132</v>
      </c>
      <c r="BB88" s="1">
        <f ca="1">IF(BB$5=1,$S88,BA757)</f>
        <v>9224295.9165134132</v>
      </c>
      <c r="BC88" s="1">
        <f ca="1">IF(BC$5=1,$S88,BB757)</f>
        <v>9224295.9165134132</v>
      </c>
      <c r="BD88" s="1">
        <f ca="1">IF(BD$5=1,$S88,BC757)</f>
        <v>9224295.9165134132</v>
      </c>
      <c r="BE88" s="1">
        <f ca="1">IF(BE$5=1,$S88,BD757)</f>
        <v>9224295.9165134132</v>
      </c>
    </row>
    <row r="90" spans="1:57" ht="4.95" customHeight="1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35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</row>
    <row r="91" spans="1:57" x14ac:dyDescent="0.3">
      <c r="B91" s="1">
        <f>ROW(Items!A109)</f>
        <v>109</v>
      </c>
      <c r="F91" s="1" t="str">
        <f ca="1">INDIRECT($B$1&amp;Items!H$2&amp;$B91)</f>
        <v>AA</v>
      </c>
      <c r="H91" s="13" t="str">
        <f ca="1">INDIRECT($B$1&amp;Items!E$2&amp;$B91)</f>
        <v>Объявление УК</v>
      </c>
      <c r="I91" s="13" t="str">
        <f ca="1">IF(INDIRECT($B$1&amp;Items!F$2&amp;$B91)="",H91,INDIRECT($B$1&amp;Items!F$2&amp;$B91))</f>
        <v>Объявление УК</v>
      </c>
      <c r="J91" s="1" t="str">
        <f ca="1">IF(INDIRECT($B$1&amp;Items!G$2&amp;$B91)="",IF(H91&lt;&gt;I91,"  "&amp;I91,I91),"    "&amp;INDIRECT($B$1&amp;Items!G$2&amp;$B91))</f>
        <v xml:space="preserve">    Объявление УК</v>
      </c>
      <c r="S91" s="1">
        <f ca="1">SUM($U91:INDIRECT(ADDRESS(ROW(),SUMIFS($1:$1,$5:$5,MAX($5:$5)))))</f>
        <v>40000000</v>
      </c>
      <c r="V91" s="1">
        <f ca="1">SUMIFS(INDIRECT($F$1&amp;$F91&amp;":"&amp;$F91),INDIRECT($F$1&amp;dbP!$D$2&amp;":"&amp;dbP!$D$2),"&gt;="&amp;V$6,INDIRECT($F$1&amp;dbP!$D$2&amp;":"&amp;dbP!$D$2),"&lt;="&amp;V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40000000</v>
      </c>
      <c r="W91" s="1">
        <f ca="1">SUMIFS(INDIRECT($F$1&amp;$F91&amp;":"&amp;$F91),INDIRECT($F$1&amp;dbP!$D$2&amp;":"&amp;dbP!$D$2),"&gt;="&amp;W$6,INDIRECT($F$1&amp;dbP!$D$2&amp;":"&amp;dbP!$D$2),"&lt;="&amp;W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X91" s="1">
        <f ca="1">SUMIFS(INDIRECT($F$1&amp;$F91&amp;":"&amp;$F91),INDIRECT($F$1&amp;dbP!$D$2&amp;":"&amp;dbP!$D$2),"&gt;="&amp;X$6,INDIRECT($F$1&amp;dbP!$D$2&amp;":"&amp;dbP!$D$2),"&lt;="&amp;X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Y91" s="1">
        <f ca="1">SUMIFS(INDIRECT($F$1&amp;$F91&amp;":"&amp;$F91),INDIRECT($F$1&amp;dbP!$D$2&amp;":"&amp;dbP!$D$2),"&gt;="&amp;Y$6,INDIRECT($F$1&amp;dbP!$D$2&amp;":"&amp;dbP!$D$2),"&lt;="&amp;Y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Z91" s="1">
        <f ca="1">SUMIFS(INDIRECT($F$1&amp;$F91&amp;":"&amp;$F91),INDIRECT($F$1&amp;dbP!$D$2&amp;":"&amp;dbP!$D$2),"&gt;="&amp;Z$6,INDIRECT($F$1&amp;dbP!$D$2&amp;":"&amp;dbP!$D$2),"&lt;="&amp;Z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A91" s="1">
        <f ca="1">SUMIFS(INDIRECT($F$1&amp;$F91&amp;":"&amp;$F91),INDIRECT($F$1&amp;dbP!$D$2&amp;":"&amp;dbP!$D$2),"&gt;="&amp;AA$6,INDIRECT($F$1&amp;dbP!$D$2&amp;":"&amp;dbP!$D$2),"&lt;="&amp;AA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B91" s="1">
        <f ca="1">SUMIFS(INDIRECT($F$1&amp;$F91&amp;":"&amp;$F91),INDIRECT($F$1&amp;dbP!$D$2&amp;":"&amp;dbP!$D$2),"&gt;="&amp;AB$6,INDIRECT($F$1&amp;dbP!$D$2&amp;":"&amp;dbP!$D$2),"&lt;="&amp;AB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C91" s="1">
        <f ca="1">SUMIFS(INDIRECT($F$1&amp;$F91&amp;":"&amp;$F91),INDIRECT($F$1&amp;dbP!$D$2&amp;":"&amp;dbP!$D$2),"&gt;="&amp;AC$6,INDIRECT($F$1&amp;dbP!$D$2&amp;":"&amp;dbP!$D$2),"&lt;="&amp;AC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D91" s="1">
        <f ca="1">SUMIFS(INDIRECT($F$1&amp;$F91&amp;":"&amp;$F91),INDIRECT($F$1&amp;dbP!$D$2&amp;":"&amp;dbP!$D$2),"&gt;="&amp;AD$6,INDIRECT($F$1&amp;dbP!$D$2&amp;":"&amp;dbP!$D$2),"&lt;="&amp;AD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E91" s="1">
        <f ca="1">SUMIFS(INDIRECT($F$1&amp;$F91&amp;":"&amp;$F91),INDIRECT($F$1&amp;dbP!$D$2&amp;":"&amp;dbP!$D$2),"&gt;="&amp;AE$6,INDIRECT($F$1&amp;dbP!$D$2&amp;":"&amp;dbP!$D$2),"&lt;="&amp;AE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F91" s="1">
        <f ca="1">SUMIFS(INDIRECT($F$1&amp;$F91&amp;":"&amp;$F91),INDIRECT($F$1&amp;dbP!$D$2&amp;":"&amp;dbP!$D$2),"&gt;="&amp;AF$6,INDIRECT($F$1&amp;dbP!$D$2&amp;":"&amp;dbP!$D$2),"&lt;="&amp;AF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G91" s="1">
        <f ca="1">SUMIFS(INDIRECT($F$1&amp;$F91&amp;":"&amp;$F91),INDIRECT($F$1&amp;dbP!$D$2&amp;":"&amp;dbP!$D$2),"&gt;="&amp;AG$6,INDIRECT($F$1&amp;dbP!$D$2&amp;":"&amp;dbP!$D$2),"&lt;="&amp;AG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H91" s="1">
        <f ca="1">SUMIFS(INDIRECT($F$1&amp;$F91&amp;":"&amp;$F91),INDIRECT($F$1&amp;dbP!$D$2&amp;":"&amp;dbP!$D$2),"&gt;="&amp;AH$6,INDIRECT($F$1&amp;dbP!$D$2&amp;":"&amp;dbP!$D$2),"&lt;="&amp;AH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I91" s="1">
        <f ca="1">SUMIFS(INDIRECT($F$1&amp;$F91&amp;":"&amp;$F91),INDIRECT($F$1&amp;dbP!$D$2&amp;":"&amp;dbP!$D$2),"&gt;="&amp;AI$6,INDIRECT($F$1&amp;dbP!$D$2&amp;":"&amp;dbP!$D$2),"&lt;="&amp;AI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J91" s="1">
        <f ca="1">SUMIFS(INDIRECT($F$1&amp;$F91&amp;":"&amp;$F91),INDIRECT($F$1&amp;dbP!$D$2&amp;":"&amp;dbP!$D$2),"&gt;="&amp;AJ$6,INDIRECT($F$1&amp;dbP!$D$2&amp;":"&amp;dbP!$D$2),"&lt;="&amp;AJ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K91" s="1">
        <f ca="1">SUMIFS(INDIRECT($F$1&amp;$F91&amp;":"&amp;$F91),INDIRECT($F$1&amp;dbP!$D$2&amp;":"&amp;dbP!$D$2),"&gt;="&amp;AK$6,INDIRECT($F$1&amp;dbP!$D$2&amp;":"&amp;dbP!$D$2),"&lt;="&amp;AK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L91" s="1">
        <f ca="1">SUMIFS(INDIRECT($F$1&amp;$F91&amp;":"&amp;$F91),INDIRECT($F$1&amp;dbP!$D$2&amp;":"&amp;dbP!$D$2),"&gt;="&amp;AL$6,INDIRECT($F$1&amp;dbP!$D$2&amp;":"&amp;dbP!$D$2),"&lt;="&amp;AL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M91" s="1">
        <f ca="1">SUMIFS(INDIRECT($F$1&amp;$F91&amp;":"&amp;$F91),INDIRECT($F$1&amp;dbP!$D$2&amp;":"&amp;dbP!$D$2),"&gt;="&amp;AM$6,INDIRECT($F$1&amp;dbP!$D$2&amp;":"&amp;dbP!$D$2),"&lt;="&amp;AM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N91" s="1">
        <f ca="1">SUMIFS(INDIRECT($F$1&amp;$F91&amp;":"&amp;$F91),INDIRECT($F$1&amp;dbP!$D$2&amp;":"&amp;dbP!$D$2),"&gt;="&amp;AN$6,INDIRECT($F$1&amp;dbP!$D$2&amp;":"&amp;dbP!$D$2),"&lt;="&amp;AN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O91" s="1">
        <f ca="1">SUMIFS(INDIRECT($F$1&amp;$F91&amp;":"&amp;$F91),INDIRECT($F$1&amp;dbP!$D$2&amp;":"&amp;dbP!$D$2),"&gt;="&amp;AO$6,INDIRECT($F$1&amp;dbP!$D$2&amp;":"&amp;dbP!$D$2),"&lt;="&amp;AO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P91" s="1">
        <f ca="1">SUMIFS(INDIRECT($F$1&amp;$F91&amp;":"&amp;$F91),INDIRECT($F$1&amp;dbP!$D$2&amp;":"&amp;dbP!$D$2),"&gt;="&amp;AP$6,INDIRECT($F$1&amp;dbP!$D$2&amp;":"&amp;dbP!$D$2),"&lt;="&amp;AP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Q91" s="1">
        <f ca="1">SUMIFS(INDIRECT($F$1&amp;$F91&amp;":"&amp;$F91),INDIRECT($F$1&amp;dbP!$D$2&amp;":"&amp;dbP!$D$2),"&gt;="&amp;AQ$6,INDIRECT($F$1&amp;dbP!$D$2&amp;":"&amp;dbP!$D$2),"&lt;="&amp;AQ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R91" s="1">
        <f ca="1">SUMIFS(INDIRECT($F$1&amp;$F91&amp;":"&amp;$F91),INDIRECT($F$1&amp;dbP!$D$2&amp;":"&amp;dbP!$D$2),"&gt;="&amp;AR$6,INDIRECT($F$1&amp;dbP!$D$2&amp;":"&amp;dbP!$D$2),"&lt;="&amp;AR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S91" s="1">
        <f ca="1">SUMIFS(INDIRECT($F$1&amp;$F91&amp;":"&amp;$F91),INDIRECT($F$1&amp;dbP!$D$2&amp;":"&amp;dbP!$D$2),"&gt;="&amp;AS$6,INDIRECT($F$1&amp;dbP!$D$2&amp;":"&amp;dbP!$D$2),"&lt;="&amp;AS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T91" s="1">
        <f ca="1">SUMIFS(INDIRECT($F$1&amp;$F91&amp;":"&amp;$F91),INDIRECT($F$1&amp;dbP!$D$2&amp;":"&amp;dbP!$D$2),"&gt;="&amp;AT$6,INDIRECT($F$1&amp;dbP!$D$2&amp;":"&amp;dbP!$D$2),"&lt;="&amp;AT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U91" s="1">
        <f ca="1">SUMIFS(INDIRECT($F$1&amp;$F91&amp;":"&amp;$F91),INDIRECT($F$1&amp;dbP!$D$2&amp;":"&amp;dbP!$D$2),"&gt;="&amp;AU$6,INDIRECT($F$1&amp;dbP!$D$2&amp;":"&amp;dbP!$D$2),"&lt;="&amp;AU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V91" s="1">
        <f ca="1">SUMIFS(INDIRECT($F$1&amp;$F91&amp;":"&amp;$F91),INDIRECT($F$1&amp;dbP!$D$2&amp;":"&amp;dbP!$D$2),"&gt;="&amp;AV$6,INDIRECT($F$1&amp;dbP!$D$2&amp;":"&amp;dbP!$D$2),"&lt;="&amp;AV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W91" s="1">
        <f ca="1">SUMIFS(INDIRECT($F$1&amp;$F91&amp;":"&amp;$F91),INDIRECT($F$1&amp;dbP!$D$2&amp;":"&amp;dbP!$D$2),"&gt;="&amp;AW$6,INDIRECT($F$1&amp;dbP!$D$2&amp;":"&amp;dbP!$D$2),"&lt;="&amp;AW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X91" s="1">
        <f ca="1">SUMIFS(INDIRECT($F$1&amp;$F91&amp;":"&amp;$F91),INDIRECT($F$1&amp;dbP!$D$2&amp;":"&amp;dbP!$D$2),"&gt;="&amp;AX$6,INDIRECT($F$1&amp;dbP!$D$2&amp;":"&amp;dbP!$D$2),"&lt;="&amp;AX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Y91" s="1">
        <f ca="1">SUMIFS(INDIRECT($F$1&amp;$F91&amp;":"&amp;$F91),INDIRECT($F$1&amp;dbP!$D$2&amp;":"&amp;dbP!$D$2),"&gt;="&amp;AY$6,INDIRECT($F$1&amp;dbP!$D$2&amp;":"&amp;dbP!$D$2),"&lt;="&amp;AY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AZ91" s="1">
        <f ca="1">SUMIFS(INDIRECT($F$1&amp;$F91&amp;":"&amp;$F91),INDIRECT($F$1&amp;dbP!$D$2&amp;":"&amp;dbP!$D$2),"&gt;="&amp;AZ$6,INDIRECT($F$1&amp;dbP!$D$2&amp;":"&amp;dbP!$D$2),"&lt;="&amp;AZ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A91" s="1">
        <f ca="1">SUMIFS(INDIRECT($F$1&amp;$F91&amp;":"&amp;$F91),INDIRECT($F$1&amp;dbP!$D$2&amp;":"&amp;dbP!$D$2),"&gt;="&amp;BA$6,INDIRECT($F$1&amp;dbP!$D$2&amp;":"&amp;dbP!$D$2),"&lt;="&amp;BA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B91" s="1">
        <f ca="1">SUMIFS(INDIRECT($F$1&amp;$F91&amp;":"&amp;$F91),INDIRECT($F$1&amp;dbP!$D$2&amp;":"&amp;dbP!$D$2),"&gt;="&amp;BB$6,INDIRECT($F$1&amp;dbP!$D$2&amp;":"&amp;dbP!$D$2),"&lt;="&amp;BB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C91" s="1">
        <f ca="1">SUMIFS(INDIRECT($F$1&amp;$F91&amp;":"&amp;$F91),INDIRECT($F$1&amp;dbP!$D$2&amp;":"&amp;dbP!$D$2),"&gt;="&amp;BC$6,INDIRECT($F$1&amp;dbP!$D$2&amp;":"&amp;dbP!$D$2),"&lt;="&amp;BC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D91" s="1">
        <f ca="1">SUMIFS(INDIRECT($F$1&amp;$F91&amp;":"&amp;$F91),INDIRECT($F$1&amp;dbP!$D$2&amp;":"&amp;dbP!$D$2),"&gt;="&amp;BD$6,INDIRECT($F$1&amp;dbP!$D$2&amp;":"&amp;dbP!$D$2),"&lt;="&amp;BD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  <c r="BE91" s="1">
        <f ca="1">SUMIFS(INDIRECT($F$1&amp;$F91&amp;":"&amp;$F91),INDIRECT($F$1&amp;dbP!$D$2&amp;":"&amp;dbP!$D$2),"&gt;="&amp;BE$6,INDIRECT($F$1&amp;dbP!$D$2&amp;":"&amp;dbP!$D$2),"&lt;="&amp;BE$7,INDIRECT($F$1&amp;dbP!$O$2&amp;":"&amp;dbP!$O$2),$H91,INDIRECT($F$1&amp;dbP!$P$2&amp;":"&amp;dbP!$P$2),IF($I91=$J91,"*",$I91),INDIRECT($F$1&amp;dbP!$Q$2&amp;":"&amp;dbP!$Q$2),IF(OR($I91=$J91,"  "&amp;$I91=$J91),"*",RIGHT($J91,LEN($J91)-4)),INDIRECT($F$1&amp;dbP!$AC$2&amp;":"&amp;dbP!$AC$2),RepP!$J$3)</f>
        <v>0</v>
      </c>
    </row>
    <row r="92" spans="1:57" ht="4.95" customHeight="1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35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</row>
    <row r="93" spans="1:57" ht="4.95" customHeight="1" x14ac:dyDescent="0.3"/>
    <row r="94" spans="1:57" x14ac:dyDescent="0.3">
      <c r="B94" s="1">
        <f>ROW(Items!A147)</f>
        <v>147</v>
      </c>
      <c r="F94" s="1" t="str">
        <f ca="1">INDIRECT($B$1&amp;Items!H$2&amp;$B94)</f>
        <v>Y</v>
      </c>
      <c r="G94" s="1" t="str">
        <f ca="1">INDIRECT($B$1&amp;Items!I$2&amp;$B94)</f>
        <v>Z</v>
      </c>
      <c r="H94" s="13" t="str">
        <f ca="1">INDIRECT($B$1&amp;Items!E$2&amp;$B94)</f>
        <v>Капитальные затраты</v>
      </c>
      <c r="I94" s="13" t="str">
        <f ca="1">IF(INDIRECT($B$1&amp;Items!F$2&amp;$B94)="",H94,INDIRECT($B$1&amp;Items!F$2&amp;$B94))</f>
        <v>Капитальные затраты</v>
      </c>
      <c r="J94" s="1" t="str">
        <f ca="1">IF(INDIRECT($B$1&amp;Items!G$2&amp;$B94)="",IF(H94&lt;&gt;I94,"  "&amp;I94,I94),"    "&amp;INDIRECT($B$1&amp;Items!G$2&amp;$B94))</f>
        <v>Капитальные затраты</v>
      </c>
      <c r="S94" s="1">
        <f ca="1">SUM($U94:INDIRECT(ADDRESS(ROW(),SUMIFS($1:$1,$5:$5,MAX($5:$5)))))</f>
        <v>45184971.94593852</v>
      </c>
      <c r="V94" s="1">
        <f ca="1">SUMIFS(INDIRECT($F$1&amp;$F94&amp;":"&amp;$F94),INDIRECT($F$1&amp;dbP!$D$2&amp;":"&amp;dbP!$D$2),"&gt;="&amp;V$6,INDIRECT($F$1&amp;dbP!$D$2&amp;":"&amp;dbP!$D$2),"&lt;="&amp;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V$6,INDIRECT($F$1&amp;dbP!$D$2&amp;":"&amp;dbP!$D$2),"&lt;="&amp;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37471916.609459147</v>
      </c>
      <c r="W94" s="1">
        <f ca="1">SUMIFS(INDIRECT($F$1&amp;$F94&amp;":"&amp;$F94),INDIRECT($F$1&amp;dbP!$D$2&amp;":"&amp;dbP!$D$2),"&gt;="&amp;W$6,INDIRECT($F$1&amp;dbP!$D$2&amp;":"&amp;dbP!$D$2),"&lt;="&amp;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W$6,INDIRECT($F$1&amp;dbP!$D$2&amp;":"&amp;dbP!$D$2),"&lt;="&amp;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7713055.3364793751</v>
      </c>
      <c r="X94" s="1">
        <f ca="1">SUMIFS(INDIRECT($F$1&amp;$F94&amp;":"&amp;$F94),INDIRECT($F$1&amp;dbP!$D$2&amp;":"&amp;dbP!$D$2),"&gt;="&amp;X$6,INDIRECT($F$1&amp;dbP!$D$2&amp;":"&amp;dbP!$D$2),"&lt;="&amp;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X$6,INDIRECT($F$1&amp;dbP!$D$2&amp;":"&amp;dbP!$D$2),"&lt;="&amp;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Y94" s="1">
        <f ca="1">SUMIFS(INDIRECT($F$1&amp;$F94&amp;":"&amp;$F94),INDIRECT($F$1&amp;dbP!$D$2&amp;":"&amp;dbP!$D$2),"&gt;="&amp;Y$6,INDIRECT($F$1&amp;dbP!$D$2&amp;":"&amp;dbP!$D$2),"&lt;="&amp;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Y$6,INDIRECT($F$1&amp;dbP!$D$2&amp;":"&amp;dbP!$D$2),"&lt;="&amp;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Z94" s="1">
        <f ca="1">SUMIFS(INDIRECT($F$1&amp;$F94&amp;":"&amp;$F94),INDIRECT($F$1&amp;dbP!$D$2&amp;":"&amp;dbP!$D$2),"&gt;="&amp;Z$6,INDIRECT($F$1&amp;dbP!$D$2&amp;":"&amp;dbP!$D$2),"&lt;="&amp;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Z$6,INDIRECT($F$1&amp;dbP!$D$2&amp;":"&amp;dbP!$D$2),"&lt;="&amp;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A94" s="1">
        <f ca="1">SUMIFS(INDIRECT($F$1&amp;$F94&amp;":"&amp;$F94),INDIRECT($F$1&amp;dbP!$D$2&amp;":"&amp;dbP!$D$2),"&gt;="&amp;AA$6,INDIRECT($F$1&amp;dbP!$D$2&amp;":"&amp;dbP!$D$2),"&lt;="&amp;A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A$6,INDIRECT($F$1&amp;dbP!$D$2&amp;":"&amp;dbP!$D$2),"&lt;="&amp;A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B94" s="1">
        <f ca="1">SUMIFS(INDIRECT($F$1&amp;$F94&amp;":"&amp;$F94),INDIRECT($F$1&amp;dbP!$D$2&amp;":"&amp;dbP!$D$2),"&gt;="&amp;AB$6,INDIRECT($F$1&amp;dbP!$D$2&amp;":"&amp;dbP!$D$2),"&lt;="&amp;A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B$6,INDIRECT($F$1&amp;dbP!$D$2&amp;":"&amp;dbP!$D$2),"&lt;="&amp;A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C94" s="1">
        <f ca="1">SUMIFS(INDIRECT($F$1&amp;$F94&amp;":"&amp;$F94),INDIRECT($F$1&amp;dbP!$D$2&amp;":"&amp;dbP!$D$2),"&gt;="&amp;AC$6,INDIRECT($F$1&amp;dbP!$D$2&amp;":"&amp;dbP!$D$2),"&lt;="&amp;A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C$6,INDIRECT($F$1&amp;dbP!$D$2&amp;":"&amp;dbP!$D$2),"&lt;="&amp;A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D94" s="1">
        <f ca="1">SUMIFS(INDIRECT($F$1&amp;$F94&amp;":"&amp;$F94),INDIRECT($F$1&amp;dbP!$D$2&amp;":"&amp;dbP!$D$2),"&gt;="&amp;AD$6,INDIRECT($F$1&amp;dbP!$D$2&amp;":"&amp;dbP!$D$2),"&lt;="&amp;A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D$6,INDIRECT($F$1&amp;dbP!$D$2&amp;":"&amp;dbP!$D$2),"&lt;="&amp;A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E94" s="1">
        <f ca="1">SUMIFS(INDIRECT($F$1&amp;$F94&amp;":"&amp;$F94),INDIRECT($F$1&amp;dbP!$D$2&amp;":"&amp;dbP!$D$2),"&gt;="&amp;AE$6,INDIRECT($F$1&amp;dbP!$D$2&amp;":"&amp;dbP!$D$2),"&lt;="&amp;A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E$6,INDIRECT($F$1&amp;dbP!$D$2&amp;":"&amp;dbP!$D$2),"&lt;="&amp;A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F94" s="1">
        <f ca="1">SUMIFS(INDIRECT($F$1&amp;$F94&amp;":"&amp;$F94),INDIRECT($F$1&amp;dbP!$D$2&amp;":"&amp;dbP!$D$2),"&gt;="&amp;AF$6,INDIRECT($F$1&amp;dbP!$D$2&amp;":"&amp;dbP!$D$2),"&lt;="&amp;AF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F$6,INDIRECT($F$1&amp;dbP!$D$2&amp;":"&amp;dbP!$D$2),"&lt;="&amp;AF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G94" s="1">
        <f ca="1">SUMIFS(INDIRECT($F$1&amp;$F94&amp;":"&amp;$F94),INDIRECT($F$1&amp;dbP!$D$2&amp;":"&amp;dbP!$D$2),"&gt;="&amp;AG$6,INDIRECT($F$1&amp;dbP!$D$2&amp;":"&amp;dbP!$D$2),"&lt;="&amp;AG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G$6,INDIRECT($F$1&amp;dbP!$D$2&amp;":"&amp;dbP!$D$2),"&lt;="&amp;AG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H94" s="1">
        <f ca="1">SUMIFS(INDIRECT($F$1&amp;$F94&amp;":"&amp;$F94),INDIRECT($F$1&amp;dbP!$D$2&amp;":"&amp;dbP!$D$2),"&gt;="&amp;AH$6,INDIRECT($F$1&amp;dbP!$D$2&amp;":"&amp;dbP!$D$2),"&lt;="&amp;AH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H$6,INDIRECT($F$1&amp;dbP!$D$2&amp;":"&amp;dbP!$D$2),"&lt;="&amp;AH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I94" s="1">
        <f ca="1">SUMIFS(INDIRECT($F$1&amp;$F94&amp;":"&amp;$F94),INDIRECT($F$1&amp;dbP!$D$2&amp;":"&amp;dbP!$D$2),"&gt;="&amp;AI$6,INDIRECT($F$1&amp;dbP!$D$2&amp;":"&amp;dbP!$D$2),"&lt;="&amp;AI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I$6,INDIRECT($F$1&amp;dbP!$D$2&amp;":"&amp;dbP!$D$2),"&lt;="&amp;AI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J94" s="1">
        <f ca="1">SUMIFS(INDIRECT($F$1&amp;$F94&amp;":"&amp;$F94),INDIRECT($F$1&amp;dbP!$D$2&amp;":"&amp;dbP!$D$2),"&gt;="&amp;AJ$6,INDIRECT($F$1&amp;dbP!$D$2&amp;":"&amp;dbP!$D$2),"&lt;="&amp;AJ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J$6,INDIRECT($F$1&amp;dbP!$D$2&amp;":"&amp;dbP!$D$2),"&lt;="&amp;AJ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K94" s="1">
        <f ca="1">SUMIFS(INDIRECT($F$1&amp;$F94&amp;":"&amp;$F94),INDIRECT($F$1&amp;dbP!$D$2&amp;":"&amp;dbP!$D$2),"&gt;="&amp;AK$6,INDIRECT($F$1&amp;dbP!$D$2&amp;":"&amp;dbP!$D$2),"&lt;="&amp;AK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K$6,INDIRECT($F$1&amp;dbP!$D$2&amp;":"&amp;dbP!$D$2),"&lt;="&amp;AK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L94" s="1">
        <f ca="1">SUMIFS(INDIRECT($F$1&amp;$F94&amp;":"&amp;$F94),INDIRECT($F$1&amp;dbP!$D$2&amp;":"&amp;dbP!$D$2),"&gt;="&amp;AL$6,INDIRECT($F$1&amp;dbP!$D$2&amp;":"&amp;dbP!$D$2),"&lt;="&amp;AL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L$6,INDIRECT($F$1&amp;dbP!$D$2&amp;":"&amp;dbP!$D$2),"&lt;="&amp;AL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M94" s="1">
        <f ca="1">SUMIFS(INDIRECT($F$1&amp;$F94&amp;":"&amp;$F94),INDIRECT($F$1&amp;dbP!$D$2&amp;":"&amp;dbP!$D$2),"&gt;="&amp;AM$6,INDIRECT($F$1&amp;dbP!$D$2&amp;":"&amp;dbP!$D$2),"&lt;="&amp;AM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M$6,INDIRECT($F$1&amp;dbP!$D$2&amp;":"&amp;dbP!$D$2),"&lt;="&amp;AM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N94" s="1">
        <f ca="1">SUMIFS(INDIRECT($F$1&amp;$F94&amp;":"&amp;$F94),INDIRECT($F$1&amp;dbP!$D$2&amp;":"&amp;dbP!$D$2),"&gt;="&amp;AN$6,INDIRECT($F$1&amp;dbP!$D$2&amp;":"&amp;dbP!$D$2),"&lt;="&amp;AN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N$6,INDIRECT($F$1&amp;dbP!$D$2&amp;":"&amp;dbP!$D$2),"&lt;="&amp;AN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O94" s="1">
        <f ca="1">SUMIFS(INDIRECT($F$1&amp;$F94&amp;":"&amp;$F94),INDIRECT($F$1&amp;dbP!$D$2&amp;":"&amp;dbP!$D$2),"&gt;="&amp;AO$6,INDIRECT($F$1&amp;dbP!$D$2&amp;":"&amp;dbP!$D$2),"&lt;="&amp;AO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O$6,INDIRECT($F$1&amp;dbP!$D$2&amp;":"&amp;dbP!$D$2),"&lt;="&amp;AO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P94" s="1">
        <f ca="1">SUMIFS(INDIRECT($F$1&amp;$F94&amp;":"&amp;$F94),INDIRECT($F$1&amp;dbP!$D$2&amp;":"&amp;dbP!$D$2),"&gt;="&amp;AP$6,INDIRECT($F$1&amp;dbP!$D$2&amp;":"&amp;dbP!$D$2),"&lt;="&amp;AP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P$6,INDIRECT($F$1&amp;dbP!$D$2&amp;":"&amp;dbP!$D$2),"&lt;="&amp;AP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Q94" s="1">
        <f ca="1">SUMIFS(INDIRECT($F$1&amp;$F94&amp;":"&amp;$F94),INDIRECT($F$1&amp;dbP!$D$2&amp;":"&amp;dbP!$D$2),"&gt;="&amp;AQ$6,INDIRECT($F$1&amp;dbP!$D$2&amp;":"&amp;dbP!$D$2),"&lt;="&amp;AQ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Q$6,INDIRECT($F$1&amp;dbP!$D$2&amp;":"&amp;dbP!$D$2),"&lt;="&amp;AQ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R94" s="1">
        <f ca="1">SUMIFS(INDIRECT($F$1&amp;$F94&amp;":"&amp;$F94),INDIRECT($F$1&amp;dbP!$D$2&amp;":"&amp;dbP!$D$2),"&gt;="&amp;AR$6,INDIRECT($F$1&amp;dbP!$D$2&amp;":"&amp;dbP!$D$2),"&lt;="&amp;AR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R$6,INDIRECT($F$1&amp;dbP!$D$2&amp;":"&amp;dbP!$D$2),"&lt;="&amp;AR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S94" s="1">
        <f ca="1">SUMIFS(INDIRECT($F$1&amp;$F94&amp;":"&amp;$F94),INDIRECT($F$1&amp;dbP!$D$2&amp;":"&amp;dbP!$D$2),"&gt;="&amp;AS$6,INDIRECT($F$1&amp;dbP!$D$2&amp;":"&amp;dbP!$D$2),"&lt;="&amp;AS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S$6,INDIRECT($F$1&amp;dbP!$D$2&amp;":"&amp;dbP!$D$2),"&lt;="&amp;AS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T94" s="1">
        <f ca="1">SUMIFS(INDIRECT($F$1&amp;$F94&amp;":"&amp;$F94),INDIRECT($F$1&amp;dbP!$D$2&amp;":"&amp;dbP!$D$2),"&gt;="&amp;AT$6,INDIRECT($F$1&amp;dbP!$D$2&amp;":"&amp;dbP!$D$2),"&lt;="&amp;AT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T$6,INDIRECT($F$1&amp;dbP!$D$2&amp;":"&amp;dbP!$D$2),"&lt;="&amp;AT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U94" s="1">
        <f ca="1">SUMIFS(INDIRECT($F$1&amp;$F94&amp;":"&amp;$F94),INDIRECT($F$1&amp;dbP!$D$2&amp;":"&amp;dbP!$D$2),"&gt;="&amp;AU$6,INDIRECT($F$1&amp;dbP!$D$2&amp;":"&amp;dbP!$D$2),"&lt;="&amp;AU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U$6,INDIRECT($F$1&amp;dbP!$D$2&amp;":"&amp;dbP!$D$2),"&lt;="&amp;AU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V94" s="1">
        <f ca="1">SUMIFS(INDIRECT($F$1&amp;$F94&amp;":"&amp;$F94),INDIRECT($F$1&amp;dbP!$D$2&amp;":"&amp;dbP!$D$2),"&gt;="&amp;AV$6,INDIRECT($F$1&amp;dbP!$D$2&amp;":"&amp;dbP!$D$2),"&lt;="&amp;A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V$6,INDIRECT($F$1&amp;dbP!$D$2&amp;":"&amp;dbP!$D$2),"&lt;="&amp;AV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W94" s="1">
        <f ca="1">SUMIFS(INDIRECT($F$1&amp;$F94&amp;":"&amp;$F94),INDIRECT($F$1&amp;dbP!$D$2&amp;":"&amp;dbP!$D$2),"&gt;="&amp;AW$6,INDIRECT($F$1&amp;dbP!$D$2&amp;":"&amp;dbP!$D$2),"&lt;="&amp;A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W$6,INDIRECT($F$1&amp;dbP!$D$2&amp;":"&amp;dbP!$D$2),"&lt;="&amp;AW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X94" s="1">
        <f ca="1">SUMIFS(INDIRECT($F$1&amp;$F94&amp;":"&amp;$F94),INDIRECT($F$1&amp;dbP!$D$2&amp;":"&amp;dbP!$D$2),"&gt;="&amp;AX$6,INDIRECT($F$1&amp;dbP!$D$2&amp;":"&amp;dbP!$D$2),"&lt;="&amp;A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X$6,INDIRECT($F$1&amp;dbP!$D$2&amp;":"&amp;dbP!$D$2),"&lt;="&amp;AX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Y94" s="1">
        <f ca="1">SUMIFS(INDIRECT($F$1&amp;$F94&amp;":"&amp;$F94),INDIRECT($F$1&amp;dbP!$D$2&amp;":"&amp;dbP!$D$2),"&gt;="&amp;AY$6,INDIRECT($F$1&amp;dbP!$D$2&amp;":"&amp;dbP!$D$2),"&lt;="&amp;A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Y$6,INDIRECT($F$1&amp;dbP!$D$2&amp;":"&amp;dbP!$D$2),"&lt;="&amp;AY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AZ94" s="1">
        <f ca="1">SUMIFS(INDIRECT($F$1&amp;$F94&amp;":"&amp;$F94),INDIRECT($F$1&amp;dbP!$D$2&amp;":"&amp;dbP!$D$2),"&gt;="&amp;AZ$6,INDIRECT($F$1&amp;dbP!$D$2&amp;":"&amp;dbP!$D$2),"&lt;="&amp;A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AZ$6,INDIRECT($F$1&amp;dbP!$D$2&amp;":"&amp;dbP!$D$2),"&lt;="&amp;AZ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A94" s="1">
        <f ca="1">SUMIFS(INDIRECT($F$1&amp;$F94&amp;":"&amp;$F94),INDIRECT($F$1&amp;dbP!$D$2&amp;":"&amp;dbP!$D$2),"&gt;="&amp;BA$6,INDIRECT($F$1&amp;dbP!$D$2&amp;":"&amp;dbP!$D$2),"&lt;="&amp;B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BA$6,INDIRECT($F$1&amp;dbP!$D$2&amp;":"&amp;dbP!$D$2),"&lt;="&amp;BA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B94" s="1">
        <f ca="1">SUMIFS(INDIRECT($F$1&amp;$F94&amp;":"&amp;$F94),INDIRECT($F$1&amp;dbP!$D$2&amp;":"&amp;dbP!$D$2),"&gt;="&amp;BB$6,INDIRECT($F$1&amp;dbP!$D$2&amp;":"&amp;dbP!$D$2),"&lt;="&amp;B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BB$6,INDIRECT($F$1&amp;dbP!$D$2&amp;":"&amp;dbP!$D$2),"&lt;="&amp;BB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C94" s="1">
        <f ca="1">SUMIFS(INDIRECT($F$1&amp;$F94&amp;":"&amp;$F94),INDIRECT($F$1&amp;dbP!$D$2&amp;":"&amp;dbP!$D$2),"&gt;="&amp;BC$6,INDIRECT($F$1&amp;dbP!$D$2&amp;":"&amp;dbP!$D$2),"&lt;="&amp;B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BC$6,INDIRECT($F$1&amp;dbP!$D$2&amp;":"&amp;dbP!$D$2),"&lt;="&amp;BC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D94" s="1">
        <f ca="1">SUMIFS(INDIRECT($F$1&amp;$F94&amp;":"&amp;$F94),INDIRECT($F$1&amp;dbP!$D$2&amp;":"&amp;dbP!$D$2),"&gt;="&amp;BD$6,INDIRECT($F$1&amp;dbP!$D$2&amp;":"&amp;dbP!$D$2),"&lt;="&amp;B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BD$6,INDIRECT($F$1&amp;dbP!$D$2&amp;":"&amp;dbP!$D$2),"&lt;="&amp;BD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  <c r="BE94" s="1">
        <f ca="1">SUMIFS(INDIRECT($F$1&amp;$F94&amp;":"&amp;$F94),INDIRECT($F$1&amp;dbP!$D$2&amp;":"&amp;dbP!$D$2),"&gt;="&amp;BE$6,INDIRECT($F$1&amp;dbP!$D$2&amp;":"&amp;dbP!$D$2),"&lt;="&amp;B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"&amp;$I94=$J94),"*",RIGHT($J94,LEN($J94)-4)),INDIRECT($F$1&amp;dbP!$AC$2&amp;":"&amp;dbP!$AC$2),RepP!$J$3)-
SUMIFS(INDIRECT($F$1&amp;$G94&amp;":"&amp;$G94),INDIRECT($F$1&amp;dbP!$D$2&amp;":"&amp;dbP!$D$2),"&gt;="&amp;BE$6,INDIRECT($F$1&amp;dbP!$D$2&amp;":"&amp;dbP!$D$2),"&lt;="&amp;BE$7,INDIRECT($F$1&amp;dbP!$O$2&amp;":"&amp;dbP!$O$2),$H94,INDIRECT($F$1&amp;dbP!$P$2&amp;":"&amp;dbP!$P$2),IF($I94=$J94,"*",$I94),INDIRECT($F$1&amp;dbP!$Q$2&amp;":"&amp;dbP!$Q$2),IF(OR($I94=$J94,"  "&amp;$I94=$J94),"*",RIGHT($J94,LEN($J94)-4)),INDIRECT($F$1&amp;dbP!$AC$2&amp;":"&amp;dbP!$AC$2),RepP!$J$3)</f>
        <v>0</v>
      </c>
    </row>
    <row r="95" spans="1:57" x14ac:dyDescent="0.3">
      <c r="B95" s="1">
        <f>MAX(B$92:B94)+1</f>
        <v>148</v>
      </c>
      <c r="F95" s="1" t="str">
        <f ca="1">INDIRECT($B$1&amp;Items!H$2&amp;$B95)</f>
        <v>Y</v>
      </c>
      <c r="G95" s="1" t="str">
        <f ca="1">INDIRECT($B$1&amp;Items!I$2&amp;$B95)</f>
        <v>Z</v>
      </c>
      <c r="H95" s="13" t="str">
        <f ca="1">INDIRECT($B$1&amp;Items!E$2&amp;$B95)</f>
        <v>Капитальные затраты</v>
      </c>
      <c r="I95" s="13" t="str">
        <f ca="1">IF(INDIRECT($B$1&amp;Items!F$2&amp;$B95)="",H95,INDIRECT($B$1&amp;Items!F$2&amp;$B95))</f>
        <v>Основные средства - тип - 1</v>
      </c>
      <c r="J95" s="1" t="str">
        <f ca="1">IF(INDIRECT($B$1&amp;Items!G$2&amp;$B95)="",IF(H95&lt;&gt;I95,"  "&amp;I95,I95),"    "&amp;INDIRECT($B$1&amp;Items!G$2&amp;$B95))</f>
        <v xml:space="preserve">  Основные средства - тип - 1</v>
      </c>
      <c r="S95" s="1">
        <f ca="1">SUM($U95:INDIRECT(ADDRESS(ROW(),SUMIFS($1:$1,$5:$5,MAX($5:$5)))))</f>
        <v>16367713.552083332</v>
      </c>
      <c r="V95" s="1">
        <f ca="1">SUMIFS(INDIRECT($F$1&amp;$F95&amp;":"&amp;$F95),INDIRECT($F$1&amp;dbP!$D$2&amp;":"&amp;dbP!$D$2),"&gt;="&amp;V$6,INDIRECT($F$1&amp;dbP!$D$2&amp;":"&amp;dbP!$D$2),"&lt;="&amp;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V$6,INDIRECT($F$1&amp;dbP!$D$2&amp;":"&amp;dbP!$D$2),"&lt;="&amp;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16367713.552083332</v>
      </c>
      <c r="W95" s="1">
        <f ca="1">SUMIFS(INDIRECT($F$1&amp;$F95&amp;":"&amp;$F95),INDIRECT($F$1&amp;dbP!$D$2&amp;":"&amp;dbP!$D$2),"&gt;="&amp;W$6,INDIRECT($F$1&amp;dbP!$D$2&amp;":"&amp;dbP!$D$2),"&lt;="&amp;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W$6,INDIRECT($F$1&amp;dbP!$D$2&amp;":"&amp;dbP!$D$2),"&lt;="&amp;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X95" s="1">
        <f ca="1">SUMIFS(INDIRECT($F$1&amp;$F95&amp;":"&amp;$F95),INDIRECT($F$1&amp;dbP!$D$2&amp;":"&amp;dbP!$D$2),"&gt;="&amp;X$6,INDIRECT($F$1&amp;dbP!$D$2&amp;":"&amp;dbP!$D$2),"&lt;="&amp;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X$6,INDIRECT($F$1&amp;dbP!$D$2&amp;":"&amp;dbP!$D$2),"&lt;="&amp;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Y95" s="1">
        <f ca="1">SUMIFS(INDIRECT($F$1&amp;$F95&amp;":"&amp;$F95),INDIRECT($F$1&amp;dbP!$D$2&amp;":"&amp;dbP!$D$2),"&gt;="&amp;Y$6,INDIRECT($F$1&amp;dbP!$D$2&amp;":"&amp;dbP!$D$2),"&lt;="&amp;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Y$6,INDIRECT($F$1&amp;dbP!$D$2&amp;":"&amp;dbP!$D$2),"&lt;="&amp;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Z95" s="1">
        <f ca="1">SUMIFS(INDIRECT($F$1&amp;$F95&amp;":"&amp;$F95),INDIRECT($F$1&amp;dbP!$D$2&amp;":"&amp;dbP!$D$2),"&gt;="&amp;Z$6,INDIRECT($F$1&amp;dbP!$D$2&amp;":"&amp;dbP!$D$2),"&lt;="&amp;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Z$6,INDIRECT($F$1&amp;dbP!$D$2&amp;":"&amp;dbP!$D$2),"&lt;="&amp;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A95" s="1">
        <f ca="1">SUMIFS(INDIRECT($F$1&amp;$F95&amp;":"&amp;$F95),INDIRECT($F$1&amp;dbP!$D$2&amp;":"&amp;dbP!$D$2),"&gt;="&amp;AA$6,INDIRECT($F$1&amp;dbP!$D$2&amp;":"&amp;dbP!$D$2),"&lt;="&amp;A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A$6,INDIRECT($F$1&amp;dbP!$D$2&amp;":"&amp;dbP!$D$2),"&lt;="&amp;A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B95" s="1">
        <f ca="1">SUMIFS(INDIRECT($F$1&amp;$F95&amp;":"&amp;$F95),INDIRECT($F$1&amp;dbP!$D$2&amp;":"&amp;dbP!$D$2),"&gt;="&amp;AB$6,INDIRECT($F$1&amp;dbP!$D$2&amp;":"&amp;dbP!$D$2),"&lt;="&amp;A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B$6,INDIRECT($F$1&amp;dbP!$D$2&amp;":"&amp;dbP!$D$2),"&lt;="&amp;A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C95" s="1">
        <f ca="1">SUMIFS(INDIRECT($F$1&amp;$F95&amp;":"&amp;$F95),INDIRECT($F$1&amp;dbP!$D$2&amp;":"&amp;dbP!$D$2),"&gt;="&amp;AC$6,INDIRECT($F$1&amp;dbP!$D$2&amp;":"&amp;dbP!$D$2),"&lt;="&amp;A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C$6,INDIRECT($F$1&amp;dbP!$D$2&amp;":"&amp;dbP!$D$2),"&lt;="&amp;A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D95" s="1">
        <f ca="1">SUMIFS(INDIRECT($F$1&amp;$F95&amp;":"&amp;$F95),INDIRECT($F$1&amp;dbP!$D$2&amp;":"&amp;dbP!$D$2),"&gt;="&amp;AD$6,INDIRECT($F$1&amp;dbP!$D$2&amp;":"&amp;dbP!$D$2),"&lt;="&amp;A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D$6,INDIRECT($F$1&amp;dbP!$D$2&amp;":"&amp;dbP!$D$2),"&lt;="&amp;A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E95" s="1">
        <f ca="1">SUMIFS(INDIRECT($F$1&amp;$F95&amp;":"&amp;$F95),INDIRECT($F$1&amp;dbP!$D$2&amp;":"&amp;dbP!$D$2),"&gt;="&amp;AE$6,INDIRECT($F$1&amp;dbP!$D$2&amp;":"&amp;dbP!$D$2),"&lt;="&amp;A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E$6,INDIRECT($F$1&amp;dbP!$D$2&amp;":"&amp;dbP!$D$2),"&lt;="&amp;A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F95" s="1">
        <f ca="1">SUMIFS(INDIRECT($F$1&amp;$F95&amp;":"&amp;$F95),INDIRECT($F$1&amp;dbP!$D$2&amp;":"&amp;dbP!$D$2),"&gt;="&amp;AF$6,INDIRECT($F$1&amp;dbP!$D$2&amp;":"&amp;dbP!$D$2),"&lt;="&amp;AF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F$6,INDIRECT($F$1&amp;dbP!$D$2&amp;":"&amp;dbP!$D$2),"&lt;="&amp;AF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G95" s="1">
        <f ca="1">SUMIFS(INDIRECT($F$1&amp;$F95&amp;":"&amp;$F95),INDIRECT($F$1&amp;dbP!$D$2&amp;":"&amp;dbP!$D$2),"&gt;="&amp;AG$6,INDIRECT($F$1&amp;dbP!$D$2&amp;":"&amp;dbP!$D$2),"&lt;="&amp;AG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G$6,INDIRECT($F$1&amp;dbP!$D$2&amp;":"&amp;dbP!$D$2),"&lt;="&amp;AG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H95" s="1">
        <f ca="1">SUMIFS(INDIRECT($F$1&amp;$F95&amp;":"&amp;$F95),INDIRECT($F$1&amp;dbP!$D$2&amp;":"&amp;dbP!$D$2),"&gt;="&amp;AH$6,INDIRECT($F$1&amp;dbP!$D$2&amp;":"&amp;dbP!$D$2),"&lt;="&amp;AH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H$6,INDIRECT($F$1&amp;dbP!$D$2&amp;":"&amp;dbP!$D$2),"&lt;="&amp;AH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I95" s="1">
        <f ca="1">SUMIFS(INDIRECT($F$1&amp;$F95&amp;":"&amp;$F95),INDIRECT($F$1&amp;dbP!$D$2&amp;":"&amp;dbP!$D$2),"&gt;="&amp;AI$6,INDIRECT($F$1&amp;dbP!$D$2&amp;":"&amp;dbP!$D$2),"&lt;="&amp;AI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I$6,INDIRECT($F$1&amp;dbP!$D$2&amp;":"&amp;dbP!$D$2),"&lt;="&amp;AI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J95" s="1">
        <f ca="1">SUMIFS(INDIRECT($F$1&amp;$F95&amp;":"&amp;$F95),INDIRECT($F$1&amp;dbP!$D$2&amp;":"&amp;dbP!$D$2),"&gt;="&amp;AJ$6,INDIRECT($F$1&amp;dbP!$D$2&amp;":"&amp;dbP!$D$2),"&lt;="&amp;AJ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J$6,INDIRECT($F$1&amp;dbP!$D$2&amp;":"&amp;dbP!$D$2),"&lt;="&amp;AJ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K95" s="1">
        <f ca="1">SUMIFS(INDIRECT($F$1&amp;$F95&amp;":"&amp;$F95),INDIRECT($F$1&amp;dbP!$D$2&amp;":"&amp;dbP!$D$2),"&gt;="&amp;AK$6,INDIRECT($F$1&amp;dbP!$D$2&amp;":"&amp;dbP!$D$2),"&lt;="&amp;AK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K$6,INDIRECT($F$1&amp;dbP!$D$2&amp;":"&amp;dbP!$D$2),"&lt;="&amp;AK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L95" s="1">
        <f ca="1">SUMIFS(INDIRECT($F$1&amp;$F95&amp;":"&amp;$F95),INDIRECT($F$1&amp;dbP!$D$2&amp;":"&amp;dbP!$D$2),"&gt;="&amp;AL$6,INDIRECT($F$1&amp;dbP!$D$2&amp;":"&amp;dbP!$D$2),"&lt;="&amp;AL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L$6,INDIRECT($F$1&amp;dbP!$D$2&amp;":"&amp;dbP!$D$2),"&lt;="&amp;AL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M95" s="1">
        <f ca="1">SUMIFS(INDIRECT($F$1&amp;$F95&amp;":"&amp;$F95),INDIRECT($F$1&amp;dbP!$D$2&amp;":"&amp;dbP!$D$2),"&gt;="&amp;AM$6,INDIRECT($F$1&amp;dbP!$D$2&amp;":"&amp;dbP!$D$2),"&lt;="&amp;AM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M$6,INDIRECT($F$1&amp;dbP!$D$2&amp;":"&amp;dbP!$D$2),"&lt;="&amp;AM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N95" s="1">
        <f ca="1">SUMIFS(INDIRECT($F$1&amp;$F95&amp;":"&amp;$F95),INDIRECT($F$1&amp;dbP!$D$2&amp;":"&amp;dbP!$D$2),"&gt;="&amp;AN$6,INDIRECT($F$1&amp;dbP!$D$2&amp;":"&amp;dbP!$D$2),"&lt;="&amp;AN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N$6,INDIRECT($F$1&amp;dbP!$D$2&amp;":"&amp;dbP!$D$2),"&lt;="&amp;AN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O95" s="1">
        <f ca="1">SUMIFS(INDIRECT($F$1&amp;$F95&amp;":"&amp;$F95),INDIRECT($F$1&amp;dbP!$D$2&amp;":"&amp;dbP!$D$2),"&gt;="&amp;AO$6,INDIRECT($F$1&amp;dbP!$D$2&amp;":"&amp;dbP!$D$2),"&lt;="&amp;AO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O$6,INDIRECT($F$1&amp;dbP!$D$2&amp;":"&amp;dbP!$D$2),"&lt;="&amp;AO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P95" s="1">
        <f ca="1">SUMIFS(INDIRECT($F$1&amp;$F95&amp;":"&amp;$F95),INDIRECT($F$1&amp;dbP!$D$2&amp;":"&amp;dbP!$D$2),"&gt;="&amp;AP$6,INDIRECT($F$1&amp;dbP!$D$2&amp;":"&amp;dbP!$D$2),"&lt;="&amp;AP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P$6,INDIRECT($F$1&amp;dbP!$D$2&amp;":"&amp;dbP!$D$2),"&lt;="&amp;AP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Q95" s="1">
        <f ca="1">SUMIFS(INDIRECT($F$1&amp;$F95&amp;":"&amp;$F95),INDIRECT($F$1&amp;dbP!$D$2&amp;":"&amp;dbP!$D$2),"&gt;="&amp;AQ$6,INDIRECT($F$1&amp;dbP!$D$2&amp;":"&amp;dbP!$D$2),"&lt;="&amp;AQ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Q$6,INDIRECT($F$1&amp;dbP!$D$2&amp;":"&amp;dbP!$D$2),"&lt;="&amp;AQ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R95" s="1">
        <f ca="1">SUMIFS(INDIRECT($F$1&amp;$F95&amp;":"&amp;$F95),INDIRECT($F$1&amp;dbP!$D$2&amp;":"&amp;dbP!$D$2),"&gt;="&amp;AR$6,INDIRECT($F$1&amp;dbP!$D$2&amp;":"&amp;dbP!$D$2),"&lt;="&amp;AR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R$6,INDIRECT($F$1&amp;dbP!$D$2&amp;":"&amp;dbP!$D$2),"&lt;="&amp;AR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S95" s="1">
        <f ca="1">SUMIFS(INDIRECT($F$1&amp;$F95&amp;":"&amp;$F95),INDIRECT($F$1&amp;dbP!$D$2&amp;":"&amp;dbP!$D$2),"&gt;="&amp;AS$6,INDIRECT($F$1&amp;dbP!$D$2&amp;":"&amp;dbP!$D$2),"&lt;="&amp;AS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S$6,INDIRECT($F$1&amp;dbP!$D$2&amp;":"&amp;dbP!$D$2),"&lt;="&amp;AS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T95" s="1">
        <f ca="1">SUMIFS(INDIRECT($F$1&amp;$F95&amp;":"&amp;$F95),INDIRECT($F$1&amp;dbP!$D$2&amp;":"&amp;dbP!$D$2),"&gt;="&amp;AT$6,INDIRECT($F$1&amp;dbP!$D$2&amp;":"&amp;dbP!$D$2),"&lt;="&amp;AT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T$6,INDIRECT($F$1&amp;dbP!$D$2&amp;":"&amp;dbP!$D$2),"&lt;="&amp;AT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U95" s="1">
        <f ca="1">SUMIFS(INDIRECT($F$1&amp;$F95&amp;":"&amp;$F95),INDIRECT($F$1&amp;dbP!$D$2&amp;":"&amp;dbP!$D$2),"&gt;="&amp;AU$6,INDIRECT($F$1&amp;dbP!$D$2&amp;":"&amp;dbP!$D$2),"&lt;="&amp;AU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U$6,INDIRECT($F$1&amp;dbP!$D$2&amp;":"&amp;dbP!$D$2),"&lt;="&amp;AU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V95" s="1">
        <f ca="1">SUMIFS(INDIRECT($F$1&amp;$F95&amp;":"&amp;$F95),INDIRECT($F$1&amp;dbP!$D$2&amp;":"&amp;dbP!$D$2),"&gt;="&amp;AV$6,INDIRECT($F$1&amp;dbP!$D$2&amp;":"&amp;dbP!$D$2),"&lt;="&amp;A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V$6,INDIRECT($F$1&amp;dbP!$D$2&amp;":"&amp;dbP!$D$2),"&lt;="&amp;AV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W95" s="1">
        <f ca="1">SUMIFS(INDIRECT($F$1&amp;$F95&amp;":"&amp;$F95),INDIRECT($F$1&amp;dbP!$D$2&amp;":"&amp;dbP!$D$2),"&gt;="&amp;AW$6,INDIRECT($F$1&amp;dbP!$D$2&amp;":"&amp;dbP!$D$2),"&lt;="&amp;A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W$6,INDIRECT($F$1&amp;dbP!$D$2&amp;":"&amp;dbP!$D$2),"&lt;="&amp;AW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X95" s="1">
        <f ca="1">SUMIFS(INDIRECT($F$1&amp;$F95&amp;":"&amp;$F95),INDIRECT($F$1&amp;dbP!$D$2&amp;":"&amp;dbP!$D$2),"&gt;="&amp;AX$6,INDIRECT($F$1&amp;dbP!$D$2&amp;":"&amp;dbP!$D$2),"&lt;="&amp;A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X$6,INDIRECT($F$1&amp;dbP!$D$2&amp;":"&amp;dbP!$D$2),"&lt;="&amp;AX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Y95" s="1">
        <f ca="1">SUMIFS(INDIRECT($F$1&amp;$F95&amp;":"&amp;$F95),INDIRECT($F$1&amp;dbP!$D$2&amp;":"&amp;dbP!$D$2),"&gt;="&amp;AY$6,INDIRECT($F$1&amp;dbP!$D$2&amp;":"&amp;dbP!$D$2),"&lt;="&amp;A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Y$6,INDIRECT($F$1&amp;dbP!$D$2&amp;":"&amp;dbP!$D$2),"&lt;="&amp;AY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AZ95" s="1">
        <f ca="1">SUMIFS(INDIRECT($F$1&amp;$F95&amp;":"&amp;$F95),INDIRECT($F$1&amp;dbP!$D$2&amp;":"&amp;dbP!$D$2),"&gt;="&amp;AZ$6,INDIRECT($F$1&amp;dbP!$D$2&amp;":"&amp;dbP!$D$2),"&lt;="&amp;A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AZ$6,INDIRECT($F$1&amp;dbP!$D$2&amp;":"&amp;dbP!$D$2),"&lt;="&amp;AZ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A95" s="1">
        <f ca="1">SUMIFS(INDIRECT($F$1&amp;$F95&amp;":"&amp;$F95),INDIRECT($F$1&amp;dbP!$D$2&amp;":"&amp;dbP!$D$2),"&gt;="&amp;BA$6,INDIRECT($F$1&amp;dbP!$D$2&amp;":"&amp;dbP!$D$2),"&lt;="&amp;B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BA$6,INDIRECT($F$1&amp;dbP!$D$2&amp;":"&amp;dbP!$D$2),"&lt;="&amp;BA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B95" s="1">
        <f ca="1">SUMIFS(INDIRECT($F$1&amp;$F95&amp;":"&amp;$F95),INDIRECT($F$1&amp;dbP!$D$2&amp;":"&amp;dbP!$D$2),"&gt;="&amp;BB$6,INDIRECT($F$1&amp;dbP!$D$2&amp;":"&amp;dbP!$D$2),"&lt;="&amp;B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BB$6,INDIRECT($F$1&amp;dbP!$D$2&amp;":"&amp;dbP!$D$2),"&lt;="&amp;BB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C95" s="1">
        <f ca="1">SUMIFS(INDIRECT($F$1&amp;$F95&amp;":"&amp;$F95),INDIRECT($F$1&amp;dbP!$D$2&amp;":"&amp;dbP!$D$2),"&gt;="&amp;BC$6,INDIRECT($F$1&amp;dbP!$D$2&amp;":"&amp;dbP!$D$2),"&lt;="&amp;B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BC$6,INDIRECT($F$1&amp;dbP!$D$2&amp;":"&amp;dbP!$D$2),"&lt;="&amp;BC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D95" s="1">
        <f ca="1">SUMIFS(INDIRECT($F$1&amp;$F95&amp;":"&amp;$F95),INDIRECT($F$1&amp;dbP!$D$2&amp;":"&amp;dbP!$D$2),"&gt;="&amp;BD$6,INDIRECT($F$1&amp;dbP!$D$2&amp;":"&amp;dbP!$D$2),"&lt;="&amp;B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BD$6,INDIRECT($F$1&amp;dbP!$D$2&amp;":"&amp;dbP!$D$2),"&lt;="&amp;BD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  <c r="BE95" s="1">
        <f ca="1">SUMIFS(INDIRECT($F$1&amp;$F95&amp;":"&amp;$F95),INDIRECT($F$1&amp;dbP!$D$2&amp;":"&amp;dbP!$D$2),"&gt;="&amp;BE$6,INDIRECT($F$1&amp;dbP!$D$2&amp;":"&amp;dbP!$D$2),"&lt;="&amp;B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"&amp;$I95=$J95),"*",RIGHT($J95,LEN($J95)-4)),INDIRECT($F$1&amp;dbP!$AC$2&amp;":"&amp;dbP!$AC$2),RepP!$J$3)-
SUMIFS(INDIRECT($F$1&amp;$G95&amp;":"&amp;$G95),INDIRECT($F$1&amp;dbP!$D$2&amp;":"&amp;dbP!$D$2),"&gt;="&amp;BE$6,INDIRECT($F$1&amp;dbP!$D$2&amp;":"&amp;dbP!$D$2),"&lt;="&amp;BE$7,INDIRECT($F$1&amp;dbP!$O$2&amp;":"&amp;dbP!$O$2),$H95,INDIRECT($F$1&amp;dbP!$P$2&amp;":"&amp;dbP!$P$2),IF($I95=$J95,"*",$I95),INDIRECT($F$1&amp;dbP!$Q$2&amp;":"&amp;dbP!$Q$2),IF(OR($I95=$J95,"  "&amp;$I95=$J95),"*",RIGHT($J95,LEN($J95)-4)),INDIRECT($F$1&amp;dbP!$AC$2&amp;":"&amp;dbP!$AC$2),RepP!$J$3)</f>
        <v>0</v>
      </c>
    </row>
    <row r="96" spans="1:57" x14ac:dyDescent="0.3">
      <c r="B96" s="1">
        <f>MAX(B$92:B95)+1</f>
        <v>149</v>
      </c>
      <c r="F96" s="1" t="str">
        <f ca="1">INDIRECT($B$1&amp;Items!H$2&amp;$B96)</f>
        <v>Y</v>
      </c>
      <c r="G96" s="1" t="str">
        <f ca="1">INDIRECT($B$1&amp;Items!I$2&amp;$B96)</f>
        <v>Z</v>
      </c>
      <c r="H96" s="13" t="str">
        <f ca="1">INDIRECT($B$1&amp;Items!E$2&amp;$B96)</f>
        <v>Капитальные затраты</v>
      </c>
      <c r="I96" s="13" t="str">
        <f ca="1">IF(INDIRECT($B$1&amp;Items!F$2&amp;$B96)="",H96,INDIRECT($B$1&amp;Items!F$2&amp;$B96))</f>
        <v>Основные средства - тип - 1</v>
      </c>
      <c r="J96" s="1" t="str">
        <f ca="1">IF(INDIRECT($B$1&amp;Items!G$2&amp;$B96)="",IF(H96&lt;&gt;I96,"  "&amp;I96,I96),"    "&amp;INDIRECT($B$1&amp;Items!G$2&amp;$B96))</f>
        <v xml:space="preserve">    Капзатраты - тип - 1 - 1</v>
      </c>
      <c r="S96" s="1">
        <f ca="1">SUM($U96:INDIRECT(ADDRESS(ROW(),SUMIFS($1:$1,$5:$5,MAX($5:$5)))))</f>
        <v>1393333.3333333333</v>
      </c>
      <c r="V96" s="1">
        <f ca="1">SUMIFS(INDIRECT($F$1&amp;$F96&amp;":"&amp;$F96),INDIRECT($F$1&amp;dbP!$D$2&amp;":"&amp;dbP!$D$2),"&gt;="&amp;V$6,INDIRECT($F$1&amp;dbP!$D$2&amp;":"&amp;dbP!$D$2),"&lt;="&amp;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V$6,INDIRECT($F$1&amp;dbP!$D$2&amp;":"&amp;dbP!$D$2),"&lt;="&amp;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1393333.3333333333</v>
      </c>
      <c r="W96" s="1">
        <f ca="1">SUMIFS(INDIRECT($F$1&amp;$F96&amp;":"&amp;$F96),INDIRECT($F$1&amp;dbP!$D$2&amp;":"&amp;dbP!$D$2),"&gt;="&amp;W$6,INDIRECT($F$1&amp;dbP!$D$2&amp;":"&amp;dbP!$D$2),"&lt;="&amp;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W$6,INDIRECT($F$1&amp;dbP!$D$2&amp;":"&amp;dbP!$D$2),"&lt;="&amp;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X96" s="1">
        <f ca="1">SUMIFS(INDIRECT($F$1&amp;$F96&amp;":"&amp;$F96),INDIRECT($F$1&amp;dbP!$D$2&amp;":"&amp;dbP!$D$2),"&gt;="&amp;X$6,INDIRECT($F$1&amp;dbP!$D$2&amp;":"&amp;dbP!$D$2),"&lt;="&amp;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X$6,INDIRECT($F$1&amp;dbP!$D$2&amp;":"&amp;dbP!$D$2),"&lt;="&amp;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Y96" s="1">
        <f ca="1">SUMIFS(INDIRECT($F$1&amp;$F96&amp;":"&amp;$F96),INDIRECT($F$1&amp;dbP!$D$2&amp;":"&amp;dbP!$D$2),"&gt;="&amp;Y$6,INDIRECT($F$1&amp;dbP!$D$2&amp;":"&amp;dbP!$D$2),"&lt;="&amp;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Y$6,INDIRECT($F$1&amp;dbP!$D$2&amp;":"&amp;dbP!$D$2),"&lt;="&amp;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Z96" s="1">
        <f ca="1">SUMIFS(INDIRECT($F$1&amp;$F96&amp;":"&amp;$F96),INDIRECT($F$1&amp;dbP!$D$2&amp;":"&amp;dbP!$D$2),"&gt;="&amp;Z$6,INDIRECT($F$1&amp;dbP!$D$2&amp;":"&amp;dbP!$D$2),"&lt;="&amp;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Z$6,INDIRECT($F$1&amp;dbP!$D$2&amp;":"&amp;dbP!$D$2),"&lt;="&amp;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A96" s="1">
        <f ca="1">SUMIFS(INDIRECT($F$1&amp;$F96&amp;":"&amp;$F96),INDIRECT($F$1&amp;dbP!$D$2&amp;":"&amp;dbP!$D$2),"&gt;="&amp;AA$6,INDIRECT($F$1&amp;dbP!$D$2&amp;":"&amp;dbP!$D$2),"&lt;="&amp;A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A$6,INDIRECT($F$1&amp;dbP!$D$2&amp;":"&amp;dbP!$D$2),"&lt;="&amp;A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B96" s="1">
        <f ca="1">SUMIFS(INDIRECT($F$1&amp;$F96&amp;":"&amp;$F96),INDIRECT($F$1&amp;dbP!$D$2&amp;":"&amp;dbP!$D$2),"&gt;="&amp;AB$6,INDIRECT($F$1&amp;dbP!$D$2&amp;":"&amp;dbP!$D$2),"&lt;="&amp;A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B$6,INDIRECT($F$1&amp;dbP!$D$2&amp;":"&amp;dbP!$D$2),"&lt;="&amp;A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C96" s="1">
        <f ca="1">SUMIFS(INDIRECT($F$1&amp;$F96&amp;":"&amp;$F96),INDIRECT($F$1&amp;dbP!$D$2&amp;":"&amp;dbP!$D$2),"&gt;="&amp;AC$6,INDIRECT($F$1&amp;dbP!$D$2&amp;":"&amp;dbP!$D$2),"&lt;="&amp;A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C$6,INDIRECT($F$1&amp;dbP!$D$2&amp;":"&amp;dbP!$D$2),"&lt;="&amp;A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D96" s="1">
        <f ca="1">SUMIFS(INDIRECT($F$1&amp;$F96&amp;":"&amp;$F96),INDIRECT($F$1&amp;dbP!$D$2&amp;":"&amp;dbP!$D$2),"&gt;="&amp;AD$6,INDIRECT($F$1&amp;dbP!$D$2&amp;":"&amp;dbP!$D$2),"&lt;="&amp;A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D$6,INDIRECT($F$1&amp;dbP!$D$2&amp;":"&amp;dbP!$D$2),"&lt;="&amp;A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E96" s="1">
        <f ca="1">SUMIFS(INDIRECT($F$1&amp;$F96&amp;":"&amp;$F96),INDIRECT($F$1&amp;dbP!$D$2&amp;":"&amp;dbP!$D$2),"&gt;="&amp;AE$6,INDIRECT($F$1&amp;dbP!$D$2&amp;":"&amp;dbP!$D$2),"&lt;="&amp;A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E$6,INDIRECT($F$1&amp;dbP!$D$2&amp;":"&amp;dbP!$D$2),"&lt;="&amp;A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F96" s="1">
        <f ca="1">SUMIFS(INDIRECT($F$1&amp;$F96&amp;":"&amp;$F96),INDIRECT($F$1&amp;dbP!$D$2&amp;":"&amp;dbP!$D$2),"&gt;="&amp;AF$6,INDIRECT($F$1&amp;dbP!$D$2&amp;":"&amp;dbP!$D$2),"&lt;="&amp;AF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F$6,INDIRECT($F$1&amp;dbP!$D$2&amp;":"&amp;dbP!$D$2),"&lt;="&amp;AF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G96" s="1">
        <f ca="1">SUMIFS(INDIRECT($F$1&amp;$F96&amp;":"&amp;$F96),INDIRECT($F$1&amp;dbP!$D$2&amp;":"&amp;dbP!$D$2),"&gt;="&amp;AG$6,INDIRECT($F$1&amp;dbP!$D$2&amp;":"&amp;dbP!$D$2),"&lt;="&amp;AG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G$6,INDIRECT($F$1&amp;dbP!$D$2&amp;":"&amp;dbP!$D$2),"&lt;="&amp;AG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H96" s="1">
        <f ca="1">SUMIFS(INDIRECT($F$1&amp;$F96&amp;":"&amp;$F96),INDIRECT($F$1&amp;dbP!$D$2&amp;":"&amp;dbP!$D$2),"&gt;="&amp;AH$6,INDIRECT($F$1&amp;dbP!$D$2&amp;":"&amp;dbP!$D$2),"&lt;="&amp;AH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H$6,INDIRECT($F$1&amp;dbP!$D$2&amp;":"&amp;dbP!$D$2),"&lt;="&amp;AH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I96" s="1">
        <f ca="1">SUMIFS(INDIRECT($F$1&amp;$F96&amp;":"&amp;$F96),INDIRECT($F$1&amp;dbP!$D$2&amp;":"&amp;dbP!$D$2),"&gt;="&amp;AI$6,INDIRECT($F$1&amp;dbP!$D$2&amp;":"&amp;dbP!$D$2),"&lt;="&amp;AI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I$6,INDIRECT($F$1&amp;dbP!$D$2&amp;":"&amp;dbP!$D$2),"&lt;="&amp;AI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J96" s="1">
        <f ca="1">SUMIFS(INDIRECT($F$1&amp;$F96&amp;":"&amp;$F96),INDIRECT($F$1&amp;dbP!$D$2&amp;":"&amp;dbP!$D$2),"&gt;="&amp;AJ$6,INDIRECT($F$1&amp;dbP!$D$2&amp;":"&amp;dbP!$D$2),"&lt;="&amp;AJ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J$6,INDIRECT($F$1&amp;dbP!$D$2&amp;":"&amp;dbP!$D$2),"&lt;="&amp;AJ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K96" s="1">
        <f ca="1">SUMIFS(INDIRECT($F$1&amp;$F96&amp;":"&amp;$F96),INDIRECT($F$1&amp;dbP!$D$2&amp;":"&amp;dbP!$D$2),"&gt;="&amp;AK$6,INDIRECT($F$1&amp;dbP!$D$2&amp;":"&amp;dbP!$D$2),"&lt;="&amp;AK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K$6,INDIRECT($F$1&amp;dbP!$D$2&amp;":"&amp;dbP!$D$2),"&lt;="&amp;AK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L96" s="1">
        <f ca="1">SUMIFS(INDIRECT($F$1&amp;$F96&amp;":"&amp;$F96),INDIRECT($F$1&amp;dbP!$D$2&amp;":"&amp;dbP!$D$2),"&gt;="&amp;AL$6,INDIRECT($F$1&amp;dbP!$D$2&amp;":"&amp;dbP!$D$2),"&lt;="&amp;AL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L$6,INDIRECT($F$1&amp;dbP!$D$2&amp;":"&amp;dbP!$D$2),"&lt;="&amp;AL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M96" s="1">
        <f ca="1">SUMIFS(INDIRECT($F$1&amp;$F96&amp;":"&amp;$F96),INDIRECT($F$1&amp;dbP!$D$2&amp;":"&amp;dbP!$D$2),"&gt;="&amp;AM$6,INDIRECT($F$1&amp;dbP!$D$2&amp;":"&amp;dbP!$D$2),"&lt;="&amp;AM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M$6,INDIRECT($F$1&amp;dbP!$D$2&amp;":"&amp;dbP!$D$2),"&lt;="&amp;AM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N96" s="1">
        <f ca="1">SUMIFS(INDIRECT($F$1&amp;$F96&amp;":"&amp;$F96),INDIRECT($F$1&amp;dbP!$D$2&amp;":"&amp;dbP!$D$2),"&gt;="&amp;AN$6,INDIRECT($F$1&amp;dbP!$D$2&amp;":"&amp;dbP!$D$2),"&lt;="&amp;AN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N$6,INDIRECT($F$1&amp;dbP!$D$2&amp;":"&amp;dbP!$D$2),"&lt;="&amp;AN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O96" s="1">
        <f ca="1">SUMIFS(INDIRECT($F$1&amp;$F96&amp;":"&amp;$F96),INDIRECT($F$1&amp;dbP!$D$2&amp;":"&amp;dbP!$D$2),"&gt;="&amp;AO$6,INDIRECT($F$1&amp;dbP!$D$2&amp;":"&amp;dbP!$D$2),"&lt;="&amp;AO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O$6,INDIRECT($F$1&amp;dbP!$D$2&amp;":"&amp;dbP!$D$2),"&lt;="&amp;AO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P96" s="1">
        <f ca="1">SUMIFS(INDIRECT($F$1&amp;$F96&amp;":"&amp;$F96),INDIRECT($F$1&amp;dbP!$D$2&amp;":"&amp;dbP!$D$2),"&gt;="&amp;AP$6,INDIRECT($F$1&amp;dbP!$D$2&amp;":"&amp;dbP!$D$2),"&lt;="&amp;AP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P$6,INDIRECT($F$1&amp;dbP!$D$2&amp;":"&amp;dbP!$D$2),"&lt;="&amp;AP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Q96" s="1">
        <f ca="1">SUMIFS(INDIRECT($F$1&amp;$F96&amp;":"&amp;$F96),INDIRECT($F$1&amp;dbP!$D$2&amp;":"&amp;dbP!$D$2),"&gt;="&amp;AQ$6,INDIRECT($F$1&amp;dbP!$D$2&amp;":"&amp;dbP!$D$2),"&lt;="&amp;AQ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Q$6,INDIRECT($F$1&amp;dbP!$D$2&amp;":"&amp;dbP!$D$2),"&lt;="&amp;AQ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R96" s="1">
        <f ca="1">SUMIFS(INDIRECT($F$1&amp;$F96&amp;":"&amp;$F96),INDIRECT($F$1&amp;dbP!$D$2&amp;":"&amp;dbP!$D$2),"&gt;="&amp;AR$6,INDIRECT($F$1&amp;dbP!$D$2&amp;":"&amp;dbP!$D$2),"&lt;="&amp;AR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R$6,INDIRECT($F$1&amp;dbP!$D$2&amp;":"&amp;dbP!$D$2),"&lt;="&amp;AR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S96" s="1">
        <f ca="1">SUMIFS(INDIRECT($F$1&amp;$F96&amp;":"&amp;$F96),INDIRECT($F$1&amp;dbP!$D$2&amp;":"&amp;dbP!$D$2),"&gt;="&amp;AS$6,INDIRECT($F$1&amp;dbP!$D$2&amp;":"&amp;dbP!$D$2),"&lt;="&amp;AS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S$6,INDIRECT($F$1&amp;dbP!$D$2&amp;":"&amp;dbP!$D$2),"&lt;="&amp;AS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T96" s="1">
        <f ca="1">SUMIFS(INDIRECT($F$1&amp;$F96&amp;":"&amp;$F96),INDIRECT($F$1&amp;dbP!$D$2&amp;":"&amp;dbP!$D$2),"&gt;="&amp;AT$6,INDIRECT($F$1&amp;dbP!$D$2&amp;":"&amp;dbP!$D$2),"&lt;="&amp;AT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T$6,INDIRECT($F$1&amp;dbP!$D$2&amp;":"&amp;dbP!$D$2),"&lt;="&amp;AT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U96" s="1">
        <f ca="1">SUMIFS(INDIRECT($F$1&amp;$F96&amp;":"&amp;$F96),INDIRECT($F$1&amp;dbP!$D$2&amp;":"&amp;dbP!$D$2),"&gt;="&amp;AU$6,INDIRECT($F$1&amp;dbP!$D$2&amp;":"&amp;dbP!$D$2),"&lt;="&amp;AU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U$6,INDIRECT($F$1&amp;dbP!$D$2&amp;":"&amp;dbP!$D$2),"&lt;="&amp;AU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V96" s="1">
        <f ca="1">SUMIFS(INDIRECT($F$1&amp;$F96&amp;":"&amp;$F96),INDIRECT($F$1&amp;dbP!$D$2&amp;":"&amp;dbP!$D$2),"&gt;="&amp;AV$6,INDIRECT($F$1&amp;dbP!$D$2&amp;":"&amp;dbP!$D$2),"&lt;="&amp;A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V$6,INDIRECT($F$1&amp;dbP!$D$2&amp;":"&amp;dbP!$D$2),"&lt;="&amp;AV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W96" s="1">
        <f ca="1">SUMIFS(INDIRECT($F$1&amp;$F96&amp;":"&amp;$F96),INDIRECT($F$1&amp;dbP!$D$2&amp;":"&amp;dbP!$D$2),"&gt;="&amp;AW$6,INDIRECT($F$1&amp;dbP!$D$2&amp;":"&amp;dbP!$D$2),"&lt;="&amp;A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W$6,INDIRECT($F$1&amp;dbP!$D$2&amp;":"&amp;dbP!$D$2),"&lt;="&amp;AW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X96" s="1">
        <f ca="1">SUMIFS(INDIRECT($F$1&amp;$F96&amp;":"&amp;$F96),INDIRECT($F$1&amp;dbP!$D$2&amp;":"&amp;dbP!$D$2),"&gt;="&amp;AX$6,INDIRECT($F$1&amp;dbP!$D$2&amp;":"&amp;dbP!$D$2),"&lt;="&amp;A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X$6,INDIRECT($F$1&amp;dbP!$D$2&amp;":"&amp;dbP!$D$2),"&lt;="&amp;AX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Y96" s="1">
        <f ca="1">SUMIFS(INDIRECT($F$1&amp;$F96&amp;":"&amp;$F96),INDIRECT($F$1&amp;dbP!$D$2&amp;":"&amp;dbP!$D$2),"&gt;="&amp;AY$6,INDIRECT($F$1&amp;dbP!$D$2&amp;":"&amp;dbP!$D$2),"&lt;="&amp;A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Y$6,INDIRECT($F$1&amp;dbP!$D$2&amp;":"&amp;dbP!$D$2),"&lt;="&amp;AY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AZ96" s="1">
        <f ca="1">SUMIFS(INDIRECT($F$1&amp;$F96&amp;":"&amp;$F96),INDIRECT($F$1&amp;dbP!$D$2&amp;":"&amp;dbP!$D$2),"&gt;="&amp;AZ$6,INDIRECT($F$1&amp;dbP!$D$2&amp;":"&amp;dbP!$D$2),"&lt;="&amp;A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AZ$6,INDIRECT($F$1&amp;dbP!$D$2&amp;":"&amp;dbP!$D$2),"&lt;="&amp;AZ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A96" s="1">
        <f ca="1">SUMIFS(INDIRECT($F$1&amp;$F96&amp;":"&amp;$F96),INDIRECT($F$1&amp;dbP!$D$2&amp;":"&amp;dbP!$D$2),"&gt;="&amp;BA$6,INDIRECT($F$1&amp;dbP!$D$2&amp;":"&amp;dbP!$D$2),"&lt;="&amp;B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BA$6,INDIRECT($F$1&amp;dbP!$D$2&amp;":"&amp;dbP!$D$2),"&lt;="&amp;BA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B96" s="1">
        <f ca="1">SUMIFS(INDIRECT($F$1&amp;$F96&amp;":"&amp;$F96),INDIRECT($F$1&amp;dbP!$D$2&amp;":"&amp;dbP!$D$2),"&gt;="&amp;BB$6,INDIRECT($F$1&amp;dbP!$D$2&amp;":"&amp;dbP!$D$2),"&lt;="&amp;B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BB$6,INDIRECT($F$1&amp;dbP!$D$2&amp;":"&amp;dbP!$D$2),"&lt;="&amp;BB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C96" s="1">
        <f ca="1">SUMIFS(INDIRECT($F$1&amp;$F96&amp;":"&amp;$F96),INDIRECT($F$1&amp;dbP!$D$2&amp;":"&amp;dbP!$D$2),"&gt;="&amp;BC$6,INDIRECT($F$1&amp;dbP!$D$2&amp;":"&amp;dbP!$D$2),"&lt;="&amp;B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BC$6,INDIRECT($F$1&amp;dbP!$D$2&amp;":"&amp;dbP!$D$2),"&lt;="&amp;BC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D96" s="1">
        <f ca="1">SUMIFS(INDIRECT($F$1&amp;$F96&amp;":"&amp;$F96),INDIRECT($F$1&amp;dbP!$D$2&amp;":"&amp;dbP!$D$2),"&gt;="&amp;BD$6,INDIRECT($F$1&amp;dbP!$D$2&amp;":"&amp;dbP!$D$2),"&lt;="&amp;B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BD$6,INDIRECT($F$1&amp;dbP!$D$2&amp;":"&amp;dbP!$D$2),"&lt;="&amp;BD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  <c r="BE96" s="1">
        <f ca="1">SUMIFS(INDIRECT($F$1&amp;$F96&amp;":"&amp;$F96),INDIRECT($F$1&amp;dbP!$D$2&amp;":"&amp;dbP!$D$2),"&gt;="&amp;BE$6,INDIRECT($F$1&amp;dbP!$D$2&amp;":"&amp;dbP!$D$2),"&lt;="&amp;B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"&amp;$I96=$J96),"*",RIGHT($J96,LEN($J96)-4)),INDIRECT($F$1&amp;dbP!$AC$2&amp;":"&amp;dbP!$AC$2),RepP!$J$3)-
SUMIFS(INDIRECT($F$1&amp;$G96&amp;":"&amp;$G96),INDIRECT($F$1&amp;dbP!$D$2&amp;":"&amp;dbP!$D$2),"&gt;="&amp;BE$6,INDIRECT($F$1&amp;dbP!$D$2&amp;":"&amp;dbP!$D$2),"&lt;="&amp;BE$7,INDIRECT($F$1&amp;dbP!$O$2&amp;":"&amp;dbP!$O$2),$H96,INDIRECT($F$1&amp;dbP!$P$2&amp;":"&amp;dbP!$P$2),IF($I96=$J96,"*",$I96),INDIRECT($F$1&amp;dbP!$Q$2&amp;":"&amp;dbP!$Q$2),IF(OR($I96=$J96,"  "&amp;$I96=$J96),"*",RIGHT($J96,LEN($J96)-4)),INDIRECT($F$1&amp;dbP!$AC$2&amp;":"&amp;dbP!$AC$2),RepP!$J$3)</f>
        <v>0</v>
      </c>
    </row>
    <row r="97" spans="2:57" x14ac:dyDescent="0.3">
      <c r="B97" s="1">
        <f>MAX(B$92:B96)+1</f>
        <v>150</v>
      </c>
      <c r="F97" s="1" t="str">
        <f ca="1">INDIRECT($B$1&amp;Items!H$2&amp;$B97)</f>
        <v>Y</v>
      </c>
      <c r="G97" s="1" t="str">
        <f ca="1">INDIRECT($B$1&amp;Items!I$2&amp;$B97)</f>
        <v>Z</v>
      </c>
      <c r="H97" s="13" t="str">
        <f ca="1">INDIRECT($B$1&amp;Items!E$2&amp;$B97)</f>
        <v>Капитальные затраты</v>
      </c>
      <c r="I97" s="13" t="str">
        <f ca="1">IF(INDIRECT($B$1&amp;Items!F$2&amp;$B97)="",H97,INDIRECT($B$1&amp;Items!F$2&amp;$B97))</f>
        <v>Основные средства - тип - 1</v>
      </c>
      <c r="J97" s="1" t="str">
        <f ca="1">IF(INDIRECT($B$1&amp;Items!G$2&amp;$B97)="",IF(H97&lt;&gt;I97,"  "&amp;I97,I97),"    "&amp;INDIRECT($B$1&amp;Items!G$2&amp;$B97))</f>
        <v xml:space="preserve">    Капзатраты - тип - 1 - 2</v>
      </c>
      <c r="S97" s="1">
        <f ca="1">SUM($U97:INDIRECT(ADDRESS(ROW(),SUMIFS($1:$1,$5:$5,MAX($5:$5)))))</f>
        <v>4348333.333333333</v>
      </c>
      <c r="V97" s="1">
        <f ca="1">SUMIFS(INDIRECT($F$1&amp;$F97&amp;":"&amp;$F97),INDIRECT($F$1&amp;dbP!$D$2&amp;":"&amp;dbP!$D$2),"&gt;="&amp;V$6,INDIRECT($F$1&amp;dbP!$D$2&amp;":"&amp;dbP!$D$2),"&lt;="&amp;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V$6,INDIRECT($F$1&amp;dbP!$D$2&amp;":"&amp;dbP!$D$2),"&lt;="&amp;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4348333.333333333</v>
      </c>
      <c r="W97" s="1">
        <f ca="1">SUMIFS(INDIRECT($F$1&amp;$F97&amp;":"&amp;$F97),INDIRECT($F$1&amp;dbP!$D$2&amp;":"&amp;dbP!$D$2),"&gt;="&amp;W$6,INDIRECT($F$1&amp;dbP!$D$2&amp;":"&amp;dbP!$D$2),"&lt;="&amp;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W$6,INDIRECT($F$1&amp;dbP!$D$2&amp;":"&amp;dbP!$D$2),"&lt;="&amp;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X97" s="1">
        <f ca="1">SUMIFS(INDIRECT($F$1&amp;$F97&amp;":"&amp;$F97),INDIRECT($F$1&amp;dbP!$D$2&amp;":"&amp;dbP!$D$2),"&gt;="&amp;X$6,INDIRECT($F$1&amp;dbP!$D$2&amp;":"&amp;dbP!$D$2),"&lt;="&amp;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X$6,INDIRECT($F$1&amp;dbP!$D$2&amp;":"&amp;dbP!$D$2),"&lt;="&amp;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Y97" s="1">
        <f ca="1">SUMIFS(INDIRECT($F$1&amp;$F97&amp;":"&amp;$F97),INDIRECT($F$1&amp;dbP!$D$2&amp;":"&amp;dbP!$D$2),"&gt;="&amp;Y$6,INDIRECT($F$1&amp;dbP!$D$2&amp;":"&amp;dbP!$D$2),"&lt;="&amp;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Y$6,INDIRECT($F$1&amp;dbP!$D$2&amp;":"&amp;dbP!$D$2),"&lt;="&amp;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Z97" s="1">
        <f ca="1">SUMIFS(INDIRECT($F$1&amp;$F97&amp;":"&amp;$F97),INDIRECT($F$1&amp;dbP!$D$2&amp;":"&amp;dbP!$D$2),"&gt;="&amp;Z$6,INDIRECT($F$1&amp;dbP!$D$2&amp;":"&amp;dbP!$D$2),"&lt;="&amp;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Z$6,INDIRECT($F$1&amp;dbP!$D$2&amp;":"&amp;dbP!$D$2),"&lt;="&amp;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A97" s="1">
        <f ca="1">SUMIFS(INDIRECT($F$1&amp;$F97&amp;":"&amp;$F97),INDIRECT($F$1&amp;dbP!$D$2&amp;":"&amp;dbP!$D$2),"&gt;="&amp;AA$6,INDIRECT($F$1&amp;dbP!$D$2&amp;":"&amp;dbP!$D$2),"&lt;="&amp;A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A$6,INDIRECT($F$1&amp;dbP!$D$2&amp;":"&amp;dbP!$D$2),"&lt;="&amp;A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B97" s="1">
        <f ca="1">SUMIFS(INDIRECT($F$1&amp;$F97&amp;":"&amp;$F97),INDIRECT($F$1&amp;dbP!$D$2&amp;":"&amp;dbP!$D$2),"&gt;="&amp;AB$6,INDIRECT($F$1&amp;dbP!$D$2&amp;":"&amp;dbP!$D$2),"&lt;="&amp;A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B$6,INDIRECT($F$1&amp;dbP!$D$2&amp;":"&amp;dbP!$D$2),"&lt;="&amp;A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C97" s="1">
        <f ca="1">SUMIFS(INDIRECT($F$1&amp;$F97&amp;":"&amp;$F97),INDIRECT($F$1&amp;dbP!$D$2&amp;":"&amp;dbP!$D$2),"&gt;="&amp;AC$6,INDIRECT($F$1&amp;dbP!$D$2&amp;":"&amp;dbP!$D$2),"&lt;="&amp;A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C$6,INDIRECT($F$1&amp;dbP!$D$2&amp;":"&amp;dbP!$D$2),"&lt;="&amp;A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D97" s="1">
        <f ca="1">SUMIFS(INDIRECT($F$1&amp;$F97&amp;":"&amp;$F97),INDIRECT($F$1&amp;dbP!$D$2&amp;":"&amp;dbP!$D$2),"&gt;="&amp;AD$6,INDIRECT($F$1&amp;dbP!$D$2&amp;":"&amp;dbP!$D$2),"&lt;="&amp;A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D$6,INDIRECT($F$1&amp;dbP!$D$2&amp;":"&amp;dbP!$D$2),"&lt;="&amp;A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E97" s="1">
        <f ca="1">SUMIFS(INDIRECT($F$1&amp;$F97&amp;":"&amp;$F97),INDIRECT($F$1&amp;dbP!$D$2&amp;":"&amp;dbP!$D$2),"&gt;="&amp;AE$6,INDIRECT($F$1&amp;dbP!$D$2&amp;":"&amp;dbP!$D$2),"&lt;="&amp;A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E$6,INDIRECT($F$1&amp;dbP!$D$2&amp;":"&amp;dbP!$D$2),"&lt;="&amp;A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F97" s="1">
        <f ca="1">SUMIFS(INDIRECT($F$1&amp;$F97&amp;":"&amp;$F97),INDIRECT($F$1&amp;dbP!$D$2&amp;":"&amp;dbP!$D$2),"&gt;="&amp;AF$6,INDIRECT($F$1&amp;dbP!$D$2&amp;":"&amp;dbP!$D$2),"&lt;="&amp;AF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F$6,INDIRECT($F$1&amp;dbP!$D$2&amp;":"&amp;dbP!$D$2),"&lt;="&amp;AF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G97" s="1">
        <f ca="1">SUMIFS(INDIRECT($F$1&amp;$F97&amp;":"&amp;$F97),INDIRECT($F$1&amp;dbP!$D$2&amp;":"&amp;dbP!$D$2),"&gt;="&amp;AG$6,INDIRECT($F$1&amp;dbP!$D$2&amp;":"&amp;dbP!$D$2),"&lt;="&amp;AG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G$6,INDIRECT($F$1&amp;dbP!$D$2&amp;":"&amp;dbP!$D$2),"&lt;="&amp;AG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H97" s="1">
        <f ca="1">SUMIFS(INDIRECT($F$1&amp;$F97&amp;":"&amp;$F97),INDIRECT($F$1&amp;dbP!$D$2&amp;":"&amp;dbP!$D$2),"&gt;="&amp;AH$6,INDIRECT($F$1&amp;dbP!$D$2&amp;":"&amp;dbP!$D$2),"&lt;="&amp;AH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H$6,INDIRECT($F$1&amp;dbP!$D$2&amp;":"&amp;dbP!$D$2),"&lt;="&amp;AH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I97" s="1">
        <f ca="1">SUMIFS(INDIRECT($F$1&amp;$F97&amp;":"&amp;$F97),INDIRECT($F$1&amp;dbP!$D$2&amp;":"&amp;dbP!$D$2),"&gt;="&amp;AI$6,INDIRECT($F$1&amp;dbP!$D$2&amp;":"&amp;dbP!$D$2),"&lt;="&amp;AI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I$6,INDIRECT($F$1&amp;dbP!$D$2&amp;":"&amp;dbP!$D$2),"&lt;="&amp;AI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J97" s="1">
        <f ca="1">SUMIFS(INDIRECT($F$1&amp;$F97&amp;":"&amp;$F97),INDIRECT($F$1&amp;dbP!$D$2&amp;":"&amp;dbP!$D$2),"&gt;="&amp;AJ$6,INDIRECT($F$1&amp;dbP!$D$2&amp;":"&amp;dbP!$D$2),"&lt;="&amp;AJ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J$6,INDIRECT($F$1&amp;dbP!$D$2&amp;":"&amp;dbP!$D$2),"&lt;="&amp;AJ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K97" s="1">
        <f ca="1">SUMIFS(INDIRECT($F$1&amp;$F97&amp;":"&amp;$F97),INDIRECT($F$1&amp;dbP!$D$2&amp;":"&amp;dbP!$D$2),"&gt;="&amp;AK$6,INDIRECT($F$1&amp;dbP!$D$2&amp;":"&amp;dbP!$D$2),"&lt;="&amp;AK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K$6,INDIRECT($F$1&amp;dbP!$D$2&amp;":"&amp;dbP!$D$2),"&lt;="&amp;AK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L97" s="1">
        <f ca="1">SUMIFS(INDIRECT($F$1&amp;$F97&amp;":"&amp;$F97),INDIRECT($F$1&amp;dbP!$D$2&amp;":"&amp;dbP!$D$2),"&gt;="&amp;AL$6,INDIRECT($F$1&amp;dbP!$D$2&amp;":"&amp;dbP!$D$2),"&lt;="&amp;AL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L$6,INDIRECT($F$1&amp;dbP!$D$2&amp;":"&amp;dbP!$D$2),"&lt;="&amp;AL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M97" s="1">
        <f ca="1">SUMIFS(INDIRECT($F$1&amp;$F97&amp;":"&amp;$F97),INDIRECT($F$1&amp;dbP!$D$2&amp;":"&amp;dbP!$D$2),"&gt;="&amp;AM$6,INDIRECT($F$1&amp;dbP!$D$2&amp;":"&amp;dbP!$D$2),"&lt;="&amp;AM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M$6,INDIRECT($F$1&amp;dbP!$D$2&amp;":"&amp;dbP!$D$2),"&lt;="&amp;AM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N97" s="1">
        <f ca="1">SUMIFS(INDIRECT($F$1&amp;$F97&amp;":"&amp;$F97),INDIRECT($F$1&amp;dbP!$D$2&amp;":"&amp;dbP!$D$2),"&gt;="&amp;AN$6,INDIRECT($F$1&amp;dbP!$D$2&amp;":"&amp;dbP!$D$2),"&lt;="&amp;AN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N$6,INDIRECT($F$1&amp;dbP!$D$2&amp;":"&amp;dbP!$D$2),"&lt;="&amp;AN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O97" s="1">
        <f ca="1">SUMIFS(INDIRECT($F$1&amp;$F97&amp;":"&amp;$F97),INDIRECT($F$1&amp;dbP!$D$2&amp;":"&amp;dbP!$D$2),"&gt;="&amp;AO$6,INDIRECT($F$1&amp;dbP!$D$2&amp;":"&amp;dbP!$D$2),"&lt;="&amp;AO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O$6,INDIRECT($F$1&amp;dbP!$D$2&amp;":"&amp;dbP!$D$2),"&lt;="&amp;AO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P97" s="1">
        <f ca="1">SUMIFS(INDIRECT($F$1&amp;$F97&amp;":"&amp;$F97),INDIRECT($F$1&amp;dbP!$D$2&amp;":"&amp;dbP!$D$2),"&gt;="&amp;AP$6,INDIRECT($F$1&amp;dbP!$D$2&amp;":"&amp;dbP!$D$2),"&lt;="&amp;AP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P$6,INDIRECT($F$1&amp;dbP!$D$2&amp;":"&amp;dbP!$D$2),"&lt;="&amp;AP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Q97" s="1">
        <f ca="1">SUMIFS(INDIRECT($F$1&amp;$F97&amp;":"&amp;$F97),INDIRECT($F$1&amp;dbP!$D$2&amp;":"&amp;dbP!$D$2),"&gt;="&amp;AQ$6,INDIRECT($F$1&amp;dbP!$D$2&amp;":"&amp;dbP!$D$2),"&lt;="&amp;AQ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Q$6,INDIRECT($F$1&amp;dbP!$D$2&amp;":"&amp;dbP!$D$2),"&lt;="&amp;AQ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R97" s="1">
        <f ca="1">SUMIFS(INDIRECT($F$1&amp;$F97&amp;":"&amp;$F97),INDIRECT($F$1&amp;dbP!$D$2&amp;":"&amp;dbP!$D$2),"&gt;="&amp;AR$6,INDIRECT($F$1&amp;dbP!$D$2&amp;":"&amp;dbP!$D$2),"&lt;="&amp;AR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R$6,INDIRECT($F$1&amp;dbP!$D$2&amp;":"&amp;dbP!$D$2),"&lt;="&amp;AR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S97" s="1">
        <f ca="1">SUMIFS(INDIRECT($F$1&amp;$F97&amp;":"&amp;$F97),INDIRECT($F$1&amp;dbP!$D$2&amp;":"&amp;dbP!$D$2),"&gt;="&amp;AS$6,INDIRECT($F$1&amp;dbP!$D$2&amp;":"&amp;dbP!$D$2),"&lt;="&amp;AS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S$6,INDIRECT($F$1&amp;dbP!$D$2&amp;":"&amp;dbP!$D$2),"&lt;="&amp;AS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T97" s="1">
        <f ca="1">SUMIFS(INDIRECT($F$1&amp;$F97&amp;":"&amp;$F97),INDIRECT($F$1&amp;dbP!$D$2&amp;":"&amp;dbP!$D$2),"&gt;="&amp;AT$6,INDIRECT($F$1&amp;dbP!$D$2&amp;":"&amp;dbP!$D$2),"&lt;="&amp;AT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T$6,INDIRECT($F$1&amp;dbP!$D$2&amp;":"&amp;dbP!$D$2),"&lt;="&amp;AT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U97" s="1">
        <f ca="1">SUMIFS(INDIRECT($F$1&amp;$F97&amp;":"&amp;$F97),INDIRECT($F$1&amp;dbP!$D$2&amp;":"&amp;dbP!$D$2),"&gt;="&amp;AU$6,INDIRECT($F$1&amp;dbP!$D$2&amp;":"&amp;dbP!$D$2),"&lt;="&amp;AU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U$6,INDIRECT($F$1&amp;dbP!$D$2&amp;":"&amp;dbP!$D$2),"&lt;="&amp;AU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V97" s="1">
        <f ca="1">SUMIFS(INDIRECT($F$1&amp;$F97&amp;":"&amp;$F97),INDIRECT($F$1&amp;dbP!$D$2&amp;":"&amp;dbP!$D$2),"&gt;="&amp;AV$6,INDIRECT($F$1&amp;dbP!$D$2&amp;":"&amp;dbP!$D$2),"&lt;="&amp;A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V$6,INDIRECT($F$1&amp;dbP!$D$2&amp;":"&amp;dbP!$D$2),"&lt;="&amp;AV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W97" s="1">
        <f ca="1">SUMIFS(INDIRECT($F$1&amp;$F97&amp;":"&amp;$F97),INDIRECT($F$1&amp;dbP!$D$2&amp;":"&amp;dbP!$D$2),"&gt;="&amp;AW$6,INDIRECT($F$1&amp;dbP!$D$2&amp;":"&amp;dbP!$D$2),"&lt;="&amp;A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W$6,INDIRECT($F$1&amp;dbP!$D$2&amp;":"&amp;dbP!$D$2),"&lt;="&amp;AW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X97" s="1">
        <f ca="1">SUMIFS(INDIRECT($F$1&amp;$F97&amp;":"&amp;$F97),INDIRECT($F$1&amp;dbP!$D$2&amp;":"&amp;dbP!$D$2),"&gt;="&amp;AX$6,INDIRECT($F$1&amp;dbP!$D$2&amp;":"&amp;dbP!$D$2),"&lt;="&amp;A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X$6,INDIRECT($F$1&amp;dbP!$D$2&amp;":"&amp;dbP!$D$2),"&lt;="&amp;AX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Y97" s="1">
        <f ca="1">SUMIFS(INDIRECT($F$1&amp;$F97&amp;":"&amp;$F97),INDIRECT($F$1&amp;dbP!$D$2&amp;":"&amp;dbP!$D$2),"&gt;="&amp;AY$6,INDIRECT($F$1&amp;dbP!$D$2&amp;":"&amp;dbP!$D$2),"&lt;="&amp;A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Y$6,INDIRECT($F$1&amp;dbP!$D$2&amp;":"&amp;dbP!$D$2),"&lt;="&amp;AY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AZ97" s="1">
        <f ca="1">SUMIFS(INDIRECT($F$1&amp;$F97&amp;":"&amp;$F97),INDIRECT($F$1&amp;dbP!$D$2&amp;":"&amp;dbP!$D$2),"&gt;="&amp;AZ$6,INDIRECT($F$1&amp;dbP!$D$2&amp;":"&amp;dbP!$D$2),"&lt;="&amp;A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AZ$6,INDIRECT($F$1&amp;dbP!$D$2&amp;":"&amp;dbP!$D$2),"&lt;="&amp;AZ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A97" s="1">
        <f ca="1">SUMIFS(INDIRECT($F$1&amp;$F97&amp;":"&amp;$F97),INDIRECT($F$1&amp;dbP!$D$2&amp;":"&amp;dbP!$D$2),"&gt;="&amp;BA$6,INDIRECT($F$1&amp;dbP!$D$2&amp;":"&amp;dbP!$D$2),"&lt;="&amp;B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BA$6,INDIRECT($F$1&amp;dbP!$D$2&amp;":"&amp;dbP!$D$2),"&lt;="&amp;BA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B97" s="1">
        <f ca="1">SUMIFS(INDIRECT($F$1&amp;$F97&amp;":"&amp;$F97),INDIRECT($F$1&amp;dbP!$D$2&amp;":"&amp;dbP!$D$2),"&gt;="&amp;BB$6,INDIRECT($F$1&amp;dbP!$D$2&amp;":"&amp;dbP!$D$2),"&lt;="&amp;B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BB$6,INDIRECT($F$1&amp;dbP!$D$2&amp;":"&amp;dbP!$D$2),"&lt;="&amp;BB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C97" s="1">
        <f ca="1">SUMIFS(INDIRECT($F$1&amp;$F97&amp;":"&amp;$F97),INDIRECT($F$1&amp;dbP!$D$2&amp;":"&amp;dbP!$D$2),"&gt;="&amp;BC$6,INDIRECT($F$1&amp;dbP!$D$2&amp;":"&amp;dbP!$D$2),"&lt;="&amp;B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BC$6,INDIRECT($F$1&amp;dbP!$D$2&amp;":"&amp;dbP!$D$2),"&lt;="&amp;BC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D97" s="1">
        <f ca="1">SUMIFS(INDIRECT($F$1&amp;$F97&amp;":"&amp;$F97),INDIRECT($F$1&amp;dbP!$D$2&amp;":"&amp;dbP!$D$2),"&gt;="&amp;BD$6,INDIRECT($F$1&amp;dbP!$D$2&amp;":"&amp;dbP!$D$2),"&lt;="&amp;B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BD$6,INDIRECT($F$1&amp;dbP!$D$2&amp;":"&amp;dbP!$D$2),"&lt;="&amp;BD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  <c r="BE97" s="1">
        <f ca="1">SUMIFS(INDIRECT($F$1&amp;$F97&amp;":"&amp;$F97),INDIRECT($F$1&amp;dbP!$D$2&amp;":"&amp;dbP!$D$2),"&gt;="&amp;BE$6,INDIRECT($F$1&amp;dbP!$D$2&amp;":"&amp;dbP!$D$2),"&lt;="&amp;B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"&amp;$I97=$J97),"*",RIGHT($J97,LEN($J97)-4)),INDIRECT($F$1&amp;dbP!$AC$2&amp;":"&amp;dbP!$AC$2),RepP!$J$3)-
SUMIFS(INDIRECT($F$1&amp;$G97&amp;":"&amp;$G97),INDIRECT($F$1&amp;dbP!$D$2&amp;":"&amp;dbP!$D$2),"&gt;="&amp;BE$6,INDIRECT($F$1&amp;dbP!$D$2&amp;":"&amp;dbP!$D$2),"&lt;="&amp;BE$7,INDIRECT($F$1&amp;dbP!$O$2&amp;":"&amp;dbP!$O$2),$H97,INDIRECT($F$1&amp;dbP!$P$2&amp;":"&amp;dbP!$P$2),IF($I97=$J97,"*",$I97),INDIRECT($F$1&amp;dbP!$Q$2&amp;":"&amp;dbP!$Q$2),IF(OR($I97=$J97,"  "&amp;$I97=$J97),"*",RIGHT($J97,LEN($J97)-4)),INDIRECT($F$1&amp;dbP!$AC$2&amp;":"&amp;dbP!$AC$2),RepP!$J$3)</f>
        <v>0</v>
      </c>
    </row>
    <row r="98" spans="2:57" x14ac:dyDescent="0.3">
      <c r="B98" s="1">
        <f>MAX(B$92:B97)+1</f>
        <v>151</v>
      </c>
      <c r="F98" s="1" t="str">
        <f ca="1">INDIRECT($B$1&amp;Items!H$2&amp;$B98)</f>
        <v>Y</v>
      </c>
      <c r="G98" s="1" t="str">
        <f ca="1">INDIRECT($B$1&amp;Items!I$2&amp;$B98)</f>
        <v>Z</v>
      </c>
      <c r="H98" s="13" t="str">
        <f ca="1">INDIRECT($B$1&amp;Items!E$2&amp;$B98)</f>
        <v>Капитальные затраты</v>
      </c>
      <c r="I98" s="13" t="str">
        <f ca="1">IF(INDIRECT($B$1&amp;Items!F$2&amp;$B98)="",H98,INDIRECT($B$1&amp;Items!F$2&amp;$B98))</f>
        <v>Основные средства - тип - 1</v>
      </c>
      <c r="J98" s="1" t="str">
        <f ca="1">IF(INDIRECT($B$1&amp;Items!G$2&amp;$B98)="",IF(H98&lt;&gt;I98,"  "&amp;I98,I98),"    "&amp;INDIRECT($B$1&amp;Items!G$2&amp;$B98))</f>
        <v xml:space="preserve">    Капзатраты - тип - 1 - 3</v>
      </c>
      <c r="S98" s="1">
        <f ca="1">SUM($U98:INDIRECT(ADDRESS(ROW(),SUMIFS($1:$1,$5:$5,MAX($5:$5)))))</f>
        <v>481937.5</v>
      </c>
      <c r="V98" s="1">
        <f ca="1">SUMIFS(INDIRECT($F$1&amp;$F98&amp;":"&amp;$F98),INDIRECT($F$1&amp;dbP!$D$2&amp;":"&amp;dbP!$D$2),"&gt;="&amp;V$6,INDIRECT($F$1&amp;dbP!$D$2&amp;":"&amp;dbP!$D$2),"&lt;="&amp;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V$6,INDIRECT($F$1&amp;dbP!$D$2&amp;":"&amp;dbP!$D$2),"&lt;="&amp;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481937.5</v>
      </c>
      <c r="W98" s="1">
        <f ca="1">SUMIFS(INDIRECT($F$1&amp;$F98&amp;":"&amp;$F98),INDIRECT($F$1&amp;dbP!$D$2&amp;":"&amp;dbP!$D$2),"&gt;="&amp;W$6,INDIRECT($F$1&amp;dbP!$D$2&amp;":"&amp;dbP!$D$2),"&lt;="&amp;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W$6,INDIRECT($F$1&amp;dbP!$D$2&amp;":"&amp;dbP!$D$2),"&lt;="&amp;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X98" s="1">
        <f ca="1">SUMIFS(INDIRECT($F$1&amp;$F98&amp;":"&amp;$F98),INDIRECT($F$1&amp;dbP!$D$2&amp;":"&amp;dbP!$D$2),"&gt;="&amp;X$6,INDIRECT($F$1&amp;dbP!$D$2&amp;":"&amp;dbP!$D$2),"&lt;="&amp;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X$6,INDIRECT($F$1&amp;dbP!$D$2&amp;":"&amp;dbP!$D$2),"&lt;="&amp;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Y98" s="1">
        <f ca="1">SUMIFS(INDIRECT($F$1&amp;$F98&amp;":"&amp;$F98),INDIRECT($F$1&amp;dbP!$D$2&amp;":"&amp;dbP!$D$2),"&gt;="&amp;Y$6,INDIRECT($F$1&amp;dbP!$D$2&amp;":"&amp;dbP!$D$2),"&lt;="&amp;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Y$6,INDIRECT($F$1&amp;dbP!$D$2&amp;":"&amp;dbP!$D$2),"&lt;="&amp;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Z98" s="1">
        <f ca="1">SUMIFS(INDIRECT($F$1&amp;$F98&amp;":"&amp;$F98),INDIRECT($F$1&amp;dbP!$D$2&amp;":"&amp;dbP!$D$2),"&gt;="&amp;Z$6,INDIRECT($F$1&amp;dbP!$D$2&amp;":"&amp;dbP!$D$2),"&lt;="&amp;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Z$6,INDIRECT($F$1&amp;dbP!$D$2&amp;":"&amp;dbP!$D$2),"&lt;="&amp;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A98" s="1">
        <f ca="1">SUMIFS(INDIRECT($F$1&amp;$F98&amp;":"&amp;$F98),INDIRECT($F$1&amp;dbP!$D$2&amp;":"&amp;dbP!$D$2),"&gt;="&amp;AA$6,INDIRECT($F$1&amp;dbP!$D$2&amp;":"&amp;dbP!$D$2),"&lt;="&amp;A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A$6,INDIRECT($F$1&amp;dbP!$D$2&amp;":"&amp;dbP!$D$2),"&lt;="&amp;A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B98" s="1">
        <f ca="1">SUMIFS(INDIRECT($F$1&amp;$F98&amp;":"&amp;$F98),INDIRECT($F$1&amp;dbP!$D$2&amp;":"&amp;dbP!$D$2),"&gt;="&amp;AB$6,INDIRECT($F$1&amp;dbP!$D$2&amp;":"&amp;dbP!$D$2),"&lt;="&amp;A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B$6,INDIRECT($F$1&amp;dbP!$D$2&amp;":"&amp;dbP!$D$2),"&lt;="&amp;A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C98" s="1">
        <f ca="1">SUMIFS(INDIRECT($F$1&amp;$F98&amp;":"&amp;$F98),INDIRECT($F$1&amp;dbP!$D$2&amp;":"&amp;dbP!$D$2),"&gt;="&amp;AC$6,INDIRECT($F$1&amp;dbP!$D$2&amp;":"&amp;dbP!$D$2),"&lt;="&amp;A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C$6,INDIRECT($F$1&amp;dbP!$D$2&amp;":"&amp;dbP!$D$2),"&lt;="&amp;A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D98" s="1">
        <f ca="1">SUMIFS(INDIRECT($F$1&amp;$F98&amp;":"&amp;$F98),INDIRECT($F$1&amp;dbP!$D$2&amp;":"&amp;dbP!$D$2),"&gt;="&amp;AD$6,INDIRECT($F$1&amp;dbP!$D$2&amp;":"&amp;dbP!$D$2),"&lt;="&amp;A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D$6,INDIRECT($F$1&amp;dbP!$D$2&amp;":"&amp;dbP!$D$2),"&lt;="&amp;A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E98" s="1">
        <f ca="1">SUMIFS(INDIRECT($F$1&amp;$F98&amp;":"&amp;$F98),INDIRECT($F$1&amp;dbP!$D$2&amp;":"&amp;dbP!$D$2),"&gt;="&amp;AE$6,INDIRECT($F$1&amp;dbP!$D$2&amp;":"&amp;dbP!$D$2),"&lt;="&amp;A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E$6,INDIRECT($F$1&amp;dbP!$D$2&amp;":"&amp;dbP!$D$2),"&lt;="&amp;A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F98" s="1">
        <f ca="1">SUMIFS(INDIRECT($F$1&amp;$F98&amp;":"&amp;$F98),INDIRECT($F$1&amp;dbP!$D$2&amp;":"&amp;dbP!$D$2),"&gt;="&amp;AF$6,INDIRECT($F$1&amp;dbP!$D$2&amp;":"&amp;dbP!$D$2),"&lt;="&amp;AF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F$6,INDIRECT($F$1&amp;dbP!$D$2&amp;":"&amp;dbP!$D$2),"&lt;="&amp;AF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G98" s="1">
        <f ca="1">SUMIFS(INDIRECT($F$1&amp;$F98&amp;":"&amp;$F98),INDIRECT($F$1&amp;dbP!$D$2&amp;":"&amp;dbP!$D$2),"&gt;="&amp;AG$6,INDIRECT($F$1&amp;dbP!$D$2&amp;":"&amp;dbP!$D$2),"&lt;="&amp;AG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G$6,INDIRECT($F$1&amp;dbP!$D$2&amp;":"&amp;dbP!$D$2),"&lt;="&amp;AG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H98" s="1">
        <f ca="1">SUMIFS(INDIRECT($F$1&amp;$F98&amp;":"&amp;$F98),INDIRECT($F$1&amp;dbP!$D$2&amp;":"&amp;dbP!$D$2),"&gt;="&amp;AH$6,INDIRECT($F$1&amp;dbP!$D$2&amp;":"&amp;dbP!$D$2),"&lt;="&amp;AH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H$6,INDIRECT($F$1&amp;dbP!$D$2&amp;":"&amp;dbP!$D$2),"&lt;="&amp;AH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I98" s="1">
        <f ca="1">SUMIFS(INDIRECT($F$1&amp;$F98&amp;":"&amp;$F98),INDIRECT($F$1&amp;dbP!$D$2&amp;":"&amp;dbP!$D$2),"&gt;="&amp;AI$6,INDIRECT($F$1&amp;dbP!$D$2&amp;":"&amp;dbP!$D$2),"&lt;="&amp;AI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I$6,INDIRECT($F$1&amp;dbP!$D$2&amp;":"&amp;dbP!$D$2),"&lt;="&amp;AI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J98" s="1">
        <f ca="1">SUMIFS(INDIRECT($F$1&amp;$F98&amp;":"&amp;$F98),INDIRECT($F$1&amp;dbP!$D$2&amp;":"&amp;dbP!$D$2),"&gt;="&amp;AJ$6,INDIRECT($F$1&amp;dbP!$D$2&amp;":"&amp;dbP!$D$2),"&lt;="&amp;AJ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J$6,INDIRECT($F$1&amp;dbP!$D$2&amp;":"&amp;dbP!$D$2),"&lt;="&amp;AJ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K98" s="1">
        <f ca="1">SUMIFS(INDIRECT($F$1&amp;$F98&amp;":"&amp;$F98),INDIRECT($F$1&amp;dbP!$D$2&amp;":"&amp;dbP!$D$2),"&gt;="&amp;AK$6,INDIRECT($F$1&amp;dbP!$D$2&amp;":"&amp;dbP!$D$2),"&lt;="&amp;AK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K$6,INDIRECT($F$1&amp;dbP!$D$2&amp;":"&amp;dbP!$D$2),"&lt;="&amp;AK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L98" s="1">
        <f ca="1">SUMIFS(INDIRECT($F$1&amp;$F98&amp;":"&amp;$F98),INDIRECT($F$1&amp;dbP!$D$2&amp;":"&amp;dbP!$D$2),"&gt;="&amp;AL$6,INDIRECT($F$1&amp;dbP!$D$2&amp;":"&amp;dbP!$D$2),"&lt;="&amp;AL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L$6,INDIRECT($F$1&amp;dbP!$D$2&amp;":"&amp;dbP!$D$2),"&lt;="&amp;AL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M98" s="1">
        <f ca="1">SUMIFS(INDIRECT($F$1&amp;$F98&amp;":"&amp;$F98),INDIRECT($F$1&amp;dbP!$D$2&amp;":"&amp;dbP!$D$2),"&gt;="&amp;AM$6,INDIRECT($F$1&amp;dbP!$D$2&amp;":"&amp;dbP!$D$2),"&lt;="&amp;AM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M$6,INDIRECT($F$1&amp;dbP!$D$2&amp;":"&amp;dbP!$D$2),"&lt;="&amp;AM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N98" s="1">
        <f ca="1">SUMIFS(INDIRECT($F$1&amp;$F98&amp;":"&amp;$F98),INDIRECT($F$1&amp;dbP!$D$2&amp;":"&amp;dbP!$D$2),"&gt;="&amp;AN$6,INDIRECT($F$1&amp;dbP!$D$2&amp;":"&amp;dbP!$D$2),"&lt;="&amp;AN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N$6,INDIRECT($F$1&amp;dbP!$D$2&amp;":"&amp;dbP!$D$2),"&lt;="&amp;AN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O98" s="1">
        <f ca="1">SUMIFS(INDIRECT($F$1&amp;$F98&amp;":"&amp;$F98),INDIRECT($F$1&amp;dbP!$D$2&amp;":"&amp;dbP!$D$2),"&gt;="&amp;AO$6,INDIRECT($F$1&amp;dbP!$D$2&amp;":"&amp;dbP!$D$2),"&lt;="&amp;AO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O$6,INDIRECT($F$1&amp;dbP!$D$2&amp;":"&amp;dbP!$D$2),"&lt;="&amp;AO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P98" s="1">
        <f ca="1">SUMIFS(INDIRECT($F$1&amp;$F98&amp;":"&amp;$F98),INDIRECT($F$1&amp;dbP!$D$2&amp;":"&amp;dbP!$D$2),"&gt;="&amp;AP$6,INDIRECT($F$1&amp;dbP!$D$2&amp;":"&amp;dbP!$D$2),"&lt;="&amp;AP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P$6,INDIRECT($F$1&amp;dbP!$D$2&amp;":"&amp;dbP!$D$2),"&lt;="&amp;AP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Q98" s="1">
        <f ca="1">SUMIFS(INDIRECT($F$1&amp;$F98&amp;":"&amp;$F98),INDIRECT($F$1&amp;dbP!$D$2&amp;":"&amp;dbP!$D$2),"&gt;="&amp;AQ$6,INDIRECT($F$1&amp;dbP!$D$2&amp;":"&amp;dbP!$D$2),"&lt;="&amp;AQ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Q$6,INDIRECT($F$1&amp;dbP!$D$2&amp;":"&amp;dbP!$D$2),"&lt;="&amp;AQ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R98" s="1">
        <f ca="1">SUMIFS(INDIRECT($F$1&amp;$F98&amp;":"&amp;$F98),INDIRECT($F$1&amp;dbP!$D$2&amp;":"&amp;dbP!$D$2),"&gt;="&amp;AR$6,INDIRECT($F$1&amp;dbP!$D$2&amp;":"&amp;dbP!$D$2),"&lt;="&amp;AR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R$6,INDIRECT($F$1&amp;dbP!$D$2&amp;":"&amp;dbP!$D$2),"&lt;="&amp;AR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S98" s="1">
        <f ca="1">SUMIFS(INDIRECT($F$1&amp;$F98&amp;":"&amp;$F98),INDIRECT($F$1&amp;dbP!$D$2&amp;":"&amp;dbP!$D$2),"&gt;="&amp;AS$6,INDIRECT($F$1&amp;dbP!$D$2&amp;":"&amp;dbP!$D$2),"&lt;="&amp;AS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S$6,INDIRECT($F$1&amp;dbP!$D$2&amp;":"&amp;dbP!$D$2),"&lt;="&amp;AS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T98" s="1">
        <f ca="1">SUMIFS(INDIRECT($F$1&amp;$F98&amp;":"&amp;$F98),INDIRECT($F$1&amp;dbP!$D$2&amp;":"&amp;dbP!$D$2),"&gt;="&amp;AT$6,INDIRECT($F$1&amp;dbP!$D$2&amp;":"&amp;dbP!$D$2),"&lt;="&amp;AT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T$6,INDIRECT($F$1&amp;dbP!$D$2&amp;":"&amp;dbP!$D$2),"&lt;="&amp;AT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U98" s="1">
        <f ca="1">SUMIFS(INDIRECT($F$1&amp;$F98&amp;":"&amp;$F98),INDIRECT($F$1&amp;dbP!$D$2&amp;":"&amp;dbP!$D$2),"&gt;="&amp;AU$6,INDIRECT($F$1&amp;dbP!$D$2&amp;":"&amp;dbP!$D$2),"&lt;="&amp;AU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U$6,INDIRECT($F$1&amp;dbP!$D$2&amp;":"&amp;dbP!$D$2),"&lt;="&amp;AU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V98" s="1">
        <f ca="1">SUMIFS(INDIRECT($F$1&amp;$F98&amp;":"&amp;$F98),INDIRECT($F$1&amp;dbP!$D$2&amp;":"&amp;dbP!$D$2),"&gt;="&amp;AV$6,INDIRECT($F$1&amp;dbP!$D$2&amp;":"&amp;dbP!$D$2),"&lt;="&amp;A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V$6,INDIRECT($F$1&amp;dbP!$D$2&amp;":"&amp;dbP!$D$2),"&lt;="&amp;AV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W98" s="1">
        <f ca="1">SUMIFS(INDIRECT($F$1&amp;$F98&amp;":"&amp;$F98),INDIRECT($F$1&amp;dbP!$D$2&amp;":"&amp;dbP!$D$2),"&gt;="&amp;AW$6,INDIRECT($F$1&amp;dbP!$D$2&amp;":"&amp;dbP!$D$2),"&lt;="&amp;A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W$6,INDIRECT($F$1&amp;dbP!$D$2&amp;":"&amp;dbP!$D$2),"&lt;="&amp;AW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X98" s="1">
        <f ca="1">SUMIFS(INDIRECT($F$1&amp;$F98&amp;":"&amp;$F98),INDIRECT($F$1&amp;dbP!$D$2&amp;":"&amp;dbP!$D$2),"&gt;="&amp;AX$6,INDIRECT($F$1&amp;dbP!$D$2&amp;":"&amp;dbP!$D$2),"&lt;="&amp;A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X$6,INDIRECT($F$1&amp;dbP!$D$2&amp;":"&amp;dbP!$D$2),"&lt;="&amp;AX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Y98" s="1">
        <f ca="1">SUMIFS(INDIRECT($F$1&amp;$F98&amp;":"&amp;$F98),INDIRECT($F$1&amp;dbP!$D$2&amp;":"&amp;dbP!$D$2),"&gt;="&amp;AY$6,INDIRECT($F$1&amp;dbP!$D$2&amp;":"&amp;dbP!$D$2),"&lt;="&amp;A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Y$6,INDIRECT($F$1&amp;dbP!$D$2&amp;":"&amp;dbP!$D$2),"&lt;="&amp;AY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AZ98" s="1">
        <f ca="1">SUMIFS(INDIRECT($F$1&amp;$F98&amp;":"&amp;$F98),INDIRECT($F$1&amp;dbP!$D$2&amp;":"&amp;dbP!$D$2),"&gt;="&amp;AZ$6,INDIRECT($F$1&amp;dbP!$D$2&amp;":"&amp;dbP!$D$2),"&lt;="&amp;A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AZ$6,INDIRECT($F$1&amp;dbP!$D$2&amp;":"&amp;dbP!$D$2),"&lt;="&amp;AZ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A98" s="1">
        <f ca="1">SUMIFS(INDIRECT($F$1&amp;$F98&amp;":"&amp;$F98),INDIRECT($F$1&amp;dbP!$D$2&amp;":"&amp;dbP!$D$2),"&gt;="&amp;BA$6,INDIRECT($F$1&amp;dbP!$D$2&amp;":"&amp;dbP!$D$2),"&lt;="&amp;B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BA$6,INDIRECT($F$1&amp;dbP!$D$2&amp;":"&amp;dbP!$D$2),"&lt;="&amp;BA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B98" s="1">
        <f ca="1">SUMIFS(INDIRECT($F$1&amp;$F98&amp;":"&amp;$F98),INDIRECT($F$1&amp;dbP!$D$2&amp;":"&amp;dbP!$D$2),"&gt;="&amp;BB$6,INDIRECT($F$1&amp;dbP!$D$2&amp;":"&amp;dbP!$D$2),"&lt;="&amp;B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BB$6,INDIRECT($F$1&amp;dbP!$D$2&amp;":"&amp;dbP!$D$2),"&lt;="&amp;BB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C98" s="1">
        <f ca="1">SUMIFS(INDIRECT($F$1&amp;$F98&amp;":"&amp;$F98),INDIRECT($F$1&amp;dbP!$D$2&amp;":"&amp;dbP!$D$2),"&gt;="&amp;BC$6,INDIRECT($F$1&amp;dbP!$D$2&amp;":"&amp;dbP!$D$2),"&lt;="&amp;B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BC$6,INDIRECT($F$1&amp;dbP!$D$2&amp;":"&amp;dbP!$D$2),"&lt;="&amp;BC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D98" s="1">
        <f ca="1">SUMIFS(INDIRECT($F$1&amp;$F98&amp;":"&amp;$F98),INDIRECT($F$1&amp;dbP!$D$2&amp;":"&amp;dbP!$D$2),"&gt;="&amp;BD$6,INDIRECT($F$1&amp;dbP!$D$2&amp;":"&amp;dbP!$D$2),"&lt;="&amp;B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BD$6,INDIRECT($F$1&amp;dbP!$D$2&amp;":"&amp;dbP!$D$2),"&lt;="&amp;BD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  <c r="BE98" s="1">
        <f ca="1">SUMIFS(INDIRECT($F$1&amp;$F98&amp;":"&amp;$F98),INDIRECT($F$1&amp;dbP!$D$2&amp;":"&amp;dbP!$D$2),"&gt;="&amp;BE$6,INDIRECT($F$1&amp;dbP!$D$2&amp;":"&amp;dbP!$D$2),"&lt;="&amp;B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"&amp;$I98=$J98),"*",RIGHT($J98,LEN($J98)-4)),INDIRECT($F$1&amp;dbP!$AC$2&amp;":"&amp;dbP!$AC$2),RepP!$J$3)-
SUMIFS(INDIRECT($F$1&amp;$G98&amp;":"&amp;$G98),INDIRECT($F$1&amp;dbP!$D$2&amp;":"&amp;dbP!$D$2),"&gt;="&amp;BE$6,INDIRECT($F$1&amp;dbP!$D$2&amp;":"&amp;dbP!$D$2),"&lt;="&amp;BE$7,INDIRECT($F$1&amp;dbP!$O$2&amp;":"&amp;dbP!$O$2),$H98,INDIRECT($F$1&amp;dbP!$P$2&amp;":"&amp;dbP!$P$2),IF($I98=$J98,"*",$I98),INDIRECT($F$1&amp;dbP!$Q$2&amp;":"&amp;dbP!$Q$2),IF(OR($I98=$J98,"  "&amp;$I98=$J98),"*",RIGHT($J98,LEN($J98)-4)),INDIRECT($F$1&amp;dbP!$AC$2&amp;":"&amp;dbP!$AC$2),RepP!$J$3)</f>
        <v>0</v>
      </c>
    </row>
    <row r="99" spans="2:57" x14ac:dyDescent="0.3">
      <c r="B99" s="1">
        <f>MAX(B$92:B98)+1</f>
        <v>152</v>
      </c>
      <c r="F99" s="1" t="str">
        <f ca="1">INDIRECT($B$1&amp;Items!H$2&amp;$B99)</f>
        <v>Y</v>
      </c>
      <c r="G99" s="1" t="str">
        <f ca="1">INDIRECT($B$1&amp;Items!I$2&amp;$B99)</f>
        <v>Z</v>
      </c>
      <c r="H99" s="13" t="str">
        <f ca="1">INDIRECT($B$1&amp;Items!E$2&amp;$B99)</f>
        <v>Капитальные затраты</v>
      </c>
      <c r="I99" s="13" t="str">
        <f ca="1">IF(INDIRECT($B$1&amp;Items!F$2&amp;$B99)="",H99,INDIRECT($B$1&amp;Items!F$2&amp;$B99))</f>
        <v>Основные средства - тип - 1</v>
      </c>
      <c r="J99" s="1" t="str">
        <f ca="1">IF(INDIRECT($B$1&amp;Items!G$2&amp;$B99)="",IF(H99&lt;&gt;I99,"  "&amp;I99,I99),"    "&amp;INDIRECT($B$1&amp;Items!G$2&amp;$B99))</f>
        <v xml:space="preserve">    Капзатраты - тип - 1 - 4</v>
      </c>
      <c r="S99" s="1">
        <f ca="1">SUM($U99:INDIRECT(ADDRESS(ROW(),SUMIFS($1:$1,$5:$5,MAX($5:$5)))))</f>
        <v>726750</v>
      </c>
      <c r="V99" s="1">
        <f ca="1">SUMIFS(INDIRECT($F$1&amp;$F99&amp;":"&amp;$F99),INDIRECT($F$1&amp;dbP!$D$2&amp;":"&amp;dbP!$D$2),"&gt;="&amp;V$6,INDIRECT($F$1&amp;dbP!$D$2&amp;":"&amp;dbP!$D$2),"&lt;="&amp;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V$6,INDIRECT($F$1&amp;dbP!$D$2&amp;":"&amp;dbP!$D$2),"&lt;="&amp;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726750</v>
      </c>
      <c r="W99" s="1">
        <f ca="1">SUMIFS(INDIRECT($F$1&amp;$F99&amp;":"&amp;$F99),INDIRECT($F$1&amp;dbP!$D$2&amp;":"&amp;dbP!$D$2),"&gt;="&amp;W$6,INDIRECT($F$1&amp;dbP!$D$2&amp;":"&amp;dbP!$D$2),"&lt;="&amp;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W$6,INDIRECT($F$1&amp;dbP!$D$2&amp;":"&amp;dbP!$D$2),"&lt;="&amp;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X99" s="1">
        <f ca="1">SUMIFS(INDIRECT($F$1&amp;$F99&amp;":"&amp;$F99),INDIRECT($F$1&amp;dbP!$D$2&amp;":"&amp;dbP!$D$2),"&gt;="&amp;X$6,INDIRECT($F$1&amp;dbP!$D$2&amp;":"&amp;dbP!$D$2),"&lt;="&amp;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X$6,INDIRECT($F$1&amp;dbP!$D$2&amp;":"&amp;dbP!$D$2),"&lt;="&amp;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Y99" s="1">
        <f ca="1">SUMIFS(INDIRECT($F$1&amp;$F99&amp;":"&amp;$F99),INDIRECT($F$1&amp;dbP!$D$2&amp;":"&amp;dbP!$D$2),"&gt;="&amp;Y$6,INDIRECT($F$1&amp;dbP!$D$2&amp;":"&amp;dbP!$D$2),"&lt;="&amp;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Y$6,INDIRECT($F$1&amp;dbP!$D$2&amp;":"&amp;dbP!$D$2),"&lt;="&amp;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Z99" s="1">
        <f ca="1">SUMIFS(INDIRECT($F$1&amp;$F99&amp;":"&amp;$F99),INDIRECT($F$1&amp;dbP!$D$2&amp;":"&amp;dbP!$D$2),"&gt;="&amp;Z$6,INDIRECT($F$1&amp;dbP!$D$2&amp;":"&amp;dbP!$D$2),"&lt;="&amp;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Z$6,INDIRECT($F$1&amp;dbP!$D$2&amp;":"&amp;dbP!$D$2),"&lt;="&amp;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A99" s="1">
        <f ca="1">SUMIFS(INDIRECT($F$1&amp;$F99&amp;":"&amp;$F99),INDIRECT($F$1&amp;dbP!$D$2&amp;":"&amp;dbP!$D$2),"&gt;="&amp;AA$6,INDIRECT($F$1&amp;dbP!$D$2&amp;":"&amp;dbP!$D$2),"&lt;="&amp;A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A$6,INDIRECT($F$1&amp;dbP!$D$2&amp;":"&amp;dbP!$D$2),"&lt;="&amp;A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B99" s="1">
        <f ca="1">SUMIFS(INDIRECT($F$1&amp;$F99&amp;":"&amp;$F99),INDIRECT($F$1&amp;dbP!$D$2&amp;":"&amp;dbP!$D$2),"&gt;="&amp;AB$6,INDIRECT($F$1&amp;dbP!$D$2&amp;":"&amp;dbP!$D$2),"&lt;="&amp;A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B$6,INDIRECT($F$1&amp;dbP!$D$2&amp;":"&amp;dbP!$D$2),"&lt;="&amp;A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C99" s="1">
        <f ca="1">SUMIFS(INDIRECT($F$1&amp;$F99&amp;":"&amp;$F99),INDIRECT($F$1&amp;dbP!$D$2&amp;":"&amp;dbP!$D$2),"&gt;="&amp;AC$6,INDIRECT($F$1&amp;dbP!$D$2&amp;":"&amp;dbP!$D$2),"&lt;="&amp;A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C$6,INDIRECT($F$1&amp;dbP!$D$2&amp;":"&amp;dbP!$D$2),"&lt;="&amp;A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D99" s="1">
        <f ca="1">SUMIFS(INDIRECT($F$1&amp;$F99&amp;":"&amp;$F99),INDIRECT($F$1&amp;dbP!$D$2&amp;":"&amp;dbP!$D$2),"&gt;="&amp;AD$6,INDIRECT($F$1&amp;dbP!$D$2&amp;":"&amp;dbP!$D$2),"&lt;="&amp;A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D$6,INDIRECT($F$1&amp;dbP!$D$2&amp;":"&amp;dbP!$D$2),"&lt;="&amp;A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E99" s="1">
        <f ca="1">SUMIFS(INDIRECT($F$1&amp;$F99&amp;":"&amp;$F99),INDIRECT($F$1&amp;dbP!$D$2&amp;":"&amp;dbP!$D$2),"&gt;="&amp;AE$6,INDIRECT($F$1&amp;dbP!$D$2&amp;":"&amp;dbP!$D$2),"&lt;="&amp;A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E$6,INDIRECT($F$1&amp;dbP!$D$2&amp;":"&amp;dbP!$D$2),"&lt;="&amp;A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F99" s="1">
        <f ca="1">SUMIFS(INDIRECT($F$1&amp;$F99&amp;":"&amp;$F99),INDIRECT($F$1&amp;dbP!$D$2&amp;":"&amp;dbP!$D$2),"&gt;="&amp;AF$6,INDIRECT($F$1&amp;dbP!$D$2&amp;":"&amp;dbP!$D$2),"&lt;="&amp;AF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F$6,INDIRECT($F$1&amp;dbP!$D$2&amp;":"&amp;dbP!$D$2),"&lt;="&amp;AF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G99" s="1">
        <f ca="1">SUMIFS(INDIRECT($F$1&amp;$F99&amp;":"&amp;$F99),INDIRECT($F$1&amp;dbP!$D$2&amp;":"&amp;dbP!$D$2),"&gt;="&amp;AG$6,INDIRECT($F$1&amp;dbP!$D$2&amp;":"&amp;dbP!$D$2),"&lt;="&amp;AG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G$6,INDIRECT($F$1&amp;dbP!$D$2&amp;":"&amp;dbP!$D$2),"&lt;="&amp;AG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H99" s="1">
        <f ca="1">SUMIFS(INDIRECT($F$1&amp;$F99&amp;":"&amp;$F99),INDIRECT($F$1&amp;dbP!$D$2&amp;":"&amp;dbP!$D$2),"&gt;="&amp;AH$6,INDIRECT($F$1&amp;dbP!$D$2&amp;":"&amp;dbP!$D$2),"&lt;="&amp;AH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H$6,INDIRECT($F$1&amp;dbP!$D$2&amp;":"&amp;dbP!$D$2),"&lt;="&amp;AH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I99" s="1">
        <f ca="1">SUMIFS(INDIRECT($F$1&amp;$F99&amp;":"&amp;$F99),INDIRECT($F$1&amp;dbP!$D$2&amp;":"&amp;dbP!$D$2),"&gt;="&amp;AI$6,INDIRECT($F$1&amp;dbP!$D$2&amp;":"&amp;dbP!$D$2),"&lt;="&amp;AI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I$6,INDIRECT($F$1&amp;dbP!$D$2&amp;":"&amp;dbP!$D$2),"&lt;="&amp;AI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J99" s="1">
        <f ca="1">SUMIFS(INDIRECT($F$1&amp;$F99&amp;":"&amp;$F99),INDIRECT($F$1&amp;dbP!$D$2&amp;":"&amp;dbP!$D$2),"&gt;="&amp;AJ$6,INDIRECT($F$1&amp;dbP!$D$2&amp;":"&amp;dbP!$D$2),"&lt;="&amp;AJ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J$6,INDIRECT($F$1&amp;dbP!$D$2&amp;":"&amp;dbP!$D$2),"&lt;="&amp;AJ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K99" s="1">
        <f ca="1">SUMIFS(INDIRECT($F$1&amp;$F99&amp;":"&amp;$F99),INDIRECT($F$1&amp;dbP!$D$2&amp;":"&amp;dbP!$D$2),"&gt;="&amp;AK$6,INDIRECT($F$1&amp;dbP!$D$2&amp;":"&amp;dbP!$D$2),"&lt;="&amp;AK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K$6,INDIRECT($F$1&amp;dbP!$D$2&amp;":"&amp;dbP!$D$2),"&lt;="&amp;AK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L99" s="1">
        <f ca="1">SUMIFS(INDIRECT($F$1&amp;$F99&amp;":"&amp;$F99),INDIRECT($F$1&amp;dbP!$D$2&amp;":"&amp;dbP!$D$2),"&gt;="&amp;AL$6,INDIRECT($F$1&amp;dbP!$D$2&amp;":"&amp;dbP!$D$2),"&lt;="&amp;AL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L$6,INDIRECT($F$1&amp;dbP!$D$2&amp;":"&amp;dbP!$D$2),"&lt;="&amp;AL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M99" s="1">
        <f ca="1">SUMIFS(INDIRECT($F$1&amp;$F99&amp;":"&amp;$F99),INDIRECT($F$1&amp;dbP!$D$2&amp;":"&amp;dbP!$D$2),"&gt;="&amp;AM$6,INDIRECT($F$1&amp;dbP!$D$2&amp;":"&amp;dbP!$D$2),"&lt;="&amp;AM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M$6,INDIRECT($F$1&amp;dbP!$D$2&amp;":"&amp;dbP!$D$2),"&lt;="&amp;AM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N99" s="1">
        <f ca="1">SUMIFS(INDIRECT($F$1&amp;$F99&amp;":"&amp;$F99),INDIRECT($F$1&amp;dbP!$D$2&amp;":"&amp;dbP!$D$2),"&gt;="&amp;AN$6,INDIRECT($F$1&amp;dbP!$D$2&amp;":"&amp;dbP!$D$2),"&lt;="&amp;AN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N$6,INDIRECT($F$1&amp;dbP!$D$2&amp;":"&amp;dbP!$D$2),"&lt;="&amp;AN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O99" s="1">
        <f ca="1">SUMIFS(INDIRECT($F$1&amp;$F99&amp;":"&amp;$F99),INDIRECT($F$1&amp;dbP!$D$2&amp;":"&amp;dbP!$D$2),"&gt;="&amp;AO$6,INDIRECT($F$1&amp;dbP!$D$2&amp;":"&amp;dbP!$D$2),"&lt;="&amp;AO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O$6,INDIRECT($F$1&amp;dbP!$D$2&amp;":"&amp;dbP!$D$2),"&lt;="&amp;AO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P99" s="1">
        <f ca="1">SUMIFS(INDIRECT($F$1&amp;$F99&amp;":"&amp;$F99),INDIRECT($F$1&amp;dbP!$D$2&amp;":"&amp;dbP!$D$2),"&gt;="&amp;AP$6,INDIRECT($F$1&amp;dbP!$D$2&amp;":"&amp;dbP!$D$2),"&lt;="&amp;AP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P$6,INDIRECT($F$1&amp;dbP!$D$2&amp;":"&amp;dbP!$D$2),"&lt;="&amp;AP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Q99" s="1">
        <f ca="1">SUMIFS(INDIRECT($F$1&amp;$F99&amp;":"&amp;$F99),INDIRECT($F$1&amp;dbP!$D$2&amp;":"&amp;dbP!$D$2),"&gt;="&amp;AQ$6,INDIRECT($F$1&amp;dbP!$D$2&amp;":"&amp;dbP!$D$2),"&lt;="&amp;AQ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Q$6,INDIRECT($F$1&amp;dbP!$D$2&amp;":"&amp;dbP!$D$2),"&lt;="&amp;AQ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R99" s="1">
        <f ca="1">SUMIFS(INDIRECT($F$1&amp;$F99&amp;":"&amp;$F99),INDIRECT($F$1&amp;dbP!$D$2&amp;":"&amp;dbP!$D$2),"&gt;="&amp;AR$6,INDIRECT($F$1&amp;dbP!$D$2&amp;":"&amp;dbP!$D$2),"&lt;="&amp;AR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R$6,INDIRECT($F$1&amp;dbP!$D$2&amp;":"&amp;dbP!$D$2),"&lt;="&amp;AR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S99" s="1">
        <f ca="1">SUMIFS(INDIRECT($F$1&amp;$F99&amp;":"&amp;$F99),INDIRECT($F$1&amp;dbP!$D$2&amp;":"&amp;dbP!$D$2),"&gt;="&amp;AS$6,INDIRECT($F$1&amp;dbP!$D$2&amp;":"&amp;dbP!$D$2),"&lt;="&amp;AS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S$6,INDIRECT($F$1&amp;dbP!$D$2&amp;":"&amp;dbP!$D$2),"&lt;="&amp;AS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T99" s="1">
        <f ca="1">SUMIFS(INDIRECT($F$1&amp;$F99&amp;":"&amp;$F99),INDIRECT($F$1&amp;dbP!$D$2&amp;":"&amp;dbP!$D$2),"&gt;="&amp;AT$6,INDIRECT($F$1&amp;dbP!$D$2&amp;":"&amp;dbP!$D$2),"&lt;="&amp;AT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T$6,INDIRECT($F$1&amp;dbP!$D$2&amp;":"&amp;dbP!$D$2),"&lt;="&amp;AT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U99" s="1">
        <f ca="1">SUMIFS(INDIRECT($F$1&amp;$F99&amp;":"&amp;$F99),INDIRECT($F$1&amp;dbP!$D$2&amp;":"&amp;dbP!$D$2),"&gt;="&amp;AU$6,INDIRECT($F$1&amp;dbP!$D$2&amp;":"&amp;dbP!$D$2),"&lt;="&amp;AU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U$6,INDIRECT($F$1&amp;dbP!$D$2&amp;":"&amp;dbP!$D$2),"&lt;="&amp;AU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V99" s="1">
        <f ca="1">SUMIFS(INDIRECT($F$1&amp;$F99&amp;":"&amp;$F99),INDIRECT($F$1&amp;dbP!$D$2&amp;":"&amp;dbP!$D$2),"&gt;="&amp;AV$6,INDIRECT($F$1&amp;dbP!$D$2&amp;":"&amp;dbP!$D$2),"&lt;="&amp;A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V$6,INDIRECT($F$1&amp;dbP!$D$2&amp;":"&amp;dbP!$D$2),"&lt;="&amp;AV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W99" s="1">
        <f ca="1">SUMIFS(INDIRECT($F$1&amp;$F99&amp;":"&amp;$F99),INDIRECT($F$1&amp;dbP!$D$2&amp;":"&amp;dbP!$D$2),"&gt;="&amp;AW$6,INDIRECT($F$1&amp;dbP!$D$2&amp;":"&amp;dbP!$D$2),"&lt;="&amp;A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W$6,INDIRECT($F$1&amp;dbP!$D$2&amp;":"&amp;dbP!$D$2),"&lt;="&amp;AW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X99" s="1">
        <f ca="1">SUMIFS(INDIRECT($F$1&amp;$F99&amp;":"&amp;$F99),INDIRECT($F$1&amp;dbP!$D$2&amp;":"&amp;dbP!$D$2),"&gt;="&amp;AX$6,INDIRECT($F$1&amp;dbP!$D$2&amp;":"&amp;dbP!$D$2),"&lt;="&amp;A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X$6,INDIRECT($F$1&amp;dbP!$D$2&amp;":"&amp;dbP!$D$2),"&lt;="&amp;AX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Y99" s="1">
        <f ca="1">SUMIFS(INDIRECT($F$1&amp;$F99&amp;":"&amp;$F99),INDIRECT($F$1&amp;dbP!$D$2&amp;":"&amp;dbP!$D$2),"&gt;="&amp;AY$6,INDIRECT($F$1&amp;dbP!$D$2&amp;":"&amp;dbP!$D$2),"&lt;="&amp;A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Y$6,INDIRECT($F$1&amp;dbP!$D$2&amp;":"&amp;dbP!$D$2),"&lt;="&amp;AY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AZ99" s="1">
        <f ca="1">SUMIFS(INDIRECT($F$1&amp;$F99&amp;":"&amp;$F99),INDIRECT($F$1&amp;dbP!$D$2&amp;":"&amp;dbP!$D$2),"&gt;="&amp;AZ$6,INDIRECT($F$1&amp;dbP!$D$2&amp;":"&amp;dbP!$D$2),"&lt;="&amp;A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AZ$6,INDIRECT($F$1&amp;dbP!$D$2&amp;":"&amp;dbP!$D$2),"&lt;="&amp;AZ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A99" s="1">
        <f ca="1">SUMIFS(INDIRECT($F$1&amp;$F99&amp;":"&amp;$F99),INDIRECT($F$1&amp;dbP!$D$2&amp;":"&amp;dbP!$D$2),"&gt;="&amp;BA$6,INDIRECT($F$1&amp;dbP!$D$2&amp;":"&amp;dbP!$D$2),"&lt;="&amp;B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BA$6,INDIRECT($F$1&amp;dbP!$D$2&amp;":"&amp;dbP!$D$2),"&lt;="&amp;BA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B99" s="1">
        <f ca="1">SUMIFS(INDIRECT($F$1&amp;$F99&amp;":"&amp;$F99),INDIRECT($F$1&amp;dbP!$D$2&amp;":"&amp;dbP!$D$2),"&gt;="&amp;BB$6,INDIRECT($F$1&amp;dbP!$D$2&amp;":"&amp;dbP!$D$2),"&lt;="&amp;B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BB$6,INDIRECT($F$1&amp;dbP!$D$2&amp;":"&amp;dbP!$D$2),"&lt;="&amp;BB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C99" s="1">
        <f ca="1">SUMIFS(INDIRECT($F$1&amp;$F99&amp;":"&amp;$F99),INDIRECT($F$1&amp;dbP!$D$2&amp;":"&amp;dbP!$D$2),"&gt;="&amp;BC$6,INDIRECT($F$1&amp;dbP!$D$2&amp;":"&amp;dbP!$D$2),"&lt;="&amp;B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BC$6,INDIRECT($F$1&amp;dbP!$D$2&amp;":"&amp;dbP!$D$2),"&lt;="&amp;BC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D99" s="1">
        <f ca="1">SUMIFS(INDIRECT($F$1&amp;$F99&amp;":"&amp;$F99),INDIRECT($F$1&amp;dbP!$D$2&amp;":"&amp;dbP!$D$2),"&gt;="&amp;BD$6,INDIRECT($F$1&amp;dbP!$D$2&amp;":"&amp;dbP!$D$2),"&lt;="&amp;B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BD$6,INDIRECT($F$1&amp;dbP!$D$2&amp;":"&amp;dbP!$D$2),"&lt;="&amp;BD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  <c r="BE99" s="1">
        <f ca="1">SUMIFS(INDIRECT($F$1&amp;$F99&amp;":"&amp;$F99),INDIRECT($F$1&amp;dbP!$D$2&amp;":"&amp;dbP!$D$2),"&gt;="&amp;BE$6,INDIRECT($F$1&amp;dbP!$D$2&amp;":"&amp;dbP!$D$2),"&lt;="&amp;B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"&amp;$I99=$J99),"*",RIGHT($J99,LEN($J99)-4)),INDIRECT($F$1&amp;dbP!$AC$2&amp;":"&amp;dbP!$AC$2),RepP!$J$3)-
SUMIFS(INDIRECT($F$1&amp;$G99&amp;":"&amp;$G99),INDIRECT($F$1&amp;dbP!$D$2&amp;":"&amp;dbP!$D$2),"&gt;="&amp;BE$6,INDIRECT($F$1&amp;dbP!$D$2&amp;":"&amp;dbP!$D$2),"&lt;="&amp;BE$7,INDIRECT($F$1&amp;dbP!$O$2&amp;":"&amp;dbP!$O$2),$H99,INDIRECT($F$1&amp;dbP!$P$2&amp;":"&amp;dbP!$P$2),IF($I99=$J99,"*",$I99),INDIRECT($F$1&amp;dbP!$Q$2&amp;":"&amp;dbP!$Q$2),IF(OR($I99=$J99,"  "&amp;$I99=$J99),"*",RIGHT($J99,LEN($J99)-4)),INDIRECT($F$1&amp;dbP!$AC$2&amp;":"&amp;dbP!$AC$2),RepP!$J$3)</f>
        <v>0</v>
      </c>
    </row>
    <row r="100" spans="2:57" x14ac:dyDescent="0.3">
      <c r="B100" s="1">
        <f>MAX(B$92:B99)+1</f>
        <v>153</v>
      </c>
      <c r="F100" s="1" t="str">
        <f ca="1">INDIRECT($B$1&amp;Items!H$2&amp;$B100)</f>
        <v>Y</v>
      </c>
      <c r="G100" s="1" t="str">
        <f ca="1">INDIRECT($B$1&amp;Items!I$2&amp;$B100)</f>
        <v>Z</v>
      </c>
      <c r="H100" s="13" t="str">
        <f ca="1">INDIRECT($B$1&amp;Items!E$2&amp;$B100)</f>
        <v>Капитальные затраты</v>
      </c>
      <c r="I100" s="13" t="str">
        <f ca="1">IF(INDIRECT($B$1&amp;Items!F$2&amp;$B100)="",H100,INDIRECT($B$1&amp;Items!F$2&amp;$B100))</f>
        <v>Основные средства - тип - 1</v>
      </c>
      <c r="J100" s="1" t="str">
        <f ca="1">IF(INDIRECT($B$1&amp;Items!G$2&amp;$B100)="",IF(H100&lt;&gt;I100,"  "&amp;I100,I100),"    "&amp;INDIRECT($B$1&amp;Items!G$2&amp;$B100))</f>
        <v xml:space="preserve">    Капзатраты - тип - 1 - 5</v>
      </c>
      <c r="S100" s="1">
        <f ca="1">SUM($U100:INDIRECT(ADDRESS(ROW(),SUMIFS($1:$1,$5:$5,MAX($5:$5)))))</f>
        <v>1254000</v>
      </c>
      <c r="V100" s="1">
        <f ca="1">SUMIFS(INDIRECT($F$1&amp;$F100&amp;":"&amp;$F100),INDIRECT($F$1&amp;dbP!$D$2&amp;":"&amp;dbP!$D$2),"&gt;="&amp;V$6,INDIRECT($F$1&amp;dbP!$D$2&amp;":"&amp;dbP!$D$2),"&lt;="&amp;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V$6,INDIRECT($F$1&amp;dbP!$D$2&amp;":"&amp;dbP!$D$2),"&lt;="&amp;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1254000</v>
      </c>
      <c r="W100" s="1">
        <f ca="1">SUMIFS(INDIRECT($F$1&amp;$F100&amp;":"&amp;$F100),INDIRECT($F$1&amp;dbP!$D$2&amp;":"&amp;dbP!$D$2),"&gt;="&amp;W$6,INDIRECT($F$1&amp;dbP!$D$2&amp;":"&amp;dbP!$D$2),"&lt;="&amp;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W$6,INDIRECT($F$1&amp;dbP!$D$2&amp;":"&amp;dbP!$D$2),"&lt;="&amp;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X100" s="1">
        <f ca="1">SUMIFS(INDIRECT($F$1&amp;$F100&amp;":"&amp;$F100),INDIRECT($F$1&amp;dbP!$D$2&amp;":"&amp;dbP!$D$2),"&gt;="&amp;X$6,INDIRECT($F$1&amp;dbP!$D$2&amp;":"&amp;dbP!$D$2),"&lt;="&amp;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X$6,INDIRECT($F$1&amp;dbP!$D$2&amp;":"&amp;dbP!$D$2),"&lt;="&amp;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Y100" s="1">
        <f ca="1">SUMIFS(INDIRECT($F$1&amp;$F100&amp;":"&amp;$F100),INDIRECT($F$1&amp;dbP!$D$2&amp;":"&amp;dbP!$D$2),"&gt;="&amp;Y$6,INDIRECT($F$1&amp;dbP!$D$2&amp;":"&amp;dbP!$D$2),"&lt;="&amp;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Y$6,INDIRECT($F$1&amp;dbP!$D$2&amp;":"&amp;dbP!$D$2),"&lt;="&amp;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Z100" s="1">
        <f ca="1">SUMIFS(INDIRECT($F$1&amp;$F100&amp;":"&amp;$F100),INDIRECT($F$1&amp;dbP!$D$2&amp;":"&amp;dbP!$D$2),"&gt;="&amp;Z$6,INDIRECT($F$1&amp;dbP!$D$2&amp;":"&amp;dbP!$D$2),"&lt;="&amp;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Z$6,INDIRECT($F$1&amp;dbP!$D$2&amp;":"&amp;dbP!$D$2),"&lt;="&amp;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A100" s="1">
        <f ca="1">SUMIFS(INDIRECT($F$1&amp;$F100&amp;":"&amp;$F100),INDIRECT($F$1&amp;dbP!$D$2&amp;":"&amp;dbP!$D$2),"&gt;="&amp;AA$6,INDIRECT($F$1&amp;dbP!$D$2&amp;":"&amp;dbP!$D$2),"&lt;="&amp;A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A$6,INDIRECT($F$1&amp;dbP!$D$2&amp;":"&amp;dbP!$D$2),"&lt;="&amp;A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B100" s="1">
        <f ca="1">SUMIFS(INDIRECT($F$1&amp;$F100&amp;":"&amp;$F100),INDIRECT($F$1&amp;dbP!$D$2&amp;":"&amp;dbP!$D$2),"&gt;="&amp;AB$6,INDIRECT($F$1&amp;dbP!$D$2&amp;":"&amp;dbP!$D$2),"&lt;="&amp;A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B$6,INDIRECT($F$1&amp;dbP!$D$2&amp;":"&amp;dbP!$D$2),"&lt;="&amp;A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C100" s="1">
        <f ca="1">SUMIFS(INDIRECT($F$1&amp;$F100&amp;":"&amp;$F100),INDIRECT($F$1&amp;dbP!$D$2&amp;":"&amp;dbP!$D$2),"&gt;="&amp;AC$6,INDIRECT($F$1&amp;dbP!$D$2&amp;":"&amp;dbP!$D$2),"&lt;="&amp;A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C$6,INDIRECT($F$1&amp;dbP!$D$2&amp;":"&amp;dbP!$D$2),"&lt;="&amp;A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D100" s="1">
        <f ca="1">SUMIFS(INDIRECT($F$1&amp;$F100&amp;":"&amp;$F100),INDIRECT($F$1&amp;dbP!$D$2&amp;":"&amp;dbP!$D$2),"&gt;="&amp;AD$6,INDIRECT($F$1&amp;dbP!$D$2&amp;":"&amp;dbP!$D$2),"&lt;="&amp;A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D$6,INDIRECT($F$1&amp;dbP!$D$2&amp;":"&amp;dbP!$D$2),"&lt;="&amp;A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E100" s="1">
        <f ca="1">SUMIFS(INDIRECT($F$1&amp;$F100&amp;":"&amp;$F100),INDIRECT($F$1&amp;dbP!$D$2&amp;":"&amp;dbP!$D$2),"&gt;="&amp;AE$6,INDIRECT($F$1&amp;dbP!$D$2&amp;":"&amp;dbP!$D$2),"&lt;="&amp;A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E$6,INDIRECT($F$1&amp;dbP!$D$2&amp;":"&amp;dbP!$D$2),"&lt;="&amp;A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F100" s="1">
        <f ca="1">SUMIFS(INDIRECT($F$1&amp;$F100&amp;":"&amp;$F100),INDIRECT($F$1&amp;dbP!$D$2&amp;":"&amp;dbP!$D$2),"&gt;="&amp;AF$6,INDIRECT($F$1&amp;dbP!$D$2&amp;":"&amp;dbP!$D$2),"&lt;="&amp;AF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F$6,INDIRECT($F$1&amp;dbP!$D$2&amp;":"&amp;dbP!$D$2),"&lt;="&amp;AF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G100" s="1">
        <f ca="1">SUMIFS(INDIRECT($F$1&amp;$F100&amp;":"&amp;$F100),INDIRECT($F$1&amp;dbP!$D$2&amp;":"&amp;dbP!$D$2),"&gt;="&amp;AG$6,INDIRECT($F$1&amp;dbP!$D$2&amp;":"&amp;dbP!$D$2),"&lt;="&amp;AG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G$6,INDIRECT($F$1&amp;dbP!$D$2&amp;":"&amp;dbP!$D$2),"&lt;="&amp;AG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H100" s="1">
        <f ca="1">SUMIFS(INDIRECT($F$1&amp;$F100&amp;":"&amp;$F100),INDIRECT($F$1&amp;dbP!$D$2&amp;":"&amp;dbP!$D$2),"&gt;="&amp;AH$6,INDIRECT($F$1&amp;dbP!$D$2&amp;":"&amp;dbP!$D$2),"&lt;="&amp;AH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H$6,INDIRECT($F$1&amp;dbP!$D$2&amp;":"&amp;dbP!$D$2),"&lt;="&amp;AH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I100" s="1">
        <f ca="1">SUMIFS(INDIRECT($F$1&amp;$F100&amp;":"&amp;$F100),INDIRECT($F$1&amp;dbP!$D$2&amp;":"&amp;dbP!$D$2),"&gt;="&amp;AI$6,INDIRECT($F$1&amp;dbP!$D$2&amp;":"&amp;dbP!$D$2),"&lt;="&amp;AI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I$6,INDIRECT($F$1&amp;dbP!$D$2&amp;":"&amp;dbP!$D$2),"&lt;="&amp;AI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J100" s="1">
        <f ca="1">SUMIFS(INDIRECT($F$1&amp;$F100&amp;":"&amp;$F100),INDIRECT($F$1&amp;dbP!$D$2&amp;":"&amp;dbP!$D$2),"&gt;="&amp;AJ$6,INDIRECT($F$1&amp;dbP!$D$2&amp;":"&amp;dbP!$D$2),"&lt;="&amp;AJ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J$6,INDIRECT($F$1&amp;dbP!$D$2&amp;":"&amp;dbP!$D$2),"&lt;="&amp;AJ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K100" s="1">
        <f ca="1">SUMIFS(INDIRECT($F$1&amp;$F100&amp;":"&amp;$F100),INDIRECT($F$1&amp;dbP!$D$2&amp;":"&amp;dbP!$D$2),"&gt;="&amp;AK$6,INDIRECT($F$1&amp;dbP!$D$2&amp;":"&amp;dbP!$D$2),"&lt;="&amp;AK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K$6,INDIRECT($F$1&amp;dbP!$D$2&amp;":"&amp;dbP!$D$2),"&lt;="&amp;AK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L100" s="1">
        <f ca="1">SUMIFS(INDIRECT($F$1&amp;$F100&amp;":"&amp;$F100),INDIRECT($F$1&amp;dbP!$D$2&amp;":"&amp;dbP!$D$2),"&gt;="&amp;AL$6,INDIRECT($F$1&amp;dbP!$D$2&amp;":"&amp;dbP!$D$2),"&lt;="&amp;AL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L$6,INDIRECT($F$1&amp;dbP!$D$2&amp;":"&amp;dbP!$D$2),"&lt;="&amp;AL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M100" s="1">
        <f ca="1">SUMIFS(INDIRECT($F$1&amp;$F100&amp;":"&amp;$F100),INDIRECT($F$1&amp;dbP!$D$2&amp;":"&amp;dbP!$D$2),"&gt;="&amp;AM$6,INDIRECT($F$1&amp;dbP!$D$2&amp;":"&amp;dbP!$D$2),"&lt;="&amp;AM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M$6,INDIRECT($F$1&amp;dbP!$D$2&amp;":"&amp;dbP!$D$2),"&lt;="&amp;AM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N100" s="1">
        <f ca="1">SUMIFS(INDIRECT($F$1&amp;$F100&amp;":"&amp;$F100),INDIRECT($F$1&amp;dbP!$D$2&amp;":"&amp;dbP!$D$2),"&gt;="&amp;AN$6,INDIRECT($F$1&amp;dbP!$D$2&amp;":"&amp;dbP!$D$2),"&lt;="&amp;AN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N$6,INDIRECT($F$1&amp;dbP!$D$2&amp;":"&amp;dbP!$D$2),"&lt;="&amp;AN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O100" s="1">
        <f ca="1">SUMIFS(INDIRECT($F$1&amp;$F100&amp;":"&amp;$F100),INDIRECT($F$1&amp;dbP!$D$2&amp;":"&amp;dbP!$D$2),"&gt;="&amp;AO$6,INDIRECT($F$1&amp;dbP!$D$2&amp;":"&amp;dbP!$D$2),"&lt;="&amp;AO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O$6,INDIRECT($F$1&amp;dbP!$D$2&amp;":"&amp;dbP!$D$2),"&lt;="&amp;AO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P100" s="1">
        <f ca="1">SUMIFS(INDIRECT($F$1&amp;$F100&amp;":"&amp;$F100),INDIRECT($F$1&amp;dbP!$D$2&amp;":"&amp;dbP!$D$2),"&gt;="&amp;AP$6,INDIRECT($F$1&amp;dbP!$D$2&amp;":"&amp;dbP!$D$2),"&lt;="&amp;AP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P$6,INDIRECT($F$1&amp;dbP!$D$2&amp;":"&amp;dbP!$D$2),"&lt;="&amp;AP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Q100" s="1">
        <f ca="1">SUMIFS(INDIRECT($F$1&amp;$F100&amp;":"&amp;$F100),INDIRECT($F$1&amp;dbP!$D$2&amp;":"&amp;dbP!$D$2),"&gt;="&amp;AQ$6,INDIRECT($F$1&amp;dbP!$D$2&amp;":"&amp;dbP!$D$2),"&lt;="&amp;AQ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Q$6,INDIRECT($F$1&amp;dbP!$D$2&amp;":"&amp;dbP!$D$2),"&lt;="&amp;AQ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R100" s="1">
        <f ca="1">SUMIFS(INDIRECT($F$1&amp;$F100&amp;":"&amp;$F100),INDIRECT($F$1&amp;dbP!$D$2&amp;":"&amp;dbP!$D$2),"&gt;="&amp;AR$6,INDIRECT($F$1&amp;dbP!$D$2&amp;":"&amp;dbP!$D$2),"&lt;="&amp;AR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R$6,INDIRECT($F$1&amp;dbP!$D$2&amp;":"&amp;dbP!$D$2),"&lt;="&amp;AR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S100" s="1">
        <f ca="1">SUMIFS(INDIRECT($F$1&amp;$F100&amp;":"&amp;$F100),INDIRECT($F$1&amp;dbP!$D$2&amp;":"&amp;dbP!$D$2),"&gt;="&amp;AS$6,INDIRECT($F$1&amp;dbP!$D$2&amp;":"&amp;dbP!$D$2),"&lt;="&amp;AS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S$6,INDIRECT($F$1&amp;dbP!$D$2&amp;":"&amp;dbP!$D$2),"&lt;="&amp;AS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T100" s="1">
        <f ca="1">SUMIFS(INDIRECT($F$1&amp;$F100&amp;":"&amp;$F100),INDIRECT($F$1&amp;dbP!$D$2&amp;":"&amp;dbP!$D$2),"&gt;="&amp;AT$6,INDIRECT($F$1&amp;dbP!$D$2&amp;":"&amp;dbP!$D$2),"&lt;="&amp;AT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T$6,INDIRECT($F$1&amp;dbP!$D$2&amp;":"&amp;dbP!$D$2),"&lt;="&amp;AT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U100" s="1">
        <f ca="1">SUMIFS(INDIRECT($F$1&amp;$F100&amp;":"&amp;$F100),INDIRECT($F$1&amp;dbP!$D$2&amp;":"&amp;dbP!$D$2),"&gt;="&amp;AU$6,INDIRECT($F$1&amp;dbP!$D$2&amp;":"&amp;dbP!$D$2),"&lt;="&amp;AU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U$6,INDIRECT($F$1&amp;dbP!$D$2&amp;":"&amp;dbP!$D$2),"&lt;="&amp;AU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V100" s="1">
        <f ca="1">SUMIFS(INDIRECT($F$1&amp;$F100&amp;":"&amp;$F100),INDIRECT($F$1&amp;dbP!$D$2&amp;":"&amp;dbP!$D$2),"&gt;="&amp;AV$6,INDIRECT($F$1&amp;dbP!$D$2&amp;":"&amp;dbP!$D$2),"&lt;="&amp;A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V$6,INDIRECT($F$1&amp;dbP!$D$2&amp;":"&amp;dbP!$D$2),"&lt;="&amp;AV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W100" s="1">
        <f ca="1">SUMIFS(INDIRECT($F$1&amp;$F100&amp;":"&amp;$F100),INDIRECT($F$1&amp;dbP!$D$2&amp;":"&amp;dbP!$D$2),"&gt;="&amp;AW$6,INDIRECT($F$1&amp;dbP!$D$2&amp;":"&amp;dbP!$D$2),"&lt;="&amp;A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W$6,INDIRECT($F$1&amp;dbP!$D$2&amp;":"&amp;dbP!$D$2),"&lt;="&amp;AW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X100" s="1">
        <f ca="1">SUMIFS(INDIRECT($F$1&amp;$F100&amp;":"&amp;$F100),INDIRECT($F$1&amp;dbP!$D$2&amp;":"&amp;dbP!$D$2),"&gt;="&amp;AX$6,INDIRECT($F$1&amp;dbP!$D$2&amp;":"&amp;dbP!$D$2),"&lt;="&amp;A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X$6,INDIRECT($F$1&amp;dbP!$D$2&amp;":"&amp;dbP!$D$2),"&lt;="&amp;AX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Y100" s="1">
        <f ca="1">SUMIFS(INDIRECT($F$1&amp;$F100&amp;":"&amp;$F100),INDIRECT($F$1&amp;dbP!$D$2&amp;":"&amp;dbP!$D$2),"&gt;="&amp;AY$6,INDIRECT($F$1&amp;dbP!$D$2&amp;":"&amp;dbP!$D$2),"&lt;="&amp;A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Y$6,INDIRECT($F$1&amp;dbP!$D$2&amp;":"&amp;dbP!$D$2),"&lt;="&amp;AY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AZ100" s="1">
        <f ca="1">SUMIFS(INDIRECT($F$1&amp;$F100&amp;":"&amp;$F100),INDIRECT($F$1&amp;dbP!$D$2&amp;":"&amp;dbP!$D$2),"&gt;="&amp;AZ$6,INDIRECT($F$1&amp;dbP!$D$2&amp;":"&amp;dbP!$D$2),"&lt;="&amp;A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AZ$6,INDIRECT($F$1&amp;dbP!$D$2&amp;":"&amp;dbP!$D$2),"&lt;="&amp;AZ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A100" s="1">
        <f ca="1">SUMIFS(INDIRECT($F$1&amp;$F100&amp;":"&amp;$F100),INDIRECT($F$1&amp;dbP!$D$2&amp;":"&amp;dbP!$D$2),"&gt;="&amp;BA$6,INDIRECT($F$1&amp;dbP!$D$2&amp;":"&amp;dbP!$D$2),"&lt;="&amp;B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BA$6,INDIRECT($F$1&amp;dbP!$D$2&amp;":"&amp;dbP!$D$2),"&lt;="&amp;BA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B100" s="1">
        <f ca="1">SUMIFS(INDIRECT($F$1&amp;$F100&amp;":"&amp;$F100),INDIRECT($F$1&amp;dbP!$D$2&amp;":"&amp;dbP!$D$2),"&gt;="&amp;BB$6,INDIRECT($F$1&amp;dbP!$D$2&amp;":"&amp;dbP!$D$2),"&lt;="&amp;B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BB$6,INDIRECT($F$1&amp;dbP!$D$2&amp;":"&amp;dbP!$D$2),"&lt;="&amp;BB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C100" s="1">
        <f ca="1">SUMIFS(INDIRECT($F$1&amp;$F100&amp;":"&amp;$F100),INDIRECT($F$1&amp;dbP!$D$2&amp;":"&amp;dbP!$D$2),"&gt;="&amp;BC$6,INDIRECT($F$1&amp;dbP!$D$2&amp;":"&amp;dbP!$D$2),"&lt;="&amp;B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BC$6,INDIRECT($F$1&amp;dbP!$D$2&amp;":"&amp;dbP!$D$2),"&lt;="&amp;BC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D100" s="1">
        <f ca="1">SUMIFS(INDIRECT($F$1&amp;$F100&amp;":"&amp;$F100),INDIRECT($F$1&amp;dbP!$D$2&amp;":"&amp;dbP!$D$2),"&gt;="&amp;BD$6,INDIRECT($F$1&amp;dbP!$D$2&amp;":"&amp;dbP!$D$2),"&lt;="&amp;B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BD$6,INDIRECT($F$1&amp;dbP!$D$2&amp;":"&amp;dbP!$D$2),"&lt;="&amp;BD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  <c r="BE100" s="1">
        <f ca="1">SUMIFS(INDIRECT($F$1&amp;$F100&amp;":"&amp;$F100),INDIRECT($F$1&amp;dbP!$D$2&amp;":"&amp;dbP!$D$2),"&gt;="&amp;BE$6,INDIRECT($F$1&amp;dbP!$D$2&amp;":"&amp;dbP!$D$2),"&lt;="&amp;B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"&amp;$I100=$J100),"*",RIGHT($J100,LEN($J100)-4)),INDIRECT($F$1&amp;dbP!$AC$2&amp;":"&amp;dbP!$AC$2),RepP!$J$3)-
SUMIFS(INDIRECT($F$1&amp;$G100&amp;":"&amp;$G100),INDIRECT($F$1&amp;dbP!$D$2&amp;":"&amp;dbP!$D$2),"&gt;="&amp;BE$6,INDIRECT($F$1&amp;dbP!$D$2&amp;":"&amp;dbP!$D$2),"&lt;="&amp;BE$7,INDIRECT($F$1&amp;dbP!$O$2&amp;":"&amp;dbP!$O$2),$H100,INDIRECT($F$1&amp;dbP!$P$2&amp;":"&amp;dbP!$P$2),IF($I100=$J100,"*",$I100),INDIRECT($F$1&amp;dbP!$Q$2&amp;":"&amp;dbP!$Q$2),IF(OR($I100=$J100,"  "&amp;$I100=$J100),"*",RIGHT($J100,LEN($J100)-4)),INDIRECT($F$1&amp;dbP!$AC$2&amp;":"&amp;dbP!$AC$2),RepP!$J$3)</f>
        <v>0</v>
      </c>
    </row>
    <row r="101" spans="2:57" x14ac:dyDescent="0.3">
      <c r="B101" s="1">
        <f>MAX(B$92:B100)+1</f>
        <v>154</v>
      </c>
      <c r="F101" s="1" t="str">
        <f ca="1">INDIRECT($B$1&amp;Items!H$2&amp;$B101)</f>
        <v>Y</v>
      </c>
      <c r="G101" s="1" t="str">
        <f ca="1">INDIRECT($B$1&amp;Items!I$2&amp;$B101)</f>
        <v>Z</v>
      </c>
      <c r="H101" s="13" t="str">
        <f ca="1">INDIRECT($B$1&amp;Items!E$2&amp;$B101)</f>
        <v>Капитальные затраты</v>
      </c>
      <c r="I101" s="13" t="str">
        <f ca="1">IF(INDIRECT($B$1&amp;Items!F$2&amp;$B101)="",H101,INDIRECT($B$1&amp;Items!F$2&amp;$B101))</f>
        <v>Основные средства - тип - 1</v>
      </c>
      <c r="J101" s="1" t="str">
        <f ca="1">IF(INDIRECT($B$1&amp;Items!G$2&amp;$B101)="",IF(H101&lt;&gt;I101,"  "&amp;I101,I101),"    "&amp;INDIRECT($B$1&amp;Items!G$2&amp;$B101))</f>
        <v xml:space="preserve">    Капзатраты - тип - 1 - 6</v>
      </c>
      <c r="S101" s="1">
        <f ca="1">SUM($U101:INDIRECT(ADDRESS(ROW(),SUMIFS($1:$1,$5:$5,MAX($5:$5)))))</f>
        <v>2913383.3333333335</v>
      </c>
      <c r="V101" s="1">
        <f ca="1">SUMIFS(INDIRECT($F$1&amp;$F101&amp;":"&amp;$F101),INDIRECT($F$1&amp;dbP!$D$2&amp;":"&amp;dbP!$D$2),"&gt;="&amp;V$6,INDIRECT($F$1&amp;dbP!$D$2&amp;":"&amp;dbP!$D$2),"&lt;="&amp;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V$6,INDIRECT($F$1&amp;dbP!$D$2&amp;":"&amp;dbP!$D$2),"&lt;="&amp;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2913383.3333333335</v>
      </c>
      <c r="W101" s="1">
        <f ca="1">SUMIFS(INDIRECT($F$1&amp;$F101&amp;":"&amp;$F101),INDIRECT($F$1&amp;dbP!$D$2&amp;":"&amp;dbP!$D$2),"&gt;="&amp;W$6,INDIRECT($F$1&amp;dbP!$D$2&amp;":"&amp;dbP!$D$2),"&lt;="&amp;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W$6,INDIRECT($F$1&amp;dbP!$D$2&amp;":"&amp;dbP!$D$2),"&lt;="&amp;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X101" s="1">
        <f ca="1">SUMIFS(INDIRECT($F$1&amp;$F101&amp;":"&amp;$F101),INDIRECT($F$1&amp;dbP!$D$2&amp;":"&amp;dbP!$D$2),"&gt;="&amp;X$6,INDIRECT($F$1&amp;dbP!$D$2&amp;":"&amp;dbP!$D$2),"&lt;="&amp;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X$6,INDIRECT($F$1&amp;dbP!$D$2&amp;":"&amp;dbP!$D$2),"&lt;="&amp;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Y101" s="1">
        <f ca="1">SUMIFS(INDIRECT($F$1&amp;$F101&amp;":"&amp;$F101),INDIRECT($F$1&amp;dbP!$D$2&amp;":"&amp;dbP!$D$2),"&gt;="&amp;Y$6,INDIRECT($F$1&amp;dbP!$D$2&amp;":"&amp;dbP!$D$2),"&lt;="&amp;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Y$6,INDIRECT($F$1&amp;dbP!$D$2&amp;":"&amp;dbP!$D$2),"&lt;="&amp;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Z101" s="1">
        <f ca="1">SUMIFS(INDIRECT($F$1&amp;$F101&amp;":"&amp;$F101),INDIRECT($F$1&amp;dbP!$D$2&amp;":"&amp;dbP!$D$2),"&gt;="&amp;Z$6,INDIRECT($F$1&amp;dbP!$D$2&amp;":"&amp;dbP!$D$2),"&lt;="&amp;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Z$6,INDIRECT($F$1&amp;dbP!$D$2&amp;":"&amp;dbP!$D$2),"&lt;="&amp;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A101" s="1">
        <f ca="1">SUMIFS(INDIRECT($F$1&amp;$F101&amp;":"&amp;$F101),INDIRECT($F$1&amp;dbP!$D$2&amp;":"&amp;dbP!$D$2),"&gt;="&amp;AA$6,INDIRECT($F$1&amp;dbP!$D$2&amp;":"&amp;dbP!$D$2),"&lt;="&amp;A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A$6,INDIRECT($F$1&amp;dbP!$D$2&amp;":"&amp;dbP!$D$2),"&lt;="&amp;A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B101" s="1">
        <f ca="1">SUMIFS(INDIRECT($F$1&amp;$F101&amp;":"&amp;$F101),INDIRECT($F$1&amp;dbP!$D$2&amp;":"&amp;dbP!$D$2),"&gt;="&amp;AB$6,INDIRECT($F$1&amp;dbP!$D$2&amp;":"&amp;dbP!$D$2),"&lt;="&amp;A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B$6,INDIRECT($F$1&amp;dbP!$D$2&amp;":"&amp;dbP!$D$2),"&lt;="&amp;A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C101" s="1">
        <f ca="1">SUMIFS(INDIRECT($F$1&amp;$F101&amp;":"&amp;$F101),INDIRECT($F$1&amp;dbP!$D$2&amp;":"&amp;dbP!$D$2),"&gt;="&amp;AC$6,INDIRECT($F$1&amp;dbP!$D$2&amp;":"&amp;dbP!$D$2),"&lt;="&amp;A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C$6,INDIRECT($F$1&amp;dbP!$D$2&amp;":"&amp;dbP!$D$2),"&lt;="&amp;A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D101" s="1">
        <f ca="1">SUMIFS(INDIRECT($F$1&amp;$F101&amp;":"&amp;$F101),INDIRECT($F$1&amp;dbP!$D$2&amp;":"&amp;dbP!$D$2),"&gt;="&amp;AD$6,INDIRECT($F$1&amp;dbP!$D$2&amp;":"&amp;dbP!$D$2),"&lt;="&amp;A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D$6,INDIRECT($F$1&amp;dbP!$D$2&amp;":"&amp;dbP!$D$2),"&lt;="&amp;A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E101" s="1">
        <f ca="1">SUMIFS(INDIRECT($F$1&amp;$F101&amp;":"&amp;$F101),INDIRECT($F$1&amp;dbP!$D$2&amp;":"&amp;dbP!$D$2),"&gt;="&amp;AE$6,INDIRECT($F$1&amp;dbP!$D$2&amp;":"&amp;dbP!$D$2),"&lt;="&amp;A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E$6,INDIRECT($F$1&amp;dbP!$D$2&amp;":"&amp;dbP!$D$2),"&lt;="&amp;A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F101" s="1">
        <f ca="1">SUMIFS(INDIRECT($F$1&amp;$F101&amp;":"&amp;$F101),INDIRECT($F$1&amp;dbP!$D$2&amp;":"&amp;dbP!$D$2),"&gt;="&amp;AF$6,INDIRECT($F$1&amp;dbP!$D$2&amp;":"&amp;dbP!$D$2),"&lt;="&amp;AF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F$6,INDIRECT($F$1&amp;dbP!$D$2&amp;":"&amp;dbP!$D$2),"&lt;="&amp;AF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G101" s="1">
        <f ca="1">SUMIFS(INDIRECT($F$1&amp;$F101&amp;":"&amp;$F101),INDIRECT($F$1&amp;dbP!$D$2&amp;":"&amp;dbP!$D$2),"&gt;="&amp;AG$6,INDIRECT($F$1&amp;dbP!$D$2&amp;":"&amp;dbP!$D$2),"&lt;="&amp;AG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G$6,INDIRECT($F$1&amp;dbP!$D$2&amp;":"&amp;dbP!$D$2),"&lt;="&amp;AG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H101" s="1">
        <f ca="1">SUMIFS(INDIRECT($F$1&amp;$F101&amp;":"&amp;$F101),INDIRECT($F$1&amp;dbP!$D$2&amp;":"&amp;dbP!$D$2),"&gt;="&amp;AH$6,INDIRECT($F$1&amp;dbP!$D$2&amp;":"&amp;dbP!$D$2),"&lt;="&amp;AH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H$6,INDIRECT($F$1&amp;dbP!$D$2&amp;":"&amp;dbP!$D$2),"&lt;="&amp;AH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I101" s="1">
        <f ca="1">SUMIFS(INDIRECT($F$1&amp;$F101&amp;":"&amp;$F101),INDIRECT($F$1&amp;dbP!$D$2&amp;":"&amp;dbP!$D$2),"&gt;="&amp;AI$6,INDIRECT($F$1&amp;dbP!$D$2&amp;":"&amp;dbP!$D$2),"&lt;="&amp;AI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I$6,INDIRECT($F$1&amp;dbP!$D$2&amp;":"&amp;dbP!$D$2),"&lt;="&amp;AI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J101" s="1">
        <f ca="1">SUMIFS(INDIRECT($F$1&amp;$F101&amp;":"&amp;$F101),INDIRECT($F$1&amp;dbP!$D$2&amp;":"&amp;dbP!$D$2),"&gt;="&amp;AJ$6,INDIRECT($F$1&amp;dbP!$D$2&amp;":"&amp;dbP!$D$2),"&lt;="&amp;AJ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J$6,INDIRECT($F$1&amp;dbP!$D$2&amp;":"&amp;dbP!$D$2),"&lt;="&amp;AJ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K101" s="1">
        <f ca="1">SUMIFS(INDIRECT($F$1&amp;$F101&amp;":"&amp;$F101),INDIRECT($F$1&amp;dbP!$D$2&amp;":"&amp;dbP!$D$2),"&gt;="&amp;AK$6,INDIRECT($F$1&amp;dbP!$D$2&amp;":"&amp;dbP!$D$2),"&lt;="&amp;AK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K$6,INDIRECT($F$1&amp;dbP!$D$2&amp;":"&amp;dbP!$D$2),"&lt;="&amp;AK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L101" s="1">
        <f ca="1">SUMIFS(INDIRECT($F$1&amp;$F101&amp;":"&amp;$F101),INDIRECT($F$1&amp;dbP!$D$2&amp;":"&amp;dbP!$D$2),"&gt;="&amp;AL$6,INDIRECT($F$1&amp;dbP!$D$2&amp;":"&amp;dbP!$D$2),"&lt;="&amp;AL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L$6,INDIRECT($F$1&amp;dbP!$D$2&amp;":"&amp;dbP!$D$2),"&lt;="&amp;AL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M101" s="1">
        <f ca="1">SUMIFS(INDIRECT($F$1&amp;$F101&amp;":"&amp;$F101),INDIRECT($F$1&amp;dbP!$D$2&amp;":"&amp;dbP!$D$2),"&gt;="&amp;AM$6,INDIRECT($F$1&amp;dbP!$D$2&amp;":"&amp;dbP!$D$2),"&lt;="&amp;AM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M$6,INDIRECT($F$1&amp;dbP!$D$2&amp;":"&amp;dbP!$D$2),"&lt;="&amp;AM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N101" s="1">
        <f ca="1">SUMIFS(INDIRECT($F$1&amp;$F101&amp;":"&amp;$F101),INDIRECT($F$1&amp;dbP!$D$2&amp;":"&amp;dbP!$D$2),"&gt;="&amp;AN$6,INDIRECT($F$1&amp;dbP!$D$2&amp;":"&amp;dbP!$D$2),"&lt;="&amp;AN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N$6,INDIRECT($F$1&amp;dbP!$D$2&amp;":"&amp;dbP!$D$2),"&lt;="&amp;AN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O101" s="1">
        <f ca="1">SUMIFS(INDIRECT($F$1&amp;$F101&amp;":"&amp;$F101),INDIRECT($F$1&amp;dbP!$D$2&amp;":"&amp;dbP!$D$2),"&gt;="&amp;AO$6,INDIRECT($F$1&amp;dbP!$D$2&amp;":"&amp;dbP!$D$2),"&lt;="&amp;AO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O$6,INDIRECT($F$1&amp;dbP!$D$2&amp;":"&amp;dbP!$D$2),"&lt;="&amp;AO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P101" s="1">
        <f ca="1">SUMIFS(INDIRECT($F$1&amp;$F101&amp;":"&amp;$F101),INDIRECT($F$1&amp;dbP!$D$2&amp;":"&amp;dbP!$D$2),"&gt;="&amp;AP$6,INDIRECT($F$1&amp;dbP!$D$2&amp;":"&amp;dbP!$D$2),"&lt;="&amp;AP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P$6,INDIRECT($F$1&amp;dbP!$D$2&amp;":"&amp;dbP!$D$2),"&lt;="&amp;AP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Q101" s="1">
        <f ca="1">SUMIFS(INDIRECT($F$1&amp;$F101&amp;":"&amp;$F101),INDIRECT($F$1&amp;dbP!$D$2&amp;":"&amp;dbP!$D$2),"&gt;="&amp;AQ$6,INDIRECT($F$1&amp;dbP!$D$2&amp;":"&amp;dbP!$D$2),"&lt;="&amp;AQ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Q$6,INDIRECT($F$1&amp;dbP!$D$2&amp;":"&amp;dbP!$D$2),"&lt;="&amp;AQ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R101" s="1">
        <f ca="1">SUMIFS(INDIRECT($F$1&amp;$F101&amp;":"&amp;$F101),INDIRECT($F$1&amp;dbP!$D$2&amp;":"&amp;dbP!$D$2),"&gt;="&amp;AR$6,INDIRECT($F$1&amp;dbP!$D$2&amp;":"&amp;dbP!$D$2),"&lt;="&amp;AR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R$6,INDIRECT($F$1&amp;dbP!$D$2&amp;":"&amp;dbP!$D$2),"&lt;="&amp;AR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S101" s="1">
        <f ca="1">SUMIFS(INDIRECT($F$1&amp;$F101&amp;":"&amp;$F101),INDIRECT($F$1&amp;dbP!$D$2&amp;":"&amp;dbP!$D$2),"&gt;="&amp;AS$6,INDIRECT($F$1&amp;dbP!$D$2&amp;":"&amp;dbP!$D$2),"&lt;="&amp;AS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S$6,INDIRECT($F$1&amp;dbP!$D$2&amp;":"&amp;dbP!$D$2),"&lt;="&amp;AS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T101" s="1">
        <f ca="1">SUMIFS(INDIRECT($F$1&amp;$F101&amp;":"&amp;$F101),INDIRECT($F$1&amp;dbP!$D$2&amp;":"&amp;dbP!$D$2),"&gt;="&amp;AT$6,INDIRECT($F$1&amp;dbP!$D$2&amp;":"&amp;dbP!$D$2),"&lt;="&amp;AT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T$6,INDIRECT($F$1&amp;dbP!$D$2&amp;":"&amp;dbP!$D$2),"&lt;="&amp;AT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U101" s="1">
        <f ca="1">SUMIFS(INDIRECT($F$1&amp;$F101&amp;":"&amp;$F101),INDIRECT($F$1&amp;dbP!$D$2&amp;":"&amp;dbP!$D$2),"&gt;="&amp;AU$6,INDIRECT($F$1&amp;dbP!$D$2&amp;":"&amp;dbP!$D$2),"&lt;="&amp;AU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U$6,INDIRECT($F$1&amp;dbP!$D$2&amp;":"&amp;dbP!$D$2),"&lt;="&amp;AU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V101" s="1">
        <f ca="1">SUMIFS(INDIRECT($F$1&amp;$F101&amp;":"&amp;$F101),INDIRECT($F$1&amp;dbP!$D$2&amp;":"&amp;dbP!$D$2),"&gt;="&amp;AV$6,INDIRECT($F$1&amp;dbP!$D$2&amp;":"&amp;dbP!$D$2),"&lt;="&amp;A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V$6,INDIRECT($F$1&amp;dbP!$D$2&amp;":"&amp;dbP!$D$2),"&lt;="&amp;AV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W101" s="1">
        <f ca="1">SUMIFS(INDIRECT($F$1&amp;$F101&amp;":"&amp;$F101),INDIRECT($F$1&amp;dbP!$D$2&amp;":"&amp;dbP!$D$2),"&gt;="&amp;AW$6,INDIRECT($F$1&amp;dbP!$D$2&amp;":"&amp;dbP!$D$2),"&lt;="&amp;A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W$6,INDIRECT($F$1&amp;dbP!$D$2&amp;":"&amp;dbP!$D$2),"&lt;="&amp;AW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X101" s="1">
        <f ca="1">SUMIFS(INDIRECT($F$1&amp;$F101&amp;":"&amp;$F101),INDIRECT($F$1&amp;dbP!$D$2&amp;":"&amp;dbP!$D$2),"&gt;="&amp;AX$6,INDIRECT($F$1&amp;dbP!$D$2&amp;":"&amp;dbP!$D$2),"&lt;="&amp;A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X$6,INDIRECT($F$1&amp;dbP!$D$2&amp;":"&amp;dbP!$D$2),"&lt;="&amp;AX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Y101" s="1">
        <f ca="1">SUMIFS(INDIRECT($F$1&amp;$F101&amp;":"&amp;$F101),INDIRECT($F$1&amp;dbP!$D$2&amp;":"&amp;dbP!$D$2),"&gt;="&amp;AY$6,INDIRECT($F$1&amp;dbP!$D$2&amp;":"&amp;dbP!$D$2),"&lt;="&amp;A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Y$6,INDIRECT($F$1&amp;dbP!$D$2&amp;":"&amp;dbP!$D$2),"&lt;="&amp;AY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AZ101" s="1">
        <f ca="1">SUMIFS(INDIRECT($F$1&amp;$F101&amp;":"&amp;$F101),INDIRECT($F$1&amp;dbP!$D$2&amp;":"&amp;dbP!$D$2),"&gt;="&amp;AZ$6,INDIRECT($F$1&amp;dbP!$D$2&amp;":"&amp;dbP!$D$2),"&lt;="&amp;A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AZ$6,INDIRECT($F$1&amp;dbP!$D$2&amp;":"&amp;dbP!$D$2),"&lt;="&amp;AZ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A101" s="1">
        <f ca="1">SUMIFS(INDIRECT($F$1&amp;$F101&amp;":"&amp;$F101),INDIRECT($F$1&amp;dbP!$D$2&amp;":"&amp;dbP!$D$2),"&gt;="&amp;BA$6,INDIRECT($F$1&amp;dbP!$D$2&amp;":"&amp;dbP!$D$2),"&lt;="&amp;B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BA$6,INDIRECT($F$1&amp;dbP!$D$2&amp;":"&amp;dbP!$D$2),"&lt;="&amp;BA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B101" s="1">
        <f ca="1">SUMIFS(INDIRECT($F$1&amp;$F101&amp;":"&amp;$F101),INDIRECT($F$1&amp;dbP!$D$2&amp;":"&amp;dbP!$D$2),"&gt;="&amp;BB$6,INDIRECT($F$1&amp;dbP!$D$2&amp;":"&amp;dbP!$D$2),"&lt;="&amp;B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BB$6,INDIRECT($F$1&amp;dbP!$D$2&amp;":"&amp;dbP!$D$2),"&lt;="&amp;BB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C101" s="1">
        <f ca="1">SUMIFS(INDIRECT($F$1&amp;$F101&amp;":"&amp;$F101),INDIRECT($F$1&amp;dbP!$D$2&amp;":"&amp;dbP!$D$2),"&gt;="&amp;BC$6,INDIRECT($F$1&amp;dbP!$D$2&amp;":"&amp;dbP!$D$2),"&lt;="&amp;B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BC$6,INDIRECT($F$1&amp;dbP!$D$2&amp;":"&amp;dbP!$D$2),"&lt;="&amp;BC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D101" s="1">
        <f ca="1">SUMIFS(INDIRECT($F$1&amp;$F101&amp;":"&amp;$F101),INDIRECT($F$1&amp;dbP!$D$2&amp;":"&amp;dbP!$D$2),"&gt;="&amp;BD$6,INDIRECT($F$1&amp;dbP!$D$2&amp;":"&amp;dbP!$D$2),"&lt;="&amp;B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BD$6,INDIRECT($F$1&amp;dbP!$D$2&amp;":"&amp;dbP!$D$2),"&lt;="&amp;BD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  <c r="BE101" s="1">
        <f ca="1">SUMIFS(INDIRECT($F$1&amp;$F101&amp;":"&amp;$F101),INDIRECT($F$1&amp;dbP!$D$2&amp;":"&amp;dbP!$D$2),"&gt;="&amp;BE$6,INDIRECT($F$1&amp;dbP!$D$2&amp;":"&amp;dbP!$D$2),"&lt;="&amp;B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"&amp;$I101=$J101),"*",RIGHT($J101,LEN($J101)-4)),INDIRECT($F$1&amp;dbP!$AC$2&amp;":"&amp;dbP!$AC$2),RepP!$J$3)-
SUMIFS(INDIRECT($F$1&amp;$G101&amp;":"&amp;$G101),INDIRECT($F$1&amp;dbP!$D$2&amp;":"&amp;dbP!$D$2),"&gt;="&amp;BE$6,INDIRECT($F$1&amp;dbP!$D$2&amp;":"&amp;dbP!$D$2),"&lt;="&amp;BE$7,INDIRECT($F$1&amp;dbP!$O$2&amp;":"&amp;dbP!$O$2),$H101,INDIRECT($F$1&amp;dbP!$P$2&amp;":"&amp;dbP!$P$2),IF($I101=$J101,"*",$I101),INDIRECT($F$1&amp;dbP!$Q$2&amp;":"&amp;dbP!$Q$2),IF(OR($I101=$J101,"  "&amp;$I101=$J101),"*",RIGHT($J101,LEN($J101)-4)),INDIRECT($F$1&amp;dbP!$AC$2&amp;":"&amp;dbP!$AC$2),RepP!$J$3)</f>
        <v>0</v>
      </c>
    </row>
    <row r="102" spans="2:57" x14ac:dyDescent="0.3">
      <c r="B102" s="1">
        <f>MAX(B$92:B101)+1</f>
        <v>155</v>
      </c>
      <c r="F102" s="1" t="str">
        <f ca="1">INDIRECT($B$1&amp;Items!H$2&amp;$B102)</f>
        <v>Y</v>
      </c>
      <c r="G102" s="1" t="str">
        <f ca="1">INDIRECT($B$1&amp;Items!I$2&amp;$B102)</f>
        <v>Z</v>
      </c>
      <c r="H102" s="13" t="str">
        <f ca="1">INDIRECT($B$1&amp;Items!E$2&amp;$B102)</f>
        <v>Капитальные затраты</v>
      </c>
      <c r="I102" s="13" t="str">
        <f ca="1">IF(INDIRECT($B$1&amp;Items!F$2&amp;$B102)="",H102,INDIRECT($B$1&amp;Items!F$2&amp;$B102))</f>
        <v>Основные средства - тип - 1</v>
      </c>
      <c r="J102" s="1" t="str">
        <f ca="1">IF(INDIRECT($B$1&amp;Items!G$2&amp;$B102)="",IF(H102&lt;&gt;I102,"  "&amp;I102,I102),"    "&amp;INDIRECT($B$1&amp;Items!G$2&amp;$B102))</f>
        <v xml:space="preserve">    Капзатраты - тип - 1 - 7</v>
      </c>
      <c r="S102" s="1">
        <f ca="1">SUM($U102:INDIRECT(ADDRESS(ROW(),SUMIFS($1:$1,$5:$5,MAX($5:$5)))))</f>
        <v>602421.875</v>
      </c>
      <c r="V102" s="1">
        <f ca="1">SUMIFS(INDIRECT($F$1&amp;$F102&amp;":"&amp;$F102),INDIRECT($F$1&amp;dbP!$D$2&amp;":"&amp;dbP!$D$2),"&gt;="&amp;V$6,INDIRECT($F$1&amp;dbP!$D$2&amp;":"&amp;dbP!$D$2),"&lt;="&amp;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V$6,INDIRECT($F$1&amp;dbP!$D$2&amp;":"&amp;dbP!$D$2),"&lt;="&amp;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602421.875</v>
      </c>
      <c r="W102" s="1">
        <f ca="1">SUMIFS(INDIRECT($F$1&amp;$F102&amp;":"&amp;$F102),INDIRECT($F$1&amp;dbP!$D$2&amp;":"&amp;dbP!$D$2),"&gt;="&amp;W$6,INDIRECT($F$1&amp;dbP!$D$2&amp;":"&amp;dbP!$D$2),"&lt;="&amp;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W$6,INDIRECT($F$1&amp;dbP!$D$2&amp;":"&amp;dbP!$D$2),"&lt;="&amp;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X102" s="1">
        <f ca="1">SUMIFS(INDIRECT($F$1&amp;$F102&amp;":"&amp;$F102),INDIRECT($F$1&amp;dbP!$D$2&amp;":"&amp;dbP!$D$2),"&gt;="&amp;X$6,INDIRECT($F$1&amp;dbP!$D$2&amp;":"&amp;dbP!$D$2),"&lt;="&amp;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X$6,INDIRECT($F$1&amp;dbP!$D$2&amp;":"&amp;dbP!$D$2),"&lt;="&amp;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Y102" s="1">
        <f ca="1">SUMIFS(INDIRECT($F$1&amp;$F102&amp;":"&amp;$F102),INDIRECT($F$1&amp;dbP!$D$2&amp;":"&amp;dbP!$D$2),"&gt;="&amp;Y$6,INDIRECT($F$1&amp;dbP!$D$2&amp;":"&amp;dbP!$D$2),"&lt;="&amp;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Y$6,INDIRECT($F$1&amp;dbP!$D$2&amp;":"&amp;dbP!$D$2),"&lt;="&amp;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Z102" s="1">
        <f ca="1">SUMIFS(INDIRECT($F$1&amp;$F102&amp;":"&amp;$F102),INDIRECT($F$1&amp;dbP!$D$2&amp;":"&amp;dbP!$D$2),"&gt;="&amp;Z$6,INDIRECT($F$1&amp;dbP!$D$2&amp;":"&amp;dbP!$D$2),"&lt;="&amp;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Z$6,INDIRECT($F$1&amp;dbP!$D$2&amp;":"&amp;dbP!$D$2),"&lt;="&amp;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A102" s="1">
        <f ca="1">SUMIFS(INDIRECT($F$1&amp;$F102&amp;":"&amp;$F102),INDIRECT($F$1&amp;dbP!$D$2&amp;":"&amp;dbP!$D$2),"&gt;="&amp;AA$6,INDIRECT($F$1&amp;dbP!$D$2&amp;":"&amp;dbP!$D$2),"&lt;="&amp;A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A$6,INDIRECT($F$1&amp;dbP!$D$2&amp;":"&amp;dbP!$D$2),"&lt;="&amp;A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B102" s="1">
        <f ca="1">SUMIFS(INDIRECT($F$1&amp;$F102&amp;":"&amp;$F102),INDIRECT($F$1&amp;dbP!$D$2&amp;":"&amp;dbP!$D$2),"&gt;="&amp;AB$6,INDIRECT($F$1&amp;dbP!$D$2&amp;":"&amp;dbP!$D$2),"&lt;="&amp;A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B$6,INDIRECT($F$1&amp;dbP!$D$2&amp;":"&amp;dbP!$D$2),"&lt;="&amp;A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C102" s="1">
        <f ca="1">SUMIFS(INDIRECT($F$1&amp;$F102&amp;":"&amp;$F102),INDIRECT($F$1&amp;dbP!$D$2&amp;":"&amp;dbP!$D$2),"&gt;="&amp;AC$6,INDIRECT($F$1&amp;dbP!$D$2&amp;":"&amp;dbP!$D$2),"&lt;="&amp;A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C$6,INDIRECT($F$1&amp;dbP!$D$2&amp;":"&amp;dbP!$D$2),"&lt;="&amp;A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D102" s="1">
        <f ca="1">SUMIFS(INDIRECT($F$1&amp;$F102&amp;":"&amp;$F102),INDIRECT($F$1&amp;dbP!$D$2&amp;":"&amp;dbP!$D$2),"&gt;="&amp;AD$6,INDIRECT($F$1&amp;dbP!$D$2&amp;":"&amp;dbP!$D$2),"&lt;="&amp;A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D$6,INDIRECT($F$1&amp;dbP!$D$2&amp;":"&amp;dbP!$D$2),"&lt;="&amp;A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E102" s="1">
        <f ca="1">SUMIFS(INDIRECT($F$1&amp;$F102&amp;":"&amp;$F102),INDIRECT($F$1&amp;dbP!$D$2&amp;":"&amp;dbP!$D$2),"&gt;="&amp;AE$6,INDIRECT($F$1&amp;dbP!$D$2&amp;":"&amp;dbP!$D$2),"&lt;="&amp;A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E$6,INDIRECT($F$1&amp;dbP!$D$2&amp;":"&amp;dbP!$D$2),"&lt;="&amp;A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F102" s="1">
        <f ca="1">SUMIFS(INDIRECT($F$1&amp;$F102&amp;":"&amp;$F102),INDIRECT($F$1&amp;dbP!$D$2&amp;":"&amp;dbP!$D$2),"&gt;="&amp;AF$6,INDIRECT($F$1&amp;dbP!$D$2&amp;":"&amp;dbP!$D$2),"&lt;="&amp;AF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F$6,INDIRECT($F$1&amp;dbP!$D$2&amp;":"&amp;dbP!$D$2),"&lt;="&amp;AF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G102" s="1">
        <f ca="1">SUMIFS(INDIRECT($F$1&amp;$F102&amp;":"&amp;$F102),INDIRECT($F$1&amp;dbP!$D$2&amp;":"&amp;dbP!$D$2),"&gt;="&amp;AG$6,INDIRECT($F$1&amp;dbP!$D$2&amp;":"&amp;dbP!$D$2),"&lt;="&amp;AG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G$6,INDIRECT($F$1&amp;dbP!$D$2&amp;":"&amp;dbP!$D$2),"&lt;="&amp;AG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H102" s="1">
        <f ca="1">SUMIFS(INDIRECT($F$1&amp;$F102&amp;":"&amp;$F102),INDIRECT($F$1&amp;dbP!$D$2&amp;":"&amp;dbP!$D$2),"&gt;="&amp;AH$6,INDIRECT($F$1&amp;dbP!$D$2&amp;":"&amp;dbP!$D$2),"&lt;="&amp;AH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H$6,INDIRECT($F$1&amp;dbP!$D$2&amp;":"&amp;dbP!$D$2),"&lt;="&amp;AH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I102" s="1">
        <f ca="1">SUMIFS(INDIRECT($F$1&amp;$F102&amp;":"&amp;$F102),INDIRECT($F$1&amp;dbP!$D$2&amp;":"&amp;dbP!$D$2),"&gt;="&amp;AI$6,INDIRECT($F$1&amp;dbP!$D$2&amp;":"&amp;dbP!$D$2),"&lt;="&amp;AI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I$6,INDIRECT($F$1&amp;dbP!$D$2&amp;":"&amp;dbP!$D$2),"&lt;="&amp;AI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J102" s="1">
        <f ca="1">SUMIFS(INDIRECT($F$1&amp;$F102&amp;":"&amp;$F102),INDIRECT($F$1&amp;dbP!$D$2&amp;":"&amp;dbP!$D$2),"&gt;="&amp;AJ$6,INDIRECT($F$1&amp;dbP!$D$2&amp;":"&amp;dbP!$D$2),"&lt;="&amp;AJ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J$6,INDIRECT($F$1&amp;dbP!$D$2&amp;":"&amp;dbP!$D$2),"&lt;="&amp;AJ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K102" s="1">
        <f ca="1">SUMIFS(INDIRECT($F$1&amp;$F102&amp;":"&amp;$F102),INDIRECT($F$1&amp;dbP!$D$2&amp;":"&amp;dbP!$D$2),"&gt;="&amp;AK$6,INDIRECT($F$1&amp;dbP!$D$2&amp;":"&amp;dbP!$D$2),"&lt;="&amp;AK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K$6,INDIRECT($F$1&amp;dbP!$D$2&amp;":"&amp;dbP!$D$2),"&lt;="&amp;AK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L102" s="1">
        <f ca="1">SUMIFS(INDIRECT($F$1&amp;$F102&amp;":"&amp;$F102),INDIRECT($F$1&amp;dbP!$D$2&amp;":"&amp;dbP!$D$2),"&gt;="&amp;AL$6,INDIRECT($F$1&amp;dbP!$D$2&amp;":"&amp;dbP!$D$2),"&lt;="&amp;AL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L$6,INDIRECT($F$1&amp;dbP!$D$2&amp;":"&amp;dbP!$D$2),"&lt;="&amp;AL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M102" s="1">
        <f ca="1">SUMIFS(INDIRECT($F$1&amp;$F102&amp;":"&amp;$F102),INDIRECT($F$1&amp;dbP!$D$2&amp;":"&amp;dbP!$D$2),"&gt;="&amp;AM$6,INDIRECT($F$1&amp;dbP!$D$2&amp;":"&amp;dbP!$D$2),"&lt;="&amp;AM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M$6,INDIRECT($F$1&amp;dbP!$D$2&amp;":"&amp;dbP!$D$2),"&lt;="&amp;AM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N102" s="1">
        <f ca="1">SUMIFS(INDIRECT($F$1&amp;$F102&amp;":"&amp;$F102),INDIRECT($F$1&amp;dbP!$D$2&amp;":"&amp;dbP!$D$2),"&gt;="&amp;AN$6,INDIRECT($F$1&amp;dbP!$D$2&amp;":"&amp;dbP!$D$2),"&lt;="&amp;AN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N$6,INDIRECT($F$1&amp;dbP!$D$2&amp;":"&amp;dbP!$D$2),"&lt;="&amp;AN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O102" s="1">
        <f ca="1">SUMIFS(INDIRECT($F$1&amp;$F102&amp;":"&amp;$F102),INDIRECT($F$1&amp;dbP!$D$2&amp;":"&amp;dbP!$D$2),"&gt;="&amp;AO$6,INDIRECT($F$1&amp;dbP!$D$2&amp;":"&amp;dbP!$D$2),"&lt;="&amp;AO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O$6,INDIRECT($F$1&amp;dbP!$D$2&amp;":"&amp;dbP!$D$2),"&lt;="&amp;AO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P102" s="1">
        <f ca="1">SUMIFS(INDIRECT($F$1&amp;$F102&amp;":"&amp;$F102),INDIRECT($F$1&amp;dbP!$D$2&amp;":"&amp;dbP!$D$2),"&gt;="&amp;AP$6,INDIRECT($F$1&amp;dbP!$D$2&amp;":"&amp;dbP!$D$2),"&lt;="&amp;AP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P$6,INDIRECT($F$1&amp;dbP!$D$2&amp;":"&amp;dbP!$D$2),"&lt;="&amp;AP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Q102" s="1">
        <f ca="1">SUMIFS(INDIRECT($F$1&amp;$F102&amp;":"&amp;$F102),INDIRECT($F$1&amp;dbP!$D$2&amp;":"&amp;dbP!$D$2),"&gt;="&amp;AQ$6,INDIRECT($F$1&amp;dbP!$D$2&amp;":"&amp;dbP!$D$2),"&lt;="&amp;AQ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Q$6,INDIRECT($F$1&amp;dbP!$D$2&amp;":"&amp;dbP!$D$2),"&lt;="&amp;AQ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R102" s="1">
        <f ca="1">SUMIFS(INDIRECT($F$1&amp;$F102&amp;":"&amp;$F102),INDIRECT($F$1&amp;dbP!$D$2&amp;":"&amp;dbP!$D$2),"&gt;="&amp;AR$6,INDIRECT($F$1&amp;dbP!$D$2&amp;":"&amp;dbP!$D$2),"&lt;="&amp;AR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R$6,INDIRECT($F$1&amp;dbP!$D$2&amp;":"&amp;dbP!$D$2),"&lt;="&amp;AR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S102" s="1">
        <f ca="1">SUMIFS(INDIRECT($F$1&amp;$F102&amp;":"&amp;$F102),INDIRECT($F$1&amp;dbP!$D$2&amp;":"&amp;dbP!$D$2),"&gt;="&amp;AS$6,INDIRECT($F$1&amp;dbP!$D$2&amp;":"&amp;dbP!$D$2),"&lt;="&amp;AS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S$6,INDIRECT($F$1&amp;dbP!$D$2&amp;":"&amp;dbP!$D$2),"&lt;="&amp;AS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T102" s="1">
        <f ca="1">SUMIFS(INDIRECT($F$1&amp;$F102&amp;":"&amp;$F102),INDIRECT($F$1&amp;dbP!$D$2&amp;":"&amp;dbP!$D$2),"&gt;="&amp;AT$6,INDIRECT($F$1&amp;dbP!$D$2&amp;":"&amp;dbP!$D$2),"&lt;="&amp;AT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T$6,INDIRECT($F$1&amp;dbP!$D$2&amp;":"&amp;dbP!$D$2),"&lt;="&amp;AT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U102" s="1">
        <f ca="1">SUMIFS(INDIRECT($F$1&amp;$F102&amp;":"&amp;$F102),INDIRECT($F$1&amp;dbP!$D$2&amp;":"&amp;dbP!$D$2),"&gt;="&amp;AU$6,INDIRECT($F$1&amp;dbP!$D$2&amp;":"&amp;dbP!$D$2),"&lt;="&amp;AU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U$6,INDIRECT($F$1&amp;dbP!$D$2&amp;":"&amp;dbP!$D$2),"&lt;="&amp;AU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V102" s="1">
        <f ca="1">SUMIFS(INDIRECT($F$1&amp;$F102&amp;":"&amp;$F102),INDIRECT($F$1&amp;dbP!$D$2&amp;":"&amp;dbP!$D$2),"&gt;="&amp;AV$6,INDIRECT($F$1&amp;dbP!$D$2&amp;":"&amp;dbP!$D$2),"&lt;="&amp;A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V$6,INDIRECT($F$1&amp;dbP!$D$2&amp;":"&amp;dbP!$D$2),"&lt;="&amp;AV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W102" s="1">
        <f ca="1">SUMIFS(INDIRECT($F$1&amp;$F102&amp;":"&amp;$F102),INDIRECT($F$1&amp;dbP!$D$2&amp;":"&amp;dbP!$D$2),"&gt;="&amp;AW$6,INDIRECT($F$1&amp;dbP!$D$2&amp;":"&amp;dbP!$D$2),"&lt;="&amp;A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W$6,INDIRECT($F$1&amp;dbP!$D$2&amp;":"&amp;dbP!$D$2),"&lt;="&amp;AW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X102" s="1">
        <f ca="1">SUMIFS(INDIRECT($F$1&amp;$F102&amp;":"&amp;$F102),INDIRECT($F$1&amp;dbP!$D$2&amp;":"&amp;dbP!$D$2),"&gt;="&amp;AX$6,INDIRECT($F$1&amp;dbP!$D$2&amp;":"&amp;dbP!$D$2),"&lt;="&amp;A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X$6,INDIRECT($F$1&amp;dbP!$D$2&amp;":"&amp;dbP!$D$2),"&lt;="&amp;AX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Y102" s="1">
        <f ca="1">SUMIFS(INDIRECT($F$1&amp;$F102&amp;":"&amp;$F102),INDIRECT($F$1&amp;dbP!$D$2&amp;":"&amp;dbP!$D$2),"&gt;="&amp;AY$6,INDIRECT($F$1&amp;dbP!$D$2&amp;":"&amp;dbP!$D$2),"&lt;="&amp;A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Y$6,INDIRECT($F$1&amp;dbP!$D$2&amp;":"&amp;dbP!$D$2),"&lt;="&amp;AY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AZ102" s="1">
        <f ca="1">SUMIFS(INDIRECT($F$1&amp;$F102&amp;":"&amp;$F102),INDIRECT($F$1&amp;dbP!$D$2&amp;":"&amp;dbP!$D$2),"&gt;="&amp;AZ$6,INDIRECT($F$1&amp;dbP!$D$2&amp;":"&amp;dbP!$D$2),"&lt;="&amp;A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AZ$6,INDIRECT($F$1&amp;dbP!$D$2&amp;":"&amp;dbP!$D$2),"&lt;="&amp;AZ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A102" s="1">
        <f ca="1">SUMIFS(INDIRECT($F$1&amp;$F102&amp;":"&amp;$F102),INDIRECT($F$1&amp;dbP!$D$2&amp;":"&amp;dbP!$D$2),"&gt;="&amp;BA$6,INDIRECT($F$1&amp;dbP!$D$2&amp;":"&amp;dbP!$D$2),"&lt;="&amp;B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BA$6,INDIRECT($F$1&amp;dbP!$D$2&amp;":"&amp;dbP!$D$2),"&lt;="&amp;BA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B102" s="1">
        <f ca="1">SUMIFS(INDIRECT($F$1&amp;$F102&amp;":"&amp;$F102),INDIRECT($F$1&amp;dbP!$D$2&amp;":"&amp;dbP!$D$2),"&gt;="&amp;BB$6,INDIRECT($F$1&amp;dbP!$D$2&amp;":"&amp;dbP!$D$2),"&lt;="&amp;B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BB$6,INDIRECT($F$1&amp;dbP!$D$2&amp;":"&amp;dbP!$D$2),"&lt;="&amp;BB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C102" s="1">
        <f ca="1">SUMIFS(INDIRECT($F$1&amp;$F102&amp;":"&amp;$F102),INDIRECT($F$1&amp;dbP!$D$2&amp;":"&amp;dbP!$D$2),"&gt;="&amp;BC$6,INDIRECT($F$1&amp;dbP!$D$2&amp;":"&amp;dbP!$D$2),"&lt;="&amp;B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BC$6,INDIRECT($F$1&amp;dbP!$D$2&amp;":"&amp;dbP!$D$2),"&lt;="&amp;BC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D102" s="1">
        <f ca="1">SUMIFS(INDIRECT($F$1&amp;$F102&amp;":"&amp;$F102),INDIRECT($F$1&amp;dbP!$D$2&amp;":"&amp;dbP!$D$2),"&gt;="&amp;BD$6,INDIRECT($F$1&amp;dbP!$D$2&amp;":"&amp;dbP!$D$2),"&lt;="&amp;B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BD$6,INDIRECT($F$1&amp;dbP!$D$2&amp;":"&amp;dbP!$D$2),"&lt;="&amp;BD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  <c r="BE102" s="1">
        <f ca="1">SUMIFS(INDIRECT($F$1&amp;$F102&amp;":"&amp;$F102),INDIRECT($F$1&amp;dbP!$D$2&amp;":"&amp;dbP!$D$2),"&gt;="&amp;BE$6,INDIRECT($F$1&amp;dbP!$D$2&amp;":"&amp;dbP!$D$2),"&lt;="&amp;B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"&amp;$I102=$J102),"*",RIGHT($J102,LEN($J102)-4)),INDIRECT($F$1&amp;dbP!$AC$2&amp;":"&amp;dbP!$AC$2),RepP!$J$3)-
SUMIFS(INDIRECT($F$1&amp;$G102&amp;":"&amp;$G102),INDIRECT($F$1&amp;dbP!$D$2&amp;":"&amp;dbP!$D$2),"&gt;="&amp;BE$6,INDIRECT($F$1&amp;dbP!$D$2&amp;":"&amp;dbP!$D$2),"&lt;="&amp;BE$7,INDIRECT($F$1&amp;dbP!$O$2&amp;":"&amp;dbP!$O$2),$H102,INDIRECT($F$1&amp;dbP!$P$2&amp;":"&amp;dbP!$P$2),IF($I102=$J102,"*",$I102),INDIRECT($F$1&amp;dbP!$Q$2&amp;":"&amp;dbP!$Q$2),IF(OR($I102=$J102,"  "&amp;$I102=$J102),"*",RIGHT($J102,LEN($J102)-4)),INDIRECT($F$1&amp;dbP!$AC$2&amp;":"&amp;dbP!$AC$2),RepP!$J$3)</f>
        <v>0</v>
      </c>
    </row>
    <row r="103" spans="2:57" x14ac:dyDescent="0.3">
      <c r="B103" s="1">
        <f>MAX(B$92:B102)+1</f>
        <v>156</v>
      </c>
      <c r="F103" s="1" t="str">
        <f ca="1">INDIRECT($B$1&amp;Items!H$2&amp;$B103)</f>
        <v>Y</v>
      </c>
      <c r="G103" s="1" t="str">
        <f ca="1">INDIRECT($B$1&amp;Items!I$2&amp;$B103)</f>
        <v>Z</v>
      </c>
      <c r="H103" s="13" t="str">
        <f ca="1">INDIRECT($B$1&amp;Items!E$2&amp;$B103)</f>
        <v>Капитальные затраты</v>
      </c>
      <c r="I103" s="13" t="str">
        <f ca="1">IF(INDIRECT($B$1&amp;Items!F$2&amp;$B103)="",H103,INDIRECT($B$1&amp;Items!F$2&amp;$B103))</f>
        <v>Основные средства - тип - 1</v>
      </c>
      <c r="J103" s="1" t="str">
        <f ca="1">IF(INDIRECT($B$1&amp;Items!G$2&amp;$B103)="",IF(H103&lt;&gt;I103,"  "&amp;I103,I103),"    "&amp;INDIRECT($B$1&amp;Items!G$2&amp;$B103))</f>
        <v xml:space="preserve">    Капзатраты - тип - 1 - 8</v>
      </c>
      <c r="S103" s="1">
        <f ca="1">SUM($U103:INDIRECT(ADDRESS(ROW(),SUMIFS($1:$1,$5:$5,MAX($5:$5)))))</f>
        <v>813960.00000000012</v>
      </c>
      <c r="V103" s="1">
        <f ca="1">SUMIFS(INDIRECT($F$1&amp;$F103&amp;":"&amp;$F103),INDIRECT($F$1&amp;dbP!$D$2&amp;":"&amp;dbP!$D$2),"&gt;="&amp;V$6,INDIRECT($F$1&amp;dbP!$D$2&amp;":"&amp;dbP!$D$2),"&lt;="&amp;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V$6,INDIRECT($F$1&amp;dbP!$D$2&amp;":"&amp;dbP!$D$2),"&lt;="&amp;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813960.00000000012</v>
      </c>
      <c r="W103" s="1">
        <f ca="1">SUMIFS(INDIRECT($F$1&amp;$F103&amp;":"&amp;$F103),INDIRECT($F$1&amp;dbP!$D$2&amp;":"&amp;dbP!$D$2),"&gt;="&amp;W$6,INDIRECT($F$1&amp;dbP!$D$2&amp;":"&amp;dbP!$D$2),"&lt;="&amp;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W$6,INDIRECT($F$1&amp;dbP!$D$2&amp;":"&amp;dbP!$D$2),"&lt;="&amp;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X103" s="1">
        <f ca="1">SUMIFS(INDIRECT($F$1&amp;$F103&amp;":"&amp;$F103),INDIRECT($F$1&amp;dbP!$D$2&amp;":"&amp;dbP!$D$2),"&gt;="&amp;X$6,INDIRECT($F$1&amp;dbP!$D$2&amp;":"&amp;dbP!$D$2),"&lt;="&amp;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X$6,INDIRECT($F$1&amp;dbP!$D$2&amp;":"&amp;dbP!$D$2),"&lt;="&amp;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Y103" s="1">
        <f ca="1">SUMIFS(INDIRECT($F$1&amp;$F103&amp;":"&amp;$F103),INDIRECT($F$1&amp;dbP!$D$2&amp;":"&amp;dbP!$D$2),"&gt;="&amp;Y$6,INDIRECT($F$1&amp;dbP!$D$2&amp;":"&amp;dbP!$D$2),"&lt;="&amp;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Y$6,INDIRECT($F$1&amp;dbP!$D$2&amp;":"&amp;dbP!$D$2),"&lt;="&amp;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Z103" s="1">
        <f ca="1">SUMIFS(INDIRECT($F$1&amp;$F103&amp;":"&amp;$F103),INDIRECT($F$1&amp;dbP!$D$2&amp;":"&amp;dbP!$D$2),"&gt;="&amp;Z$6,INDIRECT($F$1&amp;dbP!$D$2&amp;":"&amp;dbP!$D$2),"&lt;="&amp;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Z$6,INDIRECT($F$1&amp;dbP!$D$2&amp;":"&amp;dbP!$D$2),"&lt;="&amp;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A103" s="1">
        <f ca="1">SUMIFS(INDIRECT($F$1&amp;$F103&amp;":"&amp;$F103),INDIRECT($F$1&amp;dbP!$D$2&amp;":"&amp;dbP!$D$2),"&gt;="&amp;AA$6,INDIRECT($F$1&amp;dbP!$D$2&amp;":"&amp;dbP!$D$2),"&lt;="&amp;A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A$6,INDIRECT($F$1&amp;dbP!$D$2&amp;":"&amp;dbP!$D$2),"&lt;="&amp;A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B103" s="1">
        <f ca="1">SUMIFS(INDIRECT($F$1&amp;$F103&amp;":"&amp;$F103),INDIRECT($F$1&amp;dbP!$D$2&amp;":"&amp;dbP!$D$2),"&gt;="&amp;AB$6,INDIRECT($F$1&amp;dbP!$D$2&amp;":"&amp;dbP!$D$2),"&lt;="&amp;A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B$6,INDIRECT($F$1&amp;dbP!$D$2&amp;":"&amp;dbP!$D$2),"&lt;="&amp;A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C103" s="1">
        <f ca="1">SUMIFS(INDIRECT($F$1&amp;$F103&amp;":"&amp;$F103),INDIRECT($F$1&amp;dbP!$D$2&amp;":"&amp;dbP!$D$2),"&gt;="&amp;AC$6,INDIRECT($F$1&amp;dbP!$D$2&amp;":"&amp;dbP!$D$2),"&lt;="&amp;A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C$6,INDIRECT($F$1&amp;dbP!$D$2&amp;":"&amp;dbP!$D$2),"&lt;="&amp;A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D103" s="1">
        <f ca="1">SUMIFS(INDIRECT($F$1&amp;$F103&amp;":"&amp;$F103),INDIRECT($F$1&amp;dbP!$D$2&amp;":"&amp;dbP!$D$2),"&gt;="&amp;AD$6,INDIRECT($F$1&amp;dbP!$D$2&amp;":"&amp;dbP!$D$2),"&lt;="&amp;A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D$6,INDIRECT($F$1&amp;dbP!$D$2&amp;":"&amp;dbP!$D$2),"&lt;="&amp;A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E103" s="1">
        <f ca="1">SUMIFS(INDIRECT($F$1&amp;$F103&amp;":"&amp;$F103),INDIRECT($F$1&amp;dbP!$D$2&amp;":"&amp;dbP!$D$2),"&gt;="&amp;AE$6,INDIRECT($F$1&amp;dbP!$D$2&amp;":"&amp;dbP!$D$2),"&lt;="&amp;A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E$6,INDIRECT($F$1&amp;dbP!$D$2&amp;":"&amp;dbP!$D$2),"&lt;="&amp;A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F103" s="1">
        <f ca="1">SUMIFS(INDIRECT($F$1&amp;$F103&amp;":"&amp;$F103),INDIRECT($F$1&amp;dbP!$D$2&amp;":"&amp;dbP!$D$2),"&gt;="&amp;AF$6,INDIRECT($F$1&amp;dbP!$D$2&amp;":"&amp;dbP!$D$2),"&lt;="&amp;AF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F$6,INDIRECT($F$1&amp;dbP!$D$2&amp;":"&amp;dbP!$D$2),"&lt;="&amp;AF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G103" s="1">
        <f ca="1">SUMIFS(INDIRECT($F$1&amp;$F103&amp;":"&amp;$F103),INDIRECT($F$1&amp;dbP!$D$2&amp;":"&amp;dbP!$D$2),"&gt;="&amp;AG$6,INDIRECT($F$1&amp;dbP!$D$2&amp;":"&amp;dbP!$D$2),"&lt;="&amp;AG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G$6,INDIRECT($F$1&amp;dbP!$D$2&amp;":"&amp;dbP!$D$2),"&lt;="&amp;AG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H103" s="1">
        <f ca="1">SUMIFS(INDIRECT($F$1&amp;$F103&amp;":"&amp;$F103),INDIRECT($F$1&amp;dbP!$D$2&amp;":"&amp;dbP!$D$2),"&gt;="&amp;AH$6,INDIRECT($F$1&amp;dbP!$D$2&amp;":"&amp;dbP!$D$2),"&lt;="&amp;AH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H$6,INDIRECT($F$1&amp;dbP!$D$2&amp;":"&amp;dbP!$D$2),"&lt;="&amp;AH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I103" s="1">
        <f ca="1">SUMIFS(INDIRECT($F$1&amp;$F103&amp;":"&amp;$F103),INDIRECT($F$1&amp;dbP!$D$2&amp;":"&amp;dbP!$D$2),"&gt;="&amp;AI$6,INDIRECT($F$1&amp;dbP!$D$2&amp;":"&amp;dbP!$D$2),"&lt;="&amp;AI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I$6,INDIRECT($F$1&amp;dbP!$D$2&amp;":"&amp;dbP!$D$2),"&lt;="&amp;AI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J103" s="1">
        <f ca="1">SUMIFS(INDIRECT($F$1&amp;$F103&amp;":"&amp;$F103),INDIRECT($F$1&amp;dbP!$D$2&amp;":"&amp;dbP!$D$2),"&gt;="&amp;AJ$6,INDIRECT($F$1&amp;dbP!$D$2&amp;":"&amp;dbP!$D$2),"&lt;="&amp;AJ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J$6,INDIRECT($F$1&amp;dbP!$D$2&amp;":"&amp;dbP!$D$2),"&lt;="&amp;AJ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K103" s="1">
        <f ca="1">SUMIFS(INDIRECT($F$1&amp;$F103&amp;":"&amp;$F103),INDIRECT($F$1&amp;dbP!$D$2&amp;":"&amp;dbP!$D$2),"&gt;="&amp;AK$6,INDIRECT($F$1&amp;dbP!$D$2&amp;":"&amp;dbP!$D$2),"&lt;="&amp;AK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K$6,INDIRECT($F$1&amp;dbP!$D$2&amp;":"&amp;dbP!$D$2),"&lt;="&amp;AK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L103" s="1">
        <f ca="1">SUMIFS(INDIRECT($F$1&amp;$F103&amp;":"&amp;$F103),INDIRECT($F$1&amp;dbP!$D$2&amp;":"&amp;dbP!$D$2),"&gt;="&amp;AL$6,INDIRECT($F$1&amp;dbP!$D$2&amp;":"&amp;dbP!$D$2),"&lt;="&amp;AL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L$6,INDIRECT($F$1&amp;dbP!$D$2&amp;":"&amp;dbP!$D$2),"&lt;="&amp;AL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M103" s="1">
        <f ca="1">SUMIFS(INDIRECT($F$1&amp;$F103&amp;":"&amp;$F103),INDIRECT($F$1&amp;dbP!$D$2&amp;":"&amp;dbP!$D$2),"&gt;="&amp;AM$6,INDIRECT($F$1&amp;dbP!$D$2&amp;":"&amp;dbP!$D$2),"&lt;="&amp;AM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M$6,INDIRECT($F$1&amp;dbP!$D$2&amp;":"&amp;dbP!$D$2),"&lt;="&amp;AM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N103" s="1">
        <f ca="1">SUMIFS(INDIRECT($F$1&amp;$F103&amp;":"&amp;$F103),INDIRECT($F$1&amp;dbP!$D$2&amp;":"&amp;dbP!$D$2),"&gt;="&amp;AN$6,INDIRECT($F$1&amp;dbP!$D$2&amp;":"&amp;dbP!$D$2),"&lt;="&amp;AN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N$6,INDIRECT($F$1&amp;dbP!$D$2&amp;":"&amp;dbP!$D$2),"&lt;="&amp;AN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O103" s="1">
        <f ca="1">SUMIFS(INDIRECT($F$1&amp;$F103&amp;":"&amp;$F103),INDIRECT($F$1&amp;dbP!$D$2&amp;":"&amp;dbP!$D$2),"&gt;="&amp;AO$6,INDIRECT($F$1&amp;dbP!$D$2&amp;":"&amp;dbP!$D$2),"&lt;="&amp;AO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O$6,INDIRECT($F$1&amp;dbP!$D$2&amp;":"&amp;dbP!$D$2),"&lt;="&amp;AO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P103" s="1">
        <f ca="1">SUMIFS(INDIRECT($F$1&amp;$F103&amp;":"&amp;$F103),INDIRECT($F$1&amp;dbP!$D$2&amp;":"&amp;dbP!$D$2),"&gt;="&amp;AP$6,INDIRECT($F$1&amp;dbP!$D$2&amp;":"&amp;dbP!$D$2),"&lt;="&amp;AP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P$6,INDIRECT($F$1&amp;dbP!$D$2&amp;":"&amp;dbP!$D$2),"&lt;="&amp;AP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Q103" s="1">
        <f ca="1">SUMIFS(INDIRECT($F$1&amp;$F103&amp;":"&amp;$F103),INDIRECT($F$1&amp;dbP!$D$2&amp;":"&amp;dbP!$D$2),"&gt;="&amp;AQ$6,INDIRECT($F$1&amp;dbP!$D$2&amp;":"&amp;dbP!$D$2),"&lt;="&amp;AQ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Q$6,INDIRECT($F$1&amp;dbP!$D$2&amp;":"&amp;dbP!$D$2),"&lt;="&amp;AQ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R103" s="1">
        <f ca="1">SUMIFS(INDIRECT($F$1&amp;$F103&amp;":"&amp;$F103),INDIRECT($F$1&amp;dbP!$D$2&amp;":"&amp;dbP!$D$2),"&gt;="&amp;AR$6,INDIRECT($F$1&amp;dbP!$D$2&amp;":"&amp;dbP!$D$2),"&lt;="&amp;AR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R$6,INDIRECT($F$1&amp;dbP!$D$2&amp;":"&amp;dbP!$D$2),"&lt;="&amp;AR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S103" s="1">
        <f ca="1">SUMIFS(INDIRECT($F$1&amp;$F103&amp;":"&amp;$F103),INDIRECT($F$1&amp;dbP!$D$2&amp;":"&amp;dbP!$D$2),"&gt;="&amp;AS$6,INDIRECT($F$1&amp;dbP!$D$2&amp;":"&amp;dbP!$D$2),"&lt;="&amp;AS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S$6,INDIRECT($F$1&amp;dbP!$D$2&amp;":"&amp;dbP!$D$2),"&lt;="&amp;AS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T103" s="1">
        <f ca="1">SUMIFS(INDIRECT($F$1&amp;$F103&amp;":"&amp;$F103),INDIRECT($F$1&amp;dbP!$D$2&amp;":"&amp;dbP!$D$2),"&gt;="&amp;AT$6,INDIRECT($F$1&amp;dbP!$D$2&amp;":"&amp;dbP!$D$2),"&lt;="&amp;AT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T$6,INDIRECT($F$1&amp;dbP!$D$2&amp;":"&amp;dbP!$D$2),"&lt;="&amp;AT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U103" s="1">
        <f ca="1">SUMIFS(INDIRECT($F$1&amp;$F103&amp;":"&amp;$F103),INDIRECT($F$1&amp;dbP!$D$2&amp;":"&amp;dbP!$D$2),"&gt;="&amp;AU$6,INDIRECT($F$1&amp;dbP!$D$2&amp;":"&amp;dbP!$D$2),"&lt;="&amp;AU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U$6,INDIRECT($F$1&amp;dbP!$D$2&amp;":"&amp;dbP!$D$2),"&lt;="&amp;AU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V103" s="1">
        <f ca="1">SUMIFS(INDIRECT($F$1&amp;$F103&amp;":"&amp;$F103),INDIRECT($F$1&amp;dbP!$D$2&amp;":"&amp;dbP!$D$2),"&gt;="&amp;AV$6,INDIRECT($F$1&amp;dbP!$D$2&amp;":"&amp;dbP!$D$2),"&lt;="&amp;A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V$6,INDIRECT($F$1&amp;dbP!$D$2&amp;":"&amp;dbP!$D$2),"&lt;="&amp;AV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W103" s="1">
        <f ca="1">SUMIFS(INDIRECT($F$1&amp;$F103&amp;":"&amp;$F103),INDIRECT($F$1&amp;dbP!$D$2&amp;":"&amp;dbP!$D$2),"&gt;="&amp;AW$6,INDIRECT($F$1&amp;dbP!$D$2&amp;":"&amp;dbP!$D$2),"&lt;="&amp;A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W$6,INDIRECT($F$1&amp;dbP!$D$2&amp;":"&amp;dbP!$D$2),"&lt;="&amp;AW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X103" s="1">
        <f ca="1">SUMIFS(INDIRECT($F$1&amp;$F103&amp;":"&amp;$F103),INDIRECT($F$1&amp;dbP!$D$2&amp;":"&amp;dbP!$D$2),"&gt;="&amp;AX$6,INDIRECT($F$1&amp;dbP!$D$2&amp;":"&amp;dbP!$D$2),"&lt;="&amp;A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X$6,INDIRECT($F$1&amp;dbP!$D$2&amp;":"&amp;dbP!$D$2),"&lt;="&amp;AX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Y103" s="1">
        <f ca="1">SUMIFS(INDIRECT($F$1&amp;$F103&amp;":"&amp;$F103),INDIRECT($F$1&amp;dbP!$D$2&amp;":"&amp;dbP!$D$2),"&gt;="&amp;AY$6,INDIRECT($F$1&amp;dbP!$D$2&amp;":"&amp;dbP!$D$2),"&lt;="&amp;A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Y$6,INDIRECT($F$1&amp;dbP!$D$2&amp;":"&amp;dbP!$D$2),"&lt;="&amp;AY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AZ103" s="1">
        <f ca="1">SUMIFS(INDIRECT($F$1&amp;$F103&amp;":"&amp;$F103),INDIRECT($F$1&amp;dbP!$D$2&amp;":"&amp;dbP!$D$2),"&gt;="&amp;AZ$6,INDIRECT($F$1&amp;dbP!$D$2&amp;":"&amp;dbP!$D$2),"&lt;="&amp;A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AZ$6,INDIRECT($F$1&amp;dbP!$D$2&amp;":"&amp;dbP!$D$2),"&lt;="&amp;AZ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A103" s="1">
        <f ca="1">SUMIFS(INDIRECT($F$1&amp;$F103&amp;":"&amp;$F103),INDIRECT($F$1&amp;dbP!$D$2&amp;":"&amp;dbP!$D$2),"&gt;="&amp;BA$6,INDIRECT($F$1&amp;dbP!$D$2&amp;":"&amp;dbP!$D$2),"&lt;="&amp;B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BA$6,INDIRECT($F$1&amp;dbP!$D$2&amp;":"&amp;dbP!$D$2),"&lt;="&amp;BA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B103" s="1">
        <f ca="1">SUMIFS(INDIRECT($F$1&amp;$F103&amp;":"&amp;$F103),INDIRECT($F$1&amp;dbP!$D$2&amp;":"&amp;dbP!$D$2),"&gt;="&amp;BB$6,INDIRECT($F$1&amp;dbP!$D$2&amp;":"&amp;dbP!$D$2),"&lt;="&amp;B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BB$6,INDIRECT($F$1&amp;dbP!$D$2&amp;":"&amp;dbP!$D$2),"&lt;="&amp;BB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C103" s="1">
        <f ca="1">SUMIFS(INDIRECT($F$1&amp;$F103&amp;":"&amp;$F103),INDIRECT($F$1&amp;dbP!$D$2&amp;":"&amp;dbP!$D$2),"&gt;="&amp;BC$6,INDIRECT($F$1&amp;dbP!$D$2&amp;":"&amp;dbP!$D$2),"&lt;="&amp;B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BC$6,INDIRECT($F$1&amp;dbP!$D$2&amp;":"&amp;dbP!$D$2),"&lt;="&amp;BC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D103" s="1">
        <f ca="1">SUMIFS(INDIRECT($F$1&amp;$F103&amp;":"&amp;$F103),INDIRECT($F$1&amp;dbP!$D$2&amp;":"&amp;dbP!$D$2),"&gt;="&amp;BD$6,INDIRECT($F$1&amp;dbP!$D$2&amp;":"&amp;dbP!$D$2),"&lt;="&amp;B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BD$6,INDIRECT($F$1&amp;dbP!$D$2&amp;":"&amp;dbP!$D$2),"&lt;="&amp;BD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  <c r="BE103" s="1">
        <f ca="1">SUMIFS(INDIRECT($F$1&amp;$F103&amp;":"&amp;$F103),INDIRECT($F$1&amp;dbP!$D$2&amp;":"&amp;dbP!$D$2),"&gt;="&amp;BE$6,INDIRECT($F$1&amp;dbP!$D$2&amp;":"&amp;dbP!$D$2),"&lt;="&amp;B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"&amp;$I103=$J103),"*",RIGHT($J103,LEN($J103)-4)),INDIRECT($F$1&amp;dbP!$AC$2&amp;":"&amp;dbP!$AC$2),RepP!$J$3)-
SUMIFS(INDIRECT($F$1&amp;$G103&amp;":"&amp;$G103),INDIRECT($F$1&amp;dbP!$D$2&amp;":"&amp;dbP!$D$2),"&gt;="&amp;BE$6,INDIRECT($F$1&amp;dbP!$D$2&amp;":"&amp;dbP!$D$2),"&lt;="&amp;BE$7,INDIRECT($F$1&amp;dbP!$O$2&amp;":"&amp;dbP!$O$2),$H103,INDIRECT($F$1&amp;dbP!$P$2&amp;":"&amp;dbP!$P$2),IF($I103=$J103,"*",$I103),INDIRECT($F$1&amp;dbP!$Q$2&amp;":"&amp;dbP!$Q$2),IF(OR($I103=$J103,"  "&amp;$I103=$J103),"*",RIGHT($J103,LEN($J103)-4)),INDIRECT($F$1&amp;dbP!$AC$2&amp;":"&amp;dbP!$AC$2),RepP!$J$3)</f>
        <v>0</v>
      </c>
    </row>
    <row r="104" spans="2:57" x14ac:dyDescent="0.3">
      <c r="B104" s="1">
        <f>MAX(B$92:B103)+1</f>
        <v>157</v>
      </c>
      <c r="F104" s="1" t="str">
        <f ca="1">INDIRECT($B$1&amp;Items!H$2&amp;$B104)</f>
        <v>Y</v>
      </c>
      <c r="G104" s="1" t="str">
        <f ca="1">INDIRECT($B$1&amp;Items!I$2&amp;$B104)</f>
        <v>Z</v>
      </c>
      <c r="H104" s="13" t="str">
        <f ca="1">INDIRECT($B$1&amp;Items!E$2&amp;$B104)</f>
        <v>Капитальные затраты</v>
      </c>
      <c r="I104" s="13" t="str">
        <f ca="1">IF(INDIRECT($B$1&amp;Items!F$2&amp;$B104)="",H104,INDIRECT($B$1&amp;Items!F$2&amp;$B104))</f>
        <v>Основные средства - тип - 1</v>
      </c>
      <c r="J104" s="1" t="str">
        <f ca="1">IF(INDIRECT($B$1&amp;Items!G$2&amp;$B104)="",IF(H104&lt;&gt;I104,"  "&amp;I104,I104),"    "&amp;INDIRECT($B$1&amp;Items!G$2&amp;$B104))</f>
        <v xml:space="preserve">    Капзатраты - тип - 1 - 9</v>
      </c>
      <c r="S104" s="1">
        <f ca="1">SUM($U104:INDIRECT(ADDRESS(ROW(),SUMIFS($1:$1,$5:$5,MAX($5:$5)))))</f>
        <v>1128600</v>
      </c>
      <c r="V104" s="1">
        <f ca="1">SUMIFS(INDIRECT($F$1&amp;$F104&amp;":"&amp;$F104),INDIRECT($F$1&amp;dbP!$D$2&amp;":"&amp;dbP!$D$2),"&gt;="&amp;V$6,INDIRECT($F$1&amp;dbP!$D$2&amp;":"&amp;dbP!$D$2),"&lt;="&amp;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V$6,INDIRECT($F$1&amp;dbP!$D$2&amp;":"&amp;dbP!$D$2),"&lt;="&amp;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1128600</v>
      </c>
      <c r="W104" s="1">
        <f ca="1">SUMIFS(INDIRECT($F$1&amp;$F104&amp;":"&amp;$F104),INDIRECT($F$1&amp;dbP!$D$2&amp;":"&amp;dbP!$D$2),"&gt;="&amp;W$6,INDIRECT($F$1&amp;dbP!$D$2&amp;":"&amp;dbP!$D$2),"&lt;="&amp;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W$6,INDIRECT($F$1&amp;dbP!$D$2&amp;":"&amp;dbP!$D$2),"&lt;="&amp;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X104" s="1">
        <f ca="1">SUMIFS(INDIRECT($F$1&amp;$F104&amp;":"&amp;$F104),INDIRECT($F$1&amp;dbP!$D$2&amp;":"&amp;dbP!$D$2),"&gt;="&amp;X$6,INDIRECT($F$1&amp;dbP!$D$2&amp;":"&amp;dbP!$D$2),"&lt;="&amp;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X$6,INDIRECT($F$1&amp;dbP!$D$2&amp;":"&amp;dbP!$D$2),"&lt;="&amp;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Y104" s="1">
        <f ca="1">SUMIFS(INDIRECT($F$1&amp;$F104&amp;":"&amp;$F104),INDIRECT($F$1&amp;dbP!$D$2&amp;":"&amp;dbP!$D$2),"&gt;="&amp;Y$6,INDIRECT($F$1&amp;dbP!$D$2&amp;":"&amp;dbP!$D$2),"&lt;="&amp;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Y$6,INDIRECT($F$1&amp;dbP!$D$2&amp;":"&amp;dbP!$D$2),"&lt;="&amp;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Z104" s="1">
        <f ca="1">SUMIFS(INDIRECT($F$1&amp;$F104&amp;":"&amp;$F104),INDIRECT($F$1&amp;dbP!$D$2&amp;":"&amp;dbP!$D$2),"&gt;="&amp;Z$6,INDIRECT($F$1&amp;dbP!$D$2&amp;":"&amp;dbP!$D$2),"&lt;="&amp;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Z$6,INDIRECT($F$1&amp;dbP!$D$2&amp;":"&amp;dbP!$D$2),"&lt;="&amp;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A104" s="1">
        <f ca="1">SUMIFS(INDIRECT($F$1&amp;$F104&amp;":"&amp;$F104),INDIRECT($F$1&amp;dbP!$D$2&amp;":"&amp;dbP!$D$2),"&gt;="&amp;AA$6,INDIRECT($F$1&amp;dbP!$D$2&amp;":"&amp;dbP!$D$2),"&lt;="&amp;A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A$6,INDIRECT($F$1&amp;dbP!$D$2&amp;":"&amp;dbP!$D$2),"&lt;="&amp;A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B104" s="1">
        <f ca="1">SUMIFS(INDIRECT($F$1&amp;$F104&amp;":"&amp;$F104),INDIRECT($F$1&amp;dbP!$D$2&amp;":"&amp;dbP!$D$2),"&gt;="&amp;AB$6,INDIRECT($F$1&amp;dbP!$D$2&amp;":"&amp;dbP!$D$2),"&lt;="&amp;A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B$6,INDIRECT($F$1&amp;dbP!$D$2&amp;":"&amp;dbP!$D$2),"&lt;="&amp;A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C104" s="1">
        <f ca="1">SUMIFS(INDIRECT($F$1&amp;$F104&amp;":"&amp;$F104),INDIRECT($F$1&amp;dbP!$D$2&amp;":"&amp;dbP!$D$2),"&gt;="&amp;AC$6,INDIRECT($F$1&amp;dbP!$D$2&amp;":"&amp;dbP!$D$2),"&lt;="&amp;A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C$6,INDIRECT($F$1&amp;dbP!$D$2&amp;":"&amp;dbP!$D$2),"&lt;="&amp;A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D104" s="1">
        <f ca="1">SUMIFS(INDIRECT($F$1&amp;$F104&amp;":"&amp;$F104),INDIRECT($F$1&amp;dbP!$D$2&amp;":"&amp;dbP!$D$2),"&gt;="&amp;AD$6,INDIRECT($F$1&amp;dbP!$D$2&amp;":"&amp;dbP!$D$2),"&lt;="&amp;A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D$6,INDIRECT($F$1&amp;dbP!$D$2&amp;":"&amp;dbP!$D$2),"&lt;="&amp;A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E104" s="1">
        <f ca="1">SUMIFS(INDIRECT($F$1&amp;$F104&amp;":"&amp;$F104),INDIRECT($F$1&amp;dbP!$D$2&amp;":"&amp;dbP!$D$2),"&gt;="&amp;AE$6,INDIRECT($F$1&amp;dbP!$D$2&amp;":"&amp;dbP!$D$2),"&lt;="&amp;A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E$6,INDIRECT($F$1&amp;dbP!$D$2&amp;":"&amp;dbP!$D$2),"&lt;="&amp;A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F104" s="1">
        <f ca="1">SUMIFS(INDIRECT($F$1&amp;$F104&amp;":"&amp;$F104),INDIRECT($F$1&amp;dbP!$D$2&amp;":"&amp;dbP!$D$2),"&gt;="&amp;AF$6,INDIRECT($F$1&amp;dbP!$D$2&amp;":"&amp;dbP!$D$2),"&lt;="&amp;AF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F$6,INDIRECT($F$1&amp;dbP!$D$2&amp;":"&amp;dbP!$D$2),"&lt;="&amp;AF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G104" s="1">
        <f ca="1">SUMIFS(INDIRECT($F$1&amp;$F104&amp;":"&amp;$F104),INDIRECT($F$1&amp;dbP!$D$2&amp;":"&amp;dbP!$D$2),"&gt;="&amp;AG$6,INDIRECT($F$1&amp;dbP!$D$2&amp;":"&amp;dbP!$D$2),"&lt;="&amp;AG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G$6,INDIRECT($F$1&amp;dbP!$D$2&amp;":"&amp;dbP!$D$2),"&lt;="&amp;AG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H104" s="1">
        <f ca="1">SUMIFS(INDIRECT($F$1&amp;$F104&amp;":"&amp;$F104),INDIRECT($F$1&amp;dbP!$D$2&amp;":"&amp;dbP!$D$2),"&gt;="&amp;AH$6,INDIRECT($F$1&amp;dbP!$D$2&amp;":"&amp;dbP!$D$2),"&lt;="&amp;AH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H$6,INDIRECT($F$1&amp;dbP!$D$2&amp;":"&amp;dbP!$D$2),"&lt;="&amp;AH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I104" s="1">
        <f ca="1">SUMIFS(INDIRECT($F$1&amp;$F104&amp;":"&amp;$F104),INDIRECT($F$1&amp;dbP!$D$2&amp;":"&amp;dbP!$D$2),"&gt;="&amp;AI$6,INDIRECT($F$1&amp;dbP!$D$2&amp;":"&amp;dbP!$D$2),"&lt;="&amp;AI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I$6,INDIRECT($F$1&amp;dbP!$D$2&amp;":"&amp;dbP!$D$2),"&lt;="&amp;AI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J104" s="1">
        <f ca="1">SUMIFS(INDIRECT($F$1&amp;$F104&amp;":"&amp;$F104),INDIRECT($F$1&amp;dbP!$D$2&amp;":"&amp;dbP!$D$2),"&gt;="&amp;AJ$6,INDIRECT($F$1&amp;dbP!$D$2&amp;":"&amp;dbP!$D$2),"&lt;="&amp;AJ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J$6,INDIRECT($F$1&amp;dbP!$D$2&amp;":"&amp;dbP!$D$2),"&lt;="&amp;AJ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K104" s="1">
        <f ca="1">SUMIFS(INDIRECT($F$1&amp;$F104&amp;":"&amp;$F104),INDIRECT($F$1&amp;dbP!$D$2&amp;":"&amp;dbP!$D$2),"&gt;="&amp;AK$6,INDIRECT($F$1&amp;dbP!$D$2&amp;":"&amp;dbP!$D$2),"&lt;="&amp;AK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K$6,INDIRECT($F$1&amp;dbP!$D$2&amp;":"&amp;dbP!$D$2),"&lt;="&amp;AK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L104" s="1">
        <f ca="1">SUMIFS(INDIRECT($F$1&amp;$F104&amp;":"&amp;$F104),INDIRECT($F$1&amp;dbP!$D$2&amp;":"&amp;dbP!$D$2),"&gt;="&amp;AL$6,INDIRECT($F$1&amp;dbP!$D$2&amp;":"&amp;dbP!$D$2),"&lt;="&amp;AL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L$6,INDIRECT($F$1&amp;dbP!$D$2&amp;":"&amp;dbP!$D$2),"&lt;="&amp;AL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M104" s="1">
        <f ca="1">SUMIFS(INDIRECT($F$1&amp;$F104&amp;":"&amp;$F104),INDIRECT($F$1&amp;dbP!$D$2&amp;":"&amp;dbP!$D$2),"&gt;="&amp;AM$6,INDIRECT($F$1&amp;dbP!$D$2&amp;":"&amp;dbP!$D$2),"&lt;="&amp;AM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M$6,INDIRECT($F$1&amp;dbP!$D$2&amp;":"&amp;dbP!$D$2),"&lt;="&amp;AM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N104" s="1">
        <f ca="1">SUMIFS(INDIRECT($F$1&amp;$F104&amp;":"&amp;$F104),INDIRECT($F$1&amp;dbP!$D$2&amp;":"&amp;dbP!$D$2),"&gt;="&amp;AN$6,INDIRECT($F$1&amp;dbP!$D$2&amp;":"&amp;dbP!$D$2),"&lt;="&amp;AN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N$6,INDIRECT($F$1&amp;dbP!$D$2&amp;":"&amp;dbP!$D$2),"&lt;="&amp;AN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O104" s="1">
        <f ca="1">SUMIFS(INDIRECT($F$1&amp;$F104&amp;":"&amp;$F104),INDIRECT($F$1&amp;dbP!$D$2&amp;":"&amp;dbP!$D$2),"&gt;="&amp;AO$6,INDIRECT($F$1&amp;dbP!$D$2&amp;":"&amp;dbP!$D$2),"&lt;="&amp;AO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O$6,INDIRECT($F$1&amp;dbP!$D$2&amp;":"&amp;dbP!$D$2),"&lt;="&amp;AO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P104" s="1">
        <f ca="1">SUMIFS(INDIRECT($F$1&amp;$F104&amp;":"&amp;$F104),INDIRECT($F$1&amp;dbP!$D$2&amp;":"&amp;dbP!$D$2),"&gt;="&amp;AP$6,INDIRECT($F$1&amp;dbP!$D$2&amp;":"&amp;dbP!$D$2),"&lt;="&amp;AP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P$6,INDIRECT($F$1&amp;dbP!$D$2&amp;":"&amp;dbP!$D$2),"&lt;="&amp;AP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Q104" s="1">
        <f ca="1">SUMIFS(INDIRECT($F$1&amp;$F104&amp;":"&amp;$F104),INDIRECT($F$1&amp;dbP!$D$2&amp;":"&amp;dbP!$D$2),"&gt;="&amp;AQ$6,INDIRECT($F$1&amp;dbP!$D$2&amp;":"&amp;dbP!$D$2),"&lt;="&amp;AQ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Q$6,INDIRECT($F$1&amp;dbP!$D$2&amp;":"&amp;dbP!$D$2),"&lt;="&amp;AQ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R104" s="1">
        <f ca="1">SUMIFS(INDIRECT($F$1&amp;$F104&amp;":"&amp;$F104),INDIRECT($F$1&amp;dbP!$D$2&amp;":"&amp;dbP!$D$2),"&gt;="&amp;AR$6,INDIRECT($F$1&amp;dbP!$D$2&amp;":"&amp;dbP!$D$2),"&lt;="&amp;AR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R$6,INDIRECT($F$1&amp;dbP!$D$2&amp;":"&amp;dbP!$D$2),"&lt;="&amp;AR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S104" s="1">
        <f ca="1">SUMIFS(INDIRECT($F$1&amp;$F104&amp;":"&amp;$F104),INDIRECT($F$1&amp;dbP!$D$2&amp;":"&amp;dbP!$D$2),"&gt;="&amp;AS$6,INDIRECT($F$1&amp;dbP!$D$2&amp;":"&amp;dbP!$D$2),"&lt;="&amp;AS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S$6,INDIRECT($F$1&amp;dbP!$D$2&amp;":"&amp;dbP!$D$2),"&lt;="&amp;AS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T104" s="1">
        <f ca="1">SUMIFS(INDIRECT($F$1&amp;$F104&amp;":"&amp;$F104),INDIRECT($F$1&amp;dbP!$D$2&amp;":"&amp;dbP!$D$2),"&gt;="&amp;AT$6,INDIRECT($F$1&amp;dbP!$D$2&amp;":"&amp;dbP!$D$2),"&lt;="&amp;AT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T$6,INDIRECT($F$1&amp;dbP!$D$2&amp;":"&amp;dbP!$D$2),"&lt;="&amp;AT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U104" s="1">
        <f ca="1">SUMIFS(INDIRECT($F$1&amp;$F104&amp;":"&amp;$F104),INDIRECT($F$1&amp;dbP!$D$2&amp;":"&amp;dbP!$D$2),"&gt;="&amp;AU$6,INDIRECT($F$1&amp;dbP!$D$2&amp;":"&amp;dbP!$D$2),"&lt;="&amp;AU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U$6,INDIRECT($F$1&amp;dbP!$D$2&amp;":"&amp;dbP!$D$2),"&lt;="&amp;AU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V104" s="1">
        <f ca="1">SUMIFS(INDIRECT($F$1&amp;$F104&amp;":"&amp;$F104),INDIRECT($F$1&amp;dbP!$D$2&amp;":"&amp;dbP!$D$2),"&gt;="&amp;AV$6,INDIRECT($F$1&amp;dbP!$D$2&amp;":"&amp;dbP!$D$2),"&lt;="&amp;A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V$6,INDIRECT($F$1&amp;dbP!$D$2&amp;":"&amp;dbP!$D$2),"&lt;="&amp;AV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W104" s="1">
        <f ca="1">SUMIFS(INDIRECT($F$1&amp;$F104&amp;":"&amp;$F104),INDIRECT($F$1&amp;dbP!$D$2&amp;":"&amp;dbP!$D$2),"&gt;="&amp;AW$6,INDIRECT($F$1&amp;dbP!$D$2&amp;":"&amp;dbP!$D$2),"&lt;="&amp;A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W$6,INDIRECT($F$1&amp;dbP!$D$2&amp;":"&amp;dbP!$D$2),"&lt;="&amp;AW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X104" s="1">
        <f ca="1">SUMIFS(INDIRECT($F$1&amp;$F104&amp;":"&amp;$F104),INDIRECT($F$1&amp;dbP!$D$2&amp;":"&amp;dbP!$D$2),"&gt;="&amp;AX$6,INDIRECT($F$1&amp;dbP!$D$2&amp;":"&amp;dbP!$D$2),"&lt;="&amp;A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X$6,INDIRECT($F$1&amp;dbP!$D$2&amp;":"&amp;dbP!$D$2),"&lt;="&amp;AX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Y104" s="1">
        <f ca="1">SUMIFS(INDIRECT($F$1&amp;$F104&amp;":"&amp;$F104),INDIRECT($F$1&amp;dbP!$D$2&amp;":"&amp;dbP!$D$2),"&gt;="&amp;AY$6,INDIRECT($F$1&amp;dbP!$D$2&amp;":"&amp;dbP!$D$2),"&lt;="&amp;A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Y$6,INDIRECT($F$1&amp;dbP!$D$2&amp;":"&amp;dbP!$D$2),"&lt;="&amp;AY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AZ104" s="1">
        <f ca="1">SUMIFS(INDIRECT($F$1&amp;$F104&amp;":"&amp;$F104),INDIRECT($F$1&amp;dbP!$D$2&amp;":"&amp;dbP!$D$2),"&gt;="&amp;AZ$6,INDIRECT($F$1&amp;dbP!$D$2&amp;":"&amp;dbP!$D$2),"&lt;="&amp;A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AZ$6,INDIRECT($F$1&amp;dbP!$D$2&amp;":"&amp;dbP!$D$2),"&lt;="&amp;AZ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A104" s="1">
        <f ca="1">SUMIFS(INDIRECT($F$1&amp;$F104&amp;":"&amp;$F104),INDIRECT($F$1&amp;dbP!$D$2&amp;":"&amp;dbP!$D$2),"&gt;="&amp;BA$6,INDIRECT($F$1&amp;dbP!$D$2&amp;":"&amp;dbP!$D$2),"&lt;="&amp;B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BA$6,INDIRECT($F$1&amp;dbP!$D$2&amp;":"&amp;dbP!$D$2),"&lt;="&amp;BA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B104" s="1">
        <f ca="1">SUMIFS(INDIRECT($F$1&amp;$F104&amp;":"&amp;$F104),INDIRECT($F$1&amp;dbP!$D$2&amp;":"&amp;dbP!$D$2),"&gt;="&amp;BB$6,INDIRECT($F$1&amp;dbP!$D$2&amp;":"&amp;dbP!$D$2),"&lt;="&amp;B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BB$6,INDIRECT($F$1&amp;dbP!$D$2&amp;":"&amp;dbP!$D$2),"&lt;="&amp;BB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C104" s="1">
        <f ca="1">SUMIFS(INDIRECT($F$1&amp;$F104&amp;":"&amp;$F104),INDIRECT($F$1&amp;dbP!$D$2&amp;":"&amp;dbP!$D$2),"&gt;="&amp;BC$6,INDIRECT($F$1&amp;dbP!$D$2&amp;":"&amp;dbP!$D$2),"&lt;="&amp;B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BC$6,INDIRECT($F$1&amp;dbP!$D$2&amp;":"&amp;dbP!$D$2),"&lt;="&amp;BC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D104" s="1">
        <f ca="1">SUMIFS(INDIRECT($F$1&amp;$F104&amp;":"&amp;$F104),INDIRECT($F$1&amp;dbP!$D$2&amp;":"&amp;dbP!$D$2),"&gt;="&amp;BD$6,INDIRECT($F$1&amp;dbP!$D$2&amp;":"&amp;dbP!$D$2),"&lt;="&amp;B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BD$6,INDIRECT($F$1&amp;dbP!$D$2&amp;":"&amp;dbP!$D$2),"&lt;="&amp;BD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  <c r="BE104" s="1">
        <f ca="1">SUMIFS(INDIRECT($F$1&amp;$F104&amp;":"&amp;$F104),INDIRECT($F$1&amp;dbP!$D$2&amp;":"&amp;dbP!$D$2),"&gt;="&amp;BE$6,INDIRECT($F$1&amp;dbP!$D$2&amp;":"&amp;dbP!$D$2),"&lt;="&amp;B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"&amp;$I104=$J104),"*",RIGHT($J104,LEN($J104)-4)),INDIRECT($F$1&amp;dbP!$AC$2&amp;":"&amp;dbP!$AC$2),RepP!$J$3)-
SUMIFS(INDIRECT($F$1&amp;$G104&amp;":"&amp;$G104),INDIRECT($F$1&amp;dbP!$D$2&amp;":"&amp;dbP!$D$2),"&gt;="&amp;BE$6,INDIRECT($F$1&amp;dbP!$D$2&amp;":"&amp;dbP!$D$2),"&lt;="&amp;BE$7,INDIRECT($F$1&amp;dbP!$O$2&amp;":"&amp;dbP!$O$2),$H104,INDIRECT($F$1&amp;dbP!$P$2&amp;":"&amp;dbP!$P$2),IF($I104=$J104,"*",$I104),INDIRECT($F$1&amp;dbP!$Q$2&amp;":"&amp;dbP!$Q$2),IF(OR($I104=$J104,"  "&amp;$I104=$J104),"*",RIGHT($J104,LEN($J104)-4)),INDIRECT($F$1&amp;dbP!$AC$2&amp;":"&amp;dbP!$AC$2),RepP!$J$3)</f>
        <v>0</v>
      </c>
    </row>
    <row r="105" spans="2:57" x14ac:dyDescent="0.3">
      <c r="B105" s="1">
        <f>MAX(B$92:B104)+1</f>
        <v>158</v>
      </c>
      <c r="F105" s="1" t="str">
        <f ca="1">INDIRECT($B$1&amp;Items!H$2&amp;$B105)</f>
        <v>Y</v>
      </c>
      <c r="G105" s="1" t="str">
        <f ca="1">INDIRECT($B$1&amp;Items!I$2&amp;$B105)</f>
        <v>Z</v>
      </c>
      <c r="H105" s="13" t="str">
        <f ca="1">INDIRECT($B$1&amp;Items!E$2&amp;$B105)</f>
        <v>Капитальные затраты</v>
      </c>
      <c r="I105" s="13" t="str">
        <f ca="1">IF(INDIRECT($B$1&amp;Items!F$2&amp;$B105)="",H105,INDIRECT($B$1&amp;Items!F$2&amp;$B105))</f>
        <v>Основные средства - тип - 1</v>
      </c>
      <c r="J105" s="1" t="str">
        <f ca="1">IF(INDIRECT($B$1&amp;Items!G$2&amp;$B105)="",IF(H105&lt;&gt;I105,"  "&amp;I105,I105),"    "&amp;INDIRECT($B$1&amp;Items!G$2&amp;$B105))</f>
        <v xml:space="preserve">    Капзатраты - тип - 1 - 10</v>
      </c>
      <c r="S105" s="1">
        <f ca="1">SUM($U105:INDIRECT(ADDRESS(ROW(),SUMIFS($1:$1,$5:$5,MAX($5:$5)))))</f>
        <v>1951966.8333333335</v>
      </c>
      <c r="V105" s="1">
        <f ca="1">SUMIFS(INDIRECT($F$1&amp;$F105&amp;":"&amp;$F105),INDIRECT($F$1&amp;dbP!$D$2&amp;":"&amp;dbP!$D$2),"&gt;="&amp;V$6,INDIRECT($F$1&amp;dbP!$D$2&amp;":"&amp;dbP!$D$2),"&lt;="&amp;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V$6,INDIRECT($F$1&amp;dbP!$D$2&amp;":"&amp;dbP!$D$2),"&lt;="&amp;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1951966.8333333335</v>
      </c>
      <c r="W105" s="1">
        <f ca="1">SUMIFS(INDIRECT($F$1&amp;$F105&amp;":"&amp;$F105),INDIRECT($F$1&amp;dbP!$D$2&amp;":"&amp;dbP!$D$2),"&gt;="&amp;W$6,INDIRECT($F$1&amp;dbP!$D$2&amp;":"&amp;dbP!$D$2),"&lt;="&amp;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W$6,INDIRECT($F$1&amp;dbP!$D$2&amp;":"&amp;dbP!$D$2),"&lt;="&amp;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X105" s="1">
        <f ca="1">SUMIFS(INDIRECT($F$1&amp;$F105&amp;":"&amp;$F105),INDIRECT($F$1&amp;dbP!$D$2&amp;":"&amp;dbP!$D$2),"&gt;="&amp;X$6,INDIRECT($F$1&amp;dbP!$D$2&amp;":"&amp;dbP!$D$2),"&lt;="&amp;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X$6,INDIRECT($F$1&amp;dbP!$D$2&amp;":"&amp;dbP!$D$2),"&lt;="&amp;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Y105" s="1">
        <f ca="1">SUMIFS(INDIRECT($F$1&amp;$F105&amp;":"&amp;$F105),INDIRECT($F$1&amp;dbP!$D$2&amp;":"&amp;dbP!$D$2),"&gt;="&amp;Y$6,INDIRECT($F$1&amp;dbP!$D$2&amp;":"&amp;dbP!$D$2),"&lt;="&amp;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Y$6,INDIRECT($F$1&amp;dbP!$D$2&amp;":"&amp;dbP!$D$2),"&lt;="&amp;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Z105" s="1">
        <f ca="1">SUMIFS(INDIRECT($F$1&amp;$F105&amp;":"&amp;$F105),INDIRECT($F$1&amp;dbP!$D$2&amp;":"&amp;dbP!$D$2),"&gt;="&amp;Z$6,INDIRECT($F$1&amp;dbP!$D$2&amp;":"&amp;dbP!$D$2),"&lt;="&amp;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Z$6,INDIRECT($F$1&amp;dbP!$D$2&amp;":"&amp;dbP!$D$2),"&lt;="&amp;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A105" s="1">
        <f ca="1">SUMIFS(INDIRECT($F$1&amp;$F105&amp;":"&amp;$F105),INDIRECT($F$1&amp;dbP!$D$2&amp;":"&amp;dbP!$D$2),"&gt;="&amp;AA$6,INDIRECT($F$1&amp;dbP!$D$2&amp;":"&amp;dbP!$D$2),"&lt;="&amp;A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A$6,INDIRECT($F$1&amp;dbP!$D$2&amp;":"&amp;dbP!$D$2),"&lt;="&amp;A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B105" s="1">
        <f ca="1">SUMIFS(INDIRECT($F$1&amp;$F105&amp;":"&amp;$F105),INDIRECT($F$1&amp;dbP!$D$2&amp;":"&amp;dbP!$D$2),"&gt;="&amp;AB$6,INDIRECT($F$1&amp;dbP!$D$2&amp;":"&amp;dbP!$D$2),"&lt;="&amp;A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B$6,INDIRECT($F$1&amp;dbP!$D$2&amp;":"&amp;dbP!$D$2),"&lt;="&amp;A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C105" s="1">
        <f ca="1">SUMIFS(INDIRECT($F$1&amp;$F105&amp;":"&amp;$F105),INDIRECT($F$1&amp;dbP!$D$2&amp;":"&amp;dbP!$D$2),"&gt;="&amp;AC$6,INDIRECT($F$1&amp;dbP!$D$2&amp;":"&amp;dbP!$D$2),"&lt;="&amp;A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C$6,INDIRECT($F$1&amp;dbP!$D$2&amp;":"&amp;dbP!$D$2),"&lt;="&amp;A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D105" s="1">
        <f ca="1">SUMIFS(INDIRECT($F$1&amp;$F105&amp;":"&amp;$F105),INDIRECT($F$1&amp;dbP!$D$2&amp;":"&amp;dbP!$D$2),"&gt;="&amp;AD$6,INDIRECT($F$1&amp;dbP!$D$2&amp;":"&amp;dbP!$D$2),"&lt;="&amp;A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D$6,INDIRECT($F$1&amp;dbP!$D$2&amp;":"&amp;dbP!$D$2),"&lt;="&amp;A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E105" s="1">
        <f ca="1">SUMIFS(INDIRECT($F$1&amp;$F105&amp;":"&amp;$F105),INDIRECT($F$1&amp;dbP!$D$2&amp;":"&amp;dbP!$D$2),"&gt;="&amp;AE$6,INDIRECT($F$1&amp;dbP!$D$2&amp;":"&amp;dbP!$D$2),"&lt;="&amp;A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E$6,INDIRECT($F$1&amp;dbP!$D$2&amp;":"&amp;dbP!$D$2),"&lt;="&amp;A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F105" s="1">
        <f ca="1">SUMIFS(INDIRECT($F$1&amp;$F105&amp;":"&amp;$F105),INDIRECT($F$1&amp;dbP!$D$2&amp;":"&amp;dbP!$D$2),"&gt;="&amp;AF$6,INDIRECT($F$1&amp;dbP!$D$2&amp;":"&amp;dbP!$D$2),"&lt;="&amp;AF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F$6,INDIRECT($F$1&amp;dbP!$D$2&amp;":"&amp;dbP!$D$2),"&lt;="&amp;AF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G105" s="1">
        <f ca="1">SUMIFS(INDIRECT($F$1&amp;$F105&amp;":"&amp;$F105),INDIRECT($F$1&amp;dbP!$D$2&amp;":"&amp;dbP!$D$2),"&gt;="&amp;AG$6,INDIRECT($F$1&amp;dbP!$D$2&amp;":"&amp;dbP!$D$2),"&lt;="&amp;AG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G$6,INDIRECT($F$1&amp;dbP!$D$2&amp;":"&amp;dbP!$D$2),"&lt;="&amp;AG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H105" s="1">
        <f ca="1">SUMIFS(INDIRECT($F$1&amp;$F105&amp;":"&amp;$F105),INDIRECT($F$1&amp;dbP!$D$2&amp;":"&amp;dbP!$D$2),"&gt;="&amp;AH$6,INDIRECT($F$1&amp;dbP!$D$2&amp;":"&amp;dbP!$D$2),"&lt;="&amp;AH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H$6,INDIRECT($F$1&amp;dbP!$D$2&amp;":"&amp;dbP!$D$2),"&lt;="&amp;AH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I105" s="1">
        <f ca="1">SUMIFS(INDIRECT($F$1&amp;$F105&amp;":"&amp;$F105),INDIRECT($F$1&amp;dbP!$D$2&amp;":"&amp;dbP!$D$2),"&gt;="&amp;AI$6,INDIRECT($F$1&amp;dbP!$D$2&amp;":"&amp;dbP!$D$2),"&lt;="&amp;AI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I$6,INDIRECT($F$1&amp;dbP!$D$2&amp;":"&amp;dbP!$D$2),"&lt;="&amp;AI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J105" s="1">
        <f ca="1">SUMIFS(INDIRECT($F$1&amp;$F105&amp;":"&amp;$F105),INDIRECT($F$1&amp;dbP!$D$2&amp;":"&amp;dbP!$D$2),"&gt;="&amp;AJ$6,INDIRECT($F$1&amp;dbP!$D$2&amp;":"&amp;dbP!$D$2),"&lt;="&amp;AJ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J$6,INDIRECT($F$1&amp;dbP!$D$2&amp;":"&amp;dbP!$D$2),"&lt;="&amp;AJ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K105" s="1">
        <f ca="1">SUMIFS(INDIRECT($F$1&amp;$F105&amp;":"&amp;$F105),INDIRECT($F$1&amp;dbP!$D$2&amp;":"&amp;dbP!$D$2),"&gt;="&amp;AK$6,INDIRECT($F$1&amp;dbP!$D$2&amp;":"&amp;dbP!$D$2),"&lt;="&amp;AK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K$6,INDIRECT($F$1&amp;dbP!$D$2&amp;":"&amp;dbP!$D$2),"&lt;="&amp;AK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L105" s="1">
        <f ca="1">SUMIFS(INDIRECT($F$1&amp;$F105&amp;":"&amp;$F105),INDIRECT($F$1&amp;dbP!$D$2&amp;":"&amp;dbP!$D$2),"&gt;="&amp;AL$6,INDIRECT($F$1&amp;dbP!$D$2&amp;":"&amp;dbP!$D$2),"&lt;="&amp;AL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L$6,INDIRECT($F$1&amp;dbP!$D$2&amp;":"&amp;dbP!$D$2),"&lt;="&amp;AL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M105" s="1">
        <f ca="1">SUMIFS(INDIRECT($F$1&amp;$F105&amp;":"&amp;$F105),INDIRECT($F$1&amp;dbP!$D$2&amp;":"&amp;dbP!$D$2),"&gt;="&amp;AM$6,INDIRECT($F$1&amp;dbP!$D$2&amp;":"&amp;dbP!$D$2),"&lt;="&amp;AM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M$6,INDIRECT($F$1&amp;dbP!$D$2&amp;":"&amp;dbP!$D$2),"&lt;="&amp;AM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N105" s="1">
        <f ca="1">SUMIFS(INDIRECT($F$1&amp;$F105&amp;":"&amp;$F105),INDIRECT($F$1&amp;dbP!$D$2&amp;":"&amp;dbP!$D$2),"&gt;="&amp;AN$6,INDIRECT($F$1&amp;dbP!$D$2&amp;":"&amp;dbP!$D$2),"&lt;="&amp;AN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N$6,INDIRECT($F$1&amp;dbP!$D$2&amp;":"&amp;dbP!$D$2),"&lt;="&amp;AN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O105" s="1">
        <f ca="1">SUMIFS(INDIRECT($F$1&amp;$F105&amp;":"&amp;$F105),INDIRECT($F$1&amp;dbP!$D$2&amp;":"&amp;dbP!$D$2),"&gt;="&amp;AO$6,INDIRECT($F$1&amp;dbP!$D$2&amp;":"&amp;dbP!$D$2),"&lt;="&amp;AO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O$6,INDIRECT($F$1&amp;dbP!$D$2&amp;":"&amp;dbP!$D$2),"&lt;="&amp;AO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P105" s="1">
        <f ca="1">SUMIFS(INDIRECT($F$1&amp;$F105&amp;":"&amp;$F105),INDIRECT($F$1&amp;dbP!$D$2&amp;":"&amp;dbP!$D$2),"&gt;="&amp;AP$6,INDIRECT($F$1&amp;dbP!$D$2&amp;":"&amp;dbP!$D$2),"&lt;="&amp;AP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P$6,INDIRECT($F$1&amp;dbP!$D$2&amp;":"&amp;dbP!$D$2),"&lt;="&amp;AP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Q105" s="1">
        <f ca="1">SUMIFS(INDIRECT($F$1&amp;$F105&amp;":"&amp;$F105),INDIRECT($F$1&amp;dbP!$D$2&amp;":"&amp;dbP!$D$2),"&gt;="&amp;AQ$6,INDIRECT($F$1&amp;dbP!$D$2&amp;":"&amp;dbP!$D$2),"&lt;="&amp;AQ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Q$6,INDIRECT($F$1&amp;dbP!$D$2&amp;":"&amp;dbP!$D$2),"&lt;="&amp;AQ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R105" s="1">
        <f ca="1">SUMIFS(INDIRECT($F$1&amp;$F105&amp;":"&amp;$F105),INDIRECT($F$1&amp;dbP!$D$2&amp;":"&amp;dbP!$D$2),"&gt;="&amp;AR$6,INDIRECT($F$1&amp;dbP!$D$2&amp;":"&amp;dbP!$D$2),"&lt;="&amp;AR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R$6,INDIRECT($F$1&amp;dbP!$D$2&amp;":"&amp;dbP!$D$2),"&lt;="&amp;AR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S105" s="1">
        <f ca="1">SUMIFS(INDIRECT($F$1&amp;$F105&amp;":"&amp;$F105),INDIRECT($F$1&amp;dbP!$D$2&amp;":"&amp;dbP!$D$2),"&gt;="&amp;AS$6,INDIRECT($F$1&amp;dbP!$D$2&amp;":"&amp;dbP!$D$2),"&lt;="&amp;AS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S$6,INDIRECT($F$1&amp;dbP!$D$2&amp;":"&amp;dbP!$D$2),"&lt;="&amp;AS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T105" s="1">
        <f ca="1">SUMIFS(INDIRECT($F$1&amp;$F105&amp;":"&amp;$F105),INDIRECT($F$1&amp;dbP!$D$2&amp;":"&amp;dbP!$D$2),"&gt;="&amp;AT$6,INDIRECT($F$1&amp;dbP!$D$2&amp;":"&amp;dbP!$D$2),"&lt;="&amp;AT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T$6,INDIRECT($F$1&amp;dbP!$D$2&amp;":"&amp;dbP!$D$2),"&lt;="&amp;AT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U105" s="1">
        <f ca="1">SUMIFS(INDIRECT($F$1&amp;$F105&amp;":"&amp;$F105),INDIRECT($F$1&amp;dbP!$D$2&amp;":"&amp;dbP!$D$2),"&gt;="&amp;AU$6,INDIRECT($F$1&amp;dbP!$D$2&amp;":"&amp;dbP!$D$2),"&lt;="&amp;AU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U$6,INDIRECT($F$1&amp;dbP!$D$2&amp;":"&amp;dbP!$D$2),"&lt;="&amp;AU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V105" s="1">
        <f ca="1">SUMIFS(INDIRECT($F$1&amp;$F105&amp;":"&amp;$F105),INDIRECT($F$1&amp;dbP!$D$2&amp;":"&amp;dbP!$D$2),"&gt;="&amp;AV$6,INDIRECT($F$1&amp;dbP!$D$2&amp;":"&amp;dbP!$D$2),"&lt;="&amp;A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V$6,INDIRECT($F$1&amp;dbP!$D$2&amp;":"&amp;dbP!$D$2),"&lt;="&amp;AV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W105" s="1">
        <f ca="1">SUMIFS(INDIRECT($F$1&amp;$F105&amp;":"&amp;$F105),INDIRECT($F$1&amp;dbP!$D$2&amp;":"&amp;dbP!$D$2),"&gt;="&amp;AW$6,INDIRECT($F$1&amp;dbP!$D$2&amp;":"&amp;dbP!$D$2),"&lt;="&amp;A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W$6,INDIRECT($F$1&amp;dbP!$D$2&amp;":"&amp;dbP!$D$2),"&lt;="&amp;AW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X105" s="1">
        <f ca="1">SUMIFS(INDIRECT($F$1&amp;$F105&amp;":"&amp;$F105),INDIRECT($F$1&amp;dbP!$D$2&amp;":"&amp;dbP!$D$2),"&gt;="&amp;AX$6,INDIRECT($F$1&amp;dbP!$D$2&amp;":"&amp;dbP!$D$2),"&lt;="&amp;A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X$6,INDIRECT($F$1&amp;dbP!$D$2&amp;":"&amp;dbP!$D$2),"&lt;="&amp;AX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Y105" s="1">
        <f ca="1">SUMIFS(INDIRECT($F$1&amp;$F105&amp;":"&amp;$F105),INDIRECT($F$1&amp;dbP!$D$2&amp;":"&amp;dbP!$D$2),"&gt;="&amp;AY$6,INDIRECT($F$1&amp;dbP!$D$2&amp;":"&amp;dbP!$D$2),"&lt;="&amp;A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Y$6,INDIRECT($F$1&amp;dbP!$D$2&amp;":"&amp;dbP!$D$2),"&lt;="&amp;AY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AZ105" s="1">
        <f ca="1">SUMIFS(INDIRECT($F$1&amp;$F105&amp;":"&amp;$F105),INDIRECT($F$1&amp;dbP!$D$2&amp;":"&amp;dbP!$D$2),"&gt;="&amp;AZ$6,INDIRECT($F$1&amp;dbP!$D$2&amp;":"&amp;dbP!$D$2),"&lt;="&amp;A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AZ$6,INDIRECT($F$1&amp;dbP!$D$2&amp;":"&amp;dbP!$D$2),"&lt;="&amp;AZ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A105" s="1">
        <f ca="1">SUMIFS(INDIRECT($F$1&amp;$F105&amp;":"&amp;$F105),INDIRECT($F$1&amp;dbP!$D$2&amp;":"&amp;dbP!$D$2),"&gt;="&amp;BA$6,INDIRECT($F$1&amp;dbP!$D$2&amp;":"&amp;dbP!$D$2),"&lt;="&amp;B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BA$6,INDIRECT($F$1&amp;dbP!$D$2&amp;":"&amp;dbP!$D$2),"&lt;="&amp;BA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B105" s="1">
        <f ca="1">SUMIFS(INDIRECT($F$1&amp;$F105&amp;":"&amp;$F105),INDIRECT($F$1&amp;dbP!$D$2&amp;":"&amp;dbP!$D$2),"&gt;="&amp;BB$6,INDIRECT($F$1&amp;dbP!$D$2&amp;":"&amp;dbP!$D$2),"&lt;="&amp;B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BB$6,INDIRECT($F$1&amp;dbP!$D$2&amp;":"&amp;dbP!$D$2),"&lt;="&amp;BB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C105" s="1">
        <f ca="1">SUMIFS(INDIRECT($F$1&amp;$F105&amp;":"&amp;$F105),INDIRECT($F$1&amp;dbP!$D$2&amp;":"&amp;dbP!$D$2),"&gt;="&amp;BC$6,INDIRECT($F$1&amp;dbP!$D$2&amp;":"&amp;dbP!$D$2),"&lt;="&amp;B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BC$6,INDIRECT($F$1&amp;dbP!$D$2&amp;":"&amp;dbP!$D$2),"&lt;="&amp;BC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D105" s="1">
        <f ca="1">SUMIFS(INDIRECT($F$1&amp;$F105&amp;":"&amp;$F105),INDIRECT($F$1&amp;dbP!$D$2&amp;":"&amp;dbP!$D$2),"&gt;="&amp;BD$6,INDIRECT($F$1&amp;dbP!$D$2&amp;":"&amp;dbP!$D$2),"&lt;="&amp;B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BD$6,INDIRECT($F$1&amp;dbP!$D$2&amp;":"&amp;dbP!$D$2),"&lt;="&amp;BD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  <c r="BE105" s="1">
        <f ca="1">SUMIFS(INDIRECT($F$1&amp;$F105&amp;":"&amp;$F105),INDIRECT($F$1&amp;dbP!$D$2&amp;":"&amp;dbP!$D$2),"&gt;="&amp;BE$6,INDIRECT($F$1&amp;dbP!$D$2&amp;":"&amp;dbP!$D$2),"&lt;="&amp;B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"&amp;$I105=$J105),"*",RIGHT($J105,LEN($J105)-4)),INDIRECT($F$1&amp;dbP!$AC$2&amp;":"&amp;dbP!$AC$2),RepP!$J$3)-
SUMIFS(INDIRECT($F$1&amp;$G105&amp;":"&amp;$G105),INDIRECT($F$1&amp;dbP!$D$2&amp;":"&amp;dbP!$D$2),"&gt;="&amp;BE$6,INDIRECT($F$1&amp;dbP!$D$2&amp;":"&amp;dbP!$D$2),"&lt;="&amp;BE$7,INDIRECT($F$1&amp;dbP!$O$2&amp;":"&amp;dbP!$O$2),$H105,INDIRECT($F$1&amp;dbP!$P$2&amp;":"&amp;dbP!$P$2),IF($I105=$J105,"*",$I105),INDIRECT($F$1&amp;dbP!$Q$2&amp;":"&amp;dbP!$Q$2),IF(OR($I105=$J105,"  "&amp;$I105=$J105),"*",RIGHT($J105,LEN($J105)-4)),INDIRECT($F$1&amp;dbP!$AC$2&amp;":"&amp;dbP!$AC$2),RepP!$J$3)</f>
        <v>0</v>
      </c>
    </row>
    <row r="106" spans="2:57" x14ac:dyDescent="0.3">
      <c r="B106" s="1">
        <f>MAX(B$92:B105)+1</f>
        <v>159</v>
      </c>
      <c r="F106" s="1" t="str">
        <f ca="1">INDIRECT($B$1&amp;Items!H$2&amp;$B106)</f>
        <v>Y</v>
      </c>
      <c r="G106" s="1" t="str">
        <f ca="1">INDIRECT($B$1&amp;Items!I$2&amp;$B106)</f>
        <v>Z</v>
      </c>
      <c r="H106" s="13" t="str">
        <f ca="1">INDIRECT($B$1&amp;Items!E$2&amp;$B106)</f>
        <v>Капитальные затраты</v>
      </c>
      <c r="I106" s="13" t="str">
        <f ca="1">IF(INDIRECT($B$1&amp;Items!F$2&amp;$B106)="",H106,INDIRECT($B$1&amp;Items!F$2&amp;$B106))</f>
        <v>Основные средства - тип - 1</v>
      </c>
      <c r="J106" s="1" t="str">
        <f ca="1">IF(INDIRECT($B$1&amp;Items!G$2&amp;$B106)="",IF(H106&lt;&gt;I106,"  "&amp;I106,I106),"    "&amp;INDIRECT($B$1&amp;Items!G$2&amp;$B106))</f>
        <v xml:space="preserve">    Капзатраты - тип - 1 - 11</v>
      </c>
      <c r="S106" s="1">
        <f ca="1">SUM($U106:INDIRECT(ADDRESS(ROW(),SUMIFS($1:$1,$5:$5,MAX($5:$5)))))</f>
        <v>753027.34375</v>
      </c>
      <c r="V106" s="1">
        <f ca="1">SUMIFS(INDIRECT($F$1&amp;$F106&amp;":"&amp;$F106),INDIRECT($F$1&amp;dbP!$D$2&amp;":"&amp;dbP!$D$2),"&gt;="&amp;V$6,INDIRECT($F$1&amp;dbP!$D$2&amp;":"&amp;dbP!$D$2),"&lt;="&amp;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V$6,INDIRECT($F$1&amp;dbP!$D$2&amp;":"&amp;dbP!$D$2),"&lt;="&amp;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753027.34375</v>
      </c>
      <c r="W106" s="1">
        <f ca="1">SUMIFS(INDIRECT($F$1&amp;$F106&amp;":"&amp;$F106),INDIRECT($F$1&amp;dbP!$D$2&amp;":"&amp;dbP!$D$2),"&gt;="&amp;W$6,INDIRECT($F$1&amp;dbP!$D$2&amp;":"&amp;dbP!$D$2),"&lt;="&amp;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W$6,INDIRECT($F$1&amp;dbP!$D$2&amp;":"&amp;dbP!$D$2),"&lt;="&amp;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X106" s="1">
        <f ca="1">SUMIFS(INDIRECT($F$1&amp;$F106&amp;":"&amp;$F106),INDIRECT($F$1&amp;dbP!$D$2&amp;":"&amp;dbP!$D$2),"&gt;="&amp;X$6,INDIRECT($F$1&amp;dbP!$D$2&amp;":"&amp;dbP!$D$2),"&lt;="&amp;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X$6,INDIRECT($F$1&amp;dbP!$D$2&amp;":"&amp;dbP!$D$2),"&lt;="&amp;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Y106" s="1">
        <f ca="1">SUMIFS(INDIRECT($F$1&amp;$F106&amp;":"&amp;$F106),INDIRECT($F$1&amp;dbP!$D$2&amp;":"&amp;dbP!$D$2),"&gt;="&amp;Y$6,INDIRECT($F$1&amp;dbP!$D$2&amp;":"&amp;dbP!$D$2),"&lt;="&amp;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Y$6,INDIRECT($F$1&amp;dbP!$D$2&amp;":"&amp;dbP!$D$2),"&lt;="&amp;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Z106" s="1">
        <f ca="1">SUMIFS(INDIRECT($F$1&amp;$F106&amp;":"&amp;$F106),INDIRECT($F$1&amp;dbP!$D$2&amp;":"&amp;dbP!$D$2),"&gt;="&amp;Z$6,INDIRECT($F$1&amp;dbP!$D$2&amp;":"&amp;dbP!$D$2),"&lt;="&amp;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Z$6,INDIRECT($F$1&amp;dbP!$D$2&amp;":"&amp;dbP!$D$2),"&lt;="&amp;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A106" s="1">
        <f ca="1">SUMIFS(INDIRECT($F$1&amp;$F106&amp;":"&amp;$F106),INDIRECT($F$1&amp;dbP!$D$2&amp;":"&amp;dbP!$D$2),"&gt;="&amp;AA$6,INDIRECT($F$1&amp;dbP!$D$2&amp;":"&amp;dbP!$D$2),"&lt;="&amp;A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A$6,INDIRECT($F$1&amp;dbP!$D$2&amp;":"&amp;dbP!$D$2),"&lt;="&amp;A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B106" s="1">
        <f ca="1">SUMIFS(INDIRECT($F$1&amp;$F106&amp;":"&amp;$F106),INDIRECT($F$1&amp;dbP!$D$2&amp;":"&amp;dbP!$D$2),"&gt;="&amp;AB$6,INDIRECT($F$1&amp;dbP!$D$2&amp;":"&amp;dbP!$D$2),"&lt;="&amp;A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B$6,INDIRECT($F$1&amp;dbP!$D$2&amp;":"&amp;dbP!$D$2),"&lt;="&amp;A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C106" s="1">
        <f ca="1">SUMIFS(INDIRECT($F$1&amp;$F106&amp;":"&amp;$F106),INDIRECT($F$1&amp;dbP!$D$2&amp;":"&amp;dbP!$D$2),"&gt;="&amp;AC$6,INDIRECT($F$1&amp;dbP!$D$2&amp;":"&amp;dbP!$D$2),"&lt;="&amp;A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C$6,INDIRECT($F$1&amp;dbP!$D$2&amp;":"&amp;dbP!$D$2),"&lt;="&amp;A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D106" s="1">
        <f ca="1">SUMIFS(INDIRECT($F$1&amp;$F106&amp;":"&amp;$F106),INDIRECT($F$1&amp;dbP!$D$2&amp;":"&amp;dbP!$D$2),"&gt;="&amp;AD$6,INDIRECT($F$1&amp;dbP!$D$2&amp;":"&amp;dbP!$D$2),"&lt;="&amp;A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D$6,INDIRECT($F$1&amp;dbP!$D$2&amp;":"&amp;dbP!$D$2),"&lt;="&amp;A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E106" s="1">
        <f ca="1">SUMIFS(INDIRECT($F$1&amp;$F106&amp;":"&amp;$F106),INDIRECT($F$1&amp;dbP!$D$2&amp;":"&amp;dbP!$D$2),"&gt;="&amp;AE$6,INDIRECT($F$1&amp;dbP!$D$2&amp;":"&amp;dbP!$D$2),"&lt;="&amp;A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E$6,INDIRECT($F$1&amp;dbP!$D$2&amp;":"&amp;dbP!$D$2),"&lt;="&amp;A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F106" s="1">
        <f ca="1">SUMIFS(INDIRECT($F$1&amp;$F106&amp;":"&amp;$F106),INDIRECT($F$1&amp;dbP!$D$2&amp;":"&amp;dbP!$D$2),"&gt;="&amp;AF$6,INDIRECT($F$1&amp;dbP!$D$2&amp;":"&amp;dbP!$D$2),"&lt;="&amp;AF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F$6,INDIRECT($F$1&amp;dbP!$D$2&amp;":"&amp;dbP!$D$2),"&lt;="&amp;AF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G106" s="1">
        <f ca="1">SUMIFS(INDIRECT($F$1&amp;$F106&amp;":"&amp;$F106),INDIRECT($F$1&amp;dbP!$D$2&amp;":"&amp;dbP!$D$2),"&gt;="&amp;AG$6,INDIRECT($F$1&amp;dbP!$D$2&amp;":"&amp;dbP!$D$2),"&lt;="&amp;AG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G$6,INDIRECT($F$1&amp;dbP!$D$2&amp;":"&amp;dbP!$D$2),"&lt;="&amp;AG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H106" s="1">
        <f ca="1">SUMIFS(INDIRECT($F$1&amp;$F106&amp;":"&amp;$F106),INDIRECT($F$1&amp;dbP!$D$2&amp;":"&amp;dbP!$D$2),"&gt;="&amp;AH$6,INDIRECT($F$1&amp;dbP!$D$2&amp;":"&amp;dbP!$D$2),"&lt;="&amp;AH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H$6,INDIRECT($F$1&amp;dbP!$D$2&amp;":"&amp;dbP!$D$2),"&lt;="&amp;AH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I106" s="1">
        <f ca="1">SUMIFS(INDIRECT($F$1&amp;$F106&amp;":"&amp;$F106),INDIRECT($F$1&amp;dbP!$D$2&amp;":"&amp;dbP!$D$2),"&gt;="&amp;AI$6,INDIRECT($F$1&amp;dbP!$D$2&amp;":"&amp;dbP!$D$2),"&lt;="&amp;AI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I$6,INDIRECT($F$1&amp;dbP!$D$2&amp;":"&amp;dbP!$D$2),"&lt;="&amp;AI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J106" s="1">
        <f ca="1">SUMIFS(INDIRECT($F$1&amp;$F106&amp;":"&amp;$F106),INDIRECT($F$1&amp;dbP!$D$2&amp;":"&amp;dbP!$D$2),"&gt;="&amp;AJ$6,INDIRECT($F$1&amp;dbP!$D$2&amp;":"&amp;dbP!$D$2),"&lt;="&amp;AJ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J$6,INDIRECT($F$1&amp;dbP!$D$2&amp;":"&amp;dbP!$D$2),"&lt;="&amp;AJ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K106" s="1">
        <f ca="1">SUMIFS(INDIRECT($F$1&amp;$F106&amp;":"&amp;$F106),INDIRECT($F$1&amp;dbP!$D$2&amp;":"&amp;dbP!$D$2),"&gt;="&amp;AK$6,INDIRECT($F$1&amp;dbP!$D$2&amp;":"&amp;dbP!$D$2),"&lt;="&amp;AK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K$6,INDIRECT($F$1&amp;dbP!$D$2&amp;":"&amp;dbP!$D$2),"&lt;="&amp;AK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L106" s="1">
        <f ca="1">SUMIFS(INDIRECT($F$1&amp;$F106&amp;":"&amp;$F106),INDIRECT($F$1&amp;dbP!$D$2&amp;":"&amp;dbP!$D$2),"&gt;="&amp;AL$6,INDIRECT($F$1&amp;dbP!$D$2&amp;":"&amp;dbP!$D$2),"&lt;="&amp;AL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L$6,INDIRECT($F$1&amp;dbP!$D$2&amp;":"&amp;dbP!$D$2),"&lt;="&amp;AL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M106" s="1">
        <f ca="1">SUMIFS(INDIRECT($F$1&amp;$F106&amp;":"&amp;$F106),INDIRECT($F$1&amp;dbP!$D$2&amp;":"&amp;dbP!$D$2),"&gt;="&amp;AM$6,INDIRECT($F$1&amp;dbP!$D$2&amp;":"&amp;dbP!$D$2),"&lt;="&amp;AM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M$6,INDIRECT($F$1&amp;dbP!$D$2&amp;":"&amp;dbP!$D$2),"&lt;="&amp;AM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N106" s="1">
        <f ca="1">SUMIFS(INDIRECT($F$1&amp;$F106&amp;":"&amp;$F106),INDIRECT($F$1&amp;dbP!$D$2&amp;":"&amp;dbP!$D$2),"&gt;="&amp;AN$6,INDIRECT($F$1&amp;dbP!$D$2&amp;":"&amp;dbP!$D$2),"&lt;="&amp;AN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N$6,INDIRECT($F$1&amp;dbP!$D$2&amp;":"&amp;dbP!$D$2),"&lt;="&amp;AN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O106" s="1">
        <f ca="1">SUMIFS(INDIRECT($F$1&amp;$F106&amp;":"&amp;$F106),INDIRECT($F$1&amp;dbP!$D$2&amp;":"&amp;dbP!$D$2),"&gt;="&amp;AO$6,INDIRECT($F$1&amp;dbP!$D$2&amp;":"&amp;dbP!$D$2),"&lt;="&amp;AO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O$6,INDIRECT($F$1&amp;dbP!$D$2&amp;":"&amp;dbP!$D$2),"&lt;="&amp;AO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P106" s="1">
        <f ca="1">SUMIFS(INDIRECT($F$1&amp;$F106&amp;":"&amp;$F106),INDIRECT($F$1&amp;dbP!$D$2&amp;":"&amp;dbP!$D$2),"&gt;="&amp;AP$6,INDIRECT($F$1&amp;dbP!$D$2&amp;":"&amp;dbP!$D$2),"&lt;="&amp;AP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P$6,INDIRECT($F$1&amp;dbP!$D$2&amp;":"&amp;dbP!$D$2),"&lt;="&amp;AP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Q106" s="1">
        <f ca="1">SUMIFS(INDIRECT($F$1&amp;$F106&amp;":"&amp;$F106),INDIRECT($F$1&amp;dbP!$D$2&amp;":"&amp;dbP!$D$2),"&gt;="&amp;AQ$6,INDIRECT($F$1&amp;dbP!$D$2&amp;":"&amp;dbP!$D$2),"&lt;="&amp;AQ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Q$6,INDIRECT($F$1&amp;dbP!$D$2&amp;":"&amp;dbP!$D$2),"&lt;="&amp;AQ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R106" s="1">
        <f ca="1">SUMIFS(INDIRECT($F$1&amp;$F106&amp;":"&amp;$F106),INDIRECT($F$1&amp;dbP!$D$2&amp;":"&amp;dbP!$D$2),"&gt;="&amp;AR$6,INDIRECT($F$1&amp;dbP!$D$2&amp;":"&amp;dbP!$D$2),"&lt;="&amp;AR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R$6,INDIRECT($F$1&amp;dbP!$D$2&amp;":"&amp;dbP!$D$2),"&lt;="&amp;AR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S106" s="1">
        <f ca="1">SUMIFS(INDIRECT($F$1&amp;$F106&amp;":"&amp;$F106),INDIRECT($F$1&amp;dbP!$D$2&amp;":"&amp;dbP!$D$2),"&gt;="&amp;AS$6,INDIRECT($F$1&amp;dbP!$D$2&amp;":"&amp;dbP!$D$2),"&lt;="&amp;AS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S$6,INDIRECT($F$1&amp;dbP!$D$2&amp;":"&amp;dbP!$D$2),"&lt;="&amp;AS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T106" s="1">
        <f ca="1">SUMIFS(INDIRECT($F$1&amp;$F106&amp;":"&amp;$F106),INDIRECT($F$1&amp;dbP!$D$2&amp;":"&amp;dbP!$D$2),"&gt;="&amp;AT$6,INDIRECT($F$1&amp;dbP!$D$2&amp;":"&amp;dbP!$D$2),"&lt;="&amp;AT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T$6,INDIRECT($F$1&amp;dbP!$D$2&amp;":"&amp;dbP!$D$2),"&lt;="&amp;AT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U106" s="1">
        <f ca="1">SUMIFS(INDIRECT($F$1&amp;$F106&amp;":"&amp;$F106),INDIRECT($F$1&amp;dbP!$D$2&amp;":"&amp;dbP!$D$2),"&gt;="&amp;AU$6,INDIRECT($F$1&amp;dbP!$D$2&amp;":"&amp;dbP!$D$2),"&lt;="&amp;AU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U$6,INDIRECT($F$1&amp;dbP!$D$2&amp;":"&amp;dbP!$D$2),"&lt;="&amp;AU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V106" s="1">
        <f ca="1">SUMIFS(INDIRECT($F$1&amp;$F106&amp;":"&amp;$F106),INDIRECT($F$1&amp;dbP!$D$2&amp;":"&amp;dbP!$D$2),"&gt;="&amp;AV$6,INDIRECT($F$1&amp;dbP!$D$2&amp;":"&amp;dbP!$D$2),"&lt;="&amp;A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V$6,INDIRECT($F$1&amp;dbP!$D$2&amp;":"&amp;dbP!$D$2),"&lt;="&amp;AV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W106" s="1">
        <f ca="1">SUMIFS(INDIRECT($F$1&amp;$F106&amp;":"&amp;$F106),INDIRECT($F$1&amp;dbP!$D$2&amp;":"&amp;dbP!$D$2),"&gt;="&amp;AW$6,INDIRECT($F$1&amp;dbP!$D$2&amp;":"&amp;dbP!$D$2),"&lt;="&amp;A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W$6,INDIRECT($F$1&amp;dbP!$D$2&amp;":"&amp;dbP!$D$2),"&lt;="&amp;AW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X106" s="1">
        <f ca="1">SUMIFS(INDIRECT($F$1&amp;$F106&amp;":"&amp;$F106),INDIRECT($F$1&amp;dbP!$D$2&amp;":"&amp;dbP!$D$2),"&gt;="&amp;AX$6,INDIRECT($F$1&amp;dbP!$D$2&amp;":"&amp;dbP!$D$2),"&lt;="&amp;A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X$6,INDIRECT($F$1&amp;dbP!$D$2&amp;":"&amp;dbP!$D$2),"&lt;="&amp;AX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Y106" s="1">
        <f ca="1">SUMIFS(INDIRECT($F$1&amp;$F106&amp;":"&amp;$F106),INDIRECT($F$1&amp;dbP!$D$2&amp;":"&amp;dbP!$D$2),"&gt;="&amp;AY$6,INDIRECT($F$1&amp;dbP!$D$2&amp;":"&amp;dbP!$D$2),"&lt;="&amp;A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Y$6,INDIRECT($F$1&amp;dbP!$D$2&amp;":"&amp;dbP!$D$2),"&lt;="&amp;AY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AZ106" s="1">
        <f ca="1">SUMIFS(INDIRECT($F$1&amp;$F106&amp;":"&amp;$F106),INDIRECT($F$1&amp;dbP!$D$2&amp;":"&amp;dbP!$D$2),"&gt;="&amp;AZ$6,INDIRECT($F$1&amp;dbP!$D$2&amp;":"&amp;dbP!$D$2),"&lt;="&amp;A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AZ$6,INDIRECT($F$1&amp;dbP!$D$2&amp;":"&amp;dbP!$D$2),"&lt;="&amp;AZ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A106" s="1">
        <f ca="1">SUMIFS(INDIRECT($F$1&amp;$F106&amp;":"&amp;$F106),INDIRECT($F$1&amp;dbP!$D$2&amp;":"&amp;dbP!$D$2),"&gt;="&amp;BA$6,INDIRECT($F$1&amp;dbP!$D$2&amp;":"&amp;dbP!$D$2),"&lt;="&amp;B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BA$6,INDIRECT($F$1&amp;dbP!$D$2&amp;":"&amp;dbP!$D$2),"&lt;="&amp;BA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B106" s="1">
        <f ca="1">SUMIFS(INDIRECT($F$1&amp;$F106&amp;":"&amp;$F106),INDIRECT($F$1&amp;dbP!$D$2&amp;":"&amp;dbP!$D$2),"&gt;="&amp;BB$6,INDIRECT($F$1&amp;dbP!$D$2&amp;":"&amp;dbP!$D$2),"&lt;="&amp;B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BB$6,INDIRECT($F$1&amp;dbP!$D$2&amp;":"&amp;dbP!$D$2),"&lt;="&amp;BB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C106" s="1">
        <f ca="1">SUMIFS(INDIRECT($F$1&amp;$F106&amp;":"&amp;$F106),INDIRECT($F$1&amp;dbP!$D$2&amp;":"&amp;dbP!$D$2),"&gt;="&amp;BC$6,INDIRECT($F$1&amp;dbP!$D$2&amp;":"&amp;dbP!$D$2),"&lt;="&amp;B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BC$6,INDIRECT($F$1&amp;dbP!$D$2&amp;":"&amp;dbP!$D$2),"&lt;="&amp;BC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D106" s="1">
        <f ca="1">SUMIFS(INDIRECT($F$1&amp;$F106&amp;":"&amp;$F106),INDIRECT($F$1&amp;dbP!$D$2&amp;":"&amp;dbP!$D$2),"&gt;="&amp;BD$6,INDIRECT($F$1&amp;dbP!$D$2&amp;":"&amp;dbP!$D$2),"&lt;="&amp;B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BD$6,INDIRECT($F$1&amp;dbP!$D$2&amp;":"&amp;dbP!$D$2),"&lt;="&amp;BD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  <c r="BE106" s="1">
        <f ca="1">SUMIFS(INDIRECT($F$1&amp;$F106&amp;":"&amp;$F106),INDIRECT($F$1&amp;dbP!$D$2&amp;":"&amp;dbP!$D$2),"&gt;="&amp;BE$6,INDIRECT($F$1&amp;dbP!$D$2&amp;":"&amp;dbP!$D$2),"&lt;="&amp;B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"&amp;$I106=$J106),"*",RIGHT($J106,LEN($J106)-4)),INDIRECT($F$1&amp;dbP!$AC$2&amp;":"&amp;dbP!$AC$2),RepP!$J$3)-
SUMIFS(INDIRECT($F$1&amp;$G106&amp;":"&amp;$G106),INDIRECT($F$1&amp;dbP!$D$2&amp;":"&amp;dbP!$D$2),"&gt;="&amp;BE$6,INDIRECT($F$1&amp;dbP!$D$2&amp;":"&amp;dbP!$D$2),"&lt;="&amp;BE$7,INDIRECT($F$1&amp;dbP!$O$2&amp;":"&amp;dbP!$O$2),$H106,INDIRECT($F$1&amp;dbP!$P$2&amp;":"&amp;dbP!$P$2),IF($I106=$J106,"*",$I106),INDIRECT($F$1&amp;dbP!$Q$2&amp;":"&amp;dbP!$Q$2),IF(OR($I106=$J106,"  "&amp;$I106=$J106),"*",RIGHT($J106,LEN($J106)-4)),INDIRECT($F$1&amp;dbP!$AC$2&amp;":"&amp;dbP!$AC$2),RepP!$J$3)</f>
        <v>0</v>
      </c>
    </row>
    <row r="107" spans="2:57" x14ac:dyDescent="0.3">
      <c r="B107" s="1">
        <f>MAX(B$92:B106)+1</f>
        <v>160</v>
      </c>
      <c r="F107" s="1" t="str">
        <f ca="1">INDIRECT($B$1&amp;Items!H$2&amp;$B107)</f>
        <v>Y</v>
      </c>
      <c r="G107" s="1" t="str">
        <f ca="1">INDIRECT($B$1&amp;Items!I$2&amp;$B107)</f>
        <v>Z</v>
      </c>
      <c r="H107" s="13" t="str">
        <f ca="1">INDIRECT($B$1&amp;Items!E$2&amp;$B107)</f>
        <v>Капитальные затраты</v>
      </c>
      <c r="I107" s="13" t="str">
        <f ca="1">IF(INDIRECT($B$1&amp;Items!F$2&amp;$B107)="",H107,INDIRECT($B$1&amp;Items!F$2&amp;$B107))</f>
        <v>Основные средства - тип - 2</v>
      </c>
      <c r="J107" s="1" t="str">
        <f ca="1">IF(INDIRECT($B$1&amp;Items!G$2&amp;$B107)="",IF(H107&lt;&gt;I107,"  "&amp;I107,I107),"    "&amp;INDIRECT($B$1&amp;Items!G$2&amp;$B107))</f>
        <v xml:space="preserve">  Основные средства - тип - 2</v>
      </c>
      <c r="S107" s="1">
        <f ca="1">SUM($U107:INDIRECT(ADDRESS(ROW(),SUMIFS($1:$1,$5:$5,MAX($5:$5)))))</f>
        <v>10130822.312993541</v>
      </c>
      <c r="V107" s="1">
        <f ca="1">SUMIFS(INDIRECT($F$1&amp;$F107&amp;":"&amp;$F107),INDIRECT($F$1&amp;dbP!$D$2&amp;":"&amp;dbP!$D$2),"&gt;="&amp;V$6,INDIRECT($F$1&amp;dbP!$D$2&amp;":"&amp;dbP!$D$2),"&lt;="&amp;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V$6,INDIRECT($F$1&amp;dbP!$D$2&amp;":"&amp;dbP!$D$2),"&lt;="&amp;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10130822.312993541</v>
      </c>
      <c r="W107" s="1">
        <f ca="1">SUMIFS(INDIRECT($F$1&amp;$F107&amp;":"&amp;$F107),INDIRECT($F$1&amp;dbP!$D$2&amp;":"&amp;dbP!$D$2),"&gt;="&amp;W$6,INDIRECT($F$1&amp;dbP!$D$2&amp;":"&amp;dbP!$D$2),"&lt;="&amp;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W$6,INDIRECT($F$1&amp;dbP!$D$2&amp;":"&amp;dbP!$D$2),"&lt;="&amp;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X107" s="1">
        <f ca="1">SUMIFS(INDIRECT($F$1&amp;$F107&amp;":"&amp;$F107),INDIRECT($F$1&amp;dbP!$D$2&amp;":"&amp;dbP!$D$2),"&gt;="&amp;X$6,INDIRECT($F$1&amp;dbP!$D$2&amp;":"&amp;dbP!$D$2),"&lt;="&amp;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X$6,INDIRECT($F$1&amp;dbP!$D$2&amp;":"&amp;dbP!$D$2),"&lt;="&amp;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Y107" s="1">
        <f ca="1">SUMIFS(INDIRECT($F$1&amp;$F107&amp;":"&amp;$F107),INDIRECT($F$1&amp;dbP!$D$2&amp;":"&amp;dbP!$D$2),"&gt;="&amp;Y$6,INDIRECT($F$1&amp;dbP!$D$2&amp;":"&amp;dbP!$D$2),"&lt;="&amp;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Y$6,INDIRECT($F$1&amp;dbP!$D$2&amp;":"&amp;dbP!$D$2),"&lt;="&amp;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Z107" s="1">
        <f ca="1">SUMIFS(INDIRECT($F$1&amp;$F107&amp;":"&amp;$F107),INDIRECT($F$1&amp;dbP!$D$2&amp;":"&amp;dbP!$D$2),"&gt;="&amp;Z$6,INDIRECT($F$1&amp;dbP!$D$2&amp;":"&amp;dbP!$D$2),"&lt;="&amp;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Z$6,INDIRECT($F$1&amp;dbP!$D$2&amp;":"&amp;dbP!$D$2),"&lt;="&amp;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A107" s="1">
        <f ca="1">SUMIFS(INDIRECT($F$1&amp;$F107&amp;":"&amp;$F107),INDIRECT($F$1&amp;dbP!$D$2&amp;":"&amp;dbP!$D$2),"&gt;="&amp;AA$6,INDIRECT($F$1&amp;dbP!$D$2&amp;":"&amp;dbP!$D$2),"&lt;="&amp;A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A$6,INDIRECT($F$1&amp;dbP!$D$2&amp;":"&amp;dbP!$D$2),"&lt;="&amp;A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B107" s="1">
        <f ca="1">SUMIFS(INDIRECT($F$1&amp;$F107&amp;":"&amp;$F107),INDIRECT($F$1&amp;dbP!$D$2&amp;":"&amp;dbP!$D$2),"&gt;="&amp;AB$6,INDIRECT($F$1&amp;dbP!$D$2&amp;":"&amp;dbP!$D$2),"&lt;="&amp;A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B$6,INDIRECT($F$1&amp;dbP!$D$2&amp;":"&amp;dbP!$D$2),"&lt;="&amp;A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C107" s="1">
        <f ca="1">SUMIFS(INDIRECT($F$1&amp;$F107&amp;":"&amp;$F107),INDIRECT($F$1&amp;dbP!$D$2&amp;":"&amp;dbP!$D$2),"&gt;="&amp;AC$6,INDIRECT($F$1&amp;dbP!$D$2&amp;":"&amp;dbP!$D$2),"&lt;="&amp;A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C$6,INDIRECT($F$1&amp;dbP!$D$2&amp;":"&amp;dbP!$D$2),"&lt;="&amp;A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D107" s="1">
        <f ca="1">SUMIFS(INDIRECT($F$1&amp;$F107&amp;":"&amp;$F107),INDIRECT($F$1&amp;dbP!$D$2&amp;":"&amp;dbP!$D$2),"&gt;="&amp;AD$6,INDIRECT($F$1&amp;dbP!$D$2&amp;":"&amp;dbP!$D$2),"&lt;="&amp;A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D$6,INDIRECT($F$1&amp;dbP!$D$2&amp;":"&amp;dbP!$D$2),"&lt;="&amp;A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E107" s="1">
        <f ca="1">SUMIFS(INDIRECT($F$1&amp;$F107&amp;":"&amp;$F107),INDIRECT($F$1&amp;dbP!$D$2&amp;":"&amp;dbP!$D$2),"&gt;="&amp;AE$6,INDIRECT($F$1&amp;dbP!$D$2&amp;":"&amp;dbP!$D$2),"&lt;="&amp;A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E$6,INDIRECT($F$1&amp;dbP!$D$2&amp;":"&amp;dbP!$D$2),"&lt;="&amp;A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F107" s="1">
        <f ca="1">SUMIFS(INDIRECT($F$1&amp;$F107&amp;":"&amp;$F107),INDIRECT($F$1&amp;dbP!$D$2&amp;":"&amp;dbP!$D$2),"&gt;="&amp;AF$6,INDIRECT($F$1&amp;dbP!$D$2&amp;":"&amp;dbP!$D$2),"&lt;="&amp;AF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F$6,INDIRECT($F$1&amp;dbP!$D$2&amp;":"&amp;dbP!$D$2),"&lt;="&amp;AF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G107" s="1">
        <f ca="1">SUMIFS(INDIRECT($F$1&amp;$F107&amp;":"&amp;$F107),INDIRECT($F$1&amp;dbP!$D$2&amp;":"&amp;dbP!$D$2),"&gt;="&amp;AG$6,INDIRECT($F$1&amp;dbP!$D$2&amp;":"&amp;dbP!$D$2),"&lt;="&amp;AG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G$6,INDIRECT($F$1&amp;dbP!$D$2&amp;":"&amp;dbP!$D$2),"&lt;="&amp;AG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H107" s="1">
        <f ca="1">SUMIFS(INDIRECT($F$1&amp;$F107&amp;":"&amp;$F107),INDIRECT($F$1&amp;dbP!$D$2&amp;":"&amp;dbP!$D$2),"&gt;="&amp;AH$6,INDIRECT($F$1&amp;dbP!$D$2&amp;":"&amp;dbP!$D$2),"&lt;="&amp;AH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H$6,INDIRECT($F$1&amp;dbP!$D$2&amp;":"&amp;dbP!$D$2),"&lt;="&amp;AH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I107" s="1">
        <f ca="1">SUMIFS(INDIRECT($F$1&amp;$F107&amp;":"&amp;$F107),INDIRECT($F$1&amp;dbP!$D$2&amp;":"&amp;dbP!$D$2),"&gt;="&amp;AI$6,INDIRECT($F$1&amp;dbP!$D$2&amp;":"&amp;dbP!$D$2),"&lt;="&amp;AI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I$6,INDIRECT($F$1&amp;dbP!$D$2&amp;":"&amp;dbP!$D$2),"&lt;="&amp;AI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J107" s="1">
        <f ca="1">SUMIFS(INDIRECT($F$1&amp;$F107&amp;":"&amp;$F107),INDIRECT($F$1&amp;dbP!$D$2&amp;":"&amp;dbP!$D$2),"&gt;="&amp;AJ$6,INDIRECT($F$1&amp;dbP!$D$2&amp;":"&amp;dbP!$D$2),"&lt;="&amp;AJ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J$6,INDIRECT($F$1&amp;dbP!$D$2&amp;":"&amp;dbP!$D$2),"&lt;="&amp;AJ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K107" s="1">
        <f ca="1">SUMIFS(INDIRECT($F$1&amp;$F107&amp;":"&amp;$F107),INDIRECT($F$1&amp;dbP!$D$2&amp;":"&amp;dbP!$D$2),"&gt;="&amp;AK$6,INDIRECT($F$1&amp;dbP!$D$2&amp;":"&amp;dbP!$D$2),"&lt;="&amp;AK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K$6,INDIRECT($F$1&amp;dbP!$D$2&amp;":"&amp;dbP!$D$2),"&lt;="&amp;AK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L107" s="1">
        <f ca="1">SUMIFS(INDIRECT($F$1&amp;$F107&amp;":"&amp;$F107),INDIRECT($F$1&amp;dbP!$D$2&amp;":"&amp;dbP!$D$2),"&gt;="&amp;AL$6,INDIRECT($F$1&amp;dbP!$D$2&amp;":"&amp;dbP!$D$2),"&lt;="&amp;AL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L$6,INDIRECT($F$1&amp;dbP!$D$2&amp;":"&amp;dbP!$D$2),"&lt;="&amp;AL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M107" s="1">
        <f ca="1">SUMIFS(INDIRECT($F$1&amp;$F107&amp;":"&amp;$F107),INDIRECT($F$1&amp;dbP!$D$2&amp;":"&amp;dbP!$D$2),"&gt;="&amp;AM$6,INDIRECT($F$1&amp;dbP!$D$2&amp;":"&amp;dbP!$D$2),"&lt;="&amp;AM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M$6,INDIRECT($F$1&amp;dbP!$D$2&amp;":"&amp;dbP!$D$2),"&lt;="&amp;AM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N107" s="1">
        <f ca="1">SUMIFS(INDIRECT($F$1&amp;$F107&amp;":"&amp;$F107),INDIRECT($F$1&amp;dbP!$D$2&amp;":"&amp;dbP!$D$2),"&gt;="&amp;AN$6,INDIRECT($F$1&amp;dbP!$D$2&amp;":"&amp;dbP!$D$2),"&lt;="&amp;AN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N$6,INDIRECT($F$1&amp;dbP!$D$2&amp;":"&amp;dbP!$D$2),"&lt;="&amp;AN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O107" s="1">
        <f ca="1">SUMIFS(INDIRECT($F$1&amp;$F107&amp;":"&amp;$F107),INDIRECT($F$1&amp;dbP!$D$2&amp;":"&amp;dbP!$D$2),"&gt;="&amp;AO$6,INDIRECT($F$1&amp;dbP!$D$2&amp;":"&amp;dbP!$D$2),"&lt;="&amp;AO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O$6,INDIRECT($F$1&amp;dbP!$D$2&amp;":"&amp;dbP!$D$2),"&lt;="&amp;AO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P107" s="1">
        <f ca="1">SUMIFS(INDIRECT($F$1&amp;$F107&amp;":"&amp;$F107),INDIRECT($F$1&amp;dbP!$D$2&amp;":"&amp;dbP!$D$2),"&gt;="&amp;AP$6,INDIRECT($F$1&amp;dbP!$D$2&amp;":"&amp;dbP!$D$2),"&lt;="&amp;AP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P$6,INDIRECT($F$1&amp;dbP!$D$2&amp;":"&amp;dbP!$D$2),"&lt;="&amp;AP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Q107" s="1">
        <f ca="1">SUMIFS(INDIRECT($F$1&amp;$F107&amp;":"&amp;$F107),INDIRECT($F$1&amp;dbP!$D$2&amp;":"&amp;dbP!$D$2),"&gt;="&amp;AQ$6,INDIRECT($F$1&amp;dbP!$D$2&amp;":"&amp;dbP!$D$2),"&lt;="&amp;AQ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Q$6,INDIRECT($F$1&amp;dbP!$D$2&amp;":"&amp;dbP!$D$2),"&lt;="&amp;AQ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R107" s="1">
        <f ca="1">SUMIFS(INDIRECT($F$1&amp;$F107&amp;":"&amp;$F107),INDIRECT($F$1&amp;dbP!$D$2&amp;":"&amp;dbP!$D$2),"&gt;="&amp;AR$6,INDIRECT($F$1&amp;dbP!$D$2&amp;":"&amp;dbP!$D$2),"&lt;="&amp;AR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R$6,INDIRECT($F$1&amp;dbP!$D$2&amp;":"&amp;dbP!$D$2),"&lt;="&amp;AR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S107" s="1">
        <f ca="1">SUMIFS(INDIRECT($F$1&amp;$F107&amp;":"&amp;$F107),INDIRECT($F$1&amp;dbP!$D$2&amp;":"&amp;dbP!$D$2),"&gt;="&amp;AS$6,INDIRECT($F$1&amp;dbP!$D$2&amp;":"&amp;dbP!$D$2),"&lt;="&amp;AS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S$6,INDIRECT($F$1&amp;dbP!$D$2&amp;":"&amp;dbP!$D$2),"&lt;="&amp;AS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T107" s="1">
        <f ca="1">SUMIFS(INDIRECT($F$1&amp;$F107&amp;":"&amp;$F107),INDIRECT($F$1&amp;dbP!$D$2&amp;":"&amp;dbP!$D$2),"&gt;="&amp;AT$6,INDIRECT($F$1&amp;dbP!$D$2&amp;":"&amp;dbP!$D$2),"&lt;="&amp;AT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T$6,INDIRECT($F$1&amp;dbP!$D$2&amp;":"&amp;dbP!$D$2),"&lt;="&amp;AT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U107" s="1">
        <f ca="1">SUMIFS(INDIRECT($F$1&amp;$F107&amp;":"&amp;$F107),INDIRECT($F$1&amp;dbP!$D$2&amp;":"&amp;dbP!$D$2),"&gt;="&amp;AU$6,INDIRECT($F$1&amp;dbP!$D$2&amp;":"&amp;dbP!$D$2),"&lt;="&amp;AU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U$6,INDIRECT($F$1&amp;dbP!$D$2&amp;":"&amp;dbP!$D$2),"&lt;="&amp;AU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V107" s="1">
        <f ca="1">SUMIFS(INDIRECT($F$1&amp;$F107&amp;":"&amp;$F107),INDIRECT($F$1&amp;dbP!$D$2&amp;":"&amp;dbP!$D$2),"&gt;="&amp;AV$6,INDIRECT($F$1&amp;dbP!$D$2&amp;":"&amp;dbP!$D$2),"&lt;="&amp;A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V$6,INDIRECT($F$1&amp;dbP!$D$2&amp;":"&amp;dbP!$D$2),"&lt;="&amp;AV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W107" s="1">
        <f ca="1">SUMIFS(INDIRECT($F$1&amp;$F107&amp;":"&amp;$F107),INDIRECT($F$1&amp;dbP!$D$2&amp;":"&amp;dbP!$D$2),"&gt;="&amp;AW$6,INDIRECT($F$1&amp;dbP!$D$2&amp;":"&amp;dbP!$D$2),"&lt;="&amp;A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W$6,INDIRECT($F$1&amp;dbP!$D$2&amp;":"&amp;dbP!$D$2),"&lt;="&amp;AW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X107" s="1">
        <f ca="1">SUMIFS(INDIRECT($F$1&amp;$F107&amp;":"&amp;$F107),INDIRECT($F$1&amp;dbP!$D$2&amp;":"&amp;dbP!$D$2),"&gt;="&amp;AX$6,INDIRECT($F$1&amp;dbP!$D$2&amp;":"&amp;dbP!$D$2),"&lt;="&amp;A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X$6,INDIRECT($F$1&amp;dbP!$D$2&amp;":"&amp;dbP!$D$2),"&lt;="&amp;AX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Y107" s="1">
        <f ca="1">SUMIFS(INDIRECT($F$1&amp;$F107&amp;":"&amp;$F107),INDIRECT($F$1&amp;dbP!$D$2&amp;":"&amp;dbP!$D$2),"&gt;="&amp;AY$6,INDIRECT($F$1&amp;dbP!$D$2&amp;":"&amp;dbP!$D$2),"&lt;="&amp;A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Y$6,INDIRECT($F$1&amp;dbP!$D$2&amp;":"&amp;dbP!$D$2),"&lt;="&amp;AY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AZ107" s="1">
        <f ca="1">SUMIFS(INDIRECT($F$1&amp;$F107&amp;":"&amp;$F107),INDIRECT($F$1&amp;dbP!$D$2&amp;":"&amp;dbP!$D$2),"&gt;="&amp;AZ$6,INDIRECT($F$1&amp;dbP!$D$2&amp;":"&amp;dbP!$D$2),"&lt;="&amp;A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AZ$6,INDIRECT($F$1&amp;dbP!$D$2&amp;":"&amp;dbP!$D$2),"&lt;="&amp;AZ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A107" s="1">
        <f ca="1">SUMIFS(INDIRECT($F$1&amp;$F107&amp;":"&amp;$F107),INDIRECT($F$1&amp;dbP!$D$2&amp;":"&amp;dbP!$D$2),"&gt;="&amp;BA$6,INDIRECT($F$1&amp;dbP!$D$2&amp;":"&amp;dbP!$D$2),"&lt;="&amp;B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BA$6,INDIRECT($F$1&amp;dbP!$D$2&amp;":"&amp;dbP!$D$2),"&lt;="&amp;BA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B107" s="1">
        <f ca="1">SUMIFS(INDIRECT($F$1&amp;$F107&amp;":"&amp;$F107),INDIRECT($F$1&amp;dbP!$D$2&amp;":"&amp;dbP!$D$2),"&gt;="&amp;BB$6,INDIRECT($F$1&amp;dbP!$D$2&amp;":"&amp;dbP!$D$2),"&lt;="&amp;B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BB$6,INDIRECT($F$1&amp;dbP!$D$2&amp;":"&amp;dbP!$D$2),"&lt;="&amp;BB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C107" s="1">
        <f ca="1">SUMIFS(INDIRECT($F$1&amp;$F107&amp;":"&amp;$F107),INDIRECT($F$1&amp;dbP!$D$2&amp;":"&amp;dbP!$D$2),"&gt;="&amp;BC$6,INDIRECT($F$1&amp;dbP!$D$2&amp;":"&amp;dbP!$D$2),"&lt;="&amp;B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BC$6,INDIRECT($F$1&amp;dbP!$D$2&amp;":"&amp;dbP!$D$2),"&lt;="&amp;BC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D107" s="1">
        <f ca="1">SUMIFS(INDIRECT($F$1&amp;$F107&amp;":"&amp;$F107),INDIRECT($F$1&amp;dbP!$D$2&amp;":"&amp;dbP!$D$2),"&gt;="&amp;BD$6,INDIRECT($F$1&amp;dbP!$D$2&amp;":"&amp;dbP!$D$2),"&lt;="&amp;B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BD$6,INDIRECT($F$1&amp;dbP!$D$2&amp;":"&amp;dbP!$D$2),"&lt;="&amp;BD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  <c r="BE107" s="1">
        <f ca="1">SUMIFS(INDIRECT($F$1&amp;$F107&amp;":"&amp;$F107),INDIRECT($F$1&amp;dbP!$D$2&amp;":"&amp;dbP!$D$2),"&gt;="&amp;BE$6,INDIRECT($F$1&amp;dbP!$D$2&amp;":"&amp;dbP!$D$2),"&lt;="&amp;B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"&amp;$I107=$J107),"*",RIGHT($J107,LEN($J107)-4)),INDIRECT($F$1&amp;dbP!$AC$2&amp;":"&amp;dbP!$AC$2),RepP!$J$3)-
SUMIFS(INDIRECT($F$1&amp;$G107&amp;":"&amp;$G107),INDIRECT($F$1&amp;dbP!$D$2&amp;":"&amp;dbP!$D$2),"&gt;="&amp;BE$6,INDIRECT($F$1&amp;dbP!$D$2&amp;":"&amp;dbP!$D$2),"&lt;="&amp;BE$7,INDIRECT($F$1&amp;dbP!$O$2&amp;":"&amp;dbP!$O$2),$H107,INDIRECT($F$1&amp;dbP!$P$2&amp;":"&amp;dbP!$P$2),IF($I107=$J107,"*",$I107),INDIRECT($F$1&amp;dbP!$Q$2&amp;":"&amp;dbP!$Q$2),IF(OR($I107=$J107,"  "&amp;$I107=$J107),"*",RIGHT($J107,LEN($J107)-4)),INDIRECT($F$1&amp;dbP!$AC$2&amp;":"&amp;dbP!$AC$2),RepP!$J$3)</f>
        <v>0</v>
      </c>
    </row>
    <row r="108" spans="2:57" x14ac:dyDescent="0.3">
      <c r="B108" s="1">
        <f>MAX(B$92:B107)+1</f>
        <v>161</v>
      </c>
      <c r="F108" s="1" t="str">
        <f ca="1">INDIRECT($B$1&amp;Items!H$2&amp;$B108)</f>
        <v>Y</v>
      </c>
      <c r="G108" s="1" t="str">
        <f ca="1">INDIRECT($B$1&amp;Items!I$2&amp;$B108)</f>
        <v>Z</v>
      </c>
      <c r="H108" s="13" t="str">
        <f ca="1">INDIRECT($B$1&amp;Items!E$2&amp;$B108)</f>
        <v>Капитальные затраты</v>
      </c>
      <c r="I108" s="13" t="str">
        <f ca="1">IF(INDIRECT($B$1&amp;Items!F$2&amp;$B108)="",H108,INDIRECT($B$1&amp;Items!F$2&amp;$B108))</f>
        <v>Основные средства - тип - 2</v>
      </c>
      <c r="J108" s="1" t="str">
        <f ca="1">IF(INDIRECT($B$1&amp;Items!G$2&amp;$B108)="",IF(H108&lt;&gt;I108,"  "&amp;I108,I108),"    "&amp;INDIRECT($B$1&amp;Items!G$2&amp;$B108))</f>
        <v xml:space="preserve">    Капзатраты - тип - 2 - 1</v>
      </c>
      <c r="S108" s="1">
        <f ca="1">SUM($U108:INDIRECT(ADDRESS(ROW(),SUMIFS($1:$1,$5:$5,MAX($5:$5)))))</f>
        <v>911635.20000000019</v>
      </c>
      <c r="V108" s="1">
        <f ca="1">SUMIFS(INDIRECT($F$1&amp;$F108&amp;":"&amp;$F108),INDIRECT($F$1&amp;dbP!$D$2&amp;":"&amp;dbP!$D$2),"&gt;="&amp;V$6,INDIRECT($F$1&amp;dbP!$D$2&amp;":"&amp;dbP!$D$2),"&lt;="&amp;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V$6,INDIRECT($F$1&amp;dbP!$D$2&amp;":"&amp;dbP!$D$2),"&lt;="&amp;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911635.20000000019</v>
      </c>
      <c r="W108" s="1">
        <f ca="1">SUMIFS(INDIRECT($F$1&amp;$F108&amp;":"&amp;$F108),INDIRECT($F$1&amp;dbP!$D$2&amp;":"&amp;dbP!$D$2),"&gt;="&amp;W$6,INDIRECT($F$1&amp;dbP!$D$2&amp;":"&amp;dbP!$D$2),"&lt;="&amp;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W$6,INDIRECT($F$1&amp;dbP!$D$2&amp;":"&amp;dbP!$D$2),"&lt;="&amp;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X108" s="1">
        <f ca="1">SUMIFS(INDIRECT($F$1&amp;$F108&amp;":"&amp;$F108),INDIRECT($F$1&amp;dbP!$D$2&amp;":"&amp;dbP!$D$2),"&gt;="&amp;X$6,INDIRECT($F$1&amp;dbP!$D$2&amp;":"&amp;dbP!$D$2),"&lt;="&amp;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X$6,INDIRECT($F$1&amp;dbP!$D$2&amp;":"&amp;dbP!$D$2),"&lt;="&amp;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Y108" s="1">
        <f ca="1">SUMIFS(INDIRECT($F$1&amp;$F108&amp;":"&amp;$F108),INDIRECT($F$1&amp;dbP!$D$2&amp;":"&amp;dbP!$D$2),"&gt;="&amp;Y$6,INDIRECT($F$1&amp;dbP!$D$2&amp;":"&amp;dbP!$D$2),"&lt;="&amp;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Y$6,INDIRECT($F$1&amp;dbP!$D$2&amp;":"&amp;dbP!$D$2),"&lt;="&amp;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Z108" s="1">
        <f ca="1">SUMIFS(INDIRECT($F$1&amp;$F108&amp;":"&amp;$F108),INDIRECT($F$1&amp;dbP!$D$2&amp;":"&amp;dbP!$D$2),"&gt;="&amp;Z$6,INDIRECT($F$1&amp;dbP!$D$2&amp;":"&amp;dbP!$D$2),"&lt;="&amp;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Z$6,INDIRECT($F$1&amp;dbP!$D$2&amp;":"&amp;dbP!$D$2),"&lt;="&amp;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A108" s="1">
        <f ca="1">SUMIFS(INDIRECT($F$1&amp;$F108&amp;":"&amp;$F108),INDIRECT($F$1&amp;dbP!$D$2&amp;":"&amp;dbP!$D$2),"&gt;="&amp;AA$6,INDIRECT($F$1&amp;dbP!$D$2&amp;":"&amp;dbP!$D$2),"&lt;="&amp;A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A$6,INDIRECT($F$1&amp;dbP!$D$2&amp;":"&amp;dbP!$D$2),"&lt;="&amp;A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B108" s="1">
        <f ca="1">SUMIFS(INDIRECT($F$1&amp;$F108&amp;":"&amp;$F108),INDIRECT($F$1&amp;dbP!$D$2&amp;":"&amp;dbP!$D$2),"&gt;="&amp;AB$6,INDIRECT($F$1&amp;dbP!$D$2&amp;":"&amp;dbP!$D$2),"&lt;="&amp;A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B$6,INDIRECT($F$1&amp;dbP!$D$2&amp;":"&amp;dbP!$D$2),"&lt;="&amp;A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C108" s="1">
        <f ca="1">SUMIFS(INDIRECT($F$1&amp;$F108&amp;":"&amp;$F108),INDIRECT($F$1&amp;dbP!$D$2&amp;":"&amp;dbP!$D$2),"&gt;="&amp;AC$6,INDIRECT($F$1&amp;dbP!$D$2&amp;":"&amp;dbP!$D$2),"&lt;="&amp;A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C$6,INDIRECT($F$1&amp;dbP!$D$2&amp;":"&amp;dbP!$D$2),"&lt;="&amp;A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D108" s="1">
        <f ca="1">SUMIFS(INDIRECT($F$1&amp;$F108&amp;":"&amp;$F108),INDIRECT($F$1&amp;dbP!$D$2&amp;":"&amp;dbP!$D$2),"&gt;="&amp;AD$6,INDIRECT($F$1&amp;dbP!$D$2&amp;":"&amp;dbP!$D$2),"&lt;="&amp;A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D$6,INDIRECT($F$1&amp;dbP!$D$2&amp;":"&amp;dbP!$D$2),"&lt;="&amp;A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E108" s="1">
        <f ca="1">SUMIFS(INDIRECT($F$1&amp;$F108&amp;":"&amp;$F108),INDIRECT($F$1&amp;dbP!$D$2&amp;":"&amp;dbP!$D$2),"&gt;="&amp;AE$6,INDIRECT($F$1&amp;dbP!$D$2&amp;":"&amp;dbP!$D$2),"&lt;="&amp;A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E$6,INDIRECT($F$1&amp;dbP!$D$2&amp;":"&amp;dbP!$D$2),"&lt;="&amp;A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F108" s="1">
        <f ca="1">SUMIFS(INDIRECT($F$1&amp;$F108&amp;":"&amp;$F108),INDIRECT($F$1&amp;dbP!$D$2&amp;":"&amp;dbP!$D$2),"&gt;="&amp;AF$6,INDIRECT($F$1&amp;dbP!$D$2&amp;":"&amp;dbP!$D$2),"&lt;="&amp;AF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F$6,INDIRECT($F$1&amp;dbP!$D$2&amp;":"&amp;dbP!$D$2),"&lt;="&amp;AF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G108" s="1">
        <f ca="1">SUMIFS(INDIRECT($F$1&amp;$F108&amp;":"&amp;$F108),INDIRECT($F$1&amp;dbP!$D$2&amp;":"&amp;dbP!$D$2),"&gt;="&amp;AG$6,INDIRECT($F$1&amp;dbP!$D$2&amp;":"&amp;dbP!$D$2),"&lt;="&amp;AG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G$6,INDIRECT($F$1&amp;dbP!$D$2&amp;":"&amp;dbP!$D$2),"&lt;="&amp;AG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H108" s="1">
        <f ca="1">SUMIFS(INDIRECT($F$1&amp;$F108&amp;":"&amp;$F108),INDIRECT($F$1&amp;dbP!$D$2&amp;":"&amp;dbP!$D$2),"&gt;="&amp;AH$6,INDIRECT($F$1&amp;dbP!$D$2&amp;":"&amp;dbP!$D$2),"&lt;="&amp;AH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H$6,INDIRECT($F$1&amp;dbP!$D$2&amp;":"&amp;dbP!$D$2),"&lt;="&amp;AH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I108" s="1">
        <f ca="1">SUMIFS(INDIRECT($F$1&amp;$F108&amp;":"&amp;$F108),INDIRECT($F$1&amp;dbP!$D$2&amp;":"&amp;dbP!$D$2),"&gt;="&amp;AI$6,INDIRECT($F$1&amp;dbP!$D$2&amp;":"&amp;dbP!$D$2),"&lt;="&amp;AI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I$6,INDIRECT($F$1&amp;dbP!$D$2&amp;":"&amp;dbP!$D$2),"&lt;="&amp;AI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J108" s="1">
        <f ca="1">SUMIFS(INDIRECT($F$1&amp;$F108&amp;":"&amp;$F108),INDIRECT($F$1&amp;dbP!$D$2&amp;":"&amp;dbP!$D$2),"&gt;="&amp;AJ$6,INDIRECT($F$1&amp;dbP!$D$2&amp;":"&amp;dbP!$D$2),"&lt;="&amp;AJ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J$6,INDIRECT($F$1&amp;dbP!$D$2&amp;":"&amp;dbP!$D$2),"&lt;="&amp;AJ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K108" s="1">
        <f ca="1">SUMIFS(INDIRECT($F$1&amp;$F108&amp;":"&amp;$F108),INDIRECT($F$1&amp;dbP!$D$2&amp;":"&amp;dbP!$D$2),"&gt;="&amp;AK$6,INDIRECT($F$1&amp;dbP!$D$2&amp;":"&amp;dbP!$D$2),"&lt;="&amp;AK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K$6,INDIRECT($F$1&amp;dbP!$D$2&amp;":"&amp;dbP!$D$2),"&lt;="&amp;AK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L108" s="1">
        <f ca="1">SUMIFS(INDIRECT($F$1&amp;$F108&amp;":"&amp;$F108),INDIRECT($F$1&amp;dbP!$D$2&amp;":"&amp;dbP!$D$2),"&gt;="&amp;AL$6,INDIRECT($F$1&amp;dbP!$D$2&amp;":"&amp;dbP!$D$2),"&lt;="&amp;AL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L$6,INDIRECT($F$1&amp;dbP!$D$2&amp;":"&amp;dbP!$D$2),"&lt;="&amp;AL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M108" s="1">
        <f ca="1">SUMIFS(INDIRECT($F$1&amp;$F108&amp;":"&amp;$F108),INDIRECT($F$1&amp;dbP!$D$2&amp;":"&amp;dbP!$D$2),"&gt;="&amp;AM$6,INDIRECT($F$1&amp;dbP!$D$2&amp;":"&amp;dbP!$D$2),"&lt;="&amp;AM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M$6,INDIRECT($F$1&amp;dbP!$D$2&amp;":"&amp;dbP!$D$2),"&lt;="&amp;AM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N108" s="1">
        <f ca="1">SUMIFS(INDIRECT($F$1&amp;$F108&amp;":"&amp;$F108),INDIRECT($F$1&amp;dbP!$D$2&amp;":"&amp;dbP!$D$2),"&gt;="&amp;AN$6,INDIRECT($F$1&amp;dbP!$D$2&amp;":"&amp;dbP!$D$2),"&lt;="&amp;AN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N$6,INDIRECT($F$1&amp;dbP!$D$2&amp;":"&amp;dbP!$D$2),"&lt;="&amp;AN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O108" s="1">
        <f ca="1">SUMIFS(INDIRECT($F$1&amp;$F108&amp;":"&amp;$F108),INDIRECT($F$1&amp;dbP!$D$2&amp;":"&amp;dbP!$D$2),"&gt;="&amp;AO$6,INDIRECT($F$1&amp;dbP!$D$2&amp;":"&amp;dbP!$D$2),"&lt;="&amp;AO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O$6,INDIRECT($F$1&amp;dbP!$D$2&amp;":"&amp;dbP!$D$2),"&lt;="&amp;AO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P108" s="1">
        <f ca="1">SUMIFS(INDIRECT($F$1&amp;$F108&amp;":"&amp;$F108),INDIRECT($F$1&amp;dbP!$D$2&amp;":"&amp;dbP!$D$2),"&gt;="&amp;AP$6,INDIRECT($F$1&amp;dbP!$D$2&amp;":"&amp;dbP!$D$2),"&lt;="&amp;AP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P$6,INDIRECT($F$1&amp;dbP!$D$2&amp;":"&amp;dbP!$D$2),"&lt;="&amp;AP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Q108" s="1">
        <f ca="1">SUMIFS(INDIRECT($F$1&amp;$F108&amp;":"&amp;$F108),INDIRECT($F$1&amp;dbP!$D$2&amp;":"&amp;dbP!$D$2),"&gt;="&amp;AQ$6,INDIRECT($F$1&amp;dbP!$D$2&amp;":"&amp;dbP!$D$2),"&lt;="&amp;AQ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Q$6,INDIRECT($F$1&amp;dbP!$D$2&amp;":"&amp;dbP!$D$2),"&lt;="&amp;AQ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R108" s="1">
        <f ca="1">SUMIFS(INDIRECT($F$1&amp;$F108&amp;":"&amp;$F108),INDIRECT($F$1&amp;dbP!$D$2&amp;":"&amp;dbP!$D$2),"&gt;="&amp;AR$6,INDIRECT($F$1&amp;dbP!$D$2&amp;":"&amp;dbP!$D$2),"&lt;="&amp;AR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R$6,INDIRECT($F$1&amp;dbP!$D$2&amp;":"&amp;dbP!$D$2),"&lt;="&amp;AR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S108" s="1">
        <f ca="1">SUMIFS(INDIRECT($F$1&amp;$F108&amp;":"&amp;$F108),INDIRECT($F$1&amp;dbP!$D$2&amp;":"&amp;dbP!$D$2),"&gt;="&amp;AS$6,INDIRECT($F$1&amp;dbP!$D$2&amp;":"&amp;dbP!$D$2),"&lt;="&amp;AS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S$6,INDIRECT($F$1&amp;dbP!$D$2&amp;":"&amp;dbP!$D$2),"&lt;="&amp;AS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T108" s="1">
        <f ca="1">SUMIFS(INDIRECT($F$1&amp;$F108&amp;":"&amp;$F108),INDIRECT($F$1&amp;dbP!$D$2&amp;":"&amp;dbP!$D$2),"&gt;="&amp;AT$6,INDIRECT($F$1&amp;dbP!$D$2&amp;":"&amp;dbP!$D$2),"&lt;="&amp;AT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T$6,INDIRECT($F$1&amp;dbP!$D$2&amp;":"&amp;dbP!$D$2),"&lt;="&amp;AT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U108" s="1">
        <f ca="1">SUMIFS(INDIRECT($F$1&amp;$F108&amp;":"&amp;$F108),INDIRECT($F$1&amp;dbP!$D$2&amp;":"&amp;dbP!$D$2),"&gt;="&amp;AU$6,INDIRECT($F$1&amp;dbP!$D$2&amp;":"&amp;dbP!$D$2),"&lt;="&amp;AU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U$6,INDIRECT($F$1&amp;dbP!$D$2&amp;":"&amp;dbP!$D$2),"&lt;="&amp;AU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V108" s="1">
        <f ca="1">SUMIFS(INDIRECT($F$1&amp;$F108&amp;":"&amp;$F108),INDIRECT($F$1&amp;dbP!$D$2&amp;":"&amp;dbP!$D$2),"&gt;="&amp;AV$6,INDIRECT($F$1&amp;dbP!$D$2&amp;":"&amp;dbP!$D$2),"&lt;="&amp;A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V$6,INDIRECT($F$1&amp;dbP!$D$2&amp;":"&amp;dbP!$D$2),"&lt;="&amp;AV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W108" s="1">
        <f ca="1">SUMIFS(INDIRECT($F$1&amp;$F108&amp;":"&amp;$F108),INDIRECT($F$1&amp;dbP!$D$2&amp;":"&amp;dbP!$D$2),"&gt;="&amp;AW$6,INDIRECT($F$1&amp;dbP!$D$2&amp;":"&amp;dbP!$D$2),"&lt;="&amp;A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W$6,INDIRECT($F$1&amp;dbP!$D$2&amp;":"&amp;dbP!$D$2),"&lt;="&amp;AW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X108" s="1">
        <f ca="1">SUMIFS(INDIRECT($F$1&amp;$F108&amp;":"&amp;$F108),INDIRECT($F$1&amp;dbP!$D$2&amp;":"&amp;dbP!$D$2),"&gt;="&amp;AX$6,INDIRECT($F$1&amp;dbP!$D$2&amp;":"&amp;dbP!$D$2),"&lt;="&amp;A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X$6,INDIRECT($F$1&amp;dbP!$D$2&amp;":"&amp;dbP!$D$2),"&lt;="&amp;AX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Y108" s="1">
        <f ca="1">SUMIFS(INDIRECT($F$1&amp;$F108&amp;":"&amp;$F108),INDIRECT($F$1&amp;dbP!$D$2&amp;":"&amp;dbP!$D$2),"&gt;="&amp;AY$6,INDIRECT($F$1&amp;dbP!$D$2&amp;":"&amp;dbP!$D$2),"&lt;="&amp;A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Y$6,INDIRECT($F$1&amp;dbP!$D$2&amp;":"&amp;dbP!$D$2),"&lt;="&amp;AY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AZ108" s="1">
        <f ca="1">SUMIFS(INDIRECT($F$1&amp;$F108&amp;":"&amp;$F108),INDIRECT($F$1&amp;dbP!$D$2&amp;":"&amp;dbP!$D$2),"&gt;="&amp;AZ$6,INDIRECT($F$1&amp;dbP!$D$2&amp;":"&amp;dbP!$D$2),"&lt;="&amp;A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AZ$6,INDIRECT($F$1&amp;dbP!$D$2&amp;":"&amp;dbP!$D$2),"&lt;="&amp;AZ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A108" s="1">
        <f ca="1">SUMIFS(INDIRECT($F$1&amp;$F108&amp;":"&amp;$F108),INDIRECT($F$1&amp;dbP!$D$2&amp;":"&amp;dbP!$D$2),"&gt;="&amp;BA$6,INDIRECT($F$1&amp;dbP!$D$2&amp;":"&amp;dbP!$D$2),"&lt;="&amp;B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BA$6,INDIRECT($F$1&amp;dbP!$D$2&amp;":"&amp;dbP!$D$2),"&lt;="&amp;BA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B108" s="1">
        <f ca="1">SUMIFS(INDIRECT($F$1&amp;$F108&amp;":"&amp;$F108),INDIRECT($F$1&amp;dbP!$D$2&amp;":"&amp;dbP!$D$2),"&gt;="&amp;BB$6,INDIRECT($F$1&amp;dbP!$D$2&amp;":"&amp;dbP!$D$2),"&lt;="&amp;B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BB$6,INDIRECT($F$1&amp;dbP!$D$2&amp;":"&amp;dbP!$D$2),"&lt;="&amp;BB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C108" s="1">
        <f ca="1">SUMIFS(INDIRECT($F$1&amp;$F108&amp;":"&amp;$F108),INDIRECT($F$1&amp;dbP!$D$2&amp;":"&amp;dbP!$D$2),"&gt;="&amp;BC$6,INDIRECT($F$1&amp;dbP!$D$2&amp;":"&amp;dbP!$D$2),"&lt;="&amp;B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BC$6,INDIRECT($F$1&amp;dbP!$D$2&amp;":"&amp;dbP!$D$2),"&lt;="&amp;BC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D108" s="1">
        <f ca="1">SUMIFS(INDIRECT($F$1&amp;$F108&amp;":"&amp;$F108),INDIRECT($F$1&amp;dbP!$D$2&amp;":"&amp;dbP!$D$2),"&gt;="&amp;BD$6,INDIRECT($F$1&amp;dbP!$D$2&amp;":"&amp;dbP!$D$2),"&lt;="&amp;B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BD$6,INDIRECT($F$1&amp;dbP!$D$2&amp;":"&amp;dbP!$D$2),"&lt;="&amp;BD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  <c r="BE108" s="1">
        <f ca="1">SUMIFS(INDIRECT($F$1&amp;$F108&amp;":"&amp;$F108),INDIRECT($F$1&amp;dbP!$D$2&amp;":"&amp;dbP!$D$2),"&gt;="&amp;BE$6,INDIRECT($F$1&amp;dbP!$D$2&amp;":"&amp;dbP!$D$2),"&lt;="&amp;B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"&amp;$I108=$J108),"*",RIGHT($J108,LEN($J108)-4)),INDIRECT($F$1&amp;dbP!$AC$2&amp;":"&amp;dbP!$AC$2),RepP!$J$3)-
SUMIFS(INDIRECT($F$1&amp;$G108&amp;":"&amp;$G108),INDIRECT($F$1&amp;dbP!$D$2&amp;":"&amp;dbP!$D$2),"&gt;="&amp;BE$6,INDIRECT($F$1&amp;dbP!$D$2&amp;":"&amp;dbP!$D$2),"&lt;="&amp;BE$7,INDIRECT($F$1&amp;dbP!$O$2&amp;":"&amp;dbP!$O$2),$H108,INDIRECT($F$1&amp;dbP!$P$2&amp;":"&amp;dbP!$P$2),IF($I108=$J108,"*",$I108),INDIRECT($F$1&amp;dbP!$Q$2&amp;":"&amp;dbP!$Q$2),IF(OR($I108=$J108,"  "&amp;$I108=$J108),"*",RIGHT($J108,LEN($J108)-4)),INDIRECT($F$1&amp;dbP!$AC$2&amp;":"&amp;dbP!$AC$2),RepP!$J$3)</f>
        <v>0</v>
      </c>
    </row>
    <row r="109" spans="2:57" x14ac:dyDescent="0.3">
      <c r="B109" s="1">
        <f>MAX(B$92:B108)+1</f>
        <v>162</v>
      </c>
      <c r="F109" s="1" t="str">
        <f ca="1">INDIRECT($B$1&amp;Items!H$2&amp;$B109)</f>
        <v>Y</v>
      </c>
      <c r="G109" s="1" t="str">
        <f ca="1">INDIRECT($B$1&amp;Items!I$2&amp;$B109)</f>
        <v>Z</v>
      </c>
      <c r="H109" s="13" t="str">
        <f ca="1">INDIRECT($B$1&amp;Items!E$2&amp;$B109)</f>
        <v>Капитальные затраты</v>
      </c>
      <c r="I109" s="13" t="str">
        <f ca="1">IF(INDIRECT($B$1&amp;Items!F$2&amp;$B109)="",H109,INDIRECT($B$1&amp;Items!F$2&amp;$B109))</f>
        <v>Основные средства - тип - 2</v>
      </c>
      <c r="J109" s="1" t="str">
        <f ca="1">IF(INDIRECT($B$1&amp;Items!G$2&amp;$B109)="",IF(H109&lt;&gt;I109,"  "&amp;I109,I109),"    "&amp;INDIRECT($B$1&amp;Items!G$2&amp;$B109))</f>
        <v xml:space="preserve">    Капзатраты - тип - 2 - 2</v>
      </c>
      <c r="S109" s="1">
        <f ca="1">SUM($U109:INDIRECT(ADDRESS(ROW(),SUMIFS($1:$1,$5:$5,MAX($5:$5)))))</f>
        <v>1015740</v>
      </c>
      <c r="V109" s="1">
        <f ca="1">SUMIFS(INDIRECT($F$1&amp;$F109&amp;":"&amp;$F109),INDIRECT($F$1&amp;dbP!$D$2&amp;":"&amp;dbP!$D$2),"&gt;="&amp;V$6,INDIRECT($F$1&amp;dbP!$D$2&amp;":"&amp;dbP!$D$2),"&lt;="&amp;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V$6,INDIRECT($F$1&amp;dbP!$D$2&amp;":"&amp;dbP!$D$2),"&lt;="&amp;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1015740</v>
      </c>
      <c r="W109" s="1">
        <f ca="1">SUMIFS(INDIRECT($F$1&amp;$F109&amp;":"&amp;$F109),INDIRECT($F$1&amp;dbP!$D$2&amp;":"&amp;dbP!$D$2),"&gt;="&amp;W$6,INDIRECT($F$1&amp;dbP!$D$2&amp;":"&amp;dbP!$D$2),"&lt;="&amp;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W$6,INDIRECT($F$1&amp;dbP!$D$2&amp;":"&amp;dbP!$D$2),"&lt;="&amp;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X109" s="1">
        <f ca="1">SUMIFS(INDIRECT($F$1&amp;$F109&amp;":"&amp;$F109),INDIRECT($F$1&amp;dbP!$D$2&amp;":"&amp;dbP!$D$2),"&gt;="&amp;X$6,INDIRECT($F$1&amp;dbP!$D$2&amp;":"&amp;dbP!$D$2),"&lt;="&amp;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X$6,INDIRECT($F$1&amp;dbP!$D$2&amp;":"&amp;dbP!$D$2),"&lt;="&amp;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Y109" s="1">
        <f ca="1">SUMIFS(INDIRECT($F$1&amp;$F109&amp;":"&amp;$F109),INDIRECT($F$1&amp;dbP!$D$2&amp;":"&amp;dbP!$D$2),"&gt;="&amp;Y$6,INDIRECT($F$1&amp;dbP!$D$2&amp;":"&amp;dbP!$D$2),"&lt;="&amp;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Y$6,INDIRECT($F$1&amp;dbP!$D$2&amp;":"&amp;dbP!$D$2),"&lt;="&amp;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Z109" s="1">
        <f ca="1">SUMIFS(INDIRECT($F$1&amp;$F109&amp;":"&amp;$F109),INDIRECT($F$1&amp;dbP!$D$2&amp;":"&amp;dbP!$D$2),"&gt;="&amp;Z$6,INDIRECT($F$1&amp;dbP!$D$2&amp;":"&amp;dbP!$D$2),"&lt;="&amp;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Z$6,INDIRECT($F$1&amp;dbP!$D$2&amp;":"&amp;dbP!$D$2),"&lt;="&amp;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A109" s="1">
        <f ca="1">SUMIFS(INDIRECT($F$1&amp;$F109&amp;":"&amp;$F109),INDIRECT($F$1&amp;dbP!$D$2&amp;":"&amp;dbP!$D$2),"&gt;="&amp;AA$6,INDIRECT($F$1&amp;dbP!$D$2&amp;":"&amp;dbP!$D$2),"&lt;="&amp;A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A$6,INDIRECT($F$1&amp;dbP!$D$2&amp;":"&amp;dbP!$D$2),"&lt;="&amp;A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B109" s="1">
        <f ca="1">SUMIFS(INDIRECT($F$1&amp;$F109&amp;":"&amp;$F109),INDIRECT($F$1&amp;dbP!$D$2&amp;":"&amp;dbP!$D$2),"&gt;="&amp;AB$6,INDIRECT($F$1&amp;dbP!$D$2&amp;":"&amp;dbP!$D$2),"&lt;="&amp;A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B$6,INDIRECT($F$1&amp;dbP!$D$2&amp;":"&amp;dbP!$D$2),"&lt;="&amp;A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C109" s="1">
        <f ca="1">SUMIFS(INDIRECT($F$1&amp;$F109&amp;":"&amp;$F109),INDIRECT($F$1&amp;dbP!$D$2&amp;":"&amp;dbP!$D$2),"&gt;="&amp;AC$6,INDIRECT($F$1&amp;dbP!$D$2&amp;":"&amp;dbP!$D$2),"&lt;="&amp;A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C$6,INDIRECT($F$1&amp;dbP!$D$2&amp;":"&amp;dbP!$D$2),"&lt;="&amp;A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D109" s="1">
        <f ca="1">SUMIFS(INDIRECT($F$1&amp;$F109&amp;":"&amp;$F109),INDIRECT($F$1&amp;dbP!$D$2&amp;":"&amp;dbP!$D$2),"&gt;="&amp;AD$6,INDIRECT($F$1&amp;dbP!$D$2&amp;":"&amp;dbP!$D$2),"&lt;="&amp;A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D$6,INDIRECT($F$1&amp;dbP!$D$2&amp;":"&amp;dbP!$D$2),"&lt;="&amp;A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E109" s="1">
        <f ca="1">SUMIFS(INDIRECT($F$1&amp;$F109&amp;":"&amp;$F109),INDIRECT($F$1&amp;dbP!$D$2&amp;":"&amp;dbP!$D$2),"&gt;="&amp;AE$6,INDIRECT($F$1&amp;dbP!$D$2&amp;":"&amp;dbP!$D$2),"&lt;="&amp;A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E$6,INDIRECT($F$1&amp;dbP!$D$2&amp;":"&amp;dbP!$D$2),"&lt;="&amp;A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F109" s="1">
        <f ca="1">SUMIFS(INDIRECT($F$1&amp;$F109&amp;":"&amp;$F109),INDIRECT($F$1&amp;dbP!$D$2&amp;":"&amp;dbP!$D$2),"&gt;="&amp;AF$6,INDIRECT($F$1&amp;dbP!$D$2&amp;":"&amp;dbP!$D$2),"&lt;="&amp;AF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F$6,INDIRECT($F$1&amp;dbP!$D$2&amp;":"&amp;dbP!$D$2),"&lt;="&amp;AF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G109" s="1">
        <f ca="1">SUMIFS(INDIRECT($F$1&amp;$F109&amp;":"&amp;$F109),INDIRECT($F$1&amp;dbP!$D$2&amp;":"&amp;dbP!$D$2),"&gt;="&amp;AG$6,INDIRECT($F$1&amp;dbP!$D$2&amp;":"&amp;dbP!$D$2),"&lt;="&amp;AG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G$6,INDIRECT($F$1&amp;dbP!$D$2&amp;":"&amp;dbP!$D$2),"&lt;="&amp;AG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H109" s="1">
        <f ca="1">SUMIFS(INDIRECT($F$1&amp;$F109&amp;":"&amp;$F109),INDIRECT($F$1&amp;dbP!$D$2&amp;":"&amp;dbP!$D$2),"&gt;="&amp;AH$6,INDIRECT($F$1&amp;dbP!$D$2&amp;":"&amp;dbP!$D$2),"&lt;="&amp;AH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H$6,INDIRECT($F$1&amp;dbP!$D$2&amp;":"&amp;dbP!$D$2),"&lt;="&amp;AH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I109" s="1">
        <f ca="1">SUMIFS(INDIRECT($F$1&amp;$F109&amp;":"&amp;$F109),INDIRECT($F$1&amp;dbP!$D$2&amp;":"&amp;dbP!$D$2),"&gt;="&amp;AI$6,INDIRECT($F$1&amp;dbP!$D$2&amp;":"&amp;dbP!$D$2),"&lt;="&amp;AI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I$6,INDIRECT($F$1&amp;dbP!$D$2&amp;":"&amp;dbP!$D$2),"&lt;="&amp;AI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J109" s="1">
        <f ca="1">SUMIFS(INDIRECT($F$1&amp;$F109&amp;":"&amp;$F109),INDIRECT($F$1&amp;dbP!$D$2&amp;":"&amp;dbP!$D$2),"&gt;="&amp;AJ$6,INDIRECT($F$1&amp;dbP!$D$2&amp;":"&amp;dbP!$D$2),"&lt;="&amp;AJ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J$6,INDIRECT($F$1&amp;dbP!$D$2&amp;":"&amp;dbP!$D$2),"&lt;="&amp;AJ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K109" s="1">
        <f ca="1">SUMIFS(INDIRECT($F$1&amp;$F109&amp;":"&amp;$F109),INDIRECT($F$1&amp;dbP!$D$2&amp;":"&amp;dbP!$D$2),"&gt;="&amp;AK$6,INDIRECT($F$1&amp;dbP!$D$2&amp;":"&amp;dbP!$D$2),"&lt;="&amp;AK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K$6,INDIRECT($F$1&amp;dbP!$D$2&amp;":"&amp;dbP!$D$2),"&lt;="&amp;AK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L109" s="1">
        <f ca="1">SUMIFS(INDIRECT($F$1&amp;$F109&amp;":"&amp;$F109),INDIRECT($F$1&amp;dbP!$D$2&amp;":"&amp;dbP!$D$2),"&gt;="&amp;AL$6,INDIRECT($F$1&amp;dbP!$D$2&amp;":"&amp;dbP!$D$2),"&lt;="&amp;AL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L$6,INDIRECT($F$1&amp;dbP!$D$2&amp;":"&amp;dbP!$D$2),"&lt;="&amp;AL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M109" s="1">
        <f ca="1">SUMIFS(INDIRECT($F$1&amp;$F109&amp;":"&amp;$F109),INDIRECT($F$1&amp;dbP!$D$2&amp;":"&amp;dbP!$D$2),"&gt;="&amp;AM$6,INDIRECT($F$1&amp;dbP!$D$2&amp;":"&amp;dbP!$D$2),"&lt;="&amp;AM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M$6,INDIRECT($F$1&amp;dbP!$D$2&amp;":"&amp;dbP!$D$2),"&lt;="&amp;AM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N109" s="1">
        <f ca="1">SUMIFS(INDIRECT($F$1&amp;$F109&amp;":"&amp;$F109),INDIRECT($F$1&amp;dbP!$D$2&amp;":"&amp;dbP!$D$2),"&gt;="&amp;AN$6,INDIRECT($F$1&amp;dbP!$D$2&amp;":"&amp;dbP!$D$2),"&lt;="&amp;AN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N$6,INDIRECT($F$1&amp;dbP!$D$2&amp;":"&amp;dbP!$D$2),"&lt;="&amp;AN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O109" s="1">
        <f ca="1">SUMIFS(INDIRECT($F$1&amp;$F109&amp;":"&amp;$F109),INDIRECT($F$1&amp;dbP!$D$2&amp;":"&amp;dbP!$D$2),"&gt;="&amp;AO$6,INDIRECT($F$1&amp;dbP!$D$2&amp;":"&amp;dbP!$D$2),"&lt;="&amp;AO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O$6,INDIRECT($F$1&amp;dbP!$D$2&amp;":"&amp;dbP!$D$2),"&lt;="&amp;AO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P109" s="1">
        <f ca="1">SUMIFS(INDIRECT($F$1&amp;$F109&amp;":"&amp;$F109),INDIRECT($F$1&amp;dbP!$D$2&amp;":"&amp;dbP!$D$2),"&gt;="&amp;AP$6,INDIRECT($F$1&amp;dbP!$D$2&amp;":"&amp;dbP!$D$2),"&lt;="&amp;AP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P$6,INDIRECT($F$1&amp;dbP!$D$2&amp;":"&amp;dbP!$D$2),"&lt;="&amp;AP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Q109" s="1">
        <f ca="1">SUMIFS(INDIRECT($F$1&amp;$F109&amp;":"&amp;$F109),INDIRECT($F$1&amp;dbP!$D$2&amp;":"&amp;dbP!$D$2),"&gt;="&amp;AQ$6,INDIRECT($F$1&amp;dbP!$D$2&amp;":"&amp;dbP!$D$2),"&lt;="&amp;AQ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Q$6,INDIRECT($F$1&amp;dbP!$D$2&amp;":"&amp;dbP!$D$2),"&lt;="&amp;AQ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R109" s="1">
        <f ca="1">SUMIFS(INDIRECT($F$1&amp;$F109&amp;":"&amp;$F109),INDIRECT($F$1&amp;dbP!$D$2&amp;":"&amp;dbP!$D$2),"&gt;="&amp;AR$6,INDIRECT($F$1&amp;dbP!$D$2&amp;":"&amp;dbP!$D$2),"&lt;="&amp;AR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R$6,INDIRECT($F$1&amp;dbP!$D$2&amp;":"&amp;dbP!$D$2),"&lt;="&amp;AR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S109" s="1">
        <f ca="1">SUMIFS(INDIRECT($F$1&amp;$F109&amp;":"&amp;$F109),INDIRECT($F$1&amp;dbP!$D$2&amp;":"&amp;dbP!$D$2),"&gt;="&amp;AS$6,INDIRECT($F$1&amp;dbP!$D$2&amp;":"&amp;dbP!$D$2),"&lt;="&amp;AS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S$6,INDIRECT($F$1&amp;dbP!$D$2&amp;":"&amp;dbP!$D$2),"&lt;="&amp;AS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T109" s="1">
        <f ca="1">SUMIFS(INDIRECT($F$1&amp;$F109&amp;":"&amp;$F109),INDIRECT($F$1&amp;dbP!$D$2&amp;":"&amp;dbP!$D$2),"&gt;="&amp;AT$6,INDIRECT($F$1&amp;dbP!$D$2&amp;":"&amp;dbP!$D$2),"&lt;="&amp;AT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T$6,INDIRECT($F$1&amp;dbP!$D$2&amp;":"&amp;dbP!$D$2),"&lt;="&amp;AT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U109" s="1">
        <f ca="1">SUMIFS(INDIRECT($F$1&amp;$F109&amp;":"&amp;$F109),INDIRECT($F$1&amp;dbP!$D$2&amp;":"&amp;dbP!$D$2),"&gt;="&amp;AU$6,INDIRECT($F$1&amp;dbP!$D$2&amp;":"&amp;dbP!$D$2),"&lt;="&amp;AU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U$6,INDIRECT($F$1&amp;dbP!$D$2&amp;":"&amp;dbP!$D$2),"&lt;="&amp;AU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V109" s="1">
        <f ca="1">SUMIFS(INDIRECT($F$1&amp;$F109&amp;":"&amp;$F109),INDIRECT($F$1&amp;dbP!$D$2&amp;":"&amp;dbP!$D$2),"&gt;="&amp;AV$6,INDIRECT($F$1&amp;dbP!$D$2&amp;":"&amp;dbP!$D$2),"&lt;="&amp;A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V$6,INDIRECT($F$1&amp;dbP!$D$2&amp;":"&amp;dbP!$D$2),"&lt;="&amp;AV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W109" s="1">
        <f ca="1">SUMIFS(INDIRECT($F$1&amp;$F109&amp;":"&amp;$F109),INDIRECT($F$1&amp;dbP!$D$2&amp;":"&amp;dbP!$D$2),"&gt;="&amp;AW$6,INDIRECT($F$1&amp;dbP!$D$2&amp;":"&amp;dbP!$D$2),"&lt;="&amp;A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W$6,INDIRECT($F$1&amp;dbP!$D$2&amp;":"&amp;dbP!$D$2),"&lt;="&amp;AW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X109" s="1">
        <f ca="1">SUMIFS(INDIRECT($F$1&amp;$F109&amp;":"&amp;$F109),INDIRECT($F$1&amp;dbP!$D$2&amp;":"&amp;dbP!$D$2),"&gt;="&amp;AX$6,INDIRECT($F$1&amp;dbP!$D$2&amp;":"&amp;dbP!$D$2),"&lt;="&amp;A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X$6,INDIRECT($F$1&amp;dbP!$D$2&amp;":"&amp;dbP!$D$2),"&lt;="&amp;AX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Y109" s="1">
        <f ca="1">SUMIFS(INDIRECT($F$1&amp;$F109&amp;":"&amp;$F109),INDIRECT($F$1&amp;dbP!$D$2&amp;":"&amp;dbP!$D$2),"&gt;="&amp;AY$6,INDIRECT($F$1&amp;dbP!$D$2&amp;":"&amp;dbP!$D$2),"&lt;="&amp;A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Y$6,INDIRECT($F$1&amp;dbP!$D$2&amp;":"&amp;dbP!$D$2),"&lt;="&amp;AY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AZ109" s="1">
        <f ca="1">SUMIFS(INDIRECT($F$1&amp;$F109&amp;":"&amp;$F109),INDIRECT($F$1&amp;dbP!$D$2&amp;":"&amp;dbP!$D$2),"&gt;="&amp;AZ$6,INDIRECT($F$1&amp;dbP!$D$2&amp;":"&amp;dbP!$D$2),"&lt;="&amp;A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AZ$6,INDIRECT($F$1&amp;dbP!$D$2&amp;":"&amp;dbP!$D$2),"&lt;="&amp;AZ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A109" s="1">
        <f ca="1">SUMIFS(INDIRECT($F$1&amp;$F109&amp;":"&amp;$F109),INDIRECT($F$1&amp;dbP!$D$2&amp;":"&amp;dbP!$D$2),"&gt;="&amp;BA$6,INDIRECT($F$1&amp;dbP!$D$2&amp;":"&amp;dbP!$D$2),"&lt;="&amp;B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BA$6,INDIRECT($F$1&amp;dbP!$D$2&amp;":"&amp;dbP!$D$2),"&lt;="&amp;BA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B109" s="1">
        <f ca="1">SUMIFS(INDIRECT($F$1&amp;$F109&amp;":"&amp;$F109),INDIRECT($F$1&amp;dbP!$D$2&amp;":"&amp;dbP!$D$2),"&gt;="&amp;BB$6,INDIRECT($F$1&amp;dbP!$D$2&amp;":"&amp;dbP!$D$2),"&lt;="&amp;B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BB$6,INDIRECT($F$1&amp;dbP!$D$2&amp;":"&amp;dbP!$D$2),"&lt;="&amp;BB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C109" s="1">
        <f ca="1">SUMIFS(INDIRECT($F$1&amp;$F109&amp;":"&amp;$F109),INDIRECT($F$1&amp;dbP!$D$2&amp;":"&amp;dbP!$D$2),"&gt;="&amp;BC$6,INDIRECT($F$1&amp;dbP!$D$2&amp;":"&amp;dbP!$D$2),"&lt;="&amp;B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BC$6,INDIRECT($F$1&amp;dbP!$D$2&amp;":"&amp;dbP!$D$2),"&lt;="&amp;BC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D109" s="1">
        <f ca="1">SUMIFS(INDIRECT($F$1&amp;$F109&amp;":"&amp;$F109),INDIRECT($F$1&amp;dbP!$D$2&amp;":"&amp;dbP!$D$2),"&gt;="&amp;BD$6,INDIRECT($F$1&amp;dbP!$D$2&amp;":"&amp;dbP!$D$2),"&lt;="&amp;B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BD$6,INDIRECT($F$1&amp;dbP!$D$2&amp;":"&amp;dbP!$D$2),"&lt;="&amp;BD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  <c r="BE109" s="1">
        <f ca="1">SUMIFS(INDIRECT($F$1&amp;$F109&amp;":"&amp;$F109),INDIRECT($F$1&amp;dbP!$D$2&amp;":"&amp;dbP!$D$2),"&gt;="&amp;BE$6,INDIRECT($F$1&amp;dbP!$D$2&amp;":"&amp;dbP!$D$2),"&lt;="&amp;B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"&amp;$I109=$J109),"*",RIGHT($J109,LEN($J109)-4)),INDIRECT($F$1&amp;dbP!$AC$2&amp;":"&amp;dbP!$AC$2),RepP!$J$3)-
SUMIFS(INDIRECT($F$1&amp;$G109&amp;":"&amp;$G109),INDIRECT($F$1&amp;dbP!$D$2&amp;":"&amp;dbP!$D$2),"&gt;="&amp;BE$6,INDIRECT($F$1&amp;dbP!$D$2&amp;":"&amp;dbP!$D$2),"&lt;="&amp;BE$7,INDIRECT($F$1&amp;dbP!$O$2&amp;":"&amp;dbP!$O$2),$H109,INDIRECT($F$1&amp;dbP!$P$2&amp;":"&amp;dbP!$P$2),IF($I109=$J109,"*",$I109),INDIRECT($F$1&amp;dbP!$Q$2&amp;":"&amp;dbP!$Q$2),IF(OR($I109=$J109,"  "&amp;$I109=$J109),"*",RIGHT($J109,LEN($J109)-4)),INDIRECT($F$1&amp;dbP!$AC$2&amp;":"&amp;dbP!$AC$2),RepP!$J$3)</f>
        <v>0</v>
      </c>
    </row>
    <row r="110" spans="2:57" x14ac:dyDescent="0.3">
      <c r="B110" s="1">
        <f>MAX(B$92:B109)+1</f>
        <v>163</v>
      </c>
      <c r="F110" s="1" t="str">
        <f ca="1">INDIRECT($B$1&amp;Items!H$2&amp;$B110)</f>
        <v>Y</v>
      </c>
      <c r="G110" s="1" t="str">
        <f ca="1">INDIRECT($B$1&amp;Items!I$2&amp;$B110)</f>
        <v>Z</v>
      </c>
      <c r="H110" s="13" t="str">
        <f ca="1">INDIRECT($B$1&amp;Items!E$2&amp;$B110)</f>
        <v>Капитальные затраты</v>
      </c>
      <c r="I110" s="13" t="str">
        <f ca="1">IF(INDIRECT($B$1&amp;Items!F$2&amp;$B110)="",H110,INDIRECT($B$1&amp;Items!F$2&amp;$B110))</f>
        <v>Основные средства - тип - 2</v>
      </c>
      <c r="J110" s="1" t="str">
        <f ca="1">IF(INDIRECT($B$1&amp;Items!G$2&amp;$B110)="",IF(H110&lt;&gt;I110,"  "&amp;I110,I110),"    "&amp;INDIRECT($B$1&amp;Items!G$2&amp;$B110))</f>
        <v xml:space="preserve">    Капзатраты - тип - 2 - 3</v>
      </c>
      <c r="S110" s="1">
        <f ca="1">SUM($U110:INDIRECT(ADDRESS(ROW(),SUMIFS($1:$1,$5:$5,MAX($5:$5)))))</f>
        <v>1307817.7783333336</v>
      </c>
      <c r="V110" s="1">
        <f ca="1">SUMIFS(INDIRECT($F$1&amp;$F110&amp;":"&amp;$F110),INDIRECT($F$1&amp;dbP!$D$2&amp;":"&amp;dbP!$D$2),"&gt;="&amp;V$6,INDIRECT($F$1&amp;dbP!$D$2&amp;":"&amp;dbP!$D$2),"&lt;="&amp;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V$6,INDIRECT($F$1&amp;dbP!$D$2&amp;":"&amp;dbP!$D$2),"&lt;="&amp;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1307817.7783333336</v>
      </c>
      <c r="W110" s="1">
        <f ca="1">SUMIFS(INDIRECT($F$1&amp;$F110&amp;":"&amp;$F110),INDIRECT($F$1&amp;dbP!$D$2&amp;":"&amp;dbP!$D$2),"&gt;="&amp;W$6,INDIRECT($F$1&amp;dbP!$D$2&amp;":"&amp;dbP!$D$2),"&lt;="&amp;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W$6,INDIRECT($F$1&amp;dbP!$D$2&amp;":"&amp;dbP!$D$2),"&lt;="&amp;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X110" s="1">
        <f ca="1">SUMIFS(INDIRECT($F$1&amp;$F110&amp;":"&amp;$F110),INDIRECT($F$1&amp;dbP!$D$2&amp;":"&amp;dbP!$D$2),"&gt;="&amp;X$6,INDIRECT($F$1&amp;dbP!$D$2&amp;":"&amp;dbP!$D$2),"&lt;="&amp;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X$6,INDIRECT($F$1&amp;dbP!$D$2&amp;":"&amp;dbP!$D$2),"&lt;="&amp;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Y110" s="1">
        <f ca="1">SUMIFS(INDIRECT($F$1&amp;$F110&amp;":"&amp;$F110),INDIRECT($F$1&amp;dbP!$D$2&amp;":"&amp;dbP!$D$2),"&gt;="&amp;Y$6,INDIRECT($F$1&amp;dbP!$D$2&amp;":"&amp;dbP!$D$2),"&lt;="&amp;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Y$6,INDIRECT($F$1&amp;dbP!$D$2&amp;":"&amp;dbP!$D$2),"&lt;="&amp;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Z110" s="1">
        <f ca="1">SUMIFS(INDIRECT($F$1&amp;$F110&amp;":"&amp;$F110),INDIRECT($F$1&amp;dbP!$D$2&amp;":"&amp;dbP!$D$2),"&gt;="&amp;Z$6,INDIRECT($F$1&amp;dbP!$D$2&amp;":"&amp;dbP!$D$2),"&lt;="&amp;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Z$6,INDIRECT($F$1&amp;dbP!$D$2&amp;":"&amp;dbP!$D$2),"&lt;="&amp;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A110" s="1">
        <f ca="1">SUMIFS(INDIRECT($F$1&amp;$F110&amp;":"&amp;$F110),INDIRECT($F$1&amp;dbP!$D$2&amp;":"&amp;dbP!$D$2),"&gt;="&amp;AA$6,INDIRECT($F$1&amp;dbP!$D$2&amp;":"&amp;dbP!$D$2),"&lt;="&amp;A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A$6,INDIRECT($F$1&amp;dbP!$D$2&amp;":"&amp;dbP!$D$2),"&lt;="&amp;A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B110" s="1">
        <f ca="1">SUMIFS(INDIRECT($F$1&amp;$F110&amp;":"&amp;$F110),INDIRECT($F$1&amp;dbP!$D$2&amp;":"&amp;dbP!$D$2),"&gt;="&amp;AB$6,INDIRECT($F$1&amp;dbP!$D$2&amp;":"&amp;dbP!$D$2),"&lt;="&amp;A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B$6,INDIRECT($F$1&amp;dbP!$D$2&amp;":"&amp;dbP!$D$2),"&lt;="&amp;A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C110" s="1">
        <f ca="1">SUMIFS(INDIRECT($F$1&amp;$F110&amp;":"&amp;$F110),INDIRECT($F$1&amp;dbP!$D$2&amp;":"&amp;dbP!$D$2),"&gt;="&amp;AC$6,INDIRECT($F$1&amp;dbP!$D$2&amp;":"&amp;dbP!$D$2),"&lt;="&amp;A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C$6,INDIRECT($F$1&amp;dbP!$D$2&amp;":"&amp;dbP!$D$2),"&lt;="&amp;A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D110" s="1">
        <f ca="1">SUMIFS(INDIRECT($F$1&amp;$F110&amp;":"&amp;$F110),INDIRECT($F$1&amp;dbP!$D$2&amp;":"&amp;dbP!$D$2),"&gt;="&amp;AD$6,INDIRECT($F$1&amp;dbP!$D$2&amp;":"&amp;dbP!$D$2),"&lt;="&amp;A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D$6,INDIRECT($F$1&amp;dbP!$D$2&amp;":"&amp;dbP!$D$2),"&lt;="&amp;A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E110" s="1">
        <f ca="1">SUMIFS(INDIRECT($F$1&amp;$F110&amp;":"&amp;$F110),INDIRECT($F$1&amp;dbP!$D$2&amp;":"&amp;dbP!$D$2),"&gt;="&amp;AE$6,INDIRECT($F$1&amp;dbP!$D$2&amp;":"&amp;dbP!$D$2),"&lt;="&amp;A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E$6,INDIRECT($F$1&amp;dbP!$D$2&amp;":"&amp;dbP!$D$2),"&lt;="&amp;A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F110" s="1">
        <f ca="1">SUMIFS(INDIRECT($F$1&amp;$F110&amp;":"&amp;$F110),INDIRECT($F$1&amp;dbP!$D$2&amp;":"&amp;dbP!$D$2),"&gt;="&amp;AF$6,INDIRECT($F$1&amp;dbP!$D$2&amp;":"&amp;dbP!$D$2),"&lt;="&amp;AF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F$6,INDIRECT($F$1&amp;dbP!$D$2&amp;":"&amp;dbP!$D$2),"&lt;="&amp;AF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G110" s="1">
        <f ca="1">SUMIFS(INDIRECT($F$1&amp;$F110&amp;":"&amp;$F110),INDIRECT($F$1&amp;dbP!$D$2&amp;":"&amp;dbP!$D$2),"&gt;="&amp;AG$6,INDIRECT($F$1&amp;dbP!$D$2&amp;":"&amp;dbP!$D$2),"&lt;="&amp;AG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G$6,INDIRECT($F$1&amp;dbP!$D$2&amp;":"&amp;dbP!$D$2),"&lt;="&amp;AG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H110" s="1">
        <f ca="1">SUMIFS(INDIRECT($F$1&amp;$F110&amp;":"&amp;$F110),INDIRECT($F$1&amp;dbP!$D$2&amp;":"&amp;dbP!$D$2),"&gt;="&amp;AH$6,INDIRECT($F$1&amp;dbP!$D$2&amp;":"&amp;dbP!$D$2),"&lt;="&amp;AH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H$6,INDIRECT($F$1&amp;dbP!$D$2&amp;":"&amp;dbP!$D$2),"&lt;="&amp;AH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I110" s="1">
        <f ca="1">SUMIFS(INDIRECT($F$1&amp;$F110&amp;":"&amp;$F110),INDIRECT($F$1&amp;dbP!$D$2&amp;":"&amp;dbP!$D$2),"&gt;="&amp;AI$6,INDIRECT($F$1&amp;dbP!$D$2&amp;":"&amp;dbP!$D$2),"&lt;="&amp;AI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I$6,INDIRECT($F$1&amp;dbP!$D$2&amp;":"&amp;dbP!$D$2),"&lt;="&amp;AI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J110" s="1">
        <f ca="1">SUMIFS(INDIRECT($F$1&amp;$F110&amp;":"&amp;$F110),INDIRECT($F$1&amp;dbP!$D$2&amp;":"&amp;dbP!$D$2),"&gt;="&amp;AJ$6,INDIRECT($F$1&amp;dbP!$D$2&amp;":"&amp;dbP!$D$2),"&lt;="&amp;AJ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J$6,INDIRECT($F$1&amp;dbP!$D$2&amp;":"&amp;dbP!$D$2),"&lt;="&amp;AJ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K110" s="1">
        <f ca="1">SUMIFS(INDIRECT($F$1&amp;$F110&amp;":"&amp;$F110),INDIRECT($F$1&amp;dbP!$D$2&amp;":"&amp;dbP!$D$2),"&gt;="&amp;AK$6,INDIRECT($F$1&amp;dbP!$D$2&amp;":"&amp;dbP!$D$2),"&lt;="&amp;AK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K$6,INDIRECT($F$1&amp;dbP!$D$2&amp;":"&amp;dbP!$D$2),"&lt;="&amp;AK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L110" s="1">
        <f ca="1">SUMIFS(INDIRECT($F$1&amp;$F110&amp;":"&amp;$F110),INDIRECT($F$1&amp;dbP!$D$2&amp;":"&amp;dbP!$D$2),"&gt;="&amp;AL$6,INDIRECT($F$1&amp;dbP!$D$2&amp;":"&amp;dbP!$D$2),"&lt;="&amp;AL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L$6,INDIRECT($F$1&amp;dbP!$D$2&amp;":"&amp;dbP!$D$2),"&lt;="&amp;AL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M110" s="1">
        <f ca="1">SUMIFS(INDIRECT($F$1&amp;$F110&amp;":"&amp;$F110),INDIRECT($F$1&amp;dbP!$D$2&amp;":"&amp;dbP!$D$2),"&gt;="&amp;AM$6,INDIRECT($F$1&amp;dbP!$D$2&amp;":"&amp;dbP!$D$2),"&lt;="&amp;AM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M$6,INDIRECT($F$1&amp;dbP!$D$2&amp;":"&amp;dbP!$D$2),"&lt;="&amp;AM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N110" s="1">
        <f ca="1">SUMIFS(INDIRECT($F$1&amp;$F110&amp;":"&amp;$F110),INDIRECT($F$1&amp;dbP!$D$2&amp;":"&amp;dbP!$D$2),"&gt;="&amp;AN$6,INDIRECT($F$1&amp;dbP!$D$2&amp;":"&amp;dbP!$D$2),"&lt;="&amp;AN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N$6,INDIRECT($F$1&amp;dbP!$D$2&amp;":"&amp;dbP!$D$2),"&lt;="&amp;AN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O110" s="1">
        <f ca="1">SUMIFS(INDIRECT($F$1&amp;$F110&amp;":"&amp;$F110),INDIRECT($F$1&amp;dbP!$D$2&amp;":"&amp;dbP!$D$2),"&gt;="&amp;AO$6,INDIRECT($F$1&amp;dbP!$D$2&amp;":"&amp;dbP!$D$2),"&lt;="&amp;AO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O$6,INDIRECT($F$1&amp;dbP!$D$2&amp;":"&amp;dbP!$D$2),"&lt;="&amp;AO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P110" s="1">
        <f ca="1">SUMIFS(INDIRECT($F$1&amp;$F110&amp;":"&amp;$F110),INDIRECT($F$1&amp;dbP!$D$2&amp;":"&amp;dbP!$D$2),"&gt;="&amp;AP$6,INDIRECT($F$1&amp;dbP!$D$2&amp;":"&amp;dbP!$D$2),"&lt;="&amp;AP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P$6,INDIRECT($F$1&amp;dbP!$D$2&amp;":"&amp;dbP!$D$2),"&lt;="&amp;AP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Q110" s="1">
        <f ca="1">SUMIFS(INDIRECT($F$1&amp;$F110&amp;":"&amp;$F110),INDIRECT($F$1&amp;dbP!$D$2&amp;":"&amp;dbP!$D$2),"&gt;="&amp;AQ$6,INDIRECT($F$1&amp;dbP!$D$2&amp;":"&amp;dbP!$D$2),"&lt;="&amp;AQ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Q$6,INDIRECT($F$1&amp;dbP!$D$2&amp;":"&amp;dbP!$D$2),"&lt;="&amp;AQ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R110" s="1">
        <f ca="1">SUMIFS(INDIRECT($F$1&amp;$F110&amp;":"&amp;$F110),INDIRECT($F$1&amp;dbP!$D$2&amp;":"&amp;dbP!$D$2),"&gt;="&amp;AR$6,INDIRECT($F$1&amp;dbP!$D$2&amp;":"&amp;dbP!$D$2),"&lt;="&amp;AR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R$6,INDIRECT($F$1&amp;dbP!$D$2&amp;":"&amp;dbP!$D$2),"&lt;="&amp;AR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S110" s="1">
        <f ca="1">SUMIFS(INDIRECT($F$1&amp;$F110&amp;":"&amp;$F110),INDIRECT($F$1&amp;dbP!$D$2&amp;":"&amp;dbP!$D$2),"&gt;="&amp;AS$6,INDIRECT($F$1&amp;dbP!$D$2&amp;":"&amp;dbP!$D$2),"&lt;="&amp;AS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S$6,INDIRECT($F$1&amp;dbP!$D$2&amp;":"&amp;dbP!$D$2),"&lt;="&amp;AS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T110" s="1">
        <f ca="1">SUMIFS(INDIRECT($F$1&amp;$F110&amp;":"&amp;$F110),INDIRECT($F$1&amp;dbP!$D$2&amp;":"&amp;dbP!$D$2),"&gt;="&amp;AT$6,INDIRECT($F$1&amp;dbP!$D$2&amp;":"&amp;dbP!$D$2),"&lt;="&amp;AT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T$6,INDIRECT($F$1&amp;dbP!$D$2&amp;":"&amp;dbP!$D$2),"&lt;="&amp;AT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U110" s="1">
        <f ca="1">SUMIFS(INDIRECT($F$1&amp;$F110&amp;":"&amp;$F110),INDIRECT($F$1&amp;dbP!$D$2&amp;":"&amp;dbP!$D$2),"&gt;="&amp;AU$6,INDIRECT($F$1&amp;dbP!$D$2&amp;":"&amp;dbP!$D$2),"&lt;="&amp;AU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U$6,INDIRECT($F$1&amp;dbP!$D$2&amp;":"&amp;dbP!$D$2),"&lt;="&amp;AU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V110" s="1">
        <f ca="1">SUMIFS(INDIRECT($F$1&amp;$F110&amp;":"&amp;$F110),INDIRECT($F$1&amp;dbP!$D$2&amp;":"&amp;dbP!$D$2),"&gt;="&amp;AV$6,INDIRECT($F$1&amp;dbP!$D$2&amp;":"&amp;dbP!$D$2),"&lt;="&amp;A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V$6,INDIRECT($F$1&amp;dbP!$D$2&amp;":"&amp;dbP!$D$2),"&lt;="&amp;AV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W110" s="1">
        <f ca="1">SUMIFS(INDIRECT($F$1&amp;$F110&amp;":"&amp;$F110),INDIRECT($F$1&amp;dbP!$D$2&amp;":"&amp;dbP!$D$2),"&gt;="&amp;AW$6,INDIRECT($F$1&amp;dbP!$D$2&amp;":"&amp;dbP!$D$2),"&lt;="&amp;A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W$6,INDIRECT($F$1&amp;dbP!$D$2&amp;":"&amp;dbP!$D$2),"&lt;="&amp;AW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X110" s="1">
        <f ca="1">SUMIFS(INDIRECT($F$1&amp;$F110&amp;":"&amp;$F110),INDIRECT($F$1&amp;dbP!$D$2&amp;":"&amp;dbP!$D$2),"&gt;="&amp;AX$6,INDIRECT($F$1&amp;dbP!$D$2&amp;":"&amp;dbP!$D$2),"&lt;="&amp;A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X$6,INDIRECT($F$1&amp;dbP!$D$2&amp;":"&amp;dbP!$D$2),"&lt;="&amp;AX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Y110" s="1">
        <f ca="1">SUMIFS(INDIRECT($F$1&amp;$F110&amp;":"&amp;$F110),INDIRECT($F$1&amp;dbP!$D$2&amp;":"&amp;dbP!$D$2),"&gt;="&amp;AY$6,INDIRECT($F$1&amp;dbP!$D$2&amp;":"&amp;dbP!$D$2),"&lt;="&amp;A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Y$6,INDIRECT($F$1&amp;dbP!$D$2&amp;":"&amp;dbP!$D$2),"&lt;="&amp;AY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AZ110" s="1">
        <f ca="1">SUMIFS(INDIRECT($F$1&amp;$F110&amp;":"&amp;$F110),INDIRECT($F$1&amp;dbP!$D$2&amp;":"&amp;dbP!$D$2),"&gt;="&amp;AZ$6,INDIRECT($F$1&amp;dbP!$D$2&amp;":"&amp;dbP!$D$2),"&lt;="&amp;A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AZ$6,INDIRECT($F$1&amp;dbP!$D$2&amp;":"&amp;dbP!$D$2),"&lt;="&amp;AZ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A110" s="1">
        <f ca="1">SUMIFS(INDIRECT($F$1&amp;$F110&amp;":"&amp;$F110),INDIRECT($F$1&amp;dbP!$D$2&amp;":"&amp;dbP!$D$2),"&gt;="&amp;BA$6,INDIRECT($F$1&amp;dbP!$D$2&amp;":"&amp;dbP!$D$2),"&lt;="&amp;B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BA$6,INDIRECT($F$1&amp;dbP!$D$2&amp;":"&amp;dbP!$D$2),"&lt;="&amp;BA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B110" s="1">
        <f ca="1">SUMIFS(INDIRECT($F$1&amp;$F110&amp;":"&amp;$F110),INDIRECT($F$1&amp;dbP!$D$2&amp;":"&amp;dbP!$D$2),"&gt;="&amp;BB$6,INDIRECT($F$1&amp;dbP!$D$2&amp;":"&amp;dbP!$D$2),"&lt;="&amp;B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BB$6,INDIRECT($F$1&amp;dbP!$D$2&amp;":"&amp;dbP!$D$2),"&lt;="&amp;BB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C110" s="1">
        <f ca="1">SUMIFS(INDIRECT($F$1&amp;$F110&amp;":"&amp;$F110),INDIRECT($F$1&amp;dbP!$D$2&amp;":"&amp;dbP!$D$2),"&gt;="&amp;BC$6,INDIRECT($F$1&amp;dbP!$D$2&amp;":"&amp;dbP!$D$2),"&lt;="&amp;B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BC$6,INDIRECT($F$1&amp;dbP!$D$2&amp;":"&amp;dbP!$D$2),"&lt;="&amp;BC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D110" s="1">
        <f ca="1">SUMIFS(INDIRECT($F$1&amp;$F110&amp;":"&amp;$F110),INDIRECT($F$1&amp;dbP!$D$2&amp;":"&amp;dbP!$D$2),"&gt;="&amp;BD$6,INDIRECT($F$1&amp;dbP!$D$2&amp;":"&amp;dbP!$D$2),"&lt;="&amp;B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BD$6,INDIRECT($F$1&amp;dbP!$D$2&amp;":"&amp;dbP!$D$2),"&lt;="&amp;BD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  <c r="BE110" s="1">
        <f ca="1">SUMIFS(INDIRECT($F$1&amp;$F110&amp;":"&amp;$F110),INDIRECT($F$1&amp;dbP!$D$2&amp;":"&amp;dbP!$D$2),"&gt;="&amp;BE$6,INDIRECT($F$1&amp;dbP!$D$2&amp;":"&amp;dbP!$D$2),"&lt;="&amp;B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"&amp;$I110=$J110),"*",RIGHT($J110,LEN($J110)-4)),INDIRECT($F$1&amp;dbP!$AC$2&amp;":"&amp;dbP!$AC$2),RepP!$J$3)-
SUMIFS(INDIRECT($F$1&amp;$G110&amp;":"&amp;$G110),INDIRECT($F$1&amp;dbP!$D$2&amp;":"&amp;dbP!$D$2),"&gt;="&amp;BE$6,INDIRECT($F$1&amp;dbP!$D$2&amp;":"&amp;dbP!$D$2),"&lt;="&amp;BE$7,INDIRECT($F$1&amp;dbP!$O$2&amp;":"&amp;dbP!$O$2),$H110,INDIRECT($F$1&amp;dbP!$P$2&amp;":"&amp;dbP!$P$2),IF($I110=$J110,"*",$I110),INDIRECT($F$1&amp;dbP!$Q$2&amp;":"&amp;dbP!$Q$2),IF(OR($I110=$J110,"  "&amp;$I110=$J110),"*",RIGHT($J110,LEN($J110)-4)),INDIRECT($F$1&amp;dbP!$AC$2&amp;":"&amp;dbP!$AC$2),RepP!$J$3)</f>
        <v>0</v>
      </c>
    </row>
    <row r="111" spans="2:57" x14ac:dyDescent="0.3">
      <c r="B111" s="1">
        <f>MAX(B$92:B110)+1</f>
        <v>164</v>
      </c>
      <c r="F111" s="1" t="str">
        <f ca="1">INDIRECT($B$1&amp;Items!H$2&amp;$B111)</f>
        <v>Y</v>
      </c>
      <c r="G111" s="1" t="str">
        <f ca="1">INDIRECT($B$1&amp;Items!I$2&amp;$B111)</f>
        <v>Z</v>
      </c>
      <c r="H111" s="13" t="str">
        <f ca="1">INDIRECT($B$1&amp;Items!E$2&amp;$B111)</f>
        <v>Капитальные затраты</v>
      </c>
      <c r="I111" s="13" t="str">
        <f ca="1">IF(INDIRECT($B$1&amp;Items!F$2&amp;$B111)="",H111,INDIRECT($B$1&amp;Items!F$2&amp;$B111))</f>
        <v>Основные средства - тип - 2</v>
      </c>
      <c r="J111" s="1" t="str">
        <f ca="1">IF(INDIRECT($B$1&amp;Items!G$2&amp;$B111)="",IF(H111&lt;&gt;I111,"  "&amp;I111,I111),"    "&amp;INDIRECT($B$1&amp;Items!G$2&amp;$B111))</f>
        <v xml:space="preserve">    Капзатраты - тип - 2 - 4</v>
      </c>
      <c r="S111" s="1">
        <f ca="1">SUM($U111:INDIRECT(ADDRESS(ROW(),SUMIFS($1:$1,$5:$5,MAX($5:$5)))))</f>
        <v>941284.1796875</v>
      </c>
      <c r="V111" s="1">
        <f ca="1">SUMIFS(INDIRECT($F$1&amp;$F111&amp;":"&amp;$F111),INDIRECT($F$1&amp;dbP!$D$2&amp;":"&amp;dbP!$D$2),"&gt;="&amp;V$6,INDIRECT($F$1&amp;dbP!$D$2&amp;":"&amp;dbP!$D$2),"&lt;="&amp;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V$6,INDIRECT($F$1&amp;dbP!$D$2&amp;":"&amp;dbP!$D$2),"&lt;="&amp;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941284.1796875</v>
      </c>
      <c r="W111" s="1">
        <f ca="1">SUMIFS(INDIRECT($F$1&amp;$F111&amp;":"&amp;$F111),INDIRECT($F$1&amp;dbP!$D$2&amp;":"&amp;dbP!$D$2),"&gt;="&amp;W$6,INDIRECT($F$1&amp;dbP!$D$2&amp;":"&amp;dbP!$D$2),"&lt;="&amp;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W$6,INDIRECT($F$1&amp;dbP!$D$2&amp;":"&amp;dbP!$D$2),"&lt;="&amp;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X111" s="1">
        <f ca="1">SUMIFS(INDIRECT($F$1&amp;$F111&amp;":"&amp;$F111),INDIRECT($F$1&amp;dbP!$D$2&amp;":"&amp;dbP!$D$2),"&gt;="&amp;X$6,INDIRECT($F$1&amp;dbP!$D$2&amp;":"&amp;dbP!$D$2),"&lt;="&amp;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X$6,INDIRECT($F$1&amp;dbP!$D$2&amp;":"&amp;dbP!$D$2),"&lt;="&amp;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Y111" s="1">
        <f ca="1">SUMIFS(INDIRECT($F$1&amp;$F111&amp;":"&amp;$F111),INDIRECT($F$1&amp;dbP!$D$2&amp;":"&amp;dbP!$D$2),"&gt;="&amp;Y$6,INDIRECT($F$1&amp;dbP!$D$2&amp;":"&amp;dbP!$D$2),"&lt;="&amp;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Y$6,INDIRECT($F$1&amp;dbP!$D$2&amp;":"&amp;dbP!$D$2),"&lt;="&amp;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Z111" s="1">
        <f ca="1">SUMIFS(INDIRECT($F$1&amp;$F111&amp;":"&amp;$F111),INDIRECT($F$1&amp;dbP!$D$2&amp;":"&amp;dbP!$D$2),"&gt;="&amp;Z$6,INDIRECT($F$1&amp;dbP!$D$2&amp;":"&amp;dbP!$D$2),"&lt;="&amp;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Z$6,INDIRECT($F$1&amp;dbP!$D$2&amp;":"&amp;dbP!$D$2),"&lt;="&amp;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A111" s="1">
        <f ca="1">SUMIFS(INDIRECT($F$1&amp;$F111&amp;":"&amp;$F111),INDIRECT($F$1&amp;dbP!$D$2&amp;":"&amp;dbP!$D$2),"&gt;="&amp;AA$6,INDIRECT($F$1&amp;dbP!$D$2&amp;":"&amp;dbP!$D$2),"&lt;="&amp;A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A$6,INDIRECT($F$1&amp;dbP!$D$2&amp;":"&amp;dbP!$D$2),"&lt;="&amp;A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B111" s="1">
        <f ca="1">SUMIFS(INDIRECT($F$1&amp;$F111&amp;":"&amp;$F111),INDIRECT($F$1&amp;dbP!$D$2&amp;":"&amp;dbP!$D$2),"&gt;="&amp;AB$6,INDIRECT($F$1&amp;dbP!$D$2&amp;":"&amp;dbP!$D$2),"&lt;="&amp;A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B$6,INDIRECT($F$1&amp;dbP!$D$2&amp;":"&amp;dbP!$D$2),"&lt;="&amp;A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C111" s="1">
        <f ca="1">SUMIFS(INDIRECT($F$1&amp;$F111&amp;":"&amp;$F111),INDIRECT($F$1&amp;dbP!$D$2&amp;":"&amp;dbP!$D$2),"&gt;="&amp;AC$6,INDIRECT($F$1&amp;dbP!$D$2&amp;":"&amp;dbP!$D$2),"&lt;="&amp;A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C$6,INDIRECT($F$1&amp;dbP!$D$2&amp;":"&amp;dbP!$D$2),"&lt;="&amp;A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D111" s="1">
        <f ca="1">SUMIFS(INDIRECT($F$1&amp;$F111&amp;":"&amp;$F111),INDIRECT($F$1&amp;dbP!$D$2&amp;":"&amp;dbP!$D$2),"&gt;="&amp;AD$6,INDIRECT($F$1&amp;dbP!$D$2&amp;":"&amp;dbP!$D$2),"&lt;="&amp;A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D$6,INDIRECT($F$1&amp;dbP!$D$2&amp;":"&amp;dbP!$D$2),"&lt;="&amp;A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E111" s="1">
        <f ca="1">SUMIFS(INDIRECT($F$1&amp;$F111&amp;":"&amp;$F111),INDIRECT($F$1&amp;dbP!$D$2&amp;":"&amp;dbP!$D$2),"&gt;="&amp;AE$6,INDIRECT($F$1&amp;dbP!$D$2&amp;":"&amp;dbP!$D$2),"&lt;="&amp;A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E$6,INDIRECT($F$1&amp;dbP!$D$2&amp;":"&amp;dbP!$D$2),"&lt;="&amp;A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F111" s="1">
        <f ca="1">SUMIFS(INDIRECT($F$1&amp;$F111&amp;":"&amp;$F111),INDIRECT($F$1&amp;dbP!$D$2&amp;":"&amp;dbP!$D$2),"&gt;="&amp;AF$6,INDIRECT($F$1&amp;dbP!$D$2&amp;":"&amp;dbP!$D$2),"&lt;="&amp;AF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F$6,INDIRECT($F$1&amp;dbP!$D$2&amp;":"&amp;dbP!$D$2),"&lt;="&amp;AF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G111" s="1">
        <f ca="1">SUMIFS(INDIRECT($F$1&amp;$F111&amp;":"&amp;$F111),INDIRECT($F$1&amp;dbP!$D$2&amp;":"&amp;dbP!$D$2),"&gt;="&amp;AG$6,INDIRECT($F$1&amp;dbP!$D$2&amp;":"&amp;dbP!$D$2),"&lt;="&amp;AG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G$6,INDIRECT($F$1&amp;dbP!$D$2&amp;":"&amp;dbP!$D$2),"&lt;="&amp;AG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H111" s="1">
        <f ca="1">SUMIFS(INDIRECT($F$1&amp;$F111&amp;":"&amp;$F111),INDIRECT($F$1&amp;dbP!$D$2&amp;":"&amp;dbP!$D$2),"&gt;="&amp;AH$6,INDIRECT($F$1&amp;dbP!$D$2&amp;":"&amp;dbP!$D$2),"&lt;="&amp;AH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H$6,INDIRECT($F$1&amp;dbP!$D$2&amp;":"&amp;dbP!$D$2),"&lt;="&amp;AH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I111" s="1">
        <f ca="1">SUMIFS(INDIRECT($F$1&amp;$F111&amp;":"&amp;$F111),INDIRECT($F$1&amp;dbP!$D$2&amp;":"&amp;dbP!$D$2),"&gt;="&amp;AI$6,INDIRECT($F$1&amp;dbP!$D$2&amp;":"&amp;dbP!$D$2),"&lt;="&amp;AI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I$6,INDIRECT($F$1&amp;dbP!$D$2&amp;":"&amp;dbP!$D$2),"&lt;="&amp;AI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J111" s="1">
        <f ca="1">SUMIFS(INDIRECT($F$1&amp;$F111&amp;":"&amp;$F111),INDIRECT($F$1&amp;dbP!$D$2&amp;":"&amp;dbP!$D$2),"&gt;="&amp;AJ$6,INDIRECT($F$1&amp;dbP!$D$2&amp;":"&amp;dbP!$D$2),"&lt;="&amp;AJ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J$6,INDIRECT($F$1&amp;dbP!$D$2&amp;":"&amp;dbP!$D$2),"&lt;="&amp;AJ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K111" s="1">
        <f ca="1">SUMIFS(INDIRECT($F$1&amp;$F111&amp;":"&amp;$F111),INDIRECT($F$1&amp;dbP!$D$2&amp;":"&amp;dbP!$D$2),"&gt;="&amp;AK$6,INDIRECT($F$1&amp;dbP!$D$2&amp;":"&amp;dbP!$D$2),"&lt;="&amp;AK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K$6,INDIRECT($F$1&amp;dbP!$D$2&amp;":"&amp;dbP!$D$2),"&lt;="&amp;AK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L111" s="1">
        <f ca="1">SUMIFS(INDIRECT($F$1&amp;$F111&amp;":"&amp;$F111),INDIRECT($F$1&amp;dbP!$D$2&amp;":"&amp;dbP!$D$2),"&gt;="&amp;AL$6,INDIRECT($F$1&amp;dbP!$D$2&amp;":"&amp;dbP!$D$2),"&lt;="&amp;AL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L$6,INDIRECT($F$1&amp;dbP!$D$2&amp;":"&amp;dbP!$D$2),"&lt;="&amp;AL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M111" s="1">
        <f ca="1">SUMIFS(INDIRECT($F$1&amp;$F111&amp;":"&amp;$F111),INDIRECT($F$1&amp;dbP!$D$2&amp;":"&amp;dbP!$D$2),"&gt;="&amp;AM$6,INDIRECT($F$1&amp;dbP!$D$2&amp;":"&amp;dbP!$D$2),"&lt;="&amp;AM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M$6,INDIRECT($F$1&amp;dbP!$D$2&amp;":"&amp;dbP!$D$2),"&lt;="&amp;AM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N111" s="1">
        <f ca="1">SUMIFS(INDIRECT($F$1&amp;$F111&amp;":"&amp;$F111),INDIRECT($F$1&amp;dbP!$D$2&amp;":"&amp;dbP!$D$2),"&gt;="&amp;AN$6,INDIRECT($F$1&amp;dbP!$D$2&amp;":"&amp;dbP!$D$2),"&lt;="&amp;AN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N$6,INDIRECT($F$1&amp;dbP!$D$2&amp;":"&amp;dbP!$D$2),"&lt;="&amp;AN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O111" s="1">
        <f ca="1">SUMIFS(INDIRECT($F$1&amp;$F111&amp;":"&amp;$F111),INDIRECT($F$1&amp;dbP!$D$2&amp;":"&amp;dbP!$D$2),"&gt;="&amp;AO$6,INDIRECT($F$1&amp;dbP!$D$2&amp;":"&amp;dbP!$D$2),"&lt;="&amp;AO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O$6,INDIRECT($F$1&amp;dbP!$D$2&amp;":"&amp;dbP!$D$2),"&lt;="&amp;AO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P111" s="1">
        <f ca="1">SUMIFS(INDIRECT($F$1&amp;$F111&amp;":"&amp;$F111),INDIRECT($F$1&amp;dbP!$D$2&amp;":"&amp;dbP!$D$2),"&gt;="&amp;AP$6,INDIRECT($F$1&amp;dbP!$D$2&amp;":"&amp;dbP!$D$2),"&lt;="&amp;AP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P$6,INDIRECT($F$1&amp;dbP!$D$2&amp;":"&amp;dbP!$D$2),"&lt;="&amp;AP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Q111" s="1">
        <f ca="1">SUMIFS(INDIRECT($F$1&amp;$F111&amp;":"&amp;$F111),INDIRECT($F$1&amp;dbP!$D$2&amp;":"&amp;dbP!$D$2),"&gt;="&amp;AQ$6,INDIRECT($F$1&amp;dbP!$D$2&amp;":"&amp;dbP!$D$2),"&lt;="&amp;AQ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Q$6,INDIRECT($F$1&amp;dbP!$D$2&amp;":"&amp;dbP!$D$2),"&lt;="&amp;AQ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R111" s="1">
        <f ca="1">SUMIFS(INDIRECT($F$1&amp;$F111&amp;":"&amp;$F111),INDIRECT($F$1&amp;dbP!$D$2&amp;":"&amp;dbP!$D$2),"&gt;="&amp;AR$6,INDIRECT($F$1&amp;dbP!$D$2&amp;":"&amp;dbP!$D$2),"&lt;="&amp;AR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R$6,INDIRECT($F$1&amp;dbP!$D$2&amp;":"&amp;dbP!$D$2),"&lt;="&amp;AR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S111" s="1">
        <f ca="1">SUMIFS(INDIRECT($F$1&amp;$F111&amp;":"&amp;$F111),INDIRECT($F$1&amp;dbP!$D$2&amp;":"&amp;dbP!$D$2),"&gt;="&amp;AS$6,INDIRECT($F$1&amp;dbP!$D$2&amp;":"&amp;dbP!$D$2),"&lt;="&amp;AS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S$6,INDIRECT($F$1&amp;dbP!$D$2&amp;":"&amp;dbP!$D$2),"&lt;="&amp;AS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T111" s="1">
        <f ca="1">SUMIFS(INDIRECT($F$1&amp;$F111&amp;":"&amp;$F111),INDIRECT($F$1&amp;dbP!$D$2&amp;":"&amp;dbP!$D$2),"&gt;="&amp;AT$6,INDIRECT($F$1&amp;dbP!$D$2&amp;":"&amp;dbP!$D$2),"&lt;="&amp;AT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T$6,INDIRECT($F$1&amp;dbP!$D$2&amp;":"&amp;dbP!$D$2),"&lt;="&amp;AT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U111" s="1">
        <f ca="1">SUMIFS(INDIRECT($F$1&amp;$F111&amp;":"&amp;$F111),INDIRECT($F$1&amp;dbP!$D$2&amp;":"&amp;dbP!$D$2),"&gt;="&amp;AU$6,INDIRECT($F$1&amp;dbP!$D$2&amp;":"&amp;dbP!$D$2),"&lt;="&amp;AU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U$6,INDIRECT($F$1&amp;dbP!$D$2&amp;":"&amp;dbP!$D$2),"&lt;="&amp;AU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V111" s="1">
        <f ca="1">SUMIFS(INDIRECT($F$1&amp;$F111&amp;":"&amp;$F111),INDIRECT($F$1&amp;dbP!$D$2&amp;":"&amp;dbP!$D$2),"&gt;="&amp;AV$6,INDIRECT($F$1&amp;dbP!$D$2&amp;":"&amp;dbP!$D$2),"&lt;="&amp;A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V$6,INDIRECT($F$1&amp;dbP!$D$2&amp;":"&amp;dbP!$D$2),"&lt;="&amp;AV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W111" s="1">
        <f ca="1">SUMIFS(INDIRECT($F$1&amp;$F111&amp;":"&amp;$F111),INDIRECT($F$1&amp;dbP!$D$2&amp;":"&amp;dbP!$D$2),"&gt;="&amp;AW$6,INDIRECT($F$1&amp;dbP!$D$2&amp;":"&amp;dbP!$D$2),"&lt;="&amp;A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W$6,INDIRECT($F$1&amp;dbP!$D$2&amp;":"&amp;dbP!$D$2),"&lt;="&amp;AW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X111" s="1">
        <f ca="1">SUMIFS(INDIRECT($F$1&amp;$F111&amp;":"&amp;$F111),INDIRECT($F$1&amp;dbP!$D$2&amp;":"&amp;dbP!$D$2),"&gt;="&amp;AX$6,INDIRECT($F$1&amp;dbP!$D$2&amp;":"&amp;dbP!$D$2),"&lt;="&amp;A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X$6,INDIRECT($F$1&amp;dbP!$D$2&amp;":"&amp;dbP!$D$2),"&lt;="&amp;AX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Y111" s="1">
        <f ca="1">SUMIFS(INDIRECT($F$1&amp;$F111&amp;":"&amp;$F111),INDIRECT($F$1&amp;dbP!$D$2&amp;":"&amp;dbP!$D$2),"&gt;="&amp;AY$6,INDIRECT($F$1&amp;dbP!$D$2&amp;":"&amp;dbP!$D$2),"&lt;="&amp;A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Y$6,INDIRECT($F$1&amp;dbP!$D$2&amp;":"&amp;dbP!$D$2),"&lt;="&amp;AY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AZ111" s="1">
        <f ca="1">SUMIFS(INDIRECT($F$1&amp;$F111&amp;":"&amp;$F111),INDIRECT($F$1&amp;dbP!$D$2&amp;":"&amp;dbP!$D$2),"&gt;="&amp;AZ$6,INDIRECT($F$1&amp;dbP!$D$2&amp;":"&amp;dbP!$D$2),"&lt;="&amp;A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AZ$6,INDIRECT($F$1&amp;dbP!$D$2&amp;":"&amp;dbP!$D$2),"&lt;="&amp;AZ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A111" s="1">
        <f ca="1">SUMIFS(INDIRECT($F$1&amp;$F111&amp;":"&amp;$F111),INDIRECT($F$1&amp;dbP!$D$2&amp;":"&amp;dbP!$D$2),"&gt;="&amp;BA$6,INDIRECT($F$1&amp;dbP!$D$2&amp;":"&amp;dbP!$D$2),"&lt;="&amp;B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BA$6,INDIRECT($F$1&amp;dbP!$D$2&amp;":"&amp;dbP!$D$2),"&lt;="&amp;BA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B111" s="1">
        <f ca="1">SUMIFS(INDIRECT($F$1&amp;$F111&amp;":"&amp;$F111),INDIRECT($F$1&amp;dbP!$D$2&amp;":"&amp;dbP!$D$2),"&gt;="&amp;BB$6,INDIRECT($F$1&amp;dbP!$D$2&amp;":"&amp;dbP!$D$2),"&lt;="&amp;B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BB$6,INDIRECT($F$1&amp;dbP!$D$2&amp;":"&amp;dbP!$D$2),"&lt;="&amp;BB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C111" s="1">
        <f ca="1">SUMIFS(INDIRECT($F$1&amp;$F111&amp;":"&amp;$F111),INDIRECT($F$1&amp;dbP!$D$2&amp;":"&amp;dbP!$D$2),"&gt;="&amp;BC$6,INDIRECT($F$1&amp;dbP!$D$2&amp;":"&amp;dbP!$D$2),"&lt;="&amp;B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BC$6,INDIRECT($F$1&amp;dbP!$D$2&amp;":"&amp;dbP!$D$2),"&lt;="&amp;BC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D111" s="1">
        <f ca="1">SUMIFS(INDIRECT($F$1&amp;$F111&amp;":"&amp;$F111),INDIRECT($F$1&amp;dbP!$D$2&amp;":"&amp;dbP!$D$2),"&gt;="&amp;BD$6,INDIRECT($F$1&amp;dbP!$D$2&amp;":"&amp;dbP!$D$2),"&lt;="&amp;B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BD$6,INDIRECT($F$1&amp;dbP!$D$2&amp;":"&amp;dbP!$D$2),"&lt;="&amp;BD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  <c r="BE111" s="1">
        <f ca="1">SUMIFS(INDIRECT($F$1&amp;$F111&amp;":"&amp;$F111),INDIRECT($F$1&amp;dbP!$D$2&amp;":"&amp;dbP!$D$2),"&gt;="&amp;BE$6,INDIRECT($F$1&amp;dbP!$D$2&amp;":"&amp;dbP!$D$2),"&lt;="&amp;B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"&amp;$I111=$J111),"*",RIGHT($J111,LEN($J111)-4)),INDIRECT($F$1&amp;dbP!$AC$2&amp;":"&amp;dbP!$AC$2),RepP!$J$3)-
SUMIFS(INDIRECT($F$1&amp;$G111&amp;":"&amp;$G111),INDIRECT($F$1&amp;dbP!$D$2&amp;":"&amp;dbP!$D$2),"&gt;="&amp;BE$6,INDIRECT($F$1&amp;dbP!$D$2&amp;":"&amp;dbP!$D$2),"&lt;="&amp;BE$7,INDIRECT($F$1&amp;dbP!$O$2&amp;":"&amp;dbP!$O$2),$H111,INDIRECT($F$1&amp;dbP!$P$2&amp;":"&amp;dbP!$P$2),IF($I111=$J111,"*",$I111),INDIRECT($F$1&amp;dbP!$Q$2&amp;":"&amp;dbP!$Q$2),IF(OR($I111=$J111,"  "&amp;$I111=$J111),"*",RIGHT($J111,LEN($J111)-4)),INDIRECT($F$1&amp;dbP!$AC$2&amp;":"&amp;dbP!$AC$2),RepP!$J$3)</f>
        <v>0</v>
      </c>
    </row>
    <row r="112" spans="2:57" x14ac:dyDescent="0.3">
      <c r="B112" s="1">
        <f>MAX(B$92:B111)+1</f>
        <v>165</v>
      </c>
      <c r="F112" s="1" t="str">
        <f ca="1">INDIRECT($B$1&amp;Items!H$2&amp;$B112)</f>
        <v>Y</v>
      </c>
      <c r="G112" s="1" t="str">
        <f ca="1">INDIRECT($B$1&amp;Items!I$2&amp;$B112)</f>
        <v>Z</v>
      </c>
      <c r="H112" s="13" t="str">
        <f ca="1">INDIRECT($B$1&amp;Items!E$2&amp;$B112)</f>
        <v>Капитальные затраты</v>
      </c>
      <c r="I112" s="13" t="str">
        <f ca="1">IF(INDIRECT($B$1&amp;Items!F$2&amp;$B112)="",H112,INDIRECT($B$1&amp;Items!F$2&amp;$B112))</f>
        <v>Основные средства - тип - 2</v>
      </c>
      <c r="J112" s="1" t="str">
        <f ca="1">IF(INDIRECT($B$1&amp;Items!G$2&amp;$B112)="",IF(H112&lt;&gt;I112,"  "&amp;I112,I112),"    "&amp;INDIRECT($B$1&amp;Items!G$2&amp;$B112))</f>
        <v xml:space="preserve">    Капзатраты - тип - 2 - 5</v>
      </c>
      <c r="S112" s="1">
        <f ca="1">SUM($U112:INDIRECT(ADDRESS(ROW(),SUMIFS($1:$1,$5:$5,MAX($5:$5)))))</f>
        <v>1021031.4240000003</v>
      </c>
      <c r="V112" s="1">
        <f ca="1">SUMIFS(INDIRECT($F$1&amp;$F112&amp;":"&amp;$F112),INDIRECT($F$1&amp;dbP!$D$2&amp;":"&amp;dbP!$D$2),"&gt;="&amp;V$6,INDIRECT($F$1&amp;dbP!$D$2&amp;":"&amp;dbP!$D$2),"&lt;="&amp;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V$6,INDIRECT($F$1&amp;dbP!$D$2&amp;":"&amp;dbP!$D$2),"&lt;="&amp;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1021031.4240000003</v>
      </c>
      <c r="W112" s="1">
        <f ca="1">SUMIFS(INDIRECT($F$1&amp;$F112&amp;":"&amp;$F112),INDIRECT($F$1&amp;dbP!$D$2&amp;":"&amp;dbP!$D$2),"&gt;="&amp;W$6,INDIRECT($F$1&amp;dbP!$D$2&amp;":"&amp;dbP!$D$2),"&lt;="&amp;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W$6,INDIRECT($F$1&amp;dbP!$D$2&amp;":"&amp;dbP!$D$2),"&lt;="&amp;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X112" s="1">
        <f ca="1">SUMIFS(INDIRECT($F$1&amp;$F112&amp;":"&amp;$F112),INDIRECT($F$1&amp;dbP!$D$2&amp;":"&amp;dbP!$D$2),"&gt;="&amp;X$6,INDIRECT($F$1&amp;dbP!$D$2&amp;":"&amp;dbP!$D$2),"&lt;="&amp;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X$6,INDIRECT($F$1&amp;dbP!$D$2&amp;":"&amp;dbP!$D$2),"&lt;="&amp;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Y112" s="1">
        <f ca="1">SUMIFS(INDIRECT($F$1&amp;$F112&amp;":"&amp;$F112),INDIRECT($F$1&amp;dbP!$D$2&amp;":"&amp;dbP!$D$2),"&gt;="&amp;Y$6,INDIRECT($F$1&amp;dbP!$D$2&amp;":"&amp;dbP!$D$2),"&lt;="&amp;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Y$6,INDIRECT($F$1&amp;dbP!$D$2&amp;":"&amp;dbP!$D$2),"&lt;="&amp;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Z112" s="1">
        <f ca="1">SUMIFS(INDIRECT($F$1&amp;$F112&amp;":"&amp;$F112),INDIRECT($F$1&amp;dbP!$D$2&amp;":"&amp;dbP!$D$2),"&gt;="&amp;Z$6,INDIRECT($F$1&amp;dbP!$D$2&amp;":"&amp;dbP!$D$2),"&lt;="&amp;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Z$6,INDIRECT($F$1&amp;dbP!$D$2&amp;":"&amp;dbP!$D$2),"&lt;="&amp;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A112" s="1">
        <f ca="1">SUMIFS(INDIRECT($F$1&amp;$F112&amp;":"&amp;$F112),INDIRECT($F$1&amp;dbP!$D$2&amp;":"&amp;dbP!$D$2),"&gt;="&amp;AA$6,INDIRECT($F$1&amp;dbP!$D$2&amp;":"&amp;dbP!$D$2),"&lt;="&amp;A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A$6,INDIRECT($F$1&amp;dbP!$D$2&amp;":"&amp;dbP!$D$2),"&lt;="&amp;A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B112" s="1">
        <f ca="1">SUMIFS(INDIRECT($F$1&amp;$F112&amp;":"&amp;$F112),INDIRECT($F$1&amp;dbP!$D$2&amp;":"&amp;dbP!$D$2),"&gt;="&amp;AB$6,INDIRECT($F$1&amp;dbP!$D$2&amp;":"&amp;dbP!$D$2),"&lt;="&amp;A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B$6,INDIRECT($F$1&amp;dbP!$D$2&amp;":"&amp;dbP!$D$2),"&lt;="&amp;A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C112" s="1">
        <f ca="1">SUMIFS(INDIRECT($F$1&amp;$F112&amp;":"&amp;$F112),INDIRECT($F$1&amp;dbP!$D$2&amp;":"&amp;dbP!$D$2),"&gt;="&amp;AC$6,INDIRECT($F$1&amp;dbP!$D$2&amp;":"&amp;dbP!$D$2),"&lt;="&amp;A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C$6,INDIRECT($F$1&amp;dbP!$D$2&amp;":"&amp;dbP!$D$2),"&lt;="&amp;A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D112" s="1">
        <f ca="1">SUMIFS(INDIRECT($F$1&amp;$F112&amp;":"&amp;$F112),INDIRECT($F$1&amp;dbP!$D$2&amp;":"&amp;dbP!$D$2),"&gt;="&amp;AD$6,INDIRECT($F$1&amp;dbP!$D$2&amp;":"&amp;dbP!$D$2),"&lt;="&amp;A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D$6,INDIRECT($F$1&amp;dbP!$D$2&amp;":"&amp;dbP!$D$2),"&lt;="&amp;A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E112" s="1">
        <f ca="1">SUMIFS(INDIRECT($F$1&amp;$F112&amp;":"&amp;$F112),INDIRECT($F$1&amp;dbP!$D$2&amp;":"&amp;dbP!$D$2),"&gt;="&amp;AE$6,INDIRECT($F$1&amp;dbP!$D$2&amp;":"&amp;dbP!$D$2),"&lt;="&amp;A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E$6,INDIRECT($F$1&amp;dbP!$D$2&amp;":"&amp;dbP!$D$2),"&lt;="&amp;A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F112" s="1">
        <f ca="1">SUMIFS(INDIRECT($F$1&amp;$F112&amp;":"&amp;$F112),INDIRECT($F$1&amp;dbP!$D$2&amp;":"&amp;dbP!$D$2),"&gt;="&amp;AF$6,INDIRECT($F$1&amp;dbP!$D$2&amp;":"&amp;dbP!$D$2),"&lt;="&amp;AF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F$6,INDIRECT($F$1&amp;dbP!$D$2&amp;":"&amp;dbP!$D$2),"&lt;="&amp;AF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G112" s="1">
        <f ca="1">SUMIFS(INDIRECT($F$1&amp;$F112&amp;":"&amp;$F112),INDIRECT($F$1&amp;dbP!$D$2&amp;":"&amp;dbP!$D$2),"&gt;="&amp;AG$6,INDIRECT($F$1&amp;dbP!$D$2&amp;":"&amp;dbP!$D$2),"&lt;="&amp;AG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G$6,INDIRECT($F$1&amp;dbP!$D$2&amp;":"&amp;dbP!$D$2),"&lt;="&amp;AG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H112" s="1">
        <f ca="1">SUMIFS(INDIRECT($F$1&amp;$F112&amp;":"&amp;$F112),INDIRECT($F$1&amp;dbP!$D$2&amp;":"&amp;dbP!$D$2),"&gt;="&amp;AH$6,INDIRECT($F$1&amp;dbP!$D$2&amp;":"&amp;dbP!$D$2),"&lt;="&amp;AH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H$6,INDIRECT($F$1&amp;dbP!$D$2&amp;":"&amp;dbP!$D$2),"&lt;="&amp;AH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I112" s="1">
        <f ca="1">SUMIFS(INDIRECT($F$1&amp;$F112&amp;":"&amp;$F112),INDIRECT($F$1&amp;dbP!$D$2&amp;":"&amp;dbP!$D$2),"&gt;="&amp;AI$6,INDIRECT($F$1&amp;dbP!$D$2&amp;":"&amp;dbP!$D$2),"&lt;="&amp;AI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I$6,INDIRECT($F$1&amp;dbP!$D$2&amp;":"&amp;dbP!$D$2),"&lt;="&amp;AI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J112" s="1">
        <f ca="1">SUMIFS(INDIRECT($F$1&amp;$F112&amp;":"&amp;$F112),INDIRECT($F$1&amp;dbP!$D$2&amp;":"&amp;dbP!$D$2),"&gt;="&amp;AJ$6,INDIRECT($F$1&amp;dbP!$D$2&amp;":"&amp;dbP!$D$2),"&lt;="&amp;AJ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J$6,INDIRECT($F$1&amp;dbP!$D$2&amp;":"&amp;dbP!$D$2),"&lt;="&amp;AJ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K112" s="1">
        <f ca="1">SUMIFS(INDIRECT($F$1&amp;$F112&amp;":"&amp;$F112),INDIRECT($F$1&amp;dbP!$D$2&amp;":"&amp;dbP!$D$2),"&gt;="&amp;AK$6,INDIRECT($F$1&amp;dbP!$D$2&amp;":"&amp;dbP!$D$2),"&lt;="&amp;AK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K$6,INDIRECT($F$1&amp;dbP!$D$2&amp;":"&amp;dbP!$D$2),"&lt;="&amp;AK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L112" s="1">
        <f ca="1">SUMIFS(INDIRECT($F$1&amp;$F112&amp;":"&amp;$F112),INDIRECT($F$1&amp;dbP!$D$2&amp;":"&amp;dbP!$D$2),"&gt;="&amp;AL$6,INDIRECT($F$1&amp;dbP!$D$2&amp;":"&amp;dbP!$D$2),"&lt;="&amp;AL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L$6,INDIRECT($F$1&amp;dbP!$D$2&amp;":"&amp;dbP!$D$2),"&lt;="&amp;AL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M112" s="1">
        <f ca="1">SUMIFS(INDIRECT($F$1&amp;$F112&amp;":"&amp;$F112),INDIRECT($F$1&amp;dbP!$D$2&amp;":"&amp;dbP!$D$2),"&gt;="&amp;AM$6,INDIRECT($F$1&amp;dbP!$D$2&amp;":"&amp;dbP!$D$2),"&lt;="&amp;AM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M$6,INDIRECT($F$1&amp;dbP!$D$2&amp;":"&amp;dbP!$D$2),"&lt;="&amp;AM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N112" s="1">
        <f ca="1">SUMIFS(INDIRECT($F$1&amp;$F112&amp;":"&amp;$F112),INDIRECT($F$1&amp;dbP!$D$2&amp;":"&amp;dbP!$D$2),"&gt;="&amp;AN$6,INDIRECT($F$1&amp;dbP!$D$2&amp;":"&amp;dbP!$D$2),"&lt;="&amp;AN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N$6,INDIRECT($F$1&amp;dbP!$D$2&amp;":"&amp;dbP!$D$2),"&lt;="&amp;AN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O112" s="1">
        <f ca="1">SUMIFS(INDIRECT($F$1&amp;$F112&amp;":"&amp;$F112),INDIRECT($F$1&amp;dbP!$D$2&amp;":"&amp;dbP!$D$2),"&gt;="&amp;AO$6,INDIRECT($F$1&amp;dbP!$D$2&amp;":"&amp;dbP!$D$2),"&lt;="&amp;AO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O$6,INDIRECT($F$1&amp;dbP!$D$2&amp;":"&amp;dbP!$D$2),"&lt;="&amp;AO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P112" s="1">
        <f ca="1">SUMIFS(INDIRECT($F$1&amp;$F112&amp;":"&amp;$F112),INDIRECT($F$1&amp;dbP!$D$2&amp;":"&amp;dbP!$D$2),"&gt;="&amp;AP$6,INDIRECT($F$1&amp;dbP!$D$2&amp;":"&amp;dbP!$D$2),"&lt;="&amp;AP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P$6,INDIRECT($F$1&amp;dbP!$D$2&amp;":"&amp;dbP!$D$2),"&lt;="&amp;AP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Q112" s="1">
        <f ca="1">SUMIFS(INDIRECT($F$1&amp;$F112&amp;":"&amp;$F112),INDIRECT($F$1&amp;dbP!$D$2&amp;":"&amp;dbP!$D$2),"&gt;="&amp;AQ$6,INDIRECT($F$1&amp;dbP!$D$2&amp;":"&amp;dbP!$D$2),"&lt;="&amp;AQ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Q$6,INDIRECT($F$1&amp;dbP!$D$2&amp;":"&amp;dbP!$D$2),"&lt;="&amp;AQ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R112" s="1">
        <f ca="1">SUMIFS(INDIRECT($F$1&amp;$F112&amp;":"&amp;$F112),INDIRECT($F$1&amp;dbP!$D$2&amp;":"&amp;dbP!$D$2),"&gt;="&amp;AR$6,INDIRECT($F$1&amp;dbP!$D$2&amp;":"&amp;dbP!$D$2),"&lt;="&amp;AR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R$6,INDIRECT($F$1&amp;dbP!$D$2&amp;":"&amp;dbP!$D$2),"&lt;="&amp;AR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S112" s="1">
        <f ca="1">SUMIFS(INDIRECT($F$1&amp;$F112&amp;":"&amp;$F112),INDIRECT($F$1&amp;dbP!$D$2&amp;":"&amp;dbP!$D$2),"&gt;="&amp;AS$6,INDIRECT($F$1&amp;dbP!$D$2&amp;":"&amp;dbP!$D$2),"&lt;="&amp;AS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S$6,INDIRECT($F$1&amp;dbP!$D$2&amp;":"&amp;dbP!$D$2),"&lt;="&amp;AS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T112" s="1">
        <f ca="1">SUMIFS(INDIRECT($F$1&amp;$F112&amp;":"&amp;$F112),INDIRECT($F$1&amp;dbP!$D$2&amp;":"&amp;dbP!$D$2),"&gt;="&amp;AT$6,INDIRECT($F$1&amp;dbP!$D$2&amp;":"&amp;dbP!$D$2),"&lt;="&amp;AT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T$6,INDIRECT($F$1&amp;dbP!$D$2&amp;":"&amp;dbP!$D$2),"&lt;="&amp;AT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U112" s="1">
        <f ca="1">SUMIFS(INDIRECT($F$1&amp;$F112&amp;":"&amp;$F112),INDIRECT($F$1&amp;dbP!$D$2&amp;":"&amp;dbP!$D$2),"&gt;="&amp;AU$6,INDIRECT($F$1&amp;dbP!$D$2&amp;":"&amp;dbP!$D$2),"&lt;="&amp;AU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U$6,INDIRECT($F$1&amp;dbP!$D$2&amp;":"&amp;dbP!$D$2),"&lt;="&amp;AU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V112" s="1">
        <f ca="1">SUMIFS(INDIRECT($F$1&amp;$F112&amp;":"&amp;$F112),INDIRECT($F$1&amp;dbP!$D$2&amp;":"&amp;dbP!$D$2),"&gt;="&amp;AV$6,INDIRECT($F$1&amp;dbP!$D$2&amp;":"&amp;dbP!$D$2),"&lt;="&amp;A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V$6,INDIRECT($F$1&amp;dbP!$D$2&amp;":"&amp;dbP!$D$2),"&lt;="&amp;AV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W112" s="1">
        <f ca="1">SUMIFS(INDIRECT($F$1&amp;$F112&amp;":"&amp;$F112),INDIRECT($F$1&amp;dbP!$D$2&amp;":"&amp;dbP!$D$2),"&gt;="&amp;AW$6,INDIRECT($F$1&amp;dbP!$D$2&amp;":"&amp;dbP!$D$2),"&lt;="&amp;A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W$6,INDIRECT($F$1&amp;dbP!$D$2&amp;":"&amp;dbP!$D$2),"&lt;="&amp;AW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X112" s="1">
        <f ca="1">SUMIFS(INDIRECT($F$1&amp;$F112&amp;":"&amp;$F112),INDIRECT($F$1&amp;dbP!$D$2&amp;":"&amp;dbP!$D$2),"&gt;="&amp;AX$6,INDIRECT($F$1&amp;dbP!$D$2&amp;":"&amp;dbP!$D$2),"&lt;="&amp;A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X$6,INDIRECT($F$1&amp;dbP!$D$2&amp;":"&amp;dbP!$D$2),"&lt;="&amp;AX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Y112" s="1">
        <f ca="1">SUMIFS(INDIRECT($F$1&amp;$F112&amp;":"&amp;$F112),INDIRECT($F$1&amp;dbP!$D$2&amp;":"&amp;dbP!$D$2),"&gt;="&amp;AY$6,INDIRECT($F$1&amp;dbP!$D$2&amp;":"&amp;dbP!$D$2),"&lt;="&amp;A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Y$6,INDIRECT($F$1&amp;dbP!$D$2&amp;":"&amp;dbP!$D$2),"&lt;="&amp;AY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AZ112" s="1">
        <f ca="1">SUMIFS(INDIRECT($F$1&amp;$F112&amp;":"&amp;$F112),INDIRECT($F$1&amp;dbP!$D$2&amp;":"&amp;dbP!$D$2),"&gt;="&amp;AZ$6,INDIRECT($F$1&amp;dbP!$D$2&amp;":"&amp;dbP!$D$2),"&lt;="&amp;A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AZ$6,INDIRECT($F$1&amp;dbP!$D$2&amp;":"&amp;dbP!$D$2),"&lt;="&amp;AZ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A112" s="1">
        <f ca="1">SUMIFS(INDIRECT($F$1&amp;$F112&amp;":"&amp;$F112),INDIRECT($F$1&amp;dbP!$D$2&amp;":"&amp;dbP!$D$2),"&gt;="&amp;BA$6,INDIRECT($F$1&amp;dbP!$D$2&amp;":"&amp;dbP!$D$2),"&lt;="&amp;B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BA$6,INDIRECT($F$1&amp;dbP!$D$2&amp;":"&amp;dbP!$D$2),"&lt;="&amp;BA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B112" s="1">
        <f ca="1">SUMIFS(INDIRECT($F$1&amp;$F112&amp;":"&amp;$F112),INDIRECT($F$1&amp;dbP!$D$2&amp;":"&amp;dbP!$D$2),"&gt;="&amp;BB$6,INDIRECT($F$1&amp;dbP!$D$2&amp;":"&amp;dbP!$D$2),"&lt;="&amp;B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BB$6,INDIRECT($F$1&amp;dbP!$D$2&amp;":"&amp;dbP!$D$2),"&lt;="&amp;BB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C112" s="1">
        <f ca="1">SUMIFS(INDIRECT($F$1&amp;$F112&amp;":"&amp;$F112),INDIRECT($F$1&amp;dbP!$D$2&amp;":"&amp;dbP!$D$2),"&gt;="&amp;BC$6,INDIRECT($F$1&amp;dbP!$D$2&amp;":"&amp;dbP!$D$2),"&lt;="&amp;B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BC$6,INDIRECT($F$1&amp;dbP!$D$2&amp;":"&amp;dbP!$D$2),"&lt;="&amp;BC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D112" s="1">
        <f ca="1">SUMIFS(INDIRECT($F$1&amp;$F112&amp;":"&amp;$F112),INDIRECT($F$1&amp;dbP!$D$2&amp;":"&amp;dbP!$D$2),"&gt;="&amp;BD$6,INDIRECT($F$1&amp;dbP!$D$2&amp;":"&amp;dbP!$D$2),"&lt;="&amp;B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BD$6,INDIRECT($F$1&amp;dbP!$D$2&amp;":"&amp;dbP!$D$2),"&lt;="&amp;BD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  <c r="BE112" s="1">
        <f ca="1">SUMIFS(INDIRECT($F$1&amp;$F112&amp;":"&amp;$F112),INDIRECT($F$1&amp;dbP!$D$2&amp;":"&amp;dbP!$D$2),"&gt;="&amp;BE$6,INDIRECT($F$1&amp;dbP!$D$2&amp;":"&amp;dbP!$D$2),"&lt;="&amp;B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"&amp;$I112=$J112),"*",RIGHT($J112,LEN($J112)-4)),INDIRECT($F$1&amp;dbP!$AC$2&amp;":"&amp;dbP!$AC$2),RepP!$J$3)-
SUMIFS(INDIRECT($F$1&amp;$G112&amp;":"&amp;$G112),INDIRECT($F$1&amp;dbP!$D$2&amp;":"&amp;dbP!$D$2),"&gt;="&amp;BE$6,INDIRECT($F$1&amp;dbP!$D$2&amp;":"&amp;dbP!$D$2),"&lt;="&amp;BE$7,INDIRECT($F$1&amp;dbP!$O$2&amp;":"&amp;dbP!$O$2),$H112,INDIRECT($F$1&amp;dbP!$P$2&amp;":"&amp;dbP!$P$2),IF($I112=$J112,"*",$I112),INDIRECT($F$1&amp;dbP!$Q$2&amp;":"&amp;dbP!$Q$2),IF(OR($I112=$J112,"  "&amp;$I112=$J112),"*",RIGHT($J112,LEN($J112)-4)),INDIRECT($F$1&amp;dbP!$AC$2&amp;":"&amp;dbP!$AC$2),RepP!$J$3)</f>
        <v>0</v>
      </c>
    </row>
    <row r="113" spans="2:57" x14ac:dyDescent="0.3">
      <c r="B113" s="1">
        <f>MAX(B$92:B112)+1</f>
        <v>166</v>
      </c>
      <c r="F113" s="1" t="str">
        <f ca="1">INDIRECT($B$1&amp;Items!H$2&amp;$B113)</f>
        <v>Y</v>
      </c>
      <c r="G113" s="1" t="str">
        <f ca="1">INDIRECT($B$1&amp;Items!I$2&amp;$B113)</f>
        <v>Z</v>
      </c>
      <c r="H113" s="13" t="str">
        <f ca="1">INDIRECT($B$1&amp;Items!E$2&amp;$B113)</f>
        <v>Капитальные затраты</v>
      </c>
      <c r="I113" s="13" t="str">
        <f ca="1">IF(INDIRECT($B$1&amp;Items!F$2&amp;$B113)="",H113,INDIRECT($B$1&amp;Items!F$2&amp;$B113))</f>
        <v>Основные средства - тип - 2</v>
      </c>
      <c r="J113" s="1" t="str">
        <f ca="1">IF(INDIRECT($B$1&amp;Items!G$2&amp;$B113)="",IF(H113&lt;&gt;I113,"  "&amp;I113,I113),"    "&amp;INDIRECT($B$1&amp;Items!G$2&amp;$B113))</f>
        <v xml:space="preserve">    Капзатраты - тип - 2 - 6</v>
      </c>
      <c r="S113" s="1">
        <f ca="1">SUM($U113:INDIRECT(ADDRESS(ROW(),SUMIFS($1:$1,$5:$5,MAX($5:$5)))))</f>
        <v>914166</v>
      </c>
      <c r="V113" s="1">
        <f ca="1">SUMIFS(INDIRECT($F$1&amp;$F113&amp;":"&amp;$F113),INDIRECT($F$1&amp;dbP!$D$2&amp;":"&amp;dbP!$D$2),"&gt;="&amp;V$6,INDIRECT($F$1&amp;dbP!$D$2&amp;":"&amp;dbP!$D$2),"&lt;="&amp;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V$6,INDIRECT($F$1&amp;dbP!$D$2&amp;":"&amp;dbP!$D$2),"&lt;="&amp;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914166</v>
      </c>
      <c r="W113" s="1">
        <f ca="1">SUMIFS(INDIRECT($F$1&amp;$F113&amp;":"&amp;$F113),INDIRECT($F$1&amp;dbP!$D$2&amp;":"&amp;dbP!$D$2),"&gt;="&amp;W$6,INDIRECT($F$1&amp;dbP!$D$2&amp;":"&amp;dbP!$D$2),"&lt;="&amp;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W$6,INDIRECT($F$1&amp;dbP!$D$2&amp;":"&amp;dbP!$D$2),"&lt;="&amp;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X113" s="1">
        <f ca="1">SUMIFS(INDIRECT($F$1&amp;$F113&amp;":"&amp;$F113),INDIRECT($F$1&amp;dbP!$D$2&amp;":"&amp;dbP!$D$2),"&gt;="&amp;X$6,INDIRECT($F$1&amp;dbP!$D$2&amp;":"&amp;dbP!$D$2),"&lt;="&amp;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X$6,INDIRECT($F$1&amp;dbP!$D$2&amp;":"&amp;dbP!$D$2),"&lt;="&amp;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Y113" s="1">
        <f ca="1">SUMIFS(INDIRECT($F$1&amp;$F113&amp;":"&amp;$F113),INDIRECT($F$1&amp;dbP!$D$2&amp;":"&amp;dbP!$D$2),"&gt;="&amp;Y$6,INDIRECT($F$1&amp;dbP!$D$2&amp;":"&amp;dbP!$D$2),"&lt;="&amp;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Y$6,INDIRECT($F$1&amp;dbP!$D$2&amp;":"&amp;dbP!$D$2),"&lt;="&amp;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Z113" s="1">
        <f ca="1">SUMIFS(INDIRECT($F$1&amp;$F113&amp;":"&amp;$F113),INDIRECT($F$1&amp;dbP!$D$2&amp;":"&amp;dbP!$D$2),"&gt;="&amp;Z$6,INDIRECT($F$1&amp;dbP!$D$2&amp;":"&amp;dbP!$D$2),"&lt;="&amp;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Z$6,INDIRECT($F$1&amp;dbP!$D$2&amp;":"&amp;dbP!$D$2),"&lt;="&amp;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A113" s="1">
        <f ca="1">SUMIFS(INDIRECT($F$1&amp;$F113&amp;":"&amp;$F113),INDIRECT($F$1&amp;dbP!$D$2&amp;":"&amp;dbP!$D$2),"&gt;="&amp;AA$6,INDIRECT($F$1&amp;dbP!$D$2&amp;":"&amp;dbP!$D$2),"&lt;="&amp;A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A$6,INDIRECT($F$1&amp;dbP!$D$2&amp;":"&amp;dbP!$D$2),"&lt;="&amp;A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B113" s="1">
        <f ca="1">SUMIFS(INDIRECT($F$1&amp;$F113&amp;":"&amp;$F113),INDIRECT($F$1&amp;dbP!$D$2&amp;":"&amp;dbP!$D$2),"&gt;="&amp;AB$6,INDIRECT($F$1&amp;dbP!$D$2&amp;":"&amp;dbP!$D$2),"&lt;="&amp;A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B$6,INDIRECT($F$1&amp;dbP!$D$2&amp;":"&amp;dbP!$D$2),"&lt;="&amp;A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C113" s="1">
        <f ca="1">SUMIFS(INDIRECT($F$1&amp;$F113&amp;":"&amp;$F113),INDIRECT($F$1&amp;dbP!$D$2&amp;":"&amp;dbP!$D$2),"&gt;="&amp;AC$6,INDIRECT($F$1&amp;dbP!$D$2&amp;":"&amp;dbP!$D$2),"&lt;="&amp;A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C$6,INDIRECT($F$1&amp;dbP!$D$2&amp;":"&amp;dbP!$D$2),"&lt;="&amp;A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D113" s="1">
        <f ca="1">SUMIFS(INDIRECT($F$1&amp;$F113&amp;":"&amp;$F113),INDIRECT($F$1&amp;dbP!$D$2&amp;":"&amp;dbP!$D$2),"&gt;="&amp;AD$6,INDIRECT($F$1&amp;dbP!$D$2&amp;":"&amp;dbP!$D$2),"&lt;="&amp;A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D$6,INDIRECT($F$1&amp;dbP!$D$2&amp;":"&amp;dbP!$D$2),"&lt;="&amp;A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E113" s="1">
        <f ca="1">SUMIFS(INDIRECT($F$1&amp;$F113&amp;":"&amp;$F113),INDIRECT($F$1&amp;dbP!$D$2&amp;":"&amp;dbP!$D$2),"&gt;="&amp;AE$6,INDIRECT($F$1&amp;dbP!$D$2&amp;":"&amp;dbP!$D$2),"&lt;="&amp;A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E$6,INDIRECT($F$1&amp;dbP!$D$2&amp;":"&amp;dbP!$D$2),"&lt;="&amp;A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F113" s="1">
        <f ca="1">SUMIFS(INDIRECT($F$1&amp;$F113&amp;":"&amp;$F113),INDIRECT($F$1&amp;dbP!$D$2&amp;":"&amp;dbP!$D$2),"&gt;="&amp;AF$6,INDIRECT($F$1&amp;dbP!$D$2&amp;":"&amp;dbP!$D$2),"&lt;="&amp;AF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F$6,INDIRECT($F$1&amp;dbP!$D$2&amp;":"&amp;dbP!$D$2),"&lt;="&amp;AF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G113" s="1">
        <f ca="1">SUMIFS(INDIRECT($F$1&amp;$F113&amp;":"&amp;$F113),INDIRECT($F$1&amp;dbP!$D$2&amp;":"&amp;dbP!$D$2),"&gt;="&amp;AG$6,INDIRECT($F$1&amp;dbP!$D$2&amp;":"&amp;dbP!$D$2),"&lt;="&amp;AG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G$6,INDIRECT($F$1&amp;dbP!$D$2&amp;":"&amp;dbP!$D$2),"&lt;="&amp;AG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H113" s="1">
        <f ca="1">SUMIFS(INDIRECT($F$1&amp;$F113&amp;":"&amp;$F113),INDIRECT($F$1&amp;dbP!$D$2&amp;":"&amp;dbP!$D$2),"&gt;="&amp;AH$6,INDIRECT($F$1&amp;dbP!$D$2&amp;":"&amp;dbP!$D$2),"&lt;="&amp;AH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H$6,INDIRECT($F$1&amp;dbP!$D$2&amp;":"&amp;dbP!$D$2),"&lt;="&amp;AH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I113" s="1">
        <f ca="1">SUMIFS(INDIRECT($F$1&amp;$F113&amp;":"&amp;$F113),INDIRECT($F$1&amp;dbP!$D$2&amp;":"&amp;dbP!$D$2),"&gt;="&amp;AI$6,INDIRECT($F$1&amp;dbP!$D$2&amp;":"&amp;dbP!$D$2),"&lt;="&amp;AI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I$6,INDIRECT($F$1&amp;dbP!$D$2&amp;":"&amp;dbP!$D$2),"&lt;="&amp;AI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J113" s="1">
        <f ca="1">SUMIFS(INDIRECT($F$1&amp;$F113&amp;":"&amp;$F113),INDIRECT($F$1&amp;dbP!$D$2&amp;":"&amp;dbP!$D$2),"&gt;="&amp;AJ$6,INDIRECT($F$1&amp;dbP!$D$2&amp;":"&amp;dbP!$D$2),"&lt;="&amp;AJ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J$6,INDIRECT($F$1&amp;dbP!$D$2&amp;":"&amp;dbP!$D$2),"&lt;="&amp;AJ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K113" s="1">
        <f ca="1">SUMIFS(INDIRECT($F$1&amp;$F113&amp;":"&amp;$F113),INDIRECT($F$1&amp;dbP!$D$2&amp;":"&amp;dbP!$D$2),"&gt;="&amp;AK$6,INDIRECT($F$1&amp;dbP!$D$2&amp;":"&amp;dbP!$D$2),"&lt;="&amp;AK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K$6,INDIRECT($F$1&amp;dbP!$D$2&amp;":"&amp;dbP!$D$2),"&lt;="&amp;AK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L113" s="1">
        <f ca="1">SUMIFS(INDIRECT($F$1&amp;$F113&amp;":"&amp;$F113),INDIRECT($F$1&amp;dbP!$D$2&amp;":"&amp;dbP!$D$2),"&gt;="&amp;AL$6,INDIRECT($F$1&amp;dbP!$D$2&amp;":"&amp;dbP!$D$2),"&lt;="&amp;AL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L$6,INDIRECT($F$1&amp;dbP!$D$2&amp;":"&amp;dbP!$D$2),"&lt;="&amp;AL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M113" s="1">
        <f ca="1">SUMIFS(INDIRECT($F$1&amp;$F113&amp;":"&amp;$F113),INDIRECT($F$1&amp;dbP!$D$2&amp;":"&amp;dbP!$D$2),"&gt;="&amp;AM$6,INDIRECT($F$1&amp;dbP!$D$2&amp;":"&amp;dbP!$D$2),"&lt;="&amp;AM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M$6,INDIRECT($F$1&amp;dbP!$D$2&amp;":"&amp;dbP!$D$2),"&lt;="&amp;AM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N113" s="1">
        <f ca="1">SUMIFS(INDIRECT($F$1&amp;$F113&amp;":"&amp;$F113),INDIRECT($F$1&amp;dbP!$D$2&amp;":"&amp;dbP!$D$2),"&gt;="&amp;AN$6,INDIRECT($F$1&amp;dbP!$D$2&amp;":"&amp;dbP!$D$2),"&lt;="&amp;AN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N$6,INDIRECT($F$1&amp;dbP!$D$2&amp;":"&amp;dbP!$D$2),"&lt;="&amp;AN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O113" s="1">
        <f ca="1">SUMIFS(INDIRECT($F$1&amp;$F113&amp;":"&amp;$F113),INDIRECT($F$1&amp;dbP!$D$2&amp;":"&amp;dbP!$D$2),"&gt;="&amp;AO$6,INDIRECT($F$1&amp;dbP!$D$2&amp;":"&amp;dbP!$D$2),"&lt;="&amp;AO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O$6,INDIRECT($F$1&amp;dbP!$D$2&amp;":"&amp;dbP!$D$2),"&lt;="&amp;AO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P113" s="1">
        <f ca="1">SUMIFS(INDIRECT($F$1&amp;$F113&amp;":"&amp;$F113),INDIRECT($F$1&amp;dbP!$D$2&amp;":"&amp;dbP!$D$2),"&gt;="&amp;AP$6,INDIRECT($F$1&amp;dbP!$D$2&amp;":"&amp;dbP!$D$2),"&lt;="&amp;AP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P$6,INDIRECT($F$1&amp;dbP!$D$2&amp;":"&amp;dbP!$D$2),"&lt;="&amp;AP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Q113" s="1">
        <f ca="1">SUMIFS(INDIRECT($F$1&amp;$F113&amp;":"&amp;$F113),INDIRECT($F$1&amp;dbP!$D$2&amp;":"&amp;dbP!$D$2),"&gt;="&amp;AQ$6,INDIRECT($F$1&amp;dbP!$D$2&amp;":"&amp;dbP!$D$2),"&lt;="&amp;AQ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Q$6,INDIRECT($F$1&amp;dbP!$D$2&amp;":"&amp;dbP!$D$2),"&lt;="&amp;AQ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R113" s="1">
        <f ca="1">SUMIFS(INDIRECT($F$1&amp;$F113&amp;":"&amp;$F113),INDIRECT($F$1&amp;dbP!$D$2&amp;":"&amp;dbP!$D$2),"&gt;="&amp;AR$6,INDIRECT($F$1&amp;dbP!$D$2&amp;":"&amp;dbP!$D$2),"&lt;="&amp;AR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R$6,INDIRECT($F$1&amp;dbP!$D$2&amp;":"&amp;dbP!$D$2),"&lt;="&amp;AR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S113" s="1">
        <f ca="1">SUMIFS(INDIRECT($F$1&amp;$F113&amp;":"&amp;$F113),INDIRECT($F$1&amp;dbP!$D$2&amp;":"&amp;dbP!$D$2),"&gt;="&amp;AS$6,INDIRECT($F$1&amp;dbP!$D$2&amp;":"&amp;dbP!$D$2),"&lt;="&amp;AS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S$6,INDIRECT($F$1&amp;dbP!$D$2&amp;":"&amp;dbP!$D$2),"&lt;="&amp;AS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T113" s="1">
        <f ca="1">SUMIFS(INDIRECT($F$1&amp;$F113&amp;":"&amp;$F113),INDIRECT($F$1&amp;dbP!$D$2&amp;":"&amp;dbP!$D$2),"&gt;="&amp;AT$6,INDIRECT($F$1&amp;dbP!$D$2&amp;":"&amp;dbP!$D$2),"&lt;="&amp;AT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T$6,INDIRECT($F$1&amp;dbP!$D$2&amp;":"&amp;dbP!$D$2),"&lt;="&amp;AT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U113" s="1">
        <f ca="1">SUMIFS(INDIRECT($F$1&amp;$F113&amp;":"&amp;$F113),INDIRECT($F$1&amp;dbP!$D$2&amp;":"&amp;dbP!$D$2),"&gt;="&amp;AU$6,INDIRECT($F$1&amp;dbP!$D$2&amp;":"&amp;dbP!$D$2),"&lt;="&amp;AU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U$6,INDIRECT($F$1&amp;dbP!$D$2&amp;":"&amp;dbP!$D$2),"&lt;="&amp;AU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V113" s="1">
        <f ca="1">SUMIFS(INDIRECT($F$1&amp;$F113&amp;":"&amp;$F113),INDIRECT($F$1&amp;dbP!$D$2&amp;":"&amp;dbP!$D$2),"&gt;="&amp;AV$6,INDIRECT($F$1&amp;dbP!$D$2&amp;":"&amp;dbP!$D$2),"&lt;="&amp;A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V$6,INDIRECT($F$1&amp;dbP!$D$2&amp;":"&amp;dbP!$D$2),"&lt;="&amp;AV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W113" s="1">
        <f ca="1">SUMIFS(INDIRECT($F$1&amp;$F113&amp;":"&amp;$F113),INDIRECT($F$1&amp;dbP!$D$2&amp;":"&amp;dbP!$D$2),"&gt;="&amp;AW$6,INDIRECT($F$1&amp;dbP!$D$2&amp;":"&amp;dbP!$D$2),"&lt;="&amp;A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W$6,INDIRECT($F$1&amp;dbP!$D$2&amp;":"&amp;dbP!$D$2),"&lt;="&amp;AW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X113" s="1">
        <f ca="1">SUMIFS(INDIRECT($F$1&amp;$F113&amp;":"&amp;$F113),INDIRECT($F$1&amp;dbP!$D$2&amp;":"&amp;dbP!$D$2),"&gt;="&amp;AX$6,INDIRECT($F$1&amp;dbP!$D$2&amp;":"&amp;dbP!$D$2),"&lt;="&amp;A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X$6,INDIRECT($F$1&amp;dbP!$D$2&amp;":"&amp;dbP!$D$2),"&lt;="&amp;AX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Y113" s="1">
        <f ca="1">SUMIFS(INDIRECT($F$1&amp;$F113&amp;":"&amp;$F113),INDIRECT($F$1&amp;dbP!$D$2&amp;":"&amp;dbP!$D$2),"&gt;="&amp;AY$6,INDIRECT($F$1&amp;dbP!$D$2&amp;":"&amp;dbP!$D$2),"&lt;="&amp;A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Y$6,INDIRECT($F$1&amp;dbP!$D$2&amp;":"&amp;dbP!$D$2),"&lt;="&amp;AY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AZ113" s="1">
        <f ca="1">SUMIFS(INDIRECT($F$1&amp;$F113&amp;":"&amp;$F113),INDIRECT($F$1&amp;dbP!$D$2&amp;":"&amp;dbP!$D$2),"&gt;="&amp;AZ$6,INDIRECT($F$1&amp;dbP!$D$2&amp;":"&amp;dbP!$D$2),"&lt;="&amp;A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AZ$6,INDIRECT($F$1&amp;dbP!$D$2&amp;":"&amp;dbP!$D$2),"&lt;="&amp;AZ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A113" s="1">
        <f ca="1">SUMIFS(INDIRECT($F$1&amp;$F113&amp;":"&amp;$F113),INDIRECT($F$1&amp;dbP!$D$2&amp;":"&amp;dbP!$D$2),"&gt;="&amp;BA$6,INDIRECT($F$1&amp;dbP!$D$2&amp;":"&amp;dbP!$D$2),"&lt;="&amp;B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BA$6,INDIRECT($F$1&amp;dbP!$D$2&amp;":"&amp;dbP!$D$2),"&lt;="&amp;BA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B113" s="1">
        <f ca="1">SUMIFS(INDIRECT($F$1&amp;$F113&amp;":"&amp;$F113),INDIRECT($F$1&amp;dbP!$D$2&amp;":"&amp;dbP!$D$2),"&gt;="&amp;BB$6,INDIRECT($F$1&amp;dbP!$D$2&amp;":"&amp;dbP!$D$2),"&lt;="&amp;B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BB$6,INDIRECT($F$1&amp;dbP!$D$2&amp;":"&amp;dbP!$D$2),"&lt;="&amp;BB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C113" s="1">
        <f ca="1">SUMIFS(INDIRECT($F$1&amp;$F113&amp;":"&amp;$F113),INDIRECT($F$1&amp;dbP!$D$2&amp;":"&amp;dbP!$D$2),"&gt;="&amp;BC$6,INDIRECT($F$1&amp;dbP!$D$2&amp;":"&amp;dbP!$D$2),"&lt;="&amp;B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BC$6,INDIRECT($F$1&amp;dbP!$D$2&amp;":"&amp;dbP!$D$2),"&lt;="&amp;BC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D113" s="1">
        <f ca="1">SUMIFS(INDIRECT($F$1&amp;$F113&amp;":"&amp;$F113),INDIRECT($F$1&amp;dbP!$D$2&amp;":"&amp;dbP!$D$2),"&gt;="&amp;BD$6,INDIRECT($F$1&amp;dbP!$D$2&amp;":"&amp;dbP!$D$2),"&lt;="&amp;B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BD$6,INDIRECT($F$1&amp;dbP!$D$2&amp;":"&amp;dbP!$D$2),"&lt;="&amp;BD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  <c r="BE113" s="1">
        <f ca="1">SUMIFS(INDIRECT($F$1&amp;$F113&amp;":"&amp;$F113),INDIRECT($F$1&amp;dbP!$D$2&amp;":"&amp;dbP!$D$2),"&gt;="&amp;BE$6,INDIRECT($F$1&amp;dbP!$D$2&amp;":"&amp;dbP!$D$2),"&lt;="&amp;B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"&amp;$I113=$J113),"*",RIGHT($J113,LEN($J113)-4)),INDIRECT($F$1&amp;dbP!$AC$2&amp;":"&amp;dbP!$AC$2),RepP!$J$3)-
SUMIFS(INDIRECT($F$1&amp;$G113&amp;":"&amp;$G113),INDIRECT($F$1&amp;dbP!$D$2&amp;":"&amp;dbP!$D$2),"&gt;="&amp;BE$6,INDIRECT($F$1&amp;dbP!$D$2&amp;":"&amp;dbP!$D$2),"&lt;="&amp;BE$7,INDIRECT($F$1&amp;dbP!$O$2&amp;":"&amp;dbP!$O$2),$H113,INDIRECT($F$1&amp;dbP!$P$2&amp;":"&amp;dbP!$P$2),IF($I113=$J113,"*",$I113),INDIRECT($F$1&amp;dbP!$Q$2&amp;":"&amp;dbP!$Q$2),IF(OR($I113=$J113,"  "&amp;$I113=$J113),"*",RIGHT($J113,LEN($J113)-4)),INDIRECT($F$1&amp;dbP!$AC$2&amp;":"&amp;dbP!$AC$2),RepP!$J$3)</f>
        <v>0</v>
      </c>
    </row>
    <row r="114" spans="2:57" x14ac:dyDescent="0.3">
      <c r="B114" s="1">
        <f>MAX(B$92:B113)+1</f>
        <v>167</v>
      </c>
      <c r="F114" s="1" t="str">
        <f ca="1">INDIRECT($B$1&amp;Items!H$2&amp;$B114)</f>
        <v>Y</v>
      </c>
      <c r="G114" s="1" t="str">
        <f ca="1">INDIRECT($B$1&amp;Items!I$2&amp;$B114)</f>
        <v>Z</v>
      </c>
      <c r="H114" s="13" t="str">
        <f ca="1">INDIRECT($B$1&amp;Items!E$2&amp;$B114)</f>
        <v>Капитальные затраты</v>
      </c>
      <c r="I114" s="13" t="str">
        <f ca="1">IF(INDIRECT($B$1&amp;Items!F$2&amp;$B114)="",H114,INDIRECT($B$1&amp;Items!F$2&amp;$B114))</f>
        <v>Основные средства - тип - 2</v>
      </c>
      <c r="J114" s="1" t="str">
        <f ca="1">IF(INDIRECT($B$1&amp;Items!G$2&amp;$B114)="",IF(H114&lt;&gt;I114,"  "&amp;I114,I114),"    "&amp;INDIRECT($B$1&amp;Items!G$2&amp;$B114))</f>
        <v xml:space="preserve">    Капзатраты - тип - 2 - 7</v>
      </c>
      <c r="S114" s="1">
        <f ca="1">SUM($U114:INDIRECT(ADDRESS(ROW(),SUMIFS($1:$1,$5:$5,MAX($5:$5)))))</f>
        <v>876237.91148333345</v>
      </c>
      <c r="V114" s="1">
        <f ca="1">SUMIFS(INDIRECT($F$1&amp;$F114&amp;":"&amp;$F114),INDIRECT($F$1&amp;dbP!$D$2&amp;":"&amp;dbP!$D$2),"&gt;="&amp;V$6,INDIRECT($F$1&amp;dbP!$D$2&amp;":"&amp;dbP!$D$2),"&lt;="&amp;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V$6,INDIRECT($F$1&amp;dbP!$D$2&amp;":"&amp;dbP!$D$2),"&lt;="&amp;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876237.91148333345</v>
      </c>
      <c r="W114" s="1">
        <f ca="1">SUMIFS(INDIRECT($F$1&amp;$F114&amp;":"&amp;$F114),INDIRECT($F$1&amp;dbP!$D$2&amp;":"&amp;dbP!$D$2),"&gt;="&amp;W$6,INDIRECT($F$1&amp;dbP!$D$2&amp;":"&amp;dbP!$D$2),"&lt;="&amp;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W$6,INDIRECT($F$1&amp;dbP!$D$2&amp;":"&amp;dbP!$D$2),"&lt;="&amp;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X114" s="1">
        <f ca="1">SUMIFS(INDIRECT($F$1&amp;$F114&amp;":"&amp;$F114),INDIRECT($F$1&amp;dbP!$D$2&amp;":"&amp;dbP!$D$2),"&gt;="&amp;X$6,INDIRECT($F$1&amp;dbP!$D$2&amp;":"&amp;dbP!$D$2),"&lt;="&amp;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X$6,INDIRECT($F$1&amp;dbP!$D$2&amp;":"&amp;dbP!$D$2),"&lt;="&amp;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Y114" s="1">
        <f ca="1">SUMIFS(INDIRECT($F$1&amp;$F114&amp;":"&amp;$F114),INDIRECT($F$1&amp;dbP!$D$2&amp;":"&amp;dbP!$D$2),"&gt;="&amp;Y$6,INDIRECT($F$1&amp;dbP!$D$2&amp;":"&amp;dbP!$D$2),"&lt;="&amp;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Y$6,INDIRECT($F$1&amp;dbP!$D$2&amp;":"&amp;dbP!$D$2),"&lt;="&amp;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Z114" s="1">
        <f ca="1">SUMIFS(INDIRECT($F$1&amp;$F114&amp;":"&amp;$F114),INDIRECT($F$1&amp;dbP!$D$2&amp;":"&amp;dbP!$D$2),"&gt;="&amp;Z$6,INDIRECT($F$1&amp;dbP!$D$2&amp;":"&amp;dbP!$D$2),"&lt;="&amp;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Z$6,INDIRECT($F$1&amp;dbP!$D$2&amp;":"&amp;dbP!$D$2),"&lt;="&amp;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A114" s="1">
        <f ca="1">SUMIFS(INDIRECT($F$1&amp;$F114&amp;":"&amp;$F114),INDIRECT($F$1&amp;dbP!$D$2&amp;":"&amp;dbP!$D$2),"&gt;="&amp;AA$6,INDIRECT($F$1&amp;dbP!$D$2&amp;":"&amp;dbP!$D$2),"&lt;="&amp;A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A$6,INDIRECT($F$1&amp;dbP!$D$2&amp;":"&amp;dbP!$D$2),"&lt;="&amp;A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B114" s="1">
        <f ca="1">SUMIFS(INDIRECT($F$1&amp;$F114&amp;":"&amp;$F114),INDIRECT($F$1&amp;dbP!$D$2&amp;":"&amp;dbP!$D$2),"&gt;="&amp;AB$6,INDIRECT($F$1&amp;dbP!$D$2&amp;":"&amp;dbP!$D$2),"&lt;="&amp;A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B$6,INDIRECT($F$1&amp;dbP!$D$2&amp;":"&amp;dbP!$D$2),"&lt;="&amp;A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C114" s="1">
        <f ca="1">SUMIFS(INDIRECT($F$1&amp;$F114&amp;":"&amp;$F114),INDIRECT($F$1&amp;dbP!$D$2&amp;":"&amp;dbP!$D$2),"&gt;="&amp;AC$6,INDIRECT($F$1&amp;dbP!$D$2&amp;":"&amp;dbP!$D$2),"&lt;="&amp;A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C$6,INDIRECT($F$1&amp;dbP!$D$2&amp;":"&amp;dbP!$D$2),"&lt;="&amp;A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D114" s="1">
        <f ca="1">SUMIFS(INDIRECT($F$1&amp;$F114&amp;":"&amp;$F114),INDIRECT($F$1&amp;dbP!$D$2&amp;":"&amp;dbP!$D$2),"&gt;="&amp;AD$6,INDIRECT($F$1&amp;dbP!$D$2&amp;":"&amp;dbP!$D$2),"&lt;="&amp;A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D$6,INDIRECT($F$1&amp;dbP!$D$2&amp;":"&amp;dbP!$D$2),"&lt;="&amp;A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E114" s="1">
        <f ca="1">SUMIFS(INDIRECT($F$1&amp;$F114&amp;":"&amp;$F114),INDIRECT($F$1&amp;dbP!$D$2&amp;":"&amp;dbP!$D$2),"&gt;="&amp;AE$6,INDIRECT($F$1&amp;dbP!$D$2&amp;":"&amp;dbP!$D$2),"&lt;="&amp;A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E$6,INDIRECT($F$1&amp;dbP!$D$2&amp;":"&amp;dbP!$D$2),"&lt;="&amp;A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F114" s="1">
        <f ca="1">SUMIFS(INDIRECT($F$1&amp;$F114&amp;":"&amp;$F114),INDIRECT($F$1&amp;dbP!$D$2&amp;":"&amp;dbP!$D$2),"&gt;="&amp;AF$6,INDIRECT($F$1&amp;dbP!$D$2&amp;":"&amp;dbP!$D$2),"&lt;="&amp;AF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F$6,INDIRECT($F$1&amp;dbP!$D$2&amp;":"&amp;dbP!$D$2),"&lt;="&amp;AF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G114" s="1">
        <f ca="1">SUMIFS(INDIRECT($F$1&amp;$F114&amp;":"&amp;$F114),INDIRECT($F$1&amp;dbP!$D$2&amp;":"&amp;dbP!$D$2),"&gt;="&amp;AG$6,INDIRECT($F$1&amp;dbP!$D$2&amp;":"&amp;dbP!$D$2),"&lt;="&amp;AG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G$6,INDIRECT($F$1&amp;dbP!$D$2&amp;":"&amp;dbP!$D$2),"&lt;="&amp;AG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H114" s="1">
        <f ca="1">SUMIFS(INDIRECT($F$1&amp;$F114&amp;":"&amp;$F114),INDIRECT($F$1&amp;dbP!$D$2&amp;":"&amp;dbP!$D$2),"&gt;="&amp;AH$6,INDIRECT($F$1&amp;dbP!$D$2&amp;":"&amp;dbP!$D$2),"&lt;="&amp;AH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H$6,INDIRECT($F$1&amp;dbP!$D$2&amp;":"&amp;dbP!$D$2),"&lt;="&amp;AH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I114" s="1">
        <f ca="1">SUMIFS(INDIRECT($F$1&amp;$F114&amp;":"&amp;$F114),INDIRECT($F$1&amp;dbP!$D$2&amp;":"&amp;dbP!$D$2),"&gt;="&amp;AI$6,INDIRECT($F$1&amp;dbP!$D$2&amp;":"&amp;dbP!$D$2),"&lt;="&amp;AI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I$6,INDIRECT($F$1&amp;dbP!$D$2&amp;":"&amp;dbP!$D$2),"&lt;="&amp;AI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J114" s="1">
        <f ca="1">SUMIFS(INDIRECT($F$1&amp;$F114&amp;":"&amp;$F114),INDIRECT($F$1&amp;dbP!$D$2&amp;":"&amp;dbP!$D$2),"&gt;="&amp;AJ$6,INDIRECT($F$1&amp;dbP!$D$2&amp;":"&amp;dbP!$D$2),"&lt;="&amp;AJ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J$6,INDIRECT($F$1&amp;dbP!$D$2&amp;":"&amp;dbP!$D$2),"&lt;="&amp;AJ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K114" s="1">
        <f ca="1">SUMIFS(INDIRECT($F$1&amp;$F114&amp;":"&amp;$F114),INDIRECT($F$1&amp;dbP!$D$2&amp;":"&amp;dbP!$D$2),"&gt;="&amp;AK$6,INDIRECT($F$1&amp;dbP!$D$2&amp;":"&amp;dbP!$D$2),"&lt;="&amp;AK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K$6,INDIRECT($F$1&amp;dbP!$D$2&amp;":"&amp;dbP!$D$2),"&lt;="&amp;AK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L114" s="1">
        <f ca="1">SUMIFS(INDIRECT($F$1&amp;$F114&amp;":"&amp;$F114),INDIRECT($F$1&amp;dbP!$D$2&amp;":"&amp;dbP!$D$2),"&gt;="&amp;AL$6,INDIRECT($F$1&amp;dbP!$D$2&amp;":"&amp;dbP!$D$2),"&lt;="&amp;AL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L$6,INDIRECT($F$1&amp;dbP!$D$2&amp;":"&amp;dbP!$D$2),"&lt;="&amp;AL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M114" s="1">
        <f ca="1">SUMIFS(INDIRECT($F$1&amp;$F114&amp;":"&amp;$F114),INDIRECT($F$1&amp;dbP!$D$2&amp;":"&amp;dbP!$D$2),"&gt;="&amp;AM$6,INDIRECT($F$1&amp;dbP!$D$2&amp;":"&amp;dbP!$D$2),"&lt;="&amp;AM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M$6,INDIRECT($F$1&amp;dbP!$D$2&amp;":"&amp;dbP!$D$2),"&lt;="&amp;AM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N114" s="1">
        <f ca="1">SUMIFS(INDIRECT($F$1&amp;$F114&amp;":"&amp;$F114),INDIRECT($F$1&amp;dbP!$D$2&amp;":"&amp;dbP!$D$2),"&gt;="&amp;AN$6,INDIRECT($F$1&amp;dbP!$D$2&amp;":"&amp;dbP!$D$2),"&lt;="&amp;AN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N$6,INDIRECT($F$1&amp;dbP!$D$2&amp;":"&amp;dbP!$D$2),"&lt;="&amp;AN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O114" s="1">
        <f ca="1">SUMIFS(INDIRECT($F$1&amp;$F114&amp;":"&amp;$F114),INDIRECT($F$1&amp;dbP!$D$2&amp;":"&amp;dbP!$D$2),"&gt;="&amp;AO$6,INDIRECT($F$1&amp;dbP!$D$2&amp;":"&amp;dbP!$D$2),"&lt;="&amp;AO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O$6,INDIRECT($F$1&amp;dbP!$D$2&amp;":"&amp;dbP!$D$2),"&lt;="&amp;AO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P114" s="1">
        <f ca="1">SUMIFS(INDIRECT($F$1&amp;$F114&amp;":"&amp;$F114),INDIRECT($F$1&amp;dbP!$D$2&amp;":"&amp;dbP!$D$2),"&gt;="&amp;AP$6,INDIRECT($F$1&amp;dbP!$D$2&amp;":"&amp;dbP!$D$2),"&lt;="&amp;AP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P$6,INDIRECT($F$1&amp;dbP!$D$2&amp;":"&amp;dbP!$D$2),"&lt;="&amp;AP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Q114" s="1">
        <f ca="1">SUMIFS(INDIRECT($F$1&amp;$F114&amp;":"&amp;$F114),INDIRECT($F$1&amp;dbP!$D$2&amp;":"&amp;dbP!$D$2),"&gt;="&amp;AQ$6,INDIRECT($F$1&amp;dbP!$D$2&amp;":"&amp;dbP!$D$2),"&lt;="&amp;AQ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Q$6,INDIRECT($F$1&amp;dbP!$D$2&amp;":"&amp;dbP!$D$2),"&lt;="&amp;AQ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R114" s="1">
        <f ca="1">SUMIFS(INDIRECT($F$1&amp;$F114&amp;":"&amp;$F114),INDIRECT($F$1&amp;dbP!$D$2&amp;":"&amp;dbP!$D$2),"&gt;="&amp;AR$6,INDIRECT($F$1&amp;dbP!$D$2&amp;":"&amp;dbP!$D$2),"&lt;="&amp;AR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R$6,INDIRECT($F$1&amp;dbP!$D$2&amp;":"&amp;dbP!$D$2),"&lt;="&amp;AR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S114" s="1">
        <f ca="1">SUMIFS(INDIRECT($F$1&amp;$F114&amp;":"&amp;$F114),INDIRECT($F$1&amp;dbP!$D$2&amp;":"&amp;dbP!$D$2),"&gt;="&amp;AS$6,INDIRECT($F$1&amp;dbP!$D$2&amp;":"&amp;dbP!$D$2),"&lt;="&amp;AS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S$6,INDIRECT($F$1&amp;dbP!$D$2&amp;":"&amp;dbP!$D$2),"&lt;="&amp;AS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T114" s="1">
        <f ca="1">SUMIFS(INDIRECT($F$1&amp;$F114&amp;":"&amp;$F114),INDIRECT($F$1&amp;dbP!$D$2&amp;":"&amp;dbP!$D$2),"&gt;="&amp;AT$6,INDIRECT($F$1&amp;dbP!$D$2&amp;":"&amp;dbP!$D$2),"&lt;="&amp;AT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T$6,INDIRECT($F$1&amp;dbP!$D$2&amp;":"&amp;dbP!$D$2),"&lt;="&amp;AT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U114" s="1">
        <f ca="1">SUMIFS(INDIRECT($F$1&amp;$F114&amp;":"&amp;$F114),INDIRECT($F$1&amp;dbP!$D$2&amp;":"&amp;dbP!$D$2),"&gt;="&amp;AU$6,INDIRECT($F$1&amp;dbP!$D$2&amp;":"&amp;dbP!$D$2),"&lt;="&amp;AU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U$6,INDIRECT($F$1&amp;dbP!$D$2&amp;":"&amp;dbP!$D$2),"&lt;="&amp;AU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V114" s="1">
        <f ca="1">SUMIFS(INDIRECT($F$1&amp;$F114&amp;":"&amp;$F114),INDIRECT($F$1&amp;dbP!$D$2&amp;":"&amp;dbP!$D$2),"&gt;="&amp;AV$6,INDIRECT($F$1&amp;dbP!$D$2&amp;":"&amp;dbP!$D$2),"&lt;="&amp;A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V$6,INDIRECT($F$1&amp;dbP!$D$2&amp;":"&amp;dbP!$D$2),"&lt;="&amp;AV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W114" s="1">
        <f ca="1">SUMIFS(INDIRECT($F$1&amp;$F114&amp;":"&amp;$F114),INDIRECT($F$1&amp;dbP!$D$2&amp;":"&amp;dbP!$D$2),"&gt;="&amp;AW$6,INDIRECT($F$1&amp;dbP!$D$2&amp;":"&amp;dbP!$D$2),"&lt;="&amp;A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W$6,INDIRECT($F$1&amp;dbP!$D$2&amp;":"&amp;dbP!$D$2),"&lt;="&amp;AW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X114" s="1">
        <f ca="1">SUMIFS(INDIRECT($F$1&amp;$F114&amp;":"&amp;$F114),INDIRECT($F$1&amp;dbP!$D$2&amp;":"&amp;dbP!$D$2),"&gt;="&amp;AX$6,INDIRECT($F$1&amp;dbP!$D$2&amp;":"&amp;dbP!$D$2),"&lt;="&amp;A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X$6,INDIRECT($F$1&amp;dbP!$D$2&amp;":"&amp;dbP!$D$2),"&lt;="&amp;AX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Y114" s="1">
        <f ca="1">SUMIFS(INDIRECT($F$1&amp;$F114&amp;":"&amp;$F114),INDIRECT($F$1&amp;dbP!$D$2&amp;":"&amp;dbP!$D$2),"&gt;="&amp;AY$6,INDIRECT($F$1&amp;dbP!$D$2&amp;":"&amp;dbP!$D$2),"&lt;="&amp;A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Y$6,INDIRECT($F$1&amp;dbP!$D$2&amp;":"&amp;dbP!$D$2),"&lt;="&amp;AY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AZ114" s="1">
        <f ca="1">SUMIFS(INDIRECT($F$1&amp;$F114&amp;":"&amp;$F114),INDIRECT($F$1&amp;dbP!$D$2&amp;":"&amp;dbP!$D$2),"&gt;="&amp;AZ$6,INDIRECT($F$1&amp;dbP!$D$2&amp;":"&amp;dbP!$D$2),"&lt;="&amp;A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AZ$6,INDIRECT($F$1&amp;dbP!$D$2&amp;":"&amp;dbP!$D$2),"&lt;="&amp;AZ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A114" s="1">
        <f ca="1">SUMIFS(INDIRECT($F$1&amp;$F114&amp;":"&amp;$F114),INDIRECT($F$1&amp;dbP!$D$2&amp;":"&amp;dbP!$D$2),"&gt;="&amp;BA$6,INDIRECT($F$1&amp;dbP!$D$2&amp;":"&amp;dbP!$D$2),"&lt;="&amp;B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BA$6,INDIRECT($F$1&amp;dbP!$D$2&amp;":"&amp;dbP!$D$2),"&lt;="&amp;BA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B114" s="1">
        <f ca="1">SUMIFS(INDIRECT($F$1&amp;$F114&amp;":"&amp;$F114),INDIRECT($F$1&amp;dbP!$D$2&amp;":"&amp;dbP!$D$2),"&gt;="&amp;BB$6,INDIRECT($F$1&amp;dbP!$D$2&amp;":"&amp;dbP!$D$2),"&lt;="&amp;B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BB$6,INDIRECT($F$1&amp;dbP!$D$2&amp;":"&amp;dbP!$D$2),"&lt;="&amp;BB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C114" s="1">
        <f ca="1">SUMIFS(INDIRECT($F$1&amp;$F114&amp;":"&amp;$F114),INDIRECT($F$1&amp;dbP!$D$2&amp;":"&amp;dbP!$D$2),"&gt;="&amp;BC$6,INDIRECT($F$1&amp;dbP!$D$2&amp;":"&amp;dbP!$D$2),"&lt;="&amp;B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BC$6,INDIRECT($F$1&amp;dbP!$D$2&amp;":"&amp;dbP!$D$2),"&lt;="&amp;BC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D114" s="1">
        <f ca="1">SUMIFS(INDIRECT($F$1&amp;$F114&amp;":"&amp;$F114),INDIRECT($F$1&amp;dbP!$D$2&amp;":"&amp;dbP!$D$2),"&gt;="&amp;BD$6,INDIRECT($F$1&amp;dbP!$D$2&amp;":"&amp;dbP!$D$2),"&lt;="&amp;B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BD$6,INDIRECT($F$1&amp;dbP!$D$2&amp;":"&amp;dbP!$D$2),"&lt;="&amp;BD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  <c r="BE114" s="1">
        <f ca="1">SUMIFS(INDIRECT($F$1&amp;$F114&amp;":"&amp;$F114),INDIRECT($F$1&amp;dbP!$D$2&amp;":"&amp;dbP!$D$2),"&gt;="&amp;BE$6,INDIRECT($F$1&amp;dbP!$D$2&amp;":"&amp;dbP!$D$2),"&lt;="&amp;B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"&amp;$I114=$J114),"*",RIGHT($J114,LEN($J114)-4)),INDIRECT($F$1&amp;dbP!$AC$2&amp;":"&amp;dbP!$AC$2),RepP!$J$3)-
SUMIFS(INDIRECT($F$1&amp;$G114&amp;":"&amp;$G114),INDIRECT($F$1&amp;dbP!$D$2&amp;":"&amp;dbP!$D$2),"&gt;="&amp;BE$6,INDIRECT($F$1&amp;dbP!$D$2&amp;":"&amp;dbP!$D$2),"&lt;="&amp;BE$7,INDIRECT($F$1&amp;dbP!$O$2&amp;":"&amp;dbP!$O$2),$H114,INDIRECT($F$1&amp;dbP!$P$2&amp;":"&amp;dbP!$P$2),IF($I114=$J114,"*",$I114),INDIRECT($F$1&amp;dbP!$Q$2&amp;":"&amp;dbP!$Q$2),IF(OR($I114=$J114,"  "&amp;$I114=$J114),"*",RIGHT($J114,LEN($J114)-4)),INDIRECT($F$1&amp;dbP!$AC$2&amp;":"&amp;dbP!$AC$2),RepP!$J$3)</f>
        <v>0</v>
      </c>
    </row>
    <row r="115" spans="2:57" x14ac:dyDescent="0.3">
      <c r="B115" s="1">
        <f>MAX(B$92:B114)+1</f>
        <v>168</v>
      </c>
      <c r="F115" s="1" t="str">
        <f ca="1">INDIRECT($B$1&amp;Items!H$2&amp;$B115)</f>
        <v>Y</v>
      </c>
      <c r="G115" s="1" t="str">
        <f ca="1">INDIRECT($B$1&amp;Items!I$2&amp;$B115)</f>
        <v>Z</v>
      </c>
      <c r="H115" s="13" t="str">
        <f ca="1">INDIRECT($B$1&amp;Items!E$2&amp;$B115)</f>
        <v>Капитальные затраты</v>
      </c>
      <c r="I115" s="13" t="str">
        <f ca="1">IF(INDIRECT($B$1&amp;Items!F$2&amp;$B115)="",H115,INDIRECT($B$1&amp;Items!F$2&amp;$B115))</f>
        <v>Основные средства - тип - 2</v>
      </c>
      <c r="J115" s="1" t="str">
        <f ca="1">IF(INDIRECT($B$1&amp;Items!G$2&amp;$B115)="",IF(H115&lt;&gt;I115,"  "&amp;I115,I115),"    "&amp;INDIRECT($B$1&amp;Items!G$2&amp;$B115))</f>
        <v xml:space="preserve">    Капзатраты - тип - 2 - 8</v>
      </c>
      <c r="S115" s="1">
        <f ca="1">SUM($U115:INDIRECT(ADDRESS(ROW(),SUMIFS($1:$1,$5:$5,MAX($5:$5)))))</f>
        <v>1176605.224609375</v>
      </c>
      <c r="V115" s="1">
        <f ca="1">SUMIFS(INDIRECT($F$1&amp;$F115&amp;":"&amp;$F115),INDIRECT($F$1&amp;dbP!$D$2&amp;":"&amp;dbP!$D$2),"&gt;="&amp;V$6,INDIRECT($F$1&amp;dbP!$D$2&amp;":"&amp;dbP!$D$2),"&lt;="&amp;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V$6,INDIRECT($F$1&amp;dbP!$D$2&amp;":"&amp;dbP!$D$2),"&lt;="&amp;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1176605.224609375</v>
      </c>
      <c r="W115" s="1">
        <f ca="1">SUMIFS(INDIRECT($F$1&amp;$F115&amp;":"&amp;$F115),INDIRECT($F$1&amp;dbP!$D$2&amp;":"&amp;dbP!$D$2),"&gt;="&amp;W$6,INDIRECT($F$1&amp;dbP!$D$2&amp;":"&amp;dbP!$D$2),"&lt;="&amp;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W$6,INDIRECT($F$1&amp;dbP!$D$2&amp;":"&amp;dbP!$D$2),"&lt;="&amp;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X115" s="1">
        <f ca="1">SUMIFS(INDIRECT($F$1&amp;$F115&amp;":"&amp;$F115),INDIRECT($F$1&amp;dbP!$D$2&amp;":"&amp;dbP!$D$2),"&gt;="&amp;X$6,INDIRECT($F$1&amp;dbP!$D$2&amp;":"&amp;dbP!$D$2),"&lt;="&amp;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X$6,INDIRECT($F$1&amp;dbP!$D$2&amp;":"&amp;dbP!$D$2),"&lt;="&amp;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Y115" s="1">
        <f ca="1">SUMIFS(INDIRECT($F$1&amp;$F115&amp;":"&amp;$F115),INDIRECT($F$1&amp;dbP!$D$2&amp;":"&amp;dbP!$D$2),"&gt;="&amp;Y$6,INDIRECT($F$1&amp;dbP!$D$2&amp;":"&amp;dbP!$D$2),"&lt;="&amp;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Y$6,INDIRECT($F$1&amp;dbP!$D$2&amp;":"&amp;dbP!$D$2),"&lt;="&amp;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Z115" s="1">
        <f ca="1">SUMIFS(INDIRECT($F$1&amp;$F115&amp;":"&amp;$F115),INDIRECT($F$1&amp;dbP!$D$2&amp;":"&amp;dbP!$D$2),"&gt;="&amp;Z$6,INDIRECT($F$1&amp;dbP!$D$2&amp;":"&amp;dbP!$D$2),"&lt;="&amp;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Z$6,INDIRECT($F$1&amp;dbP!$D$2&amp;":"&amp;dbP!$D$2),"&lt;="&amp;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A115" s="1">
        <f ca="1">SUMIFS(INDIRECT($F$1&amp;$F115&amp;":"&amp;$F115),INDIRECT($F$1&amp;dbP!$D$2&amp;":"&amp;dbP!$D$2),"&gt;="&amp;AA$6,INDIRECT($F$1&amp;dbP!$D$2&amp;":"&amp;dbP!$D$2),"&lt;="&amp;A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A$6,INDIRECT($F$1&amp;dbP!$D$2&amp;":"&amp;dbP!$D$2),"&lt;="&amp;A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B115" s="1">
        <f ca="1">SUMIFS(INDIRECT($F$1&amp;$F115&amp;":"&amp;$F115),INDIRECT($F$1&amp;dbP!$D$2&amp;":"&amp;dbP!$D$2),"&gt;="&amp;AB$6,INDIRECT($F$1&amp;dbP!$D$2&amp;":"&amp;dbP!$D$2),"&lt;="&amp;A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B$6,INDIRECT($F$1&amp;dbP!$D$2&amp;":"&amp;dbP!$D$2),"&lt;="&amp;A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C115" s="1">
        <f ca="1">SUMIFS(INDIRECT($F$1&amp;$F115&amp;":"&amp;$F115),INDIRECT($F$1&amp;dbP!$D$2&amp;":"&amp;dbP!$D$2),"&gt;="&amp;AC$6,INDIRECT($F$1&amp;dbP!$D$2&amp;":"&amp;dbP!$D$2),"&lt;="&amp;A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C$6,INDIRECT($F$1&amp;dbP!$D$2&amp;":"&amp;dbP!$D$2),"&lt;="&amp;A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D115" s="1">
        <f ca="1">SUMIFS(INDIRECT($F$1&amp;$F115&amp;":"&amp;$F115),INDIRECT($F$1&amp;dbP!$D$2&amp;":"&amp;dbP!$D$2),"&gt;="&amp;AD$6,INDIRECT($F$1&amp;dbP!$D$2&amp;":"&amp;dbP!$D$2),"&lt;="&amp;A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D$6,INDIRECT($F$1&amp;dbP!$D$2&amp;":"&amp;dbP!$D$2),"&lt;="&amp;A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E115" s="1">
        <f ca="1">SUMIFS(INDIRECT($F$1&amp;$F115&amp;":"&amp;$F115),INDIRECT($F$1&amp;dbP!$D$2&amp;":"&amp;dbP!$D$2),"&gt;="&amp;AE$6,INDIRECT($F$1&amp;dbP!$D$2&amp;":"&amp;dbP!$D$2),"&lt;="&amp;A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E$6,INDIRECT($F$1&amp;dbP!$D$2&amp;":"&amp;dbP!$D$2),"&lt;="&amp;A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F115" s="1">
        <f ca="1">SUMIFS(INDIRECT($F$1&amp;$F115&amp;":"&amp;$F115),INDIRECT($F$1&amp;dbP!$D$2&amp;":"&amp;dbP!$D$2),"&gt;="&amp;AF$6,INDIRECT($F$1&amp;dbP!$D$2&amp;":"&amp;dbP!$D$2),"&lt;="&amp;AF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F$6,INDIRECT($F$1&amp;dbP!$D$2&amp;":"&amp;dbP!$D$2),"&lt;="&amp;AF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G115" s="1">
        <f ca="1">SUMIFS(INDIRECT($F$1&amp;$F115&amp;":"&amp;$F115),INDIRECT($F$1&amp;dbP!$D$2&amp;":"&amp;dbP!$D$2),"&gt;="&amp;AG$6,INDIRECT($F$1&amp;dbP!$D$2&amp;":"&amp;dbP!$D$2),"&lt;="&amp;AG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G$6,INDIRECT($F$1&amp;dbP!$D$2&amp;":"&amp;dbP!$D$2),"&lt;="&amp;AG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H115" s="1">
        <f ca="1">SUMIFS(INDIRECT($F$1&amp;$F115&amp;":"&amp;$F115),INDIRECT($F$1&amp;dbP!$D$2&amp;":"&amp;dbP!$D$2),"&gt;="&amp;AH$6,INDIRECT($F$1&amp;dbP!$D$2&amp;":"&amp;dbP!$D$2),"&lt;="&amp;AH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H$6,INDIRECT($F$1&amp;dbP!$D$2&amp;":"&amp;dbP!$D$2),"&lt;="&amp;AH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I115" s="1">
        <f ca="1">SUMIFS(INDIRECT($F$1&amp;$F115&amp;":"&amp;$F115),INDIRECT($F$1&amp;dbP!$D$2&amp;":"&amp;dbP!$D$2),"&gt;="&amp;AI$6,INDIRECT($F$1&amp;dbP!$D$2&amp;":"&amp;dbP!$D$2),"&lt;="&amp;AI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I$6,INDIRECT($F$1&amp;dbP!$D$2&amp;":"&amp;dbP!$D$2),"&lt;="&amp;AI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J115" s="1">
        <f ca="1">SUMIFS(INDIRECT($F$1&amp;$F115&amp;":"&amp;$F115),INDIRECT($F$1&amp;dbP!$D$2&amp;":"&amp;dbP!$D$2),"&gt;="&amp;AJ$6,INDIRECT($F$1&amp;dbP!$D$2&amp;":"&amp;dbP!$D$2),"&lt;="&amp;AJ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J$6,INDIRECT($F$1&amp;dbP!$D$2&amp;":"&amp;dbP!$D$2),"&lt;="&amp;AJ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K115" s="1">
        <f ca="1">SUMIFS(INDIRECT($F$1&amp;$F115&amp;":"&amp;$F115),INDIRECT($F$1&amp;dbP!$D$2&amp;":"&amp;dbP!$D$2),"&gt;="&amp;AK$6,INDIRECT($F$1&amp;dbP!$D$2&amp;":"&amp;dbP!$D$2),"&lt;="&amp;AK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K$6,INDIRECT($F$1&amp;dbP!$D$2&amp;":"&amp;dbP!$D$2),"&lt;="&amp;AK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L115" s="1">
        <f ca="1">SUMIFS(INDIRECT($F$1&amp;$F115&amp;":"&amp;$F115),INDIRECT($F$1&amp;dbP!$D$2&amp;":"&amp;dbP!$D$2),"&gt;="&amp;AL$6,INDIRECT($F$1&amp;dbP!$D$2&amp;":"&amp;dbP!$D$2),"&lt;="&amp;AL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L$6,INDIRECT($F$1&amp;dbP!$D$2&amp;":"&amp;dbP!$D$2),"&lt;="&amp;AL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M115" s="1">
        <f ca="1">SUMIFS(INDIRECT($F$1&amp;$F115&amp;":"&amp;$F115),INDIRECT($F$1&amp;dbP!$D$2&amp;":"&amp;dbP!$D$2),"&gt;="&amp;AM$6,INDIRECT($F$1&amp;dbP!$D$2&amp;":"&amp;dbP!$D$2),"&lt;="&amp;AM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M$6,INDIRECT($F$1&amp;dbP!$D$2&amp;":"&amp;dbP!$D$2),"&lt;="&amp;AM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N115" s="1">
        <f ca="1">SUMIFS(INDIRECT($F$1&amp;$F115&amp;":"&amp;$F115),INDIRECT($F$1&amp;dbP!$D$2&amp;":"&amp;dbP!$D$2),"&gt;="&amp;AN$6,INDIRECT($F$1&amp;dbP!$D$2&amp;":"&amp;dbP!$D$2),"&lt;="&amp;AN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N$6,INDIRECT($F$1&amp;dbP!$D$2&amp;":"&amp;dbP!$D$2),"&lt;="&amp;AN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O115" s="1">
        <f ca="1">SUMIFS(INDIRECT($F$1&amp;$F115&amp;":"&amp;$F115),INDIRECT($F$1&amp;dbP!$D$2&amp;":"&amp;dbP!$D$2),"&gt;="&amp;AO$6,INDIRECT($F$1&amp;dbP!$D$2&amp;":"&amp;dbP!$D$2),"&lt;="&amp;AO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O$6,INDIRECT($F$1&amp;dbP!$D$2&amp;":"&amp;dbP!$D$2),"&lt;="&amp;AO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P115" s="1">
        <f ca="1">SUMIFS(INDIRECT($F$1&amp;$F115&amp;":"&amp;$F115),INDIRECT($F$1&amp;dbP!$D$2&amp;":"&amp;dbP!$D$2),"&gt;="&amp;AP$6,INDIRECT($F$1&amp;dbP!$D$2&amp;":"&amp;dbP!$D$2),"&lt;="&amp;AP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P$6,INDIRECT($F$1&amp;dbP!$D$2&amp;":"&amp;dbP!$D$2),"&lt;="&amp;AP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Q115" s="1">
        <f ca="1">SUMIFS(INDIRECT($F$1&amp;$F115&amp;":"&amp;$F115),INDIRECT($F$1&amp;dbP!$D$2&amp;":"&amp;dbP!$D$2),"&gt;="&amp;AQ$6,INDIRECT($F$1&amp;dbP!$D$2&amp;":"&amp;dbP!$D$2),"&lt;="&amp;AQ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Q$6,INDIRECT($F$1&amp;dbP!$D$2&amp;":"&amp;dbP!$D$2),"&lt;="&amp;AQ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R115" s="1">
        <f ca="1">SUMIFS(INDIRECT($F$1&amp;$F115&amp;":"&amp;$F115),INDIRECT($F$1&amp;dbP!$D$2&amp;":"&amp;dbP!$D$2),"&gt;="&amp;AR$6,INDIRECT($F$1&amp;dbP!$D$2&amp;":"&amp;dbP!$D$2),"&lt;="&amp;AR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R$6,INDIRECT($F$1&amp;dbP!$D$2&amp;":"&amp;dbP!$D$2),"&lt;="&amp;AR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S115" s="1">
        <f ca="1">SUMIFS(INDIRECT($F$1&amp;$F115&amp;":"&amp;$F115),INDIRECT($F$1&amp;dbP!$D$2&amp;":"&amp;dbP!$D$2),"&gt;="&amp;AS$6,INDIRECT($F$1&amp;dbP!$D$2&amp;":"&amp;dbP!$D$2),"&lt;="&amp;AS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S$6,INDIRECT($F$1&amp;dbP!$D$2&amp;":"&amp;dbP!$D$2),"&lt;="&amp;AS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T115" s="1">
        <f ca="1">SUMIFS(INDIRECT($F$1&amp;$F115&amp;":"&amp;$F115),INDIRECT($F$1&amp;dbP!$D$2&amp;":"&amp;dbP!$D$2),"&gt;="&amp;AT$6,INDIRECT($F$1&amp;dbP!$D$2&amp;":"&amp;dbP!$D$2),"&lt;="&amp;AT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T$6,INDIRECT($F$1&amp;dbP!$D$2&amp;":"&amp;dbP!$D$2),"&lt;="&amp;AT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U115" s="1">
        <f ca="1">SUMIFS(INDIRECT($F$1&amp;$F115&amp;":"&amp;$F115),INDIRECT($F$1&amp;dbP!$D$2&amp;":"&amp;dbP!$D$2),"&gt;="&amp;AU$6,INDIRECT($F$1&amp;dbP!$D$2&amp;":"&amp;dbP!$D$2),"&lt;="&amp;AU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U$6,INDIRECT($F$1&amp;dbP!$D$2&amp;":"&amp;dbP!$D$2),"&lt;="&amp;AU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V115" s="1">
        <f ca="1">SUMIFS(INDIRECT($F$1&amp;$F115&amp;":"&amp;$F115),INDIRECT($F$1&amp;dbP!$D$2&amp;":"&amp;dbP!$D$2),"&gt;="&amp;AV$6,INDIRECT($F$1&amp;dbP!$D$2&amp;":"&amp;dbP!$D$2),"&lt;="&amp;A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V$6,INDIRECT($F$1&amp;dbP!$D$2&amp;":"&amp;dbP!$D$2),"&lt;="&amp;AV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W115" s="1">
        <f ca="1">SUMIFS(INDIRECT($F$1&amp;$F115&amp;":"&amp;$F115),INDIRECT($F$1&amp;dbP!$D$2&amp;":"&amp;dbP!$D$2),"&gt;="&amp;AW$6,INDIRECT($F$1&amp;dbP!$D$2&amp;":"&amp;dbP!$D$2),"&lt;="&amp;A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W$6,INDIRECT($F$1&amp;dbP!$D$2&amp;":"&amp;dbP!$D$2),"&lt;="&amp;AW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X115" s="1">
        <f ca="1">SUMIFS(INDIRECT($F$1&amp;$F115&amp;":"&amp;$F115),INDIRECT($F$1&amp;dbP!$D$2&amp;":"&amp;dbP!$D$2),"&gt;="&amp;AX$6,INDIRECT($F$1&amp;dbP!$D$2&amp;":"&amp;dbP!$D$2),"&lt;="&amp;A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X$6,INDIRECT($F$1&amp;dbP!$D$2&amp;":"&amp;dbP!$D$2),"&lt;="&amp;AX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Y115" s="1">
        <f ca="1">SUMIFS(INDIRECT($F$1&amp;$F115&amp;":"&amp;$F115),INDIRECT($F$1&amp;dbP!$D$2&amp;":"&amp;dbP!$D$2),"&gt;="&amp;AY$6,INDIRECT($F$1&amp;dbP!$D$2&amp;":"&amp;dbP!$D$2),"&lt;="&amp;A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Y$6,INDIRECT($F$1&amp;dbP!$D$2&amp;":"&amp;dbP!$D$2),"&lt;="&amp;AY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AZ115" s="1">
        <f ca="1">SUMIFS(INDIRECT($F$1&amp;$F115&amp;":"&amp;$F115),INDIRECT($F$1&amp;dbP!$D$2&amp;":"&amp;dbP!$D$2),"&gt;="&amp;AZ$6,INDIRECT($F$1&amp;dbP!$D$2&amp;":"&amp;dbP!$D$2),"&lt;="&amp;A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AZ$6,INDIRECT($F$1&amp;dbP!$D$2&amp;":"&amp;dbP!$D$2),"&lt;="&amp;AZ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A115" s="1">
        <f ca="1">SUMIFS(INDIRECT($F$1&amp;$F115&amp;":"&amp;$F115),INDIRECT($F$1&amp;dbP!$D$2&amp;":"&amp;dbP!$D$2),"&gt;="&amp;BA$6,INDIRECT($F$1&amp;dbP!$D$2&amp;":"&amp;dbP!$D$2),"&lt;="&amp;B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BA$6,INDIRECT($F$1&amp;dbP!$D$2&amp;":"&amp;dbP!$D$2),"&lt;="&amp;BA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B115" s="1">
        <f ca="1">SUMIFS(INDIRECT($F$1&amp;$F115&amp;":"&amp;$F115),INDIRECT($F$1&amp;dbP!$D$2&amp;":"&amp;dbP!$D$2),"&gt;="&amp;BB$6,INDIRECT($F$1&amp;dbP!$D$2&amp;":"&amp;dbP!$D$2),"&lt;="&amp;B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BB$6,INDIRECT($F$1&amp;dbP!$D$2&amp;":"&amp;dbP!$D$2),"&lt;="&amp;BB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C115" s="1">
        <f ca="1">SUMIFS(INDIRECT($F$1&amp;$F115&amp;":"&amp;$F115),INDIRECT($F$1&amp;dbP!$D$2&amp;":"&amp;dbP!$D$2),"&gt;="&amp;BC$6,INDIRECT($F$1&amp;dbP!$D$2&amp;":"&amp;dbP!$D$2),"&lt;="&amp;B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BC$6,INDIRECT($F$1&amp;dbP!$D$2&amp;":"&amp;dbP!$D$2),"&lt;="&amp;BC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D115" s="1">
        <f ca="1">SUMIFS(INDIRECT($F$1&amp;$F115&amp;":"&amp;$F115),INDIRECT($F$1&amp;dbP!$D$2&amp;":"&amp;dbP!$D$2),"&gt;="&amp;BD$6,INDIRECT($F$1&amp;dbP!$D$2&amp;":"&amp;dbP!$D$2),"&lt;="&amp;B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BD$6,INDIRECT($F$1&amp;dbP!$D$2&amp;":"&amp;dbP!$D$2),"&lt;="&amp;BD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  <c r="BE115" s="1">
        <f ca="1">SUMIFS(INDIRECT($F$1&amp;$F115&amp;":"&amp;$F115),INDIRECT($F$1&amp;dbP!$D$2&amp;":"&amp;dbP!$D$2),"&gt;="&amp;BE$6,INDIRECT($F$1&amp;dbP!$D$2&amp;":"&amp;dbP!$D$2),"&lt;="&amp;B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"&amp;$I115=$J115),"*",RIGHT($J115,LEN($J115)-4)),INDIRECT($F$1&amp;dbP!$AC$2&amp;":"&amp;dbP!$AC$2),RepP!$J$3)-
SUMIFS(INDIRECT($F$1&amp;$G115&amp;":"&amp;$G115),INDIRECT($F$1&amp;dbP!$D$2&amp;":"&amp;dbP!$D$2),"&gt;="&amp;BE$6,INDIRECT($F$1&amp;dbP!$D$2&amp;":"&amp;dbP!$D$2),"&lt;="&amp;BE$7,INDIRECT($F$1&amp;dbP!$O$2&amp;":"&amp;dbP!$O$2),$H115,INDIRECT($F$1&amp;dbP!$P$2&amp;":"&amp;dbP!$P$2),IF($I115=$J115,"*",$I115),INDIRECT($F$1&amp;dbP!$Q$2&amp;":"&amp;dbP!$Q$2),IF(OR($I115=$J115,"  "&amp;$I115=$J115),"*",RIGHT($J115,LEN($J115)-4)),INDIRECT($F$1&amp;dbP!$AC$2&amp;":"&amp;dbP!$AC$2),RepP!$J$3)</f>
        <v>0</v>
      </c>
    </row>
    <row r="116" spans="2:57" x14ac:dyDescent="0.3">
      <c r="B116" s="1">
        <f>MAX(B$92:B115)+1</f>
        <v>169</v>
      </c>
      <c r="F116" s="1" t="str">
        <f ca="1">INDIRECT($B$1&amp;Items!H$2&amp;$B116)</f>
        <v>Y</v>
      </c>
      <c r="G116" s="1" t="str">
        <f ca="1">INDIRECT($B$1&amp;Items!I$2&amp;$B116)</f>
        <v>Z</v>
      </c>
      <c r="H116" s="13" t="str">
        <f ca="1">INDIRECT($B$1&amp;Items!E$2&amp;$B116)</f>
        <v>Капитальные затраты</v>
      </c>
      <c r="I116" s="13" t="str">
        <f ca="1">IF(INDIRECT($B$1&amp;Items!F$2&amp;$B116)="",H116,INDIRECT($B$1&amp;Items!F$2&amp;$B116))</f>
        <v>Основные средства - тип - 2</v>
      </c>
      <c r="J116" s="1" t="str">
        <f ca="1">IF(INDIRECT($B$1&amp;Items!G$2&amp;$B116)="",IF(H116&lt;&gt;I116,"  "&amp;I116,I116),"    "&amp;INDIRECT($B$1&amp;Items!G$2&amp;$B116))</f>
        <v xml:space="preserve">    Капзатраты - тип - 2 - 9</v>
      </c>
      <c r="S116" s="1">
        <f ca="1">SUM($U116:INDIRECT(ADDRESS(ROW(),SUMIFS($1:$1,$5:$5,MAX($5:$5)))))</f>
        <v>1143555.1948800003</v>
      </c>
      <c r="V116" s="1">
        <f ca="1">SUMIFS(INDIRECT($F$1&amp;$F116&amp;":"&amp;$F116),INDIRECT($F$1&amp;dbP!$D$2&amp;":"&amp;dbP!$D$2),"&gt;="&amp;V$6,INDIRECT($F$1&amp;dbP!$D$2&amp;":"&amp;dbP!$D$2),"&lt;="&amp;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V$6,INDIRECT($F$1&amp;dbP!$D$2&amp;":"&amp;dbP!$D$2),"&lt;="&amp;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1143555.1948800003</v>
      </c>
      <c r="W116" s="1">
        <f ca="1">SUMIFS(INDIRECT($F$1&amp;$F116&amp;":"&amp;$F116),INDIRECT($F$1&amp;dbP!$D$2&amp;":"&amp;dbP!$D$2),"&gt;="&amp;W$6,INDIRECT($F$1&amp;dbP!$D$2&amp;":"&amp;dbP!$D$2),"&lt;="&amp;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W$6,INDIRECT($F$1&amp;dbP!$D$2&amp;":"&amp;dbP!$D$2),"&lt;="&amp;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X116" s="1">
        <f ca="1">SUMIFS(INDIRECT($F$1&amp;$F116&amp;":"&amp;$F116),INDIRECT($F$1&amp;dbP!$D$2&amp;":"&amp;dbP!$D$2),"&gt;="&amp;X$6,INDIRECT($F$1&amp;dbP!$D$2&amp;":"&amp;dbP!$D$2),"&lt;="&amp;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X$6,INDIRECT($F$1&amp;dbP!$D$2&amp;":"&amp;dbP!$D$2),"&lt;="&amp;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Y116" s="1">
        <f ca="1">SUMIFS(INDIRECT($F$1&amp;$F116&amp;":"&amp;$F116),INDIRECT($F$1&amp;dbP!$D$2&amp;":"&amp;dbP!$D$2),"&gt;="&amp;Y$6,INDIRECT($F$1&amp;dbP!$D$2&amp;":"&amp;dbP!$D$2),"&lt;="&amp;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Y$6,INDIRECT($F$1&amp;dbP!$D$2&amp;":"&amp;dbP!$D$2),"&lt;="&amp;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Z116" s="1">
        <f ca="1">SUMIFS(INDIRECT($F$1&amp;$F116&amp;":"&amp;$F116),INDIRECT($F$1&amp;dbP!$D$2&amp;":"&amp;dbP!$D$2),"&gt;="&amp;Z$6,INDIRECT($F$1&amp;dbP!$D$2&amp;":"&amp;dbP!$D$2),"&lt;="&amp;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Z$6,INDIRECT($F$1&amp;dbP!$D$2&amp;":"&amp;dbP!$D$2),"&lt;="&amp;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A116" s="1">
        <f ca="1">SUMIFS(INDIRECT($F$1&amp;$F116&amp;":"&amp;$F116),INDIRECT($F$1&amp;dbP!$D$2&amp;":"&amp;dbP!$D$2),"&gt;="&amp;AA$6,INDIRECT($F$1&amp;dbP!$D$2&amp;":"&amp;dbP!$D$2),"&lt;="&amp;A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A$6,INDIRECT($F$1&amp;dbP!$D$2&amp;":"&amp;dbP!$D$2),"&lt;="&amp;A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B116" s="1">
        <f ca="1">SUMIFS(INDIRECT($F$1&amp;$F116&amp;":"&amp;$F116),INDIRECT($F$1&amp;dbP!$D$2&amp;":"&amp;dbP!$D$2),"&gt;="&amp;AB$6,INDIRECT($F$1&amp;dbP!$D$2&amp;":"&amp;dbP!$D$2),"&lt;="&amp;A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B$6,INDIRECT($F$1&amp;dbP!$D$2&amp;":"&amp;dbP!$D$2),"&lt;="&amp;A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C116" s="1">
        <f ca="1">SUMIFS(INDIRECT($F$1&amp;$F116&amp;":"&amp;$F116),INDIRECT($F$1&amp;dbP!$D$2&amp;":"&amp;dbP!$D$2),"&gt;="&amp;AC$6,INDIRECT($F$1&amp;dbP!$D$2&amp;":"&amp;dbP!$D$2),"&lt;="&amp;A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C$6,INDIRECT($F$1&amp;dbP!$D$2&amp;":"&amp;dbP!$D$2),"&lt;="&amp;A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D116" s="1">
        <f ca="1">SUMIFS(INDIRECT($F$1&amp;$F116&amp;":"&amp;$F116),INDIRECT($F$1&amp;dbP!$D$2&amp;":"&amp;dbP!$D$2),"&gt;="&amp;AD$6,INDIRECT($F$1&amp;dbP!$D$2&amp;":"&amp;dbP!$D$2),"&lt;="&amp;A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D$6,INDIRECT($F$1&amp;dbP!$D$2&amp;":"&amp;dbP!$D$2),"&lt;="&amp;A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E116" s="1">
        <f ca="1">SUMIFS(INDIRECT($F$1&amp;$F116&amp;":"&amp;$F116),INDIRECT($F$1&amp;dbP!$D$2&amp;":"&amp;dbP!$D$2),"&gt;="&amp;AE$6,INDIRECT($F$1&amp;dbP!$D$2&amp;":"&amp;dbP!$D$2),"&lt;="&amp;A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E$6,INDIRECT($F$1&amp;dbP!$D$2&amp;":"&amp;dbP!$D$2),"&lt;="&amp;A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F116" s="1">
        <f ca="1">SUMIFS(INDIRECT($F$1&amp;$F116&amp;":"&amp;$F116),INDIRECT($F$1&amp;dbP!$D$2&amp;":"&amp;dbP!$D$2),"&gt;="&amp;AF$6,INDIRECT($F$1&amp;dbP!$D$2&amp;":"&amp;dbP!$D$2),"&lt;="&amp;AF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F$6,INDIRECT($F$1&amp;dbP!$D$2&amp;":"&amp;dbP!$D$2),"&lt;="&amp;AF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G116" s="1">
        <f ca="1">SUMIFS(INDIRECT($F$1&amp;$F116&amp;":"&amp;$F116),INDIRECT($F$1&amp;dbP!$D$2&amp;":"&amp;dbP!$D$2),"&gt;="&amp;AG$6,INDIRECT($F$1&amp;dbP!$D$2&amp;":"&amp;dbP!$D$2),"&lt;="&amp;AG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G$6,INDIRECT($F$1&amp;dbP!$D$2&amp;":"&amp;dbP!$D$2),"&lt;="&amp;AG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H116" s="1">
        <f ca="1">SUMIFS(INDIRECT($F$1&amp;$F116&amp;":"&amp;$F116),INDIRECT($F$1&amp;dbP!$D$2&amp;":"&amp;dbP!$D$2),"&gt;="&amp;AH$6,INDIRECT($F$1&amp;dbP!$D$2&amp;":"&amp;dbP!$D$2),"&lt;="&amp;AH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H$6,INDIRECT($F$1&amp;dbP!$D$2&amp;":"&amp;dbP!$D$2),"&lt;="&amp;AH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I116" s="1">
        <f ca="1">SUMIFS(INDIRECT($F$1&amp;$F116&amp;":"&amp;$F116),INDIRECT($F$1&amp;dbP!$D$2&amp;":"&amp;dbP!$D$2),"&gt;="&amp;AI$6,INDIRECT($F$1&amp;dbP!$D$2&amp;":"&amp;dbP!$D$2),"&lt;="&amp;AI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I$6,INDIRECT($F$1&amp;dbP!$D$2&amp;":"&amp;dbP!$D$2),"&lt;="&amp;AI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J116" s="1">
        <f ca="1">SUMIFS(INDIRECT($F$1&amp;$F116&amp;":"&amp;$F116),INDIRECT($F$1&amp;dbP!$D$2&amp;":"&amp;dbP!$D$2),"&gt;="&amp;AJ$6,INDIRECT($F$1&amp;dbP!$D$2&amp;":"&amp;dbP!$D$2),"&lt;="&amp;AJ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J$6,INDIRECT($F$1&amp;dbP!$D$2&amp;":"&amp;dbP!$D$2),"&lt;="&amp;AJ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K116" s="1">
        <f ca="1">SUMIFS(INDIRECT($F$1&amp;$F116&amp;":"&amp;$F116),INDIRECT($F$1&amp;dbP!$D$2&amp;":"&amp;dbP!$D$2),"&gt;="&amp;AK$6,INDIRECT($F$1&amp;dbP!$D$2&amp;":"&amp;dbP!$D$2),"&lt;="&amp;AK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K$6,INDIRECT($F$1&amp;dbP!$D$2&amp;":"&amp;dbP!$D$2),"&lt;="&amp;AK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L116" s="1">
        <f ca="1">SUMIFS(INDIRECT($F$1&amp;$F116&amp;":"&amp;$F116),INDIRECT($F$1&amp;dbP!$D$2&amp;":"&amp;dbP!$D$2),"&gt;="&amp;AL$6,INDIRECT($F$1&amp;dbP!$D$2&amp;":"&amp;dbP!$D$2),"&lt;="&amp;AL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L$6,INDIRECT($F$1&amp;dbP!$D$2&amp;":"&amp;dbP!$D$2),"&lt;="&amp;AL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M116" s="1">
        <f ca="1">SUMIFS(INDIRECT($F$1&amp;$F116&amp;":"&amp;$F116),INDIRECT($F$1&amp;dbP!$D$2&amp;":"&amp;dbP!$D$2),"&gt;="&amp;AM$6,INDIRECT($F$1&amp;dbP!$D$2&amp;":"&amp;dbP!$D$2),"&lt;="&amp;AM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M$6,INDIRECT($F$1&amp;dbP!$D$2&amp;":"&amp;dbP!$D$2),"&lt;="&amp;AM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N116" s="1">
        <f ca="1">SUMIFS(INDIRECT($F$1&amp;$F116&amp;":"&amp;$F116),INDIRECT($F$1&amp;dbP!$D$2&amp;":"&amp;dbP!$D$2),"&gt;="&amp;AN$6,INDIRECT($F$1&amp;dbP!$D$2&amp;":"&amp;dbP!$D$2),"&lt;="&amp;AN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N$6,INDIRECT($F$1&amp;dbP!$D$2&amp;":"&amp;dbP!$D$2),"&lt;="&amp;AN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O116" s="1">
        <f ca="1">SUMIFS(INDIRECT($F$1&amp;$F116&amp;":"&amp;$F116),INDIRECT($F$1&amp;dbP!$D$2&amp;":"&amp;dbP!$D$2),"&gt;="&amp;AO$6,INDIRECT($F$1&amp;dbP!$D$2&amp;":"&amp;dbP!$D$2),"&lt;="&amp;AO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O$6,INDIRECT($F$1&amp;dbP!$D$2&amp;":"&amp;dbP!$D$2),"&lt;="&amp;AO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P116" s="1">
        <f ca="1">SUMIFS(INDIRECT($F$1&amp;$F116&amp;":"&amp;$F116),INDIRECT($F$1&amp;dbP!$D$2&amp;":"&amp;dbP!$D$2),"&gt;="&amp;AP$6,INDIRECT($F$1&amp;dbP!$D$2&amp;":"&amp;dbP!$D$2),"&lt;="&amp;AP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P$6,INDIRECT($F$1&amp;dbP!$D$2&amp;":"&amp;dbP!$D$2),"&lt;="&amp;AP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Q116" s="1">
        <f ca="1">SUMIFS(INDIRECT($F$1&amp;$F116&amp;":"&amp;$F116),INDIRECT($F$1&amp;dbP!$D$2&amp;":"&amp;dbP!$D$2),"&gt;="&amp;AQ$6,INDIRECT($F$1&amp;dbP!$D$2&amp;":"&amp;dbP!$D$2),"&lt;="&amp;AQ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Q$6,INDIRECT($F$1&amp;dbP!$D$2&amp;":"&amp;dbP!$D$2),"&lt;="&amp;AQ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R116" s="1">
        <f ca="1">SUMIFS(INDIRECT($F$1&amp;$F116&amp;":"&amp;$F116),INDIRECT($F$1&amp;dbP!$D$2&amp;":"&amp;dbP!$D$2),"&gt;="&amp;AR$6,INDIRECT($F$1&amp;dbP!$D$2&amp;":"&amp;dbP!$D$2),"&lt;="&amp;AR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R$6,INDIRECT($F$1&amp;dbP!$D$2&amp;":"&amp;dbP!$D$2),"&lt;="&amp;AR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S116" s="1">
        <f ca="1">SUMIFS(INDIRECT($F$1&amp;$F116&amp;":"&amp;$F116),INDIRECT($F$1&amp;dbP!$D$2&amp;":"&amp;dbP!$D$2),"&gt;="&amp;AS$6,INDIRECT($F$1&amp;dbP!$D$2&amp;":"&amp;dbP!$D$2),"&lt;="&amp;AS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S$6,INDIRECT($F$1&amp;dbP!$D$2&amp;":"&amp;dbP!$D$2),"&lt;="&amp;AS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T116" s="1">
        <f ca="1">SUMIFS(INDIRECT($F$1&amp;$F116&amp;":"&amp;$F116),INDIRECT($F$1&amp;dbP!$D$2&amp;":"&amp;dbP!$D$2),"&gt;="&amp;AT$6,INDIRECT($F$1&amp;dbP!$D$2&amp;":"&amp;dbP!$D$2),"&lt;="&amp;AT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T$6,INDIRECT($F$1&amp;dbP!$D$2&amp;":"&amp;dbP!$D$2),"&lt;="&amp;AT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U116" s="1">
        <f ca="1">SUMIFS(INDIRECT($F$1&amp;$F116&amp;":"&amp;$F116),INDIRECT($F$1&amp;dbP!$D$2&amp;":"&amp;dbP!$D$2),"&gt;="&amp;AU$6,INDIRECT($F$1&amp;dbP!$D$2&amp;":"&amp;dbP!$D$2),"&lt;="&amp;AU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U$6,INDIRECT($F$1&amp;dbP!$D$2&amp;":"&amp;dbP!$D$2),"&lt;="&amp;AU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V116" s="1">
        <f ca="1">SUMIFS(INDIRECT($F$1&amp;$F116&amp;":"&amp;$F116),INDIRECT($F$1&amp;dbP!$D$2&amp;":"&amp;dbP!$D$2),"&gt;="&amp;AV$6,INDIRECT($F$1&amp;dbP!$D$2&amp;":"&amp;dbP!$D$2),"&lt;="&amp;A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V$6,INDIRECT($F$1&amp;dbP!$D$2&amp;":"&amp;dbP!$D$2),"&lt;="&amp;AV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W116" s="1">
        <f ca="1">SUMIFS(INDIRECT($F$1&amp;$F116&amp;":"&amp;$F116),INDIRECT($F$1&amp;dbP!$D$2&amp;":"&amp;dbP!$D$2),"&gt;="&amp;AW$6,INDIRECT($F$1&amp;dbP!$D$2&amp;":"&amp;dbP!$D$2),"&lt;="&amp;A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W$6,INDIRECT($F$1&amp;dbP!$D$2&amp;":"&amp;dbP!$D$2),"&lt;="&amp;AW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X116" s="1">
        <f ca="1">SUMIFS(INDIRECT($F$1&amp;$F116&amp;":"&amp;$F116),INDIRECT($F$1&amp;dbP!$D$2&amp;":"&amp;dbP!$D$2),"&gt;="&amp;AX$6,INDIRECT($F$1&amp;dbP!$D$2&amp;":"&amp;dbP!$D$2),"&lt;="&amp;A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X$6,INDIRECT($F$1&amp;dbP!$D$2&amp;":"&amp;dbP!$D$2),"&lt;="&amp;AX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Y116" s="1">
        <f ca="1">SUMIFS(INDIRECT($F$1&amp;$F116&amp;":"&amp;$F116),INDIRECT($F$1&amp;dbP!$D$2&amp;":"&amp;dbP!$D$2),"&gt;="&amp;AY$6,INDIRECT($F$1&amp;dbP!$D$2&amp;":"&amp;dbP!$D$2),"&lt;="&amp;A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Y$6,INDIRECT($F$1&amp;dbP!$D$2&amp;":"&amp;dbP!$D$2),"&lt;="&amp;AY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AZ116" s="1">
        <f ca="1">SUMIFS(INDIRECT($F$1&amp;$F116&amp;":"&amp;$F116),INDIRECT($F$1&amp;dbP!$D$2&amp;":"&amp;dbP!$D$2),"&gt;="&amp;AZ$6,INDIRECT($F$1&amp;dbP!$D$2&amp;":"&amp;dbP!$D$2),"&lt;="&amp;A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AZ$6,INDIRECT($F$1&amp;dbP!$D$2&amp;":"&amp;dbP!$D$2),"&lt;="&amp;AZ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A116" s="1">
        <f ca="1">SUMIFS(INDIRECT($F$1&amp;$F116&amp;":"&amp;$F116),INDIRECT($F$1&amp;dbP!$D$2&amp;":"&amp;dbP!$D$2),"&gt;="&amp;BA$6,INDIRECT($F$1&amp;dbP!$D$2&amp;":"&amp;dbP!$D$2),"&lt;="&amp;B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BA$6,INDIRECT($F$1&amp;dbP!$D$2&amp;":"&amp;dbP!$D$2),"&lt;="&amp;BA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B116" s="1">
        <f ca="1">SUMIFS(INDIRECT($F$1&amp;$F116&amp;":"&amp;$F116),INDIRECT($F$1&amp;dbP!$D$2&amp;":"&amp;dbP!$D$2),"&gt;="&amp;BB$6,INDIRECT($F$1&amp;dbP!$D$2&amp;":"&amp;dbP!$D$2),"&lt;="&amp;B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BB$6,INDIRECT($F$1&amp;dbP!$D$2&amp;":"&amp;dbP!$D$2),"&lt;="&amp;BB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C116" s="1">
        <f ca="1">SUMIFS(INDIRECT($F$1&amp;$F116&amp;":"&amp;$F116),INDIRECT($F$1&amp;dbP!$D$2&amp;":"&amp;dbP!$D$2),"&gt;="&amp;BC$6,INDIRECT($F$1&amp;dbP!$D$2&amp;":"&amp;dbP!$D$2),"&lt;="&amp;B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BC$6,INDIRECT($F$1&amp;dbP!$D$2&amp;":"&amp;dbP!$D$2),"&lt;="&amp;BC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D116" s="1">
        <f ca="1">SUMIFS(INDIRECT($F$1&amp;$F116&amp;":"&amp;$F116),INDIRECT($F$1&amp;dbP!$D$2&amp;":"&amp;dbP!$D$2),"&gt;="&amp;BD$6,INDIRECT($F$1&amp;dbP!$D$2&amp;":"&amp;dbP!$D$2),"&lt;="&amp;B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BD$6,INDIRECT($F$1&amp;dbP!$D$2&amp;":"&amp;dbP!$D$2),"&lt;="&amp;BD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  <c r="BE116" s="1">
        <f ca="1">SUMIFS(INDIRECT($F$1&amp;$F116&amp;":"&amp;$F116),INDIRECT($F$1&amp;dbP!$D$2&amp;":"&amp;dbP!$D$2),"&gt;="&amp;BE$6,INDIRECT($F$1&amp;dbP!$D$2&amp;":"&amp;dbP!$D$2),"&lt;="&amp;B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"&amp;$I116=$J116),"*",RIGHT($J116,LEN($J116)-4)),INDIRECT($F$1&amp;dbP!$AC$2&amp;":"&amp;dbP!$AC$2),RepP!$J$3)-
SUMIFS(INDIRECT($F$1&amp;$G116&amp;":"&amp;$G116),INDIRECT($F$1&amp;dbP!$D$2&amp;":"&amp;dbP!$D$2),"&gt;="&amp;BE$6,INDIRECT($F$1&amp;dbP!$D$2&amp;":"&amp;dbP!$D$2),"&lt;="&amp;BE$7,INDIRECT($F$1&amp;dbP!$O$2&amp;":"&amp;dbP!$O$2),$H116,INDIRECT($F$1&amp;dbP!$P$2&amp;":"&amp;dbP!$P$2),IF($I116=$J116,"*",$I116),INDIRECT($F$1&amp;dbP!$Q$2&amp;":"&amp;dbP!$Q$2),IF(OR($I116=$J116,"  "&amp;$I116=$J116),"*",RIGHT($J116,LEN($J116)-4)),INDIRECT($F$1&amp;dbP!$AC$2&amp;":"&amp;dbP!$AC$2),RepP!$J$3)</f>
        <v>0</v>
      </c>
    </row>
    <row r="117" spans="2:57" x14ac:dyDescent="0.3">
      <c r="B117" s="1">
        <f>MAX(B$92:B116)+1</f>
        <v>170</v>
      </c>
      <c r="F117" s="1" t="str">
        <f ca="1">INDIRECT($B$1&amp;Items!H$2&amp;$B117)</f>
        <v>Y</v>
      </c>
      <c r="G117" s="1" t="str">
        <f ca="1">INDIRECT($B$1&amp;Items!I$2&amp;$B117)</f>
        <v>Z</v>
      </c>
      <c r="H117" s="13" t="str">
        <f ca="1">INDIRECT($B$1&amp;Items!E$2&amp;$B117)</f>
        <v>Капитальные затраты</v>
      </c>
      <c r="I117" s="13" t="str">
        <f ca="1">IF(INDIRECT($B$1&amp;Items!F$2&amp;$B117)="",H117,INDIRECT($B$1&amp;Items!F$2&amp;$B117))</f>
        <v>Основные средства - тип - 2</v>
      </c>
      <c r="J117" s="1" t="str">
        <f ca="1">IF(INDIRECT($B$1&amp;Items!G$2&amp;$B117)="",IF(H117&lt;&gt;I117,"  "&amp;I117,I117),"    "&amp;INDIRECT($B$1&amp;Items!G$2&amp;$B117))</f>
        <v xml:space="preserve">    Капзатраты - тип - 2 - 10</v>
      </c>
      <c r="S117" s="1">
        <f ca="1">SUM($U117:INDIRECT(ADDRESS(ROW(),SUMIFS($1:$1,$5:$5,MAX($5:$5)))))</f>
        <v>822749.4</v>
      </c>
      <c r="V117" s="1">
        <f ca="1">SUMIFS(INDIRECT($F$1&amp;$F117&amp;":"&amp;$F117),INDIRECT($F$1&amp;dbP!$D$2&amp;":"&amp;dbP!$D$2),"&gt;="&amp;V$6,INDIRECT($F$1&amp;dbP!$D$2&amp;":"&amp;dbP!$D$2),"&lt;="&amp;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V$6,INDIRECT($F$1&amp;dbP!$D$2&amp;":"&amp;dbP!$D$2),"&lt;="&amp;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822749.4</v>
      </c>
      <c r="W117" s="1">
        <f ca="1">SUMIFS(INDIRECT($F$1&amp;$F117&amp;":"&amp;$F117),INDIRECT($F$1&amp;dbP!$D$2&amp;":"&amp;dbP!$D$2),"&gt;="&amp;W$6,INDIRECT($F$1&amp;dbP!$D$2&amp;":"&amp;dbP!$D$2),"&lt;="&amp;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W$6,INDIRECT($F$1&amp;dbP!$D$2&amp;":"&amp;dbP!$D$2),"&lt;="&amp;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X117" s="1">
        <f ca="1">SUMIFS(INDIRECT($F$1&amp;$F117&amp;":"&amp;$F117),INDIRECT($F$1&amp;dbP!$D$2&amp;":"&amp;dbP!$D$2),"&gt;="&amp;X$6,INDIRECT($F$1&amp;dbP!$D$2&amp;":"&amp;dbP!$D$2),"&lt;="&amp;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X$6,INDIRECT($F$1&amp;dbP!$D$2&amp;":"&amp;dbP!$D$2),"&lt;="&amp;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Y117" s="1">
        <f ca="1">SUMIFS(INDIRECT($F$1&amp;$F117&amp;":"&amp;$F117),INDIRECT($F$1&amp;dbP!$D$2&amp;":"&amp;dbP!$D$2),"&gt;="&amp;Y$6,INDIRECT($F$1&amp;dbP!$D$2&amp;":"&amp;dbP!$D$2),"&lt;="&amp;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Y$6,INDIRECT($F$1&amp;dbP!$D$2&amp;":"&amp;dbP!$D$2),"&lt;="&amp;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Z117" s="1">
        <f ca="1">SUMIFS(INDIRECT($F$1&amp;$F117&amp;":"&amp;$F117),INDIRECT($F$1&amp;dbP!$D$2&amp;":"&amp;dbP!$D$2),"&gt;="&amp;Z$6,INDIRECT($F$1&amp;dbP!$D$2&amp;":"&amp;dbP!$D$2),"&lt;="&amp;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Z$6,INDIRECT($F$1&amp;dbP!$D$2&amp;":"&amp;dbP!$D$2),"&lt;="&amp;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A117" s="1">
        <f ca="1">SUMIFS(INDIRECT($F$1&amp;$F117&amp;":"&amp;$F117),INDIRECT($F$1&amp;dbP!$D$2&amp;":"&amp;dbP!$D$2),"&gt;="&amp;AA$6,INDIRECT($F$1&amp;dbP!$D$2&amp;":"&amp;dbP!$D$2),"&lt;="&amp;A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A$6,INDIRECT($F$1&amp;dbP!$D$2&amp;":"&amp;dbP!$D$2),"&lt;="&amp;A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B117" s="1">
        <f ca="1">SUMIFS(INDIRECT($F$1&amp;$F117&amp;":"&amp;$F117),INDIRECT($F$1&amp;dbP!$D$2&amp;":"&amp;dbP!$D$2),"&gt;="&amp;AB$6,INDIRECT($F$1&amp;dbP!$D$2&amp;":"&amp;dbP!$D$2),"&lt;="&amp;A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B$6,INDIRECT($F$1&amp;dbP!$D$2&amp;":"&amp;dbP!$D$2),"&lt;="&amp;A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C117" s="1">
        <f ca="1">SUMIFS(INDIRECT($F$1&amp;$F117&amp;":"&amp;$F117),INDIRECT($F$1&amp;dbP!$D$2&amp;":"&amp;dbP!$D$2),"&gt;="&amp;AC$6,INDIRECT($F$1&amp;dbP!$D$2&amp;":"&amp;dbP!$D$2),"&lt;="&amp;A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C$6,INDIRECT($F$1&amp;dbP!$D$2&amp;":"&amp;dbP!$D$2),"&lt;="&amp;A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D117" s="1">
        <f ca="1">SUMIFS(INDIRECT($F$1&amp;$F117&amp;":"&amp;$F117),INDIRECT($F$1&amp;dbP!$D$2&amp;":"&amp;dbP!$D$2),"&gt;="&amp;AD$6,INDIRECT($F$1&amp;dbP!$D$2&amp;":"&amp;dbP!$D$2),"&lt;="&amp;A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D$6,INDIRECT($F$1&amp;dbP!$D$2&amp;":"&amp;dbP!$D$2),"&lt;="&amp;A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E117" s="1">
        <f ca="1">SUMIFS(INDIRECT($F$1&amp;$F117&amp;":"&amp;$F117),INDIRECT($F$1&amp;dbP!$D$2&amp;":"&amp;dbP!$D$2),"&gt;="&amp;AE$6,INDIRECT($F$1&amp;dbP!$D$2&amp;":"&amp;dbP!$D$2),"&lt;="&amp;A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E$6,INDIRECT($F$1&amp;dbP!$D$2&amp;":"&amp;dbP!$D$2),"&lt;="&amp;A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F117" s="1">
        <f ca="1">SUMIFS(INDIRECT($F$1&amp;$F117&amp;":"&amp;$F117),INDIRECT($F$1&amp;dbP!$D$2&amp;":"&amp;dbP!$D$2),"&gt;="&amp;AF$6,INDIRECT($F$1&amp;dbP!$D$2&amp;":"&amp;dbP!$D$2),"&lt;="&amp;AF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F$6,INDIRECT($F$1&amp;dbP!$D$2&amp;":"&amp;dbP!$D$2),"&lt;="&amp;AF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G117" s="1">
        <f ca="1">SUMIFS(INDIRECT($F$1&amp;$F117&amp;":"&amp;$F117),INDIRECT($F$1&amp;dbP!$D$2&amp;":"&amp;dbP!$D$2),"&gt;="&amp;AG$6,INDIRECT($F$1&amp;dbP!$D$2&amp;":"&amp;dbP!$D$2),"&lt;="&amp;AG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G$6,INDIRECT($F$1&amp;dbP!$D$2&amp;":"&amp;dbP!$D$2),"&lt;="&amp;AG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H117" s="1">
        <f ca="1">SUMIFS(INDIRECT($F$1&amp;$F117&amp;":"&amp;$F117),INDIRECT($F$1&amp;dbP!$D$2&amp;":"&amp;dbP!$D$2),"&gt;="&amp;AH$6,INDIRECT($F$1&amp;dbP!$D$2&amp;":"&amp;dbP!$D$2),"&lt;="&amp;AH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H$6,INDIRECT($F$1&amp;dbP!$D$2&amp;":"&amp;dbP!$D$2),"&lt;="&amp;AH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I117" s="1">
        <f ca="1">SUMIFS(INDIRECT($F$1&amp;$F117&amp;":"&amp;$F117),INDIRECT($F$1&amp;dbP!$D$2&amp;":"&amp;dbP!$D$2),"&gt;="&amp;AI$6,INDIRECT($F$1&amp;dbP!$D$2&amp;":"&amp;dbP!$D$2),"&lt;="&amp;AI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I$6,INDIRECT($F$1&amp;dbP!$D$2&amp;":"&amp;dbP!$D$2),"&lt;="&amp;AI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J117" s="1">
        <f ca="1">SUMIFS(INDIRECT($F$1&amp;$F117&amp;":"&amp;$F117),INDIRECT($F$1&amp;dbP!$D$2&amp;":"&amp;dbP!$D$2),"&gt;="&amp;AJ$6,INDIRECT($F$1&amp;dbP!$D$2&amp;":"&amp;dbP!$D$2),"&lt;="&amp;AJ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J$6,INDIRECT($F$1&amp;dbP!$D$2&amp;":"&amp;dbP!$D$2),"&lt;="&amp;AJ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K117" s="1">
        <f ca="1">SUMIFS(INDIRECT($F$1&amp;$F117&amp;":"&amp;$F117),INDIRECT($F$1&amp;dbP!$D$2&amp;":"&amp;dbP!$D$2),"&gt;="&amp;AK$6,INDIRECT($F$1&amp;dbP!$D$2&amp;":"&amp;dbP!$D$2),"&lt;="&amp;AK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K$6,INDIRECT($F$1&amp;dbP!$D$2&amp;":"&amp;dbP!$D$2),"&lt;="&amp;AK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L117" s="1">
        <f ca="1">SUMIFS(INDIRECT($F$1&amp;$F117&amp;":"&amp;$F117),INDIRECT($F$1&amp;dbP!$D$2&amp;":"&amp;dbP!$D$2),"&gt;="&amp;AL$6,INDIRECT($F$1&amp;dbP!$D$2&amp;":"&amp;dbP!$D$2),"&lt;="&amp;AL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L$6,INDIRECT($F$1&amp;dbP!$D$2&amp;":"&amp;dbP!$D$2),"&lt;="&amp;AL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M117" s="1">
        <f ca="1">SUMIFS(INDIRECT($F$1&amp;$F117&amp;":"&amp;$F117),INDIRECT($F$1&amp;dbP!$D$2&amp;":"&amp;dbP!$D$2),"&gt;="&amp;AM$6,INDIRECT($F$1&amp;dbP!$D$2&amp;":"&amp;dbP!$D$2),"&lt;="&amp;AM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M$6,INDIRECT($F$1&amp;dbP!$D$2&amp;":"&amp;dbP!$D$2),"&lt;="&amp;AM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N117" s="1">
        <f ca="1">SUMIFS(INDIRECT($F$1&amp;$F117&amp;":"&amp;$F117),INDIRECT($F$1&amp;dbP!$D$2&amp;":"&amp;dbP!$D$2),"&gt;="&amp;AN$6,INDIRECT($F$1&amp;dbP!$D$2&amp;":"&amp;dbP!$D$2),"&lt;="&amp;AN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N$6,INDIRECT($F$1&amp;dbP!$D$2&amp;":"&amp;dbP!$D$2),"&lt;="&amp;AN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O117" s="1">
        <f ca="1">SUMIFS(INDIRECT($F$1&amp;$F117&amp;":"&amp;$F117),INDIRECT($F$1&amp;dbP!$D$2&amp;":"&amp;dbP!$D$2),"&gt;="&amp;AO$6,INDIRECT($F$1&amp;dbP!$D$2&amp;":"&amp;dbP!$D$2),"&lt;="&amp;AO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O$6,INDIRECT($F$1&amp;dbP!$D$2&amp;":"&amp;dbP!$D$2),"&lt;="&amp;AO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P117" s="1">
        <f ca="1">SUMIFS(INDIRECT($F$1&amp;$F117&amp;":"&amp;$F117),INDIRECT($F$1&amp;dbP!$D$2&amp;":"&amp;dbP!$D$2),"&gt;="&amp;AP$6,INDIRECT($F$1&amp;dbP!$D$2&amp;":"&amp;dbP!$D$2),"&lt;="&amp;AP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P$6,INDIRECT($F$1&amp;dbP!$D$2&amp;":"&amp;dbP!$D$2),"&lt;="&amp;AP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Q117" s="1">
        <f ca="1">SUMIFS(INDIRECT($F$1&amp;$F117&amp;":"&amp;$F117),INDIRECT($F$1&amp;dbP!$D$2&amp;":"&amp;dbP!$D$2),"&gt;="&amp;AQ$6,INDIRECT($F$1&amp;dbP!$D$2&amp;":"&amp;dbP!$D$2),"&lt;="&amp;AQ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Q$6,INDIRECT($F$1&amp;dbP!$D$2&amp;":"&amp;dbP!$D$2),"&lt;="&amp;AQ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R117" s="1">
        <f ca="1">SUMIFS(INDIRECT($F$1&amp;$F117&amp;":"&amp;$F117),INDIRECT($F$1&amp;dbP!$D$2&amp;":"&amp;dbP!$D$2),"&gt;="&amp;AR$6,INDIRECT($F$1&amp;dbP!$D$2&amp;":"&amp;dbP!$D$2),"&lt;="&amp;AR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R$6,INDIRECT($F$1&amp;dbP!$D$2&amp;":"&amp;dbP!$D$2),"&lt;="&amp;AR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S117" s="1">
        <f ca="1">SUMIFS(INDIRECT($F$1&amp;$F117&amp;":"&amp;$F117),INDIRECT($F$1&amp;dbP!$D$2&amp;":"&amp;dbP!$D$2),"&gt;="&amp;AS$6,INDIRECT($F$1&amp;dbP!$D$2&amp;":"&amp;dbP!$D$2),"&lt;="&amp;AS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S$6,INDIRECT($F$1&amp;dbP!$D$2&amp;":"&amp;dbP!$D$2),"&lt;="&amp;AS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T117" s="1">
        <f ca="1">SUMIFS(INDIRECT($F$1&amp;$F117&amp;":"&amp;$F117),INDIRECT($F$1&amp;dbP!$D$2&amp;":"&amp;dbP!$D$2),"&gt;="&amp;AT$6,INDIRECT($F$1&amp;dbP!$D$2&amp;":"&amp;dbP!$D$2),"&lt;="&amp;AT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T$6,INDIRECT($F$1&amp;dbP!$D$2&amp;":"&amp;dbP!$D$2),"&lt;="&amp;AT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U117" s="1">
        <f ca="1">SUMIFS(INDIRECT($F$1&amp;$F117&amp;":"&amp;$F117),INDIRECT($F$1&amp;dbP!$D$2&amp;":"&amp;dbP!$D$2),"&gt;="&amp;AU$6,INDIRECT($F$1&amp;dbP!$D$2&amp;":"&amp;dbP!$D$2),"&lt;="&amp;AU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U$6,INDIRECT($F$1&amp;dbP!$D$2&amp;":"&amp;dbP!$D$2),"&lt;="&amp;AU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V117" s="1">
        <f ca="1">SUMIFS(INDIRECT($F$1&amp;$F117&amp;":"&amp;$F117),INDIRECT($F$1&amp;dbP!$D$2&amp;":"&amp;dbP!$D$2),"&gt;="&amp;AV$6,INDIRECT($F$1&amp;dbP!$D$2&amp;":"&amp;dbP!$D$2),"&lt;="&amp;A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V$6,INDIRECT($F$1&amp;dbP!$D$2&amp;":"&amp;dbP!$D$2),"&lt;="&amp;AV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W117" s="1">
        <f ca="1">SUMIFS(INDIRECT($F$1&amp;$F117&amp;":"&amp;$F117),INDIRECT($F$1&amp;dbP!$D$2&amp;":"&amp;dbP!$D$2),"&gt;="&amp;AW$6,INDIRECT($F$1&amp;dbP!$D$2&amp;":"&amp;dbP!$D$2),"&lt;="&amp;A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W$6,INDIRECT($F$1&amp;dbP!$D$2&amp;":"&amp;dbP!$D$2),"&lt;="&amp;AW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X117" s="1">
        <f ca="1">SUMIFS(INDIRECT($F$1&amp;$F117&amp;":"&amp;$F117),INDIRECT($F$1&amp;dbP!$D$2&amp;":"&amp;dbP!$D$2),"&gt;="&amp;AX$6,INDIRECT($F$1&amp;dbP!$D$2&amp;":"&amp;dbP!$D$2),"&lt;="&amp;A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X$6,INDIRECT($F$1&amp;dbP!$D$2&amp;":"&amp;dbP!$D$2),"&lt;="&amp;AX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Y117" s="1">
        <f ca="1">SUMIFS(INDIRECT($F$1&amp;$F117&amp;":"&amp;$F117),INDIRECT($F$1&amp;dbP!$D$2&amp;":"&amp;dbP!$D$2),"&gt;="&amp;AY$6,INDIRECT($F$1&amp;dbP!$D$2&amp;":"&amp;dbP!$D$2),"&lt;="&amp;A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Y$6,INDIRECT($F$1&amp;dbP!$D$2&amp;":"&amp;dbP!$D$2),"&lt;="&amp;AY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AZ117" s="1">
        <f ca="1">SUMIFS(INDIRECT($F$1&amp;$F117&amp;":"&amp;$F117),INDIRECT($F$1&amp;dbP!$D$2&amp;":"&amp;dbP!$D$2),"&gt;="&amp;AZ$6,INDIRECT($F$1&amp;dbP!$D$2&amp;":"&amp;dbP!$D$2),"&lt;="&amp;A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AZ$6,INDIRECT($F$1&amp;dbP!$D$2&amp;":"&amp;dbP!$D$2),"&lt;="&amp;AZ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A117" s="1">
        <f ca="1">SUMIFS(INDIRECT($F$1&amp;$F117&amp;":"&amp;$F117),INDIRECT($F$1&amp;dbP!$D$2&amp;":"&amp;dbP!$D$2),"&gt;="&amp;BA$6,INDIRECT($F$1&amp;dbP!$D$2&amp;":"&amp;dbP!$D$2),"&lt;="&amp;B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BA$6,INDIRECT($F$1&amp;dbP!$D$2&amp;":"&amp;dbP!$D$2),"&lt;="&amp;BA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B117" s="1">
        <f ca="1">SUMIFS(INDIRECT($F$1&amp;$F117&amp;":"&amp;$F117),INDIRECT($F$1&amp;dbP!$D$2&amp;":"&amp;dbP!$D$2),"&gt;="&amp;BB$6,INDIRECT($F$1&amp;dbP!$D$2&amp;":"&amp;dbP!$D$2),"&lt;="&amp;B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BB$6,INDIRECT($F$1&amp;dbP!$D$2&amp;":"&amp;dbP!$D$2),"&lt;="&amp;BB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C117" s="1">
        <f ca="1">SUMIFS(INDIRECT($F$1&amp;$F117&amp;":"&amp;$F117),INDIRECT($F$1&amp;dbP!$D$2&amp;":"&amp;dbP!$D$2),"&gt;="&amp;BC$6,INDIRECT($F$1&amp;dbP!$D$2&amp;":"&amp;dbP!$D$2),"&lt;="&amp;B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BC$6,INDIRECT($F$1&amp;dbP!$D$2&amp;":"&amp;dbP!$D$2),"&lt;="&amp;BC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D117" s="1">
        <f ca="1">SUMIFS(INDIRECT($F$1&amp;$F117&amp;":"&amp;$F117),INDIRECT($F$1&amp;dbP!$D$2&amp;":"&amp;dbP!$D$2),"&gt;="&amp;BD$6,INDIRECT($F$1&amp;dbP!$D$2&amp;":"&amp;dbP!$D$2),"&lt;="&amp;B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BD$6,INDIRECT($F$1&amp;dbP!$D$2&amp;":"&amp;dbP!$D$2),"&lt;="&amp;BD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  <c r="BE117" s="1">
        <f ca="1">SUMIFS(INDIRECT($F$1&amp;$F117&amp;":"&amp;$F117),INDIRECT($F$1&amp;dbP!$D$2&amp;":"&amp;dbP!$D$2),"&gt;="&amp;BE$6,INDIRECT($F$1&amp;dbP!$D$2&amp;":"&amp;dbP!$D$2),"&lt;="&amp;B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"&amp;$I117=$J117),"*",RIGHT($J117,LEN($J117)-4)),INDIRECT($F$1&amp;dbP!$AC$2&amp;":"&amp;dbP!$AC$2),RepP!$J$3)-
SUMIFS(INDIRECT($F$1&amp;$G117&amp;":"&amp;$G117),INDIRECT($F$1&amp;dbP!$D$2&amp;":"&amp;dbP!$D$2),"&gt;="&amp;BE$6,INDIRECT($F$1&amp;dbP!$D$2&amp;":"&amp;dbP!$D$2),"&lt;="&amp;BE$7,INDIRECT($F$1&amp;dbP!$O$2&amp;":"&amp;dbP!$O$2),$H117,INDIRECT($F$1&amp;dbP!$P$2&amp;":"&amp;dbP!$P$2),IF($I117=$J117,"*",$I117),INDIRECT($F$1&amp;dbP!$Q$2&amp;":"&amp;dbP!$Q$2),IF(OR($I117=$J117,"  "&amp;$I117=$J117),"*",RIGHT($J117,LEN($J117)-4)),INDIRECT($F$1&amp;dbP!$AC$2&amp;":"&amp;dbP!$AC$2),RepP!$J$3)</f>
        <v>0</v>
      </c>
    </row>
    <row r="118" spans="2:57" x14ac:dyDescent="0.3">
      <c r="B118" s="1">
        <f>MAX(B$92:B117)+1</f>
        <v>171</v>
      </c>
      <c r="F118" s="1" t="str">
        <f ca="1">INDIRECT($B$1&amp;Items!H$2&amp;$B118)</f>
        <v>Y</v>
      </c>
      <c r="G118" s="1" t="str">
        <f ca="1">INDIRECT($B$1&amp;Items!I$2&amp;$B118)</f>
        <v>Z</v>
      </c>
      <c r="H118" s="13" t="str">
        <f ca="1">INDIRECT($B$1&amp;Items!E$2&amp;$B118)</f>
        <v>Капитальные затраты</v>
      </c>
      <c r="I118" s="13" t="str">
        <f ca="1">IF(INDIRECT($B$1&amp;Items!F$2&amp;$B118)="",H118,INDIRECT($B$1&amp;Items!F$2&amp;$B118))</f>
        <v>Основные средства - тип - 3</v>
      </c>
      <c r="J118" s="1" t="str">
        <f ca="1">IF(INDIRECT($B$1&amp;Items!G$2&amp;$B118)="",IF(H118&lt;&gt;I118,"  "&amp;I118,I118),"    "&amp;INDIRECT($B$1&amp;Items!G$2&amp;$B118))</f>
        <v xml:space="preserve">  Основные средства - тип - 3</v>
      </c>
      <c r="S118" s="1">
        <f ca="1">SUM($U118:INDIRECT(ADDRESS(ROW(),SUMIFS($1:$1,$5:$5,MAX($5:$5)))))</f>
        <v>18686436.080861665</v>
      </c>
      <c r="V118" s="1">
        <f ca="1">SUMIFS(INDIRECT($F$1&amp;$F118&amp;":"&amp;$F118),INDIRECT($F$1&amp;dbP!$D$2&amp;":"&amp;dbP!$D$2),"&gt;="&amp;V$6,INDIRECT($F$1&amp;dbP!$D$2&amp;":"&amp;dbP!$D$2),"&lt;="&amp;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V$6,INDIRECT($F$1&amp;dbP!$D$2&amp;":"&amp;dbP!$D$2),"&lt;="&amp;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10973380.744382288</v>
      </c>
      <c r="W118" s="1">
        <f ca="1">SUMIFS(INDIRECT($F$1&amp;$F118&amp;":"&amp;$F118),INDIRECT($F$1&amp;dbP!$D$2&amp;":"&amp;dbP!$D$2),"&gt;="&amp;W$6,INDIRECT($F$1&amp;dbP!$D$2&amp;":"&amp;dbP!$D$2),"&lt;="&amp;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W$6,INDIRECT($F$1&amp;dbP!$D$2&amp;":"&amp;dbP!$D$2),"&lt;="&amp;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7713055.3364793751</v>
      </c>
      <c r="X118" s="1">
        <f ca="1">SUMIFS(INDIRECT($F$1&amp;$F118&amp;":"&amp;$F118),INDIRECT($F$1&amp;dbP!$D$2&amp;":"&amp;dbP!$D$2),"&gt;="&amp;X$6,INDIRECT($F$1&amp;dbP!$D$2&amp;":"&amp;dbP!$D$2),"&lt;="&amp;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X$6,INDIRECT($F$1&amp;dbP!$D$2&amp;":"&amp;dbP!$D$2),"&lt;="&amp;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Y118" s="1">
        <f ca="1">SUMIFS(INDIRECT($F$1&amp;$F118&amp;":"&amp;$F118),INDIRECT($F$1&amp;dbP!$D$2&amp;":"&amp;dbP!$D$2),"&gt;="&amp;Y$6,INDIRECT($F$1&amp;dbP!$D$2&amp;":"&amp;dbP!$D$2),"&lt;="&amp;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Y$6,INDIRECT($F$1&amp;dbP!$D$2&amp;":"&amp;dbP!$D$2),"&lt;="&amp;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Z118" s="1">
        <f ca="1">SUMIFS(INDIRECT($F$1&amp;$F118&amp;":"&amp;$F118),INDIRECT($F$1&amp;dbP!$D$2&amp;":"&amp;dbP!$D$2),"&gt;="&amp;Z$6,INDIRECT($F$1&amp;dbP!$D$2&amp;":"&amp;dbP!$D$2),"&lt;="&amp;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Z$6,INDIRECT($F$1&amp;dbP!$D$2&amp;":"&amp;dbP!$D$2),"&lt;="&amp;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A118" s="1">
        <f ca="1">SUMIFS(INDIRECT($F$1&amp;$F118&amp;":"&amp;$F118),INDIRECT($F$1&amp;dbP!$D$2&amp;":"&amp;dbP!$D$2),"&gt;="&amp;AA$6,INDIRECT($F$1&amp;dbP!$D$2&amp;":"&amp;dbP!$D$2),"&lt;="&amp;A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A$6,INDIRECT($F$1&amp;dbP!$D$2&amp;":"&amp;dbP!$D$2),"&lt;="&amp;A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B118" s="1">
        <f ca="1">SUMIFS(INDIRECT($F$1&amp;$F118&amp;":"&amp;$F118),INDIRECT($F$1&amp;dbP!$D$2&amp;":"&amp;dbP!$D$2),"&gt;="&amp;AB$6,INDIRECT($F$1&amp;dbP!$D$2&amp;":"&amp;dbP!$D$2),"&lt;="&amp;A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B$6,INDIRECT($F$1&amp;dbP!$D$2&amp;":"&amp;dbP!$D$2),"&lt;="&amp;A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C118" s="1">
        <f ca="1">SUMIFS(INDIRECT($F$1&amp;$F118&amp;":"&amp;$F118),INDIRECT($F$1&amp;dbP!$D$2&amp;":"&amp;dbP!$D$2),"&gt;="&amp;AC$6,INDIRECT($F$1&amp;dbP!$D$2&amp;":"&amp;dbP!$D$2),"&lt;="&amp;A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C$6,INDIRECT($F$1&amp;dbP!$D$2&amp;":"&amp;dbP!$D$2),"&lt;="&amp;A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D118" s="1">
        <f ca="1">SUMIFS(INDIRECT($F$1&amp;$F118&amp;":"&amp;$F118),INDIRECT($F$1&amp;dbP!$D$2&amp;":"&amp;dbP!$D$2),"&gt;="&amp;AD$6,INDIRECT($F$1&amp;dbP!$D$2&amp;":"&amp;dbP!$D$2),"&lt;="&amp;A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D$6,INDIRECT($F$1&amp;dbP!$D$2&amp;":"&amp;dbP!$D$2),"&lt;="&amp;A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E118" s="1">
        <f ca="1">SUMIFS(INDIRECT($F$1&amp;$F118&amp;":"&amp;$F118),INDIRECT($F$1&amp;dbP!$D$2&amp;":"&amp;dbP!$D$2),"&gt;="&amp;AE$6,INDIRECT($F$1&amp;dbP!$D$2&amp;":"&amp;dbP!$D$2),"&lt;="&amp;A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E$6,INDIRECT($F$1&amp;dbP!$D$2&amp;":"&amp;dbP!$D$2),"&lt;="&amp;A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F118" s="1">
        <f ca="1">SUMIFS(INDIRECT($F$1&amp;$F118&amp;":"&amp;$F118),INDIRECT($F$1&amp;dbP!$D$2&amp;":"&amp;dbP!$D$2),"&gt;="&amp;AF$6,INDIRECT($F$1&amp;dbP!$D$2&amp;":"&amp;dbP!$D$2),"&lt;="&amp;AF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F$6,INDIRECT($F$1&amp;dbP!$D$2&amp;":"&amp;dbP!$D$2),"&lt;="&amp;AF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G118" s="1">
        <f ca="1">SUMIFS(INDIRECT($F$1&amp;$F118&amp;":"&amp;$F118),INDIRECT($F$1&amp;dbP!$D$2&amp;":"&amp;dbP!$D$2),"&gt;="&amp;AG$6,INDIRECT($F$1&amp;dbP!$D$2&amp;":"&amp;dbP!$D$2),"&lt;="&amp;AG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G$6,INDIRECT($F$1&amp;dbP!$D$2&amp;":"&amp;dbP!$D$2),"&lt;="&amp;AG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H118" s="1">
        <f ca="1">SUMIFS(INDIRECT($F$1&amp;$F118&amp;":"&amp;$F118),INDIRECT($F$1&amp;dbP!$D$2&amp;":"&amp;dbP!$D$2),"&gt;="&amp;AH$6,INDIRECT($F$1&amp;dbP!$D$2&amp;":"&amp;dbP!$D$2),"&lt;="&amp;AH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H$6,INDIRECT($F$1&amp;dbP!$D$2&amp;":"&amp;dbP!$D$2),"&lt;="&amp;AH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I118" s="1">
        <f ca="1">SUMIFS(INDIRECT($F$1&amp;$F118&amp;":"&amp;$F118),INDIRECT($F$1&amp;dbP!$D$2&amp;":"&amp;dbP!$D$2),"&gt;="&amp;AI$6,INDIRECT($F$1&amp;dbP!$D$2&amp;":"&amp;dbP!$D$2),"&lt;="&amp;AI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I$6,INDIRECT($F$1&amp;dbP!$D$2&amp;":"&amp;dbP!$D$2),"&lt;="&amp;AI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J118" s="1">
        <f ca="1">SUMIFS(INDIRECT($F$1&amp;$F118&amp;":"&amp;$F118),INDIRECT($F$1&amp;dbP!$D$2&amp;":"&amp;dbP!$D$2),"&gt;="&amp;AJ$6,INDIRECT($F$1&amp;dbP!$D$2&amp;":"&amp;dbP!$D$2),"&lt;="&amp;AJ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J$6,INDIRECT($F$1&amp;dbP!$D$2&amp;":"&amp;dbP!$D$2),"&lt;="&amp;AJ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K118" s="1">
        <f ca="1">SUMIFS(INDIRECT($F$1&amp;$F118&amp;":"&amp;$F118),INDIRECT($F$1&amp;dbP!$D$2&amp;":"&amp;dbP!$D$2),"&gt;="&amp;AK$6,INDIRECT($F$1&amp;dbP!$D$2&amp;":"&amp;dbP!$D$2),"&lt;="&amp;AK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K$6,INDIRECT($F$1&amp;dbP!$D$2&amp;":"&amp;dbP!$D$2),"&lt;="&amp;AK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L118" s="1">
        <f ca="1">SUMIFS(INDIRECT($F$1&amp;$F118&amp;":"&amp;$F118),INDIRECT($F$1&amp;dbP!$D$2&amp;":"&amp;dbP!$D$2),"&gt;="&amp;AL$6,INDIRECT($F$1&amp;dbP!$D$2&amp;":"&amp;dbP!$D$2),"&lt;="&amp;AL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L$6,INDIRECT($F$1&amp;dbP!$D$2&amp;":"&amp;dbP!$D$2),"&lt;="&amp;AL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M118" s="1">
        <f ca="1">SUMIFS(INDIRECT($F$1&amp;$F118&amp;":"&amp;$F118),INDIRECT($F$1&amp;dbP!$D$2&amp;":"&amp;dbP!$D$2),"&gt;="&amp;AM$6,INDIRECT($F$1&amp;dbP!$D$2&amp;":"&amp;dbP!$D$2),"&lt;="&amp;AM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M$6,INDIRECT($F$1&amp;dbP!$D$2&amp;":"&amp;dbP!$D$2),"&lt;="&amp;AM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N118" s="1">
        <f ca="1">SUMIFS(INDIRECT($F$1&amp;$F118&amp;":"&amp;$F118),INDIRECT($F$1&amp;dbP!$D$2&amp;":"&amp;dbP!$D$2),"&gt;="&amp;AN$6,INDIRECT($F$1&amp;dbP!$D$2&amp;":"&amp;dbP!$D$2),"&lt;="&amp;AN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N$6,INDIRECT($F$1&amp;dbP!$D$2&amp;":"&amp;dbP!$D$2),"&lt;="&amp;AN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O118" s="1">
        <f ca="1">SUMIFS(INDIRECT($F$1&amp;$F118&amp;":"&amp;$F118),INDIRECT($F$1&amp;dbP!$D$2&amp;":"&amp;dbP!$D$2),"&gt;="&amp;AO$6,INDIRECT($F$1&amp;dbP!$D$2&amp;":"&amp;dbP!$D$2),"&lt;="&amp;AO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O$6,INDIRECT($F$1&amp;dbP!$D$2&amp;":"&amp;dbP!$D$2),"&lt;="&amp;AO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P118" s="1">
        <f ca="1">SUMIFS(INDIRECT($F$1&amp;$F118&amp;":"&amp;$F118),INDIRECT($F$1&amp;dbP!$D$2&amp;":"&amp;dbP!$D$2),"&gt;="&amp;AP$6,INDIRECT($F$1&amp;dbP!$D$2&amp;":"&amp;dbP!$D$2),"&lt;="&amp;AP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P$6,INDIRECT($F$1&amp;dbP!$D$2&amp;":"&amp;dbP!$D$2),"&lt;="&amp;AP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Q118" s="1">
        <f ca="1">SUMIFS(INDIRECT($F$1&amp;$F118&amp;":"&amp;$F118),INDIRECT($F$1&amp;dbP!$D$2&amp;":"&amp;dbP!$D$2),"&gt;="&amp;AQ$6,INDIRECT($F$1&amp;dbP!$D$2&amp;":"&amp;dbP!$D$2),"&lt;="&amp;AQ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Q$6,INDIRECT($F$1&amp;dbP!$D$2&amp;":"&amp;dbP!$D$2),"&lt;="&amp;AQ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R118" s="1">
        <f ca="1">SUMIFS(INDIRECT($F$1&amp;$F118&amp;":"&amp;$F118),INDIRECT($F$1&amp;dbP!$D$2&amp;":"&amp;dbP!$D$2),"&gt;="&amp;AR$6,INDIRECT($F$1&amp;dbP!$D$2&amp;":"&amp;dbP!$D$2),"&lt;="&amp;AR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R$6,INDIRECT($F$1&amp;dbP!$D$2&amp;":"&amp;dbP!$D$2),"&lt;="&amp;AR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S118" s="1">
        <f ca="1">SUMIFS(INDIRECT($F$1&amp;$F118&amp;":"&amp;$F118),INDIRECT($F$1&amp;dbP!$D$2&amp;":"&amp;dbP!$D$2),"&gt;="&amp;AS$6,INDIRECT($F$1&amp;dbP!$D$2&amp;":"&amp;dbP!$D$2),"&lt;="&amp;AS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S$6,INDIRECT($F$1&amp;dbP!$D$2&amp;":"&amp;dbP!$D$2),"&lt;="&amp;AS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T118" s="1">
        <f ca="1">SUMIFS(INDIRECT($F$1&amp;$F118&amp;":"&amp;$F118),INDIRECT($F$1&amp;dbP!$D$2&amp;":"&amp;dbP!$D$2),"&gt;="&amp;AT$6,INDIRECT($F$1&amp;dbP!$D$2&amp;":"&amp;dbP!$D$2),"&lt;="&amp;AT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T$6,INDIRECT($F$1&amp;dbP!$D$2&amp;":"&amp;dbP!$D$2),"&lt;="&amp;AT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U118" s="1">
        <f ca="1">SUMIFS(INDIRECT($F$1&amp;$F118&amp;":"&amp;$F118),INDIRECT($F$1&amp;dbP!$D$2&amp;":"&amp;dbP!$D$2),"&gt;="&amp;AU$6,INDIRECT($F$1&amp;dbP!$D$2&amp;":"&amp;dbP!$D$2),"&lt;="&amp;AU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U$6,INDIRECT($F$1&amp;dbP!$D$2&amp;":"&amp;dbP!$D$2),"&lt;="&amp;AU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V118" s="1">
        <f ca="1">SUMIFS(INDIRECT($F$1&amp;$F118&amp;":"&amp;$F118),INDIRECT($F$1&amp;dbP!$D$2&amp;":"&amp;dbP!$D$2),"&gt;="&amp;AV$6,INDIRECT($F$1&amp;dbP!$D$2&amp;":"&amp;dbP!$D$2),"&lt;="&amp;A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V$6,INDIRECT($F$1&amp;dbP!$D$2&amp;":"&amp;dbP!$D$2),"&lt;="&amp;AV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W118" s="1">
        <f ca="1">SUMIFS(INDIRECT($F$1&amp;$F118&amp;":"&amp;$F118),INDIRECT($F$1&amp;dbP!$D$2&amp;":"&amp;dbP!$D$2),"&gt;="&amp;AW$6,INDIRECT($F$1&amp;dbP!$D$2&amp;":"&amp;dbP!$D$2),"&lt;="&amp;A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W$6,INDIRECT($F$1&amp;dbP!$D$2&amp;":"&amp;dbP!$D$2),"&lt;="&amp;AW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X118" s="1">
        <f ca="1">SUMIFS(INDIRECT($F$1&amp;$F118&amp;":"&amp;$F118),INDIRECT($F$1&amp;dbP!$D$2&amp;":"&amp;dbP!$D$2),"&gt;="&amp;AX$6,INDIRECT($F$1&amp;dbP!$D$2&amp;":"&amp;dbP!$D$2),"&lt;="&amp;A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X$6,INDIRECT($F$1&amp;dbP!$D$2&amp;":"&amp;dbP!$D$2),"&lt;="&amp;AX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Y118" s="1">
        <f ca="1">SUMIFS(INDIRECT($F$1&amp;$F118&amp;":"&amp;$F118),INDIRECT($F$1&amp;dbP!$D$2&amp;":"&amp;dbP!$D$2),"&gt;="&amp;AY$6,INDIRECT($F$1&amp;dbP!$D$2&amp;":"&amp;dbP!$D$2),"&lt;="&amp;A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Y$6,INDIRECT($F$1&amp;dbP!$D$2&amp;":"&amp;dbP!$D$2),"&lt;="&amp;AY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AZ118" s="1">
        <f ca="1">SUMIFS(INDIRECT($F$1&amp;$F118&amp;":"&amp;$F118),INDIRECT($F$1&amp;dbP!$D$2&amp;":"&amp;dbP!$D$2),"&gt;="&amp;AZ$6,INDIRECT($F$1&amp;dbP!$D$2&amp;":"&amp;dbP!$D$2),"&lt;="&amp;A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AZ$6,INDIRECT($F$1&amp;dbP!$D$2&amp;":"&amp;dbP!$D$2),"&lt;="&amp;AZ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A118" s="1">
        <f ca="1">SUMIFS(INDIRECT($F$1&amp;$F118&amp;":"&amp;$F118),INDIRECT($F$1&amp;dbP!$D$2&amp;":"&amp;dbP!$D$2),"&gt;="&amp;BA$6,INDIRECT($F$1&amp;dbP!$D$2&amp;":"&amp;dbP!$D$2),"&lt;="&amp;B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BA$6,INDIRECT($F$1&amp;dbP!$D$2&amp;":"&amp;dbP!$D$2),"&lt;="&amp;BA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B118" s="1">
        <f ca="1">SUMIFS(INDIRECT($F$1&amp;$F118&amp;":"&amp;$F118),INDIRECT($F$1&amp;dbP!$D$2&amp;":"&amp;dbP!$D$2),"&gt;="&amp;BB$6,INDIRECT($F$1&amp;dbP!$D$2&amp;":"&amp;dbP!$D$2),"&lt;="&amp;B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BB$6,INDIRECT($F$1&amp;dbP!$D$2&amp;":"&amp;dbP!$D$2),"&lt;="&amp;BB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C118" s="1">
        <f ca="1">SUMIFS(INDIRECT($F$1&amp;$F118&amp;":"&amp;$F118),INDIRECT($F$1&amp;dbP!$D$2&amp;":"&amp;dbP!$D$2),"&gt;="&amp;BC$6,INDIRECT($F$1&amp;dbP!$D$2&amp;":"&amp;dbP!$D$2),"&lt;="&amp;B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BC$6,INDIRECT($F$1&amp;dbP!$D$2&amp;":"&amp;dbP!$D$2),"&lt;="&amp;BC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D118" s="1">
        <f ca="1">SUMIFS(INDIRECT($F$1&amp;$F118&amp;":"&amp;$F118),INDIRECT($F$1&amp;dbP!$D$2&amp;":"&amp;dbP!$D$2),"&gt;="&amp;BD$6,INDIRECT($F$1&amp;dbP!$D$2&amp;":"&amp;dbP!$D$2),"&lt;="&amp;B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BD$6,INDIRECT($F$1&amp;dbP!$D$2&amp;":"&amp;dbP!$D$2),"&lt;="&amp;BD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  <c r="BE118" s="1">
        <f ca="1">SUMIFS(INDIRECT($F$1&amp;$F118&amp;":"&amp;$F118),INDIRECT($F$1&amp;dbP!$D$2&amp;":"&amp;dbP!$D$2),"&gt;="&amp;BE$6,INDIRECT($F$1&amp;dbP!$D$2&amp;":"&amp;dbP!$D$2),"&lt;="&amp;B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"&amp;$I118=$J118),"*",RIGHT($J118,LEN($J118)-4)),INDIRECT($F$1&amp;dbP!$AC$2&amp;":"&amp;dbP!$AC$2),RepP!$J$3)-
SUMIFS(INDIRECT($F$1&amp;$G118&amp;":"&amp;$G118),INDIRECT($F$1&amp;dbP!$D$2&amp;":"&amp;dbP!$D$2),"&gt;="&amp;BE$6,INDIRECT($F$1&amp;dbP!$D$2&amp;":"&amp;dbP!$D$2),"&lt;="&amp;BE$7,INDIRECT($F$1&amp;dbP!$O$2&amp;":"&amp;dbP!$O$2),$H118,INDIRECT($F$1&amp;dbP!$P$2&amp;":"&amp;dbP!$P$2),IF($I118=$J118,"*",$I118),INDIRECT($F$1&amp;dbP!$Q$2&amp;":"&amp;dbP!$Q$2),IF(OR($I118=$J118,"  "&amp;$I118=$J118),"*",RIGHT($J118,LEN($J118)-4)),INDIRECT($F$1&amp;dbP!$AC$2&amp;":"&amp;dbP!$AC$2),RepP!$J$3)</f>
        <v>0</v>
      </c>
    </row>
    <row r="119" spans="2:57" x14ac:dyDescent="0.3">
      <c r="B119" s="1">
        <f>MAX(B$92:B118)+1</f>
        <v>172</v>
      </c>
      <c r="F119" s="1" t="str">
        <f ca="1">INDIRECT($B$1&amp;Items!H$2&amp;$B119)</f>
        <v>Y</v>
      </c>
      <c r="G119" s="1" t="str">
        <f ca="1">INDIRECT($B$1&amp;Items!I$2&amp;$B119)</f>
        <v>Z</v>
      </c>
      <c r="H119" s="13" t="str">
        <f ca="1">INDIRECT($B$1&amp;Items!E$2&amp;$B119)</f>
        <v>Капитальные затраты</v>
      </c>
      <c r="I119" s="13" t="str">
        <f ca="1">IF(INDIRECT($B$1&amp;Items!F$2&amp;$B119)="",H119,INDIRECT($B$1&amp;Items!F$2&amp;$B119))</f>
        <v>Основные средства - тип - 3</v>
      </c>
      <c r="J119" s="1" t="str">
        <f ca="1">IF(INDIRECT($B$1&amp;Items!G$2&amp;$B119)="",IF(H119&lt;&gt;I119,"  "&amp;I119,I119),"    "&amp;INDIRECT($B$1&amp;Items!G$2&amp;$B119))</f>
        <v xml:space="preserve">    Капзатраты - тип - 3 - 1</v>
      </c>
      <c r="S119" s="1">
        <f ca="1">SUM($U119:INDIRECT(ADDRESS(ROW(),SUMIFS($1:$1,$5:$5,MAX($5:$5)))))</f>
        <v>587079.40069383336</v>
      </c>
      <c r="V119" s="1">
        <f ca="1">SUMIFS(INDIRECT($F$1&amp;$F119&amp;":"&amp;$F119),INDIRECT($F$1&amp;dbP!$D$2&amp;":"&amp;dbP!$D$2),"&gt;="&amp;V$6,INDIRECT($F$1&amp;dbP!$D$2&amp;":"&amp;dbP!$D$2),"&lt;="&amp;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V$6,INDIRECT($F$1&amp;dbP!$D$2&amp;":"&amp;dbP!$D$2),"&lt;="&amp;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587079.40069383336</v>
      </c>
      <c r="W119" s="1">
        <f ca="1">SUMIFS(INDIRECT($F$1&amp;$F119&amp;":"&amp;$F119),INDIRECT($F$1&amp;dbP!$D$2&amp;":"&amp;dbP!$D$2),"&gt;="&amp;W$6,INDIRECT($F$1&amp;dbP!$D$2&amp;":"&amp;dbP!$D$2),"&lt;="&amp;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W$6,INDIRECT($F$1&amp;dbP!$D$2&amp;":"&amp;dbP!$D$2),"&lt;="&amp;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X119" s="1">
        <f ca="1">SUMIFS(INDIRECT($F$1&amp;$F119&amp;":"&amp;$F119),INDIRECT($F$1&amp;dbP!$D$2&amp;":"&amp;dbP!$D$2),"&gt;="&amp;X$6,INDIRECT($F$1&amp;dbP!$D$2&amp;":"&amp;dbP!$D$2),"&lt;="&amp;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X$6,INDIRECT($F$1&amp;dbP!$D$2&amp;":"&amp;dbP!$D$2),"&lt;="&amp;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Y119" s="1">
        <f ca="1">SUMIFS(INDIRECT($F$1&amp;$F119&amp;":"&amp;$F119),INDIRECT($F$1&amp;dbP!$D$2&amp;":"&amp;dbP!$D$2),"&gt;="&amp;Y$6,INDIRECT($F$1&amp;dbP!$D$2&amp;":"&amp;dbP!$D$2),"&lt;="&amp;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Y$6,INDIRECT($F$1&amp;dbP!$D$2&amp;":"&amp;dbP!$D$2),"&lt;="&amp;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Z119" s="1">
        <f ca="1">SUMIFS(INDIRECT($F$1&amp;$F119&amp;":"&amp;$F119),INDIRECT($F$1&amp;dbP!$D$2&amp;":"&amp;dbP!$D$2),"&gt;="&amp;Z$6,INDIRECT($F$1&amp;dbP!$D$2&amp;":"&amp;dbP!$D$2),"&lt;="&amp;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Z$6,INDIRECT($F$1&amp;dbP!$D$2&amp;":"&amp;dbP!$D$2),"&lt;="&amp;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A119" s="1">
        <f ca="1">SUMIFS(INDIRECT($F$1&amp;$F119&amp;":"&amp;$F119),INDIRECT($F$1&amp;dbP!$D$2&amp;":"&amp;dbP!$D$2),"&gt;="&amp;AA$6,INDIRECT($F$1&amp;dbP!$D$2&amp;":"&amp;dbP!$D$2),"&lt;="&amp;A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A$6,INDIRECT($F$1&amp;dbP!$D$2&amp;":"&amp;dbP!$D$2),"&lt;="&amp;A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B119" s="1">
        <f ca="1">SUMIFS(INDIRECT($F$1&amp;$F119&amp;":"&amp;$F119),INDIRECT($F$1&amp;dbP!$D$2&amp;":"&amp;dbP!$D$2),"&gt;="&amp;AB$6,INDIRECT($F$1&amp;dbP!$D$2&amp;":"&amp;dbP!$D$2),"&lt;="&amp;A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B$6,INDIRECT($F$1&amp;dbP!$D$2&amp;":"&amp;dbP!$D$2),"&lt;="&amp;A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C119" s="1">
        <f ca="1">SUMIFS(INDIRECT($F$1&amp;$F119&amp;":"&amp;$F119),INDIRECT($F$1&amp;dbP!$D$2&amp;":"&amp;dbP!$D$2),"&gt;="&amp;AC$6,INDIRECT($F$1&amp;dbP!$D$2&amp;":"&amp;dbP!$D$2),"&lt;="&amp;A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C$6,INDIRECT($F$1&amp;dbP!$D$2&amp;":"&amp;dbP!$D$2),"&lt;="&amp;A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D119" s="1">
        <f ca="1">SUMIFS(INDIRECT($F$1&amp;$F119&amp;":"&amp;$F119),INDIRECT($F$1&amp;dbP!$D$2&amp;":"&amp;dbP!$D$2),"&gt;="&amp;AD$6,INDIRECT($F$1&amp;dbP!$D$2&amp;":"&amp;dbP!$D$2),"&lt;="&amp;A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D$6,INDIRECT($F$1&amp;dbP!$D$2&amp;":"&amp;dbP!$D$2),"&lt;="&amp;A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E119" s="1">
        <f ca="1">SUMIFS(INDIRECT($F$1&amp;$F119&amp;":"&amp;$F119),INDIRECT($F$1&amp;dbP!$D$2&amp;":"&amp;dbP!$D$2),"&gt;="&amp;AE$6,INDIRECT($F$1&amp;dbP!$D$2&amp;":"&amp;dbP!$D$2),"&lt;="&amp;A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E$6,INDIRECT($F$1&amp;dbP!$D$2&amp;":"&amp;dbP!$D$2),"&lt;="&amp;A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F119" s="1">
        <f ca="1">SUMIFS(INDIRECT($F$1&amp;$F119&amp;":"&amp;$F119),INDIRECT($F$1&amp;dbP!$D$2&amp;":"&amp;dbP!$D$2),"&gt;="&amp;AF$6,INDIRECT($F$1&amp;dbP!$D$2&amp;":"&amp;dbP!$D$2),"&lt;="&amp;AF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F$6,INDIRECT($F$1&amp;dbP!$D$2&amp;":"&amp;dbP!$D$2),"&lt;="&amp;AF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G119" s="1">
        <f ca="1">SUMIFS(INDIRECT($F$1&amp;$F119&amp;":"&amp;$F119),INDIRECT($F$1&amp;dbP!$D$2&amp;":"&amp;dbP!$D$2),"&gt;="&amp;AG$6,INDIRECT($F$1&amp;dbP!$D$2&amp;":"&amp;dbP!$D$2),"&lt;="&amp;AG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G$6,INDIRECT($F$1&amp;dbP!$D$2&amp;":"&amp;dbP!$D$2),"&lt;="&amp;AG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H119" s="1">
        <f ca="1">SUMIFS(INDIRECT($F$1&amp;$F119&amp;":"&amp;$F119),INDIRECT($F$1&amp;dbP!$D$2&amp;":"&amp;dbP!$D$2),"&gt;="&amp;AH$6,INDIRECT($F$1&amp;dbP!$D$2&amp;":"&amp;dbP!$D$2),"&lt;="&amp;AH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H$6,INDIRECT($F$1&amp;dbP!$D$2&amp;":"&amp;dbP!$D$2),"&lt;="&amp;AH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I119" s="1">
        <f ca="1">SUMIFS(INDIRECT($F$1&amp;$F119&amp;":"&amp;$F119),INDIRECT($F$1&amp;dbP!$D$2&amp;":"&amp;dbP!$D$2),"&gt;="&amp;AI$6,INDIRECT($F$1&amp;dbP!$D$2&amp;":"&amp;dbP!$D$2),"&lt;="&amp;AI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I$6,INDIRECT($F$1&amp;dbP!$D$2&amp;":"&amp;dbP!$D$2),"&lt;="&amp;AI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J119" s="1">
        <f ca="1">SUMIFS(INDIRECT($F$1&amp;$F119&amp;":"&amp;$F119),INDIRECT($F$1&amp;dbP!$D$2&amp;":"&amp;dbP!$D$2),"&gt;="&amp;AJ$6,INDIRECT($F$1&amp;dbP!$D$2&amp;":"&amp;dbP!$D$2),"&lt;="&amp;AJ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J$6,INDIRECT($F$1&amp;dbP!$D$2&amp;":"&amp;dbP!$D$2),"&lt;="&amp;AJ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K119" s="1">
        <f ca="1">SUMIFS(INDIRECT($F$1&amp;$F119&amp;":"&amp;$F119),INDIRECT($F$1&amp;dbP!$D$2&amp;":"&amp;dbP!$D$2),"&gt;="&amp;AK$6,INDIRECT($F$1&amp;dbP!$D$2&amp;":"&amp;dbP!$D$2),"&lt;="&amp;AK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K$6,INDIRECT($F$1&amp;dbP!$D$2&amp;":"&amp;dbP!$D$2),"&lt;="&amp;AK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L119" s="1">
        <f ca="1">SUMIFS(INDIRECT($F$1&amp;$F119&amp;":"&amp;$F119),INDIRECT($F$1&amp;dbP!$D$2&amp;":"&amp;dbP!$D$2),"&gt;="&amp;AL$6,INDIRECT($F$1&amp;dbP!$D$2&amp;":"&amp;dbP!$D$2),"&lt;="&amp;AL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L$6,INDIRECT($F$1&amp;dbP!$D$2&amp;":"&amp;dbP!$D$2),"&lt;="&amp;AL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M119" s="1">
        <f ca="1">SUMIFS(INDIRECT($F$1&amp;$F119&amp;":"&amp;$F119),INDIRECT($F$1&amp;dbP!$D$2&amp;":"&amp;dbP!$D$2),"&gt;="&amp;AM$6,INDIRECT($F$1&amp;dbP!$D$2&amp;":"&amp;dbP!$D$2),"&lt;="&amp;AM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M$6,INDIRECT($F$1&amp;dbP!$D$2&amp;":"&amp;dbP!$D$2),"&lt;="&amp;AM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N119" s="1">
        <f ca="1">SUMIFS(INDIRECT($F$1&amp;$F119&amp;":"&amp;$F119),INDIRECT($F$1&amp;dbP!$D$2&amp;":"&amp;dbP!$D$2),"&gt;="&amp;AN$6,INDIRECT($F$1&amp;dbP!$D$2&amp;":"&amp;dbP!$D$2),"&lt;="&amp;AN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N$6,INDIRECT($F$1&amp;dbP!$D$2&amp;":"&amp;dbP!$D$2),"&lt;="&amp;AN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O119" s="1">
        <f ca="1">SUMIFS(INDIRECT($F$1&amp;$F119&amp;":"&amp;$F119),INDIRECT($F$1&amp;dbP!$D$2&amp;":"&amp;dbP!$D$2),"&gt;="&amp;AO$6,INDIRECT($F$1&amp;dbP!$D$2&amp;":"&amp;dbP!$D$2),"&lt;="&amp;AO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O$6,INDIRECT($F$1&amp;dbP!$D$2&amp;":"&amp;dbP!$D$2),"&lt;="&amp;AO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P119" s="1">
        <f ca="1">SUMIFS(INDIRECT($F$1&amp;$F119&amp;":"&amp;$F119),INDIRECT($F$1&amp;dbP!$D$2&amp;":"&amp;dbP!$D$2),"&gt;="&amp;AP$6,INDIRECT($F$1&amp;dbP!$D$2&amp;":"&amp;dbP!$D$2),"&lt;="&amp;AP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P$6,INDIRECT($F$1&amp;dbP!$D$2&amp;":"&amp;dbP!$D$2),"&lt;="&amp;AP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Q119" s="1">
        <f ca="1">SUMIFS(INDIRECT($F$1&amp;$F119&amp;":"&amp;$F119),INDIRECT($F$1&amp;dbP!$D$2&amp;":"&amp;dbP!$D$2),"&gt;="&amp;AQ$6,INDIRECT($F$1&amp;dbP!$D$2&amp;":"&amp;dbP!$D$2),"&lt;="&amp;AQ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Q$6,INDIRECT($F$1&amp;dbP!$D$2&amp;":"&amp;dbP!$D$2),"&lt;="&amp;AQ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R119" s="1">
        <f ca="1">SUMIFS(INDIRECT($F$1&amp;$F119&amp;":"&amp;$F119),INDIRECT($F$1&amp;dbP!$D$2&amp;":"&amp;dbP!$D$2),"&gt;="&amp;AR$6,INDIRECT($F$1&amp;dbP!$D$2&amp;":"&amp;dbP!$D$2),"&lt;="&amp;AR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R$6,INDIRECT($F$1&amp;dbP!$D$2&amp;":"&amp;dbP!$D$2),"&lt;="&amp;AR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S119" s="1">
        <f ca="1">SUMIFS(INDIRECT($F$1&amp;$F119&amp;":"&amp;$F119),INDIRECT($F$1&amp;dbP!$D$2&amp;":"&amp;dbP!$D$2),"&gt;="&amp;AS$6,INDIRECT($F$1&amp;dbP!$D$2&amp;":"&amp;dbP!$D$2),"&lt;="&amp;AS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S$6,INDIRECT($F$1&amp;dbP!$D$2&amp;":"&amp;dbP!$D$2),"&lt;="&amp;AS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T119" s="1">
        <f ca="1">SUMIFS(INDIRECT($F$1&amp;$F119&amp;":"&amp;$F119),INDIRECT($F$1&amp;dbP!$D$2&amp;":"&amp;dbP!$D$2),"&gt;="&amp;AT$6,INDIRECT($F$1&amp;dbP!$D$2&amp;":"&amp;dbP!$D$2),"&lt;="&amp;AT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T$6,INDIRECT($F$1&amp;dbP!$D$2&amp;":"&amp;dbP!$D$2),"&lt;="&amp;AT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U119" s="1">
        <f ca="1">SUMIFS(INDIRECT($F$1&amp;$F119&amp;":"&amp;$F119),INDIRECT($F$1&amp;dbP!$D$2&amp;":"&amp;dbP!$D$2),"&gt;="&amp;AU$6,INDIRECT($F$1&amp;dbP!$D$2&amp;":"&amp;dbP!$D$2),"&lt;="&amp;AU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U$6,INDIRECT($F$1&amp;dbP!$D$2&amp;":"&amp;dbP!$D$2),"&lt;="&amp;AU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V119" s="1">
        <f ca="1">SUMIFS(INDIRECT($F$1&amp;$F119&amp;":"&amp;$F119),INDIRECT($F$1&amp;dbP!$D$2&amp;":"&amp;dbP!$D$2),"&gt;="&amp;AV$6,INDIRECT($F$1&amp;dbP!$D$2&amp;":"&amp;dbP!$D$2),"&lt;="&amp;A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V$6,INDIRECT($F$1&amp;dbP!$D$2&amp;":"&amp;dbP!$D$2),"&lt;="&amp;AV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W119" s="1">
        <f ca="1">SUMIFS(INDIRECT($F$1&amp;$F119&amp;":"&amp;$F119),INDIRECT($F$1&amp;dbP!$D$2&amp;":"&amp;dbP!$D$2),"&gt;="&amp;AW$6,INDIRECT($F$1&amp;dbP!$D$2&amp;":"&amp;dbP!$D$2),"&lt;="&amp;A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W$6,INDIRECT($F$1&amp;dbP!$D$2&amp;":"&amp;dbP!$D$2),"&lt;="&amp;AW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X119" s="1">
        <f ca="1">SUMIFS(INDIRECT($F$1&amp;$F119&amp;":"&amp;$F119),INDIRECT($F$1&amp;dbP!$D$2&amp;":"&amp;dbP!$D$2),"&gt;="&amp;AX$6,INDIRECT($F$1&amp;dbP!$D$2&amp;":"&amp;dbP!$D$2),"&lt;="&amp;A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X$6,INDIRECT($F$1&amp;dbP!$D$2&amp;":"&amp;dbP!$D$2),"&lt;="&amp;AX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Y119" s="1">
        <f ca="1">SUMIFS(INDIRECT($F$1&amp;$F119&amp;":"&amp;$F119),INDIRECT($F$1&amp;dbP!$D$2&amp;":"&amp;dbP!$D$2),"&gt;="&amp;AY$6,INDIRECT($F$1&amp;dbP!$D$2&amp;":"&amp;dbP!$D$2),"&lt;="&amp;A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Y$6,INDIRECT($F$1&amp;dbP!$D$2&amp;":"&amp;dbP!$D$2),"&lt;="&amp;AY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AZ119" s="1">
        <f ca="1">SUMIFS(INDIRECT($F$1&amp;$F119&amp;":"&amp;$F119),INDIRECT($F$1&amp;dbP!$D$2&amp;":"&amp;dbP!$D$2),"&gt;="&amp;AZ$6,INDIRECT($F$1&amp;dbP!$D$2&amp;":"&amp;dbP!$D$2),"&lt;="&amp;A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AZ$6,INDIRECT($F$1&amp;dbP!$D$2&amp;":"&amp;dbP!$D$2),"&lt;="&amp;AZ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A119" s="1">
        <f ca="1">SUMIFS(INDIRECT($F$1&amp;$F119&amp;":"&amp;$F119),INDIRECT($F$1&amp;dbP!$D$2&amp;":"&amp;dbP!$D$2),"&gt;="&amp;BA$6,INDIRECT($F$1&amp;dbP!$D$2&amp;":"&amp;dbP!$D$2),"&lt;="&amp;B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BA$6,INDIRECT($F$1&amp;dbP!$D$2&amp;":"&amp;dbP!$D$2),"&lt;="&amp;BA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B119" s="1">
        <f ca="1">SUMIFS(INDIRECT($F$1&amp;$F119&amp;":"&amp;$F119),INDIRECT($F$1&amp;dbP!$D$2&amp;":"&amp;dbP!$D$2),"&gt;="&amp;BB$6,INDIRECT($F$1&amp;dbP!$D$2&amp;":"&amp;dbP!$D$2),"&lt;="&amp;B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BB$6,INDIRECT($F$1&amp;dbP!$D$2&amp;":"&amp;dbP!$D$2),"&lt;="&amp;BB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C119" s="1">
        <f ca="1">SUMIFS(INDIRECT($F$1&amp;$F119&amp;":"&amp;$F119),INDIRECT($F$1&amp;dbP!$D$2&amp;":"&amp;dbP!$D$2),"&gt;="&amp;BC$6,INDIRECT($F$1&amp;dbP!$D$2&amp;":"&amp;dbP!$D$2),"&lt;="&amp;B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BC$6,INDIRECT($F$1&amp;dbP!$D$2&amp;":"&amp;dbP!$D$2),"&lt;="&amp;BC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D119" s="1">
        <f ca="1">SUMIFS(INDIRECT($F$1&amp;$F119&amp;":"&amp;$F119),INDIRECT($F$1&amp;dbP!$D$2&amp;":"&amp;dbP!$D$2),"&gt;="&amp;BD$6,INDIRECT($F$1&amp;dbP!$D$2&amp;":"&amp;dbP!$D$2),"&lt;="&amp;B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BD$6,INDIRECT($F$1&amp;dbP!$D$2&amp;":"&amp;dbP!$D$2),"&lt;="&amp;BD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  <c r="BE119" s="1">
        <f ca="1">SUMIFS(INDIRECT($F$1&amp;$F119&amp;":"&amp;$F119),INDIRECT($F$1&amp;dbP!$D$2&amp;":"&amp;dbP!$D$2),"&gt;="&amp;BE$6,INDIRECT($F$1&amp;dbP!$D$2&amp;":"&amp;dbP!$D$2),"&lt;="&amp;B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"&amp;$I119=$J119),"*",RIGHT($J119,LEN($J119)-4)),INDIRECT($F$1&amp;dbP!$AC$2&amp;":"&amp;dbP!$AC$2),RepP!$J$3)-
SUMIFS(INDIRECT($F$1&amp;$G119&amp;":"&amp;$G119),INDIRECT($F$1&amp;dbP!$D$2&amp;":"&amp;dbP!$D$2),"&gt;="&amp;BE$6,INDIRECT($F$1&amp;dbP!$D$2&amp;":"&amp;dbP!$D$2),"&lt;="&amp;BE$7,INDIRECT($F$1&amp;dbP!$O$2&amp;":"&amp;dbP!$O$2),$H119,INDIRECT($F$1&amp;dbP!$P$2&amp;":"&amp;dbP!$P$2),IF($I119=$J119,"*",$I119),INDIRECT($F$1&amp;dbP!$Q$2&amp;":"&amp;dbP!$Q$2),IF(OR($I119=$J119,"  "&amp;$I119=$J119),"*",RIGHT($J119,LEN($J119)-4)),INDIRECT($F$1&amp;dbP!$AC$2&amp;":"&amp;dbP!$AC$2),RepP!$J$3)</f>
        <v>0</v>
      </c>
    </row>
    <row r="120" spans="2:57" x14ac:dyDescent="0.3">
      <c r="B120" s="1">
        <f>MAX(B$92:B119)+1</f>
        <v>173</v>
      </c>
      <c r="F120" s="1" t="str">
        <f ca="1">INDIRECT($B$1&amp;Items!H$2&amp;$B120)</f>
        <v>Y</v>
      </c>
      <c r="G120" s="1" t="str">
        <f ca="1">INDIRECT($B$1&amp;Items!I$2&amp;$B120)</f>
        <v>Z</v>
      </c>
      <c r="H120" s="13" t="str">
        <f ca="1">INDIRECT($B$1&amp;Items!E$2&amp;$B120)</f>
        <v>Капитальные затраты</v>
      </c>
      <c r="I120" s="13" t="str">
        <f ca="1">IF(INDIRECT($B$1&amp;Items!F$2&amp;$B120)="",H120,INDIRECT($B$1&amp;Items!F$2&amp;$B120))</f>
        <v>Основные средства - тип - 3</v>
      </c>
      <c r="J120" s="1" t="str">
        <f ca="1">IF(INDIRECT($B$1&amp;Items!G$2&amp;$B120)="",IF(H120&lt;&gt;I120,"  "&amp;I120,I120),"    "&amp;INDIRECT($B$1&amp;Items!G$2&amp;$B120))</f>
        <v xml:space="preserve">    Капзатраты - тип - 3 - 2</v>
      </c>
      <c r="S120" s="1">
        <f ca="1">SUM($U120:INDIRECT(ADDRESS(ROW(),SUMIFS($1:$1,$5:$5,MAX($5:$5)))))</f>
        <v>1470756.5307617188</v>
      </c>
      <c r="V120" s="1">
        <f ca="1">SUMIFS(INDIRECT($F$1&amp;$F120&amp;":"&amp;$F120),INDIRECT($F$1&amp;dbP!$D$2&amp;":"&amp;dbP!$D$2),"&gt;="&amp;V$6,INDIRECT($F$1&amp;dbP!$D$2&amp;":"&amp;dbP!$D$2),"&lt;="&amp;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V$6,INDIRECT($F$1&amp;dbP!$D$2&amp;":"&amp;dbP!$D$2),"&lt;="&amp;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1470756.5307617188</v>
      </c>
      <c r="W120" s="1">
        <f ca="1">SUMIFS(INDIRECT($F$1&amp;$F120&amp;":"&amp;$F120),INDIRECT($F$1&amp;dbP!$D$2&amp;":"&amp;dbP!$D$2),"&gt;="&amp;W$6,INDIRECT($F$1&amp;dbP!$D$2&amp;":"&amp;dbP!$D$2),"&lt;="&amp;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W$6,INDIRECT($F$1&amp;dbP!$D$2&amp;":"&amp;dbP!$D$2),"&lt;="&amp;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X120" s="1">
        <f ca="1">SUMIFS(INDIRECT($F$1&amp;$F120&amp;":"&amp;$F120),INDIRECT($F$1&amp;dbP!$D$2&amp;":"&amp;dbP!$D$2),"&gt;="&amp;X$6,INDIRECT($F$1&amp;dbP!$D$2&amp;":"&amp;dbP!$D$2),"&lt;="&amp;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X$6,INDIRECT($F$1&amp;dbP!$D$2&amp;":"&amp;dbP!$D$2),"&lt;="&amp;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Y120" s="1">
        <f ca="1">SUMIFS(INDIRECT($F$1&amp;$F120&amp;":"&amp;$F120),INDIRECT($F$1&amp;dbP!$D$2&amp;":"&amp;dbP!$D$2),"&gt;="&amp;Y$6,INDIRECT($F$1&amp;dbP!$D$2&amp;":"&amp;dbP!$D$2),"&lt;="&amp;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Y$6,INDIRECT($F$1&amp;dbP!$D$2&amp;":"&amp;dbP!$D$2),"&lt;="&amp;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Z120" s="1">
        <f ca="1">SUMIFS(INDIRECT($F$1&amp;$F120&amp;":"&amp;$F120),INDIRECT($F$1&amp;dbP!$D$2&amp;":"&amp;dbP!$D$2),"&gt;="&amp;Z$6,INDIRECT($F$1&amp;dbP!$D$2&amp;":"&amp;dbP!$D$2),"&lt;="&amp;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Z$6,INDIRECT($F$1&amp;dbP!$D$2&amp;":"&amp;dbP!$D$2),"&lt;="&amp;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A120" s="1">
        <f ca="1">SUMIFS(INDIRECT($F$1&amp;$F120&amp;":"&amp;$F120),INDIRECT($F$1&amp;dbP!$D$2&amp;":"&amp;dbP!$D$2),"&gt;="&amp;AA$6,INDIRECT($F$1&amp;dbP!$D$2&amp;":"&amp;dbP!$D$2),"&lt;="&amp;A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A$6,INDIRECT($F$1&amp;dbP!$D$2&amp;":"&amp;dbP!$D$2),"&lt;="&amp;A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B120" s="1">
        <f ca="1">SUMIFS(INDIRECT($F$1&amp;$F120&amp;":"&amp;$F120),INDIRECT($F$1&amp;dbP!$D$2&amp;":"&amp;dbP!$D$2),"&gt;="&amp;AB$6,INDIRECT($F$1&amp;dbP!$D$2&amp;":"&amp;dbP!$D$2),"&lt;="&amp;A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B$6,INDIRECT($F$1&amp;dbP!$D$2&amp;":"&amp;dbP!$D$2),"&lt;="&amp;A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C120" s="1">
        <f ca="1">SUMIFS(INDIRECT($F$1&amp;$F120&amp;":"&amp;$F120),INDIRECT($F$1&amp;dbP!$D$2&amp;":"&amp;dbP!$D$2),"&gt;="&amp;AC$6,INDIRECT($F$1&amp;dbP!$D$2&amp;":"&amp;dbP!$D$2),"&lt;="&amp;A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C$6,INDIRECT($F$1&amp;dbP!$D$2&amp;":"&amp;dbP!$D$2),"&lt;="&amp;A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D120" s="1">
        <f ca="1">SUMIFS(INDIRECT($F$1&amp;$F120&amp;":"&amp;$F120),INDIRECT($F$1&amp;dbP!$D$2&amp;":"&amp;dbP!$D$2),"&gt;="&amp;AD$6,INDIRECT($F$1&amp;dbP!$D$2&amp;":"&amp;dbP!$D$2),"&lt;="&amp;A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D$6,INDIRECT($F$1&amp;dbP!$D$2&amp;":"&amp;dbP!$D$2),"&lt;="&amp;A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E120" s="1">
        <f ca="1">SUMIFS(INDIRECT($F$1&amp;$F120&amp;":"&amp;$F120),INDIRECT($F$1&amp;dbP!$D$2&amp;":"&amp;dbP!$D$2),"&gt;="&amp;AE$6,INDIRECT($F$1&amp;dbP!$D$2&amp;":"&amp;dbP!$D$2),"&lt;="&amp;A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E$6,INDIRECT($F$1&amp;dbP!$D$2&amp;":"&amp;dbP!$D$2),"&lt;="&amp;A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F120" s="1">
        <f ca="1">SUMIFS(INDIRECT($F$1&amp;$F120&amp;":"&amp;$F120),INDIRECT($F$1&amp;dbP!$D$2&amp;":"&amp;dbP!$D$2),"&gt;="&amp;AF$6,INDIRECT($F$1&amp;dbP!$D$2&amp;":"&amp;dbP!$D$2),"&lt;="&amp;AF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F$6,INDIRECT($F$1&amp;dbP!$D$2&amp;":"&amp;dbP!$D$2),"&lt;="&amp;AF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G120" s="1">
        <f ca="1">SUMIFS(INDIRECT($F$1&amp;$F120&amp;":"&amp;$F120),INDIRECT($F$1&amp;dbP!$D$2&amp;":"&amp;dbP!$D$2),"&gt;="&amp;AG$6,INDIRECT($F$1&amp;dbP!$D$2&amp;":"&amp;dbP!$D$2),"&lt;="&amp;AG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G$6,INDIRECT($F$1&amp;dbP!$D$2&amp;":"&amp;dbP!$D$2),"&lt;="&amp;AG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H120" s="1">
        <f ca="1">SUMIFS(INDIRECT($F$1&amp;$F120&amp;":"&amp;$F120),INDIRECT($F$1&amp;dbP!$D$2&amp;":"&amp;dbP!$D$2),"&gt;="&amp;AH$6,INDIRECT($F$1&amp;dbP!$D$2&amp;":"&amp;dbP!$D$2),"&lt;="&amp;AH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H$6,INDIRECT($F$1&amp;dbP!$D$2&amp;":"&amp;dbP!$D$2),"&lt;="&amp;AH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I120" s="1">
        <f ca="1">SUMIFS(INDIRECT($F$1&amp;$F120&amp;":"&amp;$F120),INDIRECT($F$1&amp;dbP!$D$2&amp;":"&amp;dbP!$D$2),"&gt;="&amp;AI$6,INDIRECT($F$1&amp;dbP!$D$2&amp;":"&amp;dbP!$D$2),"&lt;="&amp;AI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I$6,INDIRECT($F$1&amp;dbP!$D$2&amp;":"&amp;dbP!$D$2),"&lt;="&amp;AI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J120" s="1">
        <f ca="1">SUMIFS(INDIRECT($F$1&amp;$F120&amp;":"&amp;$F120),INDIRECT($F$1&amp;dbP!$D$2&amp;":"&amp;dbP!$D$2),"&gt;="&amp;AJ$6,INDIRECT($F$1&amp;dbP!$D$2&amp;":"&amp;dbP!$D$2),"&lt;="&amp;AJ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J$6,INDIRECT($F$1&amp;dbP!$D$2&amp;":"&amp;dbP!$D$2),"&lt;="&amp;AJ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K120" s="1">
        <f ca="1">SUMIFS(INDIRECT($F$1&amp;$F120&amp;":"&amp;$F120),INDIRECT($F$1&amp;dbP!$D$2&amp;":"&amp;dbP!$D$2),"&gt;="&amp;AK$6,INDIRECT($F$1&amp;dbP!$D$2&amp;":"&amp;dbP!$D$2),"&lt;="&amp;AK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K$6,INDIRECT($F$1&amp;dbP!$D$2&amp;":"&amp;dbP!$D$2),"&lt;="&amp;AK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L120" s="1">
        <f ca="1">SUMIFS(INDIRECT($F$1&amp;$F120&amp;":"&amp;$F120),INDIRECT($F$1&amp;dbP!$D$2&amp;":"&amp;dbP!$D$2),"&gt;="&amp;AL$6,INDIRECT($F$1&amp;dbP!$D$2&amp;":"&amp;dbP!$D$2),"&lt;="&amp;AL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L$6,INDIRECT($F$1&amp;dbP!$D$2&amp;":"&amp;dbP!$D$2),"&lt;="&amp;AL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M120" s="1">
        <f ca="1">SUMIFS(INDIRECT($F$1&amp;$F120&amp;":"&amp;$F120),INDIRECT($F$1&amp;dbP!$D$2&amp;":"&amp;dbP!$D$2),"&gt;="&amp;AM$6,INDIRECT($F$1&amp;dbP!$D$2&amp;":"&amp;dbP!$D$2),"&lt;="&amp;AM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M$6,INDIRECT($F$1&amp;dbP!$D$2&amp;":"&amp;dbP!$D$2),"&lt;="&amp;AM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N120" s="1">
        <f ca="1">SUMIFS(INDIRECT($F$1&amp;$F120&amp;":"&amp;$F120),INDIRECT($F$1&amp;dbP!$D$2&amp;":"&amp;dbP!$D$2),"&gt;="&amp;AN$6,INDIRECT($F$1&amp;dbP!$D$2&amp;":"&amp;dbP!$D$2),"&lt;="&amp;AN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N$6,INDIRECT($F$1&amp;dbP!$D$2&amp;":"&amp;dbP!$D$2),"&lt;="&amp;AN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O120" s="1">
        <f ca="1">SUMIFS(INDIRECT($F$1&amp;$F120&amp;":"&amp;$F120),INDIRECT($F$1&amp;dbP!$D$2&amp;":"&amp;dbP!$D$2),"&gt;="&amp;AO$6,INDIRECT($F$1&amp;dbP!$D$2&amp;":"&amp;dbP!$D$2),"&lt;="&amp;AO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O$6,INDIRECT($F$1&amp;dbP!$D$2&amp;":"&amp;dbP!$D$2),"&lt;="&amp;AO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P120" s="1">
        <f ca="1">SUMIFS(INDIRECT($F$1&amp;$F120&amp;":"&amp;$F120),INDIRECT($F$1&amp;dbP!$D$2&amp;":"&amp;dbP!$D$2),"&gt;="&amp;AP$6,INDIRECT($F$1&amp;dbP!$D$2&amp;":"&amp;dbP!$D$2),"&lt;="&amp;AP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P$6,INDIRECT($F$1&amp;dbP!$D$2&amp;":"&amp;dbP!$D$2),"&lt;="&amp;AP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Q120" s="1">
        <f ca="1">SUMIFS(INDIRECT($F$1&amp;$F120&amp;":"&amp;$F120),INDIRECT($F$1&amp;dbP!$D$2&amp;":"&amp;dbP!$D$2),"&gt;="&amp;AQ$6,INDIRECT($F$1&amp;dbP!$D$2&amp;":"&amp;dbP!$D$2),"&lt;="&amp;AQ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Q$6,INDIRECT($F$1&amp;dbP!$D$2&amp;":"&amp;dbP!$D$2),"&lt;="&amp;AQ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R120" s="1">
        <f ca="1">SUMIFS(INDIRECT($F$1&amp;$F120&amp;":"&amp;$F120),INDIRECT($F$1&amp;dbP!$D$2&amp;":"&amp;dbP!$D$2),"&gt;="&amp;AR$6,INDIRECT($F$1&amp;dbP!$D$2&amp;":"&amp;dbP!$D$2),"&lt;="&amp;AR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R$6,INDIRECT($F$1&amp;dbP!$D$2&amp;":"&amp;dbP!$D$2),"&lt;="&amp;AR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S120" s="1">
        <f ca="1">SUMIFS(INDIRECT($F$1&amp;$F120&amp;":"&amp;$F120),INDIRECT($F$1&amp;dbP!$D$2&amp;":"&amp;dbP!$D$2),"&gt;="&amp;AS$6,INDIRECT($F$1&amp;dbP!$D$2&amp;":"&amp;dbP!$D$2),"&lt;="&amp;AS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S$6,INDIRECT($F$1&amp;dbP!$D$2&amp;":"&amp;dbP!$D$2),"&lt;="&amp;AS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T120" s="1">
        <f ca="1">SUMIFS(INDIRECT($F$1&amp;$F120&amp;":"&amp;$F120),INDIRECT($F$1&amp;dbP!$D$2&amp;":"&amp;dbP!$D$2),"&gt;="&amp;AT$6,INDIRECT($F$1&amp;dbP!$D$2&amp;":"&amp;dbP!$D$2),"&lt;="&amp;AT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T$6,INDIRECT($F$1&amp;dbP!$D$2&amp;":"&amp;dbP!$D$2),"&lt;="&amp;AT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U120" s="1">
        <f ca="1">SUMIFS(INDIRECT($F$1&amp;$F120&amp;":"&amp;$F120),INDIRECT($F$1&amp;dbP!$D$2&amp;":"&amp;dbP!$D$2),"&gt;="&amp;AU$6,INDIRECT($F$1&amp;dbP!$D$2&amp;":"&amp;dbP!$D$2),"&lt;="&amp;AU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U$6,INDIRECT($F$1&amp;dbP!$D$2&amp;":"&amp;dbP!$D$2),"&lt;="&amp;AU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V120" s="1">
        <f ca="1">SUMIFS(INDIRECT($F$1&amp;$F120&amp;":"&amp;$F120),INDIRECT($F$1&amp;dbP!$D$2&amp;":"&amp;dbP!$D$2),"&gt;="&amp;AV$6,INDIRECT($F$1&amp;dbP!$D$2&amp;":"&amp;dbP!$D$2),"&lt;="&amp;A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V$6,INDIRECT($F$1&amp;dbP!$D$2&amp;":"&amp;dbP!$D$2),"&lt;="&amp;AV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W120" s="1">
        <f ca="1">SUMIFS(INDIRECT($F$1&amp;$F120&amp;":"&amp;$F120),INDIRECT($F$1&amp;dbP!$D$2&amp;":"&amp;dbP!$D$2),"&gt;="&amp;AW$6,INDIRECT($F$1&amp;dbP!$D$2&amp;":"&amp;dbP!$D$2),"&lt;="&amp;A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W$6,INDIRECT($F$1&amp;dbP!$D$2&amp;":"&amp;dbP!$D$2),"&lt;="&amp;AW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X120" s="1">
        <f ca="1">SUMIFS(INDIRECT($F$1&amp;$F120&amp;":"&amp;$F120),INDIRECT($F$1&amp;dbP!$D$2&amp;":"&amp;dbP!$D$2),"&gt;="&amp;AX$6,INDIRECT($F$1&amp;dbP!$D$2&amp;":"&amp;dbP!$D$2),"&lt;="&amp;A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X$6,INDIRECT($F$1&amp;dbP!$D$2&amp;":"&amp;dbP!$D$2),"&lt;="&amp;AX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Y120" s="1">
        <f ca="1">SUMIFS(INDIRECT($F$1&amp;$F120&amp;":"&amp;$F120),INDIRECT($F$1&amp;dbP!$D$2&amp;":"&amp;dbP!$D$2),"&gt;="&amp;AY$6,INDIRECT($F$1&amp;dbP!$D$2&amp;":"&amp;dbP!$D$2),"&lt;="&amp;A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Y$6,INDIRECT($F$1&amp;dbP!$D$2&amp;":"&amp;dbP!$D$2),"&lt;="&amp;AY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AZ120" s="1">
        <f ca="1">SUMIFS(INDIRECT($F$1&amp;$F120&amp;":"&amp;$F120),INDIRECT($F$1&amp;dbP!$D$2&amp;":"&amp;dbP!$D$2),"&gt;="&amp;AZ$6,INDIRECT($F$1&amp;dbP!$D$2&amp;":"&amp;dbP!$D$2),"&lt;="&amp;A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AZ$6,INDIRECT($F$1&amp;dbP!$D$2&amp;":"&amp;dbP!$D$2),"&lt;="&amp;AZ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A120" s="1">
        <f ca="1">SUMIFS(INDIRECT($F$1&amp;$F120&amp;":"&amp;$F120),INDIRECT($F$1&amp;dbP!$D$2&amp;":"&amp;dbP!$D$2),"&gt;="&amp;BA$6,INDIRECT($F$1&amp;dbP!$D$2&amp;":"&amp;dbP!$D$2),"&lt;="&amp;B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BA$6,INDIRECT($F$1&amp;dbP!$D$2&amp;":"&amp;dbP!$D$2),"&lt;="&amp;BA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B120" s="1">
        <f ca="1">SUMIFS(INDIRECT($F$1&amp;$F120&amp;":"&amp;$F120),INDIRECT($F$1&amp;dbP!$D$2&amp;":"&amp;dbP!$D$2),"&gt;="&amp;BB$6,INDIRECT($F$1&amp;dbP!$D$2&amp;":"&amp;dbP!$D$2),"&lt;="&amp;B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BB$6,INDIRECT($F$1&amp;dbP!$D$2&amp;":"&amp;dbP!$D$2),"&lt;="&amp;BB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C120" s="1">
        <f ca="1">SUMIFS(INDIRECT($F$1&amp;$F120&amp;":"&amp;$F120),INDIRECT($F$1&amp;dbP!$D$2&amp;":"&amp;dbP!$D$2),"&gt;="&amp;BC$6,INDIRECT($F$1&amp;dbP!$D$2&amp;":"&amp;dbP!$D$2),"&lt;="&amp;B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BC$6,INDIRECT($F$1&amp;dbP!$D$2&amp;":"&amp;dbP!$D$2),"&lt;="&amp;BC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D120" s="1">
        <f ca="1">SUMIFS(INDIRECT($F$1&amp;$F120&amp;":"&amp;$F120),INDIRECT($F$1&amp;dbP!$D$2&amp;":"&amp;dbP!$D$2),"&gt;="&amp;BD$6,INDIRECT($F$1&amp;dbP!$D$2&amp;":"&amp;dbP!$D$2),"&lt;="&amp;B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BD$6,INDIRECT($F$1&amp;dbP!$D$2&amp;":"&amp;dbP!$D$2),"&lt;="&amp;BD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  <c r="BE120" s="1">
        <f ca="1">SUMIFS(INDIRECT($F$1&amp;$F120&amp;":"&amp;$F120),INDIRECT($F$1&amp;dbP!$D$2&amp;":"&amp;dbP!$D$2),"&gt;="&amp;BE$6,INDIRECT($F$1&amp;dbP!$D$2&amp;":"&amp;dbP!$D$2),"&lt;="&amp;B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"&amp;$I120=$J120),"*",RIGHT($J120,LEN($J120)-4)),INDIRECT($F$1&amp;dbP!$AC$2&amp;":"&amp;dbP!$AC$2),RepP!$J$3)-
SUMIFS(INDIRECT($F$1&amp;$G120&amp;":"&amp;$G120),INDIRECT($F$1&amp;dbP!$D$2&amp;":"&amp;dbP!$D$2),"&gt;="&amp;BE$6,INDIRECT($F$1&amp;dbP!$D$2&amp;":"&amp;dbP!$D$2),"&lt;="&amp;BE$7,INDIRECT($F$1&amp;dbP!$O$2&amp;":"&amp;dbP!$O$2),$H120,INDIRECT($F$1&amp;dbP!$P$2&amp;":"&amp;dbP!$P$2),IF($I120=$J120,"*",$I120),INDIRECT($F$1&amp;dbP!$Q$2&amp;":"&amp;dbP!$Q$2),IF(OR($I120=$J120,"  "&amp;$I120=$J120),"*",RIGHT($J120,LEN($J120)-4)),INDIRECT($F$1&amp;dbP!$AC$2&amp;":"&amp;dbP!$AC$2),RepP!$J$3)</f>
        <v>0</v>
      </c>
    </row>
    <row r="121" spans="2:57" x14ac:dyDescent="0.3">
      <c r="B121" s="1">
        <f>MAX(B$92:B120)+1</f>
        <v>174</v>
      </c>
      <c r="F121" s="1" t="str">
        <f ca="1">INDIRECT($B$1&amp;Items!H$2&amp;$B121)</f>
        <v>Y</v>
      </c>
      <c r="G121" s="1" t="str">
        <f ca="1">INDIRECT($B$1&amp;Items!I$2&amp;$B121)</f>
        <v>Z</v>
      </c>
      <c r="H121" s="13" t="str">
        <f ca="1">INDIRECT($B$1&amp;Items!E$2&amp;$B121)</f>
        <v>Капитальные затраты</v>
      </c>
      <c r="I121" s="13" t="str">
        <f ca="1">IF(INDIRECT($B$1&amp;Items!F$2&amp;$B121)="",H121,INDIRECT($B$1&amp;Items!F$2&amp;$B121))</f>
        <v>Основные средства - тип - 3</v>
      </c>
      <c r="J121" s="1" t="str">
        <f ca="1">IF(INDIRECT($B$1&amp;Items!G$2&amp;$B121)="",IF(H121&lt;&gt;I121,"  "&amp;I121,I121),"    "&amp;INDIRECT($B$1&amp;Items!G$2&amp;$B121))</f>
        <v xml:space="preserve">    Капзатраты - тип - 3 - 3</v>
      </c>
      <c r="S121" s="1">
        <f ca="1">SUM($U121:INDIRECT(ADDRESS(ROW(),SUMIFS($1:$1,$5:$5,MAX($5:$5)))))</f>
        <v>1280781.8182656006</v>
      </c>
      <c r="V121" s="1">
        <f ca="1">SUMIFS(INDIRECT($F$1&amp;$F121&amp;":"&amp;$F121),INDIRECT($F$1&amp;dbP!$D$2&amp;":"&amp;dbP!$D$2),"&gt;="&amp;V$6,INDIRECT($F$1&amp;dbP!$D$2&amp;":"&amp;dbP!$D$2),"&lt;="&amp;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V$6,INDIRECT($F$1&amp;dbP!$D$2&amp;":"&amp;dbP!$D$2),"&lt;="&amp;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1280781.8182656006</v>
      </c>
      <c r="W121" s="1">
        <f ca="1">SUMIFS(INDIRECT($F$1&amp;$F121&amp;":"&amp;$F121),INDIRECT($F$1&amp;dbP!$D$2&amp;":"&amp;dbP!$D$2),"&gt;="&amp;W$6,INDIRECT($F$1&amp;dbP!$D$2&amp;":"&amp;dbP!$D$2),"&lt;="&amp;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W$6,INDIRECT($F$1&amp;dbP!$D$2&amp;":"&amp;dbP!$D$2),"&lt;="&amp;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X121" s="1">
        <f ca="1">SUMIFS(INDIRECT($F$1&amp;$F121&amp;":"&amp;$F121),INDIRECT($F$1&amp;dbP!$D$2&amp;":"&amp;dbP!$D$2),"&gt;="&amp;X$6,INDIRECT($F$1&amp;dbP!$D$2&amp;":"&amp;dbP!$D$2),"&lt;="&amp;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X$6,INDIRECT($F$1&amp;dbP!$D$2&amp;":"&amp;dbP!$D$2),"&lt;="&amp;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Y121" s="1">
        <f ca="1">SUMIFS(INDIRECT($F$1&amp;$F121&amp;":"&amp;$F121),INDIRECT($F$1&amp;dbP!$D$2&amp;":"&amp;dbP!$D$2),"&gt;="&amp;Y$6,INDIRECT($F$1&amp;dbP!$D$2&amp;":"&amp;dbP!$D$2),"&lt;="&amp;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Y$6,INDIRECT($F$1&amp;dbP!$D$2&amp;":"&amp;dbP!$D$2),"&lt;="&amp;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Z121" s="1">
        <f ca="1">SUMIFS(INDIRECT($F$1&amp;$F121&amp;":"&amp;$F121),INDIRECT($F$1&amp;dbP!$D$2&amp;":"&amp;dbP!$D$2),"&gt;="&amp;Z$6,INDIRECT($F$1&amp;dbP!$D$2&amp;":"&amp;dbP!$D$2),"&lt;="&amp;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Z$6,INDIRECT($F$1&amp;dbP!$D$2&amp;":"&amp;dbP!$D$2),"&lt;="&amp;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A121" s="1">
        <f ca="1">SUMIFS(INDIRECT($F$1&amp;$F121&amp;":"&amp;$F121),INDIRECT($F$1&amp;dbP!$D$2&amp;":"&amp;dbP!$D$2),"&gt;="&amp;AA$6,INDIRECT($F$1&amp;dbP!$D$2&amp;":"&amp;dbP!$D$2),"&lt;="&amp;A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A$6,INDIRECT($F$1&amp;dbP!$D$2&amp;":"&amp;dbP!$D$2),"&lt;="&amp;A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B121" s="1">
        <f ca="1">SUMIFS(INDIRECT($F$1&amp;$F121&amp;":"&amp;$F121),INDIRECT($F$1&amp;dbP!$D$2&amp;":"&amp;dbP!$D$2),"&gt;="&amp;AB$6,INDIRECT($F$1&amp;dbP!$D$2&amp;":"&amp;dbP!$D$2),"&lt;="&amp;A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B$6,INDIRECT($F$1&amp;dbP!$D$2&amp;":"&amp;dbP!$D$2),"&lt;="&amp;A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C121" s="1">
        <f ca="1">SUMIFS(INDIRECT($F$1&amp;$F121&amp;":"&amp;$F121),INDIRECT($F$1&amp;dbP!$D$2&amp;":"&amp;dbP!$D$2),"&gt;="&amp;AC$6,INDIRECT($F$1&amp;dbP!$D$2&amp;":"&amp;dbP!$D$2),"&lt;="&amp;A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C$6,INDIRECT($F$1&amp;dbP!$D$2&amp;":"&amp;dbP!$D$2),"&lt;="&amp;A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D121" s="1">
        <f ca="1">SUMIFS(INDIRECT($F$1&amp;$F121&amp;":"&amp;$F121),INDIRECT($F$1&amp;dbP!$D$2&amp;":"&amp;dbP!$D$2),"&gt;="&amp;AD$6,INDIRECT($F$1&amp;dbP!$D$2&amp;":"&amp;dbP!$D$2),"&lt;="&amp;A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D$6,INDIRECT($F$1&amp;dbP!$D$2&amp;":"&amp;dbP!$D$2),"&lt;="&amp;A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E121" s="1">
        <f ca="1">SUMIFS(INDIRECT($F$1&amp;$F121&amp;":"&amp;$F121),INDIRECT($F$1&amp;dbP!$D$2&amp;":"&amp;dbP!$D$2),"&gt;="&amp;AE$6,INDIRECT($F$1&amp;dbP!$D$2&amp;":"&amp;dbP!$D$2),"&lt;="&amp;A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E$6,INDIRECT($F$1&amp;dbP!$D$2&amp;":"&amp;dbP!$D$2),"&lt;="&amp;A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F121" s="1">
        <f ca="1">SUMIFS(INDIRECT($F$1&amp;$F121&amp;":"&amp;$F121),INDIRECT($F$1&amp;dbP!$D$2&amp;":"&amp;dbP!$D$2),"&gt;="&amp;AF$6,INDIRECT($F$1&amp;dbP!$D$2&amp;":"&amp;dbP!$D$2),"&lt;="&amp;AF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F$6,INDIRECT($F$1&amp;dbP!$D$2&amp;":"&amp;dbP!$D$2),"&lt;="&amp;AF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G121" s="1">
        <f ca="1">SUMIFS(INDIRECT($F$1&amp;$F121&amp;":"&amp;$F121),INDIRECT($F$1&amp;dbP!$D$2&amp;":"&amp;dbP!$D$2),"&gt;="&amp;AG$6,INDIRECT($F$1&amp;dbP!$D$2&amp;":"&amp;dbP!$D$2),"&lt;="&amp;AG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G$6,INDIRECT($F$1&amp;dbP!$D$2&amp;":"&amp;dbP!$D$2),"&lt;="&amp;AG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H121" s="1">
        <f ca="1">SUMIFS(INDIRECT($F$1&amp;$F121&amp;":"&amp;$F121),INDIRECT($F$1&amp;dbP!$D$2&amp;":"&amp;dbP!$D$2),"&gt;="&amp;AH$6,INDIRECT($F$1&amp;dbP!$D$2&amp;":"&amp;dbP!$D$2),"&lt;="&amp;AH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H$6,INDIRECT($F$1&amp;dbP!$D$2&amp;":"&amp;dbP!$D$2),"&lt;="&amp;AH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I121" s="1">
        <f ca="1">SUMIFS(INDIRECT($F$1&amp;$F121&amp;":"&amp;$F121),INDIRECT($F$1&amp;dbP!$D$2&amp;":"&amp;dbP!$D$2),"&gt;="&amp;AI$6,INDIRECT($F$1&amp;dbP!$D$2&amp;":"&amp;dbP!$D$2),"&lt;="&amp;AI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I$6,INDIRECT($F$1&amp;dbP!$D$2&amp;":"&amp;dbP!$D$2),"&lt;="&amp;AI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J121" s="1">
        <f ca="1">SUMIFS(INDIRECT($F$1&amp;$F121&amp;":"&amp;$F121),INDIRECT($F$1&amp;dbP!$D$2&amp;":"&amp;dbP!$D$2),"&gt;="&amp;AJ$6,INDIRECT($F$1&amp;dbP!$D$2&amp;":"&amp;dbP!$D$2),"&lt;="&amp;AJ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J$6,INDIRECT($F$1&amp;dbP!$D$2&amp;":"&amp;dbP!$D$2),"&lt;="&amp;AJ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K121" s="1">
        <f ca="1">SUMIFS(INDIRECT($F$1&amp;$F121&amp;":"&amp;$F121),INDIRECT($F$1&amp;dbP!$D$2&amp;":"&amp;dbP!$D$2),"&gt;="&amp;AK$6,INDIRECT($F$1&amp;dbP!$D$2&amp;":"&amp;dbP!$D$2),"&lt;="&amp;AK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K$6,INDIRECT($F$1&amp;dbP!$D$2&amp;":"&amp;dbP!$D$2),"&lt;="&amp;AK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L121" s="1">
        <f ca="1">SUMIFS(INDIRECT($F$1&amp;$F121&amp;":"&amp;$F121),INDIRECT($F$1&amp;dbP!$D$2&amp;":"&amp;dbP!$D$2),"&gt;="&amp;AL$6,INDIRECT($F$1&amp;dbP!$D$2&amp;":"&amp;dbP!$D$2),"&lt;="&amp;AL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L$6,INDIRECT($F$1&amp;dbP!$D$2&amp;":"&amp;dbP!$D$2),"&lt;="&amp;AL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M121" s="1">
        <f ca="1">SUMIFS(INDIRECT($F$1&amp;$F121&amp;":"&amp;$F121),INDIRECT($F$1&amp;dbP!$D$2&amp;":"&amp;dbP!$D$2),"&gt;="&amp;AM$6,INDIRECT($F$1&amp;dbP!$D$2&amp;":"&amp;dbP!$D$2),"&lt;="&amp;AM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M$6,INDIRECT($F$1&amp;dbP!$D$2&amp;":"&amp;dbP!$D$2),"&lt;="&amp;AM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N121" s="1">
        <f ca="1">SUMIFS(INDIRECT($F$1&amp;$F121&amp;":"&amp;$F121),INDIRECT($F$1&amp;dbP!$D$2&amp;":"&amp;dbP!$D$2),"&gt;="&amp;AN$6,INDIRECT($F$1&amp;dbP!$D$2&amp;":"&amp;dbP!$D$2),"&lt;="&amp;AN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N$6,INDIRECT($F$1&amp;dbP!$D$2&amp;":"&amp;dbP!$D$2),"&lt;="&amp;AN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O121" s="1">
        <f ca="1">SUMIFS(INDIRECT($F$1&amp;$F121&amp;":"&amp;$F121),INDIRECT($F$1&amp;dbP!$D$2&amp;":"&amp;dbP!$D$2),"&gt;="&amp;AO$6,INDIRECT($F$1&amp;dbP!$D$2&amp;":"&amp;dbP!$D$2),"&lt;="&amp;AO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O$6,INDIRECT($F$1&amp;dbP!$D$2&amp;":"&amp;dbP!$D$2),"&lt;="&amp;AO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P121" s="1">
        <f ca="1">SUMIFS(INDIRECT($F$1&amp;$F121&amp;":"&amp;$F121),INDIRECT($F$1&amp;dbP!$D$2&amp;":"&amp;dbP!$D$2),"&gt;="&amp;AP$6,INDIRECT($F$1&amp;dbP!$D$2&amp;":"&amp;dbP!$D$2),"&lt;="&amp;AP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P$6,INDIRECT($F$1&amp;dbP!$D$2&amp;":"&amp;dbP!$D$2),"&lt;="&amp;AP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Q121" s="1">
        <f ca="1">SUMIFS(INDIRECT($F$1&amp;$F121&amp;":"&amp;$F121),INDIRECT($F$1&amp;dbP!$D$2&amp;":"&amp;dbP!$D$2),"&gt;="&amp;AQ$6,INDIRECT($F$1&amp;dbP!$D$2&amp;":"&amp;dbP!$D$2),"&lt;="&amp;AQ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Q$6,INDIRECT($F$1&amp;dbP!$D$2&amp;":"&amp;dbP!$D$2),"&lt;="&amp;AQ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R121" s="1">
        <f ca="1">SUMIFS(INDIRECT($F$1&amp;$F121&amp;":"&amp;$F121),INDIRECT($F$1&amp;dbP!$D$2&amp;":"&amp;dbP!$D$2),"&gt;="&amp;AR$6,INDIRECT($F$1&amp;dbP!$D$2&amp;":"&amp;dbP!$D$2),"&lt;="&amp;AR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R$6,INDIRECT($F$1&amp;dbP!$D$2&amp;":"&amp;dbP!$D$2),"&lt;="&amp;AR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S121" s="1">
        <f ca="1">SUMIFS(INDIRECT($F$1&amp;$F121&amp;":"&amp;$F121),INDIRECT($F$1&amp;dbP!$D$2&amp;":"&amp;dbP!$D$2),"&gt;="&amp;AS$6,INDIRECT($F$1&amp;dbP!$D$2&amp;":"&amp;dbP!$D$2),"&lt;="&amp;AS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S$6,INDIRECT($F$1&amp;dbP!$D$2&amp;":"&amp;dbP!$D$2),"&lt;="&amp;AS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T121" s="1">
        <f ca="1">SUMIFS(INDIRECT($F$1&amp;$F121&amp;":"&amp;$F121),INDIRECT($F$1&amp;dbP!$D$2&amp;":"&amp;dbP!$D$2),"&gt;="&amp;AT$6,INDIRECT($F$1&amp;dbP!$D$2&amp;":"&amp;dbP!$D$2),"&lt;="&amp;AT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T$6,INDIRECT($F$1&amp;dbP!$D$2&amp;":"&amp;dbP!$D$2),"&lt;="&amp;AT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U121" s="1">
        <f ca="1">SUMIFS(INDIRECT($F$1&amp;$F121&amp;":"&amp;$F121),INDIRECT($F$1&amp;dbP!$D$2&amp;":"&amp;dbP!$D$2),"&gt;="&amp;AU$6,INDIRECT($F$1&amp;dbP!$D$2&amp;":"&amp;dbP!$D$2),"&lt;="&amp;AU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U$6,INDIRECT($F$1&amp;dbP!$D$2&amp;":"&amp;dbP!$D$2),"&lt;="&amp;AU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V121" s="1">
        <f ca="1">SUMIFS(INDIRECT($F$1&amp;$F121&amp;":"&amp;$F121),INDIRECT($F$1&amp;dbP!$D$2&amp;":"&amp;dbP!$D$2),"&gt;="&amp;AV$6,INDIRECT($F$1&amp;dbP!$D$2&amp;":"&amp;dbP!$D$2),"&lt;="&amp;A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V$6,INDIRECT($F$1&amp;dbP!$D$2&amp;":"&amp;dbP!$D$2),"&lt;="&amp;AV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W121" s="1">
        <f ca="1">SUMIFS(INDIRECT($F$1&amp;$F121&amp;":"&amp;$F121),INDIRECT($F$1&amp;dbP!$D$2&amp;":"&amp;dbP!$D$2),"&gt;="&amp;AW$6,INDIRECT($F$1&amp;dbP!$D$2&amp;":"&amp;dbP!$D$2),"&lt;="&amp;A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W$6,INDIRECT($F$1&amp;dbP!$D$2&amp;":"&amp;dbP!$D$2),"&lt;="&amp;AW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X121" s="1">
        <f ca="1">SUMIFS(INDIRECT($F$1&amp;$F121&amp;":"&amp;$F121),INDIRECT($F$1&amp;dbP!$D$2&amp;":"&amp;dbP!$D$2),"&gt;="&amp;AX$6,INDIRECT($F$1&amp;dbP!$D$2&amp;":"&amp;dbP!$D$2),"&lt;="&amp;A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X$6,INDIRECT($F$1&amp;dbP!$D$2&amp;":"&amp;dbP!$D$2),"&lt;="&amp;AX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Y121" s="1">
        <f ca="1">SUMIFS(INDIRECT($F$1&amp;$F121&amp;":"&amp;$F121),INDIRECT($F$1&amp;dbP!$D$2&amp;":"&amp;dbP!$D$2),"&gt;="&amp;AY$6,INDIRECT($F$1&amp;dbP!$D$2&amp;":"&amp;dbP!$D$2),"&lt;="&amp;A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Y$6,INDIRECT($F$1&amp;dbP!$D$2&amp;":"&amp;dbP!$D$2),"&lt;="&amp;AY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AZ121" s="1">
        <f ca="1">SUMIFS(INDIRECT($F$1&amp;$F121&amp;":"&amp;$F121),INDIRECT($F$1&amp;dbP!$D$2&amp;":"&amp;dbP!$D$2),"&gt;="&amp;AZ$6,INDIRECT($F$1&amp;dbP!$D$2&amp;":"&amp;dbP!$D$2),"&lt;="&amp;A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AZ$6,INDIRECT($F$1&amp;dbP!$D$2&amp;":"&amp;dbP!$D$2),"&lt;="&amp;AZ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A121" s="1">
        <f ca="1">SUMIFS(INDIRECT($F$1&amp;$F121&amp;":"&amp;$F121),INDIRECT($F$1&amp;dbP!$D$2&amp;":"&amp;dbP!$D$2),"&gt;="&amp;BA$6,INDIRECT($F$1&amp;dbP!$D$2&amp;":"&amp;dbP!$D$2),"&lt;="&amp;B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BA$6,INDIRECT($F$1&amp;dbP!$D$2&amp;":"&amp;dbP!$D$2),"&lt;="&amp;BA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B121" s="1">
        <f ca="1">SUMIFS(INDIRECT($F$1&amp;$F121&amp;":"&amp;$F121),INDIRECT($F$1&amp;dbP!$D$2&amp;":"&amp;dbP!$D$2),"&gt;="&amp;BB$6,INDIRECT($F$1&amp;dbP!$D$2&amp;":"&amp;dbP!$D$2),"&lt;="&amp;B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BB$6,INDIRECT($F$1&amp;dbP!$D$2&amp;":"&amp;dbP!$D$2),"&lt;="&amp;BB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C121" s="1">
        <f ca="1">SUMIFS(INDIRECT($F$1&amp;$F121&amp;":"&amp;$F121),INDIRECT($F$1&amp;dbP!$D$2&amp;":"&amp;dbP!$D$2),"&gt;="&amp;BC$6,INDIRECT($F$1&amp;dbP!$D$2&amp;":"&amp;dbP!$D$2),"&lt;="&amp;B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BC$6,INDIRECT($F$1&amp;dbP!$D$2&amp;":"&amp;dbP!$D$2),"&lt;="&amp;BC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D121" s="1">
        <f ca="1">SUMIFS(INDIRECT($F$1&amp;$F121&amp;":"&amp;$F121),INDIRECT($F$1&amp;dbP!$D$2&amp;":"&amp;dbP!$D$2),"&gt;="&amp;BD$6,INDIRECT($F$1&amp;dbP!$D$2&amp;":"&amp;dbP!$D$2),"&lt;="&amp;B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BD$6,INDIRECT($F$1&amp;dbP!$D$2&amp;":"&amp;dbP!$D$2),"&lt;="&amp;BD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  <c r="BE121" s="1">
        <f ca="1">SUMIFS(INDIRECT($F$1&amp;$F121&amp;":"&amp;$F121),INDIRECT($F$1&amp;dbP!$D$2&amp;":"&amp;dbP!$D$2),"&gt;="&amp;BE$6,INDIRECT($F$1&amp;dbP!$D$2&amp;":"&amp;dbP!$D$2),"&lt;="&amp;B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"&amp;$I121=$J121),"*",RIGHT($J121,LEN($J121)-4)),INDIRECT($F$1&amp;dbP!$AC$2&amp;":"&amp;dbP!$AC$2),RepP!$J$3)-
SUMIFS(INDIRECT($F$1&amp;$G121&amp;":"&amp;$G121),INDIRECT($F$1&amp;dbP!$D$2&amp;":"&amp;dbP!$D$2),"&gt;="&amp;BE$6,INDIRECT($F$1&amp;dbP!$D$2&amp;":"&amp;dbP!$D$2),"&lt;="&amp;BE$7,INDIRECT($F$1&amp;dbP!$O$2&amp;":"&amp;dbP!$O$2),$H121,INDIRECT($F$1&amp;dbP!$P$2&amp;":"&amp;dbP!$P$2),IF($I121=$J121,"*",$I121),INDIRECT($F$1&amp;dbP!$Q$2&amp;":"&amp;dbP!$Q$2),IF(OR($I121=$J121,"  "&amp;$I121=$J121),"*",RIGHT($J121,LEN($J121)-4)),INDIRECT($F$1&amp;dbP!$AC$2&amp;":"&amp;dbP!$AC$2),RepP!$J$3)</f>
        <v>0</v>
      </c>
    </row>
    <row r="122" spans="2:57" x14ac:dyDescent="0.3">
      <c r="B122" s="1">
        <f>MAX(B$92:B121)+1</f>
        <v>175</v>
      </c>
      <c r="F122" s="1" t="str">
        <f ca="1">INDIRECT($B$1&amp;Items!H$2&amp;$B122)</f>
        <v>Y</v>
      </c>
      <c r="G122" s="1" t="str">
        <f ca="1">INDIRECT($B$1&amp;Items!I$2&amp;$B122)</f>
        <v>Z</v>
      </c>
      <c r="H122" s="13" t="str">
        <f ca="1">INDIRECT($B$1&amp;Items!E$2&amp;$B122)</f>
        <v>Капитальные затраты</v>
      </c>
      <c r="I122" s="13" t="str">
        <f ca="1">IF(INDIRECT($B$1&amp;Items!F$2&amp;$B122)="",H122,INDIRECT($B$1&amp;Items!F$2&amp;$B122))</f>
        <v>Основные средства - тип - 3</v>
      </c>
      <c r="J122" s="1" t="str">
        <f ca="1">IF(INDIRECT($B$1&amp;Items!G$2&amp;$B122)="",IF(H122&lt;&gt;I122,"  "&amp;I122,I122),"    "&amp;INDIRECT($B$1&amp;Items!G$2&amp;$B122))</f>
        <v xml:space="preserve">    Капзатраты - тип - 3 - 4</v>
      </c>
      <c r="S122" s="1">
        <f ca="1">SUM($U122:INDIRECT(ADDRESS(ROW(),SUMIFS($1:$1,$5:$5,MAX($5:$5)))))</f>
        <v>740474.46000000008</v>
      </c>
      <c r="V122" s="1">
        <f ca="1">SUMIFS(INDIRECT($F$1&amp;$F122&amp;":"&amp;$F122),INDIRECT($F$1&amp;dbP!$D$2&amp;":"&amp;dbP!$D$2),"&gt;="&amp;V$6,INDIRECT($F$1&amp;dbP!$D$2&amp;":"&amp;dbP!$D$2),"&lt;="&amp;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V$6,INDIRECT($F$1&amp;dbP!$D$2&amp;":"&amp;dbP!$D$2),"&lt;="&amp;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740474.46000000008</v>
      </c>
      <c r="W122" s="1">
        <f ca="1">SUMIFS(INDIRECT($F$1&amp;$F122&amp;":"&amp;$F122),INDIRECT($F$1&amp;dbP!$D$2&amp;":"&amp;dbP!$D$2),"&gt;="&amp;W$6,INDIRECT($F$1&amp;dbP!$D$2&amp;":"&amp;dbP!$D$2),"&lt;="&amp;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W$6,INDIRECT($F$1&amp;dbP!$D$2&amp;":"&amp;dbP!$D$2),"&lt;="&amp;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X122" s="1">
        <f ca="1">SUMIFS(INDIRECT($F$1&amp;$F122&amp;":"&amp;$F122),INDIRECT($F$1&amp;dbP!$D$2&amp;":"&amp;dbP!$D$2),"&gt;="&amp;X$6,INDIRECT($F$1&amp;dbP!$D$2&amp;":"&amp;dbP!$D$2),"&lt;="&amp;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X$6,INDIRECT($F$1&amp;dbP!$D$2&amp;":"&amp;dbP!$D$2),"&lt;="&amp;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Y122" s="1">
        <f ca="1">SUMIFS(INDIRECT($F$1&amp;$F122&amp;":"&amp;$F122),INDIRECT($F$1&amp;dbP!$D$2&amp;":"&amp;dbP!$D$2),"&gt;="&amp;Y$6,INDIRECT($F$1&amp;dbP!$D$2&amp;":"&amp;dbP!$D$2),"&lt;="&amp;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Y$6,INDIRECT($F$1&amp;dbP!$D$2&amp;":"&amp;dbP!$D$2),"&lt;="&amp;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Z122" s="1">
        <f ca="1">SUMIFS(INDIRECT($F$1&amp;$F122&amp;":"&amp;$F122),INDIRECT($F$1&amp;dbP!$D$2&amp;":"&amp;dbP!$D$2),"&gt;="&amp;Z$6,INDIRECT($F$1&amp;dbP!$D$2&amp;":"&amp;dbP!$D$2),"&lt;="&amp;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Z$6,INDIRECT($F$1&amp;dbP!$D$2&amp;":"&amp;dbP!$D$2),"&lt;="&amp;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A122" s="1">
        <f ca="1">SUMIFS(INDIRECT($F$1&amp;$F122&amp;":"&amp;$F122),INDIRECT($F$1&amp;dbP!$D$2&amp;":"&amp;dbP!$D$2),"&gt;="&amp;AA$6,INDIRECT($F$1&amp;dbP!$D$2&amp;":"&amp;dbP!$D$2),"&lt;="&amp;A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A$6,INDIRECT($F$1&amp;dbP!$D$2&amp;":"&amp;dbP!$D$2),"&lt;="&amp;A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B122" s="1">
        <f ca="1">SUMIFS(INDIRECT($F$1&amp;$F122&amp;":"&amp;$F122),INDIRECT($F$1&amp;dbP!$D$2&amp;":"&amp;dbP!$D$2),"&gt;="&amp;AB$6,INDIRECT($F$1&amp;dbP!$D$2&amp;":"&amp;dbP!$D$2),"&lt;="&amp;A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B$6,INDIRECT($F$1&amp;dbP!$D$2&amp;":"&amp;dbP!$D$2),"&lt;="&amp;A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C122" s="1">
        <f ca="1">SUMIFS(INDIRECT($F$1&amp;$F122&amp;":"&amp;$F122),INDIRECT($F$1&amp;dbP!$D$2&amp;":"&amp;dbP!$D$2),"&gt;="&amp;AC$6,INDIRECT($F$1&amp;dbP!$D$2&amp;":"&amp;dbP!$D$2),"&lt;="&amp;A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C$6,INDIRECT($F$1&amp;dbP!$D$2&amp;":"&amp;dbP!$D$2),"&lt;="&amp;A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D122" s="1">
        <f ca="1">SUMIFS(INDIRECT($F$1&amp;$F122&amp;":"&amp;$F122),INDIRECT($F$1&amp;dbP!$D$2&amp;":"&amp;dbP!$D$2),"&gt;="&amp;AD$6,INDIRECT($F$1&amp;dbP!$D$2&amp;":"&amp;dbP!$D$2),"&lt;="&amp;A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D$6,INDIRECT($F$1&amp;dbP!$D$2&amp;":"&amp;dbP!$D$2),"&lt;="&amp;A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E122" s="1">
        <f ca="1">SUMIFS(INDIRECT($F$1&amp;$F122&amp;":"&amp;$F122),INDIRECT($F$1&amp;dbP!$D$2&amp;":"&amp;dbP!$D$2),"&gt;="&amp;AE$6,INDIRECT($F$1&amp;dbP!$D$2&amp;":"&amp;dbP!$D$2),"&lt;="&amp;A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E$6,INDIRECT($F$1&amp;dbP!$D$2&amp;":"&amp;dbP!$D$2),"&lt;="&amp;A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F122" s="1">
        <f ca="1">SUMIFS(INDIRECT($F$1&amp;$F122&amp;":"&amp;$F122),INDIRECT($F$1&amp;dbP!$D$2&amp;":"&amp;dbP!$D$2),"&gt;="&amp;AF$6,INDIRECT($F$1&amp;dbP!$D$2&amp;":"&amp;dbP!$D$2),"&lt;="&amp;AF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F$6,INDIRECT($F$1&amp;dbP!$D$2&amp;":"&amp;dbP!$D$2),"&lt;="&amp;AF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G122" s="1">
        <f ca="1">SUMIFS(INDIRECT($F$1&amp;$F122&amp;":"&amp;$F122),INDIRECT($F$1&amp;dbP!$D$2&amp;":"&amp;dbP!$D$2),"&gt;="&amp;AG$6,INDIRECT($F$1&amp;dbP!$D$2&amp;":"&amp;dbP!$D$2),"&lt;="&amp;AG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G$6,INDIRECT($F$1&amp;dbP!$D$2&amp;":"&amp;dbP!$D$2),"&lt;="&amp;AG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H122" s="1">
        <f ca="1">SUMIFS(INDIRECT($F$1&amp;$F122&amp;":"&amp;$F122),INDIRECT($F$1&amp;dbP!$D$2&amp;":"&amp;dbP!$D$2),"&gt;="&amp;AH$6,INDIRECT($F$1&amp;dbP!$D$2&amp;":"&amp;dbP!$D$2),"&lt;="&amp;AH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H$6,INDIRECT($F$1&amp;dbP!$D$2&amp;":"&amp;dbP!$D$2),"&lt;="&amp;AH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I122" s="1">
        <f ca="1">SUMIFS(INDIRECT($F$1&amp;$F122&amp;":"&amp;$F122),INDIRECT($F$1&amp;dbP!$D$2&amp;":"&amp;dbP!$D$2),"&gt;="&amp;AI$6,INDIRECT($F$1&amp;dbP!$D$2&amp;":"&amp;dbP!$D$2),"&lt;="&amp;AI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I$6,INDIRECT($F$1&amp;dbP!$D$2&amp;":"&amp;dbP!$D$2),"&lt;="&amp;AI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J122" s="1">
        <f ca="1">SUMIFS(INDIRECT($F$1&amp;$F122&amp;":"&amp;$F122),INDIRECT($F$1&amp;dbP!$D$2&amp;":"&amp;dbP!$D$2),"&gt;="&amp;AJ$6,INDIRECT($F$1&amp;dbP!$D$2&amp;":"&amp;dbP!$D$2),"&lt;="&amp;AJ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J$6,INDIRECT($F$1&amp;dbP!$D$2&amp;":"&amp;dbP!$D$2),"&lt;="&amp;AJ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K122" s="1">
        <f ca="1">SUMIFS(INDIRECT($F$1&amp;$F122&amp;":"&amp;$F122),INDIRECT($F$1&amp;dbP!$D$2&amp;":"&amp;dbP!$D$2),"&gt;="&amp;AK$6,INDIRECT($F$1&amp;dbP!$D$2&amp;":"&amp;dbP!$D$2),"&lt;="&amp;AK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K$6,INDIRECT($F$1&amp;dbP!$D$2&amp;":"&amp;dbP!$D$2),"&lt;="&amp;AK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L122" s="1">
        <f ca="1">SUMIFS(INDIRECT($F$1&amp;$F122&amp;":"&amp;$F122),INDIRECT($F$1&amp;dbP!$D$2&amp;":"&amp;dbP!$D$2),"&gt;="&amp;AL$6,INDIRECT($F$1&amp;dbP!$D$2&amp;":"&amp;dbP!$D$2),"&lt;="&amp;AL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L$6,INDIRECT($F$1&amp;dbP!$D$2&amp;":"&amp;dbP!$D$2),"&lt;="&amp;AL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M122" s="1">
        <f ca="1">SUMIFS(INDIRECT($F$1&amp;$F122&amp;":"&amp;$F122),INDIRECT($F$1&amp;dbP!$D$2&amp;":"&amp;dbP!$D$2),"&gt;="&amp;AM$6,INDIRECT($F$1&amp;dbP!$D$2&amp;":"&amp;dbP!$D$2),"&lt;="&amp;AM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M$6,INDIRECT($F$1&amp;dbP!$D$2&amp;":"&amp;dbP!$D$2),"&lt;="&amp;AM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N122" s="1">
        <f ca="1">SUMIFS(INDIRECT($F$1&amp;$F122&amp;":"&amp;$F122),INDIRECT($F$1&amp;dbP!$D$2&amp;":"&amp;dbP!$D$2),"&gt;="&amp;AN$6,INDIRECT($F$1&amp;dbP!$D$2&amp;":"&amp;dbP!$D$2),"&lt;="&amp;AN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N$6,INDIRECT($F$1&amp;dbP!$D$2&amp;":"&amp;dbP!$D$2),"&lt;="&amp;AN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O122" s="1">
        <f ca="1">SUMIFS(INDIRECT($F$1&amp;$F122&amp;":"&amp;$F122),INDIRECT($F$1&amp;dbP!$D$2&amp;":"&amp;dbP!$D$2),"&gt;="&amp;AO$6,INDIRECT($F$1&amp;dbP!$D$2&amp;":"&amp;dbP!$D$2),"&lt;="&amp;AO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O$6,INDIRECT($F$1&amp;dbP!$D$2&amp;":"&amp;dbP!$D$2),"&lt;="&amp;AO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P122" s="1">
        <f ca="1">SUMIFS(INDIRECT($F$1&amp;$F122&amp;":"&amp;$F122),INDIRECT($F$1&amp;dbP!$D$2&amp;":"&amp;dbP!$D$2),"&gt;="&amp;AP$6,INDIRECT($F$1&amp;dbP!$D$2&amp;":"&amp;dbP!$D$2),"&lt;="&amp;AP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P$6,INDIRECT($F$1&amp;dbP!$D$2&amp;":"&amp;dbP!$D$2),"&lt;="&amp;AP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Q122" s="1">
        <f ca="1">SUMIFS(INDIRECT($F$1&amp;$F122&amp;":"&amp;$F122),INDIRECT($F$1&amp;dbP!$D$2&amp;":"&amp;dbP!$D$2),"&gt;="&amp;AQ$6,INDIRECT($F$1&amp;dbP!$D$2&amp;":"&amp;dbP!$D$2),"&lt;="&amp;AQ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Q$6,INDIRECT($F$1&amp;dbP!$D$2&amp;":"&amp;dbP!$D$2),"&lt;="&amp;AQ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R122" s="1">
        <f ca="1">SUMIFS(INDIRECT($F$1&amp;$F122&amp;":"&amp;$F122),INDIRECT($F$1&amp;dbP!$D$2&amp;":"&amp;dbP!$D$2),"&gt;="&amp;AR$6,INDIRECT($F$1&amp;dbP!$D$2&amp;":"&amp;dbP!$D$2),"&lt;="&amp;AR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R$6,INDIRECT($F$1&amp;dbP!$D$2&amp;":"&amp;dbP!$D$2),"&lt;="&amp;AR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S122" s="1">
        <f ca="1">SUMIFS(INDIRECT($F$1&amp;$F122&amp;":"&amp;$F122),INDIRECT($F$1&amp;dbP!$D$2&amp;":"&amp;dbP!$D$2),"&gt;="&amp;AS$6,INDIRECT($F$1&amp;dbP!$D$2&amp;":"&amp;dbP!$D$2),"&lt;="&amp;AS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S$6,INDIRECT($F$1&amp;dbP!$D$2&amp;":"&amp;dbP!$D$2),"&lt;="&amp;AS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T122" s="1">
        <f ca="1">SUMIFS(INDIRECT($F$1&amp;$F122&amp;":"&amp;$F122),INDIRECT($F$1&amp;dbP!$D$2&amp;":"&amp;dbP!$D$2),"&gt;="&amp;AT$6,INDIRECT($F$1&amp;dbP!$D$2&amp;":"&amp;dbP!$D$2),"&lt;="&amp;AT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T$6,INDIRECT($F$1&amp;dbP!$D$2&amp;":"&amp;dbP!$D$2),"&lt;="&amp;AT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U122" s="1">
        <f ca="1">SUMIFS(INDIRECT($F$1&amp;$F122&amp;":"&amp;$F122),INDIRECT($F$1&amp;dbP!$D$2&amp;":"&amp;dbP!$D$2),"&gt;="&amp;AU$6,INDIRECT($F$1&amp;dbP!$D$2&amp;":"&amp;dbP!$D$2),"&lt;="&amp;AU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U$6,INDIRECT($F$1&amp;dbP!$D$2&amp;":"&amp;dbP!$D$2),"&lt;="&amp;AU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V122" s="1">
        <f ca="1">SUMIFS(INDIRECT($F$1&amp;$F122&amp;":"&amp;$F122),INDIRECT($F$1&amp;dbP!$D$2&amp;":"&amp;dbP!$D$2),"&gt;="&amp;AV$6,INDIRECT($F$1&amp;dbP!$D$2&amp;":"&amp;dbP!$D$2),"&lt;="&amp;A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V$6,INDIRECT($F$1&amp;dbP!$D$2&amp;":"&amp;dbP!$D$2),"&lt;="&amp;AV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W122" s="1">
        <f ca="1">SUMIFS(INDIRECT($F$1&amp;$F122&amp;":"&amp;$F122),INDIRECT($F$1&amp;dbP!$D$2&amp;":"&amp;dbP!$D$2),"&gt;="&amp;AW$6,INDIRECT($F$1&amp;dbP!$D$2&amp;":"&amp;dbP!$D$2),"&lt;="&amp;A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W$6,INDIRECT($F$1&amp;dbP!$D$2&amp;":"&amp;dbP!$D$2),"&lt;="&amp;AW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X122" s="1">
        <f ca="1">SUMIFS(INDIRECT($F$1&amp;$F122&amp;":"&amp;$F122),INDIRECT($F$1&amp;dbP!$D$2&amp;":"&amp;dbP!$D$2),"&gt;="&amp;AX$6,INDIRECT($F$1&amp;dbP!$D$2&amp;":"&amp;dbP!$D$2),"&lt;="&amp;A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X$6,INDIRECT($F$1&amp;dbP!$D$2&amp;":"&amp;dbP!$D$2),"&lt;="&amp;AX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Y122" s="1">
        <f ca="1">SUMIFS(INDIRECT($F$1&amp;$F122&amp;":"&amp;$F122),INDIRECT($F$1&amp;dbP!$D$2&amp;":"&amp;dbP!$D$2),"&gt;="&amp;AY$6,INDIRECT($F$1&amp;dbP!$D$2&amp;":"&amp;dbP!$D$2),"&lt;="&amp;A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Y$6,INDIRECT($F$1&amp;dbP!$D$2&amp;":"&amp;dbP!$D$2),"&lt;="&amp;AY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AZ122" s="1">
        <f ca="1">SUMIFS(INDIRECT($F$1&amp;$F122&amp;":"&amp;$F122),INDIRECT($F$1&amp;dbP!$D$2&amp;":"&amp;dbP!$D$2),"&gt;="&amp;AZ$6,INDIRECT($F$1&amp;dbP!$D$2&amp;":"&amp;dbP!$D$2),"&lt;="&amp;A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AZ$6,INDIRECT($F$1&amp;dbP!$D$2&amp;":"&amp;dbP!$D$2),"&lt;="&amp;AZ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A122" s="1">
        <f ca="1">SUMIFS(INDIRECT($F$1&amp;$F122&amp;":"&amp;$F122),INDIRECT($F$1&amp;dbP!$D$2&amp;":"&amp;dbP!$D$2),"&gt;="&amp;BA$6,INDIRECT($F$1&amp;dbP!$D$2&amp;":"&amp;dbP!$D$2),"&lt;="&amp;B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BA$6,INDIRECT($F$1&amp;dbP!$D$2&amp;":"&amp;dbP!$D$2),"&lt;="&amp;BA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B122" s="1">
        <f ca="1">SUMIFS(INDIRECT($F$1&amp;$F122&amp;":"&amp;$F122),INDIRECT($F$1&amp;dbP!$D$2&amp;":"&amp;dbP!$D$2),"&gt;="&amp;BB$6,INDIRECT($F$1&amp;dbP!$D$2&amp;":"&amp;dbP!$D$2),"&lt;="&amp;B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BB$6,INDIRECT($F$1&amp;dbP!$D$2&amp;":"&amp;dbP!$D$2),"&lt;="&amp;BB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C122" s="1">
        <f ca="1">SUMIFS(INDIRECT($F$1&amp;$F122&amp;":"&amp;$F122),INDIRECT($F$1&amp;dbP!$D$2&amp;":"&amp;dbP!$D$2),"&gt;="&amp;BC$6,INDIRECT($F$1&amp;dbP!$D$2&amp;":"&amp;dbP!$D$2),"&lt;="&amp;B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BC$6,INDIRECT($F$1&amp;dbP!$D$2&amp;":"&amp;dbP!$D$2),"&lt;="&amp;BC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D122" s="1">
        <f ca="1">SUMIFS(INDIRECT($F$1&amp;$F122&amp;":"&amp;$F122),INDIRECT($F$1&amp;dbP!$D$2&amp;":"&amp;dbP!$D$2),"&gt;="&amp;BD$6,INDIRECT($F$1&amp;dbP!$D$2&amp;":"&amp;dbP!$D$2),"&lt;="&amp;B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BD$6,INDIRECT($F$1&amp;dbP!$D$2&amp;":"&amp;dbP!$D$2),"&lt;="&amp;BD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  <c r="BE122" s="1">
        <f ca="1">SUMIFS(INDIRECT($F$1&amp;$F122&amp;":"&amp;$F122),INDIRECT($F$1&amp;dbP!$D$2&amp;":"&amp;dbP!$D$2),"&gt;="&amp;BE$6,INDIRECT($F$1&amp;dbP!$D$2&amp;":"&amp;dbP!$D$2),"&lt;="&amp;B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"&amp;$I122=$J122),"*",RIGHT($J122,LEN($J122)-4)),INDIRECT($F$1&amp;dbP!$AC$2&amp;":"&amp;dbP!$AC$2),RepP!$J$3)-
SUMIFS(INDIRECT($F$1&amp;$G122&amp;":"&amp;$G122),INDIRECT($F$1&amp;dbP!$D$2&amp;":"&amp;dbP!$D$2),"&gt;="&amp;BE$6,INDIRECT($F$1&amp;dbP!$D$2&amp;":"&amp;dbP!$D$2),"&lt;="&amp;BE$7,INDIRECT($F$1&amp;dbP!$O$2&amp;":"&amp;dbP!$O$2),$H122,INDIRECT($F$1&amp;dbP!$P$2&amp;":"&amp;dbP!$P$2),IF($I122=$J122,"*",$I122),INDIRECT($F$1&amp;dbP!$Q$2&amp;":"&amp;dbP!$Q$2),IF(OR($I122=$J122,"  "&amp;$I122=$J122),"*",RIGHT($J122,LEN($J122)-4)),INDIRECT($F$1&amp;dbP!$AC$2&amp;":"&amp;dbP!$AC$2),RepP!$J$3)</f>
        <v>0</v>
      </c>
    </row>
    <row r="123" spans="2:57" x14ac:dyDescent="0.3">
      <c r="B123" s="1">
        <f>MAX(B$92:B122)+1</f>
        <v>176</v>
      </c>
      <c r="F123" s="1" t="str">
        <f ca="1">INDIRECT($B$1&amp;Items!H$2&amp;$B123)</f>
        <v>Y</v>
      </c>
      <c r="G123" s="1" t="str">
        <f ca="1">INDIRECT($B$1&amp;Items!I$2&amp;$B123)</f>
        <v>Z</v>
      </c>
      <c r="H123" s="13" t="str">
        <f ca="1">INDIRECT($B$1&amp;Items!E$2&amp;$B123)</f>
        <v>Капитальные затраты</v>
      </c>
      <c r="I123" s="13" t="str">
        <f ca="1">IF(INDIRECT($B$1&amp;Items!F$2&amp;$B123)="",H123,INDIRECT($B$1&amp;Items!F$2&amp;$B123))</f>
        <v>Основные средства - тип - 3</v>
      </c>
      <c r="J123" s="1" t="str">
        <f ca="1">IF(INDIRECT($B$1&amp;Items!G$2&amp;$B123)="",IF(H123&lt;&gt;I123,"  "&amp;I123,I123),"    "&amp;INDIRECT($B$1&amp;Items!G$2&amp;$B123))</f>
        <v xml:space="preserve">    Капзатраты - тип - 3 - 5</v>
      </c>
      <c r="S123" s="1">
        <f ca="1">SUM($U123:INDIRECT(ADDRESS(ROW(),SUMIFS($1:$1,$5:$5,MAX($5:$5)))))</f>
        <v>393343.19846486842</v>
      </c>
      <c r="V123" s="1">
        <f ca="1">SUMIFS(INDIRECT($F$1&amp;$F123&amp;":"&amp;$F123),INDIRECT($F$1&amp;dbP!$D$2&amp;":"&amp;dbP!$D$2),"&gt;="&amp;V$6,INDIRECT($F$1&amp;dbP!$D$2&amp;":"&amp;dbP!$D$2),"&lt;="&amp;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V$6,INDIRECT($F$1&amp;dbP!$D$2&amp;":"&amp;dbP!$D$2),"&lt;="&amp;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393343.19846486842</v>
      </c>
      <c r="W123" s="1">
        <f ca="1">SUMIFS(INDIRECT($F$1&amp;$F123&amp;":"&amp;$F123),INDIRECT($F$1&amp;dbP!$D$2&amp;":"&amp;dbP!$D$2),"&gt;="&amp;W$6,INDIRECT($F$1&amp;dbP!$D$2&amp;":"&amp;dbP!$D$2),"&lt;="&amp;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W$6,INDIRECT($F$1&amp;dbP!$D$2&amp;":"&amp;dbP!$D$2),"&lt;="&amp;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X123" s="1">
        <f ca="1">SUMIFS(INDIRECT($F$1&amp;$F123&amp;":"&amp;$F123),INDIRECT($F$1&amp;dbP!$D$2&amp;":"&amp;dbP!$D$2),"&gt;="&amp;X$6,INDIRECT($F$1&amp;dbP!$D$2&amp;":"&amp;dbP!$D$2),"&lt;="&amp;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X$6,INDIRECT($F$1&amp;dbP!$D$2&amp;":"&amp;dbP!$D$2),"&lt;="&amp;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Y123" s="1">
        <f ca="1">SUMIFS(INDIRECT($F$1&amp;$F123&amp;":"&amp;$F123),INDIRECT($F$1&amp;dbP!$D$2&amp;":"&amp;dbP!$D$2),"&gt;="&amp;Y$6,INDIRECT($F$1&amp;dbP!$D$2&amp;":"&amp;dbP!$D$2),"&lt;="&amp;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Y$6,INDIRECT($F$1&amp;dbP!$D$2&amp;":"&amp;dbP!$D$2),"&lt;="&amp;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Z123" s="1">
        <f ca="1">SUMIFS(INDIRECT($F$1&amp;$F123&amp;":"&amp;$F123),INDIRECT($F$1&amp;dbP!$D$2&amp;":"&amp;dbP!$D$2),"&gt;="&amp;Z$6,INDIRECT($F$1&amp;dbP!$D$2&amp;":"&amp;dbP!$D$2),"&lt;="&amp;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Z$6,INDIRECT($F$1&amp;dbP!$D$2&amp;":"&amp;dbP!$D$2),"&lt;="&amp;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A123" s="1">
        <f ca="1">SUMIFS(INDIRECT($F$1&amp;$F123&amp;":"&amp;$F123),INDIRECT($F$1&amp;dbP!$D$2&amp;":"&amp;dbP!$D$2),"&gt;="&amp;AA$6,INDIRECT($F$1&amp;dbP!$D$2&amp;":"&amp;dbP!$D$2),"&lt;="&amp;A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A$6,INDIRECT($F$1&amp;dbP!$D$2&amp;":"&amp;dbP!$D$2),"&lt;="&amp;A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B123" s="1">
        <f ca="1">SUMIFS(INDIRECT($F$1&amp;$F123&amp;":"&amp;$F123),INDIRECT($F$1&amp;dbP!$D$2&amp;":"&amp;dbP!$D$2),"&gt;="&amp;AB$6,INDIRECT($F$1&amp;dbP!$D$2&amp;":"&amp;dbP!$D$2),"&lt;="&amp;A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B$6,INDIRECT($F$1&amp;dbP!$D$2&amp;":"&amp;dbP!$D$2),"&lt;="&amp;A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C123" s="1">
        <f ca="1">SUMIFS(INDIRECT($F$1&amp;$F123&amp;":"&amp;$F123),INDIRECT($F$1&amp;dbP!$D$2&amp;":"&amp;dbP!$D$2),"&gt;="&amp;AC$6,INDIRECT($F$1&amp;dbP!$D$2&amp;":"&amp;dbP!$D$2),"&lt;="&amp;A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C$6,INDIRECT($F$1&amp;dbP!$D$2&amp;":"&amp;dbP!$D$2),"&lt;="&amp;A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D123" s="1">
        <f ca="1">SUMIFS(INDIRECT($F$1&amp;$F123&amp;":"&amp;$F123),INDIRECT($F$1&amp;dbP!$D$2&amp;":"&amp;dbP!$D$2),"&gt;="&amp;AD$6,INDIRECT($F$1&amp;dbP!$D$2&amp;":"&amp;dbP!$D$2),"&lt;="&amp;A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D$6,INDIRECT($F$1&amp;dbP!$D$2&amp;":"&amp;dbP!$D$2),"&lt;="&amp;A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E123" s="1">
        <f ca="1">SUMIFS(INDIRECT($F$1&amp;$F123&amp;":"&amp;$F123),INDIRECT($F$1&amp;dbP!$D$2&amp;":"&amp;dbP!$D$2),"&gt;="&amp;AE$6,INDIRECT($F$1&amp;dbP!$D$2&amp;":"&amp;dbP!$D$2),"&lt;="&amp;A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E$6,INDIRECT($F$1&amp;dbP!$D$2&amp;":"&amp;dbP!$D$2),"&lt;="&amp;A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F123" s="1">
        <f ca="1">SUMIFS(INDIRECT($F$1&amp;$F123&amp;":"&amp;$F123),INDIRECT($F$1&amp;dbP!$D$2&amp;":"&amp;dbP!$D$2),"&gt;="&amp;AF$6,INDIRECT($F$1&amp;dbP!$D$2&amp;":"&amp;dbP!$D$2),"&lt;="&amp;AF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F$6,INDIRECT($F$1&amp;dbP!$D$2&amp;":"&amp;dbP!$D$2),"&lt;="&amp;AF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G123" s="1">
        <f ca="1">SUMIFS(INDIRECT($F$1&amp;$F123&amp;":"&amp;$F123),INDIRECT($F$1&amp;dbP!$D$2&amp;":"&amp;dbP!$D$2),"&gt;="&amp;AG$6,INDIRECT($F$1&amp;dbP!$D$2&amp;":"&amp;dbP!$D$2),"&lt;="&amp;AG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G$6,INDIRECT($F$1&amp;dbP!$D$2&amp;":"&amp;dbP!$D$2),"&lt;="&amp;AG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H123" s="1">
        <f ca="1">SUMIFS(INDIRECT($F$1&amp;$F123&amp;":"&amp;$F123),INDIRECT($F$1&amp;dbP!$D$2&amp;":"&amp;dbP!$D$2),"&gt;="&amp;AH$6,INDIRECT($F$1&amp;dbP!$D$2&amp;":"&amp;dbP!$D$2),"&lt;="&amp;AH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H$6,INDIRECT($F$1&amp;dbP!$D$2&amp;":"&amp;dbP!$D$2),"&lt;="&amp;AH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I123" s="1">
        <f ca="1">SUMIFS(INDIRECT($F$1&amp;$F123&amp;":"&amp;$F123),INDIRECT($F$1&amp;dbP!$D$2&amp;":"&amp;dbP!$D$2),"&gt;="&amp;AI$6,INDIRECT($F$1&amp;dbP!$D$2&amp;":"&amp;dbP!$D$2),"&lt;="&amp;AI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I$6,INDIRECT($F$1&amp;dbP!$D$2&amp;":"&amp;dbP!$D$2),"&lt;="&amp;AI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J123" s="1">
        <f ca="1">SUMIFS(INDIRECT($F$1&amp;$F123&amp;":"&amp;$F123),INDIRECT($F$1&amp;dbP!$D$2&amp;":"&amp;dbP!$D$2),"&gt;="&amp;AJ$6,INDIRECT($F$1&amp;dbP!$D$2&amp;":"&amp;dbP!$D$2),"&lt;="&amp;AJ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J$6,INDIRECT($F$1&amp;dbP!$D$2&amp;":"&amp;dbP!$D$2),"&lt;="&amp;AJ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K123" s="1">
        <f ca="1">SUMIFS(INDIRECT($F$1&amp;$F123&amp;":"&amp;$F123),INDIRECT($F$1&amp;dbP!$D$2&amp;":"&amp;dbP!$D$2),"&gt;="&amp;AK$6,INDIRECT($F$1&amp;dbP!$D$2&amp;":"&amp;dbP!$D$2),"&lt;="&amp;AK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K$6,INDIRECT($F$1&amp;dbP!$D$2&amp;":"&amp;dbP!$D$2),"&lt;="&amp;AK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L123" s="1">
        <f ca="1">SUMIFS(INDIRECT($F$1&amp;$F123&amp;":"&amp;$F123),INDIRECT($F$1&amp;dbP!$D$2&amp;":"&amp;dbP!$D$2),"&gt;="&amp;AL$6,INDIRECT($F$1&amp;dbP!$D$2&amp;":"&amp;dbP!$D$2),"&lt;="&amp;AL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L$6,INDIRECT($F$1&amp;dbP!$D$2&amp;":"&amp;dbP!$D$2),"&lt;="&amp;AL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M123" s="1">
        <f ca="1">SUMIFS(INDIRECT($F$1&amp;$F123&amp;":"&amp;$F123),INDIRECT($F$1&amp;dbP!$D$2&amp;":"&amp;dbP!$D$2),"&gt;="&amp;AM$6,INDIRECT($F$1&amp;dbP!$D$2&amp;":"&amp;dbP!$D$2),"&lt;="&amp;AM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M$6,INDIRECT($F$1&amp;dbP!$D$2&amp;":"&amp;dbP!$D$2),"&lt;="&amp;AM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N123" s="1">
        <f ca="1">SUMIFS(INDIRECT($F$1&amp;$F123&amp;":"&amp;$F123),INDIRECT($F$1&amp;dbP!$D$2&amp;":"&amp;dbP!$D$2),"&gt;="&amp;AN$6,INDIRECT($F$1&amp;dbP!$D$2&amp;":"&amp;dbP!$D$2),"&lt;="&amp;AN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N$6,INDIRECT($F$1&amp;dbP!$D$2&amp;":"&amp;dbP!$D$2),"&lt;="&amp;AN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O123" s="1">
        <f ca="1">SUMIFS(INDIRECT($F$1&amp;$F123&amp;":"&amp;$F123),INDIRECT($F$1&amp;dbP!$D$2&amp;":"&amp;dbP!$D$2),"&gt;="&amp;AO$6,INDIRECT($F$1&amp;dbP!$D$2&amp;":"&amp;dbP!$D$2),"&lt;="&amp;AO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O$6,INDIRECT($F$1&amp;dbP!$D$2&amp;":"&amp;dbP!$D$2),"&lt;="&amp;AO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P123" s="1">
        <f ca="1">SUMIFS(INDIRECT($F$1&amp;$F123&amp;":"&amp;$F123),INDIRECT($F$1&amp;dbP!$D$2&amp;":"&amp;dbP!$D$2),"&gt;="&amp;AP$6,INDIRECT($F$1&amp;dbP!$D$2&amp;":"&amp;dbP!$D$2),"&lt;="&amp;AP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P$6,INDIRECT($F$1&amp;dbP!$D$2&amp;":"&amp;dbP!$D$2),"&lt;="&amp;AP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Q123" s="1">
        <f ca="1">SUMIFS(INDIRECT($F$1&amp;$F123&amp;":"&amp;$F123),INDIRECT($F$1&amp;dbP!$D$2&amp;":"&amp;dbP!$D$2),"&gt;="&amp;AQ$6,INDIRECT($F$1&amp;dbP!$D$2&amp;":"&amp;dbP!$D$2),"&lt;="&amp;AQ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Q$6,INDIRECT($F$1&amp;dbP!$D$2&amp;":"&amp;dbP!$D$2),"&lt;="&amp;AQ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R123" s="1">
        <f ca="1">SUMIFS(INDIRECT($F$1&amp;$F123&amp;":"&amp;$F123),INDIRECT($F$1&amp;dbP!$D$2&amp;":"&amp;dbP!$D$2),"&gt;="&amp;AR$6,INDIRECT($F$1&amp;dbP!$D$2&amp;":"&amp;dbP!$D$2),"&lt;="&amp;AR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R$6,INDIRECT($F$1&amp;dbP!$D$2&amp;":"&amp;dbP!$D$2),"&lt;="&amp;AR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S123" s="1">
        <f ca="1">SUMIFS(INDIRECT($F$1&amp;$F123&amp;":"&amp;$F123),INDIRECT($F$1&amp;dbP!$D$2&amp;":"&amp;dbP!$D$2),"&gt;="&amp;AS$6,INDIRECT($F$1&amp;dbP!$D$2&amp;":"&amp;dbP!$D$2),"&lt;="&amp;AS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S$6,INDIRECT($F$1&amp;dbP!$D$2&amp;":"&amp;dbP!$D$2),"&lt;="&amp;AS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T123" s="1">
        <f ca="1">SUMIFS(INDIRECT($F$1&amp;$F123&amp;":"&amp;$F123),INDIRECT($F$1&amp;dbP!$D$2&amp;":"&amp;dbP!$D$2),"&gt;="&amp;AT$6,INDIRECT($F$1&amp;dbP!$D$2&amp;":"&amp;dbP!$D$2),"&lt;="&amp;AT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T$6,INDIRECT($F$1&amp;dbP!$D$2&amp;":"&amp;dbP!$D$2),"&lt;="&amp;AT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U123" s="1">
        <f ca="1">SUMIFS(INDIRECT($F$1&amp;$F123&amp;":"&amp;$F123),INDIRECT($F$1&amp;dbP!$D$2&amp;":"&amp;dbP!$D$2),"&gt;="&amp;AU$6,INDIRECT($F$1&amp;dbP!$D$2&amp;":"&amp;dbP!$D$2),"&lt;="&amp;AU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U$6,INDIRECT($F$1&amp;dbP!$D$2&amp;":"&amp;dbP!$D$2),"&lt;="&amp;AU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V123" s="1">
        <f ca="1">SUMIFS(INDIRECT($F$1&amp;$F123&amp;":"&amp;$F123),INDIRECT($F$1&amp;dbP!$D$2&amp;":"&amp;dbP!$D$2),"&gt;="&amp;AV$6,INDIRECT($F$1&amp;dbP!$D$2&amp;":"&amp;dbP!$D$2),"&lt;="&amp;A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V$6,INDIRECT($F$1&amp;dbP!$D$2&amp;":"&amp;dbP!$D$2),"&lt;="&amp;AV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W123" s="1">
        <f ca="1">SUMIFS(INDIRECT($F$1&amp;$F123&amp;":"&amp;$F123),INDIRECT($F$1&amp;dbP!$D$2&amp;":"&amp;dbP!$D$2),"&gt;="&amp;AW$6,INDIRECT($F$1&amp;dbP!$D$2&amp;":"&amp;dbP!$D$2),"&lt;="&amp;A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W$6,INDIRECT($F$1&amp;dbP!$D$2&amp;":"&amp;dbP!$D$2),"&lt;="&amp;AW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X123" s="1">
        <f ca="1">SUMIFS(INDIRECT($F$1&amp;$F123&amp;":"&amp;$F123),INDIRECT($F$1&amp;dbP!$D$2&amp;":"&amp;dbP!$D$2),"&gt;="&amp;AX$6,INDIRECT($F$1&amp;dbP!$D$2&amp;":"&amp;dbP!$D$2),"&lt;="&amp;A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X$6,INDIRECT($F$1&amp;dbP!$D$2&amp;":"&amp;dbP!$D$2),"&lt;="&amp;AX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Y123" s="1">
        <f ca="1">SUMIFS(INDIRECT($F$1&amp;$F123&amp;":"&amp;$F123),INDIRECT($F$1&amp;dbP!$D$2&amp;":"&amp;dbP!$D$2),"&gt;="&amp;AY$6,INDIRECT($F$1&amp;dbP!$D$2&amp;":"&amp;dbP!$D$2),"&lt;="&amp;A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Y$6,INDIRECT($F$1&amp;dbP!$D$2&amp;":"&amp;dbP!$D$2),"&lt;="&amp;AY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AZ123" s="1">
        <f ca="1">SUMIFS(INDIRECT($F$1&amp;$F123&amp;":"&amp;$F123),INDIRECT($F$1&amp;dbP!$D$2&amp;":"&amp;dbP!$D$2),"&gt;="&amp;AZ$6,INDIRECT($F$1&amp;dbP!$D$2&amp;":"&amp;dbP!$D$2),"&lt;="&amp;A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AZ$6,INDIRECT($F$1&amp;dbP!$D$2&amp;":"&amp;dbP!$D$2),"&lt;="&amp;AZ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A123" s="1">
        <f ca="1">SUMIFS(INDIRECT($F$1&amp;$F123&amp;":"&amp;$F123),INDIRECT($F$1&amp;dbP!$D$2&amp;":"&amp;dbP!$D$2),"&gt;="&amp;BA$6,INDIRECT($F$1&amp;dbP!$D$2&amp;":"&amp;dbP!$D$2),"&lt;="&amp;B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BA$6,INDIRECT($F$1&amp;dbP!$D$2&amp;":"&amp;dbP!$D$2),"&lt;="&amp;BA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B123" s="1">
        <f ca="1">SUMIFS(INDIRECT($F$1&amp;$F123&amp;":"&amp;$F123),INDIRECT($F$1&amp;dbP!$D$2&amp;":"&amp;dbP!$D$2),"&gt;="&amp;BB$6,INDIRECT($F$1&amp;dbP!$D$2&amp;":"&amp;dbP!$D$2),"&lt;="&amp;B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BB$6,INDIRECT($F$1&amp;dbP!$D$2&amp;":"&amp;dbP!$D$2),"&lt;="&amp;BB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C123" s="1">
        <f ca="1">SUMIFS(INDIRECT($F$1&amp;$F123&amp;":"&amp;$F123),INDIRECT($F$1&amp;dbP!$D$2&amp;":"&amp;dbP!$D$2),"&gt;="&amp;BC$6,INDIRECT($F$1&amp;dbP!$D$2&amp;":"&amp;dbP!$D$2),"&lt;="&amp;B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BC$6,INDIRECT($F$1&amp;dbP!$D$2&amp;":"&amp;dbP!$D$2),"&lt;="&amp;BC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D123" s="1">
        <f ca="1">SUMIFS(INDIRECT($F$1&amp;$F123&amp;":"&amp;$F123),INDIRECT($F$1&amp;dbP!$D$2&amp;":"&amp;dbP!$D$2),"&gt;="&amp;BD$6,INDIRECT($F$1&amp;dbP!$D$2&amp;":"&amp;dbP!$D$2),"&lt;="&amp;B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BD$6,INDIRECT($F$1&amp;dbP!$D$2&amp;":"&amp;dbP!$D$2),"&lt;="&amp;BD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  <c r="BE123" s="1">
        <f ca="1">SUMIFS(INDIRECT($F$1&amp;$F123&amp;":"&amp;$F123),INDIRECT($F$1&amp;dbP!$D$2&amp;":"&amp;dbP!$D$2),"&gt;="&amp;BE$6,INDIRECT($F$1&amp;dbP!$D$2&amp;":"&amp;dbP!$D$2),"&lt;="&amp;B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"&amp;$I123=$J123),"*",RIGHT($J123,LEN($J123)-4)),INDIRECT($F$1&amp;dbP!$AC$2&amp;":"&amp;dbP!$AC$2),RepP!$J$3)-
SUMIFS(INDIRECT($F$1&amp;$G123&amp;":"&amp;$G123),INDIRECT($F$1&amp;dbP!$D$2&amp;":"&amp;dbP!$D$2),"&gt;="&amp;BE$6,INDIRECT($F$1&amp;dbP!$D$2&amp;":"&amp;dbP!$D$2),"&lt;="&amp;BE$7,INDIRECT($F$1&amp;dbP!$O$2&amp;":"&amp;dbP!$O$2),$H123,INDIRECT($F$1&amp;dbP!$P$2&amp;":"&amp;dbP!$P$2),IF($I123=$J123,"*",$I123),INDIRECT($F$1&amp;dbP!$Q$2&amp;":"&amp;dbP!$Q$2),IF(OR($I123=$J123,"  "&amp;$I123=$J123),"*",RIGHT($J123,LEN($J123)-4)),INDIRECT($F$1&amp;dbP!$AC$2&amp;":"&amp;dbP!$AC$2),RepP!$J$3)</f>
        <v>0</v>
      </c>
    </row>
    <row r="124" spans="2:57" x14ac:dyDescent="0.3">
      <c r="B124" s="1">
        <f>MAX(B$92:B123)+1</f>
        <v>177</v>
      </c>
      <c r="F124" s="1" t="str">
        <f ca="1">INDIRECT($B$1&amp;Items!H$2&amp;$B124)</f>
        <v>Y</v>
      </c>
      <c r="G124" s="1" t="str">
        <f ca="1">INDIRECT($B$1&amp;Items!I$2&amp;$B124)</f>
        <v>Z</v>
      </c>
      <c r="H124" s="13" t="str">
        <f ca="1">INDIRECT($B$1&amp;Items!E$2&amp;$B124)</f>
        <v>Капитальные затраты</v>
      </c>
      <c r="I124" s="13" t="str">
        <f ca="1">IF(INDIRECT($B$1&amp;Items!F$2&amp;$B124)="",H124,INDIRECT($B$1&amp;Items!F$2&amp;$B124))</f>
        <v>Основные средства - тип - 3</v>
      </c>
      <c r="J124" s="1" t="str">
        <f ca="1">IF(INDIRECT($B$1&amp;Items!G$2&amp;$B124)="",IF(H124&lt;&gt;I124,"  "&amp;I124,I124),"    "&amp;INDIRECT($B$1&amp;Items!G$2&amp;$B124))</f>
        <v xml:space="preserve">    Капзатраты - тип - 3 - 6</v>
      </c>
      <c r="S124" s="1">
        <f ca="1">SUM($U124:INDIRECT(ADDRESS(ROW(),SUMIFS($1:$1,$5:$5,MAX($5:$5)))))</f>
        <v>1838445.6634521484</v>
      </c>
      <c r="V124" s="1">
        <f ca="1">SUMIFS(INDIRECT($F$1&amp;$F124&amp;":"&amp;$F124),INDIRECT($F$1&amp;dbP!$D$2&amp;":"&amp;dbP!$D$2),"&gt;="&amp;V$6,INDIRECT($F$1&amp;dbP!$D$2&amp;":"&amp;dbP!$D$2),"&lt;="&amp;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V$6,INDIRECT($F$1&amp;dbP!$D$2&amp;":"&amp;dbP!$D$2),"&lt;="&amp;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1838445.6634521484</v>
      </c>
      <c r="W124" s="1">
        <f ca="1">SUMIFS(INDIRECT($F$1&amp;$F124&amp;":"&amp;$F124),INDIRECT($F$1&amp;dbP!$D$2&amp;":"&amp;dbP!$D$2),"&gt;="&amp;W$6,INDIRECT($F$1&amp;dbP!$D$2&amp;":"&amp;dbP!$D$2),"&lt;="&amp;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W$6,INDIRECT($F$1&amp;dbP!$D$2&amp;":"&amp;dbP!$D$2),"&lt;="&amp;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X124" s="1">
        <f ca="1">SUMIFS(INDIRECT($F$1&amp;$F124&amp;":"&amp;$F124),INDIRECT($F$1&amp;dbP!$D$2&amp;":"&amp;dbP!$D$2),"&gt;="&amp;X$6,INDIRECT($F$1&amp;dbP!$D$2&amp;":"&amp;dbP!$D$2),"&lt;="&amp;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X$6,INDIRECT($F$1&amp;dbP!$D$2&amp;":"&amp;dbP!$D$2),"&lt;="&amp;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Y124" s="1">
        <f ca="1">SUMIFS(INDIRECT($F$1&amp;$F124&amp;":"&amp;$F124),INDIRECT($F$1&amp;dbP!$D$2&amp;":"&amp;dbP!$D$2),"&gt;="&amp;Y$6,INDIRECT($F$1&amp;dbP!$D$2&amp;":"&amp;dbP!$D$2),"&lt;="&amp;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Y$6,INDIRECT($F$1&amp;dbP!$D$2&amp;":"&amp;dbP!$D$2),"&lt;="&amp;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Z124" s="1">
        <f ca="1">SUMIFS(INDIRECT($F$1&amp;$F124&amp;":"&amp;$F124),INDIRECT($F$1&amp;dbP!$D$2&amp;":"&amp;dbP!$D$2),"&gt;="&amp;Z$6,INDIRECT($F$1&amp;dbP!$D$2&amp;":"&amp;dbP!$D$2),"&lt;="&amp;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Z$6,INDIRECT($F$1&amp;dbP!$D$2&amp;":"&amp;dbP!$D$2),"&lt;="&amp;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A124" s="1">
        <f ca="1">SUMIFS(INDIRECT($F$1&amp;$F124&amp;":"&amp;$F124),INDIRECT($F$1&amp;dbP!$D$2&amp;":"&amp;dbP!$D$2),"&gt;="&amp;AA$6,INDIRECT($F$1&amp;dbP!$D$2&amp;":"&amp;dbP!$D$2),"&lt;="&amp;A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A$6,INDIRECT($F$1&amp;dbP!$D$2&amp;":"&amp;dbP!$D$2),"&lt;="&amp;A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B124" s="1">
        <f ca="1">SUMIFS(INDIRECT($F$1&amp;$F124&amp;":"&amp;$F124),INDIRECT($F$1&amp;dbP!$D$2&amp;":"&amp;dbP!$D$2),"&gt;="&amp;AB$6,INDIRECT($F$1&amp;dbP!$D$2&amp;":"&amp;dbP!$D$2),"&lt;="&amp;A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B$6,INDIRECT($F$1&amp;dbP!$D$2&amp;":"&amp;dbP!$D$2),"&lt;="&amp;A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C124" s="1">
        <f ca="1">SUMIFS(INDIRECT($F$1&amp;$F124&amp;":"&amp;$F124),INDIRECT($F$1&amp;dbP!$D$2&amp;":"&amp;dbP!$D$2),"&gt;="&amp;AC$6,INDIRECT($F$1&amp;dbP!$D$2&amp;":"&amp;dbP!$D$2),"&lt;="&amp;A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C$6,INDIRECT($F$1&amp;dbP!$D$2&amp;":"&amp;dbP!$D$2),"&lt;="&amp;A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D124" s="1">
        <f ca="1">SUMIFS(INDIRECT($F$1&amp;$F124&amp;":"&amp;$F124),INDIRECT($F$1&amp;dbP!$D$2&amp;":"&amp;dbP!$D$2),"&gt;="&amp;AD$6,INDIRECT($F$1&amp;dbP!$D$2&amp;":"&amp;dbP!$D$2),"&lt;="&amp;A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D$6,INDIRECT($F$1&amp;dbP!$D$2&amp;":"&amp;dbP!$D$2),"&lt;="&amp;A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E124" s="1">
        <f ca="1">SUMIFS(INDIRECT($F$1&amp;$F124&amp;":"&amp;$F124),INDIRECT($F$1&amp;dbP!$D$2&amp;":"&amp;dbP!$D$2),"&gt;="&amp;AE$6,INDIRECT($F$1&amp;dbP!$D$2&amp;":"&amp;dbP!$D$2),"&lt;="&amp;A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E$6,INDIRECT($F$1&amp;dbP!$D$2&amp;":"&amp;dbP!$D$2),"&lt;="&amp;A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F124" s="1">
        <f ca="1">SUMIFS(INDIRECT($F$1&amp;$F124&amp;":"&amp;$F124),INDIRECT($F$1&amp;dbP!$D$2&amp;":"&amp;dbP!$D$2),"&gt;="&amp;AF$6,INDIRECT($F$1&amp;dbP!$D$2&amp;":"&amp;dbP!$D$2),"&lt;="&amp;AF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F$6,INDIRECT($F$1&amp;dbP!$D$2&amp;":"&amp;dbP!$D$2),"&lt;="&amp;AF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G124" s="1">
        <f ca="1">SUMIFS(INDIRECT($F$1&amp;$F124&amp;":"&amp;$F124),INDIRECT($F$1&amp;dbP!$D$2&amp;":"&amp;dbP!$D$2),"&gt;="&amp;AG$6,INDIRECT($F$1&amp;dbP!$D$2&amp;":"&amp;dbP!$D$2),"&lt;="&amp;AG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G$6,INDIRECT($F$1&amp;dbP!$D$2&amp;":"&amp;dbP!$D$2),"&lt;="&amp;AG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H124" s="1">
        <f ca="1">SUMIFS(INDIRECT($F$1&amp;$F124&amp;":"&amp;$F124),INDIRECT($F$1&amp;dbP!$D$2&amp;":"&amp;dbP!$D$2),"&gt;="&amp;AH$6,INDIRECT($F$1&amp;dbP!$D$2&amp;":"&amp;dbP!$D$2),"&lt;="&amp;AH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H$6,INDIRECT($F$1&amp;dbP!$D$2&amp;":"&amp;dbP!$D$2),"&lt;="&amp;AH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I124" s="1">
        <f ca="1">SUMIFS(INDIRECT($F$1&amp;$F124&amp;":"&amp;$F124),INDIRECT($F$1&amp;dbP!$D$2&amp;":"&amp;dbP!$D$2),"&gt;="&amp;AI$6,INDIRECT($F$1&amp;dbP!$D$2&amp;":"&amp;dbP!$D$2),"&lt;="&amp;AI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I$6,INDIRECT($F$1&amp;dbP!$D$2&amp;":"&amp;dbP!$D$2),"&lt;="&amp;AI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J124" s="1">
        <f ca="1">SUMIFS(INDIRECT($F$1&amp;$F124&amp;":"&amp;$F124),INDIRECT($F$1&amp;dbP!$D$2&amp;":"&amp;dbP!$D$2),"&gt;="&amp;AJ$6,INDIRECT($F$1&amp;dbP!$D$2&amp;":"&amp;dbP!$D$2),"&lt;="&amp;AJ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J$6,INDIRECT($F$1&amp;dbP!$D$2&amp;":"&amp;dbP!$D$2),"&lt;="&amp;AJ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K124" s="1">
        <f ca="1">SUMIFS(INDIRECT($F$1&amp;$F124&amp;":"&amp;$F124),INDIRECT($F$1&amp;dbP!$D$2&amp;":"&amp;dbP!$D$2),"&gt;="&amp;AK$6,INDIRECT($F$1&amp;dbP!$D$2&amp;":"&amp;dbP!$D$2),"&lt;="&amp;AK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K$6,INDIRECT($F$1&amp;dbP!$D$2&amp;":"&amp;dbP!$D$2),"&lt;="&amp;AK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L124" s="1">
        <f ca="1">SUMIFS(INDIRECT($F$1&amp;$F124&amp;":"&amp;$F124),INDIRECT($F$1&amp;dbP!$D$2&amp;":"&amp;dbP!$D$2),"&gt;="&amp;AL$6,INDIRECT($F$1&amp;dbP!$D$2&amp;":"&amp;dbP!$D$2),"&lt;="&amp;AL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L$6,INDIRECT($F$1&amp;dbP!$D$2&amp;":"&amp;dbP!$D$2),"&lt;="&amp;AL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M124" s="1">
        <f ca="1">SUMIFS(INDIRECT($F$1&amp;$F124&amp;":"&amp;$F124),INDIRECT($F$1&amp;dbP!$D$2&amp;":"&amp;dbP!$D$2),"&gt;="&amp;AM$6,INDIRECT($F$1&amp;dbP!$D$2&amp;":"&amp;dbP!$D$2),"&lt;="&amp;AM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M$6,INDIRECT($F$1&amp;dbP!$D$2&amp;":"&amp;dbP!$D$2),"&lt;="&amp;AM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N124" s="1">
        <f ca="1">SUMIFS(INDIRECT($F$1&amp;$F124&amp;":"&amp;$F124),INDIRECT($F$1&amp;dbP!$D$2&amp;":"&amp;dbP!$D$2),"&gt;="&amp;AN$6,INDIRECT($F$1&amp;dbP!$D$2&amp;":"&amp;dbP!$D$2),"&lt;="&amp;AN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N$6,INDIRECT($F$1&amp;dbP!$D$2&amp;":"&amp;dbP!$D$2),"&lt;="&amp;AN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O124" s="1">
        <f ca="1">SUMIFS(INDIRECT($F$1&amp;$F124&amp;":"&amp;$F124),INDIRECT($F$1&amp;dbP!$D$2&amp;":"&amp;dbP!$D$2),"&gt;="&amp;AO$6,INDIRECT($F$1&amp;dbP!$D$2&amp;":"&amp;dbP!$D$2),"&lt;="&amp;AO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O$6,INDIRECT($F$1&amp;dbP!$D$2&amp;":"&amp;dbP!$D$2),"&lt;="&amp;AO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P124" s="1">
        <f ca="1">SUMIFS(INDIRECT($F$1&amp;$F124&amp;":"&amp;$F124),INDIRECT($F$1&amp;dbP!$D$2&amp;":"&amp;dbP!$D$2),"&gt;="&amp;AP$6,INDIRECT($F$1&amp;dbP!$D$2&amp;":"&amp;dbP!$D$2),"&lt;="&amp;AP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P$6,INDIRECT($F$1&amp;dbP!$D$2&amp;":"&amp;dbP!$D$2),"&lt;="&amp;AP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Q124" s="1">
        <f ca="1">SUMIFS(INDIRECT($F$1&amp;$F124&amp;":"&amp;$F124),INDIRECT($F$1&amp;dbP!$D$2&amp;":"&amp;dbP!$D$2),"&gt;="&amp;AQ$6,INDIRECT($F$1&amp;dbP!$D$2&amp;":"&amp;dbP!$D$2),"&lt;="&amp;AQ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Q$6,INDIRECT($F$1&amp;dbP!$D$2&amp;":"&amp;dbP!$D$2),"&lt;="&amp;AQ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R124" s="1">
        <f ca="1">SUMIFS(INDIRECT($F$1&amp;$F124&amp;":"&amp;$F124),INDIRECT($F$1&amp;dbP!$D$2&amp;":"&amp;dbP!$D$2),"&gt;="&amp;AR$6,INDIRECT($F$1&amp;dbP!$D$2&amp;":"&amp;dbP!$D$2),"&lt;="&amp;AR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R$6,INDIRECT($F$1&amp;dbP!$D$2&amp;":"&amp;dbP!$D$2),"&lt;="&amp;AR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S124" s="1">
        <f ca="1">SUMIFS(INDIRECT($F$1&amp;$F124&amp;":"&amp;$F124),INDIRECT($F$1&amp;dbP!$D$2&amp;":"&amp;dbP!$D$2),"&gt;="&amp;AS$6,INDIRECT($F$1&amp;dbP!$D$2&amp;":"&amp;dbP!$D$2),"&lt;="&amp;AS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S$6,INDIRECT($F$1&amp;dbP!$D$2&amp;":"&amp;dbP!$D$2),"&lt;="&amp;AS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T124" s="1">
        <f ca="1">SUMIFS(INDIRECT($F$1&amp;$F124&amp;":"&amp;$F124),INDIRECT($F$1&amp;dbP!$D$2&amp;":"&amp;dbP!$D$2),"&gt;="&amp;AT$6,INDIRECT($F$1&amp;dbP!$D$2&amp;":"&amp;dbP!$D$2),"&lt;="&amp;AT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T$6,INDIRECT($F$1&amp;dbP!$D$2&amp;":"&amp;dbP!$D$2),"&lt;="&amp;AT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U124" s="1">
        <f ca="1">SUMIFS(INDIRECT($F$1&amp;$F124&amp;":"&amp;$F124),INDIRECT($F$1&amp;dbP!$D$2&amp;":"&amp;dbP!$D$2),"&gt;="&amp;AU$6,INDIRECT($F$1&amp;dbP!$D$2&amp;":"&amp;dbP!$D$2),"&lt;="&amp;AU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U$6,INDIRECT($F$1&amp;dbP!$D$2&amp;":"&amp;dbP!$D$2),"&lt;="&amp;AU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V124" s="1">
        <f ca="1">SUMIFS(INDIRECT($F$1&amp;$F124&amp;":"&amp;$F124),INDIRECT($F$1&amp;dbP!$D$2&amp;":"&amp;dbP!$D$2),"&gt;="&amp;AV$6,INDIRECT($F$1&amp;dbP!$D$2&amp;":"&amp;dbP!$D$2),"&lt;="&amp;A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V$6,INDIRECT($F$1&amp;dbP!$D$2&amp;":"&amp;dbP!$D$2),"&lt;="&amp;AV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W124" s="1">
        <f ca="1">SUMIFS(INDIRECT($F$1&amp;$F124&amp;":"&amp;$F124),INDIRECT($F$1&amp;dbP!$D$2&amp;":"&amp;dbP!$D$2),"&gt;="&amp;AW$6,INDIRECT($F$1&amp;dbP!$D$2&amp;":"&amp;dbP!$D$2),"&lt;="&amp;A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W$6,INDIRECT($F$1&amp;dbP!$D$2&amp;":"&amp;dbP!$D$2),"&lt;="&amp;AW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X124" s="1">
        <f ca="1">SUMIFS(INDIRECT($F$1&amp;$F124&amp;":"&amp;$F124),INDIRECT($F$1&amp;dbP!$D$2&amp;":"&amp;dbP!$D$2),"&gt;="&amp;AX$6,INDIRECT($F$1&amp;dbP!$D$2&amp;":"&amp;dbP!$D$2),"&lt;="&amp;A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X$6,INDIRECT($F$1&amp;dbP!$D$2&amp;":"&amp;dbP!$D$2),"&lt;="&amp;AX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Y124" s="1">
        <f ca="1">SUMIFS(INDIRECT($F$1&amp;$F124&amp;":"&amp;$F124),INDIRECT($F$1&amp;dbP!$D$2&amp;":"&amp;dbP!$D$2),"&gt;="&amp;AY$6,INDIRECT($F$1&amp;dbP!$D$2&amp;":"&amp;dbP!$D$2),"&lt;="&amp;A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Y$6,INDIRECT($F$1&amp;dbP!$D$2&amp;":"&amp;dbP!$D$2),"&lt;="&amp;AY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AZ124" s="1">
        <f ca="1">SUMIFS(INDIRECT($F$1&amp;$F124&amp;":"&amp;$F124),INDIRECT($F$1&amp;dbP!$D$2&amp;":"&amp;dbP!$D$2),"&gt;="&amp;AZ$6,INDIRECT($F$1&amp;dbP!$D$2&amp;":"&amp;dbP!$D$2),"&lt;="&amp;A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AZ$6,INDIRECT($F$1&amp;dbP!$D$2&amp;":"&amp;dbP!$D$2),"&lt;="&amp;AZ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A124" s="1">
        <f ca="1">SUMIFS(INDIRECT($F$1&amp;$F124&amp;":"&amp;$F124),INDIRECT($F$1&amp;dbP!$D$2&amp;":"&amp;dbP!$D$2),"&gt;="&amp;BA$6,INDIRECT($F$1&amp;dbP!$D$2&amp;":"&amp;dbP!$D$2),"&lt;="&amp;B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BA$6,INDIRECT($F$1&amp;dbP!$D$2&amp;":"&amp;dbP!$D$2),"&lt;="&amp;BA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B124" s="1">
        <f ca="1">SUMIFS(INDIRECT($F$1&amp;$F124&amp;":"&amp;$F124),INDIRECT($F$1&amp;dbP!$D$2&amp;":"&amp;dbP!$D$2),"&gt;="&amp;BB$6,INDIRECT($F$1&amp;dbP!$D$2&amp;":"&amp;dbP!$D$2),"&lt;="&amp;B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BB$6,INDIRECT($F$1&amp;dbP!$D$2&amp;":"&amp;dbP!$D$2),"&lt;="&amp;BB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C124" s="1">
        <f ca="1">SUMIFS(INDIRECT($F$1&amp;$F124&amp;":"&amp;$F124),INDIRECT($F$1&amp;dbP!$D$2&amp;":"&amp;dbP!$D$2),"&gt;="&amp;BC$6,INDIRECT($F$1&amp;dbP!$D$2&amp;":"&amp;dbP!$D$2),"&lt;="&amp;B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BC$6,INDIRECT($F$1&amp;dbP!$D$2&amp;":"&amp;dbP!$D$2),"&lt;="&amp;BC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D124" s="1">
        <f ca="1">SUMIFS(INDIRECT($F$1&amp;$F124&amp;":"&amp;$F124),INDIRECT($F$1&amp;dbP!$D$2&amp;":"&amp;dbP!$D$2),"&gt;="&amp;BD$6,INDIRECT($F$1&amp;dbP!$D$2&amp;":"&amp;dbP!$D$2),"&lt;="&amp;B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BD$6,INDIRECT($F$1&amp;dbP!$D$2&amp;":"&amp;dbP!$D$2),"&lt;="&amp;BD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  <c r="BE124" s="1">
        <f ca="1">SUMIFS(INDIRECT($F$1&amp;$F124&amp;":"&amp;$F124),INDIRECT($F$1&amp;dbP!$D$2&amp;":"&amp;dbP!$D$2),"&gt;="&amp;BE$6,INDIRECT($F$1&amp;dbP!$D$2&amp;":"&amp;dbP!$D$2),"&lt;="&amp;B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"&amp;$I124=$J124),"*",RIGHT($J124,LEN($J124)-4)),INDIRECT($F$1&amp;dbP!$AC$2&amp;":"&amp;dbP!$AC$2),RepP!$J$3)-
SUMIFS(INDIRECT($F$1&amp;$G124&amp;":"&amp;$G124),INDIRECT($F$1&amp;dbP!$D$2&amp;":"&amp;dbP!$D$2),"&gt;="&amp;BE$6,INDIRECT($F$1&amp;dbP!$D$2&amp;":"&amp;dbP!$D$2),"&lt;="&amp;BE$7,INDIRECT($F$1&amp;dbP!$O$2&amp;":"&amp;dbP!$O$2),$H124,INDIRECT($F$1&amp;dbP!$P$2&amp;":"&amp;dbP!$P$2),IF($I124=$J124,"*",$I124),INDIRECT($F$1&amp;dbP!$Q$2&amp;":"&amp;dbP!$Q$2),IF(OR($I124=$J124,"  "&amp;$I124=$J124),"*",RIGHT($J124,LEN($J124)-4)),INDIRECT($F$1&amp;dbP!$AC$2&amp;":"&amp;dbP!$AC$2),RepP!$J$3)</f>
        <v>0</v>
      </c>
    </row>
    <row r="125" spans="2:57" x14ac:dyDescent="0.3">
      <c r="B125" s="1">
        <f>MAX(B$92:B124)+1</f>
        <v>178</v>
      </c>
      <c r="F125" s="1" t="str">
        <f ca="1">INDIRECT($B$1&amp;Items!H$2&amp;$B125)</f>
        <v>Y</v>
      </c>
      <c r="G125" s="1" t="str">
        <f ca="1">INDIRECT($B$1&amp;Items!I$2&amp;$B125)</f>
        <v>Z</v>
      </c>
      <c r="H125" s="13" t="str">
        <f ca="1">INDIRECT($B$1&amp;Items!E$2&amp;$B125)</f>
        <v>Капитальные затраты</v>
      </c>
      <c r="I125" s="13" t="str">
        <f ca="1">IF(INDIRECT($B$1&amp;Items!F$2&amp;$B125)="",H125,INDIRECT($B$1&amp;Items!F$2&amp;$B125))</f>
        <v>Основные средства - тип - 3</v>
      </c>
      <c r="J125" s="1" t="str">
        <f ca="1">IF(INDIRECT($B$1&amp;Items!G$2&amp;$B125)="",IF(H125&lt;&gt;I125,"  "&amp;I125,I125),"    "&amp;INDIRECT($B$1&amp;Items!G$2&amp;$B125))</f>
        <v xml:space="preserve">    Капзатраты - тип - 3 - 7</v>
      </c>
      <c r="S125" s="1">
        <f ca="1">SUM($U125:INDIRECT(ADDRESS(ROW(),SUMIFS($1:$1,$5:$5,MAX($5:$5)))))</f>
        <v>1434475.6364574728</v>
      </c>
      <c r="V125" s="1">
        <f ca="1">SUMIFS(INDIRECT($F$1&amp;$F125&amp;":"&amp;$F125),INDIRECT($F$1&amp;dbP!$D$2&amp;":"&amp;dbP!$D$2),"&gt;="&amp;V$6,INDIRECT($F$1&amp;dbP!$D$2&amp;":"&amp;dbP!$D$2),"&lt;="&amp;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V$6,INDIRECT($F$1&amp;dbP!$D$2&amp;":"&amp;dbP!$D$2),"&lt;="&amp;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1434475.6364574728</v>
      </c>
      <c r="W125" s="1">
        <f ca="1">SUMIFS(INDIRECT($F$1&amp;$F125&amp;":"&amp;$F125),INDIRECT($F$1&amp;dbP!$D$2&amp;":"&amp;dbP!$D$2),"&gt;="&amp;W$6,INDIRECT($F$1&amp;dbP!$D$2&amp;":"&amp;dbP!$D$2),"&lt;="&amp;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W$6,INDIRECT($F$1&amp;dbP!$D$2&amp;":"&amp;dbP!$D$2),"&lt;="&amp;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X125" s="1">
        <f ca="1">SUMIFS(INDIRECT($F$1&amp;$F125&amp;":"&amp;$F125),INDIRECT($F$1&amp;dbP!$D$2&amp;":"&amp;dbP!$D$2),"&gt;="&amp;X$6,INDIRECT($F$1&amp;dbP!$D$2&amp;":"&amp;dbP!$D$2),"&lt;="&amp;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X$6,INDIRECT($F$1&amp;dbP!$D$2&amp;":"&amp;dbP!$D$2),"&lt;="&amp;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Y125" s="1">
        <f ca="1">SUMIFS(INDIRECT($F$1&amp;$F125&amp;":"&amp;$F125),INDIRECT($F$1&amp;dbP!$D$2&amp;":"&amp;dbP!$D$2),"&gt;="&amp;Y$6,INDIRECT($F$1&amp;dbP!$D$2&amp;":"&amp;dbP!$D$2),"&lt;="&amp;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Y$6,INDIRECT($F$1&amp;dbP!$D$2&amp;":"&amp;dbP!$D$2),"&lt;="&amp;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Z125" s="1">
        <f ca="1">SUMIFS(INDIRECT($F$1&amp;$F125&amp;":"&amp;$F125),INDIRECT($F$1&amp;dbP!$D$2&amp;":"&amp;dbP!$D$2),"&gt;="&amp;Z$6,INDIRECT($F$1&amp;dbP!$D$2&amp;":"&amp;dbP!$D$2),"&lt;="&amp;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Z$6,INDIRECT($F$1&amp;dbP!$D$2&amp;":"&amp;dbP!$D$2),"&lt;="&amp;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A125" s="1">
        <f ca="1">SUMIFS(INDIRECT($F$1&amp;$F125&amp;":"&amp;$F125),INDIRECT($F$1&amp;dbP!$D$2&amp;":"&amp;dbP!$D$2),"&gt;="&amp;AA$6,INDIRECT($F$1&amp;dbP!$D$2&amp;":"&amp;dbP!$D$2),"&lt;="&amp;A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A$6,INDIRECT($F$1&amp;dbP!$D$2&amp;":"&amp;dbP!$D$2),"&lt;="&amp;A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B125" s="1">
        <f ca="1">SUMIFS(INDIRECT($F$1&amp;$F125&amp;":"&amp;$F125),INDIRECT($F$1&amp;dbP!$D$2&amp;":"&amp;dbP!$D$2),"&gt;="&amp;AB$6,INDIRECT($F$1&amp;dbP!$D$2&amp;":"&amp;dbP!$D$2),"&lt;="&amp;A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B$6,INDIRECT($F$1&amp;dbP!$D$2&amp;":"&amp;dbP!$D$2),"&lt;="&amp;A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C125" s="1">
        <f ca="1">SUMIFS(INDIRECT($F$1&amp;$F125&amp;":"&amp;$F125),INDIRECT($F$1&amp;dbP!$D$2&amp;":"&amp;dbP!$D$2),"&gt;="&amp;AC$6,INDIRECT($F$1&amp;dbP!$D$2&amp;":"&amp;dbP!$D$2),"&lt;="&amp;A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C$6,INDIRECT($F$1&amp;dbP!$D$2&amp;":"&amp;dbP!$D$2),"&lt;="&amp;A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D125" s="1">
        <f ca="1">SUMIFS(INDIRECT($F$1&amp;$F125&amp;":"&amp;$F125),INDIRECT($F$1&amp;dbP!$D$2&amp;":"&amp;dbP!$D$2),"&gt;="&amp;AD$6,INDIRECT($F$1&amp;dbP!$D$2&amp;":"&amp;dbP!$D$2),"&lt;="&amp;A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D$6,INDIRECT($F$1&amp;dbP!$D$2&amp;":"&amp;dbP!$D$2),"&lt;="&amp;A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E125" s="1">
        <f ca="1">SUMIFS(INDIRECT($F$1&amp;$F125&amp;":"&amp;$F125),INDIRECT($F$1&amp;dbP!$D$2&amp;":"&amp;dbP!$D$2),"&gt;="&amp;AE$6,INDIRECT($F$1&amp;dbP!$D$2&amp;":"&amp;dbP!$D$2),"&lt;="&amp;A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E$6,INDIRECT($F$1&amp;dbP!$D$2&amp;":"&amp;dbP!$D$2),"&lt;="&amp;A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F125" s="1">
        <f ca="1">SUMIFS(INDIRECT($F$1&amp;$F125&amp;":"&amp;$F125),INDIRECT($F$1&amp;dbP!$D$2&amp;":"&amp;dbP!$D$2),"&gt;="&amp;AF$6,INDIRECT($F$1&amp;dbP!$D$2&amp;":"&amp;dbP!$D$2),"&lt;="&amp;AF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F$6,INDIRECT($F$1&amp;dbP!$D$2&amp;":"&amp;dbP!$D$2),"&lt;="&amp;AF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G125" s="1">
        <f ca="1">SUMIFS(INDIRECT($F$1&amp;$F125&amp;":"&amp;$F125),INDIRECT($F$1&amp;dbP!$D$2&amp;":"&amp;dbP!$D$2),"&gt;="&amp;AG$6,INDIRECT($F$1&amp;dbP!$D$2&amp;":"&amp;dbP!$D$2),"&lt;="&amp;AG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G$6,INDIRECT($F$1&amp;dbP!$D$2&amp;":"&amp;dbP!$D$2),"&lt;="&amp;AG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H125" s="1">
        <f ca="1">SUMIFS(INDIRECT($F$1&amp;$F125&amp;":"&amp;$F125),INDIRECT($F$1&amp;dbP!$D$2&amp;":"&amp;dbP!$D$2),"&gt;="&amp;AH$6,INDIRECT($F$1&amp;dbP!$D$2&amp;":"&amp;dbP!$D$2),"&lt;="&amp;AH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H$6,INDIRECT($F$1&amp;dbP!$D$2&amp;":"&amp;dbP!$D$2),"&lt;="&amp;AH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I125" s="1">
        <f ca="1">SUMIFS(INDIRECT($F$1&amp;$F125&amp;":"&amp;$F125),INDIRECT($F$1&amp;dbP!$D$2&amp;":"&amp;dbP!$D$2),"&gt;="&amp;AI$6,INDIRECT($F$1&amp;dbP!$D$2&amp;":"&amp;dbP!$D$2),"&lt;="&amp;AI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I$6,INDIRECT($F$1&amp;dbP!$D$2&amp;":"&amp;dbP!$D$2),"&lt;="&amp;AI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J125" s="1">
        <f ca="1">SUMIFS(INDIRECT($F$1&amp;$F125&amp;":"&amp;$F125),INDIRECT($F$1&amp;dbP!$D$2&amp;":"&amp;dbP!$D$2),"&gt;="&amp;AJ$6,INDIRECT($F$1&amp;dbP!$D$2&amp;":"&amp;dbP!$D$2),"&lt;="&amp;AJ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J$6,INDIRECT($F$1&amp;dbP!$D$2&amp;":"&amp;dbP!$D$2),"&lt;="&amp;AJ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K125" s="1">
        <f ca="1">SUMIFS(INDIRECT($F$1&amp;$F125&amp;":"&amp;$F125),INDIRECT($F$1&amp;dbP!$D$2&amp;":"&amp;dbP!$D$2),"&gt;="&amp;AK$6,INDIRECT($F$1&amp;dbP!$D$2&amp;":"&amp;dbP!$D$2),"&lt;="&amp;AK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K$6,INDIRECT($F$1&amp;dbP!$D$2&amp;":"&amp;dbP!$D$2),"&lt;="&amp;AK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L125" s="1">
        <f ca="1">SUMIFS(INDIRECT($F$1&amp;$F125&amp;":"&amp;$F125),INDIRECT($F$1&amp;dbP!$D$2&amp;":"&amp;dbP!$D$2),"&gt;="&amp;AL$6,INDIRECT($F$1&amp;dbP!$D$2&amp;":"&amp;dbP!$D$2),"&lt;="&amp;AL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L$6,INDIRECT($F$1&amp;dbP!$D$2&amp;":"&amp;dbP!$D$2),"&lt;="&amp;AL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M125" s="1">
        <f ca="1">SUMIFS(INDIRECT($F$1&amp;$F125&amp;":"&amp;$F125),INDIRECT($F$1&amp;dbP!$D$2&amp;":"&amp;dbP!$D$2),"&gt;="&amp;AM$6,INDIRECT($F$1&amp;dbP!$D$2&amp;":"&amp;dbP!$D$2),"&lt;="&amp;AM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M$6,INDIRECT($F$1&amp;dbP!$D$2&amp;":"&amp;dbP!$D$2),"&lt;="&amp;AM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N125" s="1">
        <f ca="1">SUMIFS(INDIRECT($F$1&amp;$F125&amp;":"&amp;$F125),INDIRECT($F$1&amp;dbP!$D$2&amp;":"&amp;dbP!$D$2),"&gt;="&amp;AN$6,INDIRECT($F$1&amp;dbP!$D$2&amp;":"&amp;dbP!$D$2),"&lt;="&amp;AN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N$6,INDIRECT($F$1&amp;dbP!$D$2&amp;":"&amp;dbP!$D$2),"&lt;="&amp;AN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O125" s="1">
        <f ca="1">SUMIFS(INDIRECT($F$1&amp;$F125&amp;":"&amp;$F125),INDIRECT($F$1&amp;dbP!$D$2&amp;":"&amp;dbP!$D$2),"&gt;="&amp;AO$6,INDIRECT($F$1&amp;dbP!$D$2&amp;":"&amp;dbP!$D$2),"&lt;="&amp;AO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O$6,INDIRECT($F$1&amp;dbP!$D$2&amp;":"&amp;dbP!$D$2),"&lt;="&amp;AO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P125" s="1">
        <f ca="1">SUMIFS(INDIRECT($F$1&amp;$F125&amp;":"&amp;$F125),INDIRECT($F$1&amp;dbP!$D$2&amp;":"&amp;dbP!$D$2),"&gt;="&amp;AP$6,INDIRECT($F$1&amp;dbP!$D$2&amp;":"&amp;dbP!$D$2),"&lt;="&amp;AP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P$6,INDIRECT($F$1&amp;dbP!$D$2&amp;":"&amp;dbP!$D$2),"&lt;="&amp;AP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Q125" s="1">
        <f ca="1">SUMIFS(INDIRECT($F$1&amp;$F125&amp;":"&amp;$F125),INDIRECT($F$1&amp;dbP!$D$2&amp;":"&amp;dbP!$D$2),"&gt;="&amp;AQ$6,INDIRECT($F$1&amp;dbP!$D$2&amp;":"&amp;dbP!$D$2),"&lt;="&amp;AQ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Q$6,INDIRECT($F$1&amp;dbP!$D$2&amp;":"&amp;dbP!$D$2),"&lt;="&amp;AQ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R125" s="1">
        <f ca="1">SUMIFS(INDIRECT($F$1&amp;$F125&amp;":"&amp;$F125),INDIRECT($F$1&amp;dbP!$D$2&amp;":"&amp;dbP!$D$2),"&gt;="&amp;AR$6,INDIRECT($F$1&amp;dbP!$D$2&amp;":"&amp;dbP!$D$2),"&lt;="&amp;AR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R$6,INDIRECT($F$1&amp;dbP!$D$2&amp;":"&amp;dbP!$D$2),"&lt;="&amp;AR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S125" s="1">
        <f ca="1">SUMIFS(INDIRECT($F$1&amp;$F125&amp;":"&amp;$F125),INDIRECT($F$1&amp;dbP!$D$2&amp;":"&amp;dbP!$D$2),"&gt;="&amp;AS$6,INDIRECT($F$1&amp;dbP!$D$2&amp;":"&amp;dbP!$D$2),"&lt;="&amp;AS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S$6,INDIRECT($F$1&amp;dbP!$D$2&amp;":"&amp;dbP!$D$2),"&lt;="&amp;AS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T125" s="1">
        <f ca="1">SUMIFS(INDIRECT($F$1&amp;$F125&amp;":"&amp;$F125),INDIRECT($F$1&amp;dbP!$D$2&amp;":"&amp;dbP!$D$2),"&gt;="&amp;AT$6,INDIRECT($F$1&amp;dbP!$D$2&amp;":"&amp;dbP!$D$2),"&lt;="&amp;AT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T$6,INDIRECT($F$1&amp;dbP!$D$2&amp;":"&amp;dbP!$D$2),"&lt;="&amp;AT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U125" s="1">
        <f ca="1">SUMIFS(INDIRECT($F$1&amp;$F125&amp;":"&amp;$F125),INDIRECT($F$1&amp;dbP!$D$2&amp;":"&amp;dbP!$D$2),"&gt;="&amp;AU$6,INDIRECT($F$1&amp;dbP!$D$2&amp;":"&amp;dbP!$D$2),"&lt;="&amp;AU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U$6,INDIRECT($F$1&amp;dbP!$D$2&amp;":"&amp;dbP!$D$2),"&lt;="&amp;AU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V125" s="1">
        <f ca="1">SUMIFS(INDIRECT($F$1&amp;$F125&amp;":"&amp;$F125),INDIRECT($F$1&amp;dbP!$D$2&amp;":"&amp;dbP!$D$2),"&gt;="&amp;AV$6,INDIRECT($F$1&amp;dbP!$D$2&amp;":"&amp;dbP!$D$2),"&lt;="&amp;A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V$6,INDIRECT($F$1&amp;dbP!$D$2&amp;":"&amp;dbP!$D$2),"&lt;="&amp;AV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W125" s="1">
        <f ca="1">SUMIFS(INDIRECT($F$1&amp;$F125&amp;":"&amp;$F125),INDIRECT($F$1&amp;dbP!$D$2&amp;":"&amp;dbP!$D$2),"&gt;="&amp;AW$6,INDIRECT($F$1&amp;dbP!$D$2&amp;":"&amp;dbP!$D$2),"&lt;="&amp;A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W$6,INDIRECT($F$1&amp;dbP!$D$2&amp;":"&amp;dbP!$D$2),"&lt;="&amp;AW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X125" s="1">
        <f ca="1">SUMIFS(INDIRECT($F$1&amp;$F125&amp;":"&amp;$F125),INDIRECT($F$1&amp;dbP!$D$2&amp;":"&amp;dbP!$D$2),"&gt;="&amp;AX$6,INDIRECT($F$1&amp;dbP!$D$2&amp;":"&amp;dbP!$D$2),"&lt;="&amp;A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X$6,INDIRECT($F$1&amp;dbP!$D$2&amp;":"&amp;dbP!$D$2),"&lt;="&amp;AX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Y125" s="1">
        <f ca="1">SUMIFS(INDIRECT($F$1&amp;$F125&amp;":"&amp;$F125),INDIRECT($F$1&amp;dbP!$D$2&amp;":"&amp;dbP!$D$2),"&gt;="&amp;AY$6,INDIRECT($F$1&amp;dbP!$D$2&amp;":"&amp;dbP!$D$2),"&lt;="&amp;A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Y$6,INDIRECT($F$1&amp;dbP!$D$2&amp;":"&amp;dbP!$D$2),"&lt;="&amp;AY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AZ125" s="1">
        <f ca="1">SUMIFS(INDIRECT($F$1&amp;$F125&amp;":"&amp;$F125),INDIRECT($F$1&amp;dbP!$D$2&amp;":"&amp;dbP!$D$2),"&gt;="&amp;AZ$6,INDIRECT($F$1&amp;dbP!$D$2&amp;":"&amp;dbP!$D$2),"&lt;="&amp;A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AZ$6,INDIRECT($F$1&amp;dbP!$D$2&amp;":"&amp;dbP!$D$2),"&lt;="&amp;AZ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A125" s="1">
        <f ca="1">SUMIFS(INDIRECT($F$1&amp;$F125&amp;":"&amp;$F125),INDIRECT($F$1&amp;dbP!$D$2&amp;":"&amp;dbP!$D$2),"&gt;="&amp;BA$6,INDIRECT($F$1&amp;dbP!$D$2&amp;":"&amp;dbP!$D$2),"&lt;="&amp;B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BA$6,INDIRECT($F$1&amp;dbP!$D$2&amp;":"&amp;dbP!$D$2),"&lt;="&amp;BA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B125" s="1">
        <f ca="1">SUMIFS(INDIRECT($F$1&amp;$F125&amp;":"&amp;$F125),INDIRECT($F$1&amp;dbP!$D$2&amp;":"&amp;dbP!$D$2),"&gt;="&amp;BB$6,INDIRECT($F$1&amp;dbP!$D$2&amp;":"&amp;dbP!$D$2),"&lt;="&amp;B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BB$6,INDIRECT($F$1&amp;dbP!$D$2&amp;":"&amp;dbP!$D$2),"&lt;="&amp;BB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C125" s="1">
        <f ca="1">SUMIFS(INDIRECT($F$1&amp;$F125&amp;":"&amp;$F125),INDIRECT($F$1&amp;dbP!$D$2&amp;":"&amp;dbP!$D$2),"&gt;="&amp;BC$6,INDIRECT($F$1&amp;dbP!$D$2&amp;":"&amp;dbP!$D$2),"&lt;="&amp;B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BC$6,INDIRECT($F$1&amp;dbP!$D$2&amp;":"&amp;dbP!$D$2),"&lt;="&amp;BC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D125" s="1">
        <f ca="1">SUMIFS(INDIRECT($F$1&amp;$F125&amp;":"&amp;$F125),INDIRECT($F$1&amp;dbP!$D$2&amp;":"&amp;dbP!$D$2),"&gt;="&amp;BD$6,INDIRECT($F$1&amp;dbP!$D$2&amp;":"&amp;dbP!$D$2),"&lt;="&amp;B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BD$6,INDIRECT($F$1&amp;dbP!$D$2&amp;":"&amp;dbP!$D$2),"&lt;="&amp;BD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  <c r="BE125" s="1">
        <f ca="1">SUMIFS(INDIRECT($F$1&amp;$F125&amp;":"&amp;$F125),INDIRECT($F$1&amp;dbP!$D$2&amp;":"&amp;dbP!$D$2),"&gt;="&amp;BE$6,INDIRECT($F$1&amp;dbP!$D$2&amp;":"&amp;dbP!$D$2),"&lt;="&amp;B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"&amp;$I125=$J125),"*",RIGHT($J125,LEN($J125)-4)),INDIRECT($F$1&amp;dbP!$AC$2&amp;":"&amp;dbP!$AC$2),RepP!$J$3)-
SUMIFS(INDIRECT($F$1&amp;$G125&amp;":"&amp;$G125),INDIRECT($F$1&amp;dbP!$D$2&amp;":"&amp;dbP!$D$2),"&gt;="&amp;BE$6,INDIRECT($F$1&amp;dbP!$D$2&amp;":"&amp;dbP!$D$2),"&lt;="&amp;BE$7,INDIRECT($F$1&amp;dbP!$O$2&amp;":"&amp;dbP!$O$2),$H125,INDIRECT($F$1&amp;dbP!$P$2&amp;":"&amp;dbP!$P$2),IF($I125=$J125,"*",$I125),INDIRECT($F$1&amp;dbP!$Q$2&amp;":"&amp;dbP!$Q$2),IF(OR($I125=$J125,"  "&amp;$I125=$J125),"*",RIGHT($J125,LEN($J125)-4)),INDIRECT($F$1&amp;dbP!$AC$2&amp;":"&amp;dbP!$AC$2),RepP!$J$3)</f>
        <v>0</v>
      </c>
    </row>
    <row r="126" spans="2:57" x14ac:dyDescent="0.3">
      <c r="B126" s="1">
        <f>MAX(B$92:B125)+1</f>
        <v>179</v>
      </c>
      <c r="F126" s="1" t="str">
        <f ca="1">INDIRECT($B$1&amp;Items!H$2&amp;$B126)</f>
        <v>Y</v>
      </c>
      <c r="G126" s="1" t="str">
        <f ca="1">INDIRECT($B$1&amp;Items!I$2&amp;$B126)</f>
        <v>Z</v>
      </c>
      <c r="H126" s="13" t="str">
        <f ca="1">INDIRECT($B$1&amp;Items!E$2&amp;$B126)</f>
        <v>Капитальные затраты</v>
      </c>
      <c r="I126" s="13" t="str">
        <f ca="1">IF(INDIRECT($B$1&amp;Items!F$2&amp;$B126)="",H126,INDIRECT($B$1&amp;Items!F$2&amp;$B126))</f>
        <v>Основные средства - тип - 3</v>
      </c>
      <c r="J126" s="1" t="str">
        <f ca="1">IF(INDIRECT($B$1&amp;Items!G$2&amp;$B126)="",IF(H126&lt;&gt;I126,"  "&amp;I126,I126),"    "&amp;INDIRECT($B$1&amp;Items!G$2&amp;$B126))</f>
        <v xml:space="preserve">    Капзатраты - тип - 3 - 8</v>
      </c>
      <c r="S126" s="1">
        <f ca="1">SUM($U126:INDIRECT(ADDRESS(ROW(),SUMIFS($1:$1,$5:$5,MAX($5:$5)))))</f>
        <v>666427.01400000008</v>
      </c>
      <c r="V126" s="1">
        <f ca="1">SUMIFS(INDIRECT($F$1&amp;$F126&amp;":"&amp;$F126),INDIRECT($F$1&amp;dbP!$D$2&amp;":"&amp;dbP!$D$2),"&gt;="&amp;V$6,INDIRECT($F$1&amp;dbP!$D$2&amp;":"&amp;dbP!$D$2),"&lt;="&amp;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V$6,INDIRECT($F$1&amp;dbP!$D$2&amp;":"&amp;dbP!$D$2),"&lt;="&amp;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666427.01400000008</v>
      </c>
      <c r="W126" s="1">
        <f ca="1">SUMIFS(INDIRECT($F$1&amp;$F126&amp;":"&amp;$F126),INDIRECT($F$1&amp;dbP!$D$2&amp;":"&amp;dbP!$D$2),"&gt;="&amp;W$6,INDIRECT($F$1&amp;dbP!$D$2&amp;":"&amp;dbP!$D$2),"&lt;="&amp;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W$6,INDIRECT($F$1&amp;dbP!$D$2&amp;":"&amp;dbP!$D$2),"&lt;="&amp;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X126" s="1">
        <f ca="1">SUMIFS(INDIRECT($F$1&amp;$F126&amp;":"&amp;$F126),INDIRECT($F$1&amp;dbP!$D$2&amp;":"&amp;dbP!$D$2),"&gt;="&amp;X$6,INDIRECT($F$1&amp;dbP!$D$2&amp;":"&amp;dbP!$D$2),"&lt;="&amp;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X$6,INDIRECT($F$1&amp;dbP!$D$2&amp;":"&amp;dbP!$D$2),"&lt;="&amp;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Y126" s="1">
        <f ca="1">SUMIFS(INDIRECT($F$1&amp;$F126&amp;":"&amp;$F126),INDIRECT($F$1&amp;dbP!$D$2&amp;":"&amp;dbP!$D$2),"&gt;="&amp;Y$6,INDIRECT($F$1&amp;dbP!$D$2&amp;":"&amp;dbP!$D$2),"&lt;="&amp;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Y$6,INDIRECT($F$1&amp;dbP!$D$2&amp;":"&amp;dbP!$D$2),"&lt;="&amp;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Z126" s="1">
        <f ca="1">SUMIFS(INDIRECT($F$1&amp;$F126&amp;":"&amp;$F126),INDIRECT($F$1&amp;dbP!$D$2&amp;":"&amp;dbP!$D$2),"&gt;="&amp;Z$6,INDIRECT($F$1&amp;dbP!$D$2&amp;":"&amp;dbP!$D$2),"&lt;="&amp;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Z$6,INDIRECT($F$1&amp;dbP!$D$2&amp;":"&amp;dbP!$D$2),"&lt;="&amp;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A126" s="1">
        <f ca="1">SUMIFS(INDIRECT($F$1&amp;$F126&amp;":"&amp;$F126),INDIRECT($F$1&amp;dbP!$D$2&amp;":"&amp;dbP!$D$2),"&gt;="&amp;AA$6,INDIRECT($F$1&amp;dbP!$D$2&amp;":"&amp;dbP!$D$2),"&lt;="&amp;A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A$6,INDIRECT($F$1&amp;dbP!$D$2&amp;":"&amp;dbP!$D$2),"&lt;="&amp;A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B126" s="1">
        <f ca="1">SUMIFS(INDIRECT($F$1&amp;$F126&amp;":"&amp;$F126),INDIRECT($F$1&amp;dbP!$D$2&amp;":"&amp;dbP!$D$2),"&gt;="&amp;AB$6,INDIRECT($F$1&amp;dbP!$D$2&amp;":"&amp;dbP!$D$2),"&lt;="&amp;A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B$6,INDIRECT($F$1&amp;dbP!$D$2&amp;":"&amp;dbP!$D$2),"&lt;="&amp;A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C126" s="1">
        <f ca="1">SUMIFS(INDIRECT($F$1&amp;$F126&amp;":"&amp;$F126),INDIRECT($F$1&amp;dbP!$D$2&amp;":"&amp;dbP!$D$2),"&gt;="&amp;AC$6,INDIRECT($F$1&amp;dbP!$D$2&amp;":"&amp;dbP!$D$2),"&lt;="&amp;A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C$6,INDIRECT($F$1&amp;dbP!$D$2&amp;":"&amp;dbP!$D$2),"&lt;="&amp;A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D126" s="1">
        <f ca="1">SUMIFS(INDIRECT($F$1&amp;$F126&amp;":"&amp;$F126),INDIRECT($F$1&amp;dbP!$D$2&amp;":"&amp;dbP!$D$2),"&gt;="&amp;AD$6,INDIRECT($F$1&amp;dbP!$D$2&amp;":"&amp;dbP!$D$2),"&lt;="&amp;A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D$6,INDIRECT($F$1&amp;dbP!$D$2&amp;":"&amp;dbP!$D$2),"&lt;="&amp;A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E126" s="1">
        <f ca="1">SUMIFS(INDIRECT($F$1&amp;$F126&amp;":"&amp;$F126),INDIRECT($F$1&amp;dbP!$D$2&amp;":"&amp;dbP!$D$2),"&gt;="&amp;AE$6,INDIRECT($F$1&amp;dbP!$D$2&amp;":"&amp;dbP!$D$2),"&lt;="&amp;A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E$6,INDIRECT($F$1&amp;dbP!$D$2&amp;":"&amp;dbP!$D$2),"&lt;="&amp;A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F126" s="1">
        <f ca="1">SUMIFS(INDIRECT($F$1&amp;$F126&amp;":"&amp;$F126),INDIRECT($F$1&amp;dbP!$D$2&amp;":"&amp;dbP!$D$2),"&gt;="&amp;AF$6,INDIRECT($F$1&amp;dbP!$D$2&amp;":"&amp;dbP!$D$2),"&lt;="&amp;AF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F$6,INDIRECT($F$1&amp;dbP!$D$2&amp;":"&amp;dbP!$D$2),"&lt;="&amp;AF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G126" s="1">
        <f ca="1">SUMIFS(INDIRECT($F$1&amp;$F126&amp;":"&amp;$F126),INDIRECT($F$1&amp;dbP!$D$2&amp;":"&amp;dbP!$D$2),"&gt;="&amp;AG$6,INDIRECT($F$1&amp;dbP!$D$2&amp;":"&amp;dbP!$D$2),"&lt;="&amp;AG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G$6,INDIRECT($F$1&amp;dbP!$D$2&amp;":"&amp;dbP!$D$2),"&lt;="&amp;AG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H126" s="1">
        <f ca="1">SUMIFS(INDIRECT($F$1&amp;$F126&amp;":"&amp;$F126),INDIRECT($F$1&amp;dbP!$D$2&amp;":"&amp;dbP!$D$2),"&gt;="&amp;AH$6,INDIRECT($F$1&amp;dbP!$D$2&amp;":"&amp;dbP!$D$2),"&lt;="&amp;AH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H$6,INDIRECT($F$1&amp;dbP!$D$2&amp;":"&amp;dbP!$D$2),"&lt;="&amp;AH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I126" s="1">
        <f ca="1">SUMIFS(INDIRECT($F$1&amp;$F126&amp;":"&amp;$F126),INDIRECT($F$1&amp;dbP!$D$2&amp;":"&amp;dbP!$D$2),"&gt;="&amp;AI$6,INDIRECT($F$1&amp;dbP!$D$2&amp;":"&amp;dbP!$D$2),"&lt;="&amp;AI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I$6,INDIRECT($F$1&amp;dbP!$D$2&amp;":"&amp;dbP!$D$2),"&lt;="&amp;AI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J126" s="1">
        <f ca="1">SUMIFS(INDIRECT($F$1&amp;$F126&amp;":"&amp;$F126),INDIRECT($F$1&amp;dbP!$D$2&amp;":"&amp;dbP!$D$2),"&gt;="&amp;AJ$6,INDIRECT($F$1&amp;dbP!$D$2&amp;":"&amp;dbP!$D$2),"&lt;="&amp;AJ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J$6,INDIRECT($F$1&amp;dbP!$D$2&amp;":"&amp;dbP!$D$2),"&lt;="&amp;AJ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K126" s="1">
        <f ca="1">SUMIFS(INDIRECT($F$1&amp;$F126&amp;":"&amp;$F126),INDIRECT($F$1&amp;dbP!$D$2&amp;":"&amp;dbP!$D$2),"&gt;="&amp;AK$6,INDIRECT($F$1&amp;dbP!$D$2&amp;":"&amp;dbP!$D$2),"&lt;="&amp;AK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K$6,INDIRECT($F$1&amp;dbP!$D$2&amp;":"&amp;dbP!$D$2),"&lt;="&amp;AK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L126" s="1">
        <f ca="1">SUMIFS(INDIRECT($F$1&amp;$F126&amp;":"&amp;$F126),INDIRECT($F$1&amp;dbP!$D$2&amp;":"&amp;dbP!$D$2),"&gt;="&amp;AL$6,INDIRECT($F$1&amp;dbP!$D$2&amp;":"&amp;dbP!$D$2),"&lt;="&amp;AL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L$6,INDIRECT($F$1&amp;dbP!$D$2&amp;":"&amp;dbP!$D$2),"&lt;="&amp;AL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M126" s="1">
        <f ca="1">SUMIFS(INDIRECT($F$1&amp;$F126&amp;":"&amp;$F126),INDIRECT($F$1&amp;dbP!$D$2&amp;":"&amp;dbP!$D$2),"&gt;="&amp;AM$6,INDIRECT($F$1&amp;dbP!$D$2&amp;":"&amp;dbP!$D$2),"&lt;="&amp;AM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M$6,INDIRECT($F$1&amp;dbP!$D$2&amp;":"&amp;dbP!$D$2),"&lt;="&amp;AM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N126" s="1">
        <f ca="1">SUMIFS(INDIRECT($F$1&amp;$F126&amp;":"&amp;$F126),INDIRECT($F$1&amp;dbP!$D$2&amp;":"&amp;dbP!$D$2),"&gt;="&amp;AN$6,INDIRECT($F$1&amp;dbP!$D$2&amp;":"&amp;dbP!$D$2),"&lt;="&amp;AN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N$6,INDIRECT($F$1&amp;dbP!$D$2&amp;":"&amp;dbP!$D$2),"&lt;="&amp;AN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O126" s="1">
        <f ca="1">SUMIFS(INDIRECT($F$1&amp;$F126&amp;":"&amp;$F126),INDIRECT($F$1&amp;dbP!$D$2&amp;":"&amp;dbP!$D$2),"&gt;="&amp;AO$6,INDIRECT($F$1&amp;dbP!$D$2&amp;":"&amp;dbP!$D$2),"&lt;="&amp;AO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O$6,INDIRECT($F$1&amp;dbP!$D$2&amp;":"&amp;dbP!$D$2),"&lt;="&amp;AO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P126" s="1">
        <f ca="1">SUMIFS(INDIRECT($F$1&amp;$F126&amp;":"&amp;$F126),INDIRECT($F$1&amp;dbP!$D$2&amp;":"&amp;dbP!$D$2),"&gt;="&amp;AP$6,INDIRECT($F$1&amp;dbP!$D$2&amp;":"&amp;dbP!$D$2),"&lt;="&amp;AP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P$6,INDIRECT($F$1&amp;dbP!$D$2&amp;":"&amp;dbP!$D$2),"&lt;="&amp;AP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Q126" s="1">
        <f ca="1">SUMIFS(INDIRECT($F$1&amp;$F126&amp;":"&amp;$F126),INDIRECT($F$1&amp;dbP!$D$2&amp;":"&amp;dbP!$D$2),"&gt;="&amp;AQ$6,INDIRECT($F$1&amp;dbP!$D$2&amp;":"&amp;dbP!$D$2),"&lt;="&amp;AQ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Q$6,INDIRECT($F$1&amp;dbP!$D$2&amp;":"&amp;dbP!$D$2),"&lt;="&amp;AQ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R126" s="1">
        <f ca="1">SUMIFS(INDIRECT($F$1&amp;$F126&amp;":"&amp;$F126),INDIRECT($F$1&amp;dbP!$D$2&amp;":"&amp;dbP!$D$2),"&gt;="&amp;AR$6,INDIRECT($F$1&amp;dbP!$D$2&amp;":"&amp;dbP!$D$2),"&lt;="&amp;AR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R$6,INDIRECT($F$1&amp;dbP!$D$2&amp;":"&amp;dbP!$D$2),"&lt;="&amp;AR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S126" s="1">
        <f ca="1">SUMIFS(INDIRECT($F$1&amp;$F126&amp;":"&amp;$F126),INDIRECT($F$1&amp;dbP!$D$2&amp;":"&amp;dbP!$D$2),"&gt;="&amp;AS$6,INDIRECT($F$1&amp;dbP!$D$2&amp;":"&amp;dbP!$D$2),"&lt;="&amp;AS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S$6,INDIRECT($F$1&amp;dbP!$D$2&amp;":"&amp;dbP!$D$2),"&lt;="&amp;AS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T126" s="1">
        <f ca="1">SUMIFS(INDIRECT($F$1&amp;$F126&amp;":"&amp;$F126),INDIRECT($F$1&amp;dbP!$D$2&amp;":"&amp;dbP!$D$2),"&gt;="&amp;AT$6,INDIRECT($F$1&amp;dbP!$D$2&amp;":"&amp;dbP!$D$2),"&lt;="&amp;AT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T$6,INDIRECT($F$1&amp;dbP!$D$2&amp;":"&amp;dbP!$D$2),"&lt;="&amp;AT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U126" s="1">
        <f ca="1">SUMIFS(INDIRECT($F$1&amp;$F126&amp;":"&amp;$F126),INDIRECT($F$1&amp;dbP!$D$2&amp;":"&amp;dbP!$D$2),"&gt;="&amp;AU$6,INDIRECT($F$1&amp;dbP!$D$2&amp;":"&amp;dbP!$D$2),"&lt;="&amp;AU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U$6,INDIRECT($F$1&amp;dbP!$D$2&amp;":"&amp;dbP!$D$2),"&lt;="&amp;AU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V126" s="1">
        <f ca="1">SUMIFS(INDIRECT($F$1&amp;$F126&amp;":"&amp;$F126),INDIRECT($F$1&amp;dbP!$D$2&amp;":"&amp;dbP!$D$2),"&gt;="&amp;AV$6,INDIRECT($F$1&amp;dbP!$D$2&amp;":"&amp;dbP!$D$2),"&lt;="&amp;A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V$6,INDIRECT($F$1&amp;dbP!$D$2&amp;":"&amp;dbP!$D$2),"&lt;="&amp;AV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W126" s="1">
        <f ca="1">SUMIFS(INDIRECT($F$1&amp;$F126&amp;":"&amp;$F126),INDIRECT($F$1&amp;dbP!$D$2&amp;":"&amp;dbP!$D$2),"&gt;="&amp;AW$6,INDIRECT($F$1&amp;dbP!$D$2&amp;":"&amp;dbP!$D$2),"&lt;="&amp;A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W$6,INDIRECT($F$1&amp;dbP!$D$2&amp;":"&amp;dbP!$D$2),"&lt;="&amp;AW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X126" s="1">
        <f ca="1">SUMIFS(INDIRECT($F$1&amp;$F126&amp;":"&amp;$F126),INDIRECT($F$1&amp;dbP!$D$2&amp;":"&amp;dbP!$D$2),"&gt;="&amp;AX$6,INDIRECT($F$1&amp;dbP!$D$2&amp;":"&amp;dbP!$D$2),"&lt;="&amp;A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X$6,INDIRECT($F$1&amp;dbP!$D$2&amp;":"&amp;dbP!$D$2),"&lt;="&amp;AX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Y126" s="1">
        <f ca="1">SUMIFS(INDIRECT($F$1&amp;$F126&amp;":"&amp;$F126),INDIRECT($F$1&amp;dbP!$D$2&amp;":"&amp;dbP!$D$2),"&gt;="&amp;AY$6,INDIRECT($F$1&amp;dbP!$D$2&amp;":"&amp;dbP!$D$2),"&lt;="&amp;A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Y$6,INDIRECT($F$1&amp;dbP!$D$2&amp;":"&amp;dbP!$D$2),"&lt;="&amp;AY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AZ126" s="1">
        <f ca="1">SUMIFS(INDIRECT($F$1&amp;$F126&amp;":"&amp;$F126),INDIRECT($F$1&amp;dbP!$D$2&amp;":"&amp;dbP!$D$2),"&gt;="&amp;AZ$6,INDIRECT($F$1&amp;dbP!$D$2&amp;":"&amp;dbP!$D$2),"&lt;="&amp;A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AZ$6,INDIRECT($F$1&amp;dbP!$D$2&amp;":"&amp;dbP!$D$2),"&lt;="&amp;AZ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A126" s="1">
        <f ca="1">SUMIFS(INDIRECT($F$1&amp;$F126&amp;":"&amp;$F126),INDIRECT($F$1&amp;dbP!$D$2&amp;":"&amp;dbP!$D$2),"&gt;="&amp;BA$6,INDIRECT($F$1&amp;dbP!$D$2&amp;":"&amp;dbP!$D$2),"&lt;="&amp;B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BA$6,INDIRECT($F$1&amp;dbP!$D$2&amp;":"&amp;dbP!$D$2),"&lt;="&amp;BA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B126" s="1">
        <f ca="1">SUMIFS(INDIRECT($F$1&amp;$F126&amp;":"&amp;$F126),INDIRECT($F$1&amp;dbP!$D$2&amp;":"&amp;dbP!$D$2),"&gt;="&amp;BB$6,INDIRECT($F$1&amp;dbP!$D$2&amp;":"&amp;dbP!$D$2),"&lt;="&amp;B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BB$6,INDIRECT($F$1&amp;dbP!$D$2&amp;":"&amp;dbP!$D$2),"&lt;="&amp;BB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C126" s="1">
        <f ca="1">SUMIFS(INDIRECT($F$1&amp;$F126&amp;":"&amp;$F126),INDIRECT($F$1&amp;dbP!$D$2&amp;":"&amp;dbP!$D$2),"&gt;="&amp;BC$6,INDIRECT($F$1&amp;dbP!$D$2&amp;":"&amp;dbP!$D$2),"&lt;="&amp;B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BC$6,INDIRECT($F$1&amp;dbP!$D$2&amp;":"&amp;dbP!$D$2),"&lt;="&amp;BC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D126" s="1">
        <f ca="1">SUMIFS(INDIRECT($F$1&amp;$F126&amp;":"&amp;$F126),INDIRECT($F$1&amp;dbP!$D$2&amp;":"&amp;dbP!$D$2),"&gt;="&amp;BD$6,INDIRECT($F$1&amp;dbP!$D$2&amp;":"&amp;dbP!$D$2),"&lt;="&amp;B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BD$6,INDIRECT($F$1&amp;dbP!$D$2&amp;":"&amp;dbP!$D$2),"&lt;="&amp;BD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  <c r="BE126" s="1">
        <f ca="1">SUMIFS(INDIRECT($F$1&amp;$F126&amp;":"&amp;$F126),INDIRECT($F$1&amp;dbP!$D$2&amp;":"&amp;dbP!$D$2),"&gt;="&amp;BE$6,INDIRECT($F$1&amp;dbP!$D$2&amp;":"&amp;dbP!$D$2),"&lt;="&amp;B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"&amp;$I126=$J126),"*",RIGHT($J126,LEN($J126)-4)),INDIRECT($F$1&amp;dbP!$AC$2&amp;":"&amp;dbP!$AC$2),RepP!$J$3)-
SUMIFS(INDIRECT($F$1&amp;$G126&amp;":"&amp;$G126),INDIRECT($F$1&amp;dbP!$D$2&amp;":"&amp;dbP!$D$2),"&gt;="&amp;BE$6,INDIRECT($F$1&amp;dbP!$D$2&amp;":"&amp;dbP!$D$2),"&lt;="&amp;BE$7,INDIRECT($F$1&amp;dbP!$O$2&amp;":"&amp;dbP!$O$2),$H126,INDIRECT($F$1&amp;dbP!$P$2&amp;":"&amp;dbP!$P$2),IF($I126=$J126,"*",$I126),INDIRECT($F$1&amp;dbP!$Q$2&amp;":"&amp;dbP!$Q$2),IF(OR($I126=$J126,"  "&amp;$I126=$J126),"*",RIGHT($J126,LEN($J126)-4)),INDIRECT($F$1&amp;dbP!$AC$2&amp;":"&amp;dbP!$AC$2),RepP!$J$3)</f>
        <v>0</v>
      </c>
    </row>
    <row r="127" spans="2:57" x14ac:dyDescent="0.3">
      <c r="B127" s="1">
        <f>MAX(B$92:B126)+1</f>
        <v>180</v>
      </c>
      <c r="F127" s="1" t="str">
        <f ca="1">INDIRECT($B$1&amp;Items!H$2&amp;$B127)</f>
        <v>Y</v>
      </c>
      <c r="G127" s="1" t="str">
        <f ca="1">INDIRECT($B$1&amp;Items!I$2&amp;$B127)</f>
        <v>Z</v>
      </c>
      <c r="H127" s="13" t="str">
        <f ca="1">INDIRECT($B$1&amp;Items!E$2&amp;$B127)</f>
        <v>Капитальные затраты</v>
      </c>
      <c r="I127" s="13" t="str">
        <f ca="1">IF(INDIRECT($B$1&amp;Items!F$2&amp;$B127)="",H127,INDIRECT($B$1&amp;Items!F$2&amp;$B127))</f>
        <v>Основные средства - тип - 3</v>
      </c>
      <c r="J127" s="1" t="str">
        <f ca="1">IF(INDIRECT($B$1&amp;Items!G$2&amp;$B127)="",IF(H127&lt;&gt;I127,"  "&amp;I127,I127),"    "&amp;INDIRECT($B$1&amp;Items!G$2&amp;$B127))</f>
        <v xml:space="preserve">    Капзатраты - тип - 3 - 9</v>
      </c>
      <c r="S127" s="1">
        <f ca="1">SUM($U127:INDIRECT(ADDRESS(ROW(),SUMIFS($1:$1,$5:$5,MAX($5:$5)))))</f>
        <v>263539.94297146186</v>
      </c>
      <c r="V127" s="1">
        <f ca="1">SUMIFS(INDIRECT($F$1&amp;$F127&amp;":"&amp;$F127),INDIRECT($F$1&amp;dbP!$D$2&amp;":"&amp;dbP!$D$2),"&gt;="&amp;V$6,INDIRECT($F$1&amp;dbP!$D$2&amp;":"&amp;dbP!$D$2),"&lt;="&amp;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V$6,INDIRECT($F$1&amp;dbP!$D$2&amp;":"&amp;dbP!$D$2),"&lt;="&amp;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263539.94297146186</v>
      </c>
      <c r="W127" s="1">
        <f ca="1">SUMIFS(INDIRECT($F$1&amp;$F127&amp;":"&amp;$F127),INDIRECT($F$1&amp;dbP!$D$2&amp;":"&amp;dbP!$D$2),"&gt;="&amp;W$6,INDIRECT($F$1&amp;dbP!$D$2&amp;":"&amp;dbP!$D$2),"&lt;="&amp;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W$6,INDIRECT($F$1&amp;dbP!$D$2&amp;":"&amp;dbP!$D$2),"&lt;="&amp;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X127" s="1">
        <f ca="1">SUMIFS(INDIRECT($F$1&amp;$F127&amp;":"&amp;$F127),INDIRECT($F$1&amp;dbP!$D$2&amp;":"&amp;dbP!$D$2),"&gt;="&amp;X$6,INDIRECT($F$1&amp;dbP!$D$2&amp;":"&amp;dbP!$D$2),"&lt;="&amp;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X$6,INDIRECT($F$1&amp;dbP!$D$2&amp;":"&amp;dbP!$D$2),"&lt;="&amp;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Y127" s="1">
        <f ca="1">SUMIFS(INDIRECT($F$1&amp;$F127&amp;":"&amp;$F127),INDIRECT($F$1&amp;dbP!$D$2&amp;":"&amp;dbP!$D$2),"&gt;="&amp;Y$6,INDIRECT($F$1&amp;dbP!$D$2&amp;":"&amp;dbP!$D$2),"&lt;="&amp;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Y$6,INDIRECT($F$1&amp;dbP!$D$2&amp;":"&amp;dbP!$D$2),"&lt;="&amp;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Z127" s="1">
        <f ca="1">SUMIFS(INDIRECT($F$1&amp;$F127&amp;":"&amp;$F127),INDIRECT($F$1&amp;dbP!$D$2&amp;":"&amp;dbP!$D$2),"&gt;="&amp;Z$6,INDIRECT($F$1&amp;dbP!$D$2&amp;":"&amp;dbP!$D$2),"&lt;="&amp;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Z$6,INDIRECT($F$1&amp;dbP!$D$2&amp;":"&amp;dbP!$D$2),"&lt;="&amp;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A127" s="1">
        <f ca="1">SUMIFS(INDIRECT($F$1&amp;$F127&amp;":"&amp;$F127),INDIRECT($F$1&amp;dbP!$D$2&amp;":"&amp;dbP!$D$2),"&gt;="&amp;AA$6,INDIRECT($F$1&amp;dbP!$D$2&amp;":"&amp;dbP!$D$2),"&lt;="&amp;A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A$6,INDIRECT($F$1&amp;dbP!$D$2&amp;":"&amp;dbP!$D$2),"&lt;="&amp;A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B127" s="1">
        <f ca="1">SUMIFS(INDIRECT($F$1&amp;$F127&amp;":"&amp;$F127),INDIRECT($F$1&amp;dbP!$D$2&amp;":"&amp;dbP!$D$2),"&gt;="&amp;AB$6,INDIRECT($F$1&amp;dbP!$D$2&amp;":"&amp;dbP!$D$2),"&lt;="&amp;A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B$6,INDIRECT($F$1&amp;dbP!$D$2&amp;":"&amp;dbP!$D$2),"&lt;="&amp;A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C127" s="1">
        <f ca="1">SUMIFS(INDIRECT($F$1&amp;$F127&amp;":"&amp;$F127),INDIRECT($F$1&amp;dbP!$D$2&amp;":"&amp;dbP!$D$2),"&gt;="&amp;AC$6,INDIRECT($F$1&amp;dbP!$D$2&amp;":"&amp;dbP!$D$2),"&lt;="&amp;A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C$6,INDIRECT($F$1&amp;dbP!$D$2&amp;":"&amp;dbP!$D$2),"&lt;="&amp;A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D127" s="1">
        <f ca="1">SUMIFS(INDIRECT($F$1&amp;$F127&amp;":"&amp;$F127),INDIRECT($F$1&amp;dbP!$D$2&amp;":"&amp;dbP!$D$2),"&gt;="&amp;AD$6,INDIRECT($F$1&amp;dbP!$D$2&amp;":"&amp;dbP!$D$2),"&lt;="&amp;A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D$6,INDIRECT($F$1&amp;dbP!$D$2&amp;":"&amp;dbP!$D$2),"&lt;="&amp;A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E127" s="1">
        <f ca="1">SUMIFS(INDIRECT($F$1&amp;$F127&amp;":"&amp;$F127),INDIRECT($F$1&amp;dbP!$D$2&amp;":"&amp;dbP!$D$2),"&gt;="&amp;AE$6,INDIRECT($F$1&amp;dbP!$D$2&amp;":"&amp;dbP!$D$2),"&lt;="&amp;A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E$6,INDIRECT($F$1&amp;dbP!$D$2&amp;":"&amp;dbP!$D$2),"&lt;="&amp;A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F127" s="1">
        <f ca="1">SUMIFS(INDIRECT($F$1&amp;$F127&amp;":"&amp;$F127),INDIRECT($F$1&amp;dbP!$D$2&amp;":"&amp;dbP!$D$2),"&gt;="&amp;AF$6,INDIRECT($F$1&amp;dbP!$D$2&amp;":"&amp;dbP!$D$2),"&lt;="&amp;AF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F$6,INDIRECT($F$1&amp;dbP!$D$2&amp;":"&amp;dbP!$D$2),"&lt;="&amp;AF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G127" s="1">
        <f ca="1">SUMIFS(INDIRECT($F$1&amp;$F127&amp;":"&amp;$F127),INDIRECT($F$1&amp;dbP!$D$2&amp;":"&amp;dbP!$D$2),"&gt;="&amp;AG$6,INDIRECT($F$1&amp;dbP!$D$2&amp;":"&amp;dbP!$D$2),"&lt;="&amp;AG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G$6,INDIRECT($F$1&amp;dbP!$D$2&amp;":"&amp;dbP!$D$2),"&lt;="&amp;AG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H127" s="1">
        <f ca="1">SUMIFS(INDIRECT($F$1&amp;$F127&amp;":"&amp;$F127),INDIRECT($F$1&amp;dbP!$D$2&amp;":"&amp;dbP!$D$2),"&gt;="&amp;AH$6,INDIRECT($F$1&amp;dbP!$D$2&amp;":"&amp;dbP!$D$2),"&lt;="&amp;AH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H$6,INDIRECT($F$1&amp;dbP!$D$2&amp;":"&amp;dbP!$D$2),"&lt;="&amp;AH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I127" s="1">
        <f ca="1">SUMIFS(INDIRECT($F$1&amp;$F127&amp;":"&amp;$F127),INDIRECT($F$1&amp;dbP!$D$2&amp;":"&amp;dbP!$D$2),"&gt;="&amp;AI$6,INDIRECT($F$1&amp;dbP!$D$2&amp;":"&amp;dbP!$D$2),"&lt;="&amp;AI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I$6,INDIRECT($F$1&amp;dbP!$D$2&amp;":"&amp;dbP!$D$2),"&lt;="&amp;AI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J127" s="1">
        <f ca="1">SUMIFS(INDIRECT($F$1&amp;$F127&amp;":"&amp;$F127),INDIRECT($F$1&amp;dbP!$D$2&amp;":"&amp;dbP!$D$2),"&gt;="&amp;AJ$6,INDIRECT($F$1&amp;dbP!$D$2&amp;":"&amp;dbP!$D$2),"&lt;="&amp;AJ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J$6,INDIRECT($F$1&amp;dbP!$D$2&amp;":"&amp;dbP!$D$2),"&lt;="&amp;AJ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K127" s="1">
        <f ca="1">SUMIFS(INDIRECT($F$1&amp;$F127&amp;":"&amp;$F127),INDIRECT($F$1&amp;dbP!$D$2&amp;":"&amp;dbP!$D$2),"&gt;="&amp;AK$6,INDIRECT($F$1&amp;dbP!$D$2&amp;":"&amp;dbP!$D$2),"&lt;="&amp;AK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K$6,INDIRECT($F$1&amp;dbP!$D$2&amp;":"&amp;dbP!$D$2),"&lt;="&amp;AK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L127" s="1">
        <f ca="1">SUMIFS(INDIRECT($F$1&amp;$F127&amp;":"&amp;$F127),INDIRECT($F$1&amp;dbP!$D$2&amp;":"&amp;dbP!$D$2),"&gt;="&amp;AL$6,INDIRECT($F$1&amp;dbP!$D$2&amp;":"&amp;dbP!$D$2),"&lt;="&amp;AL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L$6,INDIRECT($F$1&amp;dbP!$D$2&amp;":"&amp;dbP!$D$2),"&lt;="&amp;AL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M127" s="1">
        <f ca="1">SUMIFS(INDIRECT($F$1&amp;$F127&amp;":"&amp;$F127),INDIRECT($F$1&amp;dbP!$D$2&amp;":"&amp;dbP!$D$2),"&gt;="&amp;AM$6,INDIRECT($F$1&amp;dbP!$D$2&amp;":"&amp;dbP!$D$2),"&lt;="&amp;AM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M$6,INDIRECT($F$1&amp;dbP!$D$2&amp;":"&amp;dbP!$D$2),"&lt;="&amp;AM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N127" s="1">
        <f ca="1">SUMIFS(INDIRECT($F$1&amp;$F127&amp;":"&amp;$F127),INDIRECT($F$1&amp;dbP!$D$2&amp;":"&amp;dbP!$D$2),"&gt;="&amp;AN$6,INDIRECT($F$1&amp;dbP!$D$2&amp;":"&amp;dbP!$D$2),"&lt;="&amp;AN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N$6,INDIRECT($F$1&amp;dbP!$D$2&amp;":"&amp;dbP!$D$2),"&lt;="&amp;AN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O127" s="1">
        <f ca="1">SUMIFS(INDIRECT($F$1&amp;$F127&amp;":"&amp;$F127),INDIRECT($F$1&amp;dbP!$D$2&amp;":"&amp;dbP!$D$2),"&gt;="&amp;AO$6,INDIRECT($F$1&amp;dbP!$D$2&amp;":"&amp;dbP!$D$2),"&lt;="&amp;AO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O$6,INDIRECT($F$1&amp;dbP!$D$2&amp;":"&amp;dbP!$D$2),"&lt;="&amp;AO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P127" s="1">
        <f ca="1">SUMIFS(INDIRECT($F$1&amp;$F127&amp;":"&amp;$F127),INDIRECT($F$1&amp;dbP!$D$2&amp;":"&amp;dbP!$D$2),"&gt;="&amp;AP$6,INDIRECT($F$1&amp;dbP!$D$2&amp;":"&amp;dbP!$D$2),"&lt;="&amp;AP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P$6,INDIRECT($F$1&amp;dbP!$D$2&amp;":"&amp;dbP!$D$2),"&lt;="&amp;AP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Q127" s="1">
        <f ca="1">SUMIFS(INDIRECT($F$1&amp;$F127&amp;":"&amp;$F127),INDIRECT($F$1&amp;dbP!$D$2&amp;":"&amp;dbP!$D$2),"&gt;="&amp;AQ$6,INDIRECT($F$1&amp;dbP!$D$2&amp;":"&amp;dbP!$D$2),"&lt;="&amp;AQ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Q$6,INDIRECT($F$1&amp;dbP!$D$2&amp;":"&amp;dbP!$D$2),"&lt;="&amp;AQ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R127" s="1">
        <f ca="1">SUMIFS(INDIRECT($F$1&amp;$F127&amp;":"&amp;$F127),INDIRECT($F$1&amp;dbP!$D$2&amp;":"&amp;dbP!$D$2),"&gt;="&amp;AR$6,INDIRECT($F$1&amp;dbP!$D$2&amp;":"&amp;dbP!$D$2),"&lt;="&amp;AR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R$6,INDIRECT($F$1&amp;dbP!$D$2&amp;":"&amp;dbP!$D$2),"&lt;="&amp;AR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S127" s="1">
        <f ca="1">SUMIFS(INDIRECT($F$1&amp;$F127&amp;":"&amp;$F127),INDIRECT($F$1&amp;dbP!$D$2&amp;":"&amp;dbP!$D$2),"&gt;="&amp;AS$6,INDIRECT($F$1&amp;dbP!$D$2&amp;":"&amp;dbP!$D$2),"&lt;="&amp;AS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S$6,INDIRECT($F$1&amp;dbP!$D$2&amp;":"&amp;dbP!$D$2),"&lt;="&amp;AS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T127" s="1">
        <f ca="1">SUMIFS(INDIRECT($F$1&amp;$F127&amp;":"&amp;$F127),INDIRECT($F$1&amp;dbP!$D$2&amp;":"&amp;dbP!$D$2),"&gt;="&amp;AT$6,INDIRECT($F$1&amp;dbP!$D$2&amp;":"&amp;dbP!$D$2),"&lt;="&amp;AT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T$6,INDIRECT($F$1&amp;dbP!$D$2&amp;":"&amp;dbP!$D$2),"&lt;="&amp;AT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U127" s="1">
        <f ca="1">SUMIFS(INDIRECT($F$1&amp;$F127&amp;":"&amp;$F127),INDIRECT($F$1&amp;dbP!$D$2&amp;":"&amp;dbP!$D$2),"&gt;="&amp;AU$6,INDIRECT($F$1&amp;dbP!$D$2&amp;":"&amp;dbP!$D$2),"&lt;="&amp;AU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U$6,INDIRECT($F$1&amp;dbP!$D$2&amp;":"&amp;dbP!$D$2),"&lt;="&amp;AU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V127" s="1">
        <f ca="1">SUMIFS(INDIRECT($F$1&amp;$F127&amp;":"&amp;$F127),INDIRECT($F$1&amp;dbP!$D$2&amp;":"&amp;dbP!$D$2),"&gt;="&amp;AV$6,INDIRECT($F$1&amp;dbP!$D$2&amp;":"&amp;dbP!$D$2),"&lt;="&amp;A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V$6,INDIRECT($F$1&amp;dbP!$D$2&amp;":"&amp;dbP!$D$2),"&lt;="&amp;AV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W127" s="1">
        <f ca="1">SUMIFS(INDIRECT($F$1&amp;$F127&amp;":"&amp;$F127),INDIRECT($F$1&amp;dbP!$D$2&amp;":"&amp;dbP!$D$2),"&gt;="&amp;AW$6,INDIRECT($F$1&amp;dbP!$D$2&amp;":"&amp;dbP!$D$2),"&lt;="&amp;A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W$6,INDIRECT($F$1&amp;dbP!$D$2&amp;":"&amp;dbP!$D$2),"&lt;="&amp;AW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X127" s="1">
        <f ca="1">SUMIFS(INDIRECT($F$1&amp;$F127&amp;":"&amp;$F127),INDIRECT($F$1&amp;dbP!$D$2&amp;":"&amp;dbP!$D$2),"&gt;="&amp;AX$6,INDIRECT($F$1&amp;dbP!$D$2&amp;":"&amp;dbP!$D$2),"&lt;="&amp;A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X$6,INDIRECT($F$1&amp;dbP!$D$2&amp;":"&amp;dbP!$D$2),"&lt;="&amp;AX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Y127" s="1">
        <f ca="1">SUMIFS(INDIRECT($F$1&amp;$F127&amp;":"&amp;$F127),INDIRECT($F$1&amp;dbP!$D$2&amp;":"&amp;dbP!$D$2),"&gt;="&amp;AY$6,INDIRECT($F$1&amp;dbP!$D$2&amp;":"&amp;dbP!$D$2),"&lt;="&amp;A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Y$6,INDIRECT($F$1&amp;dbP!$D$2&amp;":"&amp;dbP!$D$2),"&lt;="&amp;AY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AZ127" s="1">
        <f ca="1">SUMIFS(INDIRECT($F$1&amp;$F127&amp;":"&amp;$F127),INDIRECT($F$1&amp;dbP!$D$2&amp;":"&amp;dbP!$D$2),"&gt;="&amp;AZ$6,INDIRECT($F$1&amp;dbP!$D$2&amp;":"&amp;dbP!$D$2),"&lt;="&amp;A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AZ$6,INDIRECT($F$1&amp;dbP!$D$2&amp;":"&amp;dbP!$D$2),"&lt;="&amp;AZ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A127" s="1">
        <f ca="1">SUMIFS(INDIRECT($F$1&amp;$F127&amp;":"&amp;$F127),INDIRECT($F$1&amp;dbP!$D$2&amp;":"&amp;dbP!$D$2),"&gt;="&amp;BA$6,INDIRECT($F$1&amp;dbP!$D$2&amp;":"&amp;dbP!$D$2),"&lt;="&amp;B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BA$6,INDIRECT($F$1&amp;dbP!$D$2&amp;":"&amp;dbP!$D$2),"&lt;="&amp;BA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B127" s="1">
        <f ca="1">SUMIFS(INDIRECT($F$1&amp;$F127&amp;":"&amp;$F127),INDIRECT($F$1&amp;dbP!$D$2&amp;":"&amp;dbP!$D$2),"&gt;="&amp;BB$6,INDIRECT($F$1&amp;dbP!$D$2&amp;":"&amp;dbP!$D$2),"&lt;="&amp;B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BB$6,INDIRECT($F$1&amp;dbP!$D$2&amp;":"&amp;dbP!$D$2),"&lt;="&amp;BB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C127" s="1">
        <f ca="1">SUMIFS(INDIRECT($F$1&amp;$F127&amp;":"&amp;$F127),INDIRECT($F$1&amp;dbP!$D$2&amp;":"&amp;dbP!$D$2),"&gt;="&amp;BC$6,INDIRECT($F$1&amp;dbP!$D$2&amp;":"&amp;dbP!$D$2),"&lt;="&amp;B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BC$6,INDIRECT($F$1&amp;dbP!$D$2&amp;":"&amp;dbP!$D$2),"&lt;="&amp;BC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D127" s="1">
        <f ca="1">SUMIFS(INDIRECT($F$1&amp;$F127&amp;":"&amp;$F127),INDIRECT($F$1&amp;dbP!$D$2&amp;":"&amp;dbP!$D$2),"&gt;="&amp;BD$6,INDIRECT($F$1&amp;dbP!$D$2&amp;":"&amp;dbP!$D$2),"&lt;="&amp;B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BD$6,INDIRECT($F$1&amp;dbP!$D$2&amp;":"&amp;dbP!$D$2),"&lt;="&amp;BD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  <c r="BE127" s="1">
        <f ca="1">SUMIFS(INDIRECT($F$1&amp;$F127&amp;":"&amp;$F127),INDIRECT($F$1&amp;dbP!$D$2&amp;":"&amp;dbP!$D$2),"&gt;="&amp;BE$6,INDIRECT($F$1&amp;dbP!$D$2&amp;":"&amp;dbP!$D$2),"&lt;="&amp;B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"&amp;$I127=$J127),"*",RIGHT($J127,LEN($J127)-4)),INDIRECT($F$1&amp;dbP!$AC$2&amp;":"&amp;dbP!$AC$2),RepP!$J$3)-
SUMIFS(INDIRECT($F$1&amp;$G127&amp;":"&amp;$G127),INDIRECT($F$1&amp;dbP!$D$2&amp;":"&amp;dbP!$D$2),"&gt;="&amp;BE$6,INDIRECT($F$1&amp;dbP!$D$2&amp;":"&amp;dbP!$D$2),"&lt;="&amp;BE$7,INDIRECT($F$1&amp;dbP!$O$2&amp;":"&amp;dbP!$O$2),$H127,INDIRECT($F$1&amp;dbP!$P$2&amp;":"&amp;dbP!$P$2),IF($I127=$J127,"*",$I127),INDIRECT($F$1&amp;dbP!$Q$2&amp;":"&amp;dbP!$Q$2),IF(OR($I127=$J127,"  "&amp;$I127=$J127),"*",RIGHT($J127,LEN($J127)-4)),INDIRECT($F$1&amp;dbP!$AC$2&amp;":"&amp;dbP!$AC$2),RepP!$J$3)</f>
        <v>0</v>
      </c>
    </row>
    <row r="128" spans="2:57" x14ac:dyDescent="0.3">
      <c r="B128" s="1">
        <f>MAX(B$92:B127)+1</f>
        <v>181</v>
      </c>
      <c r="F128" s="1" t="str">
        <f ca="1">INDIRECT($B$1&amp;Items!H$2&amp;$B128)</f>
        <v>Y</v>
      </c>
      <c r="G128" s="1" t="str">
        <f ca="1">INDIRECT($B$1&amp;Items!I$2&amp;$B128)</f>
        <v>Z</v>
      </c>
      <c r="H128" s="13" t="str">
        <f ca="1">INDIRECT($B$1&amp;Items!E$2&amp;$B128)</f>
        <v>Капитальные затраты</v>
      </c>
      <c r="I128" s="13" t="str">
        <f ca="1">IF(INDIRECT($B$1&amp;Items!F$2&amp;$B128)="",H128,INDIRECT($B$1&amp;Items!F$2&amp;$B128))</f>
        <v>Основные средства - тип - 3</v>
      </c>
      <c r="J128" s="1" t="str">
        <f ca="1">IF(INDIRECT($B$1&amp;Items!G$2&amp;$B128)="",IF(H128&lt;&gt;I128,"  "&amp;I128,I128),"    "&amp;INDIRECT($B$1&amp;Items!G$2&amp;$B128))</f>
        <v xml:space="preserve">    Капзатраты - тип - 3 - 10</v>
      </c>
      <c r="S128" s="1">
        <f ca="1">SUM($U128:INDIRECT(ADDRESS(ROW(),SUMIFS($1:$1,$5:$5,MAX($5:$5)))))</f>
        <v>2298057.0793151855</v>
      </c>
      <c r="V128" s="1">
        <f ca="1">SUMIFS(INDIRECT($F$1&amp;$F128&amp;":"&amp;$F128),INDIRECT($F$1&amp;dbP!$D$2&amp;":"&amp;dbP!$D$2),"&gt;="&amp;V$6,INDIRECT($F$1&amp;dbP!$D$2&amp;":"&amp;dbP!$D$2),"&lt;="&amp;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V$6,INDIRECT($F$1&amp;dbP!$D$2&amp;":"&amp;dbP!$D$2),"&lt;="&amp;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2298057.0793151855</v>
      </c>
      <c r="W128" s="1">
        <f ca="1">SUMIFS(INDIRECT($F$1&amp;$F128&amp;":"&amp;$F128),INDIRECT($F$1&amp;dbP!$D$2&amp;":"&amp;dbP!$D$2),"&gt;="&amp;W$6,INDIRECT($F$1&amp;dbP!$D$2&amp;":"&amp;dbP!$D$2),"&lt;="&amp;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W$6,INDIRECT($F$1&amp;dbP!$D$2&amp;":"&amp;dbP!$D$2),"&lt;="&amp;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X128" s="1">
        <f ca="1">SUMIFS(INDIRECT($F$1&amp;$F128&amp;":"&amp;$F128),INDIRECT($F$1&amp;dbP!$D$2&amp;":"&amp;dbP!$D$2),"&gt;="&amp;X$6,INDIRECT($F$1&amp;dbP!$D$2&amp;":"&amp;dbP!$D$2),"&lt;="&amp;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X$6,INDIRECT($F$1&amp;dbP!$D$2&amp;":"&amp;dbP!$D$2),"&lt;="&amp;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Y128" s="1">
        <f ca="1">SUMIFS(INDIRECT($F$1&amp;$F128&amp;":"&amp;$F128),INDIRECT($F$1&amp;dbP!$D$2&amp;":"&amp;dbP!$D$2),"&gt;="&amp;Y$6,INDIRECT($F$1&amp;dbP!$D$2&amp;":"&amp;dbP!$D$2),"&lt;="&amp;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Y$6,INDIRECT($F$1&amp;dbP!$D$2&amp;":"&amp;dbP!$D$2),"&lt;="&amp;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Z128" s="1">
        <f ca="1">SUMIFS(INDIRECT($F$1&amp;$F128&amp;":"&amp;$F128),INDIRECT($F$1&amp;dbP!$D$2&amp;":"&amp;dbP!$D$2),"&gt;="&amp;Z$6,INDIRECT($F$1&amp;dbP!$D$2&amp;":"&amp;dbP!$D$2),"&lt;="&amp;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Z$6,INDIRECT($F$1&amp;dbP!$D$2&amp;":"&amp;dbP!$D$2),"&lt;="&amp;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A128" s="1">
        <f ca="1">SUMIFS(INDIRECT($F$1&amp;$F128&amp;":"&amp;$F128),INDIRECT($F$1&amp;dbP!$D$2&amp;":"&amp;dbP!$D$2),"&gt;="&amp;AA$6,INDIRECT($F$1&amp;dbP!$D$2&amp;":"&amp;dbP!$D$2),"&lt;="&amp;A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A$6,INDIRECT($F$1&amp;dbP!$D$2&amp;":"&amp;dbP!$D$2),"&lt;="&amp;A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B128" s="1">
        <f ca="1">SUMIFS(INDIRECT($F$1&amp;$F128&amp;":"&amp;$F128),INDIRECT($F$1&amp;dbP!$D$2&amp;":"&amp;dbP!$D$2),"&gt;="&amp;AB$6,INDIRECT($F$1&amp;dbP!$D$2&amp;":"&amp;dbP!$D$2),"&lt;="&amp;A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B$6,INDIRECT($F$1&amp;dbP!$D$2&amp;":"&amp;dbP!$D$2),"&lt;="&amp;A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C128" s="1">
        <f ca="1">SUMIFS(INDIRECT($F$1&amp;$F128&amp;":"&amp;$F128),INDIRECT($F$1&amp;dbP!$D$2&amp;":"&amp;dbP!$D$2),"&gt;="&amp;AC$6,INDIRECT($F$1&amp;dbP!$D$2&amp;":"&amp;dbP!$D$2),"&lt;="&amp;A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C$6,INDIRECT($F$1&amp;dbP!$D$2&amp;":"&amp;dbP!$D$2),"&lt;="&amp;A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D128" s="1">
        <f ca="1">SUMIFS(INDIRECT($F$1&amp;$F128&amp;":"&amp;$F128),INDIRECT($F$1&amp;dbP!$D$2&amp;":"&amp;dbP!$D$2),"&gt;="&amp;AD$6,INDIRECT($F$1&amp;dbP!$D$2&amp;":"&amp;dbP!$D$2),"&lt;="&amp;A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D$6,INDIRECT($F$1&amp;dbP!$D$2&amp;":"&amp;dbP!$D$2),"&lt;="&amp;A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E128" s="1">
        <f ca="1">SUMIFS(INDIRECT($F$1&amp;$F128&amp;":"&amp;$F128),INDIRECT($F$1&amp;dbP!$D$2&amp;":"&amp;dbP!$D$2),"&gt;="&amp;AE$6,INDIRECT($F$1&amp;dbP!$D$2&amp;":"&amp;dbP!$D$2),"&lt;="&amp;A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E$6,INDIRECT($F$1&amp;dbP!$D$2&amp;":"&amp;dbP!$D$2),"&lt;="&amp;A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F128" s="1">
        <f ca="1">SUMIFS(INDIRECT($F$1&amp;$F128&amp;":"&amp;$F128),INDIRECT($F$1&amp;dbP!$D$2&amp;":"&amp;dbP!$D$2),"&gt;="&amp;AF$6,INDIRECT($F$1&amp;dbP!$D$2&amp;":"&amp;dbP!$D$2),"&lt;="&amp;AF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F$6,INDIRECT($F$1&amp;dbP!$D$2&amp;":"&amp;dbP!$D$2),"&lt;="&amp;AF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G128" s="1">
        <f ca="1">SUMIFS(INDIRECT($F$1&amp;$F128&amp;":"&amp;$F128),INDIRECT($F$1&amp;dbP!$D$2&amp;":"&amp;dbP!$D$2),"&gt;="&amp;AG$6,INDIRECT($F$1&amp;dbP!$D$2&amp;":"&amp;dbP!$D$2),"&lt;="&amp;AG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G$6,INDIRECT($F$1&amp;dbP!$D$2&amp;":"&amp;dbP!$D$2),"&lt;="&amp;AG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H128" s="1">
        <f ca="1">SUMIFS(INDIRECT($F$1&amp;$F128&amp;":"&amp;$F128),INDIRECT($F$1&amp;dbP!$D$2&amp;":"&amp;dbP!$D$2),"&gt;="&amp;AH$6,INDIRECT($F$1&amp;dbP!$D$2&amp;":"&amp;dbP!$D$2),"&lt;="&amp;AH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H$6,INDIRECT($F$1&amp;dbP!$D$2&amp;":"&amp;dbP!$D$2),"&lt;="&amp;AH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I128" s="1">
        <f ca="1">SUMIFS(INDIRECT($F$1&amp;$F128&amp;":"&amp;$F128),INDIRECT($F$1&amp;dbP!$D$2&amp;":"&amp;dbP!$D$2),"&gt;="&amp;AI$6,INDIRECT($F$1&amp;dbP!$D$2&amp;":"&amp;dbP!$D$2),"&lt;="&amp;AI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I$6,INDIRECT($F$1&amp;dbP!$D$2&amp;":"&amp;dbP!$D$2),"&lt;="&amp;AI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J128" s="1">
        <f ca="1">SUMIFS(INDIRECT($F$1&amp;$F128&amp;":"&amp;$F128),INDIRECT($F$1&amp;dbP!$D$2&amp;":"&amp;dbP!$D$2),"&gt;="&amp;AJ$6,INDIRECT($F$1&amp;dbP!$D$2&amp;":"&amp;dbP!$D$2),"&lt;="&amp;AJ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J$6,INDIRECT($F$1&amp;dbP!$D$2&amp;":"&amp;dbP!$D$2),"&lt;="&amp;AJ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K128" s="1">
        <f ca="1">SUMIFS(INDIRECT($F$1&amp;$F128&amp;":"&amp;$F128),INDIRECT($F$1&amp;dbP!$D$2&amp;":"&amp;dbP!$D$2),"&gt;="&amp;AK$6,INDIRECT($F$1&amp;dbP!$D$2&amp;":"&amp;dbP!$D$2),"&lt;="&amp;AK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K$6,INDIRECT($F$1&amp;dbP!$D$2&amp;":"&amp;dbP!$D$2),"&lt;="&amp;AK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L128" s="1">
        <f ca="1">SUMIFS(INDIRECT($F$1&amp;$F128&amp;":"&amp;$F128),INDIRECT($F$1&amp;dbP!$D$2&amp;":"&amp;dbP!$D$2),"&gt;="&amp;AL$6,INDIRECT($F$1&amp;dbP!$D$2&amp;":"&amp;dbP!$D$2),"&lt;="&amp;AL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L$6,INDIRECT($F$1&amp;dbP!$D$2&amp;":"&amp;dbP!$D$2),"&lt;="&amp;AL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M128" s="1">
        <f ca="1">SUMIFS(INDIRECT($F$1&amp;$F128&amp;":"&amp;$F128),INDIRECT($F$1&amp;dbP!$D$2&amp;":"&amp;dbP!$D$2),"&gt;="&amp;AM$6,INDIRECT($F$1&amp;dbP!$D$2&amp;":"&amp;dbP!$D$2),"&lt;="&amp;AM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M$6,INDIRECT($F$1&amp;dbP!$D$2&amp;":"&amp;dbP!$D$2),"&lt;="&amp;AM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N128" s="1">
        <f ca="1">SUMIFS(INDIRECT($F$1&amp;$F128&amp;":"&amp;$F128),INDIRECT($F$1&amp;dbP!$D$2&amp;":"&amp;dbP!$D$2),"&gt;="&amp;AN$6,INDIRECT($F$1&amp;dbP!$D$2&amp;":"&amp;dbP!$D$2),"&lt;="&amp;AN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N$6,INDIRECT($F$1&amp;dbP!$D$2&amp;":"&amp;dbP!$D$2),"&lt;="&amp;AN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O128" s="1">
        <f ca="1">SUMIFS(INDIRECT($F$1&amp;$F128&amp;":"&amp;$F128),INDIRECT($F$1&amp;dbP!$D$2&amp;":"&amp;dbP!$D$2),"&gt;="&amp;AO$6,INDIRECT($F$1&amp;dbP!$D$2&amp;":"&amp;dbP!$D$2),"&lt;="&amp;AO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O$6,INDIRECT($F$1&amp;dbP!$D$2&amp;":"&amp;dbP!$D$2),"&lt;="&amp;AO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P128" s="1">
        <f ca="1">SUMIFS(INDIRECT($F$1&amp;$F128&amp;":"&amp;$F128),INDIRECT($F$1&amp;dbP!$D$2&amp;":"&amp;dbP!$D$2),"&gt;="&amp;AP$6,INDIRECT($F$1&amp;dbP!$D$2&amp;":"&amp;dbP!$D$2),"&lt;="&amp;AP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P$6,INDIRECT($F$1&amp;dbP!$D$2&amp;":"&amp;dbP!$D$2),"&lt;="&amp;AP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Q128" s="1">
        <f ca="1">SUMIFS(INDIRECT($F$1&amp;$F128&amp;":"&amp;$F128),INDIRECT($F$1&amp;dbP!$D$2&amp;":"&amp;dbP!$D$2),"&gt;="&amp;AQ$6,INDIRECT($F$1&amp;dbP!$D$2&amp;":"&amp;dbP!$D$2),"&lt;="&amp;AQ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Q$6,INDIRECT($F$1&amp;dbP!$D$2&amp;":"&amp;dbP!$D$2),"&lt;="&amp;AQ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R128" s="1">
        <f ca="1">SUMIFS(INDIRECT($F$1&amp;$F128&amp;":"&amp;$F128),INDIRECT($F$1&amp;dbP!$D$2&amp;":"&amp;dbP!$D$2),"&gt;="&amp;AR$6,INDIRECT($F$1&amp;dbP!$D$2&amp;":"&amp;dbP!$D$2),"&lt;="&amp;AR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R$6,INDIRECT($F$1&amp;dbP!$D$2&amp;":"&amp;dbP!$D$2),"&lt;="&amp;AR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S128" s="1">
        <f ca="1">SUMIFS(INDIRECT($F$1&amp;$F128&amp;":"&amp;$F128),INDIRECT($F$1&amp;dbP!$D$2&amp;":"&amp;dbP!$D$2),"&gt;="&amp;AS$6,INDIRECT($F$1&amp;dbP!$D$2&amp;":"&amp;dbP!$D$2),"&lt;="&amp;AS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S$6,INDIRECT($F$1&amp;dbP!$D$2&amp;":"&amp;dbP!$D$2),"&lt;="&amp;AS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T128" s="1">
        <f ca="1">SUMIFS(INDIRECT($F$1&amp;$F128&amp;":"&amp;$F128),INDIRECT($F$1&amp;dbP!$D$2&amp;":"&amp;dbP!$D$2),"&gt;="&amp;AT$6,INDIRECT($F$1&amp;dbP!$D$2&amp;":"&amp;dbP!$D$2),"&lt;="&amp;AT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T$6,INDIRECT($F$1&amp;dbP!$D$2&amp;":"&amp;dbP!$D$2),"&lt;="&amp;AT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U128" s="1">
        <f ca="1">SUMIFS(INDIRECT($F$1&amp;$F128&amp;":"&amp;$F128),INDIRECT($F$1&amp;dbP!$D$2&amp;":"&amp;dbP!$D$2),"&gt;="&amp;AU$6,INDIRECT($F$1&amp;dbP!$D$2&amp;":"&amp;dbP!$D$2),"&lt;="&amp;AU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U$6,INDIRECT($F$1&amp;dbP!$D$2&amp;":"&amp;dbP!$D$2),"&lt;="&amp;AU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V128" s="1">
        <f ca="1">SUMIFS(INDIRECT($F$1&amp;$F128&amp;":"&amp;$F128),INDIRECT($F$1&amp;dbP!$D$2&amp;":"&amp;dbP!$D$2),"&gt;="&amp;AV$6,INDIRECT($F$1&amp;dbP!$D$2&amp;":"&amp;dbP!$D$2),"&lt;="&amp;A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V$6,INDIRECT($F$1&amp;dbP!$D$2&amp;":"&amp;dbP!$D$2),"&lt;="&amp;AV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W128" s="1">
        <f ca="1">SUMIFS(INDIRECT($F$1&amp;$F128&amp;":"&amp;$F128),INDIRECT($F$1&amp;dbP!$D$2&amp;":"&amp;dbP!$D$2),"&gt;="&amp;AW$6,INDIRECT($F$1&amp;dbP!$D$2&amp;":"&amp;dbP!$D$2),"&lt;="&amp;A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W$6,INDIRECT($F$1&amp;dbP!$D$2&amp;":"&amp;dbP!$D$2),"&lt;="&amp;AW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X128" s="1">
        <f ca="1">SUMIFS(INDIRECT($F$1&amp;$F128&amp;":"&amp;$F128),INDIRECT($F$1&amp;dbP!$D$2&amp;":"&amp;dbP!$D$2),"&gt;="&amp;AX$6,INDIRECT($F$1&amp;dbP!$D$2&amp;":"&amp;dbP!$D$2),"&lt;="&amp;A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X$6,INDIRECT($F$1&amp;dbP!$D$2&amp;":"&amp;dbP!$D$2),"&lt;="&amp;AX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Y128" s="1">
        <f ca="1">SUMIFS(INDIRECT($F$1&amp;$F128&amp;":"&amp;$F128),INDIRECT($F$1&amp;dbP!$D$2&amp;":"&amp;dbP!$D$2),"&gt;="&amp;AY$6,INDIRECT($F$1&amp;dbP!$D$2&amp;":"&amp;dbP!$D$2),"&lt;="&amp;A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Y$6,INDIRECT($F$1&amp;dbP!$D$2&amp;":"&amp;dbP!$D$2),"&lt;="&amp;AY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AZ128" s="1">
        <f ca="1">SUMIFS(INDIRECT($F$1&amp;$F128&amp;":"&amp;$F128),INDIRECT($F$1&amp;dbP!$D$2&amp;":"&amp;dbP!$D$2),"&gt;="&amp;AZ$6,INDIRECT($F$1&amp;dbP!$D$2&amp;":"&amp;dbP!$D$2),"&lt;="&amp;A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AZ$6,INDIRECT($F$1&amp;dbP!$D$2&amp;":"&amp;dbP!$D$2),"&lt;="&amp;AZ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A128" s="1">
        <f ca="1">SUMIFS(INDIRECT($F$1&amp;$F128&amp;":"&amp;$F128),INDIRECT($F$1&amp;dbP!$D$2&amp;":"&amp;dbP!$D$2),"&gt;="&amp;BA$6,INDIRECT($F$1&amp;dbP!$D$2&amp;":"&amp;dbP!$D$2),"&lt;="&amp;B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BA$6,INDIRECT($F$1&amp;dbP!$D$2&amp;":"&amp;dbP!$D$2),"&lt;="&amp;BA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B128" s="1">
        <f ca="1">SUMIFS(INDIRECT($F$1&amp;$F128&amp;":"&amp;$F128),INDIRECT($F$1&amp;dbP!$D$2&amp;":"&amp;dbP!$D$2),"&gt;="&amp;BB$6,INDIRECT($F$1&amp;dbP!$D$2&amp;":"&amp;dbP!$D$2),"&lt;="&amp;B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BB$6,INDIRECT($F$1&amp;dbP!$D$2&amp;":"&amp;dbP!$D$2),"&lt;="&amp;BB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C128" s="1">
        <f ca="1">SUMIFS(INDIRECT($F$1&amp;$F128&amp;":"&amp;$F128),INDIRECT($F$1&amp;dbP!$D$2&amp;":"&amp;dbP!$D$2),"&gt;="&amp;BC$6,INDIRECT($F$1&amp;dbP!$D$2&amp;":"&amp;dbP!$D$2),"&lt;="&amp;B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BC$6,INDIRECT($F$1&amp;dbP!$D$2&amp;":"&amp;dbP!$D$2),"&lt;="&amp;BC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D128" s="1">
        <f ca="1">SUMIFS(INDIRECT($F$1&amp;$F128&amp;":"&amp;$F128),INDIRECT($F$1&amp;dbP!$D$2&amp;":"&amp;dbP!$D$2),"&gt;="&amp;BD$6,INDIRECT($F$1&amp;dbP!$D$2&amp;":"&amp;dbP!$D$2),"&lt;="&amp;B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BD$6,INDIRECT($F$1&amp;dbP!$D$2&amp;":"&amp;dbP!$D$2),"&lt;="&amp;BD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  <c r="BE128" s="1">
        <f ca="1">SUMIFS(INDIRECT($F$1&amp;$F128&amp;":"&amp;$F128),INDIRECT($F$1&amp;dbP!$D$2&amp;":"&amp;dbP!$D$2),"&gt;="&amp;BE$6,INDIRECT($F$1&amp;dbP!$D$2&amp;":"&amp;dbP!$D$2),"&lt;="&amp;B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"&amp;$I128=$J128),"*",RIGHT($J128,LEN($J128)-4)),INDIRECT($F$1&amp;dbP!$AC$2&amp;":"&amp;dbP!$AC$2),RepP!$J$3)-
SUMIFS(INDIRECT($F$1&amp;$G128&amp;":"&amp;$G128),INDIRECT($F$1&amp;dbP!$D$2&amp;":"&amp;dbP!$D$2),"&gt;="&amp;BE$6,INDIRECT($F$1&amp;dbP!$D$2&amp;":"&amp;dbP!$D$2),"&lt;="&amp;BE$7,INDIRECT($F$1&amp;dbP!$O$2&amp;":"&amp;dbP!$O$2),$H128,INDIRECT($F$1&amp;dbP!$P$2&amp;":"&amp;dbP!$P$2),IF($I128=$J128,"*",$I128),INDIRECT($F$1&amp;dbP!$Q$2&amp;":"&amp;dbP!$Q$2),IF(OR($I128=$J128,"  "&amp;$I128=$J128),"*",RIGHT($J128,LEN($J128)-4)),INDIRECT($F$1&amp;dbP!$AC$2&amp;":"&amp;dbP!$AC$2),RepP!$J$3)</f>
        <v>0</v>
      </c>
    </row>
    <row r="129" spans="1:57" x14ac:dyDescent="0.3">
      <c r="B129" s="1">
        <f>MAX(B$92:B128)+1</f>
        <v>182</v>
      </c>
      <c r="F129" s="1" t="str">
        <f ca="1">INDIRECT($B$1&amp;Items!H$2&amp;$B129)</f>
        <v>Y</v>
      </c>
      <c r="G129" s="1" t="str">
        <f ca="1">INDIRECT($B$1&amp;Items!I$2&amp;$B129)</f>
        <v>Z</v>
      </c>
      <c r="H129" s="13" t="str">
        <f ca="1">INDIRECT($B$1&amp;Items!E$2&amp;$B129)</f>
        <v>Капитальные затраты</v>
      </c>
      <c r="I129" s="13" t="str">
        <f ca="1">IF(INDIRECT($B$1&amp;Items!F$2&amp;$B129)="",H129,INDIRECT($B$1&amp;Items!F$2&amp;$B129))</f>
        <v>Основные средства - тип - 3</v>
      </c>
      <c r="J129" s="1" t="str">
        <f ca="1">IF(INDIRECT($B$1&amp;Items!G$2&amp;$B129)="",IF(H129&lt;&gt;I129,"  "&amp;I129,I129),"    "&amp;INDIRECT($B$1&amp;Items!G$2&amp;$B129))</f>
        <v xml:space="preserve">    Капзатраты - тип - 3 - 11</v>
      </c>
      <c r="S129" s="1">
        <f ca="1">SUM($U129:INDIRECT(ADDRESS(ROW(),SUMIFS($1:$1,$5:$5,MAX($5:$5)))))</f>
        <v>1606612.7128323698</v>
      </c>
      <c r="V129" s="1">
        <f ca="1">SUMIFS(INDIRECT($F$1&amp;$F129&amp;":"&amp;$F129),INDIRECT($F$1&amp;dbP!$D$2&amp;":"&amp;dbP!$D$2),"&gt;="&amp;V$6,INDIRECT($F$1&amp;dbP!$D$2&amp;":"&amp;dbP!$D$2),"&lt;="&amp;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V$6,INDIRECT($F$1&amp;dbP!$D$2&amp;":"&amp;dbP!$D$2),"&lt;="&amp;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W129" s="1">
        <f ca="1">SUMIFS(INDIRECT($F$1&amp;$F129&amp;":"&amp;$F129),INDIRECT($F$1&amp;dbP!$D$2&amp;":"&amp;dbP!$D$2),"&gt;="&amp;W$6,INDIRECT($F$1&amp;dbP!$D$2&amp;":"&amp;dbP!$D$2),"&lt;="&amp;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W$6,INDIRECT($F$1&amp;dbP!$D$2&amp;":"&amp;dbP!$D$2),"&lt;="&amp;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1606612.7128323698</v>
      </c>
      <c r="X129" s="1">
        <f ca="1">SUMIFS(INDIRECT($F$1&amp;$F129&amp;":"&amp;$F129),INDIRECT($F$1&amp;dbP!$D$2&amp;":"&amp;dbP!$D$2),"&gt;="&amp;X$6,INDIRECT($F$1&amp;dbP!$D$2&amp;":"&amp;dbP!$D$2),"&lt;="&amp;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X$6,INDIRECT($F$1&amp;dbP!$D$2&amp;":"&amp;dbP!$D$2),"&lt;="&amp;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Y129" s="1">
        <f ca="1">SUMIFS(INDIRECT($F$1&amp;$F129&amp;":"&amp;$F129),INDIRECT($F$1&amp;dbP!$D$2&amp;":"&amp;dbP!$D$2),"&gt;="&amp;Y$6,INDIRECT($F$1&amp;dbP!$D$2&amp;":"&amp;dbP!$D$2),"&lt;="&amp;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Y$6,INDIRECT($F$1&amp;dbP!$D$2&amp;":"&amp;dbP!$D$2),"&lt;="&amp;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Z129" s="1">
        <f ca="1">SUMIFS(INDIRECT($F$1&amp;$F129&amp;":"&amp;$F129),INDIRECT($F$1&amp;dbP!$D$2&amp;":"&amp;dbP!$D$2),"&gt;="&amp;Z$6,INDIRECT($F$1&amp;dbP!$D$2&amp;":"&amp;dbP!$D$2),"&lt;="&amp;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Z$6,INDIRECT($F$1&amp;dbP!$D$2&amp;":"&amp;dbP!$D$2),"&lt;="&amp;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A129" s="1">
        <f ca="1">SUMIFS(INDIRECT($F$1&amp;$F129&amp;":"&amp;$F129),INDIRECT($F$1&amp;dbP!$D$2&amp;":"&amp;dbP!$D$2),"&gt;="&amp;AA$6,INDIRECT($F$1&amp;dbP!$D$2&amp;":"&amp;dbP!$D$2),"&lt;="&amp;A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A$6,INDIRECT($F$1&amp;dbP!$D$2&amp;":"&amp;dbP!$D$2),"&lt;="&amp;A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B129" s="1">
        <f ca="1">SUMIFS(INDIRECT($F$1&amp;$F129&amp;":"&amp;$F129),INDIRECT($F$1&amp;dbP!$D$2&amp;":"&amp;dbP!$D$2),"&gt;="&amp;AB$6,INDIRECT($F$1&amp;dbP!$D$2&amp;":"&amp;dbP!$D$2),"&lt;="&amp;A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B$6,INDIRECT($F$1&amp;dbP!$D$2&amp;":"&amp;dbP!$D$2),"&lt;="&amp;A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C129" s="1">
        <f ca="1">SUMIFS(INDIRECT($F$1&amp;$F129&amp;":"&amp;$F129),INDIRECT($F$1&amp;dbP!$D$2&amp;":"&amp;dbP!$D$2),"&gt;="&amp;AC$6,INDIRECT($F$1&amp;dbP!$D$2&amp;":"&amp;dbP!$D$2),"&lt;="&amp;A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C$6,INDIRECT($F$1&amp;dbP!$D$2&amp;":"&amp;dbP!$D$2),"&lt;="&amp;A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D129" s="1">
        <f ca="1">SUMIFS(INDIRECT($F$1&amp;$F129&amp;":"&amp;$F129),INDIRECT($F$1&amp;dbP!$D$2&amp;":"&amp;dbP!$D$2),"&gt;="&amp;AD$6,INDIRECT($F$1&amp;dbP!$D$2&amp;":"&amp;dbP!$D$2),"&lt;="&amp;A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D$6,INDIRECT($F$1&amp;dbP!$D$2&amp;":"&amp;dbP!$D$2),"&lt;="&amp;A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E129" s="1">
        <f ca="1">SUMIFS(INDIRECT($F$1&amp;$F129&amp;":"&amp;$F129),INDIRECT($F$1&amp;dbP!$D$2&amp;":"&amp;dbP!$D$2),"&gt;="&amp;AE$6,INDIRECT($F$1&amp;dbP!$D$2&amp;":"&amp;dbP!$D$2),"&lt;="&amp;A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E$6,INDIRECT($F$1&amp;dbP!$D$2&amp;":"&amp;dbP!$D$2),"&lt;="&amp;A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F129" s="1">
        <f ca="1">SUMIFS(INDIRECT($F$1&amp;$F129&amp;":"&amp;$F129),INDIRECT($F$1&amp;dbP!$D$2&amp;":"&amp;dbP!$D$2),"&gt;="&amp;AF$6,INDIRECT($F$1&amp;dbP!$D$2&amp;":"&amp;dbP!$D$2),"&lt;="&amp;AF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F$6,INDIRECT($F$1&amp;dbP!$D$2&amp;":"&amp;dbP!$D$2),"&lt;="&amp;AF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G129" s="1">
        <f ca="1">SUMIFS(INDIRECT($F$1&amp;$F129&amp;":"&amp;$F129),INDIRECT($F$1&amp;dbP!$D$2&amp;":"&amp;dbP!$D$2),"&gt;="&amp;AG$6,INDIRECT($F$1&amp;dbP!$D$2&amp;":"&amp;dbP!$D$2),"&lt;="&amp;AG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G$6,INDIRECT($F$1&amp;dbP!$D$2&amp;":"&amp;dbP!$D$2),"&lt;="&amp;AG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H129" s="1">
        <f ca="1">SUMIFS(INDIRECT($F$1&amp;$F129&amp;":"&amp;$F129),INDIRECT($F$1&amp;dbP!$D$2&amp;":"&amp;dbP!$D$2),"&gt;="&amp;AH$6,INDIRECT($F$1&amp;dbP!$D$2&amp;":"&amp;dbP!$D$2),"&lt;="&amp;AH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H$6,INDIRECT($F$1&amp;dbP!$D$2&amp;":"&amp;dbP!$D$2),"&lt;="&amp;AH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I129" s="1">
        <f ca="1">SUMIFS(INDIRECT($F$1&amp;$F129&amp;":"&amp;$F129),INDIRECT($F$1&amp;dbP!$D$2&amp;":"&amp;dbP!$D$2),"&gt;="&amp;AI$6,INDIRECT($F$1&amp;dbP!$D$2&amp;":"&amp;dbP!$D$2),"&lt;="&amp;AI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I$6,INDIRECT($F$1&amp;dbP!$D$2&amp;":"&amp;dbP!$D$2),"&lt;="&amp;AI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J129" s="1">
        <f ca="1">SUMIFS(INDIRECT($F$1&amp;$F129&amp;":"&amp;$F129),INDIRECT($F$1&amp;dbP!$D$2&amp;":"&amp;dbP!$D$2),"&gt;="&amp;AJ$6,INDIRECT($F$1&amp;dbP!$D$2&amp;":"&amp;dbP!$D$2),"&lt;="&amp;AJ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J$6,INDIRECT($F$1&amp;dbP!$D$2&amp;":"&amp;dbP!$D$2),"&lt;="&amp;AJ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K129" s="1">
        <f ca="1">SUMIFS(INDIRECT($F$1&amp;$F129&amp;":"&amp;$F129),INDIRECT($F$1&amp;dbP!$D$2&amp;":"&amp;dbP!$D$2),"&gt;="&amp;AK$6,INDIRECT($F$1&amp;dbP!$D$2&amp;":"&amp;dbP!$D$2),"&lt;="&amp;AK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K$6,INDIRECT($F$1&amp;dbP!$D$2&amp;":"&amp;dbP!$D$2),"&lt;="&amp;AK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L129" s="1">
        <f ca="1">SUMIFS(INDIRECT($F$1&amp;$F129&amp;":"&amp;$F129),INDIRECT($F$1&amp;dbP!$D$2&amp;":"&amp;dbP!$D$2),"&gt;="&amp;AL$6,INDIRECT($F$1&amp;dbP!$D$2&amp;":"&amp;dbP!$D$2),"&lt;="&amp;AL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L$6,INDIRECT($F$1&amp;dbP!$D$2&amp;":"&amp;dbP!$D$2),"&lt;="&amp;AL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M129" s="1">
        <f ca="1">SUMIFS(INDIRECT($F$1&amp;$F129&amp;":"&amp;$F129),INDIRECT($F$1&amp;dbP!$D$2&amp;":"&amp;dbP!$D$2),"&gt;="&amp;AM$6,INDIRECT($F$1&amp;dbP!$D$2&amp;":"&amp;dbP!$D$2),"&lt;="&amp;AM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M$6,INDIRECT($F$1&amp;dbP!$D$2&amp;":"&amp;dbP!$D$2),"&lt;="&amp;AM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N129" s="1">
        <f ca="1">SUMIFS(INDIRECT($F$1&amp;$F129&amp;":"&amp;$F129),INDIRECT($F$1&amp;dbP!$D$2&amp;":"&amp;dbP!$D$2),"&gt;="&amp;AN$6,INDIRECT($F$1&amp;dbP!$D$2&amp;":"&amp;dbP!$D$2),"&lt;="&amp;AN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N$6,INDIRECT($F$1&amp;dbP!$D$2&amp;":"&amp;dbP!$D$2),"&lt;="&amp;AN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O129" s="1">
        <f ca="1">SUMIFS(INDIRECT($F$1&amp;$F129&amp;":"&amp;$F129),INDIRECT($F$1&amp;dbP!$D$2&amp;":"&amp;dbP!$D$2),"&gt;="&amp;AO$6,INDIRECT($F$1&amp;dbP!$D$2&amp;":"&amp;dbP!$D$2),"&lt;="&amp;AO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O$6,INDIRECT($F$1&amp;dbP!$D$2&amp;":"&amp;dbP!$D$2),"&lt;="&amp;AO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P129" s="1">
        <f ca="1">SUMIFS(INDIRECT($F$1&amp;$F129&amp;":"&amp;$F129),INDIRECT($F$1&amp;dbP!$D$2&amp;":"&amp;dbP!$D$2),"&gt;="&amp;AP$6,INDIRECT($F$1&amp;dbP!$D$2&amp;":"&amp;dbP!$D$2),"&lt;="&amp;AP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P$6,INDIRECT($F$1&amp;dbP!$D$2&amp;":"&amp;dbP!$D$2),"&lt;="&amp;AP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Q129" s="1">
        <f ca="1">SUMIFS(INDIRECT($F$1&amp;$F129&amp;":"&amp;$F129),INDIRECT($F$1&amp;dbP!$D$2&amp;":"&amp;dbP!$D$2),"&gt;="&amp;AQ$6,INDIRECT($F$1&amp;dbP!$D$2&amp;":"&amp;dbP!$D$2),"&lt;="&amp;AQ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Q$6,INDIRECT($F$1&amp;dbP!$D$2&amp;":"&amp;dbP!$D$2),"&lt;="&amp;AQ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R129" s="1">
        <f ca="1">SUMIFS(INDIRECT($F$1&amp;$F129&amp;":"&amp;$F129),INDIRECT($F$1&amp;dbP!$D$2&amp;":"&amp;dbP!$D$2),"&gt;="&amp;AR$6,INDIRECT($F$1&amp;dbP!$D$2&amp;":"&amp;dbP!$D$2),"&lt;="&amp;AR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R$6,INDIRECT($F$1&amp;dbP!$D$2&amp;":"&amp;dbP!$D$2),"&lt;="&amp;AR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S129" s="1">
        <f ca="1">SUMIFS(INDIRECT($F$1&amp;$F129&amp;":"&amp;$F129),INDIRECT($F$1&amp;dbP!$D$2&amp;":"&amp;dbP!$D$2),"&gt;="&amp;AS$6,INDIRECT($F$1&amp;dbP!$D$2&amp;":"&amp;dbP!$D$2),"&lt;="&amp;AS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S$6,INDIRECT($F$1&amp;dbP!$D$2&amp;":"&amp;dbP!$D$2),"&lt;="&amp;AS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T129" s="1">
        <f ca="1">SUMIFS(INDIRECT($F$1&amp;$F129&amp;":"&amp;$F129),INDIRECT($F$1&amp;dbP!$D$2&amp;":"&amp;dbP!$D$2),"&gt;="&amp;AT$6,INDIRECT($F$1&amp;dbP!$D$2&amp;":"&amp;dbP!$D$2),"&lt;="&amp;AT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T$6,INDIRECT($F$1&amp;dbP!$D$2&amp;":"&amp;dbP!$D$2),"&lt;="&amp;AT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U129" s="1">
        <f ca="1">SUMIFS(INDIRECT($F$1&amp;$F129&amp;":"&amp;$F129),INDIRECT($F$1&amp;dbP!$D$2&amp;":"&amp;dbP!$D$2),"&gt;="&amp;AU$6,INDIRECT($F$1&amp;dbP!$D$2&amp;":"&amp;dbP!$D$2),"&lt;="&amp;AU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U$6,INDIRECT($F$1&amp;dbP!$D$2&amp;":"&amp;dbP!$D$2),"&lt;="&amp;AU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V129" s="1">
        <f ca="1">SUMIFS(INDIRECT($F$1&amp;$F129&amp;":"&amp;$F129),INDIRECT($F$1&amp;dbP!$D$2&amp;":"&amp;dbP!$D$2),"&gt;="&amp;AV$6,INDIRECT($F$1&amp;dbP!$D$2&amp;":"&amp;dbP!$D$2),"&lt;="&amp;A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V$6,INDIRECT($F$1&amp;dbP!$D$2&amp;":"&amp;dbP!$D$2),"&lt;="&amp;AV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W129" s="1">
        <f ca="1">SUMIFS(INDIRECT($F$1&amp;$F129&amp;":"&amp;$F129),INDIRECT($F$1&amp;dbP!$D$2&amp;":"&amp;dbP!$D$2),"&gt;="&amp;AW$6,INDIRECT($F$1&amp;dbP!$D$2&amp;":"&amp;dbP!$D$2),"&lt;="&amp;A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W$6,INDIRECT($F$1&amp;dbP!$D$2&amp;":"&amp;dbP!$D$2),"&lt;="&amp;AW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X129" s="1">
        <f ca="1">SUMIFS(INDIRECT($F$1&amp;$F129&amp;":"&amp;$F129),INDIRECT($F$1&amp;dbP!$D$2&amp;":"&amp;dbP!$D$2),"&gt;="&amp;AX$6,INDIRECT($F$1&amp;dbP!$D$2&amp;":"&amp;dbP!$D$2),"&lt;="&amp;A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X$6,INDIRECT($F$1&amp;dbP!$D$2&amp;":"&amp;dbP!$D$2),"&lt;="&amp;AX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Y129" s="1">
        <f ca="1">SUMIFS(INDIRECT($F$1&amp;$F129&amp;":"&amp;$F129),INDIRECT($F$1&amp;dbP!$D$2&amp;":"&amp;dbP!$D$2),"&gt;="&amp;AY$6,INDIRECT($F$1&amp;dbP!$D$2&amp;":"&amp;dbP!$D$2),"&lt;="&amp;A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Y$6,INDIRECT($F$1&amp;dbP!$D$2&amp;":"&amp;dbP!$D$2),"&lt;="&amp;AY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AZ129" s="1">
        <f ca="1">SUMIFS(INDIRECT($F$1&amp;$F129&amp;":"&amp;$F129),INDIRECT($F$1&amp;dbP!$D$2&amp;":"&amp;dbP!$D$2),"&gt;="&amp;AZ$6,INDIRECT($F$1&amp;dbP!$D$2&amp;":"&amp;dbP!$D$2),"&lt;="&amp;A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AZ$6,INDIRECT($F$1&amp;dbP!$D$2&amp;":"&amp;dbP!$D$2),"&lt;="&amp;AZ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A129" s="1">
        <f ca="1">SUMIFS(INDIRECT($F$1&amp;$F129&amp;":"&amp;$F129),INDIRECT($F$1&amp;dbP!$D$2&amp;":"&amp;dbP!$D$2),"&gt;="&amp;BA$6,INDIRECT($F$1&amp;dbP!$D$2&amp;":"&amp;dbP!$D$2),"&lt;="&amp;B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BA$6,INDIRECT($F$1&amp;dbP!$D$2&amp;":"&amp;dbP!$D$2),"&lt;="&amp;BA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B129" s="1">
        <f ca="1">SUMIFS(INDIRECT($F$1&amp;$F129&amp;":"&amp;$F129),INDIRECT($F$1&amp;dbP!$D$2&amp;":"&amp;dbP!$D$2),"&gt;="&amp;BB$6,INDIRECT($F$1&amp;dbP!$D$2&amp;":"&amp;dbP!$D$2),"&lt;="&amp;B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BB$6,INDIRECT($F$1&amp;dbP!$D$2&amp;":"&amp;dbP!$D$2),"&lt;="&amp;BB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C129" s="1">
        <f ca="1">SUMIFS(INDIRECT($F$1&amp;$F129&amp;":"&amp;$F129),INDIRECT($F$1&amp;dbP!$D$2&amp;":"&amp;dbP!$D$2),"&gt;="&amp;BC$6,INDIRECT($F$1&amp;dbP!$D$2&amp;":"&amp;dbP!$D$2),"&lt;="&amp;B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BC$6,INDIRECT($F$1&amp;dbP!$D$2&amp;":"&amp;dbP!$D$2),"&lt;="&amp;BC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D129" s="1">
        <f ca="1">SUMIFS(INDIRECT($F$1&amp;$F129&amp;":"&amp;$F129),INDIRECT($F$1&amp;dbP!$D$2&amp;":"&amp;dbP!$D$2),"&gt;="&amp;BD$6,INDIRECT($F$1&amp;dbP!$D$2&amp;":"&amp;dbP!$D$2),"&lt;="&amp;B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BD$6,INDIRECT($F$1&amp;dbP!$D$2&amp;":"&amp;dbP!$D$2),"&lt;="&amp;BD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  <c r="BE129" s="1">
        <f ca="1">SUMIFS(INDIRECT($F$1&amp;$F129&amp;":"&amp;$F129),INDIRECT($F$1&amp;dbP!$D$2&amp;":"&amp;dbP!$D$2),"&gt;="&amp;BE$6,INDIRECT($F$1&amp;dbP!$D$2&amp;":"&amp;dbP!$D$2),"&lt;="&amp;B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"&amp;$I129=$J129),"*",RIGHT($J129,LEN($J129)-4)),INDIRECT($F$1&amp;dbP!$AC$2&amp;":"&amp;dbP!$AC$2),RepP!$J$3)-
SUMIFS(INDIRECT($F$1&amp;$G129&amp;":"&amp;$G129),INDIRECT($F$1&amp;dbP!$D$2&amp;":"&amp;dbP!$D$2),"&gt;="&amp;BE$6,INDIRECT($F$1&amp;dbP!$D$2&amp;":"&amp;dbP!$D$2),"&lt;="&amp;BE$7,INDIRECT($F$1&amp;dbP!$O$2&amp;":"&amp;dbP!$O$2),$H129,INDIRECT($F$1&amp;dbP!$P$2&amp;":"&amp;dbP!$P$2),IF($I129=$J129,"*",$I129),INDIRECT($F$1&amp;dbP!$Q$2&amp;":"&amp;dbP!$Q$2),IF(OR($I129=$J129,"  "&amp;$I129=$J129),"*",RIGHT($J129,LEN($J129)-4)),INDIRECT($F$1&amp;dbP!$AC$2&amp;":"&amp;dbP!$AC$2),RepP!$J$3)</f>
        <v>0</v>
      </c>
    </row>
    <row r="130" spans="1:57" x14ac:dyDescent="0.3">
      <c r="B130" s="1">
        <f>MAX(B$92:B129)+1</f>
        <v>183</v>
      </c>
      <c r="F130" s="1" t="str">
        <f ca="1">INDIRECT($B$1&amp;Items!H$2&amp;$B130)</f>
        <v>Y</v>
      </c>
      <c r="G130" s="1" t="str">
        <f ca="1">INDIRECT($B$1&amp;Items!I$2&amp;$B130)</f>
        <v>Z</v>
      </c>
      <c r="H130" s="13" t="str">
        <f ca="1">INDIRECT($B$1&amp;Items!E$2&amp;$B130)</f>
        <v>Капитальные затраты</v>
      </c>
      <c r="I130" s="13" t="str">
        <f ca="1">IF(INDIRECT($B$1&amp;Items!F$2&amp;$B130)="",H130,INDIRECT($B$1&amp;Items!F$2&amp;$B130))</f>
        <v>Основные средства - тип - 3</v>
      </c>
      <c r="J130" s="1" t="str">
        <f ca="1">IF(INDIRECT($B$1&amp;Items!G$2&amp;$B130)="",IF(H130&lt;&gt;I130,"  "&amp;I130,I130),"    "&amp;INDIRECT($B$1&amp;Items!G$2&amp;$B130))</f>
        <v xml:space="preserve">    Капзатраты - тип - 3 - 12</v>
      </c>
      <c r="S130" s="1">
        <f ca="1">SUM($U130:INDIRECT(ADDRESS(ROW(),SUMIFS($1:$1,$5:$5,MAX($5:$5)))))</f>
        <v>599784.31260000006</v>
      </c>
      <c r="V130" s="1">
        <f ca="1">SUMIFS(INDIRECT($F$1&amp;$F130&amp;":"&amp;$F130),INDIRECT($F$1&amp;dbP!$D$2&amp;":"&amp;dbP!$D$2),"&gt;="&amp;V$6,INDIRECT($F$1&amp;dbP!$D$2&amp;":"&amp;dbP!$D$2),"&lt;="&amp;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V$6,INDIRECT($F$1&amp;dbP!$D$2&amp;":"&amp;dbP!$D$2),"&lt;="&amp;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W130" s="1">
        <f ca="1">SUMIFS(INDIRECT($F$1&amp;$F130&amp;":"&amp;$F130),INDIRECT($F$1&amp;dbP!$D$2&amp;":"&amp;dbP!$D$2),"&gt;="&amp;W$6,INDIRECT($F$1&amp;dbP!$D$2&amp;":"&amp;dbP!$D$2),"&lt;="&amp;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W$6,INDIRECT($F$1&amp;dbP!$D$2&amp;":"&amp;dbP!$D$2),"&lt;="&amp;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599784.31260000006</v>
      </c>
      <c r="X130" s="1">
        <f ca="1">SUMIFS(INDIRECT($F$1&amp;$F130&amp;":"&amp;$F130),INDIRECT($F$1&amp;dbP!$D$2&amp;":"&amp;dbP!$D$2),"&gt;="&amp;X$6,INDIRECT($F$1&amp;dbP!$D$2&amp;":"&amp;dbP!$D$2),"&lt;="&amp;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X$6,INDIRECT($F$1&amp;dbP!$D$2&amp;":"&amp;dbP!$D$2),"&lt;="&amp;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Y130" s="1">
        <f ca="1">SUMIFS(INDIRECT($F$1&amp;$F130&amp;":"&amp;$F130),INDIRECT($F$1&amp;dbP!$D$2&amp;":"&amp;dbP!$D$2),"&gt;="&amp;Y$6,INDIRECT($F$1&amp;dbP!$D$2&amp;":"&amp;dbP!$D$2),"&lt;="&amp;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Y$6,INDIRECT($F$1&amp;dbP!$D$2&amp;":"&amp;dbP!$D$2),"&lt;="&amp;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Z130" s="1">
        <f ca="1">SUMIFS(INDIRECT($F$1&amp;$F130&amp;":"&amp;$F130),INDIRECT($F$1&amp;dbP!$D$2&amp;":"&amp;dbP!$D$2),"&gt;="&amp;Z$6,INDIRECT($F$1&amp;dbP!$D$2&amp;":"&amp;dbP!$D$2),"&lt;="&amp;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Z$6,INDIRECT($F$1&amp;dbP!$D$2&amp;":"&amp;dbP!$D$2),"&lt;="&amp;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A130" s="1">
        <f ca="1">SUMIFS(INDIRECT($F$1&amp;$F130&amp;":"&amp;$F130),INDIRECT($F$1&amp;dbP!$D$2&amp;":"&amp;dbP!$D$2),"&gt;="&amp;AA$6,INDIRECT($F$1&amp;dbP!$D$2&amp;":"&amp;dbP!$D$2),"&lt;="&amp;A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A$6,INDIRECT($F$1&amp;dbP!$D$2&amp;":"&amp;dbP!$D$2),"&lt;="&amp;A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B130" s="1">
        <f ca="1">SUMIFS(INDIRECT($F$1&amp;$F130&amp;":"&amp;$F130),INDIRECT($F$1&amp;dbP!$D$2&amp;":"&amp;dbP!$D$2),"&gt;="&amp;AB$6,INDIRECT($F$1&amp;dbP!$D$2&amp;":"&amp;dbP!$D$2),"&lt;="&amp;A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B$6,INDIRECT($F$1&amp;dbP!$D$2&amp;":"&amp;dbP!$D$2),"&lt;="&amp;A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C130" s="1">
        <f ca="1">SUMIFS(INDIRECT($F$1&amp;$F130&amp;":"&amp;$F130),INDIRECT($F$1&amp;dbP!$D$2&amp;":"&amp;dbP!$D$2),"&gt;="&amp;AC$6,INDIRECT($F$1&amp;dbP!$D$2&amp;":"&amp;dbP!$D$2),"&lt;="&amp;A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C$6,INDIRECT($F$1&amp;dbP!$D$2&amp;":"&amp;dbP!$D$2),"&lt;="&amp;A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D130" s="1">
        <f ca="1">SUMIFS(INDIRECT($F$1&amp;$F130&amp;":"&amp;$F130),INDIRECT($F$1&amp;dbP!$D$2&amp;":"&amp;dbP!$D$2),"&gt;="&amp;AD$6,INDIRECT($F$1&amp;dbP!$D$2&amp;":"&amp;dbP!$D$2),"&lt;="&amp;A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D$6,INDIRECT($F$1&amp;dbP!$D$2&amp;":"&amp;dbP!$D$2),"&lt;="&amp;A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E130" s="1">
        <f ca="1">SUMIFS(INDIRECT($F$1&amp;$F130&amp;":"&amp;$F130),INDIRECT($F$1&amp;dbP!$D$2&amp;":"&amp;dbP!$D$2),"&gt;="&amp;AE$6,INDIRECT($F$1&amp;dbP!$D$2&amp;":"&amp;dbP!$D$2),"&lt;="&amp;A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E$6,INDIRECT($F$1&amp;dbP!$D$2&amp;":"&amp;dbP!$D$2),"&lt;="&amp;A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F130" s="1">
        <f ca="1">SUMIFS(INDIRECT($F$1&amp;$F130&amp;":"&amp;$F130),INDIRECT($F$1&amp;dbP!$D$2&amp;":"&amp;dbP!$D$2),"&gt;="&amp;AF$6,INDIRECT($F$1&amp;dbP!$D$2&amp;":"&amp;dbP!$D$2),"&lt;="&amp;AF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F$6,INDIRECT($F$1&amp;dbP!$D$2&amp;":"&amp;dbP!$D$2),"&lt;="&amp;AF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G130" s="1">
        <f ca="1">SUMIFS(INDIRECT($F$1&amp;$F130&amp;":"&amp;$F130),INDIRECT($F$1&amp;dbP!$D$2&amp;":"&amp;dbP!$D$2),"&gt;="&amp;AG$6,INDIRECT($F$1&amp;dbP!$D$2&amp;":"&amp;dbP!$D$2),"&lt;="&amp;AG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G$6,INDIRECT($F$1&amp;dbP!$D$2&amp;":"&amp;dbP!$D$2),"&lt;="&amp;AG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H130" s="1">
        <f ca="1">SUMIFS(INDIRECT($F$1&amp;$F130&amp;":"&amp;$F130),INDIRECT($F$1&amp;dbP!$D$2&amp;":"&amp;dbP!$D$2),"&gt;="&amp;AH$6,INDIRECT($F$1&amp;dbP!$D$2&amp;":"&amp;dbP!$D$2),"&lt;="&amp;AH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H$6,INDIRECT($F$1&amp;dbP!$D$2&amp;":"&amp;dbP!$D$2),"&lt;="&amp;AH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I130" s="1">
        <f ca="1">SUMIFS(INDIRECT($F$1&amp;$F130&amp;":"&amp;$F130),INDIRECT($F$1&amp;dbP!$D$2&amp;":"&amp;dbP!$D$2),"&gt;="&amp;AI$6,INDIRECT($F$1&amp;dbP!$D$2&amp;":"&amp;dbP!$D$2),"&lt;="&amp;AI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I$6,INDIRECT($F$1&amp;dbP!$D$2&amp;":"&amp;dbP!$D$2),"&lt;="&amp;AI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J130" s="1">
        <f ca="1">SUMIFS(INDIRECT($F$1&amp;$F130&amp;":"&amp;$F130),INDIRECT($F$1&amp;dbP!$D$2&amp;":"&amp;dbP!$D$2),"&gt;="&amp;AJ$6,INDIRECT($F$1&amp;dbP!$D$2&amp;":"&amp;dbP!$D$2),"&lt;="&amp;AJ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J$6,INDIRECT($F$1&amp;dbP!$D$2&amp;":"&amp;dbP!$D$2),"&lt;="&amp;AJ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K130" s="1">
        <f ca="1">SUMIFS(INDIRECT($F$1&amp;$F130&amp;":"&amp;$F130),INDIRECT($F$1&amp;dbP!$D$2&amp;":"&amp;dbP!$D$2),"&gt;="&amp;AK$6,INDIRECT($F$1&amp;dbP!$D$2&amp;":"&amp;dbP!$D$2),"&lt;="&amp;AK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K$6,INDIRECT($F$1&amp;dbP!$D$2&amp;":"&amp;dbP!$D$2),"&lt;="&amp;AK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L130" s="1">
        <f ca="1">SUMIFS(INDIRECT($F$1&amp;$F130&amp;":"&amp;$F130),INDIRECT($F$1&amp;dbP!$D$2&amp;":"&amp;dbP!$D$2),"&gt;="&amp;AL$6,INDIRECT($F$1&amp;dbP!$D$2&amp;":"&amp;dbP!$D$2),"&lt;="&amp;AL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L$6,INDIRECT($F$1&amp;dbP!$D$2&amp;":"&amp;dbP!$D$2),"&lt;="&amp;AL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M130" s="1">
        <f ca="1">SUMIFS(INDIRECT($F$1&amp;$F130&amp;":"&amp;$F130),INDIRECT($F$1&amp;dbP!$D$2&amp;":"&amp;dbP!$D$2),"&gt;="&amp;AM$6,INDIRECT($F$1&amp;dbP!$D$2&amp;":"&amp;dbP!$D$2),"&lt;="&amp;AM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M$6,INDIRECT($F$1&amp;dbP!$D$2&amp;":"&amp;dbP!$D$2),"&lt;="&amp;AM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N130" s="1">
        <f ca="1">SUMIFS(INDIRECT($F$1&amp;$F130&amp;":"&amp;$F130),INDIRECT($F$1&amp;dbP!$D$2&amp;":"&amp;dbP!$D$2),"&gt;="&amp;AN$6,INDIRECT($F$1&amp;dbP!$D$2&amp;":"&amp;dbP!$D$2),"&lt;="&amp;AN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N$6,INDIRECT($F$1&amp;dbP!$D$2&amp;":"&amp;dbP!$D$2),"&lt;="&amp;AN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O130" s="1">
        <f ca="1">SUMIFS(INDIRECT($F$1&amp;$F130&amp;":"&amp;$F130),INDIRECT($F$1&amp;dbP!$D$2&amp;":"&amp;dbP!$D$2),"&gt;="&amp;AO$6,INDIRECT($F$1&amp;dbP!$D$2&amp;":"&amp;dbP!$D$2),"&lt;="&amp;AO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O$6,INDIRECT($F$1&amp;dbP!$D$2&amp;":"&amp;dbP!$D$2),"&lt;="&amp;AO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P130" s="1">
        <f ca="1">SUMIFS(INDIRECT($F$1&amp;$F130&amp;":"&amp;$F130),INDIRECT($F$1&amp;dbP!$D$2&amp;":"&amp;dbP!$D$2),"&gt;="&amp;AP$6,INDIRECT($F$1&amp;dbP!$D$2&amp;":"&amp;dbP!$D$2),"&lt;="&amp;AP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P$6,INDIRECT($F$1&amp;dbP!$D$2&amp;":"&amp;dbP!$D$2),"&lt;="&amp;AP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Q130" s="1">
        <f ca="1">SUMIFS(INDIRECT($F$1&amp;$F130&amp;":"&amp;$F130),INDIRECT($F$1&amp;dbP!$D$2&amp;":"&amp;dbP!$D$2),"&gt;="&amp;AQ$6,INDIRECT($F$1&amp;dbP!$D$2&amp;":"&amp;dbP!$D$2),"&lt;="&amp;AQ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Q$6,INDIRECT($F$1&amp;dbP!$D$2&amp;":"&amp;dbP!$D$2),"&lt;="&amp;AQ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R130" s="1">
        <f ca="1">SUMIFS(INDIRECT($F$1&amp;$F130&amp;":"&amp;$F130),INDIRECT($F$1&amp;dbP!$D$2&amp;":"&amp;dbP!$D$2),"&gt;="&amp;AR$6,INDIRECT($F$1&amp;dbP!$D$2&amp;":"&amp;dbP!$D$2),"&lt;="&amp;AR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R$6,INDIRECT($F$1&amp;dbP!$D$2&amp;":"&amp;dbP!$D$2),"&lt;="&amp;AR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S130" s="1">
        <f ca="1">SUMIFS(INDIRECT($F$1&amp;$F130&amp;":"&amp;$F130),INDIRECT($F$1&amp;dbP!$D$2&amp;":"&amp;dbP!$D$2),"&gt;="&amp;AS$6,INDIRECT($F$1&amp;dbP!$D$2&amp;":"&amp;dbP!$D$2),"&lt;="&amp;AS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S$6,INDIRECT($F$1&amp;dbP!$D$2&amp;":"&amp;dbP!$D$2),"&lt;="&amp;AS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T130" s="1">
        <f ca="1">SUMIFS(INDIRECT($F$1&amp;$F130&amp;":"&amp;$F130),INDIRECT($F$1&amp;dbP!$D$2&amp;":"&amp;dbP!$D$2),"&gt;="&amp;AT$6,INDIRECT($F$1&amp;dbP!$D$2&amp;":"&amp;dbP!$D$2),"&lt;="&amp;AT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T$6,INDIRECT($F$1&amp;dbP!$D$2&amp;":"&amp;dbP!$D$2),"&lt;="&amp;AT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U130" s="1">
        <f ca="1">SUMIFS(INDIRECT($F$1&amp;$F130&amp;":"&amp;$F130),INDIRECT($F$1&amp;dbP!$D$2&amp;":"&amp;dbP!$D$2),"&gt;="&amp;AU$6,INDIRECT($F$1&amp;dbP!$D$2&amp;":"&amp;dbP!$D$2),"&lt;="&amp;AU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U$6,INDIRECT($F$1&amp;dbP!$D$2&amp;":"&amp;dbP!$D$2),"&lt;="&amp;AU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V130" s="1">
        <f ca="1">SUMIFS(INDIRECT($F$1&amp;$F130&amp;":"&amp;$F130),INDIRECT($F$1&amp;dbP!$D$2&amp;":"&amp;dbP!$D$2),"&gt;="&amp;AV$6,INDIRECT($F$1&amp;dbP!$D$2&amp;":"&amp;dbP!$D$2),"&lt;="&amp;A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V$6,INDIRECT($F$1&amp;dbP!$D$2&amp;":"&amp;dbP!$D$2),"&lt;="&amp;AV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W130" s="1">
        <f ca="1">SUMIFS(INDIRECT($F$1&amp;$F130&amp;":"&amp;$F130),INDIRECT($F$1&amp;dbP!$D$2&amp;":"&amp;dbP!$D$2),"&gt;="&amp;AW$6,INDIRECT($F$1&amp;dbP!$D$2&amp;":"&amp;dbP!$D$2),"&lt;="&amp;A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W$6,INDIRECT($F$1&amp;dbP!$D$2&amp;":"&amp;dbP!$D$2),"&lt;="&amp;AW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X130" s="1">
        <f ca="1">SUMIFS(INDIRECT($F$1&amp;$F130&amp;":"&amp;$F130),INDIRECT($F$1&amp;dbP!$D$2&amp;":"&amp;dbP!$D$2),"&gt;="&amp;AX$6,INDIRECT($F$1&amp;dbP!$D$2&amp;":"&amp;dbP!$D$2),"&lt;="&amp;A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X$6,INDIRECT($F$1&amp;dbP!$D$2&amp;":"&amp;dbP!$D$2),"&lt;="&amp;AX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Y130" s="1">
        <f ca="1">SUMIFS(INDIRECT($F$1&amp;$F130&amp;":"&amp;$F130),INDIRECT($F$1&amp;dbP!$D$2&amp;":"&amp;dbP!$D$2),"&gt;="&amp;AY$6,INDIRECT($F$1&amp;dbP!$D$2&amp;":"&amp;dbP!$D$2),"&lt;="&amp;A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Y$6,INDIRECT($F$1&amp;dbP!$D$2&amp;":"&amp;dbP!$D$2),"&lt;="&amp;AY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AZ130" s="1">
        <f ca="1">SUMIFS(INDIRECT($F$1&amp;$F130&amp;":"&amp;$F130),INDIRECT($F$1&amp;dbP!$D$2&amp;":"&amp;dbP!$D$2),"&gt;="&amp;AZ$6,INDIRECT($F$1&amp;dbP!$D$2&amp;":"&amp;dbP!$D$2),"&lt;="&amp;A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AZ$6,INDIRECT($F$1&amp;dbP!$D$2&amp;":"&amp;dbP!$D$2),"&lt;="&amp;AZ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A130" s="1">
        <f ca="1">SUMIFS(INDIRECT($F$1&amp;$F130&amp;":"&amp;$F130),INDIRECT($F$1&amp;dbP!$D$2&amp;":"&amp;dbP!$D$2),"&gt;="&amp;BA$6,INDIRECT($F$1&amp;dbP!$D$2&amp;":"&amp;dbP!$D$2),"&lt;="&amp;B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BA$6,INDIRECT($F$1&amp;dbP!$D$2&amp;":"&amp;dbP!$D$2),"&lt;="&amp;BA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B130" s="1">
        <f ca="1">SUMIFS(INDIRECT($F$1&amp;$F130&amp;":"&amp;$F130),INDIRECT($F$1&amp;dbP!$D$2&amp;":"&amp;dbP!$D$2),"&gt;="&amp;BB$6,INDIRECT($F$1&amp;dbP!$D$2&amp;":"&amp;dbP!$D$2),"&lt;="&amp;B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BB$6,INDIRECT($F$1&amp;dbP!$D$2&amp;":"&amp;dbP!$D$2),"&lt;="&amp;BB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C130" s="1">
        <f ca="1">SUMIFS(INDIRECT($F$1&amp;$F130&amp;":"&amp;$F130),INDIRECT($F$1&amp;dbP!$D$2&amp;":"&amp;dbP!$D$2),"&gt;="&amp;BC$6,INDIRECT($F$1&amp;dbP!$D$2&amp;":"&amp;dbP!$D$2),"&lt;="&amp;B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BC$6,INDIRECT($F$1&amp;dbP!$D$2&amp;":"&amp;dbP!$D$2),"&lt;="&amp;BC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D130" s="1">
        <f ca="1">SUMIFS(INDIRECT($F$1&amp;$F130&amp;":"&amp;$F130),INDIRECT($F$1&amp;dbP!$D$2&amp;":"&amp;dbP!$D$2),"&gt;="&amp;BD$6,INDIRECT($F$1&amp;dbP!$D$2&amp;":"&amp;dbP!$D$2),"&lt;="&amp;B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BD$6,INDIRECT($F$1&amp;dbP!$D$2&amp;":"&amp;dbP!$D$2),"&lt;="&amp;BD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  <c r="BE130" s="1">
        <f ca="1">SUMIFS(INDIRECT($F$1&amp;$F130&amp;":"&amp;$F130),INDIRECT($F$1&amp;dbP!$D$2&amp;":"&amp;dbP!$D$2),"&gt;="&amp;BE$6,INDIRECT($F$1&amp;dbP!$D$2&amp;":"&amp;dbP!$D$2),"&lt;="&amp;B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"&amp;$I130=$J130),"*",RIGHT($J130,LEN($J130)-4)),INDIRECT($F$1&amp;dbP!$AC$2&amp;":"&amp;dbP!$AC$2),RepP!$J$3)-
SUMIFS(INDIRECT($F$1&amp;$G130&amp;":"&amp;$G130),INDIRECT($F$1&amp;dbP!$D$2&amp;":"&amp;dbP!$D$2),"&gt;="&amp;BE$6,INDIRECT($F$1&amp;dbP!$D$2&amp;":"&amp;dbP!$D$2),"&lt;="&amp;BE$7,INDIRECT($F$1&amp;dbP!$O$2&amp;":"&amp;dbP!$O$2),$H130,INDIRECT($F$1&amp;dbP!$P$2&amp;":"&amp;dbP!$P$2),IF($I130=$J130,"*",$I130),INDIRECT($F$1&amp;dbP!$Q$2&amp;":"&amp;dbP!$Q$2),IF(OR($I130=$J130,"  "&amp;$I130=$J130),"*",RIGHT($J130,LEN($J130)-4)),INDIRECT($F$1&amp;dbP!$AC$2&amp;":"&amp;dbP!$AC$2),RepP!$J$3)</f>
        <v>0</v>
      </c>
    </row>
    <row r="131" spans="1:57" x14ac:dyDescent="0.3">
      <c r="B131" s="1">
        <f>MAX(B$92:B130)+1</f>
        <v>184</v>
      </c>
      <c r="F131" s="1" t="str">
        <f ca="1">INDIRECT($B$1&amp;Items!H$2&amp;$B131)</f>
        <v>Y</v>
      </c>
      <c r="G131" s="1" t="str">
        <f ca="1">INDIRECT($B$1&amp;Items!I$2&amp;$B131)</f>
        <v>Z</v>
      </c>
      <c r="H131" s="13" t="str">
        <f ca="1">INDIRECT($B$1&amp;Items!E$2&amp;$B131)</f>
        <v>Капитальные затраты</v>
      </c>
      <c r="I131" s="13" t="str">
        <f ca="1">IF(INDIRECT($B$1&amp;Items!F$2&amp;$B131)="",H131,INDIRECT($B$1&amp;Items!F$2&amp;$B131))</f>
        <v>Основные средства - тип - 3</v>
      </c>
      <c r="J131" s="1" t="str">
        <f ca="1">IF(INDIRECT($B$1&amp;Items!G$2&amp;$B131)="",IF(H131&lt;&gt;I131,"  "&amp;I131,I131),"    "&amp;INDIRECT($B$1&amp;Items!G$2&amp;$B131))</f>
        <v xml:space="preserve">    Капзатраты - тип - 3 - 13</v>
      </c>
      <c r="S131" s="1">
        <f ca="1">SUM($U131:INDIRECT(ADDRESS(ROW(),SUMIFS($1:$1,$5:$5,MAX($5:$5)))))</f>
        <v>176571.76179087948</v>
      </c>
      <c r="V131" s="1">
        <f ca="1">SUMIFS(INDIRECT($F$1&amp;$F131&amp;":"&amp;$F131),INDIRECT($F$1&amp;dbP!$D$2&amp;":"&amp;dbP!$D$2),"&gt;="&amp;V$6,INDIRECT($F$1&amp;dbP!$D$2&amp;":"&amp;dbP!$D$2),"&lt;="&amp;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V$6,INDIRECT($F$1&amp;dbP!$D$2&amp;":"&amp;dbP!$D$2),"&lt;="&amp;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W131" s="1">
        <f ca="1">SUMIFS(INDIRECT($F$1&amp;$F131&amp;":"&amp;$F131),INDIRECT($F$1&amp;dbP!$D$2&amp;":"&amp;dbP!$D$2),"&gt;="&amp;W$6,INDIRECT($F$1&amp;dbP!$D$2&amp;":"&amp;dbP!$D$2),"&lt;="&amp;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W$6,INDIRECT($F$1&amp;dbP!$D$2&amp;":"&amp;dbP!$D$2),"&lt;="&amp;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176571.76179087948</v>
      </c>
      <c r="X131" s="1">
        <f ca="1">SUMIFS(INDIRECT($F$1&amp;$F131&amp;":"&amp;$F131),INDIRECT($F$1&amp;dbP!$D$2&amp;":"&amp;dbP!$D$2),"&gt;="&amp;X$6,INDIRECT($F$1&amp;dbP!$D$2&amp;":"&amp;dbP!$D$2),"&lt;="&amp;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X$6,INDIRECT($F$1&amp;dbP!$D$2&amp;":"&amp;dbP!$D$2),"&lt;="&amp;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Y131" s="1">
        <f ca="1">SUMIFS(INDIRECT($F$1&amp;$F131&amp;":"&amp;$F131),INDIRECT($F$1&amp;dbP!$D$2&amp;":"&amp;dbP!$D$2),"&gt;="&amp;Y$6,INDIRECT($F$1&amp;dbP!$D$2&amp;":"&amp;dbP!$D$2),"&lt;="&amp;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Y$6,INDIRECT($F$1&amp;dbP!$D$2&amp;":"&amp;dbP!$D$2),"&lt;="&amp;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Z131" s="1">
        <f ca="1">SUMIFS(INDIRECT($F$1&amp;$F131&amp;":"&amp;$F131),INDIRECT($F$1&amp;dbP!$D$2&amp;":"&amp;dbP!$D$2),"&gt;="&amp;Z$6,INDIRECT($F$1&amp;dbP!$D$2&amp;":"&amp;dbP!$D$2),"&lt;="&amp;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Z$6,INDIRECT($F$1&amp;dbP!$D$2&amp;":"&amp;dbP!$D$2),"&lt;="&amp;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A131" s="1">
        <f ca="1">SUMIFS(INDIRECT($F$1&amp;$F131&amp;":"&amp;$F131),INDIRECT($F$1&amp;dbP!$D$2&amp;":"&amp;dbP!$D$2),"&gt;="&amp;AA$6,INDIRECT($F$1&amp;dbP!$D$2&amp;":"&amp;dbP!$D$2),"&lt;="&amp;A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A$6,INDIRECT($F$1&amp;dbP!$D$2&amp;":"&amp;dbP!$D$2),"&lt;="&amp;A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B131" s="1">
        <f ca="1">SUMIFS(INDIRECT($F$1&amp;$F131&amp;":"&amp;$F131),INDIRECT($F$1&amp;dbP!$D$2&amp;":"&amp;dbP!$D$2),"&gt;="&amp;AB$6,INDIRECT($F$1&amp;dbP!$D$2&amp;":"&amp;dbP!$D$2),"&lt;="&amp;A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B$6,INDIRECT($F$1&amp;dbP!$D$2&amp;":"&amp;dbP!$D$2),"&lt;="&amp;A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C131" s="1">
        <f ca="1">SUMIFS(INDIRECT($F$1&amp;$F131&amp;":"&amp;$F131),INDIRECT($F$1&amp;dbP!$D$2&amp;":"&amp;dbP!$D$2),"&gt;="&amp;AC$6,INDIRECT($F$1&amp;dbP!$D$2&amp;":"&amp;dbP!$D$2),"&lt;="&amp;A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C$6,INDIRECT($F$1&amp;dbP!$D$2&amp;":"&amp;dbP!$D$2),"&lt;="&amp;A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D131" s="1">
        <f ca="1">SUMIFS(INDIRECT($F$1&amp;$F131&amp;":"&amp;$F131),INDIRECT($F$1&amp;dbP!$D$2&amp;":"&amp;dbP!$D$2),"&gt;="&amp;AD$6,INDIRECT($F$1&amp;dbP!$D$2&amp;":"&amp;dbP!$D$2),"&lt;="&amp;A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D$6,INDIRECT($F$1&amp;dbP!$D$2&amp;":"&amp;dbP!$D$2),"&lt;="&amp;A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E131" s="1">
        <f ca="1">SUMIFS(INDIRECT($F$1&amp;$F131&amp;":"&amp;$F131),INDIRECT($F$1&amp;dbP!$D$2&amp;":"&amp;dbP!$D$2),"&gt;="&amp;AE$6,INDIRECT($F$1&amp;dbP!$D$2&amp;":"&amp;dbP!$D$2),"&lt;="&amp;A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E$6,INDIRECT($F$1&amp;dbP!$D$2&amp;":"&amp;dbP!$D$2),"&lt;="&amp;A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F131" s="1">
        <f ca="1">SUMIFS(INDIRECT($F$1&amp;$F131&amp;":"&amp;$F131),INDIRECT($F$1&amp;dbP!$D$2&amp;":"&amp;dbP!$D$2),"&gt;="&amp;AF$6,INDIRECT($F$1&amp;dbP!$D$2&amp;":"&amp;dbP!$D$2),"&lt;="&amp;AF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F$6,INDIRECT($F$1&amp;dbP!$D$2&amp;":"&amp;dbP!$D$2),"&lt;="&amp;AF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G131" s="1">
        <f ca="1">SUMIFS(INDIRECT($F$1&amp;$F131&amp;":"&amp;$F131),INDIRECT($F$1&amp;dbP!$D$2&amp;":"&amp;dbP!$D$2),"&gt;="&amp;AG$6,INDIRECT($F$1&amp;dbP!$D$2&amp;":"&amp;dbP!$D$2),"&lt;="&amp;AG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G$6,INDIRECT($F$1&amp;dbP!$D$2&amp;":"&amp;dbP!$D$2),"&lt;="&amp;AG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H131" s="1">
        <f ca="1">SUMIFS(INDIRECT($F$1&amp;$F131&amp;":"&amp;$F131),INDIRECT($F$1&amp;dbP!$D$2&amp;":"&amp;dbP!$D$2),"&gt;="&amp;AH$6,INDIRECT($F$1&amp;dbP!$D$2&amp;":"&amp;dbP!$D$2),"&lt;="&amp;AH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H$6,INDIRECT($F$1&amp;dbP!$D$2&amp;":"&amp;dbP!$D$2),"&lt;="&amp;AH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I131" s="1">
        <f ca="1">SUMIFS(INDIRECT($F$1&amp;$F131&amp;":"&amp;$F131),INDIRECT($F$1&amp;dbP!$D$2&amp;":"&amp;dbP!$D$2),"&gt;="&amp;AI$6,INDIRECT($F$1&amp;dbP!$D$2&amp;":"&amp;dbP!$D$2),"&lt;="&amp;AI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I$6,INDIRECT($F$1&amp;dbP!$D$2&amp;":"&amp;dbP!$D$2),"&lt;="&amp;AI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J131" s="1">
        <f ca="1">SUMIFS(INDIRECT($F$1&amp;$F131&amp;":"&amp;$F131),INDIRECT($F$1&amp;dbP!$D$2&amp;":"&amp;dbP!$D$2),"&gt;="&amp;AJ$6,INDIRECT($F$1&amp;dbP!$D$2&amp;":"&amp;dbP!$D$2),"&lt;="&amp;AJ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J$6,INDIRECT($F$1&amp;dbP!$D$2&amp;":"&amp;dbP!$D$2),"&lt;="&amp;AJ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K131" s="1">
        <f ca="1">SUMIFS(INDIRECT($F$1&amp;$F131&amp;":"&amp;$F131),INDIRECT($F$1&amp;dbP!$D$2&amp;":"&amp;dbP!$D$2),"&gt;="&amp;AK$6,INDIRECT($F$1&amp;dbP!$D$2&amp;":"&amp;dbP!$D$2),"&lt;="&amp;AK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K$6,INDIRECT($F$1&amp;dbP!$D$2&amp;":"&amp;dbP!$D$2),"&lt;="&amp;AK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L131" s="1">
        <f ca="1">SUMIFS(INDIRECT($F$1&amp;$F131&amp;":"&amp;$F131),INDIRECT($F$1&amp;dbP!$D$2&amp;":"&amp;dbP!$D$2),"&gt;="&amp;AL$6,INDIRECT($F$1&amp;dbP!$D$2&amp;":"&amp;dbP!$D$2),"&lt;="&amp;AL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L$6,INDIRECT($F$1&amp;dbP!$D$2&amp;":"&amp;dbP!$D$2),"&lt;="&amp;AL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M131" s="1">
        <f ca="1">SUMIFS(INDIRECT($F$1&amp;$F131&amp;":"&amp;$F131),INDIRECT($F$1&amp;dbP!$D$2&amp;":"&amp;dbP!$D$2),"&gt;="&amp;AM$6,INDIRECT($F$1&amp;dbP!$D$2&amp;":"&amp;dbP!$D$2),"&lt;="&amp;AM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M$6,INDIRECT($F$1&amp;dbP!$D$2&amp;":"&amp;dbP!$D$2),"&lt;="&amp;AM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N131" s="1">
        <f ca="1">SUMIFS(INDIRECT($F$1&amp;$F131&amp;":"&amp;$F131),INDIRECT($F$1&amp;dbP!$D$2&amp;":"&amp;dbP!$D$2),"&gt;="&amp;AN$6,INDIRECT($F$1&amp;dbP!$D$2&amp;":"&amp;dbP!$D$2),"&lt;="&amp;AN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N$6,INDIRECT($F$1&amp;dbP!$D$2&amp;":"&amp;dbP!$D$2),"&lt;="&amp;AN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O131" s="1">
        <f ca="1">SUMIFS(INDIRECT($F$1&amp;$F131&amp;":"&amp;$F131),INDIRECT($F$1&amp;dbP!$D$2&amp;":"&amp;dbP!$D$2),"&gt;="&amp;AO$6,INDIRECT($F$1&amp;dbP!$D$2&amp;":"&amp;dbP!$D$2),"&lt;="&amp;AO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O$6,INDIRECT($F$1&amp;dbP!$D$2&amp;":"&amp;dbP!$D$2),"&lt;="&amp;AO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P131" s="1">
        <f ca="1">SUMIFS(INDIRECT($F$1&amp;$F131&amp;":"&amp;$F131),INDIRECT($F$1&amp;dbP!$D$2&amp;":"&amp;dbP!$D$2),"&gt;="&amp;AP$6,INDIRECT($F$1&amp;dbP!$D$2&amp;":"&amp;dbP!$D$2),"&lt;="&amp;AP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P$6,INDIRECT($F$1&amp;dbP!$D$2&amp;":"&amp;dbP!$D$2),"&lt;="&amp;AP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Q131" s="1">
        <f ca="1">SUMIFS(INDIRECT($F$1&amp;$F131&amp;":"&amp;$F131),INDIRECT($F$1&amp;dbP!$D$2&amp;":"&amp;dbP!$D$2),"&gt;="&amp;AQ$6,INDIRECT($F$1&amp;dbP!$D$2&amp;":"&amp;dbP!$D$2),"&lt;="&amp;AQ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Q$6,INDIRECT($F$1&amp;dbP!$D$2&amp;":"&amp;dbP!$D$2),"&lt;="&amp;AQ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R131" s="1">
        <f ca="1">SUMIFS(INDIRECT($F$1&amp;$F131&amp;":"&amp;$F131),INDIRECT($F$1&amp;dbP!$D$2&amp;":"&amp;dbP!$D$2),"&gt;="&amp;AR$6,INDIRECT($F$1&amp;dbP!$D$2&amp;":"&amp;dbP!$D$2),"&lt;="&amp;AR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R$6,INDIRECT($F$1&amp;dbP!$D$2&amp;":"&amp;dbP!$D$2),"&lt;="&amp;AR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S131" s="1">
        <f ca="1">SUMIFS(INDIRECT($F$1&amp;$F131&amp;":"&amp;$F131),INDIRECT($F$1&amp;dbP!$D$2&amp;":"&amp;dbP!$D$2),"&gt;="&amp;AS$6,INDIRECT($F$1&amp;dbP!$D$2&amp;":"&amp;dbP!$D$2),"&lt;="&amp;AS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S$6,INDIRECT($F$1&amp;dbP!$D$2&amp;":"&amp;dbP!$D$2),"&lt;="&amp;AS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T131" s="1">
        <f ca="1">SUMIFS(INDIRECT($F$1&amp;$F131&amp;":"&amp;$F131),INDIRECT($F$1&amp;dbP!$D$2&amp;":"&amp;dbP!$D$2),"&gt;="&amp;AT$6,INDIRECT($F$1&amp;dbP!$D$2&amp;":"&amp;dbP!$D$2),"&lt;="&amp;AT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T$6,INDIRECT($F$1&amp;dbP!$D$2&amp;":"&amp;dbP!$D$2),"&lt;="&amp;AT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U131" s="1">
        <f ca="1">SUMIFS(INDIRECT($F$1&amp;$F131&amp;":"&amp;$F131),INDIRECT($F$1&amp;dbP!$D$2&amp;":"&amp;dbP!$D$2),"&gt;="&amp;AU$6,INDIRECT($F$1&amp;dbP!$D$2&amp;":"&amp;dbP!$D$2),"&lt;="&amp;AU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U$6,INDIRECT($F$1&amp;dbP!$D$2&amp;":"&amp;dbP!$D$2),"&lt;="&amp;AU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V131" s="1">
        <f ca="1">SUMIFS(INDIRECT($F$1&amp;$F131&amp;":"&amp;$F131),INDIRECT($F$1&amp;dbP!$D$2&amp;":"&amp;dbP!$D$2),"&gt;="&amp;AV$6,INDIRECT($F$1&amp;dbP!$D$2&amp;":"&amp;dbP!$D$2),"&lt;="&amp;A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V$6,INDIRECT($F$1&amp;dbP!$D$2&amp;":"&amp;dbP!$D$2),"&lt;="&amp;AV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W131" s="1">
        <f ca="1">SUMIFS(INDIRECT($F$1&amp;$F131&amp;":"&amp;$F131),INDIRECT($F$1&amp;dbP!$D$2&amp;":"&amp;dbP!$D$2),"&gt;="&amp;AW$6,INDIRECT($F$1&amp;dbP!$D$2&amp;":"&amp;dbP!$D$2),"&lt;="&amp;A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W$6,INDIRECT($F$1&amp;dbP!$D$2&amp;":"&amp;dbP!$D$2),"&lt;="&amp;AW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X131" s="1">
        <f ca="1">SUMIFS(INDIRECT($F$1&amp;$F131&amp;":"&amp;$F131),INDIRECT($F$1&amp;dbP!$D$2&amp;":"&amp;dbP!$D$2),"&gt;="&amp;AX$6,INDIRECT($F$1&amp;dbP!$D$2&amp;":"&amp;dbP!$D$2),"&lt;="&amp;A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X$6,INDIRECT($F$1&amp;dbP!$D$2&amp;":"&amp;dbP!$D$2),"&lt;="&amp;AX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Y131" s="1">
        <f ca="1">SUMIFS(INDIRECT($F$1&amp;$F131&amp;":"&amp;$F131),INDIRECT($F$1&amp;dbP!$D$2&amp;":"&amp;dbP!$D$2),"&gt;="&amp;AY$6,INDIRECT($F$1&amp;dbP!$D$2&amp;":"&amp;dbP!$D$2),"&lt;="&amp;A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Y$6,INDIRECT($F$1&amp;dbP!$D$2&amp;":"&amp;dbP!$D$2),"&lt;="&amp;AY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AZ131" s="1">
        <f ca="1">SUMIFS(INDIRECT($F$1&amp;$F131&amp;":"&amp;$F131),INDIRECT($F$1&amp;dbP!$D$2&amp;":"&amp;dbP!$D$2),"&gt;="&amp;AZ$6,INDIRECT($F$1&amp;dbP!$D$2&amp;":"&amp;dbP!$D$2),"&lt;="&amp;A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AZ$6,INDIRECT($F$1&amp;dbP!$D$2&amp;":"&amp;dbP!$D$2),"&lt;="&amp;AZ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A131" s="1">
        <f ca="1">SUMIFS(INDIRECT($F$1&amp;$F131&amp;":"&amp;$F131),INDIRECT($F$1&amp;dbP!$D$2&amp;":"&amp;dbP!$D$2),"&gt;="&amp;BA$6,INDIRECT($F$1&amp;dbP!$D$2&amp;":"&amp;dbP!$D$2),"&lt;="&amp;B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BA$6,INDIRECT($F$1&amp;dbP!$D$2&amp;":"&amp;dbP!$D$2),"&lt;="&amp;BA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B131" s="1">
        <f ca="1">SUMIFS(INDIRECT($F$1&amp;$F131&amp;":"&amp;$F131),INDIRECT($F$1&amp;dbP!$D$2&amp;":"&amp;dbP!$D$2),"&gt;="&amp;BB$6,INDIRECT($F$1&amp;dbP!$D$2&amp;":"&amp;dbP!$D$2),"&lt;="&amp;B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BB$6,INDIRECT($F$1&amp;dbP!$D$2&amp;":"&amp;dbP!$D$2),"&lt;="&amp;BB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C131" s="1">
        <f ca="1">SUMIFS(INDIRECT($F$1&amp;$F131&amp;":"&amp;$F131),INDIRECT($F$1&amp;dbP!$D$2&amp;":"&amp;dbP!$D$2),"&gt;="&amp;BC$6,INDIRECT($F$1&amp;dbP!$D$2&amp;":"&amp;dbP!$D$2),"&lt;="&amp;B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BC$6,INDIRECT($F$1&amp;dbP!$D$2&amp;":"&amp;dbP!$D$2),"&lt;="&amp;BC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D131" s="1">
        <f ca="1">SUMIFS(INDIRECT($F$1&amp;$F131&amp;":"&amp;$F131),INDIRECT($F$1&amp;dbP!$D$2&amp;":"&amp;dbP!$D$2),"&gt;="&amp;BD$6,INDIRECT($F$1&amp;dbP!$D$2&amp;":"&amp;dbP!$D$2),"&lt;="&amp;B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BD$6,INDIRECT($F$1&amp;dbP!$D$2&amp;":"&amp;dbP!$D$2),"&lt;="&amp;BD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  <c r="BE131" s="1">
        <f ca="1">SUMIFS(INDIRECT($F$1&amp;$F131&amp;":"&amp;$F131),INDIRECT($F$1&amp;dbP!$D$2&amp;":"&amp;dbP!$D$2),"&gt;="&amp;BE$6,INDIRECT($F$1&amp;dbP!$D$2&amp;":"&amp;dbP!$D$2),"&lt;="&amp;B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"&amp;$I131=$J131),"*",RIGHT($J131,LEN($J131)-4)),INDIRECT($F$1&amp;dbP!$AC$2&amp;":"&amp;dbP!$AC$2),RepP!$J$3)-
SUMIFS(INDIRECT($F$1&amp;$G131&amp;":"&amp;$G131),INDIRECT($F$1&amp;dbP!$D$2&amp;":"&amp;dbP!$D$2),"&gt;="&amp;BE$6,INDIRECT($F$1&amp;dbP!$D$2&amp;":"&amp;dbP!$D$2),"&lt;="&amp;BE$7,INDIRECT($F$1&amp;dbP!$O$2&amp;":"&amp;dbP!$O$2),$H131,INDIRECT($F$1&amp;dbP!$P$2&amp;":"&amp;dbP!$P$2),IF($I131=$J131,"*",$I131),INDIRECT($F$1&amp;dbP!$Q$2&amp;":"&amp;dbP!$Q$2),IF(OR($I131=$J131,"  "&amp;$I131=$J131),"*",RIGHT($J131,LEN($J131)-4)),INDIRECT($F$1&amp;dbP!$AC$2&amp;":"&amp;dbP!$AC$2),RepP!$J$3)</f>
        <v>0</v>
      </c>
    </row>
    <row r="132" spans="1:57" x14ac:dyDescent="0.3">
      <c r="B132" s="1">
        <f>MAX(B$92:B131)+1</f>
        <v>185</v>
      </c>
      <c r="F132" s="1" t="str">
        <f ca="1">INDIRECT($B$1&amp;Items!H$2&amp;$B132)</f>
        <v>Y</v>
      </c>
      <c r="G132" s="1" t="str">
        <f ca="1">INDIRECT($B$1&amp;Items!I$2&amp;$B132)</f>
        <v>Z</v>
      </c>
      <c r="H132" s="13" t="str">
        <f ca="1">INDIRECT($B$1&amp;Items!E$2&amp;$B132)</f>
        <v>Капитальные затраты</v>
      </c>
      <c r="I132" s="13" t="str">
        <f ca="1">IF(INDIRECT($B$1&amp;Items!F$2&amp;$B132)="",H132,INDIRECT($B$1&amp;Items!F$2&amp;$B132))</f>
        <v>Основные средства - тип - 3</v>
      </c>
      <c r="J132" s="1" t="str">
        <f ca="1">IF(INDIRECT($B$1&amp;Items!G$2&amp;$B132)="",IF(H132&lt;&gt;I132,"  "&amp;I132,I132),"    "&amp;INDIRECT($B$1&amp;Items!G$2&amp;$B132))</f>
        <v xml:space="preserve">    Капзатраты - тип - 3 - 14</v>
      </c>
      <c r="S132" s="1">
        <f ca="1">SUM($U132:INDIRECT(ADDRESS(ROW(),SUMIFS($1:$1,$5:$5,MAX($5:$5)))))</f>
        <v>2872571.3491439819</v>
      </c>
      <c r="V132" s="1">
        <f ca="1">SUMIFS(INDIRECT($F$1&amp;$F132&amp;":"&amp;$F132),INDIRECT($F$1&amp;dbP!$D$2&amp;":"&amp;dbP!$D$2),"&gt;="&amp;V$6,INDIRECT($F$1&amp;dbP!$D$2&amp;":"&amp;dbP!$D$2),"&lt;="&amp;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V$6,INDIRECT($F$1&amp;dbP!$D$2&amp;":"&amp;dbP!$D$2),"&lt;="&amp;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W132" s="1">
        <f ca="1">SUMIFS(INDIRECT($F$1&amp;$F132&amp;":"&amp;$F132),INDIRECT($F$1&amp;dbP!$D$2&amp;":"&amp;dbP!$D$2),"&gt;="&amp;W$6,INDIRECT($F$1&amp;dbP!$D$2&amp;":"&amp;dbP!$D$2),"&lt;="&amp;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W$6,INDIRECT($F$1&amp;dbP!$D$2&amp;":"&amp;dbP!$D$2),"&lt;="&amp;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2872571.3491439819</v>
      </c>
      <c r="X132" s="1">
        <f ca="1">SUMIFS(INDIRECT($F$1&amp;$F132&amp;":"&amp;$F132),INDIRECT($F$1&amp;dbP!$D$2&amp;":"&amp;dbP!$D$2),"&gt;="&amp;X$6,INDIRECT($F$1&amp;dbP!$D$2&amp;":"&amp;dbP!$D$2),"&lt;="&amp;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X$6,INDIRECT($F$1&amp;dbP!$D$2&amp;":"&amp;dbP!$D$2),"&lt;="&amp;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Y132" s="1">
        <f ca="1">SUMIFS(INDIRECT($F$1&amp;$F132&amp;":"&amp;$F132),INDIRECT($F$1&amp;dbP!$D$2&amp;":"&amp;dbP!$D$2),"&gt;="&amp;Y$6,INDIRECT($F$1&amp;dbP!$D$2&amp;":"&amp;dbP!$D$2),"&lt;="&amp;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Y$6,INDIRECT($F$1&amp;dbP!$D$2&amp;":"&amp;dbP!$D$2),"&lt;="&amp;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Z132" s="1">
        <f ca="1">SUMIFS(INDIRECT($F$1&amp;$F132&amp;":"&amp;$F132),INDIRECT($F$1&amp;dbP!$D$2&amp;":"&amp;dbP!$D$2),"&gt;="&amp;Z$6,INDIRECT($F$1&amp;dbP!$D$2&amp;":"&amp;dbP!$D$2),"&lt;="&amp;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Z$6,INDIRECT($F$1&amp;dbP!$D$2&amp;":"&amp;dbP!$D$2),"&lt;="&amp;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A132" s="1">
        <f ca="1">SUMIFS(INDIRECT($F$1&amp;$F132&amp;":"&amp;$F132),INDIRECT($F$1&amp;dbP!$D$2&amp;":"&amp;dbP!$D$2),"&gt;="&amp;AA$6,INDIRECT($F$1&amp;dbP!$D$2&amp;":"&amp;dbP!$D$2),"&lt;="&amp;A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A$6,INDIRECT($F$1&amp;dbP!$D$2&amp;":"&amp;dbP!$D$2),"&lt;="&amp;A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B132" s="1">
        <f ca="1">SUMIFS(INDIRECT($F$1&amp;$F132&amp;":"&amp;$F132),INDIRECT($F$1&amp;dbP!$D$2&amp;":"&amp;dbP!$D$2),"&gt;="&amp;AB$6,INDIRECT($F$1&amp;dbP!$D$2&amp;":"&amp;dbP!$D$2),"&lt;="&amp;A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B$6,INDIRECT($F$1&amp;dbP!$D$2&amp;":"&amp;dbP!$D$2),"&lt;="&amp;A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C132" s="1">
        <f ca="1">SUMIFS(INDIRECT($F$1&amp;$F132&amp;":"&amp;$F132),INDIRECT($F$1&amp;dbP!$D$2&amp;":"&amp;dbP!$D$2),"&gt;="&amp;AC$6,INDIRECT($F$1&amp;dbP!$D$2&amp;":"&amp;dbP!$D$2),"&lt;="&amp;A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C$6,INDIRECT($F$1&amp;dbP!$D$2&amp;":"&amp;dbP!$D$2),"&lt;="&amp;A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D132" s="1">
        <f ca="1">SUMIFS(INDIRECT($F$1&amp;$F132&amp;":"&amp;$F132),INDIRECT($F$1&amp;dbP!$D$2&amp;":"&amp;dbP!$D$2),"&gt;="&amp;AD$6,INDIRECT($F$1&amp;dbP!$D$2&amp;":"&amp;dbP!$D$2),"&lt;="&amp;A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D$6,INDIRECT($F$1&amp;dbP!$D$2&amp;":"&amp;dbP!$D$2),"&lt;="&amp;A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E132" s="1">
        <f ca="1">SUMIFS(INDIRECT($F$1&amp;$F132&amp;":"&amp;$F132),INDIRECT($F$1&amp;dbP!$D$2&amp;":"&amp;dbP!$D$2),"&gt;="&amp;AE$6,INDIRECT($F$1&amp;dbP!$D$2&amp;":"&amp;dbP!$D$2),"&lt;="&amp;A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E$6,INDIRECT($F$1&amp;dbP!$D$2&amp;":"&amp;dbP!$D$2),"&lt;="&amp;A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F132" s="1">
        <f ca="1">SUMIFS(INDIRECT($F$1&amp;$F132&amp;":"&amp;$F132),INDIRECT($F$1&amp;dbP!$D$2&amp;":"&amp;dbP!$D$2),"&gt;="&amp;AF$6,INDIRECT($F$1&amp;dbP!$D$2&amp;":"&amp;dbP!$D$2),"&lt;="&amp;AF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F$6,INDIRECT($F$1&amp;dbP!$D$2&amp;":"&amp;dbP!$D$2),"&lt;="&amp;AF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G132" s="1">
        <f ca="1">SUMIFS(INDIRECT($F$1&amp;$F132&amp;":"&amp;$F132),INDIRECT($F$1&amp;dbP!$D$2&amp;":"&amp;dbP!$D$2),"&gt;="&amp;AG$6,INDIRECT($F$1&amp;dbP!$D$2&amp;":"&amp;dbP!$D$2),"&lt;="&amp;AG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G$6,INDIRECT($F$1&amp;dbP!$D$2&amp;":"&amp;dbP!$D$2),"&lt;="&amp;AG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H132" s="1">
        <f ca="1">SUMIFS(INDIRECT($F$1&amp;$F132&amp;":"&amp;$F132),INDIRECT($F$1&amp;dbP!$D$2&amp;":"&amp;dbP!$D$2),"&gt;="&amp;AH$6,INDIRECT($F$1&amp;dbP!$D$2&amp;":"&amp;dbP!$D$2),"&lt;="&amp;AH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H$6,INDIRECT($F$1&amp;dbP!$D$2&amp;":"&amp;dbP!$D$2),"&lt;="&amp;AH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I132" s="1">
        <f ca="1">SUMIFS(INDIRECT($F$1&amp;$F132&amp;":"&amp;$F132),INDIRECT($F$1&amp;dbP!$D$2&amp;":"&amp;dbP!$D$2),"&gt;="&amp;AI$6,INDIRECT($F$1&amp;dbP!$D$2&amp;":"&amp;dbP!$D$2),"&lt;="&amp;AI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I$6,INDIRECT($F$1&amp;dbP!$D$2&amp;":"&amp;dbP!$D$2),"&lt;="&amp;AI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J132" s="1">
        <f ca="1">SUMIFS(INDIRECT($F$1&amp;$F132&amp;":"&amp;$F132),INDIRECT($F$1&amp;dbP!$D$2&amp;":"&amp;dbP!$D$2),"&gt;="&amp;AJ$6,INDIRECT($F$1&amp;dbP!$D$2&amp;":"&amp;dbP!$D$2),"&lt;="&amp;AJ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J$6,INDIRECT($F$1&amp;dbP!$D$2&amp;":"&amp;dbP!$D$2),"&lt;="&amp;AJ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K132" s="1">
        <f ca="1">SUMIFS(INDIRECT($F$1&amp;$F132&amp;":"&amp;$F132),INDIRECT($F$1&amp;dbP!$D$2&amp;":"&amp;dbP!$D$2),"&gt;="&amp;AK$6,INDIRECT($F$1&amp;dbP!$D$2&amp;":"&amp;dbP!$D$2),"&lt;="&amp;AK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K$6,INDIRECT($F$1&amp;dbP!$D$2&amp;":"&amp;dbP!$D$2),"&lt;="&amp;AK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L132" s="1">
        <f ca="1">SUMIFS(INDIRECT($F$1&amp;$F132&amp;":"&amp;$F132),INDIRECT($F$1&amp;dbP!$D$2&amp;":"&amp;dbP!$D$2),"&gt;="&amp;AL$6,INDIRECT($F$1&amp;dbP!$D$2&amp;":"&amp;dbP!$D$2),"&lt;="&amp;AL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L$6,INDIRECT($F$1&amp;dbP!$D$2&amp;":"&amp;dbP!$D$2),"&lt;="&amp;AL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M132" s="1">
        <f ca="1">SUMIFS(INDIRECT($F$1&amp;$F132&amp;":"&amp;$F132),INDIRECT($F$1&amp;dbP!$D$2&amp;":"&amp;dbP!$D$2),"&gt;="&amp;AM$6,INDIRECT($F$1&amp;dbP!$D$2&amp;":"&amp;dbP!$D$2),"&lt;="&amp;AM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M$6,INDIRECT($F$1&amp;dbP!$D$2&amp;":"&amp;dbP!$D$2),"&lt;="&amp;AM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N132" s="1">
        <f ca="1">SUMIFS(INDIRECT($F$1&amp;$F132&amp;":"&amp;$F132),INDIRECT($F$1&amp;dbP!$D$2&amp;":"&amp;dbP!$D$2),"&gt;="&amp;AN$6,INDIRECT($F$1&amp;dbP!$D$2&amp;":"&amp;dbP!$D$2),"&lt;="&amp;AN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N$6,INDIRECT($F$1&amp;dbP!$D$2&amp;":"&amp;dbP!$D$2),"&lt;="&amp;AN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O132" s="1">
        <f ca="1">SUMIFS(INDIRECT($F$1&amp;$F132&amp;":"&amp;$F132),INDIRECT($F$1&amp;dbP!$D$2&amp;":"&amp;dbP!$D$2),"&gt;="&amp;AO$6,INDIRECT($F$1&amp;dbP!$D$2&amp;":"&amp;dbP!$D$2),"&lt;="&amp;AO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O$6,INDIRECT($F$1&amp;dbP!$D$2&amp;":"&amp;dbP!$D$2),"&lt;="&amp;AO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P132" s="1">
        <f ca="1">SUMIFS(INDIRECT($F$1&amp;$F132&amp;":"&amp;$F132),INDIRECT($F$1&amp;dbP!$D$2&amp;":"&amp;dbP!$D$2),"&gt;="&amp;AP$6,INDIRECT($F$1&amp;dbP!$D$2&amp;":"&amp;dbP!$D$2),"&lt;="&amp;AP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P$6,INDIRECT($F$1&amp;dbP!$D$2&amp;":"&amp;dbP!$D$2),"&lt;="&amp;AP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Q132" s="1">
        <f ca="1">SUMIFS(INDIRECT($F$1&amp;$F132&amp;":"&amp;$F132),INDIRECT($F$1&amp;dbP!$D$2&amp;":"&amp;dbP!$D$2),"&gt;="&amp;AQ$6,INDIRECT($F$1&amp;dbP!$D$2&amp;":"&amp;dbP!$D$2),"&lt;="&amp;AQ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Q$6,INDIRECT($F$1&amp;dbP!$D$2&amp;":"&amp;dbP!$D$2),"&lt;="&amp;AQ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R132" s="1">
        <f ca="1">SUMIFS(INDIRECT($F$1&amp;$F132&amp;":"&amp;$F132),INDIRECT($F$1&amp;dbP!$D$2&amp;":"&amp;dbP!$D$2),"&gt;="&amp;AR$6,INDIRECT($F$1&amp;dbP!$D$2&amp;":"&amp;dbP!$D$2),"&lt;="&amp;AR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R$6,INDIRECT($F$1&amp;dbP!$D$2&amp;":"&amp;dbP!$D$2),"&lt;="&amp;AR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S132" s="1">
        <f ca="1">SUMIFS(INDIRECT($F$1&amp;$F132&amp;":"&amp;$F132),INDIRECT($F$1&amp;dbP!$D$2&amp;":"&amp;dbP!$D$2),"&gt;="&amp;AS$6,INDIRECT($F$1&amp;dbP!$D$2&amp;":"&amp;dbP!$D$2),"&lt;="&amp;AS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S$6,INDIRECT($F$1&amp;dbP!$D$2&amp;":"&amp;dbP!$D$2),"&lt;="&amp;AS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T132" s="1">
        <f ca="1">SUMIFS(INDIRECT($F$1&amp;$F132&amp;":"&amp;$F132),INDIRECT($F$1&amp;dbP!$D$2&amp;":"&amp;dbP!$D$2),"&gt;="&amp;AT$6,INDIRECT($F$1&amp;dbP!$D$2&amp;":"&amp;dbP!$D$2),"&lt;="&amp;AT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T$6,INDIRECT($F$1&amp;dbP!$D$2&amp;":"&amp;dbP!$D$2),"&lt;="&amp;AT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U132" s="1">
        <f ca="1">SUMIFS(INDIRECT($F$1&amp;$F132&amp;":"&amp;$F132),INDIRECT($F$1&amp;dbP!$D$2&amp;":"&amp;dbP!$D$2),"&gt;="&amp;AU$6,INDIRECT($F$1&amp;dbP!$D$2&amp;":"&amp;dbP!$D$2),"&lt;="&amp;AU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U$6,INDIRECT($F$1&amp;dbP!$D$2&amp;":"&amp;dbP!$D$2),"&lt;="&amp;AU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V132" s="1">
        <f ca="1">SUMIFS(INDIRECT($F$1&amp;$F132&amp;":"&amp;$F132),INDIRECT($F$1&amp;dbP!$D$2&amp;":"&amp;dbP!$D$2),"&gt;="&amp;AV$6,INDIRECT($F$1&amp;dbP!$D$2&amp;":"&amp;dbP!$D$2),"&lt;="&amp;A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V$6,INDIRECT($F$1&amp;dbP!$D$2&amp;":"&amp;dbP!$D$2),"&lt;="&amp;AV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W132" s="1">
        <f ca="1">SUMIFS(INDIRECT($F$1&amp;$F132&amp;":"&amp;$F132),INDIRECT($F$1&amp;dbP!$D$2&amp;":"&amp;dbP!$D$2),"&gt;="&amp;AW$6,INDIRECT($F$1&amp;dbP!$D$2&amp;":"&amp;dbP!$D$2),"&lt;="&amp;A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W$6,INDIRECT($F$1&amp;dbP!$D$2&amp;":"&amp;dbP!$D$2),"&lt;="&amp;AW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X132" s="1">
        <f ca="1">SUMIFS(INDIRECT($F$1&amp;$F132&amp;":"&amp;$F132),INDIRECT($F$1&amp;dbP!$D$2&amp;":"&amp;dbP!$D$2),"&gt;="&amp;AX$6,INDIRECT($F$1&amp;dbP!$D$2&amp;":"&amp;dbP!$D$2),"&lt;="&amp;A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X$6,INDIRECT($F$1&amp;dbP!$D$2&amp;":"&amp;dbP!$D$2),"&lt;="&amp;AX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Y132" s="1">
        <f ca="1">SUMIFS(INDIRECT($F$1&amp;$F132&amp;":"&amp;$F132),INDIRECT($F$1&amp;dbP!$D$2&amp;":"&amp;dbP!$D$2),"&gt;="&amp;AY$6,INDIRECT($F$1&amp;dbP!$D$2&amp;":"&amp;dbP!$D$2),"&lt;="&amp;A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Y$6,INDIRECT($F$1&amp;dbP!$D$2&amp;":"&amp;dbP!$D$2),"&lt;="&amp;AY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AZ132" s="1">
        <f ca="1">SUMIFS(INDIRECT($F$1&amp;$F132&amp;":"&amp;$F132),INDIRECT($F$1&amp;dbP!$D$2&amp;":"&amp;dbP!$D$2),"&gt;="&amp;AZ$6,INDIRECT($F$1&amp;dbP!$D$2&amp;":"&amp;dbP!$D$2),"&lt;="&amp;A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AZ$6,INDIRECT($F$1&amp;dbP!$D$2&amp;":"&amp;dbP!$D$2),"&lt;="&amp;AZ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A132" s="1">
        <f ca="1">SUMIFS(INDIRECT($F$1&amp;$F132&amp;":"&amp;$F132),INDIRECT($F$1&amp;dbP!$D$2&amp;":"&amp;dbP!$D$2),"&gt;="&amp;BA$6,INDIRECT($F$1&amp;dbP!$D$2&amp;":"&amp;dbP!$D$2),"&lt;="&amp;B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BA$6,INDIRECT($F$1&amp;dbP!$D$2&amp;":"&amp;dbP!$D$2),"&lt;="&amp;BA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B132" s="1">
        <f ca="1">SUMIFS(INDIRECT($F$1&amp;$F132&amp;":"&amp;$F132),INDIRECT($F$1&amp;dbP!$D$2&amp;":"&amp;dbP!$D$2),"&gt;="&amp;BB$6,INDIRECT($F$1&amp;dbP!$D$2&amp;":"&amp;dbP!$D$2),"&lt;="&amp;B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BB$6,INDIRECT($F$1&amp;dbP!$D$2&amp;":"&amp;dbP!$D$2),"&lt;="&amp;BB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C132" s="1">
        <f ca="1">SUMIFS(INDIRECT($F$1&amp;$F132&amp;":"&amp;$F132),INDIRECT($F$1&amp;dbP!$D$2&amp;":"&amp;dbP!$D$2),"&gt;="&amp;BC$6,INDIRECT($F$1&amp;dbP!$D$2&amp;":"&amp;dbP!$D$2),"&lt;="&amp;B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BC$6,INDIRECT($F$1&amp;dbP!$D$2&amp;":"&amp;dbP!$D$2),"&lt;="&amp;BC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D132" s="1">
        <f ca="1">SUMIFS(INDIRECT($F$1&amp;$F132&amp;":"&amp;$F132),INDIRECT($F$1&amp;dbP!$D$2&amp;":"&amp;dbP!$D$2),"&gt;="&amp;BD$6,INDIRECT($F$1&amp;dbP!$D$2&amp;":"&amp;dbP!$D$2),"&lt;="&amp;B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BD$6,INDIRECT($F$1&amp;dbP!$D$2&amp;":"&amp;dbP!$D$2),"&lt;="&amp;BD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  <c r="BE132" s="1">
        <f ca="1">SUMIFS(INDIRECT($F$1&amp;$F132&amp;":"&amp;$F132),INDIRECT($F$1&amp;dbP!$D$2&amp;":"&amp;dbP!$D$2),"&gt;="&amp;BE$6,INDIRECT($F$1&amp;dbP!$D$2&amp;":"&amp;dbP!$D$2),"&lt;="&amp;B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"&amp;$I132=$J132),"*",RIGHT($J132,LEN($J132)-4)),INDIRECT($F$1&amp;dbP!$AC$2&amp;":"&amp;dbP!$AC$2),RepP!$J$3)-
SUMIFS(INDIRECT($F$1&amp;$G132&amp;":"&amp;$G132),INDIRECT($F$1&amp;dbP!$D$2&amp;":"&amp;dbP!$D$2),"&gt;="&amp;BE$6,INDIRECT($F$1&amp;dbP!$D$2&amp;":"&amp;dbP!$D$2),"&lt;="&amp;BE$7,INDIRECT($F$1&amp;dbP!$O$2&amp;":"&amp;dbP!$O$2),$H132,INDIRECT($F$1&amp;dbP!$P$2&amp;":"&amp;dbP!$P$2),IF($I132=$J132,"*",$I132),INDIRECT($F$1&amp;dbP!$Q$2&amp;":"&amp;dbP!$Q$2),IF(OR($I132=$J132,"  "&amp;$I132=$J132),"*",RIGHT($J132,LEN($J132)-4)),INDIRECT($F$1&amp;dbP!$AC$2&amp;":"&amp;dbP!$AC$2),RepP!$J$3)</f>
        <v>0</v>
      </c>
    </row>
    <row r="133" spans="1:57" x14ac:dyDescent="0.3">
      <c r="B133" s="1">
        <f>MAX(B$92:B132)+1</f>
        <v>186</v>
      </c>
      <c r="F133" s="1" t="str">
        <f ca="1">INDIRECT($B$1&amp;Items!H$2&amp;$B133)</f>
        <v>Y</v>
      </c>
      <c r="G133" s="1" t="str">
        <f ca="1">INDIRECT($B$1&amp;Items!I$2&amp;$B133)</f>
        <v>Z</v>
      </c>
      <c r="H133" s="13" t="str">
        <f ca="1">INDIRECT($B$1&amp;Items!E$2&amp;$B133)</f>
        <v>Капитальные затраты</v>
      </c>
      <c r="I133" s="13" t="str">
        <f ca="1">IF(INDIRECT($B$1&amp;Items!F$2&amp;$B133)="",H133,INDIRECT($B$1&amp;Items!F$2&amp;$B133))</f>
        <v>Основные средства - тип - 3</v>
      </c>
      <c r="J133" s="1" t="str">
        <f ca="1">IF(INDIRECT($B$1&amp;Items!G$2&amp;$B133)="",IF(H133&lt;&gt;I133,"  "&amp;I133,I133),"    "&amp;INDIRECT($B$1&amp;Items!G$2&amp;$B133))</f>
        <v xml:space="preserve">    Капзатраты - тип - 3 - 15</v>
      </c>
      <c r="S133" s="1">
        <f ca="1">SUM($U133:INDIRECT(ADDRESS(ROW(),SUMIFS($1:$1,$5:$5,MAX($5:$5)))))</f>
        <v>1799406.2383722542</v>
      </c>
      <c r="V133" s="1">
        <f ca="1">SUMIFS(INDIRECT($F$1&amp;$F133&amp;":"&amp;$F133),INDIRECT($F$1&amp;dbP!$D$2&amp;":"&amp;dbP!$D$2),"&gt;="&amp;V$6,INDIRECT($F$1&amp;dbP!$D$2&amp;":"&amp;dbP!$D$2),"&lt;="&amp;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V$6,INDIRECT($F$1&amp;dbP!$D$2&amp;":"&amp;dbP!$D$2),"&lt;="&amp;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W133" s="1">
        <f ca="1">SUMIFS(INDIRECT($F$1&amp;$F133&amp;":"&amp;$F133),INDIRECT($F$1&amp;dbP!$D$2&amp;":"&amp;dbP!$D$2),"&gt;="&amp;W$6,INDIRECT($F$1&amp;dbP!$D$2&amp;":"&amp;dbP!$D$2),"&lt;="&amp;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W$6,INDIRECT($F$1&amp;dbP!$D$2&amp;":"&amp;dbP!$D$2),"&lt;="&amp;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1799406.2383722542</v>
      </c>
      <c r="X133" s="1">
        <f ca="1">SUMIFS(INDIRECT($F$1&amp;$F133&amp;":"&amp;$F133),INDIRECT($F$1&amp;dbP!$D$2&amp;":"&amp;dbP!$D$2),"&gt;="&amp;X$6,INDIRECT($F$1&amp;dbP!$D$2&amp;":"&amp;dbP!$D$2),"&lt;="&amp;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X$6,INDIRECT($F$1&amp;dbP!$D$2&amp;":"&amp;dbP!$D$2),"&lt;="&amp;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Y133" s="1">
        <f ca="1">SUMIFS(INDIRECT($F$1&amp;$F133&amp;":"&amp;$F133),INDIRECT($F$1&amp;dbP!$D$2&amp;":"&amp;dbP!$D$2),"&gt;="&amp;Y$6,INDIRECT($F$1&amp;dbP!$D$2&amp;":"&amp;dbP!$D$2),"&lt;="&amp;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Y$6,INDIRECT($F$1&amp;dbP!$D$2&amp;":"&amp;dbP!$D$2),"&lt;="&amp;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Z133" s="1">
        <f ca="1">SUMIFS(INDIRECT($F$1&amp;$F133&amp;":"&amp;$F133),INDIRECT($F$1&amp;dbP!$D$2&amp;":"&amp;dbP!$D$2),"&gt;="&amp;Z$6,INDIRECT($F$1&amp;dbP!$D$2&amp;":"&amp;dbP!$D$2),"&lt;="&amp;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Z$6,INDIRECT($F$1&amp;dbP!$D$2&amp;":"&amp;dbP!$D$2),"&lt;="&amp;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A133" s="1">
        <f ca="1">SUMIFS(INDIRECT($F$1&amp;$F133&amp;":"&amp;$F133),INDIRECT($F$1&amp;dbP!$D$2&amp;":"&amp;dbP!$D$2),"&gt;="&amp;AA$6,INDIRECT($F$1&amp;dbP!$D$2&amp;":"&amp;dbP!$D$2),"&lt;="&amp;A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A$6,INDIRECT($F$1&amp;dbP!$D$2&amp;":"&amp;dbP!$D$2),"&lt;="&amp;A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B133" s="1">
        <f ca="1">SUMIFS(INDIRECT($F$1&amp;$F133&amp;":"&amp;$F133),INDIRECT($F$1&amp;dbP!$D$2&amp;":"&amp;dbP!$D$2),"&gt;="&amp;AB$6,INDIRECT($F$1&amp;dbP!$D$2&amp;":"&amp;dbP!$D$2),"&lt;="&amp;A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B$6,INDIRECT($F$1&amp;dbP!$D$2&amp;":"&amp;dbP!$D$2),"&lt;="&amp;A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C133" s="1">
        <f ca="1">SUMIFS(INDIRECT($F$1&amp;$F133&amp;":"&amp;$F133),INDIRECT($F$1&amp;dbP!$D$2&amp;":"&amp;dbP!$D$2),"&gt;="&amp;AC$6,INDIRECT($F$1&amp;dbP!$D$2&amp;":"&amp;dbP!$D$2),"&lt;="&amp;A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C$6,INDIRECT($F$1&amp;dbP!$D$2&amp;":"&amp;dbP!$D$2),"&lt;="&amp;A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D133" s="1">
        <f ca="1">SUMIFS(INDIRECT($F$1&amp;$F133&amp;":"&amp;$F133),INDIRECT($F$1&amp;dbP!$D$2&amp;":"&amp;dbP!$D$2),"&gt;="&amp;AD$6,INDIRECT($F$1&amp;dbP!$D$2&amp;":"&amp;dbP!$D$2),"&lt;="&amp;A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D$6,INDIRECT($F$1&amp;dbP!$D$2&amp;":"&amp;dbP!$D$2),"&lt;="&amp;A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E133" s="1">
        <f ca="1">SUMIFS(INDIRECT($F$1&amp;$F133&amp;":"&amp;$F133),INDIRECT($F$1&amp;dbP!$D$2&amp;":"&amp;dbP!$D$2),"&gt;="&amp;AE$6,INDIRECT($F$1&amp;dbP!$D$2&amp;":"&amp;dbP!$D$2),"&lt;="&amp;A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E$6,INDIRECT($F$1&amp;dbP!$D$2&amp;":"&amp;dbP!$D$2),"&lt;="&amp;A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F133" s="1">
        <f ca="1">SUMIFS(INDIRECT($F$1&amp;$F133&amp;":"&amp;$F133),INDIRECT($F$1&amp;dbP!$D$2&amp;":"&amp;dbP!$D$2),"&gt;="&amp;AF$6,INDIRECT($F$1&amp;dbP!$D$2&amp;":"&amp;dbP!$D$2),"&lt;="&amp;AF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F$6,INDIRECT($F$1&amp;dbP!$D$2&amp;":"&amp;dbP!$D$2),"&lt;="&amp;AF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G133" s="1">
        <f ca="1">SUMIFS(INDIRECT($F$1&amp;$F133&amp;":"&amp;$F133),INDIRECT($F$1&amp;dbP!$D$2&amp;":"&amp;dbP!$D$2),"&gt;="&amp;AG$6,INDIRECT($F$1&amp;dbP!$D$2&amp;":"&amp;dbP!$D$2),"&lt;="&amp;AG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G$6,INDIRECT($F$1&amp;dbP!$D$2&amp;":"&amp;dbP!$D$2),"&lt;="&amp;AG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H133" s="1">
        <f ca="1">SUMIFS(INDIRECT($F$1&amp;$F133&amp;":"&amp;$F133),INDIRECT($F$1&amp;dbP!$D$2&amp;":"&amp;dbP!$D$2),"&gt;="&amp;AH$6,INDIRECT($F$1&amp;dbP!$D$2&amp;":"&amp;dbP!$D$2),"&lt;="&amp;AH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H$6,INDIRECT($F$1&amp;dbP!$D$2&amp;":"&amp;dbP!$D$2),"&lt;="&amp;AH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I133" s="1">
        <f ca="1">SUMIFS(INDIRECT($F$1&amp;$F133&amp;":"&amp;$F133),INDIRECT($F$1&amp;dbP!$D$2&amp;":"&amp;dbP!$D$2),"&gt;="&amp;AI$6,INDIRECT($F$1&amp;dbP!$D$2&amp;":"&amp;dbP!$D$2),"&lt;="&amp;AI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I$6,INDIRECT($F$1&amp;dbP!$D$2&amp;":"&amp;dbP!$D$2),"&lt;="&amp;AI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J133" s="1">
        <f ca="1">SUMIFS(INDIRECT($F$1&amp;$F133&amp;":"&amp;$F133),INDIRECT($F$1&amp;dbP!$D$2&amp;":"&amp;dbP!$D$2),"&gt;="&amp;AJ$6,INDIRECT($F$1&amp;dbP!$D$2&amp;":"&amp;dbP!$D$2),"&lt;="&amp;AJ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J$6,INDIRECT($F$1&amp;dbP!$D$2&amp;":"&amp;dbP!$D$2),"&lt;="&amp;AJ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K133" s="1">
        <f ca="1">SUMIFS(INDIRECT($F$1&amp;$F133&amp;":"&amp;$F133),INDIRECT($F$1&amp;dbP!$D$2&amp;":"&amp;dbP!$D$2),"&gt;="&amp;AK$6,INDIRECT($F$1&amp;dbP!$D$2&amp;":"&amp;dbP!$D$2),"&lt;="&amp;AK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K$6,INDIRECT($F$1&amp;dbP!$D$2&amp;":"&amp;dbP!$D$2),"&lt;="&amp;AK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L133" s="1">
        <f ca="1">SUMIFS(INDIRECT($F$1&amp;$F133&amp;":"&amp;$F133),INDIRECT($F$1&amp;dbP!$D$2&amp;":"&amp;dbP!$D$2),"&gt;="&amp;AL$6,INDIRECT($F$1&amp;dbP!$D$2&amp;":"&amp;dbP!$D$2),"&lt;="&amp;AL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L$6,INDIRECT($F$1&amp;dbP!$D$2&amp;":"&amp;dbP!$D$2),"&lt;="&amp;AL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M133" s="1">
        <f ca="1">SUMIFS(INDIRECT($F$1&amp;$F133&amp;":"&amp;$F133),INDIRECT($F$1&amp;dbP!$D$2&amp;":"&amp;dbP!$D$2),"&gt;="&amp;AM$6,INDIRECT($F$1&amp;dbP!$D$2&amp;":"&amp;dbP!$D$2),"&lt;="&amp;AM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M$6,INDIRECT($F$1&amp;dbP!$D$2&amp;":"&amp;dbP!$D$2),"&lt;="&amp;AM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N133" s="1">
        <f ca="1">SUMIFS(INDIRECT($F$1&amp;$F133&amp;":"&amp;$F133),INDIRECT($F$1&amp;dbP!$D$2&amp;":"&amp;dbP!$D$2),"&gt;="&amp;AN$6,INDIRECT($F$1&amp;dbP!$D$2&amp;":"&amp;dbP!$D$2),"&lt;="&amp;AN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N$6,INDIRECT($F$1&amp;dbP!$D$2&amp;":"&amp;dbP!$D$2),"&lt;="&amp;AN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O133" s="1">
        <f ca="1">SUMIFS(INDIRECT($F$1&amp;$F133&amp;":"&amp;$F133),INDIRECT($F$1&amp;dbP!$D$2&amp;":"&amp;dbP!$D$2),"&gt;="&amp;AO$6,INDIRECT($F$1&amp;dbP!$D$2&amp;":"&amp;dbP!$D$2),"&lt;="&amp;AO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O$6,INDIRECT($F$1&amp;dbP!$D$2&amp;":"&amp;dbP!$D$2),"&lt;="&amp;AO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P133" s="1">
        <f ca="1">SUMIFS(INDIRECT($F$1&amp;$F133&amp;":"&amp;$F133),INDIRECT($F$1&amp;dbP!$D$2&amp;":"&amp;dbP!$D$2),"&gt;="&amp;AP$6,INDIRECT($F$1&amp;dbP!$D$2&amp;":"&amp;dbP!$D$2),"&lt;="&amp;AP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P$6,INDIRECT($F$1&amp;dbP!$D$2&amp;":"&amp;dbP!$D$2),"&lt;="&amp;AP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Q133" s="1">
        <f ca="1">SUMIFS(INDIRECT($F$1&amp;$F133&amp;":"&amp;$F133),INDIRECT($F$1&amp;dbP!$D$2&amp;":"&amp;dbP!$D$2),"&gt;="&amp;AQ$6,INDIRECT($F$1&amp;dbP!$D$2&amp;":"&amp;dbP!$D$2),"&lt;="&amp;AQ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Q$6,INDIRECT($F$1&amp;dbP!$D$2&amp;":"&amp;dbP!$D$2),"&lt;="&amp;AQ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R133" s="1">
        <f ca="1">SUMIFS(INDIRECT($F$1&amp;$F133&amp;":"&amp;$F133),INDIRECT($F$1&amp;dbP!$D$2&amp;":"&amp;dbP!$D$2),"&gt;="&amp;AR$6,INDIRECT($F$1&amp;dbP!$D$2&amp;":"&amp;dbP!$D$2),"&lt;="&amp;AR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R$6,INDIRECT($F$1&amp;dbP!$D$2&amp;":"&amp;dbP!$D$2),"&lt;="&amp;AR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S133" s="1">
        <f ca="1">SUMIFS(INDIRECT($F$1&amp;$F133&amp;":"&amp;$F133),INDIRECT($F$1&amp;dbP!$D$2&amp;":"&amp;dbP!$D$2),"&gt;="&amp;AS$6,INDIRECT($F$1&amp;dbP!$D$2&amp;":"&amp;dbP!$D$2),"&lt;="&amp;AS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S$6,INDIRECT($F$1&amp;dbP!$D$2&amp;":"&amp;dbP!$D$2),"&lt;="&amp;AS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T133" s="1">
        <f ca="1">SUMIFS(INDIRECT($F$1&amp;$F133&amp;":"&amp;$F133),INDIRECT($F$1&amp;dbP!$D$2&amp;":"&amp;dbP!$D$2),"&gt;="&amp;AT$6,INDIRECT($F$1&amp;dbP!$D$2&amp;":"&amp;dbP!$D$2),"&lt;="&amp;AT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T$6,INDIRECT($F$1&amp;dbP!$D$2&amp;":"&amp;dbP!$D$2),"&lt;="&amp;AT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U133" s="1">
        <f ca="1">SUMIFS(INDIRECT($F$1&amp;$F133&amp;":"&amp;$F133),INDIRECT($F$1&amp;dbP!$D$2&amp;":"&amp;dbP!$D$2),"&gt;="&amp;AU$6,INDIRECT($F$1&amp;dbP!$D$2&amp;":"&amp;dbP!$D$2),"&lt;="&amp;AU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U$6,INDIRECT($F$1&amp;dbP!$D$2&amp;":"&amp;dbP!$D$2),"&lt;="&amp;AU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V133" s="1">
        <f ca="1">SUMIFS(INDIRECT($F$1&amp;$F133&amp;":"&amp;$F133),INDIRECT($F$1&amp;dbP!$D$2&amp;":"&amp;dbP!$D$2),"&gt;="&amp;AV$6,INDIRECT($F$1&amp;dbP!$D$2&amp;":"&amp;dbP!$D$2),"&lt;="&amp;A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V$6,INDIRECT($F$1&amp;dbP!$D$2&amp;":"&amp;dbP!$D$2),"&lt;="&amp;AV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W133" s="1">
        <f ca="1">SUMIFS(INDIRECT($F$1&amp;$F133&amp;":"&amp;$F133),INDIRECT($F$1&amp;dbP!$D$2&amp;":"&amp;dbP!$D$2),"&gt;="&amp;AW$6,INDIRECT($F$1&amp;dbP!$D$2&amp;":"&amp;dbP!$D$2),"&lt;="&amp;A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W$6,INDIRECT($F$1&amp;dbP!$D$2&amp;":"&amp;dbP!$D$2),"&lt;="&amp;AW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X133" s="1">
        <f ca="1">SUMIFS(INDIRECT($F$1&amp;$F133&amp;":"&amp;$F133),INDIRECT($F$1&amp;dbP!$D$2&amp;":"&amp;dbP!$D$2),"&gt;="&amp;AX$6,INDIRECT($F$1&amp;dbP!$D$2&amp;":"&amp;dbP!$D$2),"&lt;="&amp;A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X$6,INDIRECT($F$1&amp;dbP!$D$2&amp;":"&amp;dbP!$D$2),"&lt;="&amp;AX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Y133" s="1">
        <f ca="1">SUMIFS(INDIRECT($F$1&amp;$F133&amp;":"&amp;$F133),INDIRECT($F$1&amp;dbP!$D$2&amp;":"&amp;dbP!$D$2),"&gt;="&amp;AY$6,INDIRECT($F$1&amp;dbP!$D$2&amp;":"&amp;dbP!$D$2),"&lt;="&amp;A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Y$6,INDIRECT($F$1&amp;dbP!$D$2&amp;":"&amp;dbP!$D$2),"&lt;="&amp;AY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AZ133" s="1">
        <f ca="1">SUMIFS(INDIRECT($F$1&amp;$F133&amp;":"&amp;$F133),INDIRECT($F$1&amp;dbP!$D$2&amp;":"&amp;dbP!$D$2),"&gt;="&amp;AZ$6,INDIRECT($F$1&amp;dbP!$D$2&amp;":"&amp;dbP!$D$2),"&lt;="&amp;A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AZ$6,INDIRECT($F$1&amp;dbP!$D$2&amp;":"&amp;dbP!$D$2),"&lt;="&amp;AZ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A133" s="1">
        <f ca="1">SUMIFS(INDIRECT($F$1&amp;$F133&amp;":"&amp;$F133),INDIRECT($F$1&amp;dbP!$D$2&amp;":"&amp;dbP!$D$2),"&gt;="&amp;BA$6,INDIRECT($F$1&amp;dbP!$D$2&amp;":"&amp;dbP!$D$2),"&lt;="&amp;B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BA$6,INDIRECT($F$1&amp;dbP!$D$2&amp;":"&amp;dbP!$D$2),"&lt;="&amp;BA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B133" s="1">
        <f ca="1">SUMIFS(INDIRECT($F$1&amp;$F133&amp;":"&amp;$F133),INDIRECT($F$1&amp;dbP!$D$2&amp;":"&amp;dbP!$D$2),"&gt;="&amp;BB$6,INDIRECT($F$1&amp;dbP!$D$2&amp;":"&amp;dbP!$D$2),"&lt;="&amp;B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BB$6,INDIRECT($F$1&amp;dbP!$D$2&amp;":"&amp;dbP!$D$2),"&lt;="&amp;BB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C133" s="1">
        <f ca="1">SUMIFS(INDIRECT($F$1&amp;$F133&amp;":"&amp;$F133),INDIRECT($F$1&amp;dbP!$D$2&amp;":"&amp;dbP!$D$2),"&gt;="&amp;BC$6,INDIRECT($F$1&amp;dbP!$D$2&amp;":"&amp;dbP!$D$2),"&lt;="&amp;B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BC$6,INDIRECT($F$1&amp;dbP!$D$2&amp;":"&amp;dbP!$D$2),"&lt;="&amp;BC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D133" s="1">
        <f ca="1">SUMIFS(INDIRECT($F$1&amp;$F133&amp;":"&amp;$F133),INDIRECT($F$1&amp;dbP!$D$2&amp;":"&amp;dbP!$D$2),"&gt;="&amp;BD$6,INDIRECT($F$1&amp;dbP!$D$2&amp;":"&amp;dbP!$D$2),"&lt;="&amp;B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BD$6,INDIRECT($F$1&amp;dbP!$D$2&amp;":"&amp;dbP!$D$2),"&lt;="&amp;BD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  <c r="BE133" s="1">
        <f ca="1">SUMIFS(INDIRECT($F$1&amp;$F133&amp;":"&amp;$F133),INDIRECT($F$1&amp;dbP!$D$2&amp;":"&amp;dbP!$D$2),"&gt;="&amp;BE$6,INDIRECT($F$1&amp;dbP!$D$2&amp;":"&amp;dbP!$D$2),"&lt;="&amp;B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"&amp;$I133=$J133),"*",RIGHT($J133,LEN($J133)-4)),INDIRECT($F$1&amp;dbP!$AC$2&amp;":"&amp;dbP!$AC$2),RepP!$J$3)-
SUMIFS(INDIRECT($F$1&amp;$G133&amp;":"&amp;$G133),INDIRECT($F$1&amp;dbP!$D$2&amp;":"&amp;dbP!$D$2),"&gt;="&amp;BE$6,INDIRECT($F$1&amp;dbP!$D$2&amp;":"&amp;dbP!$D$2),"&lt;="&amp;BE$7,INDIRECT($F$1&amp;dbP!$O$2&amp;":"&amp;dbP!$O$2),$H133,INDIRECT($F$1&amp;dbP!$P$2&amp;":"&amp;dbP!$P$2),IF($I133=$J133,"*",$I133),INDIRECT($F$1&amp;dbP!$Q$2&amp;":"&amp;dbP!$Q$2),IF(OR($I133=$J133,"  "&amp;$I133=$J133),"*",RIGHT($J133,LEN($J133)-4)),INDIRECT($F$1&amp;dbP!$AC$2&amp;":"&amp;dbP!$AC$2),RepP!$J$3)</f>
        <v>0</v>
      </c>
    </row>
    <row r="134" spans="1:57" x14ac:dyDescent="0.3">
      <c r="B134" s="1">
        <f>MAX(B$92:B133)+1</f>
        <v>187</v>
      </c>
      <c r="F134" s="1" t="str">
        <f ca="1">INDIRECT($B$1&amp;Items!H$2&amp;$B134)</f>
        <v>Y</v>
      </c>
      <c r="G134" s="1" t="str">
        <f ca="1">INDIRECT($B$1&amp;Items!I$2&amp;$B134)</f>
        <v>Z</v>
      </c>
      <c r="H134" s="13" t="str">
        <f ca="1">INDIRECT($B$1&amp;Items!E$2&amp;$B134)</f>
        <v>Капитальные затраты</v>
      </c>
      <c r="I134" s="13" t="str">
        <f ca="1">IF(INDIRECT($B$1&amp;Items!F$2&amp;$B134)="",H134,INDIRECT($B$1&amp;Items!F$2&amp;$B134))</f>
        <v>Основные средства - тип - 3</v>
      </c>
      <c r="J134" s="1" t="str">
        <f ca="1">IF(INDIRECT($B$1&amp;Items!G$2&amp;$B134)="",IF(H134&lt;&gt;I134,"  "&amp;I134,I134),"    "&amp;INDIRECT($B$1&amp;Items!G$2&amp;$B134))</f>
        <v xml:space="preserve">    Капзатраты - тип - 3 - 16</v>
      </c>
      <c r="S134" s="1">
        <f ca="1">SUM($U134:INDIRECT(ADDRESS(ROW(),SUMIFS($1:$1,$5:$5,MAX($5:$5)))))</f>
        <v>539805.88134000008</v>
      </c>
      <c r="V134" s="1">
        <f ca="1">SUMIFS(INDIRECT($F$1&amp;$F134&amp;":"&amp;$F134),INDIRECT($F$1&amp;dbP!$D$2&amp;":"&amp;dbP!$D$2),"&gt;="&amp;V$6,INDIRECT($F$1&amp;dbP!$D$2&amp;":"&amp;dbP!$D$2),"&lt;="&amp;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V$6,INDIRECT($F$1&amp;dbP!$D$2&amp;":"&amp;dbP!$D$2),"&lt;="&amp;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W134" s="1">
        <f ca="1">SUMIFS(INDIRECT($F$1&amp;$F134&amp;":"&amp;$F134),INDIRECT($F$1&amp;dbP!$D$2&amp;":"&amp;dbP!$D$2),"&gt;="&amp;W$6,INDIRECT($F$1&amp;dbP!$D$2&amp;":"&amp;dbP!$D$2),"&lt;="&amp;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W$6,INDIRECT($F$1&amp;dbP!$D$2&amp;":"&amp;dbP!$D$2),"&lt;="&amp;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539805.88134000008</v>
      </c>
      <c r="X134" s="1">
        <f ca="1">SUMIFS(INDIRECT($F$1&amp;$F134&amp;":"&amp;$F134),INDIRECT($F$1&amp;dbP!$D$2&amp;":"&amp;dbP!$D$2),"&gt;="&amp;X$6,INDIRECT($F$1&amp;dbP!$D$2&amp;":"&amp;dbP!$D$2),"&lt;="&amp;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X$6,INDIRECT($F$1&amp;dbP!$D$2&amp;":"&amp;dbP!$D$2),"&lt;="&amp;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Y134" s="1">
        <f ca="1">SUMIFS(INDIRECT($F$1&amp;$F134&amp;":"&amp;$F134),INDIRECT($F$1&amp;dbP!$D$2&amp;":"&amp;dbP!$D$2),"&gt;="&amp;Y$6,INDIRECT($F$1&amp;dbP!$D$2&amp;":"&amp;dbP!$D$2),"&lt;="&amp;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Y$6,INDIRECT($F$1&amp;dbP!$D$2&amp;":"&amp;dbP!$D$2),"&lt;="&amp;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Z134" s="1">
        <f ca="1">SUMIFS(INDIRECT($F$1&amp;$F134&amp;":"&amp;$F134),INDIRECT($F$1&amp;dbP!$D$2&amp;":"&amp;dbP!$D$2),"&gt;="&amp;Z$6,INDIRECT($F$1&amp;dbP!$D$2&amp;":"&amp;dbP!$D$2),"&lt;="&amp;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Z$6,INDIRECT($F$1&amp;dbP!$D$2&amp;":"&amp;dbP!$D$2),"&lt;="&amp;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A134" s="1">
        <f ca="1">SUMIFS(INDIRECT($F$1&amp;$F134&amp;":"&amp;$F134),INDIRECT($F$1&amp;dbP!$D$2&amp;":"&amp;dbP!$D$2),"&gt;="&amp;AA$6,INDIRECT($F$1&amp;dbP!$D$2&amp;":"&amp;dbP!$D$2),"&lt;="&amp;A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A$6,INDIRECT($F$1&amp;dbP!$D$2&amp;":"&amp;dbP!$D$2),"&lt;="&amp;A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B134" s="1">
        <f ca="1">SUMIFS(INDIRECT($F$1&amp;$F134&amp;":"&amp;$F134),INDIRECT($F$1&amp;dbP!$D$2&amp;":"&amp;dbP!$D$2),"&gt;="&amp;AB$6,INDIRECT($F$1&amp;dbP!$D$2&amp;":"&amp;dbP!$D$2),"&lt;="&amp;A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B$6,INDIRECT($F$1&amp;dbP!$D$2&amp;":"&amp;dbP!$D$2),"&lt;="&amp;A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C134" s="1">
        <f ca="1">SUMIFS(INDIRECT($F$1&amp;$F134&amp;":"&amp;$F134),INDIRECT($F$1&amp;dbP!$D$2&amp;":"&amp;dbP!$D$2),"&gt;="&amp;AC$6,INDIRECT($F$1&amp;dbP!$D$2&amp;":"&amp;dbP!$D$2),"&lt;="&amp;A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C$6,INDIRECT($F$1&amp;dbP!$D$2&amp;":"&amp;dbP!$D$2),"&lt;="&amp;A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D134" s="1">
        <f ca="1">SUMIFS(INDIRECT($F$1&amp;$F134&amp;":"&amp;$F134),INDIRECT($F$1&amp;dbP!$D$2&amp;":"&amp;dbP!$D$2),"&gt;="&amp;AD$6,INDIRECT($F$1&amp;dbP!$D$2&amp;":"&amp;dbP!$D$2),"&lt;="&amp;A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D$6,INDIRECT($F$1&amp;dbP!$D$2&amp;":"&amp;dbP!$D$2),"&lt;="&amp;A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E134" s="1">
        <f ca="1">SUMIFS(INDIRECT($F$1&amp;$F134&amp;":"&amp;$F134),INDIRECT($F$1&amp;dbP!$D$2&amp;":"&amp;dbP!$D$2),"&gt;="&amp;AE$6,INDIRECT($F$1&amp;dbP!$D$2&amp;":"&amp;dbP!$D$2),"&lt;="&amp;A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E$6,INDIRECT($F$1&amp;dbP!$D$2&amp;":"&amp;dbP!$D$2),"&lt;="&amp;A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F134" s="1">
        <f ca="1">SUMIFS(INDIRECT($F$1&amp;$F134&amp;":"&amp;$F134),INDIRECT($F$1&amp;dbP!$D$2&amp;":"&amp;dbP!$D$2),"&gt;="&amp;AF$6,INDIRECT($F$1&amp;dbP!$D$2&amp;":"&amp;dbP!$D$2),"&lt;="&amp;AF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F$6,INDIRECT($F$1&amp;dbP!$D$2&amp;":"&amp;dbP!$D$2),"&lt;="&amp;AF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G134" s="1">
        <f ca="1">SUMIFS(INDIRECT($F$1&amp;$F134&amp;":"&amp;$F134),INDIRECT($F$1&amp;dbP!$D$2&amp;":"&amp;dbP!$D$2),"&gt;="&amp;AG$6,INDIRECT($F$1&amp;dbP!$D$2&amp;":"&amp;dbP!$D$2),"&lt;="&amp;AG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G$6,INDIRECT($F$1&amp;dbP!$D$2&amp;":"&amp;dbP!$D$2),"&lt;="&amp;AG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H134" s="1">
        <f ca="1">SUMIFS(INDIRECT($F$1&amp;$F134&amp;":"&amp;$F134),INDIRECT($F$1&amp;dbP!$D$2&amp;":"&amp;dbP!$D$2),"&gt;="&amp;AH$6,INDIRECT($F$1&amp;dbP!$D$2&amp;":"&amp;dbP!$D$2),"&lt;="&amp;AH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H$6,INDIRECT($F$1&amp;dbP!$D$2&amp;":"&amp;dbP!$D$2),"&lt;="&amp;AH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I134" s="1">
        <f ca="1">SUMIFS(INDIRECT($F$1&amp;$F134&amp;":"&amp;$F134),INDIRECT($F$1&amp;dbP!$D$2&amp;":"&amp;dbP!$D$2),"&gt;="&amp;AI$6,INDIRECT($F$1&amp;dbP!$D$2&amp;":"&amp;dbP!$D$2),"&lt;="&amp;AI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I$6,INDIRECT($F$1&amp;dbP!$D$2&amp;":"&amp;dbP!$D$2),"&lt;="&amp;AI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J134" s="1">
        <f ca="1">SUMIFS(INDIRECT($F$1&amp;$F134&amp;":"&amp;$F134),INDIRECT($F$1&amp;dbP!$D$2&amp;":"&amp;dbP!$D$2),"&gt;="&amp;AJ$6,INDIRECT($F$1&amp;dbP!$D$2&amp;":"&amp;dbP!$D$2),"&lt;="&amp;AJ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J$6,INDIRECT($F$1&amp;dbP!$D$2&amp;":"&amp;dbP!$D$2),"&lt;="&amp;AJ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K134" s="1">
        <f ca="1">SUMIFS(INDIRECT($F$1&amp;$F134&amp;":"&amp;$F134),INDIRECT($F$1&amp;dbP!$D$2&amp;":"&amp;dbP!$D$2),"&gt;="&amp;AK$6,INDIRECT($F$1&amp;dbP!$D$2&amp;":"&amp;dbP!$D$2),"&lt;="&amp;AK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K$6,INDIRECT($F$1&amp;dbP!$D$2&amp;":"&amp;dbP!$D$2),"&lt;="&amp;AK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L134" s="1">
        <f ca="1">SUMIFS(INDIRECT($F$1&amp;$F134&amp;":"&amp;$F134),INDIRECT($F$1&amp;dbP!$D$2&amp;":"&amp;dbP!$D$2),"&gt;="&amp;AL$6,INDIRECT($F$1&amp;dbP!$D$2&amp;":"&amp;dbP!$D$2),"&lt;="&amp;AL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L$6,INDIRECT($F$1&amp;dbP!$D$2&amp;":"&amp;dbP!$D$2),"&lt;="&amp;AL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M134" s="1">
        <f ca="1">SUMIFS(INDIRECT($F$1&amp;$F134&amp;":"&amp;$F134),INDIRECT($F$1&amp;dbP!$D$2&amp;":"&amp;dbP!$D$2),"&gt;="&amp;AM$6,INDIRECT($F$1&amp;dbP!$D$2&amp;":"&amp;dbP!$D$2),"&lt;="&amp;AM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M$6,INDIRECT($F$1&amp;dbP!$D$2&amp;":"&amp;dbP!$D$2),"&lt;="&amp;AM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N134" s="1">
        <f ca="1">SUMIFS(INDIRECT($F$1&amp;$F134&amp;":"&amp;$F134),INDIRECT($F$1&amp;dbP!$D$2&amp;":"&amp;dbP!$D$2),"&gt;="&amp;AN$6,INDIRECT($F$1&amp;dbP!$D$2&amp;":"&amp;dbP!$D$2),"&lt;="&amp;AN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N$6,INDIRECT($F$1&amp;dbP!$D$2&amp;":"&amp;dbP!$D$2),"&lt;="&amp;AN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O134" s="1">
        <f ca="1">SUMIFS(INDIRECT($F$1&amp;$F134&amp;":"&amp;$F134),INDIRECT($F$1&amp;dbP!$D$2&amp;":"&amp;dbP!$D$2),"&gt;="&amp;AO$6,INDIRECT($F$1&amp;dbP!$D$2&amp;":"&amp;dbP!$D$2),"&lt;="&amp;AO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O$6,INDIRECT($F$1&amp;dbP!$D$2&amp;":"&amp;dbP!$D$2),"&lt;="&amp;AO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P134" s="1">
        <f ca="1">SUMIFS(INDIRECT($F$1&amp;$F134&amp;":"&amp;$F134),INDIRECT($F$1&amp;dbP!$D$2&amp;":"&amp;dbP!$D$2),"&gt;="&amp;AP$6,INDIRECT($F$1&amp;dbP!$D$2&amp;":"&amp;dbP!$D$2),"&lt;="&amp;AP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P$6,INDIRECT($F$1&amp;dbP!$D$2&amp;":"&amp;dbP!$D$2),"&lt;="&amp;AP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Q134" s="1">
        <f ca="1">SUMIFS(INDIRECT($F$1&amp;$F134&amp;":"&amp;$F134),INDIRECT($F$1&amp;dbP!$D$2&amp;":"&amp;dbP!$D$2),"&gt;="&amp;AQ$6,INDIRECT($F$1&amp;dbP!$D$2&amp;":"&amp;dbP!$D$2),"&lt;="&amp;AQ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Q$6,INDIRECT($F$1&amp;dbP!$D$2&amp;":"&amp;dbP!$D$2),"&lt;="&amp;AQ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R134" s="1">
        <f ca="1">SUMIFS(INDIRECT($F$1&amp;$F134&amp;":"&amp;$F134),INDIRECT($F$1&amp;dbP!$D$2&amp;":"&amp;dbP!$D$2),"&gt;="&amp;AR$6,INDIRECT($F$1&amp;dbP!$D$2&amp;":"&amp;dbP!$D$2),"&lt;="&amp;AR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R$6,INDIRECT($F$1&amp;dbP!$D$2&amp;":"&amp;dbP!$D$2),"&lt;="&amp;AR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S134" s="1">
        <f ca="1">SUMIFS(INDIRECT($F$1&amp;$F134&amp;":"&amp;$F134),INDIRECT($F$1&amp;dbP!$D$2&amp;":"&amp;dbP!$D$2),"&gt;="&amp;AS$6,INDIRECT($F$1&amp;dbP!$D$2&amp;":"&amp;dbP!$D$2),"&lt;="&amp;AS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S$6,INDIRECT($F$1&amp;dbP!$D$2&amp;":"&amp;dbP!$D$2),"&lt;="&amp;AS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T134" s="1">
        <f ca="1">SUMIFS(INDIRECT($F$1&amp;$F134&amp;":"&amp;$F134),INDIRECT($F$1&amp;dbP!$D$2&amp;":"&amp;dbP!$D$2),"&gt;="&amp;AT$6,INDIRECT($F$1&amp;dbP!$D$2&amp;":"&amp;dbP!$D$2),"&lt;="&amp;AT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T$6,INDIRECT($F$1&amp;dbP!$D$2&amp;":"&amp;dbP!$D$2),"&lt;="&amp;AT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U134" s="1">
        <f ca="1">SUMIFS(INDIRECT($F$1&amp;$F134&amp;":"&amp;$F134),INDIRECT($F$1&amp;dbP!$D$2&amp;":"&amp;dbP!$D$2),"&gt;="&amp;AU$6,INDIRECT($F$1&amp;dbP!$D$2&amp;":"&amp;dbP!$D$2),"&lt;="&amp;AU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U$6,INDIRECT($F$1&amp;dbP!$D$2&amp;":"&amp;dbP!$D$2),"&lt;="&amp;AU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V134" s="1">
        <f ca="1">SUMIFS(INDIRECT($F$1&amp;$F134&amp;":"&amp;$F134),INDIRECT($F$1&amp;dbP!$D$2&amp;":"&amp;dbP!$D$2),"&gt;="&amp;AV$6,INDIRECT($F$1&amp;dbP!$D$2&amp;":"&amp;dbP!$D$2),"&lt;="&amp;A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V$6,INDIRECT($F$1&amp;dbP!$D$2&amp;":"&amp;dbP!$D$2),"&lt;="&amp;AV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W134" s="1">
        <f ca="1">SUMIFS(INDIRECT($F$1&amp;$F134&amp;":"&amp;$F134),INDIRECT($F$1&amp;dbP!$D$2&amp;":"&amp;dbP!$D$2),"&gt;="&amp;AW$6,INDIRECT($F$1&amp;dbP!$D$2&amp;":"&amp;dbP!$D$2),"&lt;="&amp;A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W$6,INDIRECT($F$1&amp;dbP!$D$2&amp;":"&amp;dbP!$D$2),"&lt;="&amp;AW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X134" s="1">
        <f ca="1">SUMIFS(INDIRECT($F$1&amp;$F134&amp;":"&amp;$F134),INDIRECT($F$1&amp;dbP!$D$2&amp;":"&amp;dbP!$D$2),"&gt;="&amp;AX$6,INDIRECT($F$1&amp;dbP!$D$2&amp;":"&amp;dbP!$D$2),"&lt;="&amp;A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X$6,INDIRECT($F$1&amp;dbP!$D$2&amp;":"&amp;dbP!$D$2),"&lt;="&amp;AX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Y134" s="1">
        <f ca="1">SUMIFS(INDIRECT($F$1&amp;$F134&amp;":"&amp;$F134),INDIRECT($F$1&amp;dbP!$D$2&amp;":"&amp;dbP!$D$2),"&gt;="&amp;AY$6,INDIRECT($F$1&amp;dbP!$D$2&amp;":"&amp;dbP!$D$2),"&lt;="&amp;A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Y$6,INDIRECT($F$1&amp;dbP!$D$2&amp;":"&amp;dbP!$D$2),"&lt;="&amp;AY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AZ134" s="1">
        <f ca="1">SUMIFS(INDIRECT($F$1&amp;$F134&amp;":"&amp;$F134),INDIRECT($F$1&amp;dbP!$D$2&amp;":"&amp;dbP!$D$2),"&gt;="&amp;AZ$6,INDIRECT($F$1&amp;dbP!$D$2&amp;":"&amp;dbP!$D$2),"&lt;="&amp;A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AZ$6,INDIRECT($F$1&amp;dbP!$D$2&amp;":"&amp;dbP!$D$2),"&lt;="&amp;AZ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A134" s="1">
        <f ca="1">SUMIFS(INDIRECT($F$1&amp;$F134&amp;":"&amp;$F134),INDIRECT($F$1&amp;dbP!$D$2&amp;":"&amp;dbP!$D$2),"&gt;="&amp;BA$6,INDIRECT($F$1&amp;dbP!$D$2&amp;":"&amp;dbP!$D$2),"&lt;="&amp;B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BA$6,INDIRECT($F$1&amp;dbP!$D$2&amp;":"&amp;dbP!$D$2),"&lt;="&amp;BA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B134" s="1">
        <f ca="1">SUMIFS(INDIRECT($F$1&amp;$F134&amp;":"&amp;$F134),INDIRECT($F$1&amp;dbP!$D$2&amp;":"&amp;dbP!$D$2),"&gt;="&amp;BB$6,INDIRECT($F$1&amp;dbP!$D$2&amp;":"&amp;dbP!$D$2),"&lt;="&amp;B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BB$6,INDIRECT($F$1&amp;dbP!$D$2&amp;":"&amp;dbP!$D$2),"&lt;="&amp;BB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C134" s="1">
        <f ca="1">SUMIFS(INDIRECT($F$1&amp;$F134&amp;":"&amp;$F134),INDIRECT($F$1&amp;dbP!$D$2&amp;":"&amp;dbP!$D$2),"&gt;="&amp;BC$6,INDIRECT($F$1&amp;dbP!$D$2&amp;":"&amp;dbP!$D$2),"&lt;="&amp;B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BC$6,INDIRECT($F$1&amp;dbP!$D$2&amp;":"&amp;dbP!$D$2),"&lt;="&amp;BC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D134" s="1">
        <f ca="1">SUMIFS(INDIRECT($F$1&amp;$F134&amp;":"&amp;$F134),INDIRECT($F$1&amp;dbP!$D$2&amp;":"&amp;dbP!$D$2),"&gt;="&amp;BD$6,INDIRECT($F$1&amp;dbP!$D$2&amp;":"&amp;dbP!$D$2),"&lt;="&amp;B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BD$6,INDIRECT($F$1&amp;dbP!$D$2&amp;":"&amp;dbP!$D$2),"&lt;="&amp;BD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  <c r="BE134" s="1">
        <f ca="1">SUMIFS(INDIRECT($F$1&amp;$F134&amp;":"&amp;$F134),INDIRECT($F$1&amp;dbP!$D$2&amp;":"&amp;dbP!$D$2),"&gt;="&amp;BE$6,INDIRECT($F$1&amp;dbP!$D$2&amp;":"&amp;dbP!$D$2),"&lt;="&amp;B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"&amp;$I134=$J134),"*",RIGHT($J134,LEN($J134)-4)),INDIRECT($F$1&amp;dbP!$AC$2&amp;":"&amp;dbP!$AC$2),RepP!$J$3)-
SUMIFS(INDIRECT($F$1&amp;$G134&amp;":"&amp;$G134),INDIRECT($F$1&amp;dbP!$D$2&amp;":"&amp;dbP!$D$2),"&gt;="&amp;BE$6,INDIRECT($F$1&amp;dbP!$D$2&amp;":"&amp;dbP!$D$2),"&lt;="&amp;BE$7,INDIRECT($F$1&amp;dbP!$O$2&amp;":"&amp;dbP!$O$2),$H134,INDIRECT($F$1&amp;dbP!$P$2&amp;":"&amp;dbP!$P$2),IF($I134=$J134,"*",$I134),INDIRECT($F$1&amp;dbP!$Q$2&amp;":"&amp;dbP!$Q$2),IF(OR($I134=$J134,"  "&amp;$I134=$J134),"*",RIGHT($J134,LEN($J134)-4)),INDIRECT($F$1&amp;dbP!$AC$2&amp;":"&amp;dbP!$AC$2),RepP!$J$3)</f>
        <v>0</v>
      </c>
    </row>
    <row r="135" spans="1:57" x14ac:dyDescent="0.3">
      <c r="B135" s="1">
        <f>MAX(B$92:B134)+1</f>
        <v>188</v>
      </c>
      <c r="F135" s="1" t="str">
        <f ca="1">INDIRECT($B$1&amp;Items!H$2&amp;$B135)</f>
        <v>Y</v>
      </c>
      <c r="G135" s="1" t="str">
        <f ca="1">INDIRECT($B$1&amp;Items!I$2&amp;$B135)</f>
        <v>Z</v>
      </c>
      <c r="H135" s="13" t="str">
        <f ca="1">INDIRECT($B$1&amp;Items!E$2&amp;$B135)</f>
        <v>Капитальные затраты</v>
      </c>
      <c r="I135" s="13" t="str">
        <f ca="1">IF(INDIRECT($B$1&amp;Items!F$2&amp;$B135)="",H135,INDIRECT($B$1&amp;Items!F$2&amp;$B135))</f>
        <v>Основные средства - тип - 3</v>
      </c>
      <c r="J135" s="1" t="str">
        <f ca="1">IF(INDIRECT($B$1&amp;Items!G$2&amp;$B135)="",IF(H135&lt;&gt;I135,"  "&amp;I135,I135),"    "&amp;INDIRECT($B$1&amp;Items!G$2&amp;$B135))</f>
        <v xml:space="preserve">    Капзатраты - тип - 3 - 17</v>
      </c>
      <c r="S135" s="1">
        <f ca="1">SUM($U135:INDIRECT(ADDRESS(ROW(),SUMIFS($1:$1,$5:$5,MAX($5:$5)))))</f>
        <v>118303.08039988925</v>
      </c>
      <c r="V135" s="1">
        <f ca="1">SUMIFS(INDIRECT($F$1&amp;$F135&amp;":"&amp;$F135),INDIRECT($F$1&amp;dbP!$D$2&amp;":"&amp;dbP!$D$2),"&gt;="&amp;V$6,INDIRECT($F$1&amp;dbP!$D$2&amp;":"&amp;dbP!$D$2),"&lt;="&amp;V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V$6,INDIRECT($F$1&amp;dbP!$D$2&amp;":"&amp;dbP!$D$2),"&lt;="&amp;V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W135" s="1">
        <f ca="1">SUMIFS(INDIRECT($F$1&amp;$F135&amp;":"&amp;$F135),INDIRECT($F$1&amp;dbP!$D$2&amp;":"&amp;dbP!$D$2),"&gt;="&amp;W$6,INDIRECT($F$1&amp;dbP!$D$2&amp;":"&amp;dbP!$D$2),"&lt;="&amp;W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W$6,INDIRECT($F$1&amp;dbP!$D$2&amp;":"&amp;dbP!$D$2),"&lt;="&amp;W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118303.08039988925</v>
      </c>
      <c r="X135" s="1">
        <f ca="1">SUMIFS(INDIRECT($F$1&amp;$F135&amp;":"&amp;$F135),INDIRECT($F$1&amp;dbP!$D$2&amp;":"&amp;dbP!$D$2),"&gt;="&amp;X$6,INDIRECT($F$1&amp;dbP!$D$2&amp;":"&amp;dbP!$D$2),"&lt;="&amp;X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X$6,INDIRECT($F$1&amp;dbP!$D$2&amp;":"&amp;dbP!$D$2),"&lt;="&amp;X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Y135" s="1">
        <f ca="1">SUMIFS(INDIRECT($F$1&amp;$F135&amp;":"&amp;$F135),INDIRECT($F$1&amp;dbP!$D$2&amp;":"&amp;dbP!$D$2),"&gt;="&amp;Y$6,INDIRECT($F$1&amp;dbP!$D$2&amp;":"&amp;dbP!$D$2),"&lt;="&amp;Y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Y$6,INDIRECT($F$1&amp;dbP!$D$2&amp;":"&amp;dbP!$D$2),"&lt;="&amp;Y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Z135" s="1">
        <f ca="1">SUMIFS(INDIRECT($F$1&amp;$F135&amp;":"&amp;$F135),INDIRECT($F$1&amp;dbP!$D$2&amp;":"&amp;dbP!$D$2),"&gt;="&amp;Z$6,INDIRECT($F$1&amp;dbP!$D$2&amp;":"&amp;dbP!$D$2),"&lt;="&amp;Z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Z$6,INDIRECT($F$1&amp;dbP!$D$2&amp;":"&amp;dbP!$D$2),"&lt;="&amp;Z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A135" s="1">
        <f ca="1">SUMIFS(INDIRECT($F$1&amp;$F135&amp;":"&amp;$F135),INDIRECT($F$1&amp;dbP!$D$2&amp;":"&amp;dbP!$D$2),"&gt;="&amp;AA$6,INDIRECT($F$1&amp;dbP!$D$2&amp;":"&amp;dbP!$D$2),"&lt;="&amp;AA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A$6,INDIRECT($F$1&amp;dbP!$D$2&amp;":"&amp;dbP!$D$2),"&lt;="&amp;AA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B135" s="1">
        <f ca="1">SUMIFS(INDIRECT($F$1&amp;$F135&amp;":"&amp;$F135),INDIRECT($F$1&amp;dbP!$D$2&amp;":"&amp;dbP!$D$2),"&gt;="&amp;AB$6,INDIRECT($F$1&amp;dbP!$D$2&amp;":"&amp;dbP!$D$2),"&lt;="&amp;AB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B$6,INDIRECT($F$1&amp;dbP!$D$2&amp;":"&amp;dbP!$D$2),"&lt;="&amp;AB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C135" s="1">
        <f ca="1">SUMIFS(INDIRECT($F$1&amp;$F135&amp;":"&amp;$F135),INDIRECT($F$1&amp;dbP!$D$2&amp;":"&amp;dbP!$D$2),"&gt;="&amp;AC$6,INDIRECT($F$1&amp;dbP!$D$2&amp;":"&amp;dbP!$D$2),"&lt;="&amp;AC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C$6,INDIRECT($F$1&amp;dbP!$D$2&amp;":"&amp;dbP!$D$2),"&lt;="&amp;AC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D135" s="1">
        <f ca="1">SUMIFS(INDIRECT($F$1&amp;$F135&amp;":"&amp;$F135),INDIRECT($F$1&amp;dbP!$D$2&amp;":"&amp;dbP!$D$2),"&gt;="&amp;AD$6,INDIRECT($F$1&amp;dbP!$D$2&amp;":"&amp;dbP!$D$2),"&lt;="&amp;AD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D$6,INDIRECT($F$1&amp;dbP!$D$2&amp;":"&amp;dbP!$D$2),"&lt;="&amp;AD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E135" s="1">
        <f ca="1">SUMIFS(INDIRECT($F$1&amp;$F135&amp;":"&amp;$F135),INDIRECT($F$1&amp;dbP!$D$2&amp;":"&amp;dbP!$D$2),"&gt;="&amp;AE$6,INDIRECT($F$1&amp;dbP!$D$2&amp;":"&amp;dbP!$D$2),"&lt;="&amp;AE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E$6,INDIRECT($F$1&amp;dbP!$D$2&amp;":"&amp;dbP!$D$2),"&lt;="&amp;AE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F135" s="1">
        <f ca="1">SUMIFS(INDIRECT($F$1&amp;$F135&amp;":"&amp;$F135),INDIRECT($F$1&amp;dbP!$D$2&amp;":"&amp;dbP!$D$2),"&gt;="&amp;AF$6,INDIRECT($F$1&amp;dbP!$D$2&amp;":"&amp;dbP!$D$2),"&lt;="&amp;AF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F$6,INDIRECT($F$1&amp;dbP!$D$2&amp;":"&amp;dbP!$D$2),"&lt;="&amp;AF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G135" s="1">
        <f ca="1">SUMIFS(INDIRECT($F$1&amp;$F135&amp;":"&amp;$F135),INDIRECT($F$1&amp;dbP!$D$2&amp;":"&amp;dbP!$D$2),"&gt;="&amp;AG$6,INDIRECT($F$1&amp;dbP!$D$2&amp;":"&amp;dbP!$D$2),"&lt;="&amp;AG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G$6,INDIRECT($F$1&amp;dbP!$D$2&amp;":"&amp;dbP!$D$2),"&lt;="&amp;AG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H135" s="1">
        <f ca="1">SUMIFS(INDIRECT($F$1&amp;$F135&amp;":"&amp;$F135),INDIRECT($F$1&amp;dbP!$D$2&amp;":"&amp;dbP!$D$2),"&gt;="&amp;AH$6,INDIRECT($F$1&amp;dbP!$D$2&amp;":"&amp;dbP!$D$2),"&lt;="&amp;AH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H$6,INDIRECT($F$1&amp;dbP!$D$2&amp;":"&amp;dbP!$D$2),"&lt;="&amp;AH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I135" s="1">
        <f ca="1">SUMIFS(INDIRECT($F$1&amp;$F135&amp;":"&amp;$F135),INDIRECT($F$1&amp;dbP!$D$2&amp;":"&amp;dbP!$D$2),"&gt;="&amp;AI$6,INDIRECT($F$1&amp;dbP!$D$2&amp;":"&amp;dbP!$D$2),"&lt;="&amp;AI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I$6,INDIRECT($F$1&amp;dbP!$D$2&amp;":"&amp;dbP!$D$2),"&lt;="&amp;AI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J135" s="1">
        <f ca="1">SUMIFS(INDIRECT($F$1&amp;$F135&amp;":"&amp;$F135),INDIRECT($F$1&amp;dbP!$D$2&amp;":"&amp;dbP!$D$2),"&gt;="&amp;AJ$6,INDIRECT($F$1&amp;dbP!$D$2&amp;":"&amp;dbP!$D$2),"&lt;="&amp;AJ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J$6,INDIRECT($F$1&amp;dbP!$D$2&amp;":"&amp;dbP!$D$2),"&lt;="&amp;AJ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K135" s="1">
        <f ca="1">SUMIFS(INDIRECT($F$1&amp;$F135&amp;":"&amp;$F135),INDIRECT($F$1&amp;dbP!$D$2&amp;":"&amp;dbP!$D$2),"&gt;="&amp;AK$6,INDIRECT($F$1&amp;dbP!$D$2&amp;":"&amp;dbP!$D$2),"&lt;="&amp;AK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K$6,INDIRECT($F$1&amp;dbP!$D$2&amp;":"&amp;dbP!$D$2),"&lt;="&amp;AK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L135" s="1">
        <f ca="1">SUMIFS(INDIRECT($F$1&amp;$F135&amp;":"&amp;$F135),INDIRECT($F$1&amp;dbP!$D$2&amp;":"&amp;dbP!$D$2),"&gt;="&amp;AL$6,INDIRECT($F$1&amp;dbP!$D$2&amp;":"&amp;dbP!$D$2),"&lt;="&amp;AL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L$6,INDIRECT($F$1&amp;dbP!$D$2&amp;":"&amp;dbP!$D$2),"&lt;="&amp;AL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M135" s="1">
        <f ca="1">SUMIFS(INDIRECT($F$1&amp;$F135&amp;":"&amp;$F135),INDIRECT($F$1&amp;dbP!$D$2&amp;":"&amp;dbP!$D$2),"&gt;="&amp;AM$6,INDIRECT($F$1&amp;dbP!$D$2&amp;":"&amp;dbP!$D$2),"&lt;="&amp;AM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M$6,INDIRECT($F$1&amp;dbP!$D$2&amp;":"&amp;dbP!$D$2),"&lt;="&amp;AM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N135" s="1">
        <f ca="1">SUMIFS(INDIRECT($F$1&amp;$F135&amp;":"&amp;$F135),INDIRECT($F$1&amp;dbP!$D$2&amp;":"&amp;dbP!$D$2),"&gt;="&amp;AN$6,INDIRECT($F$1&amp;dbP!$D$2&amp;":"&amp;dbP!$D$2),"&lt;="&amp;AN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N$6,INDIRECT($F$1&amp;dbP!$D$2&amp;":"&amp;dbP!$D$2),"&lt;="&amp;AN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O135" s="1">
        <f ca="1">SUMIFS(INDIRECT($F$1&amp;$F135&amp;":"&amp;$F135),INDIRECT($F$1&amp;dbP!$D$2&amp;":"&amp;dbP!$D$2),"&gt;="&amp;AO$6,INDIRECT($F$1&amp;dbP!$D$2&amp;":"&amp;dbP!$D$2),"&lt;="&amp;AO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O$6,INDIRECT($F$1&amp;dbP!$D$2&amp;":"&amp;dbP!$D$2),"&lt;="&amp;AO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P135" s="1">
        <f ca="1">SUMIFS(INDIRECT($F$1&amp;$F135&amp;":"&amp;$F135),INDIRECT($F$1&amp;dbP!$D$2&amp;":"&amp;dbP!$D$2),"&gt;="&amp;AP$6,INDIRECT($F$1&amp;dbP!$D$2&amp;":"&amp;dbP!$D$2),"&lt;="&amp;AP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P$6,INDIRECT($F$1&amp;dbP!$D$2&amp;":"&amp;dbP!$D$2),"&lt;="&amp;AP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Q135" s="1">
        <f ca="1">SUMIFS(INDIRECT($F$1&amp;$F135&amp;":"&amp;$F135),INDIRECT($F$1&amp;dbP!$D$2&amp;":"&amp;dbP!$D$2),"&gt;="&amp;AQ$6,INDIRECT($F$1&amp;dbP!$D$2&amp;":"&amp;dbP!$D$2),"&lt;="&amp;AQ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Q$6,INDIRECT($F$1&amp;dbP!$D$2&amp;":"&amp;dbP!$D$2),"&lt;="&amp;AQ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R135" s="1">
        <f ca="1">SUMIFS(INDIRECT($F$1&amp;$F135&amp;":"&amp;$F135),INDIRECT($F$1&amp;dbP!$D$2&amp;":"&amp;dbP!$D$2),"&gt;="&amp;AR$6,INDIRECT($F$1&amp;dbP!$D$2&amp;":"&amp;dbP!$D$2),"&lt;="&amp;AR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R$6,INDIRECT($F$1&amp;dbP!$D$2&amp;":"&amp;dbP!$D$2),"&lt;="&amp;AR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S135" s="1">
        <f ca="1">SUMIFS(INDIRECT($F$1&amp;$F135&amp;":"&amp;$F135),INDIRECT($F$1&amp;dbP!$D$2&amp;":"&amp;dbP!$D$2),"&gt;="&amp;AS$6,INDIRECT($F$1&amp;dbP!$D$2&amp;":"&amp;dbP!$D$2),"&lt;="&amp;AS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S$6,INDIRECT($F$1&amp;dbP!$D$2&amp;":"&amp;dbP!$D$2),"&lt;="&amp;AS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T135" s="1">
        <f ca="1">SUMIFS(INDIRECT($F$1&amp;$F135&amp;":"&amp;$F135),INDIRECT($F$1&amp;dbP!$D$2&amp;":"&amp;dbP!$D$2),"&gt;="&amp;AT$6,INDIRECT($F$1&amp;dbP!$D$2&amp;":"&amp;dbP!$D$2),"&lt;="&amp;AT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T$6,INDIRECT($F$1&amp;dbP!$D$2&amp;":"&amp;dbP!$D$2),"&lt;="&amp;AT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U135" s="1">
        <f ca="1">SUMIFS(INDIRECT($F$1&amp;$F135&amp;":"&amp;$F135),INDIRECT($F$1&amp;dbP!$D$2&amp;":"&amp;dbP!$D$2),"&gt;="&amp;AU$6,INDIRECT($F$1&amp;dbP!$D$2&amp;":"&amp;dbP!$D$2),"&lt;="&amp;AU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U$6,INDIRECT($F$1&amp;dbP!$D$2&amp;":"&amp;dbP!$D$2),"&lt;="&amp;AU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V135" s="1">
        <f ca="1">SUMIFS(INDIRECT($F$1&amp;$F135&amp;":"&amp;$F135),INDIRECT($F$1&amp;dbP!$D$2&amp;":"&amp;dbP!$D$2),"&gt;="&amp;AV$6,INDIRECT($F$1&amp;dbP!$D$2&amp;":"&amp;dbP!$D$2),"&lt;="&amp;AV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V$6,INDIRECT($F$1&amp;dbP!$D$2&amp;":"&amp;dbP!$D$2),"&lt;="&amp;AV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W135" s="1">
        <f ca="1">SUMIFS(INDIRECT($F$1&amp;$F135&amp;":"&amp;$F135),INDIRECT($F$1&amp;dbP!$D$2&amp;":"&amp;dbP!$D$2),"&gt;="&amp;AW$6,INDIRECT($F$1&amp;dbP!$D$2&amp;":"&amp;dbP!$D$2),"&lt;="&amp;AW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W$6,INDIRECT($F$1&amp;dbP!$D$2&amp;":"&amp;dbP!$D$2),"&lt;="&amp;AW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X135" s="1">
        <f ca="1">SUMIFS(INDIRECT($F$1&amp;$F135&amp;":"&amp;$F135),INDIRECT($F$1&amp;dbP!$D$2&amp;":"&amp;dbP!$D$2),"&gt;="&amp;AX$6,INDIRECT($F$1&amp;dbP!$D$2&amp;":"&amp;dbP!$D$2),"&lt;="&amp;AX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X$6,INDIRECT($F$1&amp;dbP!$D$2&amp;":"&amp;dbP!$D$2),"&lt;="&amp;AX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Y135" s="1">
        <f ca="1">SUMIFS(INDIRECT($F$1&amp;$F135&amp;":"&amp;$F135),INDIRECT($F$1&amp;dbP!$D$2&amp;":"&amp;dbP!$D$2),"&gt;="&amp;AY$6,INDIRECT($F$1&amp;dbP!$D$2&amp;":"&amp;dbP!$D$2),"&lt;="&amp;AY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Y$6,INDIRECT($F$1&amp;dbP!$D$2&amp;":"&amp;dbP!$D$2),"&lt;="&amp;AY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AZ135" s="1">
        <f ca="1">SUMIFS(INDIRECT($F$1&amp;$F135&amp;":"&amp;$F135),INDIRECT($F$1&amp;dbP!$D$2&amp;":"&amp;dbP!$D$2),"&gt;="&amp;AZ$6,INDIRECT($F$1&amp;dbP!$D$2&amp;":"&amp;dbP!$D$2),"&lt;="&amp;AZ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AZ$6,INDIRECT($F$1&amp;dbP!$D$2&amp;":"&amp;dbP!$D$2),"&lt;="&amp;AZ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A135" s="1">
        <f ca="1">SUMIFS(INDIRECT($F$1&amp;$F135&amp;":"&amp;$F135),INDIRECT($F$1&amp;dbP!$D$2&amp;":"&amp;dbP!$D$2),"&gt;="&amp;BA$6,INDIRECT($F$1&amp;dbP!$D$2&amp;":"&amp;dbP!$D$2),"&lt;="&amp;BA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BA$6,INDIRECT($F$1&amp;dbP!$D$2&amp;":"&amp;dbP!$D$2),"&lt;="&amp;BA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B135" s="1">
        <f ca="1">SUMIFS(INDIRECT($F$1&amp;$F135&amp;":"&amp;$F135),INDIRECT($F$1&amp;dbP!$D$2&amp;":"&amp;dbP!$D$2),"&gt;="&amp;BB$6,INDIRECT($F$1&amp;dbP!$D$2&amp;":"&amp;dbP!$D$2),"&lt;="&amp;BB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BB$6,INDIRECT($F$1&amp;dbP!$D$2&amp;":"&amp;dbP!$D$2),"&lt;="&amp;BB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C135" s="1">
        <f ca="1">SUMIFS(INDIRECT($F$1&amp;$F135&amp;":"&amp;$F135),INDIRECT($F$1&amp;dbP!$D$2&amp;":"&amp;dbP!$D$2),"&gt;="&amp;BC$6,INDIRECT($F$1&amp;dbP!$D$2&amp;":"&amp;dbP!$D$2),"&lt;="&amp;BC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BC$6,INDIRECT($F$1&amp;dbP!$D$2&amp;":"&amp;dbP!$D$2),"&lt;="&amp;BC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D135" s="1">
        <f ca="1">SUMIFS(INDIRECT($F$1&amp;$F135&amp;":"&amp;$F135),INDIRECT($F$1&amp;dbP!$D$2&amp;":"&amp;dbP!$D$2),"&gt;="&amp;BD$6,INDIRECT($F$1&amp;dbP!$D$2&amp;":"&amp;dbP!$D$2),"&lt;="&amp;BD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BD$6,INDIRECT($F$1&amp;dbP!$D$2&amp;":"&amp;dbP!$D$2),"&lt;="&amp;BD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  <c r="BE135" s="1">
        <f ca="1">SUMIFS(INDIRECT($F$1&amp;$F135&amp;":"&amp;$F135),INDIRECT($F$1&amp;dbP!$D$2&amp;":"&amp;dbP!$D$2),"&gt;="&amp;BE$6,INDIRECT($F$1&amp;dbP!$D$2&amp;":"&amp;dbP!$D$2),"&lt;="&amp;BE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"&amp;$I135=$J135),"*",RIGHT($J135,LEN($J135)-4)),INDIRECT($F$1&amp;dbP!$AC$2&amp;":"&amp;dbP!$AC$2),RepP!$J$3)-
SUMIFS(INDIRECT($F$1&amp;$G135&amp;":"&amp;$G135),INDIRECT($F$1&amp;dbP!$D$2&amp;":"&amp;dbP!$D$2),"&gt;="&amp;BE$6,INDIRECT($F$1&amp;dbP!$D$2&amp;":"&amp;dbP!$D$2),"&lt;="&amp;BE$7,INDIRECT($F$1&amp;dbP!$O$2&amp;":"&amp;dbP!$O$2),$H135,INDIRECT($F$1&amp;dbP!$P$2&amp;":"&amp;dbP!$P$2),IF($I135=$J135,"*",$I135),INDIRECT($F$1&amp;dbP!$Q$2&amp;":"&amp;dbP!$Q$2),IF(OR($I135=$J135,"  "&amp;$I135=$J135),"*",RIGHT($J135,LEN($J135)-4)),INDIRECT($F$1&amp;dbP!$AC$2&amp;":"&amp;dbP!$AC$2),RepP!$J$3)</f>
        <v>0</v>
      </c>
    </row>
    <row r="136" spans="1:57" ht="4.95" customHeight="1" x14ac:dyDescent="0.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35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</row>
    <row r="137" spans="1:57" ht="4.95" customHeight="1" x14ac:dyDescent="0.3"/>
    <row r="138" spans="1:57" x14ac:dyDescent="0.3">
      <c r="B138" s="1">
        <f>ROW(Items!A189)</f>
        <v>189</v>
      </c>
      <c r="F138" s="1" t="str">
        <f ca="1">INDIRECT($B$1&amp;Items!H$2&amp;$B138)</f>
        <v>Y</v>
      </c>
      <c r="H138" s="13" t="str">
        <f ca="1">INDIRECT($B$1&amp;Items!E$2&amp;$B138)</f>
        <v>Ввод в эксплуатацию</v>
      </c>
      <c r="I138" s="13" t="str">
        <f ca="1">IF(INDIRECT($B$1&amp;Items!F$2&amp;$B138)="",H138,INDIRECT($B$1&amp;Items!F$2&amp;$B138))</f>
        <v>Ввод в эксплуатацию</v>
      </c>
      <c r="J138" s="1" t="str">
        <f ca="1">IF(INDIRECT($B$1&amp;Items!G$2&amp;$B138)="",IF(H138&lt;&gt;I138,"  "&amp;I138,I138),"    "&amp;INDIRECT($B$1&amp;Items!G$2&amp;$B138))</f>
        <v>Ввод в эксплуатацию</v>
      </c>
      <c r="S138" s="1">
        <f ca="1">SUM($U138:INDIRECT(ADDRESS(ROW(),SUMIFS($1:$1,$5:$5,MAX($5:$5)))))</f>
        <v>45184971.945938528</v>
      </c>
      <c r="V138" s="1">
        <f ca="1">SUMIFS(INDIRECT($F$1&amp;$F138&amp;":"&amp;$F138),INDIRECT($F$1&amp;dbP!$D$2&amp;":"&amp;dbP!$D$2),"&gt;="&amp;V$6,INDIRECT($F$1&amp;dbP!$D$2&amp;":"&amp;dbP!$D$2),"&lt;="&amp;V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W138" s="1">
        <f ca="1">SUMIFS(INDIRECT($F$1&amp;$F138&amp;":"&amp;$F138),INDIRECT($F$1&amp;dbP!$D$2&amp;":"&amp;dbP!$D$2),"&gt;="&amp;W$6,INDIRECT($F$1&amp;dbP!$D$2&amp;":"&amp;dbP!$D$2),"&lt;="&amp;W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45184971.945938528</v>
      </c>
      <c r="X138" s="1">
        <f ca="1">SUMIFS(INDIRECT($F$1&amp;$F138&amp;":"&amp;$F138),INDIRECT($F$1&amp;dbP!$D$2&amp;":"&amp;dbP!$D$2),"&gt;="&amp;X$6,INDIRECT($F$1&amp;dbP!$D$2&amp;":"&amp;dbP!$D$2),"&lt;="&amp;X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Y138" s="1">
        <f ca="1">SUMIFS(INDIRECT($F$1&amp;$F138&amp;":"&amp;$F138),INDIRECT($F$1&amp;dbP!$D$2&amp;":"&amp;dbP!$D$2),"&gt;="&amp;Y$6,INDIRECT($F$1&amp;dbP!$D$2&amp;":"&amp;dbP!$D$2),"&lt;="&amp;Y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Z138" s="1">
        <f ca="1">SUMIFS(INDIRECT($F$1&amp;$F138&amp;":"&amp;$F138),INDIRECT($F$1&amp;dbP!$D$2&amp;":"&amp;dbP!$D$2),"&gt;="&amp;Z$6,INDIRECT($F$1&amp;dbP!$D$2&amp;":"&amp;dbP!$D$2),"&lt;="&amp;Z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A138" s="1">
        <f ca="1">SUMIFS(INDIRECT($F$1&amp;$F138&amp;":"&amp;$F138),INDIRECT($F$1&amp;dbP!$D$2&amp;":"&amp;dbP!$D$2),"&gt;="&amp;AA$6,INDIRECT($F$1&amp;dbP!$D$2&amp;":"&amp;dbP!$D$2),"&lt;="&amp;AA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B138" s="1">
        <f ca="1">SUMIFS(INDIRECT($F$1&amp;$F138&amp;":"&amp;$F138),INDIRECT($F$1&amp;dbP!$D$2&amp;":"&amp;dbP!$D$2),"&gt;="&amp;AB$6,INDIRECT($F$1&amp;dbP!$D$2&amp;":"&amp;dbP!$D$2),"&lt;="&amp;AB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C138" s="1">
        <f ca="1">SUMIFS(INDIRECT($F$1&amp;$F138&amp;":"&amp;$F138),INDIRECT($F$1&amp;dbP!$D$2&amp;":"&amp;dbP!$D$2),"&gt;="&amp;AC$6,INDIRECT($F$1&amp;dbP!$D$2&amp;":"&amp;dbP!$D$2),"&lt;="&amp;AC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D138" s="1">
        <f ca="1">SUMIFS(INDIRECT($F$1&amp;$F138&amp;":"&amp;$F138),INDIRECT($F$1&amp;dbP!$D$2&amp;":"&amp;dbP!$D$2),"&gt;="&amp;AD$6,INDIRECT($F$1&amp;dbP!$D$2&amp;":"&amp;dbP!$D$2),"&lt;="&amp;AD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E138" s="1">
        <f ca="1">SUMIFS(INDIRECT($F$1&amp;$F138&amp;":"&amp;$F138),INDIRECT($F$1&amp;dbP!$D$2&amp;":"&amp;dbP!$D$2),"&gt;="&amp;AE$6,INDIRECT($F$1&amp;dbP!$D$2&amp;":"&amp;dbP!$D$2),"&lt;="&amp;AE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F138" s="1">
        <f ca="1">SUMIFS(INDIRECT($F$1&amp;$F138&amp;":"&amp;$F138),INDIRECT($F$1&amp;dbP!$D$2&amp;":"&amp;dbP!$D$2),"&gt;="&amp;AF$6,INDIRECT($F$1&amp;dbP!$D$2&amp;":"&amp;dbP!$D$2),"&lt;="&amp;AF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G138" s="1">
        <f ca="1">SUMIFS(INDIRECT($F$1&amp;$F138&amp;":"&amp;$F138),INDIRECT($F$1&amp;dbP!$D$2&amp;":"&amp;dbP!$D$2),"&gt;="&amp;AG$6,INDIRECT($F$1&amp;dbP!$D$2&amp;":"&amp;dbP!$D$2),"&lt;="&amp;AG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H138" s="1">
        <f ca="1">SUMIFS(INDIRECT($F$1&amp;$F138&amp;":"&amp;$F138),INDIRECT($F$1&amp;dbP!$D$2&amp;":"&amp;dbP!$D$2),"&gt;="&amp;AH$6,INDIRECT($F$1&amp;dbP!$D$2&amp;":"&amp;dbP!$D$2),"&lt;="&amp;AH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I138" s="1">
        <f ca="1">SUMIFS(INDIRECT($F$1&amp;$F138&amp;":"&amp;$F138),INDIRECT($F$1&amp;dbP!$D$2&amp;":"&amp;dbP!$D$2),"&gt;="&amp;AI$6,INDIRECT($F$1&amp;dbP!$D$2&amp;":"&amp;dbP!$D$2),"&lt;="&amp;AI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J138" s="1">
        <f ca="1">SUMIFS(INDIRECT($F$1&amp;$F138&amp;":"&amp;$F138),INDIRECT($F$1&amp;dbP!$D$2&amp;":"&amp;dbP!$D$2),"&gt;="&amp;AJ$6,INDIRECT($F$1&amp;dbP!$D$2&amp;":"&amp;dbP!$D$2),"&lt;="&amp;AJ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K138" s="1">
        <f ca="1">SUMIFS(INDIRECT($F$1&amp;$F138&amp;":"&amp;$F138),INDIRECT($F$1&amp;dbP!$D$2&amp;":"&amp;dbP!$D$2),"&gt;="&amp;AK$6,INDIRECT($F$1&amp;dbP!$D$2&amp;":"&amp;dbP!$D$2),"&lt;="&amp;AK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L138" s="1">
        <f ca="1">SUMIFS(INDIRECT($F$1&amp;$F138&amp;":"&amp;$F138),INDIRECT($F$1&amp;dbP!$D$2&amp;":"&amp;dbP!$D$2),"&gt;="&amp;AL$6,INDIRECT($F$1&amp;dbP!$D$2&amp;":"&amp;dbP!$D$2),"&lt;="&amp;AL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M138" s="1">
        <f ca="1">SUMIFS(INDIRECT($F$1&amp;$F138&amp;":"&amp;$F138),INDIRECT($F$1&amp;dbP!$D$2&amp;":"&amp;dbP!$D$2),"&gt;="&amp;AM$6,INDIRECT($F$1&amp;dbP!$D$2&amp;":"&amp;dbP!$D$2),"&lt;="&amp;AM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N138" s="1">
        <f ca="1">SUMIFS(INDIRECT($F$1&amp;$F138&amp;":"&amp;$F138),INDIRECT($F$1&amp;dbP!$D$2&amp;":"&amp;dbP!$D$2),"&gt;="&amp;AN$6,INDIRECT($F$1&amp;dbP!$D$2&amp;":"&amp;dbP!$D$2),"&lt;="&amp;AN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O138" s="1">
        <f ca="1">SUMIFS(INDIRECT($F$1&amp;$F138&amp;":"&amp;$F138),INDIRECT($F$1&amp;dbP!$D$2&amp;":"&amp;dbP!$D$2),"&gt;="&amp;AO$6,INDIRECT($F$1&amp;dbP!$D$2&amp;":"&amp;dbP!$D$2),"&lt;="&amp;AO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P138" s="1">
        <f ca="1">SUMIFS(INDIRECT($F$1&amp;$F138&amp;":"&amp;$F138),INDIRECT($F$1&amp;dbP!$D$2&amp;":"&amp;dbP!$D$2),"&gt;="&amp;AP$6,INDIRECT($F$1&amp;dbP!$D$2&amp;":"&amp;dbP!$D$2),"&lt;="&amp;AP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Q138" s="1">
        <f ca="1">SUMIFS(INDIRECT($F$1&amp;$F138&amp;":"&amp;$F138),INDIRECT($F$1&amp;dbP!$D$2&amp;":"&amp;dbP!$D$2),"&gt;="&amp;AQ$6,INDIRECT($F$1&amp;dbP!$D$2&amp;":"&amp;dbP!$D$2),"&lt;="&amp;AQ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R138" s="1">
        <f ca="1">SUMIFS(INDIRECT($F$1&amp;$F138&amp;":"&amp;$F138),INDIRECT($F$1&amp;dbP!$D$2&amp;":"&amp;dbP!$D$2),"&gt;="&amp;AR$6,INDIRECT($F$1&amp;dbP!$D$2&amp;":"&amp;dbP!$D$2),"&lt;="&amp;AR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S138" s="1">
        <f ca="1">SUMIFS(INDIRECT($F$1&amp;$F138&amp;":"&amp;$F138),INDIRECT($F$1&amp;dbP!$D$2&amp;":"&amp;dbP!$D$2),"&gt;="&amp;AS$6,INDIRECT($F$1&amp;dbP!$D$2&amp;":"&amp;dbP!$D$2),"&lt;="&amp;AS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T138" s="1">
        <f ca="1">SUMIFS(INDIRECT($F$1&amp;$F138&amp;":"&amp;$F138),INDIRECT($F$1&amp;dbP!$D$2&amp;":"&amp;dbP!$D$2),"&gt;="&amp;AT$6,INDIRECT($F$1&amp;dbP!$D$2&amp;":"&amp;dbP!$D$2),"&lt;="&amp;AT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U138" s="1">
        <f ca="1">SUMIFS(INDIRECT($F$1&amp;$F138&amp;":"&amp;$F138),INDIRECT($F$1&amp;dbP!$D$2&amp;":"&amp;dbP!$D$2),"&gt;="&amp;AU$6,INDIRECT($F$1&amp;dbP!$D$2&amp;":"&amp;dbP!$D$2),"&lt;="&amp;AU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V138" s="1">
        <f ca="1">SUMIFS(INDIRECT($F$1&amp;$F138&amp;":"&amp;$F138),INDIRECT($F$1&amp;dbP!$D$2&amp;":"&amp;dbP!$D$2),"&gt;="&amp;AV$6,INDIRECT($F$1&amp;dbP!$D$2&amp;":"&amp;dbP!$D$2),"&lt;="&amp;AV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W138" s="1">
        <f ca="1">SUMIFS(INDIRECT($F$1&amp;$F138&amp;":"&amp;$F138),INDIRECT($F$1&amp;dbP!$D$2&amp;":"&amp;dbP!$D$2),"&gt;="&amp;AW$6,INDIRECT($F$1&amp;dbP!$D$2&amp;":"&amp;dbP!$D$2),"&lt;="&amp;AW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X138" s="1">
        <f ca="1">SUMIFS(INDIRECT($F$1&amp;$F138&amp;":"&amp;$F138),INDIRECT($F$1&amp;dbP!$D$2&amp;":"&amp;dbP!$D$2),"&gt;="&amp;AX$6,INDIRECT($F$1&amp;dbP!$D$2&amp;":"&amp;dbP!$D$2),"&lt;="&amp;AX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Y138" s="1">
        <f ca="1">SUMIFS(INDIRECT($F$1&amp;$F138&amp;":"&amp;$F138),INDIRECT($F$1&amp;dbP!$D$2&amp;":"&amp;dbP!$D$2),"&gt;="&amp;AY$6,INDIRECT($F$1&amp;dbP!$D$2&amp;":"&amp;dbP!$D$2),"&lt;="&amp;AY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AZ138" s="1">
        <f ca="1">SUMIFS(INDIRECT($F$1&amp;$F138&amp;":"&amp;$F138),INDIRECT($F$1&amp;dbP!$D$2&amp;":"&amp;dbP!$D$2),"&gt;="&amp;AZ$6,INDIRECT($F$1&amp;dbP!$D$2&amp;":"&amp;dbP!$D$2),"&lt;="&amp;AZ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A138" s="1">
        <f ca="1">SUMIFS(INDIRECT($F$1&amp;$F138&amp;":"&amp;$F138),INDIRECT($F$1&amp;dbP!$D$2&amp;":"&amp;dbP!$D$2),"&gt;="&amp;BA$6,INDIRECT($F$1&amp;dbP!$D$2&amp;":"&amp;dbP!$D$2),"&lt;="&amp;BA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B138" s="1">
        <f ca="1">SUMIFS(INDIRECT($F$1&amp;$F138&amp;":"&amp;$F138),INDIRECT($F$1&amp;dbP!$D$2&amp;":"&amp;dbP!$D$2),"&gt;="&amp;BB$6,INDIRECT($F$1&amp;dbP!$D$2&amp;":"&amp;dbP!$D$2),"&lt;="&amp;BB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C138" s="1">
        <f ca="1">SUMIFS(INDIRECT($F$1&amp;$F138&amp;":"&amp;$F138),INDIRECT($F$1&amp;dbP!$D$2&amp;":"&amp;dbP!$D$2),"&gt;="&amp;BC$6,INDIRECT($F$1&amp;dbP!$D$2&amp;":"&amp;dbP!$D$2),"&lt;="&amp;BC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D138" s="1">
        <f ca="1">SUMIFS(INDIRECT($F$1&amp;$F138&amp;":"&amp;$F138),INDIRECT($F$1&amp;dbP!$D$2&amp;":"&amp;dbP!$D$2),"&gt;="&amp;BD$6,INDIRECT($F$1&amp;dbP!$D$2&amp;":"&amp;dbP!$D$2),"&lt;="&amp;BD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  <c r="BE138" s="1">
        <f ca="1">SUMIFS(INDIRECT($F$1&amp;$F138&amp;":"&amp;$F138),INDIRECT($F$1&amp;dbP!$D$2&amp;":"&amp;dbP!$D$2),"&gt;="&amp;BE$6,INDIRECT($F$1&amp;dbP!$D$2&amp;":"&amp;dbP!$D$2),"&lt;="&amp;BE$7,INDIRECT($F$1&amp;dbP!$O$2&amp;":"&amp;dbP!$O$2),$H138,INDIRECT($F$1&amp;dbP!$P$2&amp;":"&amp;dbP!$P$2),IF($I138=$J138,"*",$I138),INDIRECT($F$1&amp;dbP!$Q$2&amp;":"&amp;dbP!$Q$2),IF(OR($I138=$J138,"  "&amp;$I138=$J138),"*",RIGHT($J138,LEN($J138)-4)),INDIRECT($F$1&amp;dbP!$AC$2&amp;":"&amp;dbP!$AC$2),RepP!$J$3)</f>
        <v>0</v>
      </c>
    </row>
    <row r="139" spans="1:57" x14ac:dyDescent="0.3">
      <c r="B139" s="1">
        <f>MAX(B$137:B138)+1</f>
        <v>190</v>
      </c>
      <c r="F139" s="1" t="str">
        <f ca="1">INDIRECT($B$1&amp;Items!H$2&amp;$B139)</f>
        <v>Y</v>
      </c>
      <c r="H139" s="13" t="str">
        <f ca="1">INDIRECT($B$1&amp;Items!E$2&amp;$B139)</f>
        <v>Ввод в эксплуатацию</v>
      </c>
      <c r="I139" s="13" t="str">
        <f ca="1">IF(INDIRECT($B$1&amp;Items!F$2&amp;$B139)="",H139,INDIRECT($B$1&amp;Items!F$2&amp;$B139))</f>
        <v>Основные средства - тип - 1</v>
      </c>
      <c r="J139" s="1" t="str">
        <f ca="1">IF(INDIRECT($B$1&amp;Items!G$2&amp;$B139)="",IF(H139&lt;&gt;I139,"  "&amp;I139,I139),"    "&amp;INDIRECT($B$1&amp;Items!G$2&amp;$B139))</f>
        <v xml:space="preserve">  Основные средства - тип - 1</v>
      </c>
      <c r="S139" s="1">
        <f ca="1">SUM($U139:INDIRECT(ADDRESS(ROW(),SUMIFS($1:$1,$5:$5,MAX($5:$5)))))</f>
        <v>16367713.552083336</v>
      </c>
      <c r="V139" s="1">
        <f ca="1">SUMIFS(INDIRECT($F$1&amp;$F139&amp;":"&amp;$F139),INDIRECT($F$1&amp;dbP!$D$2&amp;":"&amp;dbP!$D$2),"&gt;="&amp;V$6,INDIRECT($F$1&amp;dbP!$D$2&amp;":"&amp;dbP!$D$2),"&lt;="&amp;V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W139" s="1">
        <f ca="1">SUMIFS(INDIRECT($F$1&amp;$F139&amp;":"&amp;$F139),INDIRECT($F$1&amp;dbP!$D$2&amp;":"&amp;dbP!$D$2),"&gt;="&amp;W$6,INDIRECT($F$1&amp;dbP!$D$2&amp;":"&amp;dbP!$D$2),"&lt;="&amp;W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16367713.552083336</v>
      </c>
      <c r="X139" s="1">
        <f ca="1">SUMIFS(INDIRECT($F$1&amp;$F139&amp;":"&amp;$F139),INDIRECT($F$1&amp;dbP!$D$2&amp;":"&amp;dbP!$D$2),"&gt;="&amp;X$6,INDIRECT($F$1&amp;dbP!$D$2&amp;":"&amp;dbP!$D$2),"&lt;="&amp;X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Y139" s="1">
        <f ca="1">SUMIFS(INDIRECT($F$1&amp;$F139&amp;":"&amp;$F139),INDIRECT($F$1&amp;dbP!$D$2&amp;":"&amp;dbP!$D$2),"&gt;="&amp;Y$6,INDIRECT($F$1&amp;dbP!$D$2&amp;":"&amp;dbP!$D$2),"&lt;="&amp;Y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Z139" s="1">
        <f ca="1">SUMIFS(INDIRECT($F$1&amp;$F139&amp;":"&amp;$F139),INDIRECT($F$1&amp;dbP!$D$2&amp;":"&amp;dbP!$D$2),"&gt;="&amp;Z$6,INDIRECT($F$1&amp;dbP!$D$2&amp;":"&amp;dbP!$D$2),"&lt;="&amp;Z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A139" s="1">
        <f ca="1">SUMIFS(INDIRECT($F$1&amp;$F139&amp;":"&amp;$F139),INDIRECT($F$1&amp;dbP!$D$2&amp;":"&amp;dbP!$D$2),"&gt;="&amp;AA$6,INDIRECT($F$1&amp;dbP!$D$2&amp;":"&amp;dbP!$D$2),"&lt;="&amp;AA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B139" s="1">
        <f ca="1">SUMIFS(INDIRECT($F$1&amp;$F139&amp;":"&amp;$F139),INDIRECT($F$1&amp;dbP!$D$2&amp;":"&amp;dbP!$D$2),"&gt;="&amp;AB$6,INDIRECT($F$1&amp;dbP!$D$2&amp;":"&amp;dbP!$D$2),"&lt;="&amp;AB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C139" s="1">
        <f ca="1">SUMIFS(INDIRECT($F$1&amp;$F139&amp;":"&amp;$F139),INDIRECT($F$1&amp;dbP!$D$2&amp;":"&amp;dbP!$D$2),"&gt;="&amp;AC$6,INDIRECT($F$1&amp;dbP!$D$2&amp;":"&amp;dbP!$D$2),"&lt;="&amp;AC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D139" s="1">
        <f ca="1">SUMIFS(INDIRECT($F$1&amp;$F139&amp;":"&amp;$F139),INDIRECT($F$1&amp;dbP!$D$2&amp;":"&amp;dbP!$D$2),"&gt;="&amp;AD$6,INDIRECT($F$1&amp;dbP!$D$2&amp;":"&amp;dbP!$D$2),"&lt;="&amp;AD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E139" s="1">
        <f ca="1">SUMIFS(INDIRECT($F$1&amp;$F139&amp;":"&amp;$F139),INDIRECT($F$1&amp;dbP!$D$2&amp;":"&amp;dbP!$D$2),"&gt;="&amp;AE$6,INDIRECT($F$1&amp;dbP!$D$2&amp;":"&amp;dbP!$D$2),"&lt;="&amp;AE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F139" s="1">
        <f ca="1">SUMIFS(INDIRECT($F$1&amp;$F139&amp;":"&amp;$F139),INDIRECT($F$1&amp;dbP!$D$2&amp;":"&amp;dbP!$D$2),"&gt;="&amp;AF$6,INDIRECT($F$1&amp;dbP!$D$2&amp;":"&amp;dbP!$D$2),"&lt;="&amp;AF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G139" s="1">
        <f ca="1">SUMIFS(INDIRECT($F$1&amp;$F139&amp;":"&amp;$F139),INDIRECT($F$1&amp;dbP!$D$2&amp;":"&amp;dbP!$D$2),"&gt;="&amp;AG$6,INDIRECT($F$1&amp;dbP!$D$2&amp;":"&amp;dbP!$D$2),"&lt;="&amp;AG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H139" s="1">
        <f ca="1">SUMIFS(INDIRECT($F$1&amp;$F139&amp;":"&amp;$F139),INDIRECT($F$1&amp;dbP!$D$2&amp;":"&amp;dbP!$D$2),"&gt;="&amp;AH$6,INDIRECT($F$1&amp;dbP!$D$2&amp;":"&amp;dbP!$D$2),"&lt;="&amp;AH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I139" s="1">
        <f ca="1">SUMIFS(INDIRECT($F$1&amp;$F139&amp;":"&amp;$F139),INDIRECT($F$1&amp;dbP!$D$2&amp;":"&amp;dbP!$D$2),"&gt;="&amp;AI$6,INDIRECT($F$1&amp;dbP!$D$2&amp;":"&amp;dbP!$D$2),"&lt;="&amp;AI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J139" s="1">
        <f ca="1">SUMIFS(INDIRECT($F$1&amp;$F139&amp;":"&amp;$F139),INDIRECT($F$1&amp;dbP!$D$2&amp;":"&amp;dbP!$D$2),"&gt;="&amp;AJ$6,INDIRECT($F$1&amp;dbP!$D$2&amp;":"&amp;dbP!$D$2),"&lt;="&amp;AJ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K139" s="1">
        <f ca="1">SUMIFS(INDIRECT($F$1&amp;$F139&amp;":"&amp;$F139),INDIRECT($F$1&amp;dbP!$D$2&amp;":"&amp;dbP!$D$2),"&gt;="&amp;AK$6,INDIRECT($F$1&amp;dbP!$D$2&amp;":"&amp;dbP!$D$2),"&lt;="&amp;AK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L139" s="1">
        <f ca="1">SUMIFS(INDIRECT($F$1&amp;$F139&amp;":"&amp;$F139),INDIRECT($F$1&amp;dbP!$D$2&amp;":"&amp;dbP!$D$2),"&gt;="&amp;AL$6,INDIRECT($F$1&amp;dbP!$D$2&amp;":"&amp;dbP!$D$2),"&lt;="&amp;AL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M139" s="1">
        <f ca="1">SUMIFS(INDIRECT($F$1&amp;$F139&amp;":"&amp;$F139),INDIRECT($F$1&amp;dbP!$D$2&amp;":"&amp;dbP!$D$2),"&gt;="&amp;AM$6,INDIRECT($F$1&amp;dbP!$D$2&amp;":"&amp;dbP!$D$2),"&lt;="&amp;AM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N139" s="1">
        <f ca="1">SUMIFS(INDIRECT($F$1&amp;$F139&amp;":"&amp;$F139),INDIRECT($F$1&amp;dbP!$D$2&amp;":"&amp;dbP!$D$2),"&gt;="&amp;AN$6,INDIRECT($F$1&amp;dbP!$D$2&amp;":"&amp;dbP!$D$2),"&lt;="&amp;AN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O139" s="1">
        <f ca="1">SUMIFS(INDIRECT($F$1&amp;$F139&amp;":"&amp;$F139),INDIRECT($F$1&amp;dbP!$D$2&amp;":"&amp;dbP!$D$2),"&gt;="&amp;AO$6,INDIRECT($F$1&amp;dbP!$D$2&amp;":"&amp;dbP!$D$2),"&lt;="&amp;AO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P139" s="1">
        <f ca="1">SUMIFS(INDIRECT($F$1&amp;$F139&amp;":"&amp;$F139),INDIRECT($F$1&amp;dbP!$D$2&amp;":"&amp;dbP!$D$2),"&gt;="&amp;AP$6,INDIRECT($F$1&amp;dbP!$D$2&amp;":"&amp;dbP!$D$2),"&lt;="&amp;AP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Q139" s="1">
        <f ca="1">SUMIFS(INDIRECT($F$1&amp;$F139&amp;":"&amp;$F139),INDIRECT($F$1&amp;dbP!$D$2&amp;":"&amp;dbP!$D$2),"&gt;="&amp;AQ$6,INDIRECT($F$1&amp;dbP!$D$2&amp;":"&amp;dbP!$D$2),"&lt;="&amp;AQ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R139" s="1">
        <f ca="1">SUMIFS(INDIRECT($F$1&amp;$F139&amp;":"&amp;$F139),INDIRECT($F$1&amp;dbP!$D$2&amp;":"&amp;dbP!$D$2),"&gt;="&amp;AR$6,INDIRECT($F$1&amp;dbP!$D$2&amp;":"&amp;dbP!$D$2),"&lt;="&amp;AR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S139" s="1">
        <f ca="1">SUMIFS(INDIRECT($F$1&amp;$F139&amp;":"&amp;$F139),INDIRECT($F$1&amp;dbP!$D$2&amp;":"&amp;dbP!$D$2),"&gt;="&amp;AS$6,INDIRECT($F$1&amp;dbP!$D$2&amp;":"&amp;dbP!$D$2),"&lt;="&amp;AS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T139" s="1">
        <f ca="1">SUMIFS(INDIRECT($F$1&amp;$F139&amp;":"&amp;$F139),INDIRECT($F$1&amp;dbP!$D$2&amp;":"&amp;dbP!$D$2),"&gt;="&amp;AT$6,INDIRECT($F$1&amp;dbP!$D$2&amp;":"&amp;dbP!$D$2),"&lt;="&amp;AT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U139" s="1">
        <f ca="1">SUMIFS(INDIRECT($F$1&amp;$F139&amp;":"&amp;$F139),INDIRECT($F$1&amp;dbP!$D$2&amp;":"&amp;dbP!$D$2),"&gt;="&amp;AU$6,INDIRECT($F$1&amp;dbP!$D$2&amp;":"&amp;dbP!$D$2),"&lt;="&amp;AU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V139" s="1">
        <f ca="1">SUMIFS(INDIRECT($F$1&amp;$F139&amp;":"&amp;$F139),INDIRECT($F$1&amp;dbP!$D$2&amp;":"&amp;dbP!$D$2),"&gt;="&amp;AV$6,INDIRECT($F$1&amp;dbP!$D$2&amp;":"&amp;dbP!$D$2),"&lt;="&amp;AV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W139" s="1">
        <f ca="1">SUMIFS(INDIRECT($F$1&amp;$F139&amp;":"&amp;$F139),INDIRECT($F$1&amp;dbP!$D$2&amp;":"&amp;dbP!$D$2),"&gt;="&amp;AW$6,INDIRECT($F$1&amp;dbP!$D$2&amp;":"&amp;dbP!$D$2),"&lt;="&amp;AW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X139" s="1">
        <f ca="1">SUMIFS(INDIRECT($F$1&amp;$F139&amp;":"&amp;$F139),INDIRECT($F$1&amp;dbP!$D$2&amp;":"&amp;dbP!$D$2),"&gt;="&amp;AX$6,INDIRECT($F$1&amp;dbP!$D$2&amp;":"&amp;dbP!$D$2),"&lt;="&amp;AX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Y139" s="1">
        <f ca="1">SUMIFS(INDIRECT($F$1&amp;$F139&amp;":"&amp;$F139),INDIRECT($F$1&amp;dbP!$D$2&amp;":"&amp;dbP!$D$2),"&gt;="&amp;AY$6,INDIRECT($F$1&amp;dbP!$D$2&amp;":"&amp;dbP!$D$2),"&lt;="&amp;AY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AZ139" s="1">
        <f ca="1">SUMIFS(INDIRECT($F$1&amp;$F139&amp;":"&amp;$F139),INDIRECT($F$1&amp;dbP!$D$2&amp;":"&amp;dbP!$D$2),"&gt;="&amp;AZ$6,INDIRECT($F$1&amp;dbP!$D$2&amp;":"&amp;dbP!$D$2),"&lt;="&amp;AZ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A139" s="1">
        <f ca="1">SUMIFS(INDIRECT($F$1&amp;$F139&amp;":"&amp;$F139),INDIRECT($F$1&amp;dbP!$D$2&amp;":"&amp;dbP!$D$2),"&gt;="&amp;BA$6,INDIRECT($F$1&amp;dbP!$D$2&amp;":"&amp;dbP!$D$2),"&lt;="&amp;BA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B139" s="1">
        <f ca="1">SUMIFS(INDIRECT($F$1&amp;$F139&amp;":"&amp;$F139),INDIRECT($F$1&amp;dbP!$D$2&amp;":"&amp;dbP!$D$2),"&gt;="&amp;BB$6,INDIRECT($F$1&amp;dbP!$D$2&amp;":"&amp;dbP!$D$2),"&lt;="&amp;BB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C139" s="1">
        <f ca="1">SUMIFS(INDIRECT($F$1&amp;$F139&amp;":"&amp;$F139),INDIRECT($F$1&amp;dbP!$D$2&amp;":"&amp;dbP!$D$2),"&gt;="&amp;BC$6,INDIRECT($F$1&amp;dbP!$D$2&amp;":"&amp;dbP!$D$2),"&lt;="&amp;BC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D139" s="1">
        <f ca="1">SUMIFS(INDIRECT($F$1&amp;$F139&amp;":"&amp;$F139),INDIRECT($F$1&amp;dbP!$D$2&amp;":"&amp;dbP!$D$2),"&gt;="&amp;BD$6,INDIRECT($F$1&amp;dbP!$D$2&amp;":"&amp;dbP!$D$2),"&lt;="&amp;BD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  <c r="BE139" s="1">
        <f ca="1">SUMIFS(INDIRECT($F$1&amp;$F139&amp;":"&amp;$F139),INDIRECT($F$1&amp;dbP!$D$2&amp;":"&amp;dbP!$D$2),"&gt;="&amp;BE$6,INDIRECT($F$1&amp;dbP!$D$2&amp;":"&amp;dbP!$D$2),"&lt;="&amp;BE$7,INDIRECT($F$1&amp;dbP!$O$2&amp;":"&amp;dbP!$O$2),$H139,INDIRECT($F$1&amp;dbP!$P$2&amp;":"&amp;dbP!$P$2),IF($I139=$J139,"*",$I139),INDIRECT($F$1&amp;dbP!$Q$2&amp;":"&amp;dbP!$Q$2),IF(OR($I139=$J139,"  "&amp;$I139=$J139),"*",RIGHT($J139,LEN($J139)-4)),INDIRECT($F$1&amp;dbP!$AC$2&amp;":"&amp;dbP!$AC$2),RepP!$J$3)</f>
        <v>0</v>
      </c>
    </row>
    <row r="140" spans="1:57" x14ac:dyDescent="0.3">
      <c r="B140" s="1">
        <f>MAX(B$137:B139)+1</f>
        <v>191</v>
      </c>
      <c r="F140" s="1" t="str">
        <f ca="1">INDIRECT($B$1&amp;Items!H$2&amp;$B140)</f>
        <v>Y</v>
      </c>
      <c r="H140" s="13" t="str">
        <f ca="1">INDIRECT($B$1&amp;Items!E$2&amp;$B140)</f>
        <v>Ввод в эксплуатацию</v>
      </c>
      <c r="I140" s="13" t="str">
        <f ca="1">IF(INDIRECT($B$1&amp;Items!F$2&amp;$B140)="",H140,INDIRECT($B$1&amp;Items!F$2&amp;$B140))</f>
        <v>Основные средства - тип - 1</v>
      </c>
      <c r="J140" s="1" t="str">
        <f ca="1">IF(INDIRECT($B$1&amp;Items!G$2&amp;$B140)="",IF(H140&lt;&gt;I140,"  "&amp;I140,I140),"    "&amp;INDIRECT($B$1&amp;Items!G$2&amp;$B140))</f>
        <v xml:space="preserve">    Капзатраты - тип - 1 - 1</v>
      </c>
      <c r="S140" s="1">
        <f ca="1">SUM($U140:INDIRECT(ADDRESS(ROW(),SUMIFS($1:$1,$5:$5,MAX($5:$5)))))</f>
        <v>1393333.3333333335</v>
      </c>
      <c r="V140" s="1">
        <f ca="1">SUMIFS(INDIRECT($F$1&amp;$F140&amp;":"&amp;$F140),INDIRECT($F$1&amp;dbP!$D$2&amp;":"&amp;dbP!$D$2),"&gt;="&amp;V$6,INDIRECT($F$1&amp;dbP!$D$2&amp;":"&amp;dbP!$D$2),"&lt;="&amp;V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W140" s="1">
        <f ca="1">SUMIFS(INDIRECT($F$1&amp;$F140&amp;":"&amp;$F140),INDIRECT($F$1&amp;dbP!$D$2&amp;":"&amp;dbP!$D$2),"&gt;="&amp;W$6,INDIRECT($F$1&amp;dbP!$D$2&amp;":"&amp;dbP!$D$2),"&lt;="&amp;W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1393333.3333333335</v>
      </c>
      <c r="X140" s="1">
        <f ca="1">SUMIFS(INDIRECT($F$1&amp;$F140&amp;":"&amp;$F140),INDIRECT($F$1&amp;dbP!$D$2&amp;":"&amp;dbP!$D$2),"&gt;="&amp;X$6,INDIRECT($F$1&amp;dbP!$D$2&amp;":"&amp;dbP!$D$2),"&lt;="&amp;X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Y140" s="1">
        <f ca="1">SUMIFS(INDIRECT($F$1&amp;$F140&amp;":"&amp;$F140),INDIRECT($F$1&amp;dbP!$D$2&amp;":"&amp;dbP!$D$2),"&gt;="&amp;Y$6,INDIRECT($F$1&amp;dbP!$D$2&amp;":"&amp;dbP!$D$2),"&lt;="&amp;Y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Z140" s="1">
        <f ca="1">SUMIFS(INDIRECT($F$1&amp;$F140&amp;":"&amp;$F140),INDIRECT($F$1&amp;dbP!$D$2&amp;":"&amp;dbP!$D$2),"&gt;="&amp;Z$6,INDIRECT($F$1&amp;dbP!$D$2&amp;":"&amp;dbP!$D$2),"&lt;="&amp;Z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A140" s="1">
        <f ca="1">SUMIFS(INDIRECT($F$1&amp;$F140&amp;":"&amp;$F140),INDIRECT($F$1&amp;dbP!$D$2&amp;":"&amp;dbP!$D$2),"&gt;="&amp;AA$6,INDIRECT($F$1&amp;dbP!$D$2&amp;":"&amp;dbP!$D$2),"&lt;="&amp;AA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B140" s="1">
        <f ca="1">SUMIFS(INDIRECT($F$1&amp;$F140&amp;":"&amp;$F140),INDIRECT($F$1&amp;dbP!$D$2&amp;":"&amp;dbP!$D$2),"&gt;="&amp;AB$6,INDIRECT($F$1&amp;dbP!$D$2&amp;":"&amp;dbP!$D$2),"&lt;="&amp;AB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C140" s="1">
        <f ca="1">SUMIFS(INDIRECT($F$1&amp;$F140&amp;":"&amp;$F140),INDIRECT($F$1&amp;dbP!$D$2&amp;":"&amp;dbP!$D$2),"&gt;="&amp;AC$6,INDIRECT($F$1&amp;dbP!$D$2&amp;":"&amp;dbP!$D$2),"&lt;="&amp;AC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D140" s="1">
        <f ca="1">SUMIFS(INDIRECT($F$1&amp;$F140&amp;":"&amp;$F140),INDIRECT($F$1&amp;dbP!$D$2&amp;":"&amp;dbP!$D$2),"&gt;="&amp;AD$6,INDIRECT($F$1&amp;dbP!$D$2&amp;":"&amp;dbP!$D$2),"&lt;="&amp;AD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E140" s="1">
        <f ca="1">SUMIFS(INDIRECT($F$1&amp;$F140&amp;":"&amp;$F140),INDIRECT($F$1&amp;dbP!$D$2&amp;":"&amp;dbP!$D$2),"&gt;="&amp;AE$6,INDIRECT($F$1&amp;dbP!$D$2&amp;":"&amp;dbP!$D$2),"&lt;="&amp;AE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F140" s="1">
        <f ca="1">SUMIFS(INDIRECT($F$1&amp;$F140&amp;":"&amp;$F140),INDIRECT($F$1&amp;dbP!$D$2&amp;":"&amp;dbP!$D$2),"&gt;="&amp;AF$6,INDIRECT($F$1&amp;dbP!$D$2&amp;":"&amp;dbP!$D$2),"&lt;="&amp;AF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G140" s="1">
        <f ca="1">SUMIFS(INDIRECT($F$1&amp;$F140&amp;":"&amp;$F140),INDIRECT($F$1&amp;dbP!$D$2&amp;":"&amp;dbP!$D$2),"&gt;="&amp;AG$6,INDIRECT($F$1&amp;dbP!$D$2&amp;":"&amp;dbP!$D$2),"&lt;="&amp;AG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H140" s="1">
        <f ca="1">SUMIFS(INDIRECT($F$1&amp;$F140&amp;":"&amp;$F140),INDIRECT($F$1&amp;dbP!$D$2&amp;":"&amp;dbP!$D$2),"&gt;="&amp;AH$6,INDIRECT($F$1&amp;dbP!$D$2&amp;":"&amp;dbP!$D$2),"&lt;="&amp;AH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I140" s="1">
        <f ca="1">SUMIFS(INDIRECT($F$1&amp;$F140&amp;":"&amp;$F140),INDIRECT($F$1&amp;dbP!$D$2&amp;":"&amp;dbP!$D$2),"&gt;="&amp;AI$6,INDIRECT($F$1&amp;dbP!$D$2&amp;":"&amp;dbP!$D$2),"&lt;="&amp;AI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J140" s="1">
        <f ca="1">SUMIFS(INDIRECT($F$1&amp;$F140&amp;":"&amp;$F140),INDIRECT($F$1&amp;dbP!$D$2&amp;":"&amp;dbP!$D$2),"&gt;="&amp;AJ$6,INDIRECT($F$1&amp;dbP!$D$2&amp;":"&amp;dbP!$D$2),"&lt;="&amp;AJ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K140" s="1">
        <f ca="1">SUMIFS(INDIRECT($F$1&amp;$F140&amp;":"&amp;$F140),INDIRECT($F$1&amp;dbP!$D$2&amp;":"&amp;dbP!$D$2),"&gt;="&amp;AK$6,INDIRECT($F$1&amp;dbP!$D$2&amp;":"&amp;dbP!$D$2),"&lt;="&amp;AK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L140" s="1">
        <f ca="1">SUMIFS(INDIRECT($F$1&amp;$F140&amp;":"&amp;$F140),INDIRECT($F$1&amp;dbP!$D$2&amp;":"&amp;dbP!$D$2),"&gt;="&amp;AL$6,INDIRECT($F$1&amp;dbP!$D$2&amp;":"&amp;dbP!$D$2),"&lt;="&amp;AL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M140" s="1">
        <f ca="1">SUMIFS(INDIRECT($F$1&amp;$F140&amp;":"&amp;$F140),INDIRECT($F$1&amp;dbP!$D$2&amp;":"&amp;dbP!$D$2),"&gt;="&amp;AM$6,INDIRECT($F$1&amp;dbP!$D$2&amp;":"&amp;dbP!$D$2),"&lt;="&amp;AM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N140" s="1">
        <f ca="1">SUMIFS(INDIRECT($F$1&amp;$F140&amp;":"&amp;$F140),INDIRECT($F$1&amp;dbP!$D$2&amp;":"&amp;dbP!$D$2),"&gt;="&amp;AN$6,INDIRECT($F$1&amp;dbP!$D$2&amp;":"&amp;dbP!$D$2),"&lt;="&amp;AN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O140" s="1">
        <f ca="1">SUMIFS(INDIRECT($F$1&amp;$F140&amp;":"&amp;$F140),INDIRECT($F$1&amp;dbP!$D$2&amp;":"&amp;dbP!$D$2),"&gt;="&amp;AO$6,INDIRECT($F$1&amp;dbP!$D$2&amp;":"&amp;dbP!$D$2),"&lt;="&amp;AO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P140" s="1">
        <f ca="1">SUMIFS(INDIRECT($F$1&amp;$F140&amp;":"&amp;$F140),INDIRECT($F$1&amp;dbP!$D$2&amp;":"&amp;dbP!$D$2),"&gt;="&amp;AP$6,INDIRECT($F$1&amp;dbP!$D$2&amp;":"&amp;dbP!$D$2),"&lt;="&amp;AP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Q140" s="1">
        <f ca="1">SUMIFS(INDIRECT($F$1&amp;$F140&amp;":"&amp;$F140),INDIRECT($F$1&amp;dbP!$D$2&amp;":"&amp;dbP!$D$2),"&gt;="&amp;AQ$6,INDIRECT($F$1&amp;dbP!$D$2&amp;":"&amp;dbP!$D$2),"&lt;="&amp;AQ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R140" s="1">
        <f ca="1">SUMIFS(INDIRECT($F$1&amp;$F140&amp;":"&amp;$F140),INDIRECT($F$1&amp;dbP!$D$2&amp;":"&amp;dbP!$D$2),"&gt;="&amp;AR$6,INDIRECT($F$1&amp;dbP!$D$2&amp;":"&amp;dbP!$D$2),"&lt;="&amp;AR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S140" s="1">
        <f ca="1">SUMIFS(INDIRECT($F$1&amp;$F140&amp;":"&amp;$F140),INDIRECT($F$1&amp;dbP!$D$2&amp;":"&amp;dbP!$D$2),"&gt;="&amp;AS$6,INDIRECT($F$1&amp;dbP!$D$2&amp;":"&amp;dbP!$D$2),"&lt;="&amp;AS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T140" s="1">
        <f ca="1">SUMIFS(INDIRECT($F$1&amp;$F140&amp;":"&amp;$F140),INDIRECT($F$1&amp;dbP!$D$2&amp;":"&amp;dbP!$D$2),"&gt;="&amp;AT$6,INDIRECT($F$1&amp;dbP!$D$2&amp;":"&amp;dbP!$D$2),"&lt;="&amp;AT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U140" s="1">
        <f ca="1">SUMIFS(INDIRECT($F$1&amp;$F140&amp;":"&amp;$F140),INDIRECT($F$1&amp;dbP!$D$2&amp;":"&amp;dbP!$D$2),"&gt;="&amp;AU$6,INDIRECT($F$1&amp;dbP!$D$2&amp;":"&amp;dbP!$D$2),"&lt;="&amp;AU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V140" s="1">
        <f ca="1">SUMIFS(INDIRECT($F$1&amp;$F140&amp;":"&amp;$F140),INDIRECT($F$1&amp;dbP!$D$2&amp;":"&amp;dbP!$D$2),"&gt;="&amp;AV$6,INDIRECT($F$1&amp;dbP!$D$2&amp;":"&amp;dbP!$D$2),"&lt;="&amp;AV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W140" s="1">
        <f ca="1">SUMIFS(INDIRECT($F$1&amp;$F140&amp;":"&amp;$F140),INDIRECT($F$1&amp;dbP!$D$2&amp;":"&amp;dbP!$D$2),"&gt;="&amp;AW$6,INDIRECT($F$1&amp;dbP!$D$2&amp;":"&amp;dbP!$D$2),"&lt;="&amp;AW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X140" s="1">
        <f ca="1">SUMIFS(INDIRECT($F$1&amp;$F140&amp;":"&amp;$F140),INDIRECT($F$1&amp;dbP!$D$2&amp;":"&amp;dbP!$D$2),"&gt;="&amp;AX$6,INDIRECT($F$1&amp;dbP!$D$2&amp;":"&amp;dbP!$D$2),"&lt;="&amp;AX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Y140" s="1">
        <f ca="1">SUMIFS(INDIRECT($F$1&amp;$F140&amp;":"&amp;$F140),INDIRECT($F$1&amp;dbP!$D$2&amp;":"&amp;dbP!$D$2),"&gt;="&amp;AY$6,INDIRECT($F$1&amp;dbP!$D$2&amp;":"&amp;dbP!$D$2),"&lt;="&amp;AY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AZ140" s="1">
        <f ca="1">SUMIFS(INDIRECT($F$1&amp;$F140&amp;":"&amp;$F140),INDIRECT($F$1&amp;dbP!$D$2&amp;":"&amp;dbP!$D$2),"&gt;="&amp;AZ$6,INDIRECT($F$1&amp;dbP!$D$2&amp;":"&amp;dbP!$D$2),"&lt;="&amp;AZ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A140" s="1">
        <f ca="1">SUMIFS(INDIRECT($F$1&amp;$F140&amp;":"&amp;$F140),INDIRECT($F$1&amp;dbP!$D$2&amp;":"&amp;dbP!$D$2),"&gt;="&amp;BA$6,INDIRECT($F$1&amp;dbP!$D$2&amp;":"&amp;dbP!$D$2),"&lt;="&amp;BA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B140" s="1">
        <f ca="1">SUMIFS(INDIRECT($F$1&amp;$F140&amp;":"&amp;$F140),INDIRECT($F$1&amp;dbP!$D$2&amp;":"&amp;dbP!$D$2),"&gt;="&amp;BB$6,INDIRECT($F$1&amp;dbP!$D$2&amp;":"&amp;dbP!$D$2),"&lt;="&amp;BB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C140" s="1">
        <f ca="1">SUMIFS(INDIRECT($F$1&amp;$F140&amp;":"&amp;$F140),INDIRECT($F$1&amp;dbP!$D$2&amp;":"&amp;dbP!$D$2),"&gt;="&amp;BC$6,INDIRECT($F$1&amp;dbP!$D$2&amp;":"&amp;dbP!$D$2),"&lt;="&amp;BC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D140" s="1">
        <f ca="1">SUMIFS(INDIRECT($F$1&amp;$F140&amp;":"&amp;$F140),INDIRECT($F$1&amp;dbP!$D$2&amp;":"&amp;dbP!$D$2),"&gt;="&amp;BD$6,INDIRECT($F$1&amp;dbP!$D$2&amp;":"&amp;dbP!$D$2),"&lt;="&amp;BD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  <c r="BE140" s="1">
        <f ca="1">SUMIFS(INDIRECT($F$1&amp;$F140&amp;":"&amp;$F140),INDIRECT($F$1&amp;dbP!$D$2&amp;":"&amp;dbP!$D$2),"&gt;="&amp;BE$6,INDIRECT($F$1&amp;dbP!$D$2&amp;":"&amp;dbP!$D$2),"&lt;="&amp;BE$7,INDIRECT($F$1&amp;dbP!$O$2&amp;":"&amp;dbP!$O$2),$H140,INDIRECT($F$1&amp;dbP!$P$2&amp;":"&amp;dbP!$P$2),IF($I140=$J140,"*",$I140),INDIRECT($F$1&amp;dbP!$Q$2&amp;":"&amp;dbP!$Q$2),IF(OR($I140=$J140,"  "&amp;$I140=$J140),"*",RIGHT($J140,LEN($J140)-4)),INDIRECT($F$1&amp;dbP!$AC$2&amp;":"&amp;dbP!$AC$2),RepP!$J$3)</f>
        <v>0</v>
      </c>
    </row>
    <row r="141" spans="1:57" x14ac:dyDescent="0.3">
      <c r="B141" s="1">
        <f>MAX(B$137:B140)+1</f>
        <v>192</v>
      </c>
      <c r="F141" s="1" t="str">
        <f ca="1">INDIRECT($B$1&amp;Items!H$2&amp;$B141)</f>
        <v>Y</v>
      </c>
      <c r="H141" s="13" t="str">
        <f ca="1">INDIRECT($B$1&amp;Items!E$2&amp;$B141)</f>
        <v>Ввод в эксплуатацию</v>
      </c>
      <c r="I141" s="13" t="str">
        <f ca="1">IF(INDIRECT($B$1&amp;Items!F$2&amp;$B141)="",H141,INDIRECT($B$1&amp;Items!F$2&amp;$B141))</f>
        <v>Основные средства - тип - 1</v>
      </c>
      <c r="J141" s="1" t="str">
        <f ca="1">IF(INDIRECT($B$1&amp;Items!G$2&amp;$B141)="",IF(H141&lt;&gt;I141,"  "&amp;I141,I141),"    "&amp;INDIRECT($B$1&amp;Items!G$2&amp;$B141))</f>
        <v xml:space="preserve">    Капзатраты - тип - 1 - 2</v>
      </c>
      <c r="S141" s="1">
        <f ca="1">SUM($U141:INDIRECT(ADDRESS(ROW(),SUMIFS($1:$1,$5:$5,MAX($5:$5)))))</f>
        <v>4348333.333333334</v>
      </c>
      <c r="V141" s="1">
        <f ca="1">SUMIFS(INDIRECT($F$1&amp;$F141&amp;":"&amp;$F141),INDIRECT($F$1&amp;dbP!$D$2&amp;":"&amp;dbP!$D$2),"&gt;="&amp;V$6,INDIRECT($F$1&amp;dbP!$D$2&amp;":"&amp;dbP!$D$2),"&lt;="&amp;V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W141" s="1">
        <f ca="1">SUMIFS(INDIRECT($F$1&amp;$F141&amp;":"&amp;$F141),INDIRECT($F$1&amp;dbP!$D$2&amp;":"&amp;dbP!$D$2),"&gt;="&amp;W$6,INDIRECT($F$1&amp;dbP!$D$2&amp;":"&amp;dbP!$D$2),"&lt;="&amp;W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4348333.333333334</v>
      </c>
      <c r="X141" s="1">
        <f ca="1">SUMIFS(INDIRECT($F$1&amp;$F141&amp;":"&amp;$F141),INDIRECT($F$1&amp;dbP!$D$2&amp;":"&amp;dbP!$D$2),"&gt;="&amp;X$6,INDIRECT($F$1&amp;dbP!$D$2&amp;":"&amp;dbP!$D$2),"&lt;="&amp;X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Y141" s="1">
        <f ca="1">SUMIFS(INDIRECT($F$1&amp;$F141&amp;":"&amp;$F141),INDIRECT($F$1&amp;dbP!$D$2&amp;":"&amp;dbP!$D$2),"&gt;="&amp;Y$6,INDIRECT($F$1&amp;dbP!$D$2&amp;":"&amp;dbP!$D$2),"&lt;="&amp;Y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Z141" s="1">
        <f ca="1">SUMIFS(INDIRECT($F$1&amp;$F141&amp;":"&amp;$F141),INDIRECT($F$1&amp;dbP!$D$2&amp;":"&amp;dbP!$D$2),"&gt;="&amp;Z$6,INDIRECT($F$1&amp;dbP!$D$2&amp;":"&amp;dbP!$D$2),"&lt;="&amp;Z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A141" s="1">
        <f ca="1">SUMIFS(INDIRECT($F$1&amp;$F141&amp;":"&amp;$F141),INDIRECT($F$1&amp;dbP!$D$2&amp;":"&amp;dbP!$D$2),"&gt;="&amp;AA$6,INDIRECT($F$1&amp;dbP!$D$2&amp;":"&amp;dbP!$D$2),"&lt;="&amp;AA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B141" s="1">
        <f ca="1">SUMIFS(INDIRECT($F$1&amp;$F141&amp;":"&amp;$F141),INDIRECT($F$1&amp;dbP!$D$2&amp;":"&amp;dbP!$D$2),"&gt;="&amp;AB$6,INDIRECT($F$1&amp;dbP!$D$2&amp;":"&amp;dbP!$D$2),"&lt;="&amp;AB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C141" s="1">
        <f ca="1">SUMIFS(INDIRECT($F$1&amp;$F141&amp;":"&amp;$F141),INDIRECT($F$1&amp;dbP!$D$2&amp;":"&amp;dbP!$D$2),"&gt;="&amp;AC$6,INDIRECT($F$1&amp;dbP!$D$2&amp;":"&amp;dbP!$D$2),"&lt;="&amp;AC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D141" s="1">
        <f ca="1">SUMIFS(INDIRECT($F$1&amp;$F141&amp;":"&amp;$F141),INDIRECT($F$1&amp;dbP!$D$2&amp;":"&amp;dbP!$D$2),"&gt;="&amp;AD$6,INDIRECT($F$1&amp;dbP!$D$2&amp;":"&amp;dbP!$D$2),"&lt;="&amp;AD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E141" s="1">
        <f ca="1">SUMIFS(INDIRECT($F$1&amp;$F141&amp;":"&amp;$F141),INDIRECT($F$1&amp;dbP!$D$2&amp;":"&amp;dbP!$D$2),"&gt;="&amp;AE$6,INDIRECT($F$1&amp;dbP!$D$2&amp;":"&amp;dbP!$D$2),"&lt;="&amp;AE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F141" s="1">
        <f ca="1">SUMIFS(INDIRECT($F$1&amp;$F141&amp;":"&amp;$F141),INDIRECT($F$1&amp;dbP!$D$2&amp;":"&amp;dbP!$D$2),"&gt;="&amp;AF$6,INDIRECT($F$1&amp;dbP!$D$2&amp;":"&amp;dbP!$D$2),"&lt;="&amp;AF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G141" s="1">
        <f ca="1">SUMIFS(INDIRECT($F$1&amp;$F141&amp;":"&amp;$F141),INDIRECT($F$1&amp;dbP!$D$2&amp;":"&amp;dbP!$D$2),"&gt;="&amp;AG$6,INDIRECT($F$1&amp;dbP!$D$2&amp;":"&amp;dbP!$D$2),"&lt;="&amp;AG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H141" s="1">
        <f ca="1">SUMIFS(INDIRECT($F$1&amp;$F141&amp;":"&amp;$F141),INDIRECT($F$1&amp;dbP!$D$2&amp;":"&amp;dbP!$D$2),"&gt;="&amp;AH$6,INDIRECT($F$1&amp;dbP!$D$2&amp;":"&amp;dbP!$D$2),"&lt;="&amp;AH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I141" s="1">
        <f ca="1">SUMIFS(INDIRECT($F$1&amp;$F141&amp;":"&amp;$F141),INDIRECT($F$1&amp;dbP!$D$2&amp;":"&amp;dbP!$D$2),"&gt;="&amp;AI$6,INDIRECT($F$1&amp;dbP!$D$2&amp;":"&amp;dbP!$D$2),"&lt;="&amp;AI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J141" s="1">
        <f ca="1">SUMIFS(INDIRECT($F$1&amp;$F141&amp;":"&amp;$F141),INDIRECT($F$1&amp;dbP!$D$2&amp;":"&amp;dbP!$D$2),"&gt;="&amp;AJ$6,INDIRECT($F$1&amp;dbP!$D$2&amp;":"&amp;dbP!$D$2),"&lt;="&amp;AJ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K141" s="1">
        <f ca="1">SUMIFS(INDIRECT($F$1&amp;$F141&amp;":"&amp;$F141),INDIRECT($F$1&amp;dbP!$D$2&amp;":"&amp;dbP!$D$2),"&gt;="&amp;AK$6,INDIRECT($F$1&amp;dbP!$D$2&amp;":"&amp;dbP!$D$2),"&lt;="&amp;AK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L141" s="1">
        <f ca="1">SUMIFS(INDIRECT($F$1&amp;$F141&amp;":"&amp;$F141),INDIRECT($F$1&amp;dbP!$D$2&amp;":"&amp;dbP!$D$2),"&gt;="&amp;AL$6,INDIRECT($F$1&amp;dbP!$D$2&amp;":"&amp;dbP!$D$2),"&lt;="&amp;AL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M141" s="1">
        <f ca="1">SUMIFS(INDIRECT($F$1&amp;$F141&amp;":"&amp;$F141),INDIRECT($F$1&amp;dbP!$D$2&amp;":"&amp;dbP!$D$2),"&gt;="&amp;AM$6,INDIRECT($F$1&amp;dbP!$D$2&amp;":"&amp;dbP!$D$2),"&lt;="&amp;AM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N141" s="1">
        <f ca="1">SUMIFS(INDIRECT($F$1&amp;$F141&amp;":"&amp;$F141),INDIRECT($F$1&amp;dbP!$D$2&amp;":"&amp;dbP!$D$2),"&gt;="&amp;AN$6,INDIRECT($F$1&amp;dbP!$D$2&amp;":"&amp;dbP!$D$2),"&lt;="&amp;AN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O141" s="1">
        <f ca="1">SUMIFS(INDIRECT($F$1&amp;$F141&amp;":"&amp;$F141),INDIRECT($F$1&amp;dbP!$D$2&amp;":"&amp;dbP!$D$2),"&gt;="&amp;AO$6,INDIRECT($F$1&amp;dbP!$D$2&amp;":"&amp;dbP!$D$2),"&lt;="&amp;AO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P141" s="1">
        <f ca="1">SUMIFS(INDIRECT($F$1&amp;$F141&amp;":"&amp;$F141),INDIRECT($F$1&amp;dbP!$D$2&amp;":"&amp;dbP!$D$2),"&gt;="&amp;AP$6,INDIRECT($F$1&amp;dbP!$D$2&amp;":"&amp;dbP!$D$2),"&lt;="&amp;AP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Q141" s="1">
        <f ca="1">SUMIFS(INDIRECT($F$1&amp;$F141&amp;":"&amp;$F141),INDIRECT($F$1&amp;dbP!$D$2&amp;":"&amp;dbP!$D$2),"&gt;="&amp;AQ$6,INDIRECT($F$1&amp;dbP!$D$2&amp;":"&amp;dbP!$D$2),"&lt;="&amp;AQ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R141" s="1">
        <f ca="1">SUMIFS(INDIRECT($F$1&amp;$F141&amp;":"&amp;$F141),INDIRECT($F$1&amp;dbP!$D$2&amp;":"&amp;dbP!$D$2),"&gt;="&amp;AR$6,INDIRECT($F$1&amp;dbP!$D$2&amp;":"&amp;dbP!$D$2),"&lt;="&amp;AR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S141" s="1">
        <f ca="1">SUMIFS(INDIRECT($F$1&amp;$F141&amp;":"&amp;$F141),INDIRECT($F$1&amp;dbP!$D$2&amp;":"&amp;dbP!$D$2),"&gt;="&amp;AS$6,INDIRECT($F$1&amp;dbP!$D$2&amp;":"&amp;dbP!$D$2),"&lt;="&amp;AS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T141" s="1">
        <f ca="1">SUMIFS(INDIRECT($F$1&amp;$F141&amp;":"&amp;$F141),INDIRECT($F$1&amp;dbP!$D$2&amp;":"&amp;dbP!$D$2),"&gt;="&amp;AT$6,INDIRECT($F$1&amp;dbP!$D$2&amp;":"&amp;dbP!$D$2),"&lt;="&amp;AT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U141" s="1">
        <f ca="1">SUMIFS(INDIRECT($F$1&amp;$F141&amp;":"&amp;$F141),INDIRECT($F$1&amp;dbP!$D$2&amp;":"&amp;dbP!$D$2),"&gt;="&amp;AU$6,INDIRECT($F$1&amp;dbP!$D$2&amp;":"&amp;dbP!$D$2),"&lt;="&amp;AU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V141" s="1">
        <f ca="1">SUMIFS(INDIRECT($F$1&amp;$F141&amp;":"&amp;$F141),INDIRECT($F$1&amp;dbP!$D$2&amp;":"&amp;dbP!$D$2),"&gt;="&amp;AV$6,INDIRECT($F$1&amp;dbP!$D$2&amp;":"&amp;dbP!$D$2),"&lt;="&amp;AV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W141" s="1">
        <f ca="1">SUMIFS(INDIRECT($F$1&amp;$F141&amp;":"&amp;$F141),INDIRECT($F$1&amp;dbP!$D$2&amp;":"&amp;dbP!$D$2),"&gt;="&amp;AW$6,INDIRECT($F$1&amp;dbP!$D$2&amp;":"&amp;dbP!$D$2),"&lt;="&amp;AW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X141" s="1">
        <f ca="1">SUMIFS(INDIRECT($F$1&amp;$F141&amp;":"&amp;$F141),INDIRECT($F$1&amp;dbP!$D$2&amp;":"&amp;dbP!$D$2),"&gt;="&amp;AX$6,INDIRECT($F$1&amp;dbP!$D$2&amp;":"&amp;dbP!$D$2),"&lt;="&amp;AX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Y141" s="1">
        <f ca="1">SUMIFS(INDIRECT($F$1&amp;$F141&amp;":"&amp;$F141),INDIRECT($F$1&amp;dbP!$D$2&amp;":"&amp;dbP!$D$2),"&gt;="&amp;AY$6,INDIRECT($F$1&amp;dbP!$D$2&amp;":"&amp;dbP!$D$2),"&lt;="&amp;AY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AZ141" s="1">
        <f ca="1">SUMIFS(INDIRECT($F$1&amp;$F141&amp;":"&amp;$F141),INDIRECT($F$1&amp;dbP!$D$2&amp;":"&amp;dbP!$D$2),"&gt;="&amp;AZ$6,INDIRECT($F$1&amp;dbP!$D$2&amp;":"&amp;dbP!$D$2),"&lt;="&amp;AZ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A141" s="1">
        <f ca="1">SUMIFS(INDIRECT($F$1&amp;$F141&amp;":"&amp;$F141),INDIRECT($F$1&amp;dbP!$D$2&amp;":"&amp;dbP!$D$2),"&gt;="&amp;BA$6,INDIRECT($F$1&amp;dbP!$D$2&amp;":"&amp;dbP!$D$2),"&lt;="&amp;BA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B141" s="1">
        <f ca="1">SUMIFS(INDIRECT($F$1&amp;$F141&amp;":"&amp;$F141),INDIRECT($F$1&amp;dbP!$D$2&amp;":"&amp;dbP!$D$2),"&gt;="&amp;BB$6,INDIRECT($F$1&amp;dbP!$D$2&amp;":"&amp;dbP!$D$2),"&lt;="&amp;BB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C141" s="1">
        <f ca="1">SUMIFS(INDIRECT($F$1&amp;$F141&amp;":"&amp;$F141),INDIRECT($F$1&amp;dbP!$D$2&amp;":"&amp;dbP!$D$2),"&gt;="&amp;BC$6,INDIRECT($F$1&amp;dbP!$D$2&amp;":"&amp;dbP!$D$2),"&lt;="&amp;BC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D141" s="1">
        <f ca="1">SUMIFS(INDIRECT($F$1&amp;$F141&amp;":"&amp;$F141),INDIRECT($F$1&amp;dbP!$D$2&amp;":"&amp;dbP!$D$2),"&gt;="&amp;BD$6,INDIRECT($F$1&amp;dbP!$D$2&amp;":"&amp;dbP!$D$2),"&lt;="&amp;BD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  <c r="BE141" s="1">
        <f ca="1">SUMIFS(INDIRECT($F$1&amp;$F141&amp;":"&amp;$F141),INDIRECT($F$1&amp;dbP!$D$2&amp;":"&amp;dbP!$D$2),"&gt;="&amp;BE$6,INDIRECT($F$1&amp;dbP!$D$2&amp;":"&amp;dbP!$D$2),"&lt;="&amp;BE$7,INDIRECT($F$1&amp;dbP!$O$2&amp;":"&amp;dbP!$O$2),$H141,INDIRECT($F$1&amp;dbP!$P$2&amp;":"&amp;dbP!$P$2),IF($I141=$J141,"*",$I141),INDIRECT($F$1&amp;dbP!$Q$2&amp;":"&amp;dbP!$Q$2),IF(OR($I141=$J141,"  "&amp;$I141=$J141),"*",RIGHT($J141,LEN($J141)-4)),INDIRECT($F$1&amp;dbP!$AC$2&amp;":"&amp;dbP!$AC$2),RepP!$J$3)</f>
        <v>0</v>
      </c>
    </row>
    <row r="142" spans="1:57" x14ac:dyDescent="0.3">
      <c r="B142" s="1">
        <f>MAX(B$137:B141)+1</f>
        <v>193</v>
      </c>
      <c r="F142" s="1" t="str">
        <f ca="1">INDIRECT($B$1&amp;Items!H$2&amp;$B142)</f>
        <v>Y</v>
      </c>
      <c r="H142" s="13" t="str">
        <f ca="1">INDIRECT($B$1&amp;Items!E$2&amp;$B142)</f>
        <v>Ввод в эксплуатацию</v>
      </c>
      <c r="I142" s="13" t="str">
        <f ca="1">IF(INDIRECT($B$1&amp;Items!F$2&amp;$B142)="",H142,INDIRECT($B$1&amp;Items!F$2&amp;$B142))</f>
        <v>Основные средства - тип - 1</v>
      </c>
      <c r="J142" s="1" t="str">
        <f ca="1">IF(INDIRECT($B$1&amp;Items!G$2&amp;$B142)="",IF(H142&lt;&gt;I142,"  "&amp;I142,I142),"    "&amp;INDIRECT($B$1&amp;Items!G$2&amp;$B142))</f>
        <v xml:space="preserve">    Капзатраты - тип - 1 - 3</v>
      </c>
      <c r="S142" s="1">
        <f ca="1">SUM($U142:INDIRECT(ADDRESS(ROW(),SUMIFS($1:$1,$5:$5,MAX($5:$5)))))</f>
        <v>481937.5</v>
      </c>
      <c r="V142" s="1">
        <f ca="1">SUMIFS(INDIRECT($F$1&amp;$F142&amp;":"&amp;$F142),INDIRECT($F$1&amp;dbP!$D$2&amp;":"&amp;dbP!$D$2),"&gt;="&amp;V$6,INDIRECT($F$1&amp;dbP!$D$2&amp;":"&amp;dbP!$D$2),"&lt;="&amp;V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W142" s="1">
        <f ca="1">SUMIFS(INDIRECT($F$1&amp;$F142&amp;":"&amp;$F142),INDIRECT($F$1&amp;dbP!$D$2&amp;":"&amp;dbP!$D$2),"&gt;="&amp;W$6,INDIRECT($F$1&amp;dbP!$D$2&amp;":"&amp;dbP!$D$2),"&lt;="&amp;W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481937.5</v>
      </c>
      <c r="X142" s="1">
        <f ca="1">SUMIFS(INDIRECT($F$1&amp;$F142&amp;":"&amp;$F142),INDIRECT($F$1&amp;dbP!$D$2&amp;":"&amp;dbP!$D$2),"&gt;="&amp;X$6,INDIRECT($F$1&amp;dbP!$D$2&amp;":"&amp;dbP!$D$2),"&lt;="&amp;X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Y142" s="1">
        <f ca="1">SUMIFS(INDIRECT($F$1&amp;$F142&amp;":"&amp;$F142),INDIRECT($F$1&amp;dbP!$D$2&amp;":"&amp;dbP!$D$2),"&gt;="&amp;Y$6,INDIRECT($F$1&amp;dbP!$D$2&amp;":"&amp;dbP!$D$2),"&lt;="&amp;Y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Z142" s="1">
        <f ca="1">SUMIFS(INDIRECT($F$1&amp;$F142&amp;":"&amp;$F142),INDIRECT($F$1&amp;dbP!$D$2&amp;":"&amp;dbP!$D$2),"&gt;="&amp;Z$6,INDIRECT($F$1&amp;dbP!$D$2&amp;":"&amp;dbP!$D$2),"&lt;="&amp;Z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A142" s="1">
        <f ca="1">SUMIFS(INDIRECT($F$1&amp;$F142&amp;":"&amp;$F142),INDIRECT($F$1&amp;dbP!$D$2&amp;":"&amp;dbP!$D$2),"&gt;="&amp;AA$6,INDIRECT($F$1&amp;dbP!$D$2&amp;":"&amp;dbP!$D$2),"&lt;="&amp;AA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B142" s="1">
        <f ca="1">SUMIFS(INDIRECT($F$1&amp;$F142&amp;":"&amp;$F142),INDIRECT($F$1&amp;dbP!$D$2&amp;":"&amp;dbP!$D$2),"&gt;="&amp;AB$6,INDIRECT($F$1&amp;dbP!$D$2&amp;":"&amp;dbP!$D$2),"&lt;="&amp;AB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C142" s="1">
        <f ca="1">SUMIFS(INDIRECT($F$1&amp;$F142&amp;":"&amp;$F142),INDIRECT($F$1&amp;dbP!$D$2&amp;":"&amp;dbP!$D$2),"&gt;="&amp;AC$6,INDIRECT($F$1&amp;dbP!$D$2&amp;":"&amp;dbP!$D$2),"&lt;="&amp;AC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D142" s="1">
        <f ca="1">SUMIFS(INDIRECT($F$1&amp;$F142&amp;":"&amp;$F142),INDIRECT($F$1&amp;dbP!$D$2&amp;":"&amp;dbP!$D$2),"&gt;="&amp;AD$6,INDIRECT($F$1&amp;dbP!$D$2&amp;":"&amp;dbP!$D$2),"&lt;="&amp;AD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E142" s="1">
        <f ca="1">SUMIFS(INDIRECT($F$1&amp;$F142&amp;":"&amp;$F142),INDIRECT($F$1&amp;dbP!$D$2&amp;":"&amp;dbP!$D$2),"&gt;="&amp;AE$6,INDIRECT($F$1&amp;dbP!$D$2&amp;":"&amp;dbP!$D$2),"&lt;="&amp;AE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F142" s="1">
        <f ca="1">SUMIFS(INDIRECT($F$1&amp;$F142&amp;":"&amp;$F142),INDIRECT($F$1&amp;dbP!$D$2&amp;":"&amp;dbP!$D$2),"&gt;="&amp;AF$6,INDIRECT($F$1&amp;dbP!$D$2&amp;":"&amp;dbP!$D$2),"&lt;="&amp;AF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G142" s="1">
        <f ca="1">SUMIFS(INDIRECT($F$1&amp;$F142&amp;":"&amp;$F142),INDIRECT($F$1&amp;dbP!$D$2&amp;":"&amp;dbP!$D$2),"&gt;="&amp;AG$6,INDIRECT($F$1&amp;dbP!$D$2&amp;":"&amp;dbP!$D$2),"&lt;="&amp;AG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H142" s="1">
        <f ca="1">SUMIFS(INDIRECT($F$1&amp;$F142&amp;":"&amp;$F142),INDIRECT($F$1&amp;dbP!$D$2&amp;":"&amp;dbP!$D$2),"&gt;="&amp;AH$6,INDIRECT($F$1&amp;dbP!$D$2&amp;":"&amp;dbP!$D$2),"&lt;="&amp;AH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I142" s="1">
        <f ca="1">SUMIFS(INDIRECT($F$1&amp;$F142&amp;":"&amp;$F142),INDIRECT($F$1&amp;dbP!$D$2&amp;":"&amp;dbP!$D$2),"&gt;="&amp;AI$6,INDIRECT($F$1&amp;dbP!$D$2&amp;":"&amp;dbP!$D$2),"&lt;="&amp;AI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J142" s="1">
        <f ca="1">SUMIFS(INDIRECT($F$1&amp;$F142&amp;":"&amp;$F142),INDIRECT($F$1&amp;dbP!$D$2&amp;":"&amp;dbP!$D$2),"&gt;="&amp;AJ$6,INDIRECT($F$1&amp;dbP!$D$2&amp;":"&amp;dbP!$D$2),"&lt;="&amp;AJ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K142" s="1">
        <f ca="1">SUMIFS(INDIRECT($F$1&amp;$F142&amp;":"&amp;$F142),INDIRECT($F$1&amp;dbP!$D$2&amp;":"&amp;dbP!$D$2),"&gt;="&amp;AK$6,INDIRECT($F$1&amp;dbP!$D$2&amp;":"&amp;dbP!$D$2),"&lt;="&amp;AK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L142" s="1">
        <f ca="1">SUMIFS(INDIRECT($F$1&amp;$F142&amp;":"&amp;$F142),INDIRECT($F$1&amp;dbP!$D$2&amp;":"&amp;dbP!$D$2),"&gt;="&amp;AL$6,INDIRECT($F$1&amp;dbP!$D$2&amp;":"&amp;dbP!$D$2),"&lt;="&amp;AL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M142" s="1">
        <f ca="1">SUMIFS(INDIRECT($F$1&amp;$F142&amp;":"&amp;$F142),INDIRECT($F$1&amp;dbP!$D$2&amp;":"&amp;dbP!$D$2),"&gt;="&amp;AM$6,INDIRECT($F$1&amp;dbP!$D$2&amp;":"&amp;dbP!$D$2),"&lt;="&amp;AM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N142" s="1">
        <f ca="1">SUMIFS(INDIRECT($F$1&amp;$F142&amp;":"&amp;$F142),INDIRECT($F$1&amp;dbP!$D$2&amp;":"&amp;dbP!$D$2),"&gt;="&amp;AN$6,INDIRECT($F$1&amp;dbP!$D$2&amp;":"&amp;dbP!$D$2),"&lt;="&amp;AN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O142" s="1">
        <f ca="1">SUMIFS(INDIRECT($F$1&amp;$F142&amp;":"&amp;$F142),INDIRECT($F$1&amp;dbP!$D$2&amp;":"&amp;dbP!$D$2),"&gt;="&amp;AO$6,INDIRECT($F$1&amp;dbP!$D$2&amp;":"&amp;dbP!$D$2),"&lt;="&amp;AO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P142" s="1">
        <f ca="1">SUMIFS(INDIRECT($F$1&amp;$F142&amp;":"&amp;$F142),INDIRECT($F$1&amp;dbP!$D$2&amp;":"&amp;dbP!$D$2),"&gt;="&amp;AP$6,INDIRECT($F$1&amp;dbP!$D$2&amp;":"&amp;dbP!$D$2),"&lt;="&amp;AP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Q142" s="1">
        <f ca="1">SUMIFS(INDIRECT($F$1&amp;$F142&amp;":"&amp;$F142),INDIRECT($F$1&amp;dbP!$D$2&amp;":"&amp;dbP!$D$2),"&gt;="&amp;AQ$6,INDIRECT($F$1&amp;dbP!$D$2&amp;":"&amp;dbP!$D$2),"&lt;="&amp;AQ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R142" s="1">
        <f ca="1">SUMIFS(INDIRECT($F$1&amp;$F142&amp;":"&amp;$F142),INDIRECT($F$1&amp;dbP!$D$2&amp;":"&amp;dbP!$D$2),"&gt;="&amp;AR$6,INDIRECT($F$1&amp;dbP!$D$2&amp;":"&amp;dbP!$D$2),"&lt;="&amp;AR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S142" s="1">
        <f ca="1">SUMIFS(INDIRECT($F$1&amp;$F142&amp;":"&amp;$F142),INDIRECT($F$1&amp;dbP!$D$2&amp;":"&amp;dbP!$D$2),"&gt;="&amp;AS$6,INDIRECT($F$1&amp;dbP!$D$2&amp;":"&amp;dbP!$D$2),"&lt;="&amp;AS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T142" s="1">
        <f ca="1">SUMIFS(INDIRECT($F$1&amp;$F142&amp;":"&amp;$F142),INDIRECT($F$1&amp;dbP!$D$2&amp;":"&amp;dbP!$D$2),"&gt;="&amp;AT$6,INDIRECT($F$1&amp;dbP!$D$2&amp;":"&amp;dbP!$D$2),"&lt;="&amp;AT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U142" s="1">
        <f ca="1">SUMIFS(INDIRECT($F$1&amp;$F142&amp;":"&amp;$F142),INDIRECT($F$1&amp;dbP!$D$2&amp;":"&amp;dbP!$D$2),"&gt;="&amp;AU$6,INDIRECT($F$1&amp;dbP!$D$2&amp;":"&amp;dbP!$D$2),"&lt;="&amp;AU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V142" s="1">
        <f ca="1">SUMIFS(INDIRECT($F$1&amp;$F142&amp;":"&amp;$F142),INDIRECT($F$1&amp;dbP!$D$2&amp;":"&amp;dbP!$D$2),"&gt;="&amp;AV$6,INDIRECT($F$1&amp;dbP!$D$2&amp;":"&amp;dbP!$D$2),"&lt;="&amp;AV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W142" s="1">
        <f ca="1">SUMIFS(INDIRECT($F$1&amp;$F142&amp;":"&amp;$F142),INDIRECT($F$1&amp;dbP!$D$2&amp;":"&amp;dbP!$D$2),"&gt;="&amp;AW$6,INDIRECT($F$1&amp;dbP!$D$2&amp;":"&amp;dbP!$D$2),"&lt;="&amp;AW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X142" s="1">
        <f ca="1">SUMIFS(INDIRECT($F$1&amp;$F142&amp;":"&amp;$F142),INDIRECT($F$1&amp;dbP!$D$2&amp;":"&amp;dbP!$D$2),"&gt;="&amp;AX$6,INDIRECT($F$1&amp;dbP!$D$2&amp;":"&amp;dbP!$D$2),"&lt;="&amp;AX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Y142" s="1">
        <f ca="1">SUMIFS(INDIRECT($F$1&amp;$F142&amp;":"&amp;$F142),INDIRECT($F$1&amp;dbP!$D$2&amp;":"&amp;dbP!$D$2),"&gt;="&amp;AY$6,INDIRECT($F$1&amp;dbP!$D$2&amp;":"&amp;dbP!$D$2),"&lt;="&amp;AY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AZ142" s="1">
        <f ca="1">SUMIFS(INDIRECT($F$1&amp;$F142&amp;":"&amp;$F142),INDIRECT($F$1&amp;dbP!$D$2&amp;":"&amp;dbP!$D$2),"&gt;="&amp;AZ$6,INDIRECT($F$1&amp;dbP!$D$2&amp;":"&amp;dbP!$D$2),"&lt;="&amp;AZ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A142" s="1">
        <f ca="1">SUMIFS(INDIRECT($F$1&amp;$F142&amp;":"&amp;$F142),INDIRECT($F$1&amp;dbP!$D$2&amp;":"&amp;dbP!$D$2),"&gt;="&amp;BA$6,INDIRECT($F$1&amp;dbP!$D$2&amp;":"&amp;dbP!$D$2),"&lt;="&amp;BA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B142" s="1">
        <f ca="1">SUMIFS(INDIRECT($F$1&amp;$F142&amp;":"&amp;$F142),INDIRECT($F$1&amp;dbP!$D$2&amp;":"&amp;dbP!$D$2),"&gt;="&amp;BB$6,INDIRECT($F$1&amp;dbP!$D$2&amp;":"&amp;dbP!$D$2),"&lt;="&amp;BB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C142" s="1">
        <f ca="1">SUMIFS(INDIRECT($F$1&amp;$F142&amp;":"&amp;$F142),INDIRECT($F$1&amp;dbP!$D$2&amp;":"&amp;dbP!$D$2),"&gt;="&amp;BC$6,INDIRECT($F$1&amp;dbP!$D$2&amp;":"&amp;dbP!$D$2),"&lt;="&amp;BC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D142" s="1">
        <f ca="1">SUMIFS(INDIRECT($F$1&amp;$F142&amp;":"&amp;$F142),INDIRECT($F$1&amp;dbP!$D$2&amp;":"&amp;dbP!$D$2),"&gt;="&amp;BD$6,INDIRECT($F$1&amp;dbP!$D$2&amp;":"&amp;dbP!$D$2),"&lt;="&amp;BD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  <c r="BE142" s="1">
        <f ca="1">SUMIFS(INDIRECT($F$1&amp;$F142&amp;":"&amp;$F142),INDIRECT($F$1&amp;dbP!$D$2&amp;":"&amp;dbP!$D$2),"&gt;="&amp;BE$6,INDIRECT($F$1&amp;dbP!$D$2&amp;":"&amp;dbP!$D$2),"&lt;="&amp;BE$7,INDIRECT($F$1&amp;dbP!$O$2&amp;":"&amp;dbP!$O$2),$H142,INDIRECT($F$1&amp;dbP!$P$2&amp;":"&amp;dbP!$P$2),IF($I142=$J142,"*",$I142),INDIRECT($F$1&amp;dbP!$Q$2&amp;":"&amp;dbP!$Q$2),IF(OR($I142=$J142,"  "&amp;$I142=$J142),"*",RIGHT($J142,LEN($J142)-4)),INDIRECT($F$1&amp;dbP!$AC$2&amp;":"&amp;dbP!$AC$2),RepP!$J$3)</f>
        <v>0</v>
      </c>
    </row>
    <row r="143" spans="1:57" x14ac:dyDescent="0.3">
      <c r="B143" s="1">
        <f>MAX(B$137:B142)+1</f>
        <v>194</v>
      </c>
      <c r="F143" s="1" t="str">
        <f ca="1">INDIRECT($B$1&amp;Items!H$2&amp;$B143)</f>
        <v>Y</v>
      </c>
      <c r="H143" s="13" t="str">
        <f ca="1">INDIRECT($B$1&amp;Items!E$2&amp;$B143)</f>
        <v>Ввод в эксплуатацию</v>
      </c>
      <c r="I143" s="13" t="str">
        <f ca="1">IF(INDIRECT($B$1&amp;Items!F$2&amp;$B143)="",H143,INDIRECT($B$1&amp;Items!F$2&amp;$B143))</f>
        <v>Основные средства - тип - 1</v>
      </c>
      <c r="J143" s="1" t="str">
        <f ca="1">IF(INDIRECT($B$1&amp;Items!G$2&amp;$B143)="",IF(H143&lt;&gt;I143,"  "&amp;I143,I143),"    "&amp;INDIRECT($B$1&amp;Items!G$2&amp;$B143))</f>
        <v xml:space="preserve">    Капзатраты - тип - 1 - 4</v>
      </c>
      <c r="S143" s="1">
        <f ca="1">SUM($U143:INDIRECT(ADDRESS(ROW(),SUMIFS($1:$1,$5:$5,MAX($5:$5)))))</f>
        <v>726750</v>
      </c>
      <c r="V143" s="1">
        <f ca="1">SUMIFS(INDIRECT($F$1&amp;$F143&amp;":"&amp;$F143),INDIRECT($F$1&amp;dbP!$D$2&amp;":"&amp;dbP!$D$2),"&gt;="&amp;V$6,INDIRECT($F$1&amp;dbP!$D$2&amp;":"&amp;dbP!$D$2),"&lt;="&amp;V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W143" s="1">
        <f ca="1">SUMIFS(INDIRECT($F$1&amp;$F143&amp;":"&amp;$F143),INDIRECT($F$1&amp;dbP!$D$2&amp;":"&amp;dbP!$D$2),"&gt;="&amp;W$6,INDIRECT($F$1&amp;dbP!$D$2&amp;":"&amp;dbP!$D$2),"&lt;="&amp;W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726750</v>
      </c>
      <c r="X143" s="1">
        <f ca="1">SUMIFS(INDIRECT($F$1&amp;$F143&amp;":"&amp;$F143),INDIRECT($F$1&amp;dbP!$D$2&amp;":"&amp;dbP!$D$2),"&gt;="&amp;X$6,INDIRECT($F$1&amp;dbP!$D$2&amp;":"&amp;dbP!$D$2),"&lt;="&amp;X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Y143" s="1">
        <f ca="1">SUMIFS(INDIRECT($F$1&amp;$F143&amp;":"&amp;$F143),INDIRECT($F$1&amp;dbP!$D$2&amp;":"&amp;dbP!$D$2),"&gt;="&amp;Y$6,INDIRECT($F$1&amp;dbP!$D$2&amp;":"&amp;dbP!$D$2),"&lt;="&amp;Y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Z143" s="1">
        <f ca="1">SUMIFS(INDIRECT($F$1&amp;$F143&amp;":"&amp;$F143),INDIRECT($F$1&amp;dbP!$D$2&amp;":"&amp;dbP!$D$2),"&gt;="&amp;Z$6,INDIRECT($F$1&amp;dbP!$D$2&amp;":"&amp;dbP!$D$2),"&lt;="&amp;Z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A143" s="1">
        <f ca="1">SUMIFS(INDIRECT($F$1&amp;$F143&amp;":"&amp;$F143),INDIRECT($F$1&amp;dbP!$D$2&amp;":"&amp;dbP!$D$2),"&gt;="&amp;AA$6,INDIRECT($F$1&amp;dbP!$D$2&amp;":"&amp;dbP!$D$2),"&lt;="&amp;AA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B143" s="1">
        <f ca="1">SUMIFS(INDIRECT($F$1&amp;$F143&amp;":"&amp;$F143),INDIRECT($F$1&amp;dbP!$D$2&amp;":"&amp;dbP!$D$2),"&gt;="&amp;AB$6,INDIRECT($F$1&amp;dbP!$D$2&amp;":"&amp;dbP!$D$2),"&lt;="&amp;AB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C143" s="1">
        <f ca="1">SUMIFS(INDIRECT($F$1&amp;$F143&amp;":"&amp;$F143),INDIRECT($F$1&amp;dbP!$D$2&amp;":"&amp;dbP!$D$2),"&gt;="&amp;AC$6,INDIRECT($F$1&amp;dbP!$D$2&amp;":"&amp;dbP!$D$2),"&lt;="&amp;AC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D143" s="1">
        <f ca="1">SUMIFS(INDIRECT($F$1&amp;$F143&amp;":"&amp;$F143),INDIRECT($F$1&amp;dbP!$D$2&amp;":"&amp;dbP!$D$2),"&gt;="&amp;AD$6,INDIRECT($F$1&amp;dbP!$D$2&amp;":"&amp;dbP!$D$2),"&lt;="&amp;AD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E143" s="1">
        <f ca="1">SUMIFS(INDIRECT($F$1&amp;$F143&amp;":"&amp;$F143),INDIRECT($F$1&amp;dbP!$D$2&amp;":"&amp;dbP!$D$2),"&gt;="&amp;AE$6,INDIRECT($F$1&amp;dbP!$D$2&amp;":"&amp;dbP!$D$2),"&lt;="&amp;AE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F143" s="1">
        <f ca="1">SUMIFS(INDIRECT($F$1&amp;$F143&amp;":"&amp;$F143),INDIRECT($F$1&amp;dbP!$D$2&amp;":"&amp;dbP!$D$2),"&gt;="&amp;AF$6,INDIRECT($F$1&amp;dbP!$D$2&amp;":"&amp;dbP!$D$2),"&lt;="&amp;AF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G143" s="1">
        <f ca="1">SUMIFS(INDIRECT($F$1&amp;$F143&amp;":"&amp;$F143),INDIRECT($F$1&amp;dbP!$D$2&amp;":"&amp;dbP!$D$2),"&gt;="&amp;AG$6,INDIRECT($F$1&amp;dbP!$D$2&amp;":"&amp;dbP!$D$2),"&lt;="&amp;AG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H143" s="1">
        <f ca="1">SUMIFS(INDIRECT($F$1&amp;$F143&amp;":"&amp;$F143),INDIRECT($F$1&amp;dbP!$D$2&amp;":"&amp;dbP!$D$2),"&gt;="&amp;AH$6,INDIRECT($F$1&amp;dbP!$D$2&amp;":"&amp;dbP!$D$2),"&lt;="&amp;AH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I143" s="1">
        <f ca="1">SUMIFS(INDIRECT($F$1&amp;$F143&amp;":"&amp;$F143),INDIRECT($F$1&amp;dbP!$D$2&amp;":"&amp;dbP!$D$2),"&gt;="&amp;AI$6,INDIRECT($F$1&amp;dbP!$D$2&amp;":"&amp;dbP!$D$2),"&lt;="&amp;AI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J143" s="1">
        <f ca="1">SUMIFS(INDIRECT($F$1&amp;$F143&amp;":"&amp;$F143),INDIRECT($F$1&amp;dbP!$D$2&amp;":"&amp;dbP!$D$2),"&gt;="&amp;AJ$6,INDIRECT($F$1&amp;dbP!$D$2&amp;":"&amp;dbP!$D$2),"&lt;="&amp;AJ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K143" s="1">
        <f ca="1">SUMIFS(INDIRECT($F$1&amp;$F143&amp;":"&amp;$F143),INDIRECT($F$1&amp;dbP!$D$2&amp;":"&amp;dbP!$D$2),"&gt;="&amp;AK$6,INDIRECT($F$1&amp;dbP!$D$2&amp;":"&amp;dbP!$D$2),"&lt;="&amp;AK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L143" s="1">
        <f ca="1">SUMIFS(INDIRECT($F$1&amp;$F143&amp;":"&amp;$F143),INDIRECT($F$1&amp;dbP!$D$2&amp;":"&amp;dbP!$D$2),"&gt;="&amp;AL$6,INDIRECT($F$1&amp;dbP!$D$2&amp;":"&amp;dbP!$D$2),"&lt;="&amp;AL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M143" s="1">
        <f ca="1">SUMIFS(INDIRECT($F$1&amp;$F143&amp;":"&amp;$F143),INDIRECT($F$1&amp;dbP!$D$2&amp;":"&amp;dbP!$D$2),"&gt;="&amp;AM$6,INDIRECT($F$1&amp;dbP!$D$2&amp;":"&amp;dbP!$D$2),"&lt;="&amp;AM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N143" s="1">
        <f ca="1">SUMIFS(INDIRECT($F$1&amp;$F143&amp;":"&amp;$F143),INDIRECT($F$1&amp;dbP!$D$2&amp;":"&amp;dbP!$D$2),"&gt;="&amp;AN$6,INDIRECT($F$1&amp;dbP!$D$2&amp;":"&amp;dbP!$D$2),"&lt;="&amp;AN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O143" s="1">
        <f ca="1">SUMIFS(INDIRECT($F$1&amp;$F143&amp;":"&amp;$F143),INDIRECT($F$1&amp;dbP!$D$2&amp;":"&amp;dbP!$D$2),"&gt;="&amp;AO$6,INDIRECT($F$1&amp;dbP!$D$2&amp;":"&amp;dbP!$D$2),"&lt;="&amp;AO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P143" s="1">
        <f ca="1">SUMIFS(INDIRECT($F$1&amp;$F143&amp;":"&amp;$F143),INDIRECT($F$1&amp;dbP!$D$2&amp;":"&amp;dbP!$D$2),"&gt;="&amp;AP$6,INDIRECT($F$1&amp;dbP!$D$2&amp;":"&amp;dbP!$D$2),"&lt;="&amp;AP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Q143" s="1">
        <f ca="1">SUMIFS(INDIRECT($F$1&amp;$F143&amp;":"&amp;$F143),INDIRECT($F$1&amp;dbP!$D$2&amp;":"&amp;dbP!$D$2),"&gt;="&amp;AQ$6,INDIRECT($F$1&amp;dbP!$D$2&amp;":"&amp;dbP!$D$2),"&lt;="&amp;AQ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R143" s="1">
        <f ca="1">SUMIFS(INDIRECT($F$1&amp;$F143&amp;":"&amp;$F143),INDIRECT($F$1&amp;dbP!$D$2&amp;":"&amp;dbP!$D$2),"&gt;="&amp;AR$6,INDIRECT($F$1&amp;dbP!$D$2&amp;":"&amp;dbP!$D$2),"&lt;="&amp;AR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S143" s="1">
        <f ca="1">SUMIFS(INDIRECT($F$1&amp;$F143&amp;":"&amp;$F143),INDIRECT($F$1&amp;dbP!$D$2&amp;":"&amp;dbP!$D$2),"&gt;="&amp;AS$6,INDIRECT($F$1&amp;dbP!$D$2&amp;":"&amp;dbP!$D$2),"&lt;="&amp;AS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T143" s="1">
        <f ca="1">SUMIFS(INDIRECT($F$1&amp;$F143&amp;":"&amp;$F143),INDIRECT($F$1&amp;dbP!$D$2&amp;":"&amp;dbP!$D$2),"&gt;="&amp;AT$6,INDIRECT($F$1&amp;dbP!$D$2&amp;":"&amp;dbP!$D$2),"&lt;="&amp;AT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U143" s="1">
        <f ca="1">SUMIFS(INDIRECT($F$1&amp;$F143&amp;":"&amp;$F143),INDIRECT($F$1&amp;dbP!$D$2&amp;":"&amp;dbP!$D$2),"&gt;="&amp;AU$6,INDIRECT($F$1&amp;dbP!$D$2&amp;":"&amp;dbP!$D$2),"&lt;="&amp;AU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V143" s="1">
        <f ca="1">SUMIFS(INDIRECT($F$1&amp;$F143&amp;":"&amp;$F143),INDIRECT($F$1&amp;dbP!$D$2&amp;":"&amp;dbP!$D$2),"&gt;="&amp;AV$6,INDIRECT($F$1&amp;dbP!$D$2&amp;":"&amp;dbP!$D$2),"&lt;="&amp;AV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W143" s="1">
        <f ca="1">SUMIFS(INDIRECT($F$1&amp;$F143&amp;":"&amp;$F143),INDIRECT($F$1&amp;dbP!$D$2&amp;":"&amp;dbP!$D$2),"&gt;="&amp;AW$6,INDIRECT($F$1&amp;dbP!$D$2&amp;":"&amp;dbP!$D$2),"&lt;="&amp;AW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X143" s="1">
        <f ca="1">SUMIFS(INDIRECT($F$1&amp;$F143&amp;":"&amp;$F143),INDIRECT($F$1&amp;dbP!$D$2&amp;":"&amp;dbP!$D$2),"&gt;="&amp;AX$6,INDIRECT($F$1&amp;dbP!$D$2&amp;":"&amp;dbP!$D$2),"&lt;="&amp;AX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Y143" s="1">
        <f ca="1">SUMIFS(INDIRECT($F$1&amp;$F143&amp;":"&amp;$F143),INDIRECT($F$1&amp;dbP!$D$2&amp;":"&amp;dbP!$D$2),"&gt;="&amp;AY$6,INDIRECT($F$1&amp;dbP!$D$2&amp;":"&amp;dbP!$D$2),"&lt;="&amp;AY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AZ143" s="1">
        <f ca="1">SUMIFS(INDIRECT($F$1&amp;$F143&amp;":"&amp;$F143),INDIRECT($F$1&amp;dbP!$D$2&amp;":"&amp;dbP!$D$2),"&gt;="&amp;AZ$6,INDIRECT($F$1&amp;dbP!$D$2&amp;":"&amp;dbP!$D$2),"&lt;="&amp;AZ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A143" s="1">
        <f ca="1">SUMIFS(INDIRECT($F$1&amp;$F143&amp;":"&amp;$F143),INDIRECT($F$1&amp;dbP!$D$2&amp;":"&amp;dbP!$D$2),"&gt;="&amp;BA$6,INDIRECT($F$1&amp;dbP!$D$2&amp;":"&amp;dbP!$D$2),"&lt;="&amp;BA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B143" s="1">
        <f ca="1">SUMIFS(INDIRECT($F$1&amp;$F143&amp;":"&amp;$F143),INDIRECT($F$1&amp;dbP!$D$2&amp;":"&amp;dbP!$D$2),"&gt;="&amp;BB$6,INDIRECT($F$1&amp;dbP!$D$2&amp;":"&amp;dbP!$D$2),"&lt;="&amp;BB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C143" s="1">
        <f ca="1">SUMIFS(INDIRECT($F$1&amp;$F143&amp;":"&amp;$F143),INDIRECT($F$1&amp;dbP!$D$2&amp;":"&amp;dbP!$D$2),"&gt;="&amp;BC$6,INDIRECT($F$1&amp;dbP!$D$2&amp;":"&amp;dbP!$D$2),"&lt;="&amp;BC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D143" s="1">
        <f ca="1">SUMIFS(INDIRECT($F$1&amp;$F143&amp;":"&amp;$F143),INDIRECT($F$1&amp;dbP!$D$2&amp;":"&amp;dbP!$D$2),"&gt;="&amp;BD$6,INDIRECT($F$1&amp;dbP!$D$2&amp;":"&amp;dbP!$D$2),"&lt;="&amp;BD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  <c r="BE143" s="1">
        <f ca="1">SUMIFS(INDIRECT($F$1&amp;$F143&amp;":"&amp;$F143),INDIRECT($F$1&amp;dbP!$D$2&amp;":"&amp;dbP!$D$2),"&gt;="&amp;BE$6,INDIRECT($F$1&amp;dbP!$D$2&amp;":"&amp;dbP!$D$2),"&lt;="&amp;BE$7,INDIRECT($F$1&amp;dbP!$O$2&amp;":"&amp;dbP!$O$2),$H143,INDIRECT($F$1&amp;dbP!$P$2&amp;":"&amp;dbP!$P$2),IF($I143=$J143,"*",$I143),INDIRECT($F$1&amp;dbP!$Q$2&amp;":"&amp;dbP!$Q$2),IF(OR($I143=$J143,"  "&amp;$I143=$J143),"*",RIGHT($J143,LEN($J143)-4)),INDIRECT($F$1&amp;dbP!$AC$2&amp;":"&amp;dbP!$AC$2),RepP!$J$3)</f>
        <v>0</v>
      </c>
    </row>
    <row r="144" spans="1:57" x14ac:dyDescent="0.3">
      <c r="B144" s="1">
        <f>MAX(B$137:B143)+1</f>
        <v>195</v>
      </c>
      <c r="F144" s="1" t="str">
        <f ca="1">INDIRECT($B$1&amp;Items!H$2&amp;$B144)</f>
        <v>Y</v>
      </c>
      <c r="H144" s="13" t="str">
        <f ca="1">INDIRECT($B$1&amp;Items!E$2&amp;$B144)</f>
        <v>Ввод в эксплуатацию</v>
      </c>
      <c r="I144" s="13" t="str">
        <f ca="1">IF(INDIRECT($B$1&amp;Items!F$2&amp;$B144)="",H144,INDIRECT($B$1&amp;Items!F$2&amp;$B144))</f>
        <v>Основные средства - тип - 1</v>
      </c>
      <c r="J144" s="1" t="str">
        <f ca="1">IF(INDIRECT($B$1&amp;Items!G$2&amp;$B144)="",IF(H144&lt;&gt;I144,"  "&amp;I144,I144),"    "&amp;INDIRECT($B$1&amp;Items!G$2&amp;$B144))</f>
        <v xml:space="preserve">    Капзатраты - тип - 1 - 5</v>
      </c>
      <c r="S144" s="1">
        <f ca="1">SUM($U144:INDIRECT(ADDRESS(ROW(),SUMIFS($1:$1,$5:$5,MAX($5:$5)))))</f>
        <v>1254000.0000000002</v>
      </c>
      <c r="V144" s="1">
        <f ca="1">SUMIFS(INDIRECT($F$1&amp;$F144&amp;":"&amp;$F144),INDIRECT($F$1&amp;dbP!$D$2&amp;":"&amp;dbP!$D$2),"&gt;="&amp;V$6,INDIRECT($F$1&amp;dbP!$D$2&amp;":"&amp;dbP!$D$2),"&lt;="&amp;V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W144" s="1">
        <f ca="1">SUMIFS(INDIRECT($F$1&amp;$F144&amp;":"&amp;$F144),INDIRECT($F$1&amp;dbP!$D$2&amp;":"&amp;dbP!$D$2),"&gt;="&amp;W$6,INDIRECT($F$1&amp;dbP!$D$2&amp;":"&amp;dbP!$D$2),"&lt;="&amp;W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1254000.0000000002</v>
      </c>
      <c r="X144" s="1">
        <f ca="1">SUMIFS(INDIRECT($F$1&amp;$F144&amp;":"&amp;$F144),INDIRECT($F$1&amp;dbP!$D$2&amp;":"&amp;dbP!$D$2),"&gt;="&amp;X$6,INDIRECT($F$1&amp;dbP!$D$2&amp;":"&amp;dbP!$D$2),"&lt;="&amp;X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Y144" s="1">
        <f ca="1">SUMIFS(INDIRECT($F$1&amp;$F144&amp;":"&amp;$F144),INDIRECT($F$1&amp;dbP!$D$2&amp;":"&amp;dbP!$D$2),"&gt;="&amp;Y$6,INDIRECT($F$1&amp;dbP!$D$2&amp;":"&amp;dbP!$D$2),"&lt;="&amp;Y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Z144" s="1">
        <f ca="1">SUMIFS(INDIRECT($F$1&amp;$F144&amp;":"&amp;$F144),INDIRECT($F$1&amp;dbP!$D$2&amp;":"&amp;dbP!$D$2),"&gt;="&amp;Z$6,INDIRECT($F$1&amp;dbP!$D$2&amp;":"&amp;dbP!$D$2),"&lt;="&amp;Z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A144" s="1">
        <f ca="1">SUMIFS(INDIRECT($F$1&amp;$F144&amp;":"&amp;$F144),INDIRECT($F$1&amp;dbP!$D$2&amp;":"&amp;dbP!$D$2),"&gt;="&amp;AA$6,INDIRECT($F$1&amp;dbP!$D$2&amp;":"&amp;dbP!$D$2),"&lt;="&amp;AA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B144" s="1">
        <f ca="1">SUMIFS(INDIRECT($F$1&amp;$F144&amp;":"&amp;$F144),INDIRECT($F$1&amp;dbP!$D$2&amp;":"&amp;dbP!$D$2),"&gt;="&amp;AB$6,INDIRECT($F$1&amp;dbP!$D$2&amp;":"&amp;dbP!$D$2),"&lt;="&amp;AB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C144" s="1">
        <f ca="1">SUMIFS(INDIRECT($F$1&amp;$F144&amp;":"&amp;$F144),INDIRECT($F$1&amp;dbP!$D$2&amp;":"&amp;dbP!$D$2),"&gt;="&amp;AC$6,INDIRECT($F$1&amp;dbP!$D$2&amp;":"&amp;dbP!$D$2),"&lt;="&amp;AC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D144" s="1">
        <f ca="1">SUMIFS(INDIRECT($F$1&amp;$F144&amp;":"&amp;$F144),INDIRECT($F$1&amp;dbP!$D$2&amp;":"&amp;dbP!$D$2),"&gt;="&amp;AD$6,INDIRECT($F$1&amp;dbP!$D$2&amp;":"&amp;dbP!$D$2),"&lt;="&amp;AD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E144" s="1">
        <f ca="1">SUMIFS(INDIRECT($F$1&amp;$F144&amp;":"&amp;$F144),INDIRECT($F$1&amp;dbP!$D$2&amp;":"&amp;dbP!$D$2),"&gt;="&amp;AE$6,INDIRECT($F$1&amp;dbP!$D$2&amp;":"&amp;dbP!$D$2),"&lt;="&amp;AE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F144" s="1">
        <f ca="1">SUMIFS(INDIRECT($F$1&amp;$F144&amp;":"&amp;$F144),INDIRECT($F$1&amp;dbP!$D$2&amp;":"&amp;dbP!$D$2),"&gt;="&amp;AF$6,INDIRECT($F$1&amp;dbP!$D$2&amp;":"&amp;dbP!$D$2),"&lt;="&amp;AF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G144" s="1">
        <f ca="1">SUMIFS(INDIRECT($F$1&amp;$F144&amp;":"&amp;$F144),INDIRECT($F$1&amp;dbP!$D$2&amp;":"&amp;dbP!$D$2),"&gt;="&amp;AG$6,INDIRECT($F$1&amp;dbP!$D$2&amp;":"&amp;dbP!$D$2),"&lt;="&amp;AG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H144" s="1">
        <f ca="1">SUMIFS(INDIRECT($F$1&amp;$F144&amp;":"&amp;$F144),INDIRECT($F$1&amp;dbP!$D$2&amp;":"&amp;dbP!$D$2),"&gt;="&amp;AH$6,INDIRECT($F$1&amp;dbP!$D$2&amp;":"&amp;dbP!$D$2),"&lt;="&amp;AH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I144" s="1">
        <f ca="1">SUMIFS(INDIRECT($F$1&amp;$F144&amp;":"&amp;$F144),INDIRECT($F$1&amp;dbP!$D$2&amp;":"&amp;dbP!$D$2),"&gt;="&amp;AI$6,INDIRECT($F$1&amp;dbP!$D$2&amp;":"&amp;dbP!$D$2),"&lt;="&amp;AI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J144" s="1">
        <f ca="1">SUMIFS(INDIRECT($F$1&amp;$F144&amp;":"&amp;$F144),INDIRECT($F$1&amp;dbP!$D$2&amp;":"&amp;dbP!$D$2),"&gt;="&amp;AJ$6,INDIRECT($F$1&amp;dbP!$D$2&amp;":"&amp;dbP!$D$2),"&lt;="&amp;AJ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K144" s="1">
        <f ca="1">SUMIFS(INDIRECT($F$1&amp;$F144&amp;":"&amp;$F144),INDIRECT($F$1&amp;dbP!$D$2&amp;":"&amp;dbP!$D$2),"&gt;="&amp;AK$6,INDIRECT($F$1&amp;dbP!$D$2&amp;":"&amp;dbP!$D$2),"&lt;="&amp;AK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L144" s="1">
        <f ca="1">SUMIFS(INDIRECT($F$1&amp;$F144&amp;":"&amp;$F144),INDIRECT($F$1&amp;dbP!$D$2&amp;":"&amp;dbP!$D$2),"&gt;="&amp;AL$6,INDIRECT($F$1&amp;dbP!$D$2&amp;":"&amp;dbP!$D$2),"&lt;="&amp;AL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M144" s="1">
        <f ca="1">SUMIFS(INDIRECT($F$1&amp;$F144&amp;":"&amp;$F144),INDIRECT($F$1&amp;dbP!$D$2&amp;":"&amp;dbP!$D$2),"&gt;="&amp;AM$6,INDIRECT($F$1&amp;dbP!$D$2&amp;":"&amp;dbP!$D$2),"&lt;="&amp;AM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N144" s="1">
        <f ca="1">SUMIFS(INDIRECT($F$1&amp;$F144&amp;":"&amp;$F144),INDIRECT($F$1&amp;dbP!$D$2&amp;":"&amp;dbP!$D$2),"&gt;="&amp;AN$6,INDIRECT($F$1&amp;dbP!$D$2&amp;":"&amp;dbP!$D$2),"&lt;="&amp;AN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O144" s="1">
        <f ca="1">SUMIFS(INDIRECT($F$1&amp;$F144&amp;":"&amp;$F144),INDIRECT($F$1&amp;dbP!$D$2&amp;":"&amp;dbP!$D$2),"&gt;="&amp;AO$6,INDIRECT($F$1&amp;dbP!$D$2&amp;":"&amp;dbP!$D$2),"&lt;="&amp;AO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P144" s="1">
        <f ca="1">SUMIFS(INDIRECT($F$1&amp;$F144&amp;":"&amp;$F144),INDIRECT($F$1&amp;dbP!$D$2&amp;":"&amp;dbP!$D$2),"&gt;="&amp;AP$6,INDIRECT($F$1&amp;dbP!$D$2&amp;":"&amp;dbP!$D$2),"&lt;="&amp;AP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Q144" s="1">
        <f ca="1">SUMIFS(INDIRECT($F$1&amp;$F144&amp;":"&amp;$F144),INDIRECT($F$1&amp;dbP!$D$2&amp;":"&amp;dbP!$D$2),"&gt;="&amp;AQ$6,INDIRECT($F$1&amp;dbP!$D$2&amp;":"&amp;dbP!$D$2),"&lt;="&amp;AQ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R144" s="1">
        <f ca="1">SUMIFS(INDIRECT($F$1&amp;$F144&amp;":"&amp;$F144),INDIRECT($F$1&amp;dbP!$D$2&amp;":"&amp;dbP!$D$2),"&gt;="&amp;AR$6,INDIRECT($F$1&amp;dbP!$D$2&amp;":"&amp;dbP!$D$2),"&lt;="&amp;AR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S144" s="1">
        <f ca="1">SUMIFS(INDIRECT($F$1&amp;$F144&amp;":"&amp;$F144),INDIRECT($F$1&amp;dbP!$D$2&amp;":"&amp;dbP!$D$2),"&gt;="&amp;AS$6,INDIRECT($F$1&amp;dbP!$D$2&amp;":"&amp;dbP!$D$2),"&lt;="&amp;AS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T144" s="1">
        <f ca="1">SUMIFS(INDIRECT($F$1&amp;$F144&amp;":"&amp;$F144),INDIRECT($F$1&amp;dbP!$D$2&amp;":"&amp;dbP!$D$2),"&gt;="&amp;AT$6,INDIRECT($F$1&amp;dbP!$D$2&amp;":"&amp;dbP!$D$2),"&lt;="&amp;AT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U144" s="1">
        <f ca="1">SUMIFS(INDIRECT($F$1&amp;$F144&amp;":"&amp;$F144),INDIRECT($F$1&amp;dbP!$D$2&amp;":"&amp;dbP!$D$2),"&gt;="&amp;AU$6,INDIRECT($F$1&amp;dbP!$D$2&amp;":"&amp;dbP!$D$2),"&lt;="&amp;AU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V144" s="1">
        <f ca="1">SUMIFS(INDIRECT($F$1&amp;$F144&amp;":"&amp;$F144),INDIRECT($F$1&amp;dbP!$D$2&amp;":"&amp;dbP!$D$2),"&gt;="&amp;AV$6,INDIRECT($F$1&amp;dbP!$D$2&amp;":"&amp;dbP!$D$2),"&lt;="&amp;AV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W144" s="1">
        <f ca="1">SUMIFS(INDIRECT($F$1&amp;$F144&amp;":"&amp;$F144),INDIRECT($F$1&amp;dbP!$D$2&amp;":"&amp;dbP!$D$2),"&gt;="&amp;AW$6,INDIRECT($F$1&amp;dbP!$D$2&amp;":"&amp;dbP!$D$2),"&lt;="&amp;AW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X144" s="1">
        <f ca="1">SUMIFS(INDIRECT($F$1&amp;$F144&amp;":"&amp;$F144),INDIRECT($F$1&amp;dbP!$D$2&amp;":"&amp;dbP!$D$2),"&gt;="&amp;AX$6,INDIRECT($F$1&amp;dbP!$D$2&amp;":"&amp;dbP!$D$2),"&lt;="&amp;AX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Y144" s="1">
        <f ca="1">SUMIFS(INDIRECT($F$1&amp;$F144&amp;":"&amp;$F144),INDIRECT($F$1&amp;dbP!$D$2&amp;":"&amp;dbP!$D$2),"&gt;="&amp;AY$6,INDIRECT($F$1&amp;dbP!$D$2&amp;":"&amp;dbP!$D$2),"&lt;="&amp;AY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AZ144" s="1">
        <f ca="1">SUMIFS(INDIRECT($F$1&amp;$F144&amp;":"&amp;$F144),INDIRECT($F$1&amp;dbP!$D$2&amp;":"&amp;dbP!$D$2),"&gt;="&amp;AZ$6,INDIRECT($F$1&amp;dbP!$D$2&amp;":"&amp;dbP!$D$2),"&lt;="&amp;AZ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A144" s="1">
        <f ca="1">SUMIFS(INDIRECT($F$1&amp;$F144&amp;":"&amp;$F144),INDIRECT($F$1&amp;dbP!$D$2&amp;":"&amp;dbP!$D$2),"&gt;="&amp;BA$6,INDIRECT($F$1&amp;dbP!$D$2&amp;":"&amp;dbP!$D$2),"&lt;="&amp;BA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B144" s="1">
        <f ca="1">SUMIFS(INDIRECT($F$1&amp;$F144&amp;":"&amp;$F144),INDIRECT($F$1&amp;dbP!$D$2&amp;":"&amp;dbP!$D$2),"&gt;="&amp;BB$6,INDIRECT($F$1&amp;dbP!$D$2&amp;":"&amp;dbP!$D$2),"&lt;="&amp;BB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C144" s="1">
        <f ca="1">SUMIFS(INDIRECT($F$1&amp;$F144&amp;":"&amp;$F144),INDIRECT($F$1&amp;dbP!$D$2&amp;":"&amp;dbP!$D$2),"&gt;="&amp;BC$6,INDIRECT($F$1&amp;dbP!$D$2&amp;":"&amp;dbP!$D$2),"&lt;="&amp;BC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D144" s="1">
        <f ca="1">SUMIFS(INDIRECT($F$1&amp;$F144&amp;":"&amp;$F144),INDIRECT($F$1&amp;dbP!$D$2&amp;":"&amp;dbP!$D$2),"&gt;="&amp;BD$6,INDIRECT($F$1&amp;dbP!$D$2&amp;":"&amp;dbP!$D$2),"&lt;="&amp;BD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  <c r="BE144" s="1">
        <f ca="1">SUMIFS(INDIRECT($F$1&amp;$F144&amp;":"&amp;$F144),INDIRECT($F$1&amp;dbP!$D$2&amp;":"&amp;dbP!$D$2),"&gt;="&amp;BE$6,INDIRECT($F$1&amp;dbP!$D$2&amp;":"&amp;dbP!$D$2),"&lt;="&amp;BE$7,INDIRECT($F$1&amp;dbP!$O$2&amp;":"&amp;dbP!$O$2),$H144,INDIRECT($F$1&amp;dbP!$P$2&amp;":"&amp;dbP!$P$2),IF($I144=$J144,"*",$I144),INDIRECT($F$1&amp;dbP!$Q$2&amp;":"&amp;dbP!$Q$2),IF(OR($I144=$J144,"  "&amp;$I144=$J144),"*",RIGHT($J144,LEN($J144)-4)),INDIRECT($F$1&amp;dbP!$AC$2&amp;":"&amp;dbP!$AC$2),RepP!$J$3)</f>
        <v>0</v>
      </c>
    </row>
    <row r="145" spans="2:57" x14ac:dyDescent="0.3">
      <c r="B145" s="1">
        <f>MAX(B$137:B144)+1</f>
        <v>196</v>
      </c>
      <c r="F145" s="1" t="str">
        <f ca="1">INDIRECT($B$1&amp;Items!H$2&amp;$B145)</f>
        <v>Y</v>
      </c>
      <c r="H145" s="13" t="str">
        <f ca="1">INDIRECT($B$1&amp;Items!E$2&amp;$B145)</f>
        <v>Ввод в эксплуатацию</v>
      </c>
      <c r="I145" s="13" t="str">
        <f ca="1">IF(INDIRECT($B$1&amp;Items!F$2&amp;$B145)="",H145,INDIRECT($B$1&amp;Items!F$2&amp;$B145))</f>
        <v>Основные средства - тип - 1</v>
      </c>
      <c r="J145" s="1" t="str">
        <f ca="1">IF(INDIRECT($B$1&amp;Items!G$2&amp;$B145)="",IF(H145&lt;&gt;I145,"  "&amp;I145,I145),"    "&amp;INDIRECT($B$1&amp;Items!G$2&amp;$B145))</f>
        <v xml:space="preserve">    Капзатраты - тип - 1 - 6</v>
      </c>
      <c r="S145" s="1">
        <f ca="1">SUM($U145:INDIRECT(ADDRESS(ROW(),SUMIFS($1:$1,$5:$5,MAX($5:$5)))))</f>
        <v>2913383.333333334</v>
      </c>
      <c r="V145" s="1">
        <f ca="1">SUMIFS(INDIRECT($F$1&amp;$F145&amp;":"&amp;$F145),INDIRECT($F$1&amp;dbP!$D$2&amp;":"&amp;dbP!$D$2),"&gt;="&amp;V$6,INDIRECT($F$1&amp;dbP!$D$2&amp;":"&amp;dbP!$D$2),"&lt;="&amp;V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W145" s="1">
        <f ca="1">SUMIFS(INDIRECT($F$1&amp;$F145&amp;":"&amp;$F145),INDIRECT($F$1&amp;dbP!$D$2&amp;":"&amp;dbP!$D$2),"&gt;="&amp;W$6,INDIRECT($F$1&amp;dbP!$D$2&amp;":"&amp;dbP!$D$2),"&lt;="&amp;W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2913383.333333334</v>
      </c>
      <c r="X145" s="1">
        <f ca="1">SUMIFS(INDIRECT($F$1&amp;$F145&amp;":"&amp;$F145),INDIRECT($F$1&amp;dbP!$D$2&amp;":"&amp;dbP!$D$2),"&gt;="&amp;X$6,INDIRECT($F$1&amp;dbP!$D$2&amp;":"&amp;dbP!$D$2),"&lt;="&amp;X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Y145" s="1">
        <f ca="1">SUMIFS(INDIRECT($F$1&amp;$F145&amp;":"&amp;$F145),INDIRECT($F$1&amp;dbP!$D$2&amp;":"&amp;dbP!$D$2),"&gt;="&amp;Y$6,INDIRECT($F$1&amp;dbP!$D$2&amp;":"&amp;dbP!$D$2),"&lt;="&amp;Y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Z145" s="1">
        <f ca="1">SUMIFS(INDIRECT($F$1&amp;$F145&amp;":"&amp;$F145),INDIRECT($F$1&amp;dbP!$D$2&amp;":"&amp;dbP!$D$2),"&gt;="&amp;Z$6,INDIRECT($F$1&amp;dbP!$D$2&amp;":"&amp;dbP!$D$2),"&lt;="&amp;Z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A145" s="1">
        <f ca="1">SUMIFS(INDIRECT($F$1&amp;$F145&amp;":"&amp;$F145),INDIRECT($F$1&amp;dbP!$D$2&amp;":"&amp;dbP!$D$2),"&gt;="&amp;AA$6,INDIRECT($F$1&amp;dbP!$D$2&amp;":"&amp;dbP!$D$2),"&lt;="&amp;AA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B145" s="1">
        <f ca="1">SUMIFS(INDIRECT($F$1&amp;$F145&amp;":"&amp;$F145),INDIRECT($F$1&amp;dbP!$D$2&amp;":"&amp;dbP!$D$2),"&gt;="&amp;AB$6,INDIRECT($F$1&amp;dbP!$D$2&amp;":"&amp;dbP!$D$2),"&lt;="&amp;AB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C145" s="1">
        <f ca="1">SUMIFS(INDIRECT($F$1&amp;$F145&amp;":"&amp;$F145),INDIRECT($F$1&amp;dbP!$D$2&amp;":"&amp;dbP!$D$2),"&gt;="&amp;AC$6,INDIRECT($F$1&amp;dbP!$D$2&amp;":"&amp;dbP!$D$2),"&lt;="&amp;AC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D145" s="1">
        <f ca="1">SUMIFS(INDIRECT($F$1&amp;$F145&amp;":"&amp;$F145),INDIRECT($F$1&amp;dbP!$D$2&amp;":"&amp;dbP!$D$2),"&gt;="&amp;AD$6,INDIRECT($F$1&amp;dbP!$D$2&amp;":"&amp;dbP!$D$2),"&lt;="&amp;AD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E145" s="1">
        <f ca="1">SUMIFS(INDIRECT($F$1&amp;$F145&amp;":"&amp;$F145),INDIRECT($F$1&amp;dbP!$D$2&amp;":"&amp;dbP!$D$2),"&gt;="&amp;AE$6,INDIRECT($F$1&amp;dbP!$D$2&amp;":"&amp;dbP!$D$2),"&lt;="&amp;AE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F145" s="1">
        <f ca="1">SUMIFS(INDIRECT($F$1&amp;$F145&amp;":"&amp;$F145),INDIRECT($F$1&amp;dbP!$D$2&amp;":"&amp;dbP!$D$2),"&gt;="&amp;AF$6,INDIRECT($F$1&amp;dbP!$D$2&amp;":"&amp;dbP!$D$2),"&lt;="&amp;AF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G145" s="1">
        <f ca="1">SUMIFS(INDIRECT($F$1&amp;$F145&amp;":"&amp;$F145),INDIRECT($F$1&amp;dbP!$D$2&amp;":"&amp;dbP!$D$2),"&gt;="&amp;AG$6,INDIRECT($F$1&amp;dbP!$D$2&amp;":"&amp;dbP!$D$2),"&lt;="&amp;AG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H145" s="1">
        <f ca="1">SUMIFS(INDIRECT($F$1&amp;$F145&amp;":"&amp;$F145),INDIRECT($F$1&amp;dbP!$D$2&amp;":"&amp;dbP!$D$2),"&gt;="&amp;AH$6,INDIRECT($F$1&amp;dbP!$D$2&amp;":"&amp;dbP!$D$2),"&lt;="&amp;AH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I145" s="1">
        <f ca="1">SUMIFS(INDIRECT($F$1&amp;$F145&amp;":"&amp;$F145),INDIRECT($F$1&amp;dbP!$D$2&amp;":"&amp;dbP!$D$2),"&gt;="&amp;AI$6,INDIRECT($F$1&amp;dbP!$D$2&amp;":"&amp;dbP!$D$2),"&lt;="&amp;AI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J145" s="1">
        <f ca="1">SUMIFS(INDIRECT($F$1&amp;$F145&amp;":"&amp;$F145),INDIRECT($F$1&amp;dbP!$D$2&amp;":"&amp;dbP!$D$2),"&gt;="&amp;AJ$6,INDIRECT($F$1&amp;dbP!$D$2&amp;":"&amp;dbP!$D$2),"&lt;="&amp;AJ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K145" s="1">
        <f ca="1">SUMIFS(INDIRECT($F$1&amp;$F145&amp;":"&amp;$F145),INDIRECT($F$1&amp;dbP!$D$2&amp;":"&amp;dbP!$D$2),"&gt;="&amp;AK$6,INDIRECT($F$1&amp;dbP!$D$2&amp;":"&amp;dbP!$D$2),"&lt;="&amp;AK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L145" s="1">
        <f ca="1">SUMIFS(INDIRECT($F$1&amp;$F145&amp;":"&amp;$F145),INDIRECT($F$1&amp;dbP!$D$2&amp;":"&amp;dbP!$D$2),"&gt;="&amp;AL$6,INDIRECT($F$1&amp;dbP!$D$2&amp;":"&amp;dbP!$D$2),"&lt;="&amp;AL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M145" s="1">
        <f ca="1">SUMIFS(INDIRECT($F$1&amp;$F145&amp;":"&amp;$F145),INDIRECT($F$1&amp;dbP!$D$2&amp;":"&amp;dbP!$D$2),"&gt;="&amp;AM$6,INDIRECT($F$1&amp;dbP!$D$2&amp;":"&amp;dbP!$D$2),"&lt;="&amp;AM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N145" s="1">
        <f ca="1">SUMIFS(INDIRECT($F$1&amp;$F145&amp;":"&amp;$F145),INDIRECT($F$1&amp;dbP!$D$2&amp;":"&amp;dbP!$D$2),"&gt;="&amp;AN$6,INDIRECT($F$1&amp;dbP!$D$2&amp;":"&amp;dbP!$D$2),"&lt;="&amp;AN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O145" s="1">
        <f ca="1">SUMIFS(INDIRECT($F$1&amp;$F145&amp;":"&amp;$F145),INDIRECT($F$1&amp;dbP!$D$2&amp;":"&amp;dbP!$D$2),"&gt;="&amp;AO$6,INDIRECT($F$1&amp;dbP!$D$2&amp;":"&amp;dbP!$D$2),"&lt;="&amp;AO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P145" s="1">
        <f ca="1">SUMIFS(INDIRECT($F$1&amp;$F145&amp;":"&amp;$F145),INDIRECT($F$1&amp;dbP!$D$2&amp;":"&amp;dbP!$D$2),"&gt;="&amp;AP$6,INDIRECT($F$1&amp;dbP!$D$2&amp;":"&amp;dbP!$D$2),"&lt;="&amp;AP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Q145" s="1">
        <f ca="1">SUMIFS(INDIRECT($F$1&amp;$F145&amp;":"&amp;$F145),INDIRECT($F$1&amp;dbP!$D$2&amp;":"&amp;dbP!$D$2),"&gt;="&amp;AQ$6,INDIRECT($F$1&amp;dbP!$D$2&amp;":"&amp;dbP!$D$2),"&lt;="&amp;AQ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R145" s="1">
        <f ca="1">SUMIFS(INDIRECT($F$1&amp;$F145&amp;":"&amp;$F145),INDIRECT($F$1&amp;dbP!$D$2&amp;":"&amp;dbP!$D$2),"&gt;="&amp;AR$6,INDIRECT($F$1&amp;dbP!$D$2&amp;":"&amp;dbP!$D$2),"&lt;="&amp;AR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S145" s="1">
        <f ca="1">SUMIFS(INDIRECT($F$1&amp;$F145&amp;":"&amp;$F145),INDIRECT($F$1&amp;dbP!$D$2&amp;":"&amp;dbP!$D$2),"&gt;="&amp;AS$6,INDIRECT($F$1&amp;dbP!$D$2&amp;":"&amp;dbP!$D$2),"&lt;="&amp;AS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T145" s="1">
        <f ca="1">SUMIFS(INDIRECT($F$1&amp;$F145&amp;":"&amp;$F145),INDIRECT($F$1&amp;dbP!$D$2&amp;":"&amp;dbP!$D$2),"&gt;="&amp;AT$6,INDIRECT($F$1&amp;dbP!$D$2&amp;":"&amp;dbP!$D$2),"&lt;="&amp;AT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U145" s="1">
        <f ca="1">SUMIFS(INDIRECT($F$1&amp;$F145&amp;":"&amp;$F145),INDIRECT($F$1&amp;dbP!$D$2&amp;":"&amp;dbP!$D$2),"&gt;="&amp;AU$6,INDIRECT($F$1&amp;dbP!$D$2&amp;":"&amp;dbP!$D$2),"&lt;="&amp;AU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V145" s="1">
        <f ca="1">SUMIFS(INDIRECT($F$1&amp;$F145&amp;":"&amp;$F145),INDIRECT($F$1&amp;dbP!$D$2&amp;":"&amp;dbP!$D$2),"&gt;="&amp;AV$6,INDIRECT($F$1&amp;dbP!$D$2&amp;":"&amp;dbP!$D$2),"&lt;="&amp;AV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W145" s="1">
        <f ca="1">SUMIFS(INDIRECT($F$1&amp;$F145&amp;":"&amp;$F145),INDIRECT($F$1&amp;dbP!$D$2&amp;":"&amp;dbP!$D$2),"&gt;="&amp;AW$6,INDIRECT($F$1&amp;dbP!$D$2&amp;":"&amp;dbP!$D$2),"&lt;="&amp;AW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X145" s="1">
        <f ca="1">SUMIFS(INDIRECT($F$1&amp;$F145&amp;":"&amp;$F145),INDIRECT($F$1&amp;dbP!$D$2&amp;":"&amp;dbP!$D$2),"&gt;="&amp;AX$6,INDIRECT($F$1&amp;dbP!$D$2&amp;":"&amp;dbP!$D$2),"&lt;="&amp;AX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Y145" s="1">
        <f ca="1">SUMIFS(INDIRECT($F$1&amp;$F145&amp;":"&amp;$F145),INDIRECT($F$1&amp;dbP!$D$2&amp;":"&amp;dbP!$D$2),"&gt;="&amp;AY$6,INDIRECT($F$1&amp;dbP!$D$2&amp;":"&amp;dbP!$D$2),"&lt;="&amp;AY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AZ145" s="1">
        <f ca="1">SUMIFS(INDIRECT($F$1&amp;$F145&amp;":"&amp;$F145),INDIRECT($F$1&amp;dbP!$D$2&amp;":"&amp;dbP!$D$2),"&gt;="&amp;AZ$6,INDIRECT($F$1&amp;dbP!$D$2&amp;":"&amp;dbP!$D$2),"&lt;="&amp;AZ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A145" s="1">
        <f ca="1">SUMIFS(INDIRECT($F$1&amp;$F145&amp;":"&amp;$F145),INDIRECT($F$1&amp;dbP!$D$2&amp;":"&amp;dbP!$D$2),"&gt;="&amp;BA$6,INDIRECT($F$1&amp;dbP!$D$2&amp;":"&amp;dbP!$D$2),"&lt;="&amp;BA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B145" s="1">
        <f ca="1">SUMIFS(INDIRECT($F$1&amp;$F145&amp;":"&amp;$F145),INDIRECT($F$1&amp;dbP!$D$2&amp;":"&amp;dbP!$D$2),"&gt;="&amp;BB$6,INDIRECT($F$1&amp;dbP!$D$2&amp;":"&amp;dbP!$D$2),"&lt;="&amp;BB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C145" s="1">
        <f ca="1">SUMIFS(INDIRECT($F$1&amp;$F145&amp;":"&amp;$F145),INDIRECT($F$1&amp;dbP!$D$2&amp;":"&amp;dbP!$D$2),"&gt;="&amp;BC$6,INDIRECT($F$1&amp;dbP!$D$2&amp;":"&amp;dbP!$D$2),"&lt;="&amp;BC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D145" s="1">
        <f ca="1">SUMIFS(INDIRECT($F$1&amp;$F145&amp;":"&amp;$F145),INDIRECT($F$1&amp;dbP!$D$2&amp;":"&amp;dbP!$D$2),"&gt;="&amp;BD$6,INDIRECT($F$1&amp;dbP!$D$2&amp;":"&amp;dbP!$D$2),"&lt;="&amp;BD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  <c r="BE145" s="1">
        <f ca="1">SUMIFS(INDIRECT($F$1&amp;$F145&amp;":"&amp;$F145),INDIRECT($F$1&amp;dbP!$D$2&amp;":"&amp;dbP!$D$2),"&gt;="&amp;BE$6,INDIRECT($F$1&amp;dbP!$D$2&amp;":"&amp;dbP!$D$2),"&lt;="&amp;BE$7,INDIRECT($F$1&amp;dbP!$O$2&amp;":"&amp;dbP!$O$2),$H145,INDIRECT($F$1&amp;dbP!$P$2&amp;":"&amp;dbP!$P$2),IF($I145=$J145,"*",$I145),INDIRECT($F$1&amp;dbP!$Q$2&amp;":"&amp;dbP!$Q$2),IF(OR($I145=$J145,"  "&amp;$I145=$J145),"*",RIGHT($J145,LEN($J145)-4)),INDIRECT($F$1&amp;dbP!$AC$2&amp;":"&amp;dbP!$AC$2),RepP!$J$3)</f>
        <v>0</v>
      </c>
    </row>
    <row r="146" spans="2:57" x14ac:dyDescent="0.3">
      <c r="B146" s="1">
        <f>MAX(B$137:B145)+1</f>
        <v>197</v>
      </c>
      <c r="F146" s="1" t="str">
        <f ca="1">INDIRECT($B$1&amp;Items!H$2&amp;$B146)</f>
        <v>Y</v>
      </c>
      <c r="H146" s="13" t="str">
        <f ca="1">INDIRECT($B$1&amp;Items!E$2&amp;$B146)</f>
        <v>Ввод в эксплуатацию</v>
      </c>
      <c r="I146" s="13" t="str">
        <f ca="1">IF(INDIRECT($B$1&amp;Items!F$2&amp;$B146)="",H146,INDIRECT($B$1&amp;Items!F$2&amp;$B146))</f>
        <v>Основные средства - тип - 1</v>
      </c>
      <c r="J146" s="1" t="str">
        <f ca="1">IF(INDIRECT($B$1&amp;Items!G$2&amp;$B146)="",IF(H146&lt;&gt;I146,"  "&amp;I146,I146),"    "&amp;INDIRECT($B$1&amp;Items!G$2&amp;$B146))</f>
        <v xml:space="preserve">    Капзатраты - тип - 1 - 7</v>
      </c>
      <c r="S146" s="1">
        <f ca="1">SUM($U146:INDIRECT(ADDRESS(ROW(),SUMIFS($1:$1,$5:$5,MAX($5:$5)))))</f>
        <v>602421.875</v>
      </c>
      <c r="V146" s="1">
        <f ca="1">SUMIFS(INDIRECT($F$1&amp;$F146&amp;":"&amp;$F146),INDIRECT($F$1&amp;dbP!$D$2&amp;":"&amp;dbP!$D$2),"&gt;="&amp;V$6,INDIRECT($F$1&amp;dbP!$D$2&amp;":"&amp;dbP!$D$2),"&lt;="&amp;V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W146" s="1">
        <f ca="1">SUMIFS(INDIRECT($F$1&amp;$F146&amp;":"&amp;$F146),INDIRECT($F$1&amp;dbP!$D$2&amp;":"&amp;dbP!$D$2),"&gt;="&amp;W$6,INDIRECT($F$1&amp;dbP!$D$2&amp;":"&amp;dbP!$D$2),"&lt;="&amp;W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602421.875</v>
      </c>
      <c r="X146" s="1">
        <f ca="1">SUMIFS(INDIRECT($F$1&amp;$F146&amp;":"&amp;$F146),INDIRECT($F$1&amp;dbP!$D$2&amp;":"&amp;dbP!$D$2),"&gt;="&amp;X$6,INDIRECT($F$1&amp;dbP!$D$2&amp;":"&amp;dbP!$D$2),"&lt;="&amp;X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Y146" s="1">
        <f ca="1">SUMIFS(INDIRECT($F$1&amp;$F146&amp;":"&amp;$F146),INDIRECT($F$1&amp;dbP!$D$2&amp;":"&amp;dbP!$D$2),"&gt;="&amp;Y$6,INDIRECT($F$1&amp;dbP!$D$2&amp;":"&amp;dbP!$D$2),"&lt;="&amp;Y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Z146" s="1">
        <f ca="1">SUMIFS(INDIRECT($F$1&amp;$F146&amp;":"&amp;$F146),INDIRECT($F$1&amp;dbP!$D$2&amp;":"&amp;dbP!$D$2),"&gt;="&amp;Z$6,INDIRECT($F$1&amp;dbP!$D$2&amp;":"&amp;dbP!$D$2),"&lt;="&amp;Z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A146" s="1">
        <f ca="1">SUMIFS(INDIRECT($F$1&amp;$F146&amp;":"&amp;$F146),INDIRECT($F$1&amp;dbP!$D$2&amp;":"&amp;dbP!$D$2),"&gt;="&amp;AA$6,INDIRECT($F$1&amp;dbP!$D$2&amp;":"&amp;dbP!$D$2),"&lt;="&amp;AA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B146" s="1">
        <f ca="1">SUMIFS(INDIRECT($F$1&amp;$F146&amp;":"&amp;$F146),INDIRECT($F$1&amp;dbP!$D$2&amp;":"&amp;dbP!$D$2),"&gt;="&amp;AB$6,INDIRECT($F$1&amp;dbP!$D$2&amp;":"&amp;dbP!$D$2),"&lt;="&amp;AB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C146" s="1">
        <f ca="1">SUMIFS(INDIRECT($F$1&amp;$F146&amp;":"&amp;$F146),INDIRECT($F$1&amp;dbP!$D$2&amp;":"&amp;dbP!$D$2),"&gt;="&amp;AC$6,INDIRECT($F$1&amp;dbP!$D$2&amp;":"&amp;dbP!$D$2),"&lt;="&amp;AC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D146" s="1">
        <f ca="1">SUMIFS(INDIRECT($F$1&amp;$F146&amp;":"&amp;$F146),INDIRECT($F$1&amp;dbP!$D$2&amp;":"&amp;dbP!$D$2),"&gt;="&amp;AD$6,INDIRECT($F$1&amp;dbP!$D$2&amp;":"&amp;dbP!$D$2),"&lt;="&amp;AD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E146" s="1">
        <f ca="1">SUMIFS(INDIRECT($F$1&amp;$F146&amp;":"&amp;$F146),INDIRECT($F$1&amp;dbP!$D$2&amp;":"&amp;dbP!$D$2),"&gt;="&amp;AE$6,INDIRECT($F$1&amp;dbP!$D$2&amp;":"&amp;dbP!$D$2),"&lt;="&amp;AE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F146" s="1">
        <f ca="1">SUMIFS(INDIRECT($F$1&amp;$F146&amp;":"&amp;$F146),INDIRECT($F$1&amp;dbP!$D$2&amp;":"&amp;dbP!$D$2),"&gt;="&amp;AF$6,INDIRECT($F$1&amp;dbP!$D$2&amp;":"&amp;dbP!$D$2),"&lt;="&amp;AF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G146" s="1">
        <f ca="1">SUMIFS(INDIRECT($F$1&amp;$F146&amp;":"&amp;$F146),INDIRECT($F$1&amp;dbP!$D$2&amp;":"&amp;dbP!$D$2),"&gt;="&amp;AG$6,INDIRECT($F$1&amp;dbP!$D$2&amp;":"&amp;dbP!$D$2),"&lt;="&amp;AG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H146" s="1">
        <f ca="1">SUMIFS(INDIRECT($F$1&amp;$F146&amp;":"&amp;$F146),INDIRECT($F$1&amp;dbP!$D$2&amp;":"&amp;dbP!$D$2),"&gt;="&amp;AH$6,INDIRECT($F$1&amp;dbP!$D$2&amp;":"&amp;dbP!$D$2),"&lt;="&amp;AH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I146" s="1">
        <f ca="1">SUMIFS(INDIRECT($F$1&amp;$F146&amp;":"&amp;$F146),INDIRECT($F$1&amp;dbP!$D$2&amp;":"&amp;dbP!$D$2),"&gt;="&amp;AI$6,INDIRECT($F$1&amp;dbP!$D$2&amp;":"&amp;dbP!$D$2),"&lt;="&amp;AI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J146" s="1">
        <f ca="1">SUMIFS(INDIRECT($F$1&amp;$F146&amp;":"&amp;$F146),INDIRECT($F$1&amp;dbP!$D$2&amp;":"&amp;dbP!$D$2),"&gt;="&amp;AJ$6,INDIRECT($F$1&amp;dbP!$D$2&amp;":"&amp;dbP!$D$2),"&lt;="&amp;AJ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K146" s="1">
        <f ca="1">SUMIFS(INDIRECT($F$1&amp;$F146&amp;":"&amp;$F146),INDIRECT($F$1&amp;dbP!$D$2&amp;":"&amp;dbP!$D$2),"&gt;="&amp;AK$6,INDIRECT($F$1&amp;dbP!$D$2&amp;":"&amp;dbP!$D$2),"&lt;="&amp;AK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L146" s="1">
        <f ca="1">SUMIFS(INDIRECT($F$1&amp;$F146&amp;":"&amp;$F146),INDIRECT($F$1&amp;dbP!$D$2&amp;":"&amp;dbP!$D$2),"&gt;="&amp;AL$6,INDIRECT($F$1&amp;dbP!$D$2&amp;":"&amp;dbP!$D$2),"&lt;="&amp;AL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M146" s="1">
        <f ca="1">SUMIFS(INDIRECT($F$1&amp;$F146&amp;":"&amp;$F146),INDIRECT($F$1&amp;dbP!$D$2&amp;":"&amp;dbP!$D$2),"&gt;="&amp;AM$6,INDIRECT($F$1&amp;dbP!$D$2&amp;":"&amp;dbP!$D$2),"&lt;="&amp;AM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N146" s="1">
        <f ca="1">SUMIFS(INDIRECT($F$1&amp;$F146&amp;":"&amp;$F146),INDIRECT($F$1&amp;dbP!$D$2&amp;":"&amp;dbP!$D$2),"&gt;="&amp;AN$6,INDIRECT($F$1&amp;dbP!$D$2&amp;":"&amp;dbP!$D$2),"&lt;="&amp;AN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O146" s="1">
        <f ca="1">SUMIFS(INDIRECT($F$1&amp;$F146&amp;":"&amp;$F146),INDIRECT($F$1&amp;dbP!$D$2&amp;":"&amp;dbP!$D$2),"&gt;="&amp;AO$6,INDIRECT($F$1&amp;dbP!$D$2&amp;":"&amp;dbP!$D$2),"&lt;="&amp;AO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P146" s="1">
        <f ca="1">SUMIFS(INDIRECT($F$1&amp;$F146&amp;":"&amp;$F146),INDIRECT($F$1&amp;dbP!$D$2&amp;":"&amp;dbP!$D$2),"&gt;="&amp;AP$6,INDIRECT($F$1&amp;dbP!$D$2&amp;":"&amp;dbP!$D$2),"&lt;="&amp;AP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Q146" s="1">
        <f ca="1">SUMIFS(INDIRECT($F$1&amp;$F146&amp;":"&amp;$F146),INDIRECT($F$1&amp;dbP!$D$2&amp;":"&amp;dbP!$D$2),"&gt;="&amp;AQ$6,INDIRECT($F$1&amp;dbP!$D$2&amp;":"&amp;dbP!$D$2),"&lt;="&amp;AQ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R146" s="1">
        <f ca="1">SUMIFS(INDIRECT($F$1&amp;$F146&amp;":"&amp;$F146),INDIRECT($F$1&amp;dbP!$D$2&amp;":"&amp;dbP!$D$2),"&gt;="&amp;AR$6,INDIRECT($F$1&amp;dbP!$D$2&amp;":"&amp;dbP!$D$2),"&lt;="&amp;AR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S146" s="1">
        <f ca="1">SUMIFS(INDIRECT($F$1&amp;$F146&amp;":"&amp;$F146),INDIRECT($F$1&amp;dbP!$D$2&amp;":"&amp;dbP!$D$2),"&gt;="&amp;AS$6,INDIRECT($F$1&amp;dbP!$D$2&amp;":"&amp;dbP!$D$2),"&lt;="&amp;AS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T146" s="1">
        <f ca="1">SUMIFS(INDIRECT($F$1&amp;$F146&amp;":"&amp;$F146),INDIRECT($F$1&amp;dbP!$D$2&amp;":"&amp;dbP!$D$2),"&gt;="&amp;AT$6,INDIRECT($F$1&amp;dbP!$D$2&amp;":"&amp;dbP!$D$2),"&lt;="&amp;AT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U146" s="1">
        <f ca="1">SUMIFS(INDIRECT($F$1&amp;$F146&amp;":"&amp;$F146),INDIRECT($F$1&amp;dbP!$D$2&amp;":"&amp;dbP!$D$2),"&gt;="&amp;AU$6,INDIRECT($F$1&amp;dbP!$D$2&amp;":"&amp;dbP!$D$2),"&lt;="&amp;AU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V146" s="1">
        <f ca="1">SUMIFS(INDIRECT($F$1&amp;$F146&amp;":"&amp;$F146),INDIRECT($F$1&amp;dbP!$D$2&amp;":"&amp;dbP!$D$2),"&gt;="&amp;AV$6,INDIRECT($F$1&amp;dbP!$D$2&amp;":"&amp;dbP!$D$2),"&lt;="&amp;AV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W146" s="1">
        <f ca="1">SUMIFS(INDIRECT($F$1&amp;$F146&amp;":"&amp;$F146),INDIRECT($F$1&amp;dbP!$D$2&amp;":"&amp;dbP!$D$2),"&gt;="&amp;AW$6,INDIRECT($F$1&amp;dbP!$D$2&amp;":"&amp;dbP!$D$2),"&lt;="&amp;AW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X146" s="1">
        <f ca="1">SUMIFS(INDIRECT($F$1&amp;$F146&amp;":"&amp;$F146),INDIRECT($F$1&amp;dbP!$D$2&amp;":"&amp;dbP!$D$2),"&gt;="&amp;AX$6,INDIRECT($F$1&amp;dbP!$D$2&amp;":"&amp;dbP!$D$2),"&lt;="&amp;AX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Y146" s="1">
        <f ca="1">SUMIFS(INDIRECT($F$1&amp;$F146&amp;":"&amp;$F146),INDIRECT($F$1&amp;dbP!$D$2&amp;":"&amp;dbP!$D$2),"&gt;="&amp;AY$6,INDIRECT($F$1&amp;dbP!$D$2&amp;":"&amp;dbP!$D$2),"&lt;="&amp;AY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AZ146" s="1">
        <f ca="1">SUMIFS(INDIRECT($F$1&amp;$F146&amp;":"&amp;$F146),INDIRECT($F$1&amp;dbP!$D$2&amp;":"&amp;dbP!$D$2),"&gt;="&amp;AZ$6,INDIRECT($F$1&amp;dbP!$D$2&amp;":"&amp;dbP!$D$2),"&lt;="&amp;AZ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A146" s="1">
        <f ca="1">SUMIFS(INDIRECT($F$1&amp;$F146&amp;":"&amp;$F146),INDIRECT($F$1&amp;dbP!$D$2&amp;":"&amp;dbP!$D$2),"&gt;="&amp;BA$6,INDIRECT($F$1&amp;dbP!$D$2&amp;":"&amp;dbP!$D$2),"&lt;="&amp;BA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B146" s="1">
        <f ca="1">SUMIFS(INDIRECT($F$1&amp;$F146&amp;":"&amp;$F146),INDIRECT($F$1&amp;dbP!$D$2&amp;":"&amp;dbP!$D$2),"&gt;="&amp;BB$6,INDIRECT($F$1&amp;dbP!$D$2&amp;":"&amp;dbP!$D$2),"&lt;="&amp;BB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C146" s="1">
        <f ca="1">SUMIFS(INDIRECT($F$1&amp;$F146&amp;":"&amp;$F146),INDIRECT($F$1&amp;dbP!$D$2&amp;":"&amp;dbP!$D$2),"&gt;="&amp;BC$6,INDIRECT($F$1&amp;dbP!$D$2&amp;":"&amp;dbP!$D$2),"&lt;="&amp;BC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D146" s="1">
        <f ca="1">SUMIFS(INDIRECT($F$1&amp;$F146&amp;":"&amp;$F146),INDIRECT($F$1&amp;dbP!$D$2&amp;":"&amp;dbP!$D$2),"&gt;="&amp;BD$6,INDIRECT($F$1&amp;dbP!$D$2&amp;":"&amp;dbP!$D$2),"&lt;="&amp;BD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  <c r="BE146" s="1">
        <f ca="1">SUMIFS(INDIRECT($F$1&amp;$F146&amp;":"&amp;$F146),INDIRECT($F$1&amp;dbP!$D$2&amp;":"&amp;dbP!$D$2),"&gt;="&amp;BE$6,INDIRECT($F$1&amp;dbP!$D$2&amp;":"&amp;dbP!$D$2),"&lt;="&amp;BE$7,INDIRECT($F$1&amp;dbP!$O$2&amp;":"&amp;dbP!$O$2),$H146,INDIRECT($F$1&amp;dbP!$P$2&amp;":"&amp;dbP!$P$2),IF($I146=$J146,"*",$I146),INDIRECT($F$1&amp;dbP!$Q$2&amp;":"&amp;dbP!$Q$2),IF(OR($I146=$J146,"  "&amp;$I146=$J146),"*",RIGHT($J146,LEN($J146)-4)),INDIRECT($F$1&amp;dbP!$AC$2&amp;":"&amp;dbP!$AC$2),RepP!$J$3)</f>
        <v>0</v>
      </c>
    </row>
    <row r="147" spans="2:57" x14ac:dyDescent="0.3">
      <c r="B147" s="1">
        <f>MAX(B$137:B146)+1</f>
        <v>198</v>
      </c>
      <c r="F147" s="1" t="str">
        <f ca="1">INDIRECT($B$1&amp;Items!H$2&amp;$B147)</f>
        <v>Y</v>
      </c>
      <c r="H147" s="13" t="str">
        <f ca="1">INDIRECT($B$1&amp;Items!E$2&amp;$B147)</f>
        <v>Ввод в эксплуатацию</v>
      </c>
      <c r="I147" s="13" t="str">
        <f ca="1">IF(INDIRECT($B$1&amp;Items!F$2&amp;$B147)="",H147,INDIRECT($B$1&amp;Items!F$2&amp;$B147))</f>
        <v>Основные средства - тип - 1</v>
      </c>
      <c r="J147" s="1" t="str">
        <f ca="1">IF(INDIRECT($B$1&amp;Items!G$2&amp;$B147)="",IF(H147&lt;&gt;I147,"  "&amp;I147,I147),"    "&amp;INDIRECT($B$1&amp;Items!G$2&amp;$B147))</f>
        <v xml:space="preserve">    Капзатраты - тип - 1 - 8</v>
      </c>
      <c r="S147" s="1">
        <f ca="1">SUM($U147:INDIRECT(ADDRESS(ROW(),SUMIFS($1:$1,$5:$5,MAX($5:$5)))))</f>
        <v>813960.00000000012</v>
      </c>
      <c r="V147" s="1">
        <f ca="1">SUMIFS(INDIRECT($F$1&amp;$F147&amp;":"&amp;$F147),INDIRECT($F$1&amp;dbP!$D$2&amp;":"&amp;dbP!$D$2),"&gt;="&amp;V$6,INDIRECT($F$1&amp;dbP!$D$2&amp;":"&amp;dbP!$D$2),"&lt;="&amp;V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W147" s="1">
        <f ca="1">SUMIFS(INDIRECT($F$1&amp;$F147&amp;":"&amp;$F147),INDIRECT($F$1&amp;dbP!$D$2&amp;":"&amp;dbP!$D$2),"&gt;="&amp;W$6,INDIRECT($F$1&amp;dbP!$D$2&amp;":"&amp;dbP!$D$2),"&lt;="&amp;W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813960.00000000012</v>
      </c>
      <c r="X147" s="1">
        <f ca="1">SUMIFS(INDIRECT($F$1&amp;$F147&amp;":"&amp;$F147),INDIRECT($F$1&amp;dbP!$D$2&amp;":"&amp;dbP!$D$2),"&gt;="&amp;X$6,INDIRECT($F$1&amp;dbP!$D$2&amp;":"&amp;dbP!$D$2),"&lt;="&amp;X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Y147" s="1">
        <f ca="1">SUMIFS(INDIRECT($F$1&amp;$F147&amp;":"&amp;$F147),INDIRECT($F$1&amp;dbP!$D$2&amp;":"&amp;dbP!$D$2),"&gt;="&amp;Y$6,INDIRECT($F$1&amp;dbP!$D$2&amp;":"&amp;dbP!$D$2),"&lt;="&amp;Y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Z147" s="1">
        <f ca="1">SUMIFS(INDIRECT($F$1&amp;$F147&amp;":"&amp;$F147),INDIRECT($F$1&amp;dbP!$D$2&amp;":"&amp;dbP!$D$2),"&gt;="&amp;Z$6,INDIRECT($F$1&amp;dbP!$D$2&amp;":"&amp;dbP!$D$2),"&lt;="&amp;Z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A147" s="1">
        <f ca="1">SUMIFS(INDIRECT($F$1&amp;$F147&amp;":"&amp;$F147),INDIRECT($F$1&amp;dbP!$D$2&amp;":"&amp;dbP!$D$2),"&gt;="&amp;AA$6,INDIRECT($F$1&amp;dbP!$D$2&amp;":"&amp;dbP!$D$2),"&lt;="&amp;AA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B147" s="1">
        <f ca="1">SUMIFS(INDIRECT($F$1&amp;$F147&amp;":"&amp;$F147),INDIRECT($F$1&amp;dbP!$D$2&amp;":"&amp;dbP!$D$2),"&gt;="&amp;AB$6,INDIRECT($F$1&amp;dbP!$D$2&amp;":"&amp;dbP!$D$2),"&lt;="&amp;AB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C147" s="1">
        <f ca="1">SUMIFS(INDIRECT($F$1&amp;$F147&amp;":"&amp;$F147),INDIRECT($F$1&amp;dbP!$D$2&amp;":"&amp;dbP!$D$2),"&gt;="&amp;AC$6,INDIRECT($F$1&amp;dbP!$D$2&amp;":"&amp;dbP!$D$2),"&lt;="&amp;AC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D147" s="1">
        <f ca="1">SUMIFS(INDIRECT($F$1&amp;$F147&amp;":"&amp;$F147),INDIRECT($F$1&amp;dbP!$D$2&amp;":"&amp;dbP!$D$2),"&gt;="&amp;AD$6,INDIRECT($F$1&amp;dbP!$D$2&amp;":"&amp;dbP!$D$2),"&lt;="&amp;AD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E147" s="1">
        <f ca="1">SUMIFS(INDIRECT($F$1&amp;$F147&amp;":"&amp;$F147),INDIRECT($F$1&amp;dbP!$D$2&amp;":"&amp;dbP!$D$2),"&gt;="&amp;AE$6,INDIRECT($F$1&amp;dbP!$D$2&amp;":"&amp;dbP!$D$2),"&lt;="&amp;AE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F147" s="1">
        <f ca="1">SUMIFS(INDIRECT($F$1&amp;$F147&amp;":"&amp;$F147),INDIRECT($F$1&amp;dbP!$D$2&amp;":"&amp;dbP!$D$2),"&gt;="&amp;AF$6,INDIRECT($F$1&amp;dbP!$D$2&amp;":"&amp;dbP!$D$2),"&lt;="&amp;AF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G147" s="1">
        <f ca="1">SUMIFS(INDIRECT($F$1&amp;$F147&amp;":"&amp;$F147),INDIRECT($F$1&amp;dbP!$D$2&amp;":"&amp;dbP!$D$2),"&gt;="&amp;AG$6,INDIRECT($F$1&amp;dbP!$D$2&amp;":"&amp;dbP!$D$2),"&lt;="&amp;AG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H147" s="1">
        <f ca="1">SUMIFS(INDIRECT($F$1&amp;$F147&amp;":"&amp;$F147),INDIRECT($F$1&amp;dbP!$D$2&amp;":"&amp;dbP!$D$2),"&gt;="&amp;AH$6,INDIRECT($F$1&amp;dbP!$D$2&amp;":"&amp;dbP!$D$2),"&lt;="&amp;AH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I147" s="1">
        <f ca="1">SUMIFS(INDIRECT($F$1&amp;$F147&amp;":"&amp;$F147),INDIRECT($F$1&amp;dbP!$D$2&amp;":"&amp;dbP!$D$2),"&gt;="&amp;AI$6,INDIRECT($F$1&amp;dbP!$D$2&amp;":"&amp;dbP!$D$2),"&lt;="&amp;AI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J147" s="1">
        <f ca="1">SUMIFS(INDIRECT($F$1&amp;$F147&amp;":"&amp;$F147),INDIRECT($F$1&amp;dbP!$D$2&amp;":"&amp;dbP!$D$2),"&gt;="&amp;AJ$6,INDIRECT($F$1&amp;dbP!$D$2&amp;":"&amp;dbP!$D$2),"&lt;="&amp;AJ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K147" s="1">
        <f ca="1">SUMIFS(INDIRECT($F$1&amp;$F147&amp;":"&amp;$F147),INDIRECT($F$1&amp;dbP!$D$2&amp;":"&amp;dbP!$D$2),"&gt;="&amp;AK$6,INDIRECT($F$1&amp;dbP!$D$2&amp;":"&amp;dbP!$D$2),"&lt;="&amp;AK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L147" s="1">
        <f ca="1">SUMIFS(INDIRECT($F$1&amp;$F147&amp;":"&amp;$F147),INDIRECT($F$1&amp;dbP!$D$2&amp;":"&amp;dbP!$D$2),"&gt;="&amp;AL$6,INDIRECT($F$1&amp;dbP!$D$2&amp;":"&amp;dbP!$D$2),"&lt;="&amp;AL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M147" s="1">
        <f ca="1">SUMIFS(INDIRECT($F$1&amp;$F147&amp;":"&amp;$F147),INDIRECT($F$1&amp;dbP!$D$2&amp;":"&amp;dbP!$D$2),"&gt;="&amp;AM$6,INDIRECT($F$1&amp;dbP!$D$2&amp;":"&amp;dbP!$D$2),"&lt;="&amp;AM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N147" s="1">
        <f ca="1">SUMIFS(INDIRECT($F$1&amp;$F147&amp;":"&amp;$F147),INDIRECT($F$1&amp;dbP!$D$2&amp;":"&amp;dbP!$D$2),"&gt;="&amp;AN$6,INDIRECT($F$1&amp;dbP!$D$2&amp;":"&amp;dbP!$D$2),"&lt;="&amp;AN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O147" s="1">
        <f ca="1">SUMIFS(INDIRECT($F$1&amp;$F147&amp;":"&amp;$F147),INDIRECT($F$1&amp;dbP!$D$2&amp;":"&amp;dbP!$D$2),"&gt;="&amp;AO$6,INDIRECT($F$1&amp;dbP!$D$2&amp;":"&amp;dbP!$D$2),"&lt;="&amp;AO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P147" s="1">
        <f ca="1">SUMIFS(INDIRECT($F$1&amp;$F147&amp;":"&amp;$F147),INDIRECT($F$1&amp;dbP!$D$2&amp;":"&amp;dbP!$D$2),"&gt;="&amp;AP$6,INDIRECT($F$1&amp;dbP!$D$2&amp;":"&amp;dbP!$D$2),"&lt;="&amp;AP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Q147" s="1">
        <f ca="1">SUMIFS(INDIRECT($F$1&amp;$F147&amp;":"&amp;$F147),INDIRECT($F$1&amp;dbP!$D$2&amp;":"&amp;dbP!$D$2),"&gt;="&amp;AQ$6,INDIRECT($F$1&amp;dbP!$D$2&amp;":"&amp;dbP!$D$2),"&lt;="&amp;AQ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R147" s="1">
        <f ca="1">SUMIFS(INDIRECT($F$1&amp;$F147&amp;":"&amp;$F147),INDIRECT($F$1&amp;dbP!$D$2&amp;":"&amp;dbP!$D$2),"&gt;="&amp;AR$6,INDIRECT($F$1&amp;dbP!$D$2&amp;":"&amp;dbP!$D$2),"&lt;="&amp;AR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S147" s="1">
        <f ca="1">SUMIFS(INDIRECT($F$1&amp;$F147&amp;":"&amp;$F147),INDIRECT($F$1&amp;dbP!$D$2&amp;":"&amp;dbP!$D$2),"&gt;="&amp;AS$6,INDIRECT($F$1&amp;dbP!$D$2&amp;":"&amp;dbP!$D$2),"&lt;="&amp;AS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T147" s="1">
        <f ca="1">SUMIFS(INDIRECT($F$1&amp;$F147&amp;":"&amp;$F147),INDIRECT($F$1&amp;dbP!$D$2&amp;":"&amp;dbP!$D$2),"&gt;="&amp;AT$6,INDIRECT($F$1&amp;dbP!$D$2&amp;":"&amp;dbP!$D$2),"&lt;="&amp;AT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U147" s="1">
        <f ca="1">SUMIFS(INDIRECT($F$1&amp;$F147&amp;":"&amp;$F147),INDIRECT($F$1&amp;dbP!$D$2&amp;":"&amp;dbP!$D$2),"&gt;="&amp;AU$6,INDIRECT($F$1&amp;dbP!$D$2&amp;":"&amp;dbP!$D$2),"&lt;="&amp;AU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V147" s="1">
        <f ca="1">SUMIFS(INDIRECT($F$1&amp;$F147&amp;":"&amp;$F147),INDIRECT($F$1&amp;dbP!$D$2&amp;":"&amp;dbP!$D$2),"&gt;="&amp;AV$6,INDIRECT($F$1&amp;dbP!$D$2&amp;":"&amp;dbP!$D$2),"&lt;="&amp;AV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W147" s="1">
        <f ca="1">SUMIFS(INDIRECT($F$1&amp;$F147&amp;":"&amp;$F147),INDIRECT($F$1&amp;dbP!$D$2&amp;":"&amp;dbP!$D$2),"&gt;="&amp;AW$6,INDIRECT($F$1&amp;dbP!$D$2&amp;":"&amp;dbP!$D$2),"&lt;="&amp;AW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X147" s="1">
        <f ca="1">SUMIFS(INDIRECT($F$1&amp;$F147&amp;":"&amp;$F147),INDIRECT($F$1&amp;dbP!$D$2&amp;":"&amp;dbP!$D$2),"&gt;="&amp;AX$6,INDIRECT($F$1&amp;dbP!$D$2&amp;":"&amp;dbP!$D$2),"&lt;="&amp;AX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Y147" s="1">
        <f ca="1">SUMIFS(INDIRECT($F$1&amp;$F147&amp;":"&amp;$F147),INDIRECT($F$1&amp;dbP!$D$2&amp;":"&amp;dbP!$D$2),"&gt;="&amp;AY$6,INDIRECT($F$1&amp;dbP!$D$2&amp;":"&amp;dbP!$D$2),"&lt;="&amp;AY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AZ147" s="1">
        <f ca="1">SUMIFS(INDIRECT($F$1&amp;$F147&amp;":"&amp;$F147),INDIRECT($F$1&amp;dbP!$D$2&amp;":"&amp;dbP!$D$2),"&gt;="&amp;AZ$6,INDIRECT($F$1&amp;dbP!$D$2&amp;":"&amp;dbP!$D$2),"&lt;="&amp;AZ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A147" s="1">
        <f ca="1">SUMIFS(INDIRECT($F$1&amp;$F147&amp;":"&amp;$F147),INDIRECT($F$1&amp;dbP!$D$2&amp;":"&amp;dbP!$D$2),"&gt;="&amp;BA$6,INDIRECT($F$1&amp;dbP!$D$2&amp;":"&amp;dbP!$D$2),"&lt;="&amp;BA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B147" s="1">
        <f ca="1">SUMIFS(INDIRECT($F$1&amp;$F147&amp;":"&amp;$F147),INDIRECT($F$1&amp;dbP!$D$2&amp;":"&amp;dbP!$D$2),"&gt;="&amp;BB$6,INDIRECT($F$1&amp;dbP!$D$2&amp;":"&amp;dbP!$D$2),"&lt;="&amp;BB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C147" s="1">
        <f ca="1">SUMIFS(INDIRECT($F$1&amp;$F147&amp;":"&amp;$F147),INDIRECT($F$1&amp;dbP!$D$2&amp;":"&amp;dbP!$D$2),"&gt;="&amp;BC$6,INDIRECT($F$1&amp;dbP!$D$2&amp;":"&amp;dbP!$D$2),"&lt;="&amp;BC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D147" s="1">
        <f ca="1">SUMIFS(INDIRECT($F$1&amp;$F147&amp;":"&amp;$F147),INDIRECT($F$1&amp;dbP!$D$2&amp;":"&amp;dbP!$D$2),"&gt;="&amp;BD$6,INDIRECT($F$1&amp;dbP!$D$2&amp;":"&amp;dbP!$D$2),"&lt;="&amp;BD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  <c r="BE147" s="1">
        <f ca="1">SUMIFS(INDIRECT($F$1&amp;$F147&amp;":"&amp;$F147),INDIRECT($F$1&amp;dbP!$D$2&amp;":"&amp;dbP!$D$2),"&gt;="&amp;BE$6,INDIRECT($F$1&amp;dbP!$D$2&amp;":"&amp;dbP!$D$2),"&lt;="&amp;BE$7,INDIRECT($F$1&amp;dbP!$O$2&amp;":"&amp;dbP!$O$2),$H147,INDIRECT($F$1&amp;dbP!$P$2&amp;":"&amp;dbP!$P$2),IF($I147=$J147,"*",$I147),INDIRECT($F$1&amp;dbP!$Q$2&amp;":"&amp;dbP!$Q$2),IF(OR($I147=$J147,"  "&amp;$I147=$J147),"*",RIGHT($J147,LEN($J147)-4)),INDIRECT($F$1&amp;dbP!$AC$2&amp;":"&amp;dbP!$AC$2),RepP!$J$3)</f>
        <v>0</v>
      </c>
    </row>
    <row r="148" spans="2:57" x14ac:dyDescent="0.3">
      <c r="B148" s="1">
        <f>MAX(B$137:B147)+1</f>
        <v>199</v>
      </c>
      <c r="F148" s="1" t="str">
        <f ca="1">INDIRECT($B$1&amp;Items!H$2&amp;$B148)</f>
        <v>Y</v>
      </c>
      <c r="H148" s="13" t="str">
        <f ca="1">INDIRECT($B$1&amp;Items!E$2&amp;$B148)</f>
        <v>Ввод в эксплуатацию</v>
      </c>
      <c r="I148" s="13" t="str">
        <f ca="1">IF(INDIRECT($B$1&amp;Items!F$2&amp;$B148)="",H148,INDIRECT($B$1&amp;Items!F$2&amp;$B148))</f>
        <v>Основные средства - тип - 1</v>
      </c>
      <c r="J148" s="1" t="str">
        <f ca="1">IF(INDIRECT($B$1&amp;Items!G$2&amp;$B148)="",IF(H148&lt;&gt;I148,"  "&amp;I148,I148),"    "&amp;INDIRECT($B$1&amp;Items!G$2&amp;$B148))</f>
        <v xml:space="preserve">    Капзатраты - тип - 1 - 9</v>
      </c>
      <c r="S148" s="1">
        <f ca="1">SUM($U148:INDIRECT(ADDRESS(ROW(),SUMIFS($1:$1,$5:$5,MAX($5:$5)))))</f>
        <v>1128600.0000000002</v>
      </c>
      <c r="V148" s="1">
        <f ca="1">SUMIFS(INDIRECT($F$1&amp;$F148&amp;":"&amp;$F148),INDIRECT($F$1&amp;dbP!$D$2&amp;":"&amp;dbP!$D$2),"&gt;="&amp;V$6,INDIRECT($F$1&amp;dbP!$D$2&amp;":"&amp;dbP!$D$2),"&lt;="&amp;V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W148" s="1">
        <f ca="1">SUMIFS(INDIRECT($F$1&amp;$F148&amp;":"&amp;$F148),INDIRECT($F$1&amp;dbP!$D$2&amp;":"&amp;dbP!$D$2),"&gt;="&amp;W$6,INDIRECT($F$1&amp;dbP!$D$2&amp;":"&amp;dbP!$D$2),"&lt;="&amp;W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1128600.0000000002</v>
      </c>
      <c r="X148" s="1">
        <f ca="1">SUMIFS(INDIRECT($F$1&amp;$F148&amp;":"&amp;$F148),INDIRECT($F$1&amp;dbP!$D$2&amp;":"&amp;dbP!$D$2),"&gt;="&amp;X$6,INDIRECT($F$1&amp;dbP!$D$2&amp;":"&amp;dbP!$D$2),"&lt;="&amp;X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Y148" s="1">
        <f ca="1">SUMIFS(INDIRECT($F$1&amp;$F148&amp;":"&amp;$F148),INDIRECT($F$1&amp;dbP!$D$2&amp;":"&amp;dbP!$D$2),"&gt;="&amp;Y$6,INDIRECT($F$1&amp;dbP!$D$2&amp;":"&amp;dbP!$D$2),"&lt;="&amp;Y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Z148" s="1">
        <f ca="1">SUMIFS(INDIRECT($F$1&amp;$F148&amp;":"&amp;$F148),INDIRECT($F$1&amp;dbP!$D$2&amp;":"&amp;dbP!$D$2),"&gt;="&amp;Z$6,INDIRECT($F$1&amp;dbP!$D$2&amp;":"&amp;dbP!$D$2),"&lt;="&amp;Z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A148" s="1">
        <f ca="1">SUMIFS(INDIRECT($F$1&amp;$F148&amp;":"&amp;$F148),INDIRECT($F$1&amp;dbP!$D$2&amp;":"&amp;dbP!$D$2),"&gt;="&amp;AA$6,INDIRECT($F$1&amp;dbP!$D$2&amp;":"&amp;dbP!$D$2),"&lt;="&amp;AA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B148" s="1">
        <f ca="1">SUMIFS(INDIRECT($F$1&amp;$F148&amp;":"&amp;$F148),INDIRECT($F$1&amp;dbP!$D$2&amp;":"&amp;dbP!$D$2),"&gt;="&amp;AB$6,INDIRECT($F$1&amp;dbP!$D$2&amp;":"&amp;dbP!$D$2),"&lt;="&amp;AB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C148" s="1">
        <f ca="1">SUMIFS(INDIRECT($F$1&amp;$F148&amp;":"&amp;$F148),INDIRECT($F$1&amp;dbP!$D$2&amp;":"&amp;dbP!$D$2),"&gt;="&amp;AC$6,INDIRECT($F$1&amp;dbP!$D$2&amp;":"&amp;dbP!$D$2),"&lt;="&amp;AC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D148" s="1">
        <f ca="1">SUMIFS(INDIRECT($F$1&amp;$F148&amp;":"&amp;$F148),INDIRECT($F$1&amp;dbP!$D$2&amp;":"&amp;dbP!$D$2),"&gt;="&amp;AD$6,INDIRECT($F$1&amp;dbP!$D$2&amp;":"&amp;dbP!$D$2),"&lt;="&amp;AD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E148" s="1">
        <f ca="1">SUMIFS(INDIRECT($F$1&amp;$F148&amp;":"&amp;$F148),INDIRECT($F$1&amp;dbP!$D$2&amp;":"&amp;dbP!$D$2),"&gt;="&amp;AE$6,INDIRECT($F$1&amp;dbP!$D$2&amp;":"&amp;dbP!$D$2),"&lt;="&amp;AE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F148" s="1">
        <f ca="1">SUMIFS(INDIRECT($F$1&amp;$F148&amp;":"&amp;$F148),INDIRECT($F$1&amp;dbP!$D$2&amp;":"&amp;dbP!$D$2),"&gt;="&amp;AF$6,INDIRECT($F$1&amp;dbP!$D$2&amp;":"&amp;dbP!$D$2),"&lt;="&amp;AF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G148" s="1">
        <f ca="1">SUMIFS(INDIRECT($F$1&amp;$F148&amp;":"&amp;$F148),INDIRECT($F$1&amp;dbP!$D$2&amp;":"&amp;dbP!$D$2),"&gt;="&amp;AG$6,INDIRECT($F$1&amp;dbP!$D$2&amp;":"&amp;dbP!$D$2),"&lt;="&amp;AG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H148" s="1">
        <f ca="1">SUMIFS(INDIRECT($F$1&amp;$F148&amp;":"&amp;$F148),INDIRECT($F$1&amp;dbP!$D$2&amp;":"&amp;dbP!$D$2),"&gt;="&amp;AH$6,INDIRECT($F$1&amp;dbP!$D$2&amp;":"&amp;dbP!$D$2),"&lt;="&amp;AH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I148" s="1">
        <f ca="1">SUMIFS(INDIRECT($F$1&amp;$F148&amp;":"&amp;$F148),INDIRECT($F$1&amp;dbP!$D$2&amp;":"&amp;dbP!$D$2),"&gt;="&amp;AI$6,INDIRECT($F$1&amp;dbP!$D$2&amp;":"&amp;dbP!$D$2),"&lt;="&amp;AI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J148" s="1">
        <f ca="1">SUMIFS(INDIRECT($F$1&amp;$F148&amp;":"&amp;$F148),INDIRECT($F$1&amp;dbP!$D$2&amp;":"&amp;dbP!$D$2),"&gt;="&amp;AJ$6,INDIRECT($F$1&amp;dbP!$D$2&amp;":"&amp;dbP!$D$2),"&lt;="&amp;AJ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K148" s="1">
        <f ca="1">SUMIFS(INDIRECT($F$1&amp;$F148&amp;":"&amp;$F148),INDIRECT($F$1&amp;dbP!$D$2&amp;":"&amp;dbP!$D$2),"&gt;="&amp;AK$6,INDIRECT($F$1&amp;dbP!$D$2&amp;":"&amp;dbP!$D$2),"&lt;="&amp;AK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L148" s="1">
        <f ca="1">SUMIFS(INDIRECT($F$1&amp;$F148&amp;":"&amp;$F148),INDIRECT($F$1&amp;dbP!$D$2&amp;":"&amp;dbP!$D$2),"&gt;="&amp;AL$6,INDIRECT($F$1&amp;dbP!$D$2&amp;":"&amp;dbP!$D$2),"&lt;="&amp;AL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M148" s="1">
        <f ca="1">SUMIFS(INDIRECT($F$1&amp;$F148&amp;":"&amp;$F148),INDIRECT($F$1&amp;dbP!$D$2&amp;":"&amp;dbP!$D$2),"&gt;="&amp;AM$6,INDIRECT($F$1&amp;dbP!$D$2&amp;":"&amp;dbP!$D$2),"&lt;="&amp;AM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N148" s="1">
        <f ca="1">SUMIFS(INDIRECT($F$1&amp;$F148&amp;":"&amp;$F148),INDIRECT($F$1&amp;dbP!$D$2&amp;":"&amp;dbP!$D$2),"&gt;="&amp;AN$6,INDIRECT($F$1&amp;dbP!$D$2&amp;":"&amp;dbP!$D$2),"&lt;="&amp;AN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O148" s="1">
        <f ca="1">SUMIFS(INDIRECT($F$1&amp;$F148&amp;":"&amp;$F148),INDIRECT($F$1&amp;dbP!$D$2&amp;":"&amp;dbP!$D$2),"&gt;="&amp;AO$6,INDIRECT($F$1&amp;dbP!$D$2&amp;":"&amp;dbP!$D$2),"&lt;="&amp;AO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P148" s="1">
        <f ca="1">SUMIFS(INDIRECT($F$1&amp;$F148&amp;":"&amp;$F148),INDIRECT($F$1&amp;dbP!$D$2&amp;":"&amp;dbP!$D$2),"&gt;="&amp;AP$6,INDIRECT($F$1&amp;dbP!$D$2&amp;":"&amp;dbP!$D$2),"&lt;="&amp;AP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Q148" s="1">
        <f ca="1">SUMIFS(INDIRECT($F$1&amp;$F148&amp;":"&amp;$F148),INDIRECT($F$1&amp;dbP!$D$2&amp;":"&amp;dbP!$D$2),"&gt;="&amp;AQ$6,INDIRECT($F$1&amp;dbP!$D$2&amp;":"&amp;dbP!$D$2),"&lt;="&amp;AQ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R148" s="1">
        <f ca="1">SUMIFS(INDIRECT($F$1&amp;$F148&amp;":"&amp;$F148),INDIRECT($F$1&amp;dbP!$D$2&amp;":"&amp;dbP!$D$2),"&gt;="&amp;AR$6,INDIRECT($F$1&amp;dbP!$D$2&amp;":"&amp;dbP!$D$2),"&lt;="&amp;AR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S148" s="1">
        <f ca="1">SUMIFS(INDIRECT($F$1&amp;$F148&amp;":"&amp;$F148),INDIRECT($F$1&amp;dbP!$D$2&amp;":"&amp;dbP!$D$2),"&gt;="&amp;AS$6,INDIRECT($F$1&amp;dbP!$D$2&amp;":"&amp;dbP!$D$2),"&lt;="&amp;AS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T148" s="1">
        <f ca="1">SUMIFS(INDIRECT($F$1&amp;$F148&amp;":"&amp;$F148),INDIRECT($F$1&amp;dbP!$D$2&amp;":"&amp;dbP!$D$2),"&gt;="&amp;AT$6,INDIRECT($F$1&amp;dbP!$D$2&amp;":"&amp;dbP!$D$2),"&lt;="&amp;AT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U148" s="1">
        <f ca="1">SUMIFS(INDIRECT($F$1&amp;$F148&amp;":"&amp;$F148),INDIRECT($F$1&amp;dbP!$D$2&amp;":"&amp;dbP!$D$2),"&gt;="&amp;AU$6,INDIRECT($F$1&amp;dbP!$D$2&amp;":"&amp;dbP!$D$2),"&lt;="&amp;AU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V148" s="1">
        <f ca="1">SUMIFS(INDIRECT($F$1&amp;$F148&amp;":"&amp;$F148),INDIRECT($F$1&amp;dbP!$D$2&amp;":"&amp;dbP!$D$2),"&gt;="&amp;AV$6,INDIRECT($F$1&amp;dbP!$D$2&amp;":"&amp;dbP!$D$2),"&lt;="&amp;AV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W148" s="1">
        <f ca="1">SUMIFS(INDIRECT($F$1&amp;$F148&amp;":"&amp;$F148),INDIRECT($F$1&amp;dbP!$D$2&amp;":"&amp;dbP!$D$2),"&gt;="&amp;AW$6,INDIRECT($F$1&amp;dbP!$D$2&amp;":"&amp;dbP!$D$2),"&lt;="&amp;AW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X148" s="1">
        <f ca="1">SUMIFS(INDIRECT($F$1&amp;$F148&amp;":"&amp;$F148),INDIRECT($F$1&amp;dbP!$D$2&amp;":"&amp;dbP!$D$2),"&gt;="&amp;AX$6,INDIRECT($F$1&amp;dbP!$D$2&amp;":"&amp;dbP!$D$2),"&lt;="&amp;AX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Y148" s="1">
        <f ca="1">SUMIFS(INDIRECT($F$1&amp;$F148&amp;":"&amp;$F148),INDIRECT($F$1&amp;dbP!$D$2&amp;":"&amp;dbP!$D$2),"&gt;="&amp;AY$6,INDIRECT($F$1&amp;dbP!$D$2&amp;":"&amp;dbP!$D$2),"&lt;="&amp;AY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AZ148" s="1">
        <f ca="1">SUMIFS(INDIRECT($F$1&amp;$F148&amp;":"&amp;$F148),INDIRECT($F$1&amp;dbP!$D$2&amp;":"&amp;dbP!$D$2),"&gt;="&amp;AZ$6,INDIRECT($F$1&amp;dbP!$D$2&amp;":"&amp;dbP!$D$2),"&lt;="&amp;AZ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A148" s="1">
        <f ca="1">SUMIFS(INDIRECT($F$1&amp;$F148&amp;":"&amp;$F148),INDIRECT($F$1&amp;dbP!$D$2&amp;":"&amp;dbP!$D$2),"&gt;="&amp;BA$6,INDIRECT($F$1&amp;dbP!$D$2&amp;":"&amp;dbP!$D$2),"&lt;="&amp;BA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B148" s="1">
        <f ca="1">SUMIFS(INDIRECT($F$1&amp;$F148&amp;":"&amp;$F148),INDIRECT($F$1&amp;dbP!$D$2&amp;":"&amp;dbP!$D$2),"&gt;="&amp;BB$6,INDIRECT($F$1&amp;dbP!$D$2&amp;":"&amp;dbP!$D$2),"&lt;="&amp;BB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C148" s="1">
        <f ca="1">SUMIFS(INDIRECT($F$1&amp;$F148&amp;":"&amp;$F148),INDIRECT($F$1&amp;dbP!$D$2&amp;":"&amp;dbP!$D$2),"&gt;="&amp;BC$6,INDIRECT($F$1&amp;dbP!$D$2&amp;":"&amp;dbP!$D$2),"&lt;="&amp;BC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D148" s="1">
        <f ca="1">SUMIFS(INDIRECT($F$1&amp;$F148&amp;":"&amp;$F148),INDIRECT($F$1&amp;dbP!$D$2&amp;":"&amp;dbP!$D$2),"&gt;="&amp;BD$6,INDIRECT($F$1&amp;dbP!$D$2&amp;":"&amp;dbP!$D$2),"&lt;="&amp;BD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  <c r="BE148" s="1">
        <f ca="1">SUMIFS(INDIRECT($F$1&amp;$F148&amp;":"&amp;$F148),INDIRECT($F$1&amp;dbP!$D$2&amp;":"&amp;dbP!$D$2),"&gt;="&amp;BE$6,INDIRECT($F$1&amp;dbP!$D$2&amp;":"&amp;dbP!$D$2),"&lt;="&amp;BE$7,INDIRECT($F$1&amp;dbP!$O$2&amp;":"&amp;dbP!$O$2),$H148,INDIRECT($F$1&amp;dbP!$P$2&amp;":"&amp;dbP!$P$2),IF($I148=$J148,"*",$I148),INDIRECT($F$1&amp;dbP!$Q$2&amp;":"&amp;dbP!$Q$2),IF(OR($I148=$J148,"  "&amp;$I148=$J148),"*",RIGHT($J148,LEN($J148)-4)),INDIRECT($F$1&amp;dbP!$AC$2&amp;":"&amp;dbP!$AC$2),RepP!$J$3)</f>
        <v>0</v>
      </c>
    </row>
    <row r="149" spans="2:57" x14ac:dyDescent="0.3">
      <c r="B149" s="1">
        <f>MAX(B$137:B148)+1</f>
        <v>200</v>
      </c>
      <c r="F149" s="1" t="str">
        <f ca="1">INDIRECT($B$1&amp;Items!H$2&amp;$B149)</f>
        <v>Y</v>
      </c>
      <c r="H149" s="13" t="str">
        <f ca="1">INDIRECT($B$1&amp;Items!E$2&amp;$B149)</f>
        <v>Ввод в эксплуатацию</v>
      </c>
      <c r="I149" s="13" t="str">
        <f ca="1">IF(INDIRECT($B$1&amp;Items!F$2&amp;$B149)="",H149,INDIRECT($B$1&amp;Items!F$2&amp;$B149))</f>
        <v>Основные средства - тип - 1</v>
      </c>
      <c r="J149" s="1" t="str">
        <f ca="1">IF(INDIRECT($B$1&amp;Items!G$2&amp;$B149)="",IF(H149&lt;&gt;I149,"  "&amp;I149,I149),"    "&amp;INDIRECT($B$1&amp;Items!G$2&amp;$B149))</f>
        <v xml:space="preserve">    Капзатраты - тип - 1 - 10</v>
      </c>
      <c r="S149" s="1">
        <f ca="1">SUM($U149:INDIRECT(ADDRESS(ROW(),SUMIFS($1:$1,$5:$5,MAX($5:$5)))))</f>
        <v>1951966.833333334</v>
      </c>
      <c r="V149" s="1">
        <f ca="1">SUMIFS(INDIRECT($F$1&amp;$F149&amp;":"&amp;$F149),INDIRECT($F$1&amp;dbP!$D$2&amp;":"&amp;dbP!$D$2),"&gt;="&amp;V$6,INDIRECT($F$1&amp;dbP!$D$2&amp;":"&amp;dbP!$D$2),"&lt;="&amp;V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W149" s="1">
        <f ca="1">SUMIFS(INDIRECT($F$1&amp;$F149&amp;":"&amp;$F149),INDIRECT($F$1&amp;dbP!$D$2&amp;":"&amp;dbP!$D$2),"&gt;="&amp;W$6,INDIRECT($F$1&amp;dbP!$D$2&amp;":"&amp;dbP!$D$2),"&lt;="&amp;W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1951966.833333334</v>
      </c>
      <c r="X149" s="1">
        <f ca="1">SUMIFS(INDIRECT($F$1&amp;$F149&amp;":"&amp;$F149),INDIRECT($F$1&amp;dbP!$D$2&amp;":"&amp;dbP!$D$2),"&gt;="&amp;X$6,INDIRECT($F$1&amp;dbP!$D$2&amp;":"&amp;dbP!$D$2),"&lt;="&amp;X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Y149" s="1">
        <f ca="1">SUMIFS(INDIRECT($F$1&amp;$F149&amp;":"&amp;$F149),INDIRECT($F$1&amp;dbP!$D$2&amp;":"&amp;dbP!$D$2),"&gt;="&amp;Y$6,INDIRECT($F$1&amp;dbP!$D$2&amp;":"&amp;dbP!$D$2),"&lt;="&amp;Y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Z149" s="1">
        <f ca="1">SUMIFS(INDIRECT($F$1&amp;$F149&amp;":"&amp;$F149),INDIRECT($F$1&amp;dbP!$D$2&amp;":"&amp;dbP!$D$2),"&gt;="&amp;Z$6,INDIRECT($F$1&amp;dbP!$D$2&amp;":"&amp;dbP!$D$2),"&lt;="&amp;Z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A149" s="1">
        <f ca="1">SUMIFS(INDIRECT($F$1&amp;$F149&amp;":"&amp;$F149),INDIRECT($F$1&amp;dbP!$D$2&amp;":"&amp;dbP!$D$2),"&gt;="&amp;AA$6,INDIRECT($F$1&amp;dbP!$D$2&amp;":"&amp;dbP!$D$2),"&lt;="&amp;AA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B149" s="1">
        <f ca="1">SUMIFS(INDIRECT($F$1&amp;$F149&amp;":"&amp;$F149),INDIRECT($F$1&amp;dbP!$D$2&amp;":"&amp;dbP!$D$2),"&gt;="&amp;AB$6,INDIRECT($F$1&amp;dbP!$D$2&amp;":"&amp;dbP!$D$2),"&lt;="&amp;AB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C149" s="1">
        <f ca="1">SUMIFS(INDIRECT($F$1&amp;$F149&amp;":"&amp;$F149),INDIRECT($F$1&amp;dbP!$D$2&amp;":"&amp;dbP!$D$2),"&gt;="&amp;AC$6,INDIRECT($F$1&amp;dbP!$D$2&amp;":"&amp;dbP!$D$2),"&lt;="&amp;AC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D149" s="1">
        <f ca="1">SUMIFS(INDIRECT($F$1&amp;$F149&amp;":"&amp;$F149),INDIRECT($F$1&amp;dbP!$D$2&amp;":"&amp;dbP!$D$2),"&gt;="&amp;AD$6,INDIRECT($F$1&amp;dbP!$D$2&amp;":"&amp;dbP!$D$2),"&lt;="&amp;AD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E149" s="1">
        <f ca="1">SUMIFS(INDIRECT($F$1&amp;$F149&amp;":"&amp;$F149),INDIRECT($F$1&amp;dbP!$D$2&amp;":"&amp;dbP!$D$2),"&gt;="&amp;AE$6,INDIRECT($F$1&amp;dbP!$D$2&amp;":"&amp;dbP!$D$2),"&lt;="&amp;AE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F149" s="1">
        <f ca="1">SUMIFS(INDIRECT($F$1&amp;$F149&amp;":"&amp;$F149),INDIRECT($F$1&amp;dbP!$D$2&amp;":"&amp;dbP!$D$2),"&gt;="&amp;AF$6,INDIRECT($F$1&amp;dbP!$D$2&amp;":"&amp;dbP!$D$2),"&lt;="&amp;AF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G149" s="1">
        <f ca="1">SUMIFS(INDIRECT($F$1&amp;$F149&amp;":"&amp;$F149),INDIRECT($F$1&amp;dbP!$D$2&amp;":"&amp;dbP!$D$2),"&gt;="&amp;AG$6,INDIRECT($F$1&amp;dbP!$D$2&amp;":"&amp;dbP!$D$2),"&lt;="&amp;AG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H149" s="1">
        <f ca="1">SUMIFS(INDIRECT($F$1&amp;$F149&amp;":"&amp;$F149),INDIRECT($F$1&amp;dbP!$D$2&amp;":"&amp;dbP!$D$2),"&gt;="&amp;AH$6,INDIRECT($F$1&amp;dbP!$D$2&amp;":"&amp;dbP!$D$2),"&lt;="&amp;AH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I149" s="1">
        <f ca="1">SUMIFS(INDIRECT($F$1&amp;$F149&amp;":"&amp;$F149),INDIRECT($F$1&amp;dbP!$D$2&amp;":"&amp;dbP!$D$2),"&gt;="&amp;AI$6,INDIRECT($F$1&amp;dbP!$D$2&amp;":"&amp;dbP!$D$2),"&lt;="&amp;AI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J149" s="1">
        <f ca="1">SUMIFS(INDIRECT($F$1&amp;$F149&amp;":"&amp;$F149),INDIRECT($F$1&amp;dbP!$D$2&amp;":"&amp;dbP!$D$2),"&gt;="&amp;AJ$6,INDIRECT($F$1&amp;dbP!$D$2&amp;":"&amp;dbP!$D$2),"&lt;="&amp;AJ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K149" s="1">
        <f ca="1">SUMIFS(INDIRECT($F$1&amp;$F149&amp;":"&amp;$F149),INDIRECT($F$1&amp;dbP!$D$2&amp;":"&amp;dbP!$D$2),"&gt;="&amp;AK$6,INDIRECT($F$1&amp;dbP!$D$2&amp;":"&amp;dbP!$D$2),"&lt;="&amp;AK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L149" s="1">
        <f ca="1">SUMIFS(INDIRECT($F$1&amp;$F149&amp;":"&amp;$F149),INDIRECT($F$1&amp;dbP!$D$2&amp;":"&amp;dbP!$D$2),"&gt;="&amp;AL$6,INDIRECT($F$1&amp;dbP!$D$2&amp;":"&amp;dbP!$D$2),"&lt;="&amp;AL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M149" s="1">
        <f ca="1">SUMIFS(INDIRECT($F$1&amp;$F149&amp;":"&amp;$F149),INDIRECT($F$1&amp;dbP!$D$2&amp;":"&amp;dbP!$D$2),"&gt;="&amp;AM$6,INDIRECT($F$1&amp;dbP!$D$2&amp;":"&amp;dbP!$D$2),"&lt;="&amp;AM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N149" s="1">
        <f ca="1">SUMIFS(INDIRECT($F$1&amp;$F149&amp;":"&amp;$F149),INDIRECT($F$1&amp;dbP!$D$2&amp;":"&amp;dbP!$D$2),"&gt;="&amp;AN$6,INDIRECT($F$1&amp;dbP!$D$2&amp;":"&amp;dbP!$D$2),"&lt;="&amp;AN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O149" s="1">
        <f ca="1">SUMIFS(INDIRECT($F$1&amp;$F149&amp;":"&amp;$F149),INDIRECT($F$1&amp;dbP!$D$2&amp;":"&amp;dbP!$D$2),"&gt;="&amp;AO$6,INDIRECT($F$1&amp;dbP!$D$2&amp;":"&amp;dbP!$D$2),"&lt;="&amp;AO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P149" s="1">
        <f ca="1">SUMIFS(INDIRECT($F$1&amp;$F149&amp;":"&amp;$F149),INDIRECT($F$1&amp;dbP!$D$2&amp;":"&amp;dbP!$D$2),"&gt;="&amp;AP$6,INDIRECT($F$1&amp;dbP!$D$2&amp;":"&amp;dbP!$D$2),"&lt;="&amp;AP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Q149" s="1">
        <f ca="1">SUMIFS(INDIRECT($F$1&amp;$F149&amp;":"&amp;$F149),INDIRECT($F$1&amp;dbP!$D$2&amp;":"&amp;dbP!$D$2),"&gt;="&amp;AQ$6,INDIRECT($F$1&amp;dbP!$D$2&amp;":"&amp;dbP!$D$2),"&lt;="&amp;AQ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R149" s="1">
        <f ca="1">SUMIFS(INDIRECT($F$1&amp;$F149&amp;":"&amp;$F149),INDIRECT($F$1&amp;dbP!$D$2&amp;":"&amp;dbP!$D$2),"&gt;="&amp;AR$6,INDIRECT($F$1&amp;dbP!$D$2&amp;":"&amp;dbP!$D$2),"&lt;="&amp;AR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S149" s="1">
        <f ca="1">SUMIFS(INDIRECT($F$1&amp;$F149&amp;":"&amp;$F149),INDIRECT($F$1&amp;dbP!$D$2&amp;":"&amp;dbP!$D$2),"&gt;="&amp;AS$6,INDIRECT($F$1&amp;dbP!$D$2&amp;":"&amp;dbP!$D$2),"&lt;="&amp;AS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T149" s="1">
        <f ca="1">SUMIFS(INDIRECT($F$1&amp;$F149&amp;":"&amp;$F149),INDIRECT($F$1&amp;dbP!$D$2&amp;":"&amp;dbP!$D$2),"&gt;="&amp;AT$6,INDIRECT($F$1&amp;dbP!$D$2&amp;":"&amp;dbP!$D$2),"&lt;="&amp;AT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U149" s="1">
        <f ca="1">SUMIFS(INDIRECT($F$1&amp;$F149&amp;":"&amp;$F149),INDIRECT($F$1&amp;dbP!$D$2&amp;":"&amp;dbP!$D$2),"&gt;="&amp;AU$6,INDIRECT($F$1&amp;dbP!$D$2&amp;":"&amp;dbP!$D$2),"&lt;="&amp;AU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V149" s="1">
        <f ca="1">SUMIFS(INDIRECT($F$1&amp;$F149&amp;":"&amp;$F149),INDIRECT($F$1&amp;dbP!$D$2&amp;":"&amp;dbP!$D$2),"&gt;="&amp;AV$6,INDIRECT($F$1&amp;dbP!$D$2&amp;":"&amp;dbP!$D$2),"&lt;="&amp;AV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W149" s="1">
        <f ca="1">SUMIFS(INDIRECT($F$1&amp;$F149&amp;":"&amp;$F149),INDIRECT($F$1&amp;dbP!$D$2&amp;":"&amp;dbP!$D$2),"&gt;="&amp;AW$6,INDIRECT($F$1&amp;dbP!$D$2&amp;":"&amp;dbP!$D$2),"&lt;="&amp;AW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X149" s="1">
        <f ca="1">SUMIFS(INDIRECT($F$1&amp;$F149&amp;":"&amp;$F149),INDIRECT($F$1&amp;dbP!$D$2&amp;":"&amp;dbP!$D$2),"&gt;="&amp;AX$6,INDIRECT($F$1&amp;dbP!$D$2&amp;":"&amp;dbP!$D$2),"&lt;="&amp;AX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Y149" s="1">
        <f ca="1">SUMIFS(INDIRECT($F$1&amp;$F149&amp;":"&amp;$F149),INDIRECT($F$1&amp;dbP!$D$2&amp;":"&amp;dbP!$D$2),"&gt;="&amp;AY$6,INDIRECT($F$1&amp;dbP!$D$2&amp;":"&amp;dbP!$D$2),"&lt;="&amp;AY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AZ149" s="1">
        <f ca="1">SUMIFS(INDIRECT($F$1&amp;$F149&amp;":"&amp;$F149),INDIRECT($F$1&amp;dbP!$D$2&amp;":"&amp;dbP!$D$2),"&gt;="&amp;AZ$6,INDIRECT($F$1&amp;dbP!$D$2&amp;":"&amp;dbP!$D$2),"&lt;="&amp;AZ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A149" s="1">
        <f ca="1">SUMIFS(INDIRECT($F$1&amp;$F149&amp;":"&amp;$F149),INDIRECT($F$1&amp;dbP!$D$2&amp;":"&amp;dbP!$D$2),"&gt;="&amp;BA$6,INDIRECT($F$1&amp;dbP!$D$2&amp;":"&amp;dbP!$D$2),"&lt;="&amp;BA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B149" s="1">
        <f ca="1">SUMIFS(INDIRECT($F$1&amp;$F149&amp;":"&amp;$F149),INDIRECT($F$1&amp;dbP!$D$2&amp;":"&amp;dbP!$D$2),"&gt;="&amp;BB$6,INDIRECT($F$1&amp;dbP!$D$2&amp;":"&amp;dbP!$D$2),"&lt;="&amp;BB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C149" s="1">
        <f ca="1">SUMIFS(INDIRECT($F$1&amp;$F149&amp;":"&amp;$F149),INDIRECT($F$1&amp;dbP!$D$2&amp;":"&amp;dbP!$D$2),"&gt;="&amp;BC$6,INDIRECT($F$1&amp;dbP!$D$2&amp;":"&amp;dbP!$D$2),"&lt;="&amp;BC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D149" s="1">
        <f ca="1">SUMIFS(INDIRECT($F$1&amp;$F149&amp;":"&amp;$F149),INDIRECT($F$1&amp;dbP!$D$2&amp;":"&amp;dbP!$D$2),"&gt;="&amp;BD$6,INDIRECT($F$1&amp;dbP!$D$2&amp;":"&amp;dbP!$D$2),"&lt;="&amp;BD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  <c r="BE149" s="1">
        <f ca="1">SUMIFS(INDIRECT($F$1&amp;$F149&amp;":"&amp;$F149),INDIRECT($F$1&amp;dbP!$D$2&amp;":"&amp;dbP!$D$2),"&gt;="&amp;BE$6,INDIRECT($F$1&amp;dbP!$D$2&amp;":"&amp;dbP!$D$2),"&lt;="&amp;BE$7,INDIRECT($F$1&amp;dbP!$O$2&amp;":"&amp;dbP!$O$2),$H149,INDIRECT($F$1&amp;dbP!$P$2&amp;":"&amp;dbP!$P$2),IF($I149=$J149,"*",$I149),INDIRECT($F$1&amp;dbP!$Q$2&amp;":"&amp;dbP!$Q$2),IF(OR($I149=$J149,"  "&amp;$I149=$J149),"*",RIGHT($J149,LEN($J149)-4)),INDIRECT($F$1&amp;dbP!$AC$2&amp;":"&amp;dbP!$AC$2),RepP!$J$3)</f>
        <v>0</v>
      </c>
    </row>
    <row r="150" spans="2:57" x14ac:dyDescent="0.3">
      <c r="B150" s="1">
        <f>MAX(B$137:B149)+1</f>
        <v>201</v>
      </c>
      <c r="F150" s="1" t="str">
        <f ca="1">INDIRECT($B$1&amp;Items!H$2&amp;$B150)</f>
        <v>Y</v>
      </c>
      <c r="H150" s="13" t="str">
        <f ca="1">INDIRECT($B$1&amp;Items!E$2&amp;$B150)</f>
        <v>Ввод в эксплуатацию</v>
      </c>
      <c r="I150" s="13" t="str">
        <f ca="1">IF(INDIRECT($B$1&amp;Items!F$2&amp;$B150)="",H150,INDIRECT($B$1&amp;Items!F$2&amp;$B150))</f>
        <v>Основные средства - тип - 1</v>
      </c>
      <c r="J150" s="1" t="str">
        <f ca="1">IF(INDIRECT($B$1&amp;Items!G$2&amp;$B150)="",IF(H150&lt;&gt;I150,"  "&amp;I150,I150),"    "&amp;INDIRECT($B$1&amp;Items!G$2&amp;$B150))</f>
        <v xml:space="preserve">    Капзатраты - тип - 1 - 11</v>
      </c>
      <c r="S150" s="1">
        <f ca="1">SUM($U150:INDIRECT(ADDRESS(ROW(),SUMIFS($1:$1,$5:$5,MAX($5:$5)))))</f>
        <v>753027.34375</v>
      </c>
      <c r="V150" s="1">
        <f ca="1">SUMIFS(INDIRECT($F$1&amp;$F150&amp;":"&amp;$F150),INDIRECT($F$1&amp;dbP!$D$2&amp;":"&amp;dbP!$D$2),"&gt;="&amp;V$6,INDIRECT($F$1&amp;dbP!$D$2&amp;":"&amp;dbP!$D$2),"&lt;="&amp;V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W150" s="1">
        <f ca="1">SUMIFS(INDIRECT($F$1&amp;$F150&amp;":"&amp;$F150),INDIRECT($F$1&amp;dbP!$D$2&amp;":"&amp;dbP!$D$2),"&gt;="&amp;W$6,INDIRECT($F$1&amp;dbP!$D$2&amp;":"&amp;dbP!$D$2),"&lt;="&amp;W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753027.34375</v>
      </c>
      <c r="X150" s="1">
        <f ca="1">SUMIFS(INDIRECT($F$1&amp;$F150&amp;":"&amp;$F150),INDIRECT($F$1&amp;dbP!$D$2&amp;":"&amp;dbP!$D$2),"&gt;="&amp;X$6,INDIRECT($F$1&amp;dbP!$D$2&amp;":"&amp;dbP!$D$2),"&lt;="&amp;X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Y150" s="1">
        <f ca="1">SUMIFS(INDIRECT($F$1&amp;$F150&amp;":"&amp;$F150),INDIRECT($F$1&amp;dbP!$D$2&amp;":"&amp;dbP!$D$2),"&gt;="&amp;Y$6,INDIRECT($F$1&amp;dbP!$D$2&amp;":"&amp;dbP!$D$2),"&lt;="&amp;Y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Z150" s="1">
        <f ca="1">SUMIFS(INDIRECT($F$1&amp;$F150&amp;":"&amp;$F150),INDIRECT($F$1&amp;dbP!$D$2&amp;":"&amp;dbP!$D$2),"&gt;="&amp;Z$6,INDIRECT($F$1&amp;dbP!$D$2&amp;":"&amp;dbP!$D$2),"&lt;="&amp;Z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A150" s="1">
        <f ca="1">SUMIFS(INDIRECT($F$1&amp;$F150&amp;":"&amp;$F150),INDIRECT($F$1&amp;dbP!$D$2&amp;":"&amp;dbP!$D$2),"&gt;="&amp;AA$6,INDIRECT($F$1&amp;dbP!$D$2&amp;":"&amp;dbP!$D$2),"&lt;="&amp;AA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B150" s="1">
        <f ca="1">SUMIFS(INDIRECT($F$1&amp;$F150&amp;":"&amp;$F150),INDIRECT($F$1&amp;dbP!$D$2&amp;":"&amp;dbP!$D$2),"&gt;="&amp;AB$6,INDIRECT($F$1&amp;dbP!$D$2&amp;":"&amp;dbP!$D$2),"&lt;="&amp;AB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C150" s="1">
        <f ca="1">SUMIFS(INDIRECT($F$1&amp;$F150&amp;":"&amp;$F150),INDIRECT($F$1&amp;dbP!$D$2&amp;":"&amp;dbP!$D$2),"&gt;="&amp;AC$6,INDIRECT($F$1&amp;dbP!$D$2&amp;":"&amp;dbP!$D$2),"&lt;="&amp;AC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D150" s="1">
        <f ca="1">SUMIFS(INDIRECT($F$1&amp;$F150&amp;":"&amp;$F150),INDIRECT($F$1&amp;dbP!$D$2&amp;":"&amp;dbP!$D$2),"&gt;="&amp;AD$6,INDIRECT($F$1&amp;dbP!$D$2&amp;":"&amp;dbP!$D$2),"&lt;="&amp;AD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E150" s="1">
        <f ca="1">SUMIFS(INDIRECT($F$1&amp;$F150&amp;":"&amp;$F150),INDIRECT($F$1&amp;dbP!$D$2&amp;":"&amp;dbP!$D$2),"&gt;="&amp;AE$6,INDIRECT($F$1&amp;dbP!$D$2&amp;":"&amp;dbP!$D$2),"&lt;="&amp;AE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F150" s="1">
        <f ca="1">SUMIFS(INDIRECT($F$1&amp;$F150&amp;":"&amp;$F150),INDIRECT($F$1&amp;dbP!$D$2&amp;":"&amp;dbP!$D$2),"&gt;="&amp;AF$6,INDIRECT($F$1&amp;dbP!$D$2&amp;":"&amp;dbP!$D$2),"&lt;="&amp;AF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G150" s="1">
        <f ca="1">SUMIFS(INDIRECT($F$1&amp;$F150&amp;":"&amp;$F150),INDIRECT($F$1&amp;dbP!$D$2&amp;":"&amp;dbP!$D$2),"&gt;="&amp;AG$6,INDIRECT($F$1&amp;dbP!$D$2&amp;":"&amp;dbP!$D$2),"&lt;="&amp;AG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H150" s="1">
        <f ca="1">SUMIFS(INDIRECT($F$1&amp;$F150&amp;":"&amp;$F150),INDIRECT($F$1&amp;dbP!$D$2&amp;":"&amp;dbP!$D$2),"&gt;="&amp;AH$6,INDIRECT($F$1&amp;dbP!$D$2&amp;":"&amp;dbP!$D$2),"&lt;="&amp;AH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I150" s="1">
        <f ca="1">SUMIFS(INDIRECT($F$1&amp;$F150&amp;":"&amp;$F150),INDIRECT($F$1&amp;dbP!$D$2&amp;":"&amp;dbP!$D$2),"&gt;="&amp;AI$6,INDIRECT($F$1&amp;dbP!$D$2&amp;":"&amp;dbP!$D$2),"&lt;="&amp;AI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J150" s="1">
        <f ca="1">SUMIFS(INDIRECT($F$1&amp;$F150&amp;":"&amp;$F150),INDIRECT($F$1&amp;dbP!$D$2&amp;":"&amp;dbP!$D$2),"&gt;="&amp;AJ$6,INDIRECT($F$1&amp;dbP!$D$2&amp;":"&amp;dbP!$D$2),"&lt;="&amp;AJ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K150" s="1">
        <f ca="1">SUMIFS(INDIRECT($F$1&amp;$F150&amp;":"&amp;$F150),INDIRECT($F$1&amp;dbP!$D$2&amp;":"&amp;dbP!$D$2),"&gt;="&amp;AK$6,INDIRECT($F$1&amp;dbP!$D$2&amp;":"&amp;dbP!$D$2),"&lt;="&amp;AK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L150" s="1">
        <f ca="1">SUMIFS(INDIRECT($F$1&amp;$F150&amp;":"&amp;$F150),INDIRECT($F$1&amp;dbP!$D$2&amp;":"&amp;dbP!$D$2),"&gt;="&amp;AL$6,INDIRECT($F$1&amp;dbP!$D$2&amp;":"&amp;dbP!$D$2),"&lt;="&amp;AL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M150" s="1">
        <f ca="1">SUMIFS(INDIRECT($F$1&amp;$F150&amp;":"&amp;$F150),INDIRECT($F$1&amp;dbP!$D$2&amp;":"&amp;dbP!$D$2),"&gt;="&amp;AM$6,INDIRECT($F$1&amp;dbP!$D$2&amp;":"&amp;dbP!$D$2),"&lt;="&amp;AM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N150" s="1">
        <f ca="1">SUMIFS(INDIRECT($F$1&amp;$F150&amp;":"&amp;$F150),INDIRECT($F$1&amp;dbP!$D$2&amp;":"&amp;dbP!$D$2),"&gt;="&amp;AN$6,INDIRECT($F$1&amp;dbP!$D$2&amp;":"&amp;dbP!$D$2),"&lt;="&amp;AN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O150" s="1">
        <f ca="1">SUMIFS(INDIRECT($F$1&amp;$F150&amp;":"&amp;$F150),INDIRECT($F$1&amp;dbP!$D$2&amp;":"&amp;dbP!$D$2),"&gt;="&amp;AO$6,INDIRECT($F$1&amp;dbP!$D$2&amp;":"&amp;dbP!$D$2),"&lt;="&amp;AO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P150" s="1">
        <f ca="1">SUMIFS(INDIRECT($F$1&amp;$F150&amp;":"&amp;$F150),INDIRECT($F$1&amp;dbP!$D$2&amp;":"&amp;dbP!$D$2),"&gt;="&amp;AP$6,INDIRECT($F$1&amp;dbP!$D$2&amp;":"&amp;dbP!$D$2),"&lt;="&amp;AP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Q150" s="1">
        <f ca="1">SUMIFS(INDIRECT($F$1&amp;$F150&amp;":"&amp;$F150),INDIRECT($F$1&amp;dbP!$D$2&amp;":"&amp;dbP!$D$2),"&gt;="&amp;AQ$6,INDIRECT($F$1&amp;dbP!$D$2&amp;":"&amp;dbP!$D$2),"&lt;="&amp;AQ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R150" s="1">
        <f ca="1">SUMIFS(INDIRECT($F$1&amp;$F150&amp;":"&amp;$F150),INDIRECT($F$1&amp;dbP!$D$2&amp;":"&amp;dbP!$D$2),"&gt;="&amp;AR$6,INDIRECT($F$1&amp;dbP!$D$2&amp;":"&amp;dbP!$D$2),"&lt;="&amp;AR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S150" s="1">
        <f ca="1">SUMIFS(INDIRECT($F$1&amp;$F150&amp;":"&amp;$F150),INDIRECT($F$1&amp;dbP!$D$2&amp;":"&amp;dbP!$D$2),"&gt;="&amp;AS$6,INDIRECT($F$1&amp;dbP!$D$2&amp;":"&amp;dbP!$D$2),"&lt;="&amp;AS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T150" s="1">
        <f ca="1">SUMIFS(INDIRECT($F$1&amp;$F150&amp;":"&amp;$F150),INDIRECT($F$1&amp;dbP!$D$2&amp;":"&amp;dbP!$D$2),"&gt;="&amp;AT$6,INDIRECT($F$1&amp;dbP!$D$2&amp;":"&amp;dbP!$D$2),"&lt;="&amp;AT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U150" s="1">
        <f ca="1">SUMIFS(INDIRECT($F$1&amp;$F150&amp;":"&amp;$F150),INDIRECT($F$1&amp;dbP!$D$2&amp;":"&amp;dbP!$D$2),"&gt;="&amp;AU$6,INDIRECT($F$1&amp;dbP!$D$2&amp;":"&amp;dbP!$D$2),"&lt;="&amp;AU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V150" s="1">
        <f ca="1">SUMIFS(INDIRECT($F$1&amp;$F150&amp;":"&amp;$F150),INDIRECT($F$1&amp;dbP!$D$2&amp;":"&amp;dbP!$D$2),"&gt;="&amp;AV$6,INDIRECT($F$1&amp;dbP!$D$2&amp;":"&amp;dbP!$D$2),"&lt;="&amp;AV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W150" s="1">
        <f ca="1">SUMIFS(INDIRECT($F$1&amp;$F150&amp;":"&amp;$F150),INDIRECT($F$1&amp;dbP!$D$2&amp;":"&amp;dbP!$D$2),"&gt;="&amp;AW$6,INDIRECT($F$1&amp;dbP!$D$2&amp;":"&amp;dbP!$D$2),"&lt;="&amp;AW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X150" s="1">
        <f ca="1">SUMIFS(INDIRECT($F$1&amp;$F150&amp;":"&amp;$F150),INDIRECT($F$1&amp;dbP!$D$2&amp;":"&amp;dbP!$D$2),"&gt;="&amp;AX$6,INDIRECT($F$1&amp;dbP!$D$2&amp;":"&amp;dbP!$D$2),"&lt;="&amp;AX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Y150" s="1">
        <f ca="1">SUMIFS(INDIRECT($F$1&amp;$F150&amp;":"&amp;$F150),INDIRECT($F$1&amp;dbP!$D$2&amp;":"&amp;dbP!$D$2),"&gt;="&amp;AY$6,INDIRECT($F$1&amp;dbP!$D$2&amp;":"&amp;dbP!$D$2),"&lt;="&amp;AY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AZ150" s="1">
        <f ca="1">SUMIFS(INDIRECT($F$1&amp;$F150&amp;":"&amp;$F150),INDIRECT($F$1&amp;dbP!$D$2&amp;":"&amp;dbP!$D$2),"&gt;="&amp;AZ$6,INDIRECT($F$1&amp;dbP!$D$2&amp;":"&amp;dbP!$D$2),"&lt;="&amp;AZ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A150" s="1">
        <f ca="1">SUMIFS(INDIRECT($F$1&amp;$F150&amp;":"&amp;$F150),INDIRECT($F$1&amp;dbP!$D$2&amp;":"&amp;dbP!$D$2),"&gt;="&amp;BA$6,INDIRECT($F$1&amp;dbP!$D$2&amp;":"&amp;dbP!$D$2),"&lt;="&amp;BA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B150" s="1">
        <f ca="1">SUMIFS(INDIRECT($F$1&amp;$F150&amp;":"&amp;$F150),INDIRECT($F$1&amp;dbP!$D$2&amp;":"&amp;dbP!$D$2),"&gt;="&amp;BB$6,INDIRECT($F$1&amp;dbP!$D$2&amp;":"&amp;dbP!$D$2),"&lt;="&amp;BB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C150" s="1">
        <f ca="1">SUMIFS(INDIRECT($F$1&amp;$F150&amp;":"&amp;$F150),INDIRECT($F$1&amp;dbP!$D$2&amp;":"&amp;dbP!$D$2),"&gt;="&amp;BC$6,INDIRECT($F$1&amp;dbP!$D$2&amp;":"&amp;dbP!$D$2),"&lt;="&amp;BC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D150" s="1">
        <f ca="1">SUMIFS(INDIRECT($F$1&amp;$F150&amp;":"&amp;$F150),INDIRECT($F$1&amp;dbP!$D$2&amp;":"&amp;dbP!$D$2),"&gt;="&amp;BD$6,INDIRECT($F$1&amp;dbP!$D$2&amp;":"&amp;dbP!$D$2),"&lt;="&amp;BD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  <c r="BE150" s="1">
        <f ca="1">SUMIFS(INDIRECT($F$1&amp;$F150&amp;":"&amp;$F150),INDIRECT($F$1&amp;dbP!$D$2&amp;":"&amp;dbP!$D$2),"&gt;="&amp;BE$6,INDIRECT($F$1&amp;dbP!$D$2&amp;":"&amp;dbP!$D$2),"&lt;="&amp;BE$7,INDIRECT($F$1&amp;dbP!$O$2&amp;":"&amp;dbP!$O$2),$H150,INDIRECT($F$1&amp;dbP!$P$2&amp;":"&amp;dbP!$P$2),IF($I150=$J150,"*",$I150),INDIRECT($F$1&amp;dbP!$Q$2&amp;":"&amp;dbP!$Q$2),IF(OR($I150=$J150,"  "&amp;$I150=$J150),"*",RIGHT($J150,LEN($J150)-4)),INDIRECT($F$1&amp;dbP!$AC$2&amp;":"&amp;dbP!$AC$2),RepP!$J$3)</f>
        <v>0</v>
      </c>
    </row>
    <row r="151" spans="2:57" x14ac:dyDescent="0.3">
      <c r="B151" s="1">
        <f>MAX(B$137:B150)+1</f>
        <v>202</v>
      </c>
      <c r="F151" s="1" t="str">
        <f ca="1">INDIRECT($B$1&amp;Items!H$2&amp;$B151)</f>
        <v>Y</v>
      </c>
      <c r="H151" s="13" t="str">
        <f ca="1">INDIRECT($B$1&amp;Items!E$2&amp;$B151)</f>
        <v>Ввод в эксплуатацию</v>
      </c>
      <c r="I151" s="13" t="str">
        <f ca="1">IF(INDIRECT($B$1&amp;Items!F$2&amp;$B151)="",H151,INDIRECT($B$1&amp;Items!F$2&amp;$B151))</f>
        <v>Основные средства - тип - 2</v>
      </c>
      <c r="J151" s="1" t="str">
        <f ca="1">IF(INDIRECT($B$1&amp;Items!G$2&amp;$B151)="",IF(H151&lt;&gt;I151,"  "&amp;I151,I151),"    "&amp;INDIRECT($B$1&amp;Items!G$2&amp;$B151))</f>
        <v xml:space="preserve">  Основные средства - тип - 2</v>
      </c>
      <c r="S151" s="1">
        <f ca="1">SUM($U151:INDIRECT(ADDRESS(ROW(),SUMIFS($1:$1,$5:$5,MAX($5:$5)))))</f>
        <v>10130822.312993545</v>
      </c>
      <c r="V151" s="1">
        <f ca="1">SUMIFS(INDIRECT($F$1&amp;$F151&amp;":"&amp;$F151),INDIRECT($F$1&amp;dbP!$D$2&amp;":"&amp;dbP!$D$2),"&gt;="&amp;V$6,INDIRECT($F$1&amp;dbP!$D$2&amp;":"&amp;dbP!$D$2),"&lt;="&amp;V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W151" s="1">
        <f ca="1">SUMIFS(INDIRECT($F$1&amp;$F151&amp;":"&amp;$F151),INDIRECT($F$1&amp;dbP!$D$2&amp;":"&amp;dbP!$D$2),"&gt;="&amp;W$6,INDIRECT($F$1&amp;dbP!$D$2&amp;":"&amp;dbP!$D$2),"&lt;="&amp;W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10130822.312993545</v>
      </c>
      <c r="X151" s="1">
        <f ca="1">SUMIFS(INDIRECT($F$1&amp;$F151&amp;":"&amp;$F151),INDIRECT($F$1&amp;dbP!$D$2&amp;":"&amp;dbP!$D$2),"&gt;="&amp;X$6,INDIRECT($F$1&amp;dbP!$D$2&amp;":"&amp;dbP!$D$2),"&lt;="&amp;X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Y151" s="1">
        <f ca="1">SUMIFS(INDIRECT($F$1&amp;$F151&amp;":"&amp;$F151),INDIRECT($F$1&amp;dbP!$D$2&amp;":"&amp;dbP!$D$2),"&gt;="&amp;Y$6,INDIRECT($F$1&amp;dbP!$D$2&amp;":"&amp;dbP!$D$2),"&lt;="&amp;Y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Z151" s="1">
        <f ca="1">SUMIFS(INDIRECT($F$1&amp;$F151&amp;":"&amp;$F151),INDIRECT($F$1&amp;dbP!$D$2&amp;":"&amp;dbP!$D$2),"&gt;="&amp;Z$6,INDIRECT($F$1&amp;dbP!$D$2&amp;":"&amp;dbP!$D$2),"&lt;="&amp;Z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A151" s="1">
        <f ca="1">SUMIFS(INDIRECT($F$1&amp;$F151&amp;":"&amp;$F151),INDIRECT($F$1&amp;dbP!$D$2&amp;":"&amp;dbP!$D$2),"&gt;="&amp;AA$6,INDIRECT($F$1&amp;dbP!$D$2&amp;":"&amp;dbP!$D$2),"&lt;="&amp;AA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B151" s="1">
        <f ca="1">SUMIFS(INDIRECT($F$1&amp;$F151&amp;":"&amp;$F151),INDIRECT($F$1&amp;dbP!$D$2&amp;":"&amp;dbP!$D$2),"&gt;="&amp;AB$6,INDIRECT($F$1&amp;dbP!$D$2&amp;":"&amp;dbP!$D$2),"&lt;="&amp;AB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C151" s="1">
        <f ca="1">SUMIFS(INDIRECT($F$1&amp;$F151&amp;":"&amp;$F151),INDIRECT($F$1&amp;dbP!$D$2&amp;":"&amp;dbP!$D$2),"&gt;="&amp;AC$6,INDIRECT($F$1&amp;dbP!$D$2&amp;":"&amp;dbP!$D$2),"&lt;="&amp;AC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D151" s="1">
        <f ca="1">SUMIFS(INDIRECT($F$1&amp;$F151&amp;":"&amp;$F151),INDIRECT($F$1&amp;dbP!$D$2&amp;":"&amp;dbP!$D$2),"&gt;="&amp;AD$6,INDIRECT($F$1&amp;dbP!$D$2&amp;":"&amp;dbP!$D$2),"&lt;="&amp;AD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E151" s="1">
        <f ca="1">SUMIFS(INDIRECT($F$1&amp;$F151&amp;":"&amp;$F151),INDIRECT($F$1&amp;dbP!$D$2&amp;":"&amp;dbP!$D$2),"&gt;="&amp;AE$6,INDIRECT($F$1&amp;dbP!$D$2&amp;":"&amp;dbP!$D$2),"&lt;="&amp;AE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F151" s="1">
        <f ca="1">SUMIFS(INDIRECT($F$1&amp;$F151&amp;":"&amp;$F151),INDIRECT($F$1&amp;dbP!$D$2&amp;":"&amp;dbP!$D$2),"&gt;="&amp;AF$6,INDIRECT($F$1&amp;dbP!$D$2&amp;":"&amp;dbP!$D$2),"&lt;="&amp;AF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G151" s="1">
        <f ca="1">SUMIFS(INDIRECT($F$1&amp;$F151&amp;":"&amp;$F151),INDIRECT($F$1&amp;dbP!$D$2&amp;":"&amp;dbP!$D$2),"&gt;="&amp;AG$6,INDIRECT($F$1&amp;dbP!$D$2&amp;":"&amp;dbP!$D$2),"&lt;="&amp;AG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H151" s="1">
        <f ca="1">SUMIFS(INDIRECT($F$1&amp;$F151&amp;":"&amp;$F151),INDIRECT($F$1&amp;dbP!$D$2&amp;":"&amp;dbP!$D$2),"&gt;="&amp;AH$6,INDIRECT($F$1&amp;dbP!$D$2&amp;":"&amp;dbP!$D$2),"&lt;="&amp;AH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I151" s="1">
        <f ca="1">SUMIFS(INDIRECT($F$1&amp;$F151&amp;":"&amp;$F151),INDIRECT($F$1&amp;dbP!$D$2&amp;":"&amp;dbP!$D$2),"&gt;="&amp;AI$6,INDIRECT($F$1&amp;dbP!$D$2&amp;":"&amp;dbP!$D$2),"&lt;="&amp;AI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J151" s="1">
        <f ca="1">SUMIFS(INDIRECT($F$1&amp;$F151&amp;":"&amp;$F151),INDIRECT($F$1&amp;dbP!$D$2&amp;":"&amp;dbP!$D$2),"&gt;="&amp;AJ$6,INDIRECT($F$1&amp;dbP!$D$2&amp;":"&amp;dbP!$D$2),"&lt;="&amp;AJ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K151" s="1">
        <f ca="1">SUMIFS(INDIRECT($F$1&amp;$F151&amp;":"&amp;$F151),INDIRECT($F$1&amp;dbP!$D$2&amp;":"&amp;dbP!$D$2),"&gt;="&amp;AK$6,INDIRECT($F$1&amp;dbP!$D$2&amp;":"&amp;dbP!$D$2),"&lt;="&amp;AK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L151" s="1">
        <f ca="1">SUMIFS(INDIRECT($F$1&amp;$F151&amp;":"&amp;$F151),INDIRECT($F$1&amp;dbP!$D$2&amp;":"&amp;dbP!$D$2),"&gt;="&amp;AL$6,INDIRECT($F$1&amp;dbP!$D$2&amp;":"&amp;dbP!$D$2),"&lt;="&amp;AL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M151" s="1">
        <f ca="1">SUMIFS(INDIRECT($F$1&amp;$F151&amp;":"&amp;$F151),INDIRECT($F$1&amp;dbP!$D$2&amp;":"&amp;dbP!$D$2),"&gt;="&amp;AM$6,INDIRECT($F$1&amp;dbP!$D$2&amp;":"&amp;dbP!$D$2),"&lt;="&amp;AM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N151" s="1">
        <f ca="1">SUMIFS(INDIRECT($F$1&amp;$F151&amp;":"&amp;$F151),INDIRECT($F$1&amp;dbP!$D$2&amp;":"&amp;dbP!$D$2),"&gt;="&amp;AN$6,INDIRECT($F$1&amp;dbP!$D$2&amp;":"&amp;dbP!$D$2),"&lt;="&amp;AN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O151" s="1">
        <f ca="1">SUMIFS(INDIRECT($F$1&amp;$F151&amp;":"&amp;$F151),INDIRECT($F$1&amp;dbP!$D$2&amp;":"&amp;dbP!$D$2),"&gt;="&amp;AO$6,INDIRECT($F$1&amp;dbP!$D$2&amp;":"&amp;dbP!$D$2),"&lt;="&amp;AO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P151" s="1">
        <f ca="1">SUMIFS(INDIRECT($F$1&amp;$F151&amp;":"&amp;$F151),INDIRECT($F$1&amp;dbP!$D$2&amp;":"&amp;dbP!$D$2),"&gt;="&amp;AP$6,INDIRECT($F$1&amp;dbP!$D$2&amp;":"&amp;dbP!$D$2),"&lt;="&amp;AP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Q151" s="1">
        <f ca="1">SUMIFS(INDIRECT($F$1&amp;$F151&amp;":"&amp;$F151),INDIRECT($F$1&amp;dbP!$D$2&amp;":"&amp;dbP!$D$2),"&gt;="&amp;AQ$6,INDIRECT($F$1&amp;dbP!$D$2&amp;":"&amp;dbP!$D$2),"&lt;="&amp;AQ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R151" s="1">
        <f ca="1">SUMIFS(INDIRECT($F$1&amp;$F151&amp;":"&amp;$F151),INDIRECT($F$1&amp;dbP!$D$2&amp;":"&amp;dbP!$D$2),"&gt;="&amp;AR$6,INDIRECT($F$1&amp;dbP!$D$2&amp;":"&amp;dbP!$D$2),"&lt;="&amp;AR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S151" s="1">
        <f ca="1">SUMIFS(INDIRECT($F$1&amp;$F151&amp;":"&amp;$F151),INDIRECT($F$1&amp;dbP!$D$2&amp;":"&amp;dbP!$D$2),"&gt;="&amp;AS$6,INDIRECT($F$1&amp;dbP!$D$2&amp;":"&amp;dbP!$D$2),"&lt;="&amp;AS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T151" s="1">
        <f ca="1">SUMIFS(INDIRECT($F$1&amp;$F151&amp;":"&amp;$F151),INDIRECT($F$1&amp;dbP!$D$2&amp;":"&amp;dbP!$D$2),"&gt;="&amp;AT$6,INDIRECT($F$1&amp;dbP!$D$2&amp;":"&amp;dbP!$D$2),"&lt;="&amp;AT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U151" s="1">
        <f ca="1">SUMIFS(INDIRECT($F$1&amp;$F151&amp;":"&amp;$F151),INDIRECT($F$1&amp;dbP!$D$2&amp;":"&amp;dbP!$D$2),"&gt;="&amp;AU$6,INDIRECT($F$1&amp;dbP!$D$2&amp;":"&amp;dbP!$D$2),"&lt;="&amp;AU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V151" s="1">
        <f ca="1">SUMIFS(INDIRECT($F$1&amp;$F151&amp;":"&amp;$F151),INDIRECT($F$1&amp;dbP!$D$2&amp;":"&amp;dbP!$D$2),"&gt;="&amp;AV$6,INDIRECT($F$1&amp;dbP!$D$2&amp;":"&amp;dbP!$D$2),"&lt;="&amp;AV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W151" s="1">
        <f ca="1">SUMIFS(INDIRECT($F$1&amp;$F151&amp;":"&amp;$F151),INDIRECT($F$1&amp;dbP!$D$2&amp;":"&amp;dbP!$D$2),"&gt;="&amp;AW$6,INDIRECT($F$1&amp;dbP!$D$2&amp;":"&amp;dbP!$D$2),"&lt;="&amp;AW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X151" s="1">
        <f ca="1">SUMIFS(INDIRECT($F$1&amp;$F151&amp;":"&amp;$F151),INDIRECT($F$1&amp;dbP!$D$2&amp;":"&amp;dbP!$D$2),"&gt;="&amp;AX$6,INDIRECT($F$1&amp;dbP!$D$2&amp;":"&amp;dbP!$D$2),"&lt;="&amp;AX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Y151" s="1">
        <f ca="1">SUMIFS(INDIRECT($F$1&amp;$F151&amp;":"&amp;$F151),INDIRECT($F$1&amp;dbP!$D$2&amp;":"&amp;dbP!$D$2),"&gt;="&amp;AY$6,INDIRECT($F$1&amp;dbP!$D$2&amp;":"&amp;dbP!$D$2),"&lt;="&amp;AY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AZ151" s="1">
        <f ca="1">SUMIFS(INDIRECT($F$1&amp;$F151&amp;":"&amp;$F151),INDIRECT($F$1&amp;dbP!$D$2&amp;":"&amp;dbP!$D$2),"&gt;="&amp;AZ$6,INDIRECT($F$1&amp;dbP!$D$2&amp;":"&amp;dbP!$D$2),"&lt;="&amp;AZ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A151" s="1">
        <f ca="1">SUMIFS(INDIRECT($F$1&amp;$F151&amp;":"&amp;$F151),INDIRECT($F$1&amp;dbP!$D$2&amp;":"&amp;dbP!$D$2),"&gt;="&amp;BA$6,INDIRECT($F$1&amp;dbP!$D$2&amp;":"&amp;dbP!$D$2),"&lt;="&amp;BA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B151" s="1">
        <f ca="1">SUMIFS(INDIRECT($F$1&amp;$F151&amp;":"&amp;$F151),INDIRECT($F$1&amp;dbP!$D$2&amp;":"&amp;dbP!$D$2),"&gt;="&amp;BB$6,INDIRECT($F$1&amp;dbP!$D$2&amp;":"&amp;dbP!$D$2),"&lt;="&amp;BB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C151" s="1">
        <f ca="1">SUMIFS(INDIRECT($F$1&amp;$F151&amp;":"&amp;$F151),INDIRECT($F$1&amp;dbP!$D$2&amp;":"&amp;dbP!$D$2),"&gt;="&amp;BC$6,INDIRECT($F$1&amp;dbP!$D$2&amp;":"&amp;dbP!$D$2),"&lt;="&amp;BC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D151" s="1">
        <f ca="1">SUMIFS(INDIRECT($F$1&amp;$F151&amp;":"&amp;$F151),INDIRECT($F$1&amp;dbP!$D$2&amp;":"&amp;dbP!$D$2),"&gt;="&amp;BD$6,INDIRECT($F$1&amp;dbP!$D$2&amp;":"&amp;dbP!$D$2),"&lt;="&amp;BD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  <c r="BE151" s="1">
        <f ca="1">SUMIFS(INDIRECT($F$1&amp;$F151&amp;":"&amp;$F151),INDIRECT($F$1&amp;dbP!$D$2&amp;":"&amp;dbP!$D$2),"&gt;="&amp;BE$6,INDIRECT($F$1&amp;dbP!$D$2&amp;":"&amp;dbP!$D$2),"&lt;="&amp;BE$7,INDIRECT($F$1&amp;dbP!$O$2&amp;":"&amp;dbP!$O$2),$H151,INDIRECT($F$1&amp;dbP!$P$2&amp;":"&amp;dbP!$P$2),IF($I151=$J151,"*",$I151),INDIRECT($F$1&amp;dbP!$Q$2&amp;":"&amp;dbP!$Q$2),IF(OR($I151=$J151,"  "&amp;$I151=$J151),"*",RIGHT($J151,LEN($J151)-4)),INDIRECT($F$1&amp;dbP!$AC$2&amp;":"&amp;dbP!$AC$2),RepP!$J$3)</f>
        <v>0</v>
      </c>
    </row>
    <row r="152" spans="2:57" x14ac:dyDescent="0.3">
      <c r="B152" s="1">
        <f>MAX(B$137:B151)+1</f>
        <v>203</v>
      </c>
      <c r="F152" s="1" t="str">
        <f ca="1">INDIRECT($B$1&amp;Items!H$2&amp;$B152)</f>
        <v>Y</v>
      </c>
      <c r="H152" s="13" t="str">
        <f ca="1">INDIRECT($B$1&amp;Items!E$2&amp;$B152)</f>
        <v>Ввод в эксплуатацию</v>
      </c>
      <c r="I152" s="13" t="str">
        <f ca="1">IF(INDIRECT($B$1&amp;Items!F$2&amp;$B152)="",H152,INDIRECT($B$1&amp;Items!F$2&amp;$B152))</f>
        <v>Основные средства - тип - 2</v>
      </c>
      <c r="J152" s="1" t="str">
        <f ca="1">IF(INDIRECT($B$1&amp;Items!G$2&amp;$B152)="",IF(H152&lt;&gt;I152,"  "&amp;I152,I152),"    "&amp;INDIRECT($B$1&amp;Items!G$2&amp;$B152))</f>
        <v xml:space="preserve">    Капзатраты - тип - 2 - 1</v>
      </c>
      <c r="S152" s="1">
        <f ca="1">SUM($U152:INDIRECT(ADDRESS(ROW(),SUMIFS($1:$1,$5:$5,MAX($5:$5)))))</f>
        <v>911635.20000000019</v>
      </c>
      <c r="V152" s="1">
        <f ca="1">SUMIFS(INDIRECT($F$1&amp;$F152&amp;":"&amp;$F152),INDIRECT($F$1&amp;dbP!$D$2&amp;":"&amp;dbP!$D$2),"&gt;="&amp;V$6,INDIRECT($F$1&amp;dbP!$D$2&amp;":"&amp;dbP!$D$2),"&lt;="&amp;V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W152" s="1">
        <f ca="1">SUMIFS(INDIRECT($F$1&amp;$F152&amp;":"&amp;$F152),INDIRECT($F$1&amp;dbP!$D$2&amp;":"&amp;dbP!$D$2),"&gt;="&amp;W$6,INDIRECT($F$1&amp;dbP!$D$2&amp;":"&amp;dbP!$D$2),"&lt;="&amp;W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911635.20000000019</v>
      </c>
      <c r="X152" s="1">
        <f ca="1">SUMIFS(INDIRECT($F$1&amp;$F152&amp;":"&amp;$F152),INDIRECT($F$1&amp;dbP!$D$2&amp;":"&amp;dbP!$D$2),"&gt;="&amp;X$6,INDIRECT($F$1&amp;dbP!$D$2&amp;":"&amp;dbP!$D$2),"&lt;="&amp;X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Y152" s="1">
        <f ca="1">SUMIFS(INDIRECT($F$1&amp;$F152&amp;":"&amp;$F152),INDIRECT($F$1&amp;dbP!$D$2&amp;":"&amp;dbP!$D$2),"&gt;="&amp;Y$6,INDIRECT($F$1&amp;dbP!$D$2&amp;":"&amp;dbP!$D$2),"&lt;="&amp;Y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Z152" s="1">
        <f ca="1">SUMIFS(INDIRECT($F$1&amp;$F152&amp;":"&amp;$F152),INDIRECT($F$1&amp;dbP!$D$2&amp;":"&amp;dbP!$D$2),"&gt;="&amp;Z$6,INDIRECT($F$1&amp;dbP!$D$2&amp;":"&amp;dbP!$D$2),"&lt;="&amp;Z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A152" s="1">
        <f ca="1">SUMIFS(INDIRECT($F$1&amp;$F152&amp;":"&amp;$F152),INDIRECT($F$1&amp;dbP!$D$2&amp;":"&amp;dbP!$D$2),"&gt;="&amp;AA$6,INDIRECT($F$1&amp;dbP!$D$2&amp;":"&amp;dbP!$D$2),"&lt;="&amp;AA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B152" s="1">
        <f ca="1">SUMIFS(INDIRECT($F$1&amp;$F152&amp;":"&amp;$F152),INDIRECT($F$1&amp;dbP!$D$2&amp;":"&amp;dbP!$D$2),"&gt;="&amp;AB$6,INDIRECT($F$1&amp;dbP!$D$2&amp;":"&amp;dbP!$D$2),"&lt;="&amp;AB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C152" s="1">
        <f ca="1">SUMIFS(INDIRECT($F$1&amp;$F152&amp;":"&amp;$F152),INDIRECT($F$1&amp;dbP!$D$2&amp;":"&amp;dbP!$D$2),"&gt;="&amp;AC$6,INDIRECT($F$1&amp;dbP!$D$2&amp;":"&amp;dbP!$D$2),"&lt;="&amp;AC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D152" s="1">
        <f ca="1">SUMIFS(INDIRECT($F$1&amp;$F152&amp;":"&amp;$F152),INDIRECT($F$1&amp;dbP!$D$2&amp;":"&amp;dbP!$D$2),"&gt;="&amp;AD$6,INDIRECT($F$1&amp;dbP!$D$2&amp;":"&amp;dbP!$D$2),"&lt;="&amp;AD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E152" s="1">
        <f ca="1">SUMIFS(INDIRECT($F$1&amp;$F152&amp;":"&amp;$F152),INDIRECT($F$1&amp;dbP!$D$2&amp;":"&amp;dbP!$D$2),"&gt;="&amp;AE$6,INDIRECT($F$1&amp;dbP!$D$2&amp;":"&amp;dbP!$D$2),"&lt;="&amp;AE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F152" s="1">
        <f ca="1">SUMIFS(INDIRECT($F$1&amp;$F152&amp;":"&amp;$F152),INDIRECT($F$1&amp;dbP!$D$2&amp;":"&amp;dbP!$D$2),"&gt;="&amp;AF$6,INDIRECT($F$1&amp;dbP!$D$2&amp;":"&amp;dbP!$D$2),"&lt;="&amp;AF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G152" s="1">
        <f ca="1">SUMIFS(INDIRECT($F$1&amp;$F152&amp;":"&amp;$F152),INDIRECT($F$1&amp;dbP!$D$2&amp;":"&amp;dbP!$D$2),"&gt;="&amp;AG$6,INDIRECT($F$1&amp;dbP!$D$2&amp;":"&amp;dbP!$D$2),"&lt;="&amp;AG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H152" s="1">
        <f ca="1">SUMIFS(INDIRECT($F$1&amp;$F152&amp;":"&amp;$F152),INDIRECT($F$1&amp;dbP!$D$2&amp;":"&amp;dbP!$D$2),"&gt;="&amp;AH$6,INDIRECT($F$1&amp;dbP!$D$2&amp;":"&amp;dbP!$D$2),"&lt;="&amp;AH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I152" s="1">
        <f ca="1">SUMIFS(INDIRECT($F$1&amp;$F152&amp;":"&amp;$F152),INDIRECT($F$1&amp;dbP!$D$2&amp;":"&amp;dbP!$D$2),"&gt;="&amp;AI$6,INDIRECT($F$1&amp;dbP!$D$2&amp;":"&amp;dbP!$D$2),"&lt;="&amp;AI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J152" s="1">
        <f ca="1">SUMIFS(INDIRECT($F$1&amp;$F152&amp;":"&amp;$F152),INDIRECT($F$1&amp;dbP!$D$2&amp;":"&amp;dbP!$D$2),"&gt;="&amp;AJ$6,INDIRECT($F$1&amp;dbP!$D$2&amp;":"&amp;dbP!$D$2),"&lt;="&amp;AJ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K152" s="1">
        <f ca="1">SUMIFS(INDIRECT($F$1&amp;$F152&amp;":"&amp;$F152),INDIRECT($F$1&amp;dbP!$D$2&amp;":"&amp;dbP!$D$2),"&gt;="&amp;AK$6,INDIRECT($F$1&amp;dbP!$D$2&amp;":"&amp;dbP!$D$2),"&lt;="&amp;AK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L152" s="1">
        <f ca="1">SUMIFS(INDIRECT($F$1&amp;$F152&amp;":"&amp;$F152),INDIRECT($F$1&amp;dbP!$D$2&amp;":"&amp;dbP!$D$2),"&gt;="&amp;AL$6,INDIRECT($F$1&amp;dbP!$D$2&amp;":"&amp;dbP!$D$2),"&lt;="&amp;AL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M152" s="1">
        <f ca="1">SUMIFS(INDIRECT($F$1&amp;$F152&amp;":"&amp;$F152),INDIRECT($F$1&amp;dbP!$D$2&amp;":"&amp;dbP!$D$2),"&gt;="&amp;AM$6,INDIRECT($F$1&amp;dbP!$D$2&amp;":"&amp;dbP!$D$2),"&lt;="&amp;AM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N152" s="1">
        <f ca="1">SUMIFS(INDIRECT($F$1&amp;$F152&amp;":"&amp;$F152),INDIRECT($F$1&amp;dbP!$D$2&amp;":"&amp;dbP!$D$2),"&gt;="&amp;AN$6,INDIRECT($F$1&amp;dbP!$D$2&amp;":"&amp;dbP!$D$2),"&lt;="&amp;AN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O152" s="1">
        <f ca="1">SUMIFS(INDIRECT($F$1&amp;$F152&amp;":"&amp;$F152),INDIRECT($F$1&amp;dbP!$D$2&amp;":"&amp;dbP!$D$2),"&gt;="&amp;AO$6,INDIRECT($F$1&amp;dbP!$D$2&amp;":"&amp;dbP!$D$2),"&lt;="&amp;AO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P152" s="1">
        <f ca="1">SUMIFS(INDIRECT($F$1&amp;$F152&amp;":"&amp;$F152),INDIRECT($F$1&amp;dbP!$D$2&amp;":"&amp;dbP!$D$2),"&gt;="&amp;AP$6,INDIRECT($F$1&amp;dbP!$D$2&amp;":"&amp;dbP!$D$2),"&lt;="&amp;AP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Q152" s="1">
        <f ca="1">SUMIFS(INDIRECT($F$1&amp;$F152&amp;":"&amp;$F152),INDIRECT($F$1&amp;dbP!$D$2&amp;":"&amp;dbP!$D$2),"&gt;="&amp;AQ$6,INDIRECT($F$1&amp;dbP!$D$2&amp;":"&amp;dbP!$D$2),"&lt;="&amp;AQ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R152" s="1">
        <f ca="1">SUMIFS(INDIRECT($F$1&amp;$F152&amp;":"&amp;$F152),INDIRECT($F$1&amp;dbP!$D$2&amp;":"&amp;dbP!$D$2),"&gt;="&amp;AR$6,INDIRECT($F$1&amp;dbP!$D$2&amp;":"&amp;dbP!$D$2),"&lt;="&amp;AR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S152" s="1">
        <f ca="1">SUMIFS(INDIRECT($F$1&amp;$F152&amp;":"&amp;$F152),INDIRECT($F$1&amp;dbP!$D$2&amp;":"&amp;dbP!$D$2),"&gt;="&amp;AS$6,INDIRECT($F$1&amp;dbP!$D$2&amp;":"&amp;dbP!$D$2),"&lt;="&amp;AS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T152" s="1">
        <f ca="1">SUMIFS(INDIRECT($F$1&amp;$F152&amp;":"&amp;$F152),INDIRECT($F$1&amp;dbP!$D$2&amp;":"&amp;dbP!$D$2),"&gt;="&amp;AT$6,INDIRECT($F$1&amp;dbP!$D$2&amp;":"&amp;dbP!$D$2),"&lt;="&amp;AT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U152" s="1">
        <f ca="1">SUMIFS(INDIRECT($F$1&amp;$F152&amp;":"&amp;$F152),INDIRECT($F$1&amp;dbP!$D$2&amp;":"&amp;dbP!$D$2),"&gt;="&amp;AU$6,INDIRECT($F$1&amp;dbP!$D$2&amp;":"&amp;dbP!$D$2),"&lt;="&amp;AU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V152" s="1">
        <f ca="1">SUMIFS(INDIRECT($F$1&amp;$F152&amp;":"&amp;$F152),INDIRECT($F$1&amp;dbP!$D$2&amp;":"&amp;dbP!$D$2),"&gt;="&amp;AV$6,INDIRECT($F$1&amp;dbP!$D$2&amp;":"&amp;dbP!$D$2),"&lt;="&amp;AV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W152" s="1">
        <f ca="1">SUMIFS(INDIRECT($F$1&amp;$F152&amp;":"&amp;$F152),INDIRECT($F$1&amp;dbP!$D$2&amp;":"&amp;dbP!$D$2),"&gt;="&amp;AW$6,INDIRECT($F$1&amp;dbP!$D$2&amp;":"&amp;dbP!$D$2),"&lt;="&amp;AW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X152" s="1">
        <f ca="1">SUMIFS(INDIRECT($F$1&amp;$F152&amp;":"&amp;$F152),INDIRECT($F$1&amp;dbP!$D$2&amp;":"&amp;dbP!$D$2),"&gt;="&amp;AX$6,INDIRECT($F$1&amp;dbP!$D$2&amp;":"&amp;dbP!$D$2),"&lt;="&amp;AX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Y152" s="1">
        <f ca="1">SUMIFS(INDIRECT($F$1&amp;$F152&amp;":"&amp;$F152),INDIRECT($F$1&amp;dbP!$D$2&amp;":"&amp;dbP!$D$2),"&gt;="&amp;AY$6,INDIRECT($F$1&amp;dbP!$D$2&amp;":"&amp;dbP!$D$2),"&lt;="&amp;AY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AZ152" s="1">
        <f ca="1">SUMIFS(INDIRECT($F$1&amp;$F152&amp;":"&amp;$F152),INDIRECT($F$1&amp;dbP!$D$2&amp;":"&amp;dbP!$D$2),"&gt;="&amp;AZ$6,INDIRECT($F$1&amp;dbP!$D$2&amp;":"&amp;dbP!$D$2),"&lt;="&amp;AZ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A152" s="1">
        <f ca="1">SUMIFS(INDIRECT($F$1&amp;$F152&amp;":"&amp;$F152),INDIRECT($F$1&amp;dbP!$D$2&amp;":"&amp;dbP!$D$2),"&gt;="&amp;BA$6,INDIRECT($F$1&amp;dbP!$D$2&amp;":"&amp;dbP!$D$2),"&lt;="&amp;BA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B152" s="1">
        <f ca="1">SUMIFS(INDIRECT($F$1&amp;$F152&amp;":"&amp;$F152),INDIRECT($F$1&amp;dbP!$D$2&amp;":"&amp;dbP!$D$2),"&gt;="&amp;BB$6,INDIRECT($F$1&amp;dbP!$D$2&amp;":"&amp;dbP!$D$2),"&lt;="&amp;BB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C152" s="1">
        <f ca="1">SUMIFS(INDIRECT($F$1&amp;$F152&amp;":"&amp;$F152),INDIRECT($F$1&amp;dbP!$D$2&amp;":"&amp;dbP!$D$2),"&gt;="&amp;BC$6,INDIRECT($F$1&amp;dbP!$D$2&amp;":"&amp;dbP!$D$2),"&lt;="&amp;BC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D152" s="1">
        <f ca="1">SUMIFS(INDIRECT($F$1&amp;$F152&amp;":"&amp;$F152),INDIRECT($F$1&amp;dbP!$D$2&amp;":"&amp;dbP!$D$2),"&gt;="&amp;BD$6,INDIRECT($F$1&amp;dbP!$D$2&amp;":"&amp;dbP!$D$2),"&lt;="&amp;BD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  <c r="BE152" s="1">
        <f ca="1">SUMIFS(INDIRECT($F$1&amp;$F152&amp;":"&amp;$F152),INDIRECT($F$1&amp;dbP!$D$2&amp;":"&amp;dbP!$D$2),"&gt;="&amp;BE$6,INDIRECT($F$1&amp;dbP!$D$2&amp;":"&amp;dbP!$D$2),"&lt;="&amp;BE$7,INDIRECT($F$1&amp;dbP!$O$2&amp;":"&amp;dbP!$O$2),$H152,INDIRECT($F$1&amp;dbP!$P$2&amp;":"&amp;dbP!$P$2),IF($I152=$J152,"*",$I152),INDIRECT($F$1&amp;dbP!$Q$2&amp;":"&amp;dbP!$Q$2),IF(OR($I152=$J152,"  "&amp;$I152=$J152),"*",RIGHT($J152,LEN($J152)-4)),INDIRECT($F$1&amp;dbP!$AC$2&amp;":"&amp;dbP!$AC$2),RepP!$J$3)</f>
        <v>0</v>
      </c>
    </row>
    <row r="153" spans="2:57" x14ac:dyDescent="0.3">
      <c r="B153" s="1">
        <f>MAX(B$137:B152)+1</f>
        <v>204</v>
      </c>
      <c r="F153" s="1" t="str">
        <f ca="1">INDIRECT($B$1&amp;Items!H$2&amp;$B153)</f>
        <v>Y</v>
      </c>
      <c r="H153" s="13" t="str">
        <f ca="1">INDIRECT($B$1&amp;Items!E$2&amp;$B153)</f>
        <v>Ввод в эксплуатацию</v>
      </c>
      <c r="I153" s="13" t="str">
        <f ca="1">IF(INDIRECT($B$1&amp;Items!F$2&amp;$B153)="",H153,INDIRECT($B$1&amp;Items!F$2&amp;$B153))</f>
        <v>Основные средства - тип - 2</v>
      </c>
      <c r="J153" s="1" t="str">
        <f ca="1">IF(INDIRECT($B$1&amp;Items!G$2&amp;$B153)="",IF(H153&lt;&gt;I153,"  "&amp;I153,I153),"    "&amp;INDIRECT($B$1&amp;Items!G$2&amp;$B153))</f>
        <v xml:space="preserve">    Капзатраты - тип - 2 - 2</v>
      </c>
      <c r="S153" s="1">
        <f ca="1">SUM($U153:INDIRECT(ADDRESS(ROW(),SUMIFS($1:$1,$5:$5,MAX($5:$5)))))</f>
        <v>1015740.0000000002</v>
      </c>
      <c r="V153" s="1">
        <f ca="1">SUMIFS(INDIRECT($F$1&amp;$F153&amp;":"&amp;$F153),INDIRECT($F$1&amp;dbP!$D$2&amp;":"&amp;dbP!$D$2),"&gt;="&amp;V$6,INDIRECT($F$1&amp;dbP!$D$2&amp;":"&amp;dbP!$D$2),"&lt;="&amp;V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W153" s="1">
        <f ca="1">SUMIFS(INDIRECT($F$1&amp;$F153&amp;":"&amp;$F153),INDIRECT($F$1&amp;dbP!$D$2&amp;":"&amp;dbP!$D$2),"&gt;="&amp;W$6,INDIRECT($F$1&amp;dbP!$D$2&amp;":"&amp;dbP!$D$2),"&lt;="&amp;W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1015740.0000000002</v>
      </c>
      <c r="X153" s="1">
        <f ca="1">SUMIFS(INDIRECT($F$1&amp;$F153&amp;":"&amp;$F153),INDIRECT($F$1&amp;dbP!$D$2&amp;":"&amp;dbP!$D$2),"&gt;="&amp;X$6,INDIRECT($F$1&amp;dbP!$D$2&amp;":"&amp;dbP!$D$2),"&lt;="&amp;X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Y153" s="1">
        <f ca="1">SUMIFS(INDIRECT($F$1&amp;$F153&amp;":"&amp;$F153),INDIRECT($F$1&amp;dbP!$D$2&amp;":"&amp;dbP!$D$2),"&gt;="&amp;Y$6,INDIRECT($F$1&amp;dbP!$D$2&amp;":"&amp;dbP!$D$2),"&lt;="&amp;Y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Z153" s="1">
        <f ca="1">SUMIFS(INDIRECT($F$1&amp;$F153&amp;":"&amp;$F153),INDIRECT($F$1&amp;dbP!$D$2&amp;":"&amp;dbP!$D$2),"&gt;="&amp;Z$6,INDIRECT($F$1&amp;dbP!$D$2&amp;":"&amp;dbP!$D$2),"&lt;="&amp;Z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A153" s="1">
        <f ca="1">SUMIFS(INDIRECT($F$1&amp;$F153&amp;":"&amp;$F153),INDIRECT($F$1&amp;dbP!$D$2&amp;":"&amp;dbP!$D$2),"&gt;="&amp;AA$6,INDIRECT($F$1&amp;dbP!$D$2&amp;":"&amp;dbP!$D$2),"&lt;="&amp;AA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B153" s="1">
        <f ca="1">SUMIFS(INDIRECT($F$1&amp;$F153&amp;":"&amp;$F153),INDIRECT($F$1&amp;dbP!$D$2&amp;":"&amp;dbP!$D$2),"&gt;="&amp;AB$6,INDIRECT($F$1&amp;dbP!$D$2&amp;":"&amp;dbP!$D$2),"&lt;="&amp;AB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C153" s="1">
        <f ca="1">SUMIFS(INDIRECT($F$1&amp;$F153&amp;":"&amp;$F153),INDIRECT($F$1&amp;dbP!$D$2&amp;":"&amp;dbP!$D$2),"&gt;="&amp;AC$6,INDIRECT($F$1&amp;dbP!$D$2&amp;":"&amp;dbP!$D$2),"&lt;="&amp;AC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D153" s="1">
        <f ca="1">SUMIFS(INDIRECT($F$1&amp;$F153&amp;":"&amp;$F153),INDIRECT($F$1&amp;dbP!$D$2&amp;":"&amp;dbP!$D$2),"&gt;="&amp;AD$6,INDIRECT($F$1&amp;dbP!$D$2&amp;":"&amp;dbP!$D$2),"&lt;="&amp;AD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E153" s="1">
        <f ca="1">SUMIFS(INDIRECT($F$1&amp;$F153&amp;":"&amp;$F153),INDIRECT($F$1&amp;dbP!$D$2&amp;":"&amp;dbP!$D$2),"&gt;="&amp;AE$6,INDIRECT($F$1&amp;dbP!$D$2&amp;":"&amp;dbP!$D$2),"&lt;="&amp;AE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F153" s="1">
        <f ca="1">SUMIFS(INDIRECT($F$1&amp;$F153&amp;":"&amp;$F153),INDIRECT($F$1&amp;dbP!$D$2&amp;":"&amp;dbP!$D$2),"&gt;="&amp;AF$6,INDIRECT($F$1&amp;dbP!$D$2&amp;":"&amp;dbP!$D$2),"&lt;="&amp;AF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G153" s="1">
        <f ca="1">SUMIFS(INDIRECT($F$1&amp;$F153&amp;":"&amp;$F153),INDIRECT($F$1&amp;dbP!$D$2&amp;":"&amp;dbP!$D$2),"&gt;="&amp;AG$6,INDIRECT($F$1&amp;dbP!$D$2&amp;":"&amp;dbP!$D$2),"&lt;="&amp;AG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H153" s="1">
        <f ca="1">SUMIFS(INDIRECT($F$1&amp;$F153&amp;":"&amp;$F153),INDIRECT($F$1&amp;dbP!$D$2&amp;":"&amp;dbP!$D$2),"&gt;="&amp;AH$6,INDIRECT($F$1&amp;dbP!$D$2&amp;":"&amp;dbP!$D$2),"&lt;="&amp;AH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I153" s="1">
        <f ca="1">SUMIFS(INDIRECT($F$1&amp;$F153&amp;":"&amp;$F153),INDIRECT($F$1&amp;dbP!$D$2&amp;":"&amp;dbP!$D$2),"&gt;="&amp;AI$6,INDIRECT($F$1&amp;dbP!$D$2&amp;":"&amp;dbP!$D$2),"&lt;="&amp;AI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J153" s="1">
        <f ca="1">SUMIFS(INDIRECT($F$1&amp;$F153&amp;":"&amp;$F153),INDIRECT($F$1&amp;dbP!$D$2&amp;":"&amp;dbP!$D$2),"&gt;="&amp;AJ$6,INDIRECT($F$1&amp;dbP!$D$2&amp;":"&amp;dbP!$D$2),"&lt;="&amp;AJ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K153" s="1">
        <f ca="1">SUMIFS(INDIRECT($F$1&amp;$F153&amp;":"&amp;$F153),INDIRECT($F$1&amp;dbP!$D$2&amp;":"&amp;dbP!$D$2),"&gt;="&amp;AK$6,INDIRECT($F$1&amp;dbP!$D$2&amp;":"&amp;dbP!$D$2),"&lt;="&amp;AK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L153" s="1">
        <f ca="1">SUMIFS(INDIRECT($F$1&amp;$F153&amp;":"&amp;$F153),INDIRECT($F$1&amp;dbP!$D$2&amp;":"&amp;dbP!$D$2),"&gt;="&amp;AL$6,INDIRECT($F$1&amp;dbP!$D$2&amp;":"&amp;dbP!$D$2),"&lt;="&amp;AL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M153" s="1">
        <f ca="1">SUMIFS(INDIRECT($F$1&amp;$F153&amp;":"&amp;$F153),INDIRECT($F$1&amp;dbP!$D$2&amp;":"&amp;dbP!$D$2),"&gt;="&amp;AM$6,INDIRECT($F$1&amp;dbP!$D$2&amp;":"&amp;dbP!$D$2),"&lt;="&amp;AM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N153" s="1">
        <f ca="1">SUMIFS(INDIRECT($F$1&amp;$F153&amp;":"&amp;$F153),INDIRECT($F$1&amp;dbP!$D$2&amp;":"&amp;dbP!$D$2),"&gt;="&amp;AN$6,INDIRECT($F$1&amp;dbP!$D$2&amp;":"&amp;dbP!$D$2),"&lt;="&amp;AN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O153" s="1">
        <f ca="1">SUMIFS(INDIRECT($F$1&amp;$F153&amp;":"&amp;$F153),INDIRECT($F$1&amp;dbP!$D$2&amp;":"&amp;dbP!$D$2),"&gt;="&amp;AO$6,INDIRECT($F$1&amp;dbP!$D$2&amp;":"&amp;dbP!$D$2),"&lt;="&amp;AO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P153" s="1">
        <f ca="1">SUMIFS(INDIRECT($F$1&amp;$F153&amp;":"&amp;$F153),INDIRECT($F$1&amp;dbP!$D$2&amp;":"&amp;dbP!$D$2),"&gt;="&amp;AP$6,INDIRECT($F$1&amp;dbP!$D$2&amp;":"&amp;dbP!$D$2),"&lt;="&amp;AP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Q153" s="1">
        <f ca="1">SUMIFS(INDIRECT($F$1&amp;$F153&amp;":"&amp;$F153),INDIRECT($F$1&amp;dbP!$D$2&amp;":"&amp;dbP!$D$2),"&gt;="&amp;AQ$6,INDIRECT($F$1&amp;dbP!$D$2&amp;":"&amp;dbP!$D$2),"&lt;="&amp;AQ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R153" s="1">
        <f ca="1">SUMIFS(INDIRECT($F$1&amp;$F153&amp;":"&amp;$F153),INDIRECT($F$1&amp;dbP!$D$2&amp;":"&amp;dbP!$D$2),"&gt;="&amp;AR$6,INDIRECT($F$1&amp;dbP!$D$2&amp;":"&amp;dbP!$D$2),"&lt;="&amp;AR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S153" s="1">
        <f ca="1">SUMIFS(INDIRECT($F$1&amp;$F153&amp;":"&amp;$F153),INDIRECT($F$1&amp;dbP!$D$2&amp;":"&amp;dbP!$D$2),"&gt;="&amp;AS$6,INDIRECT($F$1&amp;dbP!$D$2&amp;":"&amp;dbP!$D$2),"&lt;="&amp;AS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T153" s="1">
        <f ca="1">SUMIFS(INDIRECT($F$1&amp;$F153&amp;":"&amp;$F153),INDIRECT($F$1&amp;dbP!$D$2&amp;":"&amp;dbP!$D$2),"&gt;="&amp;AT$6,INDIRECT($F$1&amp;dbP!$D$2&amp;":"&amp;dbP!$D$2),"&lt;="&amp;AT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U153" s="1">
        <f ca="1">SUMIFS(INDIRECT($F$1&amp;$F153&amp;":"&amp;$F153),INDIRECT($F$1&amp;dbP!$D$2&amp;":"&amp;dbP!$D$2),"&gt;="&amp;AU$6,INDIRECT($F$1&amp;dbP!$D$2&amp;":"&amp;dbP!$D$2),"&lt;="&amp;AU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V153" s="1">
        <f ca="1">SUMIFS(INDIRECT($F$1&amp;$F153&amp;":"&amp;$F153),INDIRECT($F$1&amp;dbP!$D$2&amp;":"&amp;dbP!$D$2),"&gt;="&amp;AV$6,INDIRECT($F$1&amp;dbP!$D$2&amp;":"&amp;dbP!$D$2),"&lt;="&amp;AV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W153" s="1">
        <f ca="1">SUMIFS(INDIRECT($F$1&amp;$F153&amp;":"&amp;$F153),INDIRECT($F$1&amp;dbP!$D$2&amp;":"&amp;dbP!$D$2),"&gt;="&amp;AW$6,INDIRECT($F$1&amp;dbP!$D$2&amp;":"&amp;dbP!$D$2),"&lt;="&amp;AW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X153" s="1">
        <f ca="1">SUMIFS(INDIRECT($F$1&amp;$F153&amp;":"&amp;$F153),INDIRECT($F$1&amp;dbP!$D$2&amp;":"&amp;dbP!$D$2),"&gt;="&amp;AX$6,INDIRECT($F$1&amp;dbP!$D$2&amp;":"&amp;dbP!$D$2),"&lt;="&amp;AX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Y153" s="1">
        <f ca="1">SUMIFS(INDIRECT($F$1&amp;$F153&amp;":"&amp;$F153),INDIRECT($F$1&amp;dbP!$D$2&amp;":"&amp;dbP!$D$2),"&gt;="&amp;AY$6,INDIRECT($F$1&amp;dbP!$D$2&amp;":"&amp;dbP!$D$2),"&lt;="&amp;AY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AZ153" s="1">
        <f ca="1">SUMIFS(INDIRECT($F$1&amp;$F153&amp;":"&amp;$F153),INDIRECT($F$1&amp;dbP!$D$2&amp;":"&amp;dbP!$D$2),"&gt;="&amp;AZ$6,INDIRECT($F$1&amp;dbP!$D$2&amp;":"&amp;dbP!$D$2),"&lt;="&amp;AZ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A153" s="1">
        <f ca="1">SUMIFS(INDIRECT($F$1&amp;$F153&amp;":"&amp;$F153),INDIRECT($F$1&amp;dbP!$D$2&amp;":"&amp;dbP!$D$2),"&gt;="&amp;BA$6,INDIRECT($F$1&amp;dbP!$D$2&amp;":"&amp;dbP!$D$2),"&lt;="&amp;BA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B153" s="1">
        <f ca="1">SUMIFS(INDIRECT($F$1&amp;$F153&amp;":"&amp;$F153),INDIRECT($F$1&amp;dbP!$D$2&amp;":"&amp;dbP!$D$2),"&gt;="&amp;BB$6,INDIRECT($F$1&amp;dbP!$D$2&amp;":"&amp;dbP!$D$2),"&lt;="&amp;BB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C153" s="1">
        <f ca="1">SUMIFS(INDIRECT($F$1&amp;$F153&amp;":"&amp;$F153),INDIRECT($F$1&amp;dbP!$D$2&amp;":"&amp;dbP!$D$2),"&gt;="&amp;BC$6,INDIRECT($F$1&amp;dbP!$D$2&amp;":"&amp;dbP!$D$2),"&lt;="&amp;BC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D153" s="1">
        <f ca="1">SUMIFS(INDIRECT($F$1&amp;$F153&amp;":"&amp;$F153),INDIRECT($F$1&amp;dbP!$D$2&amp;":"&amp;dbP!$D$2),"&gt;="&amp;BD$6,INDIRECT($F$1&amp;dbP!$D$2&amp;":"&amp;dbP!$D$2),"&lt;="&amp;BD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  <c r="BE153" s="1">
        <f ca="1">SUMIFS(INDIRECT($F$1&amp;$F153&amp;":"&amp;$F153),INDIRECT($F$1&amp;dbP!$D$2&amp;":"&amp;dbP!$D$2),"&gt;="&amp;BE$6,INDIRECT($F$1&amp;dbP!$D$2&amp;":"&amp;dbP!$D$2),"&lt;="&amp;BE$7,INDIRECT($F$1&amp;dbP!$O$2&amp;":"&amp;dbP!$O$2),$H153,INDIRECT($F$1&amp;dbP!$P$2&amp;":"&amp;dbP!$P$2),IF($I153=$J153,"*",$I153),INDIRECT($F$1&amp;dbP!$Q$2&amp;":"&amp;dbP!$Q$2),IF(OR($I153=$J153,"  "&amp;$I153=$J153),"*",RIGHT($J153,LEN($J153)-4)),INDIRECT($F$1&amp;dbP!$AC$2&amp;":"&amp;dbP!$AC$2),RepP!$J$3)</f>
        <v>0</v>
      </c>
    </row>
    <row r="154" spans="2:57" x14ac:dyDescent="0.3">
      <c r="B154" s="1">
        <f>MAX(B$137:B153)+1</f>
        <v>205</v>
      </c>
      <c r="F154" s="1" t="str">
        <f ca="1">INDIRECT($B$1&amp;Items!H$2&amp;$B154)</f>
        <v>Y</v>
      </c>
      <c r="H154" s="13" t="str">
        <f ca="1">INDIRECT($B$1&amp;Items!E$2&amp;$B154)</f>
        <v>Ввод в эксплуатацию</v>
      </c>
      <c r="I154" s="13" t="str">
        <f ca="1">IF(INDIRECT($B$1&amp;Items!F$2&amp;$B154)="",H154,INDIRECT($B$1&amp;Items!F$2&amp;$B154))</f>
        <v>Основные средства - тип - 2</v>
      </c>
      <c r="J154" s="1" t="str">
        <f ca="1">IF(INDIRECT($B$1&amp;Items!G$2&amp;$B154)="",IF(H154&lt;&gt;I154,"  "&amp;I154,I154),"    "&amp;INDIRECT($B$1&amp;Items!G$2&amp;$B154))</f>
        <v xml:space="preserve">    Капзатраты - тип - 2 - 3</v>
      </c>
      <c r="S154" s="1">
        <f ca="1">SUM($U154:INDIRECT(ADDRESS(ROW(),SUMIFS($1:$1,$5:$5,MAX($5:$5)))))</f>
        <v>1307817.7783333338</v>
      </c>
      <c r="V154" s="1">
        <f ca="1">SUMIFS(INDIRECT($F$1&amp;$F154&amp;":"&amp;$F154),INDIRECT($F$1&amp;dbP!$D$2&amp;":"&amp;dbP!$D$2),"&gt;="&amp;V$6,INDIRECT($F$1&amp;dbP!$D$2&amp;":"&amp;dbP!$D$2),"&lt;="&amp;V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W154" s="1">
        <f ca="1">SUMIFS(INDIRECT($F$1&amp;$F154&amp;":"&amp;$F154),INDIRECT($F$1&amp;dbP!$D$2&amp;":"&amp;dbP!$D$2),"&gt;="&amp;W$6,INDIRECT($F$1&amp;dbP!$D$2&amp;":"&amp;dbP!$D$2),"&lt;="&amp;W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1307817.7783333338</v>
      </c>
      <c r="X154" s="1">
        <f ca="1">SUMIFS(INDIRECT($F$1&amp;$F154&amp;":"&amp;$F154),INDIRECT($F$1&amp;dbP!$D$2&amp;":"&amp;dbP!$D$2),"&gt;="&amp;X$6,INDIRECT($F$1&amp;dbP!$D$2&amp;":"&amp;dbP!$D$2),"&lt;="&amp;X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Y154" s="1">
        <f ca="1">SUMIFS(INDIRECT($F$1&amp;$F154&amp;":"&amp;$F154),INDIRECT($F$1&amp;dbP!$D$2&amp;":"&amp;dbP!$D$2),"&gt;="&amp;Y$6,INDIRECT($F$1&amp;dbP!$D$2&amp;":"&amp;dbP!$D$2),"&lt;="&amp;Y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Z154" s="1">
        <f ca="1">SUMIFS(INDIRECT($F$1&amp;$F154&amp;":"&amp;$F154),INDIRECT($F$1&amp;dbP!$D$2&amp;":"&amp;dbP!$D$2),"&gt;="&amp;Z$6,INDIRECT($F$1&amp;dbP!$D$2&amp;":"&amp;dbP!$D$2),"&lt;="&amp;Z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A154" s="1">
        <f ca="1">SUMIFS(INDIRECT($F$1&amp;$F154&amp;":"&amp;$F154),INDIRECT($F$1&amp;dbP!$D$2&amp;":"&amp;dbP!$D$2),"&gt;="&amp;AA$6,INDIRECT($F$1&amp;dbP!$D$2&amp;":"&amp;dbP!$D$2),"&lt;="&amp;AA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B154" s="1">
        <f ca="1">SUMIFS(INDIRECT($F$1&amp;$F154&amp;":"&amp;$F154),INDIRECT($F$1&amp;dbP!$D$2&amp;":"&amp;dbP!$D$2),"&gt;="&amp;AB$6,INDIRECT($F$1&amp;dbP!$D$2&amp;":"&amp;dbP!$D$2),"&lt;="&amp;AB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C154" s="1">
        <f ca="1">SUMIFS(INDIRECT($F$1&amp;$F154&amp;":"&amp;$F154),INDIRECT($F$1&amp;dbP!$D$2&amp;":"&amp;dbP!$D$2),"&gt;="&amp;AC$6,INDIRECT($F$1&amp;dbP!$D$2&amp;":"&amp;dbP!$D$2),"&lt;="&amp;AC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D154" s="1">
        <f ca="1">SUMIFS(INDIRECT($F$1&amp;$F154&amp;":"&amp;$F154),INDIRECT($F$1&amp;dbP!$D$2&amp;":"&amp;dbP!$D$2),"&gt;="&amp;AD$6,INDIRECT($F$1&amp;dbP!$D$2&amp;":"&amp;dbP!$D$2),"&lt;="&amp;AD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E154" s="1">
        <f ca="1">SUMIFS(INDIRECT($F$1&amp;$F154&amp;":"&amp;$F154),INDIRECT($F$1&amp;dbP!$D$2&amp;":"&amp;dbP!$D$2),"&gt;="&amp;AE$6,INDIRECT($F$1&amp;dbP!$D$2&amp;":"&amp;dbP!$D$2),"&lt;="&amp;AE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F154" s="1">
        <f ca="1">SUMIFS(INDIRECT($F$1&amp;$F154&amp;":"&amp;$F154),INDIRECT($F$1&amp;dbP!$D$2&amp;":"&amp;dbP!$D$2),"&gt;="&amp;AF$6,INDIRECT($F$1&amp;dbP!$D$2&amp;":"&amp;dbP!$D$2),"&lt;="&amp;AF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G154" s="1">
        <f ca="1">SUMIFS(INDIRECT($F$1&amp;$F154&amp;":"&amp;$F154),INDIRECT($F$1&amp;dbP!$D$2&amp;":"&amp;dbP!$D$2),"&gt;="&amp;AG$6,INDIRECT($F$1&amp;dbP!$D$2&amp;":"&amp;dbP!$D$2),"&lt;="&amp;AG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H154" s="1">
        <f ca="1">SUMIFS(INDIRECT($F$1&amp;$F154&amp;":"&amp;$F154),INDIRECT($F$1&amp;dbP!$D$2&amp;":"&amp;dbP!$D$2),"&gt;="&amp;AH$6,INDIRECT($F$1&amp;dbP!$D$2&amp;":"&amp;dbP!$D$2),"&lt;="&amp;AH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I154" s="1">
        <f ca="1">SUMIFS(INDIRECT($F$1&amp;$F154&amp;":"&amp;$F154),INDIRECT($F$1&amp;dbP!$D$2&amp;":"&amp;dbP!$D$2),"&gt;="&amp;AI$6,INDIRECT($F$1&amp;dbP!$D$2&amp;":"&amp;dbP!$D$2),"&lt;="&amp;AI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J154" s="1">
        <f ca="1">SUMIFS(INDIRECT($F$1&amp;$F154&amp;":"&amp;$F154),INDIRECT($F$1&amp;dbP!$D$2&amp;":"&amp;dbP!$D$2),"&gt;="&amp;AJ$6,INDIRECT($F$1&amp;dbP!$D$2&amp;":"&amp;dbP!$D$2),"&lt;="&amp;AJ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K154" s="1">
        <f ca="1">SUMIFS(INDIRECT($F$1&amp;$F154&amp;":"&amp;$F154),INDIRECT($F$1&amp;dbP!$D$2&amp;":"&amp;dbP!$D$2),"&gt;="&amp;AK$6,INDIRECT($F$1&amp;dbP!$D$2&amp;":"&amp;dbP!$D$2),"&lt;="&amp;AK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L154" s="1">
        <f ca="1">SUMIFS(INDIRECT($F$1&amp;$F154&amp;":"&amp;$F154),INDIRECT($F$1&amp;dbP!$D$2&amp;":"&amp;dbP!$D$2),"&gt;="&amp;AL$6,INDIRECT($F$1&amp;dbP!$D$2&amp;":"&amp;dbP!$D$2),"&lt;="&amp;AL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M154" s="1">
        <f ca="1">SUMIFS(INDIRECT($F$1&amp;$F154&amp;":"&amp;$F154),INDIRECT($F$1&amp;dbP!$D$2&amp;":"&amp;dbP!$D$2),"&gt;="&amp;AM$6,INDIRECT($F$1&amp;dbP!$D$2&amp;":"&amp;dbP!$D$2),"&lt;="&amp;AM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N154" s="1">
        <f ca="1">SUMIFS(INDIRECT($F$1&amp;$F154&amp;":"&amp;$F154),INDIRECT($F$1&amp;dbP!$D$2&amp;":"&amp;dbP!$D$2),"&gt;="&amp;AN$6,INDIRECT($F$1&amp;dbP!$D$2&amp;":"&amp;dbP!$D$2),"&lt;="&amp;AN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O154" s="1">
        <f ca="1">SUMIFS(INDIRECT($F$1&amp;$F154&amp;":"&amp;$F154),INDIRECT($F$1&amp;dbP!$D$2&amp;":"&amp;dbP!$D$2),"&gt;="&amp;AO$6,INDIRECT($F$1&amp;dbP!$D$2&amp;":"&amp;dbP!$D$2),"&lt;="&amp;AO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P154" s="1">
        <f ca="1">SUMIFS(INDIRECT($F$1&amp;$F154&amp;":"&amp;$F154),INDIRECT($F$1&amp;dbP!$D$2&amp;":"&amp;dbP!$D$2),"&gt;="&amp;AP$6,INDIRECT($F$1&amp;dbP!$D$2&amp;":"&amp;dbP!$D$2),"&lt;="&amp;AP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Q154" s="1">
        <f ca="1">SUMIFS(INDIRECT($F$1&amp;$F154&amp;":"&amp;$F154),INDIRECT($F$1&amp;dbP!$D$2&amp;":"&amp;dbP!$D$2),"&gt;="&amp;AQ$6,INDIRECT($F$1&amp;dbP!$D$2&amp;":"&amp;dbP!$D$2),"&lt;="&amp;AQ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R154" s="1">
        <f ca="1">SUMIFS(INDIRECT($F$1&amp;$F154&amp;":"&amp;$F154),INDIRECT($F$1&amp;dbP!$D$2&amp;":"&amp;dbP!$D$2),"&gt;="&amp;AR$6,INDIRECT($F$1&amp;dbP!$D$2&amp;":"&amp;dbP!$D$2),"&lt;="&amp;AR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S154" s="1">
        <f ca="1">SUMIFS(INDIRECT($F$1&amp;$F154&amp;":"&amp;$F154),INDIRECT($F$1&amp;dbP!$D$2&amp;":"&amp;dbP!$D$2),"&gt;="&amp;AS$6,INDIRECT($F$1&amp;dbP!$D$2&amp;":"&amp;dbP!$D$2),"&lt;="&amp;AS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T154" s="1">
        <f ca="1">SUMIFS(INDIRECT($F$1&amp;$F154&amp;":"&amp;$F154),INDIRECT($F$1&amp;dbP!$D$2&amp;":"&amp;dbP!$D$2),"&gt;="&amp;AT$6,INDIRECT($F$1&amp;dbP!$D$2&amp;":"&amp;dbP!$D$2),"&lt;="&amp;AT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U154" s="1">
        <f ca="1">SUMIFS(INDIRECT($F$1&amp;$F154&amp;":"&amp;$F154),INDIRECT($F$1&amp;dbP!$D$2&amp;":"&amp;dbP!$D$2),"&gt;="&amp;AU$6,INDIRECT($F$1&amp;dbP!$D$2&amp;":"&amp;dbP!$D$2),"&lt;="&amp;AU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V154" s="1">
        <f ca="1">SUMIFS(INDIRECT($F$1&amp;$F154&amp;":"&amp;$F154),INDIRECT($F$1&amp;dbP!$D$2&amp;":"&amp;dbP!$D$2),"&gt;="&amp;AV$6,INDIRECT($F$1&amp;dbP!$D$2&amp;":"&amp;dbP!$D$2),"&lt;="&amp;AV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W154" s="1">
        <f ca="1">SUMIFS(INDIRECT($F$1&amp;$F154&amp;":"&amp;$F154),INDIRECT($F$1&amp;dbP!$D$2&amp;":"&amp;dbP!$D$2),"&gt;="&amp;AW$6,INDIRECT($F$1&amp;dbP!$D$2&amp;":"&amp;dbP!$D$2),"&lt;="&amp;AW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X154" s="1">
        <f ca="1">SUMIFS(INDIRECT($F$1&amp;$F154&amp;":"&amp;$F154),INDIRECT($F$1&amp;dbP!$D$2&amp;":"&amp;dbP!$D$2),"&gt;="&amp;AX$6,INDIRECT($F$1&amp;dbP!$D$2&amp;":"&amp;dbP!$D$2),"&lt;="&amp;AX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Y154" s="1">
        <f ca="1">SUMIFS(INDIRECT($F$1&amp;$F154&amp;":"&amp;$F154),INDIRECT($F$1&amp;dbP!$D$2&amp;":"&amp;dbP!$D$2),"&gt;="&amp;AY$6,INDIRECT($F$1&amp;dbP!$D$2&amp;":"&amp;dbP!$D$2),"&lt;="&amp;AY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AZ154" s="1">
        <f ca="1">SUMIFS(INDIRECT($F$1&amp;$F154&amp;":"&amp;$F154),INDIRECT($F$1&amp;dbP!$D$2&amp;":"&amp;dbP!$D$2),"&gt;="&amp;AZ$6,INDIRECT($F$1&amp;dbP!$D$2&amp;":"&amp;dbP!$D$2),"&lt;="&amp;AZ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A154" s="1">
        <f ca="1">SUMIFS(INDIRECT($F$1&amp;$F154&amp;":"&amp;$F154),INDIRECT($F$1&amp;dbP!$D$2&amp;":"&amp;dbP!$D$2),"&gt;="&amp;BA$6,INDIRECT($F$1&amp;dbP!$D$2&amp;":"&amp;dbP!$D$2),"&lt;="&amp;BA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B154" s="1">
        <f ca="1">SUMIFS(INDIRECT($F$1&amp;$F154&amp;":"&amp;$F154),INDIRECT($F$1&amp;dbP!$D$2&amp;":"&amp;dbP!$D$2),"&gt;="&amp;BB$6,INDIRECT($F$1&amp;dbP!$D$2&amp;":"&amp;dbP!$D$2),"&lt;="&amp;BB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C154" s="1">
        <f ca="1">SUMIFS(INDIRECT($F$1&amp;$F154&amp;":"&amp;$F154),INDIRECT($F$1&amp;dbP!$D$2&amp;":"&amp;dbP!$D$2),"&gt;="&amp;BC$6,INDIRECT($F$1&amp;dbP!$D$2&amp;":"&amp;dbP!$D$2),"&lt;="&amp;BC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D154" s="1">
        <f ca="1">SUMIFS(INDIRECT($F$1&amp;$F154&amp;":"&amp;$F154),INDIRECT($F$1&amp;dbP!$D$2&amp;":"&amp;dbP!$D$2),"&gt;="&amp;BD$6,INDIRECT($F$1&amp;dbP!$D$2&amp;":"&amp;dbP!$D$2),"&lt;="&amp;BD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  <c r="BE154" s="1">
        <f ca="1">SUMIFS(INDIRECT($F$1&amp;$F154&amp;":"&amp;$F154),INDIRECT($F$1&amp;dbP!$D$2&amp;":"&amp;dbP!$D$2),"&gt;="&amp;BE$6,INDIRECT($F$1&amp;dbP!$D$2&amp;":"&amp;dbP!$D$2),"&lt;="&amp;BE$7,INDIRECT($F$1&amp;dbP!$O$2&amp;":"&amp;dbP!$O$2),$H154,INDIRECT($F$1&amp;dbP!$P$2&amp;":"&amp;dbP!$P$2),IF($I154=$J154,"*",$I154),INDIRECT($F$1&amp;dbP!$Q$2&amp;":"&amp;dbP!$Q$2),IF(OR($I154=$J154,"  "&amp;$I154=$J154),"*",RIGHT($J154,LEN($J154)-4)),INDIRECT($F$1&amp;dbP!$AC$2&amp;":"&amp;dbP!$AC$2),RepP!$J$3)</f>
        <v>0</v>
      </c>
    </row>
    <row r="155" spans="2:57" x14ac:dyDescent="0.3">
      <c r="B155" s="1">
        <f>MAX(B$137:B154)+1</f>
        <v>206</v>
      </c>
      <c r="F155" s="1" t="str">
        <f ca="1">INDIRECT($B$1&amp;Items!H$2&amp;$B155)</f>
        <v>Y</v>
      </c>
      <c r="H155" s="13" t="str">
        <f ca="1">INDIRECT($B$1&amp;Items!E$2&amp;$B155)</f>
        <v>Ввод в эксплуатацию</v>
      </c>
      <c r="I155" s="13" t="str">
        <f ca="1">IF(INDIRECT($B$1&amp;Items!F$2&amp;$B155)="",H155,INDIRECT($B$1&amp;Items!F$2&amp;$B155))</f>
        <v>Основные средства - тип - 2</v>
      </c>
      <c r="J155" s="1" t="str">
        <f ca="1">IF(INDIRECT($B$1&amp;Items!G$2&amp;$B155)="",IF(H155&lt;&gt;I155,"  "&amp;I155,I155),"    "&amp;INDIRECT($B$1&amp;Items!G$2&amp;$B155))</f>
        <v xml:space="preserve">    Капзатраты - тип - 2 - 4</v>
      </c>
      <c r="S155" s="1">
        <f ca="1">SUM($U155:INDIRECT(ADDRESS(ROW(),SUMIFS($1:$1,$5:$5,MAX($5:$5)))))</f>
        <v>941284.1796875</v>
      </c>
      <c r="V155" s="1">
        <f ca="1">SUMIFS(INDIRECT($F$1&amp;$F155&amp;":"&amp;$F155),INDIRECT($F$1&amp;dbP!$D$2&amp;":"&amp;dbP!$D$2),"&gt;="&amp;V$6,INDIRECT($F$1&amp;dbP!$D$2&amp;":"&amp;dbP!$D$2),"&lt;="&amp;V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W155" s="1">
        <f ca="1">SUMIFS(INDIRECT($F$1&amp;$F155&amp;":"&amp;$F155),INDIRECT($F$1&amp;dbP!$D$2&amp;":"&amp;dbP!$D$2),"&gt;="&amp;W$6,INDIRECT($F$1&amp;dbP!$D$2&amp;":"&amp;dbP!$D$2),"&lt;="&amp;W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941284.1796875</v>
      </c>
      <c r="X155" s="1">
        <f ca="1">SUMIFS(INDIRECT($F$1&amp;$F155&amp;":"&amp;$F155),INDIRECT($F$1&amp;dbP!$D$2&amp;":"&amp;dbP!$D$2),"&gt;="&amp;X$6,INDIRECT($F$1&amp;dbP!$D$2&amp;":"&amp;dbP!$D$2),"&lt;="&amp;X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Y155" s="1">
        <f ca="1">SUMIFS(INDIRECT($F$1&amp;$F155&amp;":"&amp;$F155),INDIRECT($F$1&amp;dbP!$D$2&amp;":"&amp;dbP!$D$2),"&gt;="&amp;Y$6,INDIRECT($F$1&amp;dbP!$D$2&amp;":"&amp;dbP!$D$2),"&lt;="&amp;Y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Z155" s="1">
        <f ca="1">SUMIFS(INDIRECT($F$1&amp;$F155&amp;":"&amp;$F155),INDIRECT($F$1&amp;dbP!$D$2&amp;":"&amp;dbP!$D$2),"&gt;="&amp;Z$6,INDIRECT($F$1&amp;dbP!$D$2&amp;":"&amp;dbP!$D$2),"&lt;="&amp;Z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A155" s="1">
        <f ca="1">SUMIFS(INDIRECT($F$1&amp;$F155&amp;":"&amp;$F155),INDIRECT($F$1&amp;dbP!$D$2&amp;":"&amp;dbP!$D$2),"&gt;="&amp;AA$6,INDIRECT($F$1&amp;dbP!$D$2&amp;":"&amp;dbP!$D$2),"&lt;="&amp;AA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B155" s="1">
        <f ca="1">SUMIFS(INDIRECT($F$1&amp;$F155&amp;":"&amp;$F155),INDIRECT($F$1&amp;dbP!$D$2&amp;":"&amp;dbP!$D$2),"&gt;="&amp;AB$6,INDIRECT($F$1&amp;dbP!$D$2&amp;":"&amp;dbP!$D$2),"&lt;="&amp;AB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C155" s="1">
        <f ca="1">SUMIFS(INDIRECT($F$1&amp;$F155&amp;":"&amp;$F155),INDIRECT($F$1&amp;dbP!$D$2&amp;":"&amp;dbP!$D$2),"&gt;="&amp;AC$6,INDIRECT($F$1&amp;dbP!$D$2&amp;":"&amp;dbP!$D$2),"&lt;="&amp;AC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D155" s="1">
        <f ca="1">SUMIFS(INDIRECT($F$1&amp;$F155&amp;":"&amp;$F155),INDIRECT($F$1&amp;dbP!$D$2&amp;":"&amp;dbP!$D$2),"&gt;="&amp;AD$6,INDIRECT($F$1&amp;dbP!$D$2&amp;":"&amp;dbP!$D$2),"&lt;="&amp;AD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E155" s="1">
        <f ca="1">SUMIFS(INDIRECT($F$1&amp;$F155&amp;":"&amp;$F155),INDIRECT($F$1&amp;dbP!$D$2&amp;":"&amp;dbP!$D$2),"&gt;="&amp;AE$6,INDIRECT($F$1&amp;dbP!$D$2&amp;":"&amp;dbP!$D$2),"&lt;="&amp;AE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F155" s="1">
        <f ca="1">SUMIFS(INDIRECT($F$1&amp;$F155&amp;":"&amp;$F155),INDIRECT($F$1&amp;dbP!$D$2&amp;":"&amp;dbP!$D$2),"&gt;="&amp;AF$6,INDIRECT($F$1&amp;dbP!$D$2&amp;":"&amp;dbP!$D$2),"&lt;="&amp;AF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G155" s="1">
        <f ca="1">SUMIFS(INDIRECT($F$1&amp;$F155&amp;":"&amp;$F155),INDIRECT($F$1&amp;dbP!$D$2&amp;":"&amp;dbP!$D$2),"&gt;="&amp;AG$6,INDIRECT($F$1&amp;dbP!$D$2&amp;":"&amp;dbP!$D$2),"&lt;="&amp;AG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H155" s="1">
        <f ca="1">SUMIFS(INDIRECT($F$1&amp;$F155&amp;":"&amp;$F155),INDIRECT($F$1&amp;dbP!$D$2&amp;":"&amp;dbP!$D$2),"&gt;="&amp;AH$6,INDIRECT($F$1&amp;dbP!$D$2&amp;":"&amp;dbP!$D$2),"&lt;="&amp;AH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I155" s="1">
        <f ca="1">SUMIFS(INDIRECT($F$1&amp;$F155&amp;":"&amp;$F155),INDIRECT($F$1&amp;dbP!$D$2&amp;":"&amp;dbP!$D$2),"&gt;="&amp;AI$6,INDIRECT($F$1&amp;dbP!$D$2&amp;":"&amp;dbP!$D$2),"&lt;="&amp;AI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J155" s="1">
        <f ca="1">SUMIFS(INDIRECT($F$1&amp;$F155&amp;":"&amp;$F155),INDIRECT($F$1&amp;dbP!$D$2&amp;":"&amp;dbP!$D$2),"&gt;="&amp;AJ$6,INDIRECT($F$1&amp;dbP!$D$2&amp;":"&amp;dbP!$D$2),"&lt;="&amp;AJ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K155" s="1">
        <f ca="1">SUMIFS(INDIRECT($F$1&amp;$F155&amp;":"&amp;$F155),INDIRECT($F$1&amp;dbP!$D$2&amp;":"&amp;dbP!$D$2),"&gt;="&amp;AK$6,INDIRECT($F$1&amp;dbP!$D$2&amp;":"&amp;dbP!$D$2),"&lt;="&amp;AK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L155" s="1">
        <f ca="1">SUMIFS(INDIRECT($F$1&amp;$F155&amp;":"&amp;$F155),INDIRECT($F$1&amp;dbP!$D$2&amp;":"&amp;dbP!$D$2),"&gt;="&amp;AL$6,INDIRECT($F$1&amp;dbP!$D$2&amp;":"&amp;dbP!$D$2),"&lt;="&amp;AL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M155" s="1">
        <f ca="1">SUMIFS(INDIRECT($F$1&amp;$F155&amp;":"&amp;$F155),INDIRECT($F$1&amp;dbP!$D$2&amp;":"&amp;dbP!$D$2),"&gt;="&amp;AM$6,INDIRECT($F$1&amp;dbP!$D$2&amp;":"&amp;dbP!$D$2),"&lt;="&amp;AM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N155" s="1">
        <f ca="1">SUMIFS(INDIRECT($F$1&amp;$F155&amp;":"&amp;$F155),INDIRECT($F$1&amp;dbP!$D$2&amp;":"&amp;dbP!$D$2),"&gt;="&amp;AN$6,INDIRECT($F$1&amp;dbP!$D$2&amp;":"&amp;dbP!$D$2),"&lt;="&amp;AN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O155" s="1">
        <f ca="1">SUMIFS(INDIRECT($F$1&amp;$F155&amp;":"&amp;$F155),INDIRECT($F$1&amp;dbP!$D$2&amp;":"&amp;dbP!$D$2),"&gt;="&amp;AO$6,INDIRECT($F$1&amp;dbP!$D$2&amp;":"&amp;dbP!$D$2),"&lt;="&amp;AO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P155" s="1">
        <f ca="1">SUMIFS(INDIRECT($F$1&amp;$F155&amp;":"&amp;$F155),INDIRECT($F$1&amp;dbP!$D$2&amp;":"&amp;dbP!$D$2),"&gt;="&amp;AP$6,INDIRECT($F$1&amp;dbP!$D$2&amp;":"&amp;dbP!$D$2),"&lt;="&amp;AP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Q155" s="1">
        <f ca="1">SUMIFS(INDIRECT($F$1&amp;$F155&amp;":"&amp;$F155),INDIRECT($F$1&amp;dbP!$D$2&amp;":"&amp;dbP!$D$2),"&gt;="&amp;AQ$6,INDIRECT($F$1&amp;dbP!$D$2&amp;":"&amp;dbP!$D$2),"&lt;="&amp;AQ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R155" s="1">
        <f ca="1">SUMIFS(INDIRECT($F$1&amp;$F155&amp;":"&amp;$F155),INDIRECT($F$1&amp;dbP!$D$2&amp;":"&amp;dbP!$D$2),"&gt;="&amp;AR$6,INDIRECT($F$1&amp;dbP!$D$2&amp;":"&amp;dbP!$D$2),"&lt;="&amp;AR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S155" s="1">
        <f ca="1">SUMIFS(INDIRECT($F$1&amp;$F155&amp;":"&amp;$F155),INDIRECT($F$1&amp;dbP!$D$2&amp;":"&amp;dbP!$D$2),"&gt;="&amp;AS$6,INDIRECT($F$1&amp;dbP!$D$2&amp;":"&amp;dbP!$D$2),"&lt;="&amp;AS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T155" s="1">
        <f ca="1">SUMIFS(INDIRECT($F$1&amp;$F155&amp;":"&amp;$F155),INDIRECT($F$1&amp;dbP!$D$2&amp;":"&amp;dbP!$D$2),"&gt;="&amp;AT$6,INDIRECT($F$1&amp;dbP!$D$2&amp;":"&amp;dbP!$D$2),"&lt;="&amp;AT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U155" s="1">
        <f ca="1">SUMIFS(INDIRECT($F$1&amp;$F155&amp;":"&amp;$F155),INDIRECT($F$1&amp;dbP!$D$2&amp;":"&amp;dbP!$D$2),"&gt;="&amp;AU$6,INDIRECT($F$1&amp;dbP!$D$2&amp;":"&amp;dbP!$D$2),"&lt;="&amp;AU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V155" s="1">
        <f ca="1">SUMIFS(INDIRECT($F$1&amp;$F155&amp;":"&amp;$F155),INDIRECT($F$1&amp;dbP!$D$2&amp;":"&amp;dbP!$D$2),"&gt;="&amp;AV$6,INDIRECT($F$1&amp;dbP!$D$2&amp;":"&amp;dbP!$D$2),"&lt;="&amp;AV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W155" s="1">
        <f ca="1">SUMIFS(INDIRECT($F$1&amp;$F155&amp;":"&amp;$F155),INDIRECT($F$1&amp;dbP!$D$2&amp;":"&amp;dbP!$D$2),"&gt;="&amp;AW$6,INDIRECT($F$1&amp;dbP!$D$2&amp;":"&amp;dbP!$D$2),"&lt;="&amp;AW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X155" s="1">
        <f ca="1">SUMIFS(INDIRECT($F$1&amp;$F155&amp;":"&amp;$F155),INDIRECT($F$1&amp;dbP!$D$2&amp;":"&amp;dbP!$D$2),"&gt;="&amp;AX$6,INDIRECT($F$1&amp;dbP!$D$2&amp;":"&amp;dbP!$D$2),"&lt;="&amp;AX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Y155" s="1">
        <f ca="1">SUMIFS(INDIRECT($F$1&amp;$F155&amp;":"&amp;$F155),INDIRECT($F$1&amp;dbP!$D$2&amp;":"&amp;dbP!$D$2),"&gt;="&amp;AY$6,INDIRECT($F$1&amp;dbP!$D$2&amp;":"&amp;dbP!$D$2),"&lt;="&amp;AY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AZ155" s="1">
        <f ca="1">SUMIFS(INDIRECT($F$1&amp;$F155&amp;":"&amp;$F155),INDIRECT($F$1&amp;dbP!$D$2&amp;":"&amp;dbP!$D$2),"&gt;="&amp;AZ$6,INDIRECT($F$1&amp;dbP!$D$2&amp;":"&amp;dbP!$D$2),"&lt;="&amp;AZ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A155" s="1">
        <f ca="1">SUMIFS(INDIRECT($F$1&amp;$F155&amp;":"&amp;$F155),INDIRECT($F$1&amp;dbP!$D$2&amp;":"&amp;dbP!$D$2),"&gt;="&amp;BA$6,INDIRECT($F$1&amp;dbP!$D$2&amp;":"&amp;dbP!$D$2),"&lt;="&amp;BA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B155" s="1">
        <f ca="1">SUMIFS(INDIRECT($F$1&amp;$F155&amp;":"&amp;$F155),INDIRECT($F$1&amp;dbP!$D$2&amp;":"&amp;dbP!$D$2),"&gt;="&amp;BB$6,INDIRECT($F$1&amp;dbP!$D$2&amp;":"&amp;dbP!$D$2),"&lt;="&amp;BB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C155" s="1">
        <f ca="1">SUMIFS(INDIRECT($F$1&amp;$F155&amp;":"&amp;$F155),INDIRECT($F$1&amp;dbP!$D$2&amp;":"&amp;dbP!$D$2),"&gt;="&amp;BC$6,INDIRECT($F$1&amp;dbP!$D$2&amp;":"&amp;dbP!$D$2),"&lt;="&amp;BC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D155" s="1">
        <f ca="1">SUMIFS(INDIRECT($F$1&amp;$F155&amp;":"&amp;$F155),INDIRECT($F$1&amp;dbP!$D$2&amp;":"&amp;dbP!$D$2),"&gt;="&amp;BD$6,INDIRECT($F$1&amp;dbP!$D$2&amp;":"&amp;dbP!$D$2),"&lt;="&amp;BD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  <c r="BE155" s="1">
        <f ca="1">SUMIFS(INDIRECT($F$1&amp;$F155&amp;":"&amp;$F155),INDIRECT($F$1&amp;dbP!$D$2&amp;":"&amp;dbP!$D$2),"&gt;="&amp;BE$6,INDIRECT($F$1&amp;dbP!$D$2&amp;":"&amp;dbP!$D$2),"&lt;="&amp;BE$7,INDIRECT($F$1&amp;dbP!$O$2&amp;":"&amp;dbP!$O$2),$H155,INDIRECT($F$1&amp;dbP!$P$2&amp;":"&amp;dbP!$P$2),IF($I155=$J155,"*",$I155),INDIRECT($F$1&amp;dbP!$Q$2&amp;":"&amp;dbP!$Q$2),IF(OR($I155=$J155,"  "&amp;$I155=$J155),"*",RIGHT($J155,LEN($J155)-4)),INDIRECT($F$1&amp;dbP!$AC$2&amp;":"&amp;dbP!$AC$2),RepP!$J$3)</f>
        <v>0</v>
      </c>
    </row>
    <row r="156" spans="2:57" x14ac:dyDescent="0.3">
      <c r="B156" s="1">
        <f>MAX(B$137:B155)+1</f>
        <v>207</v>
      </c>
      <c r="F156" s="1" t="str">
        <f ca="1">INDIRECT($B$1&amp;Items!H$2&amp;$B156)</f>
        <v>Y</v>
      </c>
      <c r="H156" s="13" t="str">
        <f ca="1">INDIRECT($B$1&amp;Items!E$2&amp;$B156)</f>
        <v>Ввод в эксплуатацию</v>
      </c>
      <c r="I156" s="13" t="str">
        <f ca="1">IF(INDIRECT($B$1&amp;Items!F$2&amp;$B156)="",H156,INDIRECT($B$1&amp;Items!F$2&amp;$B156))</f>
        <v>Основные средства - тип - 2</v>
      </c>
      <c r="J156" s="1" t="str">
        <f ca="1">IF(INDIRECT($B$1&amp;Items!G$2&amp;$B156)="",IF(H156&lt;&gt;I156,"  "&amp;I156,I156),"    "&amp;INDIRECT($B$1&amp;Items!G$2&amp;$B156))</f>
        <v xml:space="preserve">    Капзатраты - тип - 2 - 5</v>
      </c>
      <c r="S156" s="1">
        <f ca="1">SUM($U156:INDIRECT(ADDRESS(ROW(),SUMIFS($1:$1,$5:$5,MAX($5:$5)))))</f>
        <v>1021031.4240000003</v>
      </c>
      <c r="V156" s="1">
        <f ca="1">SUMIFS(INDIRECT($F$1&amp;$F156&amp;":"&amp;$F156),INDIRECT($F$1&amp;dbP!$D$2&amp;":"&amp;dbP!$D$2),"&gt;="&amp;V$6,INDIRECT($F$1&amp;dbP!$D$2&amp;":"&amp;dbP!$D$2),"&lt;="&amp;V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W156" s="1">
        <f ca="1">SUMIFS(INDIRECT($F$1&amp;$F156&amp;":"&amp;$F156),INDIRECT($F$1&amp;dbP!$D$2&amp;":"&amp;dbP!$D$2),"&gt;="&amp;W$6,INDIRECT($F$1&amp;dbP!$D$2&amp;":"&amp;dbP!$D$2),"&lt;="&amp;W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1021031.4240000003</v>
      </c>
      <c r="X156" s="1">
        <f ca="1">SUMIFS(INDIRECT($F$1&amp;$F156&amp;":"&amp;$F156),INDIRECT($F$1&amp;dbP!$D$2&amp;":"&amp;dbP!$D$2),"&gt;="&amp;X$6,INDIRECT($F$1&amp;dbP!$D$2&amp;":"&amp;dbP!$D$2),"&lt;="&amp;X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Y156" s="1">
        <f ca="1">SUMIFS(INDIRECT($F$1&amp;$F156&amp;":"&amp;$F156),INDIRECT($F$1&amp;dbP!$D$2&amp;":"&amp;dbP!$D$2),"&gt;="&amp;Y$6,INDIRECT($F$1&amp;dbP!$D$2&amp;":"&amp;dbP!$D$2),"&lt;="&amp;Y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Z156" s="1">
        <f ca="1">SUMIFS(INDIRECT($F$1&amp;$F156&amp;":"&amp;$F156),INDIRECT($F$1&amp;dbP!$D$2&amp;":"&amp;dbP!$D$2),"&gt;="&amp;Z$6,INDIRECT($F$1&amp;dbP!$D$2&amp;":"&amp;dbP!$D$2),"&lt;="&amp;Z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A156" s="1">
        <f ca="1">SUMIFS(INDIRECT($F$1&amp;$F156&amp;":"&amp;$F156),INDIRECT($F$1&amp;dbP!$D$2&amp;":"&amp;dbP!$D$2),"&gt;="&amp;AA$6,INDIRECT($F$1&amp;dbP!$D$2&amp;":"&amp;dbP!$D$2),"&lt;="&amp;AA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B156" s="1">
        <f ca="1">SUMIFS(INDIRECT($F$1&amp;$F156&amp;":"&amp;$F156),INDIRECT($F$1&amp;dbP!$D$2&amp;":"&amp;dbP!$D$2),"&gt;="&amp;AB$6,INDIRECT($F$1&amp;dbP!$D$2&amp;":"&amp;dbP!$D$2),"&lt;="&amp;AB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C156" s="1">
        <f ca="1">SUMIFS(INDIRECT($F$1&amp;$F156&amp;":"&amp;$F156),INDIRECT($F$1&amp;dbP!$D$2&amp;":"&amp;dbP!$D$2),"&gt;="&amp;AC$6,INDIRECT($F$1&amp;dbP!$D$2&amp;":"&amp;dbP!$D$2),"&lt;="&amp;AC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D156" s="1">
        <f ca="1">SUMIFS(INDIRECT($F$1&amp;$F156&amp;":"&amp;$F156),INDIRECT($F$1&amp;dbP!$D$2&amp;":"&amp;dbP!$D$2),"&gt;="&amp;AD$6,INDIRECT($F$1&amp;dbP!$D$2&amp;":"&amp;dbP!$D$2),"&lt;="&amp;AD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E156" s="1">
        <f ca="1">SUMIFS(INDIRECT($F$1&amp;$F156&amp;":"&amp;$F156),INDIRECT($F$1&amp;dbP!$D$2&amp;":"&amp;dbP!$D$2),"&gt;="&amp;AE$6,INDIRECT($F$1&amp;dbP!$D$2&amp;":"&amp;dbP!$D$2),"&lt;="&amp;AE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F156" s="1">
        <f ca="1">SUMIFS(INDIRECT($F$1&amp;$F156&amp;":"&amp;$F156),INDIRECT($F$1&amp;dbP!$D$2&amp;":"&amp;dbP!$D$2),"&gt;="&amp;AF$6,INDIRECT($F$1&amp;dbP!$D$2&amp;":"&amp;dbP!$D$2),"&lt;="&amp;AF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G156" s="1">
        <f ca="1">SUMIFS(INDIRECT($F$1&amp;$F156&amp;":"&amp;$F156),INDIRECT($F$1&amp;dbP!$D$2&amp;":"&amp;dbP!$D$2),"&gt;="&amp;AG$6,INDIRECT($F$1&amp;dbP!$D$2&amp;":"&amp;dbP!$D$2),"&lt;="&amp;AG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H156" s="1">
        <f ca="1">SUMIFS(INDIRECT($F$1&amp;$F156&amp;":"&amp;$F156),INDIRECT($F$1&amp;dbP!$D$2&amp;":"&amp;dbP!$D$2),"&gt;="&amp;AH$6,INDIRECT($F$1&amp;dbP!$D$2&amp;":"&amp;dbP!$D$2),"&lt;="&amp;AH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I156" s="1">
        <f ca="1">SUMIFS(INDIRECT($F$1&amp;$F156&amp;":"&amp;$F156),INDIRECT($F$1&amp;dbP!$D$2&amp;":"&amp;dbP!$D$2),"&gt;="&amp;AI$6,INDIRECT($F$1&amp;dbP!$D$2&amp;":"&amp;dbP!$D$2),"&lt;="&amp;AI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J156" s="1">
        <f ca="1">SUMIFS(INDIRECT($F$1&amp;$F156&amp;":"&amp;$F156),INDIRECT($F$1&amp;dbP!$D$2&amp;":"&amp;dbP!$D$2),"&gt;="&amp;AJ$6,INDIRECT($F$1&amp;dbP!$D$2&amp;":"&amp;dbP!$D$2),"&lt;="&amp;AJ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K156" s="1">
        <f ca="1">SUMIFS(INDIRECT($F$1&amp;$F156&amp;":"&amp;$F156),INDIRECT($F$1&amp;dbP!$D$2&amp;":"&amp;dbP!$D$2),"&gt;="&amp;AK$6,INDIRECT($F$1&amp;dbP!$D$2&amp;":"&amp;dbP!$D$2),"&lt;="&amp;AK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L156" s="1">
        <f ca="1">SUMIFS(INDIRECT($F$1&amp;$F156&amp;":"&amp;$F156),INDIRECT($F$1&amp;dbP!$D$2&amp;":"&amp;dbP!$D$2),"&gt;="&amp;AL$6,INDIRECT($F$1&amp;dbP!$D$2&amp;":"&amp;dbP!$D$2),"&lt;="&amp;AL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M156" s="1">
        <f ca="1">SUMIFS(INDIRECT($F$1&amp;$F156&amp;":"&amp;$F156),INDIRECT($F$1&amp;dbP!$D$2&amp;":"&amp;dbP!$D$2),"&gt;="&amp;AM$6,INDIRECT($F$1&amp;dbP!$D$2&amp;":"&amp;dbP!$D$2),"&lt;="&amp;AM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N156" s="1">
        <f ca="1">SUMIFS(INDIRECT($F$1&amp;$F156&amp;":"&amp;$F156),INDIRECT($F$1&amp;dbP!$D$2&amp;":"&amp;dbP!$D$2),"&gt;="&amp;AN$6,INDIRECT($F$1&amp;dbP!$D$2&amp;":"&amp;dbP!$D$2),"&lt;="&amp;AN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O156" s="1">
        <f ca="1">SUMIFS(INDIRECT($F$1&amp;$F156&amp;":"&amp;$F156),INDIRECT($F$1&amp;dbP!$D$2&amp;":"&amp;dbP!$D$2),"&gt;="&amp;AO$6,INDIRECT($F$1&amp;dbP!$D$2&amp;":"&amp;dbP!$D$2),"&lt;="&amp;AO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P156" s="1">
        <f ca="1">SUMIFS(INDIRECT($F$1&amp;$F156&amp;":"&amp;$F156),INDIRECT($F$1&amp;dbP!$D$2&amp;":"&amp;dbP!$D$2),"&gt;="&amp;AP$6,INDIRECT($F$1&amp;dbP!$D$2&amp;":"&amp;dbP!$D$2),"&lt;="&amp;AP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Q156" s="1">
        <f ca="1">SUMIFS(INDIRECT($F$1&amp;$F156&amp;":"&amp;$F156),INDIRECT($F$1&amp;dbP!$D$2&amp;":"&amp;dbP!$D$2),"&gt;="&amp;AQ$6,INDIRECT($F$1&amp;dbP!$D$2&amp;":"&amp;dbP!$D$2),"&lt;="&amp;AQ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R156" s="1">
        <f ca="1">SUMIFS(INDIRECT($F$1&amp;$F156&amp;":"&amp;$F156),INDIRECT($F$1&amp;dbP!$D$2&amp;":"&amp;dbP!$D$2),"&gt;="&amp;AR$6,INDIRECT($F$1&amp;dbP!$D$2&amp;":"&amp;dbP!$D$2),"&lt;="&amp;AR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S156" s="1">
        <f ca="1">SUMIFS(INDIRECT($F$1&amp;$F156&amp;":"&amp;$F156),INDIRECT($F$1&amp;dbP!$D$2&amp;":"&amp;dbP!$D$2),"&gt;="&amp;AS$6,INDIRECT($F$1&amp;dbP!$D$2&amp;":"&amp;dbP!$D$2),"&lt;="&amp;AS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T156" s="1">
        <f ca="1">SUMIFS(INDIRECT($F$1&amp;$F156&amp;":"&amp;$F156),INDIRECT($F$1&amp;dbP!$D$2&amp;":"&amp;dbP!$D$2),"&gt;="&amp;AT$6,INDIRECT($F$1&amp;dbP!$D$2&amp;":"&amp;dbP!$D$2),"&lt;="&amp;AT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U156" s="1">
        <f ca="1">SUMIFS(INDIRECT($F$1&amp;$F156&amp;":"&amp;$F156),INDIRECT($F$1&amp;dbP!$D$2&amp;":"&amp;dbP!$D$2),"&gt;="&amp;AU$6,INDIRECT($F$1&amp;dbP!$D$2&amp;":"&amp;dbP!$D$2),"&lt;="&amp;AU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V156" s="1">
        <f ca="1">SUMIFS(INDIRECT($F$1&amp;$F156&amp;":"&amp;$F156),INDIRECT($F$1&amp;dbP!$D$2&amp;":"&amp;dbP!$D$2),"&gt;="&amp;AV$6,INDIRECT($F$1&amp;dbP!$D$2&amp;":"&amp;dbP!$D$2),"&lt;="&amp;AV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W156" s="1">
        <f ca="1">SUMIFS(INDIRECT($F$1&amp;$F156&amp;":"&amp;$F156),INDIRECT($F$1&amp;dbP!$D$2&amp;":"&amp;dbP!$D$2),"&gt;="&amp;AW$6,INDIRECT($F$1&amp;dbP!$D$2&amp;":"&amp;dbP!$D$2),"&lt;="&amp;AW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X156" s="1">
        <f ca="1">SUMIFS(INDIRECT($F$1&amp;$F156&amp;":"&amp;$F156),INDIRECT($F$1&amp;dbP!$D$2&amp;":"&amp;dbP!$D$2),"&gt;="&amp;AX$6,INDIRECT($F$1&amp;dbP!$D$2&amp;":"&amp;dbP!$D$2),"&lt;="&amp;AX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Y156" s="1">
        <f ca="1">SUMIFS(INDIRECT($F$1&amp;$F156&amp;":"&amp;$F156),INDIRECT($F$1&amp;dbP!$D$2&amp;":"&amp;dbP!$D$2),"&gt;="&amp;AY$6,INDIRECT($F$1&amp;dbP!$D$2&amp;":"&amp;dbP!$D$2),"&lt;="&amp;AY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AZ156" s="1">
        <f ca="1">SUMIFS(INDIRECT($F$1&amp;$F156&amp;":"&amp;$F156),INDIRECT($F$1&amp;dbP!$D$2&amp;":"&amp;dbP!$D$2),"&gt;="&amp;AZ$6,INDIRECT($F$1&amp;dbP!$D$2&amp;":"&amp;dbP!$D$2),"&lt;="&amp;AZ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A156" s="1">
        <f ca="1">SUMIFS(INDIRECT($F$1&amp;$F156&amp;":"&amp;$F156),INDIRECT($F$1&amp;dbP!$D$2&amp;":"&amp;dbP!$D$2),"&gt;="&amp;BA$6,INDIRECT($F$1&amp;dbP!$D$2&amp;":"&amp;dbP!$D$2),"&lt;="&amp;BA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B156" s="1">
        <f ca="1">SUMIFS(INDIRECT($F$1&amp;$F156&amp;":"&amp;$F156),INDIRECT($F$1&amp;dbP!$D$2&amp;":"&amp;dbP!$D$2),"&gt;="&amp;BB$6,INDIRECT($F$1&amp;dbP!$D$2&amp;":"&amp;dbP!$D$2),"&lt;="&amp;BB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C156" s="1">
        <f ca="1">SUMIFS(INDIRECT($F$1&amp;$F156&amp;":"&amp;$F156),INDIRECT($F$1&amp;dbP!$D$2&amp;":"&amp;dbP!$D$2),"&gt;="&amp;BC$6,INDIRECT($F$1&amp;dbP!$D$2&amp;":"&amp;dbP!$D$2),"&lt;="&amp;BC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D156" s="1">
        <f ca="1">SUMIFS(INDIRECT($F$1&amp;$F156&amp;":"&amp;$F156),INDIRECT($F$1&amp;dbP!$D$2&amp;":"&amp;dbP!$D$2),"&gt;="&amp;BD$6,INDIRECT($F$1&amp;dbP!$D$2&amp;":"&amp;dbP!$D$2),"&lt;="&amp;BD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  <c r="BE156" s="1">
        <f ca="1">SUMIFS(INDIRECT($F$1&amp;$F156&amp;":"&amp;$F156),INDIRECT($F$1&amp;dbP!$D$2&amp;":"&amp;dbP!$D$2),"&gt;="&amp;BE$6,INDIRECT($F$1&amp;dbP!$D$2&amp;":"&amp;dbP!$D$2),"&lt;="&amp;BE$7,INDIRECT($F$1&amp;dbP!$O$2&amp;":"&amp;dbP!$O$2),$H156,INDIRECT($F$1&amp;dbP!$P$2&amp;":"&amp;dbP!$P$2),IF($I156=$J156,"*",$I156),INDIRECT($F$1&amp;dbP!$Q$2&amp;":"&amp;dbP!$Q$2),IF(OR($I156=$J156,"  "&amp;$I156=$J156),"*",RIGHT($J156,LEN($J156)-4)),INDIRECT($F$1&amp;dbP!$AC$2&amp;":"&amp;dbP!$AC$2),RepP!$J$3)</f>
        <v>0</v>
      </c>
    </row>
    <row r="157" spans="2:57" x14ac:dyDescent="0.3">
      <c r="B157" s="1">
        <f>MAX(B$137:B156)+1</f>
        <v>208</v>
      </c>
      <c r="F157" s="1" t="str">
        <f ca="1">INDIRECT($B$1&amp;Items!H$2&amp;$B157)</f>
        <v>Y</v>
      </c>
      <c r="H157" s="13" t="str">
        <f ca="1">INDIRECT($B$1&amp;Items!E$2&amp;$B157)</f>
        <v>Ввод в эксплуатацию</v>
      </c>
      <c r="I157" s="13" t="str">
        <f ca="1">IF(INDIRECT($B$1&amp;Items!F$2&amp;$B157)="",H157,INDIRECT($B$1&amp;Items!F$2&amp;$B157))</f>
        <v>Основные средства - тип - 2</v>
      </c>
      <c r="J157" s="1" t="str">
        <f ca="1">IF(INDIRECT($B$1&amp;Items!G$2&amp;$B157)="",IF(H157&lt;&gt;I157,"  "&amp;I157,I157),"    "&amp;INDIRECT($B$1&amp;Items!G$2&amp;$B157))</f>
        <v xml:space="preserve">    Капзатраты - тип - 2 - 6</v>
      </c>
      <c r="S157" s="1">
        <f ca="1">SUM($U157:INDIRECT(ADDRESS(ROW(),SUMIFS($1:$1,$5:$5,MAX($5:$5)))))</f>
        <v>914166.00000000023</v>
      </c>
      <c r="V157" s="1">
        <f ca="1">SUMIFS(INDIRECT($F$1&amp;$F157&amp;":"&amp;$F157),INDIRECT($F$1&amp;dbP!$D$2&amp;":"&amp;dbP!$D$2),"&gt;="&amp;V$6,INDIRECT($F$1&amp;dbP!$D$2&amp;":"&amp;dbP!$D$2),"&lt;="&amp;V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W157" s="1">
        <f ca="1">SUMIFS(INDIRECT($F$1&amp;$F157&amp;":"&amp;$F157),INDIRECT($F$1&amp;dbP!$D$2&amp;":"&amp;dbP!$D$2),"&gt;="&amp;W$6,INDIRECT($F$1&amp;dbP!$D$2&amp;":"&amp;dbP!$D$2),"&lt;="&amp;W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914166.00000000023</v>
      </c>
      <c r="X157" s="1">
        <f ca="1">SUMIFS(INDIRECT($F$1&amp;$F157&amp;":"&amp;$F157),INDIRECT($F$1&amp;dbP!$D$2&amp;":"&amp;dbP!$D$2),"&gt;="&amp;X$6,INDIRECT($F$1&amp;dbP!$D$2&amp;":"&amp;dbP!$D$2),"&lt;="&amp;X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Y157" s="1">
        <f ca="1">SUMIFS(INDIRECT($F$1&amp;$F157&amp;":"&amp;$F157),INDIRECT($F$1&amp;dbP!$D$2&amp;":"&amp;dbP!$D$2),"&gt;="&amp;Y$6,INDIRECT($F$1&amp;dbP!$D$2&amp;":"&amp;dbP!$D$2),"&lt;="&amp;Y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Z157" s="1">
        <f ca="1">SUMIFS(INDIRECT($F$1&amp;$F157&amp;":"&amp;$F157),INDIRECT($F$1&amp;dbP!$D$2&amp;":"&amp;dbP!$D$2),"&gt;="&amp;Z$6,INDIRECT($F$1&amp;dbP!$D$2&amp;":"&amp;dbP!$D$2),"&lt;="&amp;Z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A157" s="1">
        <f ca="1">SUMIFS(INDIRECT($F$1&amp;$F157&amp;":"&amp;$F157),INDIRECT($F$1&amp;dbP!$D$2&amp;":"&amp;dbP!$D$2),"&gt;="&amp;AA$6,INDIRECT($F$1&amp;dbP!$D$2&amp;":"&amp;dbP!$D$2),"&lt;="&amp;AA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B157" s="1">
        <f ca="1">SUMIFS(INDIRECT($F$1&amp;$F157&amp;":"&amp;$F157),INDIRECT($F$1&amp;dbP!$D$2&amp;":"&amp;dbP!$D$2),"&gt;="&amp;AB$6,INDIRECT($F$1&amp;dbP!$D$2&amp;":"&amp;dbP!$D$2),"&lt;="&amp;AB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C157" s="1">
        <f ca="1">SUMIFS(INDIRECT($F$1&amp;$F157&amp;":"&amp;$F157),INDIRECT($F$1&amp;dbP!$D$2&amp;":"&amp;dbP!$D$2),"&gt;="&amp;AC$6,INDIRECT($F$1&amp;dbP!$D$2&amp;":"&amp;dbP!$D$2),"&lt;="&amp;AC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D157" s="1">
        <f ca="1">SUMIFS(INDIRECT($F$1&amp;$F157&amp;":"&amp;$F157),INDIRECT($F$1&amp;dbP!$D$2&amp;":"&amp;dbP!$D$2),"&gt;="&amp;AD$6,INDIRECT($F$1&amp;dbP!$D$2&amp;":"&amp;dbP!$D$2),"&lt;="&amp;AD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E157" s="1">
        <f ca="1">SUMIFS(INDIRECT($F$1&amp;$F157&amp;":"&amp;$F157),INDIRECT($F$1&amp;dbP!$D$2&amp;":"&amp;dbP!$D$2),"&gt;="&amp;AE$6,INDIRECT($F$1&amp;dbP!$D$2&amp;":"&amp;dbP!$D$2),"&lt;="&amp;AE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F157" s="1">
        <f ca="1">SUMIFS(INDIRECT($F$1&amp;$F157&amp;":"&amp;$F157),INDIRECT($F$1&amp;dbP!$D$2&amp;":"&amp;dbP!$D$2),"&gt;="&amp;AF$6,INDIRECT($F$1&amp;dbP!$D$2&amp;":"&amp;dbP!$D$2),"&lt;="&amp;AF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G157" s="1">
        <f ca="1">SUMIFS(INDIRECT($F$1&amp;$F157&amp;":"&amp;$F157),INDIRECT($F$1&amp;dbP!$D$2&amp;":"&amp;dbP!$D$2),"&gt;="&amp;AG$6,INDIRECT($F$1&amp;dbP!$D$2&amp;":"&amp;dbP!$D$2),"&lt;="&amp;AG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H157" s="1">
        <f ca="1">SUMIFS(INDIRECT($F$1&amp;$F157&amp;":"&amp;$F157),INDIRECT($F$1&amp;dbP!$D$2&amp;":"&amp;dbP!$D$2),"&gt;="&amp;AH$6,INDIRECT($F$1&amp;dbP!$D$2&amp;":"&amp;dbP!$D$2),"&lt;="&amp;AH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I157" s="1">
        <f ca="1">SUMIFS(INDIRECT($F$1&amp;$F157&amp;":"&amp;$F157),INDIRECT($F$1&amp;dbP!$D$2&amp;":"&amp;dbP!$D$2),"&gt;="&amp;AI$6,INDIRECT($F$1&amp;dbP!$D$2&amp;":"&amp;dbP!$D$2),"&lt;="&amp;AI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J157" s="1">
        <f ca="1">SUMIFS(INDIRECT($F$1&amp;$F157&amp;":"&amp;$F157),INDIRECT($F$1&amp;dbP!$D$2&amp;":"&amp;dbP!$D$2),"&gt;="&amp;AJ$6,INDIRECT($F$1&amp;dbP!$D$2&amp;":"&amp;dbP!$D$2),"&lt;="&amp;AJ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K157" s="1">
        <f ca="1">SUMIFS(INDIRECT($F$1&amp;$F157&amp;":"&amp;$F157),INDIRECT($F$1&amp;dbP!$D$2&amp;":"&amp;dbP!$D$2),"&gt;="&amp;AK$6,INDIRECT($F$1&amp;dbP!$D$2&amp;":"&amp;dbP!$D$2),"&lt;="&amp;AK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L157" s="1">
        <f ca="1">SUMIFS(INDIRECT($F$1&amp;$F157&amp;":"&amp;$F157),INDIRECT($F$1&amp;dbP!$D$2&amp;":"&amp;dbP!$D$2),"&gt;="&amp;AL$6,INDIRECT($F$1&amp;dbP!$D$2&amp;":"&amp;dbP!$D$2),"&lt;="&amp;AL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M157" s="1">
        <f ca="1">SUMIFS(INDIRECT($F$1&amp;$F157&amp;":"&amp;$F157),INDIRECT($F$1&amp;dbP!$D$2&amp;":"&amp;dbP!$D$2),"&gt;="&amp;AM$6,INDIRECT($F$1&amp;dbP!$D$2&amp;":"&amp;dbP!$D$2),"&lt;="&amp;AM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N157" s="1">
        <f ca="1">SUMIFS(INDIRECT($F$1&amp;$F157&amp;":"&amp;$F157),INDIRECT($F$1&amp;dbP!$D$2&amp;":"&amp;dbP!$D$2),"&gt;="&amp;AN$6,INDIRECT($F$1&amp;dbP!$D$2&amp;":"&amp;dbP!$D$2),"&lt;="&amp;AN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O157" s="1">
        <f ca="1">SUMIFS(INDIRECT($F$1&amp;$F157&amp;":"&amp;$F157),INDIRECT($F$1&amp;dbP!$D$2&amp;":"&amp;dbP!$D$2),"&gt;="&amp;AO$6,INDIRECT($F$1&amp;dbP!$D$2&amp;":"&amp;dbP!$D$2),"&lt;="&amp;AO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P157" s="1">
        <f ca="1">SUMIFS(INDIRECT($F$1&amp;$F157&amp;":"&amp;$F157),INDIRECT($F$1&amp;dbP!$D$2&amp;":"&amp;dbP!$D$2),"&gt;="&amp;AP$6,INDIRECT($F$1&amp;dbP!$D$2&amp;":"&amp;dbP!$D$2),"&lt;="&amp;AP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Q157" s="1">
        <f ca="1">SUMIFS(INDIRECT($F$1&amp;$F157&amp;":"&amp;$F157),INDIRECT($F$1&amp;dbP!$D$2&amp;":"&amp;dbP!$D$2),"&gt;="&amp;AQ$6,INDIRECT($F$1&amp;dbP!$D$2&amp;":"&amp;dbP!$D$2),"&lt;="&amp;AQ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R157" s="1">
        <f ca="1">SUMIFS(INDIRECT($F$1&amp;$F157&amp;":"&amp;$F157),INDIRECT($F$1&amp;dbP!$D$2&amp;":"&amp;dbP!$D$2),"&gt;="&amp;AR$6,INDIRECT($F$1&amp;dbP!$D$2&amp;":"&amp;dbP!$D$2),"&lt;="&amp;AR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S157" s="1">
        <f ca="1">SUMIFS(INDIRECT($F$1&amp;$F157&amp;":"&amp;$F157),INDIRECT($F$1&amp;dbP!$D$2&amp;":"&amp;dbP!$D$2),"&gt;="&amp;AS$6,INDIRECT($F$1&amp;dbP!$D$2&amp;":"&amp;dbP!$D$2),"&lt;="&amp;AS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T157" s="1">
        <f ca="1">SUMIFS(INDIRECT($F$1&amp;$F157&amp;":"&amp;$F157),INDIRECT($F$1&amp;dbP!$D$2&amp;":"&amp;dbP!$D$2),"&gt;="&amp;AT$6,INDIRECT($F$1&amp;dbP!$D$2&amp;":"&amp;dbP!$D$2),"&lt;="&amp;AT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U157" s="1">
        <f ca="1">SUMIFS(INDIRECT($F$1&amp;$F157&amp;":"&amp;$F157),INDIRECT($F$1&amp;dbP!$D$2&amp;":"&amp;dbP!$D$2),"&gt;="&amp;AU$6,INDIRECT($F$1&amp;dbP!$D$2&amp;":"&amp;dbP!$D$2),"&lt;="&amp;AU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V157" s="1">
        <f ca="1">SUMIFS(INDIRECT($F$1&amp;$F157&amp;":"&amp;$F157),INDIRECT($F$1&amp;dbP!$D$2&amp;":"&amp;dbP!$D$2),"&gt;="&amp;AV$6,INDIRECT($F$1&amp;dbP!$D$2&amp;":"&amp;dbP!$D$2),"&lt;="&amp;AV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W157" s="1">
        <f ca="1">SUMIFS(INDIRECT($F$1&amp;$F157&amp;":"&amp;$F157),INDIRECT($F$1&amp;dbP!$D$2&amp;":"&amp;dbP!$D$2),"&gt;="&amp;AW$6,INDIRECT($F$1&amp;dbP!$D$2&amp;":"&amp;dbP!$D$2),"&lt;="&amp;AW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X157" s="1">
        <f ca="1">SUMIFS(INDIRECT($F$1&amp;$F157&amp;":"&amp;$F157),INDIRECT($F$1&amp;dbP!$D$2&amp;":"&amp;dbP!$D$2),"&gt;="&amp;AX$6,INDIRECT($F$1&amp;dbP!$D$2&amp;":"&amp;dbP!$D$2),"&lt;="&amp;AX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Y157" s="1">
        <f ca="1">SUMIFS(INDIRECT($F$1&amp;$F157&amp;":"&amp;$F157),INDIRECT($F$1&amp;dbP!$D$2&amp;":"&amp;dbP!$D$2),"&gt;="&amp;AY$6,INDIRECT($F$1&amp;dbP!$D$2&amp;":"&amp;dbP!$D$2),"&lt;="&amp;AY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AZ157" s="1">
        <f ca="1">SUMIFS(INDIRECT($F$1&amp;$F157&amp;":"&amp;$F157),INDIRECT($F$1&amp;dbP!$D$2&amp;":"&amp;dbP!$D$2),"&gt;="&amp;AZ$6,INDIRECT($F$1&amp;dbP!$D$2&amp;":"&amp;dbP!$D$2),"&lt;="&amp;AZ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A157" s="1">
        <f ca="1">SUMIFS(INDIRECT($F$1&amp;$F157&amp;":"&amp;$F157),INDIRECT($F$1&amp;dbP!$D$2&amp;":"&amp;dbP!$D$2),"&gt;="&amp;BA$6,INDIRECT($F$1&amp;dbP!$D$2&amp;":"&amp;dbP!$D$2),"&lt;="&amp;BA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B157" s="1">
        <f ca="1">SUMIFS(INDIRECT($F$1&amp;$F157&amp;":"&amp;$F157),INDIRECT($F$1&amp;dbP!$D$2&amp;":"&amp;dbP!$D$2),"&gt;="&amp;BB$6,INDIRECT($F$1&amp;dbP!$D$2&amp;":"&amp;dbP!$D$2),"&lt;="&amp;BB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C157" s="1">
        <f ca="1">SUMIFS(INDIRECT($F$1&amp;$F157&amp;":"&amp;$F157),INDIRECT($F$1&amp;dbP!$D$2&amp;":"&amp;dbP!$D$2),"&gt;="&amp;BC$6,INDIRECT($F$1&amp;dbP!$D$2&amp;":"&amp;dbP!$D$2),"&lt;="&amp;BC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D157" s="1">
        <f ca="1">SUMIFS(INDIRECT($F$1&amp;$F157&amp;":"&amp;$F157),INDIRECT($F$1&amp;dbP!$D$2&amp;":"&amp;dbP!$D$2),"&gt;="&amp;BD$6,INDIRECT($F$1&amp;dbP!$D$2&amp;":"&amp;dbP!$D$2),"&lt;="&amp;BD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  <c r="BE157" s="1">
        <f ca="1">SUMIFS(INDIRECT($F$1&amp;$F157&amp;":"&amp;$F157),INDIRECT($F$1&amp;dbP!$D$2&amp;":"&amp;dbP!$D$2),"&gt;="&amp;BE$6,INDIRECT($F$1&amp;dbP!$D$2&amp;":"&amp;dbP!$D$2),"&lt;="&amp;BE$7,INDIRECT($F$1&amp;dbP!$O$2&amp;":"&amp;dbP!$O$2),$H157,INDIRECT($F$1&amp;dbP!$P$2&amp;":"&amp;dbP!$P$2),IF($I157=$J157,"*",$I157),INDIRECT($F$1&amp;dbP!$Q$2&amp;":"&amp;dbP!$Q$2),IF(OR($I157=$J157,"  "&amp;$I157=$J157),"*",RIGHT($J157,LEN($J157)-4)),INDIRECT($F$1&amp;dbP!$AC$2&amp;":"&amp;dbP!$AC$2),RepP!$J$3)</f>
        <v>0</v>
      </c>
    </row>
    <row r="158" spans="2:57" x14ac:dyDescent="0.3">
      <c r="B158" s="1">
        <f>MAX(B$137:B157)+1</f>
        <v>209</v>
      </c>
      <c r="F158" s="1" t="str">
        <f ca="1">INDIRECT($B$1&amp;Items!H$2&amp;$B158)</f>
        <v>Y</v>
      </c>
      <c r="H158" s="13" t="str">
        <f ca="1">INDIRECT($B$1&amp;Items!E$2&amp;$B158)</f>
        <v>Ввод в эксплуатацию</v>
      </c>
      <c r="I158" s="13" t="str">
        <f ca="1">IF(INDIRECT($B$1&amp;Items!F$2&amp;$B158)="",H158,INDIRECT($B$1&amp;Items!F$2&amp;$B158))</f>
        <v>Основные средства - тип - 2</v>
      </c>
      <c r="J158" s="1" t="str">
        <f ca="1">IF(INDIRECT($B$1&amp;Items!G$2&amp;$B158)="",IF(H158&lt;&gt;I158,"  "&amp;I158,I158),"    "&amp;INDIRECT($B$1&amp;Items!G$2&amp;$B158))</f>
        <v xml:space="preserve">    Капзатраты - тип - 2 - 7</v>
      </c>
      <c r="S158" s="1">
        <f ca="1">SUM($U158:INDIRECT(ADDRESS(ROW(),SUMIFS($1:$1,$5:$5,MAX($5:$5)))))</f>
        <v>876237.91148333368</v>
      </c>
      <c r="V158" s="1">
        <f ca="1">SUMIFS(INDIRECT($F$1&amp;$F158&amp;":"&amp;$F158),INDIRECT($F$1&amp;dbP!$D$2&amp;":"&amp;dbP!$D$2),"&gt;="&amp;V$6,INDIRECT($F$1&amp;dbP!$D$2&amp;":"&amp;dbP!$D$2),"&lt;="&amp;V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W158" s="1">
        <f ca="1">SUMIFS(INDIRECT($F$1&amp;$F158&amp;":"&amp;$F158),INDIRECT($F$1&amp;dbP!$D$2&amp;":"&amp;dbP!$D$2),"&gt;="&amp;W$6,INDIRECT($F$1&amp;dbP!$D$2&amp;":"&amp;dbP!$D$2),"&lt;="&amp;W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876237.91148333368</v>
      </c>
      <c r="X158" s="1">
        <f ca="1">SUMIFS(INDIRECT($F$1&amp;$F158&amp;":"&amp;$F158),INDIRECT($F$1&amp;dbP!$D$2&amp;":"&amp;dbP!$D$2),"&gt;="&amp;X$6,INDIRECT($F$1&amp;dbP!$D$2&amp;":"&amp;dbP!$D$2),"&lt;="&amp;X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Y158" s="1">
        <f ca="1">SUMIFS(INDIRECT($F$1&amp;$F158&amp;":"&amp;$F158),INDIRECT($F$1&amp;dbP!$D$2&amp;":"&amp;dbP!$D$2),"&gt;="&amp;Y$6,INDIRECT($F$1&amp;dbP!$D$2&amp;":"&amp;dbP!$D$2),"&lt;="&amp;Y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Z158" s="1">
        <f ca="1">SUMIFS(INDIRECT($F$1&amp;$F158&amp;":"&amp;$F158),INDIRECT($F$1&amp;dbP!$D$2&amp;":"&amp;dbP!$D$2),"&gt;="&amp;Z$6,INDIRECT($F$1&amp;dbP!$D$2&amp;":"&amp;dbP!$D$2),"&lt;="&amp;Z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A158" s="1">
        <f ca="1">SUMIFS(INDIRECT($F$1&amp;$F158&amp;":"&amp;$F158),INDIRECT($F$1&amp;dbP!$D$2&amp;":"&amp;dbP!$D$2),"&gt;="&amp;AA$6,INDIRECT($F$1&amp;dbP!$D$2&amp;":"&amp;dbP!$D$2),"&lt;="&amp;AA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B158" s="1">
        <f ca="1">SUMIFS(INDIRECT($F$1&amp;$F158&amp;":"&amp;$F158),INDIRECT($F$1&amp;dbP!$D$2&amp;":"&amp;dbP!$D$2),"&gt;="&amp;AB$6,INDIRECT($F$1&amp;dbP!$D$2&amp;":"&amp;dbP!$D$2),"&lt;="&amp;AB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C158" s="1">
        <f ca="1">SUMIFS(INDIRECT($F$1&amp;$F158&amp;":"&amp;$F158),INDIRECT($F$1&amp;dbP!$D$2&amp;":"&amp;dbP!$D$2),"&gt;="&amp;AC$6,INDIRECT($F$1&amp;dbP!$D$2&amp;":"&amp;dbP!$D$2),"&lt;="&amp;AC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D158" s="1">
        <f ca="1">SUMIFS(INDIRECT($F$1&amp;$F158&amp;":"&amp;$F158),INDIRECT($F$1&amp;dbP!$D$2&amp;":"&amp;dbP!$D$2),"&gt;="&amp;AD$6,INDIRECT($F$1&amp;dbP!$D$2&amp;":"&amp;dbP!$D$2),"&lt;="&amp;AD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E158" s="1">
        <f ca="1">SUMIFS(INDIRECT($F$1&amp;$F158&amp;":"&amp;$F158),INDIRECT($F$1&amp;dbP!$D$2&amp;":"&amp;dbP!$D$2),"&gt;="&amp;AE$6,INDIRECT($F$1&amp;dbP!$D$2&amp;":"&amp;dbP!$D$2),"&lt;="&amp;AE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F158" s="1">
        <f ca="1">SUMIFS(INDIRECT($F$1&amp;$F158&amp;":"&amp;$F158),INDIRECT($F$1&amp;dbP!$D$2&amp;":"&amp;dbP!$D$2),"&gt;="&amp;AF$6,INDIRECT($F$1&amp;dbP!$D$2&amp;":"&amp;dbP!$D$2),"&lt;="&amp;AF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G158" s="1">
        <f ca="1">SUMIFS(INDIRECT($F$1&amp;$F158&amp;":"&amp;$F158),INDIRECT($F$1&amp;dbP!$D$2&amp;":"&amp;dbP!$D$2),"&gt;="&amp;AG$6,INDIRECT($F$1&amp;dbP!$D$2&amp;":"&amp;dbP!$D$2),"&lt;="&amp;AG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H158" s="1">
        <f ca="1">SUMIFS(INDIRECT($F$1&amp;$F158&amp;":"&amp;$F158),INDIRECT($F$1&amp;dbP!$D$2&amp;":"&amp;dbP!$D$2),"&gt;="&amp;AH$6,INDIRECT($F$1&amp;dbP!$D$2&amp;":"&amp;dbP!$D$2),"&lt;="&amp;AH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I158" s="1">
        <f ca="1">SUMIFS(INDIRECT($F$1&amp;$F158&amp;":"&amp;$F158),INDIRECT($F$1&amp;dbP!$D$2&amp;":"&amp;dbP!$D$2),"&gt;="&amp;AI$6,INDIRECT($F$1&amp;dbP!$D$2&amp;":"&amp;dbP!$D$2),"&lt;="&amp;AI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J158" s="1">
        <f ca="1">SUMIFS(INDIRECT($F$1&amp;$F158&amp;":"&amp;$F158),INDIRECT($F$1&amp;dbP!$D$2&amp;":"&amp;dbP!$D$2),"&gt;="&amp;AJ$6,INDIRECT($F$1&amp;dbP!$D$2&amp;":"&amp;dbP!$D$2),"&lt;="&amp;AJ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K158" s="1">
        <f ca="1">SUMIFS(INDIRECT($F$1&amp;$F158&amp;":"&amp;$F158),INDIRECT($F$1&amp;dbP!$D$2&amp;":"&amp;dbP!$D$2),"&gt;="&amp;AK$6,INDIRECT($F$1&amp;dbP!$D$2&amp;":"&amp;dbP!$D$2),"&lt;="&amp;AK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L158" s="1">
        <f ca="1">SUMIFS(INDIRECT($F$1&amp;$F158&amp;":"&amp;$F158),INDIRECT($F$1&amp;dbP!$D$2&amp;":"&amp;dbP!$D$2),"&gt;="&amp;AL$6,INDIRECT($F$1&amp;dbP!$D$2&amp;":"&amp;dbP!$D$2),"&lt;="&amp;AL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M158" s="1">
        <f ca="1">SUMIFS(INDIRECT($F$1&amp;$F158&amp;":"&amp;$F158),INDIRECT($F$1&amp;dbP!$D$2&amp;":"&amp;dbP!$D$2),"&gt;="&amp;AM$6,INDIRECT($F$1&amp;dbP!$D$2&amp;":"&amp;dbP!$D$2),"&lt;="&amp;AM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N158" s="1">
        <f ca="1">SUMIFS(INDIRECT($F$1&amp;$F158&amp;":"&amp;$F158),INDIRECT($F$1&amp;dbP!$D$2&amp;":"&amp;dbP!$D$2),"&gt;="&amp;AN$6,INDIRECT($F$1&amp;dbP!$D$2&amp;":"&amp;dbP!$D$2),"&lt;="&amp;AN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O158" s="1">
        <f ca="1">SUMIFS(INDIRECT($F$1&amp;$F158&amp;":"&amp;$F158),INDIRECT($F$1&amp;dbP!$D$2&amp;":"&amp;dbP!$D$2),"&gt;="&amp;AO$6,INDIRECT($F$1&amp;dbP!$D$2&amp;":"&amp;dbP!$D$2),"&lt;="&amp;AO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P158" s="1">
        <f ca="1">SUMIFS(INDIRECT($F$1&amp;$F158&amp;":"&amp;$F158),INDIRECT($F$1&amp;dbP!$D$2&amp;":"&amp;dbP!$D$2),"&gt;="&amp;AP$6,INDIRECT($F$1&amp;dbP!$D$2&amp;":"&amp;dbP!$D$2),"&lt;="&amp;AP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Q158" s="1">
        <f ca="1">SUMIFS(INDIRECT($F$1&amp;$F158&amp;":"&amp;$F158),INDIRECT($F$1&amp;dbP!$D$2&amp;":"&amp;dbP!$D$2),"&gt;="&amp;AQ$6,INDIRECT($F$1&amp;dbP!$D$2&amp;":"&amp;dbP!$D$2),"&lt;="&amp;AQ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R158" s="1">
        <f ca="1">SUMIFS(INDIRECT($F$1&amp;$F158&amp;":"&amp;$F158),INDIRECT($F$1&amp;dbP!$D$2&amp;":"&amp;dbP!$D$2),"&gt;="&amp;AR$6,INDIRECT($F$1&amp;dbP!$D$2&amp;":"&amp;dbP!$D$2),"&lt;="&amp;AR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S158" s="1">
        <f ca="1">SUMIFS(INDIRECT($F$1&amp;$F158&amp;":"&amp;$F158),INDIRECT($F$1&amp;dbP!$D$2&amp;":"&amp;dbP!$D$2),"&gt;="&amp;AS$6,INDIRECT($F$1&amp;dbP!$D$2&amp;":"&amp;dbP!$D$2),"&lt;="&amp;AS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T158" s="1">
        <f ca="1">SUMIFS(INDIRECT($F$1&amp;$F158&amp;":"&amp;$F158),INDIRECT($F$1&amp;dbP!$D$2&amp;":"&amp;dbP!$D$2),"&gt;="&amp;AT$6,INDIRECT($F$1&amp;dbP!$D$2&amp;":"&amp;dbP!$D$2),"&lt;="&amp;AT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U158" s="1">
        <f ca="1">SUMIFS(INDIRECT($F$1&amp;$F158&amp;":"&amp;$F158),INDIRECT($F$1&amp;dbP!$D$2&amp;":"&amp;dbP!$D$2),"&gt;="&amp;AU$6,INDIRECT($F$1&amp;dbP!$D$2&amp;":"&amp;dbP!$D$2),"&lt;="&amp;AU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V158" s="1">
        <f ca="1">SUMIFS(INDIRECT($F$1&amp;$F158&amp;":"&amp;$F158),INDIRECT($F$1&amp;dbP!$D$2&amp;":"&amp;dbP!$D$2),"&gt;="&amp;AV$6,INDIRECT($F$1&amp;dbP!$D$2&amp;":"&amp;dbP!$D$2),"&lt;="&amp;AV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W158" s="1">
        <f ca="1">SUMIFS(INDIRECT($F$1&amp;$F158&amp;":"&amp;$F158),INDIRECT($F$1&amp;dbP!$D$2&amp;":"&amp;dbP!$D$2),"&gt;="&amp;AW$6,INDIRECT($F$1&amp;dbP!$D$2&amp;":"&amp;dbP!$D$2),"&lt;="&amp;AW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X158" s="1">
        <f ca="1">SUMIFS(INDIRECT($F$1&amp;$F158&amp;":"&amp;$F158),INDIRECT($F$1&amp;dbP!$D$2&amp;":"&amp;dbP!$D$2),"&gt;="&amp;AX$6,INDIRECT($F$1&amp;dbP!$D$2&amp;":"&amp;dbP!$D$2),"&lt;="&amp;AX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Y158" s="1">
        <f ca="1">SUMIFS(INDIRECT($F$1&amp;$F158&amp;":"&amp;$F158),INDIRECT($F$1&amp;dbP!$D$2&amp;":"&amp;dbP!$D$2),"&gt;="&amp;AY$6,INDIRECT($F$1&amp;dbP!$D$2&amp;":"&amp;dbP!$D$2),"&lt;="&amp;AY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AZ158" s="1">
        <f ca="1">SUMIFS(INDIRECT($F$1&amp;$F158&amp;":"&amp;$F158),INDIRECT($F$1&amp;dbP!$D$2&amp;":"&amp;dbP!$D$2),"&gt;="&amp;AZ$6,INDIRECT($F$1&amp;dbP!$D$2&amp;":"&amp;dbP!$D$2),"&lt;="&amp;AZ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A158" s="1">
        <f ca="1">SUMIFS(INDIRECT($F$1&amp;$F158&amp;":"&amp;$F158),INDIRECT($F$1&amp;dbP!$D$2&amp;":"&amp;dbP!$D$2),"&gt;="&amp;BA$6,INDIRECT($F$1&amp;dbP!$D$2&amp;":"&amp;dbP!$D$2),"&lt;="&amp;BA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B158" s="1">
        <f ca="1">SUMIFS(INDIRECT($F$1&amp;$F158&amp;":"&amp;$F158),INDIRECT($F$1&amp;dbP!$D$2&amp;":"&amp;dbP!$D$2),"&gt;="&amp;BB$6,INDIRECT($F$1&amp;dbP!$D$2&amp;":"&amp;dbP!$D$2),"&lt;="&amp;BB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C158" s="1">
        <f ca="1">SUMIFS(INDIRECT($F$1&amp;$F158&amp;":"&amp;$F158),INDIRECT($F$1&amp;dbP!$D$2&amp;":"&amp;dbP!$D$2),"&gt;="&amp;BC$6,INDIRECT($F$1&amp;dbP!$D$2&amp;":"&amp;dbP!$D$2),"&lt;="&amp;BC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D158" s="1">
        <f ca="1">SUMIFS(INDIRECT($F$1&amp;$F158&amp;":"&amp;$F158),INDIRECT($F$1&amp;dbP!$D$2&amp;":"&amp;dbP!$D$2),"&gt;="&amp;BD$6,INDIRECT($F$1&amp;dbP!$D$2&amp;":"&amp;dbP!$D$2),"&lt;="&amp;BD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  <c r="BE158" s="1">
        <f ca="1">SUMIFS(INDIRECT($F$1&amp;$F158&amp;":"&amp;$F158),INDIRECT($F$1&amp;dbP!$D$2&amp;":"&amp;dbP!$D$2),"&gt;="&amp;BE$6,INDIRECT($F$1&amp;dbP!$D$2&amp;":"&amp;dbP!$D$2),"&lt;="&amp;BE$7,INDIRECT($F$1&amp;dbP!$O$2&amp;":"&amp;dbP!$O$2),$H158,INDIRECT($F$1&amp;dbP!$P$2&amp;":"&amp;dbP!$P$2),IF($I158=$J158,"*",$I158),INDIRECT($F$1&amp;dbP!$Q$2&amp;":"&amp;dbP!$Q$2),IF(OR($I158=$J158,"  "&amp;$I158=$J158),"*",RIGHT($J158,LEN($J158)-4)),INDIRECT($F$1&amp;dbP!$AC$2&amp;":"&amp;dbP!$AC$2),RepP!$J$3)</f>
        <v>0</v>
      </c>
    </row>
    <row r="159" spans="2:57" x14ac:dyDescent="0.3">
      <c r="B159" s="1">
        <f>MAX(B$137:B158)+1</f>
        <v>210</v>
      </c>
      <c r="F159" s="1" t="str">
        <f ca="1">INDIRECT($B$1&amp;Items!H$2&amp;$B159)</f>
        <v>Y</v>
      </c>
      <c r="H159" s="13" t="str">
        <f ca="1">INDIRECT($B$1&amp;Items!E$2&amp;$B159)</f>
        <v>Ввод в эксплуатацию</v>
      </c>
      <c r="I159" s="13" t="str">
        <f ca="1">IF(INDIRECT($B$1&amp;Items!F$2&amp;$B159)="",H159,INDIRECT($B$1&amp;Items!F$2&amp;$B159))</f>
        <v>Основные средства - тип - 2</v>
      </c>
      <c r="J159" s="1" t="str">
        <f ca="1">IF(INDIRECT($B$1&amp;Items!G$2&amp;$B159)="",IF(H159&lt;&gt;I159,"  "&amp;I159,I159),"    "&amp;INDIRECT($B$1&amp;Items!G$2&amp;$B159))</f>
        <v xml:space="preserve">    Капзатраты - тип - 2 - 8</v>
      </c>
      <c r="S159" s="1">
        <f ca="1">SUM($U159:INDIRECT(ADDRESS(ROW(),SUMIFS($1:$1,$5:$5,MAX($5:$5)))))</f>
        <v>1176605.224609375</v>
      </c>
      <c r="V159" s="1">
        <f ca="1">SUMIFS(INDIRECT($F$1&amp;$F159&amp;":"&amp;$F159),INDIRECT($F$1&amp;dbP!$D$2&amp;":"&amp;dbP!$D$2),"&gt;="&amp;V$6,INDIRECT($F$1&amp;dbP!$D$2&amp;":"&amp;dbP!$D$2),"&lt;="&amp;V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W159" s="1">
        <f ca="1">SUMIFS(INDIRECT($F$1&amp;$F159&amp;":"&amp;$F159),INDIRECT($F$1&amp;dbP!$D$2&amp;":"&amp;dbP!$D$2),"&gt;="&amp;W$6,INDIRECT($F$1&amp;dbP!$D$2&amp;":"&amp;dbP!$D$2),"&lt;="&amp;W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1176605.224609375</v>
      </c>
      <c r="X159" s="1">
        <f ca="1">SUMIFS(INDIRECT($F$1&amp;$F159&amp;":"&amp;$F159),INDIRECT($F$1&amp;dbP!$D$2&amp;":"&amp;dbP!$D$2),"&gt;="&amp;X$6,INDIRECT($F$1&amp;dbP!$D$2&amp;":"&amp;dbP!$D$2),"&lt;="&amp;X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Y159" s="1">
        <f ca="1">SUMIFS(INDIRECT($F$1&amp;$F159&amp;":"&amp;$F159),INDIRECT($F$1&amp;dbP!$D$2&amp;":"&amp;dbP!$D$2),"&gt;="&amp;Y$6,INDIRECT($F$1&amp;dbP!$D$2&amp;":"&amp;dbP!$D$2),"&lt;="&amp;Y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Z159" s="1">
        <f ca="1">SUMIFS(INDIRECT($F$1&amp;$F159&amp;":"&amp;$F159),INDIRECT($F$1&amp;dbP!$D$2&amp;":"&amp;dbP!$D$2),"&gt;="&amp;Z$6,INDIRECT($F$1&amp;dbP!$D$2&amp;":"&amp;dbP!$D$2),"&lt;="&amp;Z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A159" s="1">
        <f ca="1">SUMIFS(INDIRECT($F$1&amp;$F159&amp;":"&amp;$F159),INDIRECT($F$1&amp;dbP!$D$2&amp;":"&amp;dbP!$D$2),"&gt;="&amp;AA$6,INDIRECT($F$1&amp;dbP!$D$2&amp;":"&amp;dbP!$D$2),"&lt;="&amp;AA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B159" s="1">
        <f ca="1">SUMIFS(INDIRECT($F$1&amp;$F159&amp;":"&amp;$F159),INDIRECT($F$1&amp;dbP!$D$2&amp;":"&amp;dbP!$D$2),"&gt;="&amp;AB$6,INDIRECT($F$1&amp;dbP!$D$2&amp;":"&amp;dbP!$D$2),"&lt;="&amp;AB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C159" s="1">
        <f ca="1">SUMIFS(INDIRECT($F$1&amp;$F159&amp;":"&amp;$F159),INDIRECT($F$1&amp;dbP!$D$2&amp;":"&amp;dbP!$D$2),"&gt;="&amp;AC$6,INDIRECT($F$1&amp;dbP!$D$2&amp;":"&amp;dbP!$D$2),"&lt;="&amp;AC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D159" s="1">
        <f ca="1">SUMIFS(INDIRECT($F$1&amp;$F159&amp;":"&amp;$F159),INDIRECT($F$1&amp;dbP!$D$2&amp;":"&amp;dbP!$D$2),"&gt;="&amp;AD$6,INDIRECT($F$1&amp;dbP!$D$2&amp;":"&amp;dbP!$D$2),"&lt;="&amp;AD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E159" s="1">
        <f ca="1">SUMIFS(INDIRECT($F$1&amp;$F159&amp;":"&amp;$F159),INDIRECT($F$1&amp;dbP!$D$2&amp;":"&amp;dbP!$D$2),"&gt;="&amp;AE$6,INDIRECT($F$1&amp;dbP!$D$2&amp;":"&amp;dbP!$D$2),"&lt;="&amp;AE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F159" s="1">
        <f ca="1">SUMIFS(INDIRECT($F$1&amp;$F159&amp;":"&amp;$F159),INDIRECT($F$1&amp;dbP!$D$2&amp;":"&amp;dbP!$D$2),"&gt;="&amp;AF$6,INDIRECT($F$1&amp;dbP!$D$2&amp;":"&amp;dbP!$D$2),"&lt;="&amp;AF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G159" s="1">
        <f ca="1">SUMIFS(INDIRECT($F$1&amp;$F159&amp;":"&amp;$F159),INDIRECT($F$1&amp;dbP!$D$2&amp;":"&amp;dbP!$D$2),"&gt;="&amp;AG$6,INDIRECT($F$1&amp;dbP!$D$2&amp;":"&amp;dbP!$D$2),"&lt;="&amp;AG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H159" s="1">
        <f ca="1">SUMIFS(INDIRECT($F$1&amp;$F159&amp;":"&amp;$F159),INDIRECT($F$1&amp;dbP!$D$2&amp;":"&amp;dbP!$D$2),"&gt;="&amp;AH$6,INDIRECT($F$1&amp;dbP!$D$2&amp;":"&amp;dbP!$D$2),"&lt;="&amp;AH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I159" s="1">
        <f ca="1">SUMIFS(INDIRECT($F$1&amp;$F159&amp;":"&amp;$F159),INDIRECT($F$1&amp;dbP!$D$2&amp;":"&amp;dbP!$D$2),"&gt;="&amp;AI$6,INDIRECT($F$1&amp;dbP!$D$2&amp;":"&amp;dbP!$D$2),"&lt;="&amp;AI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J159" s="1">
        <f ca="1">SUMIFS(INDIRECT($F$1&amp;$F159&amp;":"&amp;$F159),INDIRECT($F$1&amp;dbP!$D$2&amp;":"&amp;dbP!$D$2),"&gt;="&amp;AJ$6,INDIRECT($F$1&amp;dbP!$D$2&amp;":"&amp;dbP!$D$2),"&lt;="&amp;AJ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K159" s="1">
        <f ca="1">SUMIFS(INDIRECT($F$1&amp;$F159&amp;":"&amp;$F159),INDIRECT($F$1&amp;dbP!$D$2&amp;":"&amp;dbP!$D$2),"&gt;="&amp;AK$6,INDIRECT($F$1&amp;dbP!$D$2&amp;":"&amp;dbP!$D$2),"&lt;="&amp;AK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L159" s="1">
        <f ca="1">SUMIFS(INDIRECT($F$1&amp;$F159&amp;":"&amp;$F159),INDIRECT($F$1&amp;dbP!$D$2&amp;":"&amp;dbP!$D$2),"&gt;="&amp;AL$6,INDIRECT($F$1&amp;dbP!$D$2&amp;":"&amp;dbP!$D$2),"&lt;="&amp;AL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M159" s="1">
        <f ca="1">SUMIFS(INDIRECT($F$1&amp;$F159&amp;":"&amp;$F159),INDIRECT($F$1&amp;dbP!$D$2&amp;":"&amp;dbP!$D$2),"&gt;="&amp;AM$6,INDIRECT($F$1&amp;dbP!$D$2&amp;":"&amp;dbP!$D$2),"&lt;="&amp;AM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N159" s="1">
        <f ca="1">SUMIFS(INDIRECT($F$1&amp;$F159&amp;":"&amp;$F159),INDIRECT($F$1&amp;dbP!$D$2&amp;":"&amp;dbP!$D$2),"&gt;="&amp;AN$6,INDIRECT($F$1&amp;dbP!$D$2&amp;":"&amp;dbP!$D$2),"&lt;="&amp;AN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O159" s="1">
        <f ca="1">SUMIFS(INDIRECT($F$1&amp;$F159&amp;":"&amp;$F159),INDIRECT($F$1&amp;dbP!$D$2&amp;":"&amp;dbP!$D$2),"&gt;="&amp;AO$6,INDIRECT($F$1&amp;dbP!$D$2&amp;":"&amp;dbP!$D$2),"&lt;="&amp;AO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P159" s="1">
        <f ca="1">SUMIFS(INDIRECT($F$1&amp;$F159&amp;":"&amp;$F159),INDIRECT($F$1&amp;dbP!$D$2&amp;":"&amp;dbP!$D$2),"&gt;="&amp;AP$6,INDIRECT($F$1&amp;dbP!$D$2&amp;":"&amp;dbP!$D$2),"&lt;="&amp;AP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Q159" s="1">
        <f ca="1">SUMIFS(INDIRECT($F$1&amp;$F159&amp;":"&amp;$F159),INDIRECT($F$1&amp;dbP!$D$2&amp;":"&amp;dbP!$D$2),"&gt;="&amp;AQ$6,INDIRECT($F$1&amp;dbP!$D$2&amp;":"&amp;dbP!$D$2),"&lt;="&amp;AQ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R159" s="1">
        <f ca="1">SUMIFS(INDIRECT($F$1&amp;$F159&amp;":"&amp;$F159),INDIRECT($F$1&amp;dbP!$D$2&amp;":"&amp;dbP!$D$2),"&gt;="&amp;AR$6,INDIRECT($F$1&amp;dbP!$D$2&amp;":"&amp;dbP!$D$2),"&lt;="&amp;AR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S159" s="1">
        <f ca="1">SUMIFS(INDIRECT($F$1&amp;$F159&amp;":"&amp;$F159),INDIRECT($F$1&amp;dbP!$D$2&amp;":"&amp;dbP!$D$2),"&gt;="&amp;AS$6,INDIRECT($F$1&amp;dbP!$D$2&amp;":"&amp;dbP!$D$2),"&lt;="&amp;AS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T159" s="1">
        <f ca="1">SUMIFS(INDIRECT($F$1&amp;$F159&amp;":"&amp;$F159),INDIRECT($F$1&amp;dbP!$D$2&amp;":"&amp;dbP!$D$2),"&gt;="&amp;AT$6,INDIRECT($F$1&amp;dbP!$D$2&amp;":"&amp;dbP!$D$2),"&lt;="&amp;AT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U159" s="1">
        <f ca="1">SUMIFS(INDIRECT($F$1&amp;$F159&amp;":"&amp;$F159),INDIRECT($F$1&amp;dbP!$D$2&amp;":"&amp;dbP!$D$2),"&gt;="&amp;AU$6,INDIRECT($F$1&amp;dbP!$D$2&amp;":"&amp;dbP!$D$2),"&lt;="&amp;AU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V159" s="1">
        <f ca="1">SUMIFS(INDIRECT($F$1&amp;$F159&amp;":"&amp;$F159),INDIRECT($F$1&amp;dbP!$D$2&amp;":"&amp;dbP!$D$2),"&gt;="&amp;AV$6,INDIRECT($F$1&amp;dbP!$D$2&amp;":"&amp;dbP!$D$2),"&lt;="&amp;AV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W159" s="1">
        <f ca="1">SUMIFS(INDIRECT($F$1&amp;$F159&amp;":"&amp;$F159),INDIRECT($F$1&amp;dbP!$D$2&amp;":"&amp;dbP!$D$2),"&gt;="&amp;AW$6,INDIRECT($F$1&amp;dbP!$D$2&amp;":"&amp;dbP!$D$2),"&lt;="&amp;AW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X159" s="1">
        <f ca="1">SUMIFS(INDIRECT($F$1&amp;$F159&amp;":"&amp;$F159),INDIRECT($F$1&amp;dbP!$D$2&amp;":"&amp;dbP!$D$2),"&gt;="&amp;AX$6,INDIRECT($F$1&amp;dbP!$D$2&amp;":"&amp;dbP!$D$2),"&lt;="&amp;AX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Y159" s="1">
        <f ca="1">SUMIFS(INDIRECT($F$1&amp;$F159&amp;":"&amp;$F159),INDIRECT($F$1&amp;dbP!$D$2&amp;":"&amp;dbP!$D$2),"&gt;="&amp;AY$6,INDIRECT($F$1&amp;dbP!$D$2&amp;":"&amp;dbP!$D$2),"&lt;="&amp;AY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AZ159" s="1">
        <f ca="1">SUMIFS(INDIRECT($F$1&amp;$F159&amp;":"&amp;$F159),INDIRECT($F$1&amp;dbP!$D$2&amp;":"&amp;dbP!$D$2),"&gt;="&amp;AZ$6,INDIRECT($F$1&amp;dbP!$D$2&amp;":"&amp;dbP!$D$2),"&lt;="&amp;AZ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A159" s="1">
        <f ca="1">SUMIFS(INDIRECT($F$1&amp;$F159&amp;":"&amp;$F159),INDIRECT($F$1&amp;dbP!$D$2&amp;":"&amp;dbP!$D$2),"&gt;="&amp;BA$6,INDIRECT($F$1&amp;dbP!$D$2&amp;":"&amp;dbP!$D$2),"&lt;="&amp;BA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B159" s="1">
        <f ca="1">SUMIFS(INDIRECT($F$1&amp;$F159&amp;":"&amp;$F159),INDIRECT($F$1&amp;dbP!$D$2&amp;":"&amp;dbP!$D$2),"&gt;="&amp;BB$6,INDIRECT($F$1&amp;dbP!$D$2&amp;":"&amp;dbP!$D$2),"&lt;="&amp;BB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C159" s="1">
        <f ca="1">SUMIFS(INDIRECT($F$1&amp;$F159&amp;":"&amp;$F159),INDIRECT($F$1&amp;dbP!$D$2&amp;":"&amp;dbP!$D$2),"&gt;="&amp;BC$6,INDIRECT($F$1&amp;dbP!$D$2&amp;":"&amp;dbP!$D$2),"&lt;="&amp;BC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D159" s="1">
        <f ca="1">SUMIFS(INDIRECT($F$1&amp;$F159&amp;":"&amp;$F159),INDIRECT($F$1&amp;dbP!$D$2&amp;":"&amp;dbP!$D$2),"&gt;="&amp;BD$6,INDIRECT($F$1&amp;dbP!$D$2&amp;":"&amp;dbP!$D$2),"&lt;="&amp;BD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  <c r="BE159" s="1">
        <f ca="1">SUMIFS(INDIRECT($F$1&amp;$F159&amp;":"&amp;$F159),INDIRECT($F$1&amp;dbP!$D$2&amp;":"&amp;dbP!$D$2),"&gt;="&amp;BE$6,INDIRECT($F$1&amp;dbP!$D$2&amp;":"&amp;dbP!$D$2),"&lt;="&amp;BE$7,INDIRECT($F$1&amp;dbP!$O$2&amp;":"&amp;dbP!$O$2),$H159,INDIRECT($F$1&amp;dbP!$P$2&amp;":"&amp;dbP!$P$2),IF($I159=$J159,"*",$I159),INDIRECT($F$1&amp;dbP!$Q$2&amp;":"&amp;dbP!$Q$2),IF(OR($I159=$J159,"  "&amp;$I159=$J159),"*",RIGHT($J159,LEN($J159)-4)),INDIRECT($F$1&amp;dbP!$AC$2&amp;":"&amp;dbP!$AC$2),RepP!$J$3)</f>
        <v>0</v>
      </c>
    </row>
    <row r="160" spans="2:57" x14ac:dyDescent="0.3">
      <c r="B160" s="1">
        <f>MAX(B$137:B159)+1</f>
        <v>211</v>
      </c>
      <c r="F160" s="1" t="str">
        <f ca="1">INDIRECT($B$1&amp;Items!H$2&amp;$B160)</f>
        <v>Y</v>
      </c>
      <c r="H160" s="13" t="str">
        <f ca="1">INDIRECT($B$1&amp;Items!E$2&amp;$B160)</f>
        <v>Ввод в эксплуатацию</v>
      </c>
      <c r="I160" s="13" t="str">
        <f ca="1">IF(INDIRECT($B$1&amp;Items!F$2&amp;$B160)="",H160,INDIRECT($B$1&amp;Items!F$2&amp;$B160))</f>
        <v>Основные средства - тип - 2</v>
      </c>
      <c r="J160" s="1" t="str">
        <f ca="1">IF(INDIRECT($B$1&amp;Items!G$2&amp;$B160)="",IF(H160&lt;&gt;I160,"  "&amp;I160,I160),"    "&amp;INDIRECT($B$1&amp;Items!G$2&amp;$B160))</f>
        <v xml:space="preserve">    Капзатраты - тип - 2 - 9</v>
      </c>
      <c r="S160" s="1">
        <f ca="1">SUM($U160:INDIRECT(ADDRESS(ROW(),SUMIFS($1:$1,$5:$5,MAX($5:$5)))))</f>
        <v>1143555.1948800005</v>
      </c>
      <c r="V160" s="1">
        <f ca="1">SUMIFS(INDIRECT($F$1&amp;$F160&amp;":"&amp;$F160),INDIRECT($F$1&amp;dbP!$D$2&amp;":"&amp;dbP!$D$2),"&gt;="&amp;V$6,INDIRECT($F$1&amp;dbP!$D$2&amp;":"&amp;dbP!$D$2),"&lt;="&amp;V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W160" s="1">
        <f ca="1">SUMIFS(INDIRECT($F$1&amp;$F160&amp;":"&amp;$F160),INDIRECT($F$1&amp;dbP!$D$2&amp;":"&amp;dbP!$D$2),"&gt;="&amp;W$6,INDIRECT($F$1&amp;dbP!$D$2&amp;":"&amp;dbP!$D$2),"&lt;="&amp;W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1143555.1948800005</v>
      </c>
      <c r="X160" s="1">
        <f ca="1">SUMIFS(INDIRECT($F$1&amp;$F160&amp;":"&amp;$F160),INDIRECT($F$1&amp;dbP!$D$2&amp;":"&amp;dbP!$D$2),"&gt;="&amp;X$6,INDIRECT($F$1&amp;dbP!$D$2&amp;":"&amp;dbP!$D$2),"&lt;="&amp;X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Y160" s="1">
        <f ca="1">SUMIFS(INDIRECT($F$1&amp;$F160&amp;":"&amp;$F160),INDIRECT($F$1&amp;dbP!$D$2&amp;":"&amp;dbP!$D$2),"&gt;="&amp;Y$6,INDIRECT($F$1&amp;dbP!$D$2&amp;":"&amp;dbP!$D$2),"&lt;="&amp;Y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Z160" s="1">
        <f ca="1">SUMIFS(INDIRECT($F$1&amp;$F160&amp;":"&amp;$F160),INDIRECT($F$1&amp;dbP!$D$2&amp;":"&amp;dbP!$D$2),"&gt;="&amp;Z$6,INDIRECT($F$1&amp;dbP!$D$2&amp;":"&amp;dbP!$D$2),"&lt;="&amp;Z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A160" s="1">
        <f ca="1">SUMIFS(INDIRECT($F$1&amp;$F160&amp;":"&amp;$F160),INDIRECT($F$1&amp;dbP!$D$2&amp;":"&amp;dbP!$D$2),"&gt;="&amp;AA$6,INDIRECT($F$1&amp;dbP!$D$2&amp;":"&amp;dbP!$D$2),"&lt;="&amp;AA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B160" s="1">
        <f ca="1">SUMIFS(INDIRECT($F$1&amp;$F160&amp;":"&amp;$F160),INDIRECT($F$1&amp;dbP!$D$2&amp;":"&amp;dbP!$D$2),"&gt;="&amp;AB$6,INDIRECT($F$1&amp;dbP!$D$2&amp;":"&amp;dbP!$D$2),"&lt;="&amp;AB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C160" s="1">
        <f ca="1">SUMIFS(INDIRECT($F$1&amp;$F160&amp;":"&amp;$F160),INDIRECT($F$1&amp;dbP!$D$2&amp;":"&amp;dbP!$D$2),"&gt;="&amp;AC$6,INDIRECT($F$1&amp;dbP!$D$2&amp;":"&amp;dbP!$D$2),"&lt;="&amp;AC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D160" s="1">
        <f ca="1">SUMIFS(INDIRECT($F$1&amp;$F160&amp;":"&amp;$F160),INDIRECT($F$1&amp;dbP!$D$2&amp;":"&amp;dbP!$D$2),"&gt;="&amp;AD$6,INDIRECT($F$1&amp;dbP!$D$2&amp;":"&amp;dbP!$D$2),"&lt;="&amp;AD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E160" s="1">
        <f ca="1">SUMIFS(INDIRECT($F$1&amp;$F160&amp;":"&amp;$F160),INDIRECT($F$1&amp;dbP!$D$2&amp;":"&amp;dbP!$D$2),"&gt;="&amp;AE$6,INDIRECT($F$1&amp;dbP!$D$2&amp;":"&amp;dbP!$D$2),"&lt;="&amp;AE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F160" s="1">
        <f ca="1">SUMIFS(INDIRECT($F$1&amp;$F160&amp;":"&amp;$F160),INDIRECT($F$1&amp;dbP!$D$2&amp;":"&amp;dbP!$D$2),"&gt;="&amp;AF$6,INDIRECT($F$1&amp;dbP!$D$2&amp;":"&amp;dbP!$D$2),"&lt;="&amp;AF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G160" s="1">
        <f ca="1">SUMIFS(INDIRECT($F$1&amp;$F160&amp;":"&amp;$F160),INDIRECT($F$1&amp;dbP!$D$2&amp;":"&amp;dbP!$D$2),"&gt;="&amp;AG$6,INDIRECT($F$1&amp;dbP!$D$2&amp;":"&amp;dbP!$D$2),"&lt;="&amp;AG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H160" s="1">
        <f ca="1">SUMIFS(INDIRECT($F$1&amp;$F160&amp;":"&amp;$F160),INDIRECT($F$1&amp;dbP!$D$2&amp;":"&amp;dbP!$D$2),"&gt;="&amp;AH$6,INDIRECT($F$1&amp;dbP!$D$2&amp;":"&amp;dbP!$D$2),"&lt;="&amp;AH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I160" s="1">
        <f ca="1">SUMIFS(INDIRECT($F$1&amp;$F160&amp;":"&amp;$F160),INDIRECT($F$1&amp;dbP!$D$2&amp;":"&amp;dbP!$D$2),"&gt;="&amp;AI$6,INDIRECT($F$1&amp;dbP!$D$2&amp;":"&amp;dbP!$D$2),"&lt;="&amp;AI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J160" s="1">
        <f ca="1">SUMIFS(INDIRECT($F$1&amp;$F160&amp;":"&amp;$F160),INDIRECT($F$1&amp;dbP!$D$2&amp;":"&amp;dbP!$D$2),"&gt;="&amp;AJ$6,INDIRECT($F$1&amp;dbP!$D$2&amp;":"&amp;dbP!$D$2),"&lt;="&amp;AJ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K160" s="1">
        <f ca="1">SUMIFS(INDIRECT($F$1&amp;$F160&amp;":"&amp;$F160),INDIRECT($F$1&amp;dbP!$D$2&amp;":"&amp;dbP!$D$2),"&gt;="&amp;AK$6,INDIRECT($F$1&amp;dbP!$D$2&amp;":"&amp;dbP!$D$2),"&lt;="&amp;AK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L160" s="1">
        <f ca="1">SUMIFS(INDIRECT($F$1&amp;$F160&amp;":"&amp;$F160),INDIRECT($F$1&amp;dbP!$D$2&amp;":"&amp;dbP!$D$2),"&gt;="&amp;AL$6,INDIRECT($F$1&amp;dbP!$D$2&amp;":"&amp;dbP!$D$2),"&lt;="&amp;AL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M160" s="1">
        <f ca="1">SUMIFS(INDIRECT($F$1&amp;$F160&amp;":"&amp;$F160),INDIRECT($F$1&amp;dbP!$D$2&amp;":"&amp;dbP!$D$2),"&gt;="&amp;AM$6,INDIRECT($F$1&amp;dbP!$D$2&amp;":"&amp;dbP!$D$2),"&lt;="&amp;AM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N160" s="1">
        <f ca="1">SUMIFS(INDIRECT($F$1&amp;$F160&amp;":"&amp;$F160),INDIRECT($F$1&amp;dbP!$D$2&amp;":"&amp;dbP!$D$2),"&gt;="&amp;AN$6,INDIRECT($F$1&amp;dbP!$D$2&amp;":"&amp;dbP!$D$2),"&lt;="&amp;AN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O160" s="1">
        <f ca="1">SUMIFS(INDIRECT($F$1&amp;$F160&amp;":"&amp;$F160),INDIRECT($F$1&amp;dbP!$D$2&amp;":"&amp;dbP!$D$2),"&gt;="&amp;AO$6,INDIRECT($F$1&amp;dbP!$D$2&amp;":"&amp;dbP!$D$2),"&lt;="&amp;AO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P160" s="1">
        <f ca="1">SUMIFS(INDIRECT($F$1&amp;$F160&amp;":"&amp;$F160),INDIRECT($F$1&amp;dbP!$D$2&amp;":"&amp;dbP!$D$2),"&gt;="&amp;AP$6,INDIRECT($F$1&amp;dbP!$D$2&amp;":"&amp;dbP!$D$2),"&lt;="&amp;AP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Q160" s="1">
        <f ca="1">SUMIFS(INDIRECT($F$1&amp;$F160&amp;":"&amp;$F160),INDIRECT($F$1&amp;dbP!$D$2&amp;":"&amp;dbP!$D$2),"&gt;="&amp;AQ$6,INDIRECT($F$1&amp;dbP!$D$2&amp;":"&amp;dbP!$D$2),"&lt;="&amp;AQ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R160" s="1">
        <f ca="1">SUMIFS(INDIRECT($F$1&amp;$F160&amp;":"&amp;$F160),INDIRECT($F$1&amp;dbP!$D$2&amp;":"&amp;dbP!$D$2),"&gt;="&amp;AR$6,INDIRECT($F$1&amp;dbP!$D$2&amp;":"&amp;dbP!$D$2),"&lt;="&amp;AR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S160" s="1">
        <f ca="1">SUMIFS(INDIRECT($F$1&amp;$F160&amp;":"&amp;$F160),INDIRECT($F$1&amp;dbP!$D$2&amp;":"&amp;dbP!$D$2),"&gt;="&amp;AS$6,INDIRECT($F$1&amp;dbP!$D$2&amp;":"&amp;dbP!$D$2),"&lt;="&amp;AS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T160" s="1">
        <f ca="1">SUMIFS(INDIRECT($F$1&amp;$F160&amp;":"&amp;$F160),INDIRECT($F$1&amp;dbP!$D$2&amp;":"&amp;dbP!$D$2),"&gt;="&amp;AT$6,INDIRECT($F$1&amp;dbP!$D$2&amp;":"&amp;dbP!$D$2),"&lt;="&amp;AT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U160" s="1">
        <f ca="1">SUMIFS(INDIRECT($F$1&amp;$F160&amp;":"&amp;$F160),INDIRECT($F$1&amp;dbP!$D$2&amp;":"&amp;dbP!$D$2),"&gt;="&amp;AU$6,INDIRECT($F$1&amp;dbP!$D$2&amp;":"&amp;dbP!$D$2),"&lt;="&amp;AU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V160" s="1">
        <f ca="1">SUMIFS(INDIRECT($F$1&amp;$F160&amp;":"&amp;$F160),INDIRECT($F$1&amp;dbP!$D$2&amp;":"&amp;dbP!$D$2),"&gt;="&amp;AV$6,INDIRECT($F$1&amp;dbP!$D$2&amp;":"&amp;dbP!$D$2),"&lt;="&amp;AV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W160" s="1">
        <f ca="1">SUMIFS(INDIRECT($F$1&amp;$F160&amp;":"&amp;$F160),INDIRECT($F$1&amp;dbP!$D$2&amp;":"&amp;dbP!$D$2),"&gt;="&amp;AW$6,INDIRECT($F$1&amp;dbP!$D$2&amp;":"&amp;dbP!$D$2),"&lt;="&amp;AW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X160" s="1">
        <f ca="1">SUMIFS(INDIRECT($F$1&amp;$F160&amp;":"&amp;$F160),INDIRECT($F$1&amp;dbP!$D$2&amp;":"&amp;dbP!$D$2),"&gt;="&amp;AX$6,INDIRECT($F$1&amp;dbP!$D$2&amp;":"&amp;dbP!$D$2),"&lt;="&amp;AX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Y160" s="1">
        <f ca="1">SUMIFS(INDIRECT($F$1&amp;$F160&amp;":"&amp;$F160),INDIRECT($F$1&amp;dbP!$D$2&amp;":"&amp;dbP!$D$2),"&gt;="&amp;AY$6,INDIRECT($F$1&amp;dbP!$D$2&amp;":"&amp;dbP!$D$2),"&lt;="&amp;AY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AZ160" s="1">
        <f ca="1">SUMIFS(INDIRECT($F$1&amp;$F160&amp;":"&amp;$F160),INDIRECT($F$1&amp;dbP!$D$2&amp;":"&amp;dbP!$D$2),"&gt;="&amp;AZ$6,INDIRECT($F$1&amp;dbP!$D$2&amp;":"&amp;dbP!$D$2),"&lt;="&amp;AZ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A160" s="1">
        <f ca="1">SUMIFS(INDIRECT($F$1&amp;$F160&amp;":"&amp;$F160),INDIRECT($F$1&amp;dbP!$D$2&amp;":"&amp;dbP!$D$2),"&gt;="&amp;BA$6,INDIRECT($F$1&amp;dbP!$D$2&amp;":"&amp;dbP!$D$2),"&lt;="&amp;BA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B160" s="1">
        <f ca="1">SUMIFS(INDIRECT($F$1&amp;$F160&amp;":"&amp;$F160),INDIRECT($F$1&amp;dbP!$D$2&amp;":"&amp;dbP!$D$2),"&gt;="&amp;BB$6,INDIRECT($F$1&amp;dbP!$D$2&amp;":"&amp;dbP!$D$2),"&lt;="&amp;BB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C160" s="1">
        <f ca="1">SUMIFS(INDIRECT($F$1&amp;$F160&amp;":"&amp;$F160),INDIRECT($F$1&amp;dbP!$D$2&amp;":"&amp;dbP!$D$2),"&gt;="&amp;BC$6,INDIRECT($F$1&amp;dbP!$D$2&amp;":"&amp;dbP!$D$2),"&lt;="&amp;BC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D160" s="1">
        <f ca="1">SUMIFS(INDIRECT($F$1&amp;$F160&amp;":"&amp;$F160),INDIRECT($F$1&amp;dbP!$D$2&amp;":"&amp;dbP!$D$2),"&gt;="&amp;BD$6,INDIRECT($F$1&amp;dbP!$D$2&amp;":"&amp;dbP!$D$2),"&lt;="&amp;BD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  <c r="BE160" s="1">
        <f ca="1">SUMIFS(INDIRECT($F$1&amp;$F160&amp;":"&amp;$F160),INDIRECT($F$1&amp;dbP!$D$2&amp;":"&amp;dbP!$D$2),"&gt;="&amp;BE$6,INDIRECT($F$1&amp;dbP!$D$2&amp;":"&amp;dbP!$D$2),"&lt;="&amp;BE$7,INDIRECT($F$1&amp;dbP!$O$2&amp;":"&amp;dbP!$O$2),$H160,INDIRECT($F$1&amp;dbP!$P$2&amp;":"&amp;dbP!$P$2),IF($I160=$J160,"*",$I160),INDIRECT($F$1&amp;dbP!$Q$2&amp;":"&amp;dbP!$Q$2),IF(OR($I160=$J160,"  "&amp;$I160=$J160),"*",RIGHT($J160,LEN($J160)-4)),INDIRECT($F$1&amp;dbP!$AC$2&amp;":"&amp;dbP!$AC$2),RepP!$J$3)</f>
        <v>0</v>
      </c>
    </row>
    <row r="161" spans="2:57" x14ac:dyDescent="0.3">
      <c r="B161" s="1">
        <f>MAX(B$137:B160)+1</f>
        <v>212</v>
      </c>
      <c r="F161" s="1" t="str">
        <f ca="1">INDIRECT($B$1&amp;Items!H$2&amp;$B161)</f>
        <v>Y</v>
      </c>
      <c r="H161" s="13" t="str">
        <f ca="1">INDIRECT($B$1&amp;Items!E$2&amp;$B161)</f>
        <v>Ввод в эксплуатацию</v>
      </c>
      <c r="I161" s="13" t="str">
        <f ca="1">IF(INDIRECT($B$1&amp;Items!F$2&amp;$B161)="",H161,INDIRECT($B$1&amp;Items!F$2&amp;$B161))</f>
        <v>Основные средства - тип - 2</v>
      </c>
      <c r="J161" s="1" t="str">
        <f ca="1">IF(INDIRECT($B$1&amp;Items!G$2&amp;$B161)="",IF(H161&lt;&gt;I161,"  "&amp;I161,I161),"    "&amp;INDIRECT($B$1&amp;Items!G$2&amp;$B161))</f>
        <v xml:space="preserve">    Капзатраты - тип - 2 - 10</v>
      </c>
      <c r="S161" s="1">
        <f ca="1">SUM($U161:INDIRECT(ADDRESS(ROW(),SUMIFS($1:$1,$5:$5,MAX($5:$5)))))</f>
        <v>822749.40000000026</v>
      </c>
      <c r="V161" s="1">
        <f ca="1">SUMIFS(INDIRECT($F$1&amp;$F161&amp;":"&amp;$F161),INDIRECT($F$1&amp;dbP!$D$2&amp;":"&amp;dbP!$D$2),"&gt;="&amp;V$6,INDIRECT($F$1&amp;dbP!$D$2&amp;":"&amp;dbP!$D$2),"&lt;="&amp;V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W161" s="1">
        <f ca="1">SUMIFS(INDIRECT($F$1&amp;$F161&amp;":"&amp;$F161),INDIRECT($F$1&amp;dbP!$D$2&amp;":"&amp;dbP!$D$2),"&gt;="&amp;W$6,INDIRECT($F$1&amp;dbP!$D$2&amp;":"&amp;dbP!$D$2),"&lt;="&amp;W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822749.40000000026</v>
      </c>
      <c r="X161" s="1">
        <f ca="1">SUMIFS(INDIRECT($F$1&amp;$F161&amp;":"&amp;$F161),INDIRECT($F$1&amp;dbP!$D$2&amp;":"&amp;dbP!$D$2),"&gt;="&amp;X$6,INDIRECT($F$1&amp;dbP!$D$2&amp;":"&amp;dbP!$D$2),"&lt;="&amp;X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Y161" s="1">
        <f ca="1">SUMIFS(INDIRECT($F$1&amp;$F161&amp;":"&amp;$F161),INDIRECT($F$1&amp;dbP!$D$2&amp;":"&amp;dbP!$D$2),"&gt;="&amp;Y$6,INDIRECT($F$1&amp;dbP!$D$2&amp;":"&amp;dbP!$D$2),"&lt;="&amp;Y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Z161" s="1">
        <f ca="1">SUMIFS(INDIRECT($F$1&amp;$F161&amp;":"&amp;$F161),INDIRECT($F$1&amp;dbP!$D$2&amp;":"&amp;dbP!$D$2),"&gt;="&amp;Z$6,INDIRECT($F$1&amp;dbP!$D$2&amp;":"&amp;dbP!$D$2),"&lt;="&amp;Z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A161" s="1">
        <f ca="1">SUMIFS(INDIRECT($F$1&amp;$F161&amp;":"&amp;$F161),INDIRECT($F$1&amp;dbP!$D$2&amp;":"&amp;dbP!$D$2),"&gt;="&amp;AA$6,INDIRECT($F$1&amp;dbP!$D$2&amp;":"&amp;dbP!$D$2),"&lt;="&amp;AA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B161" s="1">
        <f ca="1">SUMIFS(INDIRECT($F$1&amp;$F161&amp;":"&amp;$F161),INDIRECT($F$1&amp;dbP!$D$2&amp;":"&amp;dbP!$D$2),"&gt;="&amp;AB$6,INDIRECT($F$1&amp;dbP!$D$2&amp;":"&amp;dbP!$D$2),"&lt;="&amp;AB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C161" s="1">
        <f ca="1">SUMIFS(INDIRECT($F$1&amp;$F161&amp;":"&amp;$F161),INDIRECT($F$1&amp;dbP!$D$2&amp;":"&amp;dbP!$D$2),"&gt;="&amp;AC$6,INDIRECT($F$1&amp;dbP!$D$2&amp;":"&amp;dbP!$D$2),"&lt;="&amp;AC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D161" s="1">
        <f ca="1">SUMIFS(INDIRECT($F$1&amp;$F161&amp;":"&amp;$F161),INDIRECT($F$1&amp;dbP!$D$2&amp;":"&amp;dbP!$D$2),"&gt;="&amp;AD$6,INDIRECT($F$1&amp;dbP!$D$2&amp;":"&amp;dbP!$D$2),"&lt;="&amp;AD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E161" s="1">
        <f ca="1">SUMIFS(INDIRECT($F$1&amp;$F161&amp;":"&amp;$F161),INDIRECT($F$1&amp;dbP!$D$2&amp;":"&amp;dbP!$D$2),"&gt;="&amp;AE$6,INDIRECT($F$1&amp;dbP!$D$2&amp;":"&amp;dbP!$D$2),"&lt;="&amp;AE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F161" s="1">
        <f ca="1">SUMIFS(INDIRECT($F$1&amp;$F161&amp;":"&amp;$F161),INDIRECT($F$1&amp;dbP!$D$2&amp;":"&amp;dbP!$D$2),"&gt;="&amp;AF$6,INDIRECT($F$1&amp;dbP!$D$2&amp;":"&amp;dbP!$D$2),"&lt;="&amp;AF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G161" s="1">
        <f ca="1">SUMIFS(INDIRECT($F$1&amp;$F161&amp;":"&amp;$F161),INDIRECT($F$1&amp;dbP!$D$2&amp;":"&amp;dbP!$D$2),"&gt;="&amp;AG$6,INDIRECT($F$1&amp;dbP!$D$2&amp;":"&amp;dbP!$D$2),"&lt;="&amp;AG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H161" s="1">
        <f ca="1">SUMIFS(INDIRECT($F$1&amp;$F161&amp;":"&amp;$F161),INDIRECT($F$1&amp;dbP!$D$2&amp;":"&amp;dbP!$D$2),"&gt;="&amp;AH$6,INDIRECT($F$1&amp;dbP!$D$2&amp;":"&amp;dbP!$D$2),"&lt;="&amp;AH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I161" s="1">
        <f ca="1">SUMIFS(INDIRECT($F$1&amp;$F161&amp;":"&amp;$F161),INDIRECT($F$1&amp;dbP!$D$2&amp;":"&amp;dbP!$D$2),"&gt;="&amp;AI$6,INDIRECT($F$1&amp;dbP!$D$2&amp;":"&amp;dbP!$D$2),"&lt;="&amp;AI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J161" s="1">
        <f ca="1">SUMIFS(INDIRECT($F$1&amp;$F161&amp;":"&amp;$F161),INDIRECT($F$1&amp;dbP!$D$2&amp;":"&amp;dbP!$D$2),"&gt;="&amp;AJ$6,INDIRECT($F$1&amp;dbP!$D$2&amp;":"&amp;dbP!$D$2),"&lt;="&amp;AJ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K161" s="1">
        <f ca="1">SUMIFS(INDIRECT($F$1&amp;$F161&amp;":"&amp;$F161),INDIRECT($F$1&amp;dbP!$D$2&amp;":"&amp;dbP!$D$2),"&gt;="&amp;AK$6,INDIRECT($F$1&amp;dbP!$D$2&amp;":"&amp;dbP!$D$2),"&lt;="&amp;AK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L161" s="1">
        <f ca="1">SUMIFS(INDIRECT($F$1&amp;$F161&amp;":"&amp;$F161),INDIRECT($F$1&amp;dbP!$D$2&amp;":"&amp;dbP!$D$2),"&gt;="&amp;AL$6,INDIRECT($F$1&amp;dbP!$D$2&amp;":"&amp;dbP!$D$2),"&lt;="&amp;AL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M161" s="1">
        <f ca="1">SUMIFS(INDIRECT($F$1&amp;$F161&amp;":"&amp;$F161),INDIRECT($F$1&amp;dbP!$D$2&amp;":"&amp;dbP!$D$2),"&gt;="&amp;AM$6,INDIRECT($F$1&amp;dbP!$D$2&amp;":"&amp;dbP!$D$2),"&lt;="&amp;AM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N161" s="1">
        <f ca="1">SUMIFS(INDIRECT($F$1&amp;$F161&amp;":"&amp;$F161),INDIRECT($F$1&amp;dbP!$D$2&amp;":"&amp;dbP!$D$2),"&gt;="&amp;AN$6,INDIRECT($F$1&amp;dbP!$D$2&amp;":"&amp;dbP!$D$2),"&lt;="&amp;AN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O161" s="1">
        <f ca="1">SUMIFS(INDIRECT($F$1&amp;$F161&amp;":"&amp;$F161),INDIRECT($F$1&amp;dbP!$D$2&amp;":"&amp;dbP!$D$2),"&gt;="&amp;AO$6,INDIRECT($F$1&amp;dbP!$D$2&amp;":"&amp;dbP!$D$2),"&lt;="&amp;AO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P161" s="1">
        <f ca="1">SUMIFS(INDIRECT($F$1&amp;$F161&amp;":"&amp;$F161),INDIRECT($F$1&amp;dbP!$D$2&amp;":"&amp;dbP!$D$2),"&gt;="&amp;AP$6,INDIRECT($F$1&amp;dbP!$D$2&amp;":"&amp;dbP!$D$2),"&lt;="&amp;AP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Q161" s="1">
        <f ca="1">SUMIFS(INDIRECT($F$1&amp;$F161&amp;":"&amp;$F161),INDIRECT($F$1&amp;dbP!$D$2&amp;":"&amp;dbP!$D$2),"&gt;="&amp;AQ$6,INDIRECT($F$1&amp;dbP!$D$2&amp;":"&amp;dbP!$D$2),"&lt;="&amp;AQ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R161" s="1">
        <f ca="1">SUMIFS(INDIRECT($F$1&amp;$F161&amp;":"&amp;$F161),INDIRECT($F$1&amp;dbP!$D$2&amp;":"&amp;dbP!$D$2),"&gt;="&amp;AR$6,INDIRECT($F$1&amp;dbP!$D$2&amp;":"&amp;dbP!$D$2),"&lt;="&amp;AR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S161" s="1">
        <f ca="1">SUMIFS(INDIRECT($F$1&amp;$F161&amp;":"&amp;$F161),INDIRECT($F$1&amp;dbP!$D$2&amp;":"&amp;dbP!$D$2),"&gt;="&amp;AS$6,INDIRECT($F$1&amp;dbP!$D$2&amp;":"&amp;dbP!$D$2),"&lt;="&amp;AS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T161" s="1">
        <f ca="1">SUMIFS(INDIRECT($F$1&amp;$F161&amp;":"&amp;$F161),INDIRECT($F$1&amp;dbP!$D$2&amp;":"&amp;dbP!$D$2),"&gt;="&amp;AT$6,INDIRECT($F$1&amp;dbP!$D$2&amp;":"&amp;dbP!$D$2),"&lt;="&amp;AT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U161" s="1">
        <f ca="1">SUMIFS(INDIRECT($F$1&amp;$F161&amp;":"&amp;$F161),INDIRECT($F$1&amp;dbP!$D$2&amp;":"&amp;dbP!$D$2),"&gt;="&amp;AU$6,INDIRECT($F$1&amp;dbP!$D$2&amp;":"&amp;dbP!$D$2),"&lt;="&amp;AU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V161" s="1">
        <f ca="1">SUMIFS(INDIRECT($F$1&amp;$F161&amp;":"&amp;$F161),INDIRECT($F$1&amp;dbP!$D$2&amp;":"&amp;dbP!$D$2),"&gt;="&amp;AV$6,INDIRECT($F$1&amp;dbP!$D$2&amp;":"&amp;dbP!$D$2),"&lt;="&amp;AV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W161" s="1">
        <f ca="1">SUMIFS(INDIRECT($F$1&amp;$F161&amp;":"&amp;$F161),INDIRECT($F$1&amp;dbP!$D$2&amp;":"&amp;dbP!$D$2),"&gt;="&amp;AW$6,INDIRECT($F$1&amp;dbP!$D$2&amp;":"&amp;dbP!$D$2),"&lt;="&amp;AW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X161" s="1">
        <f ca="1">SUMIFS(INDIRECT($F$1&amp;$F161&amp;":"&amp;$F161),INDIRECT($F$1&amp;dbP!$D$2&amp;":"&amp;dbP!$D$2),"&gt;="&amp;AX$6,INDIRECT($F$1&amp;dbP!$D$2&amp;":"&amp;dbP!$D$2),"&lt;="&amp;AX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Y161" s="1">
        <f ca="1">SUMIFS(INDIRECT($F$1&amp;$F161&amp;":"&amp;$F161),INDIRECT($F$1&amp;dbP!$D$2&amp;":"&amp;dbP!$D$2),"&gt;="&amp;AY$6,INDIRECT($F$1&amp;dbP!$D$2&amp;":"&amp;dbP!$D$2),"&lt;="&amp;AY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AZ161" s="1">
        <f ca="1">SUMIFS(INDIRECT($F$1&amp;$F161&amp;":"&amp;$F161),INDIRECT($F$1&amp;dbP!$D$2&amp;":"&amp;dbP!$D$2),"&gt;="&amp;AZ$6,INDIRECT($F$1&amp;dbP!$D$2&amp;":"&amp;dbP!$D$2),"&lt;="&amp;AZ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A161" s="1">
        <f ca="1">SUMIFS(INDIRECT($F$1&amp;$F161&amp;":"&amp;$F161),INDIRECT($F$1&amp;dbP!$D$2&amp;":"&amp;dbP!$D$2),"&gt;="&amp;BA$6,INDIRECT($F$1&amp;dbP!$D$2&amp;":"&amp;dbP!$D$2),"&lt;="&amp;BA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B161" s="1">
        <f ca="1">SUMIFS(INDIRECT($F$1&amp;$F161&amp;":"&amp;$F161),INDIRECT($F$1&amp;dbP!$D$2&amp;":"&amp;dbP!$D$2),"&gt;="&amp;BB$6,INDIRECT($F$1&amp;dbP!$D$2&amp;":"&amp;dbP!$D$2),"&lt;="&amp;BB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C161" s="1">
        <f ca="1">SUMIFS(INDIRECT($F$1&amp;$F161&amp;":"&amp;$F161),INDIRECT($F$1&amp;dbP!$D$2&amp;":"&amp;dbP!$D$2),"&gt;="&amp;BC$6,INDIRECT($F$1&amp;dbP!$D$2&amp;":"&amp;dbP!$D$2),"&lt;="&amp;BC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D161" s="1">
        <f ca="1">SUMIFS(INDIRECT($F$1&amp;$F161&amp;":"&amp;$F161),INDIRECT($F$1&amp;dbP!$D$2&amp;":"&amp;dbP!$D$2),"&gt;="&amp;BD$6,INDIRECT($F$1&amp;dbP!$D$2&amp;":"&amp;dbP!$D$2),"&lt;="&amp;BD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  <c r="BE161" s="1">
        <f ca="1">SUMIFS(INDIRECT($F$1&amp;$F161&amp;":"&amp;$F161),INDIRECT($F$1&amp;dbP!$D$2&amp;":"&amp;dbP!$D$2),"&gt;="&amp;BE$6,INDIRECT($F$1&amp;dbP!$D$2&amp;":"&amp;dbP!$D$2),"&lt;="&amp;BE$7,INDIRECT($F$1&amp;dbP!$O$2&amp;":"&amp;dbP!$O$2),$H161,INDIRECT($F$1&amp;dbP!$P$2&amp;":"&amp;dbP!$P$2),IF($I161=$J161,"*",$I161),INDIRECT($F$1&amp;dbP!$Q$2&amp;":"&amp;dbP!$Q$2),IF(OR($I161=$J161,"  "&amp;$I161=$J161),"*",RIGHT($J161,LEN($J161)-4)),INDIRECT($F$1&amp;dbP!$AC$2&amp;":"&amp;dbP!$AC$2),RepP!$J$3)</f>
        <v>0</v>
      </c>
    </row>
    <row r="162" spans="2:57" x14ac:dyDescent="0.3">
      <c r="B162" s="1">
        <f>MAX(B$137:B161)+1</f>
        <v>213</v>
      </c>
      <c r="F162" s="1" t="str">
        <f ca="1">INDIRECT($B$1&amp;Items!H$2&amp;$B162)</f>
        <v>Y</v>
      </c>
      <c r="H162" s="13" t="str">
        <f ca="1">INDIRECT($B$1&amp;Items!E$2&amp;$B162)</f>
        <v>Ввод в эксплуатацию</v>
      </c>
      <c r="I162" s="13" t="str">
        <f ca="1">IF(INDIRECT($B$1&amp;Items!F$2&amp;$B162)="",H162,INDIRECT($B$1&amp;Items!F$2&amp;$B162))</f>
        <v>Основные средства - тип - 3</v>
      </c>
      <c r="J162" s="1" t="str">
        <f ca="1">IF(INDIRECT($B$1&amp;Items!G$2&amp;$B162)="",IF(H162&lt;&gt;I162,"  "&amp;I162,I162),"    "&amp;INDIRECT($B$1&amp;Items!G$2&amp;$B162))</f>
        <v xml:space="preserve">  Основные средства - тип - 3</v>
      </c>
      <c r="S162" s="1">
        <f ca="1">SUM($U162:INDIRECT(ADDRESS(ROW(),SUMIFS($1:$1,$5:$5,MAX($5:$5)))))</f>
        <v>18686436.080861665</v>
      </c>
      <c r="V162" s="1">
        <f ca="1">SUMIFS(INDIRECT($F$1&amp;$F162&amp;":"&amp;$F162),INDIRECT($F$1&amp;dbP!$D$2&amp;":"&amp;dbP!$D$2),"&gt;="&amp;V$6,INDIRECT($F$1&amp;dbP!$D$2&amp;":"&amp;dbP!$D$2),"&lt;="&amp;V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W162" s="1">
        <f ca="1">SUMIFS(INDIRECT($F$1&amp;$F162&amp;":"&amp;$F162),INDIRECT($F$1&amp;dbP!$D$2&amp;":"&amp;dbP!$D$2),"&gt;="&amp;W$6,INDIRECT($F$1&amp;dbP!$D$2&amp;":"&amp;dbP!$D$2),"&lt;="&amp;W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18686436.080861665</v>
      </c>
      <c r="X162" s="1">
        <f ca="1">SUMIFS(INDIRECT($F$1&amp;$F162&amp;":"&amp;$F162),INDIRECT($F$1&amp;dbP!$D$2&amp;":"&amp;dbP!$D$2),"&gt;="&amp;X$6,INDIRECT($F$1&amp;dbP!$D$2&amp;":"&amp;dbP!$D$2),"&lt;="&amp;X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Y162" s="1">
        <f ca="1">SUMIFS(INDIRECT($F$1&amp;$F162&amp;":"&amp;$F162),INDIRECT($F$1&amp;dbP!$D$2&amp;":"&amp;dbP!$D$2),"&gt;="&amp;Y$6,INDIRECT($F$1&amp;dbP!$D$2&amp;":"&amp;dbP!$D$2),"&lt;="&amp;Y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Z162" s="1">
        <f ca="1">SUMIFS(INDIRECT($F$1&amp;$F162&amp;":"&amp;$F162),INDIRECT($F$1&amp;dbP!$D$2&amp;":"&amp;dbP!$D$2),"&gt;="&amp;Z$6,INDIRECT($F$1&amp;dbP!$D$2&amp;":"&amp;dbP!$D$2),"&lt;="&amp;Z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A162" s="1">
        <f ca="1">SUMIFS(INDIRECT($F$1&amp;$F162&amp;":"&amp;$F162),INDIRECT($F$1&amp;dbP!$D$2&amp;":"&amp;dbP!$D$2),"&gt;="&amp;AA$6,INDIRECT($F$1&amp;dbP!$D$2&amp;":"&amp;dbP!$D$2),"&lt;="&amp;AA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B162" s="1">
        <f ca="1">SUMIFS(INDIRECT($F$1&amp;$F162&amp;":"&amp;$F162),INDIRECT($F$1&amp;dbP!$D$2&amp;":"&amp;dbP!$D$2),"&gt;="&amp;AB$6,INDIRECT($F$1&amp;dbP!$D$2&amp;":"&amp;dbP!$D$2),"&lt;="&amp;AB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C162" s="1">
        <f ca="1">SUMIFS(INDIRECT($F$1&amp;$F162&amp;":"&amp;$F162),INDIRECT($F$1&amp;dbP!$D$2&amp;":"&amp;dbP!$D$2),"&gt;="&amp;AC$6,INDIRECT($F$1&amp;dbP!$D$2&amp;":"&amp;dbP!$D$2),"&lt;="&amp;AC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D162" s="1">
        <f ca="1">SUMIFS(INDIRECT($F$1&amp;$F162&amp;":"&amp;$F162),INDIRECT($F$1&amp;dbP!$D$2&amp;":"&amp;dbP!$D$2),"&gt;="&amp;AD$6,INDIRECT($F$1&amp;dbP!$D$2&amp;":"&amp;dbP!$D$2),"&lt;="&amp;AD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E162" s="1">
        <f ca="1">SUMIFS(INDIRECT($F$1&amp;$F162&amp;":"&amp;$F162),INDIRECT($F$1&amp;dbP!$D$2&amp;":"&amp;dbP!$D$2),"&gt;="&amp;AE$6,INDIRECT($F$1&amp;dbP!$D$2&amp;":"&amp;dbP!$D$2),"&lt;="&amp;AE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F162" s="1">
        <f ca="1">SUMIFS(INDIRECT($F$1&amp;$F162&amp;":"&amp;$F162),INDIRECT($F$1&amp;dbP!$D$2&amp;":"&amp;dbP!$D$2),"&gt;="&amp;AF$6,INDIRECT($F$1&amp;dbP!$D$2&amp;":"&amp;dbP!$D$2),"&lt;="&amp;AF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G162" s="1">
        <f ca="1">SUMIFS(INDIRECT($F$1&amp;$F162&amp;":"&amp;$F162),INDIRECT($F$1&amp;dbP!$D$2&amp;":"&amp;dbP!$D$2),"&gt;="&amp;AG$6,INDIRECT($F$1&amp;dbP!$D$2&amp;":"&amp;dbP!$D$2),"&lt;="&amp;AG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H162" s="1">
        <f ca="1">SUMIFS(INDIRECT($F$1&amp;$F162&amp;":"&amp;$F162),INDIRECT($F$1&amp;dbP!$D$2&amp;":"&amp;dbP!$D$2),"&gt;="&amp;AH$6,INDIRECT($F$1&amp;dbP!$D$2&amp;":"&amp;dbP!$D$2),"&lt;="&amp;AH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I162" s="1">
        <f ca="1">SUMIFS(INDIRECT($F$1&amp;$F162&amp;":"&amp;$F162),INDIRECT($F$1&amp;dbP!$D$2&amp;":"&amp;dbP!$D$2),"&gt;="&amp;AI$6,INDIRECT($F$1&amp;dbP!$D$2&amp;":"&amp;dbP!$D$2),"&lt;="&amp;AI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J162" s="1">
        <f ca="1">SUMIFS(INDIRECT($F$1&amp;$F162&amp;":"&amp;$F162),INDIRECT($F$1&amp;dbP!$D$2&amp;":"&amp;dbP!$D$2),"&gt;="&amp;AJ$6,INDIRECT($F$1&amp;dbP!$D$2&amp;":"&amp;dbP!$D$2),"&lt;="&amp;AJ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K162" s="1">
        <f ca="1">SUMIFS(INDIRECT($F$1&amp;$F162&amp;":"&amp;$F162),INDIRECT($F$1&amp;dbP!$D$2&amp;":"&amp;dbP!$D$2),"&gt;="&amp;AK$6,INDIRECT($F$1&amp;dbP!$D$2&amp;":"&amp;dbP!$D$2),"&lt;="&amp;AK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L162" s="1">
        <f ca="1">SUMIFS(INDIRECT($F$1&amp;$F162&amp;":"&amp;$F162),INDIRECT($F$1&amp;dbP!$D$2&amp;":"&amp;dbP!$D$2),"&gt;="&amp;AL$6,INDIRECT($F$1&amp;dbP!$D$2&amp;":"&amp;dbP!$D$2),"&lt;="&amp;AL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M162" s="1">
        <f ca="1">SUMIFS(INDIRECT($F$1&amp;$F162&amp;":"&amp;$F162),INDIRECT($F$1&amp;dbP!$D$2&amp;":"&amp;dbP!$D$2),"&gt;="&amp;AM$6,INDIRECT($F$1&amp;dbP!$D$2&amp;":"&amp;dbP!$D$2),"&lt;="&amp;AM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N162" s="1">
        <f ca="1">SUMIFS(INDIRECT($F$1&amp;$F162&amp;":"&amp;$F162),INDIRECT($F$1&amp;dbP!$D$2&amp;":"&amp;dbP!$D$2),"&gt;="&amp;AN$6,INDIRECT($F$1&amp;dbP!$D$2&amp;":"&amp;dbP!$D$2),"&lt;="&amp;AN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O162" s="1">
        <f ca="1">SUMIFS(INDIRECT($F$1&amp;$F162&amp;":"&amp;$F162),INDIRECT($F$1&amp;dbP!$D$2&amp;":"&amp;dbP!$D$2),"&gt;="&amp;AO$6,INDIRECT($F$1&amp;dbP!$D$2&amp;":"&amp;dbP!$D$2),"&lt;="&amp;AO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P162" s="1">
        <f ca="1">SUMIFS(INDIRECT($F$1&amp;$F162&amp;":"&amp;$F162),INDIRECT($F$1&amp;dbP!$D$2&amp;":"&amp;dbP!$D$2),"&gt;="&amp;AP$6,INDIRECT($F$1&amp;dbP!$D$2&amp;":"&amp;dbP!$D$2),"&lt;="&amp;AP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Q162" s="1">
        <f ca="1">SUMIFS(INDIRECT($F$1&amp;$F162&amp;":"&amp;$F162),INDIRECT($F$1&amp;dbP!$D$2&amp;":"&amp;dbP!$D$2),"&gt;="&amp;AQ$6,INDIRECT($F$1&amp;dbP!$D$2&amp;":"&amp;dbP!$D$2),"&lt;="&amp;AQ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R162" s="1">
        <f ca="1">SUMIFS(INDIRECT($F$1&amp;$F162&amp;":"&amp;$F162),INDIRECT($F$1&amp;dbP!$D$2&amp;":"&amp;dbP!$D$2),"&gt;="&amp;AR$6,INDIRECT($F$1&amp;dbP!$D$2&amp;":"&amp;dbP!$D$2),"&lt;="&amp;AR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S162" s="1">
        <f ca="1">SUMIFS(INDIRECT($F$1&amp;$F162&amp;":"&amp;$F162),INDIRECT($F$1&amp;dbP!$D$2&amp;":"&amp;dbP!$D$2),"&gt;="&amp;AS$6,INDIRECT($F$1&amp;dbP!$D$2&amp;":"&amp;dbP!$D$2),"&lt;="&amp;AS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T162" s="1">
        <f ca="1">SUMIFS(INDIRECT($F$1&amp;$F162&amp;":"&amp;$F162),INDIRECT($F$1&amp;dbP!$D$2&amp;":"&amp;dbP!$D$2),"&gt;="&amp;AT$6,INDIRECT($F$1&amp;dbP!$D$2&amp;":"&amp;dbP!$D$2),"&lt;="&amp;AT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U162" s="1">
        <f ca="1">SUMIFS(INDIRECT($F$1&amp;$F162&amp;":"&amp;$F162),INDIRECT($F$1&amp;dbP!$D$2&amp;":"&amp;dbP!$D$2),"&gt;="&amp;AU$6,INDIRECT($F$1&amp;dbP!$D$2&amp;":"&amp;dbP!$D$2),"&lt;="&amp;AU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V162" s="1">
        <f ca="1">SUMIFS(INDIRECT($F$1&amp;$F162&amp;":"&amp;$F162),INDIRECT($F$1&amp;dbP!$D$2&amp;":"&amp;dbP!$D$2),"&gt;="&amp;AV$6,INDIRECT($F$1&amp;dbP!$D$2&amp;":"&amp;dbP!$D$2),"&lt;="&amp;AV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W162" s="1">
        <f ca="1">SUMIFS(INDIRECT($F$1&amp;$F162&amp;":"&amp;$F162),INDIRECT($F$1&amp;dbP!$D$2&amp;":"&amp;dbP!$D$2),"&gt;="&amp;AW$6,INDIRECT($F$1&amp;dbP!$D$2&amp;":"&amp;dbP!$D$2),"&lt;="&amp;AW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X162" s="1">
        <f ca="1">SUMIFS(INDIRECT($F$1&amp;$F162&amp;":"&amp;$F162),INDIRECT($F$1&amp;dbP!$D$2&amp;":"&amp;dbP!$D$2),"&gt;="&amp;AX$6,INDIRECT($F$1&amp;dbP!$D$2&amp;":"&amp;dbP!$D$2),"&lt;="&amp;AX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Y162" s="1">
        <f ca="1">SUMIFS(INDIRECT($F$1&amp;$F162&amp;":"&amp;$F162),INDIRECT($F$1&amp;dbP!$D$2&amp;":"&amp;dbP!$D$2),"&gt;="&amp;AY$6,INDIRECT($F$1&amp;dbP!$D$2&amp;":"&amp;dbP!$D$2),"&lt;="&amp;AY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AZ162" s="1">
        <f ca="1">SUMIFS(INDIRECT($F$1&amp;$F162&amp;":"&amp;$F162),INDIRECT($F$1&amp;dbP!$D$2&amp;":"&amp;dbP!$D$2),"&gt;="&amp;AZ$6,INDIRECT($F$1&amp;dbP!$D$2&amp;":"&amp;dbP!$D$2),"&lt;="&amp;AZ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A162" s="1">
        <f ca="1">SUMIFS(INDIRECT($F$1&amp;$F162&amp;":"&amp;$F162),INDIRECT($F$1&amp;dbP!$D$2&amp;":"&amp;dbP!$D$2),"&gt;="&amp;BA$6,INDIRECT($F$1&amp;dbP!$D$2&amp;":"&amp;dbP!$D$2),"&lt;="&amp;BA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B162" s="1">
        <f ca="1">SUMIFS(INDIRECT($F$1&amp;$F162&amp;":"&amp;$F162),INDIRECT($F$1&amp;dbP!$D$2&amp;":"&amp;dbP!$D$2),"&gt;="&amp;BB$6,INDIRECT($F$1&amp;dbP!$D$2&amp;":"&amp;dbP!$D$2),"&lt;="&amp;BB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C162" s="1">
        <f ca="1">SUMIFS(INDIRECT($F$1&amp;$F162&amp;":"&amp;$F162),INDIRECT($F$1&amp;dbP!$D$2&amp;":"&amp;dbP!$D$2),"&gt;="&amp;BC$6,INDIRECT($F$1&amp;dbP!$D$2&amp;":"&amp;dbP!$D$2),"&lt;="&amp;BC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D162" s="1">
        <f ca="1">SUMIFS(INDIRECT($F$1&amp;$F162&amp;":"&amp;$F162),INDIRECT($F$1&amp;dbP!$D$2&amp;":"&amp;dbP!$D$2),"&gt;="&amp;BD$6,INDIRECT($F$1&amp;dbP!$D$2&amp;":"&amp;dbP!$D$2),"&lt;="&amp;BD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  <c r="BE162" s="1">
        <f ca="1">SUMIFS(INDIRECT($F$1&amp;$F162&amp;":"&amp;$F162),INDIRECT($F$1&amp;dbP!$D$2&amp;":"&amp;dbP!$D$2),"&gt;="&amp;BE$6,INDIRECT($F$1&amp;dbP!$D$2&amp;":"&amp;dbP!$D$2),"&lt;="&amp;BE$7,INDIRECT($F$1&amp;dbP!$O$2&amp;":"&amp;dbP!$O$2),$H162,INDIRECT($F$1&amp;dbP!$P$2&amp;":"&amp;dbP!$P$2),IF($I162=$J162,"*",$I162),INDIRECT($F$1&amp;dbP!$Q$2&amp;":"&amp;dbP!$Q$2),IF(OR($I162=$J162,"  "&amp;$I162=$J162),"*",RIGHT($J162,LEN($J162)-4)),INDIRECT($F$1&amp;dbP!$AC$2&amp;":"&amp;dbP!$AC$2),RepP!$J$3)</f>
        <v>0</v>
      </c>
    </row>
    <row r="163" spans="2:57" x14ac:dyDescent="0.3">
      <c r="B163" s="1">
        <f>MAX(B$137:B162)+1</f>
        <v>214</v>
      </c>
      <c r="F163" s="1" t="str">
        <f ca="1">INDIRECT($B$1&amp;Items!H$2&amp;$B163)</f>
        <v>Y</v>
      </c>
      <c r="H163" s="13" t="str">
        <f ca="1">INDIRECT($B$1&amp;Items!E$2&amp;$B163)</f>
        <v>Ввод в эксплуатацию</v>
      </c>
      <c r="I163" s="13" t="str">
        <f ca="1">IF(INDIRECT($B$1&amp;Items!F$2&amp;$B163)="",H163,INDIRECT($B$1&amp;Items!F$2&amp;$B163))</f>
        <v>Основные средства - тип - 3</v>
      </c>
      <c r="J163" s="1" t="str">
        <f ca="1">IF(INDIRECT($B$1&amp;Items!G$2&amp;$B163)="",IF(H163&lt;&gt;I163,"  "&amp;I163,I163),"    "&amp;INDIRECT($B$1&amp;Items!G$2&amp;$B163))</f>
        <v xml:space="preserve">    Капзатраты - тип - 3 - 1</v>
      </c>
      <c r="S163" s="1">
        <f ca="1">SUM($U163:INDIRECT(ADDRESS(ROW(),SUMIFS($1:$1,$5:$5,MAX($5:$5)))))</f>
        <v>587079.4006938336</v>
      </c>
      <c r="V163" s="1">
        <f ca="1">SUMIFS(INDIRECT($F$1&amp;$F163&amp;":"&amp;$F163),INDIRECT($F$1&amp;dbP!$D$2&amp;":"&amp;dbP!$D$2),"&gt;="&amp;V$6,INDIRECT($F$1&amp;dbP!$D$2&amp;":"&amp;dbP!$D$2),"&lt;="&amp;V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W163" s="1">
        <f ca="1">SUMIFS(INDIRECT($F$1&amp;$F163&amp;":"&amp;$F163),INDIRECT($F$1&amp;dbP!$D$2&amp;":"&amp;dbP!$D$2),"&gt;="&amp;W$6,INDIRECT($F$1&amp;dbP!$D$2&amp;":"&amp;dbP!$D$2),"&lt;="&amp;W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587079.4006938336</v>
      </c>
      <c r="X163" s="1">
        <f ca="1">SUMIFS(INDIRECT($F$1&amp;$F163&amp;":"&amp;$F163),INDIRECT($F$1&amp;dbP!$D$2&amp;":"&amp;dbP!$D$2),"&gt;="&amp;X$6,INDIRECT($F$1&amp;dbP!$D$2&amp;":"&amp;dbP!$D$2),"&lt;="&amp;X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Y163" s="1">
        <f ca="1">SUMIFS(INDIRECT($F$1&amp;$F163&amp;":"&amp;$F163),INDIRECT($F$1&amp;dbP!$D$2&amp;":"&amp;dbP!$D$2),"&gt;="&amp;Y$6,INDIRECT($F$1&amp;dbP!$D$2&amp;":"&amp;dbP!$D$2),"&lt;="&amp;Y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Z163" s="1">
        <f ca="1">SUMIFS(INDIRECT($F$1&amp;$F163&amp;":"&amp;$F163),INDIRECT($F$1&amp;dbP!$D$2&amp;":"&amp;dbP!$D$2),"&gt;="&amp;Z$6,INDIRECT($F$1&amp;dbP!$D$2&amp;":"&amp;dbP!$D$2),"&lt;="&amp;Z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A163" s="1">
        <f ca="1">SUMIFS(INDIRECT($F$1&amp;$F163&amp;":"&amp;$F163),INDIRECT($F$1&amp;dbP!$D$2&amp;":"&amp;dbP!$D$2),"&gt;="&amp;AA$6,INDIRECT($F$1&amp;dbP!$D$2&amp;":"&amp;dbP!$D$2),"&lt;="&amp;AA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B163" s="1">
        <f ca="1">SUMIFS(INDIRECT($F$1&amp;$F163&amp;":"&amp;$F163),INDIRECT($F$1&amp;dbP!$D$2&amp;":"&amp;dbP!$D$2),"&gt;="&amp;AB$6,INDIRECT($F$1&amp;dbP!$D$2&amp;":"&amp;dbP!$D$2),"&lt;="&amp;AB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C163" s="1">
        <f ca="1">SUMIFS(INDIRECT($F$1&amp;$F163&amp;":"&amp;$F163),INDIRECT($F$1&amp;dbP!$D$2&amp;":"&amp;dbP!$D$2),"&gt;="&amp;AC$6,INDIRECT($F$1&amp;dbP!$D$2&amp;":"&amp;dbP!$D$2),"&lt;="&amp;AC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D163" s="1">
        <f ca="1">SUMIFS(INDIRECT($F$1&amp;$F163&amp;":"&amp;$F163),INDIRECT($F$1&amp;dbP!$D$2&amp;":"&amp;dbP!$D$2),"&gt;="&amp;AD$6,INDIRECT($F$1&amp;dbP!$D$2&amp;":"&amp;dbP!$D$2),"&lt;="&amp;AD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E163" s="1">
        <f ca="1">SUMIFS(INDIRECT($F$1&amp;$F163&amp;":"&amp;$F163),INDIRECT($F$1&amp;dbP!$D$2&amp;":"&amp;dbP!$D$2),"&gt;="&amp;AE$6,INDIRECT($F$1&amp;dbP!$D$2&amp;":"&amp;dbP!$D$2),"&lt;="&amp;AE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F163" s="1">
        <f ca="1">SUMIFS(INDIRECT($F$1&amp;$F163&amp;":"&amp;$F163),INDIRECT($F$1&amp;dbP!$D$2&amp;":"&amp;dbP!$D$2),"&gt;="&amp;AF$6,INDIRECT($F$1&amp;dbP!$D$2&amp;":"&amp;dbP!$D$2),"&lt;="&amp;AF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G163" s="1">
        <f ca="1">SUMIFS(INDIRECT($F$1&amp;$F163&amp;":"&amp;$F163),INDIRECT($F$1&amp;dbP!$D$2&amp;":"&amp;dbP!$D$2),"&gt;="&amp;AG$6,INDIRECT($F$1&amp;dbP!$D$2&amp;":"&amp;dbP!$D$2),"&lt;="&amp;AG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H163" s="1">
        <f ca="1">SUMIFS(INDIRECT($F$1&amp;$F163&amp;":"&amp;$F163),INDIRECT($F$1&amp;dbP!$D$2&amp;":"&amp;dbP!$D$2),"&gt;="&amp;AH$6,INDIRECT($F$1&amp;dbP!$D$2&amp;":"&amp;dbP!$D$2),"&lt;="&amp;AH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I163" s="1">
        <f ca="1">SUMIFS(INDIRECT($F$1&amp;$F163&amp;":"&amp;$F163),INDIRECT($F$1&amp;dbP!$D$2&amp;":"&amp;dbP!$D$2),"&gt;="&amp;AI$6,INDIRECT($F$1&amp;dbP!$D$2&amp;":"&amp;dbP!$D$2),"&lt;="&amp;AI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J163" s="1">
        <f ca="1">SUMIFS(INDIRECT($F$1&amp;$F163&amp;":"&amp;$F163),INDIRECT($F$1&amp;dbP!$D$2&amp;":"&amp;dbP!$D$2),"&gt;="&amp;AJ$6,INDIRECT($F$1&amp;dbP!$D$2&amp;":"&amp;dbP!$D$2),"&lt;="&amp;AJ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K163" s="1">
        <f ca="1">SUMIFS(INDIRECT($F$1&amp;$F163&amp;":"&amp;$F163),INDIRECT($F$1&amp;dbP!$D$2&amp;":"&amp;dbP!$D$2),"&gt;="&amp;AK$6,INDIRECT($F$1&amp;dbP!$D$2&amp;":"&amp;dbP!$D$2),"&lt;="&amp;AK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L163" s="1">
        <f ca="1">SUMIFS(INDIRECT($F$1&amp;$F163&amp;":"&amp;$F163),INDIRECT($F$1&amp;dbP!$D$2&amp;":"&amp;dbP!$D$2),"&gt;="&amp;AL$6,INDIRECT($F$1&amp;dbP!$D$2&amp;":"&amp;dbP!$D$2),"&lt;="&amp;AL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M163" s="1">
        <f ca="1">SUMIFS(INDIRECT($F$1&amp;$F163&amp;":"&amp;$F163),INDIRECT($F$1&amp;dbP!$D$2&amp;":"&amp;dbP!$D$2),"&gt;="&amp;AM$6,INDIRECT($F$1&amp;dbP!$D$2&amp;":"&amp;dbP!$D$2),"&lt;="&amp;AM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N163" s="1">
        <f ca="1">SUMIFS(INDIRECT($F$1&amp;$F163&amp;":"&amp;$F163),INDIRECT($F$1&amp;dbP!$D$2&amp;":"&amp;dbP!$D$2),"&gt;="&amp;AN$6,INDIRECT($F$1&amp;dbP!$D$2&amp;":"&amp;dbP!$D$2),"&lt;="&amp;AN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O163" s="1">
        <f ca="1">SUMIFS(INDIRECT($F$1&amp;$F163&amp;":"&amp;$F163),INDIRECT($F$1&amp;dbP!$D$2&amp;":"&amp;dbP!$D$2),"&gt;="&amp;AO$6,INDIRECT($F$1&amp;dbP!$D$2&amp;":"&amp;dbP!$D$2),"&lt;="&amp;AO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P163" s="1">
        <f ca="1">SUMIFS(INDIRECT($F$1&amp;$F163&amp;":"&amp;$F163),INDIRECT($F$1&amp;dbP!$D$2&amp;":"&amp;dbP!$D$2),"&gt;="&amp;AP$6,INDIRECT($F$1&amp;dbP!$D$2&amp;":"&amp;dbP!$D$2),"&lt;="&amp;AP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Q163" s="1">
        <f ca="1">SUMIFS(INDIRECT($F$1&amp;$F163&amp;":"&amp;$F163),INDIRECT($F$1&amp;dbP!$D$2&amp;":"&amp;dbP!$D$2),"&gt;="&amp;AQ$6,INDIRECT($F$1&amp;dbP!$D$2&amp;":"&amp;dbP!$D$2),"&lt;="&amp;AQ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R163" s="1">
        <f ca="1">SUMIFS(INDIRECT($F$1&amp;$F163&amp;":"&amp;$F163),INDIRECT($F$1&amp;dbP!$D$2&amp;":"&amp;dbP!$D$2),"&gt;="&amp;AR$6,INDIRECT($F$1&amp;dbP!$D$2&amp;":"&amp;dbP!$D$2),"&lt;="&amp;AR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S163" s="1">
        <f ca="1">SUMIFS(INDIRECT($F$1&amp;$F163&amp;":"&amp;$F163),INDIRECT($F$1&amp;dbP!$D$2&amp;":"&amp;dbP!$D$2),"&gt;="&amp;AS$6,INDIRECT($F$1&amp;dbP!$D$2&amp;":"&amp;dbP!$D$2),"&lt;="&amp;AS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T163" s="1">
        <f ca="1">SUMIFS(INDIRECT($F$1&amp;$F163&amp;":"&amp;$F163),INDIRECT($F$1&amp;dbP!$D$2&amp;":"&amp;dbP!$D$2),"&gt;="&amp;AT$6,INDIRECT($F$1&amp;dbP!$D$2&amp;":"&amp;dbP!$D$2),"&lt;="&amp;AT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U163" s="1">
        <f ca="1">SUMIFS(INDIRECT($F$1&amp;$F163&amp;":"&amp;$F163),INDIRECT($F$1&amp;dbP!$D$2&amp;":"&amp;dbP!$D$2),"&gt;="&amp;AU$6,INDIRECT($F$1&amp;dbP!$D$2&amp;":"&amp;dbP!$D$2),"&lt;="&amp;AU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V163" s="1">
        <f ca="1">SUMIFS(INDIRECT($F$1&amp;$F163&amp;":"&amp;$F163),INDIRECT($F$1&amp;dbP!$D$2&amp;":"&amp;dbP!$D$2),"&gt;="&amp;AV$6,INDIRECT($F$1&amp;dbP!$D$2&amp;":"&amp;dbP!$D$2),"&lt;="&amp;AV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W163" s="1">
        <f ca="1">SUMIFS(INDIRECT($F$1&amp;$F163&amp;":"&amp;$F163),INDIRECT($F$1&amp;dbP!$D$2&amp;":"&amp;dbP!$D$2),"&gt;="&amp;AW$6,INDIRECT($F$1&amp;dbP!$D$2&amp;":"&amp;dbP!$D$2),"&lt;="&amp;AW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X163" s="1">
        <f ca="1">SUMIFS(INDIRECT($F$1&amp;$F163&amp;":"&amp;$F163),INDIRECT($F$1&amp;dbP!$D$2&amp;":"&amp;dbP!$D$2),"&gt;="&amp;AX$6,INDIRECT($F$1&amp;dbP!$D$2&amp;":"&amp;dbP!$D$2),"&lt;="&amp;AX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Y163" s="1">
        <f ca="1">SUMIFS(INDIRECT($F$1&amp;$F163&amp;":"&amp;$F163),INDIRECT($F$1&amp;dbP!$D$2&amp;":"&amp;dbP!$D$2),"&gt;="&amp;AY$6,INDIRECT($F$1&amp;dbP!$D$2&amp;":"&amp;dbP!$D$2),"&lt;="&amp;AY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AZ163" s="1">
        <f ca="1">SUMIFS(INDIRECT($F$1&amp;$F163&amp;":"&amp;$F163),INDIRECT($F$1&amp;dbP!$D$2&amp;":"&amp;dbP!$D$2),"&gt;="&amp;AZ$6,INDIRECT($F$1&amp;dbP!$D$2&amp;":"&amp;dbP!$D$2),"&lt;="&amp;AZ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A163" s="1">
        <f ca="1">SUMIFS(INDIRECT($F$1&amp;$F163&amp;":"&amp;$F163),INDIRECT($F$1&amp;dbP!$D$2&amp;":"&amp;dbP!$D$2),"&gt;="&amp;BA$6,INDIRECT($F$1&amp;dbP!$D$2&amp;":"&amp;dbP!$D$2),"&lt;="&amp;BA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B163" s="1">
        <f ca="1">SUMIFS(INDIRECT($F$1&amp;$F163&amp;":"&amp;$F163),INDIRECT($F$1&amp;dbP!$D$2&amp;":"&amp;dbP!$D$2),"&gt;="&amp;BB$6,INDIRECT($F$1&amp;dbP!$D$2&amp;":"&amp;dbP!$D$2),"&lt;="&amp;BB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C163" s="1">
        <f ca="1">SUMIFS(INDIRECT($F$1&amp;$F163&amp;":"&amp;$F163),INDIRECT($F$1&amp;dbP!$D$2&amp;":"&amp;dbP!$D$2),"&gt;="&amp;BC$6,INDIRECT($F$1&amp;dbP!$D$2&amp;":"&amp;dbP!$D$2),"&lt;="&amp;BC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D163" s="1">
        <f ca="1">SUMIFS(INDIRECT($F$1&amp;$F163&amp;":"&amp;$F163),INDIRECT($F$1&amp;dbP!$D$2&amp;":"&amp;dbP!$D$2),"&gt;="&amp;BD$6,INDIRECT($F$1&amp;dbP!$D$2&amp;":"&amp;dbP!$D$2),"&lt;="&amp;BD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  <c r="BE163" s="1">
        <f ca="1">SUMIFS(INDIRECT($F$1&amp;$F163&amp;":"&amp;$F163),INDIRECT($F$1&amp;dbP!$D$2&amp;":"&amp;dbP!$D$2),"&gt;="&amp;BE$6,INDIRECT($F$1&amp;dbP!$D$2&amp;":"&amp;dbP!$D$2),"&lt;="&amp;BE$7,INDIRECT($F$1&amp;dbP!$O$2&amp;":"&amp;dbP!$O$2),$H163,INDIRECT($F$1&amp;dbP!$P$2&amp;":"&amp;dbP!$P$2),IF($I163=$J163,"*",$I163),INDIRECT($F$1&amp;dbP!$Q$2&amp;":"&amp;dbP!$Q$2),IF(OR($I163=$J163,"  "&amp;$I163=$J163),"*",RIGHT($J163,LEN($J163)-4)),INDIRECT($F$1&amp;dbP!$AC$2&amp;":"&amp;dbP!$AC$2),RepP!$J$3)</f>
        <v>0</v>
      </c>
    </row>
    <row r="164" spans="2:57" x14ac:dyDescent="0.3">
      <c r="B164" s="1">
        <f>MAX(B$137:B163)+1</f>
        <v>215</v>
      </c>
      <c r="F164" s="1" t="str">
        <f ca="1">INDIRECT($B$1&amp;Items!H$2&amp;$B164)</f>
        <v>Y</v>
      </c>
      <c r="H164" s="13" t="str">
        <f ca="1">INDIRECT($B$1&amp;Items!E$2&amp;$B164)</f>
        <v>Ввод в эксплуатацию</v>
      </c>
      <c r="I164" s="13" t="str">
        <f ca="1">IF(INDIRECT($B$1&amp;Items!F$2&amp;$B164)="",H164,INDIRECT($B$1&amp;Items!F$2&amp;$B164))</f>
        <v>Основные средства - тип - 3</v>
      </c>
      <c r="J164" s="1" t="str">
        <f ca="1">IF(INDIRECT($B$1&amp;Items!G$2&amp;$B164)="",IF(H164&lt;&gt;I164,"  "&amp;I164,I164),"    "&amp;INDIRECT($B$1&amp;Items!G$2&amp;$B164))</f>
        <v xml:space="preserve">    Капзатраты - тип - 3 - 2</v>
      </c>
      <c r="S164" s="1">
        <f ca="1">SUM($U164:INDIRECT(ADDRESS(ROW(),SUMIFS($1:$1,$5:$5,MAX($5:$5)))))</f>
        <v>1470756.5307617188</v>
      </c>
      <c r="V164" s="1">
        <f ca="1">SUMIFS(INDIRECT($F$1&amp;$F164&amp;":"&amp;$F164),INDIRECT($F$1&amp;dbP!$D$2&amp;":"&amp;dbP!$D$2),"&gt;="&amp;V$6,INDIRECT($F$1&amp;dbP!$D$2&amp;":"&amp;dbP!$D$2),"&lt;="&amp;V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W164" s="1">
        <f ca="1">SUMIFS(INDIRECT($F$1&amp;$F164&amp;":"&amp;$F164),INDIRECT($F$1&amp;dbP!$D$2&amp;":"&amp;dbP!$D$2),"&gt;="&amp;W$6,INDIRECT($F$1&amp;dbP!$D$2&amp;":"&amp;dbP!$D$2),"&lt;="&amp;W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1470756.5307617188</v>
      </c>
      <c r="X164" s="1">
        <f ca="1">SUMIFS(INDIRECT($F$1&amp;$F164&amp;":"&amp;$F164),INDIRECT($F$1&amp;dbP!$D$2&amp;":"&amp;dbP!$D$2),"&gt;="&amp;X$6,INDIRECT($F$1&amp;dbP!$D$2&amp;":"&amp;dbP!$D$2),"&lt;="&amp;X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Y164" s="1">
        <f ca="1">SUMIFS(INDIRECT($F$1&amp;$F164&amp;":"&amp;$F164),INDIRECT($F$1&amp;dbP!$D$2&amp;":"&amp;dbP!$D$2),"&gt;="&amp;Y$6,INDIRECT($F$1&amp;dbP!$D$2&amp;":"&amp;dbP!$D$2),"&lt;="&amp;Y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Z164" s="1">
        <f ca="1">SUMIFS(INDIRECT($F$1&amp;$F164&amp;":"&amp;$F164),INDIRECT($F$1&amp;dbP!$D$2&amp;":"&amp;dbP!$D$2),"&gt;="&amp;Z$6,INDIRECT($F$1&amp;dbP!$D$2&amp;":"&amp;dbP!$D$2),"&lt;="&amp;Z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A164" s="1">
        <f ca="1">SUMIFS(INDIRECT($F$1&amp;$F164&amp;":"&amp;$F164),INDIRECT($F$1&amp;dbP!$D$2&amp;":"&amp;dbP!$D$2),"&gt;="&amp;AA$6,INDIRECT($F$1&amp;dbP!$D$2&amp;":"&amp;dbP!$D$2),"&lt;="&amp;AA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B164" s="1">
        <f ca="1">SUMIFS(INDIRECT($F$1&amp;$F164&amp;":"&amp;$F164),INDIRECT($F$1&amp;dbP!$D$2&amp;":"&amp;dbP!$D$2),"&gt;="&amp;AB$6,INDIRECT($F$1&amp;dbP!$D$2&amp;":"&amp;dbP!$D$2),"&lt;="&amp;AB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C164" s="1">
        <f ca="1">SUMIFS(INDIRECT($F$1&amp;$F164&amp;":"&amp;$F164),INDIRECT($F$1&amp;dbP!$D$2&amp;":"&amp;dbP!$D$2),"&gt;="&amp;AC$6,INDIRECT($F$1&amp;dbP!$D$2&amp;":"&amp;dbP!$D$2),"&lt;="&amp;AC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D164" s="1">
        <f ca="1">SUMIFS(INDIRECT($F$1&amp;$F164&amp;":"&amp;$F164),INDIRECT($F$1&amp;dbP!$D$2&amp;":"&amp;dbP!$D$2),"&gt;="&amp;AD$6,INDIRECT($F$1&amp;dbP!$D$2&amp;":"&amp;dbP!$D$2),"&lt;="&amp;AD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E164" s="1">
        <f ca="1">SUMIFS(INDIRECT($F$1&amp;$F164&amp;":"&amp;$F164),INDIRECT($F$1&amp;dbP!$D$2&amp;":"&amp;dbP!$D$2),"&gt;="&amp;AE$6,INDIRECT($F$1&amp;dbP!$D$2&amp;":"&amp;dbP!$D$2),"&lt;="&amp;AE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F164" s="1">
        <f ca="1">SUMIFS(INDIRECT($F$1&amp;$F164&amp;":"&amp;$F164),INDIRECT($F$1&amp;dbP!$D$2&amp;":"&amp;dbP!$D$2),"&gt;="&amp;AF$6,INDIRECT($F$1&amp;dbP!$D$2&amp;":"&amp;dbP!$D$2),"&lt;="&amp;AF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G164" s="1">
        <f ca="1">SUMIFS(INDIRECT($F$1&amp;$F164&amp;":"&amp;$F164),INDIRECT($F$1&amp;dbP!$D$2&amp;":"&amp;dbP!$D$2),"&gt;="&amp;AG$6,INDIRECT($F$1&amp;dbP!$D$2&amp;":"&amp;dbP!$D$2),"&lt;="&amp;AG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H164" s="1">
        <f ca="1">SUMIFS(INDIRECT($F$1&amp;$F164&amp;":"&amp;$F164),INDIRECT($F$1&amp;dbP!$D$2&amp;":"&amp;dbP!$D$2),"&gt;="&amp;AH$6,INDIRECT($F$1&amp;dbP!$D$2&amp;":"&amp;dbP!$D$2),"&lt;="&amp;AH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I164" s="1">
        <f ca="1">SUMIFS(INDIRECT($F$1&amp;$F164&amp;":"&amp;$F164),INDIRECT($F$1&amp;dbP!$D$2&amp;":"&amp;dbP!$D$2),"&gt;="&amp;AI$6,INDIRECT($F$1&amp;dbP!$D$2&amp;":"&amp;dbP!$D$2),"&lt;="&amp;AI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J164" s="1">
        <f ca="1">SUMIFS(INDIRECT($F$1&amp;$F164&amp;":"&amp;$F164),INDIRECT($F$1&amp;dbP!$D$2&amp;":"&amp;dbP!$D$2),"&gt;="&amp;AJ$6,INDIRECT($F$1&amp;dbP!$D$2&amp;":"&amp;dbP!$D$2),"&lt;="&amp;AJ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K164" s="1">
        <f ca="1">SUMIFS(INDIRECT($F$1&amp;$F164&amp;":"&amp;$F164),INDIRECT($F$1&amp;dbP!$D$2&amp;":"&amp;dbP!$D$2),"&gt;="&amp;AK$6,INDIRECT($F$1&amp;dbP!$D$2&amp;":"&amp;dbP!$D$2),"&lt;="&amp;AK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L164" s="1">
        <f ca="1">SUMIFS(INDIRECT($F$1&amp;$F164&amp;":"&amp;$F164),INDIRECT($F$1&amp;dbP!$D$2&amp;":"&amp;dbP!$D$2),"&gt;="&amp;AL$6,INDIRECT($F$1&amp;dbP!$D$2&amp;":"&amp;dbP!$D$2),"&lt;="&amp;AL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M164" s="1">
        <f ca="1">SUMIFS(INDIRECT($F$1&amp;$F164&amp;":"&amp;$F164),INDIRECT($F$1&amp;dbP!$D$2&amp;":"&amp;dbP!$D$2),"&gt;="&amp;AM$6,INDIRECT($F$1&amp;dbP!$D$2&amp;":"&amp;dbP!$D$2),"&lt;="&amp;AM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N164" s="1">
        <f ca="1">SUMIFS(INDIRECT($F$1&amp;$F164&amp;":"&amp;$F164),INDIRECT($F$1&amp;dbP!$D$2&amp;":"&amp;dbP!$D$2),"&gt;="&amp;AN$6,INDIRECT($F$1&amp;dbP!$D$2&amp;":"&amp;dbP!$D$2),"&lt;="&amp;AN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O164" s="1">
        <f ca="1">SUMIFS(INDIRECT($F$1&amp;$F164&amp;":"&amp;$F164),INDIRECT($F$1&amp;dbP!$D$2&amp;":"&amp;dbP!$D$2),"&gt;="&amp;AO$6,INDIRECT($F$1&amp;dbP!$D$2&amp;":"&amp;dbP!$D$2),"&lt;="&amp;AO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P164" s="1">
        <f ca="1">SUMIFS(INDIRECT($F$1&amp;$F164&amp;":"&amp;$F164),INDIRECT($F$1&amp;dbP!$D$2&amp;":"&amp;dbP!$D$2),"&gt;="&amp;AP$6,INDIRECT($F$1&amp;dbP!$D$2&amp;":"&amp;dbP!$D$2),"&lt;="&amp;AP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Q164" s="1">
        <f ca="1">SUMIFS(INDIRECT($F$1&amp;$F164&amp;":"&amp;$F164),INDIRECT($F$1&amp;dbP!$D$2&amp;":"&amp;dbP!$D$2),"&gt;="&amp;AQ$6,INDIRECT($F$1&amp;dbP!$D$2&amp;":"&amp;dbP!$D$2),"&lt;="&amp;AQ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R164" s="1">
        <f ca="1">SUMIFS(INDIRECT($F$1&amp;$F164&amp;":"&amp;$F164),INDIRECT($F$1&amp;dbP!$D$2&amp;":"&amp;dbP!$D$2),"&gt;="&amp;AR$6,INDIRECT($F$1&amp;dbP!$D$2&amp;":"&amp;dbP!$D$2),"&lt;="&amp;AR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S164" s="1">
        <f ca="1">SUMIFS(INDIRECT($F$1&amp;$F164&amp;":"&amp;$F164),INDIRECT($F$1&amp;dbP!$D$2&amp;":"&amp;dbP!$D$2),"&gt;="&amp;AS$6,INDIRECT($F$1&amp;dbP!$D$2&amp;":"&amp;dbP!$D$2),"&lt;="&amp;AS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T164" s="1">
        <f ca="1">SUMIFS(INDIRECT($F$1&amp;$F164&amp;":"&amp;$F164),INDIRECT($F$1&amp;dbP!$D$2&amp;":"&amp;dbP!$D$2),"&gt;="&amp;AT$6,INDIRECT($F$1&amp;dbP!$D$2&amp;":"&amp;dbP!$D$2),"&lt;="&amp;AT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U164" s="1">
        <f ca="1">SUMIFS(INDIRECT($F$1&amp;$F164&amp;":"&amp;$F164),INDIRECT($F$1&amp;dbP!$D$2&amp;":"&amp;dbP!$D$2),"&gt;="&amp;AU$6,INDIRECT($F$1&amp;dbP!$D$2&amp;":"&amp;dbP!$D$2),"&lt;="&amp;AU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V164" s="1">
        <f ca="1">SUMIFS(INDIRECT($F$1&amp;$F164&amp;":"&amp;$F164),INDIRECT($F$1&amp;dbP!$D$2&amp;":"&amp;dbP!$D$2),"&gt;="&amp;AV$6,INDIRECT($F$1&amp;dbP!$D$2&amp;":"&amp;dbP!$D$2),"&lt;="&amp;AV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W164" s="1">
        <f ca="1">SUMIFS(INDIRECT($F$1&amp;$F164&amp;":"&amp;$F164),INDIRECT($F$1&amp;dbP!$D$2&amp;":"&amp;dbP!$D$2),"&gt;="&amp;AW$6,INDIRECT($F$1&amp;dbP!$D$2&amp;":"&amp;dbP!$D$2),"&lt;="&amp;AW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X164" s="1">
        <f ca="1">SUMIFS(INDIRECT($F$1&amp;$F164&amp;":"&amp;$F164),INDIRECT($F$1&amp;dbP!$D$2&amp;":"&amp;dbP!$D$2),"&gt;="&amp;AX$6,INDIRECT($F$1&amp;dbP!$D$2&amp;":"&amp;dbP!$D$2),"&lt;="&amp;AX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Y164" s="1">
        <f ca="1">SUMIFS(INDIRECT($F$1&amp;$F164&amp;":"&amp;$F164),INDIRECT($F$1&amp;dbP!$D$2&amp;":"&amp;dbP!$D$2),"&gt;="&amp;AY$6,INDIRECT($F$1&amp;dbP!$D$2&amp;":"&amp;dbP!$D$2),"&lt;="&amp;AY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AZ164" s="1">
        <f ca="1">SUMIFS(INDIRECT($F$1&amp;$F164&amp;":"&amp;$F164),INDIRECT($F$1&amp;dbP!$D$2&amp;":"&amp;dbP!$D$2),"&gt;="&amp;AZ$6,INDIRECT($F$1&amp;dbP!$D$2&amp;":"&amp;dbP!$D$2),"&lt;="&amp;AZ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A164" s="1">
        <f ca="1">SUMIFS(INDIRECT($F$1&amp;$F164&amp;":"&amp;$F164),INDIRECT($F$1&amp;dbP!$D$2&amp;":"&amp;dbP!$D$2),"&gt;="&amp;BA$6,INDIRECT($F$1&amp;dbP!$D$2&amp;":"&amp;dbP!$D$2),"&lt;="&amp;BA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B164" s="1">
        <f ca="1">SUMIFS(INDIRECT($F$1&amp;$F164&amp;":"&amp;$F164),INDIRECT($F$1&amp;dbP!$D$2&amp;":"&amp;dbP!$D$2),"&gt;="&amp;BB$6,INDIRECT($F$1&amp;dbP!$D$2&amp;":"&amp;dbP!$D$2),"&lt;="&amp;BB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C164" s="1">
        <f ca="1">SUMIFS(INDIRECT($F$1&amp;$F164&amp;":"&amp;$F164),INDIRECT($F$1&amp;dbP!$D$2&amp;":"&amp;dbP!$D$2),"&gt;="&amp;BC$6,INDIRECT($F$1&amp;dbP!$D$2&amp;":"&amp;dbP!$D$2),"&lt;="&amp;BC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D164" s="1">
        <f ca="1">SUMIFS(INDIRECT($F$1&amp;$F164&amp;":"&amp;$F164),INDIRECT($F$1&amp;dbP!$D$2&amp;":"&amp;dbP!$D$2),"&gt;="&amp;BD$6,INDIRECT($F$1&amp;dbP!$D$2&amp;":"&amp;dbP!$D$2),"&lt;="&amp;BD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  <c r="BE164" s="1">
        <f ca="1">SUMIFS(INDIRECT($F$1&amp;$F164&amp;":"&amp;$F164),INDIRECT($F$1&amp;dbP!$D$2&amp;":"&amp;dbP!$D$2),"&gt;="&amp;BE$6,INDIRECT($F$1&amp;dbP!$D$2&amp;":"&amp;dbP!$D$2),"&lt;="&amp;BE$7,INDIRECT($F$1&amp;dbP!$O$2&amp;":"&amp;dbP!$O$2),$H164,INDIRECT($F$1&amp;dbP!$P$2&amp;":"&amp;dbP!$P$2),IF($I164=$J164,"*",$I164),INDIRECT($F$1&amp;dbP!$Q$2&amp;":"&amp;dbP!$Q$2),IF(OR($I164=$J164,"  "&amp;$I164=$J164),"*",RIGHT($J164,LEN($J164)-4)),INDIRECT($F$1&amp;dbP!$AC$2&amp;":"&amp;dbP!$AC$2),RepP!$J$3)</f>
        <v>0</v>
      </c>
    </row>
    <row r="165" spans="2:57" x14ac:dyDescent="0.3">
      <c r="B165" s="1">
        <f>MAX(B$137:B164)+1</f>
        <v>216</v>
      </c>
      <c r="F165" s="1" t="str">
        <f ca="1">INDIRECT($B$1&amp;Items!H$2&amp;$B165)</f>
        <v>Y</v>
      </c>
      <c r="H165" s="13" t="str">
        <f ca="1">INDIRECT($B$1&amp;Items!E$2&amp;$B165)</f>
        <v>Ввод в эксплуатацию</v>
      </c>
      <c r="I165" s="13" t="str">
        <f ca="1">IF(INDIRECT($B$1&amp;Items!F$2&amp;$B165)="",H165,INDIRECT($B$1&amp;Items!F$2&amp;$B165))</f>
        <v>Основные средства - тип - 3</v>
      </c>
      <c r="J165" s="1" t="str">
        <f ca="1">IF(INDIRECT($B$1&amp;Items!G$2&amp;$B165)="",IF(H165&lt;&gt;I165,"  "&amp;I165,I165),"    "&amp;INDIRECT($B$1&amp;Items!G$2&amp;$B165))</f>
        <v xml:space="preserve">    Капзатраты - тип - 3 - 3</v>
      </c>
      <c r="S165" s="1">
        <f ca="1">SUM($U165:INDIRECT(ADDRESS(ROW(),SUMIFS($1:$1,$5:$5,MAX($5:$5)))))</f>
        <v>1280781.8182656008</v>
      </c>
      <c r="V165" s="1">
        <f ca="1">SUMIFS(INDIRECT($F$1&amp;$F165&amp;":"&amp;$F165),INDIRECT($F$1&amp;dbP!$D$2&amp;":"&amp;dbP!$D$2),"&gt;="&amp;V$6,INDIRECT($F$1&amp;dbP!$D$2&amp;":"&amp;dbP!$D$2),"&lt;="&amp;V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W165" s="1">
        <f ca="1">SUMIFS(INDIRECT($F$1&amp;$F165&amp;":"&amp;$F165),INDIRECT($F$1&amp;dbP!$D$2&amp;":"&amp;dbP!$D$2),"&gt;="&amp;W$6,INDIRECT($F$1&amp;dbP!$D$2&amp;":"&amp;dbP!$D$2),"&lt;="&amp;W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1280781.8182656008</v>
      </c>
      <c r="X165" s="1">
        <f ca="1">SUMIFS(INDIRECT($F$1&amp;$F165&amp;":"&amp;$F165),INDIRECT($F$1&amp;dbP!$D$2&amp;":"&amp;dbP!$D$2),"&gt;="&amp;X$6,INDIRECT($F$1&amp;dbP!$D$2&amp;":"&amp;dbP!$D$2),"&lt;="&amp;X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Y165" s="1">
        <f ca="1">SUMIFS(INDIRECT($F$1&amp;$F165&amp;":"&amp;$F165),INDIRECT($F$1&amp;dbP!$D$2&amp;":"&amp;dbP!$D$2),"&gt;="&amp;Y$6,INDIRECT($F$1&amp;dbP!$D$2&amp;":"&amp;dbP!$D$2),"&lt;="&amp;Y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Z165" s="1">
        <f ca="1">SUMIFS(INDIRECT($F$1&amp;$F165&amp;":"&amp;$F165),INDIRECT($F$1&amp;dbP!$D$2&amp;":"&amp;dbP!$D$2),"&gt;="&amp;Z$6,INDIRECT($F$1&amp;dbP!$D$2&amp;":"&amp;dbP!$D$2),"&lt;="&amp;Z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A165" s="1">
        <f ca="1">SUMIFS(INDIRECT($F$1&amp;$F165&amp;":"&amp;$F165),INDIRECT($F$1&amp;dbP!$D$2&amp;":"&amp;dbP!$D$2),"&gt;="&amp;AA$6,INDIRECT($F$1&amp;dbP!$D$2&amp;":"&amp;dbP!$D$2),"&lt;="&amp;AA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B165" s="1">
        <f ca="1">SUMIFS(INDIRECT($F$1&amp;$F165&amp;":"&amp;$F165),INDIRECT($F$1&amp;dbP!$D$2&amp;":"&amp;dbP!$D$2),"&gt;="&amp;AB$6,INDIRECT($F$1&amp;dbP!$D$2&amp;":"&amp;dbP!$D$2),"&lt;="&amp;AB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C165" s="1">
        <f ca="1">SUMIFS(INDIRECT($F$1&amp;$F165&amp;":"&amp;$F165),INDIRECT($F$1&amp;dbP!$D$2&amp;":"&amp;dbP!$D$2),"&gt;="&amp;AC$6,INDIRECT($F$1&amp;dbP!$D$2&amp;":"&amp;dbP!$D$2),"&lt;="&amp;AC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D165" s="1">
        <f ca="1">SUMIFS(INDIRECT($F$1&amp;$F165&amp;":"&amp;$F165),INDIRECT($F$1&amp;dbP!$D$2&amp;":"&amp;dbP!$D$2),"&gt;="&amp;AD$6,INDIRECT($F$1&amp;dbP!$D$2&amp;":"&amp;dbP!$D$2),"&lt;="&amp;AD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E165" s="1">
        <f ca="1">SUMIFS(INDIRECT($F$1&amp;$F165&amp;":"&amp;$F165),INDIRECT($F$1&amp;dbP!$D$2&amp;":"&amp;dbP!$D$2),"&gt;="&amp;AE$6,INDIRECT($F$1&amp;dbP!$D$2&amp;":"&amp;dbP!$D$2),"&lt;="&amp;AE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F165" s="1">
        <f ca="1">SUMIFS(INDIRECT($F$1&amp;$F165&amp;":"&amp;$F165),INDIRECT($F$1&amp;dbP!$D$2&amp;":"&amp;dbP!$D$2),"&gt;="&amp;AF$6,INDIRECT($F$1&amp;dbP!$D$2&amp;":"&amp;dbP!$D$2),"&lt;="&amp;AF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G165" s="1">
        <f ca="1">SUMIFS(INDIRECT($F$1&amp;$F165&amp;":"&amp;$F165),INDIRECT($F$1&amp;dbP!$D$2&amp;":"&amp;dbP!$D$2),"&gt;="&amp;AG$6,INDIRECT($F$1&amp;dbP!$D$2&amp;":"&amp;dbP!$D$2),"&lt;="&amp;AG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H165" s="1">
        <f ca="1">SUMIFS(INDIRECT($F$1&amp;$F165&amp;":"&amp;$F165),INDIRECT($F$1&amp;dbP!$D$2&amp;":"&amp;dbP!$D$2),"&gt;="&amp;AH$6,INDIRECT($F$1&amp;dbP!$D$2&amp;":"&amp;dbP!$D$2),"&lt;="&amp;AH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I165" s="1">
        <f ca="1">SUMIFS(INDIRECT($F$1&amp;$F165&amp;":"&amp;$F165),INDIRECT($F$1&amp;dbP!$D$2&amp;":"&amp;dbP!$D$2),"&gt;="&amp;AI$6,INDIRECT($F$1&amp;dbP!$D$2&amp;":"&amp;dbP!$D$2),"&lt;="&amp;AI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J165" s="1">
        <f ca="1">SUMIFS(INDIRECT($F$1&amp;$F165&amp;":"&amp;$F165),INDIRECT($F$1&amp;dbP!$D$2&amp;":"&amp;dbP!$D$2),"&gt;="&amp;AJ$6,INDIRECT($F$1&amp;dbP!$D$2&amp;":"&amp;dbP!$D$2),"&lt;="&amp;AJ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K165" s="1">
        <f ca="1">SUMIFS(INDIRECT($F$1&amp;$F165&amp;":"&amp;$F165),INDIRECT($F$1&amp;dbP!$D$2&amp;":"&amp;dbP!$D$2),"&gt;="&amp;AK$6,INDIRECT($F$1&amp;dbP!$D$2&amp;":"&amp;dbP!$D$2),"&lt;="&amp;AK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L165" s="1">
        <f ca="1">SUMIFS(INDIRECT($F$1&amp;$F165&amp;":"&amp;$F165),INDIRECT($F$1&amp;dbP!$D$2&amp;":"&amp;dbP!$D$2),"&gt;="&amp;AL$6,INDIRECT($F$1&amp;dbP!$D$2&amp;":"&amp;dbP!$D$2),"&lt;="&amp;AL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M165" s="1">
        <f ca="1">SUMIFS(INDIRECT($F$1&amp;$F165&amp;":"&amp;$F165),INDIRECT($F$1&amp;dbP!$D$2&amp;":"&amp;dbP!$D$2),"&gt;="&amp;AM$6,INDIRECT($F$1&amp;dbP!$D$2&amp;":"&amp;dbP!$D$2),"&lt;="&amp;AM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N165" s="1">
        <f ca="1">SUMIFS(INDIRECT($F$1&amp;$F165&amp;":"&amp;$F165),INDIRECT($F$1&amp;dbP!$D$2&amp;":"&amp;dbP!$D$2),"&gt;="&amp;AN$6,INDIRECT($F$1&amp;dbP!$D$2&amp;":"&amp;dbP!$D$2),"&lt;="&amp;AN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O165" s="1">
        <f ca="1">SUMIFS(INDIRECT($F$1&amp;$F165&amp;":"&amp;$F165),INDIRECT($F$1&amp;dbP!$D$2&amp;":"&amp;dbP!$D$2),"&gt;="&amp;AO$6,INDIRECT($F$1&amp;dbP!$D$2&amp;":"&amp;dbP!$D$2),"&lt;="&amp;AO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P165" s="1">
        <f ca="1">SUMIFS(INDIRECT($F$1&amp;$F165&amp;":"&amp;$F165),INDIRECT($F$1&amp;dbP!$D$2&amp;":"&amp;dbP!$D$2),"&gt;="&amp;AP$6,INDIRECT($F$1&amp;dbP!$D$2&amp;":"&amp;dbP!$D$2),"&lt;="&amp;AP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Q165" s="1">
        <f ca="1">SUMIFS(INDIRECT($F$1&amp;$F165&amp;":"&amp;$F165),INDIRECT($F$1&amp;dbP!$D$2&amp;":"&amp;dbP!$D$2),"&gt;="&amp;AQ$6,INDIRECT($F$1&amp;dbP!$D$2&amp;":"&amp;dbP!$D$2),"&lt;="&amp;AQ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R165" s="1">
        <f ca="1">SUMIFS(INDIRECT($F$1&amp;$F165&amp;":"&amp;$F165),INDIRECT($F$1&amp;dbP!$D$2&amp;":"&amp;dbP!$D$2),"&gt;="&amp;AR$6,INDIRECT($F$1&amp;dbP!$D$2&amp;":"&amp;dbP!$D$2),"&lt;="&amp;AR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S165" s="1">
        <f ca="1">SUMIFS(INDIRECT($F$1&amp;$F165&amp;":"&amp;$F165),INDIRECT($F$1&amp;dbP!$D$2&amp;":"&amp;dbP!$D$2),"&gt;="&amp;AS$6,INDIRECT($F$1&amp;dbP!$D$2&amp;":"&amp;dbP!$D$2),"&lt;="&amp;AS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T165" s="1">
        <f ca="1">SUMIFS(INDIRECT($F$1&amp;$F165&amp;":"&amp;$F165),INDIRECT($F$1&amp;dbP!$D$2&amp;":"&amp;dbP!$D$2),"&gt;="&amp;AT$6,INDIRECT($F$1&amp;dbP!$D$2&amp;":"&amp;dbP!$D$2),"&lt;="&amp;AT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U165" s="1">
        <f ca="1">SUMIFS(INDIRECT($F$1&amp;$F165&amp;":"&amp;$F165),INDIRECT($F$1&amp;dbP!$D$2&amp;":"&amp;dbP!$D$2),"&gt;="&amp;AU$6,INDIRECT($F$1&amp;dbP!$D$2&amp;":"&amp;dbP!$D$2),"&lt;="&amp;AU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V165" s="1">
        <f ca="1">SUMIFS(INDIRECT($F$1&amp;$F165&amp;":"&amp;$F165),INDIRECT($F$1&amp;dbP!$D$2&amp;":"&amp;dbP!$D$2),"&gt;="&amp;AV$6,INDIRECT($F$1&amp;dbP!$D$2&amp;":"&amp;dbP!$D$2),"&lt;="&amp;AV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W165" s="1">
        <f ca="1">SUMIFS(INDIRECT($F$1&amp;$F165&amp;":"&amp;$F165),INDIRECT($F$1&amp;dbP!$D$2&amp;":"&amp;dbP!$D$2),"&gt;="&amp;AW$6,INDIRECT($F$1&amp;dbP!$D$2&amp;":"&amp;dbP!$D$2),"&lt;="&amp;AW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X165" s="1">
        <f ca="1">SUMIFS(INDIRECT($F$1&amp;$F165&amp;":"&amp;$F165),INDIRECT($F$1&amp;dbP!$D$2&amp;":"&amp;dbP!$D$2),"&gt;="&amp;AX$6,INDIRECT($F$1&amp;dbP!$D$2&amp;":"&amp;dbP!$D$2),"&lt;="&amp;AX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Y165" s="1">
        <f ca="1">SUMIFS(INDIRECT($F$1&amp;$F165&amp;":"&amp;$F165),INDIRECT($F$1&amp;dbP!$D$2&amp;":"&amp;dbP!$D$2),"&gt;="&amp;AY$6,INDIRECT($F$1&amp;dbP!$D$2&amp;":"&amp;dbP!$D$2),"&lt;="&amp;AY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AZ165" s="1">
        <f ca="1">SUMIFS(INDIRECT($F$1&amp;$F165&amp;":"&amp;$F165),INDIRECT($F$1&amp;dbP!$D$2&amp;":"&amp;dbP!$D$2),"&gt;="&amp;AZ$6,INDIRECT($F$1&amp;dbP!$D$2&amp;":"&amp;dbP!$D$2),"&lt;="&amp;AZ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A165" s="1">
        <f ca="1">SUMIFS(INDIRECT($F$1&amp;$F165&amp;":"&amp;$F165),INDIRECT($F$1&amp;dbP!$D$2&amp;":"&amp;dbP!$D$2),"&gt;="&amp;BA$6,INDIRECT($F$1&amp;dbP!$D$2&amp;":"&amp;dbP!$D$2),"&lt;="&amp;BA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B165" s="1">
        <f ca="1">SUMIFS(INDIRECT($F$1&amp;$F165&amp;":"&amp;$F165),INDIRECT($F$1&amp;dbP!$D$2&amp;":"&amp;dbP!$D$2),"&gt;="&amp;BB$6,INDIRECT($F$1&amp;dbP!$D$2&amp;":"&amp;dbP!$D$2),"&lt;="&amp;BB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C165" s="1">
        <f ca="1">SUMIFS(INDIRECT($F$1&amp;$F165&amp;":"&amp;$F165),INDIRECT($F$1&amp;dbP!$D$2&amp;":"&amp;dbP!$D$2),"&gt;="&amp;BC$6,INDIRECT($F$1&amp;dbP!$D$2&amp;":"&amp;dbP!$D$2),"&lt;="&amp;BC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D165" s="1">
        <f ca="1">SUMIFS(INDIRECT($F$1&amp;$F165&amp;":"&amp;$F165),INDIRECT($F$1&amp;dbP!$D$2&amp;":"&amp;dbP!$D$2),"&gt;="&amp;BD$6,INDIRECT($F$1&amp;dbP!$D$2&amp;":"&amp;dbP!$D$2),"&lt;="&amp;BD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  <c r="BE165" s="1">
        <f ca="1">SUMIFS(INDIRECT($F$1&amp;$F165&amp;":"&amp;$F165),INDIRECT($F$1&amp;dbP!$D$2&amp;":"&amp;dbP!$D$2),"&gt;="&amp;BE$6,INDIRECT($F$1&amp;dbP!$D$2&amp;":"&amp;dbP!$D$2),"&lt;="&amp;BE$7,INDIRECT($F$1&amp;dbP!$O$2&amp;":"&amp;dbP!$O$2),$H165,INDIRECT($F$1&amp;dbP!$P$2&amp;":"&amp;dbP!$P$2),IF($I165=$J165,"*",$I165),INDIRECT($F$1&amp;dbP!$Q$2&amp;":"&amp;dbP!$Q$2),IF(OR($I165=$J165,"  "&amp;$I165=$J165),"*",RIGHT($J165,LEN($J165)-4)),INDIRECT($F$1&amp;dbP!$AC$2&amp;":"&amp;dbP!$AC$2),RepP!$J$3)</f>
        <v>0</v>
      </c>
    </row>
    <row r="166" spans="2:57" x14ac:dyDescent="0.3">
      <c r="B166" s="1">
        <f>MAX(B$137:B165)+1</f>
        <v>217</v>
      </c>
      <c r="F166" s="1" t="str">
        <f ca="1">INDIRECT($B$1&amp;Items!H$2&amp;$B166)</f>
        <v>Y</v>
      </c>
      <c r="H166" s="13" t="str">
        <f ca="1">INDIRECT($B$1&amp;Items!E$2&amp;$B166)</f>
        <v>Ввод в эксплуатацию</v>
      </c>
      <c r="I166" s="13" t="str">
        <f ca="1">IF(INDIRECT($B$1&amp;Items!F$2&amp;$B166)="",H166,INDIRECT($B$1&amp;Items!F$2&amp;$B166))</f>
        <v>Основные средства - тип - 3</v>
      </c>
      <c r="J166" s="1" t="str">
        <f ca="1">IF(INDIRECT($B$1&amp;Items!G$2&amp;$B166)="",IF(H166&lt;&gt;I166,"  "&amp;I166,I166),"    "&amp;INDIRECT($B$1&amp;Items!G$2&amp;$B166))</f>
        <v xml:space="preserve">    Капзатраты - тип - 3 - 4</v>
      </c>
      <c r="S166" s="1">
        <f ca="1">SUM($U166:INDIRECT(ADDRESS(ROW(),SUMIFS($1:$1,$5:$5,MAX($5:$5)))))</f>
        <v>740474.4600000002</v>
      </c>
      <c r="V166" s="1">
        <f ca="1">SUMIFS(INDIRECT($F$1&amp;$F166&amp;":"&amp;$F166),INDIRECT($F$1&amp;dbP!$D$2&amp;":"&amp;dbP!$D$2),"&gt;="&amp;V$6,INDIRECT($F$1&amp;dbP!$D$2&amp;":"&amp;dbP!$D$2),"&lt;="&amp;V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W166" s="1">
        <f ca="1">SUMIFS(INDIRECT($F$1&amp;$F166&amp;":"&amp;$F166),INDIRECT($F$1&amp;dbP!$D$2&amp;":"&amp;dbP!$D$2),"&gt;="&amp;W$6,INDIRECT($F$1&amp;dbP!$D$2&amp;":"&amp;dbP!$D$2),"&lt;="&amp;W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740474.4600000002</v>
      </c>
      <c r="X166" s="1">
        <f ca="1">SUMIFS(INDIRECT($F$1&amp;$F166&amp;":"&amp;$F166),INDIRECT($F$1&amp;dbP!$D$2&amp;":"&amp;dbP!$D$2),"&gt;="&amp;X$6,INDIRECT($F$1&amp;dbP!$D$2&amp;":"&amp;dbP!$D$2),"&lt;="&amp;X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Y166" s="1">
        <f ca="1">SUMIFS(INDIRECT($F$1&amp;$F166&amp;":"&amp;$F166),INDIRECT($F$1&amp;dbP!$D$2&amp;":"&amp;dbP!$D$2),"&gt;="&amp;Y$6,INDIRECT($F$1&amp;dbP!$D$2&amp;":"&amp;dbP!$D$2),"&lt;="&amp;Y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Z166" s="1">
        <f ca="1">SUMIFS(INDIRECT($F$1&amp;$F166&amp;":"&amp;$F166),INDIRECT($F$1&amp;dbP!$D$2&amp;":"&amp;dbP!$D$2),"&gt;="&amp;Z$6,INDIRECT($F$1&amp;dbP!$D$2&amp;":"&amp;dbP!$D$2),"&lt;="&amp;Z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A166" s="1">
        <f ca="1">SUMIFS(INDIRECT($F$1&amp;$F166&amp;":"&amp;$F166),INDIRECT($F$1&amp;dbP!$D$2&amp;":"&amp;dbP!$D$2),"&gt;="&amp;AA$6,INDIRECT($F$1&amp;dbP!$D$2&amp;":"&amp;dbP!$D$2),"&lt;="&amp;AA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B166" s="1">
        <f ca="1">SUMIFS(INDIRECT($F$1&amp;$F166&amp;":"&amp;$F166),INDIRECT($F$1&amp;dbP!$D$2&amp;":"&amp;dbP!$D$2),"&gt;="&amp;AB$6,INDIRECT($F$1&amp;dbP!$D$2&amp;":"&amp;dbP!$D$2),"&lt;="&amp;AB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C166" s="1">
        <f ca="1">SUMIFS(INDIRECT($F$1&amp;$F166&amp;":"&amp;$F166),INDIRECT($F$1&amp;dbP!$D$2&amp;":"&amp;dbP!$D$2),"&gt;="&amp;AC$6,INDIRECT($F$1&amp;dbP!$D$2&amp;":"&amp;dbP!$D$2),"&lt;="&amp;AC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D166" s="1">
        <f ca="1">SUMIFS(INDIRECT($F$1&amp;$F166&amp;":"&amp;$F166),INDIRECT($F$1&amp;dbP!$D$2&amp;":"&amp;dbP!$D$2),"&gt;="&amp;AD$6,INDIRECT($F$1&amp;dbP!$D$2&amp;":"&amp;dbP!$D$2),"&lt;="&amp;AD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E166" s="1">
        <f ca="1">SUMIFS(INDIRECT($F$1&amp;$F166&amp;":"&amp;$F166),INDIRECT($F$1&amp;dbP!$D$2&amp;":"&amp;dbP!$D$2),"&gt;="&amp;AE$6,INDIRECT($F$1&amp;dbP!$D$2&amp;":"&amp;dbP!$D$2),"&lt;="&amp;AE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F166" s="1">
        <f ca="1">SUMIFS(INDIRECT($F$1&amp;$F166&amp;":"&amp;$F166),INDIRECT($F$1&amp;dbP!$D$2&amp;":"&amp;dbP!$D$2),"&gt;="&amp;AF$6,INDIRECT($F$1&amp;dbP!$D$2&amp;":"&amp;dbP!$D$2),"&lt;="&amp;AF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G166" s="1">
        <f ca="1">SUMIFS(INDIRECT($F$1&amp;$F166&amp;":"&amp;$F166),INDIRECT($F$1&amp;dbP!$D$2&amp;":"&amp;dbP!$D$2),"&gt;="&amp;AG$6,INDIRECT($F$1&amp;dbP!$D$2&amp;":"&amp;dbP!$D$2),"&lt;="&amp;AG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H166" s="1">
        <f ca="1">SUMIFS(INDIRECT($F$1&amp;$F166&amp;":"&amp;$F166),INDIRECT($F$1&amp;dbP!$D$2&amp;":"&amp;dbP!$D$2),"&gt;="&amp;AH$6,INDIRECT($F$1&amp;dbP!$D$2&amp;":"&amp;dbP!$D$2),"&lt;="&amp;AH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I166" s="1">
        <f ca="1">SUMIFS(INDIRECT($F$1&amp;$F166&amp;":"&amp;$F166),INDIRECT($F$1&amp;dbP!$D$2&amp;":"&amp;dbP!$D$2),"&gt;="&amp;AI$6,INDIRECT($F$1&amp;dbP!$D$2&amp;":"&amp;dbP!$D$2),"&lt;="&amp;AI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J166" s="1">
        <f ca="1">SUMIFS(INDIRECT($F$1&amp;$F166&amp;":"&amp;$F166),INDIRECT($F$1&amp;dbP!$D$2&amp;":"&amp;dbP!$D$2),"&gt;="&amp;AJ$6,INDIRECT($F$1&amp;dbP!$D$2&amp;":"&amp;dbP!$D$2),"&lt;="&amp;AJ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K166" s="1">
        <f ca="1">SUMIFS(INDIRECT($F$1&amp;$F166&amp;":"&amp;$F166),INDIRECT($F$1&amp;dbP!$D$2&amp;":"&amp;dbP!$D$2),"&gt;="&amp;AK$6,INDIRECT($F$1&amp;dbP!$D$2&amp;":"&amp;dbP!$D$2),"&lt;="&amp;AK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L166" s="1">
        <f ca="1">SUMIFS(INDIRECT($F$1&amp;$F166&amp;":"&amp;$F166),INDIRECT($F$1&amp;dbP!$D$2&amp;":"&amp;dbP!$D$2),"&gt;="&amp;AL$6,INDIRECT($F$1&amp;dbP!$D$2&amp;":"&amp;dbP!$D$2),"&lt;="&amp;AL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M166" s="1">
        <f ca="1">SUMIFS(INDIRECT($F$1&amp;$F166&amp;":"&amp;$F166),INDIRECT($F$1&amp;dbP!$D$2&amp;":"&amp;dbP!$D$2),"&gt;="&amp;AM$6,INDIRECT($F$1&amp;dbP!$D$2&amp;":"&amp;dbP!$D$2),"&lt;="&amp;AM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N166" s="1">
        <f ca="1">SUMIFS(INDIRECT($F$1&amp;$F166&amp;":"&amp;$F166),INDIRECT($F$1&amp;dbP!$D$2&amp;":"&amp;dbP!$D$2),"&gt;="&amp;AN$6,INDIRECT($F$1&amp;dbP!$D$2&amp;":"&amp;dbP!$D$2),"&lt;="&amp;AN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O166" s="1">
        <f ca="1">SUMIFS(INDIRECT($F$1&amp;$F166&amp;":"&amp;$F166),INDIRECT($F$1&amp;dbP!$D$2&amp;":"&amp;dbP!$D$2),"&gt;="&amp;AO$6,INDIRECT($F$1&amp;dbP!$D$2&amp;":"&amp;dbP!$D$2),"&lt;="&amp;AO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P166" s="1">
        <f ca="1">SUMIFS(INDIRECT($F$1&amp;$F166&amp;":"&amp;$F166),INDIRECT($F$1&amp;dbP!$D$2&amp;":"&amp;dbP!$D$2),"&gt;="&amp;AP$6,INDIRECT($F$1&amp;dbP!$D$2&amp;":"&amp;dbP!$D$2),"&lt;="&amp;AP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Q166" s="1">
        <f ca="1">SUMIFS(INDIRECT($F$1&amp;$F166&amp;":"&amp;$F166),INDIRECT($F$1&amp;dbP!$D$2&amp;":"&amp;dbP!$D$2),"&gt;="&amp;AQ$6,INDIRECT($F$1&amp;dbP!$D$2&amp;":"&amp;dbP!$D$2),"&lt;="&amp;AQ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R166" s="1">
        <f ca="1">SUMIFS(INDIRECT($F$1&amp;$F166&amp;":"&amp;$F166),INDIRECT($F$1&amp;dbP!$D$2&amp;":"&amp;dbP!$D$2),"&gt;="&amp;AR$6,INDIRECT($F$1&amp;dbP!$D$2&amp;":"&amp;dbP!$D$2),"&lt;="&amp;AR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S166" s="1">
        <f ca="1">SUMIFS(INDIRECT($F$1&amp;$F166&amp;":"&amp;$F166),INDIRECT($F$1&amp;dbP!$D$2&amp;":"&amp;dbP!$D$2),"&gt;="&amp;AS$6,INDIRECT($F$1&amp;dbP!$D$2&amp;":"&amp;dbP!$D$2),"&lt;="&amp;AS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T166" s="1">
        <f ca="1">SUMIFS(INDIRECT($F$1&amp;$F166&amp;":"&amp;$F166),INDIRECT($F$1&amp;dbP!$D$2&amp;":"&amp;dbP!$D$2),"&gt;="&amp;AT$6,INDIRECT($F$1&amp;dbP!$D$2&amp;":"&amp;dbP!$D$2),"&lt;="&amp;AT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U166" s="1">
        <f ca="1">SUMIFS(INDIRECT($F$1&amp;$F166&amp;":"&amp;$F166),INDIRECT($F$1&amp;dbP!$D$2&amp;":"&amp;dbP!$D$2),"&gt;="&amp;AU$6,INDIRECT($F$1&amp;dbP!$D$2&amp;":"&amp;dbP!$D$2),"&lt;="&amp;AU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V166" s="1">
        <f ca="1">SUMIFS(INDIRECT($F$1&amp;$F166&amp;":"&amp;$F166),INDIRECT($F$1&amp;dbP!$D$2&amp;":"&amp;dbP!$D$2),"&gt;="&amp;AV$6,INDIRECT($F$1&amp;dbP!$D$2&amp;":"&amp;dbP!$D$2),"&lt;="&amp;AV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W166" s="1">
        <f ca="1">SUMIFS(INDIRECT($F$1&amp;$F166&amp;":"&amp;$F166),INDIRECT($F$1&amp;dbP!$D$2&amp;":"&amp;dbP!$D$2),"&gt;="&amp;AW$6,INDIRECT($F$1&amp;dbP!$D$2&amp;":"&amp;dbP!$D$2),"&lt;="&amp;AW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X166" s="1">
        <f ca="1">SUMIFS(INDIRECT($F$1&amp;$F166&amp;":"&amp;$F166),INDIRECT($F$1&amp;dbP!$D$2&amp;":"&amp;dbP!$D$2),"&gt;="&amp;AX$6,INDIRECT($F$1&amp;dbP!$D$2&amp;":"&amp;dbP!$D$2),"&lt;="&amp;AX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Y166" s="1">
        <f ca="1">SUMIFS(INDIRECT($F$1&amp;$F166&amp;":"&amp;$F166),INDIRECT($F$1&amp;dbP!$D$2&amp;":"&amp;dbP!$D$2),"&gt;="&amp;AY$6,INDIRECT($F$1&amp;dbP!$D$2&amp;":"&amp;dbP!$D$2),"&lt;="&amp;AY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AZ166" s="1">
        <f ca="1">SUMIFS(INDIRECT($F$1&amp;$F166&amp;":"&amp;$F166),INDIRECT($F$1&amp;dbP!$D$2&amp;":"&amp;dbP!$D$2),"&gt;="&amp;AZ$6,INDIRECT($F$1&amp;dbP!$D$2&amp;":"&amp;dbP!$D$2),"&lt;="&amp;AZ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A166" s="1">
        <f ca="1">SUMIFS(INDIRECT($F$1&amp;$F166&amp;":"&amp;$F166),INDIRECT($F$1&amp;dbP!$D$2&amp;":"&amp;dbP!$D$2),"&gt;="&amp;BA$6,INDIRECT($F$1&amp;dbP!$D$2&amp;":"&amp;dbP!$D$2),"&lt;="&amp;BA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B166" s="1">
        <f ca="1">SUMIFS(INDIRECT($F$1&amp;$F166&amp;":"&amp;$F166),INDIRECT($F$1&amp;dbP!$D$2&amp;":"&amp;dbP!$D$2),"&gt;="&amp;BB$6,INDIRECT($F$1&amp;dbP!$D$2&amp;":"&amp;dbP!$D$2),"&lt;="&amp;BB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C166" s="1">
        <f ca="1">SUMIFS(INDIRECT($F$1&amp;$F166&amp;":"&amp;$F166),INDIRECT($F$1&amp;dbP!$D$2&amp;":"&amp;dbP!$D$2),"&gt;="&amp;BC$6,INDIRECT($F$1&amp;dbP!$D$2&amp;":"&amp;dbP!$D$2),"&lt;="&amp;BC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D166" s="1">
        <f ca="1">SUMIFS(INDIRECT($F$1&amp;$F166&amp;":"&amp;$F166),INDIRECT($F$1&amp;dbP!$D$2&amp;":"&amp;dbP!$D$2),"&gt;="&amp;BD$6,INDIRECT($F$1&amp;dbP!$D$2&amp;":"&amp;dbP!$D$2),"&lt;="&amp;BD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  <c r="BE166" s="1">
        <f ca="1">SUMIFS(INDIRECT($F$1&amp;$F166&amp;":"&amp;$F166),INDIRECT($F$1&amp;dbP!$D$2&amp;":"&amp;dbP!$D$2),"&gt;="&amp;BE$6,INDIRECT($F$1&amp;dbP!$D$2&amp;":"&amp;dbP!$D$2),"&lt;="&amp;BE$7,INDIRECT($F$1&amp;dbP!$O$2&amp;":"&amp;dbP!$O$2),$H166,INDIRECT($F$1&amp;dbP!$P$2&amp;":"&amp;dbP!$P$2),IF($I166=$J166,"*",$I166),INDIRECT($F$1&amp;dbP!$Q$2&amp;":"&amp;dbP!$Q$2),IF(OR($I166=$J166,"  "&amp;$I166=$J166),"*",RIGHT($J166,LEN($J166)-4)),INDIRECT($F$1&amp;dbP!$AC$2&amp;":"&amp;dbP!$AC$2),RepP!$J$3)</f>
        <v>0</v>
      </c>
    </row>
    <row r="167" spans="2:57" x14ac:dyDescent="0.3">
      <c r="B167" s="1">
        <f>MAX(B$137:B166)+1</f>
        <v>218</v>
      </c>
      <c r="F167" s="1" t="str">
        <f ca="1">INDIRECT($B$1&amp;Items!H$2&amp;$B167)</f>
        <v>Y</v>
      </c>
      <c r="H167" s="13" t="str">
        <f ca="1">INDIRECT($B$1&amp;Items!E$2&amp;$B167)</f>
        <v>Ввод в эксплуатацию</v>
      </c>
      <c r="I167" s="13" t="str">
        <f ca="1">IF(INDIRECT($B$1&amp;Items!F$2&amp;$B167)="",H167,INDIRECT($B$1&amp;Items!F$2&amp;$B167))</f>
        <v>Основные средства - тип - 3</v>
      </c>
      <c r="J167" s="1" t="str">
        <f ca="1">IF(INDIRECT($B$1&amp;Items!G$2&amp;$B167)="",IF(H167&lt;&gt;I167,"  "&amp;I167,I167),"    "&amp;INDIRECT($B$1&amp;Items!G$2&amp;$B167))</f>
        <v xml:space="preserve">    Капзатраты - тип - 3 - 5</v>
      </c>
      <c r="S167" s="1">
        <f ca="1">SUM($U167:INDIRECT(ADDRESS(ROW(),SUMIFS($1:$1,$5:$5,MAX($5:$5)))))</f>
        <v>393343.19846486853</v>
      </c>
      <c r="V167" s="1">
        <f ca="1">SUMIFS(INDIRECT($F$1&amp;$F167&amp;":"&amp;$F167),INDIRECT($F$1&amp;dbP!$D$2&amp;":"&amp;dbP!$D$2),"&gt;="&amp;V$6,INDIRECT($F$1&amp;dbP!$D$2&amp;":"&amp;dbP!$D$2),"&lt;="&amp;V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W167" s="1">
        <f ca="1">SUMIFS(INDIRECT($F$1&amp;$F167&amp;":"&amp;$F167),INDIRECT($F$1&amp;dbP!$D$2&amp;":"&amp;dbP!$D$2),"&gt;="&amp;W$6,INDIRECT($F$1&amp;dbP!$D$2&amp;":"&amp;dbP!$D$2),"&lt;="&amp;W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393343.19846486853</v>
      </c>
      <c r="X167" s="1">
        <f ca="1">SUMIFS(INDIRECT($F$1&amp;$F167&amp;":"&amp;$F167),INDIRECT($F$1&amp;dbP!$D$2&amp;":"&amp;dbP!$D$2),"&gt;="&amp;X$6,INDIRECT($F$1&amp;dbP!$D$2&amp;":"&amp;dbP!$D$2),"&lt;="&amp;X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Y167" s="1">
        <f ca="1">SUMIFS(INDIRECT($F$1&amp;$F167&amp;":"&amp;$F167),INDIRECT($F$1&amp;dbP!$D$2&amp;":"&amp;dbP!$D$2),"&gt;="&amp;Y$6,INDIRECT($F$1&amp;dbP!$D$2&amp;":"&amp;dbP!$D$2),"&lt;="&amp;Y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Z167" s="1">
        <f ca="1">SUMIFS(INDIRECT($F$1&amp;$F167&amp;":"&amp;$F167),INDIRECT($F$1&amp;dbP!$D$2&amp;":"&amp;dbP!$D$2),"&gt;="&amp;Z$6,INDIRECT($F$1&amp;dbP!$D$2&amp;":"&amp;dbP!$D$2),"&lt;="&amp;Z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A167" s="1">
        <f ca="1">SUMIFS(INDIRECT($F$1&amp;$F167&amp;":"&amp;$F167),INDIRECT($F$1&amp;dbP!$D$2&amp;":"&amp;dbP!$D$2),"&gt;="&amp;AA$6,INDIRECT($F$1&amp;dbP!$D$2&amp;":"&amp;dbP!$D$2),"&lt;="&amp;AA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B167" s="1">
        <f ca="1">SUMIFS(INDIRECT($F$1&amp;$F167&amp;":"&amp;$F167),INDIRECT($F$1&amp;dbP!$D$2&amp;":"&amp;dbP!$D$2),"&gt;="&amp;AB$6,INDIRECT($F$1&amp;dbP!$D$2&amp;":"&amp;dbP!$D$2),"&lt;="&amp;AB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C167" s="1">
        <f ca="1">SUMIFS(INDIRECT($F$1&amp;$F167&amp;":"&amp;$F167),INDIRECT($F$1&amp;dbP!$D$2&amp;":"&amp;dbP!$D$2),"&gt;="&amp;AC$6,INDIRECT($F$1&amp;dbP!$D$2&amp;":"&amp;dbP!$D$2),"&lt;="&amp;AC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D167" s="1">
        <f ca="1">SUMIFS(INDIRECT($F$1&amp;$F167&amp;":"&amp;$F167),INDIRECT($F$1&amp;dbP!$D$2&amp;":"&amp;dbP!$D$2),"&gt;="&amp;AD$6,INDIRECT($F$1&amp;dbP!$D$2&amp;":"&amp;dbP!$D$2),"&lt;="&amp;AD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E167" s="1">
        <f ca="1">SUMIFS(INDIRECT($F$1&amp;$F167&amp;":"&amp;$F167),INDIRECT($F$1&amp;dbP!$D$2&amp;":"&amp;dbP!$D$2),"&gt;="&amp;AE$6,INDIRECT($F$1&amp;dbP!$D$2&amp;":"&amp;dbP!$D$2),"&lt;="&amp;AE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F167" s="1">
        <f ca="1">SUMIFS(INDIRECT($F$1&amp;$F167&amp;":"&amp;$F167),INDIRECT($F$1&amp;dbP!$D$2&amp;":"&amp;dbP!$D$2),"&gt;="&amp;AF$6,INDIRECT($F$1&amp;dbP!$D$2&amp;":"&amp;dbP!$D$2),"&lt;="&amp;AF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G167" s="1">
        <f ca="1">SUMIFS(INDIRECT($F$1&amp;$F167&amp;":"&amp;$F167),INDIRECT($F$1&amp;dbP!$D$2&amp;":"&amp;dbP!$D$2),"&gt;="&amp;AG$6,INDIRECT($F$1&amp;dbP!$D$2&amp;":"&amp;dbP!$D$2),"&lt;="&amp;AG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H167" s="1">
        <f ca="1">SUMIFS(INDIRECT($F$1&amp;$F167&amp;":"&amp;$F167),INDIRECT($F$1&amp;dbP!$D$2&amp;":"&amp;dbP!$D$2),"&gt;="&amp;AH$6,INDIRECT($F$1&amp;dbP!$D$2&amp;":"&amp;dbP!$D$2),"&lt;="&amp;AH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I167" s="1">
        <f ca="1">SUMIFS(INDIRECT($F$1&amp;$F167&amp;":"&amp;$F167),INDIRECT($F$1&amp;dbP!$D$2&amp;":"&amp;dbP!$D$2),"&gt;="&amp;AI$6,INDIRECT($F$1&amp;dbP!$D$2&amp;":"&amp;dbP!$D$2),"&lt;="&amp;AI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J167" s="1">
        <f ca="1">SUMIFS(INDIRECT($F$1&amp;$F167&amp;":"&amp;$F167),INDIRECT($F$1&amp;dbP!$D$2&amp;":"&amp;dbP!$D$2),"&gt;="&amp;AJ$6,INDIRECT($F$1&amp;dbP!$D$2&amp;":"&amp;dbP!$D$2),"&lt;="&amp;AJ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K167" s="1">
        <f ca="1">SUMIFS(INDIRECT($F$1&amp;$F167&amp;":"&amp;$F167),INDIRECT($F$1&amp;dbP!$D$2&amp;":"&amp;dbP!$D$2),"&gt;="&amp;AK$6,INDIRECT($F$1&amp;dbP!$D$2&amp;":"&amp;dbP!$D$2),"&lt;="&amp;AK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L167" s="1">
        <f ca="1">SUMIFS(INDIRECT($F$1&amp;$F167&amp;":"&amp;$F167),INDIRECT($F$1&amp;dbP!$D$2&amp;":"&amp;dbP!$D$2),"&gt;="&amp;AL$6,INDIRECT($F$1&amp;dbP!$D$2&amp;":"&amp;dbP!$D$2),"&lt;="&amp;AL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M167" s="1">
        <f ca="1">SUMIFS(INDIRECT($F$1&amp;$F167&amp;":"&amp;$F167),INDIRECT($F$1&amp;dbP!$D$2&amp;":"&amp;dbP!$D$2),"&gt;="&amp;AM$6,INDIRECT($F$1&amp;dbP!$D$2&amp;":"&amp;dbP!$D$2),"&lt;="&amp;AM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N167" s="1">
        <f ca="1">SUMIFS(INDIRECT($F$1&amp;$F167&amp;":"&amp;$F167),INDIRECT($F$1&amp;dbP!$D$2&amp;":"&amp;dbP!$D$2),"&gt;="&amp;AN$6,INDIRECT($F$1&amp;dbP!$D$2&amp;":"&amp;dbP!$D$2),"&lt;="&amp;AN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O167" s="1">
        <f ca="1">SUMIFS(INDIRECT($F$1&amp;$F167&amp;":"&amp;$F167),INDIRECT($F$1&amp;dbP!$D$2&amp;":"&amp;dbP!$D$2),"&gt;="&amp;AO$6,INDIRECT($F$1&amp;dbP!$D$2&amp;":"&amp;dbP!$D$2),"&lt;="&amp;AO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P167" s="1">
        <f ca="1">SUMIFS(INDIRECT($F$1&amp;$F167&amp;":"&amp;$F167),INDIRECT($F$1&amp;dbP!$D$2&amp;":"&amp;dbP!$D$2),"&gt;="&amp;AP$6,INDIRECT($F$1&amp;dbP!$D$2&amp;":"&amp;dbP!$D$2),"&lt;="&amp;AP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Q167" s="1">
        <f ca="1">SUMIFS(INDIRECT($F$1&amp;$F167&amp;":"&amp;$F167),INDIRECT($F$1&amp;dbP!$D$2&amp;":"&amp;dbP!$D$2),"&gt;="&amp;AQ$6,INDIRECT($F$1&amp;dbP!$D$2&amp;":"&amp;dbP!$D$2),"&lt;="&amp;AQ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R167" s="1">
        <f ca="1">SUMIFS(INDIRECT($F$1&amp;$F167&amp;":"&amp;$F167),INDIRECT($F$1&amp;dbP!$D$2&amp;":"&amp;dbP!$D$2),"&gt;="&amp;AR$6,INDIRECT($F$1&amp;dbP!$D$2&amp;":"&amp;dbP!$D$2),"&lt;="&amp;AR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S167" s="1">
        <f ca="1">SUMIFS(INDIRECT($F$1&amp;$F167&amp;":"&amp;$F167),INDIRECT($F$1&amp;dbP!$D$2&amp;":"&amp;dbP!$D$2),"&gt;="&amp;AS$6,INDIRECT($F$1&amp;dbP!$D$2&amp;":"&amp;dbP!$D$2),"&lt;="&amp;AS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T167" s="1">
        <f ca="1">SUMIFS(INDIRECT($F$1&amp;$F167&amp;":"&amp;$F167),INDIRECT($F$1&amp;dbP!$D$2&amp;":"&amp;dbP!$D$2),"&gt;="&amp;AT$6,INDIRECT($F$1&amp;dbP!$D$2&amp;":"&amp;dbP!$D$2),"&lt;="&amp;AT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U167" s="1">
        <f ca="1">SUMIFS(INDIRECT($F$1&amp;$F167&amp;":"&amp;$F167),INDIRECT($F$1&amp;dbP!$D$2&amp;":"&amp;dbP!$D$2),"&gt;="&amp;AU$6,INDIRECT($F$1&amp;dbP!$D$2&amp;":"&amp;dbP!$D$2),"&lt;="&amp;AU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V167" s="1">
        <f ca="1">SUMIFS(INDIRECT($F$1&amp;$F167&amp;":"&amp;$F167),INDIRECT($F$1&amp;dbP!$D$2&amp;":"&amp;dbP!$D$2),"&gt;="&amp;AV$6,INDIRECT($F$1&amp;dbP!$D$2&amp;":"&amp;dbP!$D$2),"&lt;="&amp;AV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W167" s="1">
        <f ca="1">SUMIFS(INDIRECT($F$1&amp;$F167&amp;":"&amp;$F167),INDIRECT($F$1&amp;dbP!$D$2&amp;":"&amp;dbP!$D$2),"&gt;="&amp;AW$6,INDIRECT($F$1&amp;dbP!$D$2&amp;":"&amp;dbP!$D$2),"&lt;="&amp;AW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X167" s="1">
        <f ca="1">SUMIFS(INDIRECT($F$1&amp;$F167&amp;":"&amp;$F167),INDIRECT($F$1&amp;dbP!$D$2&amp;":"&amp;dbP!$D$2),"&gt;="&amp;AX$6,INDIRECT($F$1&amp;dbP!$D$2&amp;":"&amp;dbP!$D$2),"&lt;="&amp;AX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Y167" s="1">
        <f ca="1">SUMIFS(INDIRECT($F$1&amp;$F167&amp;":"&amp;$F167),INDIRECT($F$1&amp;dbP!$D$2&amp;":"&amp;dbP!$D$2),"&gt;="&amp;AY$6,INDIRECT($F$1&amp;dbP!$D$2&amp;":"&amp;dbP!$D$2),"&lt;="&amp;AY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AZ167" s="1">
        <f ca="1">SUMIFS(INDIRECT($F$1&amp;$F167&amp;":"&amp;$F167),INDIRECT($F$1&amp;dbP!$D$2&amp;":"&amp;dbP!$D$2),"&gt;="&amp;AZ$6,INDIRECT($F$1&amp;dbP!$D$2&amp;":"&amp;dbP!$D$2),"&lt;="&amp;AZ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A167" s="1">
        <f ca="1">SUMIFS(INDIRECT($F$1&amp;$F167&amp;":"&amp;$F167),INDIRECT($F$1&amp;dbP!$D$2&amp;":"&amp;dbP!$D$2),"&gt;="&amp;BA$6,INDIRECT($F$1&amp;dbP!$D$2&amp;":"&amp;dbP!$D$2),"&lt;="&amp;BA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B167" s="1">
        <f ca="1">SUMIFS(INDIRECT($F$1&amp;$F167&amp;":"&amp;$F167),INDIRECT($F$1&amp;dbP!$D$2&amp;":"&amp;dbP!$D$2),"&gt;="&amp;BB$6,INDIRECT($F$1&amp;dbP!$D$2&amp;":"&amp;dbP!$D$2),"&lt;="&amp;BB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C167" s="1">
        <f ca="1">SUMIFS(INDIRECT($F$1&amp;$F167&amp;":"&amp;$F167),INDIRECT($F$1&amp;dbP!$D$2&amp;":"&amp;dbP!$D$2),"&gt;="&amp;BC$6,INDIRECT($F$1&amp;dbP!$D$2&amp;":"&amp;dbP!$D$2),"&lt;="&amp;BC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D167" s="1">
        <f ca="1">SUMIFS(INDIRECT($F$1&amp;$F167&amp;":"&amp;$F167),INDIRECT($F$1&amp;dbP!$D$2&amp;":"&amp;dbP!$D$2),"&gt;="&amp;BD$6,INDIRECT($F$1&amp;dbP!$D$2&amp;":"&amp;dbP!$D$2),"&lt;="&amp;BD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  <c r="BE167" s="1">
        <f ca="1">SUMIFS(INDIRECT($F$1&amp;$F167&amp;":"&amp;$F167),INDIRECT($F$1&amp;dbP!$D$2&amp;":"&amp;dbP!$D$2),"&gt;="&amp;BE$6,INDIRECT($F$1&amp;dbP!$D$2&amp;":"&amp;dbP!$D$2),"&lt;="&amp;BE$7,INDIRECT($F$1&amp;dbP!$O$2&amp;":"&amp;dbP!$O$2),$H167,INDIRECT($F$1&amp;dbP!$P$2&amp;":"&amp;dbP!$P$2),IF($I167=$J167,"*",$I167),INDIRECT($F$1&amp;dbP!$Q$2&amp;":"&amp;dbP!$Q$2),IF(OR($I167=$J167,"  "&amp;$I167=$J167),"*",RIGHT($J167,LEN($J167)-4)),INDIRECT($F$1&amp;dbP!$AC$2&amp;":"&amp;dbP!$AC$2),RepP!$J$3)</f>
        <v>0</v>
      </c>
    </row>
    <row r="168" spans="2:57" x14ac:dyDescent="0.3">
      <c r="B168" s="1">
        <f>MAX(B$137:B167)+1</f>
        <v>219</v>
      </c>
      <c r="F168" s="1" t="str">
        <f ca="1">INDIRECT($B$1&amp;Items!H$2&amp;$B168)</f>
        <v>Y</v>
      </c>
      <c r="H168" s="13" t="str">
        <f ca="1">INDIRECT($B$1&amp;Items!E$2&amp;$B168)</f>
        <v>Ввод в эксплуатацию</v>
      </c>
      <c r="I168" s="13" t="str">
        <f ca="1">IF(INDIRECT($B$1&amp;Items!F$2&amp;$B168)="",H168,INDIRECT($B$1&amp;Items!F$2&amp;$B168))</f>
        <v>Основные средства - тип - 3</v>
      </c>
      <c r="J168" s="1" t="str">
        <f ca="1">IF(INDIRECT($B$1&amp;Items!G$2&amp;$B168)="",IF(H168&lt;&gt;I168,"  "&amp;I168,I168),"    "&amp;INDIRECT($B$1&amp;Items!G$2&amp;$B168))</f>
        <v xml:space="preserve">    Капзатраты - тип - 3 - 6</v>
      </c>
      <c r="S168" s="1">
        <f ca="1">SUM($U168:INDIRECT(ADDRESS(ROW(),SUMIFS($1:$1,$5:$5,MAX($5:$5)))))</f>
        <v>1838445.6634521484</v>
      </c>
      <c r="V168" s="1">
        <f ca="1">SUMIFS(INDIRECT($F$1&amp;$F168&amp;":"&amp;$F168),INDIRECT($F$1&amp;dbP!$D$2&amp;":"&amp;dbP!$D$2),"&gt;="&amp;V$6,INDIRECT($F$1&amp;dbP!$D$2&amp;":"&amp;dbP!$D$2),"&lt;="&amp;V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W168" s="1">
        <f ca="1">SUMIFS(INDIRECT($F$1&amp;$F168&amp;":"&amp;$F168),INDIRECT($F$1&amp;dbP!$D$2&amp;":"&amp;dbP!$D$2),"&gt;="&amp;W$6,INDIRECT($F$1&amp;dbP!$D$2&amp;":"&amp;dbP!$D$2),"&lt;="&amp;W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1838445.6634521484</v>
      </c>
      <c r="X168" s="1">
        <f ca="1">SUMIFS(INDIRECT($F$1&amp;$F168&amp;":"&amp;$F168),INDIRECT($F$1&amp;dbP!$D$2&amp;":"&amp;dbP!$D$2),"&gt;="&amp;X$6,INDIRECT($F$1&amp;dbP!$D$2&amp;":"&amp;dbP!$D$2),"&lt;="&amp;X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Y168" s="1">
        <f ca="1">SUMIFS(INDIRECT($F$1&amp;$F168&amp;":"&amp;$F168),INDIRECT($F$1&amp;dbP!$D$2&amp;":"&amp;dbP!$D$2),"&gt;="&amp;Y$6,INDIRECT($F$1&amp;dbP!$D$2&amp;":"&amp;dbP!$D$2),"&lt;="&amp;Y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Z168" s="1">
        <f ca="1">SUMIFS(INDIRECT($F$1&amp;$F168&amp;":"&amp;$F168),INDIRECT($F$1&amp;dbP!$D$2&amp;":"&amp;dbP!$D$2),"&gt;="&amp;Z$6,INDIRECT($F$1&amp;dbP!$D$2&amp;":"&amp;dbP!$D$2),"&lt;="&amp;Z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A168" s="1">
        <f ca="1">SUMIFS(INDIRECT($F$1&amp;$F168&amp;":"&amp;$F168),INDIRECT($F$1&amp;dbP!$D$2&amp;":"&amp;dbP!$D$2),"&gt;="&amp;AA$6,INDIRECT($F$1&amp;dbP!$D$2&amp;":"&amp;dbP!$D$2),"&lt;="&amp;AA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B168" s="1">
        <f ca="1">SUMIFS(INDIRECT($F$1&amp;$F168&amp;":"&amp;$F168),INDIRECT($F$1&amp;dbP!$D$2&amp;":"&amp;dbP!$D$2),"&gt;="&amp;AB$6,INDIRECT($F$1&amp;dbP!$D$2&amp;":"&amp;dbP!$D$2),"&lt;="&amp;AB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C168" s="1">
        <f ca="1">SUMIFS(INDIRECT($F$1&amp;$F168&amp;":"&amp;$F168),INDIRECT($F$1&amp;dbP!$D$2&amp;":"&amp;dbP!$D$2),"&gt;="&amp;AC$6,INDIRECT($F$1&amp;dbP!$D$2&amp;":"&amp;dbP!$D$2),"&lt;="&amp;AC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D168" s="1">
        <f ca="1">SUMIFS(INDIRECT($F$1&amp;$F168&amp;":"&amp;$F168),INDIRECT($F$1&amp;dbP!$D$2&amp;":"&amp;dbP!$D$2),"&gt;="&amp;AD$6,INDIRECT($F$1&amp;dbP!$D$2&amp;":"&amp;dbP!$D$2),"&lt;="&amp;AD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E168" s="1">
        <f ca="1">SUMIFS(INDIRECT($F$1&amp;$F168&amp;":"&amp;$F168),INDIRECT($F$1&amp;dbP!$D$2&amp;":"&amp;dbP!$D$2),"&gt;="&amp;AE$6,INDIRECT($F$1&amp;dbP!$D$2&amp;":"&amp;dbP!$D$2),"&lt;="&amp;AE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F168" s="1">
        <f ca="1">SUMIFS(INDIRECT($F$1&amp;$F168&amp;":"&amp;$F168),INDIRECT($F$1&amp;dbP!$D$2&amp;":"&amp;dbP!$D$2),"&gt;="&amp;AF$6,INDIRECT($F$1&amp;dbP!$D$2&amp;":"&amp;dbP!$D$2),"&lt;="&amp;AF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G168" s="1">
        <f ca="1">SUMIFS(INDIRECT($F$1&amp;$F168&amp;":"&amp;$F168),INDIRECT($F$1&amp;dbP!$D$2&amp;":"&amp;dbP!$D$2),"&gt;="&amp;AG$6,INDIRECT($F$1&amp;dbP!$D$2&amp;":"&amp;dbP!$D$2),"&lt;="&amp;AG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H168" s="1">
        <f ca="1">SUMIFS(INDIRECT($F$1&amp;$F168&amp;":"&amp;$F168),INDIRECT($F$1&amp;dbP!$D$2&amp;":"&amp;dbP!$D$2),"&gt;="&amp;AH$6,INDIRECT($F$1&amp;dbP!$D$2&amp;":"&amp;dbP!$D$2),"&lt;="&amp;AH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I168" s="1">
        <f ca="1">SUMIFS(INDIRECT($F$1&amp;$F168&amp;":"&amp;$F168),INDIRECT($F$1&amp;dbP!$D$2&amp;":"&amp;dbP!$D$2),"&gt;="&amp;AI$6,INDIRECT($F$1&amp;dbP!$D$2&amp;":"&amp;dbP!$D$2),"&lt;="&amp;AI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J168" s="1">
        <f ca="1">SUMIFS(INDIRECT($F$1&amp;$F168&amp;":"&amp;$F168),INDIRECT($F$1&amp;dbP!$D$2&amp;":"&amp;dbP!$D$2),"&gt;="&amp;AJ$6,INDIRECT($F$1&amp;dbP!$D$2&amp;":"&amp;dbP!$D$2),"&lt;="&amp;AJ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K168" s="1">
        <f ca="1">SUMIFS(INDIRECT($F$1&amp;$F168&amp;":"&amp;$F168),INDIRECT($F$1&amp;dbP!$D$2&amp;":"&amp;dbP!$D$2),"&gt;="&amp;AK$6,INDIRECT($F$1&amp;dbP!$D$2&amp;":"&amp;dbP!$D$2),"&lt;="&amp;AK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L168" s="1">
        <f ca="1">SUMIFS(INDIRECT($F$1&amp;$F168&amp;":"&amp;$F168),INDIRECT($F$1&amp;dbP!$D$2&amp;":"&amp;dbP!$D$2),"&gt;="&amp;AL$6,INDIRECT($F$1&amp;dbP!$D$2&amp;":"&amp;dbP!$D$2),"&lt;="&amp;AL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M168" s="1">
        <f ca="1">SUMIFS(INDIRECT($F$1&amp;$F168&amp;":"&amp;$F168),INDIRECT($F$1&amp;dbP!$D$2&amp;":"&amp;dbP!$D$2),"&gt;="&amp;AM$6,INDIRECT($F$1&amp;dbP!$D$2&amp;":"&amp;dbP!$D$2),"&lt;="&amp;AM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N168" s="1">
        <f ca="1">SUMIFS(INDIRECT($F$1&amp;$F168&amp;":"&amp;$F168),INDIRECT($F$1&amp;dbP!$D$2&amp;":"&amp;dbP!$D$2),"&gt;="&amp;AN$6,INDIRECT($F$1&amp;dbP!$D$2&amp;":"&amp;dbP!$D$2),"&lt;="&amp;AN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O168" s="1">
        <f ca="1">SUMIFS(INDIRECT($F$1&amp;$F168&amp;":"&amp;$F168),INDIRECT($F$1&amp;dbP!$D$2&amp;":"&amp;dbP!$D$2),"&gt;="&amp;AO$6,INDIRECT($F$1&amp;dbP!$D$2&amp;":"&amp;dbP!$D$2),"&lt;="&amp;AO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P168" s="1">
        <f ca="1">SUMIFS(INDIRECT($F$1&amp;$F168&amp;":"&amp;$F168),INDIRECT($F$1&amp;dbP!$D$2&amp;":"&amp;dbP!$D$2),"&gt;="&amp;AP$6,INDIRECT($F$1&amp;dbP!$D$2&amp;":"&amp;dbP!$D$2),"&lt;="&amp;AP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Q168" s="1">
        <f ca="1">SUMIFS(INDIRECT($F$1&amp;$F168&amp;":"&amp;$F168),INDIRECT($F$1&amp;dbP!$D$2&amp;":"&amp;dbP!$D$2),"&gt;="&amp;AQ$6,INDIRECT($F$1&amp;dbP!$D$2&amp;":"&amp;dbP!$D$2),"&lt;="&amp;AQ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R168" s="1">
        <f ca="1">SUMIFS(INDIRECT($F$1&amp;$F168&amp;":"&amp;$F168),INDIRECT($F$1&amp;dbP!$D$2&amp;":"&amp;dbP!$D$2),"&gt;="&amp;AR$6,INDIRECT($F$1&amp;dbP!$D$2&amp;":"&amp;dbP!$D$2),"&lt;="&amp;AR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S168" s="1">
        <f ca="1">SUMIFS(INDIRECT($F$1&amp;$F168&amp;":"&amp;$F168),INDIRECT($F$1&amp;dbP!$D$2&amp;":"&amp;dbP!$D$2),"&gt;="&amp;AS$6,INDIRECT($F$1&amp;dbP!$D$2&amp;":"&amp;dbP!$D$2),"&lt;="&amp;AS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T168" s="1">
        <f ca="1">SUMIFS(INDIRECT($F$1&amp;$F168&amp;":"&amp;$F168),INDIRECT($F$1&amp;dbP!$D$2&amp;":"&amp;dbP!$D$2),"&gt;="&amp;AT$6,INDIRECT($F$1&amp;dbP!$D$2&amp;":"&amp;dbP!$D$2),"&lt;="&amp;AT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U168" s="1">
        <f ca="1">SUMIFS(INDIRECT($F$1&amp;$F168&amp;":"&amp;$F168),INDIRECT($F$1&amp;dbP!$D$2&amp;":"&amp;dbP!$D$2),"&gt;="&amp;AU$6,INDIRECT($F$1&amp;dbP!$D$2&amp;":"&amp;dbP!$D$2),"&lt;="&amp;AU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V168" s="1">
        <f ca="1">SUMIFS(INDIRECT($F$1&amp;$F168&amp;":"&amp;$F168),INDIRECT($F$1&amp;dbP!$D$2&amp;":"&amp;dbP!$D$2),"&gt;="&amp;AV$6,INDIRECT($F$1&amp;dbP!$D$2&amp;":"&amp;dbP!$D$2),"&lt;="&amp;AV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W168" s="1">
        <f ca="1">SUMIFS(INDIRECT($F$1&amp;$F168&amp;":"&amp;$F168),INDIRECT($F$1&amp;dbP!$D$2&amp;":"&amp;dbP!$D$2),"&gt;="&amp;AW$6,INDIRECT($F$1&amp;dbP!$D$2&amp;":"&amp;dbP!$D$2),"&lt;="&amp;AW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X168" s="1">
        <f ca="1">SUMIFS(INDIRECT($F$1&amp;$F168&amp;":"&amp;$F168),INDIRECT($F$1&amp;dbP!$D$2&amp;":"&amp;dbP!$D$2),"&gt;="&amp;AX$6,INDIRECT($F$1&amp;dbP!$D$2&amp;":"&amp;dbP!$D$2),"&lt;="&amp;AX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Y168" s="1">
        <f ca="1">SUMIFS(INDIRECT($F$1&amp;$F168&amp;":"&amp;$F168),INDIRECT($F$1&amp;dbP!$D$2&amp;":"&amp;dbP!$D$2),"&gt;="&amp;AY$6,INDIRECT($F$1&amp;dbP!$D$2&amp;":"&amp;dbP!$D$2),"&lt;="&amp;AY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AZ168" s="1">
        <f ca="1">SUMIFS(INDIRECT($F$1&amp;$F168&amp;":"&amp;$F168),INDIRECT($F$1&amp;dbP!$D$2&amp;":"&amp;dbP!$D$2),"&gt;="&amp;AZ$6,INDIRECT($F$1&amp;dbP!$D$2&amp;":"&amp;dbP!$D$2),"&lt;="&amp;AZ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A168" s="1">
        <f ca="1">SUMIFS(INDIRECT($F$1&amp;$F168&amp;":"&amp;$F168),INDIRECT($F$1&amp;dbP!$D$2&amp;":"&amp;dbP!$D$2),"&gt;="&amp;BA$6,INDIRECT($F$1&amp;dbP!$D$2&amp;":"&amp;dbP!$D$2),"&lt;="&amp;BA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B168" s="1">
        <f ca="1">SUMIFS(INDIRECT($F$1&amp;$F168&amp;":"&amp;$F168),INDIRECT($F$1&amp;dbP!$D$2&amp;":"&amp;dbP!$D$2),"&gt;="&amp;BB$6,INDIRECT($F$1&amp;dbP!$D$2&amp;":"&amp;dbP!$D$2),"&lt;="&amp;BB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C168" s="1">
        <f ca="1">SUMIFS(INDIRECT($F$1&amp;$F168&amp;":"&amp;$F168),INDIRECT($F$1&amp;dbP!$D$2&amp;":"&amp;dbP!$D$2),"&gt;="&amp;BC$6,INDIRECT($F$1&amp;dbP!$D$2&amp;":"&amp;dbP!$D$2),"&lt;="&amp;BC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D168" s="1">
        <f ca="1">SUMIFS(INDIRECT($F$1&amp;$F168&amp;":"&amp;$F168),INDIRECT($F$1&amp;dbP!$D$2&amp;":"&amp;dbP!$D$2),"&gt;="&amp;BD$6,INDIRECT($F$1&amp;dbP!$D$2&amp;":"&amp;dbP!$D$2),"&lt;="&amp;BD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  <c r="BE168" s="1">
        <f ca="1">SUMIFS(INDIRECT($F$1&amp;$F168&amp;":"&amp;$F168),INDIRECT($F$1&amp;dbP!$D$2&amp;":"&amp;dbP!$D$2),"&gt;="&amp;BE$6,INDIRECT($F$1&amp;dbP!$D$2&amp;":"&amp;dbP!$D$2),"&lt;="&amp;BE$7,INDIRECT($F$1&amp;dbP!$O$2&amp;":"&amp;dbP!$O$2),$H168,INDIRECT($F$1&amp;dbP!$P$2&amp;":"&amp;dbP!$P$2),IF($I168=$J168,"*",$I168),INDIRECT($F$1&amp;dbP!$Q$2&amp;":"&amp;dbP!$Q$2),IF(OR($I168=$J168,"  "&amp;$I168=$J168),"*",RIGHT($J168,LEN($J168)-4)),INDIRECT($F$1&amp;dbP!$AC$2&amp;":"&amp;dbP!$AC$2),RepP!$J$3)</f>
        <v>0</v>
      </c>
    </row>
    <row r="169" spans="2:57" x14ac:dyDescent="0.3">
      <c r="B169" s="1">
        <f>MAX(B$137:B168)+1</f>
        <v>220</v>
      </c>
      <c r="F169" s="1" t="str">
        <f ca="1">INDIRECT($B$1&amp;Items!H$2&amp;$B169)</f>
        <v>Y</v>
      </c>
      <c r="H169" s="13" t="str">
        <f ca="1">INDIRECT($B$1&amp;Items!E$2&amp;$B169)</f>
        <v>Ввод в эксплуатацию</v>
      </c>
      <c r="I169" s="13" t="str">
        <f ca="1">IF(INDIRECT($B$1&amp;Items!F$2&amp;$B169)="",H169,INDIRECT($B$1&amp;Items!F$2&amp;$B169))</f>
        <v>Основные средства - тип - 3</v>
      </c>
      <c r="J169" s="1" t="str">
        <f ca="1">IF(INDIRECT($B$1&amp;Items!G$2&amp;$B169)="",IF(H169&lt;&gt;I169,"  "&amp;I169,I169),"    "&amp;INDIRECT($B$1&amp;Items!G$2&amp;$B169))</f>
        <v xml:space="preserve">    Капзатраты - тип - 3 - 7</v>
      </c>
      <c r="S169" s="1">
        <f ca="1">SUM($U169:INDIRECT(ADDRESS(ROW(),SUMIFS($1:$1,$5:$5,MAX($5:$5)))))</f>
        <v>1434475.636457473</v>
      </c>
      <c r="V169" s="1">
        <f ca="1">SUMIFS(INDIRECT($F$1&amp;$F169&amp;":"&amp;$F169),INDIRECT($F$1&amp;dbP!$D$2&amp;":"&amp;dbP!$D$2),"&gt;="&amp;V$6,INDIRECT($F$1&amp;dbP!$D$2&amp;":"&amp;dbP!$D$2),"&lt;="&amp;V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W169" s="1">
        <f ca="1">SUMIFS(INDIRECT($F$1&amp;$F169&amp;":"&amp;$F169),INDIRECT($F$1&amp;dbP!$D$2&amp;":"&amp;dbP!$D$2),"&gt;="&amp;W$6,INDIRECT($F$1&amp;dbP!$D$2&amp;":"&amp;dbP!$D$2),"&lt;="&amp;W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1434475.636457473</v>
      </c>
      <c r="X169" s="1">
        <f ca="1">SUMIFS(INDIRECT($F$1&amp;$F169&amp;":"&amp;$F169),INDIRECT($F$1&amp;dbP!$D$2&amp;":"&amp;dbP!$D$2),"&gt;="&amp;X$6,INDIRECT($F$1&amp;dbP!$D$2&amp;":"&amp;dbP!$D$2),"&lt;="&amp;X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Y169" s="1">
        <f ca="1">SUMIFS(INDIRECT($F$1&amp;$F169&amp;":"&amp;$F169),INDIRECT($F$1&amp;dbP!$D$2&amp;":"&amp;dbP!$D$2),"&gt;="&amp;Y$6,INDIRECT($F$1&amp;dbP!$D$2&amp;":"&amp;dbP!$D$2),"&lt;="&amp;Y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Z169" s="1">
        <f ca="1">SUMIFS(INDIRECT($F$1&amp;$F169&amp;":"&amp;$F169),INDIRECT($F$1&amp;dbP!$D$2&amp;":"&amp;dbP!$D$2),"&gt;="&amp;Z$6,INDIRECT($F$1&amp;dbP!$D$2&amp;":"&amp;dbP!$D$2),"&lt;="&amp;Z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A169" s="1">
        <f ca="1">SUMIFS(INDIRECT($F$1&amp;$F169&amp;":"&amp;$F169),INDIRECT($F$1&amp;dbP!$D$2&amp;":"&amp;dbP!$D$2),"&gt;="&amp;AA$6,INDIRECT($F$1&amp;dbP!$D$2&amp;":"&amp;dbP!$D$2),"&lt;="&amp;AA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B169" s="1">
        <f ca="1">SUMIFS(INDIRECT($F$1&amp;$F169&amp;":"&amp;$F169),INDIRECT($F$1&amp;dbP!$D$2&amp;":"&amp;dbP!$D$2),"&gt;="&amp;AB$6,INDIRECT($F$1&amp;dbP!$D$2&amp;":"&amp;dbP!$D$2),"&lt;="&amp;AB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C169" s="1">
        <f ca="1">SUMIFS(INDIRECT($F$1&amp;$F169&amp;":"&amp;$F169),INDIRECT($F$1&amp;dbP!$D$2&amp;":"&amp;dbP!$D$2),"&gt;="&amp;AC$6,INDIRECT($F$1&amp;dbP!$D$2&amp;":"&amp;dbP!$D$2),"&lt;="&amp;AC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D169" s="1">
        <f ca="1">SUMIFS(INDIRECT($F$1&amp;$F169&amp;":"&amp;$F169),INDIRECT($F$1&amp;dbP!$D$2&amp;":"&amp;dbP!$D$2),"&gt;="&amp;AD$6,INDIRECT($F$1&amp;dbP!$D$2&amp;":"&amp;dbP!$D$2),"&lt;="&amp;AD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E169" s="1">
        <f ca="1">SUMIFS(INDIRECT($F$1&amp;$F169&amp;":"&amp;$F169),INDIRECT($F$1&amp;dbP!$D$2&amp;":"&amp;dbP!$D$2),"&gt;="&amp;AE$6,INDIRECT($F$1&amp;dbP!$D$2&amp;":"&amp;dbP!$D$2),"&lt;="&amp;AE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F169" s="1">
        <f ca="1">SUMIFS(INDIRECT($F$1&amp;$F169&amp;":"&amp;$F169),INDIRECT($F$1&amp;dbP!$D$2&amp;":"&amp;dbP!$D$2),"&gt;="&amp;AF$6,INDIRECT($F$1&amp;dbP!$D$2&amp;":"&amp;dbP!$D$2),"&lt;="&amp;AF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G169" s="1">
        <f ca="1">SUMIFS(INDIRECT($F$1&amp;$F169&amp;":"&amp;$F169),INDIRECT($F$1&amp;dbP!$D$2&amp;":"&amp;dbP!$D$2),"&gt;="&amp;AG$6,INDIRECT($F$1&amp;dbP!$D$2&amp;":"&amp;dbP!$D$2),"&lt;="&amp;AG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H169" s="1">
        <f ca="1">SUMIFS(INDIRECT($F$1&amp;$F169&amp;":"&amp;$F169),INDIRECT($F$1&amp;dbP!$D$2&amp;":"&amp;dbP!$D$2),"&gt;="&amp;AH$6,INDIRECT($F$1&amp;dbP!$D$2&amp;":"&amp;dbP!$D$2),"&lt;="&amp;AH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I169" s="1">
        <f ca="1">SUMIFS(INDIRECT($F$1&amp;$F169&amp;":"&amp;$F169),INDIRECT($F$1&amp;dbP!$D$2&amp;":"&amp;dbP!$D$2),"&gt;="&amp;AI$6,INDIRECT($F$1&amp;dbP!$D$2&amp;":"&amp;dbP!$D$2),"&lt;="&amp;AI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J169" s="1">
        <f ca="1">SUMIFS(INDIRECT($F$1&amp;$F169&amp;":"&amp;$F169),INDIRECT($F$1&amp;dbP!$D$2&amp;":"&amp;dbP!$D$2),"&gt;="&amp;AJ$6,INDIRECT($F$1&amp;dbP!$D$2&amp;":"&amp;dbP!$D$2),"&lt;="&amp;AJ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K169" s="1">
        <f ca="1">SUMIFS(INDIRECT($F$1&amp;$F169&amp;":"&amp;$F169),INDIRECT($F$1&amp;dbP!$D$2&amp;":"&amp;dbP!$D$2),"&gt;="&amp;AK$6,INDIRECT($F$1&amp;dbP!$D$2&amp;":"&amp;dbP!$D$2),"&lt;="&amp;AK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L169" s="1">
        <f ca="1">SUMIFS(INDIRECT($F$1&amp;$F169&amp;":"&amp;$F169),INDIRECT($F$1&amp;dbP!$D$2&amp;":"&amp;dbP!$D$2),"&gt;="&amp;AL$6,INDIRECT($F$1&amp;dbP!$D$2&amp;":"&amp;dbP!$D$2),"&lt;="&amp;AL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M169" s="1">
        <f ca="1">SUMIFS(INDIRECT($F$1&amp;$F169&amp;":"&amp;$F169),INDIRECT($F$1&amp;dbP!$D$2&amp;":"&amp;dbP!$D$2),"&gt;="&amp;AM$6,INDIRECT($F$1&amp;dbP!$D$2&amp;":"&amp;dbP!$D$2),"&lt;="&amp;AM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N169" s="1">
        <f ca="1">SUMIFS(INDIRECT($F$1&amp;$F169&amp;":"&amp;$F169),INDIRECT($F$1&amp;dbP!$D$2&amp;":"&amp;dbP!$D$2),"&gt;="&amp;AN$6,INDIRECT($F$1&amp;dbP!$D$2&amp;":"&amp;dbP!$D$2),"&lt;="&amp;AN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O169" s="1">
        <f ca="1">SUMIFS(INDIRECT($F$1&amp;$F169&amp;":"&amp;$F169),INDIRECT($F$1&amp;dbP!$D$2&amp;":"&amp;dbP!$D$2),"&gt;="&amp;AO$6,INDIRECT($F$1&amp;dbP!$D$2&amp;":"&amp;dbP!$D$2),"&lt;="&amp;AO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P169" s="1">
        <f ca="1">SUMIFS(INDIRECT($F$1&amp;$F169&amp;":"&amp;$F169),INDIRECT($F$1&amp;dbP!$D$2&amp;":"&amp;dbP!$D$2),"&gt;="&amp;AP$6,INDIRECT($F$1&amp;dbP!$D$2&amp;":"&amp;dbP!$D$2),"&lt;="&amp;AP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Q169" s="1">
        <f ca="1">SUMIFS(INDIRECT($F$1&amp;$F169&amp;":"&amp;$F169),INDIRECT($F$1&amp;dbP!$D$2&amp;":"&amp;dbP!$D$2),"&gt;="&amp;AQ$6,INDIRECT($F$1&amp;dbP!$D$2&amp;":"&amp;dbP!$D$2),"&lt;="&amp;AQ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R169" s="1">
        <f ca="1">SUMIFS(INDIRECT($F$1&amp;$F169&amp;":"&amp;$F169),INDIRECT($F$1&amp;dbP!$D$2&amp;":"&amp;dbP!$D$2),"&gt;="&amp;AR$6,INDIRECT($F$1&amp;dbP!$D$2&amp;":"&amp;dbP!$D$2),"&lt;="&amp;AR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S169" s="1">
        <f ca="1">SUMIFS(INDIRECT($F$1&amp;$F169&amp;":"&amp;$F169),INDIRECT($F$1&amp;dbP!$D$2&amp;":"&amp;dbP!$D$2),"&gt;="&amp;AS$6,INDIRECT($F$1&amp;dbP!$D$2&amp;":"&amp;dbP!$D$2),"&lt;="&amp;AS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T169" s="1">
        <f ca="1">SUMIFS(INDIRECT($F$1&amp;$F169&amp;":"&amp;$F169),INDIRECT($F$1&amp;dbP!$D$2&amp;":"&amp;dbP!$D$2),"&gt;="&amp;AT$6,INDIRECT($F$1&amp;dbP!$D$2&amp;":"&amp;dbP!$D$2),"&lt;="&amp;AT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U169" s="1">
        <f ca="1">SUMIFS(INDIRECT($F$1&amp;$F169&amp;":"&amp;$F169),INDIRECT($F$1&amp;dbP!$D$2&amp;":"&amp;dbP!$D$2),"&gt;="&amp;AU$6,INDIRECT($F$1&amp;dbP!$D$2&amp;":"&amp;dbP!$D$2),"&lt;="&amp;AU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V169" s="1">
        <f ca="1">SUMIFS(INDIRECT($F$1&amp;$F169&amp;":"&amp;$F169),INDIRECT($F$1&amp;dbP!$D$2&amp;":"&amp;dbP!$D$2),"&gt;="&amp;AV$6,INDIRECT($F$1&amp;dbP!$D$2&amp;":"&amp;dbP!$D$2),"&lt;="&amp;AV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W169" s="1">
        <f ca="1">SUMIFS(INDIRECT($F$1&amp;$F169&amp;":"&amp;$F169),INDIRECT($F$1&amp;dbP!$D$2&amp;":"&amp;dbP!$D$2),"&gt;="&amp;AW$6,INDIRECT($F$1&amp;dbP!$D$2&amp;":"&amp;dbP!$D$2),"&lt;="&amp;AW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X169" s="1">
        <f ca="1">SUMIFS(INDIRECT($F$1&amp;$F169&amp;":"&amp;$F169),INDIRECT($F$1&amp;dbP!$D$2&amp;":"&amp;dbP!$D$2),"&gt;="&amp;AX$6,INDIRECT($F$1&amp;dbP!$D$2&amp;":"&amp;dbP!$D$2),"&lt;="&amp;AX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Y169" s="1">
        <f ca="1">SUMIFS(INDIRECT($F$1&amp;$F169&amp;":"&amp;$F169),INDIRECT($F$1&amp;dbP!$D$2&amp;":"&amp;dbP!$D$2),"&gt;="&amp;AY$6,INDIRECT($F$1&amp;dbP!$D$2&amp;":"&amp;dbP!$D$2),"&lt;="&amp;AY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AZ169" s="1">
        <f ca="1">SUMIFS(INDIRECT($F$1&amp;$F169&amp;":"&amp;$F169),INDIRECT($F$1&amp;dbP!$D$2&amp;":"&amp;dbP!$D$2),"&gt;="&amp;AZ$6,INDIRECT($F$1&amp;dbP!$D$2&amp;":"&amp;dbP!$D$2),"&lt;="&amp;AZ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A169" s="1">
        <f ca="1">SUMIFS(INDIRECT($F$1&amp;$F169&amp;":"&amp;$F169),INDIRECT($F$1&amp;dbP!$D$2&amp;":"&amp;dbP!$D$2),"&gt;="&amp;BA$6,INDIRECT($F$1&amp;dbP!$D$2&amp;":"&amp;dbP!$D$2),"&lt;="&amp;BA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B169" s="1">
        <f ca="1">SUMIFS(INDIRECT($F$1&amp;$F169&amp;":"&amp;$F169),INDIRECT($F$1&amp;dbP!$D$2&amp;":"&amp;dbP!$D$2),"&gt;="&amp;BB$6,INDIRECT($F$1&amp;dbP!$D$2&amp;":"&amp;dbP!$D$2),"&lt;="&amp;BB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C169" s="1">
        <f ca="1">SUMIFS(INDIRECT($F$1&amp;$F169&amp;":"&amp;$F169),INDIRECT($F$1&amp;dbP!$D$2&amp;":"&amp;dbP!$D$2),"&gt;="&amp;BC$6,INDIRECT($F$1&amp;dbP!$D$2&amp;":"&amp;dbP!$D$2),"&lt;="&amp;BC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D169" s="1">
        <f ca="1">SUMIFS(INDIRECT($F$1&amp;$F169&amp;":"&amp;$F169),INDIRECT($F$1&amp;dbP!$D$2&amp;":"&amp;dbP!$D$2),"&gt;="&amp;BD$6,INDIRECT($F$1&amp;dbP!$D$2&amp;":"&amp;dbP!$D$2),"&lt;="&amp;BD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  <c r="BE169" s="1">
        <f ca="1">SUMIFS(INDIRECT($F$1&amp;$F169&amp;":"&amp;$F169),INDIRECT($F$1&amp;dbP!$D$2&amp;":"&amp;dbP!$D$2),"&gt;="&amp;BE$6,INDIRECT($F$1&amp;dbP!$D$2&amp;":"&amp;dbP!$D$2),"&lt;="&amp;BE$7,INDIRECT($F$1&amp;dbP!$O$2&amp;":"&amp;dbP!$O$2),$H169,INDIRECT($F$1&amp;dbP!$P$2&amp;":"&amp;dbP!$P$2),IF($I169=$J169,"*",$I169),INDIRECT($F$1&amp;dbP!$Q$2&amp;":"&amp;dbP!$Q$2),IF(OR($I169=$J169,"  "&amp;$I169=$J169),"*",RIGHT($J169,LEN($J169)-4)),INDIRECT($F$1&amp;dbP!$AC$2&amp;":"&amp;dbP!$AC$2),RepP!$J$3)</f>
        <v>0</v>
      </c>
    </row>
    <row r="170" spans="2:57" x14ac:dyDescent="0.3">
      <c r="B170" s="1">
        <f>MAX(B$137:B169)+1</f>
        <v>221</v>
      </c>
      <c r="F170" s="1" t="str">
        <f ca="1">INDIRECT($B$1&amp;Items!H$2&amp;$B170)</f>
        <v>Y</v>
      </c>
      <c r="H170" s="13" t="str">
        <f ca="1">INDIRECT($B$1&amp;Items!E$2&amp;$B170)</f>
        <v>Ввод в эксплуатацию</v>
      </c>
      <c r="I170" s="13" t="str">
        <f ca="1">IF(INDIRECT($B$1&amp;Items!F$2&amp;$B170)="",H170,INDIRECT($B$1&amp;Items!F$2&amp;$B170))</f>
        <v>Основные средства - тип - 3</v>
      </c>
      <c r="J170" s="1" t="str">
        <f ca="1">IF(INDIRECT($B$1&amp;Items!G$2&amp;$B170)="",IF(H170&lt;&gt;I170,"  "&amp;I170,I170),"    "&amp;INDIRECT($B$1&amp;Items!G$2&amp;$B170))</f>
        <v xml:space="preserve">    Капзатраты - тип - 3 - 8</v>
      </c>
      <c r="S170" s="1">
        <f ca="1">SUM($U170:INDIRECT(ADDRESS(ROW(),SUMIFS($1:$1,$5:$5,MAX($5:$5)))))</f>
        <v>666427.0140000002</v>
      </c>
      <c r="V170" s="1">
        <f ca="1">SUMIFS(INDIRECT($F$1&amp;$F170&amp;":"&amp;$F170),INDIRECT($F$1&amp;dbP!$D$2&amp;":"&amp;dbP!$D$2),"&gt;="&amp;V$6,INDIRECT($F$1&amp;dbP!$D$2&amp;":"&amp;dbP!$D$2),"&lt;="&amp;V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W170" s="1">
        <f ca="1">SUMIFS(INDIRECT($F$1&amp;$F170&amp;":"&amp;$F170),INDIRECT($F$1&amp;dbP!$D$2&amp;":"&amp;dbP!$D$2),"&gt;="&amp;W$6,INDIRECT($F$1&amp;dbP!$D$2&amp;":"&amp;dbP!$D$2),"&lt;="&amp;W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666427.0140000002</v>
      </c>
      <c r="X170" s="1">
        <f ca="1">SUMIFS(INDIRECT($F$1&amp;$F170&amp;":"&amp;$F170),INDIRECT($F$1&amp;dbP!$D$2&amp;":"&amp;dbP!$D$2),"&gt;="&amp;X$6,INDIRECT($F$1&amp;dbP!$D$2&amp;":"&amp;dbP!$D$2),"&lt;="&amp;X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Y170" s="1">
        <f ca="1">SUMIFS(INDIRECT($F$1&amp;$F170&amp;":"&amp;$F170),INDIRECT($F$1&amp;dbP!$D$2&amp;":"&amp;dbP!$D$2),"&gt;="&amp;Y$6,INDIRECT($F$1&amp;dbP!$D$2&amp;":"&amp;dbP!$D$2),"&lt;="&amp;Y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Z170" s="1">
        <f ca="1">SUMIFS(INDIRECT($F$1&amp;$F170&amp;":"&amp;$F170),INDIRECT($F$1&amp;dbP!$D$2&amp;":"&amp;dbP!$D$2),"&gt;="&amp;Z$6,INDIRECT($F$1&amp;dbP!$D$2&amp;":"&amp;dbP!$D$2),"&lt;="&amp;Z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A170" s="1">
        <f ca="1">SUMIFS(INDIRECT($F$1&amp;$F170&amp;":"&amp;$F170),INDIRECT($F$1&amp;dbP!$D$2&amp;":"&amp;dbP!$D$2),"&gt;="&amp;AA$6,INDIRECT($F$1&amp;dbP!$D$2&amp;":"&amp;dbP!$D$2),"&lt;="&amp;AA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B170" s="1">
        <f ca="1">SUMIFS(INDIRECT($F$1&amp;$F170&amp;":"&amp;$F170),INDIRECT($F$1&amp;dbP!$D$2&amp;":"&amp;dbP!$D$2),"&gt;="&amp;AB$6,INDIRECT($F$1&amp;dbP!$D$2&amp;":"&amp;dbP!$D$2),"&lt;="&amp;AB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C170" s="1">
        <f ca="1">SUMIFS(INDIRECT($F$1&amp;$F170&amp;":"&amp;$F170),INDIRECT($F$1&amp;dbP!$D$2&amp;":"&amp;dbP!$D$2),"&gt;="&amp;AC$6,INDIRECT($F$1&amp;dbP!$D$2&amp;":"&amp;dbP!$D$2),"&lt;="&amp;AC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D170" s="1">
        <f ca="1">SUMIFS(INDIRECT($F$1&amp;$F170&amp;":"&amp;$F170),INDIRECT($F$1&amp;dbP!$D$2&amp;":"&amp;dbP!$D$2),"&gt;="&amp;AD$6,INDIRECT($F$1&amp;dbP!$D$2&amp;":"&amp;dbP!$D$2),"&lt;="&amp;AD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E170" s="1">
        <f ca="1">SUMIFS(INDIRECT($F$1&amp;$F170&amp;":"&amp;$F170),INDIRECT($F$1&amp;dbP!$D$2&amp;":"&amp;dbP!$D$2),"&gt;="&amp;AE$6,INDIRECT($F$1&amp;dbP!$D$2&amp;":"&amp;dbP!$D$2),"&lt;="&amp;AE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F170" s="1">
        <f ca="1">SUMIFS(INDIRECT($F$1&amp;$F170&amp;":"&amp;$F170),INDIRECT($F$1&amp;dbP!$D$2&amp;":"&amp;dbP!$D$2),"&gt;="&amp;AF$6,INDIRECT($F$1&amp;dbP!$D$2&amp;":"&amp;dbP!$D$2),"&lt;="&amp;AF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G170" s="1">
        <f ca="1">SUMIFS(INDIRECT($F$1&amp;$F170&amp;":"&amp;$F170),INDIRECT($F$1&amp;dbP!$D$2&amp;":"&amp;dbP!$D$2),"&gt;="&amp;AG$6,INDIRECT($F$1&amp;dbP!$D$2&amp;":"&amp;dbP!$D$2),"&lt;="&amp;AG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H170" s="1">
        <f ca="1">SUMIFS(INDIRECT($F$1&amp;$F170&amp;":"&amp;$F170),INDIRECT($F$1&amp;dbP!$D$2&amp;":"&amp;dbP!$D$2),"&gt;="&amp;AH$6,INDIRECT($F$1&amp;dbP!$D$2&amp;":"&amp;dbP!$D$2),"&lt;="&amp;AH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I170" s="1">
        <f ca="1">SUMIFS(INDIRECT($F$1&amp;$F170&amp;":"&amp;$F170),INDIRECT($F$1&amp;dbP!$D$2&amp;":"&amp;dbP!$D$2),"&gt;="&amp;AI$6,INDIRECT($F$1&amp;dbP!$D$2&amp;":"&amp;dbP!$D$2),"&lt;="&amp;AI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J170" s="1">
        <f ca="1">SUMIFS(INDIRECT($F$1&amp;$F170&amp;":"&amp;$F170),INDIRECT($F$1&amp;dbP!$D$2&amp;":"&amp;dbP!$D$2),"&gt;="&amp;AJ$6,INDIRECT($F$1&amp;dbP!$D$2&amp;":"&amp;dbP!$D$2),"&lt;="&amp;AJ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K170" s="1">
        <f ca="1">SUMIFS(INDIRECT($F$1&amp;$F170&amp;":"&amp;$F170),INDIRECT($F$1&amp;dbP!$D$2&amp;":"&amp;dbP!$D$2),"&gt;="&amp;AK$6,INDIRECT($F$1&amp;dbP!$D$2&amp;":"&amp;dbP!$D$2),"&lt;="&amp;AK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L170" s="1">
        <f ca="1">SUMIFS(INDIRECT($F$1&amp;$F170&amp;":"&amp;$F170),INDIRECT($F$1&amp;dbP!$D$2&amp;":"&amp;dbP!$D$2),"&gt;="&amp;AL$6,INDIRECT($F$1&amp;dbP!$D$2&amp;":"&amp;dbP!$D$2),"&lt;="&amp;AL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M170" s="1">
        <f ca="1">SUMIFS(INDIRECT($F$1&amp;$F170&amp;":"&amp;$F170),INDIRECT($F$1&amp;dbP!$D$2&amp;":"&amp;dbP!$D$2),"&gt;="&amp;AM$6,INDIRECT($F$1&amp;dbP!$D$2&amp;":"&amp;dbP!$D$2),"&lt;="&amp;AM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N170" s="1">
        <f ca="1">SUMIFS(INDIRECT($F$1&amp;$F170&amp;":"&amp;$F170),INDIRECT($F$1&amp;dbP!$D$2&amp;":"&amp;dbP!$D$2),"&gt;="&amp;AN$6,INDIRECT($F$1&amp;dbP!$D$2&amp;":"&amp;dbP!$D$2),"&lt;="&amp;AN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O170" s="1">
        <f ca="1">SUMIFS(INDIRECT($F$1&amp;$F170&amp;":"&amp;$F170),INDIRECT($F$1&amp;dbP!$D$2&amp;":"&amp;dbP!$D$2),"&gt;="&amp;AO$6,INDIRECT($F$1&amp;dbP!$D$2&amp;":"&amp;dbP!$D$2),"&lt;="&amp;AO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P170" s="1">
        <f ca="1">SUMIFS(INDIRECT($F$1&amp;$F170&amp;":"&amp;$F170),INDIRECT($F$1&amp;dbP!$D$2&amp;":"&amp;dbP!$D$2),"&gt;="&amp;AP$6,INDIRECT($F$1&amp;dbP!$D$2&amp;":"&amp;dbP!$D$2),"&lt;="&amp;AP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Q170" s="1">
        <f ca="1">SUMIFS(INDIRECT($F$1&amp;$F170&amp;":"&amp;$F170),INDIRECT($F$1&amp;dbP!$D$2&amp;":"&amp;dbP!$D$2),"&gt;="&amp;AQ$6,INDIRECT($F$1&amp;dbP!$D$2&amp;":"&amp;dbP!$D$2),"&lt;="&amp;AQ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R170" s="1">
        <f ca="1">SUMIFS(INDIRECT($F$1&amp;$F170&amp;":"&amp;$F170),INDIRECT($F$1&amp;dbP!$D$2&amp;":"&amp;dbP!$D$2),"&gt;="&amp;AR$6,INDIRECT($F$1&amp;dbP!$D$2&amp;":"&amp;dbP!$D$2),"&lt;="&amp;AR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S170" s="1">
        <f ca="1">SUMIFS(INDIRECT($F$1&amp;$F170&amp;":"&amp;$F170),INDIRECT($F$1&amp;dbP!$D$2&amp;":"&amp;dbP!$D$2),"&gt;="&amp;AS$6,INDIRECT($F$1&amp;dbP!$D$2&amp;":"&amp;dbP!$D$2),"&lt;="&amp;AS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T170" s="1">
        <f ca="1">SUMIFS(INDIRECT($F$1&amp;$F170&amp;":"&amp;$F170),INDIRECT($F$1&amp;dbP!$D$2&amp;":"&amp;dbP!$D$2),"&gt;="&amp;AT$6,INDIRECT($F$1&amp;dbP!$D$2&amp;":"&amp;dbP!$D$2),"&lt;="&amp;AT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U170" s="1">
        <f ca="1">SUMIFS(INDIRECT($F$1&amp;$F170&amp;":"&amp;$F170),INDIRECT($F$1&amp;dbP!$D$2&amp;":"&amp;dbP!$D$2),"&gt;="&amp;AU$6,INDIRECT($F$1&amp;dbP!$D$2&amp;":"&amp;dbP!$D$2),"&lt;="&amp;AU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V170" s="1">
        <f ca="1">SUMIFS(INDIRECT($F$1&amp;$F170&amp;":"&amp;$F170),INDIRECT($F$1&amp;dbP!$D$2&amp;":"&amp;dbP!$D$2),"&gt;="&amp;AV$6,INDIRECT($F$1&amp;dbP!$D$2&amp;":"&amp;dbP!$D$2),"&lt;="&amp;AV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W170" s="1">
        <f ca="1">SUMIFS(INDIRECT($F$1&amp;$F170&amp;":"&amp;$F170),INDIRECT($F$1&amp;dbP!$D$2&amp;":"&amp;dbP!$D$2),"&gt;="&amp;AW$6,INDIRECT($F$1&amp;dbP!$D$2&amp;":"&amp;dbP!$D$2),"&lt;="&amp;AW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X170" s="1">
        <f ca="1">SUMIFS(INDIRECT($F$1&amp;$F170&amp;":"&amp;$F170),INDIRECT($F$1&amp;dbP!$D$2&amp;":"&amp;dbP!$D$2),"&gt;="&amp;AX$6,INDIRECT($F$1&amp;dbP!$D$2&amp;":"&amp;dbP!$D$2),"&lt;="&amp;AX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Y170" s="1">
        <f ca="1">SUMIFS(INDIRECT($F$1&amp;$F170&amp;":"&amp;$F170),INDIRECT($F$1&amp;dbP!$D$2&amp;":"&amp;dbP!$D$2),"&gt;="&amp;AY$6,INDIRECT($F$1&amp;dbP!$D$2&amp;":"&amp;dbP!$D$2),"&lt;="&amp;AY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AZ170" s="1">
        <f ca="1">SUMIFS(INDIRECT($F$1&amp;$F170&amp;":"&amp;$F170),INDIRECT($F$1&amp;dbP!$D$2&amp;":"&amp;dbP!$D$2),"&gt;="&amp;AZ$6,INDIRECT($F$1&amp;dbP!$D$2&amp;":"&amp;dbP!$D$2),"&lt;="&amp;AZ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A170" s="1">
        <f ca="1">SUMIFS(INDIRECT($F$1&amp;$F170&amp;":"&amp;$F170),INDIRECT($F$1&amp;dbP!$D$2&amp;":"&amp;dbP!$D$2),"&gt;="&amp;BA$6,INDIRECT($F$1&amp;dbP!$D$2&amp;":"&amp;dbP!$D$2),"&lt;="&amp;BA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B170" s="1">
        <f ca="1">SUMIFS(INDIRECT($F$1&amp;$F170&amp;":"&amp;$F170),INDIRECT($F$1&amp;dbP!$D$2&amp;":"&amp;dbP!$D$2),"&gt;="&amp;BB$6,INDIRECT($F$1&amp;dbP!$D$2&amp;":"&amp;dbP!$D$2),"&lt;="&amp;BB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C170" s="1">
        <f ca="1">SUMIFS(INDIRECT($F$1&amp;$F170&amp;":"&amp;$F170),INDIRECT($F$1&amp;dbP!$D$2&amp;":"&amp;dbP!$D$2),"&gt;="&amp;BC$6,INDIRECT($F$1&amp;dbP!$D$2&amp;":"&amp;dbP!$D$2),"&lt;="&amp;BC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D170" s="1">
        <f ca="1">SUMIFS(INDIRECT($F$1&amp;$F170&amp;":"&amp;$F170),INDIRECT($F$1&amp;dbP!$D$2&amp;":"&amp;dbP!$D$2),"&gt;="&amp;BD$6,INDIRECT($F$1&amp;dbP!$D$2&amp;":"&amp;dbP!$D$2),"&lt;="&amp;BD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  <c r="BE170" s="1">
        <f ca="1">SUMIFS(INDIRECT($F$1&amp;$F170&amp;":"&amp;$F170),INDIRECT($F$1&amp;dbP!$D$2&amp;":"&amp;dbP!$D$2),"&gt;="&amp;BE$6,INDIRECT($F$1&amp;dbP!$D$2&amp;":"&amp;dbP!$D$2),"&lt;="&amp;BE$7,INDIRECT($F$1&amp;dbP!$O$2&amp;":"&amp;dbP!$O$2),$H170,INDIRECT($F$1&amp;dbP!$P$2&amp;":"&amp;dbP!$P$2),IF($I170=$J170,"*",$I170),INDIRECT($F$1&amp;dbP!$Q$2&amp;":"&amp;dbP!$Q$2),IF(OR($I170=$J170,"  "&amp;$I170=$J170),"*",RIGHT($J170,LEN($J170)-4)),INDIRECT($F$1&amp;dbP!$AC$2&amp;":"&amp;dbP!$AC$2),RepP!$J$3)</f>
        <v>0</v>
      </c>
    </row>
    <row r="171" spans="2:57" x14ac:dyDescent="0.3">
      <c r="B171" s="1">
        <f>MAX(B$137:B170)+1</f>
        <v>222</v>
      </c>
      <c r="F171" s="1" t="str">
        <f ca="1">INDIRECT($B$1&amp;Items!H$2&amp;$B171)</f>
        <v>Y</v>
      </c>
      <c r="H171" s="13" t="str">
        <f ca="1">INDIRECT($B$1&amp;Items!E$2&amp;$B171)</f>
        <v>Ввод в эксплуатацию</v>
      </c>
      <c r="I171" s="13" t="str">
        <f ca="1">IF(INDIRECT($B$1&amp;Items!F$2&amp;$B171)="",H171,INDIRECT($B$1&amp;Items!F$2&amp;$B171))</f>
        <v>Основные средства - тип - 3</v>
      </c>
      <c r="J171" s="1" t="str">
        <f ca="1">IF(INDIRECT($B$1&amp;Items!G$2&amp;$B171)="",IF(H171&lt;&gt;I171,"  "&amp;I171,I171),"    "&amp;INDIRECT($B$1&amp;Items!G$2&amp;$B171))</f>
        <v xml:space="preserve">    Капзатраты - тип - 3 - 9</v>
      </c>
      <c r="S171" s="1">
        <f ca="1">SUM($U171:INDIRECT(ADDRESS(ROW(),SUMIFS($1:$1,$5:$5,MAX($5:$5)))))</f>
        <v>263539.94297146192</v>
      </c>
      <c r="V171" s="1">
        <f ca="1">SUMIFS(INDIRECT($F$1&amp;$F171&amp;":"&amp;$F171),INDIRECT($F$1&amp;dbP!$D$2&amp;":"&amp;dbP!$D$2),"&gt;="&amp;V$6,INDIRECT($F$1&amp;dbP!$D$2&amp;":"&amp;dbP!$D$2),"&lt;="&amp;V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W171" s="1">
        <f ca="1">SUMIFS(INDIRECT($F$1&amp;$F171&amp;":"&amp;$F171),INDIRECT($F$1&amp;dbP!$D$2&amp;":"&amp;dbP!$D$2),"&gt;="&amp;W$6,INDIRECT($F$1&amp;dbP!$D$2&amp;":"&amp;dbP!$D$2),"&lt;="&amp;W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263539.94297146192</v>
      </c>
      <c r="X171" s="1">
        <f ca="1">SUMIFS(INDIRECT($F$1&amp;$F171&amp;":"&amp;$F171),INDIRECT($F$1&amp;dbP!$D$2&amp;":"&amp;dbP!$D$2),"&gt;="&amp;X$6,INDIRECT($F$1&amp;dbP!$D$2&amp;":"&amp;dbP!$D$2),"&lt;="&amp;X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Y171" s="1">
        <f ca="1">SUMIFS(INDIRECT($F$1&amp;$F171&amp;":"&amp;$F171),INDIRECT($F$1&amp;dbP!$D$2&amp;":"&amp;dbP!$D$2),"&gt;="&amp;Y$6,INDIRECT($F$1&amp;dbP!$D$2&amp;":"&amp;dbP!$D$2),"&lt;="&amp;Y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Z171" s="1">
        <f ca="1">SUMIFS(INDIRECT($F$1&amp;$F171&amp;":"&amp;$F171),INDIRECT($F$1&amp;dbP!$D$2&amp;":"&amp;dbP!$D$2),"&gt;="&amp;Z$6,INDIRECT($F$1&amp;dbP!$D$2&amp;":"&amp;dbP!$D$2),"&lt;="&amp;Z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A171" s="1">
        <f ca="1">SUMIFS(INDIRECT($F$1&amp;$F171&amp;":"&amp;$F171),INDIRECT($F$1&amp;dbP!$D$2&amp;":"&amp;dbP!$D$2),"&gt;="&amp;AA$6,INDIRECT($F$1&amp;dbP!$D$2&amp;":"&amp;dbP!$D$2),"&lt;="&amp;AA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B171" s="1">
        <f ca="1">SUMIFS(INDIRECT($F$1&amp;$F171&amp;":"&amp;$F171),INDIRECT($F$1&amp;dbP!$D$2&amp;":"&amp;dbP!$D$2),"&gt;="&amp;AB$6,INDIRECT($F$1&amp;dbP!$D$2&amp;":"&amp;dbP!$D$2),"&lt;="&amp;AB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C171" s="1">
        <f ca="1">SUMIFS(INDIRECT($F$1&amp;$F171&amp;":"&amp;$F171),INDIRECT($F$1&amp;dbP!$D$2&amp;":"&amp;dbP!$D$2),"&gt;="&amp;AC$6,INDIRECT($F$1&amp;dbP!$D$2&amp;":"&amp;dbP!$D$2),"&lt;="&amp;AC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D171" s="1">
        <f ca="1">SUMIFS(INDIRECT($F$1&amp;$F171&amp;":"&amp;$F171),INDIRECT($F$1&amp;dbP!$D$2&amp;":"&amp;dbP!$D$2),"&gt;="&amp;AD$6,INDIRECT($F$1&amp;dbP!$D$2&amp;":"&amp;dbP!$D$2),"&lt;="&amp;AD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E171" s="1">
        <f ca="1">SUMIFS(INDIRECT($F$1&amp;$F171&amp;":"&amp;$F171),INDIRECT($F$1&amp;dbP!$D$2&amp;":"&amp;dbP!$D$2),"&gt;="&amp;AE$6,INDIRECT($F$1&amp;dbP!$D$2&amp;":"&amp;dbP!$D$2),"&lt;="&amp;AE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F171" s="1">
        <f ca="1">SUMIFS(INDIRECT($F$1&amp;$F171&amp;":"&amp;$F171),INDIRECT($F$1&amp;dbP!$D$2&amp;":"&amp;dbP!$D$2),"&gt;="&amp;AF$6,INDIRECT($F$1&amp;dbP!$D$2&amp;":"&amp;dbP!$D$2),"&lt;="&amp;AF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G171" s="1">
        <f ca="1">SUMIFS(INDIRECT($F$1&amp;$F171&amp;":"&amp;$F171),INDIRECT($F$1&amp;dbP!$D$2&amp;":"&amp;dbP!$D$2),"&gt;="&amp;AG$6,INDIRECT($F$1&amp;dbP!$D$2&amp;":"&amp;dbP!$D$2),"&lt;="&amp;AG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H171" s="1">
        <f ca="1">SUMIFS(INDIRECT($F$1&amp;$F171&amp;":"&amp;$F171),INDIRECT($F$1&amp;dbP!$D$2&amp;":"&amp;dbP!$D$2),"&gt;="&amp;AH$6,INDIRECT($F$1&amp;dbP!$D$2&amp;":"&amp;dbP!$D$2),"&lt;="&amp;AH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I171" s="1">
        <f ca="1">SUMIFS(INDIRECT($F$1&amp;$F171&amp;":"&amp;$F171),INDIRECT($F$1&amp;dbP!$D$2&amp;":"&amp;dbP!$D$2),"&gt;="&amp;AI$6,INDIRECT($F$1&amp;dbP!$D$2&amp;":"&amp;dbP!$D$2),"&lt;="&amp;AI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J171" s="1">
        <f ca="1">SUMIFS(INDIRECT($F$1&amp;$F171&amp;":"&amp;$F171),INDIRECT($F$1&amp;dbP!$D$2&amp;":"&amp;dbP!$D$2),"&gt;="&amp;AJ$6,INDIRECT($F$1&amp;dbP!$D$2&amp;":"&amp;dbP!$D$2),"&lt;="&amp;AJ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K171" s="1">
        <f ca="1">SUMIFS(INDIRECT($F$1&amp;$F171&amp;":"&amp;$F171),INDIRECT($F$1&amp;dbP!$D$2&amp;":"&amp;dbP!$D$2),"&gt;="&amp;AK$6,INDIRECT($F$1&amp;dbP!$D$2&amp;":"&amp;dbP!$D$2),"&lt;="&amp;AK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L171" s="1">
        <f ca="1">SUMIFS(INDIRECT($F$1&amp;$F171&amp;":"&amp;$F171),INDIRECT($F$1&amp;dbP!$D$2&amp;":"&amp;dbP!$D$2),"&gt;="&amp;AL$6,INDIRECT($F$1&amp;dbP!$D$2&amp;":"&amp;dbP!$D$2),"&lt;="&amp;AL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M171" s="1">
        <f ca="1">SUMIFS(INDIRECT($F$1&amp;$F171&amp;":"&amp;$F171),INDIRECT($F$1&amp;dbP!$D$2&amp;":"&amp;dbP!$D$2),"&gt;="&amp;AM$6,INDIRECT($F$1&amp;dbP!$D$2&amp;":"&amp;dbP!$D$2),"&lt;="&amp;AM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N171" s="1">
        <f ca="1">SUMIFS(INDIRECT($F$1&amp;$F171&amp;":"&amp;$F171),INDIRECT($F$1&amp;dbP!$D$2&amp;":"&amp;dbP!$D$2),"&gt;="&amp;AN$6,INDIRECT($F$1&amp;dbP!$D$2&amp;":"&amp;dbP!$D$2),"&lt;="&amp;AN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O171" s="1">
        <f ca="1">SUMIFS(INDIRECT($F$1&amp;$F171&amp;":"&amp;$F171),INDIRECT($F$1&amp;dbP!$D$2&amp;":"&amp;dbP!$D$2),"&gt;="&amp;AO$6,INDIRECT($F$1&amp;dbP!$D$2&amp;":"&amp;dbP!$D$2),"&lt;="&amp;AO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P171" s="1">
        <f ca="1">SUMIFS(INDIRECT($F$1&amp;$F171&amp;":"&amp;$F171),INDIRECT($F$1&amp;dbP!$D$2&amp;":"&amp;dbP!$D$2),"&gt;="&amp;AP$6,INDIRECT($F$1&amp;dbP!$D$2&amp;":"&amp;dbP!$D$2),"&lt;="&amp;AP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Q171" s="1">
        <f ca="1">SUMIFS(INDIRECT($F$1&amp;$F171&amp;":"&amp;$F171),INDIRECT($F$1&amp;dbP!$D$2&amp;":"&amp;dbP!$D$2),"&gt;="&amp;AQ$6,INDIRECT($F$1&amp;dbP!$D$2&amp;":"&amp;dbP!$D$2),"&lt;="&amp;AQ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R171" s="1">
        <f ca="1">SUMIFS(INDIRECT($F$1&amp;$F171&amp;":"&amp;$F171),INDIRECT($F$1&amp;dbP!$D$2&amp;":"&amp;dbP!$D$2),"&gt;="&amp;AR$6,INDIRECT($F$1&amp;dbP!$D$2&amp;":"&amp;dbP!$D$2),"&lt;="&amp;AR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S171" s="1">
        <f ca="1">SUMIFS(INDIRECT($F$1&amp;$F171&amp;":"&amp;$F171),INDIRECT($F$1&amp;dbP!$D$2&amp;":"&amp;dbP!$D$2),"&gt;="&amp;AS$6,INDIRECT($F$1&amp;dbP!$D$2&amp;":"&amp;dbP!$D$2),"&lt;="&amp;AS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T171" s="1">
        <f ca="1">SUMIFS(INDIRECT($F$1&amp;$F171&amp;":"&amp;$F171),INDIRECT($F$1&amp;dbP!$D$2&amp;":"&amp;dbP!$D$2),"&gt;="&amp;AT$6,INDIRECT($F$1&amp;dbP!$D$2&amp;":"&amp;dbP!$D$2),"&lt;="&amp;AT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U171" s="1">
        <f ca="1">SUMIFS(INDIRECT($F$1&amp;$F171&amp;":"&amp;$F171),INDIRECT($F$1&amp;dbP!$D$2&amp;":"&amp;dbP!$D$2),"&gt;="&amp;AU$6,INDIRECT($F$1&amp;dbP!$D$2&amp;":"&amp;dbP!$D$2),"&lt;="&amp;AU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V171" s="1">
        <f ca="1">SUMIFS(INDIRECT($F$1&amp;$F171&amp;":"&amp;$F171),INDIRECT($F$1&amp;dbP!$D$2&amp;":"&amp;dbP!$D$2),"&gt;="&amp;AV$6,INDIRECT($F$1&amp;dbP!$D$2&amp;":"&amp;dbP!$D$2),"&lt;="&amp;AV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W171" s="1">
        <f ca="1">SUMIFS(INDIRECT($F$1&amp;$F171&amp;":"&amp;$F171),INDIRECT($F$1&amp;dbP!$D$2&amp;":"&amp;dbP!$D$2),"&gt;="&amp;AW$6,INDIRECT($F$1&amp;dbP!$D$2&amp;":"&amp;dbP!$D$2),"&lt;="&amp;AW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X171" s="1">
        <f ca="1">SUMIFS(INDIRECT($F$1&amp;$F171&amp;":"&amp;$F171),INDIRECT($F$1&amp;dbP!$D$2&amp;":"&amp;dbP!$D$2),"&gt;="&amp;AX$6,INDIRECT($F$1&amp;dbP!$D$2&amp;":"&amp;dbP!$D$2),"&lt;="&amp;AX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Y171" s="1">
        <f ca="1">SUMIFS(INDIRECT($F$1&amp;$F171&amp;":"&amp;$F171),INDIRECT($F$1&amp;dbP!$D$2&amp;":"&amp;dbP!$D$2),"&gt;="&amp;AY$6,INDIRECT($F$1&amp;dbP!$D$2&amp;":"&amp;dbP!$D$2),"&lt;="&amp;AY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AZ171" s="1">
        <f ca="1">SUMIFS(INDIRECT($F$1&amp;$F171&amp;":"&amp;$F171),INDIRECT($F$1&amp;dbP!$D$2&amp;":"&amp;dbP!$D$2),"&gt;="&amp;AZ$6,INDIRECT($F$1&amp;dbP!$D$2&amp;":"&amp;dbP!$D$2),"&lt;="&amp;AZ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A171" s="1">
        <f ca="1">SUMIFS(INDIRECT($F$1&amp;$F171&amp;":"&amp;$F171),INDIRECT($F$1&amp;dbP!$D$2&amp;":"&amp;dbP!$D$2),"&gt;="&amp;BA$6,INDIRECT($F$1&amp;dbP!$D$2&amp;":"&amp;dbP!$D$2),"&lt;="&amp;BA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B171" s="1">
        <f ca="1">SUMIFS(INDIRECT($F$1&amp;$F171&amp;":"&amp;$F171),INDIRECT($F$1&amp;dbP!$D$2&amp;":"&amp;dbP!$D$2),"&gt;="&amp;BB$6,INDIRECT($F$1&amp;dbP!$D$2&amp;":"&amp;dbP!$D$2),"&lt;="&amp;BB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C171" s="1">
        <f ca="1">SUMIFS(INDIRECT($F$1&amp;$F171&amp;":"&amp;$F171),INDIRECT($F$1&amp;dbP!$D$2&amp;":"&amp;dbP!$D$2),"&gt;="&amp;BC$6,INDIRECT($F$1&amp;dbP!$D$2&amp;":"&amp;dbP!$D$2),"&lt;="&amp;BC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D171" s="1">
        <f ca="1">SUMIFS(INDIRECT($F$1&amp;$F171&amp;":"&amp;$F171),INDIRECT($F$1&amp;dbP!$D$2&amp;":"&amp;dbP!$D$2),"&gt;="&amp;BD$6,INDIRECT($F$1&amp;dbP!$D$2&amp;":"&amp;dbP!$D$2),"&lt;="&amp;BD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  <c r="BE171" s="1">
        <f ca="1">SUMIFS(INDIRECT($F$1&amp;$F171&amp;":"&amp;$F171),INDIRECT($F$1&amp;dbP!$D$2&amp;":"&amp;dbP!$D$2),"&gt;="&amp;BE$6,INDIRECT($F$1&amp;dbP!$D$2&amp;":"&amp;dbP!$D$2),"&lt;="&amp;BE$7,INDIRECT($F$1&amp;dbP!$O$2&amp;":"&amp;dbP!$O$2),$H171,INDIRECT($F$1&amp;dbP!$P$2&amp;":"&amp;dbP!$P$2),IF($I171=$J171,"*",$I171),INDIRECT($F$1&amp;dbP!$Q$2&amp;":"&amp;dbP!$Q$2),IF(OR($I171=$J171,"  "&amp;$I171=$J171),"*",RIGHT($J171,LEN($J171)-4)),INDIRECT($F$1&amp;dbP!$AC$2&amp;":"&amp;dbP!$AC$2),RepP!$J$3)</f>
        <v>0</v>
      </c>
    </row>
    <row r="172" spans="2:57" x14ac:dyDescent="0.3">
      <c r="B172" s="1">
        <f>MAX(B$137:B171)+1</f>
        <v>223</v>
      </c>
      <c r="F172" s="1" t="str">
        <f ca="1">INDIRECT($B$1&amp;Items!H$2&amp;$B172)</f>
        <v>Y</v>
      </c>
      <c r="H172" s="13" t="str">
        <f ca="1">INDIRECT($B$1&amp;Items!E$2&amp;$B172)</f>
        <v>Ввод в эксплуатацию</v>
      </c>
      <c r="I172" s="13" t="str">
        <f ca="1">IF(INDIRECT($B$1&amp;Items!F$2&amp;$B172)="",H172,INDIRECT($B$1&amp;Items!F$2&amp;$B172))</f>
        <v>Основные средства - тип - 3</v>
      </c>
      <c r="J172" s="1" t="str">
        <f ca="1">IF(INDIRECT($B$1&amp;Items!G$2&amp;$B172)="",IF(H172&lt;&gt;I172,"  "&amp;I172,I172),"    "&amp;INDIRECT($B$1&amp;Items!G$2&amp;$B172))</f>
        <v xml:space="preserve">    Капзатраты - тип - 3 - 10</v>
      </c>
      <c r="S172" s="1">
        <f ca="1">SUM($U172:INDIRECT(ADDRESS(ROW(),SUMIFS($1:$1,$5:$5,MAX($5:$5)))))</f>
        <v>2298057.0793151855</v>
      </c>
      <c r="V172" s="1">
        <f ca="1">SUMIFS(INDIRECT($F$1&amp;$F172&amp;":"&amp;$F172),INDIRECT($F$1&amp;dbP!$D$2&amp;":"&amp;dbP!$D$2),"&gt;="&amp;V$6,INDIRECT($F$1&amp;dbP!$D$2&amp;":"&amp;dbP!$D$2),"&lt;="&amp;V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W172" s="1">
        <f ca="1">SUMIFS(INDIRECT($F$1&amp;$F172&amp;":"&amp;$F172),INDIRECT($F$1&amp;dbP!$D$2&amp;":"&amp;dbP!$D$2),"&gt;="&amp;W$6,INDIRECT($F$1&amp;dbP!$D$2&amp;":"&amp;dbP!$D$2),"&lt;="&amp;W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2298057.0793151855</v>
      </c>
      <c r="X172" s="1">
        <f ca="1">SUMIFS(INDIRECT($F$1&amp;$F172&amp;":"&amp;$F172),INDIRECT($F$1&amp;dbP!$D$2&amp;":"&amp;dbP!$D$2),"&gt;="&amp;X$6,INDIRECT($F$1&amp;dbP!$D$2&amp;":"&amp;dbP!$D$2),"&lt;="&amp;X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Y172" s="1">
        <f ca="1">SUMIFS(INDIRECT($F$1&amp;$F172&amp;":"&amp;$F172),INDIRECT($F$1&amp;dbP!$D$2&amp;":"&amp;dbP!$D$2),"&gt;="&amp;Y$6,INDIRECT($F$1&amp;dbP!$D$2&amp;":"&amp;dbP!$D$2),"&lt;="&amp;Y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Z172" s="1">
        <f ca="1">SUMIFS(INDIRECT($F$1&amp;$F172&amp;":"&amp;$F172),INDIRECT($F$1&amp;dbP!$D$2&amp;":"&amp;dbP!$D$2),"&gt;="&amp;Z$6,INDIRECT($F$1&amp;dbP!$D$2&amp;":"&amp;dbP!$D$2),"&lt;="&amp;Z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A172" s="1">
        <f ca="1">SUMIFS(INDIRECT($F$1&amp;$F172&amp;":"&amp;$F172),INDIRECT($F$1&amp;dbP!$D$2&amp;":"&amp;dbP!$D$2),"&gt;="&amp;AA$6,INDIRECT($F$1&amp;dbP!$D$2&amp;":"&amp;dbP!$D$2),"&lt;="&amp;AA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B172" s="1">
        <f ca="1">SUMIFS(INDIRECT($F$1&amp;$F172&amp;":"&amp;$F172),INDIRECT($F$1&amp;dbP!$D$2&amp;":"&amp;dbP!$D$2),"&gt;="&amp;AB$6,INDIRECT($F$1&amp;dbP!$D$2&amp;":"&amp;dbP!$D$2),"&lt;="&amp;AB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C172" s="1">
        <f ca="1">SUMIFS(INDIRECT($F$1&amp;$F172&amp;":"&amp;$F172),INDIRECT($F$1&amp;dbP!$D$2&amp;":"&amp;dbP!$D$2),"&gt;="&amp;AC$6,INDIRECT($F$1&amp;dbP!$D$2&amp;":"&amp;dbP!$D$2),"&lt;="&amp;AC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D172" s="1">
        <f ca="1">SUMIFS(INDIRECT($F$1&amp;$F172&amp;":"&amp;$F172),INDIRECT($F$1&amp;dbP!$D$2&amp;":"&amp;dbP!$D$2),"&gt;="&amp;AD$6,INDIRECT($F$1&amp;dbP!$D$2&amp;":"&amp;dbP!$D$2),"&lt;="&amp;AD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E172" s="1">
        <f ca="1">SUMIFS(INDIRECT($F$1&amp;$F172&amp;":"&amp;$F172),INDIRECT($F$1&amp;dbP!$D$2&amp;":"&amp;dbP!$D$2),"&gt;="&amp;AE$6,INDIRECT($F$1&amp;dbP!$D$2&amp;":"&amp;dbP!$D$2),"&lt;="&amp;AE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F172" s="1">
        <f ca="1">SUMIFS(INDIRECT($F$1&amp;$F172&amp;":"&amp;$F172),INDIRECT($F$1&amp;dbP!$D$2&amp;":"&amp;dbP!$D$2),"&gt;="&amp;AF$6,INDIRECT($F$1&amp;dbP!$D$2&amp;":"&amp;dbP!$D$2),"&lt;="&amp;AF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G172" s="1">
        <f ca="1">SUMIFS(INDIRECT($F$1&amp;$F172&amp;":"&amp;$F172),INDIRECT($F$1&amp;dbP!$D$2&amp;":"&amp;dbP!$D$2),"&gt;="&amp;AG$6,INDIRECT($F$1&amp;dbP!$D$2&amp;":"&amp;dbP!$D$2),"&lt;="&amp;AG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H172" s="1">
        <f ca="1">SUMIFS(INDIRECT($F$1&amp;$F172&amp;":"&amp;$F172),INDIRECT($F$1&amp;dbP!$D$2&amp;":"&amp;dbP!$D$2),"&gt;="&amp;AH$6,INDIRECT($F$1&amp;dbP!$D$2&amp;":"&amp;dbP!$D$2),"&lt;="&amp;AH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I172" s="1">
        <f ca="1">SUMIFS(INDIRECT($F$1&amp;$F172&amp;":"&amp;$F172),INDIRECT($F$1&amp;dbP!$D$2&amp;":"&amp;dbP!$D$2),"&gt;="&amp;AI$6,INDIRECT($F$1&amp;dbP!$D$2&amp;":"&amp;dbP!$D$2),"&lt;="&amp;AI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J172" s="1">
        <f ca="1">SUMIFS(INDIRECT($F$1&amp;$F172&amp;":"&amp;$F172),INDIRECT($F$1&amp;dbP!$D$2&amp;":"&amp;dbP!$D$2),"&gt;="&amp;AJ$6,INDIRECT($F$1&amp;dbP!$D$2&amp;":"&amp;dbP!$D$2),"&lt;="&amp;AJ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K172" s="1">
        <f ca="1">SUMIFS(INDIRECT($F$1&amp;$F172&amp;":"&amp;$F172),INDIRECT($F$1&amp;dbP!$D$2&amp;":"&amp;dbP!$D$2),"&gt;="&amp;AK$6,INDIRECT($F$1&amp;dbP!$D$2&amp;":"&amp;dbP!$D$2),"&lt;="&amp;AK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L172" s="1">
        <f ca="1">SUMIFS(INDIRECT($F$1&amp;$F172&amp;":"&amp;$F172),INDIRECT($F$1&amp;dbP!$D$2&amp;":"&amp;dbP!$D$2),"&gt;="&amp;AL$6,INDIRECT($F$1&amp;dbP!$D$2&amp;":"&amp;dbP!$D$2),"&lt;="&amp;AL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M172" s="1">
        <f ca="1">SUMIFS(INDIRECT($F$1&amp;$F172&amp;":"&amp;$F172),INDIRECT($F$1&amp;dbP!$D$2&amp;":"&amp;dbP!$D$2),"&gt;="&amp;AM$6,INDIRECT($F$1&amp;dbP!$D$2&amp;":"&amp;dbP!$D$2),"&lt;="&amp;AM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N172" s="1">
        <f ca="1">SUMIFS(INDIRECT($F$1&amp;$F172&amp;":"&amp;$F172),INDIRECT($F$1&amp;dbP!$D$2&amp;":"&amp;dbP!$D$2),"&gt;="&amp;AN$6,INDIRECT($F$1&amp;dbP!$D$2&amp;":"&amp;dbP!$D$2),"&lt;="&amp;AN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O172" s="1">
        <f ca="1">SUMIFS(INDIRECT($F$1&amp;$F172&amp;":"&amp;$F172),INDIRECT($F$1&amp;dbP!$D$2&amp;":"&amp;dbP!$D$2),"&gt;="&amp;AO$6,INDIRECT($F$1&amp;dbP!$D$2&amp;":"&amp;dbP!$D$2),"&lt;="&amp;AO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P172" s="1">
        <f ca="1">SUMIFS(INDIRECT($F$1&amp;$F172&amp;":"&amp;$F172),INDIRECT($F$1&amp;dbP!$D$2&amp;":"&amp;dbP!$D$2),"&gt;="&amp;AP$6,INDIRECT($F$1&amp;dbP!$D$2&amp;":"&amp;dbP!$D$2),"&lt;="&amp;AP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Q172" s="1">
        <f ca="1">SUMIFS(INDIRECT($F$1&amp;$F172&amp;":"&amp;$F172),INDIRECT($F$1&amp;dbP!$D$2&amp;":"&amp;dbP!$D$2),"&gt;="&amp;AQ$6,INDIRECT($F$1&amp;dbP!$D$2&amp;":"&amp;dbP!$D$2),"&lt;="&amp;AQ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R172" s="1">
        <f ca="1">SUMIFS(INDIRECT($F$1&amp;$F172&amp;":"&amp;$F172),INDIRECT($F$1&amp;dbP!$D$2&amp;":"&amp;dbP!$D$2),"&gt;="&amp;AR$6,INDIRECT($F$1&amp;dbP!$D$2&amp;":"&amp;dbP!$D$2),"&lt;="&amp;AR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S172" s="1">
        <f ca="1">SUMIFS(INDIRECT($F$1&amp;$F172&amp;":"&amp;$F172),INDIRECT($F$1&amp;dbP!$D$2&amp;":"&amp;dbP!$D$2),"&gt;="&amp;AS$6,INDIRECT($F$1&amp;dbP!$D$2&amp;":"&amp;dbP!$D$2),"&lt;="&amp;AS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T172" s="1">
        <f ca="1">SUMIFS(INDIRECT($F$1&amp;$F172&amp;":"&amp;$F172),INDIRECT($F$1&amp;dbP!$D$2&amp;":"&amp;dbP!$D$2),"&gt;="&amp;AT$6,INDIRECT($F$1&amp;dbP!$D$2&amp;":"&amp;dbP!$D$2),"&lt;="&amp;AT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U172" s="1">
        <f ca="1">SUMIFS(INDIRECT($F$1&amp;$F172&amp;":"&amp;$F172),INDIRECT($F$1&amp;dbP!$D$2&amp;":"&amp;dbP!$D$2),"&gt;="&amp;AU$6,INDIRECT($F$1&amp;dbP!$D$2&amp;":"&amp;dbP!$D$2),"&lt;="&amp;AU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V172" s="1">
        <f ca="1">SUMIFS(INDIRECT($F$1&amp;$F172&amp;":"&amp;$F172),INDIRECT($F$1&amp;dbP!$D$2&amp;":"&amp;dbP!$D$2),"&gt;="&amp;AV$6,INDIRECT($F$1&amp;dbP!$D$2&amp;":"&amp;dbP!$D$2),"&lt;="&amp;AV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W172" s="1">
        <f ca="1">SUMIFS(INDIRECT($F$1&amp;$F172&amp;":"&amp;$F172),INDIRECT($F$1&amp;dbP!$D$2&amp;":"&amp;dbP!$D$2),"&gt;="&amp;AW$6,INDIRECT($F$1&amp;dbP!$D$2&amp;":"&amp;dbP!$D$2),"&lt;="&amp;AW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X172" s="1">
        <f ca="1">SUMIFS(INDIRECT($F$1&amp;$F172&amp;":"&amp;$F172),INDIRECT($F$1&amp;dbP!$D$2&amp;":"&amp;dbP!$D$2),"&gt;="&amp;AX$6,INDIRECT($F$1&amp;dbP!$D$2&amp;":"&amp;dbP!$D$2),"&lt;="&amp;AX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Y172" s="1">
        <f ca="1">SUMIFS(INDIRECT($F$1&amp;$F172&amp;":"&amp;$F172),INDIRECT($F$1&amp;dbP!$D$2&amp;":"&amp;dbP!$D$2),"&gt;="&amp;AY$6,INDIRECT($F$1&amp;dbP!$D$2&amp;":"&amp;dbP!$D$2),"&lt;="&amp;AY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AZ172" s="1">
        <f ca="1">SUMIFS(INDIRECT($F$1&amp;$F172&amp;":"&amp;$F172),INDIRECT($F$1&amp;dbP!$D$2&amp;":"&amp;dbP!$D$2),"&gt;="&amp;AZ$6,INDIRECT($F$1&amp;dbP!$D$2&amp;":"&amp;dbP!$D$2),"&lt;="&amp;AZ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A172" s="1">
        <f ca="1">SUMIFS(INDIRECT($F$1&amp;$F172&amp;":"&amp;$F172),INDIRECT($F$1&amp;dbP!$D$2&amp;":"&amp;dbP!$D$2),"&gt;="&amp;BA$6,INDIRECT($F$1&amp;dbP!$D$2&amp;":"&amp;dbP!$D$2),"&lt;="&amp;BA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B172" s="1">
        <f ca="1">SUMIFS(INDIRECT($F$1&amp;$F172&amp;":"&amp;$F172),INDIRECT($F$1&amp;dbP!$D$2&amp;":"&amp;dbP!$D$2),"&gt;="&amp;BB$6,INDIRECT($F$1&amp;dbP!$D$2&amp;":"&amp;dbP!$D$2),"&lt;="&amp;BB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C172" s="1">
        <f ca="1">SUMIFS(INDIRECT($F$1&amp;$F172&amp;":"&amp;$F172),INDIRECT($F$1&amp;dbP!$D$2&amp;":"&amp;dbP!$D$2),"&gt;="&amp;BC$6,INDIRECT($F$1&amp;dbP!$D$2&amp;":"&amp;dbP!$D$2),"&lt;="&amp;BC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D172" s="1">
        <f ca="1">SUMIFS(INDIRECT($F$1&amp;$F172&amp;":"&amp;$F172),INDIRECT($F$1&amp;dbP!$D$2&amp;":"&amp;dbP!$D$2),"&gt;="&amp;BD$6,INDIRECT($F$1&amp;dbP!$D$2&amp;":"&amp;dbP!$D$2),"&lt;="&amp;BD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  <c r="BE172" s="1">
        <f ca="1">SUMIFS(INDIRECT($F$1&amp;$F172&amp;":"&amp;$F172),INDIRECT($F$1&amp;dbP!$D$2&amp;":"&amp;dbP!$D$2),"&gt;="&amp;BE$6,INDIRECT($F$1&amp;dbP!$D$2&amp;":"&amp;dbP!$D$2),"&lt;="&amp;BE$7,INDIRECT($F$1&amp;dbP!$O$2&amp;":"&amp;dbP!$O$2),$H172,INDIRECT($F$1&amp;dbP!$P$2&amp;":"&amp;dbP!$P$2),IF($I172=$J172,"*",$I172),INDIRECT($F$1&amp;dbP!$Q$2&amp;":"&amp;dbP!$Q$2),IF(OR($I172=$J172,"  "&amp;$I172=$J172),"*",RIGHT($J172,LEN($J172)-4)),INDIRECT($F$1&amp;dbP!$AC$2&amp;":"&amp;dbP!$AC$2),RepP!$J$3)</f>
        <v>0</v>
      </c>
    </row>
    <row r="173" spans="2:57" x14ac:dyDescent="0.3">
      <c r="B173" s="1">
        <f>MAX(B$137:B172)+1</f>
        <v>224</v>
      </c>
      <c r="F173" s="1" t="str">
        <f ca="1">INDIRECT($B$1&amp;Items!H$2&amp;$B173)</f>
        <v>Y</v>
      </c>
      <c r="H173" s="13" t="str">
        <f ca="1">INDIRECT($B$1&amp;Items!E$2&amp;$B173)</f>
        <v>Ввод в эксплуатацию</v>
      </c>
      <c r="I173" s="13" t="str">
        <f ca="1">IF(INDIRECT($B$1&amp;Items!F$2&amp;$B173)="",H173,INDIRECT($B$1&amp;Items!F$2&amp;$B173))</f>
        <v>Основные средства - тип - 3</v>
      </c>
      <c r="J173" s="1" t="str">
        <f ca="1">IF(INDIRECT($B$1&amp;Items!G$2&amp;$B173)="",IF(H173&lt;&gt;I173,"  "&amp;I173,I173),"    "&amp;INDIRECT($B$1&amp;Items!G$2&amp;$B173))</f>
        <v xml:space="preserve">    Капзатраты - тип - 3 - 11</v>
      </c>
      <c r="S173" s="1">
        <f ca="1">SUM($U173:INDIRECT(ADDRESS(ROW(),SUMIFS($1:$1,$5:$5,MAX($5:$5)))))</f>
        <v>1606612.7128323698</v>
      </c>
      <c r="V173" s="1">
        <f ca="1">SUMIFS(INDIRECT($F$1&amp;$F173&amp;":"&amp;$F173),INDIRECT($F$1&amp;dbP!$D$2&amp;":"&amp;dbP!$D$2),"&gt;="&amp;V$6,INDIRECT($F$1&amp;dbP!$D$2&amp;":"&amp;dbP!$D$2),"&lt;="&amp;V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W173" s="1">
        <f ca="1">SUMIFS(INDIRECT($F$1&amp;$F173&amp;":"&amp;$F173),INDIRECT($F$1&amp;dbP!$D$2&amp;":"&amp;dbP!$D$2),"&gt;="&amp;W$6,INDIRECT($F$1&amp;dbP!$D$2&amp;":"&amp;dbP!$D$2),"&lt;="&amp;W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1606612.7128323698</v>
      </c>
      <c r="X173" s="1">
        <f ca="1">SUMIFS(INDIRECT($F$1&amp;$F173&amp;":"&amp;$F173),INDIRECT($F$1&amp;dbP!$D$2&amp;":"&amp;dbP!$D$2),"&gt;="&amp;X$6,INDIRECT($F$1&amp;dbP!$D$2&amp;":"&amp;dbP!$D$2),"&lt;="&amp;X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Y173" s="1">
        <f ca="1">SUMIFS(INDIRECT($F$1&amp;$F173&amp;":"&amp;$F173),INDIRECT($F$1&amp;dbP!$D$2&amp;":"&amp;dbP!$D$2),"&gt;="&amp;Y$6,INDIRECT($F$1&amp;dbP!$D$2&amp;":"&amp;dbP!$D$2),"&lt;="&amp;Y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Z173" s="1">
        <f ca="1">SUMIFS(INDIRECT($F$1&amp;$F173&amp;":"&amp;$F173),INDIRECT($F$1&amp;dbP!$D$2&amp;":"&amp;dbP!$D$2),"&gt;="&amp;Z$6,INDIRECT($F$1&amp;dbP!$D$2&amp;":"&amp;dbP!$D$2),"&lt;="&amp;Z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A173" s="1">
        <f ca="1">SUMIFS(INDIRECT($F$1&amp;$F173&amp;":"&amp;$F173),INDIRECT($F$1&amp;dbP!$D$2&amp;":"&amp;dbP!$D$2),"&gt;="&amp;AA$6,INDIRECT($F$1&amp;dbP!$D$2&amp;":"&amp;dbP!$D$2),"&lt;="&amp;AA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B173" s="1">
        <f ca="1">SUMIFS(INDIRECT($F$1&amp;$F173&amp;":"&amp;$F173),INDIRECT($F$1&amp;dbP!$D$2&amp;":"&amp;dbP!$D$2),"&gt;="&amp;AB$6,INDIRECT($F$1&amp;dbP!$D$2&amp;":"&amp;dbP!$D$2),"&lt;="&amp;AB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C173" s="1">
        <f ca="1">SUMIFS(INDIRECT($F$1&amp;$F173&amp;":"&amp;$F173),INDIRECT($F$1&amp;dbP!$D$2&amp;":"&amp;dbP!$D$2),"&gt;="&amp;AC$6,INDIRECT($F$1&amp;dbP!$D$2&amp;":"&amp;dbP!$D$2),"&lt;="&amp;AC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D173" s="1">
        <f ca="1">SUMIFS(INDIRECT($F$1&amp;$F173&amp;":"&amp;$F173),INDIRECT($F$1&amp;dbP!$D$2&amp;":"&amp;dbP!$D$2),"&gt;="&amp;AD$6,INDIRECT($F$1&amp;dbP!$D$2&amp;":"&amp;dbP!$D$2),"&lt;="&amp;AD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E173" s="1">
        <f ca="1">SUMIFS(INDIRECT($F$1&amp;$F173&amp;":"&amp;$F173),INDIRECT($F$1&amp;dbP!$D$2&amp;":"&amp;dbP!$D$2),"&gt;="&amp;AE$6,INDIRECT($F$1&amp;dbP!$D$2&amp;":"&amp;dbP!$D$2),"&lt;="&amp;AE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F173" s="1">
        <f ca="1">SUMIFS(INDIRECT($F$1&amp;$F173&amp;":"&amp;$F173),INDIRECT($F$1&amp;dbP!$D$2&amp;":"&amp;dbP!$D$2),"&gt;="&amp;AF$6,INDIRECT($F$1&amp;dbP!$D$2&amp;":"&amp;dbP!$D$2),"&lt;="&amp;AF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G173" s="1">
        <f ca="1">SUMIFS(INDIRECT($F$1&amp;$F173&amp;":"&amp;$F173),INDIRECT($F$1&amp;dbP!$D$2&amp;":"&amp;dbP!$D$2),"&gt;="&amp;AG$6,INDIRECT($F$1&amp;dbP!$D$2&amp;":"&amp;dbP!$D$2),"&lt;="&amp;AG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H173" s="1">
        <f ca="1">SUMIFS(INDIRECT($F$1&amp;$F173&amp;":"&amp;$F173),INDIRECT($F$1&amp;dbP!$D$2&amp;":"&amp;dbP!$D$2),"&gt;="&amp;AH$6,INDIRECT($F$1&amp;dbP!$D$2&amp;":"&amp;dbP!$D$2),"&lt;="&amp;AH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I173" s="1">
        <f ca="1">SUMIFS(INDIRECT($F$1&amp;$F173&amp;":"&amp;$F173),INDIRECT($F$1&amp;dbP!$D$2&amp;":"&amp;dbP!$D$2),"&gt;="&amp;AI$6,INDIRECT($F$1&amp;dbP!$D$2&amp;":"&amp;dbP!$D$2),"&lt;="&amp;AI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J173" s="1">
        <f ca="1">SUMIFS(INDIRECT($F$1&amp;$F173&amp;":"&amp;$F173),INDIRECT($F$1&amp;dbP!$D$2&amp;":"&amp;dbP!$D$2),"&gt;="&amp;AJ$6,INDIRECT($F$1&amp;dbP!$D$2&amp;":"&amp;dbP!$D$2),"&lt;="&amp;AJ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K173" s="1">
        <f ca="1">SUMIFS(INDIRECT($F$1&amp;$F173&amp;":"&amp;$F173),INDIRECT($F$1&amp;dbP!$D$2&amp;":"&amp;dbP!$D$2),"&gt;="&amp;AK$6,INDIRECT($F$1&amp;dbP!$D$2&amp;":"&amp;dbP!$D$2),"&lt;="&amp;AK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L173" s="1">
        <f ca="1">SUMIFS(INDIRECT($F$1&amp;$F173&amp;":"&amp;$F173),INDIRECT($F$1&amp;dbP!$D$2&amp;":"&amp;dbP!$D$2),"&gt;="&amp;AL$6,INDIRECT($F$1&amp;dbP!$D$2&amp;":"&amp;dbP!$D$2),"&lt;="&amp;AL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M173" s="1">
        <f ca="1">SUMIFS(INDIRECT($F$1&amp;$F173&amp;":"&amp;$F173),INDIRECT($F$1&amp;dbP!$D$2&amp;":"&amp;dbP!$D$2),"&gt;="&amp;AM$6,INDIRECT($F$1&amp;dbP!$D$2&amp;":"&amp;dbP!$D$2),"&lt;="&amp;AM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N173" s="1">
        <f ca="1">SUMIFS(INDIRECT($F$1&amp;$F173&amp;":"&amp;$F173),INDIRECT($F$1&amp;dbP!$D$2&amp;":"&amp;dbP!$D$2),"&gt;="&amp;AN$6,INDIRECT($F$1&amp;dbP!$D$2&amp;":"&amp;dbP!$D$2),"&lt;="&amp;AN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O173" s="1">
        <f ca="1">SUMIFS(INDIRECT($F$1&amp;$F173&amp;":"&amp;$F173),INDIRECT($F$1&amp;dbP!$D$2&amp;":"&amp;dbP!$D$2),"&gt;="&amp;AO$6,INDIRECT($F$1&amp;dbP!$D$2&amp;":"&amp;dbP!$D$2),"&lt;="&amp;AO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P173" s="1">
        <f ca="1">SUMIFS(INDIRECT($F$1&amp;$F173&amp;":"&amp;$F173),INDIRECT($F$1&amp;dbP!$D$2&amp;":"&amp;dbP!$D$2),"&gt;="&amp;AP$6,INDIRECT($F$1&amp;dbP!$D$2&amp;":"&amp;dbP!$D$2),"&lt;="&amp;AP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Q173" s="1">
        <f ca="1">SUMIFS(INDIRECT($F$1&amp;$F173&amp;":"&amp;$F173),INDIRECT($F$1&amp;dbP!$D$2&amp;":"&amp;dbP!$D$2),"&gt;="&amp;AQ$6,INDIRECT($F$1&amp;dbP!$D$2&amp;":"&amp;dbP!$D$2),"&lt;="&amp;AQ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R173" s="1">
        <f ca="1">SUMIFS(INDIRECT($F$1&amp;$F173&amp;":"&amp;$F173),INDIRECT($F$1&amp;dbP!$D$2&amp;":"&amp;dbP!$D$2),"&gt;="&amp;AR$6,INDIRECT($F$1&amp;dbP!$D$2&amp;":"&amp;dbP!$D$2),"&lt;="&amp;AR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S173" s="1">
        <f ca="1">SUMIFS(INDIRECT($F$1&amp;$F173&amp;":"&amp;$F173),INDIRECT($F$1&amp;dbP!$D$2&amp;":"&amp;dbP!$D$2),"&gt;="&amp;AS$6,INDIRECT($F$1&amp;dbP!$D$2&amp;":"&amp;dbP!$D$2),"&lt;="&amp;AS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T173" s="1">
        <f ca="1">SUMIFS(INDIRECT($F$1&amp;$F173&amp;":"&amp;$F173),INDIRECT($F$1&amp;dbP!$D$2&amp;":"&amp;dbP!$D$2),"&gt;="&amp;AT$6,INDIRECT($F$1&amp;dbP!$D$2&amp;":"&amp;dbP!$D$2),"&lt;="&amp;AT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U173" s="1">
        <f ca="1">SUMIFS(INDIRECT($F$1&amp;$F173&amp;":"&amp;$F173),INDIRECT($F$1&amp;dbP!$D$2&amp;":"&amp;dbP!$D$2),"&gt;="&amp;AU$6,INDIRECT($F$1&amp;dbP!$D$2&amp;":"&amp;dbP!$D$2),"&lt;="&amp;AU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V173" s="1">
        <f ca="1">SUMIFS(INDIRECT($F$1&amp;$F173&amp;":"&amp;$F173),INDIRECT($F$1&amp;dbP!$D$2&amp;":"&amp;dbP!$D$2),"&gt;="&amp;AV$6,INDIRECT($F$1&amp;dbP!$D$2&amp;":"&amp;dbP!$D$2),"&lt;="&amp;AV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W173" s="1">
        <f ca="1">SUMIFS(INDIRECT($F$1&amp;$F173&amp;":"&amp;$F173),INDIRECT($F$1&amp;dbP!$D$2&amp;":"&amp;dbP!$D$2),"&gt;="&amp;AW$6,INDIRECT($F$1&amp;dbP!$D$2&amp;":"&amp;dbP!$D$2),"&lt;="&amp;AW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X173" s="1">
        <f ca="1">SUMIFS(INDIRECT($F$1&amp;$F173&amp;":"&amp;$F173),INDIRECT($F$1&amp;dbP!$D$2&amp;":"&amp;dbP!$D$2),"&gt;="&amp;AX$6,INDIRECT($F$1&amp;dbP!$D$2&amp;":"&amp;dbP!$D$2),"&lt;="&amp;AX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Y173" s="1">
        <f ca="1">SUMIFS(INDIRECT($F$1&amp;$F173&amp;":"&amp;$F173),INDIRECT($F$1&amp;dbP!$D$2&amp;":"&amp;dbP!$D$2),"&gt;="&amp;AY$6,INDIRECT($F$1&amp;dbP!$D$2&amp;":"&amp;dbP!$D$2),"&lt;="&amp;AY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AZ173" s="1">
        <f ca="1">SUMIFS(INDIRECT($F$1&amp;$F173&amp;":"&amp;$F173),INDIRECT($F$1&amp;dbP!$D$2&amp;":"&amp;dbP!$D$2),"&gt;="&amp;AZ$6,INDIRECT($F$1&amp;dbP!$D$2&amp;":"&amp;dbP!$D$2),"&lt;="&amp;AZ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A173" s="1">
        <f ca="1">SUMIFS(INDIRECT($F$1&amp;$F173&amp;":"&amp;$F173),INDIRECT($F$1&amp;dbP!$D$2&amp;":"&amp;dbP!$D$2),"&gt;="&amp;BA$6,INDIRECT($F$1&amp;dbP!$D$2&amp;":"&amp;dbP!$D$2),"&lt;="&amp;BA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B173" s="1">
        <f ca="1">SUMIFS(INDIRECT($F$1&amp;$F173&amp;":"&amp;$F173),INDIRECT($F$1&amp;dbP!$D$2&amp;":"&amp;dbP!$D$2),"&gt;="&amp;BB$6,INDIRECT($F$1&amp;dbP!$D$2&amp;":"&amp;dbP!$D$2),"&lt;="&amp;BB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C173" s="1">
        <f ca="1">SUMIFS(INDIRECT($F$1&amp;$F173&amp;":"&amp;$F173),INDIRECT($F$1&amp;dbP!$D$2&amp;":"&amp;dbP!$D$2),"&gt;="&amp;BC$6,INDIRECT($F$1&amp;dbP!$D$2&amp;":"&amp;dbP!$D$2),"&lt;="&amp;BC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D173" s="1">
        <f ca="1">SUMIFS(INDIRECT($F$1&amp;$F173&amp;":"&amp;$F173),INDIRECT($F$1&amp;dbP!$D$2&amp;":"&amp;dbP!$D$2),"&gt;="&amp;BD$6,INDIRECT($F$1&amp;dbP!$D$2&amp;":"&amp;dbP!$D$2),"&lt;="&amp;BD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  <c r="BE173" s="1">
        <f ca="1">SUMIFS(INDIRECT($F$1&amp;$F173&amp;":"&amp;$F173),INDIRECT($F$1&amp;dbP!$D$2&amp;":"&amp;dbP!$D$2),"&gt;="&amp;BE$6,INDIRECT($F$1&amp;dbP!$D$2&amp;":"&amp;dbP!$D$2),"&lt;="&amp;BE$7,INDIRECT($F$1&amp;dbP!$O$2&amp;":"&amp;dbP!$O$2),$H173,INDIRECT($F$1&amp;dbP!$P$2&amp;":"&amp;dbP!$P$2),IF($I173=$J173,"*",$I173),INDIRECT($F$1&amp;dbP!$Q$2&amp;":"&amp;dbP!$Q$2),IF(OR($I173=$J173,"  "&amp;$I173=$J173),"*",RIGHT($J173,LEN($J173)-4)),INDIRECT($F$1&amp;dbP!$AC$2&amp;":"&amp;dbP!$AC$2),RepP!$J$3)</f>
        <v>0</v>
      </c>
    </row>
    <row r="174" spans="2:57" x14ac:dyDescent="0.3">
      <c r="B174" s="1">
        <f>MAX(B$137:B173)+1</f>
        <v>225</v>
      </c>
      <c r="F174" s="1" t="str">
        <f ca="1">INDIRECT($B$1&amp;Items!H$2&amp;$B174)</f>
        <v>Y</v>
      </c>
      <c r="H174" s="13" t="str">
        <f ca="1">INDIRECT($B$1&amp;Items!E$2&amp;$B174)</f>
        <v>Ввод в эксплуатацию</v>
      </c>
      <c r="I174" s="13" t="str">
        <f ca="1">IF(INDIRECT($B$1&amp;Items!F$2&amp;$B174)="",H174,INDIRECT($B$1&amp;Items!F$2&amp;$B174))</f>
        <v>Основные средства - тип - 3</v>
      </c>
      <c r="J174" s="1" t="str">
        <f ca="1">IF(INDIRECT($B$1&amp;Items!G$2&amp;$B174)="",IF(H174&lt;&gt;I174,"  "&amp;I174,I174),"    "&amp;INDIRECT($B$1&amp;Items!G$2&amp;$B174))</f>
        <v xml:space="preserve">    Капзатраты - тип - 3 - 12</v>
      </c>
      <c r="S174" s="1">
        <f ca="1">SUM($U174:INDIRECT(ADDRESS(ROW(),SUMIFS($1:$1,$5:$5,MAX($5:$5)))))</f>
        <v>599784.31260000018</v>
      </c>
      <c r="V174" s="1">
        <f ca="1">SUMIFS(INDIRECT($F$1&amp;$F174&amp;":"&amp;$F174),INDIRECT($F$1&amp;dbP!$D$2&amp;":"&amp;dbP!$D$2),"&gt;="&amp;V$6,INDIRECT($F$1&amp;dbP!$D$2&amp;":"&amp;dbP!$D$2),"&lt;="&amp;V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W174" s="1">
        <f ca="1">SUMIFS(INDIRECT($F$1&amp;$F174&amp;":"&amp;$F174),INDIRECT($F$1&amp;dbP!$D$2&amp;":"&amp;dbP!$D$2),"&gt;="&amp;W$6,INDIRECT($F$1&amp;dbP!$D$2&amp;":"&amp;dbP!$D$2),"&lt;="&amp;W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599784.31260000018</v>
      </c>
      <c r="X174" s="1">
        <f ca="1">SUMIFS(INDIRECT($F$1&amp;$F174&amp;":"&amp;$F174),INDIRECT($F$1&amp;dbP!$D$2&amp;":"&amp;dbP!$D$2),"&gt;="&amp;X$6,INDIRECT($F$1&amp;dbP!$D$2&amp;":"&amp;dbP!$D$2),"&lt;="&amp;X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Y174" s="1">
        <f ca="1">SUMIFS(INDIRECT($F$1&amp;$F174&amp;":"&amp;$F174),INDIRECT($F$1&amp;dbP!$D$2&amp;":"&amp;dbP!$D$2),"&gt;="&amp;Y$6,INDIRECT($F$1&amp;dbP!$D$2&amp;":"&amp;dbP!$D$2),"&lt;="&amp;Y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Z174" s="1">
        <f ca="1">SUMIFS(INDIRECT($F$1&amp;$F174&amp;":"&amp;$F174),INDIRECT($F$1&amp;dbP!$D$2&amp;":"&amp;dbP!$D$2),"&gt;="&amp;Z$6,INDIRECT($F$1&amp;dbP!$D$2&amp;":"&amp;dbP!$D$2),"&lt;="&amp;Z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A174" s="1">
        <f ca="1">SUMIFS(INDIRECT($F$1&amp;$F174&amp;":"&amp;$F174),INDIRECT($F$1&amp;dbP!$D$2&amp;":"&amp;dbP!$D$2),"&gt;="&amp;AA$6,INDIRECT($F$1&amp;dbP!$D$2&amp;":"&amp;dbP!$D$2),"&lt;="&amp;AA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B174" s="1">
        <f ca="1">SUMIFS(INDIRECT($F$1&amp;$F174&amp;":"&amp;$F174),INDIRECT($F$1&amp;dbP!$D$2&amp;":"&amp;dbP!$D$2),"&gt;="&amp;AB$6,INDIRECT($F$1&amp;dbP!$D$2&amp;":"&amp;dbP!$D$2),"&lt;="&amp;AB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C174" s="1">
        <f ca="1">SUMIFS(INDIRECT($F$1&amp;$F174&amp;":"&amp;$F174),INDIRECT($F$1&amp;dbP!$D$2&amp;":"&amp;dbP!$D$2),"&gt;="&amp;AC$6,INDIRECT($F$1&amp;dbP!$D$2&amp;":"&amp;dbP!$D$2),"&lt;="&amp;AC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D174" s="1">
        <f ca="1">SUMIFS(INDIRECT($F$1&amp;$F174&amp;":"&amp;$F174),INDIRECT($F$1&amp;dbP!$D$2&amp;":"&amp;dbP!$D$2),"&gt;="&amp;AD$6,INDIRECT($F$1&amp;dbP!$D$2&amp;":"&amp;dbP!$D$2),"&lt;="&amp;AD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E174" s="1">
        <f ca="1">SUMIFS(INDIRECT($F$1&amp;$F174&amp;":"&amp;$F174),INDIRECT($F$1&amp;dbP!$D$2&amp;":"&amp;dbP!$D$2),"&gt;="&amp;AE$6,INDIRECT($F$1&amp;dbP!$D$2&amp;":"&amp;dbP!$D$2),"&lt;="&amp;AE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F174" s="1">
        <f ca="1">SUMIFS(INDIRECT($F$1&amp;$F174&amp;":"&amp;$F174),INDIRECT($F$1&amp;dbP!$D$2&amp;":"&amp;dbP!$D$2),"&gt;="&amp;AF$6,INDIRECT($F$1&amp;dbP!$D$2&amp;":"&amp;dbP!$D$2),"&lt;="&amp;AF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G174" s="1">
        <f ca="1">SUMIFS(INDIRECT($F$1&amp;$F174&amp;":"&amp;$F174),INDIRECT($F$1&amp;dbP!$D$2&amp;":"&amp;dbP!$D$2),"&gt;="&amp;AG$6,INDIRECT($F$1&amp;dbP!$D$2&amp;":"&amp;dbP!$D$2),"&lt;="&amp;AG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H174" s="1">
        <f ca="1">SUMIFS(INDIRECT($F$1&amp;$F174&amp;":"&amp;$F174),INDIRECT($F$1&amp;dbP!$D$2&amp;":"&amp;dbP!$D$2),"&gt;="&amp;AH$6,INDIRECT($F$1&amp;dbP!$D$2&amp;":"&amp;dbP!$D$2),"&lt;="&amp;AH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I174" s="1">
        <f ca="1">SUMIFS(INDIRECT($F$1&amp;$F174&amp;":"&amp;$F174),INDIRECT($F$1&amp;dbP!$D$2&amp;":"&amp;dbP!$D$2),"&gt;="&amp;AI$6,INDIRECT($F$1&amp;dbP!$D$2&amp;":"&amp;dbP!$D$2),"&lt;="&amp;AI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J174" s="1">
        <f ca="1">SUMIFS(INDIRECT($F$1&amp;$F174&amp;":"&amp;$F174),INDIRECT($F$1&amp;dbP!$D$2&amp;":"&amp;dbP!$D$2),"&gt;="&amp;AJ$6,INDIRECT($F$1&amp;dbP!$D$2&amp;":"&amp;dbP!$D$2),"&lt;="&amp;AJ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K174" s="1">
        <f ca="1">SUMIFS(INDIRECT($F$1&amp;$F174&amp;":"&amp;$F174),INDIRECT($F$1&amp;dbP!$D$2&amp;":"&amp;dbP!$D$2),"&gt;="&amp;AK$6,INDIRECT($F$1&amp;dbP!$D$2&amp;":"&amp;dbP!$D$2),"&lt;="&amp;AK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L174" s="1">
        <f ca="1">SUMIFS(INDIRECT($F$1&amp;$F174&amp;":"&amp;$F174),INDIRECT($F$1&amp;dbP!$D$2&amp;":"&amp;dbP!$D$2),"&gt;="&amp;AL$6,INDIRECT($F$1&amp;dbP!$D$2&amp;":"&amp;dbP!$D$2),"&lt;="&amp;AL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M174" s="1">
        <f ca="1">SUMIFS(INDIRECT($F$1&amp;$F174&amp;":"&amp;$F174),INDIRECT($F$1&amp;dbP!$D$2&amp;":"&amp;dbP!$D$2),"&gt;="&amp;AM$6,INDIRECT($F$1&amp;dbP!$D$2&amp;":"&amp;dbP!$D$2),"&lt;="&amp;AM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N174" s="1">
        <f ca="1">SUMIFS(INDIRECT($F$1&amp;$F174&amp;":"&amp;$F174),INDIRECT($F$1&amp;dbP!$D$2&amp;":"&amp;dbP!$D$2),"&gt;="&amp;AN$6,INDIRECT($F$1&amp;dbP!$D$2&amp;":"&amp;dbP!$D$2),"&lt;="&amp;AN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O174" s="1">
        <f ca="1">SUMIFS(INDIRECT($F$1&amp;$F174&amp;":"&amp;$F174),INDIRECT($F$1&amp;dbP!$D$2&amp;":"&amp;dbP!$D$2),"&gt;="&amp;AO$6,INDIRECT($F$1&amp;dbP!$D$2&amp;":"&amp;dbP!$D$2),"&lt;="&amp;AO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P174" s="1">
        <f ca="1">SUMIFS(INDIRECT($F$1&amp;$F174&amp;":"&amp;$F174),INDIRECT($F$1&amp;dbP!$D$2&amp;":"&amp;dbP!$D$2),"&gt;="&amp;AP$6,INDIRECT($F$1&amp;dbP!$D$2&amp;":"&amp;dbP!$D$2),"&lt;="&amp;AP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Q174" s="1">
        <f ca="1">SUMIFS(INDIRECT($F$1&amp;$F174&amp;":"&amp;$F174),INDIRECT($F$1&amp;dbP!$D$2&amp;":"&amp;dbP!$D$2),"&gt;="&amp;AQ$6,INDIRECT($F$1&amp;dbP!$D$2&amp;":"&amp;dbP!$D$2),"&lt;="&amp;AQ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R174" s="1">
        <f ca="1">SUMIFS(INDIRECT($F$1&amp;$F174&amp;":"&amp;$F174),INDIRECT($F$1&amp;dbP!$D$2&amp;":"&amp;dbP!$D$2),"&gt;="&amp;AR$6,INDIRECT($F$1&amp;dbP!$D$2&amp;":"&amp;dbP!$D$2),"&lt;="&amp;AR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S174" s="1">
        <f ca="1">SUMIFS(INDIRECT($F$1&amp;$F174&amp;":"&amp;$F174),INDIRECT($F$1&amp;dbP!$D$2&amp;":"&amp;dbP!$D$2),"&gt;="&amp;AS$6,INDIRECT($F$1&amp;dbP!$D$2&amp;":"&amp;dbP!$D$2),"&lt;="&amp;AS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T174" s="1">
        <f ca="1">SUMIFS(INDIRECT($F$1&amp;$F174&amp;":"&amp;$F174),INDIRECT($F$1&amp;dbP!$D$2&amp;":"&amp;dbP!$D$2),"&gt;="&amp;AT$6,INDIRECT($F$1&amp;dbP!$D$2&amp;":"&amp;dbP!$D$2),"&lt;="&amp;AT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U174" s="1">
        <f ca="1">SUMIFS(INDIRECT($F$1&amp;$F174&amp;":"&amp;$F174),INDIRECT($F$1&amp;dbP!$D$2&amp;":"&amp;dbP!$D$2),"&gt;="&amp;AU$6,INDIRECT($F$1&amp;dbP!$D$2&amp;":"&amp;dbP!$D$2),"&lt;="&amp;AU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V174" s="1">
        <f ca="1">SUMIFS(INDIRECT($F$1&amp;$F174&amp;":"&amp;$F174),INDIRECT($F$1&amp;dbP!$D$2&amp;":"&amp;dbP!$D$2),"&gt;="&amp;AV$6,INDIRECT($F$1&amp;dbP!$D$2&amp;":"&amp;dbP!$D$2),"&lt;="&amp;AV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W174" s="1">
        <f ca="1">SUMIFS(INDIRECT($F$1&amp;$F174&amp;":"&amp;$F174),INDIRECT($F$1&amp;dbP!$D$2&amp;":"&amp;dbP!$D$2),"&gt;="&amp;AW$6,INDIRECT($F$1&amp;dbP!$D$2&amp;":"&amp;dbP!$D$2),"&lt;="&amp;AW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X174" s="1">
        <f ca="1">SUMIFS(INDIRECT($F$1&amp;$F174&amp;":"&amp;$F174),INDIRECT($F$1&amp;dbP!$D$2&amp;":"&amp;dbP!$D$2),"&gt;="&amp;AX$6,INDIRECT($F$1&amp;dbP!$D$2&amp;":"&amp;dbP!$D$2),"&lt;="&amp;AX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Y174" s="1">
        <f ca="1">SUMIFS(INDIRECT($F$1&amp;$F174&amp;":"&amp;$F174),INDIRECT($F$1&amp;dbP!$D$2&amp;":"&amp;dbP!$D$2),"&gt;="&amp;AY$6,INDIRECT($F$1&amp;dbP!$D$2&amp;":"&amp;dbP!$D$2),"&lt;="&amp;AY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AZ174" s="1">
        <f ca="1">SUMIFS(INDIRECT($F$1&amp;$F174&amp;":"&amp;$F174),INDIRECT($F$1&amp;dbP!$D$2&amp;":"&amp;dbP!$D$2),"&gt;="&amp;AZ$6,INDIRECT($F$1&amp;dbP!$D$2&amp;":"&amp;dbP!$D$2),"&lt;="&amp;AZ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A174" s="1">
        <f ca="1">SUMIFS(INDIRECT($F$1&amp;$F174&amp;":"&amp;$F174),INDIRECT($F$1&amp;dbP!$D$2&amp;":"&amp;dbP!$D$2),"&gt;="&amp;BA$6,INDIRECT($F$1&amp;dbP!$D$2&amp;":"&amp;dbP!$D$2),"&lt;="&amp;BA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B174" s="1">
        <f ca="1">SUMIFS(INDIRECT($F$1&amp;$F174&amp;":"&amp;$F174),INDIRECT($F$1&amp;dbP!$D$2&amp;":"&amp;dbP!$D$2),"&gt;="&amp;BB$6,INDIRECT($F$1&amp;dbP!$D$2&amp;":"&amp;dbP!$D$2),"&lt;="&amp;BB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C174" s="1">
        <f ca="1">SUMIFS(INDIRECT($F$1&amp;$F174&amp;":"&amp;$F174),INDIRECT($F$1&amp;dbP!$D$2&amp;":"&amp;dbP!$D$2),"&gt;="&amp;BC$6,INDIRECT($F$1&amp;dbP!$D$2&amp;":"&amp;dbP!$D$2),"&lt;="&amp;BC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D174" s="1">
        <f ca="1">SUMIFS(INDIRECT($F$1&amp;$F174&amp;":"&amp;$F174),INDIRECT($F$1&amp;dbP!$D$2&amp;":"&amp;dbP!$D$2),"&gt;="&amp;BD$6,INDIRECT($F$1&amp;dbP!$D$2&amp;":"&amp;dbP!$D$2),"&lt;="&amp;BD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  <c r="BE174" s="1">
        <f ca="1">SUMIFS(INDIRECT($F$1&amp;$F174&amp;":"&amp;$F174),INDIRECT($F$1&amp;dbP!$D$2&amp;":"&amp;dbP!$D$2),"&gt;="&amp;BE$6,INDIRECT($F$1&amp;dbP!$D$2&amp;":"&amp;dbP!$D$2),"&lt;="&amp;BE$7,INDIRECT($F$1&amp;dbP!$O$2&amp;":"&amp;dbP!$O$2),$H174,INDIRECT($F$1&amp;dbP!$P$2&amp;":"&amp;dbP!$P$2),IF($I174=$J174,"*",$I174),INDIRECT($F$1&amp;dbP!$Q$2&amp;":"&amp;dbP!$Q$2),IF(OR($I174=$J174,"  "&amp;$I174=$J174),"*",RIGHT($J174,LEN($J174)-4)),INDIRECT($F$1&amp;dbP!$AC$2&amp;":"&amp;dbP!$AC$2),RepP!$J$3)</f>
        <v>0</v>
      </c>
    </row>
    <row r="175" spans="2:57" x14ac:dyDescent="0.3">
      <c r="B175" s="1">
        <f>MAX(B$137:B174)+1</f>
        <v>226</v>
      </c>
      <c r="F175" s="1" t="str">
        <f ca="1">INDIRECT($B$1&amp;Items!H$2&amp;$B175)</f>
        <v>Y</v>
      </c>
      <c r="H175" s="13" t="str">
        <f ca="1">INDIRECT($B$1&amp;Items!E$2&amp;$B175)</f>
        <v>Ввод в эксплуатацию</v>
      </c>
      <c r="I175" s="13" t="str">
        <f ca="1">IF(INDIRECT($B$1&amp;Items!F$2&amp;$B175)="",H175,INDIRECT($B$1&amp;Items!F$2&amp;$B175))</f>
        <v>Основные средства - тип - 3</v>
      </c>
      <c r="J175" s="1" t="str">
        <f ca="1">IF(INDIRECT($B$1&amp;Items!G$2&amp;$B175)="",IF(H175&lt;&gt;I175,"  "&amp;I175,I175),"    "&amp;INDIRECT($B$1&amp;Items!G$2&amp;$B175))</f>
        <v xml:space="preserve">    Капзатраты - тип - 3 - 13</v>
      </c>
      <c r="S175" s="1">
        <f ca="1">SUM($U175:INDIRECT(ADDRESS(ROW(),SUMIFS($1:$1,$5:$5,MAX($5:$5)))))</f>
        <v>176571.76179087951</v>
      </c>
      <c r="V175" s="1">
        <f ca="1">SUMIFS(INDIRECT($F$1&amp;$F175&amp;":"&amp;$F175),INDIRECT($F$1&amp;dbP!$D$2&amp;":"&amp;dbP!$D$2),"&gt;="&amp;V$6,INDIRECT($F$1&amp;dbP!$D$2&amp;":"&amp;dbP!$D$2),"&lt;="&amp;V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W175" s="1">
        <f ca="1">SUMIFS(INDIRECT($F$1&amp;$F175&amp;":"&amp;$F175),INDIRECT($F$1&amp;dbP!$D$2&amp;":"&amp;dbP!$D$2),"&gt;="&amp;W$6,INDIRECT($F$1&amp;dbP!$D$2&amp;":"&amp;dbP!$D$2),"&lt;="&amp;W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176571.76179087951</v>
      </c>
      <c r="X175" s="1">
        <f ca="1">SUMIFS(INDIRECT($F$1&amp;$F175&amp;":"&amp;$F175),INDIRECT($F$1&amp;dbP!$D$2&amp;":"&amp;dbP!$D$2),"&gt;="&amp;X$6,INDIRECT($F$1&amp;dbP!$D$2&amp;":"&amp;dbP!$D$2),"&lt;="&amp;X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Y175" s="1">
        <f ca="1">SUMIFS(INDIRECT($F$1&amp;$F175&amp;":"&amp;$F175),INDIRECT($F$1&amp;dbP!$D$2&amp;":"&amp;dbP!$D$2),"&gt;="&amp;Y$6,INDIRECT($F$1&amp;dbP!$D$2&amp;":"&amp;dbP!$D$2),"&lt;="&amp;Y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Z175" s="1">
        <f ca="1">SUMIFS(INDIRECT($F$1&amp;$F175&amp;":"&amp;$F175),INDIRECT($F$1&amp;dbP!$D$2&amp;":"&amp;dbP!$D$2),"&gt;="&amp;Z$6,INDIRECT($F$1&amp;dbP!$D$2&amp;":"&amp;dbP!$D$2),"&lt;="&amp;Z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A175" s="1">
        <f ca="1">SUMIFS(INDIRECT($F$1&amp;$F175&amp;":"&amp;$F175),INDIRECT($F$1&amp;dbP!$D$2&amp;":"&amp;dbP!$D$2),"&gt;="&amp;AA$6,INDIRECT($F$1&amp;dbP!$D$2&amp;":"&amp;dbP!$D$2),"&lt;="&amp;AA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B175" s="1">
        <f ca="1">SUMIFS(INDIRECT($F$1&amp;$F175&amp;":"&amp;$F175),INDIRECT($F$1&amp;dbP!$D$2&amp;":"&amp;dbP!$D$2),"&gt;="&amp;AB$6,INDIRECT($F$1&amp;dbP!$D$2&amp;":"&amp;dbP!$D$2),"&lt;="&amp;AB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C175" s="1">
        <f ca="1">SUMIFS(INDIRECT($F$1&amp;$F175&amp;":"&amp;$F175),INDIRECT($F$1&amp;dbP!$D$2&amp;":"&amp;dbP!$D$2),"&gt;="&amp;AC$6,INDIRECT($F$1&amp;dbP!$D$2&amp;":"&amp;dbP!$D$2),"&lt;="&amp;AC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D175" s="1">
        <f ca="1">SUMIFS(INDIRECT($F$1&amp;$F175&amp;":"&amp;$F175),INDIRECT($F$1&amp;dbP!$D$2&amp;":"&amp;dbP!$D$2),"&gt;="&amp;AD$6,INDIRECT($F$1&amp;dbP!$D$2&amp;":"&amp;dbP!$D$2),"&lt;="&amp;AD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E175" s="1">
        <f ca="1">SUMIFS(INDIRECT($F$1&amp;$F175&amp;":"&amp;$F175),INDIRECT($F$1&amp;dbP!$D$2&amp;":"&amp;dbP!$D$2),"&gt;="&amp;AE$6,INDIRECT($F$1&amp;dbP!$D$2&amp;":"&amp;dbP!$D$2),"&lt;="&amp;AE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F175" s="1">
        <f ca="1">SUMIFS(INDIRECT($F$1&amp;$F175&amp;":"&amp;$F175),INDIRECT($F$1&amp;dbP!$D$2&amp;":"&amp;dbP!$D$2),"&gt;="&amp;AF$6,INDIRECT($F$1&amp;dbP!$D$2&amp;":"&amp;dbP!$D$2),"&lt;="&amp;AF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G175" s="1">
        <f ca="1">SUMIFS(INDIRECT($F$1&amp;$F175&amp;":"&amp;$F175),INDIRECT($F$1&amp;dbP!$D$2&amp;":"&amp;dbP!$D$2),"&gt;="&amp;AG$6,INDIRECT($F$1&amp;dbP!$D$2&amp;":"&amp;dbP!$D$2),"&lt;="&amp;AG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H175" s="1">
        <f ca="1">SUMIFS(INDIRECT($F$1&amp;$F175&amp;":"&amp;$F175),INDIRECT($F$1&amp;dbP!$D$2&amp;":"&amp;dbP!$D$2),"&gt;="&amp;AH$6,INDIRECT($F$1&amp;dbP!$D$2&amp;":"&amp;dbP!$D$2),"&lt;="&amp;AH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I175" s="1">
        <f ca="1">SUMIFS(INDIRECT($F$1&amp;$F175&amp;":"&amp;$F175),INDIRECT($F$1&amp;dbP!$D$2&amp;":"&amp;dbP!$D$2),"&gt;="&amp;AI$6,INDIRECT($F$1&amp;dbP!$D$2&amp;":"&amp;dbP!$D$2),"&lt;="&amp;AI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J175" s="1">
        <f ca="1">SUMIFS(INDIRECT($F$1&amp;$F175&amp;":"&amp;$F175),INDIRECT($F$1&amp;dbP!$D$2&amp;":"&amp;dbP!$D$2),"&gt;="&amp;AJ$6,INDIRECT($F$1&amp;dbP!$D$2&amp;":"&amp;dbP!$D$2),"&lt;="&amp;AJ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K175" s="1">
        <f ca="1">SUMIFS(INDIRECT($F$1&amp;$F175&amp;":"&amp;$F175),INDIRECT($F$1&amp;dbP!$D$2&amp;":"&amp;dbP!$D$2),"&gt;="&amp;AK$6,INDIRECT($F$1&amp;dbP!$D$2&amp;":"&amp;dbP!$D$2),"&lt;="&amp;AK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L175" s="1">
        <f ca="1">SUMIFS(INDIRECT($F$1&amp;$F175&amp;":"&amp;$F175),INDIRECT($F$1&amp;dbP!$D$2&amp;":"&amp;dbP!$D$2),"&gt;="&amp;AL$6,INDIRECT($F$1&amp;dbP!$D$2&amp;":"&amp;dbP!$D$2),"&lt;="&amp;AL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M175" s="1">
        <f ca="1">SUMIFS(INDIRECT($F$1&amp;$F175&amp;":"&amp;$F175),INDIRECT($F$1&amp;dbP!$D$2&amp;":"&amp;dbP!$D$2),"&gt;="&amp;AM$6,INDIRECT($F$1&amp;dbP!$D$2&amp;":"&amp;dbP!$D$2),"&lt;="&amp;AM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N175" s="1">
        <f ca="1">SUMIFS(INDIRECT($F$1&amp;$F175&amp;":"&amp;$F175),INDIRECT($F$1&amp;dbP!$D$2&amp;":"&amp;dbP!$D$2),"&gt;="&amp;AN$6,INDIRECT($F$1&amp;dbP!$D$2&amp;":"&amp;dbP!$D$2),"&lt;="&amp;AN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O175" s="1">
        <f ca="1">SUMIFS(INDIRECT($F$1&amp;$F175&amp;":"&amp;$F175),INDIRECT($F$1&amp;dbP!$D$2&amp;":"&amp;dbP!$D$2),"&gt;="&amp;AO$6,INDIRECT($F$1&amp;dbP!$D$2&amp;":"&amp;dbP!$D$2),"&lt;="&amp;AO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P175" s="1">
        <f ca="1">SUMIFS(INDIRECT($F$1&amp;$F175&amp;":"&amp;$F175),INDIRECT($F$1&amp;dbP!$D$2&amp;":"&amp;dbP!$D$2),"&gt;="&amp;AP$6,INDIRECT($F$1&amp;dbP!$D$2&amp;":"&amp;dbP!$D$2),"&lt;="&amp;AP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Q175" s="1">
        <f ca="1">SUMIFS(INDIRECT($F$1&amp;$F175&amp;":"&amp;$F175),INDIRECT($F$1&amp;dbP!$D$2&amp;":"&amp;dbP!$D$2),"&gt;="&amp;AQ$6,INDIRECT($F$1&amp;dbP!$D$2&amp;":"&amp;dbP!$D$2),"&lt;="&amp;AQ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R175" s="1">
        <f ca="1">SUMIFS(INDIRECT($F$1&amp;$F175&amp;":"&amp;$F175),INDIRECT($F$1&amp;dbP!$D$2&amp;":"&amp;dbP!$D$2),"&gt;="&amp;AR$6,INDIRECT($F$1&amp;dbP!$D$2&amp;":"&amp;dbP!$D$2),"&lt;="&amp;AR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S175" s="1">
        <f ca="1">SUMIFS(INDIRECT($F$1&amp;$F175&amp;":"&amp;$F175),INDIRECT($F$1&amp;dbP!$D$2&amp;":"&amp;dbP!$D$2),"&gt;="&amp;AS$6,INDIRECT($F$1&amp;dbP!$D$2&amp;":"&amp;dbP!$D$2),"&lt;="&amp;AS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T175" s="1">
        <f ca="1">SUMIFS(INDIRECT($F$1&amp;$F175&amp;":"&amp;$F175),INDIRECT($F$1&amp;dbP!$D$2&amp;":"&amp;dbP!$D$2),"&gt;="&amp;AT$6,INDIRECT($F$1&amp;dbP!$D$2&amp;":"&amp;dbP!$D$2),"&lt;="&amp;AT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U175" s="1">
        <f ca="1">SUMIFS(INDIRECT($F$1&amp;$F175&amp;":"&amp;$F175),INDIRECT($F$1&amp;dbP!$D$2&amp;":"&amp;dbP!$D$2),"&gt;="&amp;AU$6,INDIRECT($F$1&amp;dbP!$D$2&amp;":"&amp;dbP!$D$2),"&lt;="&amp;AU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V175" s="1">
        <f ca="1">SUMIFS(INDIRECT($F$1&amp;$F175&amp;":"&amp;$F175),INDIRECT($F$1&amp;dbP!$D$2&amp;":"&amp;dbP!$D$2),"&gt;="&amp;AV$6,INDIRECT($F$1&amp;dbP!$D$2&amp;":"&amp;dbP!$D$2),"&lt;="&amp;AV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W175" s="1">
        <f ca="1">SUMIFS(INDIRECT($F$1&amp;$F175&amp;":"&amp;$F175),INDIRECT($F$1&amp;dbP!$D$2&amp;":"&amp;dbP!$D$2),"&gt;="&amp;AW$6,INDIRECT($F$1&amp;dbP!$D$2&amp;":"&amp;dbP!$D$2),"&lt;="&amp;AW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X175" s="1">
        <f ca="1">SUMIFS(INDIRECT($F$1&amp;$F175&amp;":"&amp;$F175),INDIRECT($F$1&amp;dbP!$D$2&amp;":"&amp;dbP!$D$2),"&gt;="&amp;AX$6,INDIRECT($F$1&amp;dbP!$D$2&amp;":"&amp;dbP!$D$2),"&lt;="&amp;AX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Y175" s="1">
        <f ca="1">SUMIFS(INDIRECT($F$1&amp;$F175&amp;":"&amp;$F175),INDIRECT($F$1&amp;dbP!$D$2&amp;":"&amp;dbP!$D$2),"&gt;="&amp;AY$6,INDIRECT($F$1&amp;dbP!$D$2&amp;":"&amp;dbP!$D$2),"&lt;="&amp;AY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AZ175" s="1">
        <f ca="1">SUMIFS(INDIRECT($F$1&amp;$F175&amp;":"&amp;$F175),INDIRECT($F$1&amp;dbP!$D$2&amp;":"&amp;dbP!$D$2),"&gt;="&amp;AZ$6,INDIRECT($F$1&amp;dbP!$D$2&amp;":"&amp;dbP!$D$2),"&lt;="&amp;AZ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A175" s="1">
        <f ca="1">SUMIFS(INDIRECT($F$1&amp;$F175&amp;":"&amp;$F175),INDIRECT($F$1&amp;dbP!$D$2&amp;":"&amp;dbP!$D$2),"&gt;="&amp;BA$6,INDIRECT($F$1&amp;dbP!$D$2&amp;":"&amp;dbP!$D$2),"&lt;="&amp;BA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B175" s="1">
        <f ca="1">SUMIFS(INDIRECT($F$1&amp;$F175&amp;":"&amp;$F175),INDIRECT($F$1&amp;dbP!$D$2&amp;":"&amp;dbP!$D$2),"&gt;="&amp;BB$6,INDIRECT($F$1&amp;dbP!$D$2&amp;":"&amp;dbP!$D$2),"&lt;="&amp;BB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C175" s="1">
        <f ca="1">SUMIFS(INDIRECT($F$1&amp;$F175&amp;":"&amp;$F175),INDIRECT($F$1&amp;dbP!$D$2&amp;":"&amp;dbP!$D$2),"&gt;="&amp;BC$6,INDIRECT($F$1&amp;dbP!$D$2&amp;":"&amp;dbP!$D$2),"&lt;="&amp;BC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D175" s="1">
        <f ca="1">SUMIFS(INDIRECT($F$1&amp;$F175&amp;":"&amp;$F175),INDIRECT($F$1&amp;dbP!$D$2&amp;":"&amp;dbP!$D$2),"&gt;="&amp;BD$6,INDIRECT($F$1&amp;dbP!$D$2&amp;":"&amp;dbP!$D$2),"&lt;="&amp;BD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  <c r="BE175" s="1">
        <f ca="1">SUMIFS(INDIRECT($F$1&amp;$F175&amp;":"&amp;$F175),INDIRECT($F$1&amp;dbP!$D$2&amp;":"&amp;dbP!$D$2),"&gt;="&amp;BE$6,INDIRECT($F$1&amp;dbP!$D$2&amp;":"&amp;dbP!$D$2),"&lt;="&amp;BE$7,INDIRECT($F$1&amp;dbP!$O$2&amp;":"&amp;dbP!$O$2),$H175,INDIRECT($F$1&amp;dbP!$P$2&amp;":"&amp;dbP!$P$2),IF($I175=$J175,"*",$I175),INDIRECT($F$1&amp;dbP!$Q$2&amp;":"&amp;dbP!$Q$2),IF(OR($I175=$J175,"  "&amp;$I175=$J175),"*",RIGHT($J175,LEN($J175)-4)),INDIRECT($F$1&amp;dbP!$AC$2&amp;":"&amp;dbP!$AC$2),RepP!$J$3)</f>
        <v>0</v>
      </c>
    </row>
    <row r="176" spans="2:57" x14ac:dyDescent="0.3">
      <c r="B176" s="1">
        <f>MAX(B$137:B175)+1</f>
        <v>227</v>
      </c>
      <c r="F176" s="1" t="str">
        <f ca="1">INDIRECT($B$1&amp;Items!H$2&amp;$B176)</f>
        <v>Y</v>
      </c>
      <c r="H176" s="13" t="str">
        <f ca="1">INDIRECT($B$1&amp;Items!E$2&amp;$B176)</f>
        <v>Ввод в эксплуатацию</v>
      </c>
      <c r="I176" s="13" t="str">
        <f ca="1">IF(INDIRECT($B$1&amp;Items!F$2&amp;$B176)="",H176,INDIRECT($B$1&amp;Items!F$2&amp;$B176))</f>
        <v>Основные средства - тип - 3</v>
      </c>
      <c r="J176" s="1" t="str">
        <f ca="1">IF(INDIRECT($B$1&amp;Items!G$2&amp;$B176)="",IF(H176&lt;&gt;I176,"  "&amp;I176,I176),"    "&amp;INDIRECT($B$1&amp;Items!G$2&amp;$B176))</f>
        <v xml:space="preserve">    Капзатраты - тип - 3 - 14</v>
      </c>
      <c r="S176" s="1">
        <f ca="1">SUM($U176:INDIRECT(ADDRESS(ROW(),SUMIFS($1:$1,$5:$5,MAX($5:$5)))))</f>
        <v>2872571.3491439819</v>
      </c>
      <c r="V176" s="1">
        <f ca="1">SUMIFS(INDIRECT($F$1&amp;$F176&amp;":"&amp;$F176),INDIRECT($F$1&amp;dbP!$D$2&amp;":"&amp;dbP!$D$2),"&gt;="&amp;V$6,INDIRECT($F$1&amp;dbP!$D$2&amp;":"&amp;dbP!$D$2),"&lt;="&amp;V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W176" s="1">
        <f ca="1">SUMIFS(INDIRECT($F$1&amp;$F176&amp;":"&amp;$F176),INDIRECT($F$1&amp;dbP!$D$2&amp;":"&amp;dbP!$D$2),"&gt;="&amp;W$6,INDIRECT($F$1&amp;dbP!$D$2&amp;":"&amp;dbP!$D$2),"&lt;="&amp;W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2872571.3491439819</v>
      </c>
      <c r="X176" s="1">
        <f ca="1">SUMIFS(INDIRECT($F$1&amp;$F176&amp;":"&amp;$F176),INDIRECT($F$1&amp;dbP!$D$2&amp;":"&amp;dbP!$D$2),"&gt;="&amp;X$6,INDIRECT($F$1&amp;dbP!$D$2&amp;":"&amp;dbP!$D$2),"&lt;="&amp;X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Y176" s="1">
        <f ca="1">SUMIFS(INDIRECT($F$1&amp;$F176&amp;":"&amp;$F176),INDIRECT($F$1&amp;dbP!$D$2&amp;":"&amp;dbP!$D$2),"&gt;="&amp;Y$6,INDIRECT($F$1&amp;dbP!$D$2&amp;":"&amp;dbP!$D$2),"&lt;="&amp;Y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Z176" s="1">
        <f ca="1">SUMIFS(INDIRECT($F$1&amp;$F176&amp;":"&amp;$F176),INDIRECT($F$1&amp;dbP!$D$2&amp;":"&amp;dbP!$D$2),"&gt;="&amp;Z$6,INDIRECT($F$1&amp;dbP!$D$2&amp;":"&amp;dbP!$D$2),"&lt;="&amp;Z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A176" s="1">
        <f ca="1">SUMIFS(INDIRECT($F$1&amp;$F176&amp;":"&amp;$F176),INDIRECT($F$1&amp;dbP!$D$2&amp;":"&amp;dbP!$D$2),"&gt;="&amp;AA$6,INDIRECT($F$1&amp;dbP!$D$2&amp;":"&amp;dbP!$D$2),"&lt;="&amp;AA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B176" s="1">
        <f ca="1">SUMIFS(INDIRECT($F$1&amp;$F176&amp;":"&amp;$F176),INDIRECT($F$1&amp;dbP!$D$2&amp;":"&amp;dbP!$D$2),"&gt;="&amp;AB$6,INDIRECT($F$1&amp;dbP!$D$2&amp;":"&amp;dbP!$D$2),"&lt;="&amp;AB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C176" s="1">
        <f ca="1">SUMIFS(INDIRECT($F$1&amp;$F176&amp;":"&amp;$F176),INDIRECT($F$1&amp;dbP!$D$2&amp;":"&amp;dbP!$D$2),"&gt;="&amp;AC$6,INDIRECT($F$1&amp;dbP!$D$2&amp;":"&amp;dbP!$D$2),"&lt;="&amp;AC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D176" s="1">
        <f ca="1">SUMIFS(INDIRECT($F$1&amp;$F176&amp;":"&amp;$F176),INDIRECT($F$1&amp;dbP!$D$2&amp;":"&amp;dbP!$D$2),"&gt;="&amp;AD$6,INDIRECT($F$1&amp;dbP!$D$2&amp;":"&amp;dbP!$D$2),"&lt;="&amp;AD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E176" s="1">
        <f ca="1">SUMIFS(INDIRECT($F$1&amp;$F176&amp;":"&amp;$F176),INDIRECT($F$1&amp;dbP!$D$2&amp;":"&amp;dbP!$D$2),"&gt;="&amp;AE$6,INDIRECT($F$1&amp;dbP!$D$2&amp;":"&amp;dbP!$D$2),"&lt;="&amp;AE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F176" s="1">
        <f ca="1">SUMIFS(INDIRECT($F$1&amp;$F176&amp;":"&amp;$F176),INDIRECT($F$1&amp;dbP!$D$2&amp;":"&amp;dbP!$D$2),"&gt;="&amp;AF$6,INDIRECT($F$1&amp;dbP!$D$2&amp;":"&amp;dbP!$D$2),"&lt;="&amp;AF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G176" s="1">
        <f ca="1">SUMIFS(INDIRECT($F$1&amp;$F176&amp;":"&amp;$F176),INDIRECT($F$1&amp;dbP!$D$2&amp;":"&amp;dbP!$D$2),"&gt;="&amp;AG$6,INDIRECT($F$1&amp;dbP!$D$2&amp;":"&amp;dbP!$D$2),"&lt;="&amp;AG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H176" s="1">
        <f ca="1">SUMIFS(INDIRECT($F$1&amp;$F176&amp;":"&amp;$F176),INDIRECT($F$1&amp;dbP!$D$2&amp;":"&amp;dbP!$D$2),"&gt;="&amp;AH$6,INDIRECT($F$1&amp;dbP!$D$2&amp;":"&amp;dbP!$D$2),"&lt;="&amp;AH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I176" s="1">
        <f ca="1">SUMIFS(INDIRECT($F$1&amp;$F176&amp;":"&amp;$F176),INDIRECT($F$1&amp;dbP!$D$2&amp;":"&amp;dbP!$D$2),"&gt;="&amp;AI$6,INDIRECT($F$1&amp;dbP!$D$2&amp;":"&amp;dbP!$D$2),"&lt;="&amp;AI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J176" s="1">
        <f ca="1">SUMIFS(INDIRECT($F$1&amp;$F176&amp;":"&amp;$F176),INDIRECT($F$1&amp;dbP!$D$2&amp;":"&amp;dbP!$D$2),"&gt;="&amp;AJ$6,INDIRECT($F$1&amp;dbP!$D$2&amp;":"&amp;dbP!$D$2),"&lt;="&amp;AJ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K176" s="1">
        <f ca="1">SUMIFS(INDIRECT($F$1&amp;$F176&amp;":"&amp;$F176),INDIRECT($F$1&amp;dbP!$D$2&amp;":"&amp;dbP!$D$2),"&gt;="&amp;AK$6,INDIRECT($F$1&amp;dbP!$D$2&amp;":"&amp;dbP!$D$2),"&lt;="&amp;AK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L176" s="1">
        <f ca="1">SUMIFS(INDIRECT($F$1&amp;$F176&amp;":"&amp;$F176),INDIRECT($F$1&amp;dbP!$D$2&amp;":"&amp;dbP!$D$2),"&gt;="&amp;AL$6,INDIRECT($F$1&amp;dbP!$D$2&amp;":"&amp;dbP!$D$2),"&lt;="&amp;AL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M176" s="1">
        <f ca="1">SUMIFS(INDIRECT($F$1&amp;$F176&amp;":"&amp;$F176),INDIRECT($F$1&amp;dbP!$D$2&amp;":"&amp;dbP!$D$2),"&gt;="&amp;AM$6,INDIRECT($F$1&amp;dbP!$D$2&amp;":"&amp;dbP!$D$2),"&lt;="&amp;AM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N176" s="1">
        <f ca="1">SUMIFS(INDIRECT($F$1&amp;$F176&amp;":"&amp;$F176),INDIRECT($F$1&amp;dbP!$D$2&amp;":"&amp;dbP!$D$2),"&gt;="&amp;AN$6,INDIRECT($F$1&amp;dbP!$D$2&amp;":"&amp;dbP!$D$2),"&lt;="&amp;AN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O176" s="1">
        <f ca="1">SUMIFS(INDIRECT($F$1&amp;$F176&amp;":"&amp;$F176),INDIRECT($F$1&amp;dbP!$D$2&amp;":"&amp;dbP!$D$2),"&gt;="&amp;AO$6,INDIRECT($F$1&amp;dbP!$D$2&amp;":"&amp;dbP!$D$2),"&lt;="&amp;AO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P176" s="1">
        <f ca="1">SUMIFS(INDIRECT($F$1&amp;$F176&amp;":"&amp;$F176),INDIRECT($F$1&amp;dbP!$D$2&amp;":"&amp;dbP!$D$2),"&gt;="&amp;AP$6,INDIRECT($F$1&amp;dbP!$D$2&amp;":"&amp;dbP!$D$2),"&lt;="&amp;AP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Q176" s="1">
        <f ca="1">SUMIFS(INDIRECT($F$1&amp;$F176&amp;":"&amp;$F176),INDIRECT($F$1&amp;dbP!$D$2&amp;":"&amp;dbP!$D$2),"&gt;="&amp;AQ$6,INDIRECT($F$1&amp;dbP!$D$2&amp;":"&amp;dbP!$D$2),"&lt;="&amp;AQ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R176" s="1">
        <f ca="1">SUMIFS(INDIRECT($F$1&amp;$F176&amp;":"&amp;$F176),INDIRECT($F$1&amp;dbP!$D$2&amp;":"&amp;dbP!$D$2),"&gt;="&amp;AR$6,INDIRECT($F$1&amp;dbP!$D$2&amp;":"&amp;dbP!$D$2),"&lt;="&amp;AR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S176" s="1">
        <f ca="1">SUMIFS(INDIRECT($F$1&amp;$F176&amp;":"&amp;$F176),INDIRECT($F$1&amp;dbP!$D$2&amp;":"&amp;dbP!$D$2),"&gt;="&amp;AS$6,INDIRECT($F$1&amp;dbP!$D$2&amp;":"&amp;dbP!$D$2),"&lt;="&amp;AS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T176" s="1">
        <f ca="1">SUMIFS(INDIRECT($F$1&amp;$F176&amp;":"&amp;$F176),INDIRECT($F$1&amp;dbP!$D$2&amp;":"&amp;dbP!$D$2),"&gt;="&amp;AT$6,INDIRECT($F$1&amp;dbP!$D$2&amp;":"&amp;dbP!$D$2),"&lt;="&amp;AT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U176" s="1">
        <f ca="1">SUMIFS(INDIRECT($F$1&amp;$F176&amp;":"&amp;$F176),INDIRECT($F$1&amp;dbP!$D$2&amp;":"&amp;dbP!$D$2),"&gt;="&amp;AU$6,INDIRECT($F$1&amp;dbP!$D$2&amp;":"&amp;dbP!$D$2),"&lt;="&amp;AU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V176" s="1">
        <f ca="1">SUMIFS(INDIRECT($F$1&amp;$F176&amp;":"&amp;$F176),INDIRECT($F$1&amp;dbP!$D$2&amp;":"&amp;dbP!$D$2),"&gt;="&amp;AV$6,INDIRECT($F$1&amp;dbP!$D$2&amp;":"&amp;dbP!$D$2),"&lt;="&amp;AV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W176" s="1">
        <f ca="1">SUMIFS(INDIRECT($F$1&amp;$F176&amp;":"&amp;$F176),INDIRECT($F$1&amp;dbP!$D$2&amp;":"&amp;dbP!$D$2),"&gt;="&amp;AW$6,INDIRECT($F$1&amp;dbP!$D$2&amp;":"&amp;dbP!$D$2),"&lt;="&amp;AW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X176" s="1">
        <f ca="1">SUMIFS(INDIRECT($F$1&amp;$F176&amp;":"&amp;$F176),INDIRECT($F$1&amp;dbP!$D$2&amp;":"&amp;dbP!$D$2),"&gt;="&amp;AX$6,INDIRECT($F$1&amp;dbP!$D$2&amp;":"&amp;dbP!$D$2),"&lt;="&amp;AX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Y176" s="1">
        <f ca="1">SUMIFS(INDIRECT($F$1&amp;$F176&amp;":"&amp;$F176),INDIRECT($F$1&amp;dbP!$D$2&amp;":"&amp;dbP!$D$2),"&gt;="&amp;AY$6,INDIRECT($F$1&amp;dbP!$D$2&amp;":"&amp;dbP!$D$2),"&lt;="&amp;AY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AZ176" s="1">
        <f ca="1">SUMIFS(INDIRECT($F$1&amp;$F176&amp;":"&amp;$F176),INDIRECT($F$1&amp;dbP!$D$2&amp;":"&amp;dbP!$D$2),"&gt;="&amp;AZ$6,INDIRECT($F$1&amp;dbP!$D$2&amp;":"&amp;dbP!$D$2),"&lt;="&amp;AZ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A176" s="1">
        <f ca="1">SUMIFS(INDIRECT($F$1&amp;$F176&amp;":"&amp;$F176),INDIRECT($F$1&amp;dbP!$D$2&amp;":"&amp;dbP!$D$2),"&gt;="&amp;BA$6,INDIRECT($F$1&amp;dbP!$D$2&amp;":"&amp;dbP!$D$2),"&lt;="&amp;BA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B176" s="1">
        <f ca="1">SUMIFS(INDIRECT($F$1&amp;$F176&amp;":"&amp;$F176),INDIRECT($F$1&amp;dbP!$D$2&amp;":"&amp;dbP!$D$2),"&gt;="&amp;BB$6,INDIRECT($F$1&amp;dbP!$D$2&amp;":"&amp;dbP!$D$2),"&lt;="&amp;BB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C176" s="1">
        <f ca="1">SUMIFS(INDIRECT($F$1&amp;$F176&amp;":"&amp;$F176),INDIRECT($F$1&amp;dbP!$D$2&amp;":"&amp;dbP!$D$2),"&gt;="&amp;BC$6,INDIRECT($F$1&amp;dbP!$D$2&amp;":"&amp;dbP!$D$2),"&lt;="&amp;BC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D176" s="1">
        <f ca="1">SUMIFS(INDIRECT($F$1&amp;$F176&amp;":"&amp;$F176),INDIRECT($F$1&amp;dbP!$D$2&amp;":"&amp;dbP!$D$2),"&gt;="&amp;BD$6,INDIRECT($F$1&amp;dbP!$D$2&amp;":"&amp;dbP!$D$2),"&lt;="&amp;BD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  <c r="BE176" s="1">
        <f ca="1">SUMIFS(INDIRECT($F$1&amp;$F176&amp;":"&amp;$F176),INDIRECT($F$1&amp;dbP!$D$2&amp;":"&amp;dbP!$D$2),"&gt;="&amp;BE$6,INDIRECT($F$1&amp;dbP!$D$2&amp;":"&amp;dbP!$D$2),"&lt;="&amp;BE$7,INDIRECT($F$1&amp;dbP!$O$2&amp;":"&amp;dbP!$O$2),$H176,INDIRECT($F$1&amp;dbP!$P$2&amp;":"&amp;dbP!$P$2),IF($I176=$J176,"*",$I176),INDIRECT($F$1&amp;dbP!$Q$2&amp;":"&amp;dbP!$Q$2),IF(OR($I176=$J176,"  "&amp;$I176=$J176),"*",RIGHT($J176,LEN($J176)-4)),INDIRECT($F$1&amp;dbP!$AC$2&amp;":"&amp;dbP!$AC$2),RepP!$J$3)</f>
        <v>0</v>
      </c>
    </row>
    <row r="177" spans="1:57" x14ac:dyDescent="0.3">
      <c r="B177" s="1">
        <f>MAX(B$137:B176)+1</f>
        <v>228</v>
      </c>
      <c r="F177" s="1" t="str">
        <f ca="1">INDIRECT($B$1&amp;Items!H$2&amp;$B177)</f>
        <v>Y</v>
      </c>
      <c r="H177" s="13" t="str">
        <f ca="1">INDIRECT($B$1&amp;Items!E$2&amp;$B177)</f>
        <v>Ввод в эксплуатацию</v>
      </c>
      <c r="I177" s="13" t="str">
        <f ca="1">IF(INDIRECT($B$1&amp;Items!F$2&amp;$B177)="",H177,INDIRECT($B$1&amp;Items!F$2&amp;$B177))</f>
        <v>Основные средства - тип - 3</v>
      </c>
      <c r="J177" s="1" t="str">
        <f ca="1">IF(INDIRECT($B$1&amp;Items!G$2&amp;$B177)="",IF(H177&lt;&gt;I177,"  "&amp;I177,I177),"    "&amp;INDIRECT($B$1&amp;Items!G$2&amp;$B177))</f>
        <v xml:space="preserve">    Капзатраты - тип - 3 - 15</v>
      </c>
      <c r="S177" s="1">
        <f ca="1">SUM($U177:INDIRECT(ADDRESS(ROW(),SUMIFS($1:$1,$5:$5,MAX($5:$5)))))</f>
        <v>1799406.2383722544</v>
      </c>
      <c r="V177" s="1">
        <f ca="1">SUMIFS(INDIRECT($F$1&amp;$F177&amp;":"&amp;$F177),INDIRECT($F$1&amp;dbP!$D$2&amp;":"&amp;dbP!$D$2),"&gt;="&amp;V$6,INDIRECT($F$1&amp;dbP!$D$2&amp;":"&amp;dbP!$D$2),"&lt;="&amp;V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W177" s="1">
        <f ca="1">SUMIFS(INDIRECT($F$1&amp;$F177&amp;":"&amp;$F177),INDIRECT($F$1&amp;dbP!$D$2&amp;":"&amp;dbP!$D$2),"&gt;="&amp;W$6,INDIRECT($F$1&amp;dbP!$D$2&amp;":"&amp;dbP!$D$2),"&lt;="&amp;W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1799406.2383722544</v>
      </c>
      <c r="X177" s="1">
        <f ca="1">SUMIFS(INDIRECT($F$1&amp;$F177&amp;":"&amp;$F177),INDIRECT($F$1&amp;dbP!$D$2&amp;":"&amp;dbP!$D$2),"&gt;="&amp;X$6,INDIRECT($F$1&amp;dbP!$D$2&amp;":"&amp;dbP!$D$2),"&lt;="&amp;X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Y177" s="1">
        <f ca="1">SUMIFS(INDIRECT($F$1&amp;$F177&amp;":"&amp;$F177),INDIRECT($F$1&amp;dbP!$D$2&amp;":"&amp;dbP!$D$2),"&gt;="&amp;Y$6,INDIRECT($F$1&amp;dbP!$D$2&amp;":"&amp;dbP!$D$2),"&lt;="&amp;Y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Z177" s="1">
        <f ca="1">SUMIFS(INDIRECT($F$1&amp;$F177&amp;":"&amp;$F177),INDIRECT($F$1&amp;dbP!$D$2&amp;":"&amp;dbP!$D$2),"&gt;="&amp;Z$6,INDIRECT($F$1&amp;dbP!$D$2&amp;":"&amp;dbP!$D$2),"&lt;="&amp;Z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A177" s="1">
        <f ca="1">SUMIFS(INDIRECT($F$1&amp;$F177&amp;":"&amp;$F177),INDIRECT($F$1&amp;dbP!$D$2&amp;":"&amp;dbP!$D$2),"&gt;="&amp;AA$6,INDIRECT($F$1&amp;dbP!$D$2&amp;":"&amp;dbP!$D$2),"&lt;="&amp;AA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B177" s="1">
        <f ca="1">SUMIFS(INDIRECT($F$1&amp;$F177&amp;":"&amp;$F177),INDIRECT($F$1&amp;dbP!$D$2&amp;":"&amp;dbP!$D$2),"&gt;="&amp;AB$6,INDIRECT($F$1&amp;dbP!$D$2&amp;":"&amp;dbP!$D$2),"&lt;="&amp;AB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C177" s="1">
        <f ca="1">SUMIFS(INDIRECT($F$1&amp;$F177&amp;":"&amp;$F177),INDIRECT($F$1&amp;dbP!$D$2&amp;":"&amp;dbP!$D$2),"&gt;="&amp;AC$6,INDIRECT($F$1&amp;dbP!$D$2&amp;":"&amp;dbP!$D$2),"&lt;="&amp;AC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D177" s="1">
        <f ca="1">SUMIFS(INDIRECT($F$1&amp;$F177&amp;":"&amp;$F177),INDIRECT($F$1&amp;dbP!$D$2&amp;":"&amp;dbP!$D$2),"&gt;="&amp;AD$6,INDIRECT($F$1&amp;dbP!$D$2&amp;":"&amp;dbP!$D$2),"&lt;="&amp;AD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E177" s="1">
        <f ca="1">SUMIFS(INDIRECT($F$1&amp;$F177&amp;":"&amp;$F177),INDIRECT($F$1&amp;dbP!$D$2&amp;":"&amp;dbP!$D$2),"&gt;="&amp;AE$6,INDIRECT($F$1&amp;dbP!$D$2&amp;":"&amp;dbP!$D$2),"&lt;="&amp;AE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F177" s="1">
        <f ca="1">SUMIFS(INDIRECT($F$1&amp;$F177&amp;":"&amp;$F177),INDIRECT($F$1&amp;dbP!$D$2&amp;":"&amp;dbP!$D$2),"&gt;="&amp;AF$6,INDIRECT($F$1&amp;dbP!$D$2&amp;":"&amp;dbP!$D$2),"&lt;="&amp;AF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G177" s="1">
        <f ca="1">SUMIFS(INDIRECT($F$1&amp;$F177&amp;":"&amp;$F177),INDIRECT($F$1&amp;dbP!$D$2&amp;":"&amp;dbP!$D$2),"&gt;="&amp;AG$6,INDIRECT($F$1&amp;dbP!$D$2&amp;":"&amp;dbP!$D$2),"&lt;="&amp;AG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H177" s="1">
        <f ca="1">SUMIFS(INDIRECT($F$1&amp;$F177&amp;":"&amp;$F177),INDIRECT($F$1&amp;dbP!$D$2&amp;":"&amp;dbP!$D$2),"&gt;="&amp;AH$6,INDIRECT($F$1&amp;dbP!$D$2&amp;":"&amp;dbP!$D$2),"&lt;="&amp;AH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I177" s="1">
        <f ca="1">SUMIFS(INDIRECT($F$1&amp;$F177&amp;":"&amp;$F177),INDIRECT($F$1&amp;dbP!$D$2&amp;":"&amp;dbP!$D$2),"&gt;="&amp;AI$6,INDIRECT($F$1&amp;dbP!$D$2&amp;":"&amp;dbP!$D$2),"&lt;="&amp;AI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J177" s="1">
        <f ca="1">SUMIFS(INDIRECT($F$1&amp;$F177&amp;":"&amp;$F177),INDIRECT($F$1&amp;dbP!$D$2&amp;":"&amp;dbP!$D$2),"&gt;="&amp;AJ$6,INDIRECT($F$1&amp;dbP!$D$2&amp;":"&amp;dbP!$D$2),"&lt;="&amp;AJ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K177" s="1">
        <f ca="1">SUMIFS(INDIRECT($F$1&amp;$F177&amp;":"&amp;$F177),INDIRECT($F$1&amp;dbP!$D$2&amp;":"&amp;dbP!$D$2),"&gt;="&amp;AK$6,INDIRECT($F$1&amp;dbP!$D$2&amp;":"&amp;dbP!$D$2),"&lt;="&amp;AK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L177" s="1">
        <f ca="1">SUMIFS(INDIRECT($F$1&amp;$F177&amp;":"&amp;$F177),INDIRECT($F$1&amp;dbP!$D$2&amp;":"&amp;dbP!$D$2),"&gt;="&amp;AL$6,INDIRECT($F$1&amp;dbP!$D$2&amp;":"&amp;dbP!$D$2),"&lt;="&amp;AL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M177" s="1">
        <f ca="1">SUMIFS(INDIRECT($F$1&amp;$F177&amp;":"&amp;$F177),INDIRECT($F$1&amp;dbP!$D$2&amp;":"&amp;dbP!$D$2),"&gt;="&amp;AM$6,INDIRECT($F$1&amp;dbP!$D$2&amp;":"&amp;dbP!$D$2),"&lt;="&amp;AM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N177" s="1">
        <f ca="1">SUMIFS(INDIRECT($F$1&amp;$F177&amp;":"&amp;$F177),INDIRECT($F$1&amp;dbP!$D$2&amp;":"&amp;dbP!$D$2),"&gt;="&amp;AN$6,INDIRECT($F$1&amp;dbP!$D$2&amp;":"&amp;dbP!$D$2),"&lt;="&amp;AN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O177" s="1">
        <f ca="1">SUMIFS(INDIRECT($F$1&amp;$F177&amp;":"&amp;$F177),INDIRECT($F$1&amp;dbP!$D$2&amp;":"&amp;dbP!$D$2),"&gt;="&amp;AO$6,INDIRECT($F$1&amp;dbP!$D$2&amp;":"&amp;dbP!$D$2),"&lt;="&amp;AO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P177" s="1">
        <f ca="1">SUMIFS(INDIRECT($F$1&amp;$F177&amp;":"&amp;$F177),INDIRECT($F$1&amp;dbP!$D$2&amp;":"&amp;dbP!$D$2),"&gt;="&amp;AP$6,INDIRECT($F$1&amp;dbP!$D$2&amp;":"&amp;dbP!$D$2),"&lt;="&amp;AP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Q177" s="1">
        <f ca="1">SUMIFS(INDIRECT($F$1&amp;$F177&amp;":"&amp;$F177),INDIRECT($F$1&amp;dbP!$D$2&amp;":"&amp;dbP!$D$2),"&gt;="&amp;AQ$6,INDIRECT($F$1&amp;dbP!$D$2&amp;":"&amp;dbP!$D$2),"&lt;="&amp;AQ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R177" s="1">
        <f ca="1">SUMIFS(INDIRECT($F$1&amp;$F177&amp;":"&amp;$F177),INDIRECT($F$1&amp;dbP!$D$2&amp;":"&amp;dbP!$D$2),"&gt;="&amp;AR$6,INDIRECT($F$1&amp;dbP!$D$2&amp;":"&amp;dbP!$D$2),"&lt;="&amp;AR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S177" s="1">
        <f ca="1">SUMIFS(INDIRECT($F$1&amp;$F177&amp;":"&amp;$F177),INDIRECT($F$1&amp;dbP!$D$2&amp;":"&amp;dbP!$D$2),"&gt;="&amp;AS$6,INDIRECT($F$1&amp;dbP!$D$2&amp;":"&amp;dbP!$D$2),"&lt;="&amp;AS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T177" s="1">
        <f ca="1">SUMIFS(INDIRECT($F$1&amp;$F177&amp;":"&amp;$F177),INDIRECT($F$1&amp;dbP!$D$2&amp;":"&amp;dbP!$D$2),"&gt;="&amp;AT$6,INDIRECT($F$1&amp;dbP!$D$2&amp;":"&amp;dbP!$D$2),"&lt;="&amp;AT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U177" s="1">
        <f ca="1">SUMIFS(INDIRECT($F$1&amp;$F177&amp;":"&amp;$F177),INDIRECT($F$1&amp;dbP!$D$2&amp;":"&amp;dbP!$D$2),"&gt;="&amp;AU$6,INDIRECT($F$1&amp;dbP!$D$2&amp;":"&amp;dbP!$D$2),"&lt;="&amp;AU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V177" s="1">
        <f ca="1">SUMIFS(INDIRECT($F$1&amp;$F177&amp;":"&amp;$F177),INDIRECT($F$1&amp;dbP!$D$2&amp;":"&amp;dbP!$D$2),"&gt;="&amp;AV$6,INDIRECT($F$1&amp;dbP!$D$2&amp;":"&amp;dbP!$D$2),"&lt;="&amp;AV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W177" s="1">
        <f ca="1">SUMIFS(INDIRECT($F$1&amp;$F177&amp;":"&amp;$F177),INDIRECT($F$1&amp;dbP!$D$2&amp;":"&amp;dbP!$D$2),"&gt;="&amp;AW$6,INDIRECT($F$1&amp;dbP!$D$2&amp;":"&amp;dbP!$D$2),"&lt;="&amp;AW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X177" s="1">
        <f ca="1">SUMIFS(INDIRECT($F$1&amp;$F177&amp;":"&amp;$F177),INDIRECT($F$1&amp;dbP!$D$2&amp;":"&amp;dbP!$D$2),"&gt;="&amp;AX$6,INDIRECT($F$1&amp;dbP!$D$2&amp;":"&amp;dbP!$D$2),"&lt;="&amp;AX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Y177" s="1">
        <f ca="1">SUMIFS(INDIRECT($F$1&amp;$F177&amp;":"&amp;$F177),INDIRECT($F$1&amp;dbP!$D$2&amp;":"&amp;dbP!$D$2),"&gt;="&amp;AY$6,INDIRECT($F$1&amp;dbP!$D$2&amp;":"&amp;dbP!$D$2),"&lt;="&amp;AY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AZ177" s="1">
        <f ca="1">SUMIFS(INDIRECT($F$1&amp;$F177&amp;":"&amp;$F177),INDIRECT($F$1&amp;dbP!$D$2&amp;":"&amp;dbP!$D$2),"&gt;="&amp;AZ$6,INDIRECT($F$1&amp;dbP!$D$2&amp;":"&amp;dbP!$D$2),"&lt;="&amp;AZ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A177" s="1">
        <f ca="1">SUMIFS(INDIRECT($F$1&amp;$F177&amp;":"&amp;$F177),INDIRECT($F$1&amp;dbP!$D$2&amp;":"&amp;dbP!$D$2),"&gt;="&amp;BA$6,INDIRECT($F$1&amp;dbP!$D$2&amp;":"&amp;dbP!$D$2),"&lt;="&amp;BA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B177" s="1">
        <f ca="1">SUMIFS(INDIRECT($F$1&amp;$F177&amp;":"&amp;$F177),INDIRECT($F$1&amp;dbP!$D$2&amp;":"&amp;dbP!$D$2),"&gt;="&amp;BB$6,INDIRECT($F$1&amp;dbP!$D$2&amp;":"&amp;dbP!$D$2),"&lt;="&amp;BB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C177" s="1">
        <f ca="1">SUMIFS(INDIRECT($F$1&amp;$F177&amp;":"&amp;$F177),INDIRECT($F$1&amp;dbP!$D$2&amp;":"&amp;dbP!$D$2),"&gt;="&amp;BC$6,INDIRECT($F$1&amp;dbP!$D$2&amp;":"&amp;dbP!$D$2),"&lt;="&amp;BC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D177" s="1">
        <f ca="1">SUMIFS(INDIRECT($F$1&amp;$F177&amp;":"&amp;$F177),INDIRECT($F$1&amp;dbP!$D$2&amp;":"&amp;dbP!$D$2),"&gt;="&amp;BD$6,INDIRECT($F$1&amp;dbP!$D$2&amp;":"&amp;dbP!$D$2),"&lt;="&amp;BD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  <c r="BE177" s="1">
        <f ca="1">SUMIFS(INDIRECT($F$1&amp;$F177&amp;":"&amp;$F177),INDIRECT($F$1&amp;dbP!$D$2&amp;":"&amp;dbP!$D$2),"&gt;="&amp;BE$6,INDIRECT($F$1&amp;dbP!$D$2&amp;":"&amp;dbP!$D$2),"&lt;="&amp;BE$7,INDIRECT($F$1&amp;dbP!$O$2&amp;":"&amp;dbP!$O$2),$H177,INDIRECT($F$1&amp;dbP!$P$2&amp;":"&amp;dbP!$P$2),IF($I177=$J177,"*",$I177),INDIRECT($F$1&amp;dbP!$Q$2&amp;":"&amp;dbP!$Q$2),IF(OR($I177=$J177,"  "&amp;$I177=$J177),"*",RIGHT($J177,LEN($J177)-4)),INDIRECT($F$1&amp;dbP!$AC$2&amp;":"&amp;dbP!$AC$2),RepP!$J$3)</f>
        <v>0</v>
      </c>
    </row>
    <row r="178" spans="1:57" x14ac:dyDescent="0.3">
      <c r="B178" s="1">
        <f>MAX(B$137:B177)+1</f>
        <v>229</v>
      </c>
      <c r="F178" s="1" t="str">
        <f ca="1">INDIRECT($B$1&amp;Items!H$2&amp;$B178)</f>
        <v>Y</v>
      </c>
      <c r="H178" s="13" t="str">
        <f ca="1">INDIRECT($B$1&amp;Items!E$2&amp;$B178)</f>
        <v>Ввод в эксплуатацию</v>
      </c>
      <c r="I178" s="13" t="str">
        <f ca="1">IF(INDIRECT($B$1&amp;Items!F$2&amp;$B178)="",H178,INDIRECT($B$1&amp;Items!F$2&amp;$B178))</f>
        <v>Основные средства - тип - 3</v>
      </c>
      <c r="J178" s="1" t="str">
        <f ca="1">IF(INDIRECT($B$1&amp;Items!G$2&amp;$B178)="",IF(H178&lt;&gt;I178,"  "&amp;I178,I178),"    "&amp;INDIRECT($B$1&amp;Items!G$2&amp;$B178))</f>
        <v xml:space="preserve">    Капзатраты - тип - 3 - 16</v>
      </c>
      <c r="S178" s="1">
        <f ca="1">SUM($U178:INDIRECT(ADDRESS(ROW(),SUMIFS($1:$1,$5:$5,MAX($5:$5)))))</f>
        <v>539805.8813400002</v>
      </c>
      <c r="V178" s="1">
        <f ca="1">SUMIFS(INDIRECT($F$1&amp;$F178&amp;":"&amp;$F178),INDIRECT($F$1&amp;dbP!$D$2&amp;":"&amp;dbP!$D$2),"&gt;="&amp;V$6,INDIRECT($F$1&amp;dbP!$D$2&amp;":"&amp;dbP!$D$2),"&lt;="&amp;V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W178" s="1">
        <f ca="1">SUMIFS(INDIRECT($F$1&amp;$F178&amp;":"&amp;$F178),INDIRECT($F$1&amp;dbP!$D$2&amp;":"&amp;dbP!$D$2),"&gt;="&amp;W$6,INDIRECT($F$1&amp;dbP!$D$2&amp;":"&amp;dbP!$D$2),"&lt;="&amp;W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539805.8813400002</v>
      </c>
      <c r="X178" s="1">
        <f ca="1">SUMIFS(INDIRECT($F$1&amp;$F178&amp;":"&amp;$F178),INDIRECT($F$1&amp;dbP!$D$2&amp;":"&amp;dbP!$D$2),"&gt;="&amp;X$6,INDIRECT($F$1&amp;dbP!$D$2&amp;":"&amp;dbP!$D$2),"&lt;="&amp;X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Y178" s="1">
        <f ca="1">SUMIFS(INDIRECT($F$1&amp;$F178&amp;":"&amp;$F178),INDIRECT($F$1&amp;dbP!$D$2&amp;":"&amp;dbP!$D$2),"&gt;="&amp;Y$6,INDIRECT($F$1&amp;dbP!$D$2&amp;":"&amp;dbP!$D$2),"&lt;="&amp;Y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Z178" s="1">
        <f ca="1">SUMIFS(INDIRECT($F$1&amp;$F178&amp;":"&amp;$F178),INDIRECT($F$1&amp;dbP!$D$2&amp;":"&amp;dbP!$D$2),"&gt;="&amp;Z$6,INDIRECT($F$1&amp;dbP!$D$2&amp;":"&amp;dbP!$D$2),"&lt;="&amp;Z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A178" s="1">
        <f ca="1">SUMIFS(INDIRECT($F$1&amp;$F178&amp;":"&amp;$F178),INDIRECT($F$1&amp;dbP!$D$2&amp;":"&amp;dbP!$D$2),"&gt;="&amp;AA$6,INDIRECT($F$1&amp;dbP!$D$2&amp;":"&amp;dbP!$D$2),"&lt;="&amp;AA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B178" s="1">
        <f ca="1">SUMIFS(INDIRECT($F$1&amp;$F178&amp;":"&amp;$F178),INDIRECT($F$1&amp;dbP!$D$2&amp;":"&amp;dbP!$D$2),"&gt;="&amp;AB$6,INDIRECT($F$1&amp;dbP!$D$2&amp;":"&amp;dbP!$D$2),"&lt;="&amp;AB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C178" s="1">
        <f ca="1">SUMIFS(INDIRECT($F$1&amp;$F178&amp;":"&amp;$F178),INDIRECT($F$1&amp;dbP!$D$2&amp;":"&amp;dbP!$D$2),"&gt;="&amp;AC$6,INDIRECT($F$1&amp;dbP!$D$2&amp;":"&amp;dbP!$D$2),"&lt;="&amp;AC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D178" s="1">
        <f ca="1">SUMIFS(INDIRECT($F$1&amp;$F178&amp;":"&amp;$F178),INDIRECT($F$1&amp;dbP!$D$2&amp;":"&amp;dbP!$D$2),"&gt;="&amp;AD$6,INDIRECT($F$1&amp;dbP!$D$2&amp;":"&amp;dbP!$D$2),"&lt;="&amp;AD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E178" s="1">
        <f ca="1">SUMIFS(INDIRECT($F$1&amp;$F178&amp;":"&amp;$F178),INDIRECT($F$1&amp;dbP!$D$2&amp;":"&amp;dbP!$D$2),"&gt;="&amp;AE$6,INDIRECT($F$1&amp;dbP!$D$2&amp;":"&amp;dbP!$D$2),"&lt;="&amp;AE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F178" s="1">
        <f ca="1">SUMIFS(INDIRECT($F$1&amp;$F178&amp;":"&amp;$F178),INDIRECT($F$1&amp;dbP!$D$2&amp;":"&amp;dbP!$D$2),"&gt;="&amp;AF$6,INDIRECT($F$1&amp;dbP!$D$2&amp;":"&amp;dbP!$D$2),"&lt;="&amp;AF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G178" s="1">
        <f ca="1">SUMIFS(INDIRECT($F$1&amp;$F178&amp;":"&amp;$F178),INDIRECT($F$1&amp;dbP!$D$2&amp;":"&amp;dbP!$D$2),"&gt;="&amp;AG$6,INDIRECT($F$1&amp;dbP!$D$2&amp;":"&amp;dbP!$D$2),"&lt;="&amp;AG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H178" s="1">
        <f ca="1">SUMIFS(INDIRECT($F$1&amp;$F178&amp;":"&amp;$F178),INDIRECT($F$1&amp;dbP!$D$2&amp;":"&amp;dbP!$D$2),"&gt;="&amp;AH$6,INDIRECT($F$1&amp;dbP!$D$2&amp;":"&amp;dbP!$D$2),"&lt;="&amp;AH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I178" s="1">
        <f ca="1">SUMIFS(INDIRECT($F$1&amp;$F178&amp;":"&amp;$F178),INDIRECT($F$1&amp;dbP!$D$2&amp;":"&amp;dbP!$D$2),"&gt;="&amp;AI$6,INDIRECT($F$1&amp;dbP!$D$2&amp;":"&amp;dbP!$D$2),"&lt;="&amp;AI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J178" s="1">
        <f ca="1">SUMIFS(INDIRECT($F$1&amp;$F178&amp;":"&amp;$F178),INDIRECT($F$1&amp;dbP!$D$2&amp;":"&amp;dbP!$D$2),"&gt;="&amp;AJ$6,INDIRECT($F$1&amp;dbP!$D$2&amp;":"&amp;dbP!$D$2),"&lt;="&amp;AJ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K178" s="1">
        <f ca="1">SUMIFS(INDIRECT($F$1&amp;$F178&amp;":"&amp;$F178),INDIRECT($F$1&amp;dbP!$D$2&amp;":"&amp;dbP!$D$2),"&gt;="&amp;AK$6,INDIRECT($F$1&amp;dbP!$D$2&amp;":"&amp;dbP!$D$2),"&lt;="&amp;AK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L178" s="1">
        <f ca="1">SUMIFS(INDIRECT($F$1&amp;$F178&amp;":"&amp;$F178),INDIRECT($F$1&amp;dbP!$D$2&amp;":"&amp;dbP!$D$2),"&gt;="&amp;AL$6,INDIRECT($F$1&amp;dbP!$D$2&amp;":"&amp;dbP!$D$2),"&lt;="&amp;AL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M178" s="1">
        <f ca="1">SUMIFS(INDIRECT($F$1&amp;$F178&amp;":"&amp;$F178),INDIRECT($F$1&amp;dbP!$D$2&amp;":"&amp;dbP!$D$2),"&gt;="&amp;AM$6,INDIRECT($F$1&amp;dbP!$D$2&amp;":"&amp;dbP!$D$2),"&lt;="&amp;AM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N178" s="1">
        <f ca="1">SUMIFS(INDIRECT($F$1&amp;$F178&amp;":"&amp;$F178),INDIRECT($F$1&amp;dbP!$D$2&amp;":"&amp;dbP!$D$2),"&gt;="&amp;AN$6,INDIRECT($F$1&amp;dbP!$D$2&amp;":"&amp;dbP!$D$2),"&lt;="&amp;AN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O178" s="1">
        <f ca="1">SUMIFS(INDIRECT($F$1&amp;$F178&amp;":"&amp;$F178),INDIRECT($F$1&amp;dbP!$D$2&amp;":"&amp;dbP!$D$2),"&gt;="&amp;AO$6,INDIRECT($F$1&amp;dbP!$D$2&amp;":"&amp;dbP!$D$2),"&lt;="&amp;AO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P178" s="1">
        <f ca="1">SUMIFS(INDIRECT($F$1&amp;$F178&amp;":"&amp;$F178),INDIRECT($F$1&amp;dbP!$D$2&amp;":"&amp;dbP!$D$2),"&gt;="&amp;AP$6,INDIRECT($F$1&amp;dbP!$D$2&amp;":"&amp;dbP!$D$2),"&lt;="&amp;AP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Q178" s="1">
        <f ca="1">SUMIFS(INDIRECT($F$1&amp;$F178&amp;":"&amp;$F178),INDIRECT($F$1&amp;dbP!$D$2&amp;":"&amp;dbP!$D$2),"&gt;="&amp;AQ$6,INDIRECT($F$1&amp;dbP!$D$2&amp;":"&amp;dbP!$D$2),"&lt;="&amp;AQ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R178" s="1">
        <f ca="1">SUMIFS(INDIRECT($F$1&amp;$F178&amp;":"&amp;$F178),INDIRECT($F$1&amp;dbP!$D$2&amp;":"&amp;dbP!$D$2),"&gt;="&amp;AR$6,INDIRECT($F$1&amp;dbP!$D$2&amp;":"&amp;dbP!$D$2),"&lt;="&amp;AR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S178" s="1">
        <f ca="1">SUMIFS(INDIRECT($F$1&amp;$F178&amp;":"&amp;$F178),INDIRECT($F$1&amp;dbP!$D$2&amp;":"&amp;dbP!$D$2),"&gt;="&amp;AS$6,INDIRECT($F$1&amp;dbP!$D$2&amp;":"&amp;dbP!$D$2),"&lt;="&amp;AS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T178" s="1">
        <f ca="1">SUMIFS(INDIRECT($F$1&amp;$F178&amp;":"&amp;$F178),INDIRECT($F$1&amp;dbP!$D$2&amp;":"&amp;dbP!$D$2),"&gt;="&amp;AT$6,INDIRECT($F$1&amp;dbP!$D$2&amp;":"&amp;dbP!$D$2),"&lt;="&amp;AT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U178" s="1">
        <f ca="1">SUMIFS(INDIRECT($F$1&amp;$F178&amp;":"&amp;$F178),INDIRECT($F$1&amp;dbP!$D$2&amp;":"&amp;dbP!$D$2),"&gt;="&amp;AU$6,INDIRECT($F$1&amp;dbP!$D$2&amp;":"&amp;dbP!$D$2),"&lt;="&amp;AU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V178" s="1">
        <f ca="1">SUMIFS(INDIRECT($F$1&amp;$F178&amp;":"&amp;$F178),INDIRECT($F$1&amp;dbP!$D$2&amp;":"&amp;dbP!$D$2),"&gt;="&amp;AV$6,INDIRECT($F$1&amp;dbP!$D$2&amp;":"&amp;dbP!$D$2),"&lt;="&amp;AV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W178" s="1">
        <f ca="1">SUMIFS(INDIRECT($F$1&amp;$F178&amp;":"&amp;$F178),INDIRECT($F$1&amp;dbP!$D$2&amp;":"&amp;dbP!$D$2),"&gt;="&amp;AW$6,INDIRECT($F$1&amp;dbP!$D$2&amp;":"&amp;dbP!$D$2),"&lt;="&amp;AW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X178" s="1">
        <f ca="1">SUMIFS(INDIRECT($F$1&amp;$F178&amp;":"&amp;$F178),INDIRECT($F$1&amp;dbP!$D$2&amp;":"&amp;dbP!$D$2),"&gt;="&amp;AX$6,INDIRECT($F$1&amp;dbP!$D$2&amp;":"&amp;dbP!$D$2),"&lt;="&amp;AX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Y178" s="1">
        <f ca="1">SUMIFS(INDIRECT($F$1&amp;$F178&amp;":"&amp;$F178),INDIRECT($F$1&amp;dbP!$D$2&amp;":"&amp;dbP!$D$2),"&gt;="&amp;AY$6,INDIRECT($F$1&amp;dbP!$D$2&amp;":"&amp;dbP!$D$2),"&lt;="&amp;AY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AZ178" s="1">
        <f ca="1">SUMIFS(INDIRECT($F$1&amp;$F178&amp;":"&amp;$F178),INDIRECT($F$1&amp;dbP!$D$2&amp;":"&amp;dbP!$D$2),"&gt;="&amp;AZ$6,INDIRECT($F$1&amp;dbP!$D$2&amp;":"&amp;dbP!$D$2),"&lt;="&amp;AZ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A178" s="1">
        <f ca="1">SUMIFS(INDIRECT($F$1&amp;$F178&amp;":"&amp;$F178),INDIRECT($F$1&amp;dbP!$D$2&amp;":"&amp;dbP!$D$2),"&gt;="&amp;BA$6,INDIRECT($F$1&amp;dbP!$D$2&amp;":"&amp;dbP!$D$2),"&lt;="&amp;BA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B178" s="1">
        <f ca="1">SUMIFS(INDIRECT($F$1&amp;$F178&amp;":"&amp;$F178),INDIRECT($F$1&amp;dbP!$D$2&amp;":"&amp;dbP!$D$2),"&gt;="&amp;BB$6,INDIRECT($F$1&amp;dbP!$D$2&amp;":"&amp;dbP!$D$2),"&lt;="&amp;BB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C178" s="1">
        <f ca="1">SUMIFS(INDIRECT($F$1&amp;$F178&amp;":"&amp;$F178),INDIRECT($F$1&amp;dbP!$D$2&amp;":"&amp;dbP!$D$2),"&gt;="&amp;BC$6,INDIRECT($F$1&amp;dbP!$D$2&amp;":"&amp;dbP!$D$2),"&lt;="&amp;BC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D178" s="1">
        <f ca="1">SUMIFS(INDIRECT($F$1&amp;$F178&amp;":"&amp;$F178),INDIRECT($F$1&amp;dbP!$D$2&amp;":"&amp;dbP!$D$2),"&gt;="&amp;BD$6,INDIRECT($F$1&amp;dbP!$D$2&amp;":"&amp;dbP!$D$2),"&lt;="&amp;BD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  <c r="BE178" s="1">
        <f ca="1">SUMIFS(INDIRECT($F$1&amp;$F178&amp;":"&amp;$F178),INDIRECT($F$1&amp;dbP!$D$2&amp;":"&amp;dbP!$D$2),"&gt;="&amp;BE$6,INDIRECT($F$1&amp;dbP!$D$2&amp;":"&amp;dbP!$D$2),"&lt;="&amp;BE$7,INDIRECT($F$1&amp;dbP!$O$2&amp;":"&amp;dbP!$O$2),$H178,INDIRECT($F$1&amp;dbP!$P$2&amp;":"&amp;dbP!$P$2),IF($I178=$J178,"*",$I178),INDIRECT($F$1&amp;dbP!$Q$2&amp;":"&amp;dbP!$Q$2),IF(OR($I178=$J178,"  "&amp;$I178=$J178),"*",RIGHT($J178,LEN($J178)-4)),INDIRECT($F$1&amp;dbP!$AC$2&amp;":"&amp;dbP!$AC$2),RepP!$J$3)</f>
        <v>0</v>
      </c>
    </row>
    <row r="179" spans="1:57" x14ac:dyDescent="0.3">
      <c r="B179" s="1">
        <f>MAX(B$137:B178)+1</f>
        <v>230</v>
      </c>
      <c r="F179" s="1" t="str">
        <f ca="1">INDIRECT($B$1&amp;Items!H$2&amp;$B179)</f>
        <v>Y</v>
      </c>
      <c r="H179" s="13" t="str">
        <f ca="1">INDIRECT($B$1&amp;Items!E$2&amp;$B179)</f>
        <v>Ввод в эксплуатацию</v>
      </c>
      <c r="I179" s="13" t="str">
        <f ca="1">IF(INDIRECT($B$1&amp;Items!F$2&amp;$B179)="",H179,INDIRECT($B$1&amp;Items!F$2&amp;$B179))</f>
        <v>Основные средства - тип - 3</v>
      </c>
      <c r="J179" s="1" t="str">
        <f ca="1">IF(INDIRECT($B$1&amp;Items!G$2&amp;$B179)="",IF(H179&lt;&gt;I179,"  "&amp;I179,I179),"    "&amp;INDIRECT($B$1&amp;Items!G$2&amp;$B179))</f>
        <v xml:space="preserve">    Капзатраты - тип - 3 - 17</v>
      </c>
      <c r="S179" s="1">
        <f ca="1">SUM($U179:INDIRECT(ADDRESS(ROW(),SUMIFS($1:$1,$5:$5,MAX($5:$5)))))</f>
        <v>118303.08039988928</v>
      </c>
      <c r="V179" s="1">
        <f ca="1">SUMIFS(INDIRECT($F$1&amp;$F179&amp;":"&amp;$F179),INDIRECT($F$1&amp;dbP!$D$2&amp;":"&amp;dbP!$D$2),"&gt;="&amp;V$6,INDIRECT($F$1&amp;dbP!$D$2&amp;":"&amp;dbP!$D$2),"&lt;="&amp;V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W179" s="1">
        <f ca="1">SUMIFS(INDIRECT($F$1&amp;$F179&amp;":"&amp;$F179),INDIRECT($F$1&amp;dbP!$D$2&amp;":"&amp;dbP!$D$2),"&gt;="&amp;W$6,INDIRECT($F$1&amp;dbP!$D$2&amp;":"&amp;dbP!$D$2),"&lt;="&amp;W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118303.08039988928</v>
      </c>
      <c r="X179" s="1">
        <f ca="1">SUMIFS(INDIRECT($F$1&amp;$F179&amp;":"&amp;$F179),INDIRECT($F$1&amp;dbP!$D$2&amp;":"&amp;dbP!$D$2),"&gt;="&amp;X$6,INDIRECT($F$1&amp;dbP!$D$2&amp;":"&amp;dbP!$D$2),"&lt;="&amp;X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Y179" s="1">
        <f ca="1">SUMIFS(INDIRECT($F$1&amp;$F179&amp;":"&amp;$F179),INDIRECT($F$1&amp;dbP!$D$2&amp;":"&amp;dbP!$D$2),"&gt;="&amp;Y$6,INDIRECT($F$1&amp;dbP!$D$2&amp;":"&amp;dbP!$D$2),"&lt;="&amp;Y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Z179" s="1">
        <f ca="1">SUMIFS(INDIRECT($F$1&amp;$F179&amp;":"&amp;$F179),INDIRECT($F$1&amp;dbP!$D$2&amp;":"&amp;dbP!$D$2),"&gt;="&amp;Z$6,INDIRECT($F$1&amp;dbP!$D$2&amp;":"&amp;dbP!$D$2),"&lt;="&amp;Z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A179" s="1">
        <f ca="1">SUMIFS(INDIRECT($F$1&amp;$F179&amp;":"&amp;$F179),INDIRECT($F$1&amp;dbP!$D$2&amp;":"&amp;dbP!$D$2),"&gt;="&amp;AA$6,INDIRECT($F$1&amp;dbP!$D$2&amp;":"&amp;dbP!$D$2),"&lt;="&amp;AA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B179" s="1">
        <f ca="1">SUMIFS(INDIRECT($F$1&amp;$F179&amp;":"&amp;$F179),INDIRECT($F$1&amp;dbP!$D$2&amp;":"&amp;dbP!$D$2),"&gt;="&amp;AB$6,INDIRECT($F$1&amp;dbP!$D$2&amp;":"&amp;dbP!$D$2),"&lt;="&amp;AB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C179" s="1">
        <f ca="1">SUMIFS(INDIRECT($F$1&amp;$F179&amp;":"&amp;$F179),INDIRECT($F$1&amp;dbP!$D$2&amp;":"&amp;dbP!$D$2),"&gt;="&amp;AC$6,INDIRECT($F$1&amp;dbP!$D$2&amp;":"&amp;dbP!$D$2),"&lt;="&amp;AC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D179" s="1">
        <f ca="1">SUMIFS(INDIRECT($F$1&amp;$F179&amp;":"&amp;$F179),INDIRECT($F$1&amp;dbP!$D$2&amp;":"&amp;dbP!$D$2),"&gt;="&amp;AD$6,INDIRECT($F$1&amp;dbP!$D$2&amp;":"&amp;dbP!$D$2),"&lt;="&amp;AD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E179" s="1">
        <f ca="1">SUMIFS(INDIRECT($F$1&amp;$F179&amp;":"&amp;$F179),INDIRECT($F$1&amp;dbP!$D$2&amp;":"&amp;dbP!$D$2),"&gt;="&amp;AE$6,INDIRECT($F$1&amp;dbP!$D$2&amp;":"&amp;dbP!$D$2),"&lt;="&amp;AE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F179" s="1">
        <f ca="1">SUMIFS(INDIRECT($F$1&amp;$F179&amp;":"&amp;$F179),INDIRECT($F$1&amp;dbP!$D$2&amp;":"&amp;dbP!$D$2),"&gt;="&amp;AF$6,INDIRECT($F$1&amp;dbP!$D$2&amp;":"&amp;dbP!$D$2),"&lt;="&amp;AF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G179" s="1">
        <f ca="1">SUMIFS(INDIRECT($F$1&amp;$F179&amp;":"&amp;$F179),INDIRECT($F$1&amp;dbP!$D$2&amp;":"&amp;dbP!$D$2),"&gt;="&amp;AG$6,INDIRECT($F$1&amp;dbP!$D$2&amp;":"&amp;dbP!$D$2),"&lt;="&amp;AG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H179" s="1">
        <f ca="1">SUMIFS(INDIRECT($F$1&amp;$F179&amp;":"&amp;$F179),INDIRECT($F$1&amp;dbP!$D$2&amp;":"&amp;dbP!$D$2),"&gt;="&amp;AH$6,INDIRECT($F$1&amp;dbP!$D$2&amp;":"&amp;dbP!$D$2),"&lt;="&amp;AH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I179" s="1">
        <f ca="1">SUMIFS(INDIRECT($F$1&amp;$F179&amp;":"&amp;$F179),INDIRECT($F$1&amp;dbP!$D$2&amp;":"&amp;dbP!$D$2),"&gt;="&amp;AI$6,INDIRECT($F$1&amp;dbP!$D$2&amp;":"&amp;dbP!$D$2),"&lt;="&amp;AI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J179" s="1">
        <f ca="1">SUMIFS(INDIRECT($F$1&amp;$F179&amp;":"&amp;$F179),INDIRECT($F$1&amp;dbP!$D$2&amp;":"&amp;dbP!$D$2),"&gt;="&amp;AJ$6,INDIRECT($F$1&amp;dbP!$D$2&amp;":"&amp;dbP!$D$2),"&lt;="&amp;AJ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K179" s="1">
        <f ca="1">SUMIFS(INDIRECT($F$1&amp;$F179&amp;":"&amp;$F179),INDIRECT($F$1&amp;dbP!$D$2&amp;":"&amp;dbP!$D$2),"&gt;="&amp;AK$6,INDIRECT($F$1&amp;dbP!$D$2&amp;":"&amp;dbP!$D$2),"&lt;="&amp;AK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L179" s="1">
        <f ca="1">SUMIFS(INDIRECT($F$1&amp;$F179&amp;":"&amp;$F179),INDIRECT($F$1&amp;dbP!$D$2&amp;":"&amp;dbP!$D$2),"&gt;="&amp;AL$6,INDIRECT($F$1&amp;dbP!$D$2&amp;":"&amp;dbP!$D$2),"&lt;="&amp;AL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M179" s="1">
        <f ca="1">SUMIFS(INDIRECT($F$1&amp;$F179&amp;":"&amp;$F179),INDIRECT($F$1&amp;dbP!$D$2&amp;":"&amp;dbP!$D$2),"&gt;="&amp;AM$6,INDIRECT($F$1&amp;dbP!$D$2&amp;":"&amp;dbP!$D$2),"&lt;="&amp;AM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N179" s="1">
        <f ca="1">SUMIFS(INDIRECT($F$1&amp;$F179&amp;":"&amp;$F179),INDIRECT($F$1&amp;dbP!$D$2&amp;":"&amp;dbP!$D$2),"&gt;="&amp;AN$6,INDIRECT($F$1&amp;dbP!$D$2&amp;":"&amp;dbP!$D$2),"&lt;="&amp;AN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O179" s="1">
        <f ca="1">SUMIFS(INDIRECT($F$1&amp;$F179&amp;":"&amp;$F179),INDIRECT($F$1&amp;dbP!$D$2&amp;":"&amp;dbP!$D$2),"&gt;="&amp;AO$6,INDIRECT($F$1&amp;dbP!$D$2&amp;":"&amp;dbP!$D$2),"&lt;="&amp;AO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P179" s="1">
        <f ca="1">SUMIFS(INDIRECT($F$1&amp;$F179&amp;":"&amp;$F179),INDIRECT($F$1&amp;dbP!$D$2&amp;":"&amp;dbP!$D$2),"&gt;="&amp;AP$6,INDIRECT($F$1&amp;dbP!$D$2&amp;":"&amp;dbP!$D$2),"&lt;="&amp;AP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Q179" s="1">
        <f ca="1">SUMIFS(INDIRECT($F$1&amp;$F179&amp;":"&amp;$F179),INDIRECT($F$1&amp;dbP!$D$2&amp;":"&amp;dbP!$D$2),"&gt;="&amp;AQ$6,INDIRECT($F$1&amp;dbP!$D$2&amp;":"&amp;dbP!$D$2),"&lt;="&amp;AQ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R179" s="1">
        <f ca="1">SUMIFS(INDIRECT($F$1&amp;$F179&amp;":"&amp;$F179),INDIRECT($F$1&amp;dbP!$D$2&amp;":"&amp;dbP!$D$2),"&gt;="&amp;AR$6,INDIRECT($F$1&amp;dbP!$D$2&amp;":"&amp;dbP!$D$2),"&lt;="&amp;AR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S179" s="1">
        <f ca="1">SUMIFS(INDIRECT($F$1&amp;$F179&amp;":"&amp;$F179),INDIRECT($F$1&amp;dbP!$D$2&amp;":"&amp;dbP!$D$2),"&gt;="&amp;AS$6,INDIRECT($F$1&amp;dbP!$D$2&amp;":"&amp;dbP!$D$2),"&lt;="&amp;AS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T179" s="1">
        <f ca="1">SUMIFS(INDIRECT($F$1&amp;$F179&amp;":"&amp;$F179),INDIRECT($F$1&amp;dbP!$D$2&amp;":"&amp;dbP!$D$2),"&gt;="&amp;AT$6,INDIRECT($F$1&amp;dbP!$D$2&amp;":"&amp;dbP!$D$2),"&lt;="&amp;AT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U179" s="1">
        <f ca="1">SUMIFS(INDIRECT($F$1&amp;$F179&amp;":"&amp;$F179),INDIRECT($F$1&amp;dbP!$D$2&amp;":"&amp;dbP!$D$2),"&gt;="&amp;AU$6,INDIRECT($F$1&amp;dbP!$D$2&amp;":"&amp;dbP!$D$2),"&lt;="&amp;AU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V179" s="1">
        <f ca="1">SUMIFS(INDIRECT($F$1&amp;$F179&amp;":"&amp;$F179),INDIRECT($F$1&amp;dbP!$D$2&amp;":"&amp;dbP!$D$2),"&gt;="&amp;AV$6,INDIRECT($F$1&amp;dbP!$D$2&amp;":"&amp;dbP!$D$2),"&lt;="&amp;AV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W179" s="1">
        <f ca="1">SUMIFS(INDIRECT($F$1&amp;$F179&amp;":"&amp;$F179),INDIRECT($F$1&amp;dbP!$D$2&amp;":"&amp;dbP!$D$2),"&gt;="&amp;AW$6,INDIRECT($F$1&amp;dbP!$D$2&amp;":"&amp;dbP!$D$2),"&lt;="&amp;AW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X179" s="1">
        <f ca="1">SUMIFS(INDIRECT($F$1&amp;$F179&amp;":"&amp;$F179),INDIRECT($F$1&amp;dbP!$D$2&amp;":"&amp;dbP!$D$2),"&gt;="&amp;AX$6,INDIRECT($F$1&amp;dbP!$D$2&amp;":"&amp;dbP!$D$2),"&lt;="&amp;AX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Y179" s="1">
        <f ca="1">SUMIFS(INDIRECT($F$1&amp;$F179&amp;":"&amp;$F179),INDIRECT($F$1&amp;dbP!$D$2&amp;":"&amp;dbP!$D$2),"&gt;="&amp;AY$6,INDIRECT($F$1&amp;dbP!$D$2&amp;":"&amp;dbP!$D$2),"&lt;="&amp;AY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AZ179" s="1">
        <f ca="1">SUMIFS(INDIRECT($F$1&amp;$F179&amp;":"&amp;$F179),INDIRECT($F$1&amp;dbP!$D$2&amp;":"&amp;dbP!$D$2),"&gt;="&amp;AZ$6,INDIRECT($F$1&amp;dbP!$D$2&amp;":"&amp;dbP!$D$2),"&lt;="&amp;AZ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A179" s="1">
        <f ca="1">SUMIFS(INDIRECT($F$1&amp;$F179&amp;":"&amp;$F179),INDIRECT($F$1&amp;dbP!$D$2&amp;":"&amp;dbP!$D$2),"&gt;="&amp;BA$6,INDIRECT($F$1&amp;dbP!$D$2&amp;":"&amp;dbP!$D$2),"&lt;="&amp;BA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B179" s="1">
        <f ca="1">SUMIFS(INDIRECT($F$1&amp;$F179&amp;":"&amp;$F179),INDIRECT($F$1&amp;dbP!$D$2&amp;":"&amp;dbP!$D$2),"&gt;="&amp;BB$6,INDIRECT($F$1&amp;dbP!$D$2&amp;":"&amp;dbP!$D$2),"&lt;="&amp;BB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C179" s="1">
        <f ca="1">SUMIFS(INDIRECT($F$1&amp;$F179&amp;":"&amp;$F179),INDIRECT($F$1&amp;dbP!$D$2&amp;":"&amp;dbP!$D$2),"&gt;="&amp;BC$6,INDIRECT($F$1&amp;dbP!$D$2&amp;":"&amp;dbP!$D$2),"&lt;="&amp;BC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D179" s="1">
        <f ca="1">SUMIFS(INDIRECT($F$1&amp;$F179&amp;":"&amp;$F179),INDIRECT($F$1&amp;dbP!$D$2&amp;":"&amp;dbP!$D$2),"&gt;="&amp;BD$6,INDIRECT($F$1&amp;dbP!$D$2&amp;":"&amp;dbP!$D$2),"&lt;="&amp;BD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  <c r="BE179" s="1">
        <f ca="1">SUMIFS(INDIRECT($F$1&amp;$F179&amp;":"&amp;$F179),INDIRECT($F$1&amp;dbP!$D$2&amp;":"&amp;dbP!$D$2),"&gt;="&amp;BE$6,INDIRECT($F$1&amp;dbP!$D$2&amp;":"&amp;dbP!$D$2),"&lt;="&amp;BE$7,INDIRECT($F$1&amp;dbP!$O$2&amp;":"&amp;dbP!$O$2),$H179,INDIRECT($F$1&amp;dbP!$P$2&amp;":"&amp;dbP!$P$2),IF($I179=$J179,"*",$I179),INDIRECT($F$1&amp;dbP!$Q$2&amp;":"&amp;dbP!$Q$2),IF(OR($I179=$J179,"  "&amp;$I179=$J179),"*",RIGHT($J179,LEN($J179)-4)),INDIRECT($F$1&amp;dbP!$AC$2&amp;":"&amp;dbP!$AC$2),RepP!$J$3)</f>
        <v>0</v>
      </c>
    </row>
    <row r="180" spans="1:57" ht="4.95" customHeight="1" x14ac:dyDescent="0.3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35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</row>
    <row r="181" spans="1:57" ht="4.95" customHeight="1" x14ac:dyDescent="0.3"/>
    <row r="182" spans="1:57" x14ac:dyDescent="0.3">
      <c r="B182" s="1">
        <f>ROW(Items!A17)</f>
        <v>17</v>
      </c>
      <c r="F182" s="1" t="str">
        <f ca="1">INDIRECT($B$1&amp;Items!H$2&amp;$B182)</f>
        <v>Y</v>
      </c>
      <c r="G182" s="1" t="str">
        <f ca="1">INDIRECT($B$1&amp;Items!I$2&amp;$B182)</f>
        <v>Z</v>
      </c>
      <c r="H182" s="13" t="str">
        <f ca="1">INDIRECT($B$1&amp;Items!E$2&amp;$B182)</f>
        <v>Начисление себестоимостных затрат</v>
      </c>
      <c r="I182" s="13" t="str">
        <f ca="1">IF(INDIRECT($B$1&amp;Items!F$2&amp;$B182)="",H182,INDIRECT($B$1&amp;Items!F$2&amp;$B182))</f>
        <v>Начисление себестоимостных затрат</v>
      </c>
      <c r="J182" s="1" t="str">
        <f ca="1">IF(INDIRECT($B$1&amp;Items!G$2&amp;$B182)="",IF(H182&lt;&gt;I182,"  "&amp;I182,I182),"    "&amp;INDIRECT($B$1&amp;Items!G$2&amp;$B182))</f>
        <v>Начисление себестоимостных затрат</v>
      </c>
      <c r="S182" s="1">
        <f ca="1">SUM($U182:INDIRECT(ADDRESS(ROW(),SUMIFS($1:$1,$5:$5,MAX($5:$5)))))</f>
        <v>49004936.867892496</v>
      </c>
      <c r="V182" s="1">
        <f ca="1">SUMIFS(INDIRECT($F$1&amp;$F182&amp;":"&amp;$F182),INDIRECT($F$1&amp;dbP!$D$2&amp;":"&amp;dbP!$D$2),"&gt;="&amp;V$6,INDIRECT($F$1&amp;dbP!$D$2&amp;":"&amp;dbP!$D$2),"&lt;="&amp;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V$6,INDIRECT($F$1&amp;dbP!$D$2&amp;":"&amp;dbP!$D$2),"&lt;="&amp;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10138439.738416668</v>
      </c>
      <c r="W182" s="1">
        <f ca="1">SUMIFS(INDIRECT($F$1&amp;$F182&amp;":"&amp;$F182),INDIRECT($F$1&amp;dbP!$D$2&amp;":"&amp;dbP!$D$2),"&gt;="&amp;W$6,INDIRECT($F$1&amp;dbP!$D$2&amp;":"&amp;dbP!$D$2),"&lt;="&amp;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W$6,INDIRECT($F$1&amp;dbP!$D$2&amp;":"&amp;dbP!$D$2),"&lt;="&amp;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8839600.994361667</v>
      </c>
      <c r="X182" s="1">
        <f ca="1">SUMIFS(INDIRECT($F$1&amp;$F182&amp;":"&amp;$F182),INDIRECT($F$1&amp;dbP!$D$2&amp;":"&amp;dbP!$D$2),"&gt;="&amp;X$6,INDIRECT($F$1&amp;dbP!$D$2&amp;":"&amp;dbP!$D$2),"&lt;="&amp;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X$6,INDIRECT($F$1&amp;dbP!$D$2&amp;":"&amp;dbP!$D$2),"&lt;="&amp;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10911442.561282501</v>
      </c>
      <c r="Y182" s="1">
        <f ca="1">SUMIFS(INDIRECT($F$1&amp;$F182&amp;":"&amp;$F182),INDIRECT($F$1&amp;dbP!$D$2&amp;":"&amp;dbP!$D$2),"&gt;="&amp;Y$6,INDIRECT($F$1&amp;dbP!$D$2&amp;":"&amp;dbP!$D$2),"&lt;="&amp;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Y$6,INDIRECT($F$1&amp;dbP!$D$2&amp;":"&amp;dbP!$D$2),"&lt;="&amp;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7328209.683871666</v>
      </c>
      <c r="Z182" s="1">
        <f ca="1">SUMIFS(INDIRECT($F$1&amp;$F182&amp;":"&amp;$F182),INDIRECT($F$1&amp;dbP!$D$2&amp;":"&amp;dbP!$D$2),"&gt;="&amp;Z$6,INDIRECT($F$1&amp;dbP!$D$2&amp;":"&amp;dbP!$D$2),"&lt;="&amp;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Z$6,INDIRECT($F$1&amp;dbP!$D$2&amp;":"&amp;dbP!$D$2),"&lt;="&amp;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7795050.9983383333</v>
      </c>
      <c r="AA182" s="1">
        <f ca="1">SUMIFS(INDIRECT($F$1&amp;$F182&amp;":"&amp;$F182),INDIRECT($F$1&amp;dbP!$D$2&amp;":"&amp;dbP!$D$2),"&gt;="&amp;AA$6,INDIRECT($F$1&amp;dbP!$D$2&amp;":"&amp;dbP!$D$2),"&lt;="&amp;A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A$6,INDIRECT($F$1&amp;dbP!$D$2&amp;":"&amp;dbP!$D$2),"&lt;="&amp;A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3992192.8916216665</v>
      </c>
      <c r="AB182" s="1">
        <f ca="1">SUMIFS(INDIRECT($F$1&amp;$F182&amp;":"&amp;$F182),INDIRECT($F$1&amp;dbP!$D$2&amp;":"&amp;dbP!$D$2),"&gt;="&amp;AB$6,INDIRECT($F$1&amp;dbP!$D$2&amp;":"&amp;dbP!$D$2),"&lt;="&amp;A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B$6,INDIRECT($F$1&amp;dbP!$D$2&amp;":"&amp;dbP!$D$2),"&lt;="&amp;A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C182" s="1">
        <f ca="1">SUMIFS(INDIRECT($F$1&amp;$F182&amp;":"&amp;$F182),INDIRECT($F$1&amp;dbP!$D$2&amp;":"&amp;dbP!$D$2),"&gt;="&amp;AC$6,INDIRECT($F$1&amp;dbP!$D$2&amp;":"&amp;dbP!$D$2),"&lt;="&amp;A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C$6,INDIRECT($F$1&amp;dbP!$D$2&amp;":"&amp;dbP!$D$2),"&lt;="&amp;A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D182" s="1">
        <f ca="1">SUMIFS(INDIRECT($F$1&amp;$F182&amp;":"&amp;$F182),INDIRECT($F$1&amp;dbP!$D$2&amp;":"&amp;dbP!$D$2),"&gt;="&amp;AD$6,INDIRECT($F$1&amp;dbP!$D$2&amp;":"&amp;dbP!$D$2),"&lt;="&amp;A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D$6,INDIRECT($F$1&amp;dbP!$D$2&amp;":"&amp;dbP!$D$2),"&lt;="&amp;A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E182" s="1">
        <f ca="1">SUMIFS(INDIRECT($F$1&amp;$F182&amp;":"&amp;$F182),INDIRECT($F$1&amp;dbP!$D$2&amp;":"&amp;dbP!$D$2),"&gt;="&amp;AE$6,INDIRECT($F$1&amp;dbP!$D$2&amp;":"&amp;dbP!$D$2),"&lt;="&amp;A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E$6,INDIRECT($F$1&amp;dbP!$D$2&amp;":"&amp;dbP!$D$2),"&lt;="&amp;A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F182" s="1">
        <f ca="1">SUMIFS(INDIRECT($F$1&amp;$F182&amp;":"&amp;$F182),INDIRECT($F$1&amp;dbP!$D$2&amp;":"&amp;dbP!$D$2),"&gt;="&amp;AF$6,INDIRECT($F$1&amp;dbP!$D$2&amp;":"&amp;dbP!$D$2),"&lt;="&amp;AF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F$6,INDIRECT($F$1&amp;dbP!$D$2&amp;":"&amp;dbP!$D$2),"&lt;="&amp;AF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G182" s="1">
        <f ca="1">SUMIFS(INDIRECT($F$1&amp;$F182&amp;":"&amp;$F182),INDIRECT($F$1&amp;dbP!$D$2&amp;":"&amp;dbP!$D$2),"&gt;="&amp;AG$6,INDIRECT($F$1&amp;dbP!$D$2&amp;":"&amp;dbP!$D$2),"&lt;="&amp;AG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G$6,INDIRECT($F$1&amp;dbP!$D$2&amp;":"&amp;dbP!$D$2),"&lt;="&amp;AG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H182" s="1">
        <f ca="1">SUMIFS(INDIRECT($F$1&amp;$F182&amp;":"&amp;$F182),INDIRECT($F$1&amp;dbP!$D$2&amp;":"&amp;dbP!$D$2),"&gt;="&amp;AH$6,INDIRECT($F$1&amp;dbP!$D$2&amp;":"&amp;dbP!$D$2),"&lt;="&amp;AH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H$6,INDIRECT($F$1&amp;dbP!$D$2&amp;":"&amp;dbP!$D$2),"&lt;="&amp;AH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I182" s="1">
        <f ca="1">SUMIFS(INDIRECT($F$1&amp;$F182&amp;":"&amp;$F182),INDIRECT($F$1&amp;dbP!$D$2&amp;":"&amp;dbP!$D$2),"&gt;="&amp;AI$6,INDIRECT($F$1&amp;dbP!$D$2&amp;":"&amp;dbP!$D$2),"&lt;="&amp;AI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I$6,INDIRECT($F$1&amp;dbP!$D$2&amp;":"&amp;dbP!$D$2),"&lt;="&amp;AI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J182" s="1">
        <f ca="1">SUMIFS(INDIRECT($F$1&amp;$F182&amp;":"&amp;$F182),INDIRECT($F$1&amp;dbP!$D$2&amp;":"&amp;dbP!$D$2),"&gt;="&amp;AJ$6,INDIRECT($F$1&amp;dbP!$D$2&amp;":"&amp;dbP!$D$2),"&lt;="&amp;AJ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J$6,INDIRECT($F$1&amp;dbP!$D$2&amp;":"&amp;dbP!$D$2),"&lt;="&amp;AJ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K182" s="1">
        <f ca="1">SUMIFS(INDIRECT($F$1&amp;$F182&amp;":"&amp;$F182),INDIRECT($F$1&amp;dbP!$D$2&amp;":"&amp;dbP!$D$2),"&gt;="&amp;AK$6,INDIRECT($F$1&amp;dbP!$D$2&amp;":"&amp;dbP!$D$2),"&lt;="&amp;AK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K$6,INDIRECT($F$1&amp;dbP!$D$2&amp;":"&amp;dbP!$D$2),"&lt;="&amp;AK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L182" s="1">
        <f ca="1">SUMIFS(INDIRECT($F$1&amp;$F182&amp;":"&amp;$F182),INDIRECT($F$1&amp;dbP!$D$2&amp;":"&amp;dbP!$D$2),"&gt;="&amp;AL$6,INDIRECT($F$1&amp;dbP!$D$2&amp;":"&amp;dbP!$D$2),"&lt;="&amp;AL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L$6,INDIRECT($F$1&amp;dbP!$D$2&amp;":"&amp;dbP!$D$2),"&lt;="&amp;AL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M182" s="1">
        <f ca="1">SUMIFS(INDIRECT($F$1&amp;$F182&amp;":"&amp;$F182),INDIRECT($F$1&amp;dbP!$D$2&amp;":"&amp;dbP!$D$2),"&gt;="&amp;AM$6,INDIRECT($F$1&amp;dbP!$D$2&amp;":"&amp;dbP!$D$2),"&lt;="&amp;AM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M$6,INDIRECT($F$1&amp;dbP!$D$2&amp;":"&amp;dbP!$D$2),"&lt;="&amp;AM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N182" s="1">
        <f ca="1">SUMIFS(INDIRECT($F$1&amp;$F182&amp;":"&amp;$F182),INDIRECT($F$1&amp;dbP!$D$2&amp;":"&amp;dbP!$D$2),"&gt;="&amp;AN$6,INDIRECT($F$1&amp;dbP!$D$2&amp;":"&amp;dbP!$D$2),"&lt;="&amp;AN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N$6,INDIRECT($F$1&amp;dbP!$D$2&amp;":"&amp;dbP!$D$2),"&lt;="&amp;AN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O182" s="1">
        <f ca="1">SUMIFS(INDIRECT($F$1&amp;$F182&amp;":"&amp;$F182),INDIRECT($F$1&amp;dbP!$D$2&amp;":"&amp;dbP!$D$2),"&gt;="&amp;AO$6,INDIRECT($F$1&amp;dbP!$D$2&amp;":"&amp;dbP!$D$2),"&lt;="&amp;AO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O$6,INDIRECT($F$1&amp;dbP!$D$2&amp;":"&amp;dbP!$D$2),"&lt;="&amp;AO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P182" s="1">
        <f ca="1">SUMIFS(INDIRECT($F$1&amp;$F182&amp;":"&amp;$F182),INDIRECT($F$1&amp;dbP!$D$2&amp;":"&amp;dbP!$D$2),"&gt;="&amp;AP$6,INDIRECT($F$1&amp;dbP!$D$2&amp;":"&amp;dbP!$D$2),"&lt;="&amp;AP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P$6,INDIRECT($F$1&amp;dbP!$D$2&amp;":"&amp;dbP!$D$2),"&lt;="&amp;AP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Q182" s="1">
        <f ca="1">SUMIFS(INDIRECT($F$1&amp;$F182&amp;":"&amp;$F182),INDIRECT($F$1&amp;dbP!$D$2&amp;":"&amp;dbP!$D$2),"&gt;="&amp;AQ$6,INDIRECT($F$1&amp;dbP!$D$2&amp;":"&amp;dbP!$D$2),"&lt;="&amp;AQ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Q$6,INDIRECT($F$1&amp;dbP!$D$2&amp;":"&amp;dbP!$D$2),"&lt;="&amp;AQ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R182" s="1">
        <f ca="1">SUMIFS(INDIRECT($F$1&amp;$F182&amp;":"&amp;$F182),INDIRECT($F$1&amp;dbP!$D$2&amp;":"&amp;dbP!$D$2),"&gt;="&amp;AR$6,INDIRECT($F$1&amp;dbP!$D$2&amp;":"&amp;dbP!$D$2),"&lt;="&amp;AR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R$6,INDIRECT($F$1&amp;dbP!$D$2&amp;":"&amp;dbP!$D$2),"&lt;="&amp;AR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S182" s="1">
        <f ca="1">SUMIFS(INDIRECT($F$1&amp;$F182&amp;":"&amp;$F182),INDIRECT($F$1&amp;dbP!$D$2&amp;":"&amp;dbP!$D$2),"&gt;="&amp;AS$6,INDIRECT($F$1&amp;dbP!$D$2&amp;":"&amp;dbP!$D$2),"&lt;="&amp;AS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S$6,INDIRECT($F$1&amp;dbP!$D$2&amp;":"&amp;dbP!$D$2),"&lt;="&amp;AS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T182" s="1">
        <f ca="1">SUMIFS(INDIRECT($F$1&amp;$F182&amp;":"&amp;$F182),INDIRECT($F$1&amp;dbP!$D$2&amp;":"&amp;dbP!$D$2),"&gt;="&amp;AT$6,INDIRECT($F$1&amp;dbP!$D$2&amp;":"&amp;dbP!$D$2),"&lt;="&amp;AT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T$6,INDIRECT($F$1&amp;dbP!$D$2&amp;":"&amp;dbP!$D$2),"&lt;="&amp;AT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U182" s="1">
        <f ca="1">SUMIFS(INDIRECT($F$1&amp;$F182&amp;":"&amp;$F182),INDIRECT($F$1&amp;dbP!$D$2&amp;":"&amp;dbP!$D$2),"&gt;="&amp;AU$6,INDIRECT($F$1&amp;dbP!$D$2&amp;":"&amp;dbP!$D$2),"&lt;="&amp;AU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U$6,INDIRECT($F$1&amp;dbP!$D$2&amp;":"&amp;dbP!$D$2),"&lt;="&amp;AU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V182" s="1">
        <f ca="1">SUMIFS(INDIRECT($F$1&amp;$F182&amp;":"&amp;$F182),INDIRECT($F$1&amp;dbP!$D$2&amp;":"&amp;dbP!$D$2),"&gt;="&amp;AV$6,INDIRECT($F$1&amp;dbP!$D$2&amp;":"&amp;dbP!$D$2),"&lt;="&amp;A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V$6,INDIRECT($F$1&amp;dbP!$D$2&amp;":"&amp;dbP!$D$2),"&lt;="&amp;AV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W182" s="1">
        <f ca="1">SUMIFS(INDIRECT($F$1&amp;$F182&amp;":"&amp;$F182),INDIRECT($F$1&amp;dbP!$D$2&amp;":"&amp;dbP!$D$2),"&gt;="&amp;AW$6,INDIRECT($F$1&amp;dbP!$D$2&amp;":"&amp;dbP!$D$2),"&lt;="&amp;A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W$6,INDIRECT($F$1&amp;dbP!$D$2&amp;":"&amp;dbP!$D$2),"&lt;="&amp;AW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X182" s="1">
        <f ca="1">SUMIFS(INDIRECT($F$1&amp;$F182&amp;":"&amp;$F182),INDIRECT($F$1&amp;dbP!$D$2&amp;":"&amp;dbP!$D$2),"&gt;="&amp;AX$6,INDIRECT($F$1&amp;dbP!$D$2&amp;":"&amp;dbP!$D$2),"&lt;="&amp;A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X$6,INDIRECT($F$1&amp;dbP!$D$2&amp;":"&amp;dbP!$D$2),"&lt;="&amp;AX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Y182" s="1">
        <f ca="1">SUMIFS(INDIRECT($F$1&amp;$F182&amp;":"&amp;$F182),INDIRECT($F$1&amp;dbP!$D$2&amp;":"&amp;dbP!$D$2),"&gt;="&amp;AY$6,INDIRECT($F$1&amp;dbP!$D$2&amp;":"&amp;dbP!$D$2),"&lt;="&amp;A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Y$6,INDIRECT($F$1&amp;dbP!$D$2&amp;":"&amp;dbP!$D$2),"&lt;="&amp;AY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AZ182" s="1">
        <f ca="1">SUMIFS(INDIRECT($F$1&amp;$F182&amp;":"&amp;$F182),INDIRECT($F$1&amp;dbP!$D$2&amp;":"&amp;dbP!$D$2),"&gt;="&amp;AZ$6,INDIRECT($F$1&amp;dbP!$D$2&amp;":"&amp;dbP!$D$2),"&lt;="&amp;A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AZ$6,INDIRECT($F$1&amp;dbP!$D$2&amp;":"&amp;dbP!$D$2),"&lt;="&amp;AZ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A182" s="1">
        <f ca="1">SUMIFS(INDIRECT($F$1&amp;$F182&amp;":"&amp;$F182),INDIRECT($F$1&amp;dbP!$D$2&amp;":"&amp;dbP!$D$2),"&gt;="&amp;BA$6,INDIRECT($F$1&amp;dbP!$D$2&amp;":"&amp;dbP!$D$2),"&lt;="&amp;B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BA$6,INDIRECT($F$1&amp;dbP!$D$2&amp;":"&amp;dbP!$D$2),"&lt;="&amp;BA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B182" s="1">
        <f ca="1">SUMIFS(INDIRECT($F$1&amp;$F182&amp;":"&amp;$F182),INDIRECT($F$1&amp;dbP!$D$2&amp;":"&amp;dbP!$D$2),"&gt;="&amp;BB$6,INDIRECT($F$1&amp;dbP!$D$2&amp;":"&amp;dbP!$D$2),"&lt;="&amp;B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BB$6,INDIRECT($F$1&amp;dbP!$D$2&amp;":"&amp;dbP!$D$2),"&lt;="&amp;BB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C182" s="1">
        <f ca="1">SUMIFS(INDIRECT($F$1&amp;$F182&amp;":"&amp;$F182),INDIRECT($F$1&amp;dbP!$D$2&amp;":"&amp;dbP!$D$2),"&gt;="&amp;BC$6,INDIRECT($F$1&amp;dbP!$D$2&amp;":"&amp;dbP!$D$2),"&lt;="&amp;B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BC$6,INDIRECT($F$1&amp;dbP!$D$2&amp;":"&amp;dbP!$D$2),"&lt;="&amp;BC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D182" s="1">
        <f ca="1">SUMIFS(INDIRECT($F$1&amp;$F182&amp;":"&amp;$F182),INDIRECT($F$1&amp;dbP!$D$2&amp;":"&amp;dbP!$D$2),"&gt;="&amp;BD$6,INDIRECT($F$1&amp;dbP!$D$2&amp;":"&amp;dbP!$D$2),"&lt;="&amp;B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BD$6,INDIRECT($F$1&amp;dbP!$D$2&amp;":"&amp;dbP!$D$2),"&lt;="&amp;BD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  <c r="BE182" s="1">
        <f ca="1">SUMIFS(INDIRECT($F$1&amp;$F182&amp;":"&amp;$F182),INDIRECT($F$1&amp;dbP!$D$2&amp;":"&amp;dbP!$D$2),"&gt;="&amp;BE$6,INDIRECT($F$1&amp;dbP!$D$2&amp;":"&amp;dbP!$D$2),"&lt;="&amp;B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"&amp;$I182=$J182),"*",RIGHT($J182,LEN($J182)-4)),INDIRECT($F$1&amp;dbP!$AC$2&amp;":"&amp;dbP!$AC$2),RepP!$J$3)-
SUMIFS(INDIRECT($F$1&amp;$G182&amp;":"&amp;$G182),INDIRECT($F$1&amp;dbP!$D$2&amp;":"&amp;dbP!$D$2),"&gt;="&amp;BE$6,INDIRECT($F$1&amp;dbP!$D$2&amp;":"&amp;dbP!$D$2),"&lt;="&amp;BE$7,INDIRECT($F$1&amp;dbP!$O$2&amp;":"&amp;dbP!$O$2),$H182,INDIRECT($F$1&amp;dbP!$P$2&amp;":"&amp;dbP!$P$2),IF($I182=$J182,"*",$I182),INDIRECT($F$1&amp;dbP!$Q$2&amp;":"&amp;dbP!$Q$2),IF(OR($I182=$J182,"  "&amp;$I182=$J182),"*",RIGHT($J182,LEN($J182)-4)),INDIRECT($F$1&amp;dbP!$AC$2&amp;":"&amp;dbP!$AC$2),RepP!$J$3)</f>
        <v>0</v>
      </c>
    </row>
    <row r="183" spans="1:57" x14ac:dyDescent="0.3">
      <c r="B183" s="1">
        <f>MAX(B$181:B182)+1</f>
        <v>18</v>
      </c>
      <c r="F183" s="1" t="str">
        <f ca="1">INDIRECT($B$1&amp;Items!H$2&amp;$B183)</f>
        <v>Y</v>
      </c>
      <c r="G183" s="1" t="str">
        <f ca="1">INDIRECT($B$1&amp;Items!I$2&amp;$B183)</f>
        <v>Z</v>
      </c>
      <c r="H183" s="13" t="str">
        <f ca="1">INDIRECT($B$1&amp;Items!E$2&amp;$B183)</f>
        <v>Начисление себестоимостных затрат</v>
      </c>
      <c r="I183" s="13" t="str">
        <f ca="1">IF(INDIRECT($B$1&amp;Items!F$2&amp;$B183)="",H183,INDIRECT($B$1&amp;Items!F$2&amp;$B183))</f>
        <v>Начисление затрат этапа-1 бизнес-процесса</v>
      </c>
      <c r="J183" s="1" t="str">
        <f ca="1">IF(INDIRECT($B$1&amp;Items!G$2&amp;$B183)="",IF(H183&lt;&gt;I183,"  "&amp;I183,I183),"    "&amp;INDIRECT($B$1&amp;Items!G$2&amp;$B183))</f>
        <v xml:space="preserve">  Начисление затрат этапа-1 бизнес-процесса</v>
      </c>
      <c r="S183" s="1">
        <f ca="1">SUM($U183:INDIRECT(ADDRESS(ROW(),SUMIFS($1:$1,$5:$5,MAX($5:$5)))))</f>
        <v>10417898.35</v>
      </c>
      <c r="V183" s="1">
        <f ca="1">SUMIFS(INDIRECT($F$1&amp;$F183&amp;":"&amp;$F183),INDIRECT($F$1&amp;dbP!$D$2&amp;":"&amp;dbP!$D$2),"&gt;="&amp;V$6,INDIRECT($F$1&amp;dbP!$D$2&amp;":"&amp;dbP!$D$2),"&lt;="&amp;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V$6,INDIRECT($F$1&amp;dbP!$D$2&amp;":"&amp;dbP!$D$2),"&lt;="&amp;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3329250</v>
      </c>
      <c r="W183" s="1">
        <f ca="1">SUMIFS(INDIRECT($F$1&amp;$F183&amp;":"&amp;$F183),INDIRECT($F$1&amp;dbP!$D$2&amp;":"&amp;dbP!$D$2),"&gt;="&amp;W$6,INDIRECT($F$1&amp;dbP!$D$2&amp;":"&amp;dbP!$D$2),"&lt;="&amp;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W$6,INDIRECT($F$1&amp;dbP!$D$2&amp;":"&amp;dbP!$D$2),"&lt;="&amp;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1841380.8333333333</v>
      </c>
      <c r="X183" s="1">
        <f ca="1">SUMIFS(INDIRECT($F$1&amp;$F183&amp;":"&amp;$F183),INDIRECT($F$1&amp;dbP!$D$2&amp;":"&amp;dbP!$D$2),"&gt;="&amp;X$6,INDIRECT($F$1&amp;dbP!$D$2&amp;":"&amp;dbP!$D$2),"&lt;="&amp;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X$6,INDIRECT($F$1&amp;dbP!$D$2&amp;":"&amp;dbP!$D$2),"&lt;="&amp;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4078474.4077500002</v>
      </c>
      <c r="Y183" s="1">
        <f ca="1">SUMIFS(INDIRECT($F$1&amp;$F183&amp;":"&amp;$F183),INDIRECT($F$1&amp;dbP!$D$2&amp;":"&amp;dbP!$D$2),"&gt;="&amp;Y$6,INDIRECT($F$1&amp;dbP!$D$2&amp;":"&amp;dbP!$D$2),"&lt;="&amp;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Y$6,INDIRECT($F$1&amp;dbP!$D$2&amp;":"&amp;dbP!$D$2),"&lt;="&amp;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1168793.1089166668</v>
      </c>
      <c r="Z183" s="1">
        <f ca="1">SUMIFS(INDIRECT($F$1&amp;$F183&amp;":"&amp;$F183),INDIRECT($F$1&amp;dbP!$D$2&amp;":"&amp;dbP!$D$2),"&gt;="&amp;Z$6,INDIRECT($F$1&amp;dbP!$D$2&amp;":"&amp;dbP!$D$2),"&lt;="&amp;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Z$6,INDIRECT($F$1&amp;dbP!$D$2&amp;":"&amp;dbP!$D$2),"&lt;="&amp;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A183" s="1">
        <f ca="1">SUMIFS(INDIRECT($F$1&amp;$F183&amp;":"&amp;$F183),INDIRECT($F$1&amp;dbP!$D$2&amp;":"&amp;dbP!$D$2),"&gt;="&amp;AA$6,INDIRECT($F$1&amp;dbP!$D$2&amp;":"&amp;dbP!$D$2),"&lt;="&amp;A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A$6,INDIRECT($F$1&amp;dbP!$D$2&amp;":"&amp;dbP!$D$2),"&lt;="&amp;A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B183" s="1">
        <f ca="1">SUMIFS(INDIRECT($F$1&amp;$F183&amp;":"&amp;$F183),INDIRECT($F$1&amp;dbP!$D$2&amp;":"&amp;dbP!$D$2),"&gt;="&amp;AB$6,INDIRECT($F$1&amp;dbP!$D$2&amp;":"&amp;dbP!$D$2),"&lt;="&amp;A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B$6,INDIRECT($F$1&amp;dbP!$D$2&amp;":"&amp;dbP!$D$2),"&lt;="&amp;A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C183" s="1">
        <f ca="1">SUMIFS(INDIRECT($F$1&amp;$F183&amp;":"&amp;$F183),INDIRECT($F$1&amp;dbP!$D$2&amp;":"&amp;dbP!$D$2),"&gt;="&amp;AC$6,INDIRECT($F$1&amp;dbP!$D$2&amp;":"&amp;dbP!$D$2),"&lt;="&amp;A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C$6,INDIRECT($F$1&amp;dbP!$D$2&amp;":"&amp;dbP!$D$2),"&lt;="&amp;A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D183" s="1">
        <f ca="1">SUMIFS(INDIRECT($F$1&amp;$F183&amp;":"&amp;$F183),INDIRECT($F$1&amp;dbP!$D$2&amp;":"&amp;dbP!$D$2),"&gt;="&amp;AD$6,INDIRECT($F$1&amp;dbP!$D$2&amp;":"&amp;dbP!$D$2),"&lt;="&amp;A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D$6,INDIRECT($F$1&amp;dbP!$D$2&amp;":"&amp;dbP!$D$2),"&lt;="&amp;A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E183" s="1">
        <f ca="1">SUMIFS(INDIRECT($F$1&amp;$F183&amp;":"&amp;$F183),INDIRECT($F$1&amp;dbP!$D$2&amp;":"&amp;dbP!$D$2),"&gt;="&amp;AE$6,INDIRECT($F$1&amp;dbP!$D$2&amp;":"&amp;dbP!$D$2),"&lt;="&amp;A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E$6,INDIRECT($F$1&amp;dbP!$D$2&amp;":"&amp;dbP!$D$2),"&lt;="&amp;A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F183" s="1">
        <f ca="1">SUMIFS(INDIRECT($F$1&amp;$F183&amp;":"&amp;$F183),INDIRECT($F$1&amp;dbP!$D$2&amp;":"&amp;dbP!$D$2),"&gt;="&amp;AF$6,INDIRECT($F$1&amp;dbP!$D$2&amp;":"&amp;dbP!$D$2),"&lt;="&amp;AF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F$6,INDIRECT($F$1&amp;dbP!$D$2&amp;":"&amp;dbP!$D$2),"&lt;="&amp;AF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G183" s="1">
        <f ca="1">SUMIFS(INDIRECT($F$1&amp;$F183&amp;":"&amp;$F183),INDIRECT($F$1&amp;dbP!$D$2&amp;":"&amp;dbP!$D$2),"&gt;="&amp;AG$6,INDIRECT($F$1&amp;dbP!$D$2&amp;":"&amp;dbP!$D$2),"&lt;="&amp;AG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G$6,INDIRECT($F$1&amp;dbP!$D$2&amp;":"&amp;dbP!$D$2),"&lt;="&amp;AG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H183" s="1">
        <f ca="1">SUMIFS(INDIRECT($F$1&amp;$F183&amp;":"&amp;$F183),INDIRECT($F$1&amp;dbP!$D$2&amp;":"&amp;dbP!$D$2),"&gt;="&amp;AH$6,INDIRECT($F$1&amp;dbP!$D$2&amp;":"&amp;dbP!$D$2),"&lt;="&amp;AH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H$6,INDIRECT($F$1&amp;dbP!$D$2&amp;":"&amp;dbP!$D$2),"&lt;="&amp;AH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I183" s="1">
        <f ca="1">SUMIFS(INDIRECT($F$1&amp;$F183&amp;":"&amp;$F183),INDIRECT($F$1&amp;dbP!$D$2&amp;":"&amp;dbP!$D$2),"&gt;="&amp;AI$6,INDIRECT($F$1&amp;dbP!$D$2&amp;":"&amp;dbP!$D$2),"&lt;="&amp;AI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I$6,INDIRECT($F$1&amp;dbP!$D$2&amp;":"&amp;dbP!$D$2),"&lt;="&amp;AI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J183" s="1">
        <f ca="1">SUMIFS(INDIRECT($F$1&amp;$F183&amp;":"&amp;$F183),INDIRECT($F$1&amp;dbP!$D$2&amp;":"&amp;dbP!$D$2),"&gt;="&amp;AJ$6,INDIRECT($F$1&amp;dbP!$D$2&amp;":"&amp;dbP!$D$2),"&lt;="&amp;AJ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J$6,INDIRECT($F$1&amp;dbP!$D$2&amp;":"&amp;dbP!$D$2),"&lt;="&amp;AJ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K183" s="1">
        <f ca="1">SUMIFS(INDIRECT($F$1&amp;$F183&amp;":"&amp;$F183),INDIRECT($F$1&amp;dbP!$D$2&amp;":"&amp;dbP!$D$2),"&gt;="&amp;AK$6,INDIRECT($F$1&amp;dbP!$D$2&amp;":"&amp;dbP!$D$2),"&lt;="&amp;AK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K$6,INDIRECT($F$1&amp;dbP!$D$2&amp;":"&amp;dbP!$D$2),"&lt;="&amp;AK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L183" s="1">
        <f ca="1">SUMIFS(INDIRECT($F$1&amp;$F183&amp;":"&amp;$F183),INDIRECT($F$1&amp;dbP!$D$2&amp;":"&amp;dbP!$D$2),"&gt;="&amp;AL$6,INDIRECT($F$1&amp;dbP!$D$2&amp;":"&amp;dbP!$D$2),"&lt;="&amp;AL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L$6,INDIRECT($F$1&amp;dbP!$D$2&amp;":"&amp;dbP!$D$2),"&lt;="&amp;AL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M183" s="1">
        <f ca="1">SUMIFS(INDIRECT($F$1&amp;$F183&amp;":"&amp;$F183),INDIRECT($F$1&amp;dbP!$D$2&amp;":"&amp;dbP!$D$2),"&gt;="&amp;AM$6,INDIRECT($F$1&amp;dbP!$D$2&amp;":"&amp;dbP!$D$2),"&lt;="&amp;AM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M$6,INDIRECT($F$1&amp;dbP!$D$2&amp;":"&amp;dbP!$D$2),"&lt;="&amp;AM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N183" s="1">
        <f ca="1">SUMIFS(INDIRECT($F$1&amp;$F183&amp;":"&amp;$F183),INDIRECT($F$1&amp;dbP!$D$2&amp;":"&amp;dbP!$D$2),"&gt;="&amp;AN$6,INDIRECT($F$1&amp;dbP!$D$2&amp;":"&amp;dbP!$D$2),"&lt;="&amp;AN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N$6,INDIRECT($F$1&amp;dbP!$D$2&amp;":"&amp;dbP!$D$2),"&lt;="&amp;AN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O183" s="1">
        <f ca="1">SUMIFS(INDIRECT($F$1&amp;$F183&amp;":"&amp;$F183),INDIRECT($F$1&amp;dbP!$D$2&amp;":"&amp;dbP!$D$2),"&gt;="&amp;AO$6,INDIRECT($F$1&amp;dbP!$D$2&amp;":"&amp;dbP!$D$2),"&lt;="&amp;AO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O$6,INDIRECT($F$1&amp;dbP!$D$2&amp;":"&amp;dbP!$D$2),"&lt;="&amp;AO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P183" s="1">
        <f ca="1">SUMIFS(INDIRECT($F$1&amp;$F183&amp;":"&amp;$F183),INDIRECT($F$1&amp;dbP!$D$2&amp;":"&amp;dbP!$D$2),"&gt;="&amp;AP$6,INDIRECT($F$1&amp;dbP!$D$2&amp;":"&amp;dbP!$D$2),"&lt;="&amp;AP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P$6,INDIRECT($F$1&amp;dbP!$D$2&amp;":"&amp;dbP!$D$2),"&lt;="&amp;AP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Q183" s="1">
        <f ca="1">SUMIFS(INDIRECT($F$1&amp;$F183&amp;":"&amp;$F183),INDIRECT($F$1&amp;dbP!$D$2&amp;":"&amp;dbP!$D$2),"&gt;="&amp;AQ$6,INDIRECT($F$1&amp;dbP!$D$2&amp;":"&amp;dbP!$D$2),"&lt;="&amp;AQ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Q$6,INDIRECT($F$1&amp;dbP!$D$2&amp;":"&amp;dbP!$D$2),"&lt;="&amp;AQ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R183" s="1">
        <f ca="1">SUMIFS(INDIRECT($F$1&amp;$F183&amp;":"&amp;$F183),INDIRECT($F$1&amp;dbP!$D$2&amp;":"&amp;dbP!$D$2),"&gt;="&amp;AR$6,INDIRECT($F$1&amp;dbP!$D$2&amp;":"&amp;dbP!$D$2),"&lt;="&amp;AR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R$6,INDIRECT($F$1&amp;dbP!$D$2&amp;":"&amp;dbP!$D$2),"&lt;="&amp;AR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S183" s="1">
        <f ca="1">SUMIFS(INDIRECT($F$1&amp;$F183&amp;":"&amp;$F183),INDIRECT($F$1&amp;dbP!$D$2&amp;":"&amp;dbP!$D$2),"&gt;="&amp;AS$6,INDIRECT($F$1&amp;dbP!$D$2&amp;":"&amp;dbP!$D$2),"&lt;="&amp;AS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S$6,INDIRECT($F$1&amp;dbP!$D$2&amp;":"&amp;dbP!$D$2),"&lt;="&amp;AS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T183" s="1">
        <f ca="1">SUMIFS(INDIRECT($F$1&amp;$F183&amp;":"&amp;$F183),INDIRECT($F$1&amp;dbP!$D$2&amp;":"&amp;dbP!$D$2),"&gt;="&amp;AT$6,INDIRECT($F$1&amp;dbP!$D$2&amp;":"&amp;dbP!$D$2),"&lt;="&amp;AT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T$6,INDIRECT($F$1&amp;dbP!$D$2&amp;":"&amp;dbP!$D$2),"&lt;="&amp;AT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U183" s="1">
        <f ca="1">SUMIFS(INDIRECT($F$1&amp;$F183&amp;":"&amp;$F183),INDIRECT($F$1&amp;dbP!$D$2&amp;":"&amp;dbP!$D$2),"&gt;="&amp;AU$6,INDIRECT($F$1&amp;dbP!$D$2&amp;":"&amp;dbP!$D$2),"&lt;="&amp;AU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U$6,INDIRECT($F$1&amp;dbP!$D$2&amp;":"&amp;dbP!$D$2),"&lt;="&amp;AU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V183" s="1">
        <f ca="1">SUMIFS(INDIRECT($F$1&amp;$F183&amp;":"&amp;$F183),INDIRECT($F$1&amp;dbP!$D$2&amp;":"&amp;dbP!$D$2),"&gt;="&amp;AV$6,INDIRECT($F$1&amp;dbP!$D$2&amp;":"&amp;dbP!$D$2),"&lt;="&amp;A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V$6,INDIRECT($F$1&amp;dbP!$D$2&amp;":"&amp;dbP!$D$2),"&lt;="&amp;AV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W183" s="1">
        <f ca="1">SUMIFS(INDIRECT($F$1&amp;$F183&amp;":"&amp;$F183),INDIRECT($F$1&amp;dbP!$D$2&amp;":"&amp;dbP!$D$2),"&gt;="&amp;AW$6,INDIRECT($F$1&amp;dbP!$D$2&amp;":"&amp;dbP!$D$2),"&lt;="&amp;A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W$6,INDIRECT($F$1&amp;dbP!$D$2&amp;":"&amp;dbP!$D$2),"&lt;="&amp;AW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X183" s="1">
        <f ca="1">SUMIFS(INDIRECT($F$1&amp;$F183&amp;":"&amp;$F183),INDIRECT($F$1&amp;dbP!$D$2&amp;":"&amp;dbP!$D$2),"&gt;="&amp;AX$6,INDIRECT($F$1&amp;dbP!$D$2&amp;":"&amp;dbP!$D$2),"&lt;="&amp;A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X$6,INDIRECT($F$1&amp;dbP!$D$2&amp;":"&amp;dbP!$D$2),"&lt;="&amp;AX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Y183" s="1">
        <f ca="1">SUMIFS(INDIRECT($F$1&amp;$F183&amp;":"&amp;$F183),INDIRECT($F$1&amp;dbP!$D$2&amp;":"&amp;dbP!$D$2),"&gt;="&amp;AY$6,INDIRECT($F$1&amp;dbP!$D$2&amp;":"&amp;dbP!$D$2),"&lt;="&amp;A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Y$6,INDIRECT($F$1&amp;dbP!$D$2&amp;":"&amp;dbP!$D$2),"&lt;="&amp;AY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AZ183" s="1">
        <f ca="1">SUMIFS(INDIRECT($F$1&amp;$F183&amp;":"&amp;$F183),INDIRECT($F$1&amp;dbP!$D$2&amp;":"&amp;dbP!$D$2),"&gt;="&amp;AZ$6,INDIRECT($F$1&amp;dbP!$D$2&amp;":"&amp;dbP!$D$2),"&lt;="&amp;A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AZ$6,INDIRECT($F$1&amp;dbP!$D$2&amp;":"&amp;dbP!$D$2),"&lt;="&amp;AZ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A183" s="1">
        <f ca="1">SUMIFS(INDIRECT($F$1&amp;$F183&amp;":"&amp;$F183),INDIRECT($F$1&amp;dbP!$D$2&amp;":"&amp;dbP!$D$2),"&gt;="&amp;BA$6,INDIRECT($F$1&amp;dbP!$D$2&amp;":"&amp;dbP!$D$2),"&lt;="&amp;B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BA$6,INDIRECT($F$1&amp;dbP!$D$2&amp;":"&amp;dbP!$D$2),"&lt;="&amp;BA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B183" s="1">
        <f ca="1">SUMIFS(INDIRECT($F$1&amp;$F183&amp;":"&amp;$F183),INDIRECT($F$1&amp;dbP!$D$2&amp;":"&amp;dbP!$D$2),"&gt;="&amp;BB$6,INDIRECT($F$1&amp;dbP!$D$2&amp;":"&amp;dbP!$D$2),"&lt;="&amp;B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BB$6,INDIRECT($F$1&amp;dbP!$D$2&amp;":"&amp;dbP!$D$2),"&lt;="&amp;BB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C183" s="1">
        <f ca="1">SUMIFS(INDIRECT($F$1&amp;$F183&amp;":"&amp;$F183),INDIRECT($F$1&amp;dbP!$D$2&amp;":"&amp;dbP!$D$2),"&gt;="&amp;BC$6,INDIRECT($F$1&amp;dbP!$D$2&amp;":"&amp;dbP!$D$2),"&lt;="&amp;B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BC$6,INDIRECT($F$1&amp;dbP!$D$2&amp;":"&amp;dbP!$D$2),"&lt;="&amp;BC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D183" s="1">
        <f ca="1">SUMIFS(INDIRECT($F$1&amp;$F183&amp;":"&amp;$F183),INDIRECT($F$1&amp;dbP!$D$2&amp;":"&amp;dbP!$D$2),"&gt;="&amp;BD$6,INDIRECT($F$1&amp;dbP!$D$2&amp;":"&amp;dbP!$D$2),"&lt;="&amp;B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BD$6,INDIRECT($F$1&amp;dbP!$D$2&amp;":"&amp;dbP!$D$2),"&lt;="&amp;BD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  <c r="BE183" s="1">
        <f ca="1">SUMIFS(INDIRECT($F$1&amp;$F183&amp;":"&amp;$F183),INDIRECT($F$1&amp;dbP!$D$2&amp;":"&amp;dbP!$D$2),"&gt;="&amp;BE$6,INDIRECT($F$1&amp;dbP!$D$2&amp;":"&amp;dbP!$D$2),"&lt;="&amp;B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"&amp;$I183=$J183),"*",RIGHT($J183,LEN($J183)-4)),INDIRECT($F$1&amp;dbP!$AC$2&amp;":"&amp;dbP!$AC$2),RepP!$J$3)-
SUMIFS(INDIRECT($F$1&amp;$G183&amp;":"&amp;$G183),INDIRECT($F$1&amp;dbP!$D$2&amp;":"&amp;dbP!$D$2),"&gt;="&amp;BE$6,INDIRECT($F$1&amp;dbP!$D$2&amp;":"&amp;dbP!$D$2),"&lt;="&amp;BE$7,INDIRECT($F$1&amp;dbP!$O$2&amp;":"&amp;dbP!$O$2),$H183,INDIRECT($F$1&amp;dbP!$P$2&amp;":"&amp;dbP!$P$2),IF($I183=$J183,"*",$I183),INDIRECT($F$1&amp;dbP!$Q$2&amp;":"&amp;dbP!$Q$2),IF(OR($I183=$J183,"  "&amp;$I183=$J183),"*",RIGHT($J183,LEN($J183)-4)),INDIRECT($F$1&amp;dbP!$AC$2&amp;":"&amp;dbP!$AC$2),RepP!$J$3)</f>
        <v>0</v>
      </c>
    </row>
    <row r="184" spans="1:57" x14ac:dyDescent="0.3">
      <c r="B184" s="1">
        <f>MAX(B$181:B183)+1</f>
        <v>19</v>
      </c>
      <c r="F184" s="1" t="str">
        <f ca="1">INDIRECT($B$1&amp;Items!H$2&amp;$B184)</f>
        <v>Y</v>
      </c>
      <c r="G184" s="1" t="str">
        <f ca="1">INDIRECT($B$1&amp;Items!I$2&amp;$B184)</f>
        <v>Z</v>
      </c>
      <c r="H184" s="13" t="str">
        <f ca="1">INDIRECT($B$1&amp;Items!E$2&amp;$B184)</f>
        <v>Начисление себестоимостных затрат</v>
      </c>
      <c r="I184" s="13" t="str">
        <f ca="1">IF(INDIRECT($B$1&amp;Items!F$2&amp;$B184)="",H184,INDIRECT($B$1&amp;Items!F$2&amp;$B184))</f>
        <v>Начисление затрат этапа-1 бизнес-процесса</v>
      </c>
      <c r="J184" s="1" t="str">
        <f ca="1">IF(INDIRECT($B$1&amp;Items!G$2&amp;$B184)="",IF(H184&lt;&gt;I184,"  "&amp;I184,I184),"    "&amp;INDIRECT($B$1&amp;Items!G$2&amp;$B184))</f>
        <v xml:space="preserve">    Сырье и материалы-1</v>
      </c>
      <c r="S184" s="1">
        <f ca="1">SUM($U184:INDIRECT(ADDRESS(ROW(),SUMIFS($1:$1,$5:$5,MAX($5:$5)))))</f>
        <v>833333.33333333326</v>
      </c>
      <c r="V184" s="1">
        <f ca="1">SUMIFS(INDIRECT($F$1&amp;$F184&amp;":"&amp;$F184),INDIRECT($F$1&amp;dbP!$D$2&amp;":"&amp;dbP!$D$2),"&gt;="&amp;V$6,INDIRECT($F$1&amp;dbP!$D$2&amp;":"&amp;dbP!$D$2),"&lt;="&amp;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V$6,INDIRECT($F$1&amp;dbP!$D$2&amp;":"&amp;dbP!$D$2),"&lt;="&amp;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833333.33333333326</v>
      </c>
      <c r="W184" s="1">
        <f ca="1">SUMIFS(INDIRECT($F$1&amp;$F184&amp;":"&amp;$F184),INDIRECT($F$1&amp;dbP!$D$2&amp;":"&amp;dbP!$D$2),"&gt;="&amp;W$6,INDIRECT($F$1&amp;dbP!$D$2&amp;":"&amp;dbP!$D$2),"&lt;="&amp;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W$6,INDIRECT($F$1&amp;dbP!$D$2&amp;":"&amp;dbP!$D$2),"&lt;="&amp;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X184" s="1">
        <f ca="1">SUMIFS(INDIRECT($F$1&amp;$F184&amp;":"&amp;$F184),INDIRECT($F$1&amp;dbP!$D$2&amp;":"&amp;dbP!$D$2),"&gt;="&amp;X$6,INDIRECT($F$1&amp;dbP!$D$2&amp;":"&amp;dbP!$D$2),"&lt;="&amp;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X$6,INDIRECT($F$1&amp;dbP!$D$2&amp;":"&amp;dbP!$D$2),"&lt;="&amp;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Y184" s="1">
        <f ca="1">SUMIFS(INDIRECT($F$1&amp;$F184&amp;":"&amp;$F184),INDIRECT($F$1&amp;dbP!$D$2&amp;":"&amp;dbP!$D$2),"&gt;="&amp;Y$6,INDIRECT($F$1&amp;dbP!$D$2&amp;":"&amp;dbP!$D$2),"&lt;="&amp;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Y$6,INDIRECT($F$1&amp;dbP!$D$2&amp;":"&amp;dbP!$D$2),"&lt;="&amp;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Z184" s="1">
        <f ca="1">SUMIFS(INDIRECT($F$1&amp;$F184&amp;":"&amp;$F184),INDIRECT($F$1&amp;dbP!$D$2&amp;":"&amp;dbP!$D$2),"&gt;="&amp;Z$6,INDIRECT($F$1&amp;dbP!$D$2&amp;":"&amp;dbP!$D$2),"&lt;="&amp;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Z$6,INDIRECT($F$1&amp;dbP!$D$2&amp;":"&amp;dbP!$D$2),"&lt;="&amp;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A184" s="1">
        <f ca="1">SUMIFS(INDIRECT($F$1&amp;$F184&amp;":"&amp;$F184),INDIRECT($F$1&amp;dbP!$D$2&amp;":"&amp;dbP!$D$2),"&gt;="&amp;AA$6,INDIRECT($F$1&amp;dbP!$D$2&amp;":"&amp;dbP!$D$2),"&lt;="&amp;A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A$6,INDIRECT($F$1&amp;dbP!$D$2&amp;":"&amp;dbP!$D$2),"&lt;="&amp;A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B184" s="1">
        <f ca="1">SUMIFS(INDIRECT($F$1&amp;$F184&amp;":"&amp;$F184),INDIRECT($F$1&amp;dbP!$D$2&amp;":"&amp;dbP!$D$2),"&gt;="&amp;AB$6,INDIRECT($F$1&amp;dbP!$D$2&amp;":"&amp;dbP!$D$2),"&lt;="&amp;A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B$6,INDIRECT($F$1&amp;dbP!$D$2&amp;":"&amp;dbP!$D$2),"&lt;="&amp;A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C184" s="1">
        <f ca="1">SUMIFS(INDIRECT($F$1&amp;$F184&amp;":"&amp;$F184),INDIRECT($F$1&amp;dbP!$D$2&amp;":"&amp;dbP!$D$2),"&gt;="&amp;AC$6,INDIRECT($F$1&amp;dbP!$D$2&amp;":"&amp;dbP!$D$2),"&lt;="&amp;A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C$6,INDIRECT($F$1&amp;dbP!$D$2&amp;":"&amp;dbP!$D$2),"&lt;="&amp;A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D184" s="1">
        <f ca="1">SUMIFS(INDIRECT($F$1&amp;$F184&amp;":"&amp;$F184),INDIRECT($F$1&amp;dbP!$D$2&amp;":"&amp;dbP!$D$2),"&gt;="&amp;AD$6,INDIRECT($F$1&amp;dbP!$D$2&amp;":"&amp;dbP!$D$2),"&lt;="&amp;A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D$6,INDIRECT($F$1&amp;dbP!$D$2&amp;":"&amp;dbP!$D$2),"&lt;="&amp;A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E184" s="1">
        <f ca="1">SUMIFS(INDIRECT($F$1&amp;$F184&amp;":"&amp;$F184),INDIRECT($F$1&amp;dbP!$D$2&amp;":"&amp;dbP!$D$2),"&gt;="&amp;AE$6,INDIRECT($F$1&amp;dbP!$D$2&amp;":"&amp;dbP!$D$2),"&lt;="&amp;A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E$6,INDIRECT($F$1&amp;dbP!$D$2&amp;":"&amp;dbP!$D$2),"&lt;="&amp;A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F184" s="1">
        <f ca="1">SUMIFS(INDIRECT($F$1&amp;$F184&amp;":"&amp;$F184),INDIRECT($F$1&amp;dbP!$D$2&amp;":"&amp;dbP!$D$2),"&gt;="&amp;AF$6,INDIRECT($F$1&amp;dbP!$D$2&amp;":"&amp;dbP!$D$2),"&lt;="&amp;AF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F$6,INDIRECT($F$1&amp;dbP!$D$2&amp;":"&amp;dbP!$D$2),"&lt;="&amp;AF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G184" s="1">
        <f ca="1">SUMIFS(INDIRECT($F$1&amp;$F184&amp;":"&amp;$F184),INDIRECT($F$1&amp;dbP!$D$2&amp;":"&amp;dbP!$D$2),"&gt;="&amp;AG$6,INDIRECT($F$1&amp;dbP!$D$2&amp;":"&amp;dbP!$D$2),"&lt;="&amp;AG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G$6,INDIRECT($F$1&amp;dbP!$D$2&amp;":"&amp;dbP!$D$2),"&lt;="&amp;AG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H184" s="1">
        <f ca="1">SUMIFS(INDIRECT($F$1&amp;$F184&amp;":"&amp;$F184),INDIRECT($F$1&amp;dbP!$D$2&amp;":"&amp;dbP!$D$2),"&gt;="&amp;AH$6,INDIRECT($F$1&amp;dbP!$D$2&amp;":"&amp;dbP!$D$2),"&lt;="&amp;AH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H$6,INDIRECT($F$1&amp;dbP!$D$2&amp;":"&amp;dbP!$D$2),"&lt;="&amp;AH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I184" s="1">
        <f ca="1">SUMIFS(INDIRECT($F$1&amp;$F184&amp;":"&amp;$F184),INDIRECT($F$1&amp;dbP!$D$2&amp;":"&amp;dbP!$D$2),"&gt;="&amp;AI$6,INDIRECT($F$1&amp;dbP!$D$2&amp;":"&amp;dbP!$D$2),"&lt;="&amp;AI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I$6,INDIRECT($F$1&amp;dbP!$D$2&amp;":"&amp;dbP!$D$2),"&lt;="&amp;AI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J184" s="1">
        <f ca="1">SUMIFS(INDIRECT($F$1&amp;$F184&amp;":"&amp;$F184),INDIRECT($F$1&amp;dbP!$D$2&amp;":"&amp;dbP!$D$2),"&gt;="&amp;AJ$6,INDIRECT($F$1&amp;dbP!$D$2&amp;":"&amp;dbP!$D$2),"&lt;="&amp;AJ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J$6,INDIRECT($F$1&amp;dbP!$D$2&amp;":"&amp;dbP!$D$2),"&lt;="&amp;AJ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K184" s="1">
        <f ca="1">SUMIFS(INDIRECT($F$1&amp;$F184&amp;":"&amp;$F184),INDIRECT($F$1&amp;dbP!$D$2&amp;":"&amp;dbP!$D$2),"&gt;="&amp;AK$6,INDIRECT($F$1&amp;dbP!$D$2&amp;":"&amp;dbP!$D$2),"&lt;="&amp;AK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K$6,INDIRECT($F$1&amp;dbP!$D$2&amp;":"&amp;dbP!$D$2),"&lt;="&amp;AK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L184" s="1">
        <f ca="1">SUMIFS(INDIRECT($F$1&amp;$F184&amp;":"&amp;$F184),INDIRECT($F$1&amp;dbP!$D$2&amp;":"&amp;dbP!$D$2),"&gt;="&amp;AL$6,INDIRECT($F$1&amp;dbP!$D$2&amp;":"&amp;dbP!$D$2),"&lt;="&amp;AL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L$6,INDIRECT($F$1&amp;dbP!$D$2&amp;":"&amp;dbP!$D$2),"&lt;="&amp;AL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M184" s="1">
        <f ca="1">SUMIFS(INDIRECT($F$1&amp;$F184&amp;":"&amp;$F184),INDIRECT($F$1&amp;dbP!$D$2&amp;":"&amp;dbP!$D$2),"&gt;="&amp;AM$6,INDIRECT($F$1&amp;dbP!$D$2&amp;":"&amp;dbP!$D$2),"&lt;="&amp;AM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M$6,INDIRECT($F$1&amp;dbP!$D$2&amp;":"&amp;dbP!$D$2),"&lt;="&amp;AM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N184" s="1">
        <f ca="1">SUMIFS(INDIRECT($F$1&amp;$F184&amp;":"&amp;$F184),INDIRECT($F$1&amp;dbP!$D$2&amp;":"&amp;dbP!$D$2),"&gt;="&amp;AN$6,INDIRECT($F$1&amp;dbP!$D$2&amp;":"&amp;dbP!$D$2),"&lt;="&amp;AN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N$6,INDIRECT($F$1&amp;dbP!$D$2&amp;":"&amp;dbP!$D$2),"&lt;="&amp;AN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O184" s="1">
        <f ca="1">SUMIFS(INDIRECT($F$1&amp;$F184&amp;":"&amp;$F184),INDIRECT($F$1&amp;dbP!$D$2&amp;":"&amp;dbP!$D$2),"&gt;="&amp;AO$6,INDIRECT($F$1&amp;dbP!$D$2&amp;":"&amp;dbP!$D$2),"&lt;="&amp;AO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O$6,INDIRECT($F$1&amp;dbP!$D$2&amp;":"&amp;dbP!$D$2),"&lt;="&amp;AO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P184" s="1">
        <f ca="1">SUMIFS(INDIRECT($F$1&amp;$F184&amp;":"&amp;$F184),INDIRECT($F$1&amp;dbP!$D$2&amp;":"&amp;dbP!$D$2),"&gt;="&amp;AP$6,INDIRECT($F$1&amp;dbP!$D$2&amp;":"&amp;dbP!$D$2),"&lt;="&amp;AP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P$6,INDIRECT($F$1&amp;dbP!$D$2&amp;":"&amp;dbP!$D$2),"&lt;="&amp;AP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Q184" s="1">
        <f ca="1">SUMIFS(INDIRECT($F$1&amp;$F184&amp;":"&amp;$F184),INDIRECT($F$1&amp;dbP!$D$2&amp;":"&amp;dbP!$D$2),"&gt;="&amp;AQ$6,INDIRECT($F$1&amp;dbP!$D$2&amp;":"&amp;dbP!$D$2),"&lt;="&amp;AQ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Q$6,INDIRECT($F$1&amp;dbP!$D$2&amp;":"&amp;dbP!$D$2),"&lt;="&amp;AQ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R184" s="1">
        <f ca="1">SUMIFS(INDIRECT($F$1&amp;$F184&amp;":"&amp;$F184),INDIRECT($F$1&amp;dbP!$D$2&amp;":"&amp;dbP!$D$2),"&gt;="&amp;AR$6,INDIRECT($F$1&amp;dbP!$D$2&amp;":"&amp;dbP!$D$2),"&lt;="&amp;AR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R$6,INDIRECT($F$1&amp;dbP!$D$2&amp;":"&amp;dbP!$D$2),"&lt;="&amp;AR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S184" s="1">
        <f ca="1">SUMIFS(INDIRECT($F$1&amp;$F184&amp;":"&amp;$F184),INDIRECT($F$1&amp;dbP!$D$2&amp;":"&amp;dbP!$D$2),"&gt;="&amp;AS$6,INDIRECT($F$1&amp;dbP!$D$2&amp;":"&amp;dbP!$D$2),"&lt;="&amp;AS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S$6,INDIRECT($F$1&amp;dbP!$D$2&amp;":"&amp;dbP!$D$2),"&lt;="&amp;AS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T184" s="1">
        <f ca="1">SUMIFS(INDIRECT($F$1&amp;$F184&amp;":"&amp;$F184),INDIRECT($F$1&amp;dbP!$D$2&amp;":"&amp;dbP!$D$2),"&gt;="&amp;AT$6,INDIRECT($F$1&amp;dbP!$D$2&amp;":"&amp;dbP!$D$2),"&lt;="&amp;AT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T$6,INDIRECT($F$1&amp;dbP!$D$2&amp;":"&amp;dbP!$D$2),"&lt;="&amp;AT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U184" s="1">
        <f ca="1">SUMIFS(INDIRECT($F$1&amp;$F184&amp;":"&amp;$F184),INDIRECT($F$1&amp;dbP!$D$2&amp;":"&amp;dbP!$D$2),"&gt;="&amp;AU$6,INDIRECT($F$1&amp;dbP!$D$2&amp;":"&amp;dbP!$D$2),"&lt;="&amp;AU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U$6,INDIRECT($F$1&amp;dbP!$D$2&amp;":"&amp;dbP!$D$2),"&lt;="&amp;AU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V184" s="1">
        <f ca="1">SUMIFS(INDIRECT($F$1&amp;$F184&amp;":"&amp;$F184),INDIRECT($F$1&amp;dbP!$D$2&amp;":"&amp;dbP!$D$2),"&gt;="&amp;AV$6,INDIRECT($F$1&amp;dbP!$D$2&amp;":"&amp;dbP!$D$2),"&lt;="&amp;A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V$6,INDIRECT($F$1&amp;dbP!$D$2&amp;":"&amp;dbP!$D$2),"&lt;="&amp;AV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W184" s="1">
        <f ca="1">SUMIFS(INDIRECT($F$1&amp;$F184&amp;":"&amp;$F184),INDIRECT($F$1&amp;dbP!$D$2&amp;":"&amp;dbP!$D$2),"&gt;="&amp;AW$6,INDIRECT($F$1&amp;dbP!$D$2&amp;":"&amp;dbP!$D$2),"&lt;="&amp;A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W$6,INDIRECT($F$1&amp;dbP!$D$2&amp;":"&amp;dbP!$D$2),"&lt;="&amp;AW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X184" s="1">
        <f ca="1">SUMIFS(INDIRECT($F$1&amp;$F184&amp;":"&amp;$F184),INDIRECT($F$1&amp;dbP!$D$2&amp;":"&amp;dbP!$D$2),"&gt;="&amp;AX$6,INDIRECT($F$1&amp;dbP!$D$2&amp;":"&amp;dbP!$D$2),"&lt;="&amp;A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X$6,INDIRECT($F$1&amp;dbP!$D$2&amp;":"&amp;dbP!$D$2),"&lt;="&amp;AX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Y184" s="1">
        <f ca="1">SUMIFS(INDIRECT($F$1&amp;$F184&amp;":"&amp;$F184),INDIRECT($F$1&amp;dbP!$D$2&amp;":"&amp;dbP!$D$2),"&gt;="&amp;AY$6,INDIRECT($F$1&amp;dbP!$D$2&amp;":"&amp;dbP!$D$2),"&lt;="&amp;A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Y$6,INDIRECT($F$1&amp;dbP!$D$2&amp;":"&amp;dbP!$D$2),"&lt;="&amp;AY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AZ184" s="1">
        <f ca="1">SUMIFS(INDIRECT($F$1&amp;$F184&amp;":"&amp;$F184),INDIRECT($F$1&amp;dbP!$D$2&amp;":"&amp;dbP!$D$2),"&gt;="&amp;AZ$6,INDIRECT($F$1&amp;dbP!$D$2&amp;":"&amp;dbP!$D$2),"&lt;="&amp;A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AZ$6,INDIRECT($F$1&amp;dbP!$D$2&amp;":"&amp;dbP!$D$2),"&lt;="&amp;AZ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A184" s="1">
        <f ca="1">SUMIFS(INDIRECT($F$1&amp;$F184&amp;":"&amp;$F184),INDIRECT($F$1&amp;dbP!$D$2&amp;":"&amp;dbP!$D$2),"&gt;="&amp;BA$6,INDIRECT($F$1&amp;dbP!$D$2&amp;":"&amp;dbP!$D$2),"&lt;="&amp;B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BA$6,INDIRECT($F$1&amp;dbP!$D$2&amp;":"&amp;dbP!$D$2),"&lt;="&amp;BA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B184" s="1">
        <f ca="1">SUMIFS(INDIRECT($F$1&amp;$F184&amp;":"&amp;$F184),INDIRECT($F$1&amp;dbP!$D$2&amp;":"&amp;dbP!$D$2),"&gt;="&amp;BB$6,INDIRECT($F$1&amp;dbP!$D$2&amp;":"&amp;dbP!$D$2),"&lt;="&amp;B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BB$6,INDIRECT($F$1&amp;dbP!$D$2&amp;":"&amp;dbP!$D$2),"&lt;="&amp;BB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C184" s="1">
        <f ca="1">SUMIFS(INDIRECT($F$1&amp;$F184&amp;":"&amp;$F184),INDIRECT($F$1&amp;dbP!$D$2&amp;":"&amp;dbP!$D$2),"&gt;="&amp;BC$6,INDIRECT($F$1&amp;dbP!$D$2&amp;":"&amp;dbP!$D$2),"&lt;="&amp;B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BC$6,INDIRECT($F$1&amp;dbP!$D$2&amp;":"&amp;dbP!$D$2),"&lt;="&amp;BC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D184" s="1">
        <f ca="1">SUMIFS(INDIRECT($F$1&amp;$F184&amp;":"&amp;$F184),INDIRECT($F$1&amp;dbP!$D$2&amp;":"&amp;dbP!$D$2),"&gt;="&amp;BD$6,INDIRECT($F$1&amp;dbP!$D$2&amp;":"&amp;dbP!$D$2),"&lt;="&amp;B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BD$6,INDIRECT($F$1&amp;dbP!$D$2&amp;":"&amp;dbP!$D$2),"&lt;="&amp;BD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  <c r="BE184" s="1">
        <f ca="1">SUMIFS(INDIRECT($F$1&amp;$F184&amp;":"&amp;$F184),INDIRECT($F$1&amp;dbP!$D$2&amp;":"&amp;dbP!$D$2),"&gt;="&amp;BE$6,INDIRECT($F$1&amp;dbP!$D$2&amp;":"&amp;dbP!$D$2),"&lt;="&amp;B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"&amp;$I184=$J184),"*",RIGHT($J184,LEN($J184)-4)),INDIRECT($F$1&amp;dbP!$AC$2&amp;":"&amp;dbP!$AC$2),RepP!$J$3)-
SUMIFS(INDIRECT($F$1&amp;$G184&amp;":"&amp;$G184),INDIRECT($F$1&amp;dbP!$D$2&amp;":"&amp;dbP!$D$2),"&gt;="&amp;BE$6,INDIRECT($F$1&amp;dbP!$D$2&amp;":"&amp;dbP!$D$2),"&lt;="&amp;BE$7,INDIRECT($F$1&amp;dbP!$O$2&amp;":"&amp;dbP!$O$2),$H184,INDIRECT($F$1&amp;dbP!$P$2&amp;":"&amp;dbP!$P$2),IF($I184=$J184,"*",$I184),INDIRECT($F$1&amp;dbP!$Q$2&amp;":"&amp;dbP!$Q$2),IF(OR($I184=$J184,"  "&amp;$I184=$J184),"*",RIGHT($J184,LEN($J184)-4)),INDIRECT($F$1&amp;dbP!$AC$2&amp;":"&amp;dbP!$AC$2),RepP!$J$3)</f>
        <v>0</v>
      </c>
    </row>
    <row r="185" spans="1:57" x14ac:dyDescent="0.3">
      <c r="B185" s="1">
        <f>MAX(B$181:B184)+1</f>
        <v>20</v>
      </c>
      <c r="F185" s="1" t="str">
        <f ca="1">INDIRECT($B$1&amp;Items!H$2&amp;$B185)</f>
        <v>Y</v>
      </c>
      <c r="G185" s="1" t="str">
        <f ca="1">INDIRECT($B$1&amp;Items!I$2&amp;$B185)</f>
        <v>Z</v>
      </c>
      <c r="H185" s="13" t="str">
        <f ca="1">INDIRECT($B$1&amp;Items!E$2&amp;$B185)</f>
        <v>Начисление себестоимостных затрат</v>
      </c>
      <c r="I185" s="13" t="str">
        <f ca="1">IF(INDIRECT($B$1&amp;Items!F$2&amp;$B185)="",H185,INDIRECT($B$1&amp;Items!F$2&amp;$B185))</f>
        <v>Начисление затрат этапа-1 бизнес-процесса</v>
      </c>
      <c r="J185" s="1" t="str">
        <f ca="1">IF(INDIRECT($B$1&amp;Items!G$2&amp;$B185)="",IF(H185&lt;&gt;I185,"  "&amp;I185,I185),"    "&amp;INDIRECT($B$1&amp;Items!G$2&amp;$B185))</f>
        <v xml:space="preserve">    Сырье и материалы-2</v>
      </c>
      <c r="S185" s="1">
        <f ca="1">SUM($U185:INDIRECT(ADDRESS(ROW(),SUMIFS($1:$1,$5:$5,MAX($5:$5)))))</f>
        <v>775000</v>
      </c>
      <c r="V185" s="1">
        <f ca="1">SUMIFS(INDIRECT($F$1&amp;$F185&amp;":"&amp;$F185),INDIRECT($F$1&amp;dbP!$D$2&amp;":"&amp;dbP!$D$2),"&gt;="&amp;V$6,INDIRECT($F$1&amp;dbP!$D$2&amp;":"&amp;dbP!$D$2),"&lt;="&amp;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V$6,INDIRECT($F$1&amp;dbP!$D$2&amp;":"&amp;dbP!$D$2),"&lt;="&amp;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775000</v>
      </c>
      <c r="W185" s="1">
        <f ca="1">SUMIFS(INDIRECT($F$1&amp;$F185&amp;":"&amp;$F185),INDIRECT($F$1&amp;dbP!$D$2&amp;":"&amp;dbP!$D$2),"&gt;="&amp;W$6,INDIRECT($F$1&amp;dbP!$D$2&amp;":"&amp;dbP!$D$2),"&lt;="&amp;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W$6,INDIRECT($F$1&amp;dbP!$D$2&amp;":"&amp;dbP!$D$2),"&lt;="&amp;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X185" s="1">
        <f ca="1">SUMIFS(INDIRECT($F$1&amp;$F185&amp;":"&amp;$F185),INDIRECT($F$1&amp;dbP!$D$2&amp;":"&amp;dbP!$D$2),"&gt;="&amp;X$6,INDIRECT($F$1&amp;dbP!$D$2&amp;":"&amp;dbP!$D$2),"&lt;="&amp;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X$6,INDIRECT($F$1&amp;dbP!$D$2&amp;":"&amp;dbP!$D$2),"&lt;="&amp;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Y185" s="1">
        <f ca="1">SUMIFS(INDIRECT($F$1&amp;$F185&amp;":"&amp;$F185),INDIRECT($F$1&amp;dbP!$D$2&amp;":"&amp;dbP!$D$2),"&gt;="&amp;Y$6,INDIRECT($F$1&amp;dbP!$D$2&amp;":"&amp;dbP!$D$2),"&lt;="&amp;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Y$6,INDIRECT($F$1&amp;dbP!$D$2&amp;":"&amp;dbP!$D$2),"&lt;="&amp;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Z185" s="1">
        <f ca="1">SUMIFS(INDIRECT($F$1&amp;$F185&amp;":"&amp;$F185),INDIRECT($F$1&amp;dbP!$D$2&amp;":"&amp;dbP!$D$2),"&gt;="&amp;Z$6,INDIRECT($F$1&amp;dbP!$D$2&amp;":"&amp;dbP!$D$2),"&lt;="&amp;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Z$6,INDIRECT($F$1&amp;dbP!$D$2&amp;":"&amp;dbP!$D$2),"&lt;="&amp;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A185" s="1">
        <f ca="1">SUMIFS(INDIRECT($F$1&amp;$F185&amp;":"&amp;$F185),INDIRECT($F$1&amp;dbP!$D$2&amp;":"&amp;dbP!$D$2),"&gt;="&amp;AA$6,INDIRECT($F$1&amp;dbP!$D$2&amp;":"&amp;dbP!$D$2),"&lt;="&amp;A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A$6,INDIRECT($F$1&amp;dbP!$D$2&amp;":"&amp;dbP!$D$2),"&lt;="&amp;A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B185" s="1">
        <f ca="1">SUMIFS(INDIRECT($F$1&amp;$F185&amp;":"&amp;$F185),INDIRECT($F$1&amp;dbP!$D$2&amp;":"&amp;dbP!$D$2),"&gt;="&amp;AB$6,INDIRECT($F$1&amp;dbP!$D$2&amp;":"&amp;dbP!$D$2),"&lt;="&amp;A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B$6,INDIRECT($F$1&amp;dbP!$D$2&amp;":"&amp;dbP!$D$2),"&lt;="&amp;A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C185" s="1">
        <f ca="1">SUMIFS(INDIRECT($F$1&amp;$F185&amp;":"&amp;$F185),INDIRECT($F$1&amp;dbP!$D$2&amp;":"&amp;dbP!$D$2),"&gt;="&amp;AC$6,INDIRECT($F$1&amp;dbP!$D$2&amp;":"&amp;dbP!$D$2),"&lt;="&amp;A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C$6,INDIRECT($F$1&amp;dbP!$D$2&amp;":"&amp;dbP!$D$2),"&lt;="&amp;A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D185" s="1">
        <f ca="1">SUMIFS(INDIRECT($F$1&amp;$F185&amp;":"&amp;$F185),INDIRECT($F$1&amp;dbP!$D$2&amp;":"&amp;dbP!$D$2),"&gt;="&amp;AD$6,INDIRECT($F$1&amp;dbP!$D$2&amp;":"&amp;dbP!$D$2),"&lt;="&amp;A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D$6,INDIRECT($F$1&amp;dbP!$D$2&amp;":"&amp;dbP!$D$2),"&lt;="&amp;A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E185" s="1">
        <f ca="1">SUMIFS(INDIRECT($F$1&amp;$F185&amp;":"&amp;$F185),INDIRECT($F$1&amp;dbP!$D$2&amp;":"&amp;dbP!$D$2),"&gt;="&amp;AE$6,INDIRECT($F$1&amp;dbP!$D$2&amp;":"&amp;dbP!$D$2),"&lt;="&amp;A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E$6,INDIRECT($F$1&amp;dbP!$D$2&amp;":"&amp;dbP!$D$2),"&lt;="&amp;A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F185" s="1">
        <f ca="1">SUMIFS(INDIRECT($F$1&amp;$F185&amp;":"&amp;$F185),INDIRECT($F$1&amp;dbP!$D$2&amp;":"&amp;dbP!$D$2),"&gt;="&amp;AF$6,INDIRECT($F$1&amp;dbP!$D$2&amp;":"&amp;dbP!$D$2),"&lt;="&amp;AF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F$6,INDIRECT($F$1&amp;dbP!$D$2&amp;":"&amp;dbP!$D$2),"&lt;="&amp;AF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G185" s="1">
        <f ca="1">SUMIFS(INDIRECT($F$1&amp;$F185&amp;":"&amp;$F185),INDIRECT($F$1&amp;dbP!$D$2&amp;":"&amp;dbP!$D$2),"&gt;="&amp;AG$6,INDIRECT($F$1&amp;dbP!$D$2&amp;":"&amp;dbP!$D$2),"&lt;="&amp;AG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G$6,INDIRECT($F$1&amp;dbP!$D$2&amp;":"&amp;dbP!$D$2),"&lt;="&amp;AG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H185" s="1">
        <f ca="1">SUMIFS(INDIRECT($F$1&amp;$F185&amp;":"&amp;$F185),INDIRECT($F$1&amp;dbP!$D$2&amp;":"&amp;dbP!$D$2),"&gt;="&amp;AH$6,INDIRECT($F$1&amp;dbP!$D$2&amp;":"&amp;dbP!$D$2),"&lt;="&amp;AH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H$6,INDIRECT($F$1&amp;dbP!$D$2&amp;":"&amp;dbP!$D$2),"&lt;="&amp;AH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I185" s="1">
        <f ca="1">SUMIFS(INDIRECT($F$1&amp;$F185&amp;":"&amp;$F185),INDIRECT($F$1&amp;dbP!$D$2&amp;":"&amp;dbP!$D$2),"&gt;="&amp;AI$6,INDIRECT($F$1&amp;dbP!$D$2&amp;":"&amp;dbP!$D$2),"&lt;="&amp;AI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I$6,INDIRECT($F$1&amp;dbP!$D$2&amp;":"&amp;dbP!$D$2),"&lt;="&amp;AI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J185" s="1">
        <f ca="1">SUMIFS(INDIRECT($F$1&amp;$F185&amp;":"&amp;$F185),INDIRECT($F$1&amp;dbP!$D$2&amp;":"&amp;dbP!$D$2),"&gt;="&amp;AJ$6,INDIRECT($F$1&amp;dbP!$D$2&amp;":"&amp;dbP!$D$2),"&lt;="&amp;AJ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J$6,INDIRECT($F$1&amp;dbP!$D$2&amp;":"&amp;dbP!$D$2),"&lt;="&amp;AJ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K185" s="1">
        <f ca="1">SUMIFS(INDIRECT($F$1&amp;$F185&amp;":"&amp;$F185),INDIRECT($F$1&amp;dbP!$D$2&amp;":"&amp;dbP!$D$2),"&gt;="&amp;AK$6,INDIRECT($F$1&amp;dbP!$D$2&amp;":"&amp;dbP!$D$2),"&lt;="&amp;AK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K$6,INDIRECT($F$1&amp;dbP!$D$2&amp;":"&amp;dbP!$D$2),"&lt;="&amp;AK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L185" s="1">
        <f ca="1">SUMIFS(INDIRECT($F$1&amp;$F185&amp;":"&amp;$F185),INDIRECT($F$1&amp;dbP!$D$2&amp;":"&amp;dbP!$D$2),"&gt;="&amp;AL$6,INDIRECT($F$1&amp;dbP!$D$2&amp;":"&amp;dbP!$D$2),"&lt;="&amp;AL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L$6,INDIRECT($F$1&amp;dbP!$D$2&amp;":"&amp;dbP!$D$2),"&lt;="&amp;AL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M185" s="1">
        <f ca="1">SUMIFS(INDIRECT($F$1&amp;$F185&amp;":"&amp;$F185),INDIRECT($F$1&amp;dbP!$D$2&amp;":"&amp;dbP!$D$2),"&gt;="&amp;AM$6,INDIRECT($F$1&amp;dbP!$D$2&amp;":"&amp;dbP!$D$2),"&lt;="&amp;AM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M$6,INDIRECT($F$1&amp;dbP!$D$2&amp;":"&amp;dbP!$D$2),"&lt;="&amp;AM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N185" s="1">
        <f ca="1">SUMIFS(INDIRECT($F$1&amp;$F185&amp;":"&amp;$F185),INDIRECT($F$1&amp;dbP!$D$2&amp;":"&amp;dbP!$D$2),"&gt;="&amp;AN$6,INDIRECT($F$1&amp;dbP!$D$2&amp;":"&amp;dbP!$D$2),"&lt;="&amp;AN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N$6,INDIRECT($F$1&amp;dbP!$D$2&amp;":"&amp;dbP!$D$2),"&lt;="&amp;AN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O185" s="1">
        <f ca="1">SUMIFS(INDIRECT($F$1&amp;$F185&amp;":"&amp;$F185),INDIRECT($F$1&amp;dbP!$D$2&amp;":"&amp;dbP!$D$2),"&gt;="&amp;AO$6,INDIRECT($F$1&amp;dbP!$D$2&amp;":"&amp;dbP!$D$2),"&lt;="&amp;AO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O$6,INDIRECT($F$1&amp;dbP!$D$2&amp;":"&amp;dbP!$D$2),"&lt;="&amp;AO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P185" s="1">
        <f ca="1">SUMIFS(INDIRECT($F$1&amp;$F185&amp;":"&amp;$F185),INDIRECT($F$1&amp;dbP!$D$2&amp;":"&amp;dbP!$D$2),"&gt;="&amp;AP$6,INDIRECT($F$1&amp;dbP!$D$2&amp;":"&amp;dbP!$D$2),"&lt;="&amp;AP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P$6,INDIRECT($F$1&amp;dbP!$D$2&amp;":"&amp;dbP!$D$2),"&lt;="&amp;AP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Q185" s="1">
        <f ca="1">SUMIFS(INDIRECT($F$1&amp;$F185&amp;":"&amp;$F185),INDIRECT($F$1&amp;dbP!$D$2&amp;":"&amp;dbP!$D$2),"&gt;="&amp;AQ$6,INDIRECT($F$1&amp;dbP!$D$2&amp;":"&amp;dbP!$D$2),"&lt;="&amp;AQ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Q$6,INDIRECT($F$1&amp;dbP!$D$2&amp;":"&amp;dbP!$D$2),"&lt;="&amp;AQ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R185" s="1">
        <f ca="1">SUMIFS(INDIRECT($F$1&amp;$F185&amp;":"&amp;$F185),INDIRECT($F$1&amp;dbP!$D$2&amp;":"&amp;dbP!$D$2),"&gt;="&amp;AR$6,INDIRECT($F$1&amp;dbP!$D$2&amp;":"&amp;dbP!$D$2),"&lt;="&amp;AR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R$6,INDIRECT($F$1&amp;dbP!$D$2&amp;":"&amp;dbP!$D$2),"&lt;="&amp;AR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S185" s="1">
        <f ca="1">SUMIFS(INDIRECT($F$1&amp;$F185&amp;":"&amp;$F185),INDIRECT($F$1&amp;dbP!$D$2&amp;":"&amp;dbP!$D$2),"&gt;="&amp;AS$6,INDIRECT($F$1&amp;dbP!$D$2&amp;":"&amp;dbP!$D$2),"&lt;="&amp;AS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S$6,INDIRECT($F$1&amp;dbP!$D$2&amp;":"&amp;dbP!$D$2),"&lt;="&amp;AS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T185" s="1">
        <f ca="1">SUMIFS(INDIRECT($F$1&amp;$F185&amp;":"&amp;$F185),INDIRECT($F$1&amp;dbP!$D$2&amp;":"&amp;dbP!$D$2),"&gt;="&amp;AT$6,INDIRECT($F$1&amp;dbP!$D$2&amp;":"&amp;dbP!$D$2),"&lt;="&amp;AT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T$6,INDIRECT($F$1&amp;dbP!$D$2&amp;":"&amp;dbP!$D$2),"&lt;="&amp;AT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U185" s="1">
        <f ca="1">SUMIFS(INDIRECT($F$1&amp;$F185&amp;":"&amp;$F185),INDIRECT($F$1&amp;dbP!$D$2&amp;":"&amp;dbP!$D$2),"&gt;="&amp;AU$6,INDIRECT($F$1&amp;dbP!$D$2&amp;":"&amp;dbP!$D$2),"&lt;="&amp;AU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U$6,INDIRECT($F$1&amp;dbP!$D$2&amp;":"&amp;dbP!$D$2),"&lt;="&amp;AU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V185" s="1">
        <f ca="1">SUMIFS(INDIRECT($F$1&amp;$F185&amp;":"&amp;$F185),INDIRECT($F$1&amp;dbP!$D$2&amp;":"&amp;dbP!$D$2),"&gt;="&amp;AV$6,INDIRECT($F$1&amp;dbP!$D$2&amp;":"&amp;dbP!$D$2),"&lt;="&amp;A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V$6,INDIRECT($F$1&amp;dbP!$D$2&amp;":"&amp;dbP!$D$2),"&lt;="&amp;AV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W185" s="1">
        <f ca="1">SUMIFS(INDIRECT($F$1&amp;$F185&amp;":"&amp;$F185),INDIRECT($F$1&amp;dbP!$D$2&amp;":"&amp;dbP!$D$2),"&gt;="&amp;AW$6,INDIRECT($F$1&amp;dbP!$D$2&amp;":"&amp;dbP!$D$2),"&lt;="&amp;A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W$6,INDIRECT($F$1&amp;dbP!$D$2&amp;":"&amp;dbP!$D$2),"&lt;="&amp;AW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X185" s="1">
        <f ca="1">SUMIFS(INDIRECT($F$1&amp;$F185&amp;":"&amp;$F185),INDIRECT($F$1&amp;dbP!$D$2&amp;":"&amp;dbP!$D$2),"&gt;="&amp;AX$6,INDIRECT($F$1&amp;dbP!$D$2&amp;":"&amp;dbP!$D$2),"&lt;="&amp;A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X$6,INDIRECT($F$1&amp;dbP!$D$2&amp;":"&amp;dbP!$D$2),"&lt;="&amp;AX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Y185" s="1">
        <f ca="1">SUMIFS(INDIRECT($F$1&amp;$F185&amp;":"&amp;$F185),INDIRECT($F$1&amp;dbP!$D$2&amp;":"&amp;dbP!$D$2),"&gt;="&amp;AY$6,INDIRECT($F$1&amp;dbP!$D$2&amp;":"&amp;dbP!$D$2),"&lt;="&amp;A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Y$6,INDIRECT($F$1&amp;dbP!$D$2&amp;":"&amp;dbP!$D$2),"&lt;="&amp;AY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AZ185" s="1">
        <f ca="1">SUMIFS(INDIRECT($F$1&amp;$F185&amp;":"&amp;$F185),INDIRECT($F$1&amp;dbP!$D$2&amp;":"&amp;dbP!$D$2),"&gt;="&amp;AZ$6,INDIRECT($F$1&amp;dbP!$D$2&amp;":"&amp;dbP!$D$2),"&lt;="&amp;A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AZ$6,INDIRECT($F$1&amp;dbP!$D$2&amp;":"&amp;dbP!$D$2),"&lt;="&amp;AZ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A185" s="1">
        <f ca="1">SUMIFS(INDIRECT($F$1&amp;$F185&amp;":"&amp;$F185),INDIRECT($F$1&amp;dbP!$D$2&amp;":"&amp;dbP!$D$2),"&gt;="&amp;BA$6,INDIRECT($F$1&amp;dbP!$D$2&amp;":"&amp;dbP!$D$2),"&lt;="&amp;B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BA$6,INDIRECT($F$1&amp;dbP!$D$2&amp;":"&amp;dbP!$D$2),"&lt;="&amp;BA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B185" s="1">
        <f ca="1">SUMIFS(INDIRECT($F$1&amp;$F185&amp;":"&amp;$F185),INDIRECT($F$1&amp;dbP!$D$2&amp;":"&amp;dbP!$D$2),"&gt;="&amp;BB$6,INDIRECT($F$1&amp;dbP!$D$2&amp;":"&amp;dbP!$D$2),"&lt;="&amp;B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BB$6,INDIRECT($F$1&amp;dbP!$D$2&amp;":"&amp;dbP!$D$2),"&lt;="&amp;BB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C185" s="1">
        <f ca="1">SUMIFS(INDIRECT($F$1&amp;$F185&amp;":"&amp;$F185),INDIRECT($F$1&amp;dbP!$D$2&amp;":"&amp;dbP!$D$2),"&gt;="&amp;BC$6,INDIRECT($F$1&amp;dbP!$D$2&amp;":"&amp;dbP!$D$2),"&lt;="&amp;B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BC$6,INDIRECT($F$1&amp;dbP!$D$2&amp;":"&amp;dbP!$D$2),"&lt;="&amp;BC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D185" s="1">
        <f ca="1">SUMIFS(INDIRECT($F$1&amp;$F185&amp;":"&amp;$F185),INDIRECT($F$1&amp;dbP!$D$2&amp;":"&amp;dbP!$D$2),"&gt;="&amp;BD$6,INDIRECT($F$1&amp;dbP!$D$2&amp;":"&amp;dbP!$D$2),"&lt;="&amp;B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BD$6,INDIRECT($F$1&amp;dbP!$D$2&amp;":"&amp;dbP!$D$2),"&lt;="&amp;BD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  <c r="BE185" s="1">
        <f ca="1">SUMIFS(INDIRECT($F$1&amp;$F185&amp;":"&amp;$F185),INDIRECT($F$1&amp;dbP!$D$2&amp;":"&amp;dbP!$D$2),"&gt;="&amp;BE$6,INDIRECT($F$1&amp;dbP!$D$2&amp;":"&amp;dbP!$D$2),"&lt;="&amp;B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"&amp;$I185=$J185),"*",RIGHT($J185,LEN($J185)-4)),INDIRECT($F$1&amp;dbP!$AC$2&amp;":"&amp;dbP!$AC$2),RepP!$J$3)-
SUMIFS(INDIRECT($F$1&amp;$G185&amp;":"&amp;$G185),INDIRECT($F$1&amp;dbP!$D$2&amp;":"&amp;dbP!$D$2),"&gt;="&amp;BE$6,INDIRECT($F$1&amp;dbP!$D$2&amp;":"&amp;dbP!$D$2),"&lt;="&amp;BE$7,INDIRECT($F$1&amp;dbP!$O$2&amp;":"&amp;dbP!$O$2),$H185,INDIRECT($F$1&amp;dbP!$P$2&amp;":"&amp;dbP!$P$2),IF($I185=$J185,"*",$I185),INDIRECT($F$1&amp;dbP!$Q$2&amp;":"&amp;dbP!$Q$2),IF(OR($I185=$J185,"  "&amp;$I185=$J185),"*",RIGHT($J185,LEN($J185)-4)),INDIRECT($F$1&amp;dbP!$AC$2&amp;":"&amp;dbP!$AC$2),RepP!$J$3)</f>
        <v>0</v>
      </c>
    </row>
    <row r="186" spans="1:57" x14ac:dyDescent="0.3">
      <c r="B186" s="1">
        <f>MAX(B$181:B185)+1</f>
        <v>21</v>
      </c>
      <c r="F186" s="1" t="str">
        <f ca="1">INDIRECT($B$1&amp;Items!H$2&amp;$B186)</f>
        <v>Y</v>
      </c>
      <c r="G186" s="1" t="str">
        <f ca="1">INDIRECT($B$1&amp;Items!I$2&amp;$B186)</f>
        <v>Z</v>
      </c>
      <c r="H186" s="13" t="str">
        <f ca="1">INDIRECT($B$1&amp;Items!E$2&amp;$B186)</f>
        <v>Начисление себестоимостных затрат</v>
      </c>
      <c r="I186" s="13" t="str">
        <f ca="1">IF(INDIRECT($B$1&amp;Items!F$2&amp;$B186)="",H186,INDIRECT($B$1&amp;Items!F$2&amp;$B186))</f>
        <v>Начисление затрат этапа-1 бизнес-процесса</v>
      </c>
      <c r="J186" s="1" t="str">
        <f ca="1">IF(INDIRECT($B$1&amp;Items!G$2&amp;$B186)="",IF(H186&lt;&gt;I186,"  "&amp;I186,I186),"    "&amp;INDIRECT($B$1&amp;Items!G$2&amp;$B186))</f>
        <v xml:space="preserve">    Сырье и материалы-3</v>
      </c>
      <c r="S186" s="1">
        <f ca="1">SUM($U186:INDIRECT(ADDRESS(ROW(),SUMIFS($1:$1,$5:$5,MAX($5:$5)))))</f>
        <v>891666.66666666674</v>
      </c>
      <c r="V186" s="1">
        <f ca="1">SUMIFS(INDIRECT($F$1&amp;$F186&amp;":"&amp;$F186),INDIRECT($F$1&amp;dbP!$D$2&amp;":"&amp;dbP!$D$2),"&gt;="&amp;V$6,INDIRECT($F$1&amp;dbP!$D$2&amp;":"&amp;dbP!$D$2),"&lt;="&amp;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V$6,INDIRECT($F$1&amp;dbP!$D$2&amp;":"&amp;dbP!$D$2),"&lt;="&amp;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891666.66666666674</v>
      </c>
      <c r="W186" s="1">
        <f ca="1">SUMIFS(INDIRECT($F$1&amp;$F186&amp;":"&amp;$F186),INDIRECT($F$1&amp;dbP!$D$2&amp;":"&amp;dbP!$D$2),"&gt;="&amp;W$6,INDIRECT($F$1&amp;dbP!$D$2&amp;":"&amp;dbP!$D$2),"&lt;="&amp;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W$6,INDIRECT($F$1&amp;dbP!$D$2&amp;":"&amp;dbP!$D$2),"&lt;="&amp;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X186" s="1">
        <f ca="1">SUMIFS(INDIRECT($F$1&amp;$F186&amp;":"&amp;$F186),INDIRECT($F$1&amp;dbP!$D$2&amp;":"&amp;dbP!$D$2),"&gt;="&amp;X$6,INDIRECT($F$1&amp;dbP!$D$2&amp;":"&amp;dbP!$D$2),"&lt;="&amp;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X$6,INDIRECT($F$1&amp;dbP!$D$2&amp;":"&amp;dbP!$D$2),"&lt;="&amp;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Y186" s="1">
        <f ca="1">SUMIFS(INDIRECT($F$1&amp;$F186&amp;":"&amp;$F186),INDIRECT($F$1&amp;dbP!$D$2&amp;":"&amp;dbP!$D$2),"&gt;="&amp;Y$6,INDIRECT($F$1&amp;dbP!$D$2&amp;":"&amp;dbP!$D$2),"&lt;="&amp;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Y$6,INDIRECT($F$1&amp;dbP!$D$2&amp;":"&amp;dbP!$D$2),"&lt;="&amp;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Z186" s="1">
        <f ca="1">SUMIFS(INDIRECT($F$1&amp;$F186&amp;":"&amp;$F186),INDIRECT($F$1&amp;dbP!$D$2&amp;":"&amp;dbP!$D$2),"&gt;="&amp;Z$6,INDIRECT($F$1&amp;dbP!$D$2&amp;":"&amp;dbP!$D$2),"&lt;="&amp;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Z$6,INDIRECT($F$1&amp;dbP!$D$2&amp;":"&amp;dbP!$D$2),"&lt;="&amp;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A186" s="1">
        <f ca="1">SUMIFS(INDIRECT($F$1&amp;$F186&amp;":"&amp;$F186),INDIRECT($F$1&amp;dbP!$D$2&amp;":"&amp;dbP!$D$2),"&gt;="&amp;AA$6,INDIRECT($F$1&amp;dbP!$D$2&amp;":"&amp;dbP!$D$2),"&lt;="&amp;A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A$6,INDIRECT($F$1&amp;dbP!$D$2&amp;":"&amp;dbP!$D$2),"&lt;="&amp;A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B186" s="1">
        <f ca="1">SUMIFS(INDIRECT($F$1&amp;$F186&amp;":"&amp;$F186),INDIRECT($F$1&amp;dbP!$D$2&amp;":"&amp;dbP!$D$2),"&gt;="&amp;AB$6,INDIRECT($F$1&amp;dbP!$D$2&amp;":"&amp;dbP!$D$2),"&lt;="&amp;A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B$6,INDIRECT($F$1&amp;dbP!$D$2&amp;":"&amp;dbP!$D$2),"&lt;="&amp;A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C186" s="1">
        <f ca="1">SUMIFS(INDIRECT($F$1&amp;$F186&amp;":"&amp;$F186),INDIRECT($F$1&amp;dbP!$D$2&amp;":"&amp;dbP!$D$2),"&gt;="&amp;AC$6,INDIRECT($F$1&amp;dbP!$D$2&amp;":"&amp;dbP!$D$2),"&lt;="&amp;A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C$6,INDIRECT($F$1&amp;dbP!$D$2&amp;":"&amp;dbP!$D$2),"&lt;="&amp;A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D186" s="1">
        <f ca="1">SUMIFS(INDIRECT($F$1&amp;$F186&amp;":"&amp;$F186),INDIRECT($F$1&amp;dbP!$D$2&amp;":"&amp;dbP!$D$2),"&gt;="&amp;AD$6,INDIRECT($F$1&amp;dbP!$D$2&amp;":"&amp;dbP!$D$2),"&lt;="&amp;A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D$6,INDIRECT($F$1&amp;dbP!$D$2&amp;":"&amp;dbP!$D$2),"&lt;="&amp;A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E186" s="1">
        <f ca="1">SUMIFS(INDIRECT($F$1&amp;$F186&amp;":"&amp;$F186),INDIRECT($F$1&amp;dbP!$D$2&amp;":"&amp;dbP!$D$2),"&gt;="&amp;AE$6,INDIRECT($F$1&amp;dbP!$D$2&amp;":"&amp;dbP!$D$2),"&lt;="&amp;A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E$6,INDIRECT($F$1&amp;dbP!$D$2&amp;":"&amp;dbP!$D$2),"&lt;="&amp;A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F186" s="1">
        <f ca="1">SUMIFS(INDIRECT($F$1&amp;$F186&amp;":"&amp;$F186),INDIRECT($F$1&amp;dbP!$D$2&amp;":"&amp;dbP!$D$2),"&gt;="&amp;AF$6,INDIRECT($F$1&amp;dbP!$D$2&amp;":"&amp;dbP!$D$2),"&lt;="&amp;AF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F$6,INDIRECT($F$1&amp;dbP!$D$2&amp;":"&amp;dbP!$D$2),"&lt;="&amp;AF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G186" s="1">
        <f ca="1">SUMIFS(INDIRECT($F$1&amp;$F186&amp;":"&amp;$F186),INDIRECT($F$1&amp;dbP!$D$2&amp;":"&amp;dbP!$D$2),"&gt;="&amp;AG$6,INDIRECT($F$1&amp;dbP!$D$2&amp;":"&amp;dbP!$D$2),"&lt;="&amp;AG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G$6,INDIRECT($F$1&amp;dbP!$D$2&amp;":"&amp;dbP!$D$2),"&lt;="&amp;AG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H186" s="1">
        <f ca="1">SUMIFS(INDIRECT($F$1&amp;$F186&amp;":"&amp;$F186),INDIRECT($F$1&amp;dbP!$D$2&amp;":"&amp;dbP!$D$2),"&gt;="&amp;AH$6,INDIRECT($F$1&amp;dbP!$D$2&amp;":"&amp;dbP!$D$2),"&lt;="&amp;AH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H$6,INDIRECT($F$1&amp;dbP!$D$2&amp;":"&amp;dbP!$D$2),"&lt;="&amp;AH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I186" s="1">
        <f ca="1">SUMIFS(INDIRECT($F$1&amp;$F186&amp;":"&amp;$F186),INDIRECT($F$1&amp;dbP!$D$2&amp;":"&amp;dbP!$D$2),"&gt;="&amp;AI$6,INDIRECT($F$1&amp;dbP!$D$2&amp;":"&amp;dbP!$D$2),"&lt;="&amp;AI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I$6,INDIRECT($F$1&amp;dbP!$D$2&amp;":"&amp;dbP!$D$2),"&lt;="&amp;AI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J186" s="1">
        <f ca="1">SUMIFS(INDIRECT($F$1&amp;$F186&amp;":"&amp;$F186),INDIRECT($F$1&amp;dbP!$D$2&amp;":"&amp;dbP!$D$2),"&gt;="&amp;AJ$6,INDIRECT($F$1&amp;dbP!$D$2&amp;":"&amp;dbP!$D$2),"&lt;="&amp;AJ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J$6,INDIRECT($F$1&amp;dbP!$D$2&amp;":"&amp;dbP!$D$2),"&lt;="&amp;AJ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K186" s="1">
        <f ca="1">SUMIFS(INDIRECT($F$1&amp;$F186&amp;":"&amp;$F186),INDIRECT($F$1&amp;dbP!$D$2&amp;":"&amp;dbP!$D$2),"&gt;="&amp;AK$6,INDIRECT($F$1&amp;dbP!$D$2&amp;":"&amp;dbP!$D$2),"&lt;="&amp;AK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K$6,INDIRECT($F$1&amp;dbP!$D$2&amp;":"&amp;dbP!$D$2),"&lt;="&amp;AK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L186" s="1">
        <f ca="1">SUMIFS(INDIRECT($F$1&amp;$F186&amp;":"&amp;$F186),INDIRECT($F$1&amp;dbP!$D$2&amp;":"&amp;dbP!$D$2),"&gt;="&amp;AL$6,INDIRECT($F$1&amp;dbP!$D$2&amp;":"&amp;dbP!$D$2),"&lt;="&amp;AL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L$6,INDIRECT($F$1&amp;dbP!$D$2&amp;":"&amp;dbP!$D$2),"&lt;="&amp;AL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M186" s="1">
        <f ca="1">SUMIFS(INDIRECT($F$1&amp;$F186&amp;":"&amp;$F186),INDIRECT($F$1&amp;dbP!$D$2&amp;":"&amp;dbP!$D$2),"&gt;="&amp;AM$6,INDIRECT($F$1&amp;dbP!$D$2&amp;":"&amp;dbP!$D$2),"&lt;="&amp;AM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M$6,INDIRECT($F$1&amp;dbP!$D$2&amp;":"&amp;dbP!$D$2),"&lt;="&amp;AM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N186" s="1">
        <f ca="1">SUMIFS(INDIRECT($F$1&amp;$F186&amp;":"&amp;$F186),INDIRECT($F$1&amp;dbP!$D$2&amp;":"&amp;dbP!$D$2),"&gt;="&amp;AN$6,INDIRECT($F$1&amp;dbP!$D$2&amp;":"&amp;dbP!$D$2),"&lt;="&amp;AN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N$6,INDIRECT($F$1&amp;dbP!$D$2&amp;":"&amp;dbP!$D$2),"&lt;="&amp;AN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O186" s="1">
        <f ca="1">SUMIFS(INDIRECT($F$1&amp;$F186&amp;":"&amp;$F186),INDIRECT($F$1&amp;dbP!$D$2&amp;":"&amp;dbP!$D$2),"&gt;="&amp;AO$6,INDIRECT($F$1&amp;dbP!$D$2&amp;":"&amp;dbP!$D$2),"&lt;="&amp;AO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O$6,INDIRECT($F$1&amp;dbP!$D$2&amp;":"&amp;dbP!$D$2),"&lt;="&amp;AO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P186" s="1">
        <f ca="1">SUMIFS(INDIRECT($F$1&amp;$F186&amp;":"&amp;$F186),INDIRECT($F$1&amp;dbP!$D$2&amp;":"&amp;dbP!$D$2),"&gt;="&amp;AP$6,INDIRECT($F$1&amp;dbP!$D$2&amp;":"&amp;dbP!$D$2),"&lt;="&amp;AP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P$6,INDIRECT($F$1&amp;dbP!$D$2&amp;":"&amp;dbP!$D$2),"&lt;="&amp;AP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Q186" s="1">
        <f ca="1">SUMIFS(INDIRECT($F$1&amp;$F186&amp;":"&amp;$F186),INDIRECT($F$1&amp;dbP!$D$2&amp;":"&amp;dbP!$D$2),"&gt;="&amp;AQ$6,INDIRECT($F$1&amp;dbP!$D$2&amp;":"&amp;dbP!$D$2),"&lt;="&amp;AQ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Q$6,INDIRECT($F$1&amp;dbP!$D$2&amp;":"&amp;dbP!$D$2),"&lt;="&amp;AQ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R186" s="1">
        <f ca="1">SUMIFS(INDIRECT($F$1&amp;$F186&amp;":"&amp;$F186),INDIRECT($F$1&amp;dbP!$D$2&amp;":"&amp;dbP!$D$2),"&gt;="&amp;AR$6,INDIRECT($F$1&amp;dbP!$D$2&amp;":"&amp;dbP!$D$2),"&lt;="&amp;AR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R$6,INDIRECT($F$1&amp;dbP!$D$2&amp;":"&amp;dbP!$D$2),"&lt;="&amp;AR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S186" s="1">
        <f ca="1">SUMIFS(INDIRECT($F$1&amp;$F186&amp;":"&amp;$F186),INDIRECT($F$1&amp;dbP!$D$2&amp;":"&amp;dbP!$D$2),"&gt;="&amp;AS$6,INDIRECT($F$1&amp;dbP!$D$2&amp;":"&amp;dbP!$D$2),"&lt;="&amp;AS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S$6,INDIRECT($F$1&amp;dbP!$D$2&amp;":"&amp;dbP!$D$2),"&lt;="&amp;AS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T186" s="1">
        <f ca="1">SUMIFS(INDIRECT($F$1&amp;$F186&amp;":"&amp;$F186),INDIRECT($F$1&amp;dbP!$D$2&amp;":"&amp;dbP!$D$2),"&gt;="&amp;AT$6,INDIRECT($F$1&amp;dbP!$D$2&amp;":"&amp;dbP!$D$2),"&lt;="&amp;AT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T$6,INDIRECT($F$1&amp;dbP!$D$2&amp;":"&amp;dbP!$D$2),"&lt;="&amp;AT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U186" s="1">
        <f ca="1">SUMIFS(INDIRECT($F$1&amp;$F186&amp;":"&amp;$F186),INDIRECT($F$1&amp;dbP!$D$2&amp;":"&amp;dbP!$D$2),"&gt;="&amp;AU$6,INDIRECT($F$1&amp;dbP!$D$2&amp;":"&amp;dbP!$D$2),"&lt;="&amp;AU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U$6,INDIRECT($F$1&amp;dbP!$D$2&amp;":"&amp;dbP!$D$2),"&lt;="&amp;AU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V186" s="1">
        <f ca="1">SUMIFS(INDIRECT($F$1&amp;$F186&amp;":"&amp;$F186),INDIRECT($F$1&amp;dbP!$D$2&amp;":"&amp;dbP!$D$2),"&gt;="&amp;AV$6,INDIRECT($F$1&amp;dbP!$D$2&amp;":"&amp;dbP!$D$2),"&lt;="&amp;A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V$6,INDIRECT($F$1&amp;dbP!$D$2&amp;":"&amp;dbP!$D$2),"&lt;="&amp;AV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W186" s="1">
        <f ca="1">SUMIFS(INDIRECT($F$1&amp;$F186&amp;":"&amp;$F186),INDIRECT($F$1&amp;dbP!$D$2&amp;":"&amp;dbP!$D$2),"&gt;="&amp;AW$6,INDIRECT($F$1&amp;dbP!$D$2&amp;":"&amp;dbP!$D$2),"&lt;="&amp;A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W$6,INDIRECT($F$1&amp;dbP!$D$2&amp;":"&amp;dbP!$D$2),"&lt;="&amp;AW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X186" s="1">
        <f ca="1">SUMIFS(INDIRECT($F$1&amp;$F186&amp;":"&amp;$F186),INDIRECT($F$1&amp;dbP!$D$2&amp;":"&amp;dbP!$D$2),"&gt;="&amp;AX$6,INDIRECT($F$1&amp;dbP!$D$2&amp;":"&amp;dbP!$D$2),"&lt;="&amp;A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X$6,INDIRECT($F$1&amp;dbP!$D$2&amp;":"&amp;dbP!$D$2),"&lt;="&amp;AX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Y186" s="1">
        <f ca="1">SUMIFS(INDIRECT($F$1&amp;$F186&amp;":"&amp;$F186),INDIRECT($F$1&amp;dbP!$D$2&amp;":"&amp;dbP!$D$2),"&gt;="&amp;AY$6,INDIRECT($F$1&amp;dbP!$D$2&amp;":"&amp;dbP!$D$2),"&lt;="&amp;A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Y$6,INDIRECT($F$1&amp;dbP!$D$2&amp;":"&amp;dbP!$D$2),"&lt;="&amp;AY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AZ186" s="1">
        <f ca="1">SUMIFS(INDIRECT($F$1&amp;$F186&amp;":"&amp;$F186),INDIRECT($F$1&amp;dbP!$D$2&amp;":"&amp;dbP!$D$2),"&gt;="&amp;AZ$6,INDIRECT($F$1&amp;dbP!$D$2&amp;":"&amp;dbP!$D$2),"&lt;="&amp;A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AZ$6,INDIRECT($F$1&amp;dbP!$D$2&amp;":"&amp;dbP!$D$2),"&lt;="&amp;AZ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A186" s="1">
        <f ca="1">SUMIFS(INDIRECT($F$1&amp;$F186&amp;":"&amp;$F186),INDIRECT($F$1&amp;dbP!$D$2&amp;":"&amp;dbP!$D$2),"&gt;="&amp;BA$6,INDIRECT($F$1&amp;dbP!$D$2&amp;":"&amp;dbP!$D$2),"&lt;="&amp;B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BA$6,INDIRECT($F$1&amp;dbP!$D$2&amp;":"&amp;dbP!$D$2),"&lt;="&amp;BA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B186" s="1">
        <f ca="1">SUMIFS(INDIRECT($F$1&amp;$F186&amp;":"&amp;$F186),INDIRECT($F$1&amp;dbP!$D$2&amp;":"&amp;dbP!$D$2),"&gt;="&amp;BB$6,INDIRECT($F$1&amp;dbP!$D$2&amp;":"&amp;dbP!$D$2),"&lt;="&amp;B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BB$6,INDIRECT($F$1&amp;dbP!$D$2&amp;":"&amp;dbP!$D$2),"&lt;="&amp;BB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C186" s="1">
        <f ca="1">SUMIFS(INDIRECT($F$1&amp;$F186&amp;":"&amp;$F186),INDIRECT($F$1&amp;dbP!$D$2&amp;":"&amp;dbP!$D$2),"&gt;="&amp;BC$6,INDIRECT($F$1&amp;dbP!$D$2&amp;":"&amp;dbP!$D$2),"&lt;="&amp;B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BC$6,INDIRECT($F$1&amp;dbP!$D$2&amp;":"&amp;dbP!$D$2),"&lt;="&amp;BC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D186" s="1">
        <f ca="1">SUMIFS(INDIRECT($F$1&amp;$F186&amp;":"&amp;$F186),INDIRECT($F$1&amp;dbP!$D$2&amp;":"&amp;dbP!$D$2),"&gt;="&amp;BD$6,INDIRECT($F$1&amp;dbP!$D$2&amp;":"&amp;dbP!$D$2),"&lt;="&amp;B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BD$6,INDIRECT($F$1&amp;dbP!$D$2&amp;":"&amp;dbP!$D$2),"&lt;="&amp;BD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  <c r="BE186" s="1">
        <f ca="1">SUMIFS(INDIRECT($F$1&amp;$F186&amp;":"&amp;$F186),INDIRECT($F$1&amp;dbP!$D$2&amp;":"&amp;dbP!$D$2),"&gt;="&amp;BE$6,INDIRECT($F$1&amp;dbP!$D$2&amp;":"&amp;dbP!$D$2),"&lt;="&amp;B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"&amp;$I186=$J186),"*",RIGHT($J186,LEN($J186)-4)),INDIRECT($F$1&amp;dbP!$AC$2&amp;":"&amp;dbP!$AC$2),RepP!$J$3)-
SUMIFS(INDIRECT($F$1&amp;$G186&amp;":"&amp;$G186),INDIRECT($F$1&amp;dbP!$D$2&amp;":"&amp;dbP!$D$2),"&gt;="&amp;BE$6,INDIRECT($F$1&amp;dbP!$D$2&amp;":"&amp;dbP!$D$2),"&lt;="&amp;BE$7,INDIRECT($F$1&amp;dbP!$O$2&amp;":"&amp;dbP!$O$2),$H186,INDIRECT($F$1&amp;dbP!$P$2&amp;":"&amp;dbP!$P$2),IF($I186=$J186,"*",$I186),INDIRECT($F$1&amp;dbP!$Q$2&amp;":"&amp;dbP!$Q$2),IF(OR($I186=$J186,"  "&amp;$I186=$J186),"*",RIGHT($J186,LEN($J186)-4)),INDIRECT($F$1&amp;dbP!$AC$2&amp;":"&amp;dbP!$AC$2),RepP!$J$3)</f>
        <v>0</v>
      </c>
    </row>
    <row r="187" spans="1:57" x14ac:dyDescent="0.3">
      <c r="B187" s="1">
        <f>MAX(B$181:B186)+1</f>
        <v>22</v>
      </c>
      <c r="F187" s="1" t="str">
        <f ca="1">INDIRECT($B$1&amp;Items!H$2&amp;$B187)</f>
        <v>Y</v>
      </c>
      <c r="G187" s="1" t="str">
        <f ca="1">INDIRECT($B$1&amp;Items!I$2&amp;$B187)</f>
        <v>Z</v>
      </c>
      <c r="H187" s="13" t="str">
        <f ca="1">INDIRECT($B$1&amp;Items!E$2&amp;$B187)</f>
        <v>Начисление себестоимостных затрат</v>
      </c>
      <c r="I187" s="13" t="str">
        <f ca="1">IF(INDIRECT($B$1&amp;Items!F$2&amp;$B187)="",H187,INDIRECT($B$1&amp;Items!F$2&amp;$B187))</f>
        <v>Начисление затрат этапа-1 бизнес-процесса</v>
      </c>
      <c r="J187" s="1" t="str">
        <f ca="1">IF(INDIRECT($B$1&amp;Items!G$2&amp;$B187)="",IF(H187&lt;&gt;I187,"  "&amp;I187,I187),"    "&amp;INDIRECT($B$1&amp;Items!G$2&amp;$B187))</f>
        <v xml:space="preserve">    Сырье и материалы-4</v>
      </c>
      <c r="S187" s="1">
        <f ca="1">SUM($U187:INDIRECT(ADDRESS(ROW(),SUMIFS($1:$1,$5:$5,MAX($5:$5)))))</f>
        <v>829250</v>
      </c>
      <c r="V187" s="1">
        <f ca="1">SUMIFS(INDIRECT($F$1&amp;$F187&amp;":"&amp;$F187),INDIRECT($F$1&amp;dbP!$D$2&amp;":"&amp;dbP!$D$2),"&gt;="&amp;V$6,INDIRECT($F$1&amp;dbP!$D$2&amp;":"&amp;dbP!$D$2),"&lt;="&amp;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V$6,INDIRECT($F$1&amp;dbP!$D$2&amp;":"&amp;dbP!$D$2),"&lt;="&amp;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829250</v>
      </c>
      <c r="W187" s="1">
        <f ca="1">SUMIFS(INDIRECT($F$1&amp;$F187&amp;":"&amp;$F187),INDIRECT($F$1&amp;dbP!$D$2&amp;":"&amp;dbP!$D$2),"&gt;="&amp;W$6,INDIRECT($F$1&amp;dbP!$D$2&amp;":"&amp;dbP!$D$2),"&lt;="&amp;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W$6,INDIRECT($F$1&amp;dbP!$D$2&amp;":"&amp;dbP!$D$2),"&lt;="&amp;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X187" s="1">
        <f ca="1">SUMIFS(INDIRECT($F$1&amp;$F187&amp;":"&amp;$F187),INDIRECT($F$1&amp;dbP!$D$2&amp;":"&amp;dbP!$D$2),"&gt;="&amp;X$6,INDIRECT($F$1&amp;dbP!$D$2&amp;":"&amp;dbP!$D$2),"&lt;="&amp;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X$6,INDIRECT($F$1&amp;dbP!$D$2&amp;":"&amp;dbP!$D$2),"&lt;="&amp;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Y187" s="1">
        <f ca="1">SUMIFS(INDIRECT($F$1&amp;$F187&amp;":"&amp;$F187),INDIRECT($F$1&amp;dbP!$D$2&amp;":"&amp;dbP!$D$2),"&gt;="&amp;Y$6,INDIRECT($F$1&amp;dbP!$D$2&amp;":"&amp;dbP!$D$2),"&lt;="&amp;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Y$6,INDIRECT($F$1&amp;dbP!$D$2&amp;":"&amp;dbP!$D$2),"&lt;="&amp;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Z187" s="1">
        <f ca="1">SUMIFS(INDIRECT($F$1&amp;$F187&amp;":"&amp;$F187),INDIRECT($F$1&amp;dbP!$D$2&amp;":"&amp;dbP!$D$2),"&gt;="&amp;Z$6,INDIRECT($F$1&amp;dbP!$D$2&amp;":"&amp;dbP!$D$2),"&lt;="&amp;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Z$6,INDIRECT($F$1&amp;dbP!$D$2&amp;":"&amp;dbP!$D$2),"&lt;="&amp;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A187" s="1">
        <f ca="1">SUMIFS(INDIRECT($F$1&amp;$F187&amp;":"&amp;$F187),INDIRECT($F$1&amp;dbP!$D$2&amp;":"&amp;dbP!$D$2),"&gt;="&amp;AA$6,INDIRECT($F$1&amp;dbP!$D$2&amp;":"&amp;dbP!$D$2),"&lt;="&amp;A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A$6,INDIRECT($F$1&amp;dbP!$D$2&amp;":"&amp;dbP!$D$2),"&lt;="&amp;A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B187" s="1">
        <f ca="1">SUMIFS(INDIRECT($F$1&amp;$F187&amp;":"&amp;$F187),INDIRECT($F$1&amp;dbP!$D$2&amp;":"&amp;dbP!$D$2),"&gt;="&amp;AB$6,INDIRECT($F$1&amp;dbP!$D$2&amp;":"&amp;dbP!$D$2),"&lt;="&amp;A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B$6,INDIRECT($F$1&amp;dbP!$D$2&amp;":"&amp;dbP!$D$2),"&lt;="&amp;A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C187" s="1">
        <f ca="1">SUMIFS(INDIRECT($F$1&amp;$F187&amp;":"&amp;$F187),INDIRECT($F$1&amp;dbP!$D$2&amp;":"&amp;dbP!$D$2),"&gt;="&amp;AC$6,INDIRECT($F$1&amp;dbP!$D$2&amp;":"&amp;dbP!$D$2),"&lt;="&amp;A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C$6,INDIRECT($F$1&amp;dbP!$D$2&amp;":"&amp;dbP!$D$2),"&lt;="&amp;A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D187" s="1">
        <f ca="1">SUMIFS(INDIRECT($F$1&amp;$F187&amp;":"&amp;$F187),INDIRECT($F$1&amp;dbP!$D$2&amp;":"&amp;dbP!$D$2),"&gt;="&amp;AD$6,INDIRECT($F$1&amp;dbP!$D$2&amp;":"&amp;dbP!$D$2),"&lt;="&amp;A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D$6,INDIRECT($F$1&amp;dbP!$D$2&amp;":"&amp;dbP!$D$2),"&lt;="&amp;A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E187" s="1">
        <f ca="1">SUMIFS(INDIRECT($F$1&amp;$F187&amp;":"&amp;$F187),INDIRECT($F$1&amp;dbP!$D$2&amp;":"&amp;dbP!$D$2),"&gt;="&amp;AE$6,INDIRECT($F$1&amp;dbP!$D$2&amp;":"&amp;dbP!$D$2),"&lt;="&amp;A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E$6,INDIRECT($F$1&amp;dbP!$D$2&amp;":"&amp;dbP!$D$2),"&lt;="&amp;A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F187" s="1">
        <f ca="1">SUMIFS(INDIRECT($F$1&amp;$F187&amp;":"&amp;$F187),INDIRECT($F$1&amp;dbP!$D$2&amp;":"&amp;dbP!$D$2),"&gt;="&amp;AF$6,INDIRECT($F$1&amp;dbP!$D$2&amp;":"&amp;dbP!$D$2),"&lt;="&amp;AF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F$6,INDIRECT($F$1&amp;dbP!$D$2&amp;":"&amp;dbP!$D$2),"&lt;="&amp;AF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G187" s="1">
        <f ca="1">SUMIFS(INDIRECT($F$1&amp;$F187&amp;":"&amp;$F187),INDIRECT($F$1&amp;dbP!$D$2&amp;":"&amp;dbP!$D$2),"&gt;="&amp;AG$6,INDIRECT($F$1&amp;dbP!$D$2&amp;":"&amp;dbP!$D$2),"&lt;="&amp;AG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G$6,INDIRECT($F$1&amp;dbP!$D$2&amp;":"&amp;dbP!$D$2),"&lt;="&amp;AG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H187" s="1">
        <f ca="1">SUMIFS(INDIRECT($F$1&amp;$F187&amp;":"&amp;$F187),INDIRECT($F$1&amp;dbP!$D$2&amp;":"&amp;dbP!$D$2),"&gt;="&amp;AH$6,INDIRECT($F$1&amp;dbP!$D$2&amp;":"&amp;dbP!$D$2),"&lt;="&amp;AH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H$6,INDIRECT($F$1&amp;dbP!$D$2&amp;":"&amp;dbP!$D$2),"&lt;="&amp;AH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I187" s="1">
        <f ca="1">SUMIFS(INDIRECT($F$1&amp;$F187&amp;":"&amp;$F187),INDIRECT($F$1&amp;dbP!$D$2&amp;":"&amp;dbP!$D$2),"&gt;="&amp;AI$6,INDIRECT($F$1&amp;dbP!$D$2&amp;":"&amp;dbP!$D$2),"&lt;="&amp;AI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I$6,INDIRECT($F$1&amp;dbP!$D$2&amp;":"&amp;dbP!$D$2),"&lt;="&amp;AI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J187" s="1">
        <f ca="1">SUMIFS(INDIRECT($F$1&amp;$F187&amp;":"&amp;$F187),INDIRECT($F$1&amp;dbP!$D$2&amp;":"&amp;dbP!$D$2),"&gt;="&amp;AJ$6,INDIRECT($F$1&amp;dbP!$D$2&amp;":"&amp;dbP!$D$2),"&lt;="&amp;AJ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J$6,INDIRECT($F$1&amp;dbP!$D$2&amp;":"&amp;dbP!$D$2),"&lt;="&amp;AJ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K187" s="1">
        <f ca="1">SUMIFS(INDIRECT($F$1&amp;$F187&amp;":"&amp;$F187),INDIRECT($F$1&amp;dbP!$D$2&amp;":"&amp;dbP!$D$2),"&gt;="&amp;AK$6,INDIRECT($F$1&amp;dbP!$D$2&amp;":"&amp;dbP!$D$2),"&lt;="&amp;AK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K$6,INDIRECT($F$1&amp;dbP!$D$2&amp;":"&amp;dbP!$D$2),"&lt;="&amp;AK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L187" s="1">
        <f ca="1">SUMIFS(INDIRECT($F$1&amp;$F187&amp;":"&amp;$F187),INDIRECT($F$1&amp;dbP!$D$2&amp;":"&amp;dbP!$D$2),"&gt;="&amp;AL$6,INDIRECT($F$1&amp;dbP!$D$2&amp;":"&amp;dbP!$D$2),"&lt;="&amp;AL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L$6,INDIRECT($F$1&amp;dbP!$D$2&amp;":"&amp;dbP!$D$2),"&lt;="&amp;AL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M187" s="1">
        <f ca="1">SUMIFS(INDIRECT($F$1&amp;$F187&amp;":"&amp;$F187),INDIRECT($F$1&amp;dbP!$D$2&amp;":"&amp;dbP!$D$2),"&gt;="&amp;AM$6,INDIRECT($F$1&amp;dbP!$D$2&amp;":"&amp;dbP!$D$2),"&lt;="&amp;AM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M$6,INDIRECT($F$1&amp;dbP!$D$2&amp;":"&amp;dbP!$D$2),"&lt;="&amp;AM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N187" s="1">
        <f ca="1">SUMIFS(INDIRECT($F$1&amp;$F187&amp;":"&amp;$F187),INDIRECT($F$1&amp;dbP!$D$2&amp;":"&amp;dbP!$D$2),"&gt;="&amp;AN$6,INDIRECT($F$1&amp;dbP!$D$2&amp;":"&amp;dbP!$D$2),"&lt;="&amp;AN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N$6,INDIRECT($F$1&amp;dbP!$D$2&amp;":"&amp;dbP!$D$2),"&lt;="&amp;AN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O187" s="1">
        <f ca="1">SUMIFS(INDIRECT($F$1&amp;$F187&amp;":"&amp;$F187),INDIRECT($F$1&amp;dbP!$D$2&amp;":"&amp;dbP!$D$2),"&gt;="&amp;AO$6,INDIRECT($F$1&amp;dbP!$D$2&amp;":"&amp;dbP!$D$2),"&lt;="&amp;AO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O$6,INDIRECT($F$1&amp;dbP!$D$2&amp;":"&amp;dbP!$D$2),"&lt;="&amp;AO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P187" s="1">
        <f ca="1">SUMIFS(INDIRECT($F$1&amp;$F187&amp;":"&amp;$F187),INDIRECT($F$1&amp;dbP!$D$2&amp;":"&amp;dbP!$D$2),"&gt;="&amp;AP$6,INDIRECT($F$1&amp;dbP!$D$2&amp;":"&amp;dbP!$D$2),"&lt;="&amp;AP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P$6,INDIRECT($F$1&amp;dbP!$D$2&amp;":"&amp;dbP!$D$2),"&lt;="&amp;AP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Q187" s="1">
        <f ca="1">SUMIFS(INDIRECT($F$1&amp;$F187&amp;":"&amp;$F187),INDIRECT($F$1&amp;dbP!$D$2&amp;":"&amp;dbP!$D$2),"&gt;="&amp;AQ$6,INDIRECT($F$1&amp;dbP!$D$2&amp;":"&amp;dbP!$D$2),"&lt;="&amp;AQ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Q$6,INDIRECT($F$1&amp;dbP!$D$2&amp;":"&amp;dbP!$D$2),"&lt;="&amp;AQ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R187" s="1">
        <f ca="1">SUMIFS(INDIRECT($F$1&amp;$F187&amp;":"&amp;$F187),INDIRECT($F$1&amp;dbP!$D$2&amp;":"&amp;dbP!$D$2),"&gt;="&amp;AR$6,INDIRECT($F$1&amp;dbP!$D$2&amp;":"&amp;dbP!$D$2),"&lt;="&amp;AR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R$6,INDIRECT($F$1&amp;dbP!$D$2&amp;":"&amp;dbP!$D$2),"&lt;="&amp;AR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S187" s="1">
        <f ca="1">SUMIFS(INDIRECT($F$1&amp;$F187&amp;":"&amp;$F187),INDIRECT($F$1&amp;dbP!$D$2&amp;":"&amp;dbP!$D$2),"&gt;="&amp;AS$6,INDIRECT($F$1&amp;dbP!$D$2&amp;":"&amp;dbP!$D$2),"&lt;="&amp;AS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S$6,INDIRECT($F$1&amp;dbP!$D$2&amp;":"&amp;dbP!$D$2),"&lt;="&amp;AS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T187" s="1">
        <f ca="1">SUMIFS(INDIRECT($F$1&amp;$F187&amp;":"&amp;$F187),INDIRECT($F$1&amp;dbP!$D$2&amp;":"&amp;dbP!$D$2),"&gt;="&amp;AT$6,INDIRECT($F$1&amp;dbP!$D$2&amp;":"&amp;dbP!$D$2),"&lt;="&amp;AT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T$6,INDIRECT($F$1&amp;dbP!$D$2&amp;":"&amp;dbP!$D$2),"&lt;="&amp;AT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U187" s="1">
        <f ca="1">SUMIFS(INDIRECT($F$1&amp;$F187&amp;":"&amp;$F187),INDIRECT($F$1&amp;dbP!$D$2&amp;":"&amp;dbP!$D$2),"&gt;="&amp;AU$6,INDIRECT($F$1&amp;dbP!$D$2&amp;":"&amp;dbP!$D$2),"&lt;="&amp;AU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U$6,INDIRECT($F$1&amp;dbP!$D$2&amp;":"&amp;dbP!$D$2),"&lt;="&amp;AU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V187" s="1">
        <f ca="1">SUMIFS(INDIRECT($F$1&amp;$F187&amp;":"&amp;$F187),INDIRECT($F$1&amp;dbP!$D$2&amp;":"&amp;dbP!$D$2),"&gt;="&amp;AV$6,INDIRECT($F$1&amp;dbP!$D$2&amp;":"&amp;dbP!$D$2),"&lt;="&amp;A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V$6,INDIRECT($F$1&amp;dbP!$D$2&amp;":"&amp;dbP!$D$2),"&lt;="&amp;AV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W187" s="1">
        <f ca="1">SUMIFS(INDIRECT($F$1&amp;$F187&amp;":"&amp;$F187),INDIRECT($F$1&amp;dbP!$D$2&amp;":"&amp;dbP!$D$2),"&gt;="&amp;AW$6,INDIRECT($F$1&amp;dbP!$D$2&amp;":"&amp;dbP!$D$2),"&lt;="&amp;A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W$6,INDIRECT($F$1&amp;dbP!$D$2&amp;":"&amp;dbP!$D$2),"&lt;="&amp;AW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X187" s="1">
        <f ca="1">SUMIFS(INDIRECT($F$1&amp;$F187&amp;":"&amp;$F187),INDIRECT($F$1&amp;dbP!$D$2&amp;":"&amp;dbP!$D$2),"&gt;="&amp;AX$6,INDIRECT($F$1&amp;dbP!$D$2&amp;":"&amp;dbP!$D$2),"&lt;="&amp;A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X$6,INDIRECT($F$1&amp;dbP!$D$2&amp;":"&amp;dbP!$D$2),"&lt;="&amp;AX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Y187" s="1">
        <f ca="1">SUMIFS(INDIRECT($F$1&amp;$F187&amp;":"&amp;$F187),INDIRECT($F$1&amp;dbP!$D$2&amp;":"&amp;dbP!$D$2),"&gt;="&amp;AY$6,INDIRECT($F$1&amp;dbP!$D$2&amp;":"&amp;dbP!$D$2),"&lt;="&amp;A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Y$6,INDIRECT($F$1&amp;dbP!$D$2&amp;":"&amp;dbP!$D$2),"&lt;="&amp;AY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AZ187" s="1">
        <f ca="1">SUMIFS(INDIRECT($F$1&amp;$F187&amp;":"&amp;$F187),INDIRECT($F$1&amp;dbP!$D$2&amp;":"&amp;dbP!$D$2),"&gt;="&amp;AZ$6,INDIRECT($F$1&amp;dbP!$D$2&amp;":"&amp;dbP!$D$2),"&lt;="&amp;A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AZ$6,INDIRECT($F$1&amp;dbP!$D$2&amp;":"&amp;dbP!$D$2),"&lt;="&amp;AZ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A187" s="1">
        <f ca="1">SUMIFS(INDIRECT($F$1&amp;$F187&amp;":"&amp;$F187),INDIRECT($F$1&amp;dbP!$D$2&amp;":"&amp;dbP!$D$2),"&gt;="&amp;BA$6,INDIRECT($F$1&amp;dbP!$D$2&amp;":"&amp;dbP!$D$2),"&lt;="&amp;B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BA$6,INDIRECT($F$1&amp;dbP!$D$2&amp;":"&amp;dbP!$D$2),"&lt;="&amp;BA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B187" s="1">
        <f ca="1">SUMIFS(INDIRECT($F$1&amp;$F187&amp;":"&amp;$F187),INDIRECT($F$1&amp;dbP!$D$2&amp;":"&amp;dbP!$D$2),"&gt;="&amp;BB$6,INDIRECT($F$1&amp;dbP!$D$2&amp;":"&amp;dbP!$D$2),"&lt;="&amp;B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BB$6,INDIRECT($F$1&amp;dbP!$D$2&amp;":"&amp;dbP!$D$2),"&lt;="&amp;BB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C187" s="1">
        <f ca="1">SUMIFS(INDIRECT($F$1&amp;$F187&amp;":"&amp;$F187),INDIRECT($F$1&amp;dbP!$D$2&amp;":"&amp;dbP!$D$2),"&gt;="&amp;BC$6,INDIRECT($F$1&amp;dbP!$D$2&amp;":"&amp;dbP!$D$2),"&lt;="&amp;B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BC$6,INDIRECT($F$1&amp;dbP!$D$2&amp;":"&amp;dbP!$D$2),"&lt;="&amp;BC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D187" s="1">
        <f ca="1">SUMIFS(INDIRECT($F$1&amp;$F187&amp;":"&amp;$F187),INDIRECT($F$1&amp;dbP!$D$2&amp;":"&amp;dbP!$D$2),"&gt;="&amp;BD$6,INDIRECT($F$1&amp;dbP!$D$2&amp;":"&amp;dbP!$D$2),"&lt;="&amp;B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BD$6,INDIRECT($F$1&amp;dbP!$D$2&amp;":"&amp;dbP!$D$2),"&lt;="&amp;BD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  <c r="BE187" s="1">
        <f ca="1">SUMIFS(INDIRECT($F$1&amp;$F187&amp;":"&amp;$F187),INDIRECT($F$1&amp;dbP!$D$2&amp;":"&amp;dbP!$D$2),"&gt;="&amp;BE$6,INDIRECT($F$1&amp;dbP!$D$2&amp;":"&amp;dbP!$D$2),"&lt;="&amp;B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"&amp;$I187=$J187),"*",RIGHT($J187,LEN($J187)-4)),INDIRECT($F$1&amp;dbP!$AC$2&amp;":"&amp;dbP!$AC$2),RepP!$J$3)-
SUMIFS(INDIRECT($F$1&amp;$G187&amp;":"&amp;$G187),INDIRECT($F$1&amp;dbP!$D$2&amp;":"&amp;dbP!$D$2),"&gt;="&amp;BE$6,INDIRECT($F$1&amp;dbP!$D$2&amp;":"&amp;dbP!$D$2),"&lt;="&amp;BE$7,INDIRECT($F$1&amp;dbP!$O$2&amp;":"&amp;dbP!$O$2),$H187,INDIRECT($F$1&amp;dbP!$P$2&amp;":"&amp;dbP!$P$2),IF($I187=$J187,"*",$I187),INDIRECT($F$1&amp;dbP!$Q$2&amp;":"&amp;dbP!$Q$2),IF(OR($I187=$J187,"  "&amp;$I187=$J187),"*",RIGHT($J187,LEN($J187)-4)),INDIRECT($F$1&amp;dbP!$AC$2&amp;":"&amp;dbP!$AC$2),RepP!$J$3)</f>
        <v>0</v>
      </c>
    </row>
    <row r="188" spans="1:57" x14ac:dyDescent="0.3">
      <c r="B188" s="1">
        <f>MAX(B$181:B187)+1</f>
        <v>23</v>
      </c>
      <c r="F188" s="1" t="str">
        <f ca="1">INDIRECT($B$1&amp;Items!H$2&amp;$B188)</f>
        <v>Y</v>
      </c>
      <c r="G188" s="1" t="str">
        <f ca="1">INDIRECT($B$1&amp;Items!I$2&amp;$B188)</f>
        <v>Z</v>
      </c>
      <c r="H188" s="13" t="str">
        <f ca="1">INDIRECT($B$1&amp;Items!E$2&amp;$B188)</f>
        <v>Начисление себестоимостных затрат</v>
      </c>
      <c r="I188" s="13" t="str">
        <f ca="1">IF(INDIRECT($B$1&amp;Items!F$2&amp;$B188)="",H188,INDIRECT($B$1&amp;Items!F$2&amp;$B188))</f>
        <v>Начисление затрат этапа-1 бизнес-процесса</v>
      </c>
      <c r="J188" s="1" t="str">
        <f ca="1">IF(INDIRECT($B$1&amp;Items!G$2&amp;$B188)="",IF(H188&lt;&gt;I188,"  "&amp;I188,I188),"    "&amp;INDIRECT($B$1&amp;Items!G$2&amp;$B188))</f>
        <v xml:space="preserve">    Сырье и материалы-5</v>
      </c>
      <c r="S188" s="1">
        <f ca="1">SUM($U188:INDIRECT(ADDRESS(ROW(),SUMIFS($1:$1,$5:$5,MAX($5:$5)))))</f>
        <v>954083.33333333326</v>
      </c>
      <c r="V188" s="1">
        <f ca="1">SUMIFS(INDIRECT($F$1&amp;$F188&amp;":"&amp;$F188),INDIRECT($F$1&amp;dbP!$D$2&amp;":"&amp;dbP!$D$2),"&gt;="&amp;V$6,INDIRECT($F$1&amp;dbP!$D$2&amp;":"&amp;dbP!$D$2),"&lt;="&amp;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V$6,INDIRECT($F$1&amp;dbP!$D$2&amp;":"&amp;dbP!$D$2),"&lt;="&amp;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W188" s="1">
        <f ca="1">SUMIFS(INDIRECT($F$1&amp;$F188&amp;":"&amp;$F188),INDIRECT($F$1&amp;dbP!$D$2&amp;":"&amp;dbP!$D$2),"&gt;="&amp;W$6,INDIRECT($F$1&amp;dbP!$D$2&amp;":"&amp;dbP!$D$2),"&lt;="&amp;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W$6,INDIRECT($F$1&amp;dbP!$D$2&amp;":"&amp;dbP!$D$2),"&lt;="&amp;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954083.33333333326</v>
      </c>
      <c r="X188" s="1">
        <f ca="1">SUMIFS(INDIRECT($F$1&amp;$F188&amp;":"&amp;$F188),INDIRECT($F$1&amp;dbP!$D$2&amp;":"&amp;dbP!$D$2),"&gt;="&amp;X$6,INDIRECT($F$1&amp;dbP!$D$2&amp;":"&amp;dbP!$D$2),"&lt;="&amp;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X$6,INDIRECT($F$1&amp;dbP!$D$2&amp;":"&amp;dbP!$D$2),"&lt;="&amp;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Y188" s="1">
        <f ca="1">SUMIFS(INDIRECT($F$1&amp;$F188&amp;":"&amp;$F188),INDIRECT($F$1&amp;dbP!$D$2&amp;":"&amp;dbP!$D$2),"&gt;="&amp;Y$6,INDIRECT($F$1&amp;dbP!$D$2&amp;":"&amp;dbP!$D$2),"&lt;="&amp;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Y$6,INDIRECT($F$1&amp;dbP!$D$2&amp;":"&amp;dbP!$D$2),"&lt;="&amp;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Z188" s="1">
        <f ca="1">SUMIFS(INDIRECT($F$1&amp;$F188&amp;":"&amp;$F188),INDIRECT($F$1&amp;dbP!$D$2&amp;":"&amp;dbP!$D$2),"&gt;="&amp;Z$6,INDIRECT($F$1&amp;dbP!$D$2&amp;":"&amp;dbP!$D$2),"&lt;="&amp;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Z$6,INDIRECT($F$1&amp;dbP!$D$2&amp;":"&amp;dbP!$D$2),"&lt;="&amp;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A188" s="1">
        <f ca="1">SUMIFS(INDIRECT($F$1&amp;$F188&amp;":"&amp;$F188),INDIRECT($F$1&amp;dbP!$D$2&amp;":"&amp;dbP!$D$2),"&gt;="&amp;AA$6,INDIRECT($F$1&amp;dbP!$D$2&amp;":"&amp;dbP!$D$2),"&lt;="&amp;A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A$6,INDIRECT($F$1&amp;dbP!$D$2&amp;":"&amp;dbP!$D$2),"&lt;="&amp;A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B188" s="1">
        <f ca="1">SUMIFS(INDIRECT($F$1&amp;$F188&amp;":"&amp;$F188),INDIRECT($F$1&amp;dbP!$D$2&amp;":"&amp;dbP!$D$2),"&gt;="&amp;AB$6,INDIRECT($F$1&amp;dbP!$D$2&amp;":"&amp;dbP!$D$2),"&lt;="&amp;A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B$6,INDIRECT($F$1&amp;dbP!$D$2&amp;":"&amp;dbP!$D$2),"&lt;="&amp;A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C188" s="1">
        <f ca="1">SUMIFS(INDIRECT($F$1&amp;$F188&amp;":"&amp;$F188),INDIRECT($F$1&amp;dbP!$D$2&amp;":"&amp;dbP!$D$2),"&gt;="&amp;AC$6,INDIRECT($F$1&amp;dbP!$D$2&amp;":"&amp;dbP!$D$2),"&lt;="&amp;A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C$6,INDIRECT($F$1&amp;dbP!$D$2&amp;":"&amp;dbP!$D$2),"&lt;="&amp;A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D188" s="1">
        <f ca="1">SUMIFS(INDIRECT($F$1&amp;$F188&amp;":"&amp;$F188),INDIRECT($F$1&amp;dbP!$D$2&amp;":"&amp;dbP!$D$2),"&gt;="&amp;AD$6,INDIRECT($F$1&amp;dbP!$D$2&amp;":"&amp;dbP!$D$2),"&lt;="&amp;A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D$6,INDIRECT($F$1&amp;dbP!$D$2&amp;":"&amp;dbP!$D$2),"&lt;="&amp;A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E188" s="1">
        <f ca="1">SUMIFS(INDIRECT($F$1&amp;$F188&amp;":"&amp;$F188),INDIRECT($F$1&amp;dbP!$D$2&amp;":"&amp;dbP!$D$2),"&gt;="&amp;AE$6,INDIRECT($F$1&amp;dbP!$D$2&amp;":"&amp;dbP!$D$2),"&lt;="&amp;A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E$6,INDIRECT($F$1&amp;dbP!$D$2&amp;":"&amp;dbP!$D$2),"&lt;="&amp;A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F188" s="1">
        <f ca="1">SUMIFS(INDIRECT($F$1&amp;$F188&amp;":"&amp;$F188),INDIRECT($F$1&amp;dbP!$D$2&amp;":"&amp;dbP!$D$2),"&gt;="&amp;AF$6,INDIRECT($F$1&amp;dbP!$D$2&amp;":"&amp;dbP!$D$2),"&lt;="&amp;AF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F$6,INDIRECT($F$1&amp;dbP!$D$2&amp;":"&amp;dbP!$D$2),"&lt;="&amp;AF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G188" s="1">
        <f ca="1">SUMIFS(INDIRECT($F$1&amp;$F188&amp;":"&amp;$F188),INDIRECT($F$1&amp;dbP!$D$2&amp;":"&amp;dbP!$D$2),"&gt;="&amp;AG$6,INDIRECT($F$1&amp;dbP!$D$2&amp;":"&amp;dbP!$D$2),"&lt;="&amp;AG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G$6,INDIRECT($F$1&amp;dbP!$D$2&amp;":"&amp;dbP!$D$2),"&lt;="&amp;AG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H188" s="1">
        <f ca="1">SUMIFS(INDIRECT($F$1&amp;$F188&amp;":"&amp;$F188),INDIRECT($F$1&amp;dbP!$D$2&amp;":"&amp;dbP!$D$2),"&gt;="&amp;AH$6,INDIRECT($F$1&amp;dbP!$D$2&amp;":"&amp;dbP!$D$2),"&lt;="&amp;AH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H$6,INDIRECT($F$1&amp;dbP!$D$2&amp;":"&amp;dbP!$D$2),"&lt;="&amp;AH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I188" s="1">
        <f ca="1">SUMIFS(INDIRECT($F$1&amp;$F188&amp;":"&amp;$F188),INDIRECT($F$1&amp;dbP!$D$2&amp;":"&amp;dbP!$D$2),"&gt;="&amp;AI$6,INDIRECT($F$1&amp;dbP!$D$2&amp;":"&amp;dbP!$D$2),"&lt;="&amp;AI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I$6,INDIRECT($F$1&amp;dbP!$D$2&amp;":"&amp;dbP!$D$2),"&lt;="&amp;AI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J188" s="1">
        <f ca="1">SUMIFS(INDIRECT($F$1&amp;$F188&amp;":"&amp;$F188),INDIRECT($F$1&amp;dbP!$D$2&amp;":"&amp;dbP!$D$2),"&gt;="&amp;AJ$6,INDIRECT($F$1&amp;dbP!$D$2&amp;":"&amp;dbP!$D$2),"&lt;="&amp;AJ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J$6,INDIRECT($F$1&amp;dbP!$D$2&amp;":"&amp;dbP!$D$2),"&lt;="&amp;AJ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K188" s="1">
        <f ca="1">SUMIFS(INDIRECT($F$1&amp;$F188&amp;":"&amp;$F188),INDIRECT($F$1&amp;dbP!$D$2&amp;":"&amp;dbP!$D$2),"&gt;="&amp;AK$6,INDIRECT($F$1&amp;dbP!$D$2&amp;":"&amp;dbP!$D$2),"&lt;="&amp;AK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K$6,INDIRECT($F$1&amp;dbP!$D$2&amp;":"&amp;dbP!$D$2),"&lt;="&amp;AK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L188" s="1">
        <f ca="1">SUMIFS(INDIRECT($F$1&amp;$F188&amp;":"&amp;$F188),INDIRECT($F$1&amp;dbP!$D$2&amp;":"&amp;dbP!$D$2),"&gt;="&amp;AL$6,INDIRECT($F$1&amp;dbP!$D$2&amp;":"&amp;dbP!$D$2),"&lt;="&amp;AL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L$6,INDIRECT($F$1&amp;dbP!$D$2&amp;":"&amp;dbP!$D$2),"&lt;="&amp;AL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M188" s="1">
        <f ca="1">SUMIFS(INDIRECT($F$1&amp;$F188&amp;":"&amp;$F188),INDIRECT($F$1&amp;dbP!$D$2&amp;":"&amp;dbP!$D$2),"&gt;="&amp;AM$6,INDIRECT($F$1&amp;dbP!$D$2&amp;":"&amp;dbP!$D$2),"&lt;="&amp;AM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M$6,INDIRECT($F$1&amp;dbP!$D$2&amp;":"&amp;dbP!$D$2),"&lt;="&amp;AM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N188" s="1">
        <f ca="1">SUMIFS(INDIRECT($F$1&amp;$F188&amp;":"&amp;$F188),INDIRECT($F$1&amp;dbP!$D$2&amp;":"&amp;dbP!$D$2),"&gt;="&amp;AN$6,INDIRECT($F$1&amp;dbP!$D$2&amp;":"&amp;dbP!$D$2),"&lt;="&amp;AN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N$6,INDIRECT($F$1&amp;dbP!$D$2&amp;":"&amp;dbP!$D$2),"&lt;="&amp;AN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O188" s="1">
        <f ca="1">SUMIFS(INDIRECT($F$1&amp;$F188&amp;":"&amp;$F188),INDIRECT($F$1&amp;dbP!$D$2&amp;":"&amp;dbP!$D$2),"&gt;="&amp;AO$6,INDIRECT($F$1&amp;dbP!$D$2&amp;":"&amp;dbP!$D$2),"&lt;="&amp;AO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O$6,INDIRECT($F$1&amp;dbP!$D$2&amp;":"&amp;dbP!$D$2),"&lt;="&amp;AO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P188" s="1">
        <f ca="1">SUMIFS(INDIRECT($F$1&amp;$F188&amp;":"&amp;$F188),INDIRECT($F$1&amp;dbP!$D$2&amp;":"&amp;dbP!$D$2),"&gt;="&amp;AP$6,INDIRECT($F$1&amp;dbP!$D$2&amp;":"&amp;dbP!$D$2),"&lt;="&amp;AP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P$6,INDIRECT($F$1&amp;dbP!$D$2&amp;":"&amp;dbP!$D$2),"&lt;="&amp;AP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Q188" s="1">
        <f ca="1">SUMIFS(INDIRECT($F$1&amp;$F188&amp;":"&amp;$F188),INDIRECT($F$1&amp;dbP!$D$2&amp;":"&amp;dbP!$D$2),"&gt;="&amp;AQ$6,INDIRECT($F$1&amp;dbP!$D$2&amp;":"&amp;dbP!$D$2),"&lt;="&amp;AQ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Q$6,INDIRECT($F$1&amp;dbP!$D$2&amp;":"&amp;dbP!$D$2),"&lt;="&amp;AQ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R188" s="1">
        <f ca="1">SUMIFS(INDIRECT($F$1&amp;$F188&amp;":"&amp;$F188),INDIRECT($F$1&amp;dbP!$D$2&amp;":"&amp;dbP!$D$2),"&gt;="&amp;AR$6,INDIRECT($F$1&amp;dbP!$D$2&amp;":"&amp;dbP!$D$2),"&lt;="&amp;AR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R$6,INDIRECT($F$1&amp;dbP!$D$2&amp;":"&amp;dbP!$D$2),"&lt;="&amp;AR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S188" s="1">
        <f ca="1">SUMIFS(INDIRECT($F$1&amp;$F188&amp;":"&amp;$F188),INDIRECT($F$1&amp;dbP!$D$2&amp;":"&amp;dbP!$D$2),"&gt;="&amp;AS$6,INDIRECT($F$1&amp;dbP!$D$2&amp;":"&amp;dbP!$D$2),"&lt;="&amp;AS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S$6,INDIRECT($F$1&amp;dbP!$D$2&amp;":"&amp;dbP!$D$2),"&lt;="&amp;AS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T188" s="1">
        <f ca="1">SUMIFS(INDIRECT($F$1&amp;$F188&amp;":"&amp;$F188),INDIRECT($F$1&amp;dbP!$D$2&amp;":"&amp;dbP!$D$2),"&gt;="&amp;AT$6,INDIRECT($F$1&amp;dbP!$D$2&amp;":"&amp;dbP!$D$2),"&lt;="&amp;AT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T$6,INDIRECT($F$1&amp;dbP!$D$2&amp;":"&amp;dbP!$D$2),"&lt;="&amp;AT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U188" s="1">
        <f ca="1">SUMIFS(INDIRECT($F$1&amp;$F188&amp;":"&amp;$F188),INDIRECT($F$1&amp;dbP!$D$2&amp;":"&amp;dbP!$D$2),"&gt;="&amp;AU$6,INDIRECT($F$1&amp;dbP!$D$2&amp;":"&amp;dbP!$D$2),"&lt;="&amp;AU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U$6,INDIRECT($F$1&amp;dbP!$D$2&amp;":"&amp;dbP!$D$2),"&lt;="&amp;AU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V188" s="1">
        <f ca="1">SUMIFS(INDIRECT($F$1&amp;$F188&amp;":"&amp;$F188),INDIRECT($F$1&amp;dbP!$D$2&amp;":"&amp;dbP!$D$2),"&gt;="&amp;AV$6,INDIRECT($F$1&amp;dbP!$D$2&amp;":"&amp;dbP!$D$2),"&lt;="&amp;A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V$6,INDIRECT($F$1&amp;dbP!$D$2&amp;":"&amp;dbP!$D$2),"&lt;="&amp;AV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W188" s="1">
        <f ca="1">SUMIFS(INDIRECT($F$1&amp;$F188&amp;":"&amp;$F188),INDIRECT($F$1&amp;dbP!$D$2&amp;":"&amp;dbP!$D$2),"&gt;="&amp;AW$6,INDIRECT($F$1&amp;dbP!$D$2&amp;":"&amp;dbP!$D$2),"&lt;="&amp;A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W$6,INDIRECT($F$1&amp;dbP!$D$2&amp;":"&amp;dbP!$D$2),"&lt;="&amp;AW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X188" s="1">
        <f ca="1">SUMIFS(INDIRECT($F$1&amp;$F188&amp;":"&amp;$F188),INDIRECT($F$1&amp;dbP!$D$2&amp;":"&amp;dbP!$D$2),"&gt;="&amp;AX$6,INDIRECT($F$1&amp;dbP!$D$2&amp;":"&amp;dbP!$D$2),"&lt;="&amp;A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X$6,INDIRECT($F$1&amp;dbP!$D$2&amp;":"&amp;dbP!$D$2),"&lt;="&amp;AX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Y188" s="1">
        <f ca="1">SUMIFS(INDIRECT($F$1&amp;$F188&amp;":"&amp;$F188),INDIRECT($F$1&amp;dbP!$D$2&amp;":"&amp;dbP!$D$2),"&gt;="&amp;AY$6,INDIRECT($F$1&amp;dbP!$D$2&amp;":"&amp;dbP!$D$2),"&lt;="&amp;A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Y$6,INDIRECT($F$1&amp;dbP!$D$2&amp;":"&amp;dbP!$D$2),"&lt;="&amp;AY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AZ188" s="1">
        <f ca="1">SUMIFS(INDIRECT($F$1&amp;$F188&amp;":"&amp;$F188),INDIRECT($F$1&amp;dbP!$D$2&amp;":"&amp;dbP!$D$2),"&gt;="&amp;AZ$6,INDIRECT($F$1&amp;dbP!$D$2&amp;":"&amp;dbP!$D$2),"&lt;="&amp;A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AZ$6,INDIRECT($F$1&amp;dbP!$D$2&amp;":"&amp;dbP!$D$2),"&lt;="&amp;AZ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A188" s="1">
        <f ca="1">SUMIFS(INDIRECT($F$1&amp;$F188&amp;":"&amp;$F188),INDIRECT($F$1&amp;dbP!$D$2&amp;":"&amp;dbP!$D$2),"&gt;="&amp;BA$6,INDIRECT($F$1&amp;dbP!$D$2&amp;":"&amp;dbP!$D$2),"&lt;="&amp;B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BA$6,INDIRECT($F$1&amp;dbP!$D$2&amp;":"&amp;dbP!$D$2),"&lt;="&amp;BA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B188" s="1">
        <f ca="1">SUMIFS(INDIRECT($F$1&amp;$F188&amp;":"&amp;$F188),INDIRECT($F$1&amp;dbP!$D$2&amp;":"&amp;dbP!$D$2),"&gt;="&amp;BB$6,INDIRECT($F$1&amp;dbP!$D$2&amp;":"&amp;dbP!$D$2),"&lt;="&amp;B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BB$6,INDIRECT($F$1&amp;dbP!$D$2&amp;":"&amp;dbP!$D$2),"&lt;="&amp;BB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C188" s="1">
        <f ca="1">SUMIFS(INDIRECT($F$1&amp;$F188&amp;":"&amp;$F188),INDIRECT($F$1&amp;dbP!$D$2&amp;":"&amp;dbP!$D$2),"&gt;="&amp;BC$6,INDIRECT($F$1&amp;dbP!$D$2&amp;":"&amp;dbP!$D$2),"&lt;="&amp;B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BC$6,INDIRECT($F$1&amp;dbP!$D$2&amp;":"&amp;dbP!$D$2),"&lt;="&amp;BC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D188" s="1">
        <f ca="1">SUMIFS(INDIRECT($F$1&amp;$F188&amp;":"&amp;$F188),INDIRECT($F$1&amp;dbP!$D$2&amp;":"&amp;dbP!$D$2),"&gt;="&amp;BD$6,INDIRECT($F$1&amp;dbP!$D$2&amp;":"&amp;dbP!$D$2),"&lt;="&amp;B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BD$6,INDIRECT($F$1&amp;dbP!$D$2&amp;":"&amp;dbP!$D$2),"&lt;="&amp;BD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  <c r="BE188" s="1">
        <f ca="1">SUMIFS(INDIRECT($F$1&amp;$F188&amp;":"&amp;$F188),INDIRECT($F$1&amp;dbP!$D$2&amp;":"&amp;dbP!$D$2),"&gt;="&amp;BE$6,INDIRECT($F$1&amp;dbP!$D$2&amp;":"&amp;dbP!$D$2),"&lt;="&amp;B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"&amp;$I188=$J188),"*",RIGHT($J188,LEN($J188)-4)),INDIRECT($F$1&amp;dbP!$AC$2&amp;":"&amp;dbP!$AC$2),RepP!$J$3)-
SUMIFS(INDIRECT($F$1&amp;$G188&amp;":"&amp;$G188),INDIRECT($F$1&amp;dbP!$D$2&amp;":"&amp;dbP!$D$2),"&gt;="&amp;BE$6,INDIRECT($F$1&amp;dbP!$D$2&amp;":"&amp;dbP!$D$2),"&lt;="&amp;BE$7,INDIRECT($F$1&amp;dbP!$O$2&amp;":"&amp;dbP!$O$2),$H188,INDIRECT($F$1&amp;dbP!$P$2&amp;":"&amp;dbP!$P$2),IF($I188=$J188,"*",$I188),INDIRECT($F$1&amp;dbP!$Q$2&amp;":"&amp;dbP!$Q$2),IF(OR($I188=$J188,"  "&amp;$I188=$J188),"*",RIGHT($J188,LEN($J188)-4)),INDIRECT($F$1&amp;dbP!$AC$2&amp;":"&amp;dbP!$AC$2),RepP!$J$3)</f>
        <v>0</v>
      </c>
    </row>
    <row r="189" spans="1:57" x14ac:dyDescent="0.3">
      <c r="B189" s="1">
        <f>MAX(B$181:B188)+1</f>
        <v>24</v>
      </c>
      <c r="F189" s="1" t="str">
        <f ca="1">INDIRECT($B$1&amp;Items!H$2&amp;$B189)</f>
        <v>Y</v>
      </c>
      <c r="G189" s="1" t="str">
        <f ca="1">INDIRECT($B$1&amp;Items!I$2&amp;$B189)</f>
        <v>Z</v>
      </c>
      <c r="H189" s="13" t="str">
        <f ca="1">INDIRECT($B$1&amp;Items!E$2&amp;$B189)</f>
        <v>Начисление себестоимостных затрат</v>
      </c>
      <c r="I189" s="13" t="str">
        <f ca="1">IF(INDIRECT($B$1&amp;Items!F$2&amp;$B189)="",H189,INDIRECT($B$1&amp;Items!F$2&amp;$B189))</f>
        <v>Начисление затрат этапа-1 бизнес-процесса</v>
      </c>
      <c r="J189" s="1" t="str">
        <f ca="1">IF(INDIRECT($B$1&amp;Items!G$2&amp;$B189)="",IF(H189&lt;&gt;I189,"  "&amp;I189,I189),"    "&amp;INDIRECT($B$1&amp;Items!G$2&amp;$B189))</f>
        <v xml:space="preserve">    Сырье и материалы-6</v>
      </c>
      <c r="S189" s="1">
        <f ca="1">SUM($U189:INDIRECT(ADDRESS(ROW(),SUMIFS($1:$1,$5:$5,MAX($5:$5)))))</f>
        <v>887297.5</v>
      </c>
      <c r="V189" s="1">
        <f ca="1">SUMIFS(INDIRECT($F$1&amp;$F189&amp;":"&amp;$F189),INDIRECT($F$1&amp;dbP!$D$2&amp;":"&amp;dbP!$D$2),"&gt;="&amp;V$6,INDIRECT($F$1&amp;dbP!$D$2&amp;":"&amp;dbP!$D$2),"&lt;="&amp;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V$6,INDIRECT($F$1&amp;dbP!$D$2&amp;":"&amp;dbP!$D$2),"&lt;="&amp;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W189" s="1">
        <f ca="1">SUMIFS(INDIRECT($F$1&amp;$F189&amp;":"&amp;$F189),INDIRECT($F$1&amp;dbP!$D$2&amp;":"&amp;dbP!$D$2),"&gt;="&amp;W$6,INDIRECT($F$1&amp;dbP!$D$2&amp;":"&amp;dbP!$D$2),"&lt;="&amp;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W$6,INDIRECT($F$1&amp;dbP!$D$2&amp;":"&amp;dbP!$D$2),"&lt;="&amp;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887297.5</v>
      </c>
      <c r="X189" s="1">
        <f ca="1">SUMIFS(INDIRECT($F$1&amp;$F189&amp;":"&amp;$F189),INDIRECT($F$1&amp;dbP!$D$2&amp;":"&amp;dbP!$D$2),"&gt;="&amp;X$6,INDIRECT($F$1&amp;dbP!$D$2&amp;":"&amp;dbP!$D$2),"&lt;="&amp;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X$6,INDIRECT($F$1&amp;dbP!$D$2&amp;":"&amp;dbP!$D$2),"&lt;="&amp;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Y189" s="1">
        <f ca="1">SUMIFS(INDIRECT($F$1&amp;$F189&amp;":"&amp;$F189),INDIRECT($F$1&amp;dbP!$D$2&amp;":"&amp;dbP!$D$2),"&gt;="&amp;Y$6,INDIRECT($F$1&amp;dbP!$D$2&amp;":"&amp;dbP!$D$2),"&lt;="&amp;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Y$6,INDIRECT($F$1&amp;dbP!$D$2&amp;":"&amp;dbP!$D$2),"&lt;="&amp;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Z189" s="1">
        <f ca="1">SUMIFS(INDIRECT($F$1&amp;$F189&amp;":"&amp;$F189),INDIRECT($F$1&amp;dbP!$D$2&amp;":"&amp;dbP!$D$2),"&gt;="&amp;Z$6,INDIRECT($F$1&amp;dbP!$D$2&amp;":"&amp;dbP!$D$2),"&lt;="&amp;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Z$6,INDIRECT($F$1&amp;dbP!$D$2&amp;":"&amp;dbP!$D$2),"&lt;="&amp;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A189" s="1">
        <f ca="1">SUMIFS(INDIRECT($F$1&amp;$F189&amp;":"&amp;$F189),INDIRECT($F$1&amp;dbP!$D$2&amp;":"&amp;dbP!$D$2),"&gt;="&amp;AA$6,INDIRECT($F$1&amp;dbP!$D$2&amp;":"&amp;dbP!$D$2),"&lt;="&amp;A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A$6,INDIRECT($F$1&amp;dbP!$D$2&amp;":"&amp;dbP!$D$2),"&lt;="&amp;A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B189" s="1">
        <f ca="1">SUMIFS(INDIRECT($F$1&amp;$F189&amp;":"&amp;$F189),INDIRECT($F$1&amp;dbP!$D$2&amp;":"&amp;dbP!$D$2),"&gt;="&amp;AB$6,INDIRECT($F$1&amp;dbP!$D$2&amp;":"&amp;dbP!$D$2),"&lt;="&amp;A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B$6,INDIRECT($F$1&amp;dbP!$D$2&amp;":"&amp;dbP!$D$2),"&lt;="&amp;A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C189" s="1">
        <f ca="1">SUMIFS(INDIRECT($F$1&amp;$F189&amp;":"&amp;$F189),INDIRECT($F$1&amp;dbP!$D$2&amp;":"&amp;dbP!$D$2),"&gt;="&amp;AC$6,INDIRECT($F$1&amp;dbP!$D$2&amp;":"&amp;dbP!$D$2),"&lt;="&amp;A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C$6,INDIRECT($F$1&amp;dbP!$D$2&amp;":"&amp;dbP!$D$2),"&lt;="&amp;A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D189" s="1">
        <f ca="1">SUMIFS(INDIRECT($F$1&amp;$F189&amp;":"&amp;$F189),INDIRECT($F$1&amp;dbP!$D$2&amp;":"&amp;dbP!$D$2),"&gt;="&amp;AD$6,INDIRECT($F$1&amp;dbP!$D$2&amp;":"&amp;dbP!$D$2),"&lt;="&amp;A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D$6,INDIRECT($F$1&amp;dbP!$D$2&amp;":"&amp;dbP!$D$2),"&lt;="&amp;A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E189" s="1">
        <f ca="1">SUMIFS(INDIRECT($F$1&amp;$F189&amp;":"&amp;$F189),INDIRECT($F$1&amp;dbP!$D$2&amp;":"&amp;dbP!$D$2),"&gt;="&amp;AE$6,INDIRECT($F$1&amp;dbP!$D$2&amp;":"&amp;dbP!$D$2),"&lt;="&amp;A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E$6,INDIRECT($F$1&amp;dbP!$D$2&amp;":"&amp;dbP!$D$2),"&lt;="&amp;A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F189" s="1">
        <f ca="1">SUMIFS(INDIRECT($F$1&amp;$F189&amp;":"&amp;$F189),INDIRECT($F$1&amp;dbP!$D$2&amp;":"&amp;dbP!$D$2),"&gt;="&amp;AF$6,INDIRECT($F$1&amp;dbP!$D$2&amp;":"&amp;dbP!$D$2),"&lt;="&amp;AF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F$6,INDIRECT($F$1&amp;dbP!$D$2&amp;":"&amp;dbP!$D$2),"&lt;="&amp;AF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G189" s="1">
        <f ca="1">SUMIFS(INDIRECT($F$1&amp;$F189&amp;":"&amp;$F189),INDIRECT($F$1&amp;dbP!$D$2&amp;":"&amp;dbP!$D$2),"&gt;="&amp;AG$6,INDIRECT($F$1&amp;dbP!$D$2&amp;":"&amp;dbP!$D$2),"&lt;="&amp;AG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G$6,INDIRECT($F$1&amp;dbP!$D$2&amp;":"&amp;dbP!$D$2),"&lt;="&amp;AG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H189" s="1">
        <f ca="1">SUMIFS(INDIRECT($F$1&amp;$F189&amp;":"&amp;$F189),INDIRECT($F$1&amp;dbP!$D$2&amp;":"&amp;dbP!$D$2),"&gt;="&amp;AH$6,INDIRECT($F$1&amp;dbP!$D$2&amp;":"&amp;dbP!$D$2),"&lt;="&amp;AH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H$6,INDIRECT($F$1&amp;dbP!$D$2&amp;":"&amp;dbP!$D$2),"&lt;="&amp;AH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I189" s="1">
        <f ca="1">SUMIFS(INDIRECT($F$1&amp;$F189&amp;":"&amp;$F189),INDIRECT($F$1&amp;dbP!$D$2&amp;":"&amp;dbP!$D$2),"&gt;="&amp;AI$6,INDIRECT($F$1&amp;dbP!$D$2&amp;":"&amp;dbP!$D$2),"&lt;="&amp;AI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I$6,INDIRECT($F$1&amp;dbP!$D$2&amp;":"&amp;dbP!$D$2),"&lt;="&amp;AI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J189" s="1">
        <f ca="1">SUMIFS(INDIRECT($F$1&amp;$F189&amp;":"&amp;$F189),INDIRECT($F$1&amp;dbP!$D$2&amp;":"&amp;dbP!$D$2),"&gt;="&amp;AJ$6,INDIRECT($F$1&amp;dbP!$D$2&amp;":"&amp;dbP!$D$2),"&lt;="&amp;AJ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J$6,INDIRECT($F$1&amp;dbP!$D$2&amp;":"&amp;dbP!$D$2),"&lt;="&amp;AJ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K189" s="1">
        <f ca="1">SUMIFS(INDIRECT($F$1&amp;$F189&amp;":"&amp;$F189),INDIRECT($F$1&amp;dbP!$D$2&amp;":"&amp;dbP!$D$2),"&gt;="&amp;AK$6,INDIRECT($F$1&amp;dbP!$D$2&amp;":"&amp;dbP!$D$2),"&lt;="&amp;AK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K$6,INDIRECT($F$1&amp;dbP!$D$2&amp;":"&amp;dbP!$D$2),"&lt;="&amp;AK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L189" s="1">
        <f ca="1">SUMIFS(INDIRECT($F$1&amp;$F189&amp;":"&amp;$F189),INDIRECT($F$1&amp;dbP!$D$2&amp;":"&amp;dbP!$D$2),"&gt;="&amp;AL$6,INDIRECT($F$1&amp;dbP!$D$2&amp;":"&amp;dbP!$D$2),"&lt;="&amp;AL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L$6,INDIRECT($F$1&amp;dbP!$D$2&amp;":"&amp;dbP!$D$2),"&lt;="&amp;AL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M189" s="1">
        <f ca="1">SUMIFS(INDIRECT($F$1&amp;$F189&amp;":"&amp;$F189),INDIRECT($F$1&amp;dbP!$D$2&amp;":"&amp;dbP!$D$2),"&gt;="&amp;AM$6,INDIRECT($F$1&amp;dbP!$D$2&amp;":"&amp;dbP!$D$2),"&lt;="&amp;AM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M$6,INDIRECT($F$1&amp;dbP!$D$2&amp;":"&amp;dbP!$D$2),"&lt;="&amp;AM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N189" s="1">
        <f ca="1">SUMIFS(INDIRECT($F$1&amp;$F189&amp;":"&amp;$F189),INDIRECT($F$1&amp;dbP!$D$2&amp;":"&amp;dbP!$D$2),"&gt;="&amp;AN$6,INDIRECT($F$1&amp;dbP!$D$2&amp;":"&amp;dbP!$D$2),"&lt;="&amp;AN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N$6,INDIRECT($F$1&amp;dbP!$D$2&amp;":"&amp;dbP!$D$2),"&lt;="&amp;AN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O189" s="1">
        <f ca="1">SUMIFS(INDIRECT($F$1&amp;$F189&amp;":"&amp;$F189),INDIRECT($F$1&amp;dbP!$D$2&amp;":"&amp;dbP!$D$2),"&gt;="&amp;AO$6,INDIRECT($F$1&amp;dbP!$D$2&amp;":"&amp;dbP!$D$2),"&lt;="&amp;AO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O$6,INDIRECT($F$1&amp;dbP!$D$2&amp;":"&amp;dbP!$D$2),"&lt;="&amp;AO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P189" s="1">
        <f ca="1">SUMIFS(INDIRECT($F$1&amp;$F189&amp;":"&amp;$F189),INDIRECT($F$1&amp;dbP!$D$2&amp;":"&amp;dbP!$D$2),"&gt;="&amp;AP$6,INDIRECT($F$1&amp;dbP!$D$2&amp;":"&amp;dbP!$D$2),"&lt;="&amp;AP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P$6,INDIRECT($F$1&amp;dbP!$D$2&amp;":"&amp;dbP!$D$2),"&lt;="&amp;AP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Q189" s="1">
        <f ca="1">SUMIFS(INDIRECT($F$1&amp;$F189&amp;":"&amp;$F189),INDIRECT($F$1&amp;dbP!$D$2&amp;":"&amp;dbP!$D$2),"&gt;="&amp;AQ$6,INDIRECT($F$1&amp;dbP!$D$2&amp;":"&amp;dbP!$D$2),"&lt;="&amp;AQ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Q$6,INDIRECT($F$1&amp;dbP!$D$2&amp;":"&amp;dbP!$D$2),"&lt;="&amp;AQ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R189" s="1">
        <f ca="1">SUMIFS(INDIRECT($F$1&amp;$F189&amp;":"&amp;$F189),INDIRECT($F$1&amp;dbP!$D$2&amp;":"&amp;dbP!$D$2),"&gt;="&amp;AR$6,INDIRECT($F$1&amp;dbP!$D$2&amp;":"&amp;dbP!$D$2),"&lt;="&amp;AR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R$6,INDIRECT($F$1&amp;dbP!$D$2&amp;":"&amp;dbP!$D$2),"&lt;="&amp;AR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S189" s="1">
        <f ca="1">SUMIFS(INDIRECT($F$1&amp;$F189&amp;":"&amp;$F189),INDIRECT($F$1&amp;dbP!$D$2&amp;":"&amp;dbP!$D$2),"&gt;="&amp;AS$6,INDIRECT($F$1&amp;dbP!$D$2&amp;":"&amp;dbP!$D$2),"&lt;="&amp;AS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S$6,INDIRECT($F$1&amp;dbP!$D$2&amp;":"&amp;dbP!$D$2),"&lt;="&amp;AS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T189" s="1">
        <f ca="1">SUMIFS(INDIRECT($F$1&amp;$F189&amp;":"&amp;$F189),INDIRECT($F$1&amp;dbP!$D$2&amp;":"&amp;dbP!$D$2),"&gt;="&amp;AT$6,INDIRECT($F$1&amp;dbP!$D$2&amp;":"&amp;dbP!$D$2),"&lt;="&amp;AT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T$6,INDIRECT($F$1&amp;dbP!$D$2&amp;":"&amp;dbP!$D$2),"&lt;="&amp;AT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U189" s="1">
        <f ca="1">SUMIFS(INDIRECT($F$1&amp;$F189&amp;":"&amp;$F189),INDIRECT($F$1&amp;dbP!$D$2&amp;":"&amp;dbP!$D$2),"&gt;="&amp;AU$6,INDIRECT($F$1&amp;dbP!$D$2&amp;":"&amp;dbP!$D$2),"&lt;="&amp;AU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U$6,INDIRECT($F$1&amp;dbP!$D$2&amp;":"&amp;dbP!$D$2),"&lt;="&amp;AU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V189" s="1">
        <f ca="1">SUMIFS(INDIRECT($F$1&amp;$F189&amp;":"&amp;$F189),INDIRECT($F$1&amp;dbP!$D$2&amp;":"&amp;dbP!$D$2),"&gt;="&amp;AV$6,INDIRECT($F$1&amp;dbP!$D$2&amp;":"&amp;dbP!$D$2),"&lt;="&amp;A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V$6,INDIRECT($F$1&amp;dbP!$D$2&amp;":"&amp;dbP!$D$2),"&lt;="&amp;AV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W189" s="1">
        <f ca="1">SUMIFS(INDIRECT($F$1&amp;$F189&amp;":"&amp;$F189),INDIRECT($F$1&amp;dbP!$D$2&amp;":"&amp;dbP!$D$2),"&gt;="&amp;AW$6,INDIRECT($F$1&amp;dbP!$D$2&amp;":"&amp;dbP!$D$2),"&lt;="&amp;A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W$6,INDIRECT($F$1&amp;dbP!$D$2&amp;":"&amp;dbP!$D$2),"&lt;="&amp;AW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X189" s="1">
        <f ca="1">SUMIFS(INDIRECT($F$1&amp;$F189&amp;":"&amp;$F189),INDIRECT($F$1&amp;dbP!$D$2&amp;":"&amp;dbP!$D$2),"&gt;="&amp;AX$6,INDIRECT($F$1&amp;dbP!$D$2&amp;":"&amp;dbP!$D$2),"&lt;="&amp;A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X$6,INDIRECT($F$1&amp;dbP!$D$2&amp;":"&amp;dbP!$D$2),"&lt;="&amp;AX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Y189" s="1">
        <f ca="1">SUMIFS(INDIRECT($F$1&amp;$F189&amp;":"&amp;$F189),INDIRECT($F$1&amp;dbP!$D$2&amp;":"&amp;dbP!$D$2),"&gt;="&amp;AY$6,INDIRECT($F$1&amp;dbP!$D$2&amp;":"&amp;dbP!$D$2),"&lt;="&amp;A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Y$6,INDIRECT($F$1&amp;dbP!$D$2&amp;":"&amp;dbP!$D$2),"&lt;="&amp;AY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AZ189" s="1">
        <f ca="1">SUMIFS(INDIRECT($F$1&amp;$F189&amp;":"&amp;$F189),INDIRECT($F$1&amp;dbP!$D$2&amp;":"&amp;dbP!$D$2),"&gt;="&amp;AZ$6,INDIRECT($F$1&amp;dbP!$D$2&amp;":"&amp;dbP!$D$2),"&lt;="&amp;A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AZ$6,INDIRECT($F$1&amp;dbP!$D$2&amp;":"&amp;dbP!$D$2),"&lt;="&amp;AZ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A189" s="1">
        <f ca="1">SUMIFS(INDIRECT($F$1&amp;$F189&amp;":"&amp;$F189),INDIRECT($F$1&amp;dbP!$D$2&amp;":"&amp;dbP!$D$2),"&gt;="&amp;BA$6,INDIRECT($F$1&amp;dbP!$D$2&amp;":"&amp;dbP!$D$2),"&lt;="&amp;B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BA$6,INDIRECT($F$1&amp;dbP!$D$2&amp;":"&amp;dbP!$D$2),"&lt;="&amp;BA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B189" s="1">
        <f ca="1">SUMIFS(INDIRECT($F$1&amp;$F189&amp;":"&amp;$F189),INDIRECT($F$1&amp;dbP!$D$2&amp;":"&amp;dbP!$D$2),"&gt;="&amp;BB$6,INDIRECT($F$1&amp;dbP!$D$2&amp;":"&amp;dbP!$D$2),"&lt;="&amp;B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BB$6,INDIRECT($F$1&amp;dbP!$D$2&amp;":"&amp;dbP!$D$2),"&lt;="&amp;BB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C189" s="1">
        <f ca="1">SUMIFS(INDIRECT($F$1&amp;$F189&amp;":"&amp;$F189),INDIRECT($F$1&amp;dbP!$D$2&amp;":"&amp;dbP!$D$2),"&gt;="&amp;BC$6,INDIRECT($F$1&amp;dbP!$D$2&amp;":"&amp;dbP!$D$2),"&lt;="&amp;B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BC$6,INDIRECT($F$1&amp;dbP!$D$2&amp;":"&amp;dbP!$D$2),"&lt;="&amp;BC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D189" s="1">
        <f ca="1">SUMIFS(INDIRECT($F$1&amp;$F189&amp;":"&amp;$F189),INDIRECT($F$1&amp;dbP!$D$2&amp;":"&amp;dbP!$D$2),"&gt;="&amp;BD$6,INDIRECT($F$1&amp;dbP!$D$2&amp;":"&amp;dbP!$D$2),"&lt;="&amp;B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BD$6,INDIRECT($F$1&amp;dbP!$D$2&amp;":"&amp;dbP!$D$2),"&lt;="&amp;BD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  <c r="BE189" s="1">
        <f ca="1">SUMIFS(INDIRECT($F$1&amp;$F189&amp;":"&amp;$F189),INDIRECT($F$1&amp;dbP!$D$2&amp;":"&amp;dbP!$D$2),"&gt;="&amp;BE$6,INDIRECT($F$1&amp;dbP!$D$2&amp;":"&amp;dbP!$D$2),"&lt;="&amp;B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"&amp;$I189=$J189),"*",RIGHT($J189,LEN($J189)-4)),INDIRECT($F$1&amp;dbP!$AC$2&amp;":"&amp;dbP!$AC$2),RepP!$J$3)-
SUMIFS(INDIRECT($F$1&amp;$G189&amp;":"&amp;$G189),INDIRECT($F$1&amp;dbP!$D$2&amp;":"&amp;dbP!$D$2),"&gt;="&amp;BE$6,INDIRECT($F$1&amp;dbP!$D$2&amp;":"&amp;dbP!$D$2),"&lt;="&amp;BE$7,INDIRECT($F$1&amp;dbP!$O$2&amp;":"&amp;dbP!$O$2),$H189,INDIRECT($F$1&amp;dbP!$P$2&amp;":"&amp;dbP!$P$2),IF($I189=$J189,"*",$I189),INDIRECT($F$1&amp;dbP!$Q$2&amp;":"&amp;dbP!$Q$2),IF(OR($I189=$J189,"  "&amp;$I189=$J189),"*",RIGHT($J189,LEN($J189)-4)),INDIRECT($F$1&amp;dbP!$AC$2&amp;":"&amp;dbP!$AC$2),RepP!$J$3)</f>
        <v>0</v>
      </c>
    </row>
    <row r="190" spans="1:57" x14ac:dyDescent="0.3">
      <c r="B190" s="1">
        <f>MAX(B$181:B189)+1</f>
        <v>25</v>
      </c>
      <c r="F190" s="1" t="str">
        <f ca="1">INDIRECT($B$1&amp;Items!H$2&amp;$B190)</f>
        <v>Y</v>
      </c>
      <c r="G190" s="1" t="str">
        <f ca="1">INDIRECT($B$1&amp;Items!I$2&amp;$B190)</f>
        <v>Z</v>
      </c>
      <c r="H190" s="13" t="str">
        <f ca="1">INDIRECT($B$1&amp;Items!E$2&amp;$B190)</f>
        <v>Начисление себестоимостных затрат</v>
      </c>
      <c r="I190" s="13" t="str">
        <f ca="1">IF(INDIRECT($B$1&amp;Items!F$2&amp;$B190)="",H190,INDIRECT($B$1&amp;Items!F$2&amp;$B190))</f>
        <v>Начисление затрат этапа-1 бизнес-процесса</v>
      </c>
      <c r="J190" s="1" t="str">
        <f ca="1">IF(INDIRECT($B$1&amp;Items!G$2&amp;$B190)="",IF(H190&lt;&gt;I190,"  "&amp;I190,I190),"    "&amp;INDIRECT($B$1&amp;Items!G$2&amp;$B190))</f>
        <v xml:space="preserve">    Сырье и материалы-7</v>
      </c>
      <c r="S190" s="1">
        <f ca="1">SUM($U190:INDIRECT(ADDRESS(ROW(),SUMIFS($1:$1,$5:$5,MAX($5:$5)))))</f>
        <v>1020869.1666666666</v>
      </c>
      <c r="V190" s="1">
        <f ca="1">SUMIFS(INDIRECT($F$1&amp;$F190&amp;":"&amp;$F190),INDIRECT($F$1&amp;dbP!$D$2&amp;":"&amp;dbP!$D$2),"&gt;="&amp;V$6,INDIRECT($F$1&amp;dbP!$D$2&amp;":"&amp;dbP!$D$2),"&lt;="&amp;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V$6,INDIRECT($F$1&amp;dbP!$D$2&amp;":"&amp;dbP!$D$2),"&lt;="&amp;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W190" s="1">
        <f ca="1">SUMIFS(INDIRECT($F$1&amp;$F190&amp;":"&amp;$F190),INDIRECT($F$1&amp;dbP!$D$2&amp;":"&amp;dbP!$D$2),"&gt;="&amp;W$6,INDIRECT($F$1&amp;dbP!$D$2&amp;":"&amp;dbP!$D$2),"&lt;="&amp;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W$6,INDIRECT($F$1&amp;dbP!$D$2&amp;":"&amp;dbP!$D$2),"&lt;="&amp;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X190" s="1">
        <f ca="1">SUMIFS(INDIRECT($F$1&amp;$F190&amp;":"&amp;$F190),INDIRECT($F$1&amp;dbP!$D$2&amp;":"&amp;dbP!$D$2),"&gt;="&amp;X$6,INDIRECT($F$1&amp;dbP!$D$2&amp;":"&amp;dbP!$D$2),"&lt;="&amp;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X$6,INDIRECT($F$1&amp;dbP!$D$2&amp;":"&amp;dbP!$D$2),"&lt;="&amp;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1020869.1666666666</v>
      </c>
      <c r="Y190" s="1">
        <f ca="1">SUMIFS(INDIRECT($F$1&amp;$F190&amp;":"&amp;$F190),INDIRECT($F$1&amp;dbP!$D$2&amp;":"&amp;dbP!$D$2),"&gt;="&amp;Y$6,INDIRECT($F$1&amp;dbP!$D$2&amp;":"&amp;dbP!$D$2),"&lt;="&amp;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Y$6,INDIRECT($F$1&amp;dbP!$D$2&amp;":"&amp;dbP!$D$2),"&lt;="&amp;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Z190" s="1">
        <f ca="1">SUMIFS(INDIRECT($F$1&amp;$F190&amp;":"&amp;$F190),INDIRECT($F$1&amp;dbP!$D$2&amp;":"&amp;dbP!$D$2),"&gt;="&amp;Z$6,INDIRECT($F$1&amp;dbP!$D$2&amp;":"&amp;dbP!$D$2),"&lt;="&amp;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Z$6,INDIRECT($F$1&amp;dbP!$D$2&amp;":"&amp;dbP!$D$2),"&lt;="&amp;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A190" s="1">
        <f ca="1">SUMIFS(INDIRECT($F$1&amp;$F190&amp;":"&amp;$F190),INDIRECT($F$1&amp;dbP!$D$2&amp;":"&amp;dbP!$D$2),"&gt;="&amp;AA$6,INDIRECT($F$1&amp;dbP!$D$2&amp;":"&amp;dbP!$D$2),"&lt;="&amp;A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A$6,INDIRECT($F$1&amp;dbP!$D$2&amp;":"&amp;dbP!$D$2),"&lt;="&amp;A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B190" s="1">
        <f ca="1">SUMIFS(INDIRECT($F$1&amp;$F190&amp;":"&amp;$F190),INDIRECT($F$1&amp;dbP!$D$2&amp;":"&amp;dbP!$D$2),"&gt;="&amp;AB$6,INDIRECT($F$1&amp;dbP!$D$2&amp;":"&amp;dbP!$D$2),"&lt;="&amp;A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B$6,INDIRECT($F$1&amp;dbP!$D$2&amp;":"&amp;dbP!$D$2),"&lt;="&amp;A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C190" s="1">
        <f ca="1">SUMIFS(INDIRECT($F$1&amp;$F190&amp;":"&amp;$F190),INDIRECT($F$1&amp;dbP!$D$2&amp;":"&amp;dbP!$D$2),"&gt;="&amp;AC$6,INDIRECT($F$1&amp;dbP!$D$2&amp;":"&amp;dbP!$D$2),"&lt;="&amp;A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C$6,INDIRECT($F$1&amp;dbP!$D$2&amp;":"&amp;dbP!$D$2),"&lt;="&amp;A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D190" s="1">
        <f ca="1">SUMIFS(INDIRECT($F$1&amp;$F190&amp;":"&amp;$F190),INDIRECT($F$1&amp;dbP!$D$2&amp;":"&amp;dbP!$D$2),"&gt;="&amp;AD$6,INDIRECT($F$1&amp;dbP!$D$2&amp;":"&amp;dbP!$D$2),"&lt;="&amp;A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D$6,INDIRECT($F$1&amp;dbP!$D$2&amp;":"&amp;dbP!$D$2),"&lt;="&amp;A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E190" s="1">
        <f ca="1">SUMIFS(INDIRECT($F$1&amp;$F190&amp;":"&amp;$F190),INDIRECT($F$1&amp;dbP!$D$2&amp;":"&amp;dbP!$D$2),"&gt;="&amp;AE$6,INDIRECT($F$1&amp;dbP!$D$2&amp;":"&amp;dbP!$D$2),"&lt;="&amp;A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E$6,INDIRECT($F$1&amp;dbP!$D$2&amp;":"&amp;dbP!$D$2),"&lt;="&amp;A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F190" s="1">
        <f ca="1">SUMIFS(INDIRECT($F$1&amp;$F190&amp;":"&amp;$F190),INDIRECT($F$1&amp;dbP!$D$2&amp;":"&amp;dbP!$D$2),"&gt;="&amp;AF$6,INDIRECT($F$1&amp;dbP!$D$2&amp;":"&amp;dbP!$D$2),"&lt;="&amp;AF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F$6,INDIRECT($F$1&amp;dbP!$D$2&amp;":"&amp;dbP!$D$2),"&lt;="&amp;AF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G190" s="1">
        <f ca="1">SUMIFS(INDIRECT($F$1&amp;$F190&amp;":"&amp;$F190),INDIRECT($F$1&amp;dbP!$D$2&amp;":"&amp;dbP!$D$2),"&gt;="&amp;AG$6,INDIRECT($F$1&amp;dbP!$D$2&amp;":"&amp;dbP!$D$2),"&lt;="&amp;AG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G$6,INDIRECT($F$1&amp;dbP!$D$2&amp;":"&amp;dbP!$D$2),"&lt;="&amp;AG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H190" s="1">
        <f ca="1">SUMIFS(INDIRECT($F$1&amp;$F190&amp;":"&amp;$F190),INDIRECT($F$1&amp;dbP!$D$2&amp;":"&amp;dbP!$D$2),"&gt;="&amp;AH$6,INDIRECT($F$1&amp;dbP!$D$2&amp;":"&amp;dbP!$D$2),"&lt;="&amp;AH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H$6,INDIRECT($F$1&amp;dbP!$D$2&amp;":"&amp;dbP!$D$2),"&lt;="&amp;AH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I190" s="1">
        <f ca="1">SUMIFS(INDIRECT($F$1&amp;$F190&amp;":"&amp;$F190),INDIRECT($F$1&amp;dbP!$D$2&amp;":"&amp;dbP!$D$2),"&gt;="&amp;AI$6,INDIRECT($F$1&amp;dbP!$D$2&amp;":"&amp;dbP!$D$2),"&lt;="&amp;AI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I$6,INDIRECT($F$1&amp;dbP!$D$2&amp;":"&amp;dbP!$D$2),"&lt;="&amp;AI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J190" s="1">
        <f ca="1">SUMIFS(INDIRECT($F$1&amp;$F190&amp;":"&amp;$F190),INDIRECT($F$1&amp;dbP!$D$2&amp;":"&amp;dbP!$D$2),"&gt;="&amp;AJ$6,INDIRECT($F$1&amp;dbP!$D$2&amp;":"&amp;dbP!$D$2),"&lt;="&amp;AJ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J$6,INDIRECT($F$1&amp;dbP!$D$2&amp;":"&amp;dbP!$D$2),"&lt;="&amp;AJ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K190" s="1">
        <f ca="1">SUMIFS(INDIRECT($F$1&amp;$F190&amp;":"&amp;$F190),INDIRECT($F$1&amp;dbP!$D$2&amp;":"&amp;dbP!$D$2),"&gt;="&amp;AK$6,INDIRECT($F$1&amp;dbP!$D$2&amp;":"&amp;dbP!$D$2),"&lt;="&amp;AK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K$6,INDIRECT($F$1&amp;dbP!$D$2&amp;":"&amp;dbP!$D$2),"&lt;="&amp;AK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L190" s="1">
        <f ca="1">SUMIFS(INDIRECT($F$1&amp;$F190&amp;":"&amp;$F190),INDIRECT($F$1&amp;dbP!$D$2&amp;":"&amp;dbP!$D$2),"&gt;="&amp;AL$6,INDIRECT($F$1&amp;dbP!$D$2&amp;":"&amp;dbP!$D$2),"&lt;="&amp;AL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L$6,INDIRECT($F$1&amp;dbP!$D$2&amp;":"&amp;dbP!$D$2),"&lt;="&amp;AL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M190" s="1">
        <f ca="1">SUMIFS(INDIRECT($F$1&amp;$F190&amp;":"&amp;$F190),INDIRECT($F$1&amp;dbP!$D$2&amp;":"&amp;dbP!$D$2),"&gt;="&amp;AM$6,INDIRECT($F$1&amp;dbP!$D$2&amp;":"&amp;dbP!$D$2),"&lt;="&amp;AM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M$6,INDIRECT($F$1&amp;dbP!$D$2&amp;":"&amp;dbP!$D$2),"&lt;="&amp;AM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N190" s="1">
        <f ca="1">SUMIFS(INDIRECT($F$1&amp;$F190&amp;":"&amp;$F190),INDIRECT($F$1&amp;dbP!$D$2&amp;":"&amp;dbP!$D$2),"&gt;="&amp;AN$6,INDIRECT($F$1&amp;dbP!$D$2&amp;":"&amp;dbP!$D$2),"&lt;="&amp;AN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N$6,INDIRECT($F$1&amp;dbP!$D$2&amp;":"&amp;dbP!$D$2),"&lt;="&amp;AN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O190" s="1">
        <f ca="1">SUMIFS(INDIRECT($F$1&amp;$F190&amp;":"&amp;$F190),INDIRECT($F$1&amp;dbP!$D$2&amp;":"&amp;dbP!$D$2),"&gt;="&amp;AO$6,INDIRECT($F$1&amp;dbP!$D$2&amp;":"&amp;dbP!$D$2),"&lt;="&amp;AO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O$6,INDIRECT($F$1&amp;dbP!$D$2&amp;":"&amp;dbP!$D$2),"&lt;="&amp;AO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P190" s="1">
        <f ca="1">SUMIFS(INDIRECT($F$1&amp;$F190&amp;":"&amp;$F190),INDIRECT($F$1&amp;dbP!$D$2&amp;":"&amp;dbP!$D$2),"&gt;="&amp;AP$6,INDIRECT($F$1&amp;dbP!$D$2&amp;":"&amp;dbP!$D$2),"&lt;="&amp;AP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P$6,INDIRECT($F$1&amp;dbP!$D$2&amp;":"&amp;dbP!$D$2),"&lt;="&amp;AP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Q190" s="1">
        <f ca="1">SUMIFS(INDIRECT($F$1&amp;$F190&amp;":"&amp;$F190),INDIRECT($F$1&amp;dbP!$D$2&amp;":"&amp;dbP!$D$2),"&gt;="&amp;AQ$6,INDIRECT($F$1&amp;dbP!$D$2&amp;":"&amp;dbP!$D$2),"&lt;="&amp;AQ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Q$6,INDIRECT($F$1&amp;dbP!$D$2&amp;":"&amp;dbP!$D$2),"&lt;="&amp;AQ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R190" s="1">
        <f ca="1">SUMIFS(INDIRECT($F$1&amp;$F190&amp;":"&amp;$F190),INDIRECT($F$1&amp;dbP!$D$2&amp;":"&amp;dbP!$D$2),"&gt;="&amp;AR$6,INDIRECT($F$1&amp;dbP!$D$2&amp;":"&amp;dbP!$D$2),"&lt;="&amp;AR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R$6,INDIRECT($F$1&amp;dbP!$D$2&amp;":"&amp;dbP!$D$2),"&lt;="&amp;AR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S190" s="1">
        <f ca="1">SUMIFS(INDIRECT($F$1&amp;$F190&amp;":"&amp;$F190),INDIRECT($F$1&amp;dbP!$D$2&amp;":"&amp;dbP!$D$2),"&gt;="&amp;AS$6,INDIRECT($F$1&amp;dbP!$D$2&amp;":"&amp;dbP!$D$2),"&lt;="&amp;AS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S$6,INDIRECT($F$1&amp;dbP!$D$2&amp;":"&amp;dbP!$D$2),"&lt;="&amp;AS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T190" s="1">
        <f ca="1">SUMIFS(INDIRECT($F$1&amp;$F190&amp;":"&amp;$F190),INDIRECT($F$1&amp;dbP!$D$2&amp;":"&amp;dbP!$D$2),"&gt;="&amp;AT$6,INDIRECT($F$1&amp;dbP!$D$2&amp;":"&amp;dbP!$D$2),"&lt;="&amp;AT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T$6,INDIRECT($F$1&amp;dbP!$D$2&amp;":"&amp;dbP!$D$2),"&lt;="&amp;AT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U190" s="1">
        <f ca="1">SUMIFS(INDIRECT($F$1&amp;$F190&amp;":"&amp;$F190),INDIRECT($F$1&amp;dbP!$D$2&amp;":"&amp;dbP!$D$2),"&gt;="&amp;AU$6,INDIRECT($F$1&amp;dbP!$D$2&amp;":"&amp;dbP!$D$2),"&lt;="&amp;AU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U$6,INDIRECT($F$1&amp;dbP!$D$2&amp;":"&amp;dbP!$D$2),"&lt;="&amp;AU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V190" s="1">
        <f ca="1">SUMIFS(INDIRECT($F$1&amp;$F190&amp;":"&amp;$F190),INDIRECT($F$1&amp;dbP!$D$2&amp;":"&amp;dbP!$D$2),"&gt;="&amp;AV$6,INDIRECT($F$1&amp;dbP!$D$2&amp;":"&amp;dbP!$D$2),"&lt;="&amp;A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V$6,INDIRECT($F$1&amp;dbP!$D$2&amp;":"&amp;dbP!$D$2),"&lt;="&amp;AV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W190" s="1">
        <f ca="1">SUMIFS(INDIRECT($F$1&amp;$F190&amp;":"&amp;$F190),INDIRECT($F$1&amp;dbP!$D$2&amp;":"&amp;dbP!$D$2),"&gt;="&amp;AW$6,INDIRECT($F$1&amp;dbP!$D$2&amp;":"&amp;dbP!$D$2),"&lt;="&amp;A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W$6,INDIRECT($F$1&amp;dbP!$D$2&amp;":"&amp;dbP!$D$2),"&lt;="&amp;AW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X190" s="1">
        <f ca="1">SUMIFS(INDIRECT($F$1&amp;$F190&amp;":"&amp;$F190),INDIRECT($F$1&amp;dbP!$D$2&amp;":"&amp;dbP!$D$2),"&gt;="&amp;AX$6,INDIRECT($F$1&amp;dbP!$D$2&amp;":"&amp;dbP!$D$2),"&lt;="&amp;A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X$6,INDIRECT($F$1&amp;dbP!$D$2&amp;":"&amp;dbP!$D$2),"&lt;="&amp;AX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Y190" s="1">
        <f ca="1">SUMIFS(INDIRECT($F$1&amp;$F190&amp;":"&amp;$F190),INDIRECT($F$1&amp;dbP!$D$2&amp;":"&amp;dbP!$D$2),"&gt;="&amp;AY$6,INDIRECT($F$1&amp;dbP!$D$2&amp;":"&amp;dbP!$D$2),"&lt;="&amp;A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Y$6,INDIRECT($F$1&amp;dbP!$D$2&amp;":"&amp;dbP!$D$2),"&lt;="&amp;AY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AZ190" s="1">
        <f ca="1">SUMIFS(INDIRECT($F$1&amp;$F190&amp;":"&amp;$F190),INDIRECT($F$1&amp;dbP!$D$2&amp;":"&amp;dbP!$D$2),"&gt;="&amp;AZ$6,INDIRECT($F$1&amp;dbP!$D$2&amp;":"&amp;dbP!$D$2),"&lt;="&amp;A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AZ$6,INDIRECT($F$1&amp;dbP!$D$2&amp;":"&amp;dbP!$D$2),"&lt;="&amp;AZ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A190" s="1">
        <f ca="1">SUMIFS(INDIRECT($F$1&amp;$F190&amp;":"&amp;$F190),INDIRECT($F$1&amp;dbP!$D$2&amp;":"&amp;dbP!$D$2),"&gt;="&amp;BA$6,INDIRECT($F$1&amp;dbP!$D$2&amp;":"&amp;dbP!$D$2),"&lt;="&amp;B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BA$6,INDIRECT($F$1&amp;dbP!$D$2&amp;":"&amp;dbP!$D$2),"&lt;="&amp;BA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B190" s="1">
        <f ca="1">SUMIFS(INDIRECT($F$1&amp;$F190&amp;":"&amp;$F190),INDIRECT($F$1&amp;dbP!$D$2&amp;":"&amp;dbP!$D$2),"&gt;="&amp;BB$6,INDIRECT($F$1&amp;dbP!$D$2&amp;":"&amp;dbP!$D$2),"&lt;="&amp;B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BB$6,INDIRECT($F$1&amp;dbP!$D$2&amp;":"&amp;dbP!$D$2),"&lt;="&amp;BB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C190" s="1">
        <f ca="1">SUMIFS(INDIRECT($F$1&amp;$F190&amp;":"&amp;$F190),INDIRECT($F$1&amp;dbP!$D$2&amp;":"&amp;dbP!$D$2),"&gt;="&amp;BC$6,INDIRECT($F$1&amp;dbP!$D$2&amp;":"&amp;dbP!$D$2),"&lt;="&amp;B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BC$6,INDIRECT($F$1&amp;dbP!$D$2&amp;":"&amp;dbP!$D$2),"&lt;="&amp;BC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D190" s="1">
        <f ca="1">SUMIFS(INDIRECT($F$1&amp;$F190&amp;":"&amp;$F190),INDIRECT($F$1&amp;dbP!$D$2&amp;":"&amp;dbP!$D$2),"&gt;="&amp;BD$6,INDIRECT($F$1&amp;dbP!$D$2&amp;":"&amp;dbP!$D$2),"&lt;="&amp;B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BD$6,INDIRECT($F$1&amp;dbP!$D$2&amp;":"&amp;dbP!$D$2),"&lt;="&amp;BD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  <c r="BE190" s="1">
        <f ca="1">SUMIFS(INDIRECT($F$1&amp;$F190&amp;":"&amp;$F190),INDIRECT($F$1&amp;dbP!$D$2&amp;":"&amp;dbP!$D$2),"&gt;="&amp;BE$6,INDIRECT($F$1&amp;dbP!$D$2&amp;":"&amp;dbP!$D$2),"&lt;="&amp;B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"&amp;$I190=$J190),"*",RIGHT($J190,LEN($J190)-4)),INDIRECT($F$1&amp;dbP!$AC$2&amp;":"&amp;dbP!$AC$2),RepP!$J$3)-
SUMIFS(INDIRECT($F$1&amp;$G190&amp;":"&amp;$G190),INDIRECT($F$1&amp;dbP!$D$2&amp;":"&amp;dbP!$D$2),"&gt;="&amp;BE$6,INDIRECT($F$1&amp;dbP!$D$2&amp;":"&amp;dbP!$D$2),"&lt;="&amp;BE$7,INDIRECT($F$1&amp;dbP!$O$2&amp;":"&amp;dbP!$O$2),$H190,INDIRECT($F$1&amp;dbP!$P$2&amp;":"&amp;dbP!$P$2),IF($I190=$J190,"*",$I190),INDIRECT($F$1&amp;dbP!$Q$2&amp;":"&amp;dbP!$Q$2),IF(OR($I190=$J190,"  "&amp;$I190=$J190),"*",RIGHT($J190,LEN($J190)-4)),INDIRECT($F$1&amp;dbP!$AC$2&amp;":"&amp;dbP!$AC$2),RepP!$J$3)</f>
        <v>0</v>
      </c>
    </row>
    <row r="191" spans="1:57" x14ac:dyDescent="0.3">
      <c r="B191" s="1">
        <f>MAX(B$181:B190)+1</f>
        <v>26</v>
      </c>
      <c r="F191" s="1" t="str">
        <f ca="1">INDIRECT($B$1&amp;Items!H$2&amp;$B191)</f>
        <v>Y</v>
      </c>
      <c r="G191" s="1" t="str">
        <f ca="1">INDIRECT($B$1&amp;Items!I$2&amp;$B191)</f>
        <v>Z</v>
      </c>
      <c r="H191" s="13" t="str">
        <f ca="1">INDIRECT($B$1&amp;Items!E$2&amp;$B191)</f>
        <v>Начисление себестоимостных затрат</v>
      </c>
      <c r="I191" s="13" t="str">
        <f ca="1">IF(INDIRECT($B$1&amp;Items!F$2&amp;$B191)="",H191,INDIRECT($B$1&amp;Items!F$2&amp;$B191))</f>
        <v>Начисление затрат этапа-1 бизнес-процесса</v>
      </c>
      <c r="J191" s="1" t="str">
        <f ca="1">IF(INDIRECT($B$1&amp;Items!G$2&amp;$B191)="",IF(H191&lt;&gt;I191,"  "&amp;I191,I191),"    "&amp;INDIRECT($B$1&amp;Items!G$2&amp;$B191))</f>
        <v xml:space="preserve">    Сырье и материалы-8</v>
      </c>
      <c r="S191" s="1">
        <f ca="1">SUM($U191:INDIRECT(ADDRESS(ROW(),SUMIFS($1:$1,$5:$5,MAX($5:$5)))))</f>
        <v>949408.32499999995</v>
      </c>
      <c r="V191" s="1">
        <f ca="1">SUMIFS(INDIRECT($F$1&amp;$F191&amp;":"&amp;$F191),INDIRECT($F$1&amp;dbP!$D$2&amp;":"&amp;dbP!$D$2),"&gt;="&amp;V$6,INDIRECT($F$1&amp;dbP!$D$2&amp;":"&amp;dbP!$D$2),"&lt;="&amp;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V$6,INDIRECT($F$1&amp;dbP!$D$2&amp;":"&amp;dbP!$D$2),"&lt;="&amp;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W191" s="1">
        <f ca="1">SUMIFS(INDIRECT($F$1&amp;$F191&amp;":"&amp;$F191),INDIRECT($F$1&amp;dbP!$D$2&amp;":"&amp;dbP!$D$2),"&gt;="&amp;W$6,INDIRECT($F$1&amp;dbP!$D$2&amp;":"&amp;dbP!$D$2),"&lt;="&amp;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W$6,INDIRECT($F$1&amp;dbP!$D$2&amp;":"&amp;dbP!$D$2),"&lt;="&amp;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X191" s="1">
        <f ca="1">SUMIFS(INDIRECT($F$1&amp;$F191&amp;":"&amp;$F191),INDIRECT($F$1&amp;dbP!$D$2&amp;":"&amp;dbP!$D$2),"&gt;="&amp;X$6,INDIRECT($F$1&amp;dbP!$D$2&amp;":"&amp;dbP!$D$2),"&lt;="&amp;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X$6,INDIRECT($F$1&amp;dbP!$D$2&amp;":"&amp;dbP!$D$2),"&lt;="&amp;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949408.32499999995</v>
      </c>
      <c r="Y191" s="1">
        <f ca="1">SUMIFS(INDIRECT($F$1&amp;$F191&amp;":"&amp;$F191),INDIRECT($F$1&amp;dbP!$D$2&amp;":"&amp;dbP!$D$2),"&gt;="&amp;Y$6,INDIRECT($F$1&amp;dbP!$D$2&amp;":"&amp;dbP!$D$2),"&lt;="&amp;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Y$6,INDIRECT($F$1&amp;dbP!$D$2&amp;":"&amp;dbP!$D$2),"&lt;="&amp;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Z191" s="1">
        <f ca="1">SUMIFS(INDIRECT($F$1&amp;$F191&amp;":"&amp;$F191),INDIRECT($F$1&amp;dbP!$D$2&amp;":"&amp;dbP!$D$2),"&gt;="&amp;Z$6,INDIRECT($F$1&amp;dbP!$D$2&amp;":"&amp;dbP!$D$2),"&lt;="&amp;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Z$6,INDIRECT($F$1&amp;dbP!$D$2&amp;":"&amp;dbP!$D$2),"&lt;="&amp;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A191" s="1">
        <f ca="1">SUMIFS(INDIRECT($F$1&amp;$F191&amp;":"&amp;$F191),INDIRECT($F$1&amp;dbP!$D$2&amp;":"&amp;dbP!$D$2),"&gt;="&amp;AA$6,INDIRECT($F$1&amp;dbP!$D$2&amp;":"&amp;dbP!$D$2),"&lt;="&amp;A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A$6,INDIRECT($F$1&amp;dbP!$D$2&amp;":"&amp;dbP!$D$2),"&lt;="&amp;A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B191" s="1">
        <f ca="1">SUMIFS(INDIRECT($F$1&amp;$F191&amp;":"&amp;$F191),INDIRECT($F$1&amp;dbP!$D$2&amp;":"&amp;dbP!$D$2),"&gt;="&amp;AB$6,INDIRECT($F$1&amp;dbP!$D$2&amp;":"&amp;dbP!$D$2),"&lt;="&amp;A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B$6,INDIRECT($F$1&amp;dbP!$D$2&amp;":"&amp;dbP!$D$2),"&lt;="&amp;A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C191" s="1">
        <f ca="1">SUMIFS(INDIRECT($F$1&amp;$F191&amp;":"&amp;$F191),INDIRECT($F$1&amp;dbP!$D$2&amp;":"&amp;dbP!$D$2),"&gt;="&amp;AC$6,INDIRECT($F$1&amp;dbP!$D$2&amp;":"&amp;dbP!$D$2),"&lt;="&amp;A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C$6,INDIRECT($F$1&amp;dbP!$D$2&amp;":"&amp;dbP!$D$2),"&lt;="&amp;A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D191" s="1">
        <f ca="1">SUMIFS(INDIRECT($F$1&amp;$F191&amp;":"&amp;$F191),INDIRECT($F$1&amp;dbP!$D$2&amp;":"&amp;dbP!$D$2),"&gt;="&amp;AD$6,INDIRECT($F$1&amp;dbP!$D$2&amp;":"&amp;dbP!$D$2),"&lt;="&amp;A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D$6,INDIRECT($F$1&amp;dbP!$D$2&amp;":"&amp;dbP!$D$2),"&lt;="&amp;A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E191" s="1">
        <f ca="1">SUMIFS(INDIRECT($F$1&amp;$F191&amp;":"&amp;$F191),INDIRECT($F$1&amp;dbP!$D$2&amp;":"&amp;dbP!$D$2),"&gt;="&amp;AE$6,INDIRECT($F$1&amp;dbP!$D$2&amp;":"&amp;dbP!$D$2),"&lt;="&amp;A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E$6,INDIRECT($F$1&amp;dbP!$D$2&amp;":"&amp;dbP!$D$2),"&lt;="&amp;A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F191" s="1">
        <f ca="1">SUMIFS(INDIRECT($F$1&amp;$F191&amp;":"&amp;$F191),INDIRECT($F$1&amp;dbP!$D$2&amp;":"&amp;dbP!$D$2),"&gt;="&amp;AF$6,INDIRECT($F$1&amp;dbP!$D$2&amp;":"&amp;dbP!$D$2),"&lt;="&amp;AF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F$6,INDIRECT($F$1&amp;dbP!$D$2&amp;":"&amp;dbP!$D$2),"&lt;="&amp;AF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G191" s="1">
        <f ca="1">SUMIFS(INDIRECT($F$1&amp;$F191&amp;":"&amp;$F191),INDIRECT($F$1&amp;dbP!$D$2&amp;":"&amp;dbP!$D$2),"&gt;="&amp;AG$6,INDIRECT($F$1&amp;dbP!$D$2&amp;":"&amp;dbP!$D$2),"&lt;="&amp;AG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G$6,INDIRECT($F$1&amp;dbP!$D$2&amp;":"&amp;dbP!$D$2),"&lt;="&amp;AG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H191" s="1">
        <f ca="1">SUMIFS(INDIRECT($F$1&amp;$F191&amp;":"&amp;$F191),INDIRECT($F$1&amp;dbP!$D$2&amp;":"&amp;dbP!$D$2),"&gt;="&amp;AH$6,INDIRECT($F$1&amp;dbP!$D$2&amp;":"&amp;dbP!$D$2),"&lt;="&amp;AH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H$6,INDIRECT($F$1&amp;dbP!$D$2&amp;":"&amp;dbP!$D$2),"&lt;="&amp;AH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I191" s="1">
        <f ca="1">SUMIFS(INDIRECT($F$1&amp;$F191&amp;":"&amp;$F191),INDIRECT($F$1&amp;dbP!$D$2&amp;":"&amp;dbP!$D$2),"&gt;="&amp;AI$6,INDIRECT($F$1&amp;dbP!$D$2&amp;":"&amp;dbP!$D$2),"&lt;="&amp;AI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I$6,INDIRECT($F$1&amp;dbP!$D$2&amp;":"&amp;dbP!$D$2),"&lt;="&amp;AI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J191" s="1">
        <f ca="1">SUMIFS(INDIRECT($F$1&amp;$F191&amp;":"&amp;$F191),INDIRECT($F$1&amp;dbP!$D$2&amp;":"&amp;dbP!$D$2),"&gt;="&amp;AJ$6,INDIRECT($F$1&amp;dbP!$D$2&amp;":"&amp;dbP!$D$2),"&lt;="&amp;AJ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J$6,INDIRECT($F$1&amp;dbP!$D$2&amp;":"&amp;dbP!$D$2),"&lt;="&amp;AJ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K191" s="1">
        <f ca="1">SUMIFS(INDIRECT($F$1&amp;$F191&amp;":"&amp;$F191),INDIRECT($F$1&amp;dbP!$D$2&amp;":"&amp;dbP!$D$2),"&gt;="&amp;AK$6,INDIRECT($F$1&amp;dbP!$D$2&amp;":"&amp;dbP!$D$2),"&lt;="&amp;AK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K$6,INDIRECT($F$1&amp;dbP!$D$2&amp;":"&amp;dbP!$D$2),"&lt;="&amp;AK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L191" s="1">
        <f ca="1">SUMIFS(INDIRECT($F$1&amp;$F191&amp;":"&amp;$F191),INDIRECT($F$1&amp;dbP!$D$2&amp;":"&amp;dbP!$D$2),"&gt;="&amp;AL$6,INDIRECT($F$1&amp;dbP!$D$2&amp;":"&amp;dbP!$D$2),"&lt;="&amp;AL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L$6,INDIRECT($F$1&amp;dbP!$D$2&amp;":"&amp;dbP!$D$2),"&lt;="&amp;AL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M191" s="1">
        <f ca="1">SUMIFS(INDIRECT($F$1&amp;$F191&amp;":"&amp;$F191),INDIRECT($F$1&amp;dbP!$D$2&amp;":"&amp;dbP!$D$2),"&gt;="&amp;AM$6,INDIRECT($F$1&amp;dbP!$D$2&amp;":"&amp;dbP!$D$2),"&lt;="&amp;AM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M$6,INDIRECT($F$1&amp;dbP!$D$2&amp;":"&amp;dbP!$D$2),"&lt;="&amp;AM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N191" s="1">
        <f ca="1">SUMIFS(INDIRECT($F$1&amp;$F191&amp;":"&amp;$F191),INDIRECT($F$1&amp;dbP!$D$2&amp;":"&amp;dbP!$D$2),"&gt;="&amp;AN$6,INDIRECT($F$1&amp;dbP!$D$2&amp;":"&amp;dbP!$D$2),"&lt;="&amp;AN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N$6,INDIRECT($F$1&amp;dbP!$D$2&amp;":"&amp;dbP!$D$2),"&lt;="&amp;AN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O191" s="1">
        <f ca="1">SUMIFS(INDIRECT($F$1&amp;$F191&amp;":"&amp;$F191),INDIRECT($F$1&amp;dbP!$D$2&amp;":"&amp;dbP!$D$2),"&gt;="&amp;AO$6,INDIRECT($F$1&amp;dbP!$D$2&amp;":"&amp;dbP!$D$2),"&lt;="&amp;AO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O$6,INDIRECT($F$1&amp;dbP!$D$2&amp;":"&amp;dbP!$D$2),"&lt;="&amp;AO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P191" s="1">
        <f ca="1">SUMIFS(INDIRECT($F$1&amp;$F191&amp;":"&amp;$F191),INDIRECT($F$1&amp;dbP!$D$2&amp;":"&amp;dbP!$D$2),"&gt;="&amp;AP$6,INDIRECT($F$1&amp;dbP!$D$2&amp;":"&amp;dbP!$D$2),"&lt;="&amp;AP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P$6,INDIRECT($F$1&amp;dbP!$D$2&amp;":"&amp;dbP!$D$2),"&lt;="&amp;AP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Q191" s="1">
        <f ca="1">SUMIFS(INDIRECT($F$1&amp;$F191&amp;":"&amp;$F191),INDIRECT($F$1&amp;dbP!$D$2&amp;":"&amp;dbP!$D$2),"&gt;="&amp;AQ$6,INDIRECT($F$1&amp;dbP!$D$2&amp;":"&amp;dbP!$D$2),"&lt;="&amp;AQ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Q$6,INDIRECT($F$1&amp;dbP!$D$2&amp;":"&amp;dbP!$D$2),"&lt;="&amp;AQ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R191" s="1">
        <f ca="1">SUMIFS(INDIRECT($F$1&amp;$F191&amp;":"&amp;$F191),INDIRECT($F$1&amp;dbP!$D$2&amp;":"&amp;dbP!$D$2),"&gt;="&amp;AR$6,INDIRECT($F$1&amp;dbP!$D$2&amp;":"&amp;dbP!$D$2),"&lt;="&amp;AR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R$6,INDIRECT($F$1&amp;dbP!$D$2&amp;":"&amp;dbP!$D$2),"&lt;="&amp;AR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S191" s="1">
        <f ca="1">SUMIFS(INDIRECT($F$1&amp;$F191&amp;":"&amp;$F191),INDIRECT($F$1&amp;dbP!$D$2&amp;":"&amp;dbP!$D$2),"&gt;="&amp;AS$6,INDIRECT($F$1&amp;dbP!$D$2&amp;":"&amp;dbP!$D$2),"&lt;="&amp;AS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S$6,INDIRECT($F$1&amp;dbP!$D$2&amp;":"&amp;dbP!$D$2),"&lt;="&amp;AS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T191" s="1">
        <f ca="1">SUMIFS(INDIRECT($F$1&amp;$F191&amp;":"&amp;$F191),INDIRECT($F$1&amp;dbP!$D$2&amp;":"&amp;dbP!$D$2),"&gt;="&amp;AT$6,INDIRECT($F$1&amp;dbP!$D$2&amp;":"&amp;dbP!$D$2),"&lt;="&amp;AT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T$6,INDIRECT($F$1&amp;dbP!$D$2&amp;":"&amp;dbP!$D$2),"&lt;="&amp;AT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U191" s="1">
        <f ca="1">SUMIFS(INDIRECT($F$1&amp;$F191&amp;":"&amp;$F191),INDIRECT($F$1&amp;dbP!$D$2&amp;":"&amp;dbP!$D$2),"&gt;="&amp;AU$6,INDIRECT($F$1&amp;dbP!$D$2&amp;":"&amp;dbP!$D$2),"&lt;="&amp;AU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U$6,INDIRECT($F$1&amp;dbP!$D$2&amp;":"&amp;dbP!$D$2),"&lt;="&amp;AU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V191" s="1">
        <f ca="1">SUMIFS(INDIRECT($F$1&amp;$F191&amp;":"&amp;$F191),INDIRECT($F$1&amp;dbP!$D$2&amp;":"&amp;dbP!$D$2),"&gt;="&amp;AV$6,INDIRECT($F$1&amp;dbP!$D$2&amp;":"&amp;dbP!$D$2),"&lt;="&amp;A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V$6,INDIRECT($F$1&amp;dbP!$D$2&amp;":"&amp;dbP!$D$2),"&lt;="&amp;AV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W191" s="1">
        <f ca="1">SUMIFS(INDIRECT($F$1&amp;$F191&amp;":"&amp;$F191),INDIRECT($F$1&amp;dbP!$D$2&amp;":"&amp;dbP!$D$2),"&gt;="&amp;AW$6,INDIRECT($F$1&amp;dbP!$D$2&amp;":"&amp;dbP!$D$2),"&lt;="&amp;A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W$6,INDIRECT($F$1&amp;dbP!$D$2&amp;":"&amp;dbP!$D$2),"&lt;="&amp;AW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X191" s="1">
        <f ca="1">SUMIFS(INDIRECT($F$1&amp;$F191&amp;":"&amp;$F191),INDIRECT($F$1&amp;dbP!$D$2&amp;":"&amp;dbP!$D$2),"&gt;="&amp;AX$6,INDIRECT($F$1&amp;dbP!$D$2&amp;":"&amp;dbP!$D$2),"&lt;="&amp;A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X$6,INDIRECT($F$1&amp;dbP!$D$2&amp;":"&amp;dbP!$D$2),"&lt;="&amp;AX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Y191" s="1">
        <f ca="1">SUMIFS(INDIRECT($F$1&amp;$F191&amp;":"&amp;$F191),INDIRECT($F$1&amp;dbP!$D$2&amp;":"&amp;dbP!$D$2),"&gt;="&amp;AY$6,INDIRECT($F$1&amp;dbP!$D$2&amp;":"&amp;dbP!$D$2),"&lt;="&amp;A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Y$6,INDIRECT($F$1&amp;dbP!$D$2&amp;":"&amp;dbP!$D$2),"&lt;="&amp;AY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AZ191" s="1">
        <f ca="1">SUMIFS(INDIRECT($F$1&amp;$F191&amp;":"&amp;$F191),INDIRECT($F$1&amp;dbP!$D$2&amp;":"&amp;dbP!$D$2),"&gt;="&amp;AZ$6,INDIRECT($F$1&amp;dbP!$D$2&amp;":"&amp;dbP!$D$2),"&lt;="&amp;A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AZ$6,INDIRECT($F$1&amp;dbP!$D$2&amp;":"&amp;dbP!$D$2),"&lt;="&amp;AZ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A191" s="1">
        <f ca="1">SUMIFS(INDIRECT($F$1&amp;$F191&amp;":"&amp;$F191),INDIRECT($F$1&amp;dbP!$D$2&amp;":"&amp;dbP!$D$2),"&gt;="&amp;BA$6,INDIRECT($F$1&amp;dbP!$D$2&amp;":"&amp;dbP!$D$2),"&lt;="&amp;B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BA$6,INDIRECT($F$1&amp;dbP!$D$2&amp;":"&amp;dbP!$D$2),"&lt;="&amp;BA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B191" s="1">
        <f ca="1">SUMIFS(INDIRECT($F$1&amp;$F191&amp;":"&amp;$F191),INDIRECT($F$1&amp;dbP!$D$2&amp;":"&amp;dbP!$D$2),"&gt;="&amp;BB$6,INDIRECT($F$1&amp;dbP!$D$2&amp;":"&amp;dbP!$D$2),"&lt;="&amp;B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BB$6,INDIRECT($F$1&amp;dbP!$D$2&amp;":"&amp;dbP!$D$2),"&lt;="&amp;BB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C191" s="1">
        <f ca="1">SUMIFS(INDIRECT($F$1&amp;$F191&amp;":"&amp;$F191),INDIRECT($F$1&amp;dbP!$D$2&amp;":"&amp;dbP!$D$2),"&gt;="&amp;BC$6,INDIRECT($F$1&amp;dbP!$D$2&amp;":"&amp;dbP!$D$2),"&lt;="&amp;B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BC$6,INDIRECT($F$1&amp;dbP!$D$2&amp;":"&amp;dbP!$D$2),"&lt;="&amp;BC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D191" s="1">
        <f ca="1">SUMIFS(INDIRECT($F$1&amp;$F191&amp;":"&amp;$F191),INDIRECT($F$1&amp;dbP!$D$2&amp;":"&amp;dbP!$D$2),"&gt;="&amp;BD$6,INDIRECT($F$1&amp;dbP!$D$2&amp;":"&amp;dbP!$D$2),"&lt;="&amp;B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BD$6,INDIRECT($F$1&amp;dbP!$D$2&amp;":"&amp;dbP!$D$2),"&lt;="&amp;BD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  <c r="BE191" s="1">
        <f ca="1">SUMIFS(INDIRECT($F$1&amp;$F191&amp;":"&amp;$F191),INDIRECT($F$1&amp;dbP!$D$2&amp;":"&amp;dbP!$D$2),"&gt;="&amp;BE$6,INDIRECT($F$1&amp;dbP!$D$2&amp;":"&amp;dbP!$D$2),"&lt;="&amp;B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"&amp;$I191=$J191),"*",RIGHT($J191,LEN($J191)-4)),INDIRECT($F$1&amp;dbP!$AC$2&amp;":"&amp;dbP!$AC$2),RepP!$J$3)-
SUMIFS(INDIRECT($F$1&amp;$G191&amp;":"&amp;$G191),INDIRECT($F$1&amp;dbP!$D$2&amp;":"&amp;dbP!$D$2),"&gt;="&amp;BE$6,INDIRECT($F$1&amp;dbP!$D$2&amp;":"&amp;dbP!$D$2),"&lt;="&amp;BE$7,INDIRECT($F$1&amp;dbP!$O$2&amp;":"&amp;dbP!$O$2),$H191,INDIRECT($F$1&amp;dbP!$P$2&amp;":"&amp;dbP!$P$2),IF($I191=$J191,"*",$I191),INDIRECT($F$1&amp;dbP!$Q$2&amp;":"&amp;dbP!$Q$2),IF(OR($I191=$J191,"  "&amp;$I191=$J191),"*",RIGHT($J191,LEN($J191)-4)),INDIRECT($F$1&amp;dbP!$AC$2&amp;":"&amp;dbP!$AC$2),RepP!$J$3)</f>
        <v>0</v>
      </c>
    </row>
    <row r="192" spans="1:57" x14ac:dyDescent="0.3">
      <c r="B192" s="1">
        <f>MAX(B$181:B191)+1</f>
        <v>27</v>
      </c>
      <c r="F192" s="1" t="str">
        <f ca="1">INDIRECT($B$1&amp;Items!H$2&amp;$B192)</f>
        <v>Y</v>
      </c>
      <c r="G192" s="1" t="str">
        <f ca="1">INDIRECT($B$1&amp;Items!I$2&amp;$B192)</f>
        <v>Z</v>
      </c>
      <c r="H192" s="13" t="str">
        <f ca="1">INDIRECT($B$1&amp;Items!E$2&amp;$B192)</f>
        <v>Начисление себестоимостных затрат</v>
      </c>
      <c r="I192" s="13" t="str">
        <f ca="1">IF(INDIRECT($B$1&amp;Items!F$2&amp;$B192)="",H192,INDIRECT($B$1&amp;Items!F$2&amp;$B192))</f>
        <v>Начисление затрат этапа-1 бизнес-процесса</v>
      </c>
      <c r="J192" s="1" t="str">
        <f ca="1">IF(INDIRECT($B$1&amp;Items!G$2&amp;$B192)="",IF(H192&lt;&gt;I192,"  "&amp;I192,I192),"    "&amp;INDIRECT($B$1&amp;Items!G$2&amp;$B192))</f>
        <v xml:space="preserve">    Сырье и материалы-9</v>
      </c>
      <c r="S192" s="1">
        <f ca="1">SUM($U192:INDIRECT(ADDRESS(ROW(),SUMIFS($1:$1,$5:$5,MAX($5:$5)))))</f>
        <v>1092330.0083333333</v>
      </c>
      <c r="V192" s="1">
        <f ca="1">SUMIFS(INDIRECT($F$1&amp;$F192&amp;":"&amp;$F192),INDIRECT($F$1&amp;dbP!$D$2&amp;":"&amp;dbP!$D$2),"&gt;="&amp;V$6,INDIRECT($F$1&amp;dbP!$D$2&amp;":"&amp;dbP!$D$2),"&lt;="&amp;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V$6,INDIRECT($F$1&amp;dbP!$D$2&amp;":"&amp;dbP!$D$2),"&lt;="&amp;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W192" s="1">
        <f ca="1">SUMIFS(INDIRECT($F$1&amp;$F192&amp;":"&amp;$F192),INDIRECT($F$1&amp;dbP!$D$2&amp;":"&amp;dbP!$D$2),"&gt;="&amp;W$6,INDIRECT($F$1&amp;dbP!$D$2&amp;":"&amp;dbP!$D$2),"&lt;="&amp;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W$6,INDIRECT($F$1&amp;dbP!$D$2&amp;":"&amp;dbP!$D$2),"&lt;="&amp;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X192" s="1">
        <f ca="1">SUMIFS(INDIRECT($F$1&amp;$F192&amp;":"&amp;$F192),INDIRECT($F$1&amp;dbP!$D$2&amp;":"&amp;dbP!$D$2),"&gt;="&amp;X$6,INDIRECT($F$1&amp;dbP!$D$2&amp;":"&amp;dbP!$D$2),"&lt;="&amp;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X$6,INDIRECT($F$1&amp;dbP!$D$2&amp;":"&amp;dbP!$D$2),"&lt;="&amp;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1092330.0083333333</v>
      </c>
      <c r="Y192" s="1">
        <f ca="1">SUMIFS(INDIRECT($F$1&amp;$F192&amp;":"&amp;$F192),INDIRECT($F$1&amp;dbP!$D$2&amp;":"&amp;dbP!$D$2),"&gt;="&amp;Y$6,INDIRECT($F$1&amp;dbP!$D$2&amp;":"&amp;dbP!$D$2),"&lt;="&amp;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Y$6,INDIRECT($F$1&amp;dbP!$D$2&amp;":"&amp;dbP!$D$2),"&lt;="&amp;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Z192" s="1">
        <f ca="1">SUMIFS(INDIRECT($F$1&amp;$F192&amp;":"&amp;$F192),INDIRECT($F$1&amp;dbP!$D$2&amp;":"&amp;dbP!$D$2),"&gt;="&amp;Z$6,INDIRECT($F$1&amp;dbP!$D$2&amp;":"&amp;dbP!$D$2),"&lt;="&amp;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Z$6,INDIRECT($F$1&amp;dbP!$D$2&amp;":"&amp;dbP!$D$2),"&lt;="&amp;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A192" s="1">
        <f ca="1">SUMIFS(INDIRECT($F$1&amp;$F192&amp;":"&amp;$F192),INDIRECT($F$1&amp;dbP!$D$2&amp;":"&amp;dbP!$D$2),"&gt;="&amp;AA$6,INDIRECT($F$1&amp;dbP!$D$2&amp;":"&amp;dbP!$D$2),"&lt;="&amp;A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A$6,INDIRECT($F$1&amp;dbP!$D$2&amp;":"&amp;dbP!$D$2),"&lt;="&amp;A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B192" s="1">
        <f ca="1">SUMIFS(INDIRECT($F$1&amp;$F192&amp;":"&amp;$F192),INDIRECT($F$1&amp;dbP!$D$2&amp;":"&amp;dbP!$D$2),"&gt;="&amp;AB$6,INDIRECT($F$1&amp;dbP!$D$2&amp;":"&amp;dbP!$D$2),"&lt;="&amp;A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B$6,INDIRECT($F$1&amp;dbP!$D$2&amp;":"&amp;dbP!$D$2),"&lt;="&amp;A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C192" s="1">
        <f ca="1">SUMIFS(INDIRECT($F$1&amp;$F192&amp;":"&amp;$F192),INDIRECT($F$1&amp;dbP!$D$2&amp;":"&amp;dbP!$D$2),"&gt;="&amp;AC$6,INDIRECT($F$1&amp;dbP!$D$2&amp;":"&amp;dbP!$D$2),"&lt;="&amp;A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C$6,INDIRECT($F$1&amp;dbP!$D$2&amp;":"&amp;dbP!$D$2),"&lt;="&amp;A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D192" s="1">
        <f ca="1">SUMIFS(INDIRECT($F$1&amp;$F192&amp;":"&amp;$F192),INDIRECT($F$1&amp;dbP!$D$2&amp;":"&amp;dbP!$D$2),"&gt;="&amp;AD$6,INDIRECT($F$1&amp;dbP!$D$2&amp;":"&amp;dbP!$D$2),"&lt;="&amp;A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D$6,INDIRECT($F$1&amp;dbP!$D$2&amp;":"&amp;dbP!$D$2),"&lt;="&amp;A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E192" s="1">
        <f ca="1">SUMIFS(INDIRECT($F$1&amp;$F192&amp;":"&amp;$F192),INDIRECT($F$1&amp;dbP!$D$2&amp;":"&amp;dbP!$D$2),"&gt;="&amp;AE$6,INDIRECT($F$1&amp;dbP!$D$2&amp;":"&amp;dbP!$D$2),"&lt;="&amp;A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E$6,INDIRECT($F$1&amp;dbP!$D$2&amp;":"&amp;dbP!$D$2),"&lt;="&amp;A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F192" s="1">
        <f ca="1">SUMIFS(INDIRECT($F$1&amp;$F192&amp;":"&amp;$F192),INDIRECT($F$1&amp;dbP!$D$2&amp;":"&amp;dbP!$D$2),"&gt;="&amp;AF$6,INDIRECT($F$1&amp;dbP!$D$2&amp;":"&amp;dbP!$D$2),"&lt;="&amp;AF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F$6,INDIRECT($F$1&amp;dbP!$D$2&amp;":"&amp;dbP!$D$2),"&lt;="&amp;AF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G192" s="1">
        <f ca="1">SUMIFS(INDIRECT($F$1&amp;$F192&amp;":"&amp;$F192),INDIRECT($F$1&amp;dbP!$D$2&amp;":"&amp;dbP!$D$2),"&gt;="&amp;AG$6,INDIRECT($F$1&amp;dbP!$D$2&amp;":"&amp;dbP!$D$2),"&lt;="&amp;AG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G$6,INDIRECT($F$1&amp;dbP!$D$2&amp;":"&amp;dbP!$D$2),"&lt;="&amp;AG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H192" s="1">
        <f ca="1">SUMIFS(INDIRECT($F$1&amp;$F192&amp;":"&amp;$F192),INDIRECT($F$1&amp;dbP!$D$2&amp;":"&amp;dbP!$D$2),"&gt;="&amp;AH$6,INDIRECT($F$1&amp;dbP!$D$2&amp;":"&amp;dbP!$D$2),"&lt;="&amp;AH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H$6,INDIRECT($F$1&amp;dbP!$D$2&amp;":"&amp;dbP!$D$2),"&lt;="&amp;AH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I192" s="1">
        <f ca="1">SUMIFS(INDIRECT($F$1&amp;$F192&amp;":"&amp;$F192),INDIRECT($F$1&amp;dbP!$D$2&amp;":"&amp;dbP!$D$2),"&gt;="&amp;AI$6,INDIRECT($F$1&amp;dbP!$D$2&amp;":"&amp;dbP!$D$2),"&lt;="&amp;AI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I$6,INDIRECT($F$1&amp;dbP!$D$2&amp;":"&amp;dbP!$D$2),"&lt;="&amp;AI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J192" s="1">
        <f ca="1">SUMIFS(INDIRECT($F$1&amp;$F192&amp;":"&amp;$F192),INDIRECT($F$1&amp;dbP!$D$2&amp;":"&amp;dbP!$D$2),"&gt;="&amp;AJ$6,INDIRECT($F$1&amp;dbP!$D$2&amp;":"&amp;dbP!$D$2),"&lt;="&amp;AJ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J$6,INDIRECT($F$1&amp;dbP!$D$2&amp;":"&amp;dbP!$D$2),"&lt;="&amp;AJ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K192" s="1">
        <f ca="1">SUMIFS(INDIRECT($F$1&amp;$F192&amp;":"&amp;$F192),INDIRECT($F$1&amp;dbP!$D$2&amp;":"&amp;dbP!$D$2),"&gt;="&amp;AK$6,INDIRECT($F$1&amp;dbP!$D$2&amp;":"&amp;dbP!$D$2),"&lt;="&amp;AK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K$6,INDIRECT($F$1&amp;dbP!$D$2&amp;":"&amp;dbP!$D$2),"&lt;="&amp;AK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L192" s="1">
        <f ca="1">SUMIFS(INDIRECT($F$1&amp;$F192&amp;":"&amp;$F192),INDIRECT($F$1&amp;dbP!$D$2&amp;":"&amp;dbP!$D$2),"&gt;="&amp;AL$6,INDIRECT($F$1&amp;dbP!$D$2&amp;":"&amp;dbP!$D$2),"&lt;="&amp;AL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L$6,INDIRECT($F$1&amp;dbP!$D$2&amp;":"&amp;dbP!$D$2),"&lt;="&amp;AL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M192" s="1">
        <f ca="1">SUMIFS(INDIRECT($F$1&amp;$F192&amp;":"&amp;$F192),INDIRECT($F$1&amp;dbP!$D$2&amp;":"&amp;dbP!$D$2),"&gt;="&amp;AM$6,INDIRECT($F$1&amp;dbP!$D$2&amp;":"&amp;dbP!$D$2),"&lt;="&amp;AM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M$6,INDIRECT($F$1&amp;dbP!$D$2&amp;":"&amp;dbP!$D$2),"&lt;="&amp;AM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N192" s="1">
        <f ca="1">SUMIFS(INDIRECT($F$1&amp;$F192&amp;":"&amp;$F192),INDIRECT($F$1&amp;dbP!$D$2&amp;":"&amp;dbP!$D$2),"&gt;="&amp;AN$6,INDIRECT($F$1&amp;dbP!$D$2&amp;":"&amp;dbP!$D$2),"&lt;="&amp;AN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N$6,INDIRECT($F$1&amp;dbP!$D$2&amp;":"&amp;dbP!$D$2),"&lt;="&amp;AN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O192" s="1">
        <f ca="1">SUMIFS(INDIRECT($F$1&amp;$F192&amp;":"&amp;$F192),INDIRECT($F$1&amp;dbP!$D$2&amp;":"&amp;dbP!$D$2),"&gt;="&amp;AO$6,INDIRECT($F$1&amp;dbP!$D$2&amp;":"&amp;dbP!$D$2),"&lt;="&amp;AO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O$6,INDIRECT($F$1&amp;dbP!$D$2&amp;":"&amp;dbP!$D$2),"&lt;="&amp;AO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P192" s="1">
        <f ca="1">SUMIFS(INDIRECT($F$1&amp;$F192&amp;":"&amp;$F192),INDIRECT($F$1&amp;dbP!$D$2&amp;":"&amp;dbP!$D$2),"&gt;="&amp;AP$6,INDIRECT($F$1&amp;dbP!$D$2&amp;":"&amp;dbP!$D$2),"&lt;="&amp;AP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P$6,INDIRECT($F$1&amp;dbP!$D$2&amp;":"&amp;dbP!$D$2),"&lt;="&amp;AP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Q192" s="1">
        <f ca="1">SUMIFS(INDIRECT($F$1&amp;$F192&amp;":"&amp;$F192),INDIRECT($F$1&amp;dbP!$D$2&amp;":"&amp;dbP!$D$2),"&gt;="&amp;AQ$6,INDIRECT($F$1&amp;dbP!$D$2&amp;":"&amp;dbP!$D$2),"&lt;="&amp;AQ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Q$6,INDIRECT($F$1&amp;dbP!$D$2&amp;":"&amp;dbP!$D$2),"&lt;="&amp;AQ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R192" s="1">
        <f ca="1">SUMIFS(INDIRECT($F$1&amp;$F192&amp;":"&amp;$F192),INDIRECT($F$1&amp;dbP!$D$2&amp;":"&amp;dbP!$D$2),"&gt;="&amp;AR$6,INDIRECT($F$1&amp;dbP!$D$2&amp;":"&amp;dbP!$D$2),"&lt;="&amp;AR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R$6,INDIRECT($F$1&amp;dbP!$D$2&amp;":"&amp;dbP!$D$2),"&lt;="&amp;AR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S192" s="1">
        <f ca="1">SUMIFS(INDIRECT($F$1&amp;$F192&amp;":"&amp;$F192),INDIRECT($F$1&amp;dbP!$D$2&amp;":"&amp;dbP!$D$2),"&gt;="&amp;AS$6,INDIRECT($F$1&amp;dbP!$D$2&amp;":"&amp;dbP!$D$2),"&lt;="&amp;AS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S$6,INDIRECT($F$1&amp;dbP!$D$2&amp;":"&amp;dbP!$D$2),"&lt;="&amp;AS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T192" s="1">
        <f ca="1">SUMIFS(INDIRECT($F$1&amp;$F192&amp;":"&amp;$F192),INDIRECT($F$1&amp;dbP!$D$2&amp;":"&amp;dbP!$D$2),"&gt;="&amp;AT$6,INDIRECT($F$1&amp;dbP!$D$2&amp;":"&amp;dbP!$D$2),"&lt;="&amp;AT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T$6,INDIRECT($F$1&amp;dbP!$D$2&amp;":"&amp;dbP!$D$2),"&lt;="&amp;AT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U192" s="1">
        <f ca="1">SUMIFS(INDIRECT($F$1&amp;$F192&amp;":"&amp;$F192),INDIRECT($F$1&amp;dbP!$D$2&amp;":"&amp;dbP!$D$2),"&gt;="&amp;AU$6,INDIRECT($F$1&amp;dbP!$D$2&amp;":"&amp;dbP!$D$2),"&lt;="&amp;AU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U$6,INDIRECT($F$1&amp;dbP!$D$2&amp;":"&amp;dbP!$D$2),"&lt;="&amp;AU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V192" s="1">
        <f ca="1">SUMIFS(INDIRECT($F$1&amp;$F192&amp;":"&amp;$F192),INDIRECT($F$1&amp;dbP!$D$2&amp;":"&amp;dbP!$D$2),"&gt;="&amp;AV$6,INDIRECT($F$1&amp;dbP!$D$2&amp;":"&amp;dbP!$D$2),"&lt;="&amp;A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V$6,INDIRECT($F$1&amp;dbP!$D$2&amp;":"&amp;dbP!$D$2),"&lt;="&amp;AV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W192" s="1">
        <f ca="1">SUMIFS(INDIRECT($F$1&amp;$F192&amp;":"&amp;$F192),INDIRECT($F$1&amp;dbP!$D$2&amp;":"&amp;dbP!$D$2),"&gt;="&amp;AW$6,INDIRECT($F$1&amp;dbP!$D$2&amp;":"&amp;dbP!$D$2),"&lt;="&amp;A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W$6,INDIRECT($F$1&amp;dbP!$D$2&amp;":"&amp;dbP!$D$2),"&lt;="&amp;AW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X192" s="1">
        <f ca="1">SUMIFS(INDIRECT($F$1&amp;$F192&amp;":"&amp;$F192),INDIRECT($F$1&amp;dbP!$D$2&amp;":"&amp;dbP!$D$2),"&gt;="&amp;AX$6,INDIRECT($F$1&amp;dbP!$D$2&amp;":"&amp;dbP!$D$2),"&lt;="&amp;A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X$6,INDIRECT($F$1&amp;dbP!$D$2&amp;":"&amp;dbP!$D$2),"&lt;="&amp;AX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Y192" s="1">
        <f ca="1">SUMIFS(INDIRECT($F$1&amp;$F192&amp;":"&amp;$F192),INDIRECT($F$1&amp;dbP!$D$2&amp;":"&amp;dbP!$D$2),"&gt;="&amp;AY$6,INDIRECT($F$1&amp;dbP!$D$2&amp;":"&amp;dbP!$D$2),"&lt;="&amp;A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Y$6,INDIRECT($F$1&amp;dbP!$D$2&amp;":"&amp;dbP!$D$2),"&lt;="&amp;AY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AZ192" s="1">
        <f ca="1">SUMIFS(INDIRECT($F$1&amp;$F192&amp;":"&amp;$F192),INDIRECT($F$1&amp;dbP!$D$2&amp;":"&amp;dbP!$D$2),"&gt;="&amp;AZ$6,INDIRECT($F$1&amp;dbP!$D$2&amp;":"&amp;dbP!$D$2),"&lt;="&amp;A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AZ$6,INDIRECT($F$1&amp;dbP!$D$2&amp;":"&amp;dbP!$D$2),"&lt;="&amp;AZ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A192" s="1">
        <f ca="1">SUMIFS(INDIRECT($F$1&amp;$F192&amp;":"&amp;$F192),INDIRECT($F$1&amp;dbP!$D$2&amp;":"&amp;dbP!$D$2),"&gt;="&amp;BA$6,INDIRECT($F$1&amp;dbP!$D$2&amp;":"&amp;dbP!$D$2),"&lt;="&amp;B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BA$6,INDIRECT($F$1&amp;dbP!$D$2&amp;":"&amp;dbP!$D$2),"&lt;="&amp;BA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B192" s="1">
        <f ca="1">SUMIFS(INDIRECT($F$1&amp;$F192&amp;":"&amp;$F192),INDIRECT($F$1&amp;dbP!$D$2&amp;":"&amp;dbP!$D$2),"&gt;="&amp;BB$6,INDIRECT($F$1&amp;dbP!$D$2&amp;":"&amp;dbP!$D$2),"&lt;="&amp;B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BB$6,INDIRECT($F$1&amp;dbP!$D$2&amp;":"&amp;dbP!$D$2),"&lt;="&amp;BB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C192" s="1">
        <f ca="1">SUMIFS(INDIRECT($F$1&amp;$F192&amp;":"&amp;$F192),INDIRECT($F$1&amp;dbP!$D$2&amp;":"&amp;dbP!$D$2),"&gt;="&amp;BC$6,INDIRECT($F$1&amp;dbP!$D$2&amp;":"&amp;dbP!$D$2),"&lt;="&amp;B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BC$6,INDIRECT($F$1&amp;dbP!$D$2&amp;":"&amp;dbP!$D$2),"&lt;="&amp;BC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D192" s="1">
        <f ca="1">SUMIFS(INDIRECT($F$1&amp;$F192&amp;":"&amp;$F192),INDIRECT($F$1&amp;dbP!$D$2&amp;":"&amp;dbP!$D$2),"&gt;="&amp;BD$6,INDIRECT($F$1&amp;dbP!$D$2&amp;":"&amp;dbP!$D$2),"&lt;="&amp;B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BD$6,INDIRECT($F$1&amp;dbP!$D$2&amp;":"&amp;dbP!$D$2),"&lt;="&amp;BD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  <c r="BE192" s="1">
        <f ca="1">SUMIFS(INDIRECT($F$1&amp;$F192&amp;":"&amp;$F192),INDIRECT($F$1&amp;dbP!$D$2&amp;":"&amp;dbP!$D$2),"&gt;="&amp;BE$6,INDIRECT($F$1&amp;dbP!$D$2&amp;":"&amp;dbP!$D$2),"&lt;="&amp;B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"&amp;$I192=$J192),"*",RIGHT($J192,LEN($J192)-4)),INDIRECT($F$1&amp;dbP!$AC$2&amp;":"&amp;dbP!$AC$2),RepP!$J$3)-
SUMIFS(INDIRECT($F$1&amp;$G192&amp;":"&amp;$G192),INDIRECT($F$1&amp;dbP!$D$2&amp;":"&amp;dbP!$D$2),"&gt;="&amp;BE$6,INDIRECT($F$1&amp;dbP!$D$2&amp;":"&amp;dbP!$D$2),"&lt;="&amp;BE$7,INDIRECT($F$1&amp;dbP!$O$2&amp;":"&amp;dbP!$O$2),$H192,INDIRECT($F$1&amp;dbP!$P$2&amp;":"&amp;dbP!$P$2),IF($I192=$J192,"*",$I192),INDIRECT($F$1&amp;dbP!$Q$2&amp;":"&amp;dbP!$Q$2),IF(OR($I192=$J192,"  "&amp;$I192=$J192),"*",RIGHT($J192,LEN($J192)-4)),INDIRECT($F$1&amp;dbP!$AC$2&amp;":"&amp;dbP!$AC$2),RepP!$J$3)</f>
        <v>0</v>
      </c>
    </row>
    <row r="193" spans="2:57" x14ac:dyDescent="0.3">
      <c r="B193" s="1">
        <f>MAX(B$181:B192)+1</f>
        <v>28</v>
      </c>
      <c r="F193" s="1" t="str">
        <f ca="1">INDIRECT($B$1&amp;Items!H$2&amp;$B193)</f>
        <v>Y</v>
      </c>
      <c r="G193" s="1" t="str">
        <f ca="1">INDIRECT($B$1&amp;Items!I$2&amp;$B193)</f>
        <v>Z</v>
      </c>
      <c r="H193" s="13" t="str">
        <f ca="1">INDIRECT($B$1&amp;Items!E$2&amp;$B193)</f>
        <v>Начисление себестоимостных затрат</v>
      </c>
      <c r="I193" s="13" t="str">
        <f ca="1">IF(INDIRECT($B$1&amp;Items!F$2&amp;$B193)="",H193,INDIRECT($B$1&amp;Items!F$2&amp;$B193))</f>
        <v>Начисление затрат этапа-1 бизнес-процесса</v>
      </c>
      <c r="J193" s="1" t="str">
        <f ca="1">IF(INDIRECT($B$1&amp;Items!G$2&amp;$B193)="",IF(H193&lt;&gt;I193,"  "&amp;I193,I193),"    "&amp;INDIRECT($B$1&amp;Items!G$2&amp;$B193))</f>
        <v xml:space="preserve">    Сырье и материалы-10</v>
      </c>
      <c r="S193" s="1">
        <f ca="1">SUM($U193:INDIRECT(ADDRESS(ROW(),SUMIFS($1:$1,$5:$5,MAX($5:$5)))))</f>
        <v>1015866.90775</v>
      </c>
      <c r="V193" s="1">
        <f ca="1">SUMIFS(INDIRECT($F$1&amp;$F193&amp;":"&amp;$F193),INDIRECT($F$1&amp;dbP!$D$2&amp;":"&amp;dbP!$D$2),"&gt;="&amp;V$6,INDIRECT($F$1&amp;dbP!$D$2&amp;":"&amp;dbP!$D$2),"&lt;="&amp;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V$6,INDIRECT($F$1&amp;dbP!$D$2&amp;":"&amp;dbP!$D$2),"&lt;="&amp;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W193" s="1">
        <f ca="1">SUMIFS(INDIRECT($F$1&amp;$F193&amp;":"&amp;$F193),INDIRECT($F$1&amp;dbP!$D$2&amp;":"&amp;dbP!$D$2),"&gt;="&amp;W$6,INDIRECT($F$1&amp;dbP!$D$2&amp;":"&amp;dbP!$D$2),"&lt;="&amp;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W$6,INDIRECT($F$1&amp;dbP!$D$2&amp;":"&amp;dbP!$D$2),"&lt;="&amp;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X193" s="1">
        <f ca="1">SUMIFS(INDIRECT($F$1&amp;$F193&amp;":"&amp;$F193),INDIRECT($F$1&amp;dbP!$D$2&amp;":"&amp;dbP!$D$2),"&gt;="&amp;X$6,INDIRECT($F$1&amp;dbP!$D$2&amp;":"&amp;dbP!$D$2),"&lt;="&amp;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X$6,INDIRECT($F$1&amp;dbP!$D$2&amp;":"&amp;dbP!$D$2),"&lt;="&amp;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1015866.90775</v>
      </c>
      <c r="Y193" s="1">
        <f ca="1">SUMIFS(INDIRECT($F$1&amp;$F193&amp;":"&amp;$F193),INDIRECT($F$1&amp;dbP!$D$2&amp;":"&amp;dbP!$D$2),"&gt;="&amp;Y$6,INDIRECT($F$1&amp;dbP!$D$2&amp;":"&amp;dbP!$D$2),"&lt;="&amp;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Y$6,INDIRECT($F$1&amp;dbP!$D$2&amp;":"&amp;dbP!$D$2),"&lt;="&amp;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Z193" s="1">
        <f ca="1">SUMIFS(INDIRECT($F$1&amp;$F193&amp;":"&amp;$F193),INDIRECT($F$1&amp;dbP!$D$2&amp;":"&amp;dbP!$D$2),"&gt;="&amp;Z$6,INDIRECT($F$1&amp;dbP!$D$2&amp;":"&amp;dbP!$D$2),"&lt;="&amp;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Z$6,INDIRECT($F$1&amp;dbP!$D$2&amp;":"&amp;dbP!$D$2),"&lt;="&amp;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A193" s="1">
        <f ca="1">SUMIFS(INDIRECT($F$1&amp;$F193&amp;":"&amp;$F193),INDIRECT($F$1&amp;dbP!$D$2&amp;":"&amp;dbP!$D$2),"&gt;="&amp;AA$6,INDIRECT($F$1&amp;dbP!$D$2&amp;":"&amp;dbP!$D$2),"&lt;="&amp;A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A$6,INDIRECT($F$1&amp;dbP!$D$2&amp;":"&amp;dbP!$D$2),"&lt;="&amp;A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B193" s="1">
        <f ca="1">SUMIFS(INDIRECT($F$1&amp;$F193&amp;":"&amp;$F193),INDIRECT($F$1&amp;dbP!$D$2&amp;":"&amp;dbP!$D$2),"&gt;="&amp;AB$6,INDIRECT($F$1&amp;dbP!$D$2&amp;":"&amp;dbP!$D$2),"&lt;="&amp;A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B$6,INDIRECT($F$1&amp;dbP!$D$2&amp;":"&amp;dbP!$D$2),"&lt;="&amp;A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C193" s="1">
        <f ca="1">SUMIFS(INDIRECT($F$1&amp;$F193&amp;":"&amp;$F193),INDIRECT($F$1&amp;dbP!$D$2&amp;":"&amp;dbP!$D$2),"&gt;="&amp;AC$6,INDIRECT($F$1&amp;dbP!$D$2&amp;":"&amp;dbP!$D$2),"&lt;="&amp;A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C$6,INDIRECT($F$1&amp;dbP!$D$2&amp;":"&amp;dbP!$D$2),"&lt;="&amp;A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D193" s="1">
        <f ca="1">SUMIFS(INDIRECT($F$1&amp;$F193&amp;":"&amp;$F193),INDIRECT($F$1&amp;dbP!$D$2&amp;":"&amp;dbP!$D$2),"&gt;="&amp;AD$6,INDIRECT($F$1&amp;dbP!$D$2&amp;":"&amp;dbP!$D$2),"&lt;="&amp;A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D$6,INDIRECT($F$1&amp;dbP!$D$2&amp;":"&amp;dbP!$D$2),"&lt;="&amp;A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E193" s="1">
        <f ca="1">SUMIFS(INDIRECT($F$1&amp;$F193&amp;":"&amp;$F193),INDIRECT($F$1&amp;dbP!$D$2&amp;":"&amp;dbP!$D$2),"&gt;="&amp;AE$6,INDIRECT($F$1&amp;dbP!$D$2&amp;":"&amp;dbP!$D$2),"&lt;="&amp;A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E$6,INDIRECT($F$1&amp;dbP!$D$2&amp;":"&amp;dbP!$D$2),"&lt;="&amp;A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F193" s="1">
        <f ca="1">SUMIFS(INDIRECT($F$1&amp;$F193&amp;":"&amp;$F193),INDIRECT($F$1&amp;dbP!$D$2&amp;":"&amp;dbP!$D$2),"&gt;="&amp;AF$6,INDIRECT($F$1&amp;dbP!$D$2&amp;":"&amp;dbP!$D$2),"&lt;="&amp;AF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F$6,INDIRECT($F$1&amp;dbP!$D$2&amp;":"&amp;dbP!$D$2),"&lt;="&amp;AF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G193" s="1">
        <f ca="1">SUMIFS(INDIRECT($F$1&amp;$F193&amp;":"&amp;$F193),INDIRECT($F$1&amp;dbP!$D$2&amp;":"&amp;dbP!$D$2),"&gt;="&amp;AG$6,INDIRECT($F$1&amp;dbP!$D$2&amp;":"&amp;dbP!$D$2),"&lt;="&amp;AG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G$6,INDIRECT($F$1&amp;dbP!$D$2&amp;":"&amp;dbP!$D$2),"&lt;="&amp;AG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H193" s="1">
        <f ca="1">SUMIFS(INDIRECT($F$1&amp;$F193&amp;":"&amp;$F193),INDIRECT($F$1&amp;dbP!$D$2&amp;":"&amp;dbP!$D$2),"&gt;="&amp;AH$6,INDIRECT($F$1&amp;dbP!$D$2&amp;":"&amp;dbP!$D$2),"&lt;="&amp;AH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H$6,INDIRECT($F$1&amp;dbP!$D$2&amp;":"&amp;dbP!$D$2),"&lt;="&amp;AH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I193" s="1">
        <f ca="1">SUMIFS(INDIRECT($F$1&amp;$F193&amp;":"&amp;$F193),INDIRECT($F$1&amp;dbP!$D$2&amp;":"&amp;dbP!$D$2),"&gt;="&amp;AI$6,INDIRECT($F$1&amp;dbP!$D$2&amp;":"&amp;dbP!$D$2),"&lt;="&amp;AI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I$6,INDIRECT($F$1&amp;dbP!$D$2&amp;":"&amp;dbP!$D$2),"&lt;="&amp;AI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J193" s="1">
        <f ca="1">SUMIFS(INDIRECT($F$1&amp;$F193&amp;":"&amp;$F193),INDIRECT($F$1&amp;dbP!$D$2&amp;":"&amp;dbP!$D$2),"&gt;="&amp;AJ$6,INDIRECT($F$1&amp;dbP!$D$2&amp;":"&amp;dbP!$D$2),"&lt;="&amp;AJ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J$6,INDIRECT($F$1&amp;dbP!$D$2&amp;":"&amp;dbP!$D$2),"&lt;="&amp;AJ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K193" s="1">
        <f ca="1">SUMIFS(INDIRECT($F$1&amp;$F193&amp;":"&amp;$F193),INDIRECT($F$1&amp;dbP!$D$2&amp;":"&amp;dbP!$D$2),"&gt;="&amp;AK$6,INDIRECT($F$1&amp;dbP!$D$2&amp;":"&amp;dbP!$D$2),"&lt;="&amp;AK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K$6,INDIRECT($F$1&amp;dbP!$D$2&amp;":"&amp;dbP!$D$2),"&lt;="&amp;AK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L193" s="1">
        <f ca="1">SUMIFS(INDIRECT($F$1&amp;$F193&amp;":"&amp;$F193),INDIRECT($F$1&amp;dbP!$D$2&amp;":"&amp;dbP!$D$2),"&gt;="&amp;AL$6,INDIRECT($F$1&amp;dbP!$D$2&amp;":"&amp;dbP!$D$2),"&lt;="&amp;AL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L$6,INDIRECT($F$1&amp;dbP!$D$2&amp;":"&amp;dbP!$D$2),"&lt;="&amp;AL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M193" s="1">
        <f ca="1">SUMIFS(INDIRECT($F$1&amp;$F193&amp;":"&amp;$F193),INDIRECT($F$1&amp;dbP!$D$2&amp;":"&amp;dbP!$D$2),"&gt;="&amp;AM$6,INDIRECT($F$1&amp;dbP!$D$2&amp;":"&amp;dbP!$D$2),"&lt;="&amp;AM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M$6,INDIRECT($F$1&amp;dbP!$D$2&amp;":"&amp;dbP!$D$2),"&lt;="&amp;AM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N193" s="1">
        <f ca="1">SUMIFS(INDIRECT($F$1&amp;$F193&amp;":"&amp;$F193),INDIRECT($F$1&amp;dbP!$D$2&amp;":"&amp;dbP!$D$2),"&gt;="&amp;AN$6,INDIRECT($F$1&amp;dbP!$D$2&amp;":"&amp;dbP!$D$2),"&lt;="&amp;AN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N$6,INDIRECT($F$1&amp;dbP!$D$2&amp;":"&amp;dbP!$D$2),"&lt;="&amp;AN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O193" s="1">
        <f ca="1">SUMIFS(INDIRECT($F$1&amp;$F193&amp;":"&amp;$F193),INDIRECT($F$1&amp;dbP!$D$2&amp;":"&amp;dbP!$D$2),"&gt;="&amp;AO$6,INDIRECT($F$1&amp;dbP!$D$2&amp;":"&amp;dbP!$D$2),"&lt;="&amp;AO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O$6,INDIRECT($F$1&amp;dbP!$D$2&amp;":"&amp;dbP!$D$2),"&lt;="&amp;AO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P193" s="1">
        <f ca="1">SUMIFS(INDIRECT($F$1&amp;$F193&amp;":"&amp;$F193),INDIRECT($F$1&amp;dbP!$D$2&amp;":"&amp;dbP!$D$2),"&gt;="&amp;AP$6,INDIRECT($F$1&amp;dbP!$D$2&amp;":"&amp;dbP!$D$2),"&lt;="&amp;AP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P$6,INDIRECT($F$1&amp;dbP!$D$2&amp;":"&amp;dbP!$D$2),"&lt;="&amp;AP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Q193" s="1">
        <f ca="1">SUMIFS(INDIRECT($F$1&amp;$F193&amp;":"&amp;$F193),INDIRECT($F$1&amp;dbP!$D$2&amp;":"&amp;dbP!$D$2),"&gt;="&amp;AQ$6,INDIRECT($F$1&amp;dbP!$D$2&amp;":"&amp;dbP!$D$2),"&lt;="&amp;AQ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Q$6,INDIRECT($F$1&amp;dbP!$D$2&amp;":"&amp;dbP!$D$2),"&lt;="&amp;AQ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R193" s="1">
        <f ca="1">SUMIFS(INDIRECT($F$1&amp;$F193&amp;":"&amp;$F193),INDIRECT($F$1&amp;dbP!$D$2&amp;":"&amp;dbP!$D$2),"&gt;="&amp;AR$6,INDIRECT($F$1&amp;dbP!$D$2&amp;":"&amp;dbP!$D$2),"&lt;="&amp;AR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R$6,INDIRECT($F$1&amp;dbP!$D$2&amp;":"&amp;dbP!$D$2),"&lt;="&amp;AR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S193" s="1">
        <f ca="1">SUMIFS(INDIRECT($F$1&amp;$F193&amp;":"&amp;$F193),INDIRECT($F$1&amp;dbP!$D$2&amp;":"&amp;dbP!$D$2),"&gt;="&amp;AS$6,INDIRECT($F$1&amp;dbP!$D$2&amp;":"&amp;dbP!$D$2),"&lt;="&amp;AS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S$6,INDIRECT($F$1&amp;dbP!$D$2&amp;":"&amp;dbP!$D$2),"&lt;="&amp;AS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T193" s="1">
        <f ca="1">SUMIFS(INDIRECT($F$1&amp;$F193&amp;":"&amp;$F193),INDIRECT($F$1&amp;dbP!$D$2&amp;":"&amp;dbP!$D$2),"&gt;="&amp;AT$6,INDIRECT($F$1&amp;dbP!$D$2&amp;":"&amp;dbP!$D$2),"&lt;="&amp;AT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T$6,INDIRECT($F$1&amp;dbP!$D$2&amp;":"&amp;dbP!$D$2),"&lt;="&amp;AT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U193" s="1">
        <f ca="1">SUMIFS(INDIRECT($F$1&amp;$F193&amp;":"&amp;$F193),INDIRECT($F$1&amp;dbP!$D$2&amp;":"&amp;dbP!$D$2),"&gt;="&amp;AU$6,INDIRECT($F$1&amp;dbP!$D$2&amp;":"&amp;dbP!$D$2),"&lt;="&amp;AU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U$6,INDIRECT($F$1&amp;dbP!$D$2&amp;":"&amp;dbP!$D$2),"&lt;="&amp;AU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V193" s="1">
        <f ca="1">SUMIFS(INDIRECT($F$1&amp;$F193&amp;":"&amp;$F193),INDIRECT($F$1&amp;dbP!$D$2&amp;":"&amp;dbP!$D$2),"&gt;="&amp;AV$6,INDIRECT($F$1&amp;dbP!$D$2&amp;":"&amp;dbP!$D$2),"&lt;="&amp;A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V$6,INDIRECT($F$1&amp;dbP!$D$2&amp;":"&amp;dbP!$D$2),"&lt;="&amp;AV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W193" s="1">
        <f ca="1">SUMIFS(INDIRECT($F$1&amp;$F193&amp;":"&amp;$F193),INDIRECT($F$1&amp;dbP!$D$2&amp;":"&amp;dbP!$D$2),"&gt;="&amp;AW$6,INDIRECT($F$1&amp;dbP!$D$2&amp;":"&amp;dbP!$D$2),"&lt;="&amp;A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W$6,INDIRECT($F$1&amp;dbP!$D$2&amp;":"&amp;dbP!$D$2),"&lt;="&amp;AW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X193" s="1">
        <f ca="1">SUMIFS(INDIRECT($F$1&amp;$F193&amp;":"&amp;$F193),INDIRECT($F$1&amp;dbP!$D$2&amp;":"&amp;dbP!$D$2),"&gt;="&amp;AX$6,INDIRECT($F$1&amp;dbP!$D$2&amp;":"&amp;dbP!$D$2),"&lt;="&amp;A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X$6,INDIRECT($F$1&amp;dbP!$D$2&amp;":"&amp;dbP!$D$2),"&lt;="&amp;AX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Y193" s="1">
        <f ca="1">SUMIFS(INDIRECT($F$1&amp;$F193&amp;":"&amp;$F193),INDIRECT($F$1&amp;dbP!$D$2&amp;":"&amp;dbP!$D$2),"&gt;="&amp;AY$6,INDIRECT($F$1&amp;dbP!$D$2&amp;":"&amp;dbP!$D$2),"&lt;="&amp;A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Y$6,INDIRECT($F$1&amp;dbP!$D$2&amp;":"&amp;dbP!$D$2),"&lt;="&amp;AY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AZ193" s="1">
        <f ca="1">SUMIFS(INDIRECT($F$1&amp;$F193&amp;":"&amp;$F193),INDIRECT($F$1&amp;dbP!$D$2&amp;":"&amp;dbP!$D$2),"&gt;="&amp;AZ$6,INDIRECT($F$1&amp;dbP!$D$2&amp;":"&amp;dbP!$D$2),"&lt;="&amp;A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AZ$6,INDIRECT($F$1&amp;dbP!$D$2&amp;":"&amp;dbP!$D$2),"&lt;="&amp;AZ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A193" s="1">
        <f ca="1">SUMIFS(INDIRECT($F$1&amp;$F193&amp;":"&amp;$F193),INDIRECT($F$1&amp;dbP!$D$2&amp;":"&amp;dbP!$D$2),"&gt;="&amp;BA$6,INDIRECT($F$1&amp;dbP!$D$2&amp;":"&amp;dbP!$D$2),"&lt;="&amp;B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BA$6,INDIRECT($F$1&amp;dbP!$D$2&amp;":"&amp;dbP!$D$2),"&lt;="&amp;BA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B193" s="1">
        <f ca="1">SUMIFS(INDIRECT($F$1&amp;$F193&amp;":"&amp;$F193),INDIRECT($F$1&amp;dbP!$D$2&amp;":"&amp;dbP!$D$2),"&gt;="&amp;BB$6,INDIRECT($F$1&amp;dbP!$D$2&amp;":"&amp;dbP!$D$2),"&lt;="&amp;B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BB$6,INDIRECT($F$1&amp;dbP!$D$2&amp;":"&amp;dbP!$D$2),"&lt;="&amp;BB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C193" s="1">
        <f ca="1">SUMIFS(INDIRECT($F$1&amp;$F193&amp;":"&amp;$F193),INDIRECT($F$1&amp;dbP!$D$2&amp;":"&amp;dbP!$D$2),"&gt;="&amp;BC$6,INDIRECT($F$1&amp;dbP!$D$2&amp;":"&amp;dbP!$D$2),"&lt;="&amp;B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BC$6,INDIRECT($F$1&amp;dbP!$D$2&amp;":"&amp;dbP!$D$2),"&lt;="&amp;BC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D193" s="1">
        <f ca="1">SUMIFS(INDIRECT($F$1&amp;$F193&amp;":"&amp;$F193),INDIRECT($F$1&amp;dbP!$D$2&amp;":"&amp;dbP!$D$2),"&gt;="&amp;BD$6,INDIRECT($F$1&amp;dbP!$D$2&amp;":"&amp;dbP!$D$2),"&lt;="&amp;B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BD$6,INDIRECT($F$1&amp;dbP!$D$2&amp;":"&amp;dbP!$D$2),"&lt;="&amp;BD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  <c r="BE193" s="1">
        <f ca="1">SUMIFS(INDIRECT($F$1&amp;$F193&amp;":"&amp;$F193),INDIRECT($F$1&amp;dbP!$D$2&amp;":"&amp;dbP!$D$2),"&gt;="&amp;BE$6,INDIRECT($F$1&amp;dbP!$D$2&amp;":"&amp;dbP!$D$2),"&lt;="&amp;B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"&amp;$I193=$J193),"*",RIGHT($J193,LEN($J193)-4)),INDIRECT($F$1&amp;dbP!$AC$2&amp;":"&amp;dbP!$AC$2),RepP!$J$3)-
SUMIFS(INDIRECT($F$1&amp;$G193&amp;":"&amp;$G193),INDIRECT($F$1&amp;dbP!$D$2&amp;":"&amp;dbP!$D$2),"&gt;="&amp;BE$6,INDIRECT($F$1&amp;dbP!$D$2&amp;":"&amp;dbP!$D$2),"&lt;="&amp;BE$7,INDIRECT($F$1&amp;dbP!$O$2&amp;":"&amp;dbP!$O$2),$H193,INDIRECT($F$1&amp;dbP!$P$2&amp;":"&amp;dbP!$P$2),IF($I193=$J193,"*",$I193),INDIRECT($F$1&amp;dbP!$Q$2&amp;":"&amp;dbP!$Q$2),IF(OR($I193=$J193,"  "&amp;$I193=$J193),"*",RIGHT($J193,LEN($J193)-4)),INDIRECT($F$1&amp;dbP!$AC$2&amp;":"&amp;dbP!$AC$2),RepP!$J$3)</f>
        <v>0</v>
      </c>
    </row>
    <row r="194" spans="2:57" x14ac:dyDescent="0.3">
      <c r="B194" s="1">
        <f>MAX(B$181:B193)+1</f>
        <v>29</v>
      </c>
      <c r="F194" s="1" t="str">
        <f ca="1">INDIRECT($B$1&amp;Items!H$2&amp;$B194)</f>
        <v>Y</v>
      </c>
      <c r="G194" s="1" t="str">
        <f ca="1">INDIRECT($B$1&amp;Items!I$2&amp;$B194)</f>
        <v>Z</v>
      </c>
      <c r="H194" s="13" t="str">
        <f ca="1">INDIRECT($B$1&amp;Items!E$2&amp;$B194)</f>
        <v>Начисление себестоимостных затрат</v>
      </c>
      <c r="I194" s="13" t="str">
        <f ca="1">IF(INDIRECT($B$1&amp;Items!F$2&amp;$B194)="",H194,INDIRECT($B$1&amp;Items!F$2&amp;$B194))</f>
        <v>Начисление затрат этапа-1 бизнес-процесса</v>
      </c>
      <c r="J194" s="1" t="str">
        <f ca="1">IF(INDIRECT($B$1&amp;Items!G$2&amp;$B194)="",IF(H194&lt;&gt;I194,"  "&amp;I194,I194),"    "&amp;INDIRECT($B$1&amp;Items!G$2&amp;$B194))</f>
        <v xml:space="preserve">    Сырье и материалы-11</v>
      </c>
      <c r="S194" s="1">
        <f ca="1">SUM($U194:INDIRECT(ADDRESS(ROW(),SUMIFS($1:$1,$5:$5,MAX($5:$5)))))</f>
        <v>1168793.1089166668</v>
      </c>
      <c r="V194" s="1">
        <f ca="1">SUMIFS(INDIRECT($F$1&amp;$F194&amp;":"&amp;$F194),INDIRECT($F$1&amp;dbP!$D$2&amp;":"&amp;dbP!$D$2),"&gt;="&amp;V$6,INDIRECT($F$1&amp;dbP!$D$2&amp;":"&amp;dbP!$D$2),"&lt;="&amp;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V$6,INDIRECT($F$1&amp;dbP!$D$2&amp;":"&amp;dbP!$D$2),"&lt;="&amp;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W194" s="1">
        <f ca="1">SUMIFS(INDIRECT($F$1&amp;$F194&amp;":"&amp;$F194),INDIRECT($F$1&amp;dbP!$D$2&amp;":"&amp;dbP!$D$2),"&gt;="&amp;W$6,INDIRECT($F$1&amp;dbP!$D$2&amp;":"&amp;dbP!$D$2),"&lt;="&amp;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W$6,INDIRECT($F$1&amp;dbP!$D$2&amp;":"&amp;dbP!$D$2),"&lt;="&amp;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X194" s="1">
        <f ca="1">SUMIFS(INDIRECT($F$1&amp;$F194&amp;":"&amp;$F194),INDIRECT($F$1&amp;dbP!$D$2&amp;":"&amp;dbP!$D$2),"&gt;="&amp;X$6,INDIRECT($F$1&amp;dbP!$D$2&amp;":"&amp;dbP!$D$2),"&lt;="&amp;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X$6,INDIRECT($F$1&amp;dbP!$D$2&amp;":"&amp;dbP!$D$2),"&lt;="&amp;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Y194" s="1">
        <f ca="1">SUMIFS(INDIRECT($F$1&amp;$F194&amp;":"&amp;$F194),INDIRECT($F$1&amp;dbP!$D$2&amp;":"&amp;dbP!$D$2),"&gt;="&amp;Y$6,INDIRECT($F$1&amp;dbP!$D$2&amp;":"&amp;dbP!$D$2),"&lt;="&amp;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Y$6,INDIRECT($F$1&amp;dbP!$D$2&amp;":"&amp;dbP!$D$2),"&lt;="&amp;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1168793.1089166668</v>
      </c>
      <c r="Z194" s="1">
        <f ca="1">SUMIFS(INDIRECT($F$1&amp;$F194&amp;":"&amp;$F194),INDIRECT($F$1&amp;dbP!$D$2&amp;":"&amp;dbP!$D$2),"&gt;="&amp;Z$6,INDIRECT($F$1&amp;dbP!$D$2&amp;":"&amp;dbP!$D$2),"&lt;="&amp;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Z$6,INDIRECT($F$1&amp;dbP!$D$2&amp;":"&amp;dbP!$D$2),"&lt;="&amp;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A194" s="1">
        <f ca="1">SUMIFS(INDIRECT($F$1&amp;$F194&amp;":"&amp;$F194),INDIRECT($F$1&amp;dbP!$D$2&amp;":"&amp;dbP!$D$2),"&gt;="&amp;AA$6,INDIRECT($F$1&amp;dbP!$D$2&amp;":"&amp;dbP!$D$2),"&lt;="&amp;A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A$6,INDIRECT($F$1&amp;dbP!$D$2&amp;":"&amp;dbP!$D$2),"&lt;="&amp;A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B194" s="1">
        <f ca="1">SUMIFS(INDIRECT($F$1&amp;$F194&amp;":"&amp;$F194),INDIRECT($F$1&amp;dbP!$D$2&amp;":"&amp;dbP!$D$2),"&gt;="&amp;AB$6,INDIRECT($F$1&amp;dbP!$D$2&amp;":"&amp;dbP!$D$2),"&lt;="&amp;A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B$6,INDIRECT($F$1&amp;dbP!$D$2&amp;":"&amp;dbP!$D$2),"&lt;="&amp;A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C194" s="1">
        <f ca="1">SUMIFS(INDIRECT($F$1&amp;$F194&amp;":"&amp;$F194),INDIRECT($F$1&amp;dbP!$D$2&amp;":"&amp;dbP!$D$2),"&gt;="&amp;AC$6,INDIRECT($F$1&amp;dbP!$D$2&amp;":"&amp;dbP!$D$2),"&lt;="&amp;A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C$6,INDIRECT($F$1&amp;dbP!$D$2&amp;":"&amp;dbP!$D$2),"&lt;="&amp;A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D194" s="1">
        <f ca="1">SUMIFS(INDIRECT($F$1&amp;$F194&amp;":"&amp;$F194),INDIRECT($F$1&amp;dbP!$D$2&amp;":"&amp;dbP!$D$2),"&gt;="&amp;AD$6,INDIRECT($F$1&amp;dbP!$D$2&amp;":"&amp;dbP!$D$2),"&lt;="&amp;A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D$6,INDIRECT($F$1&amp;dbP!$D$2&amp;":"&amp;dbP!$D$2),"&lt;="&amp;A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E194" s="1">
        <f ca="1">SUMIFS(INDIRECT($F$1&amp;$F194&amp;":"&amp;$F194),INDIRECT($F$1&amp;dbP!$D$2&amp;":"&amp;dbP!$D$2),"&gt;="&amp;AE$6,INDIRECT($F$1&amp;dbP!$D$2&amp;":"&amp;dbP!$D$2),"&lt;="&amp;A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E$6,INDIRECT($F$1&amp;dbP!$D$2&amp;":"&amp;dbP!$D$2),"&lt;="&amp;A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F194" s="1">
        <f ca="1">SUMIFS(INDIRECT($F$1&amp;$F194&amp;":"&amp;$F194),INDIRECT($F$1&amp;dbP!$D$2&amp;":"&amp;dbP!$D$2),"&gt;="&amp;AF$6,INDIRECT($F$1&amp;dbP!$D$2&amp;":"&amp;dbP!$D$2),"&lt;="&amp;AF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F$6,INDIRECT($F$1&amp;dbP!$D$2&amp;":"&amp;dbP!$D$2),"&lt;="&amp;AF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G194" s="1">
        <f ca="1">SUMIFS(INDIRECT($F$1&amp;$F194&amp;":"&amp;$F194),INDIRECT($F$1&amp;dbP!$D$2&amp;":"&amp;dbP!$D$2),"&gt;="&amp;AG$6,INDIRECT($F$1&amp;dbP!$D$2&amp;":"&amp;dbP!$D$2),"&lt;="&amp;AG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G$6,INDIRECT($F$1&amp;dbP!$D$2&amp;":"&amp;dbP!$D$2),"&lt;="&amp;AG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H194" s="1">
        <f ca="1">SUMIFS(INDIRECT($F$1&amp;$F194&amp;":"&amp;$F194),INDIRECT($F$1&amp;dbP!$D$2&amp;":"&amp;dbP!$D$2),"&gt;="&amp;AH$6,INDIRECT($F$1&amp;dbP!$D$2&amp;":"&amp;dbP!$D$2),"&lt;="&amp;AH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H$6,INDIRECT($F$1&amp;dbP!$D$2&amp;":"&amp;dbP!$D$2),"&lt;="&amp;AH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I194" s="1">
        <f ca="1">SUMIFS(INDIRECT($F$1&amp;$F194&amp;":"&amp;$F194),INDIRECT($F$1&amp;dbP!$D$2&amp;":"&amp;dbP!$D$2),"&gt;="&amp;AI$6,INDIRECT($F$1&amp;dbP!$D$2&amp;":"&amp;dbP!$D$2),"&lt;="&amp;AI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I$6,INDIRECT($F$1&amp;dbP!$D$2&amp;":"&amp;dbP!$D$2),"&lt;="&amp;AI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J194" s="1">
        <f ca="1">SUMIFS(INDIRECT($F$1&amp;$F194&amp;":"&amp;$F194),INDIRECT($F$1&amp;dbP!$D$2&amp;":"&amp;dbP!$D$2),"&gt;="&amp;AJ$6,INDIRECT($F$1&amp;dbP!$D$2&amp;":"&amp;dbP!$D$2),"&lt;="&amp;AJ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J$6,INDIRECT($F$1&amp;dbP!$D$2&amp;":"&amp;dbP!$D$2),"&lt;="&amp;AJ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K194" s="1">
        <f ca="1">SUMIFS(INDIRECT($F$1&amp;$F194&amp;":"&amp;$F194),INDIRECT($F$1&amp;dbP!$D$2&amp;":"&amp;dbP!$D$2),"&gt;="&amp;AK$6,INDIRECT($F$1&amp;dbP!$D$2&amp;":"&amp;dbP!$D$2),"&lt;="&amp;AK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K$6,INDIRECT($F$1&amp;dbP!$D$2&amp;":"&amp;dbP!$D$2),"&lt;="&amp;AK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L194" s="1">
        <f ca="1">SUMIFS(INDIRECT($F$1&amp;$F194&amp;":"&amp;$F194),INDIRECT($F$1&amp;dbP!$D$2&amp;":"&amp;dbP!$D$2),"&gt;="&amp;AL$6,INDIRECT($F$1&amp;dbP!$D$2&amp;":"&amp;dbP!$D$2),"&lt;="&amp;AL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L$6,INDIRECT($F$1&amp;dbP!$D$2&amp;":"&amp;dbP!$D$2),"&lt;="&amp;AL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M194" s="1">
        <f ca="1">SUMIFS(INDIRECT($F$1&amp;$F194&amp;":"&amp;$F194),INDIRECT($F$1&amp;dbP!$D$2&amp;":"&amp;dbP!$D$2),"&gt;="&amp;AM$6,INDIRECT($F$1&amp;dbP!$D$2&amp;":"&amp;dbP!$D$2),"&lt;="&amp;AM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M$6,INDIRECT($F$1&amp;dbP!$D$2&amp;":"&amp;dbP!$D$2),"&lt;="&amp;AM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N194" s="1">
        <f ca="1">SUMIFS(INDIRECT($F$1&amp;$F194&amp;":"&amp;$F194),INDIRECT($F$1&amp;dbP!$D$2&amp;":"&amp;dbP!$D$2),"&gt;="&amp;AN$6,INDIRECT($F$1&amp;dbP!$D$2&amp;":"&amp;dbP!$D$2),"&lt;="&amp;AN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N$6,INDIRECT($F$1&amp;dbP!$D$2&amp;":"&amp;dbP!$D$2),"&lt;="&amp;AN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O194" s="1">
        <f ca="1">SUMIFS(INDIRECT($F$1&amp;$F194&amp;":"&amp;$F194),INDIRECT($F$1&amp;dbP!$D$2&amp;":"&amp;dbP!$D$2),"&gt;="&amp;AO$6,INDIRECT($F$1&amp;dbP!$D$2&amp;":"&amp;dbP!$D$2),"&lt;="&amp;AO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O$6,INDIRECT($F$1&amp;dbP!$D$2&amp;":"&amp;dbP!$D$2),"&lt;="&amp;AO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P194" s="1">
        <f ca="1">SUMIFS(INDIRECT($F$1&amp;$F194&amp;":"&amp;$F194),INDIRECT($F$1&amp;dbP!$D$2&amp;":"&amp;dbP!$D$2),"&gt;="&amp;AP$6,INDIRECT($F$1&amp;dbP!$D$2&amp;":"&amp;dbP!$D$2),"&lt;="&amp;AP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P$6,INDIRECT($F$1&amp;dbP!$D$2&amp;":"&amp;dbP!$D$2),"&lt;="&amp;AP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Q194" s="1">
        <f ca="1">SUMIFS(INDIRECT($F$1&amp;$F194&amp;":"&amp;$F194),INDIRECT($F$1&amp;dbP!$D$2&amp;":"&amp;dbP!$D$2),"&gt;="&amp;AQ$6,INDIRECT($F$1&amp;dbP!$D$2&amp;":"&amp;dbP!$D$2),"&lt;="&amp;AQ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Q$6,INDIRECT($F$1&amp;dbP!$D$2&amp;":"&amp;dbP!$D$2),"&lt;="&amp;AQ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R194" s="1">
        <f ca="1">SUMIFS(INDIRECT($F$1&amp;$F194&amp;":"&amp;$F194),INDIRECT($F$1&amp;dbP!$D$2&amp;":"&amp;dbP!$D$2),"&gt;="&amp;AR$6,INDIRECT($F$1&amp;dbP!$D$2&amp;":"&amp;dbP!$D$2),"&lt;="&amp;AR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R$6,INDIRECT($F$1&amp;dbP!$D$2&amp;":"&amp;dbP!$D$2),"&lt;="&amp;AR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S194" s="1">
        <f ca="1">SUMIFS(INDIRECT($F$1&amp;$F194&amp;":"&amp;$F194),INDIRECT($F$1&amp;dbP!$D$2&amp;":"&amp;dbP!$D$2),"&gt;="&amp;AS$6,INDIRECT($F$1&amp;dbP!$D$2&amp;":"&amp;dbP!$D$2),"&lt;="&amp;AS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S$6,INDIRECT($F$1&amp;dbP!$D$2&amp;":"&amp;dbP!$D$2),"&lt;="&amp;AS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T194" s="1">
        <f ca="1">SUMIFS(INDIRECT($F$1&amp;$F194&amp;":"&amp;$F194),INDIRECT($F$1&amp;dbP!$D$2&amp;":"&amp;dbP!$D$2),"&gt;="&amp;AT$6,INDIRECT($F$1&amp;dbP!$D$2&amp;":"&amp;dbP!$D$2),"&lt;="&amp;AT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T$6,INDIRECT($F$1&amp;dbP!$D$2&amp;":"&amp;dbP!$D$2),"&lt;="&amp;AT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U194" s="1">
        <f ca="1">SUMIFS(INDIRECT($F$1&amp;$F194&amp;":"&amp;$F194),INDIRECT($F$1&amp;dbP!$D$2&amp;":"&amp;dbP!$D$2),"&gt;="&amp;AU$6,INDIRECT($F$1&amp;dbP!$D$2&amp;":"&amp;dbP!$D$2),"&lt;="&amp;AU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U$6,INDIRECT($F$1&amp;dbP!$D$2&amp;":"&amp;dbP!$D$2),"&lt;="&amp;AU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V194" s="1">
        <f ca="1">SUMIFS(INDIRECT($F$1&amp;$F194&amp;":"&amp;$F194),INDIRECT($F$1&amp;dbP!$D$2&amp;":"&amp;dbP!$D$2),"&gt;="&amp;AV$6,INDIRECT($F$1&amp;dbP!$D$2&amp;":"&amp;dbP!$D$2),"&lt;="&amp;A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V$6,INDIRECT($F$1&amp;dbP!$D$2&amp;":"&amp;dbP!$D$2),"&lt;="&amp;AV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W194" s="1">
        <f ca="1">SUMIFS(INDIRECT($F$1&amp;$F194&amp;":"&amp;$F194),INDIRECT($F$1&amp;dbP!$D$2&amp;":"&amp;dbP!$D$2),"&gt;="&amp;AW$6,INDIRECT($F$1&amp;dbP!$D$2&amp;":"&amp;dbP!$D$2),"&lt;="&amp;A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W$6,INDIRECT($F$1&amp;dbP!$D$2&amp;":"&amp;dbP!$D$2),"&lt;="&amp;AW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X194" s="1">
        <f ca="1">SUMIFS(INDIRECT($F$1&amp;$F194&amp;":"&amp;$F194),INDIRECT($F$1&amp;dbP!$D$2&amp;":"&amp;dbP!$D$2),"&gt;="&amp;AX$6,INDIRECT($F$1&amp;dbP!$D$2&amp;":"&amp;dbP!$D$2),"&lt;="&amp;A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X$6,INDIRECT($F$1&amp;dbP!$D$2&amp;":"&amp;dbP!$D$2),"&lt;="&amp;AX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Y194" s="1">
        <f ca="1">SUMIFS(INDIRECT($F$1&amp;$F194&amp;":"&amp;$F194),INDIRECT($F$1&amp;dbP!$D$2&amp;":"&amp;dbP!$D$2),"&gt;="&amp;AY$6,INDIRECT($F$1&amp;dbP!$D$2&amp;":"&amp;dbP!$D$2),"&lt;="&amp;A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Y$6,INDIRECT($F$1&amp;dbP!$D$2&amp;":"&amp;dbP!$D$2),"&lt;="&amp;AY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AZ194" s="1">
        <f ca="1">SUMIFS(INDIRECT($F$1&amp;$F194&amp;":"&amp;$F194),INDIRECT($F$1&amp;dbP!$D$2&amp;":"&amp;dbP!$D$2),"&gt;="&amp;AZ$6,INDIRECT($F$1&amp;dbP!$D$2&amp;":"&amp;dbP!$D$2),"&lt;="&amp;A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AZ$6,INDIRECT($F$1&amp;dbP!$D$2&amp;":"&amp;dbP!$D$2),"&lt;="&amp;AZ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A194" s="1">
        <f ca="1">SUMIFS(INDIRECT($F$1&amp;$F194&amp;":"&amp;$F194),INDIRECT($F$1&amp;dbP!$D$2&amp;":"&amp;dbP!$D$2),"&gt;="&amp;BA$6,INDIRECT($F$1&amp;dbP!$D$2&amp;":"&amp;dbP!$D$2),"&lt;="&amp;B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BA$6,INDIRECT($F$1&amp;dbP!$D$2&amp;":"&amp;dbP!$D$2),"&lt;="&amp;BA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B194" s="1">
        <f ca="1">SUMIFS(INDIRECT($F$1&amp;$F194&amp;":"&amp;$F194),INDIRECT($F$1&amp;dbP!$D$2&amp;":"&amp;dbP!$D$2),"&gt;="&amp;BB$6,INDIRECT($F$1&amp;dbP!$D$2&amp;":"&amp;dbP!$D$2),"&lt;="&amp;B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BB$6,INDIRECT($F$1&amp;dbP!$D$2&amp;":"&amp;dbP!$D$2),"&lt;="&amp;BB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C194" s="1">
        <f ca="1">SUMIFS(INDIRECT($F$1&amp;$F194&amp;":"&amp;$F194),INDIRECT($F$1&amp;dbP!$D$2&amp;":"&amp;dbP!$D$2),"&gt;="&amp;BC$6,INDIRECT($F$1&amp;dbP!$D$2&amp;":"&amp;dbP!$D$2),"&lt;="&amp;B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BC$6,INDIRECT($F$1&amp;dbP!$D$2&amp;":"&amp;dbP!$D$2),"&lt;="&amp;BC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D194" s="1">
        <f ca="1">SUMIFS(INDIRECT($F$1&amp;$F194&amp;":"&amp;$F194),INDIRECT($F$1&amp;dbP!$D$2&amp;":"&amp;dbP!$D$2),"&gt;="&amp;BD$6,INDIRECT($F$1&amp;dbP!$D$2&amp;":"&amp;dbP!$D$2),"&lt;="&amp;B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BD$6,INDIRECT($F$1&amp;dbP!$D$2&amp;":"&amp;dbP!$D$2),"&lt;="&amp;BD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  <c r="BE194" s="1">
        <f ca="1">SUMIFS(INDIRECT($F$1&amp;$F194&amp;":"&amp;$F194),INDIRECT($F$1&amp;dbP!$D$2&amp;":"&amp;dbP!$D$2),"&gt;="&amp;BE$6,INDIRECT($F$1&amp;dbP!$D$2&amp;":"&amp;dbP!$D$2),"&lt;="&amp;B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"&amp;$I194=$J194),"*",RIGHT($J194,LEN($J194)-4)),INDIRECT($F$1&amp;dbP!$AC$2&amp;":"&amp;dbP!$AC$2),RepP!$J$3)-
SUMIFS(INDIRECT($F$1&amp;$G194&amp;":"&amp;$G194),INDIRECT($F$1&amp;dbP!$D$2&amp;":"&amp;dbP!$D$2),"&gt;="&amp;BE$6,INDIRECT($F$1&amp;dbP!$D$2&amp;":"&amp;dbP!$D$2),"&lt;="&amp;BE$7,INDIRECT($F$1&amp;dbP!$O$2&amp;":"&amp;dbP!$O$2),$H194,INDIRECT($F$1&amp;dbP!$P$2&amp;":"&amp;dbP!$P$2),IF($I194=$J194,"*",$I194),INDIRECT($F$1&amp;dbP!$Q$2&amp;":"&amp;dbP!$Q$2),IF(OR($I194=$J194,"  "&amp;$I194=$J194),"*",RIGHT($J194,LEN($J194)-4)),INDIRECT($F$1&amp;dbP!$AC$2&amp;":"&amp;dbP!$AC$2),RepP!$J$3)</f>
        <v>0</v>
      </c>
    </row>
    <row r="195" spans="2:57" x14ac:dyDescent="0.3">
      <c r="B195" s="1">
        <f>MAX(B$181:B194)+1</f>
        <v>30</v>
      </c>
      <c r="F195" s="1" t="str">
        <f ca="1">INDIRECT($B$1&amp;Items!H$2&amp;$B195)</f>
        <v>Y</v>
      </c>
      <c r="G195" s="1" t="str">
        <f ca="1">INDIRECT($B$1&amp;Items!I$2&amp;$B195)</f>
        <v>Z</v>
      </c>
      <c r="H195" s="13" t="str">
        <f ca="1">INDIRECT($B$1&amp;Items!E$2&amp;$B195)</f>
        <v>Начисление себестоимостных затрат</v>
      </c>
      <c r="I195" s="13" t="str">
        <f ca="1">IF(INDIRECT($B$1&amp;Items!F$2&amp;$B195)="",H195,INDIRECT($B$1&amp;Items!F$2&amp;$B195))</f>
        <v>Начисление затрат этапа-2 бизнес-процесса</v>
      </c>
      <c r="J195" s="1" t="str">
        <f ca="1">IF(INDIRECT($B$1&amp;Items!G$2&amp;$B195)="",IF(H195&lt;&gt;I195,"  "&amp;I195,I195),"    "&amp;INDIRECT($B$1&amp;Items!G$2&amp;$B195))</f>
        <v xml:space="preserve">  Начисление затрат этапа-2 бизнес-процесса</v>
      </c>
      <c r="S195" s="1">
        <f ca="1">SUM($U195:INDIRECT(ADDRESS(ROW(),SUMIFS($1:$1,$5:$5,MAX($5:$5)))))</f>
        <v>8862438.7725000009</v>
      </c>
      <c r="V195" s="1">
        <f ca="1">SUMIFS(INDIRECT($F$1&amp;$F195&amp;":"&amp;$F195),INDIRECT($F$1&amp;dbP!$D$2&amp;":"&amp;dbP!$D$2),"&gt;="&amp;V$6,INDIRECT($F$1&amp;dbP!$D$2&amp;":"&amp;dbP!$D$2),"&lt;="&amp;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V$6,INDIRECT($F$1&amp;dbP!$D$2&amp;":"&amp;dbP!$D$2),"&lt;="&amp;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2973046.8647499997</v>
      </c>
      <c r="W195" s="1">
        <f ca="1">SUMIFS(INDIRECT($F$1&amp;$F195&amp;":"&amp;$F195),INDIRECT($F$1&amp;dbP!$D$2&amp;":"&amp;dbP!$D$2),"&gt;="&amp;W$6,INDIRECT($F$1&amp;dbP!$D$2&amp;":"&amp;dbP!$D$2),"&lt;="&amp;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W$6,INDIRECT($F$1&amp;dbP!$D$2&amp;":"&amp;dbP!$D$2),"&lt;="&amp;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974200.24108333339</v>
      </c>
      <c r="X195" s="1">
        <f ca="1">SUMIFS(INDIRECT($F$1&amp;$F195&amp;":"&amp;$F195),INDIRECT($F$1&amp;dbP!$D$2&amp;":"&amp;dbP!$D$2),"&gt;="&amp;X$6,INDIRECT($F$1&amp;dbP!$D$2&amp;":"&amp;dbP!$D$2),"&lt;="&amp;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X$6,INDIRECT($F$1&amp;dbP!$D$2&amp;":"&amp;dbP!$D$2),"&lt;="&amp;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Y195" s="1">
        <f ca="1">SUMIFS(INDIRECT($F$1&amp;$F195&amp;":"&amp;$F195),INDIRECT($F$1&amp;dbP!$D$2&amp;":"&amp;dbP!$D$2),"&gt;="&amp;Y$6,INDIRECT($F$1&amp;dbP!$D$2&amp;":"&amp;dbP!$D$2),"&lt;="&amp;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Y$6,INDIRECT($F$1&amp;dbP!$D$2&amp;":"&amp;dbP!$D$2),"&lt;="&amp;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1483333.3333333335</v>
      </c>
      <c r="Z195" s="1">
        <f ca="1">SUMIFS(INDIRECT($F$1&amp;$F195&amp;":"&amp;$F195),INDIRECT($F$1&amp;dbP!$D$2&amp;":"&amp;dbP!$D$2),"&gt;="&amp;Z$6,INDIRECT($F$1&amp;dbP!$D$2&amp;":"&amp;dbP!$D$2),"&lt;="&amp;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Z$6,INDIRECT($F$1&amp;dbP!$D$2&amp;":"&amp;dbP!$D$2),"&lt;="&amp;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2586227.5</v>
      </c>
      <c r="AA195" s="1">
        <f ca="1">SUMIFS(INDIRECT($F$1&amp;$F195&amp;":"&amp;$F195),INDIRECT($F$1&amp;dbP!$D$2&amp;":"&amp;dbP!$D$2),"&gt;="&amp;AA$6,INDIRECT($F$1&amp;dbP!$D$2&amp;":"&amp;dbP!$D$2),"&lt;="&amp;A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A$6,INDIRECT($F$1&amp;dbP!$D$2&amp;":"&amp;dbP!$D$2),"&lt;="&amp;A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845630.83333333337</v>
      </c>
      <c r="AB195" s="1">
        <f ca="1">SUMIFS(INDIRECT($F$1&amp;$F195&amp;":"&amp;$F195),INDIRECT($F$1&amp;dbP!$D$2&amp;":"&amp;dbP!$D$2),"&gt;="&amp;AB$6,INDIRECT($F$1&amp;dbP!$D$2&amp;":"&amp;dbP!$D$2),"&lt;="&amp;A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B$6,INDIRECT($F$1&amp;dbP!$D$2&amp;":"&amp;dbP!$D$2),"&lt;="&amp;A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C195" s="1">
        <f ca="1">SUMIFS(INDIRECT($F$1&amp;$F195&amp;":"&amp;$F195),INDIRECT($F$1&amp;dbP!$D$2&amp;":"&amp;dbP!$D$2),"&gt;="&amp;AC$6,INDIRECT($F$1&amp;dbP!$D$2&amp;":"&amp;dbP!$D$2),"&lt;="&amp;A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C$6,INDIRECT($F$1&amp;dbP!$D$2&amp;":"&amp;dbP!$D$2),"&lt;="&amp;A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D195" s="1">
        <f ca="1">SUMIFS(INDIRECT($F$1&amp;$F195&amp;":"&amp;$F195),INDIRECT($F$1&amp;dbP!$D$2&amp;":"&amp;dbP!$D$2),"&gt;="&amp;AD$6,INDIRECT($F$1&amp;dbP!$D$2&amp;":"&amp;dbP!$D$2),"&lt;="&amp;A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D$6,INDIRECT($F$1&amp;dbP!$D$2&amp;":"&amp;dbP!$D$2),"&lt;="&amp;A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E195" s="1">
        <f ca="1">SUMIFS(INDIRECT($F$1&amp;$F195&amp;":"&amp;$F195),INDIRECT($F$1&amp;dbP!$D$2&amp;":"&amp;dbP!$D$2),"&gt;="&amp;AE$6,INDIRECT($F$1&amp;dbP!$D$2&amp;":"&amp;dbP!$D$2),"&lt;="&amp;A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E$6,INDIRECT($F$1&amp;dbP!$D$2&amp;":"&amp;dbP!$D$2),"&lt;="&amp;A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F195" s="1">
        <f ca="1">SUMIFS(INDIRECT($F$1&amp;$F195&amp;":"&amp;$F195),INDIRECT($F$1&amp;dbP!$D$2&amp;":"&amp;dbP!$D$2),"&gt;="&amp;AF$6,INDIRECT($F$1&amp;dbP!$D$2&amp;":"&amp;dbP!$D$2),"&lt;="&amp;AF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F$6,INDIRECT($F$1&amp;dbP!$D$2&amp;":"&amp;dbP!$D$2),"&lt;="&amp;AF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G195" s="1">
        <f ca="1">SUMIFS(INDIRECT($F$1&amp;$F195&amp;":"&amp;$F195),INDIRECT($F$1&amp;dbP!$D$2&amp;":"&amp;dbP!$D$2),"&gt;="&amp;AG$6,INDIRECT($F$1&amp;dbP!$D$2&amp;":"&amp;dbP!$D$2),"&lt;="&amp;AG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G$6,INDIRECT($F$1&amp;dbP!$D$2&amp;":"&amp;dbP!$D$2),"&lt;="&amp;AG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H195" s="1">
        <f ca="1">SUMIFS(INDIRECT($F$1&amp;$F195&amp;":"&amp;$F195),INDIRECT($F$1&amp;dbP!$D$2&amp;":"&amp;dbP!$D$2),"&gt;="&amp;AH$6,INDIRECT($F$1&amp;dbP!$D$2&amp;":"&amp;dbP!$D$2),"&lt;="&amp;AH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H$6,INDIRECT($F$1&amp;dbP!$D$2&amp;":"&amp;dbP!$D$2),"&lt;="&amp;AH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I195" s="1">
        <f ca="1">SUMIFS(INDIRECT($F$1&amp;$F195&amp;":"&amp;$F195),INDIRECT($F$1&amp;dbP!$D$2&amp;":"&amp;dbP!$D$2),"&gt;="&amp;AI$6,INDIRECT($F$1&amp;dbP!$D$2&amp;":"&amp;dbP!$D$2),"&lt;="&amp;AI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I$6,INDIRECT($F$1&amp;dbP!$D$2&amp;":"&amp;dbP!$D$2),"&lt;="&amp;AI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J195" s="1">
        <f ca="1">SUMIFS(INDIRECT($F$1&amp;$F195&amp;":"&amp;$F195),INDIRECT($F$1&amp;dbP!$D$2&amp;":"&amp;dbP!$D$2),"&gt;="&amp;AJ$6,INDIRECT($F$1&amp;dbP!$D$2&amp;":"&amp;dbP!$D$2),"&lt;="&amp;AJ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J$6,INDIRECT($F$1&amp;dbP!$D$2&amp;":"&amp;dbP!$D$2),"&lt;="&amp;AJ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K195" s="1">
        <f ca="1">SUMIFS(INDIRECT($F$1&amp;$F195&amp;":"&amp;$F195),INDIRECT($F$1&amp;dbP!$D$2&amp;":"&amp;dbP!$D$2),"&gt;="&amp;AK$6,INDIRECT($F$1&amp;dbP!$D$2&amp;":"&amp;dbP!$D$2),"&lt;="&amp;AK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K$6,INDIRECT($F$1&amp;dbP!$D$2&amp;":"&amp;dbP!$D$2),"&lt;="&amp;AK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L195" s="1">
        <f ca="1">SUMIFS(INDIRECT($F$1&amp;$F195&amp;":"&amp;$F195),INDIRECT($F$1&amp;dbP!$D$2&amp;":"&amp;dbP!$D$2),"&gt;="&amp;AL$6,INDIRECT($F$1&amp;dbP!$D$2&amp;":"&amp;dbP!$D$2),"&lt;="&amp;AL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L$6,INDIRECT($F$1&amp;dbP!$D$2&amp;":"&amp;dbP!$D$2),"&lt;="&amp;AL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M195" s="1">
        <f ca="1">SUMIFS(INDIRECT($F$1&amp;$F195&amp;":"&amp;$F195),INDIRECT($F$1&amp;dbP!$D$2&amp;":"&amp;dbP!$D$2),"&gt;="&amp;AM$6,INDIRECT($F$1&amp;dbP!$D$2&amp;":"&amp;dbP!$D$2),"&lt;="&amp;AM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M$6,INDIRECT($F$1&amp;dbP!$D$2&amp;":"&amp;dbP!$D$2),"&lt;="&amp;AM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N195" s="1">
        <f ca="1">SUMIFS(INDIRECT($F$1&amp;$F195&amp;":"&amp;$F195),INDIRECT($F$1&amp;dbP!$D$2&amp;":"&amp;dbP!$D$2),"&gt;="&amp;AN$6,INDIRECT($F$1&amp;dbP!$D$2&amp;":"&amp;dbP!$D$2),"&lt;="&amp;AN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N$6,INDIRECT($F$1&amp;dbP!$D$2&amp;":"&amp;dbP!$D$2),"&lt;="&amp;AN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O195" s="1">
        <f ca="1">SUMIFS(INDIRECT($F$1&amp;$F195&amp;":"&amp;$F195),INDIRECT($F$1&amp;dbP!$D$2&amp;":"&amp;dbP!$D$2),"&gt;="&amp;AO$6,INDIRECT($F$1&amp;dbP!$D$2&amp;":"&amp;dbP!$D$2),"&lt;="&amp;AO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O$6,INDIRECT($F$1&amp;dbP!$D$2&amp;":"&amp;dbP!$D$2),"&lt;="&amp;AO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P195" s="1">
        <f ca="1">SUMIFS(INDIRECT($F$1&amp;$F195&amp;":"&amp;$F195),INDIRECT($F$1&amp;dbP!$D$2&amp;":"&amp;dbP!$D$2),"&gt;="&amp;AP$6,INDIRECT($F$1&amp;dbP!$D$2&amp;":"&amp;dbP!$D$2),"&lt;="&amp;AP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P$6,INDIRECT($F$1&amp;dbP!$D$2&amp;":"&amp;dbP!$D$2),"&lt;="&amp;AP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Q195" s="1">
        <f ca="1">SUMIFS(INDIRECT($F$1&amp;$F195&amp;":"&amp;$F195),INDIRECT($F$1&amp;dbP!$D$2&amp;":"&amp;dbP!$D$2),"&gt;="&amp;AQ$6,INDIRECT($F$1&amp;dbP!$D$2&amp;":"&amp;dbP!$D$2),"&lt;="&amp;AQ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Q$6,INDIRECT($F$1&amp;dbP!$D$2&amp;":"&amp;dbP!$D$2),"&lt;="&amp;AQ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R195" s="1">
        <f ca="1">SUMIFS(INDIRECT($F$1&amp;$F195&amp;":"&amp;$F195),INDIRECT($F$1&amp;dbP!$D$2&amp;":"&amp;dbP!$D$2),"&gt;="&amp;AR$6,INDIRECT($F$1&amp;dbP!$D$2&amp;":"&amp;dbP!$D$2),"&lt;="&amp;AR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R$6,INDIRECT($F$1&amp;dbP!$D$2&amp;":"&amp;dbP!$D$2),"&lt;="&amp;AR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S195" s="1">
        <f ca="1">SUMIFS(INDIRECT($F$1&amp;$F195&amp;":"&amp;$F195),INDIRECT($F$1&amp;dbP!$D$2&amp;":"&amp;dbP!$D$2),"&gt;="&amp;AS$6,INDIRECT($F$1&amp;dbP!$D$2&amp;":"&amp;dbP!$D$2),"&lt;="&amp;AS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S$6,INDIRECT($F$1&amp;dbP!$D$2&amp;":"&amp;dbP!$D$2),"&lt;="&amp;AS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T195" s="1">
        <f ca="1">SUMIFS(INDIRECT($F$1&amp;$F195&amp;":"&amp;$F195),INDIRECT($F$1&amp;dbP!$D$2&amp;":"&amp;dbP!$D$2),"&gt;="&amp;AT$6,INDIRECT($F$1&amp;dbP!$D$2&amp;":"&amp;dbP!$D$2),"&lt;="&amp;AT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T$6,INDIRECT($F$1&amp;dbP!$D$2&amp;":"&amp;dbP!$D$2),"&lt;="&amp;AT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U195" s="1">
        <f ca="1">SUMIFS(INDIRECT($F$1&amp;$F195&amp;":"&amp;$F195),INDIRECT($F$1&amp;dbP!$D$2&amp;":"&amp;dbP!$D$2),"&gt;="&amp;AU$6,INDIRECT($F$1&amp;dbP!$D$2&amp;":"&amp;dbP!$D$2),"&lt;="&amp;AU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U$6,INDIRECT($F$1&amp;dbP!$D$2&amp;":"&amp;dbP!$D$2),"&lt;="&amp;AU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V195" s="1">
        <f ca="1">SUMIFS(INDIRECT($F$1&amp;$F195&amp;":"&amp;$F195),INDIRECT($F$1&amp;dbP!$D$2&amp;":"&amp;dbP!$D$2),"&gt;="&amp;AV$6,INDIRECT($F$1&amp;dbP!$D$2&amp;":"&amp;dbP!$D$2),"&lt;="&amp;A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V$6,INDIRECT($F$1&amp;dbP!$D$2&amp;":"&amp;dbP!$D$2),"&lt;="&amp;AV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W195" s="1">
        <f ca="1">SUMIFS(INDIRECT($F$1&amp;$F195&amp;":"&amp;$F195),INDIRECT($F$1&amp;dbP!$D$2&amp;":"&amp;dbP!$D$2),"&gt;="&amp;AW$6,INDIRECT($F$1&amp;dbP!$D$2&amp;":"&amp;dbP!$D$2),"&lt;="&amp;A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W$6,INDIRECT($F$1&amp;dbP!$D$2&amp;":"&amp;dbP!$D$2),"&lt;="&amp;AW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X195" s="1">
        <f ca="1">SUMIFS(INDIRECT($F$1&amp;$F195&amp;":"&amp;$F195),INDIRECT($F$1&amp;dbP!$D$2&amp;":"&amp;dbP!$D$2),"&gt;="&amp;AX$6,INDIRECT($F$1&amp;dbP!$D$2&amp;":"&amp;dbP!$D$2),"&lt;="&amp;A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X$6,INDIRECT($F$1&amp;dbP!$D$2&amp;":"&amp;dbP!$D$2),"&lt;="&amp;AX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Y195" s="1">
        <f ca="1">SUMIFS(INDIRECT($F$1&amp;$F195&amp;":"&amp;$F195),INDIRECT($F$1&amp;dbP!$D$2&amp;":"&amp;dbP!$D$2),"&gt;="&amp;AY$6,INDIRECT($F$1&amp;dbP!$D$2&amp;":"&amp;dbP!$D$2),"&lt;="&amp;A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Y$6,INDIRECT($F$1&amp;dbP!$D$2&amp;":"&amp;dbP!$D$2),"&lt;="&amp;AY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AZ195" s="1">
        <f ca="1">SUMIFS(INDIRECT($F$1&amp;$F195&amp;":"&amp;$F195),INDIRECT($F$1&amp;dbP!$D$2&amp;":"&amp;dbP!$D$2),"&gt;="&amp;AZ$6,INDIRECT($F$1&amp;dbP!$D$2&amp;":"&amp;dbP!$D$2),"&lt;="&amp;A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AZ$6,INDIRECT($F$1&amp;dbP!$D$2&amp;":"&amp;dbP!$D$2),"&lt;="&amp;AZ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A195" s="1">
        <f ca="1">SUMIFS(INDIRECT($F$1&amp;$F195&amp;":"&amp;$F195),INDIRECT($F$1&amp;dbP!$D$2&amp;":"&amp;dbP!$D$2),"&gt;="&amp;BA$6,INDIRECT($F$1&amp;dbP!$D$2&amp;":"&amp;dbP!$D$2),"&lt;="&amp;B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BA$6,INDIRECT($F$1&amp;dbP!$D$2&amp;":"&amp;dbP!$D$2),"&lt;="&amp;BA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B195" s="1">
        <f ca="1">SUMIFS(INDIRECT($F$1&amp;$F195&amp;":"&amp;$F195),INDIRECT($F$1&amp;dbP!$D$2&amp;":"&amp;dbP!$D$2),"&gt;="&amp;BB$6,INDIRECT($F$1&amp;dbP!$D$2&amp;":"&amp;dbP!$D$2),"&lt;="&amp;B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BB$6,INDIRECT($F$1&amp;dbP!$D$2&amp;":"&amp;dbP!$D$2),"&lt;="&amp;BB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C195" s="1">
        <f ca="1">SUMIFS(INDIRECT($F$1&amp;$F195&amp;":"&amp;$F195),INDIRECT($F$1&amp;dbP!$D$2&amp;":"&amp;dbP!$D$2),"&gt;="&amp;BC$6,INDIRECT($F$1&amp;dbP!$D$2&amp;":"&amp;dbP!$D$2),"&lt;="&amp;B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BC$6,INDIRECT($F$1&amp;dbP!$D$2&amp;":"&amp;dbP!$D$2),"&lt;="&amp;BC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D195" s="1">
        <f ca="1">SUMIFS(INDIRECT($F$1&amp;$F195&amp;":"&amp;$F195),INDIRECT($F$1&amp;dbP!$D$2&amp;":"&amp;dbP!$D$2),"&gt;="&amp;BD$6,INDIRECT($F$1&amp;dbP!$D$2&amp;":"&amp;dbP!$D$2),"&lt;="&amp;B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BD$6,INDIRECT($F$1&amp;dbP!$D$2&amp;":"&amp;dbP!$D$2),"&lt;="&amp;BD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  <c r="BE195" s="1">
        <f ca="1">SUMIFS(INDIRECT($F$1&amp;$F195&amp;":"&amp;$F195),INDIRECT($F$1&amp;dbP!$D$2&amp;":"&amp;dbP!$D$2),"&gt;="&amp;BE$6,INDIRECT($F$1&amp;dbP!$D$2&amp;":"&amp;dbP!$D$2),"&lt;="&amp;B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"&amp;$I195=$J195),"*",RIGHT($J195,LEN($J195)-4)),INDIRECT($F$1&amp;dbP!$AC$2&amp;":"&amp;dbP!$AC$2),RepP!$J$3)-
SUMIFS(INDIRECT($F$1&amp;$G195&amp;":"&amp;$G195),INDIRECT($F$1&amp;dbP!$D$2&amp;":"&amp;dbP!$D$2),"&gt;="&amp;BE$6,INDIRECT($F$1&amp;dbP!$D$2&amp;":"&amp;dbP!$D$2),"&lt;="&amp;BE$7,INDIRECT($F$1&amp;dbP!$O$2&amp;":"&amp;dbP!$O$2),$H195,INDIRECT($F$1&amp;dbP!$P$2&amp;":"&amp;dbP!$P$2),IF($I195=$J195,"*",$I195),INDIRECT($F$1&amp;dbP!$Q$2&amp;":"&amp;dbP!$Q$2),IF(OR($I195=$J195,"  "&amp;$I195=$J195),"*",RIGHT($J195,LEN($J195)-4)),INDIRECT($F$1&amp;dbP!$AC$2&amp;":"&amp;dbP!$AC$2),RepP!$J$3)</f>
        <v>0</v>
      </c>
    </row>
    <row r="196" spans="2:57" x14ac:dyDescent="0.3">
      <c r="B196" s="1">
        <f>MAX(B$181:B195)+1</f>
        <v>31</v>
      </c>
      <c r="F196" s="1" t="str">
        <f ca="1">INDIRECT($B$1&amp;Items!H$2&amp;$B196)</f>
        <v>Y</v>
      </c>
      <c r="G196" s="1" t="str">
        <f ca="1">INDIRECT($B$1&amp;Items!I$2&amp;$B196)</f>
        <v>Z</v>
      </c>
      <c r="H196" s="13" t="str">
        <f ca="1">INDIRECT($B$1&amp;Items!E$2&amp;$B196)</f>
        <v>Начисление себестоимостных затрат</v>
      </c>
      <c r="I196" s="13" t="str">
        <f ca="1">IF(INDIRECT($B$1&amp;Items!F$2&amp;$B196)="",H196,INDIRECT($B$1&amp;Items!F$2&amp;$B196))</f>
        <v>Начисление затрат этапа-2 бизнес-процесса</v>
      </c>
      <c r="J196" s="1" t="str">
        <f ca="1">IF(INDIRECT($B$1&amp;Items!G$2&amp;$B196)="",IF(H196&lt;&gt;I196,"  "&amp;I196,I196),"    "&amp;INDIRECT($B$1&amp;Items!G$2&amp;$B196))</f>
        <v xml:space="preserve">    Производственные затраты-1</v>
      </c>
      <c r="S196" s="1">
        <f ca="1">SUM($U196:INDIRECT(ADDRESS(ROW(),SUMIFS($1:$1,$5:$5,MAX($5:$5)))))</f>
        <v>750000</v>
      </c>
      <c r="V196" s="1">
        <f ca="1">SUMIFS(INDIRECT($F$1&amp;$F196&amp;":"&amp;$F196),INDIRECT($F$1&amp;dbP!$D$2&amp;":"&amp;dbP!$D$2),"&gt;="&amp;V$6,INDIRECT($F$1&amp;dbP!$D$2&amp;":"&amp;dbP!$D$2),"&lt;="&amp;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V$6,INDIRECT($F$1&amp;dbP!$D$2&amp;":"&amp;dbP!$D$2),"&lt;="&amp;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W196" s="1">
        <f ca="1">SUMIFS(INDIRECT($F$1&amp;$F196&amp;":"&amp;$F196),INDIRECT($F$1&amp;dbP!$D$2&amp;":"&amp;dbP!$D$2),"&gt;="&amp;W$6,INDIRECT($F$1&amp;dbP!$D$2&amp;":"&amp;dbP!$D$2),"&lt;="&amp;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W$6,INDIRECT($F$1&amp;dbP!$D$2&amp;":"&amp;dbP!$D$2),"&lt;="&amp;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X196" s="1">
        <f ca="1">SUMIFS(INDIRECT($F$1&amp;$F196&amp;":"&amp;$F196),INDIRECT($F$1&amp;dbP!$D$2&amp;":"&amp;dbP!$D$2),"&gt;="&amp;X$6,INDIRECT($F$1&amp;dbP!$D$2&amp;":"&amp;dbP!$D$2),"&lt;="&amp;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X$6,INDIRECT($F$1&amp;dbP!$D$2&amp;":"&amp;dbP!$D$2),"&lt;="&amp;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Y196" s="1">
        <f ca="1">SUMIFS(INDIRECT($F$1&amp;$F196&amp;":"&amp;$F196),INDIRECT($F$1&amp;dbP!$D$2&amp;":"&amp;dbP!$D$2),"&gt;="&amp;Y$6,INDIRECT($F$1&amp;dbP!$D$2&amp;":"&amp;dbP!$D$2),"&lt;="&amp;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Y$6,INDIRECT($F$1&amp;dbP!$D$2&amp;":"&amp;dbP!$D$2),"&lt;="&amp;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750000</v>
      </c>
      <c r="Z196" s="1">
        <f ca="1">SUMIFS(INDIRECT($F$1&amp;$F196&amp;":"&amp;$F196),INDIRECT($F$1&amp;dbP!$D$2&amp;":"&amp;dbP!$D$2),"&gt;="&amp;Z$6,INDIRECT($F$1&amp;dbP!$D$2&amp;":"&amp;dbP!$D$2),"&lt;="&amp;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Z$6,INDIRECT($F$1&amp;dbP!$D$2&amp;":"&amp;dbP!$D$2),"&lt;="&amp;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A196" s="1">
        <f ca="1">SUMIFS(INDIRECT($F$1&amp;$F196&amp;":"&amp;$F196),INDIRECT($F$1&amp;dbP!$D$2&amp;":"&amp;dbP!$D$2),"&gt;="&amp;AA$6,INDIRECT($F$1&amp;dbP!$D$2&amp;":"&amp;dbP!$D$2),"&lt;="&amp;A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A$6,INDIRECT($F$1&amp;dbP!$D$2&amp;":"&amp;dbP!$D$2),"&lt;="&amp;A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B196" s="1">
        <f ca="1">SUMIFS(INDIRECT($F$1&amp;$F196&amp;":"&amp;$F196),INDIRECT($F$1&amp;dbP!$D$2&amp;":"&amp;dbP!$D$2),"&gt;="&amp;AB$6,INDIRECT($F$1&amp;dbP!$D$2&amp;":"&amp;dbP!$D$2),"&lt;="&amp;A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B$6,INDIRECT($F$1&amp;dbP!$D$2&amp;":"&amp;dbP!$D$2),"&lt;="&amp;A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C196" s="1">
        <f ca="1">SUMIFS(INDIRECT($F$1&amp;$F196&amp;":"&amp;$F196),INDIRECT($F$1&amp;dbP!$D$2&amp;":"&amp;dbP!$D$2),"&gt;="&amp;AC$6,INDIRECT($F$1&amp;dbP!$D$2&amp;":"&amp;dbP!$D$2),"&lt;="&amp;A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C$6,INDIRECT($F$1&amp;dbP!$D$2&amp;":"&amp;dbP!$D$2),"&lt;="&amp;A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D196" s="1">
        <f ca="1">SUMIFS(INDIRECT($F$1&amp;$F196&amp;":"&amp;$F196),INDIRECT($F$1&amp;dbP!$D$2&amp;":"&amp;dbP!$D$2),"&gt;="&amp;AD$6,INDIRECT($F$1&amp;dbP!$D$2&amp;":"&amp;dbP!$D$2),"&lt;="&amp;A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D$6,INDIRECT($F$1&amp;dbP!$D$2&amp;":"&amp;dbP!$D$2),"&lt;="&amp;A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E196" s="1">
        <f ca="1">SUMIFS(INDIRECT($F$1&amp;$F196&amp;":"&amp;$F196),INDIRECT($F$1&amp;dbP!$D$2&amp;":"&amp;dbP!$D$2),"&gt;="&amp;AE$6,INDIRECT($F$1&amp;dbP!$D$2&amp;":"&amp;dbP!$D$2),"&lt;="&amp;A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E$6,INDIRECT($F$1&amp;dbP!$D$2&amp;":"&amp;dbP!$D$2),"&lt;="&amp;A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F196" s="1">
        <f ca="1">SUMIFS(INDIRECT($F$1&amp;$F196&amp;":"&amp;$F196),INDIRECT($F$1&amp;dbP!$D$2&amp;":"&amp;dbP!$D$2),"&gt;="&amp;AF$6,INDIRECT($F$1&amp;dbP!$D$2&amp;":"&amp;dbP!$D$2),"&lt;="&amp;AF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F$6,INDIRECT($F$1&amp;dbP!$D$2&amp;":"&amp;dbP!$D$2),"&lt;="&amp;AF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G196" s="1">
        <f ca="1">SUMIFS(INDIRECT($F$1&amp;$F196&amp;":"&amp;$F196),INDIRECT($F$1&amp;dbP!$D$2&amp;":"&amp;dbP!$D$2),"&gt;="&amp;AG$6,INDIRECT($F$1&amp;dbP!$D$2&amp;":"&amp;dbP!$D$2),"&lt;="&amp;AG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G$6,INDIRECT($F$1&amp;dbP!$D$2&amp;":"&amp;dbP!$D$2),"&lt;="&amp;AG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H196" s="1">
        <f ca="1">SUMIFS(INDIRECT($F$1&amp;$F196&amp;":"&amp;$F196),INDIRECT($F$1&amp;dbP!$D$2&amp;":"&amp;dbP!$D$2),"&gt;="&amp;AH$6,INDIRECT($F$1&amp;dbP!$D$2&amp;":"&amp;dbP!$D$2),"&lt;="&amp;AH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H$6,INDIRECT($F$1&amp;dbP!$D$2&amp;":"&amp;dbP!$D$2),"&lt;="&amp;AH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I196" s="1">
        <f ca="1">SUMIFS(INDIRECT($F$1&amp;$F196&amp;":"&amp;$F196),INDIRECT($F$1&amp;dbP!$D$2&amp;":"&amp;dbP!$D$2),"&gt;="&amp;AI$6,INDIRECT($F$1&amp;dbP!$D$2&amp;":"&amp;dbP!$D$2),"&lt;="&amp;AI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I$6,INDIRECT($F$1&amp;dbP!$D$2&amp;":"&amp;dbP!$D$2),"&lt;="&amp;AI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J196" s="1">
        <f ca="1">SUMIFS(INDIRECT($F$1&amp;$F196&amp;":"&amp;$F196),INDIRECT($F$1&amp;dbP!$D$2&amp;":"&amp;dbP!$D$2),"&gt;="&amp;AJ$6,INDIRECT($F$1&amp;dbP!$D$2&amp;":"&amp;dbP!$D$2),"&lt;="&amp;AJ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J$6,INDIRECT($F$1&amp;dbP!$D$2&amp;":"&amp;dbP!$D$2),"&lt;="&amp;AJ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K196" s="1">
        <f ca="1">SUMIFS(INDIRECT($F$1&amp;$F196&amp;":"&amp;$F196),INDIRECT($F$1&amp;dbP!$D$2&amp;":"&amp;dbP!$D$2),"&gt;="&amp;AK$6,INDIRECT($F$1&amp;dbP!$D$2&amp;":"&amp;dbP!$D$2),"&lt;="&amp;AK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K$6,INDIRECT($F$1&amp;dbP!$D$2&amp;":"&amp;dbP!$D$2),"&lt;="&amp;AK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L196" s="1">
        <f ca="1">SUMIFS(INDIRECT($F$1&amp;$F196&amp;":"&amp;$F196),INDIRECT($F$1&amp;dbP!$D$2&amp;":"&amp;dbP!$D$2),"&gt;="&amp;AL$6,INDIRECT($F$1&amp;dbP!$D$2&amp;":"&amp;dbP!$D$2),"&lt;="&amp;AL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L$6,INDIRECT($F$1&amp;dbP!$D$2&amp;":"&amp;dbP!$D$2),"&lt;="&amp;AL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M196" s="1">
        <f ca="1">SUMIFS(INDIRECT($F$1&amp;$F196&amp;":"&amp;$F196),INDIRECT($F$1&amp;dbP!$D$2&amp;":"&amp;dbP!$D$2),"&gt;="&amp;AM$6,INDIRECT($F$1&amp;dbP!$D$2&amp;":"&amp;dbP!$D$2),"&lt;="&amp;AM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M$6,INDIRECT($F$1&amp;dbP!$D$2&amp;":"&amp;dbP!$D$2),"&lt;="&amp;AM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N196" s="1">
        <f ca="1">SUMIFS(INDIRECT($F$1&amp;$F196&amp;":"&amp;$F196),INDIRECT($F$1&amp;dbP!$D$2&amp;":"&amp;dbP!$D$2),"&gt;="&amp;AN$6,INDIRECT($F$1&amp;dbP!$D$2&amp;":"&amp;dbP!$D$2),"&lt;="&amp;AN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N$6,INDIRECT($F$1&amp;dbP!$D$2&amp;":"&amp;dbP!$D$2),"&lt;="&amp;AN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O196" s="1">
        <f ca="1">SUMIFS(INDIRECT($F$1&amp;$F196&amp;":"&amp;$F196),INDIRECT($F$1&amp;dbP!$D$2&amp;":"&amp;dbP!$D$2),"&gt;="&amp;AO$6,INDIRECT($F$1&amp;dbP!$D$2&amp;":"&amp;dbP!$D$2),"&lt;="&amp;AO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O$6,INDIRECT($F$1&amp;dbP!$D$2&amp;":"&amp;dbP!$D$2),"&lt;="&amp;AO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P196" s="1">
        <f ca="1">SUMIFS(INDIRECT($F$1&amp;$F196&amp;":"&amp;$F196),INDIRECT($F$1&amp;dbP!$D$2&amp;":"&amp;dbP!$D$2),"&gt;="&amp;AP$6,INDIRECT($F$1&amp;dbP!$D$2&amp;":"&amp;dbP!$D$2),"&lt;="&amp;AP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P$6,INDIRECT($F$1&amp;dbP!$D$2&amp;":"&amp;dbP!$D$2),"&lt;="&amp;AP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Q196" s="1">
        <f ca="1">SUMIFS(INDIRECT($F$1&amp;$F196&amp;":"&amp;$F196),INDIRECT($F$1&amp;dbP!$D$2&amp;":"&amp;dbP!$D$2),"&gt;="&amp;AQ$6,INDIRECT($F$1&amp;dbP!$D$2&amp;":"&amp;dbP!$D$2),"&lt;="&amp;AQ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Q$6,INDIRECT($F$1&amp;dbP!$D$2&amp;":"&amp;dbP!$D$2),"&lt;="&amp;AQ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R196" s="1">
        <f ca="1">SUMIFS(INDIRECT($F$1&amp;$F196&amp;":"&amp;$F196),INDIRECT($F$1&amp;dbP!$D$2&amp;":"&amp;dbP!$D$2),"&gt;="&amp;AR$6,INDIRECT($F$1&amp;dbP!$D$2&amp;":"&amp;dbP!$D$2),"&lt;="&amp;AR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R$6,INDIRECT($F$1&amp;dbP!$D$2&amp;":"&amp;dbP!$D$2),"&lt;="&amp;AR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S196" s="1">
        <f ca="1">SUMIFS(INDIRECT($F$1&amp;$F196&amp;":"&amp;$F196),INDIRECT($F$1&amp;dbP!$D$2&amp;":"&amp;dbP!$D$2),"&gt;="&amp;AS$6,INDIRECT($F$1&amp;dbP!$D$2&amp;":"&amp;dbP!$D$2),"&lt;="&amp;AS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S$6,INDIRECT($F$1&amp;dbP!$D$2&amp;":"&amp;dbP!$D$2),"&lt;="&amp;AS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T196" s="1">
        <f ca="1">SUMIFS(INDIRECT($F$1&amp;$F196&amp;":"&amp;$F196),INDIRECT($F$1&amp;dbP!$D$2&amp;":"&amp;dbP!$D$2),"&gt;="&amp;AT$6,INDIRECT($F$1&amp;dbP!$D$2&amp;":"&amp;dbP!$D$2),"&lt;="&amp;AT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T$6,INDIRECT($F$1&amp;dbP!$D$2&amp;":"&amp;dbP!$D$2),"&lt;="&amp;AT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U196" s="1">
        <f ca="1">SUMIFS(INDIRECT($F$1&amp;$F196&amp;":"&amp;$F196),INDIRECT($F$1&amp;dbP!$D$2&amp;":"&amp;dbP!$D$2),"&gt;="&amp;AU$6,INDIRECT($F$1&amp;dbP!$D$2&amp;":"&amp;dbP!$D$2),"&lt;="&amp;AU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U$6,INDIRECT($F$1&amp;dbP!$D$2&amp;":"&amp;dbP!$D$2),"&lt;="&amp;AU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V196" s="1">
        <f ca="1">SUMIFS(INDIRECT($F$1&amp;$F196&amp;":"&amp;$F196),INDIRECT($F$1&amp;dbP!$D$2&amp;":"&amp;dbP!$D$2),"&gt;="&amp;AV$6,INDIRECT($F$1&amp;dbP!$D$2&amp;":"&amp;dbP!$D$2),"&lt;="&amp;A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V$6,INDIRECT($F$1&amp;dbP!$D$2&amp;":"&amp;dbP!$D$2),"&lt;="&amp;AV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W196" s="1">
        <f ca="1">SUMIFS(INDIRECT($F$1&amp;$F196&amp;":"&amp;$F196),INDIRECT($F$1&amp;dbP!$D$2&amp;":"&amp;dbP!$D$2),"&gt;="&amp;AW$6,INDIRECT($F$1&amp;dbP!$D$2&amp;":"&amp;dbP!$D$2),"&lt;="&amp;A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W$6,INDIRECT($F$1&amp;dbP!$D$2&amp;":"&amp;dbP!$D$2),"&lt;="&amp;AW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X196" s="1">
        <f ca="1">SUMIFS(INDIRECT($F$1&amp;$F196&amp;":"&amp;$F196),INDIRECT($F$1&amp;dbP!$D$2&amp;":"&amp;dbP!$D$2),"&gt;="&amp;AX$6,INDIRECT($F$1&amp;dbP!$D$2&amp;":"&amp;dbP!$D$2),"&lt;="&amp;A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X$6,INDIRECT($F$1&amp;dbP!$D$2&amp;":"&amp;dbP!$D$2),"&lt;="&amp;AX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Y196" s="1">
        <f ca="1">SUMIFS(INDIRECT($F$1&amp;$F196&amp;":"&amp;$F196),INDIRECT($F$1&amp;dbP!$D$2&amp;":"&amp;dbP!$D$2),"&gt;="&amp;AY$6,INDIRECT($F$1&amp;dbP!$D$2&amp;":"&amp;dbP!$D$2),"&lt;="&amp;A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Y$6,INDIRECT($F$1&amp;dbP!$D$2&amp;":"&amp;dbP!$D$2),"&lt;="&amp;AY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AZ196" s="1">
        <f ca="1">SUMIFS(INDIRECT($F$1&amp;$F196&amp;":"&amp;$F196),INDIRECT($F$1&amp;dbP!$D$2&amp;":"&amp;dbP!$D$2),"&gt;="&amp;AZ$6,INDIRECT($F$1&amp;dbP!$D$2&amp;":"&amp;dbP!$D$2),"&lt;="&amp;A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AZ$6,INDIRECT($F$1&amp;dbP!$D$2&amp;":"&amp;dbP!$D$2),"&lt;="&amp;AZ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A196" s="1">
        <f ca="1">SUMIFS(INDIRECT($F$1&amp;$F196&amp;":"&amp;$F196),INDIRECT($F$1&amp;dbP!$D$2&amp;":"&amp;dbP!$D$2),"&gt;="&amp;BA$6,INDIRECT($F$1&amp;dbP!$D$2&amp;":"&amp;dbP!$D$2),"&lt;="&amp;B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BA$6,INDIRECT($F$1&amp;dbP!$D$2&amp;":"&amp;dbP!$D$2),"&lt;="&amp;BA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B196" s="1">
        <f ca="1">SUMIFS(INDIRECT($F$1&amp;$F196&amp;":"&amp;$F196),INDIRECT($F$1&amp;dbP!$D$2&amp;":"&amp;dbP!$D$2),"&gt;="&amp;BB$6,INDIRECT($F$1&amp;dbP!$D$2&amp;":"&amp;dbP!$D$2),"&lt;="&amp;B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BB$6,INDIRECT($F$1&amp;dbP!$D$2&amp;":"&amp;dbP!$D$2),"&lt;="&amp;BB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C196" s="1">
        <f ca="1">SUMIFS(INDIRECT($F$1&amp;$F196&amp;":"&amp;$F196),INDIRECT($F$1&amp;dbP!$D$2&amp;":"&amp;dbP!$D$2),"&gt;="&amp;BC$6,INDIRECT($F$1&amp;dbP!$D$2&amp;":"&amp;dbP!$D$2),"&lt;="&amp;B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BC$6,INDIRECT($F$1&amp;dbP!$D$2&amp;":"&amp;dbP!$D$2),"&lt;="&amp;BC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D196" s="1">
        <f ca="1">SUMIFS(INDIRECT($F$1&amp;$F196&amp;":"&amp;$F196),INDIRECT($F$1&amp;dbP!$D$2&amp;":"&amp;dbP!$D$2),"&gt;="&amp;BD$6,INDIRECT($F$1&amp;dbP!$D$2&amp;":"&amp;dbP!$D$2),"&lt;="&amp;B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BD$6,INDIRECT($F$1&amp;dbP!$D$2&amp;":"&amp;dbP!$D$2),"&lt;="&amp;BD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  <c r="BE196" s="1">
        <f ca="1">SUMIFS(INDIRECT($F$1&amp;$F196&amp;":"&amp;$F196),INDIRECT($F$1&amp;dbP!$D$2&amp;":"&amp;dbP!$D$2),"&gt;="&amp;BE$6,INDIRECT($F$1&amp;dbP!$D$2&amp;":"&amp;dbP!$D$2),"&lt;="&amp;B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"&amp;$I196=$J196),"*",RIGHT($J196,LEN($J196)-4)),INDIRECT($F$1&amp;dbP!$AC$2&amp;":"&amp;dbP!$AC$2),RepP!$J$3)-
SUMIFS(INDIRECT($F$1&amp;$G196&amp;":"&amp;$G196),INDIRECT($F$1&amp;dbP!$D$2&amp;":"&amp;dbP!$D$2),"&gt;="&amp;BE$6,INDIRECT($F$1&amp;dbP!$D$2&amp;":"&amp;dbP!$D$2),"&lt;="&amp;BE$7,INDIRECT($F$1&amp;dbP!$O$2&amp;":"&amp;dbP!$O$2),$H196,INDIRECT($F$1&amp;dbP!$P$2&amp;":"&amp;dbP!$P$2),IF($I196=$J196,"*",$I196),INDIRECT($F$1&amp;dbP!$Q$2&amp;":"&amp;dbP!$Q$2),IF(OR($I196=$J196,"  "&amp;$I196=$J196),"*",RIGHT($J196,LEN($J196)-4)),INDIRECT($F$1&amp;dbP!$AC$2&amp;":"&amp;dbP!$AC$2),RepP!$J$3)</f>
        <v>0</v>
      </c>
    </row>
    <row r="197" spans="2:57" x14ac:dyDescent="0.3">
      <c r="B197" s="1">
        <f>MAX(B$181:B196)+1</f>
        <v>32</v>
      </c>
      <c r="F197" s="1" t="str">
        <f ca="1">INDIRECT($B$1&amp;Items!H$2&amp;$B197)</f>
        <v>Y</v>
      </c>
      <c r="G197" s="1" t="str">
        <f ca="1">INDIRECT($B$1&amp;Items!I$2&amp;$B197)</f>
        <v>Z</v>
      </c>
      <c r="H197" s="13" t="str">
        <f ca="1">INDIRECT($B$1&amp;Items!E$2&amp;$B197)</f>
        <v>Начисление себестоимостных затрат</v>
      </c>
      <c r="I197" s="13" t="str">
        <f ca="1">IF(INDIRECT($B$1&amp;Items!F$2&amp;$B197)="",H197,INDIRECT($B$1&amp;Items!F$2&amp;$B197))</f>
        <v>Начисление затрат этапа-2 бизнес-процесса</v>
      </c>
      <c r="J197" s="1" t="str">
        <f ca="1">IF(INDIRECT($B$1&amp;Items!G$2&amp;$B197)="",IF(H197&lt;&gt;I197,"  "&amp;I197,I197),"    "&amp;INDIRECT($B$1&amp;Items!G$2&amp;$B197))</f>
        <v xml:space="preserve">    Производственные затраты-2</v>
      </c>
      <c r="S197" s="1">
        <f ca="1">SUM($U197:INDIRECT(ADDRESS(ROW(),SUMIFS($1:$1,$5:$5,MAX($5:$5)))))</f>
        <v>733333.33333333337</v>
      </c>
      <c r="V197" s="1">
        <f ca="1">SUMIFS(INDIRECT($F$1&amp;$F197&amp;":"&amp;$F197),INDIRECT($F$1&amp;dbP!$D$2&amp;":"&amp;dbP!$D$2),"&gt;="&amp;V$6,INDIRECT($F$1&amp;dbP!$D$2&amp;":"&amp;dbP!$D$2),"&lt;="&amp;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V$6,INDIRECT($F$1&amp;dbP!$D$2&amp;":"&amp;dbP!$D$2),"&lt;="&amp;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W197" s="1">
        <f ca="1">SUMIFS(INDIRECT($F$1&amp;$F197&amp;":"&amp;$F197),INDIRECT($F$1&amp;dbP!$D$2&amp;":"&amp;dbP!$D$2),"&gt;="&amp;W$6,INDIRECT($F$1&amp;dbP!$D$2&amp;":"&amp;dbP!$D$2),"&lt;="&amp;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W$6,INDIRECT($F$1&amp;dbP!$D$2&amp;":"&amp;dbP!$D$2),"&lt;="&amp;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X197" s="1">
        <f ca="1">SUMIFS(INDIRECT($F$1&amp;$F197&amp;":"&amp;$F197),INDIRECT($F$1&amp;dbP!$D$2&amp;":"&amp;dbP!$D$2),"&gt;="&amp;X$6,INDIRECT($F$1&amp;dbP!$D$2&amp;":"&amp;dbP!$D$2),"&lt;="&amp;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X$6,INDIRECT($F$1&amp;dbP!$D$2&amp;":"&amp;dbP!$D$2),"&lt;="&amp;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Y197" s="1">
        <f ca="1">SUMIFS(INDIRECT($F$1&amp;$F197&amp;":"&amp;$F197),INDIRECT($F$1&amp;dbP!$D$2&amp;":"&amp;dbP!$D$2),"&gt;="&amp;Y$6,INDIRECT($F$1&amp;dbP!$D$2&amp;":"&amp;dbP!$D$2),"&lt;="&amp;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Y$6,INDIRECT($F$1&amp;dbP!$D$2&amp;":"&amp;dbP!$D$2),"&lt;="&amp;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733333.33333333337</v>
      </c>
      <c r="Z197" s="1">
        <f ca="1">SUMIFS(INDIRECT($F$1&amp;$F197&amp;":"&amp;$F197),INDIRECT($F$1&amp;dbP!$D$2&amp;":"&amp;dbP!$D$2),"&gt;="&amp;Z$6,INDIRECT($F$1&amp;dbP!$D$2&amp;":"&amp;dbP!$D$2),"&lt;="&amp;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Z$6,INDIRECT($F$1&amp;dbP!$D$2&amp;":"&amp;dbP!$D$2),"&lt;="&amp;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A197" s="1">
        <f ca="1">SUMIFS(INDIRECT($F$1&amp;$F197&amp;":"&amp;$F197),INDIRECT($F$1&amp;dbP!$D$2&amp;":"&amp;dbP!$D$2),"&gt;="&amp;AA$6,INDIRECT($F$1&amp;dbP!$D$2&amp;":"&amp;dbP!$D$2),"&lt;="&amp;A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A$6,INDIRECT($F$1&amp;dbP!$D$2&amp;":"&amp;dbP!$D$2),"&lt;="&amp;A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B197" s="1">
        <f ca="1">SUMIFS(INDIRECT($F$1&amp;$F197&amp;":"&amp;$F197),INDIRECT($F$1&amp;dbP!$D$2&amp;":"&amp;dbP!$D$2),"&gt;="&amp;AB$6,INDIRECT($F$1&amp;dbP!$D$2&amp;":"&amp;dbP!$D$2),"&lt;="&amp;A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B$6,INDIRECT($F$1&amp;dbP!$D$2&amp;":"&amp;dbP!$D$2),"&lt;="&amp;A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C197" s="1">
        <f ca="1">SUMIFS(INDIRECT($F$1&amp;$F197&amp;":"&amp;$F197),INDIRECT($F$1&amp;dbP!$D$2&amp;":"&amp;dbP!$D$2),"&gt;="&amp;AC$6,INDIRECT($F$1&amp;dbP!$D$2&amp;":"&amp;dbP!$D$2),"&lt;="&amp;A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C$6,INDIRECT($F$1&amp;dbP!$D$2&amp;":"&amp;dbP!$D$2),"&lt;="&amp;A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D197" s="1">
        <f ca="1">SUMIFS(INDIRECT($F$1&amp;$F197&amp;":"&amp;$F197),INDIRECT($F$1&amp;dbP!$D$2&amp;":"&amp;dbP!$D$2),"&gt;="&amp;AD$6,INDIRECT($F$1&amp;dbP!$D$2&amp;":"&amp;dbP!$D$2),"&lt;="&amp;A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D$6,INDIRECT($F$1&amp;dbP!$D$2&amp;":"&amp;dbP!$D$2),"&lt;="&amp;A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E197" s="1">
        <f ca="1">SUMIFS(INDIRECT($F$1&amp;$F197&amp;":"&amp;$F197),INDIRECT($F$1&amp;dbP!$D$2&amp;":"&amp;dbP!$D$2),"&gt;="&amp;AE$6,INDIRECT($F$1&amp;dbP!$D$2&amp;":"&amp;dbP!$D$2),"&lt;="&amp;A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E$6,INDIRECT($F$1&amp;dbP!$D$2&amp;":"&amp;dbP!$D$2),"&lt;="&amp;A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F197" s="1">
        <f ca="1">SUMIFS(INDIRECT($F$1&amp;$F197&amp;":"&amp;$F197),INDIRECT($F$1&amp;dbP!$D$2&amp;":"&amp;dbP!$D$2),"&gt;="&amp;AF$6,INDIRECT($F$1&amp;dbP!$D$2&amp;":"&amp;dbP!$D$2),"&lt;="&amp;AF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F$6,INDIRECT($F$1&amp;dbP!$D$2&amp;":"&amp;dbP!$D$2),"&lt;="&amp;AF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G197" s="1">
        <f ca="1">SUMIFS(INDIRECT($F$1&amp;$F197&amp;":"&amp;$F197),INDIRECT($F$1&amp;dbP!$D$2&amp;":"&amp;dbP!$D$2),"&gt;="&amp;AG$6,INDIRECT($F$1&amp;dbP!$D$2&amp;":"&amp;dbP!$D$2),"&lt;="&amp;AG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G$6,INDIRECT($F$1&amp;dbP!$D$2&amp;":"&amp;dbP!$D$2),"&lt;="&amp;AG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H197" s="1">
        <f ca="1">SUMIFS(INDIRECT($F$1&amp;$F197&amp;":"&amp;$F197),INDIRECT($F$1&amp;dbP!$D$2&amp;":"&amp;dbP!$D$2),"&gt;="&amp;AH$6,INDIRECT($F$1&amp;dbP!$D$2&amp;":"&amp;dbP!$D$2),"&lt;="&amp;AH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H$6,INDIRECT($F$1&amp;dbP!$D$2&amp;":"&amp;dbP!$D$2),"&lt;="&amp;AH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I197" s="1">
        <f ca="1">SUMIFS(INDIRECT($F$1&amp;$F197&amp;":"&amp;$F197),INDIRECT($F$1&amp;dbP!$D$2&amp;":"&amp;dbP!$D$2),"&gt;="&amp;AI$6,INDIRECT($F$1&amp;dbP!$D$2&amp;":"&amp;dbP!$D$2),"&lt;="&amp;AI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I$6,INDIRECT($F$1&amp;dbP!$D$2&amp;":"&amp;dbP!$D$2),"&lt;="&amp;AI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J197" s="1">
        <f ca="1">SUMIFS(INDIRECT($F$1&amp;$F197&amp;":"&amp;$F197),INDIRECT($F$1&amp;dbP!$D$2&amp;":"&amp;dbP!$D$2),"&gt;="&amp;AJ$6,INDIRECT($F$1&amp;dbP!$D$2&amp;":"&amp;dbP!$D$2),"&lt;="&amp;AJ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J$6,INDIRECT($F$1&amp;dbP!$D$2&amp;":"&amp;dbP!$D$2),"&lt;="&amp;AJ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K197" s="1">
        <f ca="1">SUMIFS(INDIRECT($F$1&amp;$F197&amp;":"&amp;$F197),INDIRECT($F$1&amp;dbP!$D$2&amp;":"&amp;dbP!$D$2),"&gt;="&amp;AK$6,INDIRECT($F$1&amp;dbP!$D$2&amp;":"&amp;dbP!$D$2),"&lt;="&amp;AK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K$6,INDIRECT($F$1&amp;dbP!$D$2&amp;":"&amp;dbP!$D$2),"&lt;="&amp;AK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L197" s="1">
        <f ca="1">SUMIFS(INDIRECT($F$1&amp;$F197&amp;":"&amp;$F197),INDIRECT($F$1&amp;dbP!$D$2&amp;":"&amp;dbP!$D$2),"&gt;="&amp;AL$6,INDIRECT($F$1&amp;dbP!$D$2&amp;":"&amp;dbP!$D$2),"&lt;="&amp;AL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L$6,INDIRECT($F$1&amp;dbP!$D$2&amp;":"&amp;dbP!$D$2),"&lt;="&amp;AL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M197" s="1">
        <f ca="1">SUMIFS(INDIRECT($F$1&amp;$F197&amp;":"&amp;$F197),INDIRECT($F$1&amp;dbP!$D$2&amp;":"&amp;dbP!$D$2),"&gt;="&amp;AM$6,INDIRECT($F$1&amp;dbP!$D$2&amp;":"&amp;dbP!$D$2),"&lt;="&amp;AM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M$6,INDIRECT($F$1&amp;dbP!$D$2&amp;":"&amp;dbP!$D$2),"&lt;="&amp;AM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N197" s="1">
        <f ca="1">SUMIFS(INDIRECT($F$1&amp;$F197&amp;":"&amp;$F197),INDIRECT($F$1&amp;dbP!$D$2&amp;":"&amp;dbP!$D$2),"&gt;="&amp;AN$6,INDIRECT($F$1&amp;dbP!$D$2&amp;":"&amp;dbP!$D$2),"&lt;="&amp;AN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N$6,INDIRECT($F$1&amp;dbP!$D$2&amp;":"&amp;dbP!$D$2),"&lt;="&amp;AN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O197" s="1">
        <f ca="1">SUMIFS(INDIRECT($F$1&amp;$F197&amp;":"&amp;$F197),INDIRECT($F$1&amp;dbP!$D$2&amp;":"&amp;dbP!$D$2),"&gt;="&amp;AO$6,INDIRECT($F$1&amp;dbP!$D$2&amp;":"&amp;dbP!$D$2),"&lt;="&amp;AO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O$6,INDIRECT($F$1&amp;dbP!$D$2&amp;":"&amp;dbP!$D$2),"&lt;="&amp;AO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P197" s="1">
        <f ca="1">SUMIFS(INDIRECT($F$1&amp;$F197&amp;":"&amp;$F197),INDIRECT($F$1&amp;dbP!$D$2&amp;":"&amp;dbP!$D$2),"&gt;="&amp;AP$6,INDIRECT($F$1&amp;dbP!$D$2&amp;":"&amp;dbP!$D$2),"&lt;="&amp;AP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P$6,INDIRECT($F$1&amp;dbP!$D$2&amp;":"&amp;dbP!$D$2),"&lt;="&amp;AP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Q197" s="1">
        <f ca="1">SUMIFS(INDIRECT($F$1&amp;$F197&amp;":"&amp;$F197),INDIRECT($F$1&amp;dbP!$D$2&amp;":"&amp;dbP!$D$2),"&gt;="&amp;AQ$6,INDIRECT($F$1&amp;dbP!$D$2&amp;":"&amp;dbP!$D$2),"&lt;="&amp;AQ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Q$6,INDIRECT($F$1&amp;dbP!$D$2&amp;":"&amp;dbP!$D$2),"&lt;="&amp;AQ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R197" s="1">
        <f ca="1">SUMIFS(INDIRECT($F$1&amp;$F197&amp;":"&amp;$F197),INDIRECT($F$1&amp;dbP!$D$2&amp;":"&amp;dbP!$D$2),"&gt;="&amp;AR$6,INDIRECT($F$1&amp;dbP!$D$2&amp;":"&amp;dbP!$D$2),"&lt;="&amp;AR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R$6,INDIRECT($F$1&amp;dbP!$D$2&amp;":"&amp;dbP!$D$2),"&lt;="&amp;AR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S197" s="1">
        <f ca="1">SUMIFS(INDIRECT($F$1&amp;$F197&amp;":"&amp;$F197),INDIRECT($F$1&amp;dbP!$D$2&amp;":"&amp;dbP!$D$2),"&gt;="&amp;AS$6,INDIRECT($F$1&amp;dbP!$D$2&amp;":"&amp;dbP!$D$2),"&lt;="&amp;AS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S$6,INDIRECT($F$1&amp;dbP!$D$2&amp;":"&amp;dbP!$D$2),"&lt;="&amp;AS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T197" s="1">
        <f ca="1">SUMIFS(INDIRECT($F$1&amp;$F197&amp;":"&amp;$F197),INDIRECT($F$1&amp;dbP!$D$2&amp;":"&amp;dbP!$D$2),"&gt;="&amp;AT$6,INDIRECT($F$1&amp;dbP!$D$2&amp;":"&amp;dbP!$D$2),"&lt;="&amp;AT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T$6,INDIRECT($F$1&amp;dbP!$D$2&amp;":"&amp;dbP!$D$2),"&lt;="&amp;AT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U197" s="1">
        <f ca="1">SUMIFS(INDIRECT($F$1&amp;$F197&amp;":"&amp;$F197),INDIRECT($F$1&amp;dbP!$D$2&amp;":"&amp;dbP!$D$2),"&gt;="&amp;AU$6,INDIRECT($F$1&amp;dbP!$D$2&amp;":"&amp;dbP!$D$2),"&lt;="&amp;AU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U$6,INDIRECT($F$1&amp;dbP!$D$2&amp;":"&amp;dbP!$D$2),"&lt;="&amp;AU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V197" s="1">
        <f ca="1">SUMIFS(INDIRECT($F$1&amp;$F197&amp;":"&amp;$F197),INDIRECT($F$1&amp;dbP!$D$2&amp;":"&amp;dbP!$D$2),"&gt;="&amp;AV$6,INDIRECT($F$1&amp;dbP!$D$2&amp;":"&amp;dbP!$D$2),"&lt;="&amp;A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V$6,INDIRECT($F$1&amp;dbP!$D$2&amp;":"&amp;dbP!$D$2),"&lt;="&amp;AV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W197" s="1">
        <f ca="1">SUMIFS(INDIRECT($F$1&amp;$F197&amp;":"&amp;$F197),INDIRECT($F$1&amp;dbP!$D$2&amp;":"&amp;dbP!$D$2),"&gt;="&amp;AW$6,INDIRECT($F$1&amp;dbP!$D$2&amp;":"&amp;dbP!$D$2),"&lt;="&amp;A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W$6,INDIRECT($F$1&amp;dbP!$D$2&amp;":"&amp;dbP!$D$2),"&lt;="&amp;AW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X197" s="1">
        <f ca="1">SUMIFS(INDIRECT($F$1&amp;$F197&amp;":"&amp;$F197),INDIRECT($F$1&amp;dbP!$D$2&amp;":"&amp;dbP!$D$2),"&gt;="&amp;AX$6,INDIRECT($F$1&amp;dbP!$D$2&amp;":"&amp;dbP!$D$2),"&lt;="&amp;A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X$6,INDIRECT($F$1&amp;dbP!$D$2&amp;":"&amp;dbP!$D$2),"&lt;="&amp;AX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Y197" s="1">
        <f ca="1">SUMIFS(INDIRECT($F$1&amp;$F197&amp;":"&amp;$F197),INDIRECT($F$1&amp;dbP!$D$2&amp;":"&amp;dbP!$D$2),"&gt;="&amp;AY$6,INDIRECT($F$1&amp;dbP!$D$2&amp;":"&amp;dbP!$D$2),"&lt;="&amp;A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Y$6,INDIRECT($F$1&amp;dbP!$D$2&amp;":"&amp;dbP!$D$2),"&lt;="&amp;AY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AZ197" s="1">
        <f ca="1">SUMIFS(INDIRECT($F$1&amp;$F197&amp;":"&amp;$F197),INDIRECT($F$1&amp;dbP!$D$2&amp;":"&amp;dbP!$D$2),"&gt;="&amp;AZ$6,INDIRECT($F$1&amp;dbP!$D$2&amp;":"&amp;dbP!$D$2),"&lt;="&amp;A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AZ$6,INDIRECT($F$1&amp;dbP!$D$2&amp;":"&amp;dbP!$D$2),"&lt;="&amp;AZ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A197" s="1">
        <f ca="1">SUMIFS(INDIRECT($F$1&amp;$F197&amp;":"&amp;$F197),INDIRECT($F$1&amp;dbP!$D$2&amp;":"&amp;dbP!$D$2),"&gt;="&amp;BA$6,INDIRECT($F$1&amp;dbP!$D$2&amp;":"&amp;dbP!$D$2),"&lt;="&amp;B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BA$6,INDIRECT($F$1&amp;dbP!$D$2&amp;":"&amp;dbP!$D$2),"&lt;="&amp;BA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B197" s="1">
        <f ca="1">SUMIFS(INDIRECT($F$1&amp;$F197&amp;":"&amp;$F197),INDIRECT($F$1&amp;dbP!$D$2&amp;":"&amp;dbP!$D$2),"&gt;="&amp;BB$6,INDIRECT($F$1&amp;dbP!$D$2&amp;":"&amp;dbP!$D$2),"&lt;="&amp;B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BB$6,INDIRECT($F$1&amp;dbP!$D$2&amp;":"&amp;dbP!$D$2),"&lt;="&amp;BB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C197" s="1">
        <f ca="1">SUMIFS(INDIRECT($F$1&amp;$F197&amp;":"&amp;$F197),INDIRECT($F$1&amp;dbP!$D$2&amp;":"&amp;dbP!$D$2),"&gt;="&amp;BC$6,INDIRECT($F$1&amp;dbP!$D$2&amp;":"&amp;dbP!$D$2),"&lt;="&amp;B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BC$6,INDIRECT($F$1&amp;dbP!$D$2&amp;":"&amp;dbP!$D$2),"&lt;="&amp;BC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D197" s="1">
        <f ca="1">SUMIFS(INDIRECT($F$1&amp;$F197&amp;":"&amp;$F197),INDIRECT($F$1&amp;dbP!$D$2&amp;":"&amp;dbP!$D$2),"&gt;="&amp;BD$6,INDIRECT($F$1&amp;dbP!$D$2&amp;":"&amp;dbP!$D$2),"&lt;="&amp;B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BD$6,INDIRECT($F$1&amp;dbP!$D$2&amp;":"&amp;dbP!$D$2),"&lt;="&amp;BD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  <c r="BE197" s="1">
        <f ca="1">SUMIFS(INDIRECT($F$1&amp;$F197&amp;":"&amp;$F197),INDIRECT($F$1&amp;dbP!$D$2&amp;":"&amp;dbP!$D$2),"&gt;="&amp;BE$6,INDIRECT($F$1&amp;dbP!$D$2&amp;":"&amp;dbP!$D$2),"&lt;="&amp;B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"&amp;$I197=$J197),"*",RIGHT($J197,LEN($J197)-4)),INDIRECT($F$1&amp;dbP!$AC$2&amp;":"&amp;dbP!$AC$2),RepP!$J$3)-
SUMIFS(INDIRECT($F$1&amp;$G197&amp;":"&amp;$G197),INDIRECT($F$1&amp;dbP!$D$2&amp;":"&amp;dbP!$D$2),"&gt;="&amp;BE$6,INDIRECT($F$1&amp;dbP!$D$2&amp;":"&amp;dbP!$D$2),"&lt;="&amp;BE$7,INDIRECT($F$1&amp;dbP!$O$2&amp;":"&amp;dbP!$O$2),$H197,INDIRECT($F$1&amp;dbP!$P$2&amp;":"&amp;dbP!$P$2),IF($I197=$J197,"*",$I197),INDIRECT($F$1&amp;dbP!$Q$2&amp;":"&amp;dbP!$Q$2),IF(OR($I197=$J197,"  "&amp;$I197=$J197),"*",RIGHT($J197,LEN($J197)-4)),INDIRECT($F$1&amp;dbP!$AC$2&amp;":"&amp;dbP!$AC$2),RepP!$J$3)</f>
        <v>0</v>
      </c>
    </row>
    <row r="198" spans="2:57" x14ac:dyDescent="0.3">
      <c r="B198" s="1">
        <f>MAX(B$181:B197)+1</f>
        <v>33</v>
      </c>
      <c r="F198" s="1" t="str">
        <f ca="1">INDIRECT($B$1&amp;Items!H$2&amp;$B198)</f>
        <v>Y</v>
      </c>
      <c r="G198" s="1" t="str">
        <f ca="1">INDIRECT($B$1&amp;Items!I$2&amp;$B198)</f>
        <v>Z</v>
      </c>
      <c r="H198" s="13" t="str">
        <f ca="1">INDIRECT($B$1&amp;Items!E$2&amp;$B198)</f>
        <v>Начисление себестоимостных затрат</v>
      </c>
      <c r="I198" s="13" t="str">
        <f ca="1">IF(INDIRECT($B$1&amp;Items!F$2&amp;$B198)="",H198,INDIRECT($B$1&amp;Items!F$2&amp;$B198))</f>
        <v>Начисление затрат этапа-2 бизнес-процесса</v>
      </c>
      <c r="J198" s="1" t="str">
        <f ca="1">IF(INDIRECT($B$1&amp;Items!G$2&amp;$B198)="",IF(H198&lt;&gt;I198,"  "&amp;I198,I198),"    "&amp;INDIRECT($B$1&amp;Items!G$2&amp;$B198))</f>
        <v xml:space="preserve">    Производственные затраты-3</v>
      </c>
      <c r="S198" s="1">
        <f ca="1">SUM($U198:INDIRECT(ADDRESS(ROW(),SUMIFS($1:$1,$5:$5,MAX($5:$5)))))</f>
        <v>695500</v>
      </c>
      <c r="V198" s="1">
        <f ca="1">SUMIFS(INDIRECT($F$1&amp;$F198&amp;":"&amp;$F198),INDIRECT($F$1&amp;dbP!$D$2&amp;":"&amp;dbP!$D$2),"&gt;="&amp;V$6,INDIRECT($F$1&amp;dbP!$D$2&amp;":"&amp;dbP!$D$2),"&lt;="&amp;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V$6,INDIRECT($F$1&amp;dbP!$D$2&amp;":"&amp;dbP!$D$2),"&lt;="&amp;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W198" s="1">
        <f ca="1">SUMIFS(INDIRECT($F$1&amp;$F198&amp;":"&amp;$F198),INDIRECT($F$1&amp;dbP!$D$2&amp;":"&amp;dbP!$D$2),"&gt;="&amp;W$6,INDIRECT($F$1&amp;dbP!$D$2&amp;":"&amp;dbP!$D$2),"&lt;="&amp;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W$6,INDIRECT($F$1&amp;dbP!$D$2&amp;":"&amp;dbP!$D$2),"&lt;="&amp;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X198" s="1">
        <f ca="1">SUMIFS(INDIRECT($F$1&amp;$F198&amp;":"&amp;$F198),INDIRECT($F$1&amp;dbP!$D$2&amp;":"&amp;dbP!$D$2),"&gt;="&amp;X$6,INDIRECT($F$1&amp;dbP!$D$2&amp;":"&amp;dbP!$D$2),"&lt;="&amp;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X$6,INDIRECT($F$1&amp;dbP!$D$2&amp;":"&amp;dbP!$D$2),"&lt;="&amp;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Y198" s="1">
        <f ca="1">SUMIFS(INDIRECT($F$1&amp;$F198&amp;":"&amp;$F198),INDIRECT($F$1&amp;dbP!$D$2&amp;":"&amp;dbP!$D$2),"&gt;="&amp;Y$6,INDIRECT($F$1&amp;dbP!$D$2&amp;":"&amp;dbP!$D$2),"&lt;="&amp;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Y$6,INDIRECT($F$1&amp;dbP!$D$2&amp;":"&amp;dbP!$D$2),"&lt;="&amp;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Z198" s="1">
        <f ca="1">SUMIFS(INDIRECT($F$1&amp;$F198&amp;":"&amp;$F198),INDIRECT($F$1&amp;dbP!$D$2&amp;":"&amp;dbP!$D$2),"&gt;="&amp;Z$6,INDIRECT($F$1&amp;dbP!$D$2&amp;":"&amp;dbP!$D$2),"&lt;="&amp;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Z$6,INDIRECT($F$1&amp;dbP!$D$2&amp;":"&amp;dbP!$D$2),"&lt;="&amp;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695500</v>
      </c>
      <c r="AA198" s="1">
        <f ca="1">SUMIFS(INDIRECT($F$1&amp;$F198&amp;":"&amp;$F198),INDIRECT($F$1&amp;dbP!$D$2&amp;":"&amp;dbP!$D$2),"&gt;="&amp;AA$6,INDIRECT($F$1&amp;dbP!$D$2&amp;":"&amp;dbP!$D$2),"&lt;="&amp;A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A$6,INDIRECT($F$1&amp;dbP!$D$2&amp;":"&amp;dbP!$D$2),"&lt;="&amp;A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B198" s="1">
        <f ca="1">SUMIFS(INDIRECT($F$1&amp;$F198&amp;":"&amp;$F198),INDIRECT($F$1&amp;dbP!$D$2&amp;":"&amp;dbP!$D$2),"&gt;="&amp;AB$6,INDIRECT($F$1&amp;dbP!$D$2&amp;":"&amp;dbP!$D$2),"&lt;="&amp;A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B$6,INDIRECT($F$1&amp;dbP!$D$2&amp;":"&amp;dbP!$D$2),"&lt;="&amp;A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C198" s="1">
        <f ca="1">SUMIFS(INDIRECT($F$1&amp;$F198&amp;":"&amp;$F198),INDIRECT($F$1&amp;dbP!$D$2&amp;":"&amp;dbP!$D$2),"&gt;="&amp;AC$6,INDIRECT($F$1&amp;dbP!$D$2&amp;":"&amp;dbP!$D$2),"&lt;="&amp;A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C$6,INDIRECT($F$1&amp;dbP!$D$2&amp;":"&amp;dbP!$D$2),"&lt;="&amp;A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D198" s="1">
        <f ca="1">SUMIFS(INDIRECT($F$1&amp;$F198&amp;":"&amp;$F198),INDIRECT($F$1&amp;dbP!$D$2&amp;":"&amp;dbP!$D$2),"&gt;="&amp;AD$6,INDIRECT($F$1&amp;dbP!$D$2&amp;":"&amp;dbP!$D$2),"&lt;="&amp;A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D$6,INDIRECT($F$1&amp;dbP!$D$2&amp;":"&amp;dbP!$D$2),"&lt;="&amp;A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E198" s="1">
        <f ca="1">SUMIFS(INDIRECT($F$1&amp;$F198&amp;":"&amp;$F198),INDIRECT($F$1&amp;dbP!$D$2&amp;":"&amp;dbP!$D$2),"&gt;="&amp;AE$6,INDIRECT($F$1&amp;dbP!$D$2&amp;":"&amp;dbP!$D$2),"&lt;="&amp;A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E$6,INDIRECT($F$1&amp;dbP!$D$2&amp;":"&amp;dbP!$D$2),"&lt;="&amp;A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F198" s="1">
        <f ca="1">SUMIFS(INDIRECT($F$1&amp;$F198&amp;":"&amp;$F198),INDIRECT($F$1&amp;dbP!$D$2&amp;":"&amp;dbP!$D$2),"&gt;="&amp;AF$6,INDIRECT($F$1&amp;dbP!$D$2&amp;":"&amp;dbP!$D$2),"&lt;="&amp;AF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F$6,INDIRECT($F$1&amp;dbP!$D$2&amp;":"&amp;dbP!$D$2),"&lt;="&amp;AF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G198" s="1">
        <f ca="1">SUMIFS(INDIRECT($F$1&amp;$F198&amp;":"&amp;$F198),INDIRECT($F$1&amp;dbP!$D$2&amp;":"&amp;dbP!$D$2),"&gt;="&amp;AG$6,INDIRECT($F$1&amp;dbP!$D$2&amp;":"&amp;dbP!$D$2),"&lt;="&amp;AG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G$6,INDIRECT($F$1&amp;dbP!$D$2&amp;":"&amp;dbP!$D$2),"&lt;="&amp;AG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H198" s="1">
        <f ca="1">SUMIFS(INDIRECT($F$1&amp;$F198&amp;":"&amp;$F198),INDIRECT($F$1&amp;dbP!$D$2&amp;":"&amp;dbP!$D$2),"&gt;="&amp;AH$6,INDIRECT($F$1&amp;dbP!$D$2&amp;":"&amp;dbP!$D$2),"&lt;="&amp;AH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H$6,INDIRECT($F$1&amp;dbP!$D$2&amp;":"&amp;dbP!$D$2),"&lt;="&amp;AH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I198" s="1">
        <f ca="1">SUMIFS(INDIRECT($F$1&amp;$F198&amp;":"&amp;$F198),INDIRECT($F$1&amp;dbP!$D$2&amp;":"&amp;dbP!$D$2),"&gt;="&amp;AI$6,INDIRECT($F$1&amp;dbP!$D$2&amp;":"&amp;dbP!$D$2),"&lt;="&amp;AI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I$6,INDIRECT($F$1&amp;dbP!$D$2&amp;":"&amp;dbP!$D$2),"&lt;="&amp;AI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J198" s="1">
        <f ca="1">SUMIFS(INDIRECT($F$1&amp;$F198&amp;":"&amp;$F198),INDIRECT($F$1&amp;dbP!$D$2&amp;":"&amp;dbP!$D$2),"&gt;="&amp;AJ$6,INDIRECT($F$1&amp;dbP!$D$2&amp;":"&amp;dbP!$D$2),"&lt;="&amp;AJ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J$6,INDIRECT($F$1&amp;dbP!$D$2&amp;":"&amp;dbP!$D$2),"&lt;="&amp;AJ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K198" s="1">
        <f ca="1">SUMIFS(INDIRECT($F$1&amp;$F198&amp;":"&amp;$F198),INDIRECT($F$1&amp;dbP!$D$2&amp;":"&amp;dbP!$D$2),"&gt;="&amp;AK$6,INDIRECT($F$1&amp;dbP!$D$2&amp;":"&amp;dbP!$D$2),"&lt;="&amp;AK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K$6,INDIRECT($F$1&amp;dbP!$D$2&amp;":"&amp;dbP!$D$2),"&lt;="&amp;AK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L198" s="1">
        <f ca="1">SUMIFS(INDIRECT($F$1&amp;$F198&amp;":"&amp;$F198),INDIRECT($F$1&amp;dbP!$D$2&amp;":"&amp;dbP!$D$2),"&gt;="&amp;AL$6,INDIRECT($F$1&amp;dbP!$D$2&amp;":"&amp;dbP!$D$2),"&lt;="&amp;AL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L$6,INDIRECT($F$1&amp;dbP!$D$2&amp;":"&amp;dbP!$D$2),"&lt;="&amp;AL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M198" s="1">
        <f ca="1">SUMIFS(INDIRECT($F$1&amp;$F198&amp;":"&amp;$F198),INDIRECT($F$1&amp;dbP!$D$2&amp;":"&amp;dbP!$D$2),"&gt;="&amp;AM$6,INDIRECT($F$1&amp;dbP!$D$2&amp;":"&amp;dbP!$D$2),"&lt;="&amp;AM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M$6,INDIRECT($F$1&amp;dbP!$D$2&amp;":"&amp;dbP!$D$2),"&lt;="&amp;AM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N198" s="1">
        <f ca="1">SUMIFS(INDIRECT($F$1&amp;$F198&amp;":"&amp;$F198),INDIRECT($F$1&amp;dbP!$D$2&amp;":"&amp;dbP!$D$2),"&gt;="&amp;AN$6,INDIRECT($F$1&amp;dbP!$D$2&amp;":"&amp;dbP!$D$2),"&lt;="&amp;AN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N$6,INDIRECT($F$1&amp;dbP!$D$2&amp;":"&amp;dbP!$D$2),"&lt;="&amp;AN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O198" s="1">
        <f ca="1">SUMIFS(INDIRECT($F$1&amp;$F198&amp;":"&amp;$F198),INDIRECT($F$1&amp;dbP!$D$2&amp;":"&amp;dbP!$D$2),"&gt;="&amp;AO$6,INDIRECT($F$1&amp;dbP!$D$2&amp;":"&amp;dbP!$D$2),"&lt;="&amp;AO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O$6,INDIRECT($F$1&amp;dbP!$D$2&amp;":"&amp;dbP!$D$2),"&lt;="&amp;AO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P198" s="1">
        <f ca="1">SUMIFS(INDIRECT($F$1&amp;$F198&amp;":"&amp;$F198),INDIRECT($F$1&amp;dbP!$D$2&amp;":"&amp;dbP!$D$2),"&gt;="&amp;AP$6,INDIRECT($F$1&amp;dbP!$D$2&amp;":"&amp;dbP!$D$2),"&lt;="&amp;AP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P$6,INDIRECT($F$1&amp;dbP!$D$2&amp;":"&amp;dbP!$D$2),"&lt;="&amp;AP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Q198" s="1">
        <f ca="1">SUMIFS(INDIRECT($F$1&amp;$F198&amp;":"&amp;$F198),INDIRECT($F$1&amp;dbP!$D$2&amp;":"&amp;dbP!$D$2),"&gt;="&amp;AQ$6,INDIRECT($F$1&amp;dbP!$D$2&amp;":"&amp;dbP!$D$2),"&lt;="&amp;AQ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Q$6,INDIRECT($F$1&amp;dbP!$D$2&amp;":"&amp;dbP!$D$2),"&lt;="&amp;AQ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R198" s="1">
        <f ca="1">SUMIFS(INDIRECT($F$1&amp;$F198&amp;":"&amp;$F198),INDIRECT($F$1&amp;dbP!$D$2&amp;":"&amp;dbP!$D$2),"&gt;="&amp;AR$6,INDIRECT($F$1&amp;dbP!$D$2&amp;":"&amp;dbP!$D$2),"&lt;="&amp;AR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R$6,INDIRECT($F$1&amp;dbP!$D$2&amp;":"&amp;dbP!$D$2),"&lt;="&amp;AR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S198" s="1">
        <f ca="1">SUMIFS(INDIRECT($F$1&amp;$F198&amp;":"&amp;$F198),INDIRECT($F$1&amp;dbP!$D$2&amp;":"&amp;dbP!$D$2),"&gt;="&amp;AS$6,INDIRECT($F$1&amp;dbP!$D$2&amp;":"&amp;dbP!$D$2),"&lt;="&amp;AS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S$6,INDIRECT($F$1&amp;dbP!$D$2&amp;":"&amp;dbP!$D$2),"&lt;="&amp;AS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T198" s="1">
        <f ca="1">SUMIFS(INDIRECT($F$1&amp;$F198&amp;":"&amp;$F198),INDIRECT($F$1&amp;dbP!$D$2&amp;":"&amp;dbP!$D$2),"&gt;="&amp;AT$6,INDIRECT($F$1&amp;dbP!$D$2&amp;":"&amp;dbP!$D$2),"&lt;="&amp;AT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T$6,INDIRECT($F$1&amp;dbP!$D$2&amp;":"&amp;dbP!$D$2),"&lt;="&amp;AT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U198" s="1">
        <f ca="1">SUMIFS(INDIRECT($F$1&amp;$F198&amp;":"&amp;$F198),INDIRECT($F$1&amp;dbP!$D$2&amp;":"&amp;dbP!$D$2),"&gt;="&amp;AU$6,INDIRECT($F$1&amp;dbP!$D$2&amp;":"&amp;dbP!$D$2),"&lt;="&amp;AU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U$6,INDIRECT($F$1&amp;dbP!$D$2&amp;":"&amp;dbP!$D$2),"&lt;="&amp;AU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V198" s="1">
        <f ca="1">SUMIFS(INDIRECT($F$1&amp;$F198&amp;":"&amp;$F198),INDIRECT($F$1&amp;dbP!$D$2&amp;":"&amp;dbP!$D$2),"&gt;="&amp;AV$6,INDIRECT($F$1&amp;dbP!$D$2&amp;":"&amp;dbP!$D$2),"&lt;="&amp;A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V$6,INDIRECT($F$1&amp;dbP!$D$2&amp;":"&amp;dbP!$D$2),"&lt;="&amp;AV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W198" s="1">
        <f ca="1">SUMIFS(INDIRECT($F$1&amp;$F198&amp;":"&amp;$F198),INDIRECT($F$1&amp;dbP!$D$2&amp;":"&amp;dbP!$D$2),"&gt;="&amp;AW$6,INDIRECT($F$1&amp;dbP!$D$2&amp;":"&amp;dbP!$D$2),"&lt;="&amp;A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W$6,INDIRECT($F$1&amp;dbP!$D$2&amp;":"&amp;dbP!$D$2),"&lt;="&amp;AW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X198" s="1">
        <f ca="1">SUMIFS(INDIRECT($F$1&amp;$F198&amp;":"&amp;$F198),INDIRECT($F$1&amp;dbP!$D$2&amp;":"&amp;dbP!$D$2),"&gt;="&amp;AX$6,INDIRECT($F$1&amp;dbP!$D$2&amp;":"&amp;dbP!$D$2),"&lt;="&amp;A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X$6,INDIRECT($F$1&amp;dbP!$D$2&amp;":"&amp;dbP!$D$2),"&lt;="&amp;AX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Y198" s="1">
        <f ca="1">SUMIFS(INDIRECT($F$1&amp;$F198&amp;":"&amp;$F198),INDIRECT($F$1&amp;dbP!$D$2&amp;":"&amp;dbP!$D$2),"&gt;="&amp;AY$6,INDIRECT($F$1&amp;dbP!$D$2&amp;":"&amp;dbP!$D$2),"&lt;="&amp;A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Y$6,INDIRECT($F$1&amp;dbP!$D$2&amp;":"&amp;dbP!$D$2),"&lt;="&amp;AY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AZ198" s="1">
        <f ca="1">SUMIFS(INDIRECT($F$1&amp;$F198&amp;":"&amp;$F198),INDIRECT($F$1&amp;dbP!$D$2&amp;":"&amp;dbP!$D$2),"&gt;="&amp;AZ$6,INDIRECT($F$1&amp;dbP!$D$2&amp;":"&amp;dbP!$D$2),"&lt;="&amp;A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AZ$6,INDIRECT($F$1&amp;dbP!$D$2&amp;":"&amp;dbP!$D$2),"&lt;="&amp;AZ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A198" s="1">
        <f ca="1">SUMIFS(INDIRECT($F$1&amp;$F198&amp;":"&amp;$F198),INDIRECT($F$1&amp;dbP!$D$2&amp;":"&amp;dbP!$D$2),"&gt;="&amp;BA$6,INDIRECT($F$1&amp;dbP!$D$2&amp;":"&amp;dbP!$D$2),"&lt;="&amp;B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BA$6,INDIRECT($F$1&amp;dbP!$D$2&amp;":"&amp;dbP!$D$2),"&lt;="&amp;BA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B198" s="1">
        <f ca="1">SUMIFS(INDIRECT($F$1&amp;$F198&amp;":"&amp;$F198),INDIRECT($F$1&amp;dbP!$D$2&amp;":"&amp;dbP!$D$2),"&gt;="&amp;BB$6,INDIRECT($F$1&amp;dbP!$D$2&amp;":"&amp;dbP!$D$2),"&lt;="&amp;B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BB$6,INDIRECT($F$1&amp;dbP!$D$2&amp;":"&amp;dbP!$D$2),"&lt;="&amp;BB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C198" s="1">
        <f ca="1">SUMIFS(INDIRECT($F$1&amp;$F198&amp;":"&amp;$F198),INDIRECT($F$1&amp;dbP!$D$2&amp;":"&amp;dbP!$D$2),"&gt;="&amp;BC$6,INDIRECT($F$1&amp;dbP!$D$2&amp;":"&amp;dbP!$D$2),"&lt;="&amp;B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BC$6,INDIRECT($F$1&amp;dbP!$D$2&amp;":"&amp;dbP!$D$2),"&lt;="&amp;BC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D198" s="1">
        <f ca="1">SUMIFS(INDIRECT($F$1&amp;$F198&amp;":"&amp;$F198),INDIRECT($F$1&amp;dbP!$D$2&amp;":"&amp;dbP!$D$2),"&gt;="&amp;BD$6,INDIRECT($F$1&amp;dbP!$D$2&amp;":"&amp;dbP!$D$2),"&lt;="&amp;B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BD$6,INDIRECT($F$1&amp;dbP!$D$2&amp;":"&amp;dbP!$D$2),"&lt;="&amp;BD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  <c r="BE198" s="1">
        <f ca="1">SUMIFS(INDIRECT($F$1&amp;$F198&amp;":"&amp;$F198),INDIRECT($F$1&amp;dbP!$D$2&amp;":"&amp;dbP!$D$2),"&gt;="&amp;BE$6,INDIRECT($F$1&amp;dbP!$D$2&amp;":"&amp;dbP!$D$2),"&lt;="&amp;B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"&amp;$I198=$J198),"*",RIGHT($J198,LEN($J198)-4)),INDIRECT($F$1&amp;dbP!$AC$2&amp;":"&amp;dbP!$AC$2),RepP!$J$3)-
SUMIFS(INDIRECT($F$1&amp;$G198&amp;":"&amp;$G198),INDIRECT($F$1&amp;dbP!$D$2&amp;":"&amp;dbP!$D$2),"&gt;="&amp;BE$6,INDIRECT($F$1&amp;dbP!$D$2&amp;":"&amp;dbP!$D$2),"&lt;="&amp;BE$7,INDIRECT($F$1&amp;dbP!$O$2&amp;":"&amp;dbP!$O$2),$H198,INDIRECT($F$1&amp;dbP!$P$2&amp;":"&amp;dbP!$P$2),IF($I198=$J198,"*",$I198),INDIRECT($F$1&amp;dbP!$Q$2&amp;":"&amp;dbP!$Q$2),IF(OR($I198=$J198,"  "&amp;$I198=$J198),"*",RIGHT($J198,LEN($J198)-4)),INDIRECT($F$1&amp;dbP!$AC$2&amp;":"&amp;dbP!$AC$2),RepP!$J$3)</f>
        <v>0</v>
      </c>
    </row>
    <row r="199" spans="2:57" x14ac:dyDescent="0.3">
      <c r="B199" s="1">
        <f>MAX(B$181:B198)+1</f>
        <v>34</v>
      </c>
      <c r="F199" s="1" t="str">
        <f ca="1">INDIRECT($B$1&amp;Items!H$2&amp;$B199)</f>
        <v>Y</v>
      </c>
      <c r="G199" s="1" t="str">
        <f ca="1">INDIRECT($B$1&amp;Items!I$2&amp;$B199)</f>
        <v>Z</v>
      </c>
      <c r="H199" s="13" t="str">
        <f ca="1">INDIRECT($B$1&amp;Items!E$2&amp;$B199)</f>
        <v>Начисление себестоимостных затрат</v>
      </c>
      <c r="I199" s="13" t="str">
        <f ca="1">IF(INDIRECT($B$1&amp;Items!F$2&amp;$B199)="",H199,INDIRECT($B$1&amp;Items!F$2&amp;$B199))</f>
        <v>Начисление затрат этапа-2 бизнес-процесса</v>
      </c>
      <c r="J199" s="1" t="str">
        <f ca="1">IF(INDIRECT($B$1&amp;Items!G$2&amp;$B199)="",IF(H199&lt;&gt;I199,"  "&amp;I199,I199),"    "&amp;INDIRECT($B$1&amp;Items!G$2&amp;$B199))</f>
        <v xml:space="preserve">    Производственные затраты-4</v>
      </c>
      <c r="S199" s="1">
        <f ca="1">SUM($U199:INDIRECT(ADDRESS(ROW(),SUMIFS($1:$1,$5:$5,MAX($5:$5)))))</f>
        <v>1019977.5</v>
      </c>
      <c r="V199" s="1">
        <f ca="1">SUMIFS(INDIRECT($F$1&amp;$F199&amp;":"&amp;$F199),INDIRECT($F$1&amp;dbP!$D$2&amp;":"&amp;dbP!$D$2),"&gt;="&amp;V$6,INDIRECT($F$1&amp;dbP!$D$2&amp;":"&amp;dbP!$D$2),"&lt;="&amp;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V$6,INDIRECT($F$1&amp;dbP!$D$2&amp;":"&amp;dbP!$D$2),"&lt;="&amp;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W199" s="1">
        <f ca="1">SUMIFS(INDIRECT($F$1&amp;$F199&amp;":"&amp;$F199),INDIRECT($F$1&amp;dbP!$D$2&amp;":"&amp;dbP!$D$2),"&gt;="&amp;W$6,INDIRECT($F$1&amp;dbP!$D$2&amp;":"&amp;dbP!$D$2),"&lt;="&amp;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W$6,INDIRECT($F$1&amp;dbP!$D$2&amp;":"&amp;dbP!$D$2),"&lt;="&amp;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X199" s="1">
        <f ca="1">SUMIFS(INDIRECT($F$1&amp;$F199&amp;":"&amp;$F199),INDIRECT($F$1&amp;dbP!$D$2&amp;":"&amp;dbP!$D$2),"&gt;="&amp;X$6,INDIRECT($F$1&amp;dbP!$D$2&amp;":"&amp;dbP!$D$2),"&lt;="&amp;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X$6,INDIRECT($F$1&amp;dbP!$D$2&amp;":"&amp;dbP!$D$2),"&lt;="&amp;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Y199" s="1">
        <f ca="1">SUMIFS(INDIRECT($F$1&amp;$F199&amp;":"&amp;$F199),INDIRECT($F$1&amp;dbP!$D$2&amp;":"&amp;dbP!$D$2),"&gt;="&amp;Y$6,INDIRECT($F$1&amp;dbP!$D$2&amp;":"&amp;dbP!$D$2),"&lt;="&amp;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Y$6,INDIRECT($F$1&amp;dbP!$D$2&amp;":"&amp;dbP!$D$2),"&lt;="&amp;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Z199" s="1">
        <f ca="1">SUMIFS(INDIRECT($F$1&amp;$F199&amp;":"&amp;$F199),INDIRECT($F$1&amp;dbP!$D$2&amp;":"&amp;dbP!$D$2),"&gt;="&amp;Z$6,INDIRECT($F$1&amp;dbP!$D$2&amp;":"&amp;dbP!$D$2),"&lt;="&amp;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Z$6,INDIRECT($F$1&amp;dbP!$D$2&amp;":"&amp;dbP!$D$2),"&lt;="&amp;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1019977.5</v>
      </c>
      <c r="AA199" s="1">
        <f ca="1">SUMIFS(INDIRECT($F$1&amp;$F199&amp;":"&amp;$F199),INDIRECT($F$1&amp;dbP!$D$2&amp;":"&amp;dbP!$D$2),"&gt;="&amp;AA$6,INDIRECT($F$1&amp;dbP!$D$2&amp;":"&amp;dbP!$D$2),"&lt;="&amp;A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A$6,INDIRECT($F$1&amp;dbP!$D$2&amp;":"&amp;dbP!$D$2),"&lt;="&amp;A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B199" s="1">
        <f ca="1">SUMIFS(INDIRECT($F$1&amp;$F199&amp;":"&amp;$F199),INDIRECT($F$1&amp;dbP!$D$2&amp;":"&amp;dbP!$D$2),"&gt;="&amp;AB$6,INDIRECT($F$1&amp;dbP!$D$2&amp;":"&amp;dbP!$D$2),"&lt;="&amp;A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B$6,INDIRECT($F$1&amp;dbP!$D$2&amp;":"&amp;dbP!$D$2),"&lt;="&amp;A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C199" s="1">
        <f ca="1">SUMIFS(INDIRECT($F$1&amp;$F199&amp;":"&amp;$F199),INDIRECT($F$1&amp;dbP!$D$2&amp;":"&amp;dbP!$D$2),"&gt;="&amp;AC$6,INDIRECT($F$1&amp;dbP!$D$2&amp;":"&amp;dbP!$D$2),"&lt;="&amp;A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C$6,INDIRECT($F$1&amp;dbP!$D$2&amp;":"&amp;dbP!$D$2),"&lt;="&amp;A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D199" s="1">
        <f ca="1">SUMIFS(INDIRECT($F$1&amp;$F199&amp;":"&amp;$F199),INDIRECT($F$1&amp;dbP!$D$2&amp;":"&amp;dbP!$D$2),"&gt;="&amp;AD$6,INDIRECT($F$1&amp;dbP!$D$2&amp;":"&amp;dbP!$D$2),"&lt;="&amp;A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D$6,INDIRECT($F$1&amp;dbP!$D$2&amp;":"&amp;dbP!$D$2),"&lt;="&amp;A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E199" s="1">
        <f ca="1">SUMIFS(INDIRECT($F$1&amp;$F199&amp;":"&amp;$F199),INDIRECT($F$1&amp;dbP!$D$2&amp;":"&amp;dbP!$D$2),"&gt;="&amp;AE$6,INDIRECT($F$1&amp;dbP!$D$2&amp;":"&amp;dbP!$D$2),"&lt;="&amp;A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E$6,INDIRECT($F$1&amp;dbP!$D$2&amp;":"&amp;dbP!$D$2),"&lt;="&amp;A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F199" s="1">
        <f ca="1">SUMIFS(INDIRECT($F$1&amp;$F199&amp;":"&amp;$F199),INDIRECT($F$1&amp;dbP!$D$2&amp;":"&amp;dbP!$D$2),"&gt;="&amp;AF$6,INDIRECT($F$1&amp;dbP!$D$2&amp;":"&amp;dbP!$D$2),"&lt;="&amp;AF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F$6,INDIRECT($F$1&amp;dbP!$D$2&amp;":"&amp;dbP!$D$2),"&lt;="&amp;AF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G199" s="1">
        <f ca="1">SUMIFS(INDIRECT($F$1&amp;$F199&amp;":"&amp;$F199),INDIRECT($F$1&amp;dbP!$D$2&amp;":"&amp;dbP!$D$2),"&gt;="&amp;AG$6,INDIRECT($F$1&amp;dbP!$D$2&amp;":"&amp;dbP!$D$2),"&lt;="&amp;AG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G$6,INDIRECT($F$1&amp;dbP!$D$2&amp;":"&amp;dbP!$D$2),"&lt;="&amp;AG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H199" s="1">
        <f ca="1">SUMIFS(INDIRECT($F$1&amp;$F199&amp;":"&amp;$F199),INDIRECT($F$1&amp;dbP!$D$2&amp;":"&amp;dbP!$D$2),"&gt;="&amp;AH$6,INDIRECT($F$1&amp;dbP!$D$2&amp;":"&amp;dbP!$D$2),"&lt;="&amp;AH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H$6,INDIRECT($F$1&amp;dbP!$D$2&amp;":"&amp;dbP!$D$2),"&lt;="&amp;AH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I199" s="1">
        <f ca="1">SUMIFS(INDIRECT($F$1&amp;$F199&amp;":"&amp;$F199),INDIRECT($F$1&amp;dbP!$D$2&amp;":"&amp;dbP!$D$2),"&gt;="&amp;AI$6,INDIRECT($F$1&amp;dbP!$D$2&amp;":"&amp;dbP!$D$2),"&lt;="&amp;AI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I$6,INDIRECT($F$1&amp;dbP!$D$2&amp;":"&amp;dbP!$D$2),"&lt;="&amp;AI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J199" s="1">
        <f ca="1">SUMIFS(INDIRECT($F$1&amp;$F199&amp;":"&amp;$F199),INDIRECT($F$1&amp;dbP!$D$2&amp;":"&amp;dbP!$D$2),"&gt;="&amp;AJ$6,INDIRECT($F$1&amp;dbP!$D$2&amp;":"&amp;dbP!$D$2),"&lt;="&amp;AJ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J$6,INDIRECT($F$1&amp;dbP!$D$2&amp;":"&amp;dbP!$D$2),"&lt;="&amp;AJ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K199" s="1">
        <f ca="1">SUMIFS(INDIRECT($F$1&amp;$F199&amp;":"&amp;$F199),INDIRECT($F$1&amp;dbP!$D$2&amp;":"&amp;dbP!$D$2),"&gt;="&amp;AK$6,INDIRECT($F$1&amp;dbP!$D$2&amp;":"&amp;dbP!$D$2),"&lt;="&amp;AK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K$6,INDIRECT($F$1&amp;dbP!$D$2&amp;":"&amp;dbP!$D$2),"&lt;="&amp;AK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L199" s="1">
        <f ca="1">SUMIFS(INDIRECT($F$1&amp;$F199&amp;":"&amp;$F199),INDIRECT($F$1&amp;dbP!$D$2&amp;":"&amp;dbP!$D$2),"&gt;="&amp;AL$6,INDIRECT($F$1&amp;dbP!$D$2&amp;":"&amp;dbP!$D$2),"&lt;="&amp;AL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L$6,INDIRECT($F$1&amp;dbP!$D$2&amp;":"&amp;dbP!$D$2),"&lt;="&amp;AL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M199" s="1">
        <f ca="1">SUMIFS(INDIRECT($F$1&amp;$F199&amp;":"&amp;$F199),INDIRECT($F$1&amp;dbP!$D$2&amp;":"&amp;dbP!$D$2),"&gt;="&amp;AM$6,INDIRECT($F$1&amp;dbP!$D$2&amp;":"&amp;dbP!$D$2),"&lt;="&amp;AM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M$6,INDIRECT($F$1&amp;dbP!$D$2&amp;":"&amp;dbP!$D$2),"&lt;="&amp;AM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N199" s="1">
        <f ca="1">SUMIFS(INDIRECT($F$1&amp;$F199&amp;":"&amp;$F199),INDIRECT($F$1&amp;dbP!$D$2&amp;":"&amp;dbP!$D$2),"&gt;="&amp;AN$6,INDIRECT($F$1&amp;dbP!$D$2&amp;":"&amp;dbP!$D$2),"&lt;="&amp;AN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N$6,INDIRECT($F$1&amp;dbP!$D$2&amp;":"&amp;dbP!$D$2),"&lt;="&amp;AN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O199" s="1">
        <f ca="1">SUMIFS(INDIRECT($F$1&amp;$F199&amp;":"&amp;$F199),INDIRECT($F$1&amp;dbP!$D$2&amp;":"&amp;dbP!$D$2),"&gt;="&amp;AO$6,INDIRECT($F$1&amp;dbP!$D$2&amp;":"&amp;dbP!$D$2),"&lt;="&amp;AO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O$6,INDIRECT($F$1&amp;dbP!$D$2&amp;":"&amp;dbP!$D$2),"&lt;="&amp;AO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P199" s="1">
        <f ca="1">SUMIFS(INDIRECT($F$1&amp;$F199&amp;":"&amp;$F199),INDIRECT($F$1&amp;dbP!$D$2&amp;":"&amp;dbP!$D$2),"&gt;="&amp;AP$6,INDIRECT($F$1&amp;dbP!$D$2&amp;":"&amp;dbP!$D$2),"&lt;="&amp;AP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P$6,INDIRECT($F$1&amp;dbP!$D$2&amp;":"&amp;dbP!$D$2),"&lt;="&amp;AP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Q199" s="1">
        <f ca="1">SUMIFS(INDIRECT($F$1&amp;$F199&amp;":"&amp;$F199),INDIRECT($F$1&amp;dbP!$D$2&amp;":"&amp;dbP!$D$2),"&gt;="&amp;AQ$6,INDIRECT($F$1&amp;dbP!$D$2&amp;":"&amp;dbP!$D$2),"&lt;="&amp;AQ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Q$6,INDIRECT($F$1&amp;dbP!$D$2&amp;":"&amp;dbP!$D$2),"&lt;="&amp;AQ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R199" s="1">
        <f ca="1">SUMIFS(INDIRECT($F$1&amp;$F199&amp;":"&amp;$F199),INDIRECT($F$1&amp;dbP!$D$2&amp;":"&amp;dbP!$D$2),"&gt;="&amp;AR$6,INDIRECT($F$1&amp;dbP!$D$2&amp;":"&amp;dbP!$D$2),"&lt;="&amp;AR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R$6,INDIRECT($F$1&amp;dbP!$D$2&amp;":"&amp;dbP!$D$2),"&lt;="&amp;AR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S199" s="1">
        <f ca="1">SUMIFS(INDIRECT($F$1&amp;$F199&amp;":"&amp;$F199),INDIRECT($F$1&amp;dbP!$D$2&amp;":"&amp;dbP!$D$2),"&gt;="&amp;AS$6,INDIRECT($F$1&amp;dbP!$D$2&amp;":"&amp;dbP!$D$2),"&lt;="&amp;AS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S$6,INDIRECT($F$1&amp;dbP!$D$2&amp;":"&amp;dbP!$D$2),"&lt;="&amp;AS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T199" s="1">
        <f ca="1">SUMIFS(INDIRECT($F$1&amp;$F199&amp;":"&amp;$F199),INDIRECT($F$1&amp;dbP!$D$2&amp;":"&amp;dbP!$D$2),"&gt;="&amp;AT$6,INDIRECT($F$1&amp;dbP!$D$2&amp;":"&amp;dbP!$D$2),"&lt;="&amp;AT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T$6,INDIRECT($F$1&amp;dbP!$D$2&amp;":"&amp;dbP!$D$2),"&lt;="&amp;AT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U199" s="1">
        <f ca="1">SUMIFS(INDIRECT($F$1&amp;$F199&amp;":"&amp;$F199),INDIRECT($F$1&amp;dbP!$D$2&amp;":"&amp;dbP!$D$2),"&gt;="&amp;AU$6,INDIRECT($F$1&amp;dbP!$D$2&amp;":"&amp;dbP!$D$2),"&lt;="&amp;AU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U$6,INDIRECT($F$1&amp;dbP!$D$2&amp;":"&amp;dbP!$D$2),"&lt;="&amp;AU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V199" s="1">
        <f ca="1">SUMIFS(INDIRECT($F$1&amp;$F199&amp;":"&amp;$F199),INDIRECT($F$1&amp;dbP!$D$2&amp;":"&amp;dbP!$D$2),"&gt;="&amp;AV$6,INDIRECT($F$1&amp;dbP!$D$2&amp;":"&amp;dbP!$D$2),"&lt;="&amp;A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V$6,INDIRECT($F$1&amp;dbP!$D$2&amp;":"&amp;dbP!$D$2),"&lt;="&amp;AV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W199" s="1">
        <f ca="1">SUMIFS(INDIRECT($F$1&amp;$F199&amp;":"&amp;$F199),INDIRECT($F$1&amp;dbP!$D$2&amp;":"&amp;dbP!$D$2),"&gt;="&amp;AW$6,INDIRECT($F$1&amp;dbP!$D$2&amp;":"&amp;dbP!$D$2),"&lt;="&amp;A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W$6,INDIRECT($F$1&amp;dbP!$D$2&amp;":"&amp;dbP!$D$2),"&lt;="&amp;AW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X199" s="1">
        <f ca="1">SUMIFS(INDIRECT($F$1&amp;$F199&amp;":"&amp;$F199),INDIRECT($F$1&amp;dbP!$D$2&amp;":"&amp;dbP!$D$2),"&gt;="&amp;AX$6,INDIRECT($F$1&amp;dbP!$D$2&amp;":"&amp;dbP!$D$2),"&lt;="&amp;A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X$6,INDIRECT($F$1&amp;dbP!$D$2&amp;":"&amp;dbP!$D$2),"&lt;="&amp;AX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Y199" s="1">
        <f ca="1">SUMIFS(INDIRECT($F$1&amp;$F199&amp;":"&amp;$F199),INDIRECT($F$1&amp;dbP!$D$2&amp;":"&amp;dbP!$D$2),"&gt;="&amp;AY$6,INDIRECT($F$1&amp;dbP!$D$2&amp;":"&amp;dbP!$D$2),"&lt;="&amp;A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Y$6,INDIRECT($F$1&amp;dbP!$D$2&amp;":"&amp;dbP!$D$2),"&lt;="&amp;AY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AZ199" s="1">
        <f ca="1">SUMIFS(INDIRECT($F$1&amp;$F199&amp;":"&amp;$F199),INDIRECT($F$1&amp;dbP!$D$2&amp;":"&amp;dbP!$D$2),"&gt;="&amp;AZ$6,INDIRECT($F$1&amp;dbP!$D$2&amp;":"&amp;dbP!$D$2),"&lt;="&amp;A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AZ$6,INDIRECT($F$1&amp;dbP!$D$2&amp;":"&amp;dbP!$D$2),"&lt;="&amp;AZ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A199" s="1">
        <f ca="1">SUMIFS(INDIRECT($F$1&amp;$F199&amp;":"&amp;$F199),INDIRECT($F$1&amp;dbP!$D$2&amp;":"&amp;dbP!$D$2),"&gt;="&amp;BA$6,INDIRECT($F$1&amp;dbP!$D$2&amp;":"&amp;dbP!$D$2),"&lt;="&amp;B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BA$6,INDIRECT($F$1&amp;dbP!$D$2&amp;":"&amp;dbP!$D$2),"&lt;="&amp;BA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B199" s="1">
        <f ca="1">SUMIFS(INDIRECT($F$1&amp;$F199&amp;":"&amp;$F199),INDIRECT($F$1&amp;dbP!$D$2&amp;":"&amp;dbP!$D$2),"&gt;="&amp;BB$6,INDIRECT($F$1&amp;dbP!$D$2&amp;":"&amp;dbP!$D$2),"&lt;="&amp;B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BB$6,INDIRECT($F$1&amp;dbP!$D$2&amp;":"&amp;dbP!$D$2),"&lt;="&amp;BB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C199" s="1">
        <f ca="1">SUMIFS(INDIRECT($F$1&amp;$F199&amp;":"&amp;$F199),INDIRECT($F$1&amp;dbP!$D$2&amp;":"&amp;dbP!$D$2),"&gt;="&amp;BC$6,INDIRECT($F$1&amp;dbP!$D$2&amp;":"&amp;dbP!$D$2),"&lt;="&amp;B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BC$6,INDIRECT($F$1&amp;dbP!$D$2&amp;":"&amp;dbP!$D$2),"&lt;="&amp;BC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D199" s="1">
        <f ca="1">SUMIFS(INDIRECT($F$1&amp;$F199&amp;":"&amp;$F199),INDIRECT($F$1&amp;dbP!$D$2&amp;":"&amp;dbP!$D$2),"&gt;="&amp;BD$6,INDIRECT($F$1&amp;dbP!$D$2&amp;":"&amp;dbP!$D$2),"&lt;="&amp;B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BD$6,INDIRECT($F$1&amp;dbP!$D$2&amp;":"&amp;dbP!$D$2),"&lt;="&amp;BD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  <c r="BE199" s="1">
        <f ca="1">SUMIFS(INDIRECT($F$1&amp;$F199&amp;":"&amp;$F199),INDIRECT($F$1&amp;dbP!$D$2&amp;":"&amp;dbP!$D$2),"&gt;="&amp;BE$6,INDIRECT($F$1&amp;dbP!$D$2&amp;":"&amp;dbP!$D$2),"&lt;="&amp;B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"&amp;$I199=$J199),"*",RIGHT($J199,LEN($J199)-4)),INDIRECT($F$1&amp;dbP!$AC$2&amp;":"&amp;dbP!$AC$2),RepP!$J$3)-
SUMIFS(INDIRECT($F$1&amp;$G199&amp;":"&amp;$G199),INDIRECT($F$1&amp;dbP!$D$2&amp;":"&amp;dbP!$D$2),"&gt;="&amp;BE$6,INDIRECT($F$1&amp;dbP!$D$2&amp;":"&amp;dbP!$D$2),"&lt;="&amp;BE$7,INDIRECT($F$1&amp;dbP!$O$2&amp;":"&amp;dbP!$O$2),$H199,INDIRECT($F$1&amp;dbP!$P$2&amp;":"&amp;dbP!$P$2),IF($I199=$J199,"*",$I199),INDIRECT($F$1&amp;dbP!$Q$2&amp;":"&amp;dbP!$Q$2),IF(OR($I199=$J199,"  "&amp;$I199=$J199),"*",RIGHT($J199,LEN($J199)-4)),INDIRECT($F$1&amp;dbP!$AC$2&amp;":"&amp;dbP!$AC$2),RepP!$J$3)</f>
        <v>0</v>
      </c>
    </row>
    <row r="200" spans="2:57" x14ac:dyDescent="0.3">
      <c r="B200" s="1">
        <f>MAX(B$181:B199)+1</f>
        <v>35</v>
      </c>
      <c r="F200" s="1" t="str">
        <f ca="1">INDIRECT($B$1&amp;Items!H$2&amp;$B200)</f>
        <v>Y</v>
      </c>
      <c r="G200" s="1" t="str">
        <f ca="1">INDIRECT($B$1&amp;Items!I$2&amp;$B200)</f>
        <v>Z</v>
      </c>
      <c r="H200" s="13" t="str">
        <f ca="1">INDIRECT($B$1&amp;Items!E$2&amp;$B200)</f>
        <v>Начисление себестоимостных затрат</v>
      </c>
      <c r="I200" s="13" t="str">
        <f ca="1">IF(INDIRECT($B$1&amp;Items!F$2&amp;$B200)="",H200,INDIRECT($B$1&amp;Items!F$2&amp;$B200))</f>
        <v>Начисление затрат этапа-2 бизнес-процесса</v>
      </c>
      <c r="J200" s="1" t="str">
        <f ca="1">IF(INDIRECT($B$1&amp;Items!G$2&amp;$B200)="",IF(H200&lt;&gt;I200,"  "&amp;I200,I200),"    "&amp;INDIRECT($B$1&amp;Items!G$2&amp;$B200))</f>
        <v xml:space="preserve">    Производственные затраты-5</v>
      </c>
      <c r="S200" s="1">
        <f ca="1">SUM($U200:INDIRECT(ADDRESS(ROW(),SUMIFS($1:$1,$5:$5,MAX($5:$5)))))</f>
        <v>870750</v>
      </c>
      <c r="V200" s="1">
        <f ca="1">SUMIFS(INDIRECT($F$1&amp;$F200&amp;":"&amp;$F200),INDIRECT($F$1&amp;dbP!$D$2&amp;":"&amp;dbP!$D$2),"&gt;="&amp;V$6,INDIRECT($F$1&amp;dbP!$D$2&amp;":"&amp;dbP!$D$2),"&lt;="&amp;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V$6,INDIRECT($F$1&amp;dbP!$D$2&amp;":"&amp;dbP!$D$2),"&lt;="&amp;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W200" s="1">
        <f ca="1">SUMIFS(INDIRECT($F$1&amp;$F200&amp;":"&amp;$F200),INDIRECT($F$1&amp;dbP!$D$2&amp;":"&amp;dbP!$D$2),"&gt;="&amp;W$6,INDIRECT($F$1&amp;dbP!$D$2&amp;":"&amp;dbP!$D$2),"&lt;="&amp;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W$6,INDIRECT($F$1&amp;dbP!$D$2&amp;":"&amp;dbP!$D$2),"&lt;="&amp;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X200" s="1">
        <f ca="1">SUMIFS(INDIRECT($F$1&amp;$F200&amp;":"&amp;$F200),INDIRECT($F$1&amp;dbP!$D$2&amp;":"&amp;dbP!$D$2),"&gt;="&amp;X$6,INDIRECT($F$1&amp;dbP!$D$2&amp;":"&amp;dbP!$D$2),"&lt;="&amp;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X$6,INDIRECT($F$1&amp;dbP!$D$2&amp;":"&amp;dbP!$D$2),"&lt;="&amp;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Y200" s="1">
        <f ca="1">SUMIFS(INDIRECT($F$1&amp;$F200&amp;":"&amp;$F200),INDIRECT($F$1&amp;dbP!$D$2&amp;":"&amp;dbP!$D$2),"&gt;="&amp;Y$6,INDIRECT($F$1&amp;dbP!$D$2&amp;":"&amp;dbP!$D$2),"&lt;="&amp;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Y$6,INDIRECT($F$1&amp;dbP!$D$2&amp;":"&amp;dbP!$D$2),"&lt;="&amp;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Z200" s="1">
        <f ca="1">SUMIFS(INDIRECT($F$1&amp;$F200&amp;":"&amp;$F200),INDIRECT($F$1&amp;dbP!$D$2&amp;":"&amp;dbP!$D$2),"&gt;="&amp;Z$6,INDIRECT($F$1&amp;dbP!$D$2&amp;":"&amp;dbP!$D$2),"&lt;="&amp;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Z$6,INDIRECT($F$1&amp;dbP!$D$2&amp;":"&amp;dbP!$D$2),"&lt;="&amp;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870750</v>
      </c>
      <c r="AA200" s="1">
        <f ca="1">SUMIFS(INDIRECT($F$1&amp;$F200&amp;":"&amp;$F200),INDIRECT($F$1&amp;dbP!$D$2&amp;":"&amp;dbP!$D$2),"&gt;="&amp;AA$6,INDIRECT($F$1&amp;dbP!$D$2&amp;":"&amp;dbP!$D$2),"&lt;="&amp;A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A$6,INDIRECT($F$1&amp;dbP!$D$2&amp;":"&amp;dbP!$D$2),"&lt;="&amp;A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B200" s="1">
        <f ca="1">SUMIFS(INDIRECT($F$1&amp;$F200&amp;":"&amp;$F200),INDIRECT($F$1&amp;dbP!$D$2&amp;":"&amp;dbP!$D$2),"&gt;="&amp;AB$6,INDIRECT($F$1&amp;dbP!$D$2&amp;":"&amp;dbP!$D$2),"&lt;="&amp;A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B$6,INDIRECT($F$1&amp;dbP!$D$2&amp;":"&amp;dbP!$D$2),"&lt;="&amp;A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C200" s="1">
        <f ca="1">SUMIFS(INDIRECT($F$1&amp;$F200&amp;":"&amp;$F200),INDIRECT($F$1&amp;dbP!$D$2&amp;":"&amp;dbP!$D$2),"&gt;="&amp;AC$6,INDIRECT($F$1&amp;dbP!$D$2&amp;":"&amp;dbP!$D$2),"&lt;="&amp;A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C$6,INDIRECT($F$1&amp;dbP!$D$2&amp;":"&amp;dbP!$D$2),"&lt;="&amp;A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D200" s="1">
        <f ca="1">SUMIFS(INDIRECT($F$1&amp;$F200&amp;":"&amp;$F200),INDIRECT($F$1&amp;dbP!$D$2&amp;":"&amp;dbP!$D$2),"&gt;="&amp;AD$6,INDIRECT($F$1&amp;dbP!$D$2&amp;":"&amp;dbP!$D$2),"&lt;="&amp;A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D$6,INDIRECT($F$1&amp;dbP!$D$2&amp;":"&amp;dbP!$D$2),"&lt;="&amp;A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E200" s="1">
        <f ca="1">SUMIFS(INDIRECT($F$1&amp;$F200&amp;":"&amp;$F200),INDIRECT($F$1&amp;dbP!$D$2&amp;":"&amp;dbP!$D$2),"&gt;="&amp;AE$6,INDIRECT($F$1&amp;dbP!$D$2&amp;":"&amp;dbP!$D$2),"&lt;="&amp;A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E$6,INDIRECT($F$1&amp;dbP!$D$2&amp;":"&amp;dbP!$D$2),"&lt;="&amp;A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F200" s="1">
        <f ca="1">SUMIFS(INDIRECT($F$1&amp;$F200&amp;":"&amp;$F200),INDIRECT($F$1&amp;dbP!$D$2&amp;":"&amp;dbP!$D$2),"&gt;="&amp;AF$6,INDIRECT($F$1&amp;dbP!$D$2&amp;":"&amp;dbP!$D$2),"&lt;="&amp;AF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F$6,INDIRECT($F$1&amp;dbP!$D$2&amp;":"&amp;dbP!$D$2),"&lt;="&amp;AF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G200" s="1">
        <f ca="1">SUMIFS(INDIRECT($F$1&amp;$F200&amp;":"&amp;$F200),INDIRECT($F$1&amp;dbP!$D$2&amp;":"&amp;dbP!$D$2),"&gt;="&amp;AG$6,INDIRECT($F$1&amp;dbP!$D$2&amp;":"&amp;dbP!$D$2),"&lt;="&amp;AG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G$6,INDIRECT($F$1&amp;dbP!$D$2&amp;":"&amp;dbP!$D$2),"&lt;="&amp;AG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H200" s="1">
        <f ca="1">SUMIFS(INDIRECT($F$1&amp;$F200&amp;":"&amp;$F200),INDIRECT($F$1&amp;dbP!$D$2&amp;":"&amp;dbP!$D$2),"&gt;="&amp;AH$6,INDIRECT($F$1&amp;dbP!$D$2&amp;":"&amp;dbP!$D$2),"&lt;="&amp;AH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H$6,INDIRECT($F$1&amp;dbP!$D$2&amp;":"&amp;dbP!$D$2),"&lt;="&amp;AH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I200" s="1">
        <f ca="1">SUMIFS(INDIRECT($F$1&amp;$F200&amp;":"&amp;$F200),INDIRECT($F$1&amp;dbP!$D$2&amp;":"&amp;dbP!$D$2),"&gt;="&amp;AI$6,INDIRECT($F$1&amp;dbP!$D$2&amp;":"&amp;dbP!$D$2),"&lt;="&amp;AI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I$6,INDIRECT($F$1&amp;dbP!$D$2&amp;":"&amp;dbP!$D$2),"&lt;="&amp;AI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J200" s="1">
        <f ca="1">SUMIFS(INDIRECT($F$1&amp;$F200&amp;":"&amp;$F200),INDIRECT($F$1&amp;dbP!$D$2&amp;":"&amp;dbP!$D$2),"&gt;="&amp;AJ$6,INDIRECT($F$1&amp;dbP!$D$2&amp;":"&amp;dbP!$D$2),"&lt;="&amp;AJ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J$6,INDIRECT($F$1&amp;dbP!$D$2&amp;":"&amp;dbP!$D$2),"&lt;="&amp;AJ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K200" s="1">
        <f ca="1">SUMIFS(INDIRECT($F$1&amp;$F200&amp;":"&amp;$F200),INDIRECT($F$1&amp;dbP!$D$2&amp;":"&amp;dbP!$D$2),"&gt;="&amp;AK$6,INDIRECT($F$1&amp;dbP!$D$2&amp;":"&amp;dbP!$D$2),"&lt;="&amp;AK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K$6,INDIRECT($F$1&amp;dbP!$D$2&amp;":"&amp;dbP!$D$2),"&lt;="&amp;AK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L200" s="1">
        <f ca="1">SUMIFS(INDIRECT($F$1&amp;$F200&amp;":"&amp;$F200),INDIRECT($F$1&amp;dbP!$D$2&amp;":"&amp;dbP!$D$2),"&gt;="&amp;AL$6,INDIRECT($F$1&amp;dbP!$D$2&amp;":"&amp;dbP!$D$2),"&lt;="&amp;AL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L$6,INDIRECT($F$1&amp;dbP!$D$2&amp;":"&amp;dbP!$D$2),"&lt;="&amp;AL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M200" s="1">
        <f ca="1">SUMIFS(INDIRECT($F$1&amp;$F200&amp;":"&amp;$F200),INDIRECT($F$1&amp;dbP!$D$2&amp;":"&amp;dbP!$D$2),"&gt;="&amp;AM$6,INDIRECT($F$1&amp;dbP!$D$2&amp;":"&amp;dbP!$D$2),"&lt;="&amp;AM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M$6,INDIRECT($F$1&amp;dbP!$D$2&amp;":"&amp;dbP!$D$2),"&lt;="&amp;AM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N200" s="1">
        <f ca="1">SUMIFS(INDIRECT($F$1&amp;$F200&amp;":"&amp;$F200),INDIRECT($F$1&amp;dbP!$D$2&amp;":"&amp;dbP!$D$2),"&gt;="&amp;AN$6,INDIRECT($F$1&amp;dbP!$D$2&amp;":"&amp;dbP!$D$2),"&lt;="&amp;AN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N$6,INDIRECT($F$1&amp;dbP!$D$2&amp;":"&amp;dbP!$D$2),"&lt;="&amp;AN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O200" s="1">
        <f ca="1">SUMIFS(INDIRECT($F$1&amp;$F200&amp;":"&amp;$F200),INDIRECT($F$1&amp;dbP!$D$2&amp;":"&amp;dbP!$D$2),"&gt;="&amp;AO$6,INDIRECT($F$1&amp;dbP!$D$2&amp;":"&amp;dbP!$D$2),"&lt;="&amp;AO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O$6,INDIRECT($F$1&amp;dbP!$D$2&amp;":"&amp;dbP!$D$2),"&lt;="&amp;AO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P200" s="1">
        <f ca="1">SUMIFS(INDIRECT($F$1&amp;$F200&amp;":"&amp;$F200),INDIRECT($F$1&amp;dbP!$D$2&amp;":"&amp;dbP!$D$2),"&gt;="&amp;AP$6,INDIRECT($F$1&amp;dbP!$D$2&amp;":"&amp;dbP!$D$2),"&lt;="&amp;AP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P$6,INDIRECT($F$1&amp;dbP!$D$2&amp;":"&amp;dbP!$D$2),"&lt;="&amp;AP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Q200" s="1">
        <f ca="1">SUMIFS(INDIRECT($F$1&amp;$F200&amp;":"&amp;$F200),INDIRECT($F$1&amp;dbP!$D$2&amp;":"&amp;dbP!$D$2),"&gt;="&amp;AQ$6,INDIRECT($F$1&amp;dbP!$D$2&amp;":"&amp;dbP!$D$2),"&lt;="&amp;AQ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Q$6,INDIRECT($F$1&amp;dbP!$D$2&amp;":"&amp;dbP!$D$2),"&lt;="&amp;AQ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R200" s="1">
        <f ca="1">SUMIFS(INDIRECT($F$1&amp;$F200&amp;":"&amp;$F200),INDIRECT($F$1&amp;dbP!$D$2&amp;":"&amp;dbP!$D$2),"&gt;="&amp;AR$6,INDIRECT($F$1&amp;dbP!$D$2&amp;":"&amp;dbP!$D$2),"&lt;="&amp;AR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R$6,INDIRECT($F$1&amp;dbP!$D$2&amp;":"&amp;dbP!$D$2),"&lt;="&amp;AR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S200" s="1">
        <f ca="1">SUMIFS(INDIRECT($F$1&amp;$F200&amp;":"&amp;$F200),INDIRECT($F$1&amp;dbP!$D$2&amp;":"&amp;dbP!$D$2),"&gt;="&amp;AS$6,INDIRECT($F$1&amp;dbP!$D$2&amp;":"&amp;dbP!$D$2),"&lt;="&amp;AS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S$6,INDIRECT($F$1&amp;dbP!$D$2&amp;":"&amp;dbP!$D$2),"&lt;="&amp;AS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T200" s="1">
        <f ca="1">SUMIFS(INDIRECT($F$1&amp;$F200&amp;":"&amp;$F200),INDIRECT($F$1&amp;dbP!$D$2&amp;":"&amp;dbP!$D$2),"&gt;="&amp;AT$6,INDIRECT($F$1&amp;dbP!$D$2&amp;":"&amp;dbP!$D$2),"&lt;="&amp;AT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T$6,INDIRECT($F$1&amp;dbP!$D$2&amp;":"&amp;dbP!$D$2),"&lt;="&amp;AT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U200" s="1">
        <f ca="1">SUMIFS(INDIRECT($F$1&amp;$F200&amp;":"&amp;$F200),INDIRECT($F$1&amp;dbP!$D$2&amp;":"&amp;dbP!$D$2),"&gt;="&amp;AU$6,INDIRECT($F$1&amp;dbP!$D$2&amp;":"&amp;dbP!$D$2),"&lt;="&amp;AU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U$6,INDIRECT($F$1&amp;dbP!$D$2&amp;":"&amp;dbP!$D$2),"&lt;="&amp;AU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V200" s="1">
        <f ca="1">SUMIFS(INDIRECT($F$1&amp;$F200&amp;":"&amp;$F200),INDIRECT($F$1&amp;dbP!$D$2&amp;":"&amp;dbP!$D$2),"&gt;="&amp;AV$6,INDIRECT($F$1&amp;dbP!$D$2&amp;":"&amp;dbP!$D$2),"&lt;="&amp;A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V$6,INDIRECT($F$1&amp;dbP!$D$2&amp;":"&amp;dbP!$D$2),"&lt;="&amp;AV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W200" s="1">
        <f ca="1">SUMIFS(INDIRECT($F$1&amp;$F200&amp;":"&amp;$F200),INDIRECT($F$1&amp;dbP!$D$2&amp;":"&amp;dbP!$D$2),"&gt;="&amp;AW$6,INDIRECT($F$1&amp;dbP!$D$2&amp;":"&amp;dbP!$D$2),"&lt;="&amp;A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W$6,INDIRECT($F$1&amp;dbP!$D$2&amp;":"&amp;dbP!$D$2),"&lt;="&amp;AW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X200" s="1">
        <f ca="1">SUMIFS(INDIRECT($F$1&amp;$F200&amp;":"&amp;$F200),INDIRECT($F$1&amp;dbP!$D$2&amp;":"&amp;dbP!$D$2),"&gt;="&amp;AX$6,INDIRECT($F$1&amp;dbP!$D$2&amp;":"&amp;dbP!$D$2),"&lt;="&amp;A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X$6,INDIRECT($F$1&amp;dbP!$D$2&amp;":"&amp;dbP!$D$2),"&lt;="&amp;AX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Y200" s="1">
        <f ca="1">SUMIFS(INDIRECT($F$1&amp;$F200&amp;":"&amp;$F200),INDIRECT($F$1&amp;dbP!$D$2&amp;":"&amp;dbP!$D$2),"&gt;="&amp;AY$6,INDIRECT($F$1&amp;dbP!$D$2&amp;":"&amp;dbP!$D$2),"&lt;="&amp;A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Y$6,INDIRECT($F$1&amp;dbP!$D$2&amp;":"&amp;dbP!$D$2),"&lt;="&amp;AY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AZ200" s="1">
        <f ca="1">SUMIFS(INDIRECT($F$1&amp;$F200&amp;":"&amp;$F200),INDIRECT($F$1&amp;dbP!$D$2&amp;":"&amp;dbP!$D$2),"&gt;="&amp;AZ$6,INDIRECT($F$1&amp;dbP!$D$2&amp;":"&amp;dbP!$D$2),"&lt;="&amp;A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AZ$6,INDIRECT($F$1&amp;dbP!$D$2&amp;":"&amp;dbP!$D$2),"&lt;="&amp;AZ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A200" s="1">
        <f ca="1">SUMIFS(INDIRECT($F$1&amp;$F200&amp;":"&amp;$F200),INDIRECT($F$1&amp;dbP!$D$2&amp;":"&amp;dbP!$D$2),"&gt;="&amp;BA$6,INDIRECT($F$1&amp;dbP!$D$2&amp;":"&amp;dbP!$D$2),"&lt;="&amp;B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BA$6,INDIRECT($F$1&amp;dbP!$D$2&amp;":"&amp;dbP!$D$2),"&lt;="&amp;BA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B200" s="1">
        <f ca="1">SUMIFS(INDIRECT($F$1&amp;$F200&amp;":"&amp;$F200),INDIRECT($F$1&amp;dbP!$D$2&amp;":"&amp;dbP!$D$2),"&gt;="&amp;BB$6,INDIRECT($F$1&amp;dbP!$D$2&amp;":"&amp;dbP!$D$2),"&lt;="&amp;B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BB$6,INDIRECT($F$1&amp;dbP!$D$2&amp;":"&amp;dbP!$D$2),"&lt;="&amp;BB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C200" s="1">
        <f ca="1">SUMIFS(INDIRECT($F$1&amp;$F200&amp;":"&amp;$F200),INDIRECT($F$1&amp;dbP!$D$2&amp;":"&amp;dbP!$D$2),"&gt;="&amp;BC$6,INDIRECT($F$1&amp;dbP!$D$2&amp;":"&amp;dbP!$D$2),"&lt;="&amp;B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BC$6,INDIRECT($F$1&amp;dbP!$D$2&amp;":"&amp;dbP!$D$2),"&lt;="&amp;BC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D200" s="1">
        <f ca="1">SUMIFS(INDIRECT($F$1&amp;$F200&amp;":"&amp;$F200),INDIRECT($F$1&amp;dbP!$D$2&amp;":"&amp;dbP!$D$2),"&gt;="&amp;BD$6,INDIRECT($F$1&amp;dbP!$D$2&amp;":"&amp;dbP!$D$2),"&lt;="&amp;B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BD$6,INDIRECT($F$1&amp;dbP!$D$2&amp;":"&amp;dbP!$D$2),"&lt;="&amp;BD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  <c r="BE200" s="1">
        <f ca="1">SUMIFS(INDIRECT($F$1&amp;$F200&amp;":"&amp;$F200),INDIRECT($F$1&amp;dbP!$D$2&amp;":"&amp;dbP!$D$2),"&gt;="&amp;BE$6,INDIRECT($F$1&amp;dbP!$D$2&amp;":"&amp;dbP!$D$2),"&lt;="&amp;B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"&amp;$I200=$J200),"*",RIGHT($J200,LEN($J200)-4)),INDIRECT($F$1&amp;dbP!$AC$2&amp;":"&amp;dbP!$AC$2),RepP!$J$3)-
SUMIFS(INDIRECT($F$1&amp;$G200&amp;":"&amp;$G200),INDIRECT($F$1&amp;dbP!$D$2&amp;":"&amp;dbP!$D$2),"&gt;="&amp;BE$6,INDIRECT($F$1&amp;dbP!$D$2&amp;":"&amp;dbP!$D$2),"&lt;="&amp;BE$7,INDIRECT($F$1&amp;dbP!$O$2&amp;":"&amp;dbP!$O$2),$H200,INDIRECT($F$1&amp;dbP!$P$2&amp;":"&amp;dbP!$P$2),IF($I200=$J200,"*",$I200),INDIRECT($F$1&amp;dbP!$Q$2&amp;":"&amp;dbP!$Q$2),IF(OR($I200=$J200,"  "&amp;$I200=$J200),"*",RIGHT($J200,LEN($J200)-4)),INDIRECT($F$1&amp;dbP!$AC$2&amp;":"&amp;dbP!$AC$2),RepP!$J$3)</f>
        <v>0</v>
      </c>
    </row>
    <row r="201" spans="2:57" x14ac:dyDescent="0.3">
      <c r="B201" s="1">
        <f>MAX(B$181:B200)+1</f>
        <v>36</v>
      </c>
      <c r="F201" s="1" t="str">
        <f ca="1">INDIRECT($B$1&amp;Items!H$2&amp;$B201)</f>
        <v>Y</v>
      </c>
      <c r="G201" s="1" t="str">
        <f ca="1">INDIRECT($B$1&amp;Items!I$2&amp;$B201)</f>
        <v>Z</v>
      </c>
      <c r="H201" s="13" t="str">
        <f ca="1">INDIRECT($B$1&amp;Items!E$2&amp;$B201)</f>
        <v>Начисление себестоимостных затрат</v>
      </c>
      <c r="I201" s="13" t="str">
        <f ca="1">IF(INDIRECT($B$1&amp;Items!F$2&amp;$B201)="",H201,INDIRECT($B$1&amp;Items!F$2&amp;$B201))</f>
        <v>Начисление затрат этапа-2 бизнес-процесса</v>
      </c>
      <c r="J201" s="1" t="str">
        <f ca="1">IF(INDIRECT($B$1&amp;Items!G$2&amp;$B201)="",IF(H201&lt;&gt;I201,"  "&amp;I201,I201),"    "&amp;INDIRECT($B$1&amp;Items!G$2&amp;$B201))</f>
        <v xml:space="preserve">    Производственные затраты-6</v>
      </c>
      <c r="S201" s="1">
        <f ca="1">SUM($U201:INDIRECT(ADDRESS(ROW(),SUMIFS($1:$1,$5:$5,MAX($5:$5)))))</f>
        <v>845630.83333333337</v>
      </c>
      <c r="V201" s="1">
        <f ca="1">SUMIFS(INDIRECT($F$1&amp;$F201&amp;":"&amp;$F201),INDIRECT($F$1&amp;dbP!$D$2&amp;":"&amp;dbP!$D$2),"&gt;="&amp;V$6,INDIRECT($F$1&amp;dbP!$D$2&amp;":"&amp;dbP!$D$2),"&lt;="&amp;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V$6,INDIRECT($F$1&amp;dbP!$D$2&amp;":"&amp;dbP!$D$2),"&lt;="&amp;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W201" s="1">
        <f ca="1">SUMIFS(INDIRECT($F$1&amp;$F201&amp;":"&amp;$F201),INDIRECT($F$1&amp;dbP!$D$2&amp;":"&amp;dbP!$D$2),"&gt;="&amp;W$6,INDIRECT($F$1&amp;dbP!$D$2&amp;":"&amp;dbP!$D$2),"&lt;="&amp;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W$6,INDIRECT($F$1&amp;dbP!$D$2&amp;":"&amp;dbP!$D$2),"&lt;="&amp;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X201" s="1">
        <f ca="1">SUMIFS(INDIRECT($F$1&amp;$F201&amp;":"&amp;$F201),INDIRECT($F$1&amp;dbP!$D$2&amp;":"&amp;dbP!$D$2),"&gt;="&amp;X$6,INDIRECT($F$1&amp;dbP!$D$2&amp;":"&amp;dbP!$D$2),"&lt;="&amp;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X$6,INDIRECT($F$1&amp;dbP!$D$2&amp;":"&amp;dbP!$D$2),"&lt;="&amp;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Y201" s="1">
        <f ca="1">SUMIFS(INDIRECT($F$1&amp;$F201&amp;":"&amp;$F201),INDIRECT($F$1&amp;dbP!$D$2&amp;":"&amp;dbP!$D$2),"&gt;="&amp;Y$6,INDIRECT($F$1&amp;dbP!$D$2&amp;":"&amp;dbP!$D$2),"&lt;="&amp;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Y$6,INDIRECT($F$1&amp;dbP!$D$2&amp;":"&amp;dbP!$D$2),"&lt;="&amp;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Z201" s="1">
        <f ca="1">SUMIFS(INDIRECT($F$1&amp;$F201&amp;":"&amp;$F201),INDIRECT($F$1&amp;dbP!$D$2&amp;":"&amp;dbP!$D$2),"&gt;="&amp;Z$6,INDIRECT($F$1&amp;dbP!$D$2&amp;":"&amp;dbP!$D$2),"&lt;="&amp;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Z$6,INDIRECT($F$1&amp;dbP!$D$2&amp;":"&amp;dbP!$D$2),"&lt;="&amp;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A201" s="1">
        <f ca="1">SUMIFS(INDIRECT($F$1&amp;$F201&amp;":"&amp;$F201),INDIRECT($F$1&amp;dbP!$D$2&amp;":"&amp;dbP!$D$2),"&gt;="&amp;AA$6,INDIRECT($F$1&amp;dbP!$D$2&amp;":"&amp;dbP!$D$2),"&lt;="&amp;A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A$6,INDIRECT($F$1&amp;dbP!$D$2&amp;":"&amp;dbP!$D$2),"&lt;="&amp;A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845630.83333333337</v>
      </c>
      <c r="AB201" s="1">
        <f ca="1">SUMIFS(INDIRECT($F$1&amp;$F201&amp;":"&amp;$F201),INDIRECT($F$1&amp;dbP!$D$2&amp;":"&amp;dbP!$D$2),"&gt;="&amp;AB$6,INDIRECT($F$1&amp;dbP!$D$2&amp;":"&amp;dbP!$D$2),"&lt;="&amp;A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B$6,INDIRECT($F$1&amp;dbP!$D$2&amp;":"&amp;dbP!$D$2),"&lt;="&amp;A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C201" s="1">
        <f ca="1">SUMIFS(INDIRECT($F$1&amp;$F201&amp;":"&amp;$F201),INDIRECT($F$1&amp;dbP!$D$2&amp;":"&amp;dbP!$D$2),"&gt;="&amp;AC$6,INDIRECT($F$1&amp;dbP!$D$2&amp;":"&amp;dbP!$D$2),"&lt;="&amp;A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C$6,INDIRECT($F$1&amp;dbP!$D$2&amp;":"&amp;dbP!$D$2),"&lt;="&amp;A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D201" s="1">
        <f ca="1">SUMIFS(INDIRECT($F$1&amp;$F201&amp;":"&amp;$F201),INDIRECT($F$1&amp;dbP!$D$2&amp;":"&amp;dbP!$D$2),"&gt;="&amp;AD$6,INDIRECT($F$1&amp;dbP!$D$2&amp;":"&amp;dbP!$D$2),"&lt;="&amp;A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D$6,INDIRECT($F$1&amp;dbP!$D$2&amp;":"&amp;dbP!$D$2),"&lt;="&amp;A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E201" s="1">
        <f ca="1">SUMIFS(INDIRECT($F$1&amp;$F201&amp;":"&amp;$F201),INDIRECT($F$1&amp;dbP!$D$2&amp;":"&amp;dbP!$D$2),"&gt;="&amp;AE$6,INDIRECT($F$1&amp;dbP!$D$2&amp;":"&amp;dbP!$D$2),"&lt;="&amp;A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E$6,INDIRECT($F$1&amp;dbP!$D$2&amp;":"&amp;dbP!$D$2),"&lt;="&amp;A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F201" s="1">
        <f ca="1">SUMIFS(INDIRECT($F$1&amp;$F201&amp;":"&amp;$F201),INDIRECT($F$1&amp;dbP!$D$2&amp;":"&amp;dbP!$D$2),"&gt;="&amp;AF$6,INDIRECT($F$1&amp;dbP!$D$2&amp;":"&amp;dbP!$D$2),"&lt;="&amp;AF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F$6,INDIRECT($F$1&amp;dbP!$D$2&amp;":"&amp;dbP!$D$2),"&lt;="&amp;AF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G201" s="1">
        <f ca="1">SUMIFS(INDIRECT($F$1&amp;$F201&amp;":"&amp;$F201),INDIRECT($F$1&amp;dbP!$D$2&amp;":"&amp;dbP!$D$2),"&gt;="&amp;AG$6,INDIRECT($F$1&amp;dbP!$D$2&amp;":"&amp;dbP!$D$2),"&lt;="&amp;AG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G$6,INDIRECT($F$1&amp;dbP!$D$2&amp;":"&amp;dbP!$D$2),"&lt;="&amp;AG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H201" s="1">
        <f ca="1">SUMIFS(INDIRECT($F$1&amp;$F201&amp;":"&amp;$F201),INDIRECT($F$1&amp;dbP!$D$2&amp;":"&amp;dbP!$D$2),"&gt;="&amp;AH$6,INDIRECT($F$1&amp;dbP!$D$2&amp;":"&amp;dbP!$D$2),"&lt;="&amp;AH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H$6,INDIRECT($F$1&amp;dbP!$D$2&amp;":"&amp;dbP!$D$2),"&lt;="&amp;AH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I201" s="1">
        <f ca="1">SUMIFS(INDIRECT($F$1&amp;$F201&amp;":"&amp;$F201),INDIRECT($F$1&amp;dbP!$D$2&amp;":"&amp;dbP!$D$2),"&gt;="&amp;AI$6,INDIRECT($F$1&amp;dbP!$D$2&amp;":"&amp;dbP!$D$2),"&lt;="&amp;AI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I$6,INDIRECT($F$1&amp;dbP!$D$2&amp;":"&amp;dbP!$D$2),"&lt;="&amp;AI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J201" s="1">
        <f ca="1">SUMIFS(INDIRECT($F$1&amp;$F201&amp;":"&amp;$F201),INDIRECT($F$1&amp;dbP!$D$2&amp;":"&amp;dbP!$D$2),"&gt;="&amp;AJ$6,INDIRECT($F$1&amp;dbP!$D$2&amp;":"&amp;dbP!$D$2),"&lt;="&amp;AJ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J$6,INDIRECT($F$1&amp;dbP!$D$2&amp;":"&amp;dbP!$D$2),"&lt;="&amp;AJ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K201" s="1">
        <f ca="1">SUMIFS(INDIRECT($F$1&amp;$F201&amp;":"&amp;$F201),INDIRECT($F$1&amp;dbP!$D$2&amp;":"&amp;dbP!$D$2),"&gt;="&amp;AK$6,INDIRECT($F$1&amp;dbP!$D$2&amp;":"&amp;dbP!$D$2),"&lt;="&amp;AK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K$6,INDIRECT($F$1&amp;dbP!$D$2&amp;":"&amp;dbP!$D$2),"&lt;="&amp;AK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L201" s="1">
        <f ca="1">SUMIFS(INDIRECT($F$1&amp;$F201&amp;":"&amp;$F201),INDIRECT($F$1&amp;dbP!$D$2&amp;":"&amp;dbP!$D$2),"&gt;="&amp;AL$6,INDIRECT($F$1&amp;dbP!$D$2&amp;":"&amp;dbP!$D$2),"&lt;="&amp;AL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L$6,INDIRECT($F$1&amp;dbP!$D$2&amp;":"&amp;dbP!$D$2),"&lt;="&amp;AL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M201" s="1">
        <f ca="1">SUMIFS(INDIRECT($F$1&amp;$F201&amp;":"&amp;$F201),INDIRECT($F$1&amp;dbP!$D$2&amp;":"&amp;dbP!$D$2),"&gt;="&amp;AM$6,INDIRECT($F$1&amp;dbP!$D$2&amp;":"&amp;dbP!$D$2),"&lt;="&amp;AM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M$6,INDIRECT($F$1&amp;dbP!$D$2&amp;":"&amp;dbP!$D$2),"&lt;="&amp;AM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N201" s="1">
        <f ca="1">SUMIFS(INDIRECT($F$1&amp;$F201&amp;":"&amp;$F201),INDIRECT($F$1&amp;dbP!$D$2&amp;":"&amp;dbP!$D$2),"&gt;="&amp;AN$6,INDIRECT($F$1&amp;dbP!$D$2&amp;":"&amp;dbP!$D$2),"&lt;="&amp;AN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N$6,INDIRECT($F$1&amp;dbP!$D$2&amp;":"&amp;dbP!$D$2),"&lt;="&amp;AN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O201" s="1">
        <f ca="1">SUMIFS(INDIRECT($F$1&amp;$F201&amp;":"&amp;$F201),INDIRECT($F$1&amp;dbP!$D$2&amp;":"&amp;dbP!$D$2),"&gt;="&amp;AO$6,INDIRECT($F$1&amp;dbP!$D$2&amp;":"&amp;dbP!$D$2),"&lt;="&amp;AO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O$6,INDIRECT($F$1&amp;dbP!$D$2&amp;":"&amp;dbP!$D$2),"&lt;="&amp;AO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P201" s="1">
        <f ca="1">SUMIFS(INDIRECT($F$1&amp;$F201&amp;":"&amp;$F201),INDIRECT($F$1&amp;dbP!$D$2&amp;":"&amp;dbP!$D$2),"&gt;="&amp;AP$6,INDIRECT($F$1&amp;dbP!$D$2&amp;":"&amp;dbP!$D$2),"&lt;="&amp;AP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P$6,INDIRECT($F$1&amp;dbP!$D$2&amp;":"&amp;dbP!$D$2),"&lt;="&amp;AP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Q201" s="1">
        <f ca="1">SUMIFS(INDIRECT($F$1&amp;$F201&amp;":"&amp;$F201),INDIRECT($F$1&amp;dbP!$D$2&amp;":"&amp;dbP!$D$2),"&gt;="&amp;AQ$6,INDIRECT($F$1&amp;dbP!$D$2&amp;":"&amp;dbP!$D$2),"&lt;="&amp;AQ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Q$6,INDIRECT($F$1&amp;dbP!$D$2&amp;":"&amp;dbP!$D$2),"&lt;="&amp;AQ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R201" s="1">
        <f ca="1">SUMIFS(INDIRECT($F$1&amp;$F201&amp;":"&amp;$F201),INDIRECT($F$1&amp;dbP!$D$2&amp;":"&amp;dbP!$D$2),"&gt;="&amp;AR$6,INDIRECT($F$1&amp;dbP!$D$2&amp;":"&amp;dbP!$D$2),"&lt;="&amp;AR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R$6,INDIRECT($F$1&amp;dbP!$D$2&amp;":"&amp;dbP!$D$2),"&lt;="&amp;AR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S201" s="1">
        <f ca="1">SUMIFS(INDIRECT($F$1&amp;$F201&amp;":"&amp;$F201),INDIRECT($F$1&amp;dbP!$D$2&amp;":"&amp;dbP!$D$2),"&gt;="&amp;AS$6,INDIRECT($F$1&amp;dbP!$D$2&amp;":"&amp;dbP!$D$2),"&lt;="&amp;AS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S$6,INDIRECT($F$1&amp;dbP!$D$2&amp;":"&amp;dbP!$D$2),"&lt;="&amp;AS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T201" s="1">
        <f ca="1">SUMIFS(INDIRECT($F$1&amp;$F201&amp;":"&amp;$F201),INDIRECT($F$1&amp;dbP!$D$2&amp;":"&amp;dbP!$D$2),"&gt;="&amp;AT$6,INDIRECT($F$1&amp;dbP!$D$2&amp;":"&amp;dbP!$D$2),"&lt;="&amp;AT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T$6,INDIRECT($F$1&amp;dbP!$D$2&amp;":"&amp;dbP!$D$2),"&lt;="&amp;AT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U201" s="1">
        <f ca="1">SUMIFS(INDIRECT($F$1&amp;$F201&amp;":"&amp;$F201),INDIRECT($F$1&amp;dbP!$D$2&amp;":"&amp;dbP!$D$2),"&gt;="&amp;AU$6,INDIRECT($F$1&amp;dbP!$D$2&amp;":"&amp;dbP!$D$2),"&lt;="&amp;AU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U$6,INDIRECT($F$1&amp;dbP!$D$2&amp;":"&amp;dbP!$D$2),"&lt;="&amp;AU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V201" s="1">
        <f ca="1">SUMIFS(INDIRECT($F$1&amp;$F201&amp;":"&amp;$F201),INDIRECT($F$1&amp;dbP!$D$2&amp;":"&amp;dbP!$D$2),"&gt;="&amp;AV$6,INDIRECT($F$1&amp;dbP!$D$2&amp;":"&amp;dbP!$D$2),"&lt;="&amp;A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V$6,INDIRECT($F$1&amp;dbP!$D$2&amp;":"&amp;dbP!$D$2),"&lt;="&amp;AV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W201" s="1">
        <f ca="1">SUMIFS(INDIRECT($F$1&amp;$F201&amp;":"&amp;$F201),INDIRECT($F$1&amp;dbP!$D$2&amp;":"&amp;dbP!$D$2),"&gt;="&amp;AW$6,INDIRECT($F$1&amp;dbP!$D$2&amp;":"&amp;dbP!$D$2),"&lt;="&amp;A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W$6,INDIRECT($F$1&amp;dbP!$D$2&amp;":"&amp;dbP!$D$2),"&lt;="&amp;AW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X201" s="1">
        <f ca="1">SUMIFS(INDIRECT($F$1&amp;$F201&amp;":"&amp;$F201),INDIRECT($F$1&amp;dbP!$D$2&amp;":"&amp;dbP!$D$2),"&gt;="&amp;AX$6,INDIRECT($F$1&amp;dbP!$D$2&amp;":"&amp;dbP!$D$2),"&lt;="&amp;A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X$6,INDIRECT($F$1&amp;dbP!$D$2&amp;":"&amp;dbP!$D$2),"&lt;="&amp;AX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Y201" s="1">
        <f ca="1">SUMIFS(INDIRECT($F$1&amp;$F201&amp;":"&amp;$F201),INDIRECT($F$1&amp;dbP!$D$2&amp;":"&amp;dbP!$D$2),"&gt;="&amp;AY$6,INDIRECT($F$1&amp;dbP!$D$2&amp;":"&amp;dbP!$D$2),"&lt;="&amp;A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Y$6,INDIRECT($F$1&amp;dbP!$D$2&amp;":"&amp;dbP!$D$2),"&lt;="&amp;AY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AZ201" s="1">
        <f ca="1">SUMIFS(INDIRECT($F$1&amp;$F201&amp;":"&amp;$F201),INDIRECT($F$1&amp;dbP!$D$2&amp;":"&amp;dbP!$D$2),"&gt;="&amp;AZ$6,INDIRECT($F$1&amp;dbP!$D$2&amp;":"&amp;dbP!$D$2),"&lt;="&amp;A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AZ$6,INDIRECT($F$1&amp;dbP!$D$2&amp;":"&amp;dbP!$D$2),"&lt;="&amp;AZ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A201" s="1">
        <f ca="1">SUMIFS(INDIRECT($F$1&amp;$F201&amp;":"&amp;$F201),INDIRECT($F$1&amp;dbP!$D$2&amp;":"&amp;dbP!$D$2),"&gt;="&amp;BA$6,INDIRECT($F$1&amp;dbP!$D$2&amp;":"&amp;dbP!$D$2),"&lt;="&amp;B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BA$6,INDIRECT($F$1&amp;dbP!$D$2&amp;":"&amp;dbP!$D$2),"&lt;="&amp;BA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B201" s="1">
        <f ca="1">SUMIFS(INDIRECT($F$1&amp;$F201&amp;":"&amp;$F201),INDIRECT($F$1&amp;dbP!$D$2&amp;":"&amp;dbP!$D$2),"&gt;="&amp;BB$6,INDIRECT($F$1&amp;dbP!$D$2&amp;":"&amp;dbP!$D$2),"&lt;="&amp;B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BB$6,INDIRECT($F$1&amp;dbP!$D$2&amp;":"&amp;dbP!$D$2),"&lt;="&amp;BB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C201" s="1">
        <f ca="1">SUMIFS(INDIRECT($F$1&amp;$F201&amp;":"&amp;$F201),INDIRECT($F$1&amp;dbP!$D$2&amp;":"&amp;dbP!$D$2),"&gt;="&amp;BC$6,INDIRECT($F$1&amp;dbP!$D$2&amp;":"&amp;dbP!$D$2),"&lt;="&amp;B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BC$6,INDIRECT($F$1&amp;dbP!$D$2&amp;":"&amp;dbP!$D$2),"&lt;="&amp;BC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D201" s="1">
        <f ca="1">SUMIFS(INDIRECT($F$1&amp;$F201&amp;":"&amp;$F201),INDIRECT($F$1&amp;dbP!$D$2&amp;":"&amp;dbP!$D$2),"&gt;="&amp;BD$6,INDIRECT($F$1&amp;dbP!$D$2&amp;":"&amp;dbP!$D$2),"&lt;="&amp;B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BD$6,INDIRECT($F$1&amp;dbP!$D$2&amp;":"&amp;dbP!$D$2),"&lt;="&amp;BD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  <c r="BE201" s="1">
        <f ca="1">SUMIFS(INDIRECT($F$1&amp;$F201&amp;":"&amp;$F201),INDIRECT($F$1&amp;dbP!$D$2&amp;":"&amp;dbP!$D$2),"&gt;="&amp;BE$6,INDIRECT($F$1&amp;dbP!$D$2&amp;":"&amp;dbP!$D$2),"&lt;="&amp;B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"&amp;$I201=$J201),"*",RIGHT($J201,LEN($J201)-4)),INDIRECT($F$1&amp;dbP!$AC$2&amp;":"&amp;dbP!$AC$2),RepP!$J$3)-
SUMIFS(INDIRECT($F$1&amp;$G201&amp;":"&amp;$G201),INDIRECT($F$1&amp;dbP!$D$2&amp;":"&amp;dbP!$D$2),"&gt;="&amp;BE$6,INDIRECT($F$1&amp;dbP!$D$2&amp;":"&amp;dbP!$D$2),"&lt;="&amp;BE$7,INDIRECT($F$1&amp;dbP!$O$2&amp;":"&amp;dbP!$O$2),$H201,INDIRECT($F$1&amp;dbP!$P$2&amp;":"&amp;dbP!$P$2),IF($I201=$J201,"*",$I201),INDIRECT($F$1&amp;dbP!$Q$2&amp;":"&amp;dbP!$Q$2),IF(OR($I201=$J201,"  "&amp;$I201=$J201),"*",RIGHT($J201,LEN($J201)-4)),INDIRECT($F$1&amp;dbP!$AC$2&amp;":"&amp;dbP!$AC$2),RepP!$J$3)</f>
        <v>0</v>
      </c>
    </row>
    <row r="202" spans="2:57" x14ac:dyDescent="0.3">
      <c r="B202" s="1">
        <f>MAX(B$181:B201)+1</f>
        <v>37</v>
      </c>
      <c r="F202" s="1" t="str">
        <f ca="1">INDIRECT($B$1&amp;Items!H$2&amp;$B202)</f>
        <v>Y</v>
      </c>
      <c r="G202" s="1" t="str">
        <f ca="1">INDIRECT($B$1&amp;Items!I$2&amp;$B202)</f>
        <v>Z</v>
      </c>
      <c r="H202" s="13" t="str">
        <f ca="1">INDIRECT($B$1&amp;Items!E$2&amp;$B202)</f>
        <v>Начисление себестоимостных затрат</v>
      </c>
      <c r="I202" s="13" t="str">
        <f ca="1">IF(INDIRECT($B$1&amp;Items!F$2&amp;$B202)="",H202,INDIRECT($B$1&amp;Items!F$2&amp;$B202))</f>
        <v>Начисление затрат этапа-2 бизнес-процесса</v>
      </c>
      <c r="J202" s="1" t="str">
        <f ca="1">IF(INDIRECT($B$1&amp;Items!G$2&amp;$B202)="",IF(H202&lt;&gt;I202,"  "&amp;I202,I202),"    "&amp;INDIRECT($B$1&amp;Items!G$2&amp;$B202))</f>
        <v xml:space="preserve">    Производственные затраты-7</v>
      </c>
      <c r="S202" s="1">
        <f ca="1">SUM($U202:INDIRECT(ADDRESS(ROW(),SUMIFS($1:$1,$5:$5,MAX($5:$5)))))</f>
        <v>796277.95</v>
      </c>
      <c r="V202" s="1">
        <f ca="1">SUMIFS(INDIRECT($F$1&amp;$F202&amp;":"&amp;$F202),INDIRECT($F$1&amp;dbP!$D$2&amp;":"&amp;dbP!$D$2),"&gt;="&amp;V$6,INDIRECT($F$1&amp;dbP!$D$2&amp;":"&amp;dbP!$D$2),"&lt;="&amp;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V$6,INDIRECT($F$1&amp;dbP!$D$2&amp;":"&amp;dbP!$D$2),"&lt;="&amp;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796277.95</v>
      </c>
      <c r="W202" s="1">
        <f ca="1">SUMIFS(INDIRECT($F$1&amp;$F202&amp;":"&amp;$F202),INDIRECT($F$1&amp;dbP!$D$2&amp;":"&amp;dbP!$D$2),"&gt;="&amp;W$6,INDIRECT($F$1&amp;dbP!$D$2&amp;":"&amp;dbP!$D$2),"&lt;="&amp;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W$6,INDIRECT($F$1&amp;dbP!$D$2&amp;":"&amp;dbP!$D$2),"&lt;="&amp;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X202" s="1">
        <f ca="1">SUMIFS(INDIRECT($F$1&amp;$F202&amp;":"&amp;$F202),INDIRECT($F$1&amp;dbP!$D$2&amp;":"&amp;dbP!$D$2),"&gt;="&amp;X$6,INDIRECT($F$1&amp;dbP!$D$2&amp;":"&amp;dbP!$D$2),"&lt;="&amp;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X$6,INDIRECT($F$1&amp;dbP!$D$2&amp;":"&amp;dbP!$D$2),"&lt;="&amp;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Y202" s="1">
        <f ca="1">SUMIFS(INDIRECT($F$1&amp;$F202&amp;":"&amp;$F202),INDIRECT($F$1&amp;dbP!$D$2&amp;":"&amp;dbP!$D$2),"&gt;="&amp;Y$6,INDIRECT($F$1&amp;dbP!$D$2&amp;":"&amp;dbP!$D$2),"&lt;="&amp;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Y$6,INDIRECT($F$1&amp;dbP!$D$2&amp;":"&amp;dbP!$D$2),"&lt;="&amp;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Z202" s="1">
        <f ca="1">SUMIFS(INDIRECT($F$1&amp;$F202&amp;":"&amp;$F202),INDIRECT($F$1&amp;dbP!$D$2&amp;":"&amp;dbP!$D$2),"&gt;="&amp;Z$6,INDIRECT($F$1&amp;dbP!$D$2&amp;":"&amp;dbP!$D$2),"&lt;="&amp;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Z$6,INDIRECT($F$1&amp;dbP!$D$2&amp;":"&amp;dbP!$D$2),"&lt;="&amp;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A202" s="1">
        <f ca="1">SUMIFS(INDIRECT($F$1&amp;$F202&amp;":"&amp;$F202),INDIRECT($F$1&amp;dbP!$D$2&amp;":"&amp;dbP!$D$2),"&gt;="&amp;AA$6,INDIRECT($F$1&amp;dbP!$D$2&amp;":"&amp;dbP!$D$2),"&lt;="&amp;A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A$6,INDIRECT($F$1&amp;dbP!$D$2&amp;":"&amp;dbP!$D$2),"&lt;="&amp;A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B202" s="1">
        <f ca="1">SUMIFS(INDIRECT($F$1&amp;$F202&amp;":"&amp;$F202),INDIRECT($F$1&amp;dbP!$D$2&amp;":"&amp;dbP!$D$2),"&gt;="&amp;AB$6,INDIRECT($F$1&amp;dbP!$D$2&amp;":"&amp;dbP!$D$2),"&lt;="&amp;A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B$6,INDIRECT($F$1&amp;dbP!$D$2&amp;":"&amp;dbP!$D$2),"&lt;="&amp;A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C202" s="1">
        <f ca="1">SUMIFS(INDIRECT($F$1&amp;$F202&amp;":"&amp;$F202),INDIRECT($F$1&amp;dbP!$D$2&amp;":"&amp;dbP!$D$2),"&gt;="&amp;AC$6,INDIRECT($F$1&amp;dbP!$D$2&amp;":"&amp;dbP!$D$2),"&lt;="&amp;A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C$6,INDIRECT($F$1&amp;dbP!$D$2&amp;":"&amp;dbP!$D$2),"&lt;="&amp;A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D202" s="1">
        <f ca="1">SUMIFS(INDIRECT($F$1&amp;$F202&amp;":"&amp;$F202),INDIRECT($F$1&amp;dbP!$D$2&amp;":"&amp;dbP!$D$2),"&gt;="&amp;AD$6,INDIRECT($F$1&amp;dbP!$D$2&amp;":"&amp;dbP!$D$2),"&lt;="&amp;A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D$6,INDIRECT($F$1&amp;dbP!$D$2&amp;":"&amp;dbP!$D$2),"&lt;="&amp;A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E202" s="1">
        <f ca="1">SUMIFS(INDIRECT($F$1&amp;$F202&amp;":"&amp;$F202),INDIRECT($F$1&amp;dbP!$D$2&amp;":"&amp;dbP!$D$2),"&gt;="&amp;AE$6,INDIRECT($F$1&amp;dbP!$D$2&amp;":"&amp;dbP!$D$2),"&lt;="&amp;A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E$6,INDIRECT($F$1&amp;dbP!$D$2&amp;":"&amp;dbP!$D$2),"&lt;="&amp;A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F202" s="1">
        <f ca="1">SUMIFS(INDIRECT($F$1&amp;$F202&amp;":"&amp;$F202),INDIRECT($F$1&amp;dbP!$D$2&amp;":"&amp;dbP!$D$2),"&gt;="&amp;AF$6,INDIRECT($F$1&amp;dbP!$D$2&amp;":"&amp;dbP!$D$2),"&lt;="&amp;AF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F$6,INDIRECT($F$1&amp;dbP!$D$2&amp;":"&amp;dbP!$D$2),"&lt;="&amp;AF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G202" s="1">
        <f ca="1">SUMIFS(INDIRECT($F$1&amp;$F202&amp;":"&amp;$F202),INDIRECT($F$1&amp;dbP!$D$2&amp;":"&amp;dbP!$D$2),"&gt;="&amp;AG$6,INDIRECT($F$1&amp;dbP!$D$2&amp;":"&amp;dbP!$D$2),"&lt;="&amp;AG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G$6,INDIRECT($F$1&amp;dbP!$D$2&amp;":"&amp;dbP!$D$2),"&lt;="&amp;AG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H202" s="1">
        <f ca="1">SUMIFS(INDIRECT($F$1&amp;$F202&amp;":"&amp;$F202),INDIRECT($F$1&amp;dbP!$D$2&amp;":"&amp;dbP!$D$2),"&gt;="&amp;AH$6,INDIRECT($F$1&amp;dbP!$D$2&amp;":"&amp;dbP!$D$2),"&lt;="&amp;AH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H$6,INDIRECT($F$1&amp;dbP!$D$2&amp;":"&amp;dbP!$D$2),"&lt;="&amp;AH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I202" s="1">
        <f ca="1">SUMIFS(INDIRECT($F$1&amp;$F202&amp;":"&amp;$F202),INDIRECT($F$1&amp;dbP!$D$2&amp;":"&amp;dbP!$D$2),"&gt;="&amp;AI$6,INDIRECT($F$1&amp;dbP!$D$2&amp;":"&amp;dbP!$D$2),"&lt;="&amp;AI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I$6,INDIRECT($F$1&amp;dbP!$D$2&amp;":"&amp;dbP!$D$2),"&lt;="&amp;AI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J202" s="1">
        <f ca="1">SUMIFS(INDIRECT($F$1&amp;$F202&amp;":"&amp;$F202),INDIRECT($F$1&amp;dbP!$D$2&amp;":"&amp;dbP!$D$2),"&gt;="&amp;AJ$6,INDIRECT($F$1&amp;dbP!$D$2&amp;":"&amp;dbP!$D$2),"&lt;="&amp;AJ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J$6,INDIRECT($F$1&amp;dbP!$D$2&amp;":"&amp;dbP!$D$2),"&lt;="&amp;AJ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K202" s="1">
        <f ca="1">SUMIFS(INDIRECT($F$1&amp;$F202&amp;":"&amp;$F202),INDIRECT($F$1&amp;dbP!$D$2&amp;":"&amp;dbP!$D$2),"&gt;="&amp;AK$6,INDIRECT($F$1&amp;dbP!$D$2&amp;":"&amp;dbP!$D$2),"&lt;="&amp;AK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K$6,INDIRECT($F$1&amp;dbP!$D$2&amp;":"&amp;dbP!$D$2),"&lt;="&amp;AK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L202" s="1">
        <f ca="1">SUMIFS(INDIRECT($F$1&amp;$F202&amp;":"&amp;$F202),INDIRECT($F$1&amp;dbP!$D$2&amp;":"&amp;dbP!$D$2),"&gt;="&amp;AL$6,INDIRECT($F$1&amp;dbP!$D$2&amp;":"&amp;dbP!$D$2),"&lt;="&amp;AL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L$6,INDIRECT($F$1&amp;dbP!$D$2&amp;":"&amp;dbP!$D$2),"&lt;="&amp;AL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M202" s="1">
        <f ca="1">SUMIFS(INDIRECT($F$1&amp;$F202&amp;":"&amp;$F202),INDIRECT($F$1&amp;dbP!$D$2&amp;":"&amp;dbP!$D$2),"&gt;="&amp;AM$6,INDIRECT($F$1&amp;dbP!$D$2&amp;":"&amp;dbP!$D$2),"&lt;="&amp;AM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M$6,INDIRECT($F$1&amp;dbP!$D$2&amp;":"&amp;dbP!$D$2),"&lt;="&amp;AM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N202" s="1">
        <f ca="1">SUMIFS(INDIRECT($F$1&amp;$F202&amp;":"&amp;$F202),INDIRECT($F$1&amp;dbP!$D$2&amp;":"&amp;dbP!$D$2),"&gt;="&amp;AN$6,INDIRECT($F$1&amp;dbP!$D$2&amp;":"&amp;dbP!$D$2),"&lt;="&amp;AN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N$6,INDIRECT($F$1&amp;dbP!$D$2&amp;":"&amp;dbP!$D$2),"&lt;="&amp;AN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O202" s="1">
        <f ca="1">SUMIFS(INDIRECT($F$1&amp;$F202&amp;":"&amp;$F202),INDIRECT($F$1&amp;dbP!$D$2&amp;":"&amp;dbP!$D$2),"&gt;="&amp;AO$6,INDIRECT($F$1&amp;dbP!$D$2&amp;":"&amp;dbP!$D$2),"&lt;="&amp;AO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O$6,INDIRECT($F$1&amp;dbP!$D$2&amp;":"&amp;dbP!$D$2),"&lt;="&amp;AO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P202" s="1">
        <f ca="1">SUMIFS(INDIRECT($F$1&amp;$F202&amp;":"&amp;$F202),INDIRECT($F$1&amp;dbP!$D$2&amp;":"&amp;dbP!$D$2),"&gt;="&amp;AP$6,INDIRECT($F$1&amp;dbP!$D$2&amp;":"&amp;dbP!$D$2),"&lt;="&amp;AP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P$6,INDIRECT($F$1&amp;dbP!$D$2&amp;":"&amp;dbP!$D$2),"&lt;="&amp;AP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Q202" s="1">
        <f ca="1">SUMIFS(INDIRECT($F$1&amp;$F202&amp;":"&amp;$F202),INDIRECT($F$1&amp;dbP!$D$2&amp;":"&amp;dbP!$D$2),"&gt;="&amp;AQ$6,INDIRECT($F$1&amp;dbP!$D$2&amp;":"&amp;dbP!$D$2),"&lt;="&amp;AQ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Q$6,INDIRECT($F$1&amp;dbP!$D$2&amp;":"&amp;dbP!$D$2),"&lt;="&amp;AQ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R202" s="1">
        <f ca="1">SUMIFS(INDIRECT($F$1&amp;$F202&amp;":"&amp;$F202),INDIRECT($F$1&amp;dbP!$D$2&amp;":"&amp;dbP!$D$2),"&gt;="&amp;AR$6,INDIRECT($F$1&amp;dbP!$D$2&amp;":"&amp;dbP!$D$2),"&lt;="&amp;AR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R$6,INDIRECT($F$1&amp;dbP!$D$2&amp;":"&amp;dbP!$D$2),"&lt;="&amp;AR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S202" s="1">
        <f ca="1">SUMIFS(INDIRECT($F$1&amp;$F202&amp;":"&amp;$F202),INDIRECT($F$1&amp;dbP!$D$2&amp;":"&amp;dbP!$D$2),"&gt;="&amp;AS$6,INDIRECT($F$1&amp;dbP!$D$2&amp;":"&amp;dbP!$D$2),"&lt;="&amp;AS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S$6,INDIRECT($F$1&amp;dbP!$D$2&amp;":"&amp;dbP!$D$2),"&lt;="&amp;AS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T202" s="1">
        <f ca="1">SUMIFS(INDIRECT($F$1&amp;$F202&amp;":"&amp;$F202),INDIRECT($F$1&amp;dbP!$D$2&amp;":"&amp;dbP!$D$2),"&gt;="&amp;AT$6,INDIRECT($F$1&amp;dbP!$D$2&amp;":"&amp;dbP!$D$2),"&lt;="&amp;AT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T$6,INDIRECT($F$1&amp;dbP!$D$2&amp;":"&amp;dbP!$D$2),"&lt;="&amp;AT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U202" s="1">
        <f ca="1">SUMIFS(INDIRECT($F$1&amp;$F202&amp;":"&amp;$F202),INDIRECT($F$1&amp;dbP!$D$2&amp;":"&amp;dbP!$D$2),"&gt;="&amp;AU$6,INDIRECT($F$1&amp;dbP!$D$2&amp;":"&amp;dbP!$D$2),"&lt;="&amp;AU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U$6,INDIRECT($F$1&amp;dbP!$D$2&amp;":"&amp;dbP!$D$2),"&lt;="&amp;AU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V202" s="1">
        <f ca="1">SUMIFS(INDIRECT($F$1&amp;$F202&amp;":"&amp;$F202),INDIRECT($F$1&amp;dbP!$D$2&amp;":"&amp;dbP!$D$2),"&gt;="&amp;AV$6,INDIRECT($F$1&amp;dbP!$D$2&amp;":"&amp;dbP!$D$2),"&lt;="&amp;A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V$6,INDIRECT($F$1&amp;dbP!$D$2&amp;":"&amp;dbP!$D$2),"&lt;="&amp;AV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W202" s="1">
        <f ca="1">SUMIFS(INDIRECT($F$1&amp;$F202&amp;":"&amp;$F202),INDIRECT($F$1&amp;dbP!$D$2&amp;":"&amp;dbP!$D$2),"&gt;="&amp;AW$6,INDIRECT($F$1&amp;dbP!$D$2&amp;":"&amp;dbP!$D$2),"&lt;="&amp;A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W$6,INDIRECT($F$1&amp;dbP!$D$2&amp;":"&amp;dbP!$D$2),"&lt;="&amp;AW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X202" s="1">
        <f ca="1">SUMIFS(INDIRECT($F$1&amp;$F202&amp;":"&amp;$F202),INDIRECT($F$1&amp;dbP!$D$2&amp;":"&amp;dbP!$D$2),"&gt;="&amp;AX$6,INDIRECT($F$1&amp;dbP!$D$2&amp;":"&amp;dbP!$D$2),"&lt;="&amp;A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X$6,INDIRECT($F$1&amp;dbP!$D$2&amp;":"&amp;dbP!$D$2),"&lt;="&amp;AX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Y202" s="1">
        <f ca="1">SUMIFS(INDIRECT($F$1&amp;$F202&amp;":"&amp;$F202),INDIRECT($F$1&amp;dbP!$D$2&amp;":"&amp;dbP!$D$2),"&gt;="&amp;AY$6,INDIRECT($F$1&amp;dbP!$D$2&amp;":"&amp;dbP!$D$2),"&lt;="&amp;A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Y$6,INDIRECT($F$1&amp;dbP!$D$2&amp;":"&amp;dbP!$D$2),"&lt;="&amp;AY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AZ202" s="1">
        <f ca="1">SUMIFS(INDIRECT($F$1&amp;$F202&amp;":"&amp;$F202),INDIRECT($F$1&amp;dbP!$D$2&amp;":"&amp;dbP!$D$2),"&gt;="&amp;AZ$6,INDIRECT($F$1&amp;dbP!$D$2&amp;":"&amp;dbP!$D$2),"&lt;="&amp;A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AZ$6,INDIRECT($F$1&amp;dbP!$D$2&amp;":"&amp;dbP!$D$2),"&lt;="&amp;AZ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A202" s="1">
        <f ca="1">SUMIFS(INDIRECT($F$1&amp;$F202&amp;":"&amp;$F202),INDIRECT($F$1&amp;dbP!$D$2&amp;":"&amp;dbP!$D$2),"&gt;="&amp;BA$6,INDIRECT($F$1&amp;dbP!$D$2&amp;":"&amp;dbP!$D$2),"&lt;="&amp;B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BA$6,INDIRECT($F$1&amp;dbP!$D$2&amp;":"&amp;dbP!$D$2),"&lt;="&amp;BA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B202" s="1">
        <f ca="1">SUMIFS(INDIRECT($F$1&amp;$F202&amp;":"&amp;$F202),INDIRECT($F$1&amp;dbP!$D$2&amp;":"&amp;dbP!$D$2),"&gt;="&amp;BB$6,INDIRECT($F$1&amp;dbP!$D$2&amp;":"&amp;dbP!$D$2),"&lt;="&amp;B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BB$6,INDIRECT($F$1&amp;dbP!$D$2&amp;":"&amp;dbP!$D$2),"&lt;="&amp;BB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C202" s="1">
        <f ca="1">SUMIFS(INDIRECT($F$1&amp;$F202&amp;":"&amp;$F202),INDIRECT($F$1&amp;dbP!$D$2&amp;":"&amp;dbP!$D$2),"&gt;="&amp;BC$6,INDIRECT($F$1&amp;dbP!$D$2&amp;":"&amp;dbP!$D$2),"&lt;="&amp;B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BC$6,INDIRECT($F$1&amp;dbP!$D$2&amp;":"&amp;dbP!$D$2),"&lt;="&amp;BC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D202" s="1">
        <f ca="1">SUMIFS(INDIRECT($F$1&amp;$F202&amp;":"&amp;$F202),INDIRECT($F$1&amp;dbP!$D$2&amp;":"&amp;dbP!$D$2),"&gt;="&amp;BD$6,INDIRECT($F$1&amp;dbP!$D$2&amp;":"&amp;dbP!$D$2),"&lt;="&amp;B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BD$6,INDIRECT($F$1&amp;dbP!$D$2&amp;":"&amp;dbP!$D$2),"&lt;="&amp;BD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  <c r="BE202" s="1">
        <f ca="1">SUMIFS(INDIRECT($F$1&amp;$F202&amp;":"&amp;$F202),INDIRECT($F$1&amp;dbP!$D$2&amp;":"&amp;dbP!$D$2),"&gt;="&amp;BE$6,INDIRECT($F$1&amp;dbP!$D$2&amp;":"&amp;dbP!$D$2),"&lt;="&amp;B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"&amp;$I202=$J202),"*",RIGHT($J202,LEN($J202)-4)),INDIRECT($F$1&amp;dbP!$AC$2&amp;":"&amp;dbP!$AC$2),RepP!$J$3)-
SUMIFS(INDIRECT($F$1&amp;$G202&amp;":"&amp;$G202),INDIRECT($F$1&amp;dbP!$D$2&amp;":"&amp;dbP!$D$2),"&gt;="&amp;BE$6,INDIRECT($F$1&amp;dbP!$D$2&amp;":"&amp;dbP!$D$2),"&lt;="&amp;BE$7,INDIRECT($F$1&amp;dbP!$O$2&amp;":"&amp;dbP!$O$2),$H202,INDIRECT($F$1&amp;dbP!$P$2&amp;":"&amp;dbP!$P$2),IF($I202=$J202,"*",$I202),INDIRECT($F$1&amp;dbP!$Q$2&amp;":"&amp;dbP!$Q$2),IF(OR($I202=$J202,"  "&amp;$I202=$J202),"*",RIGHT($J202,LEN($J202)-4)),INDIRECT($F$1&amp;dbP!$AC$2&amp;":"&amp;dbP!$AC$2),RepP!$J$3)</f>
        <v>0</v>
      </c>
    </row>
    <row r="203" spans="2:57" x14ac:dyDescent="0.3">
      <c r="B203" s="1">
        <f>MAX(B$181:B202)+1</f>
        <v>38</v>
      </c>
      <c r="F203" s="1" t="str">
        <f ca="1">INDIRECT($B$1&amp;Items!H$2&amp;$B203)</f>
        <v>Y</v>
      </c>
      <c r="G203" s="1" t="str">
        <f ca="1">INDIRECT($B$1&amp;Items!I$2&amp;$B203)</f>
        <v>Z</v>
      </c>
      <c r="H203" s="13" t="str">
        <f ca="1">INDIRECT($B$1&amp;Items!E$2&amp;$B203)</f>
        <v>Начисление себестоимостных затрат</v>
      </c>
      <c r="I203" s="13" t="str">
        <f ca="1">IF(INDIRECT($B$1&amp;Items!F$2&amp;$B203)="",H203,INDIRECT($B$1&amp;Items!F$2&amp;$B203))</f>
        <v>Начисление затрат этапа-2 бизнес-процесса</v>
      </c>
      <c r="J203" s="1" t="str">
        <f ca="1">IF(INDIRECT($B$1&amp;Items!G$2&amp;$B203)="",IF(H203&lt;&gt;I203,"  "&amp;I203,I203),"    "&amp;INDIRECT($B$1&amp;Items!G$2&amp;$B203))</f>
        <v xml:space="preserve">    Производственные затраты-8</v>
      </c>
      <c r="S203" s="1">
        <f ca="1">SUM($U203:INDIRECT(ADDRESS(ROW(),SUMIFS($1:$1,$5:$5,MAX($5:$5)))))</f>
        <v>1167772.2397499999</v>
      </c>
      <c r="V203" s="1">
        <f ca="1">SUMIFS(INDIRECT($F$1&amp;$F203&amp;":"&amp;$F203),INDIRECT($F$1&amp;dbP!$D$2&amp;":"&amp;dbP!$D$2),"&gt;="&amp;V$6,INDIRECT($F$1&amp;dbP!$D$2&amp;":"&amp;dbP!$D$2),"&lt;="&amp;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V$6,INDIRECT($F$1&amp;dbP!$D$2&amp;":"&amp;dbP!$D$2),"&lt;="&amp;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1167772.2397499999</v>
      </c>
      <c r="W203" s="1">
        <f ca="1">SUMIFS(INDIRECT($F$1&amp;$F203&amp;":"&amp;$F203),INDIRECT($F$1&amp;dbP!$D$2&amp;":"&amp;dbP!$D$2),"&gt;="&amp;W$6,INDIRECT($F$1&amp;dbP!$D$2&amp;":"&amp;dbP!$D$2),"&lt;="&amp;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W$6,INDIRECT($F$1&amp;dbP!$D$2&amp;":"&amp;dbP!$D$2),"&lt;="&amp;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X203" s="1">
        <f ca="1">SUMIFS(INDIRECT($F$1&amp;$F203&amp;":"&amp;$F203),INDIRECT($F$1&amp;dbP!$D$2&amp;":"&amp;dbP!$D$2),"&gt;="&amp;X$6,INDIRECT($F$1&amp;dbP!$D$2&amp;":"&amp;dbP!$D$2),"&lt;="&amp;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X$6,INDIRECT($F$1&amp;dbP!$D$2&amp;":"&amp;dbP!$D$2),"&lt;="&amp;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Y203" s="1">
        <f ca="1">SUMIFS(INDIRECT($F$1&amp;$F203&amp;":"&amp;$F203),INDIRECT($F$1&amp;dbP!$D$2&amp;":"&amp;dbP!$D$2),"&gt;="&amp;Y$6,INDIRECT($F$1&amp;dbP!$D$2&amp;":"&amp;dbP!$D$2),"&lt;="&amp;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Y$6,INDIRECT($F$1&amp;dbP!$D$2&amp;":"&amp;dbP!$D$2),"&lt;="&amp;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Z203" s="1">
        <f ca="1">SUMIFS(INDIRECT($F$1&amp;$F203&amp;":"&amp;$F203),INDIRECT($F$1&amp;dbP!$D$2&amp;":"&amp;dbP!$D$2),"&gt;="&amp;Z$6,INDIRECT($F$1&amp;dbP!$D$2&amp;":"&amp;dbP!$D$2),"&lt;="&amp;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Z$6,INDIRECT($F$1&amp;dbP!$D$2&amp;":"&amp;dbP!$D$2),"&lt;="&amp;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A203" s="1">
        <f ca="1">SUMIFS(INDIRECT($F$1&amp;$F203&amp;":"&amp;$F203),INDIRECT($F$1&amp;dbP!$D$2&amp;":"&amp;dbP!$D$2),"&gt;="&amp;AA$6,INDIRECT($F$1&amp;dbP!$D$2&amp;":"&amp;dbP!$D$2),"&lt;="&amp;A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A$6,INDIRECT($F$1&amp;dbP!$D$2&amp;":"&amp;dbP!$D$2),"&lt;="&amp;A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B203" s="1">
        <f ca="1">SUMIFS(INDIRECT($F$1&amp;$F203&amp;":"&amp;$F203),INDIRECT($F$1&amp;dbP!$D$2&amp;":"&amp;dbP!$D$2),"&gt;="&amp;AB$6,INDIRECT($F$1&amp;dbP!$D$2&amp;":"&amp;dbP!$D$2),"&lt;="&amp;A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B$6,INDIRECT($F$1&amp;dbP!$D$2&amp;":"&amp;dbP!$D$2),"&lt;="&amp;A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C203" s="1">
        <f ca="1">SUMIFS(INDIRECT($F$1&amp;$F203&amp;":"&amp;$F203),INDIRECT($F$1&amp;dbP!$D$2&amp;":"&amp;dbP!$D$2),"&gt;="&amp;AC$6,INDIRECT($F$1&amp;dbP!$D$2&amp;":"&amp;dbP!$D$2),"&lt;="&amp;A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C$6,INDIRECT($F$1&amp;dbP!$D$2&amp;":"&amp;dbP!$D$2),"&lt;="&amp;A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D203" s="1">
        <f ca="1">SUMIFS(INDIRECT($F$1&amp;$F203&amp;":"&amp;$F203),INDIRECT($F$1&amp;dbP!$D$2&amp;":"&amp;dbP!$D$2),"&gt;="&amp;AD$6,INDIRECT($F$1&amp;dbP!$D$2&amp;":"&amp;dbP!$D$2),"&lt;="&amp;A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D$6,INDIRECT($F$1&amp;dbP!$D$2&amp;":"&amp;dbP!$D$2),"&lt;="&amp;A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E203" s="1">
        <f ca="1">SUMIFS(INDIRECT($F$1&amp;$F203&amp;":"&amp;$F203),INDIRECT($F$1&amp;dbP!$D$2&amp;":"&amp;dbP!$D$2),"&gt;="&amp;AE$6,INDIRECT($F$1&amp;dbP!$D$2&amp;":"&amp;dbP!$D$2),"&lt;="&amp;A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E$6,INDIRECT($F$1&amp;dbP!$D$2&amp;":"&amp;dbP!$D$2),"&lt;="&amp;A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F203" s="1">
        <f ca="1">SUMIFS(INDIRECT($F$1&amp;$F203&amp;":"&amp;$F203),INDIRECT($F$1&amp;dbP!$D$2&amp;":"&amp;dbP!$D$2),"&gt;="&amp;AF$6,INDIRECT($F$1&amp;dbP!$D$2&amp;":"&amp;dbP!$D$2),"&lt;="&amp;AF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F$6,INDIRECT($F$1&amp;dbP!$D$2&amp;":"&amp;dbP!$D$2),"&lt;="&amp;AF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G203" s="1">
        <f ca="1">SUMIFS(INDIRECT($F$1&amp;$F203&amp;":"&amp;$F203),INDIRECT($F$1&amp;dbP!$D$2&amp;":"&amp;dbP!$D$2),"&gt;="&amp;AG$6,INDIRECT($F$1&amp;dbP!$D$2&amp;":"&amp;dbP!$D$2),"&lt;="&amp;AG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G$6,INDIRECT($F$1&amp;dbP!$D$2&amp;":"&amp;dbP!$D$2),"&lt;="&amp;AG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H203" s="1">
        <f ca="1">SUMIFS(INDIRECT($F$1&amp;$F203&amp;":"&amp;$F203),INDIRECT($F$1&amp;dbP!$D$2&amp;":"&amp;dbP!$D$2),"&gt;="&amp;AH$6,INDIRECT($F$1&amp;dbP!$D$2&amp;":"&amp;dbP!$D$2),"&lt;="&amp;AH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H$6,INDIRECT($F$1&amp;dbP!$D$2&amp;":"&amp;dbP!$D$2),"&lt;="&amp;AH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I203" s="1">
        <f ca="1">SUMIFS(INDIRECT($F$1&amp;$F203&amp;":"&amp;$F203),INDIRECT($F$1&amp;dbP!$D$2&amp;":"&amp;dbP!$D$2),"&gt;="&amp;AI$6,INDIRECT($F$1&amp;dbP!$D$2&amp;":"&amp;dbP!$D$2),"&lt;="&amp;AI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I$6,INDIRECT($F$1&amp;dbP!$D$2&amp;":"&amp;dbP!$D$2),"&lt;="&amp;AI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J203" s="1">
        <f ca="1">SUMIFS(INDIRECT($F$1&amp;$F203&amp;":"&amp;$F203),INDIRECT($F$1&amp;dbP!$D$2&amp;":"&amp;dbP!$D$2),"&gt;="&amp;AJ$6,INDIRECT($F$1&amp;dbP!$D$2&amp;":"&amp;dbP!$D$2),"&lt;="&amp;AJ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J$6,INDIRECT($F$1&amp;dbP!$D$2&amp;":"&amp;dbP!$D$2),"&lt;="&amp;AJ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K203" s="1">
        <f ca="1">SUMIFS(INDIRECT($F$1&amp;$F203&amp;":"&amp;$F203),INDIRECT($F$1&amp;dbP!$D$2&amp;":"&amp;dbP!$D$2),"&gt;="&amp;AK$6,INDIRECT($F$1&amp;dbP!$D$2&amp;":"&amp;dbP!$D$2),"&lt;="&amp;AK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K$6,INDIRECT($F$1&amp;dbP!$D$2&amp;":"&amp;dbP!$D$2),"&lt;="&amp;AK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L203" s="1">
        <f ca="1">SUMIFS(INDIRECT($F$1&amp;$F203&amp;":"&amp;$F203),INDIRECT($F$1&amp;dbP!$D$2&amp;":"&amp;dbP!$D$2),"&gt;="&amp;AL$6,INDIRECT($F$1&amp;dbP!$D$2&amp;":"&amp;dbP!$D$2),"&lt;="&amp;AL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L$6,INDIRECT($F$1&amp;dbP!$D$2&amp;":"&amp;dbP!$D$2),"&lt;="&amp;AL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M203" s="1">
        <f ca="1">SUMIFS(INDIRECT($F$1&amp;$F203&amp;":"&amp;$F203),INDIRECT($F$1&amp;dbP!$D$2&amp;":"&amp;dbP!$D$2),"&gt;="&amp;AM$6,INDIRECT($F$1&amp;dbP!$D$2&amp;":"&amp;dbP!$D$2),"&lt;="&amp;AM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M$6,INDIRECT($F$1&amp;dbP!$D$2&amp;":"&amp;dbP!$D$2),"&lt;="&amp;AM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N203" s="1">
        <f ca="1">SUMIFS(INDIRECT($F$1&amp;$F203&amp;":"&amp;$F203),INDIRECT($F$1&amp;dbP!$D$2&amp;":"&amp;dbP!$D$2),"&gt;="&amp;AN$6,INDIRECT($F$1&amp;dbP!$D$2&amp;":"&amp;dbP!$D$2),"&lt;="&amp;AN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N$6,INDIRECT($F$1&amp;dbP!$D$2&amp;":"&amp;dbP!$D$2),"&lt;="&amp;AN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O203" s="1">
        <f ca="1">SUMIFS(INDIRECT($F$1&amp;$F203&amp;":"&amp;$F203),INDIRECT($F$1&amp;dbP!$D$2&amp;":"&amp;dbP!$D$2),"&gt;="&amp;AO$6,INDIRECT($F$1&amp;dbP!$D$2&amp;":"&amp;dbP!$D$2),"&lt;="&amp;AO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O$6,INDIRECT($F$1&amp;dbP!$D$2&amp;":"&amp;dbP!$D$2),"&lt;="&amp;AO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P203" s="1">
        <f ca="1">SUMIFS(INDIRECT($F$1&amp;$F203&amp;":"&amp;$F203),INDIRECT($F$1&amp;dbP!$D$2&amp;":"&amp;dbP!$D$2),"&gt;="&amp;AP$6,INDIRECT($F$1&amp;dbP!$D$2&amp;":"&amp;dbP!$D$2),"&lt;="&amp;AP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P$6,INDIRECT($F$1&amp;dbP!$D$2&amp;":"&amp;dbP!$D$2),"&lt;="&amp;AP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Q203" s="1">
        <f ca="1">SUMIFS(INDIRECT($F$1&amp;$F203&amp;":"&amp;$F203),INDIRECT($F$1&amp;dbP!$D$2&amp;":"&amp;dbP!$D$2),"&gt;="&amp;AQ$6,INDIRECT($F$1&amp;dbP!$D$2&amp;":"&amp;dbP!$D$2),"&lt;="&amp;AQ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Q$6,INDIRECT($F$1&amp;dbP!$D$2&amp;":"&amp;dbP!$D$2),"&lt;="&amp;AQ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R203" s="1">
        <f ca="1">SUMIFS(INDIRECT($F$1&amp;$F203&amp;":"&amp;$F203),INDIRECT($F$1&amp;dbP!$D$2&amp;":"&amp;dbP!$D$2),"&gt;="&amp;AR$6,INDIRECT($F$1&amp;dbP!$D$2&amp;":"&amp;dbP!$D$2),"&lt;="&amp;AR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R$6,INDIRECT($F$1&amp;dbP!$D$2&amp;":"&amp;dbP!$D$2),"&lt;="&amp;AR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S203" s="1">
        <f ca="1">SUMIFS(INDIRECT($F$1&amp;$F203&amp;":"&amp;$F203),INDIRECT($F$1&amp;dbP!$D$2&amp;":"&amp;dbP!$D$2),"&gt;="&amp;AS$6,INDIRECT($F$1&amp;dbP!$D$2&amp;":"&amp;dbP!$D$2),"&lt;="&amp;AS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S$6,INDIRECT($F$1&amp;dbP!$D$2&amp;":"&amp;dbP!$D$2),"&lt;="&amp;AS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T203" s="1">
        <f ca="1">SUMIFS(INDIRECT($F$1&amp;$F203&amp;":"&amp;$F203),INDIRECT($F$1&amp;dbP!$D$2&amp;":"&amp;dbP!$D$2),"&gt;="&amp;AT$6,INDIRECT($F$1&amp;dbP!$D$2&amp;":"&amp;dbP!$D$2),"&lt;="&amp;AT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T$6,INDIRECT($F$1&amp;dbP!$D$2&amp;":"&amp;dbP!$D$2),"&lt;="&amp;AT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U203" s="1">
        <f ca="1">SUMIFS(INDIRECT($F$1&amp;$F203&amp;":"&amp;$F203),INDIRECT($F$1&amp;dbP!$D$2&amp;":"&amp;dbP!$D$2),"&gt;="&amp;AU$6,INDIRECT($F$1&amp;dbP!$D$2&amp;":"&amp;dbP!$D$2),"&lt;="&amp;AU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U$6,INDIRECT($F$1&amp;dbP!$D$2&amp;":"&amp;dbP!$D$2),"&lt;="&amp;AU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V203" s="1">
        <f ca="1">SUMIFS(INDIRECT($F$1&amp;$F203&amp;":"&amp;$F203),INDIRECT($F$1&amp;dbP!$D$2&amp;":"&amp;dbP!$D$2),"&gt;="&amp;AV$6,INDIRECT($F$1&amp;dbP!$D$2&amp;":"&amp;dbP!$D$2),"&lt;="&amp;A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V$6,INDIRECT($F$1&amp;dbP!$D$2&amp;":"&amp;dbP!$D$2),"&lt;="&amp;AV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W203" s="1">
        <f ca="1">SUMIFS(INDIRECT($F$1&amp;$F203&amp;":"&amp;$F203),INDIRECT($F$1&amp;dbP!$D$2&amp;":"&amp;dbP!$D$2),"&gt;="&amp;AW$6,INDIRECT($F$1&amp;dbP!$D$2&amp;":"&amp;dbP!$D$2),"&lt;="&amp;A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W$6,INDIRECT($F$1&amp;dbP!$D$2&amp;":"&amp;dbP!$D$2),"&lt;="&amp;AW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X203" s="1">
        <f ca="1">SUMIFS(INDIRECT($F$1&amp;$F203&amp;":"&amp;$F203),INDIRECT($F$1&amp;dbP!$D$2&amp;":"&amp;dbP!$D$2),"&gt;="&amp;AX$6,INDIRECT($F$1&amp;dbP!$D$2&amp;":"&amp;dbP!$D$2),"&lt;="&amp;A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X$6,INDIRECT($F$1&amp;dbP!$D$2&amp;":"&amp;dbP!$D$2),"&lt;="&amp;AX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Y203" s="1">
        <f ca="1">SUMIFS(INDIRECT($F$1&amp;$F203&amp;":"&amp;$F203),INDIRECT($F$1&amp;dbP!$D$2&amp;":"&amp;dbP!$D$2),"&gt;="&amp;AY$6,INDIRECT($F$1&amp;dbP!$D$2&amp;":"&amp;dbP!$D$2),"&lt;="&amp;A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Y$6,INDIRECT($F$1&amp;dbP!$D$2&amp;":"&amp;dbP!$D$2),"&lt;="&amp;AY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AZ203" s="1">
        <f ca="1">SUMIFS(INDIRECT($F$1&amp;$F203&amp;":"&amp;$F203),INDIRECT($F$1&amp;dbP!$D$2&amp;":"&amp;dbP!$D$2),"&gt;="&amp;AZ$6,INDIRECT($F$1&amp;dbP!$D$2&amp;":"&amp;dbP!$D$2),"&lt;="&amp;A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AZ$6,INDIRECT($F$1&amp;dbP!$D$2&amp;":"&amp;dbP!$D$2),"&lt;="&amp;AZ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A203" s="1">
        <f ca="1">SUMIFS(INDIRECT($F$1&amp;$F203&amp;":"&amp;$F203),INDIRECT($F$1&amp;dbP!$D$2&amp;":"&amp;dbP!$D$2),"&gt;="&amp;BA$6,INDIRECT($F$1&amp;dbP!$D$2&amp;":"&amp;dbP!$D$2),"&lt;="&amp;B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BA$6,INDIRECT($F$1&amp;dbP!$D$2&amp;":"&amp;dbP!$D$2),"&lt;="&amp;BA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B203" s="1">
        <f ca="1">SUMIFS(INDIRECT($F$1&amp;$F203&amp;":"&amp;$F203),INDIRECT($F$1&amp;dbP!$D$2&amp;":"&amp;dbP!$D$2),"&gt;="&amp;BB$6,INDIRECT($F$1&amp;dbP!$D$2&amp;":"&amp;dbP!$D$2),"&lt;="&amp;B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BB$6,INDIRECT($F$1&amp;dbP!$D$2&amp;":"&amp;dbP!$D$2),"&lt;="&amp;BB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C203" s="1">
        <f ca="1">SUMIFS(INDIRECT($F$1&amp;$F203&amp;":"&amp;$F203),INDIRECT($F$1&amp;dbP!$D$2&amp;":"&amp;dbP!$D$2),"&gt;="&amp;BC$6,INDIRECT($F$1&amp;dbP!$D$2&amp;":"&amp;dbP!$D$2),"&lt;="&amp;B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BC$6,INDIRECT($F$1&amp;dbP!$D$2&amp;":"&amp;dbP!$D$2),"&lt;="&amp;BC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D203" s="1">
        <f ca="1">SUMIFS(INDIRECT($F$1&amp;$F203&amp;":"&amp;$F203),INDIRECT($F$1&amp;dbP!$D$2&amp;":"&amp;dbP!$D$2),"&gt;="&amp;BD$6,INDIRECT($F$1&amp;dbP!$D$2&amp;":"&amp;dbP!$D$2),"&lt;="&amp;B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BD$6,INDIRECT($F$1&amp;dbP!$D$2&amp;":"&amp;dbP!$D$2),"&lt;="&amp;BD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  <c r="BE203" s="1">
        <f ca="1">SUMIFS(INDIRECT($F$1&amp;$F203&amp;":"&amp;$F203),INDIRECT($F$1&amp;dbP!$D$2&amp;":"&amp;dbP!$D$2),"&gt;="&amp;BE$6,INDIRECT($F$1&amp;dbP!$D$2&amp;":"&amp;dbP!$D$2),"&lt;="&amp;B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"&amp;$I203=$J203),"*",RIGHT($J203,LEN($J203)-4)),INDIRECT($F$1&amp;dbP!$AC$2&amp;":"&amp;dbP!$AC$2),RepP!$J$3)-
SUMIFS(INDIRECT($F$1&amp;$G203&amp;":"&amp;$G203),INDIRECT($F$1&amp;dbP!$D$2&amp;":"&amp;dbP!$D$2),"&gt;="&amp;BE$6,INDIRECT($F$1&amp;dbP!$D$2&amp;":"&amp;dbP!$D$2),"&lt;="&amp;BE$7,INDIRECT($F$1&amp;dbP!$O$2&amp;":"&amp;dbP!$O$2),$H203,INDIRECT($F$1&amp;dbP!$P$2&amp;":"&amp;dbP!$P$2),IF($I203=$J203,"*",$I203),INDIRECT($F$1&amp;dbP!$Q$2&amp;":"&amp;dbP!$Q$2),IF(OR($I203=$J203,"  "&amp;$I203=$J203),"*",RIGHT($J203,LEN($J203)-4)),INDIRECT($F$1&amp;dbP!$AC$2&amp;":"&amp;dbP!$AC$2),RepP!$J$3)</f>
        <v>0</v>
      </c>
    </row>
    <row r="204" spans="2:57" x14ac:dyDescent="0.3">
      <c r="B204" s="1">
        <f>MAX(B$181:B203)+1</f>
        <v>39</v>
      </c>
      <c r="F204" s="1" t="str">
        <f ca="1">INDIRECT($B$1&amp;Items!H$2&amp;$B204)</f>
        <v>Y</v>
      </c>
      <c r="G204" s="1" t="str">
        <f ca="1">INDIRECT($B$1&amp;Items!I$2&amp;$B204)</f>
        <v>Z</v>
      </c>
      <c r="H204" s="13" t="str">
        <f ca="1">INDIRECT($B$1&amp;Items!E$2&amp;$B204)</f>
        <v>Начисление себестоимостных затрат</v>
      </c>
      <c r="I204" s="13" t="str">
        <f ca="1">IF(INDIRECT($B$1&amp;Items!F$2&amp;$B204)="",H204,INDIRECT($B$1&amp;Items!F$2&amp;$B204))</f>
        <v>Начисление затрат этапа-2 бизнес-процесса</v>
      </c>
      <c r="J204" s="1" t="str">
        <f ca="1">IF(INDIRECT($B$1&amp;Items!G$2&amp;$B204)="",IF(H204&lt;&gt;I204,"  "&amp;I204,I204),"    "&amp;INDIRECT($B$1&amp;Items!G$2&amp;$B204))</f>
        <v xml:space="preserve">    Производственные затраты-9</v>
      </c>
      <c r="S204" s="1">
        <f ca="1">SUM($U204:INDIRECT(ADDRESS(ROW(),SUMIFS($1:$1,$5:$5,MAX($5:$5)))))</f>
        <v>1008996.675</v>
      </c>
      <c r="V204" s="1">
        <f ca="1">SUMIFS(INDIRECT($F$1&amp;$F204&amp;":"&amp;$F204),INDIRECT($F$1&amp;dbP!$D$2&amp;":"&amp;dbP!$D$2),"&gt;="&amp;V$6,INDIRECT($F$1&amp;dbP!$D$2&amp;":"&amp;dbP!$D$2),"&lt;="&amp;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V$6,INDIRECT($F$1&amp;dbP!$D$2&amp;":"&amp;dbP!$D$2),"&lt;="&amp;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1008996.675</v>
      </c>
      <c r="W204" s="1">
        <f ca="1">SUMIFS(INDIRECT($F$1&amp;$F204&amp;":"&amp;$F204),INDIRECT($F$1&amp;dbP!$D$2&amp;":"&amp;dbP!$D$2),"&gt;="&amp;W$6,INDIRECT($F$1&amp;dbP!$D$2&amp;":"&amp;dbP!$D$2),"&lt;="&amp;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W$6,INDIRECT($F$1&amp;dbP!$D$2&amp;":"&amp;dbP!$D$2),"&lt;="&amp;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X204" s="1">
        <f ca="1">SUMIFS(INDIRECT($F$1&amp;$F204&amp;":"&amp;$F204),INDIRECT($F$1&amp;dbP!$D$2&amp;":"&amp;dbP!$D$2),"&gt;="&amp;X$6,INDIRECT($F$1&amp;dbP!$D$2&amp;":"&amp;dbP!$D$2),"&lt;="&amp;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X$6,INDIRECT($F$1&amp;dbP!$D$2&amp;":"&amp;dbP!$D$2),"&lt;="&amp;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Y204" s="1">
        <f ca="1">SUMIFS(INDIRECT($F$1&amp;$F204&amp;":"&amp;$F204),INDIRECT($F$1&amp;dbP!$D$2&amp;":"&amp;dbP!$D$2),"&gt;="&amp;Y$6,INDIRECT($F$1&amp;dbP!$D$2&amp;":"&amp;dbP!$D$2),"&lt;="&amp;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Y$6,INDIRECT($F$1&amp;dbP!$D$2&amp;":"&amp;dbP!$D$2),"&lt;="&amp;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Z204" s="1">
        <f ca="1">SUMIFS(INDIRECT($F$1&amp;$F204&amp;":"&amp;$F204),INDIRECT($F$1&amp;dbP!$D$2&amp;":"&amp;dbP!$D$2),"&gt;="&amp;Z$6,INDIRECT($F$1&amp;dbP!$D$2&amp;":"&amp;dbP!$D$2),"&lt;="&amp;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Z$6,INDIRECT($F$1&amp;dbP!$D$2&amp;":"&amp;dbP!$D$2),"&lt;="&amp;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A204" s="1">
        <f ca="1">SUMIFS(INDIRECT($F$1&amp;$F204&amp;":"&amp;$F204),INDIRECT($F$1&amp;dbP!$D$2&amp;":"&amp;dbP!$D$2),"&gt;="&amp;AA$6,INDIRECT($F$1&amp;dbP!$D$2&amp;":"&amp;dbP!$D$2),"&lt;="&amp;A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A$6,INDIRECT($F$1&amp;dbP!$D$2&amp;":"&amp;dbP!$D$2),"&lt;="&amp;A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B204" s="1">
        <f ca="1">SUMIFS(INDIRECT($F$1&amp;$F204&amp;":"&amp;$F204),INDIRECT($F$1&amp;dbP!$D$2&amp;":"&amp;dbP!$D$2),"&gt;="&amp;AB$6,INDIRECT($F$1&amp;dbP!$D$2&amp;":"&amp;dbP!$D$2),"&lt;="&amp;A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B$6,INDIRECT($F$1&amp;dbP!$D$2&amp;":"&amp;dbP!$D$2),"&lt;="&amp;A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C204" s="1">
        <f ca="1">SUMIFS(INDIRECT($F$1&amp;$F204&amp;":"&amp;$F204),INDIRECT($F$1&amp;dbP!$D$2&amp;":"&amp;dbP!$D$2),"&gt;="&amp;AC$6,INDIRECT($F$1&amp;dbP!$D$2&amp;":"&amp;dbP!$D$2),"&lt;="&amp;A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C$6,INDIRECT($F$1&amp;dbP!$D$2&amp;":"&amp;dbP!$D$2),"&lt;="&amp;A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D204" s="1">
        <f ca="1">SUMIFS(INDIRECT($F$1&amp;$F204&amp;":"&amp;$F204),INDIRECT($F$1&amp;dbP!$D$2&amp;":"&amp;dbP!$D$2),"&gt;="&amp;AD$6,INDIRECT($F$1&amp;dbP!$D$2&amp;":"&amp;dbP!$D$2),"&lt;="&amp;A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D$6,INDIRECT($F$1&amp;dbP!$D$2&amp;":"&amp;dbP!$D$2),"&lt;="&amp;A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E204" s="1">
        <f ca="1">SUMIFS(INDIRECT($F$1&amp;$F204&amp;":"&amp;$F204),INDIRECT($F$1&amp;dbP!$D$2&amp;":"&amp;dbP!$D$2),"&gt;="&amp;AE$6,INDIRECT($F$1&amp;dbP!$D$2&amp;":"&amp;dbP!$D$2),"&lt;="&amp;A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E$6,INDIRECT($F$1&amp;dbP!$D$2&amp;":"&amp;dbP!$D$2),"&lt;="&amp;A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F204" s="1">
        <f ca="1">SUMIFS(INDIRECT($F$1&amp;$F204&amp;":"&amp;$F204),INDIRECT($F$1&amp;dbP!$D$2&amp;":"&amp;dbP!$D$2),"&gt;="&amp;AF$6,INDIRECT($F$1&amp;dbP!$D$2&amp;":"&amp;dbP!$D$2),"&lt;="&amp;AF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F$6,INDIRECT($F$1&amp;dbP!$D$2&amp;":"&amp;dbP!$D$2),"&lt;="&amp;AF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G204" s="1">
        <f ca="1">SUMIFS(INDIRECT($F$1&amp;$F204&amp;":"&amp;$F204),INDIRECT($F$1&amp;dbP!$D$2&amp;":"&amp;dbP!$D$2),"&gt;="&amp;AG$6,INDIRECT($F$1&amp;dbP!$D$2&amp;":"&amp;dbP!$D$2),"&lt;="&amp;AG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G$6,INDIRECT($F$1&amp;dbP!$D$2&amp;":"&amp;dbP!$D$2),"&lt;="&amp;AG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H204" s="1">
        <f ca="1">SUMIFS(INDIRECT($F$1&amp;$F204&amp;":"&amp;$F204),INDIRECT($F$1&amp;dbP!$D$2&amp;":"&amp;dbP!$D$2),"&gt;="&amp;AH$6,INDIRECT($F$1&amp;dbP!$D$2&amp;":"&amp;dbP!$D$2),"&lt;="&amp;AH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H$6,INDIRECT($F$1&amp;dbP!$D$2&amp;":"&amp;dbP!$D$2),"&lt;="&amp;AH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I204" s="1">
        <f ca="1">SUMIFS(INDIRECT($F$1&amp;$F204&amp;":"&amp;$F204),INDIRECT($F$1&amp;dbP!$D$2&amp;":"&amp;dbP!$D$2),"&gt;="&amp;AI$6,INDIRECT($F$1&amp;dbP!$D$2&amp;":"&amp;dbP!$D$2),"&lt;="&amp;AI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I$6,INDIRECT($F$1&amp;dbP!$D$2&amp;":"&amp;dbP!$D$2),"&lt;="&amp;AI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J204" s="1">
        <f ca="1">SUMIFS(INDIRECT($F$1&amp;$F204&amp;":"&amp;$F204),INDIRECT($F$1&amp;dbP!$D$2&amp;":"&amp;dbP!$D$2),"&gt;="&amp;AJ$6,INDIRECT($F$1&amp;dbP!$D$2&amp;":"&amp;dbP!$D$2),"&lt;="&amp;AJ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J$6,INDIRECT($F$1&amp;dbP!$D$2&amp;":"&amp;dbP!$D$2),"&lt;="&amp;AJ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K204" s="1">
        <f ca="1">SUMIFS(INDIRECT($F$1&amp;$F204&amp;":"&amp;$F204),INDIRECT($F$1&amp;dbP!$D$2&amp;":"&amp;dbP!$D$2),"&gt;="&amp;AK$6,INDIRECT($F$1&amp;dbP!$D$2&amp;":"&amp;dbP!$D$2),"&lt;="&amp;AK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K$6,INDIRECT($F$1&amp;dbP!$D$2&amp;":"&amp;dbP!$D$2),"&lt;="&amp;AK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L204" s="1">
        <f ca="1">SUMIFS(INDIRECT($F$1&amp;$F204&amp;":"&amp;$F204),INDIRECT($F$1&amp;dbP!$D$2&amp;":"&amp;dbP!$D$2),"&gt;="&amp;AL$6,INDIRECT($F$1&amp;dbP!$D$2&amp;":"&amp;dbP!$D$2),"&lt;="&amp;AL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L$6,INDIRECT($F$1&amp;dbP!$D$2&amp;":"&amp;dbP!$D$2),"&lt;="&amp;AL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M204" s="1">
        <f ca="1">SUMIFS(INDIRECT($F$1&amp;$F204&amp;":"&amp;$F204),INDIRECT($F$1&amp;dbP!$D$2&amp;":"&amp;dbP!$D$2),"&gt;="&amp;AM$6,INDIRECT($F$1&amp;dbP!$D$2&amp;":"&amp;dbP!$D$2),"&lt;="&amp;AM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M$6,INDIRECT($F$1&amp;dbP!$D$2&amp;":"&amp;dbP!$D$2),"&lt;="&amp;AM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N204" s="1">
        <f ca="1">SUMIFS(INDIRECT($F$1&amp;$F204&amp;":"&amp;$F204),INDIRECT($F$1&amp;dbP!$D$2&amp;":"&amp;dbP!$D$2),"&gt;="&amp;AN$6,INDIRECT($F$1&amp;dbP!$D$2&amp;":"&amp;dbP!$D$2),"&lt;="&amp;AN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N$6,INDIRECT($F$1&amp;dbP!$D$2&amp;":"&amp;dbP!$D$2),"&lt;="&amp;AN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O204" s="1">
        <f ca="1">SUMIFS(INDIRECT($F$1&amp;$F204&amp;":"&amp;$F204),INDIRECT($F$1&amp;dbP!$D$2&amp;":"&amp;dbP!$D$2),"&gt;="&amp;AO$6,INDIRECT($F$1&amp;dbP!$D$2&amp;":"&amp;dbP!$D$2),"&lt;="&amp;AO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O$6,INDIRECT($F$1&amp;dbP!$D$2&amp;":"&amp;dbP!$D$2),"&lt;="&amp;AO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P204" s="1">
        <f ca="1">SUMIFS(INDIRECT($F$1&amp;$F204&amp;":"&amp;$F204),INDIRECT($F$1&amp;dbP!$D$2&amp;":"&amp;dbP!$D$2),"&gt;="&amp;AP$6,INDIRECT($F$1&amp;dbP!$D$2&amp;":"&amp;dbP!$D$2),"&lt;="&amp;AP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P$6,INDIRECT($F$1&amp;dbP!$D$2&amp;":"&amp;dbP!$D$2),"&lt;="&amp;AP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Q204" s="1">
        <f ca="1">SUMIFS(INDIRECT($F$1&amp;$F204&amp;":"&amp;$F204),INDIRECT($F$1&amp;dbP!$D$2&amp;":"&amp;dbP!$D$2),"&gt;="&amp;AQ$6,INDIRECT($F$1&amp;dbP!$D$2&amp;":"&amp;dbP!$D$2),"&lt;="&amp;AQ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Q$6,INDIRECT($F$1&amp;dbP!$D$2&amp;":"&amp;dbP!$D$2),"&lt;="&amp;AQ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R204" s="1">
        <f ca="1">SUMIFS(INDIRECT($F$1&amp;$F204&amp;":"&amp;$F204),INDIRECT($F$1&amp;dbP!$D$2&amp;":"&amp;dbP!$D$2),"&gt;="&amp;AR$6,INDIRECT($F$1&amp;dbP!$D$2&amp;":"&amp;dbP!$D$2),"&lt;="&amp;AR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R$6,INDIRECT($F$1&amp;dbP!$D$2&amp;":"&amp;dbP!$D$2),"&lt;="&amp;AR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S204" s="1">
        <f ca="1">SUMIFS(INDIRECT($F$1&amp;$F204&amp;":"&amp;$F204),INDIRECT($F$1&amp;dbP!$D$2&amp;":"&amp;dbP!$D$2),"&gt;="&amp;AS$6,INDIRECT($F$1&amp;dbP!$D$2&amp;":"&amp;dbP!$D$2),"&lt;="&amp;AS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S$6,INDIRECT($F$1&amp;dbP!$D$2&amp;":"&amp;dbP!$D$2),"&lt;="&amp;AS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T204" s="1">
        <f ca="1">SUMIFS(INDIRECT($F$1&amp;$F204&amp;":"&amp;$F204),INDIRECT($F$1&amp;dbP!$D$2&amp;":"&amp;dbP!$D$2),"&gt;="&amp;AT$6,INDIRECT($F$1&amp;dbP!$D$2&amp;":"&amp;dbP!$D$2),"&lt;="&amp;AT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T$6,INDIRECT($F$1&amp;dbP!$D$2&amp;":"&amp;dbP!$D$2),"&lt;="&amp;AT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U204" s="1">
        <f ca="1">SUMIFS(INDIRECT($F$1&amp;$F204&amp;":"&amp;$F204),INDIRECT($F$1&amp;dbP!$D$2&amp;":"&amp;dbP!$D$2),"&gt;="&amp;AU$6,INDIRECT($F$1&amp;dbP!$D$2&amp;":"&amp;dbP!$D$2),"&lt;="&amp;AU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U$6,INDIRECT($F$1&amp;dbP!$D$2&amp;":"&amp;dbP!$D$2),"&lt;="&amp;AU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V204" s="1">
        <f ca="1">SUMIFS(INDIRECT($F$1&amp;$F204&amp;":"&amp;$F204),INDIRECT($F$1&amp;dbP!$D$2&amp;":"&amp;dbP!$D$2),"&gt;="&amp;AV$6,INDIRECT($F$1&amp;dbP!$D$2&amp;":"&amp;dbP!$D$2),"&lt;="&amp;A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V$6,INDIRECT($F$1&amp;dbP!$D$2&amp;":"&amp;dbP!$D$2),"&lt;="&amp;AV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W204" s="1">
        <f ca="1">SUMIFS(INDIRECT($F$1&amp;$F204&amp;":"&amp;$F204),INDIRECT($F$1&amp;dbP!$D$2&amp;":"&amp;dbP!$D$2),"&gt;="&amp;AW$6,INDIRECT($F$1&amp;dbP!$D$2&amp;":"&amp;dbP!$D$2),"&lt;="&amp;A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W$6,INDIRECT($F$1&amp;dbP!$D$2&amp;":"&amp;dbP!$D$2),"&lt;="&amp;AW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X204" s="1">
        <f ca="1">SUMIFS(INDIRECT($F$1&amp;$F204&amp;":"&amp;$F204),INDIRECT($F$1&amp;dbP!$D$2&amp;":"&amp;dbP!$D$2),"&gt;="&amp;AX$6,INDIRECT($F$1&amp;dbP!$D$2&amp;":"&amp;dbP!$D$2),"&lt;="&amp;A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X$6,INDIRECT($F$1&amp;dbP!$D$2&amp;":"&amp;dbP!$D$2),"&lt;="&amp;AX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Y204" s="1">
        <f ca="1">SUMIFS(INDIRECT($F$1&amp;$F204&amp;":"&amp;$F204),INDIRECT($F$1&amp;dbP!$D$2&amp;":"&amp;dbP!$D$2),"&gt;="&amp;AY$6,INDIRECT($F$1&amp;dbP!$D$2&amp;":"&amp;dbP!$D$2),"&lt;="&amp;A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Y$6,INDIRECT($F$1&amp;dbP!$D$2&amp;":"&amp;dbP!$D$2),"&lt;="&amp;AY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AZ204" s="1">
        <f ca="1">SUMIFS(INDIRECT($F$1&amp;$F204&amp;":"&amp;$F204),INDIRECT($F$1&amp;dbP!$D$2&amp;":"&amp;dbP!$D$2),"&gt;="&amp;AZ$6,INDIRECT($F$1&amp;dbP!$D$2&amp;":"&amp;dbP!$D$2),"&lt;="&amp;A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AZ$6,INDIRECT($F$1&amp;dbP!$D$2&amp;":"&amp;dbP!$D$2),"&lt;="&amp;AZ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A204" s="1">
        <f ca="1">SUMIFS(INDIRECT($F$1&amp;$F204&amp;":"&amp;$F204),INDIRECT($F$1&amp;dbP!$D$2&amp;":"&amp;dbP!$D$2),"&gt;="&amp;BA$6,INDIRECT($F$1&amp;dbP!$D$2&amp;":"&amp;dbP!$D$2),"&lt;="&amp;B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BA$6,INDIRECT($F$1&amp;dbP!$D$2&amp;":"&amp;dbP!$D$2),"&lt;="&amp;BA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B204" s="1">
        <f ca="1">SUMIFS(INDIRECT($F$1&amp;$F204&amp;":"&amp;$F204),INDIRECT($F$1&amp;dbP!$D$2&amp;":"&amp;dbP!$D$2),"&gt;="&amp;BB$6,INDIRECT($F$1&amp;dbP!$D$2&amp;":"&amp;dbP!$D$2),"&lt;="&amp;B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BB$6,INDIRECT($F$1&amp;dbP!$D$2&amp;":"&amp;dbP!$D$2),"&lt;="&amp;BB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C204" s="1">
        <f ca="1">SUMIFS(INDIRECT($F$1&amp;$F204&amp;":"&amp;$F204),INDIRECT($F$1&amp;dbP!$D$2&amp;":"&amp;dbP!$D$2),"&gt;="&amp;BC$6,INDIRECT($F$1&amp;dbP!$D$2&amp;":"&amp;dbP!$D$2),"&lt;="&amp;B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BC$6,INDIRECT($F$1&amp;dbP!$D$2&amp;":"&amp;dbP!$D$2),"&lt;="&amp;BC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D204" s="1">
        <f ca="1">SUMIFS(INDIRECT($F$1&amp;$F204&amp;":"&amp;$F204),INDIRECT($F$1&amp;dbP!$D$2&amp;":"&amp;dbP!$D$2),"&gt;="&amp;BD$6,INDIRECT($F$1&amp;dbP!$D$2&amp;":"&amp;dbP!$D$2),"&lt;="&amp;B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BD$6,INDIRECT($F$1&amp;dbP!$D$2&amp;":"&amp;dbP!$D$2),"&lt;="&amp;BD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  <c r="BE204" s="1">
        <f ca="1">SUMIFS(INDIRECT($F$1&amp;$F204&amp;":"&amp;$F204),INDIRECT($F$1&amp;dbP!$D$2&amp;":"&amp;dbP!$D$2),"&gt;="&amp;BE$6,INDIRECT($F$1&amp;dbP!$D$2&amp;":"&amp;dbP!$D$2),"&lt;="&amp;B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"&amp;$I204=$J204),"*",RIGHT($J204,LEN($J204)-4)),INDIRECT($F$1&amp;dbP!$AC$2&amp;":"&amp;dbP!$AC$2),RepP!$J$3)-
SUMIFS(INDIRECT($F$1&amp;$G204&amp;":"&amp;$G204),INDIRECT($F$1&amp;dbP!$D$2&amp;":"&amp;dbP!$D$2),"&gt;="&amp;BE$6,INDIRECT($F$1&amp;dbP!$D$2&amp;":"&amp;dbP!$D$2),"&lt;="&amp;BE$7,INDIRECT($F$1&amp;dbP!$O$2&amp;":"&amp;dbP!$O$2),$H204,INDIRECT($F$1&amp;dbP!$P$2&amp;":"&amp;dbP!$P$2),IF($I204=$J204,"*",$I204),INDIRECT($F$1&amp;dbP!$Q$2&amp;":"&amp;dbP!$Q$2),IF(OR($I204=$J204,"  "&amp;$I204=$J204),"*",RIGHT($J204,LEN($J204)-4)),INDIRECT($F$1&amp;dbP!$AC$2&amp;":"&amp;dbP!$AC$2),RepP!$J$3)</f>
        <v>0</v>
      </c>
    </row>
    <row r="205" spans="2:57" x14ac:dyDescent="0.3">
      <c r="B205" s="1">
        <f>MAX(B$181:B204)+1</f>
        <v>40</v>
      </c>
      <c r="F205" s="1" t="str">
        <f ca="1">INDIRECT($B$1&amp;Items!H$2&amp;$B205)</f>
        <v>Y</v>
      </c>
      <c r="G205" s="1" t="str">
        <f ca="1">INDIRECT($B$1&amp;Items!I$2&amp;$B205)</f>
        <v>Z</v>
      </c>
      <c r="H205" s="13" t="str">
        <f ca="1">INDIRECT($B$1&amp;Items!E$2&amp;$B205)</f>
        <v>Начисление себестоимостных затрат</v>
      </c>
      <c r="I205" s="13" t="str">
        <f ca="1">IF(INDIRECT($B$1&amp;Items!F$2&amp;$B205)="",H205,INDIRECT($B$1&amp;Items!F$2&amp;$B205))</f>
        <v>Начисление затрат этапа-2 бизнес-процесса</v>
      </c>
      <c r="J205" s="1" t="str">
        <f ca="1">IF(INDIRECT($B$1&amp;Items!G$2&amp;$B205)="",IF(H205&lt;&gt;I205,"  "&amp;I205,I205),"    "&amp;INDIRECT($B$1&amp;Items!G$2&amp;$B205))</f>
        <v xml:space="preserve">    Производственные затраты-10</v>
      </c>
      <c r="S205" s="1">
        <f ca="1">SUM($U205:INDIRECT(ADDRESS(ROW(),SUMIFS($1:$1,$5:$5,MAX($5:$5)))))</f>
        <v>974200.24108333339</v>
      </c>
      <c r="V205" s="1">
        <f ca="1">SUMIFS(INDIRECT($F$1&amp;$F205&amp;":"&amp;$F205),INDIRECT($F$1&amp;dbP!$D$2&amp;":"&amp;dbP!$D$2),"&gt;="&amp;V$6,INDIRECT($F$1&amp;dbP!$D$2&amp;":"&amp;dbP!$D$2),"&lt;="&amp;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V$6,INDIRECT($F$1&amp;dbP!$D$2&amp;":"&amp;dbP!$D$2),"&lt;="&amp;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W205" s="1">
        <f ca="1">SUMIFS(INDIRECT($F$1&amp;$F205&amp;":"&amp;$F205),INDIRECT($F$1&amp;dbP!$D$2&amp;":"&amp;dbP!$D$2),"&gt;="&amp;W$6,INDIRECT($F$1&amp;dbP!$D$2&amp;":"&amp;dbP!$D$2),"&lt;="&amp;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W$6,INDIRECT($F$1&amp;dbP!$D$2&amp;":"&amp;dbP!$D$2),"&lt;="&amp;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974200.24108333339</v>
      </c>
      <c r="X205" s="1">
        <f ca="1">SUMIFS(INDIRECT($F$1&amp;$F205&amp;":"&amp;$F205),INDIRECT($F$1&amp;dbP!$D$2&amp;":"&amp;dbP!$D$2),"&gt;="&amp;X$6,INDIRECT($F$1&amp;dbP!$D$2&amp;":"&amp;dbP!$D$2),"&lt;="&amp;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X$6,INDIRECT($F$1&amp;dbP!$D$2&amp;":"&amp;dbP!$D$2),"&lt;="&amp;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Y205" s="1">
        <f ca="1">SUMIFS(INDIRECT($F$1&amp;$F205&amp;":"&amp;$F205),INDIRECT($F$1&amp;dbP!$D$2&amp;":"&amp;dbP!$D$2),"&gt;="&amp;Y$6,INDIRECT($F$1&amp;dbP!$D$2&amp;":"&amp;dbP!$D$2),"&lt;="&amp;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Y$6,INDIRECT($F$1&amp;dbP!$D$2&amp;":"&amp;dbP!$D$2),"&lt;="&amp;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Z205" s="1">
        <f ca="1">SUMIFS(INDIRECT($F$1&amp;$F205&amp;":"&amp;$F205),INDIRECT($F$1&amp;dbP!$D$2&amp;":"&amp;dbP!$D$2),"&gt;="&amp;Z$6,INDIRECT($F$1&amp;dbP!$D$2&amp;":"&amp;dbP!$D$2),"&lt;="&amp;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Z$6,INDIRECT($F$1&amp;dbP!$D$2&amp;":"&amp;dbP!$D$2),"&lt;="&amp;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A205" s="1">
        <f ca="1">SUMIFS(INDIRECT($F$1&amp;$F205&amp;":"&amp;$F205),INDIRECT($F$1&amp;dbP!$D$2&amp;":"&amp;dbP!$D$2),"&gt;="&amp;AA$6,INDIRECT($F$1&amp;dbP!$D$2&amp;":"&amp;dbP!$D$2),"&lt;="&amp;A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A$6,INDIRECT($F$1&amp;dbP!$D$2&amp;":"&amp;dbP!$D$2),"&lt;="&amp;A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B205" s="1">
        <f ca="1">SUMIFS(INDIRECT($F$1&amp;$F205&amp;":"&amp;$F205),INDIRECT($F$1&amp;dbP!$D$2&amp;":"&amp;dbP!$D$2),"&gt;="&amp;AB$6,INDIRECT($F$1&amp;dbP!$D$2&amp;":"&amp;dbP!$D$2),"&lt;="&amp;A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B$6,INDIRECT($F$1&amp;dbP!$D$2&amp;":"&amp;dbP!$D$2),"&lt;="&amp;A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C205" s="1">
        <f ca="1">SUMIFS(INDIRECT($F$1&amp;$F205&amp;":"&amp;$F205),INDIRECT($F$1&amp;dbP!$D$2&amp;":"&amp;dbP!$D$2),"&gt;="&amp;AC$6,INDIRECT($F$1&amp;dbP!$D$2&amp;":"&amp;dbP!$D$2),"&lt;="&amp;A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C$6,INDIRECT($F$1&amp;dbP!$D$2&amp;":"&amp;dbP!$D$2),"&lt;="&amp;A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D205" s="1">
        <f ca="1">SUMIFS(INDIRECT($F$1&amp;$F205&amp;":"&amp;$F205),INDIRECT($F$1&amp;dbP!$D$2&amp;":"&amp;dbP!$D$2),"&gt;="&amp;AD$6,INDIRECT($F$1&amp;dbP!$D$2&amp;":"&amp;dbP!$D$2),"&lt;="&amp;A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D$6,INDIRECT($F$1&amp;dbP!$D$2&amp;":"&amp;dbP!$D$2),"&lt;="&amp;A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E205" s="1">
        <f ca="1">SUMIFS(INDIRECT($F$1&amp;$F205&amp;":"&amp;$F205),INDIRECT($F$1&amp;dbP!$D$2&amp;":"&amp;dbP!$D$2),"&gt;="&amp;AE$6,INDIRECT($F$1&amp;dbP!$D$2&amp;":"&amp;dbP!$D$2),"&lt;="&amp;A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E$6,INDIRECT($F$1&amp;dbP!$D$2&amp;":"&amp;dbP!$D$2),"&lt;="&amp;A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F205" s="1">
        <f ca="1">SUMIFS(INDIRECT($F$1&amp;$F205&amp;":"&amp;$F205),INDIRECT($F$1&amp;dbP!$D$2&amp;":"&amp;dbP!$D$2),"&gt;="&amp;AF$6,INDIRECT($F$1&amp;dbP!$D$2&amp;":"&amp;dbP!$D$2),"&lt;="&amp;AF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F$6,INDIRECT($F$1&amp;dbP!$D$2&amp;":"&amp;dbP!$D$2),"&lt;="&amp;AF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G205" s="1">
        <f ca="1">SUMIFS(INDIRECT($F$1&amp;$F205&amp;":"&amp;$F205),INDIRECT($F$1&amp;dbP!$D$2&amp;":"&amp;dbP!$D$2),"&gt;="&amp;AG$6,INDIRECT($F$1&amp;dbP!$D$2&amp;":"&amp;dbP!$D$2),"&lt;="&amp;AG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G$6,INDIRECT($F$1&amp;dbP!$D$2&amp;":"&amp;dbP!$D$2),"&lt;="&amp;AG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H205" s="1">
        <f ca="1">SUMIFS(INDIRECT($F$1&amp;$F205&amp;":"&amp;$F205),INDIRECT($F$1&amp;dbP!$D$2&amp;":"&amp;dbP!$D$2),"&gt;="&amp;AH$6,INDIRECT($F$1&amp;dbP!$D$2&amp;":"&amp;dbP!$D$2),"&lt;="&amp;AH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H$6,INDIRECT($F$1&amp;dbP!$D$2&amp;":"&amp;dbP!$D$2),"&lt;="&amp;AH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I205" s="1">
        <f ca="1">SUMIFS(INDIRECT($F$1&amp;$F205&amp;":"&amp;$F205),INDIRECT($F$1&amp;dbP!$D$2&amp;":"&amp;dbP!$D$2),"&gt;="&amp;AI$6,INDIRECT($F$1&amp;dbP!$D$2&amp;":"&amp;dbP!$D$2),"&lt;="&amp;AI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I$6,INDIRECT($F$1&amp;dbP!$D$2&amp;":"&amp;dbP!$D$2),"&lt;="&amp;AI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J205" s="1">
        <f ca="1">SUMIFS(INDIRECT($F$1&amp;$F205&amp;":"&amp;$F205),INDIRECT($F$1&amp;dbP!$D$2&amp;":"&amp;dbP!$D$2),"&gt;="&amp;AJ$6,INDIRECT($F$1&amp;dbP!$D$2&amp;":"&amp;dbP!$D$2),"&lt;="&amp;AJ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J$6,INDIRECT($F$1&amp;dbP!$D$2&amp;":"&amp;dbP!$D$2),"&lt;="&amp;AJ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K205" s="1">
        <f ca="1">SUMIFS(INDIRECT($F$1&amp;$F205&amp;":"&amp;$F205),INDIRECT($F$1&amp;dbP!$D$2&amp;":"&amp;dbP!$D$2),"&gt;="&amp;AK$6,INDIRECT($F$1&amp;dbP!$D$2&amp;":"&amp;dbP!$D$2),"&lt;="&amp;AK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K$6,INDIRECT($F$1&amp;dbP!$D$2&amp;":"&amp;dbP!$D$2),"&lt;="&amp;AK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L205" s="1">
        <f ca="1">SUMIFS(INDIRECT($F$1&amp;$F205&amp;":"&amp;$F205),INDIRECT($F$1&amp;dbP!$D$2&amp;":"&amp;dbP!$D$2),"&gt;="&amp;AL$6,INDIRECT($F$1&amp;dbP!$D$2&amp;":"&amp;dbP!$D$2),"&lt;="&amp;AL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L$6,INDIRECT($F$1&amp;dbP!$D$2&amp;":"&amp;dbP!$D$2),"&lt;="&amp;AL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M205" s="1">
        <f ca="1">SUMIFS(INDIRECT($F$1&amp;$F205&amp;":"&amp;$F205),INDIRECT($F$1&amp;dbP!$D$2&amp;":"&amp;dbP!$D$2),"&gt;="&amp;AM$6,INDIRECT($F$1&amp;dbP!$D$2&amp;":"&amp;dbP!$D$2),"&lt;="&amp;AM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M$6,INDIRECT($F$1&amp;dbP!$D$2&amp;":"&amp;dbP!$D$2),"&lt;="&amp;AM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N205" s="1">
        <f ca="1">SUMIFS(INDIRECT($F$1&amp;$F205&amp;":"&amp;$F205),INDIRECT($F$1&amp;dbP!$D$2&amp;":"&amp;dbP!$D$2),"&gt;="&amp;AN$6,INDIRECT($F$1&amp;dbP!$D$2&amp;":"&amp;dbP!$D$2),"&lt;="&amp;AN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N$6,INDIRECT($F$1&amp;dbP!$D$2&amp;":"&amp;dbP!$D$2),"&lt;="&amp;AN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O205" s="1">
        <f ca="1">SUMIFS(INDIRECT($F$1&amp;$F205&amp;":"&amp;$F205),INDIRECT($F$1&amp;dbP!$D$2&amp;":"&amp;dbP!$D$2),"&gt;="&amp;AO$6,INDIRECT($F$1&amp;dbP!$D$2&amp;":"&amp;dbP!$D$2),"&lt;="&amp;AO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O$6,INDIRECT($F$1&amp;dbP!$D$2&amp;":"&amp;dbP!$D$2),"&lt;="&amp;AO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P205" s="1">
        <f ca="1">SUMIFS(INDIRECT($F$1&amp;$F205&amp;":"&amp;$F205),INDIRECT($F$1&amp;dbP!$D$2&amp;":"&amp;dbP!$D$2),"&gt;="&amp;AP$6,INDIRECT($F$1&amp;dbP!$D$2&amp;":"&amp;dbP!$D$2),"&lt;="&amp;AP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P$6,INDIRECT($F$1&amp;dbP!$D$2&amp;":"&amp;dbP!$D$2),"&lt;="&amp;AP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Q205" s="1">
        <f ca="1">SUMIFS(INDIRECT($F$1&amp;$F205&amp;":"&amp;$F205),INDIRECT($F$1&amp;dbP!$D$2&amp;":"&amp;dbP!$D$2),"&gt;="&amp;AQ$6,INDIRECT($F$1&amp;dbP!$D$2&amp;":"&amp;dbP!$D$2),"&lt;="&amp;AQ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Q$6,INDIRECT($F$1&amp;dbP!$D$2&amp;":"&amp;dbP!$D$2),"&lt;="&amp;AQ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R205" s="1">
        <f ca="1">SUMIFS(INDIRECT($F$1&amp;$F205&amp;":"&amp;$F205),INDIRECT($F$1&amp;dbP!$D$2&amp;":"&amp;dbP!$D$2),"&gt;="&amp;AR$6,INDIRECT($F$1&amp;dbP!$D$2&amp;":"&amp;dbP!$D$2),"&lt;="&amp;AR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R$6,INDIRECT($F$1&amp;dbP!$D$2&amp;":"&amp;dbP!$D$2),"&lt;="&amp;AR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S205" s="1">
        <f ca="1">SUMIFS(INDIRECT($F$1&amp;$F205&amp;":"&amp;$F205),INDIRECT($F$1&amp;dbP!$D$2&amp;":"&amp;dbP!$D$2),"&gt;="&amp;AS$6,INDIRECT($F$1&amp;dbP!$D$2&amp;":"&amp;dbP!$D$2),"&lt;="&amp;AS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S$6,INDIRECT($F$1&amp;dbP!$D$2&amp;":"&amp;dbP!$D$2),"&lt;="&amp;AS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T205" s="1">
        <f ca="1">SUMIFS(INDIRECT($F$1&amp;$F205&amp;":"&amp;$F205),INDIRECT($F$1&amp;dbP!$D$2&amp;":"&amp;dbP!$D$2),"&gt;="&amp;AT$6,INDIRECT($F$1&amp;dbP!$D$2&amp;":"&amp;dbP!$D$2),"&lt;="&amp;AT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T$6,INDIRECT($F$1&amp;dbP!$D$2&amp;":"&amp;dbP!$D$2),"&lt;="&amp;AT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U205" s="1">
        <f ca="1">SUMIFS(INDIRECT($F$1&amp;$F205&amp;":"&amp;$F205),INDIRECT($F$1&amp;dbP!$D$2&amp;":"&amp;dbP!$D$2),"&gt;="&amp;AU$6,INDIRECT($F$1&amp;dbP!$D$2&amp;":"&amp;dbP!$D$2),"&lt;="&amp;AU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U$6,INDIRECT($F$1&amp;dbP!$D$2&amp;":"&amp;dbP!$D$2),"&lt;="&amp;AU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V205" s="1">
        <f ca="1">SUMIFS(INDIRECT($F$1&amp;$F205&amp;":"&amp;$F205),INDIRECT($F$1&amp;dbP!$D$2&amp;":"&amp;dbP!$D$2),"&gt;="&amp;AV$6,INDIRECT($F$1&amp;dbP!$D$2&amp;":"&amp;dbP!$D$2),"&lt;="&amp;A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V$6,INDIRECT($F$1&amp;dbP!$D$2&amp;":"&amp;dbP!$D$2),"&lt;="&amp;AV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W205" s="1">
        <f ca="1">SUMIFS(INDIRECT($F$1&amp;$F205&amp;":"&amp;$F205),INDIRECT($F$1&amp;dbP!$D$2&amp;":"&amp;dbP!$D$2),"&gt;="&amp;AW$6,INDIRECT($F$1&amp;dbP!$D$2&amp;":"&amp;dbP!$D$2),"&lt;="&amp;A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W$6,INDIRECT($F$1&amp;dbP!$D$2&amp;":"&amp;dbP!$D$2),"&lt;="&amp;AW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X205" s="1">
        <f ca="1">SUMIFS(INDIRECT($F$1&amp;$F205&amp;":"&amp;$F205),INDIRECT($F$1&amp;dbP!$D$2&amp;":"&amp;dbP!$D$2),"&gt;="&amp;AX$6,INDIRECT($F$1&amp;dbP!$D$2&amp;":"&amp;dbP!$D$2),"&lt;="&amp;A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X$6,INDIRECT($F$1&amp;dbP!$D$2&amp;":"&amp;dbP!$D$2),"&lt;="&amp;AX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Y205" s="1">
        <f ca="1">SUMIFS(INDIRECT($F$1&amp;$F205&amp;":"&amp;$F205),INDIRECT($F$1&amp;dbP!$D$2&amp;":"&amp;dbP!$D$2),"&gt;="&amp;AY$6,INDIRECT($F$1&amp;dbP!$D$2&amp;":"&amp;dbP!$D$2),"&lt;="&amp;A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Y$6,INDIRECT($F$1&amp;dbP!$D$2&amp;":"&amp;dbP!$D$2),"&lt;="&amp;AY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AZ205" s="1">
        <f ca="1">SUMIFS(INDIRECT($F$1&amp;$F205&amp;":"&amp;$F205),INDIRECT($F$1&amp;dbP!$D$2&amp;":"&amp;dbP!$D$2),"&gt;="&amp;AZ$6,INDIRECT($F$1&amp;dbP!$D$2&amp;":"&amp;dbP!$D$2),"&lt;="&amp;A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AZ$6,INDIRECT($F$1&amp;dbP!$D$2&amp;":"&amp;dbP!$D$2),"&lt;="&amp;AZ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A205" s="1">
        <f ca="1">SUMIFS(INDIRECT($F$1&amp;$F205&amp;":"&amp;$F205),INDIRECT($F$1&amp;dbP!$D$2&amp;":"&amp;dbP!$D$2),"&gt;="&amp;BA$6,INDIRECT($F$1&amp;dbP!$D$2&amp;":"&amp;dbP!$D$2),"&lt;="&amp;B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BA$6,INDIRECT($F$1&amp;dbP!$D$2&amp;":"&amp;dbP!$D$2),"&lt;="&amp;BA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B205" s="1">
        <f ca="1">SUMIFS(INDIRECT($F$1&amp;$F205&amp;":"&amp;$F205),INDIRECT($F$1&amp;dbP!$D$2&amp;":"&amp;dbP!$D$2),"&gt;="&amp;BB$6,INDIRECT($F$1&amp;dbP!$D$2&amp;":"&amp;dbP!$D$2),"&lt;="&amp;B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BB$6,INDIRECT($F$1&amp;dbP!$D$2&amp;":"&amp;dbP!$D$2),"&lt;="&amp;BB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C205" s="1">
        <f ca="1">SUMIFS(INDIRECT($F$1&amp;$F205&amp;":"&amp;$F205),INDIRECT($F$1&amp;dbP!$D$2&amp;":"&amp;dbP!$D$2),"&gt;="&amp;BC$6,INDIRECT($F$1&amp;dbP!$D$2&amp;":"&amp;dbP!$D$2),"&lt;="&amp;B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BC$6,INDIRECT($F$1&amp;dbP!$D$2&amp;":"&amp;dbP!$D$2),"&lt;="&amp;BC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D205" s="1">
        <f ca="1">SUMIFS(INDIRECT($F$1&amp;$F205&amp;":"&amp;$F205),INDIRECT($F$1&amp;dbP!$D$2&amp;":"&amp;dbP!$D$2),"&gt;="&amp;BD$6,INDIRECT($F$1&amp;dbP!$D$2&amp;":"&amp;dbP!$D$2),"&lt;="&amp;B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BD$6,INDIRECT($F$1&amp;dbP!$D$2&amp;":"&amp;dbP!$D$2),"&lt;="&amp;BD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  <c r="BE205" s="1">
        <f ca="1">SUMIFS(INDIRECT($F$1&amp;$F205&amp;":"&amp;$F205),INDIRECT($F$1&amp;dbP!$D$2&amp;":"&amp;dbP!$D$2),"&gt;="&amp;BE$6,INDIRECT($F$1&amp;dbP!$D$2&amp;":"&amp;dbP!$D$2),"&lt;="&amp;B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"&amp;$I205=$J205),"*",RIGHT($J205,LEN($J205)-4)),INDIRECT($F$1&amp;dbP!$AC$2&amp;":"&amp;dbP!$AC$2),RepP!$J$3)-
SUMIFS(INDIRECT($F$1&amp;$G205&amp;":"&amp;$G205),INDIRECT($F$1&amp;dbP!$D$2&amp;":"&amp;dbP!$D$2),"&gt;="&amp;BE$6,INDIRECT($F$1&amp;dbP!$D$2&amp;":"&amp;dbP!$D$2),"&lt;="&amp;BE$7,INDIRECT($F$1&amp;dbP!$O$2&amp;":"&amp;dbP!$O$2),$H205,INDIRECT($F$1&amp;dbP!$P$2&amp;":"&amp;dbP!$P$2),IF($I205=$J205,"*",$I205),INDIRECT($F$1&amp;dbP!$Q$2&amp;":"&amp;dbP!$Q$2),IF(OR($I205=$J205,"  "&amp;$I205=$J205),"*",RIGHT($J205,LEN($J205)-4)),INDIRECT($F$1&amp;dbP!$AC$2&amp;":"&amp;dbP!$AC$2),RepP!$J$3)</f>
        <v>0</v>
      </c>
    </row>
    <row r="206" spans="2:57" x14ac:dyDescent="0.3">
      <c r="B206" s="1">
        <f>MAX(B$181:B205)+1</f>
        <v>41</v>
      </c>
      <c r="F206" s="1" t="str">
        <f ca="1">INDIRECT($B$1&amp;Items!H$2&amp;$B206)</f>
        <v>Y</v>
      </c>
      <c r="G206" s="1" t="str">
        <f ca="1">INDIRECT($B$1&amp;Items!I$2&amp;$B206)</f>
        <v>Z</v>
      </c>
      <c r="H206" s="13" t="str">
        <f ca="1">INDIRECT($B$1&amp;Items!E$2&amp;$B206)</f>
        <v>Начисление себестоимостных затрат</v>
      </c>
      <c r="I206" s="13" t="str">
        <f ca="1">IF(INDIRECT($B$1&amp;Items!F$2&amp;$B206)="",H206,INDIRECT($B$1&amp;Items!F$2&amp;$B206))</f>
        <v>Начисление затрат этапа-3 бизнес-процесса</v>
      </c>
      <c r="J206" s="1" t="str">
        <f ca="1">IF(INDIRECT($B$1&amp;Items!G$2&amp;$B206)="",IF(H206&lt;&gt;I206,"  "&amp;I206,I206),"    "&amp;INDIRECT($B$1&amp;Items!G$2&amp;$B206))</f>
        <v xml:space="preserve">  Начисление затрат этапа-3 бизнес-процесса</v>
      </c>
      <c r="S206" s="1">
        <f ca="1">SUM($U206:INDIRECT(ADDRESS(ROW(),SUMIFS($1:$1,$5:$5,MAX($5:$5)))))</f>
        <v>14113156.148248333</v>
      </c>
      <c r="V206" s="1">
        <f ca="1">SUMIFS(INDIRECT($F$1&amp;$F206&amp;":"&amp;$F206),INDIRECT($F$1&amp;dbP!$D$2&amp;":"&amp;dbP!$D$2),"&gt;="&amp;V$6,INDIRECT($F$1&amp;dbP!$D$2&amp;":"&amp;dbP!$D$2),"&lt;="&amp;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V$6,INDIRECT($F$1&amp;dbP!$D$2&amp;":"&amp;dbP!$D$2),"&lt;="&amp;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2123915.7833333332</v>
      </c>
      <c r="W206" s="1">
        <f ca="1">SUMIFS(INDIRECT($F$1&amp;$F206&amp;":"&amp;$F206),INDIRECT($F$1&amp;dbP!$D$2&amp;":"&amp;dbP!$D$2),"&gt;="&amp;W$6,INDIRECT($F$1&amp;dbP!$D$2&amp;":"&amp;dbP!$D$2),"&lt;="&amp;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W$6,INDIRECT($F$1&amp;dbP!$D$2&amp;":"&amp;dbP!$D$2),"&lt;="&amp;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2669556.1749550002</v>
      </c>
      <c r="X206" s="1">
        <f ca="1">SUMIFS(INDIRECT($F$1&amp;$F206&amp;":"&amp;$F206),INDIRECT($F$1&amp;dbP!$D$2&amp;":"&amp;dbP!$D$2),"&gt;="&amp;X$6,INDIRECT($F$1&amp;dbP!$D$2&amp;":"&amp;dbP!$D$2),"&lt;="&amp;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X$6,INDIRECT($F$1&amp;dbP!$D$2&amp;":"&amp;dbP!$D$2),"&lt;="&amp;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2099415.7833333332</v>
      </c>
      <c r="Y206" s="1">
        <f ca="1">SUMIFS(INDIRECT($F$1&amp;$F206&amp;":"&amp;$F206),INDIRECT($F$1&amp;dbP!$D$2&amp;":"&amp;dbP!$D$2),"&gt;="&amp;Y$6,INDIRECT($F$1&amp;dbP!$D$2&amp;":"&amp;dbP!$D$2),"&lt;="&amp;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Y$6,INDIRECT($F$1&amp;dbP!$D$2&amp;":"&amp;dbP!$D$2),"&lt;="&amp;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2587931.2833333332</v>
      </c>
      <c r="Z206" s="1">
        <f ca="1">SUMIFS(INDIRECT($F$1&amp;$F206&amp;":"&amp;$F206),INDIRECT($F$1&amp;dbP!$D$2&amp;":"&amp;dbP!$D$2),"&gt;="&amp;Z$6,INDIRECT($F$1&amp;dbP!$D$2&amp;":"&amp;dbP!$D$2),"&lt;="&amp;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Z$6,INDIRECT($F$1&amp;dbP!$D$2&amp;":"&amp;dbP!$D$2),"&lt;="&amp;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3042795.1650050003</v>
      </c>
      <c r="AA206" s="1">
        <f ca="1">SUMIFS(INDIRECT($F$1&amp;$F206&amp;":"&amp;$F206),INDIRECT($F$1&amp;dbP!$D$2&amp;":"&amp;dbP!$D$2),"&gt;="&amp;AA$6,INDIRECT($F$1&amp;dbP!$D$2&amp;":"&amp;dbP!$D$2),"&lt;="&amp;A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A$6,INDIRECT($F$1&amp;dbP!$D$2&amp;":"&amp;dbP!$D$2),"&lt;="&amp;A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1589541.9582883334</v>
      </c>
      <c r="AB206" s="1">
        <f ca="1">SUMIFS(INDIRECT($F$1&amp;$F206&amp;":"&amp;$F206),INDIRECT($F$1&amp;dbP!$D$2&amp;":"&amp;dbP!$D$2),"&gt;="&amp;AB$6,INDIRECT($F$1&amp;dbP!$D$2&amp;":"&amp;dbP!$D$2),"&lt;="&amp;A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B$6,INDIRECT($F$1&amp;dbP!$D$2&amp;":"&amp;dbP!$D$2),"&lt;="&amp;A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C206" s="1">
        <f ca="1">SUMIFS(INDIRECT($F$1&amp;$F206&amp;":"&amp;$F206),INDIRECT($F$1&amp;dbP!$D$2&amp;":"&amp;dbP!$D$2),"&gt;="&amp;AC$6,INDIRECT($F$1&amp;dbP!$D$2&amp;":"&amp;dbP!$D$2),"&lt;="&amp;A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C$6,INDIRECT($F$1&amp;dbP!$D$2&amp;":"&amp;dbP!$D$2),"&lt;="&amp;A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D206" s="1">
        <f ca="1">SUMIFS(INDIRECT($F$1&amp;$F206&amp;":"&amp;$F206),INDIRECT($F$1&amp;dbP!$D$2&amp;":"&amp;dbP!$D$2),"&gt;="&amp;AD$6,INDIRECT($F$1&amp;dbP!$D$2&amp;":"&amp;dbP!$D$2),"&lt;="&amp;A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D$6,INDIRECT($F$1&amp;dbP!$D$2&amp;":"&amp;dbP!$D$2),"&lt;="&amp;A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E206" s="1">
        <f ca="1">SUMIFS(INDIRECT($F$1&amp;$F206&amp;":"&amp;$F206),INDIRECT($F$1&amp;dbP!$D$2&amp;":"&amp;dbP!$D$2),"&gt;="&amp;AE$6,INDIRECT($F$1&amp;dbP!$D$2&amp;":"&amp;dbP!$D$2),"&lt;="&amp;A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E$6,INDIRECT($F$1&amp;dbP!$D$2&amp;":"&amp;dbP!$D$2),"&lt;="&amp;A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F206" s="1">
        <f ca="1">SUMIFS(INDIRECT($F$1&amp;$F206&amp;":"&amp;$F206),INDIRECT($F$1&amp;dbP!$D$2&amp;":"&amp;dbP!$D$2),"&gt;="&amp;AF$6,INDIRECT($F$1&amp;dbP!$D$2&amp;":"&amp;dbP!$D$2),"&lt;="&amp;AF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F$6,INDIRECT($F$1&amp;dbP!$D$2&amp;":"&amp;dbP!$D$2),"&lt;="&amp;AF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G206" s="1">
        <f ca="1">SUMIFS(INDIRECT($F$1&amp;$F206&amp;":"&amp;$F206),INDIRECT($F$1&amp;dbP!$D$2&amp;":"&amp;dbP!$D$2),"&gt;="&amp;AG$6,INDIRECT($F$1&amp;dbP!$D$2&amp;":"&amp;dbP!$D$2),"&lt;="&amp;AG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G$6,INDIRECT($F$1&amp;dbP!$D$2&amp;":"&amp;dbP!$D$2),"&lt;="&amp;AG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H206" s="1">
        <f ca="1">SUMIFS(INDIRECT($F$1&amp;$F206&amp;":"&amp;$F206),INDIRECT($F$1&amp;dbP!$D$2&amp;":"&amp;dbP!$D$2),"&gt;="&amp;AH$6,INDIRECT($F$1&amp;dbP!$D$2&amp;":"&amp;dbP!$D$2),"&lt;="&amp;AH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H$6,INDIRECT($F$1&amp;dbP!$D$2&amp;":"&amp;dbP!$D$2),"&lt;="&amp;AH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I206" s="1">
        <f ca="1">SUMIFS(INDIRECT($F$1&amp;$F206&amp;":"&amp;$F206),INDIRECT($F$1&amp;dbP!$D$2&amp;":"&amp;dbP!$D$2),"&gt;="&amp;AI$6,INDIRECT($F$1&amp;dbP!$D$2&amp;":"&amp;dbP!$D$2),"&lt;="&amp;AI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I$6,INDIRECT($F$1&amp;dbP!$D$2&amp;":"&amp;dbP!$D$2),"&lt;="&amp;AI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J206" s="1">
        <f ca="1">SUMIFS(INDIRECT($F$1&amp;$F206&amp;":"&amp;$F206),INDIRECT($F$1&amp;dbP!$D$2&amp;":"&amp;dbP!$D$2),"&gt;="&amp;AJ$6,INDIRECT($F$1&amp;dbP!$D$2&amp;":"&amp;dbP!$D$2),"&lt;="&amp;AJ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J$6,INDIRECT($F$1&amp;dbP!$D$2&amp;":"&amp;dbP!$D$2),"&lt;="&amp;AJ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K206" s="1">
        <f ca="1">SUMIFS(INDIRECT($F$1&amp;$F206&amp;":"&amp;$F206),INDIRECT($F$1&amp;dbP!$D$2&amp;":"&amp;dbP!$D$2),"&gt;="&amp;AK$6,INDIRECT($F$1&amp;dbP!$D$2&amp;":"&amp;dbP!$D$2),"&lt;="&amp;AK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K$6,INDIRECT($F$1&amp;dbP!$D$2&amp;":"&amp;dbP!$D$2),"&lt;="&amp;AK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L206" s="1">
        <f ca="1">SUMIFS(INDIRECT($F$1&amp;$F206&amp;":"&amp;$F206),INDIRECT($F$1&amp;dbP!$D$2&amp;":"&amp;dbP!$D$2),"&gt;="&amp;AL$6,INDIRECT($F$1&amp;dbP!$D$2&amp;":"&amp;dbP!$D$2),"&lt;="&amp;AL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L$6,INDIRECT($F$1&amp;dbP!$D$2&amp;":"&amp;dbP!$D$2),"&lt;="&amp;AL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M206" s="1">
        <f ca="1">SUMIFS(INDIRECT($F$1&amp;$F206&amp;":"&amp;$F206),INDIRECT($F$1&amp;dbP!$D$2&amp;":"&amp;dbP!$D$2),"&gt;="&amp;AM$6,INDIRECT($F$1&amp;dbP!$D$2&amp;":"&amp;dbP!$D$2),"&lt;="&amp;AM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M$6,INDIRECT($F$1&amp;dbP!$D$2&amp;":"&amp;dbP!$D$2),"&lt;="&amp;AM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N206" s="1">
        <f ca="1">SUMIFS(INDIRECT($F$1&amp;$F206&amp;":"&amp;$F206),INDIRECT($F$1&amp;dbP!$D$2&amp;":"&amp;dbP!$D$2),"&gt;="&amp;AN$6,INDIRECT($F$1&amp;dbP!$D$2&amp;":"&amp;dbP!$D$2),"&lt;="&amp;AN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N$6,INDIRECT($F$1&amp;dbP!$D$2&amp;":"&amp;dbP!$D$2),"&lt;="&amp;AN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O206" s="1">
        <f ca="1">SUMIFS(INDIRECT($F$1&amp;$F206&amp;":"&amp;$F206),INDIRECT($F$1&amp;dbP!$D$2&amp;":"&amp;dbP!$D$2),"&gt;="&amp;AO$6,INDIRECT($F$1&amp;dbP!$D$2&amp;":"&amp;dbP!$D$2),"&lt;="&amp;AO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O$6,INDIRECT($F$1&amp;dbP!$D$2&amp;":"&amp;dbP!$D$2),"&lt;="&amp;AO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P206" s="1">
        <f ca="1">SUMIFS(INDIRECT($F$1&amp;$F206&amp;":"&amp;$F206),INDIRECT($F$1&amp;dbP!$D$2&amp;":"&amp;dbP!$D$2),"&gt;="&amp;AP$6,INDIRECT($F$1&amp;dbP!$D$2&amp;":"&amp;dbP!$D$2),"&lt;="&amp;AP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P$6,INDIRECT($F$1&amp;dbP!$D$2&amp;":"&amp;dbP!$D$2),"&lt;="&amp;AP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Q206" s="1">
        <f ca="1">SUMIFS(INDIRECT($F$1&amp;$F206&amp;":"&amp;$F206),INDIRECT($F$1&amp;dbP!$D$2&amp;":"&amp;dbP!$D$2),"&gt;="&amp;AQ$6,INDIRECT($F$1&amp;dbP!$D$2&amp;":"&amp;dbP!$D$2),"&lt;="&amp;AQ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Q$6,INDIRECT($F$1&amp;dbP!$D$2&amp;":"&amp;dbP!$D$2),"&lt;="&amp;AQ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R206" s="1">
        <f ca="1">SUMIFS(INDIRECT($F$1&amp;$F206&amp;":"&amp;$F206),INDIRECT($F$1&amp;dbP!$D$2&amp;":"&amp;dbP!$D$2),"&gt;="&amp;AR$6,INDIRECT($F$1&amp;dbP!$D$2&amp;":"&amp;dbP!$D$2),"&lt;="&amp;AR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R$6,INDIRECT($F$1&amp;dbP!$D$2&amp;":"&amp;dbP!$D$2),"&lt;="&amp;AR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S206" s="1">
        <f ca="1">SUMIFS(INDIRECT($F$1&amp;$F206&amp;":"&amp;$F206),INDIRECT($F$1&amp;dbP!$D$2&amp;":"&amp;dbP!$D$2),"&gt;="&amp;AS$6,INDIRECT($F$1&amp;dbP!$D$2&amp;":"&amp;dbP!$D$2),"&lt;="&amp;AS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S$6,INDIRECT($F$1&amp;dbP!$D$2&amp;":"&amp;dbP!$D$2),"&lt;="&amp;AS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T206" s="1">
        <f ca="1">SUMIFS(INDIRECT($F$1&amp;$F206&amp;":"&amp;$F206),INDIRECT($F$1&amp;dbP!$D$2&amp;":"&amp;dbP!$D$2),"&gt;="&amp;AT$6,INDIRECT($F$1&amp;dbP!$D$2&amp;":"&amp;dbP!$D$2),"&lt;="&amp;AT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T$6,INDIRECT($F$1&amp;dbP!$D$2&amp;":"&amp;dbP!$D$2),"&lt;="&amp;AT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U206" s="1">
        <f ca="1">SUMIFS(INDIRECT($F$1&amp;$F206&amp;":"&amp;$F206),INDIRECT($F$1&amp;dbP!$D$2&amp;":"&amp;dbP!$D$2),"&gt;="&amp;AU$6,INDIRECT($F$1&amp;dbP!$D$2&amp;":"&amp;dbP!$D$2),"&lt;="&amp;AU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U$6,INDIRECT($F$1&amp;dbP!$D$2&amp;":"&amp;dbP!$D$2),"&lt;="&amp;AU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V206" s="1">
        <f ca="1">SUMIFS(INDIRECT($F$1&amp;$F206&amp;":"&amp;$F206),INDIRECT($F$1&amp;dbP!$D$2&amp;":"&amp;dbP!$D$2),"&gt;="&amp;AV$6,INDIRECT($F$1&amp;dbP!$D$2&amp;":"&amp;dbP!$D$2),"&lt;="&amp;A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V$6,INDIRECT($F$1&amp;dbP!$D$2&amp;":"&amp;dbP!$D$2),"&lt;="&amp;AV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W206" s="1">
        <f ca="1">SUMIFS(INDIRECT($F$1&amp;$F206&amp;":"&amp;$F206),INDIRECT($F$1&amp;dbP!$D$2&amp;":"&amp;dbP!$D$2),"&gt;="&amp;AW$6,INDIRECT($F$1&amp;dbP!$D$2&amp;":"&amp;dbP!$D$2),"&lt;="&amp;A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W$6,INDIRECT($F$1&amp;dbP!$D$2&amp;":"&amp;dbP!$D$2),"&lt;="&amp;AW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X206" s="1">
        <f ca="1">SUMIFS(INDIRECT($F$1&amp;$F206&amp;":"&amp;$F206),INDIRECT($F$1&amp;dbP!$D$2&amp;":"&amp;dbP!$D$2),"&gt;="&amp;AX$6,INDIRECT($F$1&amp;dbP!$D$2&amp;":"&amp;dbP!$D$2),"&lt;="&amp;A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X$6,INDIRECT($F$1&amp;dbP!$D$2&amp;":"&amp;dbP!$D$2),"&lt;="&amp;AX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Y206" s="1">
        <f ca="1">SUMIFS(INDIRECT($F$1&amp;$F206&amp;":"&amp;$F206),INDIRECT($F$1&amp;dbP!$D$2&amp;":"&amp;dbP!$D$2),"&gt;="&amp;AY$6,INDIRECT($F$1&amp;dbP!$D$2&amp;":"&amp;dbP!$D$2),"&lt;="&amp;A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Y$6,INDIRECT($F$1&amp;dbP!$D$2&amp;":"&amp;dbP!$D$2),"&lt;="&amp;AY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AZ206" s="1">
        <f ca="1">SUMIFS(INDIRECT($F$1&amp;$F206&amp;":"&amp;$F206),INDIRECT($F$1&amp;dbP!$D$2&amp;":"&amp;dbP!$D$2),"&gt;="&amp;AZ$6,INDIRECT($F$1&amp;dbP!$D$2&amp;":"&amp;dbP!$D$2),"&lt;="&amp;A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AZ$6,INDIRECT($F$1&amp;dbP!$D$2&amp;":"&amp;dbP!$D$2),"&lt;="&amp;AZ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A206" s="1">
        <f ca="1">SUMIFS(INDIRECT($F$1&amp;$F206&amp;":"&amp;$F206),INDIRECT($F$1&amp;dbP!$D$2&amp;":"&amp;dbP!$D$2),"&gt;="&amp;BA$6,INDIRECT($F$1&amp;dbP!$D$2&amp;":"&amp;dbP!$D$2),"&lt;="&amp;B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BA$6,INDIRECT($F$1&amp;dbP!$D$2&amp;":"&amp;dbP!$D$2),"&lt;="&amp;BA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B206" s="1">
        <f ca="1">SUMIFS(INDIRECT($F$1&amp;$F206&amp;":"&amp;$F206),INDIRECT($F$1&amp;dbP!$D$2&amp;":"&amp;dbP!$D$2),"&gt;="&amp;BB$6,INDIRECT($F$1&amp;dbP!$D$2&amp;":"&amp;dbP!$D$2),"&lt;="&amp;B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BB$6,INDIRECT($F$1&amp;dbP!$D$2&amp;":"&amp;dbP!$D$2),"&lt;="&amp;BB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C206" s="1">
        <f ca="1">SUMIFS(INDIRECT($F$1&amp;$F206&amp;":"&amp;$F206),INDIRECT($F$1&amp;dbP!$D$2&amp;":"&amp;dbP!$D$2),"&gt;="&amp;BC$6,INDIRECT($F$1&amp;dbP!$D$2&amp;":"&amp;dbP!$D$2),"&lt;="&amp;B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BC$6,INDIRECT($F$1&amp;dbP!$D$2&amp;":"&amp;dbP!$D$2),"&lt;="&amp;BC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D206" s="1">
        <f ca="1">SUMIFS(INDIRECT($F$1&amp;$F206&amp;":"&amp;$F206),INDIRECT($F$1&amp;dbP!$D$2&amp;":"&amp;dbP!$D$2),"&gt;="&amp;BD$6,INDIRECT($F$1&amp;dbP!$D$2&amp;":"&amp;dbP!$D$2),"&lt;="&amp;B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BD$6,INDIRECT($F$1&amp;dbP!$D$2&amp;":"&amp;dbP!$D$2),"&lt;="&amp;BD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  <c r="BE206" s="1">
        <f ca="1">SUMIFS(INDIRECT($F$1&amp;$F206&amp;":"&amp;$F206),INDIRECT($F$1&amp;dbP!$D$2&amp;":"&amp;dbP!$D$2),"&gt;="&amp;BE$6,INDIRECT($F$1&amp;dbP!$D$2&amp;":"&amp;dbP!$D$2),"&lt;="&amp;B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"&amp;$I206=$J206),"*",RIGHT($J206,LEN($J206)-4)),INDIRECT($F$1&amp;dbP!$AC$2&amp;":"&amp;dbP!$AC$2),RepP!$J$3)-
SUMIFS(INDIRECT($F$1&amp;$G206&amp;":"&amp;$G206),INDIRECT($F$1&amp;dbP!$D$2&amp;":"&amp;dbP!$D$2),"&gt;="&amp;BE$6,INDIRECT($F$1&amp;dbP!$D$2&amp;":"&amp;dbP!$D$2),"&lt;="&amp;BE$7,INDIRECT($F$1&amp;dbP!$O$2&amp;":"&amp;dbP!$O$2),$H206,INDIRECT($F$1&amp;dbP!$P$2&amp;":"&amp;dbP!$P$2),IF($I206=$J206,"*",$I206),INDIRECT($F$1&amp;dbP!$Q$2&amp;":"&amp;dbP!$Q$2),IF(OR($I206=$J206,"  "&amp;$I206=$J206),"*",RIGHT($J206,LEN($J206)-4)),INDIRECT($F$1&amp;dbP!$AC$2&amp;":"&amp;dbP!$AC$2),RepP!$J$3)</f>
        <v>0</v>
      </c>
    </row>
    <row r="207" spans="2:57" x14ac:dyDescent="0.3">
      <c r="B207" s="1">
        <f>MAX(B$181:B206)+1</f>
        <v>42</v>
      </c>
      <c r="F207" s="1" t="str">
        <f ca="1">INDIRECT($B$1&amp;Items!H$2&amp;$B207)</f>
        <v>Y</v>
      </c>
      <c r="G207" s="1" t="str">
        <f ca="1">INDIRECT($B$1&amp;Items!I$2&amp;$B207)</f>
        <v>Z</v>
      </c>
      <c r="H207" s="13" t="str">
        <f ca="1">INDIRECT($B$1&amp;Items!E$2&amp;$B207)</f>
        <v>Начисление себестоимостных затрат</v>
      </c>
      <c r="I207" s="13" t="str">
        <f ca="1">IF(INDIRECT($B$1&amp;Items!F$2&amp;$B207)="",H207,INDIRECT($B$1&amp;Items!F$2&amp;$B207))</f>
        <v>Начисление затрат этапа-3 бизнес-процесса</v>
      </c>
      <c r="J207" s="1" t="str">
        <f ca="1">IF(INDIRECT($B$1&amp;Items!G$2&amp;$B207)="",IF(H207&lt;&gt;I207,"  "&amp;I207,I207),"    "&amp;INDIRECT($B$1&amp;Items!G$2&amp;$B207))</f>
        <v xml:space="preserve">    Производственные затраты-11</v>
      </c>
      <c r="S207" s="1">
        <f ca="1">SUM($U207:INDIRECT(ADDRESS(ROW(),SUMIFS($1:$1,$5:$5,MAX($5:$5)))))</f>
        <v>911658.62495500012</v>
      </c>
      <c r="V207" s="1">
        <f ca="1">SUMIFS(INDIRECT($F$1&amp;$F207&amp;":"&amp;$F207),INDIRECT($F$1&amp;dbP!$D$2&amp;":"&amp;dbP!$D$2),"&gt;="&amp;V$6,INDIRECT($F$1&amp;dbP!$D$2&amp;":"&amp;dbP!$D$2),"&lt;="&amp;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V$6,INDIRECT($F$1&amp;dbP!$D$2&amp;":"&amp;dbP!$D$2),"&lt;="&amp;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W207" s="1">
        <f ca="1">SUMIFS(INDIRECT($F$1&amp;$F207&amp;":"&amp;$F207),INDIRECT($F$1&amp;dbP!$D$2&amp;":"&amp;dbP!$D$2),"&gt;="&amp;W$6,INDIRECT($F$1&amp;dbP!$D$2&amp;":"&amp;dbP!$D$2),"&lt;="&amp;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W$6,INDIRECT($F$1&amp;dbP!$D$2&amp;":"&amp;dbP!$D$2),"&lt;="&amp;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911658.62495500012</v>
      </c>
      <c r="X207" s="1">
        <f ca="1">SUMIFS(INDIRECT($F$1&amp;$F207&amp;":"&amp;$F207),INDIRECT($F$1&amp;dbP!$D$2&amp;":"&amp;dbP!$D$2),"&gt;="&amp;X$6,INDIRECT($F$1&amp;dbP!$D$2&amp;":"&amp;dbP!$D$2),"&lt;="&amp;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X$6,INDIRECT($F$1&amp;dbP!$D$2&amp;":"&amp;dbP!$D$2),"&lt;="&amp;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Y207" s="1">
        <f ca="1">SUMIFS(INDIRECT($F$1&amp;$F207&amp;":"&amp;$F207),INDIRECT($F$1&amp;dbP!$D$2&amp;":"&amp;dbP!$D$2),"&gt;="&amp;Y$6,INDIRECT($F$1&amp;dbP!$D$2&amp;":"&amp;dbP!$D$2),"&lt;="&amp;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Y$6,INDIRECT($F$1&amp;dbP!$D$2&amp;":"&amp;dbP!$D$2),"&lt;="&amp;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Z207" s="1">
        <f ca="1">SUMIFS(INDIRECT($F$1&amp;$F207&amp;":"&amp;$F207),INDIRECT($F$1&amp;dbP!$D$2&amp;":"&amp;dbP!$D$2),"&gt;="&amp;Z$6,INDIRECT($F$1&amp;dbP!$D$2&amp;":"&amp;dbP!$D$2),"&lt;="&amp;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Z$6,INDIRECT($F$1&amp;dbP!$D$2&amp;":"&amp;dbP!$D$2),"&lt;="&amp;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A207" s="1">
        <f ca="1">SUMIFS(INDIRECT($F$1&amp;$F207&amp;":"&amp;$F207),INDIRECT($F$1&amp;dbP!$D$2&amp;":"&amp;dbP!$D$2),"&gt;="&amp;AA$6,INDIRECT($F$1&amp;dbP!$D$2&amp;":"&amp;dbP!$D$2),"&lt;="&amp;A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A$6,INDIRECT($F$1&amp;dbP!$D$2&amp;":"&amp;dbP!$D$2),"&lt;="&amp;A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B207" s="1">
        <f ca="1">SUMIFS(INDIRECT($F$1&amp;$F207&amp;":"&amp;$F207),INDIRECT($F$1&amp;dbP!$D$2&amp;":"&amp;dbP!$D$2),"&gt;="&amp;AB$6,INDIRECT($F$1&amp;dbP!$D$2&amp;":"&amp;dbP!$D$2),"&lt;="&amp;A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B$6,INDIRECT($F$1&amp;dbP!$D$2&amp;":"&amp;dbP!$D$2),"&lt;="&amp;A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C207" s="1">
        <f ca="1">SUMIFS(INDIRECT($F$1&amp;$F207&amp;":"&amp;$F207),INDIRECT($F$1&amp;dbP!$D$2&amp;":"&amp;dbP!$D$2),"&gt;="&amp;AC$6,INDIRECT($F$1&amp;dbP!$D$2&amp;":"&amp;dbP!$D$2),"&lt;="&amp;A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C$6,INDIRECT($F$1&amp;dbP!$D$2&amp;":"&amp;dbP!$D$2),"&lt;="&amp;A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D207" s="1">
        <f ca="1">SUMIFS(INDIRECT($F$1&amp;$F207&amp;":"&amp;$F207),INDIRECT($F$1&amp;dbP!$D$2&amp;":"&amp;dbP!$D$2),"&gt;="&amp;AD$6,INDIRECT($F$1&amp;dbP!$D$2&amp;":"&amp;dbP!$D$2),"&lt;="&amp;A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D$6,INDIRECT($F$1&amp;dbP!$D$2&amp;":"&amp;dbP!$D$2),"&lt;="&amp;A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E207" s="1">
        <f ca="1">SUMIFS(INDIRECT($F$1&amp;$F207&amp;":"&amp;$F207),INDIRECT($F$1&amp;dbP!$D$2&amp;":"&amp;dbP!$D$2),"&gt;="&amp;AE$6,INDIRECT($F$1&amp;dbP!$D$2&amp;":"&amp;dbP!$D$2),"&lt;="&amp;A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E$6,INDIRECT($F$1&amp;dbP!$D$2&amp;":"&amp;dbP!$D$2),"&lt;="&amp;A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F207" s="1">
        <f ca="1">SUMIFS(INDIRECT($F$1&amp;$F207&amp;":"&amp;$F207),INDIRECT($F$1&amp;dbP!$D$2&amp;":"&amp;dbP!$D$2),"&gt;="&amp;AF$6,INDIRECT($F$1&amp;dbP!$D$2&amp;":"&amp;dbP!$D$2),"&lt;="&amp;AF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F$6,INDIRECT($F$1&amp;dbP!$D$2&amp;":"&amp;dbP!$D$2),"&lt;="&amp;AF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G207" s="1">
        <f ca="1">SUMIFS(INDIRECT($F$1&amp;$F207&amp;":"&amp;$F207),INDIRECT($F$1&amp;dbP!$D$2&amp;":"&amp;dbP!$D$2),"&gt;="&amp;AG$6,INDIRECT($F$1&amp;dbP!$D$2&amp;":"&amp;dbP!$D$2),"&lt;="&amp;AG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G$6,INDIRECT($F$1&amp;dbP!$D$2&amp;":"&amp;dbP!$D$2),"&lt;="&amp;AG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H207" s="1">
        <f ca="1">SUMIFS(INDIRECT($F$1&amp;$F207&amp;":"&amp;$F207),INDIRECT($F$1&amp;dbP!$D$2&amp;":"&amp;dbP!$D$2),"&gt;="&amp;AH$6,INDIRECT($F$1&amp;dbP!$D$2&amp;":"&amp;dbP!$D$2),"&lt;="&amp;AH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H$6,INDIRECT($F$1&amp;dbP!$D$2&amp;":"&amp;dbP!$D$2),"&lt;="&amp;AH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I207" s="1">
        <f ca="1">SUMIFS(INDIRECT($F$1&amp;$F207&amp;":"&amp;$F207),INDIRECT($F$1&amp;dbP!$D$2&amp;":"&amp;dbP!$D$2),"&gt;="&amp;AI$6,INDIRECT($F$1&amp;dbP!$D$2&amp;":"&amp;dbP!$D$2),"&lt;="&amp;AI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I$6,INDIRECT($F$1&amp;dbP!$D$2&amp;":"&amp;dbP!$D$2),"&lt;="&amp;AI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J207" s="1">
        <f ca="1">SUMIFS(INDIRECT($F$1&amp;$F207&amp;":"&amp;$F207),INDIRECT($F$1&amp;dbP!$D$2&amp;":"&amp;dbP!$D$2),"&gt;="&amp;AJ$6,INDIRECT($F$1&amp;dbP!$D$2&amp;":"&amp;dbP!$D$2),"&lt;="&amp;AJ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J$6,INDIRECT($F$1&amp;dbP!$D$2&amp;":"&amp;dbP!$D$2),"&lt;="&amp;AJ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K207" s="1">
        <f ca="1">SUMIFS(INDIRECT($F$1&amp;$F207&amp;":"&amp;$F207),INDIRECT($F$1&amp;dbP!$D$2&amp;":"&amp;dbP!$D$2),"&gt;="&amp;AK$6,INDIRECT($F$1&amp;dbP!$D$2&amp;":"&amp;dbP!$D$2),"&lt;="&amp;AK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K$6,INDIRECT($F$1&amp;dbP!$D$2&amp;":"&amp;dbP!$D$2),"&lt;="&amp;AK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L207" s="1">
        <f ca="1">SUMIFS(INDIRECT($F$1&amp;$F207&amp;":"&amp;$F207),INDIRECT($F$1&amp;dbP!$D$2&amp;":"&amp;dbP!$D$2),"&gt;="&amp;AL$6,INDIRECT($F$1&amp;dbP!$D$2&amp;":"&amp;dbP!$D$2),"&lt;="&amp;AL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L$6,INDIRECT($F$1&amp;dbP!$D$2&amp;":"&amp;dbP!$D$2),"&lt;="&amp;AL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M207" s="1">
        <f ca="1">SUMIFS(INDIRECT($F$1&amp;$F207&amp;":"&amp;$F207),INDIRECT($F$1&amp;dbP!$D$2&amp;":"&amp;dbP!$D$2),"&gt;="&amp;AM$6,INDIRECT($F$1&amp;dbP!$D$2&amp;":"&amp;dbP!$D$2),"&lt;="&amp;AM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M$6,INDIRECT($F$1&amp;dbP!$D$2&amp;":"&amp;dbP!$D$2),"&lt;="&amp;AM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N207" s="1">
        <f ca="1">SUMIFS(INDIRECT($F$1&amp;$F207&amp;":"&amp;$F207),INDIRECT($F$1&amp;dbP!$D$2&amp;":"&amp;dbP!$D$2),"&gt;="&amp;AN$6,INDIRECT($F$1&amp;dbP!$D$2&amp;":"&amp;dbP!$D$2),"&lt;="&amp;AN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N$6,INDIRECT($F$1&amp;dbP!$D$2&amp;":"&amp;dbP!$D$2),"&lt;="&amp;AN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O207" s="1">
        <f ca="1">SUMIFS(INDIRECT($F$1&amp;$F207&amp;":"&amp;$F207),INDIRECT($F$1&amp;dbP!$D$2&amp;":"&amp;dbP!$D$2),"&gt;="&amp;AO$6,INDIRECT($F$1&amp;dbP!$D$2&amp;":"&amp;dbP!$D$2),"&lt;="&amp;AO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O$6,INDIRECT($F$1&amp;dbP!$D$2&amp;":"&amp;dbP!$D$2),"&lt;="&amp;AO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P207" s="1">
        <f ca="1">SUMIFS(INDIRECT($F$1&amp;$F207&amp;":"&amp;$F207),INDIRECT($F$1&amp;dbP!$D$2&amp;":"&amp;dbP!$D$2),"&gt;="&amp;AP$6,INDIRECT($F$1&amp;dbP!$D$2&amp;":"&amp;dbP!$D$2),"&lt;="&amp;AP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P$6,INDIRECT($F$1&amp;dbP!$D$2&amp;":"&amp;dbP!$D$2),"&lt;="&amp;AP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Q207" s="1">
        <f ca="1">SUMIFS(INDIRECT($F$1&amp;$F207&amp;":"&amp;$F207),INDIRECT($F$1&amp;dbP!$D$2&amp;":"&amp;dbP!$D$2),"&gt;="&amp;AQ$6,INDIRECT($F$1&amp;dbP!$D$2&amp;":"&amp;dbP!$D$2),"&lt;="&amp;AQ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Q$6,INDIRECT($F$1&amp;dbP!$D$2&amp;":"&amp;dbP!$D$2),"&lt;="&amp;AQ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R207" s="1">
        <f ca="1">SUMIFS(INDIRECT($F$1&amp;$F207&amp;":"&amp;$F207),INDIRECT($F$1&amp;dbP!$D$2&amp;":"&amp;dbP!$D$2),"&gt;="&amp;AR$6,INDIRECT($F$1&amp;dbP!$D$2&amp;":"&amp;dbP!$D$2),"&lt;="&amp;AR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R$6,INDIRECT($F$1&amp;dbP!$D$2&amp;":"&amp;dbP!$D$2),"&lt;="&amp;AR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S207" s="1">
        <f ca="1">SUMIFS(INDIRECT($F$1&amp;$F207&amp;":"&amp;$F207),INDIRECT($F$1&amp;dbP!$D$2&amp;":"&amp;dbP!$D$2),"&gt;="&amp;AS$6,INDIRECT($F$1&amp;dbP!$D$2&amp;":"&amp;dbP!$D$2),"&lt;="&amp;AS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S$6,INDIRECT($F$1&amp;dbP!$D$2&amp;":"&amp;dbP!$D$2),"&lt;="&amp;AS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T207" s="1">
        <f ca="1">SUMIFS(INDIRECT($F$1&amp;$F207&amp;":"&amp;$F207),INDIRECT($F$1&amp;dbP!$D$2&amp;":"&amp;dbP!$D$2),"&gt;="&amp;AT$6,INDIRECT($F$1&amp;dbP!$D$2&amp;":"&amp;dbP!$D$2),"&lt;="&amp;AT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T$6,INDIRECT($F$1&amp;dbP!$D$2&amp;":"&amp;dbP!$D$2),"&lt;="&amp;AT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U207" s="1">
        <f ca="1">SUMIFS(INDIRECT($F$1&amp;$F207&amp;":"&amp;$F207),INDIRECT($F$1&amp;dbP!$D$2&amp;":"&amp;dbP!$D$2),"&gt;="&amp;AU$6,INDIRECT($F$1&amp;dbP!$D$2&amp;":"&amp;dbP!$D$2),"&lt;="&amp;AU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U$6,INDIRECT($F$1&amp;dbP!$D$2&amp;":"&amp;dbP!$D$2),"&lt;="&amp;AU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V207" s="1">
        <f ca="1">SUMIFS(INDIRECT($F$1&amp;$F207&amp;":"&amp;$F207),INDIRECT($F$1&amp;dbP!$D$2&amp;":"&amp;dbP!$D$2),"&gt;="&amp;AV$6,INDIRECT($F$1&amp;dbP!$D$2&amp;":"&amp;dbP!$D$2),"&lt;="&amp;A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V$6,INDIRECT($F$1&amp;dbP!$D$2&amp;":"&amp;dbP!$D$2),"&lt;="&amp;AV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W207" s="1">
        <f ca="1">SUMIFS(INDIRECT($F$1&amp;$F207&amp;":"&amp;$F207),INDIRECT($F$1&amp;dbP!$D$2&amp;":"&amp;dbP!$D$2),"&gt;="&amp;AW$6,INDIRECT($F$1&amp;dbP!$D$2&amp;":"&amp;dbP!$D$2),"&lt;="&amp;A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W$6,INDIRECT($F$1&amp;dbP!$D$2&amp;":"&amp;dbP!$D$2),"&lt;="&amp;AW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X207" s="1">
        <f ca="1">SUMIFS(INDIRECT($F$1&amp;$F207&amp;":"&amp;$F207),INDIRECT($F$1&amp;dbP!$D$2&amp;":"&amp;dbP!$D$2),"&gt;="&amp;AX$6,INDIRECT($F$1&amp;dbP!$D$2&amp;":"&amp;dbP!$D$2),"&lt;="&amp;A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X$6,INDIRECT($F$1&amp;dbP!$D$2&amp;":"&amp;dbP!$D$2),"&lt;="&amp;AX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Y207" s="1">
        <f ca="1">SUMIFS(INDIRECT($F$1&amp;$F207&amp;":"&amp;$F207),INDIRECT($F$1&amp;dbP!$D$2&amp;":"&amp;dbP!$D$2),"&gt;="&amp;AY$6,INDIRECT($F$1&amp;dbP!$D$2&amp;":"&amp;dbP!$D$2),"&lt;="&amp;A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Y$6,INDIRECT($F$1&amp;dbP!$D$2&amp;":"&amp;dbP!$D$2),"&lt;="&amp;AY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AZ207" s="1">
        <f ca="1">SUMIFS(INDIRECT($F$1&amp;$F207&amp;":"&amp;$F207),INDIRECT($F$1&amp;dbP!$D$2&amp;":"&amp;dbP!$D$2),"&gt;="&amp;AZ$6,INDIRECT($F$1&amp;dbP!$D$2&amp;":"&amp;dbP!$D$2),"&lt;="&amp;A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AZ$6,INDIRECT($F$1&amp;dbP!$D$2&amp;":"&amp;dbP!$D$2),"&lt;="&amp;AZ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A207" s="1">
        <f ca="1">SUMIFS(INDIRECT($F$1&amp;$F207&amp;":"&amp;$F207),INDIRECT($F$1&amp;dbP!$D$2&amp;":"&amp;dbP!$D$2),"&gt;="&amp;BA$6,INDIRECT($F$1&amp;dbP!$D$2&amp;":"&amp;dbP!$D$2),"&lt;="&amp;B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BA$6,INDIRECT($F$1&amp;dbP!$D$2&amp;":"&amp;dbP!$D$2),"&lt;="&amp;BA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B207" s="1">
        <f ca="1">SUMIFS(INDIRECT($F$1&amp;$F207&amp;":"&amp;$F207),INDIRECT($F$1&amp;dbP!$D$2&amp;":"&amp;dbP!$D$2),"&gt;="&amp;BB$6,INDIRECT($F$1&amp;dbP!$D$2&amp;":"&amp;dbP!$D$2),"&lt;="&amp;B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BB$6,INDIRECT($F$1&amp;dbP!$D$2&amp;":"&amp;dbP!$D$2),"&lt;="&amp;BB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C207" s="1">
        <f ca="1">SUMIFS(INDIRECT($F$1&amp;$F207&amp;":"&amp;$F207),INDIRECT($F$1&amp;dbP!$D$2&amp;":"&amp;dbP!$D$2),"&gt;="&amp;BC$6,INDIRECT($F$1&amp;dbP!$D$2&amp;":"&amp;dbP!$D$2),"&lt;="&amp;B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BC$6,INDIRECT($F$1&amp;dbP!$D$2&amp;":"&amp;dbP!$D$2),"&lt;="&amp;BC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D207" s="1">
        <f ca="1">SUMIFS(INDIRECT($F$1&amp;$F207&amp;":"&amp;$F207),INDIRECT($F$1&amp;dbP!$D$2&amp;":"&amp;dbP!$D$2),"&gt;="&amp;BD$6,INDIRECT($F$1&amp;dbP!$D$2&amp;":"&amp;dbP!$D$2),"&lt;="&amp;B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BD$6,INDIRECT($F$1&amp;dbP!$D$2&amp;":"&amp;dbP!$D$2),"&lt;="&amp;BD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  <c r="BE207" s="1">
        <f ca="1">SUMIFS(INDIRECT($F$1&amp;$F207&amp;":"&amp;$F207),INDIRECT($F$1&amp;dbP!$D$2&amp;":"&amp;dbP!$D$2),"&gt;="&amp;BE$6,INDIRECT($F$1&amp;dbP!$D$2&amp;":"&amp;dbP!$D$2),"&lt;="&amp;B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"&amp;$I207=$J207),"*",RIGHT($J207,LEN($J207)-4)),INDIRECT($F$1&amp;dbP!$AC$2&amp;":"&amp;dbP!$AC$2),RepP!$J$3)-
SUMIFS(INDIRECT($F$1&amp;$G207&amp;":"&amp;$G207),INDIRECT($F$1&amp;dbP!$D$2&amp;":"&amp;dbP!$D$2),"&gt;="&amp;BE$6,INDIRECT($F$1&amp;dbP!$D$2&amp;":"&amp;dbP!$D$2),"&lt;="&amp;BE$7,INDIRECT($F$1&amp;dbP!$O$2&amp;":"&amp;dbP!$O$2),$H207,INDIRECT($F$1&amp;dbP!$P$2&amp;":"&amp;dbP!$P$2),IF($I207=$J207,"*",$I207),INDIRECT($F$1&amp;dbP!$Q$2&amp;":"&amp;dbP!$Q$2),IF(OR($I207=$J207,"  "&amp;$I207=$J207),"*",RIGHT($J207,LEN($J207)-4)),INDIRECT($F$1&amp;dbP!$AC$2&amp;":"&amp;dbP!$AC$2),RepP!$J$3)</f>
        <v>0</v>
      </c>
    </row>
    <row r="208" spans="2:57" x14ac:dyDescent="0.3">
      <c r="B208" s="1">
        <f>MAX(B$181:B207)+1</f>
        <v>43</v>
      </c>
      <c r="F208" s="1" t="str">
        <f ca="1">INDIRECT($B$1&amp;Items!H$2&amp;$B208)</f>
        <v>Y</v>
      </c>
      <c r="G208" s="1" t="str">
        <f ca="1">INDIRECT($B$1&amp;Items!I$2&amp;$B208)</f>
        <v>Z</v>
      </c>
      <c r="H208" s="13" t="str">
        <f ca="1">INDIRECT($B$1&amp;Items!E$2&amp;$B208)</f>
        <v>Начисление себестоимостных затрат</v>
      </c>
      <c r="I208" s="13" t="str">
        <f ca="1">IF(INDIRECT($B$1&amp;Items!F$2&amp;$B208)="",H208,INDIRECT($B$1&amp;Items!F$2&amp;$B208))</f>
        <v>Начисление затрат этапа-3 бизнес-процесса</v>
      </c>
      <c r="J208" s="1" t="str">
        <f ca="1">IF(INDIRECT($B$1&amp;Items!G$2&amp;$B208)="",IF(H208&lt;&gt;I208,"  "&amp;I208,I208),"    "&amp;INDIRECT($B$1&amp;Items!G$2&amp;$B208))</f>
        <v xml:space="preserve">    Производственные затраты-12</v>
      </c>
      <c r="S208" s="1">
        <f ca="1">SUM($U208:INDIRECT(ADDRESS(ROW(),SUMIFS($1:$1,$5:$5,MAX($5:$5)))))</f>
        <v>922500</v>
      </c>
      <c r="V208" s="1">
        <f ca="1">SUMIFS(INDIRECT($F$1&amp;$F208&amp;":"&amp;$F208),INDIRECT($F$1&amp;dbP!$D$2&amp;":"&amp;dbP!$D$2),"&gt;="&amp;V$6,INDIRECT($F$1&amp;dbP!$D$2&amp;":"&amp;dbP!$D$2),"&lt;="&amp;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V$6,INDIRECT($F$1&amp;dbP!$D$2&amp;":"&amp;dbP!$D$2),"&lt;="&amp;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W208" s="1">
        <f ca="1">SUMIFS(INDIRECT($F$1&amp;$F208&amp;":"&amp;$F208),INDIRECT($F$1&amp;dbP!$D$2&amp;":"&amp;dbP!$D$2),"&gt;="&amp;W$6,INDIRECT($F$1&amp;dbP!$D$2&amp;":"&amp;dbP!$D$2),"&lt;="&amp;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W$6,INDIRECT($F$1&amp;dbP!$D$2&amp;":"&amp;dbP!$D$2),"&lt;="&amp;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922500</v>
      </c>
      <c r="X208" s="1">
        <f ca="1">SUMIFS(INDIRECT($F$1&amp;$F208&amp;":"&amp;$F208),INDIRECT($F$1&amp;dbP!$D$2&amp;":"&amp;dbP!$D$2),"&gt;="&amp;X$6,INDIRECT($F$1&amp;dbP!$D$2&amp;":"&amp;dbP!$D$2),"&lt;="&amp;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X$6,INDIRECT($F$1&amp;dbP!$D$2&amp;":"&amp;dbP!$D$2),"&lt;="&amp;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Y208" s="1">
        <f ca="1">SUMIFS(INDIRECT($F$1&amp;$F208&amp;":"&amp;$F208),INDIRECT($F$1&amp;dbP!$D$2&amp;":"&amp;dbP!$D$2),"&gt;="&amp;Y$6,INDIRECT($F$1&amp;dbP!$D$2&amp;":"&amp;dbP!$D$2),"&lt;="&amp;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Y$6,INDIRECT($F$1&amp;dbP!$D$2&amp;":"&amp;dbP!$D$2),"&lt;="&amp;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Z208" s="1">
        <f ca="1">SUMIFS(INDIRECT($F$1&amp;$F208&amp;":"&amp;$F208),INDIRECT($F$1&amp;dbP!$D$2&amp;":"&amp;dbP!$D$2),"&gt;="&amp;Z$6,INDIRECT($F$1&amp;dbP!$D$2&amp;":"&amp;dbP!$D$2),"&lt;="&amp;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Z$6,INDIRECT($F$1&amp;dbP!$D$2&amp;":"&amp;dbP!$D$2),"&lt;="&amp;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A208" s="1">
        <f ca="1">SUMIFS(INDIRECT($F$1&amp;$F208&amp;":"&amp;$F208),INDIRECT($F$1&amp;dbP!$D$2&amp;":"&amp;dbP!$D$2),"&gt;="&amp;AA$6,INDIRECT($F$1&amp;dbP!$D$2&amp;":"&amp;dbP!$D$2),"&lt;="&amp;A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A$6,INDIRECT($F$1&amp;dbP!$D$2&amp;":"&amp;dbP!$D$2),"&lt;="&amp;A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B208" s="1">
        <f ca="1">SUMIFS(INDIRECT($F$1&amp;$F208&amp;":"&amp;$F208),INDIRECT($F$1&amp;dbP!$D$2&amp;":"&amp;dbP!$D$2),"&gt;="&amp;AB$6,INDIRECT($F$1&amp;dbP!$D$2&amp;":"&amp;dbP!$D$2),"&lt;="&amp;A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B$6,INDIRECT($F$1&amp;dbP!$D$2&amp;":"&amp;dbP!$D$2),"&lt;="&amp;A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C208" s="1">
        <f ca="1">SUMIFS(INDIRECT($F$1&amp;$F208&amp;":"&amp;$F208),INDIRECT($F$1&amp;dbP!$D$2&amp;":"&amp;dbP!$D$2),"&gt;="&amp;AC$6,INDIRECT($F$1&amp;dbP!$D$2&amp;":"&amp;dbP!$D$2),"&lt;="&amp;A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C$6,INDIRECT($F$1&amp;dbP!$D$2&amp;":"&amp;dbP!$D$2),"&lt;="&amp;A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D208" s="1">
        <f ca="1">SUMIFS(INDIRECT($F$1&amp;$F208&amp;":"&amp;$F208),INDIRECT($F$1&amp;dbP!$D$2&amp;":"&amp;dbP!$D$2),"&gt;="&amp;AD$6,INDIRECT($F$1&amp;dbP!$D$2&amp;":"&amp;dbP!$D$2),"&lt;="&amp;A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D$6,INDIRECT($F$1&amp;dbP!$D$2&amp;":"&amp;dbP!$D$2),"&lt;="&amp;A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E208" s="1">
        <f ca="1">SUMIFS(INDIRECT($F$1&amp;$F208&amp;":"&amp;$F208),INDIRECT($F$1&amp;dbP!$D$2&amp;":"&amp;dbP!$D$2),"&gt;="&amp;AE$6,INDIRECT($F$1&amp;dbP!$D$2&amp;":"&amp;dbP!$D$2),"&lt;="&amp;A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E$6,INDIRECT($F$1&amp;dbP!$D$2&amp;":"&amp;dbP!$D$2),"&lt;="&amp;A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F208" s="1">
        <f ca="1">SUMIFS(INDIRECT($F$1&amp;$F208&amp;":"&amp;$F208),INDIRECT($F$1&amp;dbP!$D$2&amp;":"&amp;dbP!$D$2),"&gt;="&amp;AF$6,INDIRECT($F$1&amp;dbP!$D$2&amp;":"&amp;dbP!$D$2),"&lt;="&amp;AF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F$6,INDIRECT($F$1&amp;dbP!$D$2&amp;":"&amp;dbP!$D$2),"&lt;="&amp;AF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G208" s="1">
        <f ca="1">SUMIFS(INDIRECT($F$1&amp;$F208&amp;":"&amp;$F208),INDIRECT($F$1&amp;dbP!$D$2&amp;":"&amp;dbP!$D$2),"&gt;="&amp;AG$6,INDIRECT($F$1&amp;dbP!$D$2&amp;":"&amp;dbP!$D$2),"&lt;="&amp;AG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G$6,INDIRECT($F$1&amp;dbP!$D$2&amp;":"&amp;dbP!$D$2),"&lt;="&amp;AG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H208" s="1">
        <f ca="1">SUMIFS(INDIRECT($F$1&amp;$F208&amp;":"&amp;$F208),INDIRECT($F$1&amp;dbP!$D$2&amp;":"&amp;dbP!$D$2),"&gt;="&amp;AH$6,INDIRECT($F$1&amp;dbP!$D$2&amp;":"&amp;dbP!$D$2),"&lt;="&amp;AH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H$6,INDIRECT($F$1&amp;dbP!$D$2&amp;":"&amp;dbP!$D$2),"&lt;="&amp;AH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I208" s="1">
        <f ca="1">SUMIFS(INDIRECT($F$1&amp;$F208&amp;":"&amp;$F208),INDIRECT($F$1&amp;dbP!$D$2&amp;":"&amp;dbP!$D$2),"&gt;="&amp;AI$6,INDIRECT($F$1&amp;dbP!$D$2&amp;":"&amp;dbP!$D$2),"&lt;="&amp;AI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I$6,INDIRECT($F$1&amp;dbP!$D$2&amp;":"&amp;dbP!$D$2),"&lt;="&amp;AI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J208" s="1">
        <f ca="1">SUMIFS(INDIRECT($F$1&amp;$F208&amp;":"&amp;$F208),INDIRECT($F$1&amp;dbP!$D$2&amp;":"&amp;dbP!$D$2),"&gt;="&amp;AJ$6,INDIRECT($F$1&amp;dbP!$D$2&amp;":"&amp;dbP!$D$2),"&lt;="&amp;AJ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J$6,INDIRECT($F$1&amp;dbP!$D$2&amp;":"&amp;dbP!$D$2),"&lt;="&amp;AJ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K208" s="1">
        <f ca="1">SUMIFS(INDIRECT($F$1&amp;$F208&amp;":"&amp;$F208),INDIRECT($F$1&amp;dbP!$D$2&amp;":"&amp;dbP!$D$2),"&gt;="&amp;AK$6,INDIRECT($F$1&amp;dbP!$D$2&amp;":"&amp;dbP!$D$2),"&lt;="&amp;AK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K$6,INDIRECT($F$1&amp;dbP!$D$2&amp;":"&amp;dbP!$D$2),"&lt;="&amp;AK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L208" s="1">
        <f ca="1">SUMIFS(INDIRECT($F$1&amp;$F208&amp;":"&amp;$F208),INDIRECT($F$1&amp;dbP!$D$2&amp;":"&amp;dbP!$D$2),"&gt;="&amp;AL$6,INDIRECT($F$1&amp;dbP!$D$2&amp;":"&amp;dbP!$D$2),"&lt;="&amp;AL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L$6,INDIRECT($F$1&amp;dbP!$D$2&amp;":"&amp;dbP!$D$2),"&lt;="&amp;AL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M208" s="1">
        <f ca="1">SUMIFS(INDIRECT($F$1&amp;$F208&amp;":"&amp;$F208),INDIRECT($F$1&amp;dbP!$D$2&amp;":"&amp;dbP!$D$2),"&gt;="&amp;AM$6,INDIRECT($F$1&amp;dbP!$D$2&amp;":"&amp;dbP!$D$2),"&lt;="&amp;AM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M$6,INDIRECT($F$1&amp;dbP!$D$2&amp;":"&amp;dbP!$D$2),"&lt;="&amp;AM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N208" s="1">
        <f ca="1">SUMIFS(INDIRECT($F$1&amp;$F208&amp;":"&amp;$F208),INDIRECT($F$1&amp;dbP!$D$2&amp;":"&amp;dbP!$D$2),"&gt;="&amp;AN$6,INDIRECT($F$1&amp;dbP!$D$2&amp;":"&amp;dbP!$D$2),"&lt;="&amp;AN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N$6,INDIRECT($F$1&amp;dbP!$D$2&amp;":"&amp;dbP!$D$2),"&lt;="&amp;AN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O208" s="1">
        <f ca="1">SUMIFS(INDIRECT($F$1&amp;$F208&amp;":"&amp;$F208),INDIRECT($F$1&amp;dbP!$D$2&amp;":"&amp;dbP!$D$2),"&gt;="&amp;AO$6,INDIRECT($F$1&amp;dbP!$D$2&amp;":"&amp;dbP!$D$2),"&lt;="&amp;AO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O$6,INDIRECT($F$1&amp;dbP!$D$2&amp;":"&amp;dbP!$D$2),"&lt;="&amp;AO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P208" s="1">
        <f ca="1">SUMIFS(INDIRECT($F$1&amp;$F208&amp;":"&amp;$F208),INDIRECT($F$1&amp;dbP!$D$2&amp;":"&amp;dbP!$D$2),"&gt;="&amp;AP$6,INDIRECT($F$1&amp;dbP!$D$2&amp;":"&amp;dbP!$D$2),"&lt;="&amp;AP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P$6,INDIRECT($F$1&amp;dbP!$D$2&amp;":"&amp;dbP!$D$2),"&lt;="&amp;AP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Q208" s="1">
        <f ca="1">SUMIFS(INDIRECT($F$1&amp;$F208&amp;":"&amp;$F208),INDIRECT($F$1&amp;dbP!$D$2&amp;":"&amp;dbP!$D$2),"&gt;="&amp;AQ$6,INDIRECT($F$1&amp;dbP!$D$2&amp;":"&amp;dbP!$D$2),"&lt;="&amp;AQ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Q$6,INDIRECT($F$1&amp;dbP!$D$2&amp;":"&amp;dbP!$D$2),"&lt;="&amp;AQ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R208" s="1">
        <f ca="1">SUMIFS(INDIRECT($F$1&amp;$F208&amp;":"&amp;$F208),INDIRECT($F$1&amp;dbP!$D$2&amp;":"&amp;dbP!$D$2),"&gt;="&amp;AR$6,INDIRECT($F$1&amp;dbP!$D$2&amp;":"&amp;dbP!$D$2),"&lt;="&amp;AR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R$6,INDIRECT($F$1&amp;dbP!$D$2&amp;":"&amp;dbP!$D$2),"&lt;="&amp;AR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S208" s="1">
        <f ca="1">SUMIFS(INDIRECT($F$1&amp;$F208&amp;":"&amp;$F208),INDIRECT($F$1&amp;dbP!$D$2&amp;":"&amp;dbP!$D$2),"&gt;="&amp;AS$6,INDIRECT($F$1&amp;dbP!$D$2&amp;":"&amp;dbP!$D$2),"&lt;="&amp;AS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S$6,INDIRECT($F$1&amp;dbP!$D$2&amp;":"&amp;dbP!$D$2),"&lt;="&amp;AS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T208" s="1">
        <f ca="1">SUMIFS(INDIRECT($F$1&amp;$F208&amp;":"&amp;$F208),INDIRECT($F$1&amp;dbP!$D$2&amp;":"&amp;dbP!$D$2),"&gt;="&amp;AT$6,INDIRECT($F$1&amp;dbP!$D$2&amp;":"&amp;dbP!$D$2),"&lt;="&amp;AT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T$6,INDIRECT($F$1&amp;dbP!$D$2&amp;":"&amp;dbP!$D$2),"&lt;="&amp;AT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U208" s="1">
        <f ca="1">SUMIFS(INDIRECT($F$1&amp;$F208&amp;":"&amp;$F208),INDIRECT($F$1&amp;dbP!$D$2&amp;":"&amp;dbP!$D$2),"&gt;="&amp;AU$6,INDIRECT($F$1&amp;dbP!$D$2&amp;":"&amp;dbP!$D$2),"&lt;="&amp;AU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U$6,INDIRECT($F$1&amp;dbP!$D$2&amp;":"&amp;dbP!$D$2),"&lt;="&amp;AU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V208" s="1">
        <f ca="1">SUMIFS(INDIRECT($F$1&amp;$F208&amp;":"&amp;$F208),INDIRECT($F$1&amp;dbP!$D$2&amp;":"&amp;dbP!$D$2),"&gt;="&amp;AV$6,INDIRECT($F$1&amp;dbP!$D$2&amp;":"&amp;dbP!$D$2),"&lt;="&amp;A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V$6,INDIRECT($F$1&amp;dbP!$D$2&amp;":"&amp;dbP!$D$2),"&lt;="&amp;AV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W208" s="1">
        <f ca="1">SUMIFS(INDIRECT($F$1&amp;$F208&amp;":"&amp;$F208),INDIRECT($F$1&amp;dbP!$D$2&amp;":"&amp;dbP!$D$2),"&gt;="&amp;AW$6,INDIRECT($F$1&amp;dbP!$D$2&amp;":"&amp;dbP!$D$2),"&lt;="&amp;A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W$6,INDIRECT($F$1&amp;dbP!$D$2&amp;":"&amp;dbP!$D$2),"&lt;="&amp;AW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X208" s="1">
        <f ca="1">SUMIFS(INDIRECT($F$1&amp;$F208&amp;":"&amp;$F208),INDIRECT($F$1&amp;dbP!$D$2&amp;":"&amp;dbP!$D$2),"&gt;="&amp;AX$6,INDIRECT($F$1&amp;dbP!$D$2&amp;":"&amp;dbP!$D$2),"&lt;="&amp;A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X$6,INDIRECT($F$1&amp;dbP!$D$2&amp;":"&amp;dbP!$D$2),"&lt;="&amp;AX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Y208" s="1">
        <f ca="1">SUMIFS(INDIRECT($F$1&amp;$F208&amp;":"&amp;$F208),INDIRECT($F$1&amp;dbP!$D$2&amp;":"&amp;dbP!$D$2),"&gt;="&amp;AY$6,INDIRECT($F$1&amp;dbP!$D$2&amp;":"&amp;dbP!$D$2),"&lt;="&amp;A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Y$6,INDIRECT($F$1&amp;dbP!$D$2&amp;":"&amp;dbP!$D$2),"&lt;="&amp;AY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AZ208" s="1">
        <f ca="1">SUMIFS(INDIRECT($F$1&amp;$F208&amp;":"&amp;$F208),INDIRECT($F$1&amp;dbP!$D$2&amp;":"&amp;dbP!$D$2),"&gt;="&amp;AZ$6,INDIRECT($F$1&amp;dbP!$D$2&amp;":"&amp;dbP!$D$2),"&lt;="&amp;A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AZ$6,INDIRECT($F$1&amp;dbP!$D$2&amp;":"&amp;dbP!$D$2),"&lt;="&amp;AZ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A208" s="1">
        <f ca="1">SUMIFS(INDIRECT($F$1&amp;$F208&amp;":"&amp;$F208),INDIRECT($F$1&amp;dbP!$D$2&amp;":"&amp;dbP!$D$2),"&gt;="&amp;BA$6,INDIRECT($F$1&amp;dbP!$D$2&amp;":"&amp;dbP!$D$2),"&lt;="&amp;B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BA$6,INDIRECT($F$1&amp;dbP!$D$2&amp;":"&amp;dbP!$D$2),"&lt;="&amp;BA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B208" s="1">
        <f ca="1">SUMIFS(INDIRECT($F$1&amp;$F208&amp;":"&amp;$F208),INDIRECT($F$1&amp;dbP!$D$2&amp;":"&amp;dbP!$D$2),"&gt;="&amp;BB$6,INDIRECT($F$1&amp;dbP!$D$2&amp;":"&amp;dbP!$D$2),"&lt;="&amp;B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BB$6,INDIRECT($F$1&amp;dbP!$D$2&amp;":"&amp;dbP!$D$2),"&lt;="&amp;BB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C208" s="1">
        <f ca="1">SUMIFS(INDIRECT($F$1&amp;$F208&amp;":"&amp;$F208),INDIRECT($F$1&amp;dbP!$D$2&amp;":"&amp;dbP!$D$2),"&gt;="&amp;BC$6,INDIRECT($F$1&amp;dbP!$D$2&amp;":"&amp;dbP!$D$2),"&lt;="&amp;B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BC$6,INDIRECT($F$1&amp;dbP!$D$2&amp;":"&amp;dbP!$D$2),"&lt;="&amp;BC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D208" s="1">
        <f ca="1">SUMIFS(INDIRECT($F$1&amp;$F208&amp;":"&amp;$F208),INDIRECT($F$1&amp;dbP!$D$2&amp;":"&amp;dbP!$D$2),"&gt;="&amp;BD$6,INDIRECT($F$1&amp;dbP!$D$2&amp;":"&amp;dbP!$D$2),"&lt;="&amp;B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BD$6,INDIRECT($F$1&amp;dbP!$D$2&amp;":"&amp;dbP!$D$2),"&lt;="&amp;BD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  <c r="BE208" s="1">
        <f ca="1">SUMIFS(INDIRECT($F$1&amp;$F208&amp;":"&amp;$F208),INDIRECT($F$1&amp;dbP!$D$2&amp;":"&amp;dbP!$D$2),"&gt;="&amp;BE$6,INDIRECT($F$1&amp;dbP!$D$2&amp;":"&amp;dbP!$D$2),"&lt;="&amp;B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"&amp;$I208=$J208),"*",RIGHT($J208,LEN($J208)-4)),INDIRECT($F$1&amp;dbP!$AC$2&amp;":"&amp;dbP!$AC$2),RepP!$J$3)-
SUMIFS(INDIRECT($F$1&amp;$G208&amp;":"&amp;$G208),INDIRECT($F$1&amp;dbP!$D$2&amp;":"&amp;dbP!$D$2),"&gt;="&amp;BE$6,INDIRECT($F$1&amp;dbP!$D$2&amp;":"&amp;dbP!$D$2),"&lt;="&amp;BE$7,INDIRECT($F$1&amp;dbP!$O$2&amp;":"&amp;dbP!$O$2),$H208,INDIRECT($F$1&amp;dbP!$P$2&amp;":"&amp;dbP!$P$2),IF($I208=$J208,"*",$I208),INDIRECT($F$1&amp;dbP!$Q$2&amp;":"&amp;dbP!$Q$2),IF(OR($I208=$J208,"  "&amp;$I208=$J208),"*",RIGHT($J208,LEN($J208)-4)),INDIRECT($F$1&amp;dbP!$AC$2&amp;":"&amp;dbP!$AC$2),RepP!$J$3)</f>
        <v>0</v>
      </c>
    </row>
    <row r="209" spans="2:57" x14ac:dyDescent="0.3">
      <c r="B209" s="1">
        <f>MAX(B$181:B208)+1</f>
        <v>44</v>
      </c>
      <c r="F209" s="1" t="str">
        <f ca="1">INDIRECT($B$1&amp;Items!H$2&amp;$B209)</f>
        <v>Y</v>
      </c>
      <c r="G209" s="1" t="str">
        <f ca="1">INDIRECT($B$1&amp;Items!I$2&amp;$B209)</f>
        <v>Z</v>
      </c>
      <c r="H209" s="13" t="str">
        <f ca="1">INDIRECT($B$1&amp;Items!E$2&amp;$B209)</f>
        <v>Начисление себестоимостных затрат</v>
      </c>
      <c r="I209" s="13" t="str">
        <f ca="1">IF(INDIRECT($B$1&amp;Items!F$2&amp;$B209)="",H209,INDIRECT($B$1&amp;Items!F$2&amp;$B209))</f>
        <v>Начисление затрат этапа-3 бизнес-процесса</v>
      </c>
      <c r="J209" s="1" t="str">
        <f ca="1">IF(INDIRECT($B$1&amp;Items!G$2&amp;$B209)="",IF(H209&lt;&gt;I209,"  "&amp;I209,I209),"    "&amp;INDIRECT($B$1&amp;Items!G$2&amp;$B209))</f>
        <v xml:space="preserve">    Производственные затраты-13</v>
      </c>
      <c r="S209" s="1">
        <f ca="1">SUM($U209:INDIRECT(ADDRESS(ROW(),SUMIFS($1:$1,$5:$5,MAX($5:$5)))))</f>
        <v>650000</v>
      </c>
      <c r="V209" s="1">
        <f ca="1">SUMIFS(INDIRECT($F$1&amp;$F209&amp;":"&amp;$F209),INDIRECT($F$1&amp;dbP!$D$2&amp;":"&amp;dbP!$D$2),"&gt;="&amp;V$6,INDIRECT($F$1&amp;dbP!$D$2&amp;":"&amp;dbP!$D$2),"&lt;="&amp;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V$6,INDIRECT($F$1&amp;dbP!$D$2&amp;":"&amp;dbP!$D$2),"&lt;="&amp;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W209" s="1">
        <f ca="1">SUMIFS(INDIRECT($F$1&amp;$F209&amp;":"&amp;$F209),INDIRECT($F$1&amp;dbP!$D$2&amp;":"&amp;dbP!$D$2),"&gt;="&amp;W$6,INDIRECT($F$1&amp;dbP!$D$2&amp;":"&amp;dbP!$D$2),"&lt;="&amp;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W$6,INDIRECT($F$1&amp;dbP!$D$2&amp;":"&amp;dbP!$D$2),"&lt;="&amp;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X209" s="1">
        <f ca="1">SUMIFS(INDIRECT($F$1&amp;$F209&amp;":"&amp;$F209),INDIRECT($F$1&amp;dbP!$D$2&amp;":"&amp;dbP!$D$2),"&gt;="&amp;X$6,INDIRECT($F$1&amp;dbP!$D$2&amp;":"&amp;dbP!$D$2),"&lt;="&amp;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X$6,INDIRECT($F$1&amp;dbP!$D$2&amp;":"&amp;dbP!$D$2),"&lt;="&amp;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650000</v>
      </c>
      <c r="Y209" s="1">
        <f ca="1">SUMIFS(INDIRECT($F$1&amp;$F209&amp;":"&amp;$F209),INDIRECT($F$1&amp;dbP!$D$2&amp;":"&amp;dbP!$D$2),"&gt;="&amp;Y$6,INDIRECT($F$1&amp;dbP!$D$2&amp;":"&amp;dbP!$D$2),"&lt;="&amp;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Y$6,INDIRECT($F$1&amp;dbP!$D$2&amp;":"&amp;dbP!$D$2),"&lt;="&amp;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Z209" s="1">
        <f ca="1">SUMIFS(INDIRECT($F$1&amp;$F209&amp;":"&amp;$F209),INDIRECT($F$1&amp;dbP!$D$2&amp;":"&amp;dbP!$D$2),"&gt;="&amp;Z$6,INDIRECT($F$1&amp;dbP!$D$2&amp;":"&amp;dbP!$D$2),"&lt;="&amp;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Z$6,INDIRECT($F$1&amp;dbP!$D$2&amp;":"&amp;dbP!$D$2),"&lt;="&amp;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A209" s="1">
        <f ca="1">SUMIFS(INDIRECT($F$1&amp;$F209&amp;":"&amp;$F209),INDIRECT($F$1&amp;dbP!$D$2&amp;":"&amp;dbP!$D$2),"&gt;="&amp;AA$6,INDIRECT($F$1&amp;dbP!$D$2&amp;":"&amp;dbP!$D$2),"&lt;="&amp;A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A$6,INDIRECT($F$1&amp;dbP!$D$2&amp;":"&amp;dbP!$D$2),"&lt;="&amp;A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B209" s="1">
        <f ca="1">SUMIFS(INDIRECT($F$1&amp;$F209&amp;":"&amp;$F209),INDIRECT($F$1&amp;dbP!$D$2&amp;":"&amp;dbP!$D$2),"&gt;="&amp;AB$6,INDIRECT($F$1&amp;dbP!$D$2&amp;":"&amp;dbP!$D$2),"&lt;="&amp;A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B$6,INDIRECT($F$1&amp;dbP!$D$2&amp;":"&amp;dbP!$D$2),"&lt;="&amp;A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C209" s="1">
        <f ca="1">SUMIFS(INDIRECT($F$1&amp;$F209&amp;":"&amp;$F209),INDIRECT($F$1&amp;dbP!$D$2&amp;":"&amp;dbP!$D$2),"&gt;="&amp;AC$6,INDIRECT($F$1&amp;dbP!$D$2&amp;":"&amp;dbP!$D$2),"&lt;="&amp;A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C$6,INDIRECT($F$1&amp;dbP!$D$2&amp;":"&amp;dbP!$D$2),"&lt;="&amp;A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D209" s="1">
        <f ca="1">SUMIFS(INDIRECT($F$1&amp;$F209&amp;":"&amp;$F209),INDIRECT($F$1&amp;dbP!$D$2&amp;":"&amp;dbP!$D$2),"&gt;="&amp;AD$6,INDIRECT($F$1&amp;dbP!$D$2&amp;":"&amp;dbP!$D$2),"&lt;="&amp;A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D$6,INDIRECT($F$1&amp;dbP!$D$2&amp;":"&amp;dbP!$D$2),"&lt;="&amp;A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E209" s="1">
        <f ca="1">SUMIFS(INDIRECT($F$1&amp;$F209&amp;":"&amp;$F209),INDIRECT($F$1&amp;dbP!$D$2&amp;":"&amp;dbP!$D$2),"&gt;="&amp;AE$6,INDIRECT($F$1&amp;dbP!$D$2&amp;":"&amp;dbP!$D$2),"&lt;="&amp;A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E$6,INDIRECT($F$1&amp;dbP!$D$2&amp;":"&amp;dbP!$D$2),"&lt;="&amp;A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F209" s="1">
        <f ca="1">SUMIFS(INDIRECT($F$1&amp;$F209&amp;":"&amp;$F209),INDIRECT($F$1&amp;dbP!$D$2&amp;":"&amp;dbP!$D$2),"&gt;="&amp;AF$6,INDIRECT($F$1&amp;dbP!$D$2&amp;":"&amp;dbP!$D$2),"&lt;="&amp;AF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F$6,INDIRECT($F$1&amp;dbP!$D$2&amp;":"&amp;dbP!$D$2),"&lt;="&amp;AF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G209" s="1">
        <f ca="1">SUMIFS(INDIRECT($F$1&amp;$F209&amp;":"&amp;$F209),INDIRECT($F$1&amp;dbP!$D$2&amp;":"&amp;dbP!$D$2),"&gt;="&amp;AG$6,INDIRECT($F$1&amp;dbP!$D$2&amp;":"&amp;dbP!$D$2),"&lt;="&amp;AG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G$6,INDIRECT($F$1&amp;dbP!$D$2&amp;":"&amp;dbP!$D$2),"&lt;="&amp;AG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H209" s="1">
        <f ca="1">SUMIFS(INDIRECT($F$1&amp;$F209&amp;":"&amp;$F209),INDIRECT($F$1&amp;dbP!$D$2&amp;":"&amp;dbP!$D$2),"&gt;="&amp;AH$6,INDIRECT($F$1&amp;dbP!$D$2&amp;":"&amp;dbP!$D$2),"&lt;="&amp;AH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H$6,INDIRECT($F$1&amp;dbP!$D$2&amp;":"&amp;dbP!$D$2),"&lt;="&amp;AH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I209" s="1">
        <f ca="1">SUMIFS(INDIRECT($F$1&amp;$F209&amp;":"&amp;$F209),INDIRECT($F$1&amp;dbP!$D$2&amp;":"&amp;dbP!$D$2),"&gt;="&amp;AI$6,INDIRECT($F$1&amp;dbP!$D$2&amp;":"&amp;dbP!$D$2),"&lt;="&amp;AI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I$6,INDIRECT($F$1&amp;dbP!$D$2&amp;":"&amp;dbP!$D$2),"&lt;="&amp;AI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J209" s="1">
        <f ca="1">SUMIFS(INDIRECT($F$1&amp;$F209&amp;":"&amp;$F209),INDIRECT($F$1&amp;dbP!$D$2&amp;":"&amp;dbP!$D$2),"&gt;="&amp;AJ$6,INDIRECT($F$1&amp;dbP!$D$2&amp;":"&amp;dbP!$D$2),"&lt;="&amp;AJ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J$6,INDIRECT($F$1&amp;dbP!$D$2&amp;":"&amp;dbP!$D$2),"&lt;="&amp;AJ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K209" s="1">
        <f ca="1">SUMIFS(INDIRECT($F$1&amp;$F209&amp;":"&amp;$F209),INDIRECT($F$1&amp;dbP!$D$2&amp;":"&amp;dbP!$D$2),"&gt;="&amp;AK$6,INDIRECT($F$1&amp;dbP!$D$2&amp;":"&amp;dbP!$D$2),"&lt;="&amp;AK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K$6,INDIRECT($F$1&amp;dbP!$D$2&amp;":"&amp;dbP!$D$2),"&lt;="&amp;AK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L209" s="1">
        <f ca="1">SUMIFS(INDIRECT($F$1&amp;$F209&amp;":"&amp;$F209),INDIRECT($F$1&amp;dbP!$D$2&amp;":"&amp;dbP!$D$2),"&gt;="&amp;AL$6,INDIRECT($F$1&amp;dbP!$D$2&amp;":"&amp;dbP!$D$2),"&lt;="&amp;AL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L$6,INDIRECT($F$1&amp;dbP!$D$2&amp;":"&amp;dbP!$D$2),"&lt;="&amp;AL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M209" s="1">
        <f ca="1">SUMIFS(INDIRECT($F$1&amp;$F209&amp;":"&amp;$F209),INDIRECT($F$1&amp;dbP!$D$2&amp;":"&amp;dbP!$D$2),"&gt;="&amp;AM$6,INDIRECT($F$1&amp;dbP!$D$2&amp;":"&amp;dbP!$D$2),"&lt;="&amp;AM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M$6,INDIRECT($F$1&amp;dbP!$D$2&amp;":"&amp;dbP!$D$2),"&lt;="&amp;AM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N209" s="1">
        <f ca="1">SUMIFS(INDIRECT($F$1&amp;$F209&amp;":"&amp;$F209),INDIRECT($F$1&amp;dbP!$D$2&amp;":"&amp;dbP!$D$2),"&gt;="&amp;AN$6,INDIRECT($F$1&amp;dbP!$D$2&amp;":"&amp;dbP!$D$2),"&lt;="&amp;AN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N$6,INDIRECT($F$1&amp;dbP!$D$2&amp;":"&amp;dbP!$D$2),"&lt;="&amp;AN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O209" s="1">
        <f ca="1">SUMIFS(INDIRECT($F$1&amp;$F209&amp;":"&amp;$F209),INDIRECT($F$1&amp;dbP!$D$2&amp;":"&amp;dbP!$D$2),"&gt;="&amp;AO$6,INDIRECT($F$1&amp;dbP!$D$2&amp;":"&amp;dbP!$D$2),"&lt;="&amp;AO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O$6,INDIRECT($F$1&amp;dbP!$D$2&amp;":"&amp;dbP!$D$2),"&lt;="&amp;AO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P209" s="1">
        <f ca="1">SUMIFS(INDIRECT($F$1&amp;$F209&amp;":"&amp;$F209),INDIRECT($F$1&amp;dbP!$D$2&amp;":"&amp;dbP!$D$2),"&gt;="&amp;AP$6,INDIRECT($F$1&amp;dbP!$D$2&amp;":"&amp;dbP!$D$2),"&lt;="&amp;AP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P$6,INDIRECT($F$1&amp;dbP!$D$2&amp;":"&amp;dbP!$D$2),"&lt;="&amp;AP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Q209" s="1">
        <f ca="1">SUMIFS(INDIRECT($F$1&amp;$F209&amp;":"&amp;$F209),INDIRECT($F$1&amp;dbP!$D$2&amp;":"&amp;dbP!$D$2),"&gt;="&amp;AQ$6,INDIRECT($F$1&amp;dbP!$D$2&amp;":"&amp;dbP!$D$2),"&lt;="&amp;AQ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Q$6,INDIRECT($F$1&amp;dbP!$D$2&amp;":"&amp;dbP!$D$2),"&lt;="&amp;AQ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R209" s="1">
        <f ca="1">SUMIFS(INDIRECT($F$1&amp;$F209&amp;":"&amp;$F209),INDIRECT($F$1&amp;dbP!$D$2&amp;":"&amp;dbP!$D$2),"&gt;="&amp;AR$6,INDIRECT($F$1&amp;dbP!$D$2&amp;":"&amp;dbP!$D$2),"&lt;="&amp;AR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R$6,INDIRECT($F$1&amp;dbP!$D$2&amp;":"&amp;dbP!$D$2),"&lt;="&amp;AR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S209" s="1">
        <f ca="1">SUMIFS(INDIRECT($F$1&amp;$F209&amp;":"&amp;$F209),INDIRECT($F$1&amp;dbP!$D$2&amp;":"&amp;dbP!$D$2),"&gt;="&amp;AS$6,INDIRECT($F$1&amp;dbP!$D$2&amp;":"&amp;dbP!$D$2),"&lt;="&amp;AS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S$6,INDIRECT($F$1&amp;dbP!$D$2&amp;":"&amp;dbP!$D$2),"&lt;="&amp;AS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T209" s="1">
        <f ca="1">SUMIFS(INDIRECT($F$1&amp;$F209&amp;":"&amp;$F209),INDIRECT($F$1&amp;dbP!$D$2&amp;":"&amp;dbP!$D$2),"&gt;="&amp;AT$6,INDIRECT($F$1&amp;dbP!$D$2&amp;":"&amp;dbP!$D$2),"&lt;="&amp;AT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T$6,INDIRECT($F$1&amp;dbP!$D$2&amp;":"&amp;dbP!$D$2),"&lt;="&amp;AT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U209" s="1">
        <f ca="1">SUMIFS(INDIRECT($F$1&amp;$F209&amp;":"&amp;$F209),INDIRECT($F$1&amp;dbP!$D$2&amp;":"&amp;dbP!$D$2),"&gt;="&amp;AU$6,INDIRECT($F$1&amp;dbP!$D$2&amp;":"&amp;dbP!$D$2),"&lt;="&amp;AU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U$6,INDIRECT($F$1&amp;dbP!$D$2&amp;":"&amp;dbP!$D$2),"&lt;="&amp;AU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V209" s="1">
        <f ca="1">SUMIFS(INDIRECT($F$1&amp;$F209&amp;":"&amp;$F209),INDIRECT($F$1&amp;dbP!$D$2&amp;":"&amp;dbP!$D$2),"&gt;="&amp;AV$6,INDIRECT($F$1&amp;dbP!$D$2&amp;":"&amp;dbP!$D$2),"&lt;="&amp;A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V$6,INDIRECT($F$1&amp;dbP!$D$2&amp;":"&amp;dbP!$D$2),"&lt;="&amp;AV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W209" s="1">
        <f ca="1">SUMIFS(INDIRECT($F$1&amp;$F209&amp;":"&amp;$F209),INDIRECT($F$1&amp;dbP!$D$2&amp;":"&amp;dbP!$D$2),"&gt;="&amp;AW$6,INDIRECT($F$1&amp;dbP!$D$2&amp;":"&amp;dbP!$D$2),"&lt;="&amp;A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W$6,INDIRECT($F$1&amp;dbP!$D$2&amp;":"&amp;dbP!$D$2),"&lt;="&amp;AW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X209" s="1">
        <f ca="1">SUMIFS(INDIRECT($F$1&amp;$F209&amp;":"&amp;$F209),INDIRECT($F$1&amp;dbP!$D$2&amp;":"&amp;dbP!$D$2),"&gt;="&amp;AX$6,INDIRECT($F$1&amp;dbP!$D$2&amp;":"&amp;dbP!$D$2),"&lt;="&amp;A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X$6,INDIRECT($F$1&amp;dbP!$D$2&amp;":"&amp;dbP!$D$2),"&lt;="&amp;AX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Y209" s="1">
        <f ca="1">SUMIFS(INDIRECT($F$1&amp;$F209&amp;":"&amp;$F209),INDIRECT($F$1&amp;dbP!$D$2&amp;":"&amp;dbP!$D$2),"&gt;="&amp;AY$6,INDIRECT($F$1&amp;dbP!$D$2&amp;":"&amp;dbP!$D$2),"&lt;="&amp;A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Y$6,INDIRECT($F$1&amp;dbP!$D$2&amp;":"&amp;dbP!$D$2),"&lt;="&amp;AY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AZ209" s="1">
        <f ca="1">SUMIFS(INDIRECT($F$1&amp;$F209&amp;":"&amp;$F209),INDIRECT($F$1&amp;dbP!$D$2&amp;":"&amp;dbP!$D$2),"&gt;="&amp;AZ$6,INDIRECT($F$1&amp;dbP!$D$2&amp;":"&amp;dbP!$D$2),"&lt;="&amp;A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AZ$6,INDIRECT($F$1&amp;dbP!$D$2&amp;":"&amp;dbP!$D$2),"&lt;="&amp;AZ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A209" s="1">
        <f ca="1">SUMIFS(INDIRECT($F$1&amp;$F209&amp;":"&amp;$F209),INDIRECT($F$1&amp;dbP!$D$2&amp;":"&amp;dbP!$D$2),"&gt;="&amp;BA$6,INDIRECT($F$1&amp;dbP!$D$2&amp;":"&amp;dbP!$D$2),"&lt;="&amp;B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BA$6,INDIRECT($F$1&amp;dbP!$D$2&amp;":"&amp;dbP!$D$2),"&lt;="&amp;BA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B209" s="1">
        <f ca="1">SUMIFS(INDIRECT($F$1&amp;$F209&amp;":"&amp;$F209),INDIRECT($F$1&amp;dbP!$D$2&amp;":"&amp;dbP!$D$2),"&gt;="&amp;BB$6,INDIRECT($F$1&amp;dbP!$D$2&amp;":"&amp;dbP!$D$2),"&lt;="&amp;B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BB$6,INDIRECT($F$1&amp;dbP!$D$2&amp;":"&amp;dbP!$D$2),"&lt;="&amp;BB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C209" s="1">
        <f ca="1">SUMIFS(INDIRECT($F$1&amp;$F209&amp;":"&amp;$F209),INDIRECT($F$1&amp;dbP!$D$2&amp;":"&amp;dbP!$D$2),"&gt;="&amp;BC$6,INDIRECT($F$1&amp;dbP!$D$2&amp;":"&amp;dbP!$D$2),"&lt;="&amp;B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BC$6,INDIRECT($F$1&amp;dbP!$D$2&amp;":"&amp;dbP!$D$2),"&lt;="&amp;BC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D209" s="1">
        <f ca="1">SUMIFS(INDIRECT($F$1&amp;$F209&amp;":"&amp;$F209),INDIRECT($F$1&amp;dbP!$D$2&amp;":"&amp;dbP!$D$2),"&gt;="&amp;BD$6,INDIRECT($F$1&amp;dbP!$D$2&amp;":"&amp;dbP!$D$2),"&lt;="&amp;B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BD$6,INDIRECT($F$1&amp;dbP!$D$2&amp;":"&amp;dbP!$D$2),"&lt;="&amp;BD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  <c r="BE209" s="1">
        <f ca="1">SUMIFS(INDIRECT($F$1&amp;$F209&amp;":"&amp;$F209),INDIRECT($F$1&amp;dbP!$D$2&amp;":"&amp;dbP!$D$2),"&gt;="&amp;BE$6,INDIRECT($F$1&amp;dbP!$D$2&amp;":"&amp;dbP!$D$2),"&lt;="&amp;B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"&amp;$I209=$J209),"*",RIGHT($J209,LEN($J209)-4)),INDIRECT($F$1&amp;dbP!$AC$2&amp;":"&amp;dbP!$AC$2),RepP!$J$3)-
SUMIFS(INDIRECT($F$1&amp;$G209&amp;":"&amp;$G209),INDIRECT($F$1&amp;dbP!$D$2&amp;":"&amp;dbP!$D$2),"&gt;="&amp;BE$6,INDIRECT($F$1&amp;dbP!$D$2&amp;":"&amp;dbP!$D$2),"&lt;="&amp;BE$7,INDIRECT($F$1&amp;dbP!$O$2&amp;":"&amp;dbP!$O$2),$H209,INDIRECT($F$1&amp;dbP!$P$2&amp;":"&amp;dbP!$P$2),IF($I209=$J209,"*",$I209),INDIRECT($F$1&amp;dbP!$Q$2&amp;":"&amp;dbP!$Q$2),IF(OR($I209=$J209,"  "&amp;$I209=$J209),"*",RIGHT($J209,LEN($J209)-4)),INDIRECT($F$1&amp;dbP!$AC$2&amp;":"&amp;dbP!$AC$2),RepP!$J$3)</f>
        <v>0</v>
      </c>
    </row>
    <row r="210" spans="2:57" x14ac:dyDescent="0.3">
      <c r="B210" s="1">
        <f>MAX(B$181:B209)+1</f>
        <v>45</v>
      </c>
      <c r="F210" s="1" t="str">
        <f ca="1">INDIRECT($B$1&amp;Items!H$2&amp;$B210)</f>
        <v>Y</v>
      </c>
      <c r="G210" s="1" t="str">
        <f ca="1">INDIRECT($B$1&amp;Items!I$2&amp;$B210)</f>
        <v>Z</v>
      </c>
      <c r="H210" s="13" t="str">
        <f ca="1">INDIRECT($B$1&amp;Items!E$2&amp;$B210)</f>
        <v>Начисление себестоимостных затрат</v>
      </c>
      <c r="I210" s="13" t="str">
        <f ca="1">IF(INDIRECT($B$1&amp;Items!F$2&amp;$B210)="",H210,INDIRECT($B$1&amp;Items!F$2&amp;$B210))</f>
        <v>Начисление затрат этапа-3 бизнес-процесса</v>
      </c>
      <c r="J210" s="1" t="str">
        <f ca="1">IF(INDIRECT($B$1&amp;Items!G$2&amp;$B210)="",IF(H210&lt;&gt;I210,"  "&amp;I210,I210),"    "&amp;INDIRECT($B$1&amp;Items!G$2&amp;$B210))</f>
        <v xml:space="preserve">    Производственные затраты-14</v>
      </c>
      <c r="S210" s="1">
        <f ca="1">SUM($U210:INDIRECT(ADDRESS(ROW(),SUMIFS($1:$1,$5:$5,MAX($5:$5)))))</f>
        <v>653833.33333333337</v>
      </c>
      <c r="V210" s="1">
        <f ca="1">SUMIFS(INDIRECT($F$1&amp;$F210&amp;":"&amp;$F210),INDIRECT($F$1&amp;dbP!$D$2&amp;":"&amp;dbP!$D$2),"&gt;="&amp;V$6,INDIRECT($F$1&amp;dbP!$D$2&amp;":"&amp;dbP!$D$2),"&lt;="&amp;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V$6,INDIRECT($F$1&amp;dbP!$D$2&amp;":"&amp;dbP!$D$2),"&lt;="&amp;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W210" s="1">
        <f ca="1">SUMIFS(INDIRECT($F$1&amp;$F210&amp;":"&amp;$F210),INDIRECT($F$1&amp;dbP!$D$2&amp;":"&amp;dbP!$D$2),"&gt;="&amp;W$6,INDIRECT($F$1&amp;dbP!$D$2&amp;":"&amp;dbP!$D$2),"&lt;="&amp;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W$6,INDIRECT($F$1&amp;dbP!$D$2&amp;":"&amp;dbP!$D$2),"&lt;="&amp;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X210" s="1">
        <f ca="1">SUMIFS(INDIRECT($F$1&amp;$F210&amp;":"&amp;$F210),INDIRECT($F$1&amp;dbP!$D$2&amp;":"&amp;dbP!$D$2),"&gt;="&amp;X$6,INDIRECT($F$1&amp;dbP!$D$2&amp;":"&amp;dbP!$D$2),"&lt;="&amp;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X$6,INDIRECT($F$1&amp;dbP!$D$2&amp;":"&amp;dbP!$D$2),"&lt;="&amp;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653833.33333333337</v>
      </c>
      <c r="Y210" s="1">
        <f ca="1">SUMIFS(INDIRECT($F$1&amp;$F210&amp;":"&amp;$F210),INDIRECT($F$1&amp;dbP!$D$2&amp;":"&amp;dbP!$D$2),"&gt;="&amp;Y$6,INDIRECT($F$1&amp;dbP!$D$2&amp;":"&amp;dbP!$D$2),"&lt;="&amp;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Y$6,INDIRECT($F$1&amp;dbP!$D$2&amp;":"&amp;dbP!$D$2),"&lt;="&amp;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Z210" s="1">
        <f ca="1">SUMIFS(INDIRECT($F$1&amp;$F210&amp;":"&amp;$F210),INDIRECT($F$1&amp;dbP!$D$2&amp;":"&amp;dbP!$D$2),"&gt;="&amp;Z$6,INDIRECT($F$1&amp;dbP!$D$2&amp;":"&amp;dbP!$D$2),"&lt;="&amp;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Z$6,INDIRECT($F$1&amp;dbP!$D$2&amp;":"&amp;dbP!$D$2),"&lt;="&amp;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A210" s="1">
        <f ca="1">SUMIFS(INDIRECT($F$1&amp;$F210&amp;":"&amp;$F210),INDIRECT($F$1&amp;dbP!$D$2&amp;":"&amp;dbP!$D$2),"&gt;="&amp;AA$6,INDIRECT($F$1&amp;dbP!$D$2&amp;":"&amp;dbP!$D$2),"&lt;="&amp;A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A$6,INDIRECT($F$1&amp;dbP!$D$2&amp;":"&amp;dbP!$D$2),"&lt;="&amp;A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B210" s="1">
        <f ca="1">SUMIFS(INDIRECT($F$1&amp;$F210&amp;":"&amp;$F210),INDIRECT($F$1&amp;dbP!$D$2&amp;":"&amp;dbP!$D$2),"&gt;="&amp;AB$6,INDIRECT($F$1&amp;dbP!$D$2&amp;":"&amp;dbP!$D$2),"&lt;="&amp;A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B$6,INDIRECT($F$1&amp;dbP!$D$2&amp;":"&amp;dbP!$D$2),"&lt;="&amp;A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C210" s="1">
        <f ca="1">SUMIFS(INDIRECT($F$1&amp;$F210&amp;":"&amp;$F210),INDIRECT($F$1&amp;dbP!$D$2&amp;":"&amp;dbP!$D$2),"&gt;="&amp;AC$6,INDIRECT($F$1&amp;dbP!$D$2&amp;":"&amp;dbP!$D$2),"&lt;="&amp;A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C$6,INDIRECT($F$1&amp;dbP!$D$2&amp;":"&amp;dbP!$D$2),"&lt;="&amp;A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D210" s="1">
        <f ca="1">SUMIFS(INDIRECT($F$1&amp;$F210&amp;":"&amp;$F210),INDIRECT($F$1&amp;dbP!$D$2&amp;":"&amp;dbP!$D$2),"&gt;="&amp;AD$6,INDIRECT($F$1&amp;dbP!$D$2&amp;":"&amp;dbP!$D$2),"&lt;="&amp;A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D$6,INDIRECT($F$1&amp;dbP!$D$2&amp;":"&amp;dbP!$D$2),"&lt;="&amp;A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E210" s="1">
        <f ca="1">SUMIFS(INDIRECT($F$1&amp;$F210&amp;":"&amp;$F210),INDIRECT($F$1&amp;dbP!$D$2&amp;":"&amp;dbP!$D$2),"&gt;="&amp;AE$6,INDIRECT($F$1&amp;dbP!$D$2&amp;":"&amp;dbP!$D$2),"&lt;="&amp;A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E$6,INDIRECT($F$1&amp;dbP!$D$2&amp;":"&amp;dbP!$D$2),"&lt;="&amp;A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F210" s="1">
        <f ca="1">SUMIFS(INDIRECT($F$1&amp;$F210&amp;":"&amp;$F210),INDIRECT($F$1&amp;dbP!$D$2&amp;":"&amp;dbP!$D$2),"&gt;="&amp;AF$6,INDIRECT($F$1&amp;dbP!$D$2&amp;":"&amp;dbP!$D$2),"&lt;="&amp;AF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F$6,INDIRECT($F$1&amp;dbP!$D$2&amp;":"&amp;dbP!$D$2),"&lt;="&amp;AF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G210" s="1">
        <f ca="1">SUMIFS(INDIRECT($F$1&amp;$F210&amp;":"&amp;$F210),INDIRECT($F$1&amp;dbP!$D$2&amp;":"&amp;dbP!$D$2),"&gt;="&amp;AG$6,INDIRECT($F$1&amp;dbP!$D$2&amp;":"&amp;dbP!$D$2),"&lt;="&amp;AG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G$6,INDIRECT($F$1&amp;dbP!$D$2&amp;":"&amp;dbP!$D$2),"&lt;="&amp;AG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H210" s="1">
        <f ca="1">SUMIFS(INDIRECT($F$1&amp;$F210&amp;":"&amp;$F210),INDIRECT($F$1&amp;dbP!$D$2&amp;":"&amp;dbP!$D$2),"&gt;="&amp;AH$6,INDIRECT($F$1&amp;dbP!$D$2&amp;":"&amp;dbP!$D$2),"&lt;="&amp;AH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H$6,INDIRECT($F$1&amp;dbP!$D$2&amp;":"&amp;dbP!$D$2),"&lt;="&amp;AH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I210" s="1">
        <f ca="1">SUMIFS(INDIRECT($F$1&amp;$F210&amp;":"&amp;$F210),INDIRECT($F$1&amp;dbP!$D$2&amp;":"&amp;dbP!$D$2),"&gt;="&amp;AI$6,INDIRECT($F$1&amp;dbP!$D$2&amp;":"&amp;dbP!$D$2),"&lt;="&amp;AI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I$6,INDIRECT($F$1&amp;dbP!$D$2&amp;":"&amp;dbP!$D$2),"&lt;="&amp;AI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J210" s="1">
        <f ca="1">SUMIFS(INDIRECT($F$1&amp;$F210&amp;":"&amp;$F210),INDIRECT($F$1&amp;dbP!$D$2&amp;":"&amp;dbP!$D$2),"&gt;="&amp;AJ$6,INDIRECT($F$1&amp;dbP!$D$2&amp;":"&amp;dbP!$D$2),"&lt;="&amp;AJ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J$6,INDIRECT($F$1&amp;dbP!$D$2&amp;":"&amp;dbP!$D$2),"&lt;="&amp;AJ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K210" s="1">
        <f ca="1">SUMIFS(INDIRECT($F$1&amp;$F210&amp;":"&amp;$F210),INDIRECT($F$1&amp;dbP!$D$2&amp;":"&amp;dbP!$D$2),"&gt;="&amp;AK$6,INDIRECT($F$1&amp;dbP!$D$2&amp;":"&amp;dbP!$D$2),"&lt;="&amp;AK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K$6,INDIRECT($F$1&amp;dbP!$D$2&amp;":"&amp;dbP!$D$2),"&lt;="&amp;AK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L210" s="1">
        <f ca="1">SUMIFS(INDIRECT($F$1&amp;$F210&amp;":"&amp;$F210),INDIRECT($F$1&amp;dbP!$D$2&amp;":"&amp;dbP!$D$2),"&gt;="&amp;AL$6,INDIRECT($F$1&amp;dbP!$D$2&amp;":"&amp;dbP!$D$2),"&lt;="&amp;AL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L$6,INDIRECT($F$1&amp;dbP!$D$2&amp;":"&amp;dbP!$D$2),"&lt;="&amp;AL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M210" s="1">
        <f ca="1">SUMIFS(INDIRECT($F$1&amp;$F210&amp;":"&amp;$F210),INDIRECT($F$1&amp;dbP!$D$2&amp;":"&amp;dbP!$D$2),"&gt;="&amp;AM$6,INDIRECT($F$1&amp;dbP!$D$2&amp;":"&amp;dbP!$D$2),"&lt;="&amp;AM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M$6,INDIRECT($F$1&amp;dbP!$D$2&amp;":"&amp;dbP!$D$2),"&lt;="&amp;AM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N210" s="1">
        <f ca="1">SUMIFS(INDIRECT($F$1&amp;$F210&amp;":"&amp;$F210),INDIRECT($F$1&amp;dbP!$D$2&amp;":"&amp;dbP!$D$2),"&gt;="&amp;AN$6,INDIRECT($F$1&amp;dbP!$D$2&amp;":"&amp;dbP!$D$2),"&lt;="&amp;AN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N$6,INDIRECT($F$1&amp;dbP!$D$2&amp;":"&amp;dbP!$D$2),"&lt;="&amp;AN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O210" s="1">
        <f ca="1">SUMIFS(INDIRECT($F$1&amp;$F210&amp;":"&amp;$F210),INDIRECT($F$1&amp;dbP!$D$2&amp;":"&amp;dbP!$D$2),"&gt;="&amp;AO$6,INDIRECT($F$1&amp;dbP!$D$2&amp;":"&amp;dbP!$D$2),"&lt;="&amp;AO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O$6,INDIRECT($F$1&amp;dbP!$D$2&amp;":"&amp;dbP!$D$2),"&lt;="&amp;AO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P210" s="1">
        <f ca="1">SUMIFS(INDIRECT($F$1&amp;$F210&amp;":"&amp;$F210),INDIRECT($F$1&amp;dbP!$D$2&amp;":"&amp;dbP!$D$2),"&gt;="&amp;AP$6,INDIRECT($F$1&amp;dbP!$D$2&amp;":"&amp;dbP!$D$2),"&lt;="&amp;AP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P$6,INDIRECT($F$1&amp;dbP!$D$2&amp;":"&amp;dbP!$D$2),"&lt;="&amp;AP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Q210" s="1">
        <f ca="1">SUMIFS(INDIRECT($F$1&amp;$F210&amp;":"&amp;$F210),INDIRECT($F$1&amp;dbP!$D$2&amp;":"&amp;dbP!$D$2),"&gt;="&amp;AQ$6,INDIRECT($F$1&amp;dbP!$D$2&amp;":"&amp;dbP!$D$2),"&lt;="&amp;AQ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Q$6,INDIRECT($F$1&amp;dbP!$D$2&amp;":"&amp;dbP!$D$2),"&lt;="&amp;AQ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R210" s="1">
        <f ca="1">SUMIFS(INDIRECT($F$1&amp;$F210&amp;":"&amp;$F210),INDIRECT($F$1&amp;dbP!$D$2&amp;":"&amp;dbP!$D$2),"&gt;="&amp;AR$6,INDIRECT($F$1&amp;dbP!$D$2&amp;":"&amp;dbP!$D$2),"&lt;="&amp;AR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R$6,INDIRECT($F$1&amp;dbP!$D$2&amp;":"&amp;dbP!$D$2),"&lt;="&amp;AR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S210" s="1">
        <f ca="1">SUMIFS(INDIRECT($F$1&amp;$F210&amp;":"&amp;$F210),INDIRECT($F$1&amp;dbP!$D$2&amp;":"&amp;dbP!$D$2),"&gt;="&amp;AS$6,INDIRECT($F$1&amp;dbP!$D$2&amp;":"&amp;dbP!$D$2),"&lt;="&amp;AS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S$6,INDIRECT($F$1&amp;dbP!$D$2&amp;":"&amp;dbP!$D$2),"&lt;="&amp;AS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T210" s="1">
        <f ca="1">SUMIFS(INDIRECT($F$1&amp;$F210&amp;":"&amp;$F210),INDIRECT($F$1&amp;dbP!$D$2&amp;":"&amp;dbP!$D$2),"&gt;="&amp;AT$6,INDIRECT($F$1&amp;dbP!$D$2&amp;":"&amp;dbP!$D$2),"&lt;="&amp;AT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T$6,INDIRECT($F$1&amp;dbP!$D$2&amp;":"&amp;dbP!$D$2),"&lt;="&amp;AT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U210" s="1">
        <f ca="1">SUMIFS(INDIRECT($F$1&amp;$F210&amp;":"&amp;$F210),INDIRECT($F$1&amp;dbP!$D$2&amp;":"&amp;dbP!$D$2),"&gt;="&amp;AU$6,INDIRECT($F$1&amp;dbP!$D$2&amp;":"&amp;dbP!$D$2),"&lt;="&amp;AU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U$6,INDIRECT($F$1&amp;dbP!$D$2&amp;":"&amp;dbP!$D$2),"&lt;="&amp;AU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V210" s="1">
        <f ca="1">SUMIFS(INDIRECT($F$1&amp;$F210&amp;":"&amp;$F210),INDIRECT($F$1&amp;dbP!$D$2&amp;":"&amp;dbP!$D$2),"&gt;="&amp;AV$6,INDIRECT($F$1&amp;dbP!$D$2&amp;":"&amp;dbP!$D$2),"&lt;="&amp;A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V$6,INDIRECT($F$1&amp;dbP!$D$2&amp;":"&amp;dbP!$D$2),"&lt;="&amp;AV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W210" s="1">
        <f ca="1">SUMIFS(INDIRECT($F$1&amp;$F210&amp;":"&amp;$F210),INDIRECT($F$1&amp;dbP!$D$2&amp;":"&amp;dbP!$D$2),"&gt;="&amp;AW$6,INDIRECT($F$1&amp;dbP!$D$2&amp;":"&amp;dbP!$D$2),"&lt;="&amp;A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W$6,INDIRECT($F$1&amp;dbP!$D$2&amp;":"&amp;dbP!$D$2),"&lt;="&amp;AW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X210" s="1">
        <f ca="1">SUMIFS(INDIRECT($F$1&amp;$F210&amp;":"&amp;$F210),INDIRECT($F$1&amp;dbP!$D$2&amp;":"&amp;dbP!$D$2),"&gt;="&amp;AX$6,INDIRECT($F$1&amp;dbP!$D$2&amp;":"&amp;dbP!$D$2),"&lt;="&amp;A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X$6,INDIRECT($F$1&amp;dbP!$D$2&amp;":"&amp;dbP!$D$2),"&lt;="&amp;AX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Y210" s="1">
        <f ca="1">SUMIFS(INDIRECT($F$1&amp;$F210&amp;":"&amp;$F210),INDIRECT($F$1&amp;dbP!$D$2&amp;":"&amp;dbP!$D$2),"&gt;="&amp;AY$6,INDIRECT($F$1&amp;dbP!$D$2&amp;":"&amp;dbP!$D$2),"&lt;="&amp;A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Y$6,INDIRECT($F$1&amp;dbP!$D$2&amp;":"&amp;dbP!$D$2),"&lt;="&amp;AY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AZ210" s="1">
        <f ca="1">SUMIFS(INDIRECT($F$1&amp;$F210&amp;":"&amp;$F210),INDIRECT($F$1&amp;dbP!$D$2&amp;":"&amp;dbP!$D$2),"&gt;="&amp;AZ$6,INDIRECT($F$1&amp;dbP!$D$2&amp;":"&amp;dbP!$D$2),"&lt;="&amp;A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AZ$6,INDIRECT($F$1&amp;dbP!$D$2&amp;":"&amp;dbP!$D$2),"&lt;="&amp;AZ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A210" s="1">
        <f ca="1">SUMIFS(INDIRECT($F$1&amp;$F210&amp;":"&amp;$F210),INDIRECT($F$1&amp;dbP!$D$2&amp;":"&amp;dbP!$D$2),"&gt;="&amp;BA$6,INDIRECT($F$1&amp;dbP!$D$2&amp;":"&amp;dbP!$D$2),"&lt;="&amp;B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BA$6,INDIRECT($F$1&amp;dbP!$D$2&amp;":"&amp;dbP!$D$2),"&lt;="&amp;BA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B210" s="1">
        <f ca="1">SUMIFS(INDIRECT($F$1&amp;$F210&amp;":"&amp;$F210),INDIRECT($F$1&amp;dbP!$D$2&amp;":"&amp;dbP!$D$2),"&gt;="&amp;BB$6,INDIRECT($F$1&amp;dbP!$D$2&amp;":"&amp;dbP!$D$2),"&lt;="&amp;B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BB$6,INDIRECT($F$1&amp;dbP!$D$2&amp;":"&amp;dbP!$D$2),"&lt;="&amp;BB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C210" s="1">
        <f ca="1">SUMIFS(INDIRECT($F$1&amp;$F210&amp;":"&amp;$F210),INDIRECT($F$1&amp;dbP!$D$2&amp;":"&amp;dbP!$D$2),"&gt;="&amp;BC$6,INDIRECT($F$1&amp;dbP!$D$2&amp;":"&amp;dbP!$D$2),"&lt;="&amp;B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BC$6,INDIRECT($F$1&amp;dbP!$D$2&amp;":"&amp;dbP!$D$2),"&lt;="&amp;BC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D210" s="1">
        <f ca="1">SUMIFS(INDIRECT($F$1&amp;$F210&amp;":"&amp;$F210),INDIRECT($F$1&amp;dbP!$D$2&amp;":"&amp;dbP!$D$2),"&gt;="&amp;BD$6,INDIRECT($F$1&amp;dbP!$D$2&amp;":"&amp;dbP!$D$2),"&lt;="&amp;B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BD$6,INDIRECT($F$1&amp;dbP!$D$2&amp;":"&amp;dbP!$D$2),"&lt;="&amp;BD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  <c r="BE210" s="1">
        <f ca="1">SUMIFS(INDIRECT($F$1&amp;$F210&amp;":"&amp;$F210),INDIRECT($F$1&amp;dbP!$D$2&amp;":"&amp;dbP!$D$2),"&gt;="&amp;BE$6,INDIRECT($F$1&amp;dbP!$D$2&amp;":"&amp;dbP!$D$2),"&lt;="&amp;B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"&amp;$I210=$J210),"*",RIGHT($J210,LEN($J210)-4)),INDIRECT($F$1&amp;dbP!$AC$2&amp;":"&amp;dbP!$AC$2),RepP!$J$3)-
SUMIFS(INDIRECT($F$1&amp;$G210&amp;":"&amp;$G210),INDIRECT($F$1&amp;dbP!$D$2&amp;":"&amp;dbP!$D$2),"&gt;="&amp;BE$6,INDIRECT($F$1&amp;dbP!$D$2&amp;":"&amp;dbP!$D$2),"&lt;="&amp;BE$7,INDIRECT($F$1&amp;dbP!$O$2&amp;":"&amp;dbP!$O$2),$H210,INDIRECT($F$1&amp;dbP!$P$2&amp;":"&amp;dbP!$P$2),IF($I210=$J210,"*",$I210),INDIRECT($F$1&amp;dbP!$Q$2&amp;":"&amp;dbP!$Q$2),IF(OR($I210=$J210,"  "&amp;$I210=$J210),"*",RIGHT($J210,LEN($J210)-4)),INDIRECT($F$1&amp;dbP!$AC$2&amp;":"&amp;dbP!$AC$2),RepP!$J$3)</f>
        <v>0</v>
      </c>
    </row>
    <row r="211" spans="2:57" x14ac:dyDescent="0.3">
      <c r="B211" s="1">
        <f>MAX(B$181:B210)+1</f>
        <v>46</v>
      </c>
      <c r="F211" s="1" t="str">
        <f ca="1">INDIRECT($B$1&amp;Items!H$2&amp;$B211)</f>
        <v>Y</v>
      </c>
      <c r="G211" s="1" t="str">
        <f ca="1">INDIRECT($B$1&amp;Items!I$2&amp;$B211)</f>
        <v>Z</v>
      </c>
      <c r="H211" s="13" t="str">
        <f ca="1">INDIRECT($B$1&amp;Items!E$2&amp;$B211)</f>
        <v>Начисление себестоимостных затрат</v>
      </c>
      <c r="I211" s="13" t="str">
        <f ca="1">IF(INDIRECT($B$1&amp;Items!F$2&amp;$B211)="",H211,INDIRECT($B$1&amp;Items!F$2&amp;$B211))</f>
        <v>Начисление затрат этапа-3 бизнес-процесса</v>
      </c>
      <c r="J211" s="1" t="str">
        <f ca="1">IF(INDIRECT($B$1&amp;Items!G$2&amp;$B211)="",IF(H211&lt;&gt;I211,"  "&amp;I211,I211),"    "&amp;INDIRECT($B$1&amp;Items!G$2&amp;$B211))</f>
        <v xml:space="preserve">    Производственные затраты-15</v>
      </c>
      <c r="S211" s="1">
        <f ca="1">SUM($U211:INDIRECT(ADDRESS(ROW(),SUMIFS($1:$1,$5:$5,MAX($5:$5)))))</f>
        <v>795582.45000000007</v>
      </c>
      <c r="V211" s="1">
        <f ca="1">SUMIFS(INDIRECT($F$1&amp;$F211&amp;":"&amp;$F211),INDIRECT($F$1&amp;dbP!$D$2&amp;":"&amp;dbP!$D$2),"&gt;="&amp;V$6,INDIRECT($F$1&amp;dbP!$D$2&amp;":"&amp;dbP!$D$2),"&lt;="&amp;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V$6,INDIRECT($F$1&amp;dbP!$D$2&amp;":"&amp;dbP!$D$2),"&lt;="&amp;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W211" s="1">
        <f ca="1">SUMIFS(INDIRECT($F$1&amp;$F211&amp;":"&amp;$F211),INDIRECT($F$1&amp;dbP!$D$2&amp;":"&amp;dbP!$D$2),"&gt;="&amp;W$6,INDIRECT($F$1&amp;dbP!$D$2&amp;":"&amp;dbP!$D$2),"&lt;="&amp;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W$6,INDIRECT($F$1&amp;dbP!$D$2&amp;":"&amp;dbP!$D$2),"&lt;="&amp;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X211" s="1">
        <f ca="1">SUMIFS(INDIRECT($F$1&amp;$F211&amp;":"&amp;$F211),INDIRECT($F$1&amp;dbP!$D$2&amp;":"&amp;dbP!$D$2),"&gt;="&amp;X$6,INDIRECT($F$1&amp;dbP!$D$2&amp;":"&amp;dbP!$D$2),"&lt;="&amp;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X$6,INDIRECT($F$1&amp;dbP!$D$2&amp;":"&amp;dbP!$D$2),"&lt;="&amp;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795582.45000000007</v>
      </c>
      <c r="Y211" s="1">
        <f ca="1">SUMIFS(INDIRECT($F$1&amp;$F211&amp;":"&amp;$F211),INDIRECT($F$1&amp;dbP!$D$2&amp;":"&amp;dbP!$D$2),"&gt;="&amp;Y$6,INDIRECT($F$1&amp;dbP!$D$2&amp;":"&amp;dbP!$D$2),"&lt;="&amp;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Y$6,INDIRECT($F$1&amp;dbP!$D$2&amp;":"&amp;dbP!$D$2),"&lt;="&amp;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Z211" s="1">
        <f ca="1">SUMIFS(INDIRECT($F$1&amp;$F211&amp;":"&amp;$F211),INDIRECT($F$1&amp;dbP!$D$2&amp;":"&amp;dbP!$D$2),"&gt;="&amp;Z$6,INDIRECT($F$1&amp;dbP!$D$2&amp;":"&amp;dbP!$D$2),"&lt;="&amp;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Z$6,INDIRECT($F$1&amp;dbP!$D$2&amp;":"&amp;dbP!$D$2),"&lt;="&amp;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A211" s="1">
        <f ca="1">SUMIFS(INDIRECT($F$1&amp;$F211&amp;":"&amp;$F211),INDIRECT($F$1&amp;dbP!$D$2&amp;":"&amp;dbP!$D$2),"&gt;="&amp;AA$6,INDIRECT($F$1&amp;dbP!$D$2&amp;":"&amp;dbP!$D$2),"&lt;="&amp;A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A$6,INDIRECT($F$1&amp;dbP!$D$2&amp;":"&amp;dbP!$D$2),"&lt;="&amp;A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B211" s="1">
        <f ca="1">SUMIFS(INDIRECT($F$1&amp;$F211&amp;":"&amp;$F211),INDIRECT($F$1&amp;dbP!$D$2&amp;":"&amp;dbP!$D$2),"&gt;="&amp;AB$6,INDIRECT($F$1&amp;dbP!$D$2&amp;":"&amp;dbP!$D$2),"&lt;="&amp;A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B$6,INDIRECT($F$1&amp;dbP!$D$2&amp;":"&amp;dbP!$D$2),"&lt;="&amp;A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C211" s="1">
        <f ca="1">SUMIFS(INDIRECT($F$1&amp;$F211&amp;":"&amp;$F211),INDIRECT($F$1&amp;dbP!$D$2&amp;":"&amp;dbP!$D$2),"&gt;="&amp;AC$6,INDIRECT($F$1&amp;dbP!$D$2&amp;":"&amp;dbP!$D$2),"&lt;="&amp;A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C$6,INDIRECT($F$1&amp;dbP!$D$2&amp;":"&amp;dbP!$D$2),"&lt;="&amp;A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D211" s="1">
        <f ca="1">SUMIFS(INDIRECT($F$1&amp;$F211&amp;":"&amp;$F211),INDIRECT($F$1&amp;dbP!$D$2&amp;":"&amp;dbP!$D$2),"&gt;="&amp;AD$6,INDIRECT($F$1&amp;dbP!$D$2&amp;":"&amp;dbP!$D$2),"&lt;="&amp;A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D$6,INDIRECT($F$1&amp;dbP!$D$2&amp;":"&amp;dbP!$D$2),"&lt;="&amp;A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E211" s="1">
        <f ca="1">SUMIFS(INDIRECT($F$1&amp;$F211&amp;":"&amp;$F211),INDIRECT($F$1&amp;dbP!$D$2&amp;":"&amp;dbP!$D$2),"&gt;="&amp;AE$6,INDIRECT($F$1&amp;dbP!$D$2&amp;":"&amp;dbP!$D$2),"&lt;="&amp;A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E$6,INDIRECT($F$1&amp;dbP!$D$2&amp;":"&amp;dbP!$D$2),"&lt;="&amp;A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F211" s="1">
        <f ca="1">SUMIFS(INDIRECT($F$1&amp;$F211&amp;":"&amp;$F211),INDIRECT($F$1&amp;dbP!$D$2&amp;":"&amp;dbP!$D$2),"&gt;="&amp;AF$6,INDIRECT($F$1&amp;dbP!$D$2&amp;":"&amp;dbP!$D$2),"&lt;="&amp;AF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F$6,INDIRECT($F$1&amp;dbP!$D$2&amp;":"&amp;dbP!$D$2),"&lt;="&amp;AF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G211" s="1">
        <f ca="1">SUMIFS(INDIRECT($F$1&amp;$F211&amp;":"&amp;$F211),INDIRECT($F$1&amp;dbP!$D$2&amp;":"&amp;dbP!$D$2),"&gt;="&amp;AG$6,INDIRECT($F$1&amp;dbP!$D$2&amp;":"&amp;dbP!$D$2),"&lt;="&amp;AG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G$6,INDIRECT($F$1&amp;dbP!$D$2&amp;":"&amp;dbP!$D$2),"&lt;="&amp;AG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H211" s="1">
        <f ca="1">SUMIFS(INDIRECT($F$1&amp;$F211&amp;":"&amp;$F211),INDIRECT($F$1&amp;dbP!$D$2&amp;":"&amp;dbP!$D$2),"&gt;="&amp;AH$6,INDIRECT($F$1&amp;dbP!$D$2&amp;":"&amp;dbP!$D$2),"&lt;="&amp;AH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H$6,INDIRECT($F$1&amp;dbP!$D$2&amp;":"&amp;dbP!$D$2),"&lt;="&amp;AH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I211" s="1">
        <f ca="1">SUMIFS(INDIRECT($F$1&amp;$F211&amp;":"&amp;$F211),INDIRECT($F$1&amp;dbP!$D$2&amp;":"&amp;dbP!$D$2),"&gt;="&amp;AI$6,INDIRECT($F$1&amp;dbP!$D$2&amp;":"&amp;dbP!$D$2),"&lt;="&amp;AI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I$6,INDIRECT($F$1&amp;dbP!$D$2&amp;":"&amp;dbP!$D$2),"&lt;="&amp;AI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J211" s="1">
        <f ca="1">SUMIFS(INDIRECT($F$1&amp;$F211&amp;":"&amp;$F211),INDIRECT($F$1&amp;dbP!$D$2&amp;":"&amp;dbP!$D$2),"&gt;="&amp;AJ$6,INDIRECT($F$1&amp;dbP!$D$2&amp;":"&amp;dbP!$D$2),"&lt;="&amp;AJ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J$6,INDIRECT($F$1&amp;dbP!$D$2&amp;":"&amp;dbP!$D$2),"&lt;="&amp;AJ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K211" s="1">
        <f ca="1">SUMIFS(INDIRECT($F$1&amp;$F211&amp;":"&amp;$F211),INDIRECT($F$1&amp;dbP!$D$2&amp;":"&amp;dbP!$D$2),"&gt;="&amp;AK$6,INDIRECT($F$1&amp;dbP!$D$2&amp;":"&amp;dbP!$D$2),"&lt;="&amp;AK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K$6,INDIRECT($F$1&amp;dbP!$D$2&amp;":"&amp;dbP!$D$2),"&lt;="&amp;AK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L211" s="1">
        <f ca="1">SUMIFS(INDIRECT($F$1&amp;$F211&amp;":"&amp;$F211),INDIRECT($F$1&amp;dbP!$D$2&amp;":"&amp;dbP!$D$2),"&gt;="&amp;AL$6,INDIRECT($F$1&amp;dbP!$D$2&amp;":"&amp;dbP!$D$2),"&lt;="&amp;AL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L$6,INDIRECT($F$1&amp;dbP!$D$2&amp;":"&amp;dbP!$D$2),"&lt;="&amp;AL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M211" s="1">
        <f ca="1">SUMIFS(INDIRECT($F$1&amp;$F211&amp;":"&amp;$F211),INDIRECT($F$1&amp;dbP!$D$2&amp;":"&amp;dbP!$D$2),"&gt;="&amp;AM$6,INDIRECT($F$1&amp;dbP!$D$2&amp;":"&amp;dbP!$D$2),"&lt;="&amp;AM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M$6,INDIRECT($F$1&amp;dbP!$D$2&amp;":"&amp;dbP!$D$2),"&lt;="&amp;AM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N211" s="1">
        <f ca="1">SUMIFS(INDIRECT($F$1&amp;$F211&amp;":"&amp;$F211),INDIRECT($F$1&amp;dbP!$D$2&amp;":"&amp;dbP!$D$2),"&gt;="&amp;AN$6,INDIRECT($F$1&amp;dbP!$D$2&amp;":"&amp;dbP!$D$2),"&lt;="&amp;AN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N$6,INDIRECT($F$1&amp;dbP!$D$2&amp;":"&amp;dbP!$D$2),"&lt;="&amp;AN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O211" s="1">
        <f ca="1">SUMIFS(INDIRECT($F$1&amp;$F211&amp;":"&amp;$F211),INDIRECT($F$1&amp;dbP!$D$2&amp;":"&amp;dbP!$D$2),"&gt;="&amp;AO$6,INDIRECT($F$1&amp;dbP!$D$2&amp;":"&amp;dbP!$D$2),"&lt;="&amp;AO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O$6,INDIRECT($F$1&amp;dbP!$D$2&amp;":"&amp;dbP!$D$2),"&lt;="&amp;AO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P211" s="1">
        <f ca="1">SUMIFS(INDIRECT($F$1&amp;$F211&amp;":"&amp;$F211),INDIRECT($F$1&amp;dbP!$D$2&amp;":"&amp;dbP!$D$2),"&gt;="&amp;AP$6,INDIRECT($F$1&amp;dbP!$D$2&amp;":"&amp;dbP!$D$2),"&lt;="&amp;AP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P$6,INDIRECT($F$1&amp;dbP!$D$2&amp;":"&amp;dbP!$D$2),"&lt;="&amp;AP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Q211" s="1">
        <f ca="1">SUMIFS(INDIRECT($F$1&amp;$F211&amp;":"&amp;$F211),INDIRECT($F$1&amp;dbP!$D$2&amp;":"&amp;dbP!$D$2),"&gt;="&amp;AQ$6,INDIRECT($F$1&amp;dbP!$D$2&amp;":"&amp;dbP!$D$2),"&lt;="&amp;AQ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Q$6,INDIRECT($F$1&amp;dbP!$D$2&amp;":"&amp;dbP!$D$2),"&lt;="&amp;AQ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R211" s="1">
        <f ca="1">SUMIFS(INDIRECT($F$1&amp;$F211&amp;":"&amp;$F211),INDIRECT($F$1&amp;dbP!$D$2&amp;":"&amp;dbP!$D$2),"&gt;="&amp;AR$6,INDIRECT($F$1&amp;dbP!$D$2&amp;":"&amp;dbP!$D$2),"&lt;="&amp;AR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R$6,INDIRECT($F$1&amp;dbP!$D$2&amp;":"&amp;dbP!$D$2),"&lt;="&amp;AR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S211" s="1">
        <f ca="1">SUMIFS(INDIRECT($F$1&amp;$F211&amp;":"&amp;$F211),INDIRECT($F$1&amp;dbP!$D$2&amp;":"&amp;dbP!$D$2),"&gt;="&amp;AS$6,INDIRECT($F$1&amp;dbP!$D$2&amp;":"&amp;dbP!$D$2),"&lt;="&amp;AS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S$6,INDIRECT($F$1&amp;dbP!$D$2&amp;":"&amp;dbP!$D$2),"&lt;="&amp;AS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T211" s="1">
        <f ca="1">SUMIFS(INDIRECT($F$1&amp;$F211&amp;":"&amp;$F211),INDIRECT($F$1&amp;dbP!$D$2&amp;":"&amp;dbP!$D$2),"&gt;="&amp;AT$6,INDIRECT($F$1&amp;dbP!$D$2&amp;":"&amp;dbP!$D$2),"&lt;="&amp;AT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T$6,INDIRECT($F$1&amp;dbP!$D$2&amp;":"&amp;dbP!$D$2),"&lt;="&amp;AT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U211" s="1">
        <f ca="1">SUMIFS(INDIRECT($F$1&amp;$F211&amp;":"&amp;$F211),INDIRECT($F$1&amp;dbP!$D$2&amp;":"&amp;dbP!$D$2),"&gt;="&amp;AU$6,INDIRECT($F$1&amp;dbP!$D$2&amp;":"&amp;dbP!$D$2),"&lt;="&amp;AU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U$6,INDIRECT($F$1&amp;dbP!$D$2&amp;":"&amp;dbP!$D$2),"&lt;="&amp;AU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V211" s="1">
        <f ca="1">SUMIFS(INDIRECT($F$1&amp;$F211&amp;":"&amp;$F211),INDIRECT($F$1&amp;dbP!$D$2&amp;":"&amp;dbP!$D$2),"&gt;="&amp;AV$6,INDIRECT($F$1&amp;dbP!$D$2&amp;":"&amp;dbP!$D$2),"&lt;="&amp;A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V$6,INDIRECT($F$1&amp;dbP!$D$2&amp;":"&amp;dbP!$D$2),"&lt;="&amp;AV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W211" s="1">
        <f ca="1">SUMIFS(INDIRECT($F$1&amp;$F211&amp;":"&amp;$F211),INDIRECT($F$1&amp;dbP!$D$2&amp;":"&amp;dbP!$D$2),"&gt;="&amp;AW$6,INDIRECT($F$1&amp;dbP!$D$2&amp;":"&amp;dbP!$D$2),"&lt;="&amp;A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W$6,INDIRECT($F$1&amp;dbP!$D$2&amp;":"&amp;dbP!$D$2),"&lt;="&amp;AW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X211" s="1">
        <f ca="1">SUMIFS(INDIRECT($F$1&amp;$F211&amp;":"&amp;$F211),INDIRECT($F$1&amp;dbP!$D$2&amp;":"&amp;dbP!$D$2),"&gt;="&amp;AX$6,INDIRECT($F$1&amp;dbP!$D$2&amp;":"&amp;dbP!$D$2),"&lt;="&amp;A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X$6,INDIRECT($F$1&amp;dbP!$D$2&amp;":"&amp;dbP!$D$2),"&lt;="&amp;AX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Y211" s="1">
        <f ca="1">SUMIFS(INDIRECT($F$1&amp;$F211&amp;":"&amp;$F211),INDIRECT($F$1&amp;dbP!$D$2&amp;":"&amp;dbP!$D$2),"&gt;="&amp;AY$6,INDIRECT($F$1&amp;dbP!$D$2&amp;":"&amp;dbP!$D$2),"&lt;="&amp;A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Y$6,INDIRECT($F$1&amp;dbP!$D$2&amp;":"&amp;dbP!$D$2),"&lt;="&amp;AY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AZ211" s="1">
        <f ca="1">SUMIFS(INDIRECT($F$1&amp;$F211&amp;":"&amp;$F211),INDIRECT($F$1&amp;dbP!$D$2&amp;":"&amp;dbP!$D$2),"&gt;="&amp;AZ$6,INDIRECT($F$1&amp;dbP!$D$2&amp;":"&amp;dbP!$D$2),"&lt;="&amp;A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AZ$6,INDIRECT($F$1&amp;dbP!$D$2&amp;":"&amp;dbP!$D$2),"&lt;="&amp;AZ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A211" s="1">
        <f ca="1">SUMIFS(INDIRECT($F$1&amp;$F211&amp;":"&amp;$F211),INDIRECT($F$1&amp;dbP!$D$2&amp;":"&amp;dbP!$D$2),"&gt;="&amp;BA$6,INDIRECT($F$1&amp;dbP!$D$2&amp;":"&amp;dbP!$D$2),"&lt;="&amp;B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BA$6,INDIRECT($F$1&amp;dbP!$D$2&amp;":"&amp;dbP!$D$2),"&lt;="&amp;BA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B211" s="1">
        <f ca="1">SUMIFS(INDIRECT($F$1&amp;$F211&amp;":"&amp;$F211),INDIRECT($F$1&amp;dbP!$D$2&amp;":"&amp;dbP!$D$2),"&gt;="&amp;BB$6,INDIRECT($F$1&amp;dbP!$D$2&amp;":"&amp;dbP!$D$2),"&lt;="&amp;B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BB$6,INDIRECT($F$1&amp;dbP!$D$2&amp;":"&amp;dbP!$D$2),"&lt;="&amp;BB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C211" s="1">
        <f ca="1">SUMIFS(INDIRECT($F$1&amp;$F211&amp;":"&amp;$F211),INDIRECT($F$1&amp;dbP!$D$2&amp;":"&amp;dbP!$D$2),"&gt;="&amp;BC$6,INDIRECT($F$1&amp;dbP!$D$2&amp;":"&amp;dbP!$D$2),"&lt;="&amp;B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BC$6,INDIRECT($F$1&amp;dbP!$D$2&amp;":"&amp;dbP!$D$2),"&lt;="&amp;BC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D211" s="1">
        <f ca="1">SUMIFS(INDIRECT($F$1&amp;$F211&amp;":"&amp;$F211),INDIRECT($F$1&amp;dbP!$D$2&amp;":"&amp;dbP!$D$2),"&gt;="&amp;BD$6,INDIRECT($F$1&amp;dbP!$D$2&amp;":"&amp;dbP!$D$2),"&lt;="&amp;B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BD$6,INDIRECT($F$1&amp;dbP!$D$2&amp;":"&amp;dbP!$D$2),"&lt;="&amp;BD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  <c r="BE211" s="1">
        <f ca="1">SUMIFS(INDIRECT($F$1&amp;$F211&amp;":"&amp;$F211),INDIRECT($F$1&amp;dbP!$D$2&amp;":"&amp;dbP!$D$2),"&gt;="&amp;BE$6,INDIRECT($F$1&amp;dbP!$D$2&amp;":"&amp;dbP!$D$2),"&lt;="&amp;B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"&amp;$I211=$J211),"*",RIGHT($J211,LEN($J211)-4)),INDIRECT($F$1&amp;dbP!$AC$2&amp;":"&amp;dbP!$AC$2),RepP!$J$3)-
SUMIFS(INDIRECT($F$1&amp;$G211&amp;":"&amp;$G211),INDIRECT($F$1&amp;dbP!$D$2&amp;":"&amp;dbP!$D$2),"&gt;="&amp;BE$6,INDIRECT($F$1&amp;dbP!$D$2&amp;":"&amp;dbP!$D$2),"&lt;="&amp;BE$7,INDIRECT($F$1&amp;dbP!$O$2&amp;":"&amp;dbP!$O$2),$H211,INDIRECT($F$1&amp;dbP!$P$2&amp;":"&amp;dbP!$P$2),IF($I211=$J211,"*",$I211),INDIRECT($F$1&amp;dbP!$Q$2&amp;":"&amp;dbP!$Q$2),IF(OR($I211=$J211,"  "&amp;$I211=$J211),"*",RIGHT($J211,LEN($J211)-4)),INDIRECT($F$1&amp;dbP!$AC$2&amp;":"&amp;dbP!$AC$2),RepP!$J$3)</f>
        <v>0</v>
      </c>
    </row>
    <row r="212" spans="2:57" x14ac:dyDescent="0.3">
      <c r="B212" s="1">
        <f>MAX(B$181:B211)+1</f>
        <v>47</v>
      </c>
      <c r="F212" s="1" t="str">
        <f ca="1">INDIRECT($B$1&amp;Items!H$2&amp;$B212)</f>
        <v>Y</v>
      </c>
      <c r="G212" s="1" t="str">
        <f ca="1">INDIRECT($B$1&amp;Items!I$2&amp;$B212)</f>
        <v>Z</v>
      </c>
      <c r="H212" s="13" t="str">
        <f ca="1">INDIRECT($B$1&amp;Items!E$2&amp;$B212)</f>
        <v>Начисление себестоимостных затрат</v>
      </c>
      <c r="I212" s="13" t="str">
        <f ca="1">IF(INDIRECT($B$1&amp;Items!F$2&amp;$B212)="",H212,INDIRECT($B$1&amp;Items!F$2&amp;$B212))</f>
        <v>Начисление затрат этапа-3 бизнес-процесса</v>
      </c>
      <c r="J212" s="1" t="str">
        <f ca="1">IF(INDIRECT($B$1&amp;Items!G$2&amp;$B212)="",IF(H212&lt;&gt;I212,"  "&amp;I212,I212),"    "&amp;INDIRECT($B$1&amp;Items!G$2&amp;$B212))</f>
        <v xml:space="preserve">    Производственные затраты-16</v>
      </c>
      <c r="S212" s="1">
        <f ca="1">SUM($U212:INDIRECT(ADDRESS(ROW(),SUMIFS($1:$1,$5:$5,MAX($5:$5)))))</f>
        <v>1071022.5</v>
      </c>
      <c r="V212" s="1">
        <f ca="1">SUMIFS(INDIRECT($F$1&amp;$F212&amp;":"&amp;$F212),INDIRECT($F$1&amp;dbP!$D$2&amp;":"&amp;dbP!$D$2),"&gt;="&amp;V$6,INDIRECT($F$1&amp;dbP!$D$2&amp;":"&amp;dbP!$D$2),"&lt;="&amp;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V$6,INDIRECT($F$1&amp;dbP!$D$2&amp;":"&amp;dbP!$D$2),"&lt;="&amp;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W212" s="1">
        <f ca="1">SUMIFS(INDIRECT($F$1&amp;$F212&amp;":"&amp;$F212),INDIRECT($F$1&amp;dbP!$D$2&amp;":"&amp;dbP!$D$2),"&gt;="&amp;W$6,INDIRECT($F$1&amp;dbP!$D$2&amp;":"&amp;dbP!$D$2),"&lt;="&amp;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W$6,INDIRECT($F$1&amp;dbP!$D$2&amp;":"&amp;dbP!$D$2),"&lt;="&amp;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X212" s="1">
        <f ca="1">SUMIFS(INDIRECT($F$1&amp;$F212&amp;":"&amp;$F212),INDIRECT($F$1&amp;dbP!$D$2&amp;":"&amp;dbP!$D$2),"&gt;="&amp;X$6,INDIRECT($F$1&amp;dbP!$D$2&amp;":"&amp;dbP!$D$2),"&lt;="&amp;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X$6,INDIRECT($F$1&amp;dbP!$D$2&amp;":"&amp;dbP!$D$2),"&lt;="&amp;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Y212" s="1">
        <f ca="1">SUMIFS(INDIRECT($F$1&amp;$F212&amp;":"&amp;$F212),INDIRECT($F$1&amp;dbP!$D$2&amp;":"&amp;dbP!$D$2),"&gt;="&amp;Y$6,INDIRECT($F$1&amp;dbP!$D$2&amp;":"&amp;dbP!$D$2),"&lt;="&amp;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Y$6,INDIRECT($F$1&amp;dbP!$D$2&amp;":"&amp;dbP!$D$2),"&lt;="&amp;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1071022.5</v>
      </c>
      <c r="Z212" s="1">
        <f ca="1">SUMIFS(INDIRECT($F$1&amp;$F212&amp;":"&amp;$F212),INDIRECT($F$1&amp;dbP!$D$2&amp;":"&amp;dbP!$D$2),"&gt;="&amp;Z$6,INDIRECT($F$1&amp;dbP!$D$2&amp;":"&amp;dbP!$D$2),"&lt;="&amp;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Z$6,INDIRECT($F$1&amp;dbP!$D$2&amp;":"&amp;dbP!$D$2),"&lt;="&amp;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A212" s="1">
        <f ca="1">SUMIFS(INDIRECT($F$1&amp;$F212&amp;":"&amp;$F212),INDIRECT($F$1&amp;dbP!$D$2&amp;":"&amp;dbP!$D$2),"&gt;="&amp;AA$6,INDIRECT($F$1&amp;dbP!$D$2&amp;":"&amp;dbP!$D$2),"&lt;="&amp;A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A$6,INDIRECT($F$1&amp;dbP!$D$2&amp;":"&amp;dbP!$D$2),"&lt;="&amp;A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B212" s="1">
        <f ca="1">SUMIFS(INDIRECT($F$1&amp;$F212&amp;":"&amp;$F212),INDIRECT($F$1&amp;dbP!$D$2&amp;":"&amp;dbP!$D$2),"&gt;="&amp;AB$6,INDIRECT($F$1&amp;dbP!$D$2&amp;":"&amp;dbP!$D$2),"&lt;="&amp;A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B$6,INDIRECT($F$1&amp;dbP!$D$2&amp;":"&amp;dbP!$D$2),"&lt;="&amp;A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C212" s="1">
        <f ca="1">SUMIFS(INDIRECT($F$1&amp;$F212&amp;":"&amp;$F212),INDIRECT($F$1&amp;dbP!$D$2&amp;":"&amp;dbP!$D$2),"&gt;="&amp;AC$6,INDIRECT($F$1&amp;dbP!$D$2&amp;":"&amp;dbP!$D$2),"&lt;="&amp;A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C$6,INDIRECT($F$1&amp;dbP!$D$2&amp;":"&amp;dbP!$D$2),"&lt;="&amp;A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D212" s="1">
        <f ca="1">SUMIFS(INDIRECT($F$1&amp;$F212&amp;":"&amp;$F212),INDIRECT($F$1&amp;dbP!$D$2&amp;":"&amp;dbP!$D$2),"&gt;="&amp;AD$6,INDIRECT($F$1&amp;dbP!$D$2&amp;":"&amp;dbP!$D$2),"&lt;="&amp;A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D$6,INDIRECT($F$1&amp;dbP!$D$2&amp;":"&amp;dbP!$D$2),"&lt;="&amp;A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E212" s="1">
        <f ca="1">SUMIFS(INDIRECT($F$1&amp;$F212&amp;":"&amp;$F212),INDIRECT($F$1&amp;dbP!$D$2&amp;":"&amp;dbP!$D$2),"&gt;="&amp;AE$6,INDIRECT($F$1&amp;dbP!$D$2&amp;":"&amp;dbP!$D$2),"&lt;="&amp;A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E$6,INDIRECT($F$1&amp;dbP!$D$2&amp;":"&amp;dbP!$D$2),"&lt;="&amp;A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F212" s="1">
        <f ca="1">SUMIFS(INDIRECT($F$1&amp;$F212&amp;":"&amp;$F212),INDIRECT($F$1&amp;dbP!$D$2&amp;":"&amp;dbP!$D$2),"&gt;="&amp;AF$6,INDIRECT($F$1&amp;dbP!$D$2&amp;":"&amp;dbP!$D$2),"&lt;="&amp;AF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F$6,INDIRECT($F$1&amp;dbP!$D$2&amp;":"&amp;dbP!$D$2),"&lt;="&amp;AF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G212" s="1">
        <f ca="1">SUMIFS(INDIRECT($F$1&amp;$F212&amp;":"&amp;$F212),INDIRECT($F$1&amp;dbP!$D$2&amp;":"&amp;dbP!$D$2),"&gt;="&amp;AG$6,INDIRECT($F$1&amp;dbP!$D$2&amp;":"&amp;dbP!$D$2),"&lt;="&amp;AG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G$6,INDIRECT($F$1&amp;dbP!$D$2&amp;":"&amp;dbP!$D$2),"&lt;="&amp;AG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H212" s="1">
        <f ca="1">SUMIFS(INDIRECT($F$1&amp;$F212&amp;":"&amp;$F212),INDIRECT($F$1&amp;dbP!$D$2&amp;":"&amp;dbP!$D$2),"&gt;="&amp;AH$6,INDIRECT($F$1&amp;dbP!$D$2&amp;":"&amp;dbP!$D$2),"&lt;="&amp;AH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H$6,INDIRECT($F$1&amp;dbP!$D$2&amp;":"&amp;dbP!$D$2),"&lt;="&amp;AH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I212" s="1">
        <f ca="1">SUMIFS(INDIRECT($F$1&amp;$F212&amp;":"&amp;$F212),INDIRECT($F$1&amp;dbP!$D$2&amp;":"&amp;dbP!$D$2),"&gt;="&amp;AI$6,INDIRECT($F$1&amp;dbP!$D$2&amp;":"&amp;dbP!$D$2),"&lt;="&amp;AI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I$6,INDIRECT($F$1&amp;dbP!$D$2&amp;":"&amp;dbP!$D$2),"&lt;="&amp;AI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J212" s="1">
        <f ca="1">SUMIFS(INDIRECT($F$1&amp;$F212&amp;":"&amp;$F212),INDIRECT($F$1&amp;dbP!$D$2&amp;":"&amp;dbP!$D$2),"&gt;="&amp;AJ$6,INDIRECT($F$1&amp;dbP!$D$2&amp;":"&amp;dbP!$D$2),"&lt;="&amp;AJ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J$6,INDIRECT($F$1&amp;dbP!$D$2&amp;":"&amp;dbP!$D$2),"&lt;="&amp;AJ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K212" s="1">
        <f ca="1">SUMIFS(INDIRECT($F$1&amp;$F212&amp;":"&amp;$F212),INDIRECT($F$1&amp;dbP!$D$2&amp;":"&amp;dbP!$D$2),"&gt;="&amp;AK$6,INDIRECT($F$1&amp;dbP!$D$2&amp;":"&amp;dbP!$D$2),"&lt;="&amp;AK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K$6,INDIRECT($F$1&amp;dbP!$D$2&amp;":"&amp;dbP!$D$2),"&lt;="&amp;AK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L212" s="1">
        <f ca="1">SUMIFS(INDIRECT($F$1&amp;$F212&amp;":"&amp;$F212),INDIRECT($F$1&amp;dbP!$D$2&amp;":"&amp;dbP!$D$2),"&gt;="&amp;AL$6,INDIRECT($F$1&amp;dbP!$D$2&amp;":"&amp;dbP!$D$2),"&lt;="&amp;AL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L$6,INDIRECT($F$1&amp;dbP!$D$2&amp;":"&amp;dbP!$D$2),"&lt;="&amp;AL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M212" s="1">
        <f ca="1">SUMIFS(INDIRECT($F$1&amp;$F212&amp;":"&amp;$F212),INDIRECT($F$1&amp;dbP!$D$2&amp;":"&amp;dbP!$D$2),"&gt;="&amp;AM$6,INDIRECT($F$1&amp;dbP!$D$2&amp;":"&amp;dbP!$D$2),"&lt;="&amp;AM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M$6,INDIRECT($F$1&amp;dbP!$D$2&amp;":"&amp;dbP!$D$2),"&lt;="&amp;AM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N212" s="1">
        <f ca="1">SUMIFS(INDIRECT($F$1&amp;$F212&amp;":"&amp;$F212),INDIRECT($F$1&amp;dbP!$D$2&amp;":"&amp;dbP!$D$2),"&gt;="&amp;AN$6,INDIRECT($F$1&amp;dbP!$D$2&amp;":"&amp;dbP!$D$2),"&lt;="&amp;AN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N$6,INDIRECT($F$1&amp;dbP!$D$2&amp;":"&amp;dbP!$D$2),"&lt;="&amp;AN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O212" s="1">
        <f ca="1">SUMIFS(INDIRECT($F$1&amp;$F212&amp;":"&amp;$F212),INDIRECT($F$1&amp;dbP!$D$2&amp;":"&amp;dbP!$D$2),"&gt;="&amp;AO$6,INDIRECT($F$1&amp;dbP!$D$2&amp;":"&amp;dbP!$D$2),"&lt;="&amp;AO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O$6,INDIRECT($F$1&amp;dbP!$D$2&amp;":"&amp;dbP!$D$2),"&lt;="&amp;AO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P212" s="1">
        <f ca="1">SUMIFS(INDIRECT($F$1&amp;$F212&amp;":"&amp;$F212),INDIRECT($F$1&amp;dbP!$D$2&amp;":"&amp;dbP!$D$2),"&gt;="&amp;AP$6,INDIRECT($F$1&amp;dbP!$D$2&amp;":"&amp;dbP!$D$2),"&lt;="&amp;AP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P$6,INDIRECT($F$1&amp;dbP!$D$2&amp;":"&amp;dbP!$D$2),"&lt;="&amp;AP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Q212" s="1">
        <f ca="1">SUMIFS(INDIRECT($F$1&amp;$F212&amp;":"&amp;$F212),INDIRECT($F$1&amp;dbP!$D$2&amp;":"&amp;dbP!$D$2),"&gt;="&amp;AQ$6,INDIRECT($F$1&amp;dbP!$D$2&amp;":"&amp;dbP!$D$2),"&lt;="&amp;AQ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Q$6,INDIRECT($F$1&amp;dbP!$D$2&amp;":"&amp;dbP!$D$2),"&lt;="&amp;AQ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R212" s="1">
        <f ca="1">SUMIFS(INDIRECT($F$1&amp;$F212&amp;":"&amp;$F212),INDIRECT($F$1&amp;dbP!$D$2&amp;":"&amp;dbP!$D$2),"&gt;="&amp;AR$6,INDIRECT($F$1&amp;dbP!$D$2&amp;":"&amp;dbP!$D$2),"&lt;="&amp;AR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R$6,INDIRECT($F$1&amp;dbP!$D$2&amp;":"&amp;dbP!$D$2),"&lt;="&amp;AR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S212" s="1">
        <f ca="1">SUMIFS(INDIRECT($F$1&amp;$F212&amp;":"&amp;$F212),INDIRECT($F$1&amp;dbP!$D$2&amp;":"&amp;dbP!$D$2),"&gt;="&amp;AS$6,INDIRECT($F$1&amp;dbP!$D$2&amp;":"&amp;dbP!$D$2),"&lt;="&amp;AS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S$6,INDIRECT($F$1&amp;dbP!$D$2&amp;":"&amp;dbP!$D$2),"&lt;="&amp;AS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T212" s="1">
        <f ca="1">SUMIFS(INDIRECT($F$1&amp;$F212&amp;":"&amp;$F212),INDIRECT($F$1&amp;dbP!$D$2&amp;":"&amp;dbP!$D$2),"&gt;="&amp;AT$6,INDIRECT($F$1&amp;dbP!$D$2&amp;":"&amp;dbP!$D$2),"&lt;="&amp;AT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T$6,INDIRECT($F$1&amp;dbP!$D$2&amp;":"&amp;dbP!$D$2),"&lt;="&amp;AT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U212" s="1">
        <f ca="1">SUMIFS(INDIRECT($F$1&amp;$F212&amp;":"&amp;$F212),INDIRECT($F$1&amp;dbP!$D$2&amp;":"&amp;dbP!$D$2),"&gt;="&amp;AU$6,INDIRECT($F$1&amp;dbP!$D$2&amp;":"&amp;dbP!$D$2),"&lt;="&amp;AU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U$6,INDIRECT($F$1&amp;dbP!$D$2&amp;":"&amp;dbP!$D$2),"&lt;="&amp;AU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V212" s="1">
        <f ca="1">SUMIFS(INDIRECT($F$1&amp;$F212&amp;":"&amp;$F212),INDIRECT($F$1&amp;dbP!$D$2&amp;":"&amp;dbP!$D$2),"&gt;="&amp;AV$6,INDIRECT($F$1&amp;dbP!$D$2&amp;":"&amp;dbP!$D$2),"&lt;="&amp;A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V$6,INDIRECT($F$1&amp;dbP!$D$2&amp;":"&amp;dbP!$D$2),"&lt;="&amp;AV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W212" s="1">
        <f ca="1">SUMIFS(INDIRECT($F$1&amp;$F212&amp;":"&amp;$F212),INDIRECT($F$1&amp;dbP!$D$2&amp;":"&amp;dbP!$D$2),"&gt;="&amp;AW$6,INDIRECT($F$1&amp;dbP!$D$2&amp;":"&amp;dbP!$D$2),"&lt;="&amp;A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W$6,INDIRECT($F$1&amp;dbP!$D$2&amp;":"&amp;dbP!$D$2),"&lt;="&amp;AW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X212" s="1">
        <f ca="1">SUMIFS(INDIRECT($F$1&amp;$F212&amp;":"&amp;$F212),INDIRECT($F$1&amp;dbP!$D$2&amp;":"&amp;dbP!$D$2),"&gt;="&amp;AX$6,INDIRECT($F$1&amp;dbP!$D$2&amp;":"&amp;dbP!$D$2),"&lt;="&amp;A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X$6,INDIRECT($F$1&amp;dbP!$D$2&amp;":"&amp;dbP!$D$2),"&lt;="&amp;AX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Y212" s="1">
        <f ca="1">SUMIFS(INDIRECT($F$1&amp;$F212&amp;":"&amp;$F212),INDIRECT($F$1&amp;dbP!$D$2&amp;":"&amp;dbP!$D$2),"&gt;="&amp;AY$6,INDIRECT($F$1&amp;dbP!$D$2&amp;":"&amp;dbP!$D$2),"&lt;="&amp;A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Y$6,INDIRECT($F$1&amp;dbP!$D$2&amp;":"&amp;dbP!$D$2),"&lt;="&amp;AY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AZ212" s="1">
        <f ca="1">SUMIFS(INDIRECT($F$1&amp;$F212&amp;":"&amp;$F212),INDIRECT($F$1&amp;dbP!$D$2&amp;":"&amp;dbP!$D$2),"&gt;="&amp;AZ$6,INDIRECT($F$1&amp;dbP!$D$2&amp;":"&amp;dbP!$D$2),"&lt;="&amp;A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AZ$6,INDIRECT($F$1&amp;dbP!$D$2&amp;":"&amp;dbP!$D$2),"&lt;="&amp;AZ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A212" s="1">
        <f ca="1">SUMIFS(INDIRECT($F$1&amp;$F212&amp;":"&amp;$F212),INDIRECT($F$1&amp;dbP!$D$2&amp;":"&amp;dbP!$D$2),"&gt;="&amp;BA$6,INDIRECT($F$1&amp;dbP!$D$2&amp;":"&amp;dbP!$D$2),"&lt;="&amp;B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BA$6,INDIRECT($F$1&amp;dbP!$D$2&amp;":"&amp;dbP!$D$2),"&lt;="&amp;BA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B212" s="1">
        <f ca="1">SUMIFS(INDIRECT($F$1&amp;$F212&amp;":"&amp;$F212),INDIRECT($F$1&amp;dbP!$D$2&amp;":"&amp;dbP!$D$2),"&gt;="&amp;BB$6,INDIRECT($F$1&amp;dbP!$D$2&amp;":"&amp;dbP!$D$2),"&lt;="&amp;B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BB$6,INDIRECT($F$1&amp;dbP!$D$2&amp;":"&amp;dbP!$D$2),"&lt;="&amp;BB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C212" s="1">
        <f ca="1">SUMIFS(INDIRECT($F$1&amp;$F212&amp;":"&amp;$F212),INDIRECT($F$1&amp;dbP!$D$2&amp;":"&amp;dbP!$D$2),"&gt;="&amp;BC$6,INDIRECT($F$1&amp;dbP!$D$2&amp;":"&amp;dbP!$D$2),"&lt;="&amp;B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BC$6,INDIRECT($F$1&amp;dbP!$D$2&amp;":"&amp;dbP!$D$2),"&lt;="&amp;BC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D212" s="1">
        <f ca="1">SUMIFS(INDIRECT($F$1&amp;$F212&amp;":"&amp;$F212),INDIRECT($F$1&amp;dbP!$D$2&amp;":"&amp;dbP!$D$2),"&gt;="&amp;BD$6,INDIRECT($F$1&amp;dbP!$D$2&amp;":"&amp;dbP!$D$2),"&lt;="&amp;B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BD$6,INDIRECT($F$1&amp;dbP!$D$2&amp;":"&amp;dbP!$D$2),"&lt;="&amp;BD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  <c r="BE212" s="1">
        <f ca="1">SUMIFS(INDIRECT($F$1&amp;$F212&amp;":"&amp;$F212),INDIRECT($F$1&amp;dbP!$D$2&amp;":"&amp;dbP!$D$2),"&gt;="&amp;BE$6,INDIRECT($F$1&amp;dbP!$D$2&amp;":"&amp;dbP!$D$2),"&lt;="&amp;B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"&amp;$I212=$J212),"*",RIGHT($J212,LEN($J212)-4)),INDIRECT($F$1&amp;dbP!$AC$2&amp;":"&amp;dbP!$AC$2),RepP!$J$3)-
SUMIFS(INDIRECT($F$1&amp;$G212&amp;":"&amp;$G212),INDIRECT($F$1&amp;dbP!$D$2&amp;":"&amp;dbP!$D$2),"&gt;="&amp;BE$6,INDIRECT($F$1&amp;dbP!$D$2&amp;":"&amp;dbP!$D$2),"&lt;="&amp;BE$7,INDIRECT($F$1&amp;dbP!$O$2&amp;":"&amp;dbP!$O$2),$H212,INDIRECT($F$1&amp;dbP!$P$2&amp;":"&amp;dbP!$P$2),IF($I212=$J212,"*",$I212),INDIRECT($F$1&amp;dbP!$Q$2&amp;":"&amp;dbP!$Q$2),IF(OR($I212=$J212,"  "&amp;$I212=$J212),"*",RIGHT($J212,LEN($J212)-4)),INDIRECT($F$1&amp;dbP!$AC$2&amp;":"&amp;dbP!$AC$2),RepP!$J$3)</f>
        <v>0</v>
      </c>
    </row>
    <row r="213" spans="2:57" x14ac:dyDescent="0.3">
      <c r="B213" s="1">
        <f>MAX(B$181:B212)+1</f>
        <v>48</v>
      </c>
      <c r="F213" s="1" t="str">
        <f ca="1">INDIRECT($B$1&amp;Items!H$2&amp;$B213)</f>
        <v>Y</v>
      </c>
      <c r="G213" s="1" t="str">
        <f ca="1">INDIRECT($B$1&amp;Items!I$2&amp;$B213)</f>
        <v>Z</v>
      </c>
      <c r="H213" s="13" t="str">
        <f ca="1">INDIRECT($B$1&amp;Items!E$2&amp;$B213)</f>
        <v>Начисление себестоимостных затрат</v>
      </c>
      <c r="I213" s="13" t="str">
        <f ca="1">IF(INDIRECT($B$1&amp;Items!F$2&amp;$B213)="",H213,INDIRECT($B$1&amp;Items!F$2&amp;$B213))</f>
        <v>Начисление затрат этапа-3 бизнес-процесса</v>
      </c>
      <c r="J213" s="1" t="str">
        <f ca="1">IF(INDIRECT($B$1&amp;Items!G$2&amp;$B213)="",IF(H213&lt;&gt;I213,"  "&amp;I213,I213),"    "&amp;INDIRECT($B$1&amp;Items!G$2&amp;$B213))</f>
        <v xml:space="preserve">    Производственные затраты-17</v>
      </c>
      <c r="S213" s="1">
        <f ca="1">SUM($U213:INDIRECT(ADDRESS(ROW(),SUMIFS($1:$1,$5:$5,MAX($5:$5)))))</f>
        <v>762297.5</v>
      </c>
      <c r="V213" s="1">
        <f ca="1">SUMIFS(INDIRECT($F$1&amp;$F213&amp;":"&amp;$F213),INDIRECT($F$1&amp;dbP!$D$2&amp;":"&amp;dbP!$D$2),"&gt;="&amp;V$6,INDIRECT($F$1&amp;dbP!$D$2&amp;":"&amp;dbP!$D$2),"&lt;="&amp;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V$6,INDIRECT($F$1&amp;dbP!$D$2&amp;":"&amp;dbP!$D$2),"&lt;="&amp;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W213" s="1">
        <f ca="1">SUMIFS(INDIRECT($F$1&amp;$F213&amp;":"&amp;$F213),INDIRECT($F$1&amp;dbP!$D$2&amp;":"&amp;dbP!$D$2),"&gt;="&amp;W$6,INDIRECT($F$1&amp;dbP!$D$2&amp;":"&amp;dbP!$D$2),"&lt;="&amp;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W$6,INDIRECT($F$1&amp;dbP!$D$2&amp;":"&amp;dbP!$D$2),"&lt;="&amp;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X213" s="1">
        <f ca="1">SUMIFS(INDIRECT($F$1&amp;$F213&amp;":"&amp;$F213),INDIRECT($F$1&amp;dbP!$D$2&amp;":"&amp;dbP!$D$2),"&gt;="&amp;X$6,INDIRECT($F$1&amp;dbP!$D$2&amp;":"&amp;dbP!$D$2),"&lt;="&amp;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X$6,INDIRECT($F$1&amp;dbP!$D$2&amp;":"&amp;dbP!$D$2),"&lt;="&amp;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Y213" s="1">
        <f ca="1">SUMIFS(INDIRECT($F$1&amp;$F213&amp;":"&amp;$F213),INDIRECT($F$1&amp;dbP!$D$2&amp;":"&amp;dbP!$D$2),"&gt;="&amp;Y$6,INDIRECT($F$1&amp;dbP!$D$2&amp;":"&amp;dbP!$D$2),"&lt;="&amp;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Y$6,INDIRECT($F$1&amp;dbP!$D$2&amp;":"&amp;dbP!$D$2),"&lt;="&amp;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762297.5</v>
      </c>
      <c r="Z213" s="1">
        <f ca="1">SUMIFS(INDIRECT($F$1&amp;$F213&amp;":"&amp;$F213),INDIRECT($F$1&amp;dbP!$D$2&amp;":"&amp;dbP!$D$2),"&gt;="&amp;Z$6,INDIRECT($F$1&amp;dbP!$D$2&amp;":"&amp;dbP!$D$2),"&lt;="&amp;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Z$6,INDIRECT($F$1&amp;dbP!$D$2&amp;":"&amp;dbP!$D$2),"&lt;="&amp;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A213" s="1">
        <f ca="1">SUMIFS(INDIRECT($F$1&amp;$F213&amp;":"&amp;$F213),INDIRECT($F$1&amp;dbP!$D$2&amp;":"&amp;dbP!$D$2),"&gt;="&amp;AA$6,INDIRECT($F$1&amp;dbP!$D$2&amp;":"&amp;dbP!$D$2),"&lt;="&amp;A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A$6,INDIRECT($F$1&amp;dbP!$D$2&amp;":"&amp;dbP!$D$2),"&lt;="&amp;A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B213" s="1">
        <f ca="1">SUMIFS(INDIRECT($F$1&amp;$F213&amp;":"&amp;$F213),INDIRECT($F$1&amp;dbP!$D$2&amp;":"&amp;dbP!$D$2),"&gt;="&amp;AB$6,INDIRECT($F$1&amp;dbP!$D$2&amp;":"&amp;dbP!$D$2),"&lt;="&amp;A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B$6,INDIRECT($F$1&amp;dbP!$D$2&amp;":"&amp;dbP!$D$2),"&lt;="&amp;A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C213" s="1">
        <f ca="1">SUMIFS(INDIRECT($F$1&amp;$F213&amp;":"&amp;$F213),INDIRECT($F$1&amp;dbP!$D$2&amp;":"&amp;dbP!$D$2),"&gt;="&amp;AC$6,INDIRECT($F$1&amp;dbP!$D$2&amp;":"&amp;dbP!$D$2),"&lt;="&amp;A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C$6,INDIRECT($F$1&amp;dbP!$D$2&amp;":"&amp;dbP!$D$2),"&lt;="&amp;A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D213" s="1">
        <f ca="1">SUMIFS(INDIRECT($F$1&amp;$F213&amp;":"&amp;$F213),INDIRECT($F$1&amp;dbP!$D$2&amp;":"&amp;dbP!$D$2),"&gt;="&amp;AD$6,INDIRECT($F$1&amp;dbP!$D$2&amp;":"&amp;dbP!$D$2),"&lt;="&amp;A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D$6,INDIRECT($F$1&amp;dbP!$D$2&amp;":"&amp;dbP!$D$2),"&lt;="&amp;A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E213" s="1">
        <f ca="1">SUMIFS(INDIRECT($F$1&amp;$F213&amp;":"&amp;$F213),INDIRECT($F$1&amp;dbP!$D$2&amp;":"&amp;dbP!$D$2),"&gt;="&amp;AE$6,INDIRECT($F$1&amp;dbP!$D$2&amp;":"&amp;dbP!$D$2),"&lt;="&amp;A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E$6,INDIRECT($F$1&amp;dbP!$D$2&amp;":"&amp;dbP!$D$2),"&lt;="&amp;A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F213" s="1">
        <f ca="1">SUMIFS(INDIRECT($F$1&amp;$F213&amp;":"&amp;$F213),INDIRECT($F$1&amp;dbP!$D$2&amp;":"&amp;dbP!$D$2),"&gt;="&amp;AF$6,INDIRECT($F$1&amp;dbP!$D$2&amp;":"&amp;dbP!$D$2),"&lt;="&amp;AF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F$6,INDIRECT($F$1&amp;dbP!$D$2&amp;":"&amp;dbP!$D$2),"&lt;="&amp;AF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G213" s="1">
        <f ca="1">SUMIFS(INDIRECT($F$1&amp;$F213&amp;":"&amp;$F213),INDIRECT($F$1&amp;dbP!$D$2&amp;":"&amp;dbP!$D$2),"&gt;="&amp;AG$6,INDIRECT($F$1&amp;dbP!$D$2&amp;":"&amp;dbP!$D$2),"&lt;="&amp;AG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G$6,INDIRECT($F$1&amp;dbP!$D$2&amp;":"&amp;dbP!$D$2),"&lt;="&amp;AG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H213" s="1">
        <f ca="1">SUMIFS(INDIRECT($F$1&amp;$F213&amp;":"&amp;$F213),INDIRECT($F$1&amp;dbP!$D$2&amp;":"&amp;dbP!$D$2),"&gt;="&amp;AH$6,INDIRECT($F$1&amp;dbP!$D$2&amp;":"&amp;dbP!$D$2),"&lt;="&amp;AH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H$6,INDIRECT($F$1&amp;dbP!$D$2&amp;":"&amp;dbP!$D$2),"&lt;="&amp;AH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I213" s="1">
        <f ca="1">SUMIFS(INDIRECT($F$1&amp;$F213&amp;":"&amp;$F213),INDIRECT($F$1&amp;dbP!$D$2&amp;":"&amp;dbP!$D$2),"&gt;="&amp;AI$6,INDIRECT($F$1&amp;dbP!$D$2&amp;":"&amp;dbP!$D$2),"&lt;="&amp;AI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I$6,INDIRECT($F$1&amp;dbP!$D$2&amp;":"&amp;dbP!$D$2),"&lt;="&amp;AI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J213" s="1">
        <f ca="1">SUMIFS(INDIRECT($F$1&amp;$F213&amp;":"&amp;$F213),INDIRECT($F$1&amp;dbP!$D$2&amp;":"&amp;dbP!$D$2),"&gt;="&amp;AJ$6,INDIRECT($F$1&amp;dbP!$D$2&amp;":"&amp;dbP!$D$2),"&lt;="&amp;AJ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J$6,INDIRECT($F$1&amp;dbP!$D$2&amp;":"&amp;dbP!$D$2),"&lt;="&amp;AJ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K213" s="1">
        <f ca="1">SUMIFS(INDIRECT($F$1&amp;$F213&amp;":"&amp;$F213),INDIRECT($F$1&amp;dbP!$D$2&amp;":"&amp;dbP!$D$2),"&gt;="&amp;AK$6,INDIRECT($F$1&amp;dbP!$D$2&amp;":"&amp;dbP!$D$2),"&lt;="&amp;AK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K$6,INDIRECT($F$1&amp;dbP!$D$2&amp;":"&amp;dbP!$D$2),"&lt;="&amp;AK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L213" s="1">
        <f ca="1">SUMIFS(INDIRECT($F$1&amp;$F213&amp;":"&amp;$F213),INDIRECT($F$1&amp;dbP!$D$2&amp;":"&amp;dbP!$D$2),"&gt;="&amp;AL$6,INDIRECT($F$1&amp;dbP!$D$2&amp;":"&amp;dbP!$D$2),"&lt;="&amp;AL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L$6,INDIRECT($F$1&amp;dbP!$D$2&amp;":"&amp;dbP!$D$2),"&lt;="&amp;AL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M213" s="1">
        <f ca="1">SUMIFS(INDIRECT($F$1&amp;$F213&amp;":"&amp;$F213),INDIRECT($F$1&amp;dbP!$D$2&amp;":"&amp;dbP!$D$2),"&gt;="&amp;AM$6,INDIRECT($F$1&amp;dbP!$D$2&amp;":"&amp;dbP!$D$2),"&lt;="&amp;AM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M$6,INDIRECT($F$1&amp;dbP!$D$2&amp;":"&amp;dbP!$D$2),"&lt;="&amp;AM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N213" s="1">
        <f ca="1">SUMIFS(INDIRECT($F$1&amp;$F213&amp;":"&amp;$F213),INDIRECT($F$1&amp;dbP!$D$2&amp;":"&amp;dbP!$D$2),"&gt;="&amp;AN$6,INDIRECT($F$1&amp;dbP!$D$2&amp;":"&amp;dbP!$D$2),"&lt;="&amp;AN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N$6,INDIRECT($F$1&amp;dbP!$D$2&amp;":"&amp;dbP!$D$2),"&lt;="&amp;AN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O213" s="1">
        <f ca="1">SUMIFS(INDIRECT($F$1&amp;$F213&amp;":"&amp;$F213),INDIRECT($F$1&amp;dbP!$D$2&amp;":"&amp;dbP!$D$2),"&gt;="&amp;AO$6,INDIRECT($F$1&amp;dbP!$D$2&amp;":"&amp;dbP!$D$2),"&lt;="&amp;AO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O$6,INDIRECT($F$1&amp;dbP!$D$2&amp;":"&amp;dbP!$D$2),"&lt;="&amp;AO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P213" s="1">
        <f ca="1">SUMIFS(INDIRECT($F$1&amp;$F213&amp;":"&amp;$F213),INDIRECT($F$1&amp;dbP!$D$2&amp;":"&amp;dbP!$D$2),"&gt;="&amp;AP$6,INDIRECT($F$1&amp;dbP!$D$2&amp;":"&amp;dbP!$D$2),"&lt;="&amp;AP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P$6,INDIRECT($F$1&amp;dbP!$D$2&amp;":"&amp;dbP!$D$2),"&lt;="&amp;AP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Q213" s="1">
        <f ca="1">SUMIFS(INDIRECT($F$1&amp;$F213&amp;":"&amp;$F213),INDIRECT($F$1&amp;dbP!$D$2&amp;":"&amp;dbP!$D$2),"&gt;="&amp;AQ$6,INDIRECT($F$1&amp;dbP!$D$2&amp;":"&amp;dbP!$D$2),"&lt;="&amp;AQ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Q$6,INDIRECT($F$1&amp;dbP!$D$2&amp;":"&amp;dbP!$D$2),"&lt;="&amp;AQ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R213" s="1">
        <f ca="1">SUMIFS(INDIRECT($F$1&amp;$F213&amp;":"&amp;$F213),INDIRECT($F$1&amp;dbP!$D$2&amp;":"&amp;dbP!$D$2),"&gt;="&amp;AR$6,INDIRECT($F$1&amp;dbP!$D$2&amp;":"&amp;dbP!$D$2),"&lt;="&amp;AR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R$6,INDIRECT($F$1&amp;dbP!$D$2&amp;":"&amp;dbP!$D$2),"&lt;="&amp;AR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S213" s="1">
        <f ca="1">SUMIFS(INDIRECT($F$1&amp;$F213&amp;":"&amp;$F213),INDIRECT($F$1&amp;dbP!$D$2&amp;":"&amp;dbP!$D$2),"&gt;="&amp;AS$6,INDIRECT($F$1&amp;dbP!$D$2&amp;":"&amp;dbP!$D$2),"&lt;="&amp;AS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S$6,INDIRECT($F$1&amp;dbP!$D$2&amp;":"&amp;dbP!$D$2),"&lt;="&amp;AS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T213" s="1">
        <f ca="1">SUMIFS(INDIRECT($F$1&amp;$F213&amp;":"&amp;$F213),INDIRECT($F$1&amp;dbP!$D$2&amp;":"&amp;dbP!$D$2),"&gt;="&amp;AT$6,INDIRECT($F$1&amp;dbP!$D$2&amp;":"&amp;dbP!$D$2),"&lt;="&amp;AT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T$6,INDIRECT($F$1&amp;dbP!$D$2&amp;":"&amp;dbP!$D$2),"&lt;="&amp;AT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U213" s="1">
        <f ca="1">SUMIFS(INDIRECT($F$1&amp;$F213&amp;":"&amp;$F213),INDIRECT($F$1&amp;dbP!$D$2&amp;":"&amp;dbP!$D$2),"&gt;="&amp;AU$6,INDIRECT($F$1&amp;dbP!$D$2&amp;":"&amp;dbP!$D$2),"&lt;="&amp;AU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U$6,INDIRECT($F$1&amp;dbP!$D$2&amp;":"&amp;dbP!$D$2),"&lt;="&amp;AU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V213" s="1">
        <f ca="1">SUMIFS(INDIRECT($F$1&amp;$F213&amp;":"&amp;$F213),INDIRECT($F$1&amp;dbP!$D$2&amp;":"&amp;dbP!$D$2),"&gt;="&amp;AV$6,INDIRECT($F$1&amp;dbP!$D$2&amp;":"&amp;dbP!$D$2),"&lt;="&amp;A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V$6,INDIRECT($F$1&amp;dbP!$D$2&amp;":"&amp;dbP!$D$2),"&lt;="&amp;AV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W213" s="1">
        <f ca="1">SUMIFS(INDIRECT($F$1&amp;$F213&amp;":"&amp;$F213),INDIRECT($F$1&amp;dbP!$D$2&amp;":"&amp;dbP!$D$2),"&gt;="&amp;AW$6,INDIRECT($F$1&amp;dbP!$D$2&amp;":"&amp;dbP!$D$2),"&lt;="&amp;A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W$6,INDIRECT($F$1&amp;dbP!$D$2&amp;":"&amp;dbP!$D$2),"&lt;="&amp;AW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X213" s="1">
        <f ca="1">SUMIFS(INDIRECT($F$1&amp;$F213&amp;":"&amp;$F213),INDIRECT($F$1&amp;dbP!$D$2&amp;":"&amp;dbP!$D$2),"&gt;="&amp;AX$6,INDIRECT($F$1&amp;dbP!$D$2&amp;":"&amp;dbP!$D$2),"&lt;="&amp;A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X$6,INDIRECT($F$1&amp;dbP!$D$2&amp;":"&amp;dbP!$D$2),"&lt;="&amp;AX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Y213" s="1">
        <f ca="1">SUMIFS(INDIRECT($F$1&amp;$F213&amp;":"&amp;$F213),INDIRECT($F$1&amp;dbP!$D$2&amp;":"&amp;dbP!$D$2),"&gt;="&amp;AY$6,INDIRECT($F$1&amp;dbP!$D$2&amp;":"&amp;dbP!$D$2),"&lt;="&amp;A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Y$6,INDIRECT($F$1&amp;dbP!$D$2&amp;":"&amp;dbP!$D$2),"&lt;="&amp;AY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AZ213" s="1">
        <f ca="1">SUMIFS(INDIRECT($F$1&amp;$F213&amp;":"&amp;$F213),INDIRECT($F$1&amp;dbP!$D$2&amp;":"&amp;dbP!$D$2),"&gt;="&amp;AZ$6,INDIRECT($F$1&amp;dbP!$D$2&amp;":"&amp;dbP!$D$2),"&lt;="&amp;A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AZ$6,INDIRECT($F$1&amp;dbP!$D$2&amp;":"&amp;dbP!$D$2),"&lt;="&amp;AZ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A213" s="1">
        <f ca="1">SUMIFS(INDIRECT($F$1&amp;$F213&amp;":"&amp;$F213),INDIRECT($F$1&amp;dbP!$D$2&amp;":"&amp;dbP!$D$2),"&gt;="&amp;BA$6,INDIRECT($F$1&amp;dbP!$D$2&amp;":"&amp;dbP!$D$2),"&lt;="&amp;B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BA$6,INDIRECT($F$1&amp;dbP!$D$2&amp;":"&amp;dbP!$D$2),"&lt;="&amp;BA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B213" s="1">
        <f ca="1">SUMIFS(INDIRECT($F$1&amp;$F213&amp;":"&amp;$F213),INDIRECT($F$1&amp;dbP!$D$2&amp;":"&amp;dbP!$D$2),"&gt;="&amp;BB$6,INDIRECT($F$1&amp;dbP!$D$2&amp;":"&amp;dbP!$D$2),"&lt;="&amp;B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BB$6,INDIRECT($F$1&amp;dbP!$D$2&amp;":"&amp;dbP!$D$2),"&lt;="&amp;BB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C213" s="1">
        <f ca="1">SUMIFS(INDIRECT($F$1&amp;$F213&amp;":"&amp;$F213),INDIRECT($F$1&amp;dbP!$D$2&amp;":"&amp;dbP!$D$2),"&gt;="&amp;BC$6,INDIRECT($F$1&amp;dbP!$D$2&amp;":"&amp;dbP!$D$2),"&lt;="&amp;B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BC$6,INDIRECT($F$1&amp;dbP!$D$2&amp;":"&amp;dbP!$D$2),"&lt;="&amp;BC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D213" s="1">
        <f ca="1">SUMIFS(INDIRECT($F$1&amp;$F213&amp;":"&amp;$F213),INDIRECT($F$1&amp;dbP!$D$2&amp;":"&amp;dbP!$D$2),"&gt;="&amp;BD$6,INDIRECT($F$1&amp;dbP!$D$2&amp;":"&amp;dbP!$D$2),"&lt;="&amp;B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BD$6,INDIRECT($F$1&amp;dbP!$D$2&amp;":"&amp;dbP!$D$2),"&lt;="&amp;BD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  <c r="BE213" s="1">
        <f ca="1">SUMIFS(INDIRECT($F$1&amp;$F213&amp;":"&amp;$F213),INDIRECT($F$1&amp;dbP!$D$2&amp;":"&amp;dbP!$D$2),"&gt;="&amp;BE$6,INDIRECT($F$1&amp;dbP!$D$2&amp;":"&amp;dbP!$D$2),"&lt;="&amp;B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"&amp;$I213=$J213),"*",RIGHT($J213,LEN($J213)-4)),INDIRECT($F$1&amp;dbP!$AC$2&amp;":"&amp;dbP!$AC$2),RepP!$J$3)-
SUMIFS(INDIRECT($F$1&amp;$G213&amp;":"&amp;$G213),INDIRECT($F$1&amp;dbP!$D$2&amp;":"&amp;dbP!$D$2),"&gt;="&amp;BE$6,INDIRECT($F$1&amp;dbP!$D$2&amp;":"&amp;dbP!$D$2),"&lt;="&amp;BE$7,INDIRECT($F$1&amp;dbP!$O$2&amp;":"&amp;dbP!$O$2),$H213,INDIRECT($F$1&amp;dbP!$P$2&amp;":"&amp;dbP!$P$2),IF($I213=$J213,"*",$I213),INDIRECT($F$1&amp;dbP!$Q$2&amp;":"&amp;dbP!$Q$2),IF(OR($I213=$J213,"  "&amp;$I213=$J213),"*",RIGHT($J213,LEN($J213)-4)),INDIRECT($F$1&amp;dbP!$AC$2&amp;":"&amp;dbP!$AC$2),RepP!$J$3)</f>
        <v>0</v>
      </c>
    </row>
    <row r="214" spans="2:57" x14ac:dyDescent="0.3">
      <c r="B214" s="1">
        <f>MAX(B$181:B213)+1</f>
        <v>49</v>
      </c>
      <c r="F214" s="1" t="str">
        <f ca="1">INDIRECT($B$1&amp;Items!H$2&amp;$B214)</f>
        <v>Y</v>
      </c>
      <c r="G214" s="1" t="str">
        <f ca="1">INDIRECT($B$1&amp;Items!I$2&amp;$B214)</f>
        <v>Z</v>
      </c>
      <c r="H214" s="13" t="str">
        <f ca="1">INDIRECT($B$1&amp;Items!E$2&amp;$B214)</f>
        <v>Начисление себестоимостных затрат</v>
      </c>
      <c r="I214" s="13" t="str">
        <f ca="1">IF(INDIRECT($B$1&amp;Items!F$2&amp;$B214)="",H214,INDIRECT($B$1&amp;Items!F$2&amp;$B214))</f>
        <v>Начисление затрат этапа-3 бизнес-процесса</v>
      </c>
      <c r="J214" s="1" t="str">
        <f ca="1">IF(INDIRECT($B$1&amp;Items!G$2&amp;$B214)="",IF(H214&lt;&gt;I214,"  "&amp;I214,I214),"    "&amp;INDIRECT($B$1&amp;Items!G$2&amp;$B214))</f>
        <v xml:space="preserve">    Производственные затраты-18</v>
      </c>
      <c r="S214" s="1">
        <f ca="1">SUM($U214:INDIRECT(ADDRESS(ROW(),SUMIFS($1:$1,$5:$5,MAX($5:$5)))))</f>
        <v>754611.28333333333</v>
      </c>
      <c r="V214" s="1">
        <f ca="1">SUMIFS(INDIRECT($F$1&amp;$F214&amp;":"&amp;$F214),INDIRECT($F$1&amp;dbP!$D$2&amp;":"&amp;dbP!$D$2),"&gt;="&amp;V$6,INDIRECT($F$1&amp;dbP!$D$2&amp;":"&amp;dbP!$D$2),"&lt;="&amp;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V$6,INDIRECT($F$1&amp;dbP!$D$2&amp;":"&amp;dbP!$D$2),"&lt;="&amp;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W214" s="1">
        <f ca="1">SUMIFS(INDIRECT($F$1&amp;$F214&amp;":"&amp;$F214),INDIRECT($F$1&amp;dbP!$D$2&amp;":"&amp;dbP!$D$2),"&gt;="&amp;W$6,INDIRECT($F$1&amp;dbP!$D$2&amp;":"&amp;dbP!$D$2),"&lt;="&amp;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W$6,INDIRECT($F$1&amp;dbP!$D$2&amp;":"&amp;dbP!$D$2),"&lt;="&amp;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X214" s="1">
        <f ca="1">SUMIFS(INDIRECT($F$1&amp;$F214&amp;":"&amp;$F214),INDIRECT($F$1&amp;dbP!$D$2&amp;":"&amp;dbP!$D$2),"&gt;="&amp;X$6,INDIRECT($F$1&amp;dbP!$D$2&amp;":"&amp;dbP!$D$2),"&lt;="&amp;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X$6,INDIRECT($F$1&amp;dbP!$D$2&amp;":"&amp;dbP!$D$2),"&lt;="&amp;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Y214" s="1">
        <f ca="1">SUMIFS(INDIRECT($F$1&amp;$F214&amp;":"&amp;$F214),INDIRECT($F$1&amp;dbP!$D$2&amp;":"&amp;dbP!$D$2),"&gt;="&amp;Y$6,INDIRECT($F$1&amp;dbP!$D$2&amp;":"&amp;dbP!$D$2),"&lt;="&amp;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Y$6,INDIRECT($F$1&amp;dbP!$D$2&amp;":"&amp;dbP!$D$2),"&lt;="&amp;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754611.28333333333</v>
      </c>
      <c r="Z214" s="1">
        <f ca="1">SUMIFS(INDIRECT($F$1&amp;$F214&amp;":"&amp;$F214),INDIRECT($F$1&amp;dbP!$D$2&amp;":"&amp;dbP!$D$2),"&gt;="&amp;Z$6,INDIRECT($F$1&amp;dbP!$D$2&amp;":"&amp;dbP!$D$2),"&lt;="&amp;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Z$6,INDIRECT($F$1&amp;dbP!$D$2&amp;":"&amp;dbP!$D$2),"&lt;="&amp;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A214" s="1">
        <f ca="1">SUMIFS(INDIRECT($F$1&amp;$F214&amp;":"&amp;$F214),INDIRECT($F$1&amp;dbP!$D$2&amp;":"&amp;dbP!$D$2),"&gt;="&amp;AA$6,INDIRECT($F$1&amp;dbP!$D$2&amp;":"&amp;dbP!$D$2),"&lt;="&amp;A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A$6,INDIRECT($F$1&amp;dbP!$D$2&amp;":"&amp;dbP!$D$2),"&lt;="&amp;A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B214" s="1">
        <f ca="1">SUMIFS(INDIRECT($F$1&amp;$F214&amp;":"&amp;$F214),INDIRECT($F$1&amp;dbP!$D$2&amp;":"&amp;dbP!$D$2),"&gt;="&amp;AB$6,INDIRECT($F$1&amp;dbP!$D$2&amp;":"&amp;dbP!$D$2),"&lt;="&amp;A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B$6,INDIRECT($F$1&amp;dbP!$D$2&amp;":"&amp;dbP!$D$2),"&lt;="&amp;A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C214" s="1">
        <f ca="1">SUMIFS(INDIRECT($F$1&amp;$F214&amp;":"&amp;$F214),INDIRECT($F$1&amp;dbP!$D$2&amp;":"&amp;dbP!$D$2),"&gt;="&amp;AC$6,INDIRECT($F$1&amp;dbP!$D$2&amp;":"&amp;dbP!$D$2),"&lt;="&amp;A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C$6,INDIRECT($F$1&amp;dbP!$D$2&amp;":"&amp;dbP!$D$2),"&lt;="&amp;A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D214" s="1">
        <f ca="1">SUMIFS(INDIRECT($F$1&amp;$F214&amp;":"&amp;$F214),INDIRECT($F$1&amp;dbP!$D$2&amp;":"&amp;dbP!$D$2),"&gt;="&amp;AD$6,INDIRECT($F$1&amp;dbP!$D$2&amp;":"&amp;dbP!$D$2),"&lt;="&amp;A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D$6,INDIRECT($F$1&amp;dbP!$D$2&amp;":"&amp;dbP!$D$2),"&lt;="&amp;A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E214" s="1">
        <f ca="1">SUMIFS(INDIRECT($F$1&amp;$F214&amp;":"&amp;$F214),INDIRECT($F$1&amp;dbP!$D$2&amp;":"&amp;dbP!$D$2),"&gt;="&amp;AE$6,INDIRECT($F$1&amp;dbP!$D$2&amp;":"&amp;dbP!$D$2),"&lt;="&amp;A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E$6,INDIRECT($F$1&amp;dbP!$D$2&amp;":"&amp;dbP!$D$2),"&lt;="&amp;A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F214" s="1">
        <f ca="1">SUMIFS(INDIRECT($F$1&amp;$F214&amp;":"&amp;$F214),INDIRECT($F$1&amp;dbP!$D$2&amp;":"&amp;dbP!$D$2),"&gt;="&amp;AF$6,INDIRECT($F$1&amp;dbP!$D$2&amp;":"&amp;dbP!$D$2),"&lt;="&amp;AF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F$6,INDIRECT($F$1&amp;dbP!$D$2&amp;":"&amp;dbP!$D$2),"&lt;="&amp;AF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G214" s="1">
        <f ca="1">SUMIFS(INDIRECT($F$1&amp;$F214&amp;":"&amp;$F214),INDIRECT($F$1&amp;dbP!$D$2&amp;":"&amp;dbP!$D$2),"&gt;="&amp;AG$6,INDIRECT($F$1&amp;dbP!$D$2&amp;":"&amp;dbP!$D$2),"&lt;="&amp;AG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G$6,INDIRECT($F$1&amp;dbP!$D$2&amp;":"&amp;dbP!$D$2),"&lt;="&amp;AG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H214" s="1">
        <f ca="1">SUMIFS(INDIRECT($F$1&amp;$F214&amp;":"&amp;$F214),INDIRECT($F$1&amp;dbP!$D$2&amp;":"&amp;dbP!$D$2),"&gt;="&amp;AH$6,INDIRECT($F$1&amp;dbP!$D$2&amp;":"&amp;dbP!$D$2),"&lt;="&amp;AH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H$6,INDIRECT($F$1&amp;dbP!$D$2&amp;":"&amp;dbP!$D$2),"&lt;="&amp;AH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I214" s="1">
        <f ca="1">SUMIFS(INDIRECT($F$1&amp;$F214&amp;":"&amp;$F214),INDIRECT($F$1&amp;dbP!$D$2&amp;":"&amp;dbP!$D$2),"&gt;="&amp;AI$6,INDIRECT($F$1&amp;dbP!$D$2&amp;":"&amp;dbP!$D$2),"&lt;="&amp;AI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I$6,INDIRECT($F$1&amp;dbP!$D$2&amp;":"&amp;dbP!$D$2),"&lt;="&amp;AI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J214" s="1">
        <f ca="1">SUMIFS(INDIRECT($F$1&amp;$F214&amp;":"&amp;$F214),INDIRECT($F$1&amp;dbP!$D$2&amp;":"&amp;dbP!$D$2),"&gt;="&amp;AJ$6,INDIRECT($F$1&amp;dbP!$D$2&amp;":"&amp;dbP!$D$2),"&lt;="&amp;AJ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J$6,INDIRECT($F$1&amp;dbP!$D$2&amp;":"&amp;dbP!$D$2),"&lt;="&amp;AJ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K214" s="1">
        <f ca="1">SUMIFS(INDIRECT($F$1&amp;$F214&amp;":"&amp;$F214),INDIRECT($F$1&amp;dbP!$D$2&amp;":"&amp;dbP!$D$2),"&gt;="&amp;AK$6,INDIRECT($F$1&amp;dbP!$D$2&amp;":"&amp;dbP!$D$2),"&lt;="&amp;AK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K$6,INDIRECT($F$1&amp;dbP!$D$2&amp;":"&amp;dbP!$D$2),"&lt;="&amp;AK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L214" s="1">
        <f ca="1">SUMIFS(INDIRECT($F$1&amp;$F214&amp;":"&amp;$F214),INDIRECT($F$1&amp;dbP!$D$2&amp;":"&amp;dbP!$D$2),"&gt;="&amp;AL$6,INDIRECT($F$1&amp;dbP!$D$2&amp;":"&amp;dbP!$D$2),"&lt;="&amp;AL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L$6,INDIRECT($F$1&amp;dbP!$D$2&amp;":"&amp;dbP!$D$2),"&lt;="&amp;AL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M214" s="1">
        <f ca="1">SUMIFS(INDIRECT($F$1&amp;$F214&amp;":"&amp;$F214),INDIRECT($F$1&amp;dbP!$D$2&amp;":"&amp;dbP!$D$2),"&gt;="&amp;AM$6,INDIRECT($F$1&amp;dbP!$D$2&amp;":"&amp;dbP!$D$2),"&lt;="&amp;AM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M$6,INDIRECT($F$1&amp;dbP!$D$2&amp;":"&amp;dbP!$D$2),"&lt;="&amp;AM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N214" s="1">
        <f ca="1">SUMIFS(INDIRECT($F$1&amp;$F214&amp;":"&amp;$F214),INDIRECT($F$1&amp;dbP!$D$2&amp;":"&amp;dbP!$D$2),"&gt;="&amp;AN$6,INDIRECT($F$1&amp;dbP!$D$2&amp;":"&amp;dbP!$D$2),"&lt;="&amp;AN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N$6,INDIRECT($F$1&amp;dbP!$D$2&amp;":"&amp;dbP!$D$2),"&lt;="&amp;AN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O214" s="1">
        <f ca="1">SUMIFS(INDIRECT($F$1&amp;$F214&amp;":"&amp;$F214),INDIRECT($F$1&amp;dbP!$D$2&amp;":"&amp;dbP!$D$2),"&gt;="&amp;AO$6,INDIRECT($F$1&amp;dbP!$D$2&amp;":"&amp;dbP!$D$2),"&lt;="&amp;AO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O$6,INDIRECT($F$1&amp;dbP!$D$2&amp;":"&amp;dbP!$D$2),"&lt;="&amp;AO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P214" s="1">
        <f ca="1">SUMIFS(INDIRECT($F$1&amp;$F214&amp;":"&amp;$F214),INDIRECT($F$1&amp;dbP!$D$2&amp;":"&amp;dbP!$D$2),"&gt;="&amp;AP$6,INDIRECT($F$1&amp;dbP!$D$2&amp;":"&amp;dbP!$D$2),"&lt;="&amp;AP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P$6,INDIRECT($F$1&amp;dbP!$D$2&amp;":"&amp;dbP!$D$2),"&lt;="&amp;AP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Q214" s="1">
        <f ca="1">SUMIFS(INDIRECT($F$1&amp;$F214&amp;":"&amp;$F214),INDIRECT($F$1&amp;dbP!$D$2&amp;":"&amp;dbP!$D$2),"&gt;="&amp;AQ$6,INDIRECT($F$1&amp;dbP!$D$2&amp;":"&amp;dbP!$D$2),"&lt;="&amp;AQ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Q$6,INDIRECT($F$1&amp;dbP!$D$2&amp;":"&amp;dbP!$D$2),"&lt;="&amp;AQ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R214" s="1">
        <f ca="1">SUMIFS(INDIRECT($F$1&amp;$F214&amp;":"&amp;$F214),INDIRECT($F$1&amp;dbP!$D$2&amp;":"&amp;dbP!$D$2),"&gt;="&amp;AR$6,INDIRECT($F$1&amp;dbP!$D$2&amp;":"&amp;dbP!$D$2),"&lt;="&amp;AR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R$6,INDIRECT($F$1&amp;dbP!$D$2&amp;":"&amp;dbP!$D$2),"&lt;="&amp;AR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S214" s="1">
        <f ca="1">SUMIFS(INDIRECT($F$1&amp;$F214&amp;":"&amp;$F214),INDIRECT($F$1&amp;dbP!$D$2&amp;":"&amp;dbP!$D$2),"&gt;="&amp;AS$6,INDIRECT($F$1&amp;dbP!$D$2&amp;":"&amp;dbP!$D$2),"&lt;="&amp;AS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S$6,INDIRECT($F$1&amp;dbP!$D$2&amp;":"&amp;dbP!$D$2),"&lt;="&amp;AS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T214" s="1">
        <f ca="1">SUMIFS(INDIRECT($F$1&amp;$F214&amp;":"&amp;$F214),INDIRECT($F$1&amp;dbP!$D$2&amp;":"&amp;dbP!$D$2),"&gt;="&amp;AT$6,INDIRECT($F$1&amp;dbP!$D$2&amp;":"&amp;dbP!$D$2),"&lt;="&amp;AT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T$6,INDIRECT($F$1&amp;dbP!$D$2&amp;":"&amp;dbP!$D$2),"&lt;="&amp;AT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U214" s="1">
        <f ca="1">SUMIFS(INDIRECT($F$1&amp;$F214&amp;":"&amp;$F214),INDIRECT($F$1&amp;dbP!$D$2&amp;":"&amp;dbP!$D$2),"&gt;="&amp;AU$6,INDIRECT($F$1&amp;dbP!$D$2&amp;":"&amp;dbP!$D$2),"&lt;="&amp;AU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U$6,INDIRECT($F$1&amp;dbP!$D$2&amp;":"&amp;dbP!$D$2),"&lt;="&amp;AU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V214" s="1">
        <f ca="1">SUMIFS(INDIRECT($F$1&amp;$F214&amp;":"&amp;$F214),INDIRECT($F$1&amp;dbP!$D$2&amp;":"&amp;dbP!$D$2),"&gt;="&amp;AV$6,INDIRECT($F$1&amp;dbP!$D$2&amp;":"&amp;dbP!$D$2),"&lt;="&amp;A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V$6,INDIRECT($F$1&amp;dbP!$D$2&amp;":"&amp;dbP!$D$2),"&lt;="&amp;AV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W214" s="1">
        <f ca="1">SUMIFS(INDIRECT($F$1&amp;$F214&amp;":"&amp;$F214),INDIRECT($F$1&amp;dbP!$D$2&amp;":"&amp;dbP!$D$2),"&gt;="&amp;AW$6,INDIRECT($F$1&amp;dbP!$D$2&amp;":"&amp;dbP!$D$2),"&lt;="&amp;A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W$6,INDIRECT($F$1&amp;dbP!$D$2&amp;":"&amp;dbP!$D$2),"&lt;="&amp;AW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X214" s="1">
        <f ca="1">SUMIFS(INDIRECT($F$1&amp;$F214&amp;":"&amp;$F214),INDIRECT($F$1&amp;dbP!$D$2&amp;":"&amp;dbP!$D$2),"&gt;="&amp;AX$6,INDIRECT($F$1&amp;dbP!$D$2&amp;":"&amp;dbP!$D$2),"&lt;="&amp;A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X$6,INDIRECT($F$1&amp;dbP!$D$2&amp;":"&amp;dbP!$D$2),"&lt;="&amp;AX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Y214" s="1">
        <f ca="1">SUMIFS(INDIRECT($F$1&amp;$F214&amp;":"&amp;$F214),INDIRECT($F$1&amp;dbP!$D$2&amp;":"&amp;dbP!$D$2),"&gt;="&amp;AY$6,INDIRECT($F$1&amp;dbP!$D$2&amp;":"&amp;dbP!$D$2),"&lt;="&amp;A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Y$6,INDIRECT($F$1&amp;dbP!$D$2&amp;":"&amp;dbP!$D$2),"&lt;="&amp;AY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AZ214" s="1">
        <f ca="1">SUMIFS(INDIRECT($F$1&amp;$F214&amp;":"&amp;$F214),INDIRECT($F$1&amp;dbP!$D$2&amp;":"&amp;dbP!$D$2),"&gt;="&amp;AZ$6,INDIRECT($F$1&amp;dbP!$D$2&amp;":"&amp;dbP!$D$2),"&lt;="&amp;A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AZ$6,INDIRECT($F$1&amp;dbP!$D$2&amp;":"&amp;dbP!$D$2),"&lt;="&amp;AZ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A214" s="1">
        <f ca="1">SUMIFS(INDIRECT($F$1&amp;$F214&amp;":"&amp;$F214),INDIRECT($F$1&amp;dbP!$D$2&amp;":"&amp;dbP!$D$2),"&gt;="&amp;BA$6,INDIRECT($F$1&amp;dbP!$D$2&amp;":"&amp;dbP!$D$2),"&lt;="&amp;B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BA$6,INDIRECT($F$1&amp;dbP!$D$2&amp;":"&amp;dbP!$D$2),"&lt;="&amp;BA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B214" s="1">
        <f ca="1">SUMIFS(INDIRECT($F$1&amp;$F214&amp;":"&amp;$F214),INDIRECT($F$1&amp;dbP!$D$2&amp;":"&amp;dbP!$D$2),"&gt;="&amp;BB$6,INDIRECT($F$1&amp;dbP!$D$2&amp;":"&amp;dbP!$D$2),"&lt;="&amp;B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BB$6,INDIRECT($F$1&amp;dbP!$D$2&amp;":"&amp;dbP!$D$2),"&lt;="&amp;BB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C214" s="1">
        <f ca="1">SUMIFS(INDIRECT($F$1&amp;$F214&amp;":"&amp;$F214),INDIRECT($F$1&amp;dbP!$D$2&amp;":"&amp;dbP!$D$2),"&gt;="&amp;BC$6,INDIRECT($F$1&amp;dbP!$D$2&amp;":"&amp;dbP!$D$2),"&lt;="&amp;B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BC$6,INDIRECT($F$1&amp;dbP!$D$2&amp;":"&amp;dbP!$D$2),"&lt;="&amp;BC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D214" s="1">
        <f ca="1">SUMIFS(INDIRECT($F$1&amp;$F214&amp;":"&amp;$F214),INDIRECT($F$1&amp;dbP!$D$2&amp;":"&amp;dbP!$D$2),"&gt;="&amp;BD$6,INDIRECT($F$1&amp;dbP!$D$2&amp;":"&amp;dbP!$D$2),"&lt;="&amp;B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BD$6,INDIRECT($F$1&amp;dbP!$D$2&amp;":"&amp;dbP!$D$2),"&lt;="&amp;BD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  <c r="BE214" s="1">
        <f ca="1">SUMIFS(INDIRECT($F$1&amp;$F214&amp;":"&amp;$F214),INDIRECT($F$1&amp;dbP!$D$2&amp;":"&amp;dbP!$D$2),"&gt;="&amp;BE$6,INDIRECT($F$1&amp;dbP!$D$2&amp;":"&amp;dbP!$D$2),"&lt;="&amp;B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"&amp;$I214=$J214),"*",RIGHT($J214,LEN($J214)-4)),INDIRECT($F$1&amp;dbP!$AC$2&amp;":"&amp;dbP!$AC$2),RepP!$J$3)-
SUMIFS(INDIRECT($F$1&amp;$G214&amp;":"&amp;$G214),INDIRECT($F$1&amp;dbP!$D$2&amp;":"&amp;dbP!$D$2),"&gt;="&amp;BE$6,INDIRECT($F$1&amp;dbP!$D$2&amp;":"&amp;dbP!$D$2),"&lt;="&amp;BE$7,INDIRECT($F$1&amp;dbP!$O$2&amp;":"&amp;dbP!$O$2),$H214,INDIRECT($F$1&amp;dbP!$P$2&amp;":"&amp;dbP!$P$2),IF($I214=$J214,"*",$I214),INDIRECT($F$1&amp;dbP!$Q$2&amp;":"&amp;dbP!$Q$2),IF(OR($I214=$J214,"  "&amp;$I214=$J214),"*",RIGHT($J214,LEN($J214)-4)),INDIRECT($F$1&amp;dbP!$AC$2&amp;":"&amp;dbP!$AC$2),RepP!$J$3)</f>
        <v>0</v>
      </c>
    </row>
    <row r="215" spans="2:57" x14ac:dyDescent="0.3">
      <c r="B215" s="1">
        <f>MAX(B$181:B214)+1</f>
        <v>50</v>
      </c>
      <c r="F215" s="1" t="str">
        <f ca="1">INDIRECT($B$1&amp;Items!H$2&amp;$B215)</f>
        <v>Y</v>
      </c>
      <c r="G215" s="1" t="str">
        <f ca="1">INDIRECT($B$1&amp;Items!I$2&amp;$B215)</f>
        <v>Z</v>
      </c>
      <c r="H215" s="13" t="str">
        <f ca="1">INDIRECT($B$1&amp;Items!E$2&amp;$B215)</f>
        <v>Начисление себестоимостных затрат</v>
      </c>
      <c r="I215" s="13" t="str">
        <f ca="1">IF(INDIRECT($B$1&amp;Items!F$2&amp;$B215)="",H215,INDIRECT($B$1&amp;Items!F$2&amp;$B215))</f>
        <v>Начисление затрат этапа-3 бизнес-процесса</v>
      </c>
      <c r="J215" s="1" t="str">
        <f ca="1">IF(INDIRECT($B$1&amp;Items!G$2&amp;$B215)="",IF(H215&lt;&gt;I215,"  "&amp;I215,I215),"    "&amp;INDIRECT($B$1&amp;Items!G$2&amp;$B215))</f>
        <v xml:space="preserve">    Производственные затраты-19</v>
      </c>
      <c r="S215" s="1">
        <f ca="1">SUM($U215:INDIRECT(ADDRESS(ROW(),SUMIFS($1:$1,$5:$5,MAX($5:$5)))))</f>
        <v>910862.34700499999</v>
      </c>
      <c r="V215" s="1">
        <f ca="1">SUMIFS(INDIRECT($F$1&amp;$F215&amp;":"&amp;$F215),INDIRECT($F$1&amp;dbP!$D$2&amp;":"&amp;dbP!$D$2),"&gt;="&amp;V$6,INDIRECT($F$1&amp;dbP!$D$2&amp;":"&amp;dbP!$D$2),"&lt;="&amp;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V$6,INDIRECT($F$1&amp;dbP!$D$2&amp;":"&amp;dbP!$D$2),"&lt;="&amp;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W215" s="1">
        <f ca="1">SUMIFS(INDIRECT($F$1&amp;$F215&amp;":"&amp;$F215),INDIRECT($F$1&amp;dbP!$D$2&amp;":"&amp;dbP!$D$2),"&gt;="&amp;W$6,INDIRECT($F$1&amp;dbP!$D$2&amp;":"&amp;dbP!$D$2),"&lt;="&amp;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W$6,INDIRECT($F$1&amp;dbP!$D$2&amp;":"&amp;dbP!$D$2),"&lt;="&amp;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X215" s="1">
        <f ca="1">SUMIFS(INDIRECT($F$1&amp;$F215&amp;":"&amp;$F215),INDIRECT($F$1&amp;dbP!$D$2&amp;":"&amp;dbP!$D$2),"&gt;="&amp;X$6,INDIRECT($F$1&amp;dbP!$D$2&amp;":"&amp;dbP!$D$2),"&lt;="&amp;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X$6,INDIRECT($F$1&amp;dbP!$D$2&amp;":"&amp;dbP!$D$2),"&lt;="&amp;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Y215" s="1">
        <f ca="1">SUMIFS(INDIRECT($F$1&amp;$F215&amp;":"&amp;$F215),INDIRECT($F$1&amp;dbP!$D$2&amp;":"&amp;dbP!$D$2),"&gt;="&amp;Y$6,INDIRECT($F$1&amp;dbP!$D$2&amp;":"&amp;dbP!$D$2),"&lt;="&amp;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Y$6,INDIRECT($F$1&amp;dbP!$D$2&amp;":"&amp;dbP!$D$2),"&lt;="&amp;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Z215" s="1">
        <f ca="1">SUMIFS(INDIRECT($F$1&amp;$F215&amp;":"&amp;$F215),INDIRECT($F$1&amp;dbP!$D$2&amp;":"&amp;dbP!$D$2),"&gt;="&amp;Z$6,INDIRECT($F$1&amp;dbP!$D$2&amp;":"&amp;dbP!$D$2),"&lt;="&amp;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Z$6,INDIRECT($F$1&amp;dbP!$D$2&amp;":"&amp;dbP!$D$2),"&lt;="&amp;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910862.34700499999</v>
      </c>
      <c r="AA215" s="1">
        <f ca="1">SUMIFS(INDIRECT($F$1&amp;$F215&amp;":"&amp;$F215),INDIRECT($F$1&amp;dbP!$D$2&amp;":"&amp;dbP!$D$2),"&gt;="&amp;AA$6,INDIRECT($F$1&amp;dbP!$D$2&amp;":"&amp;dbP!$D$2),"&lt;="&amp;A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A$6,INDIRECT($F$1&amp;dbP!$D$2&amp;":"&amp;dbP!$D$2),"&lt;="&amp;A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B215" s="1">
        <f ca="1">SUMIFS(INDIRECT($F$1&amp;$F215&amp;":"&amp;$F215),INDIRECT($F$1&amp;dbP!$D$2&amp;":"&amp;dbP!$D$2),"&gt;="&amp;AB$6,INDIRECT($F$1&amp;dbP!$D$2&amp;":"&amp;dbP!$D$2),"&lt;="&amp;A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B$6,INDIRECT($F$1&amp;dbP!$D$2&amp;":"&amp;dbP!$D$2),"&lt;="&amp;A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C215" s="1">
        <f ca="1">SUMIFS(INDIRECT($F$1&amp;$F215&amp;":"&amp;$F215),INDIRECT($F$1&amp;dbP!$D$2&amp;":"&amp;dbP!$D$2),"&gt;="&amp;AC$6,INDIRECT($F$1&amp;dbP!$D$2&amp;":"&amp;dbP!$D$2),"&lt;="&amp;A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C$6,INDIRECT($F$1&amp;dbP!$D$2&amp;":"&amp;dbP!$D$2),"&lt;="&amp;A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D215" s="1">
        <f ca="1">SUMIFS(INDIRECT($F$1&amp;$F215&amp;":"&amp;$F215),INDIRECT($F$1&amp;dbP!$D$2&amp;":"&amp;dbP!$D$2),"&gt;="&amp;AD$6,INDIRECT($F$1&amp;dbP!$D$2&amp;":"&amp;dbP!$D$2),"&lt;="&amp;A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D$6,INDIRECT($F$1&amp;dbP!$D$2&amp;":"&amp;dbP!$D$2),"&lt;="&amp;A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E215" s="1">
        <f ca="1">SUMIFS(INDIRECT($F$1&amp;$F215&amp;":"&amp;$F215),INDIRECT($F$1&amp;dbP!$D$2&amp;":"&amp;dbP!$D$2),"&gt;="&amp;AE$6,INDIRECT($F$1&amp;dbP!$D$2&amp;":"&amp;dbP!$D$2),"&lt;="&amp;A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E$6,INDIRECT($F$1&amp;dbP!$D$2&amp;":"&amp;dbP!$D$2),"&lt;="&amp;A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F215" s="1">
        <f ca="1">SUMIFS(INDIRECT($F$1&amp;$F215&amp;":"&amp;$F215),INDIRECT($F$1&amp;dbP!$D$2&amp;":"&amp;dbP!$D$2),"&gt;="&amp;AF$6,INDIRECT($F$1&amp;dbP!$D$2&amp;":"&amp;dbP!$D$2),"&lt;="&amp;AF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F$6,INDIRECT($F$1&amp;dbP!$D$2&amp;":"&amp;dbP!$D$2),"&lt;="&amp;AF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G215" s="1">
        <f ca="1">SUMIFS(INDIRECT($F$1&amp;$F215&amp;":"&amp;$F215),INDIRECT($F$1&amp;dbP!$D$2&amp;":"&amp;dbP!$D$2),"&gt;="&amp;AG$6,INDIRECT($F$1&amp;dbP!$D$2&amp;":"&amp;dbP!$D$2),"&lt;="&amp;AG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G$6,INDIRECT($F$1&amp;dbP!$D$2&amp;":"&amp;dbP!$D$2),"&lt;="&amp;AG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H215" s="1">
        <f ca="1">SUMIFS(INDIRECT($F$1&amp;$F215&amp;":"&amp;$F215),INDIRECT($F$1&amp;dbP!$D$2&amp;":"&amp;dbP!$D$2),"&gt;="&amp;AH$6,INDIRECT($F$1&amp;dbP!$D$2&amp;":"&amp;dbP!$D$2),"&lt;="&amp;AH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H$6,INDIRECT($F$1&amp;dbP!$D$2&amp;":"&amp;dbP!$D$2),"&lt;="&amp;AH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I215" s="1">
        <f ca="1">SUMIFS(INDIRECT($F$1&amp;$F215&amp;":"&amp;$F215),INDIRECT($F$1&amp;dbP!$D$2&amp;":"&amp;dbP!$D$2),"&gt;="&amp;AI$6,INDIRECT($F$1&amp;dbP!$D$2&amp;":"&amp;dbP!$D$2),"&lt;="&amp;AI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I$6,INDIRECT($F$1&amp;dbP!$D$2&amp;":"&amp;dbP!$D$2),"&lt;="&amp;AI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J215" s="1">
        <f ca="1">SUMIFS(INDIRECT($F$1&amp;$F215&amp;":"&amp;$F215),INDIRECT($F$1&amp;dbP!$D$2&amp;":"&amp;dbP!$D$2),"&gt;="&amp;AJ$6,INDIRECT($F$1&amp;dbP!$D$2&amp;":"&amp;dbP!$D$2),"&lt;="&amp;AJ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J$6,INDIRECT($F$1&amp;dbP!$D$2&amp;":"&amp;dbP!$D$2),"&lt;="&amp;AJ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K215" s="1">
        <f ca="1">SUMIFS(INDIRECT($F$1&amp;$F215&amp;":"&amp;$F215),INDIRECT($F$1&amp;dbP!$D$2&amp;":"&amp;dbP!$D$2),"&gt;="&amp;AK$6,INDIRECT($F$1&amp;dbP!$D$2&amp;":"&amp;dbP!$D$2),"&lt;="&amp;AK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K$6,INDIRECT($F$1&amp;dbP!$D$2&amp;":"&amp;dbP!$D$2),"&lt;="&amp;AK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L215" s="1">
        <f ca="1">SUMIFS(INDIRECT($F$1&amp;$F215&amp;":"&amp;$F215),INDIRECT($F$1&amp;dbP!$D$2&amp;":"&amp;dbP!$D$2),"&gt;="&amp;AL$6,INDIRECT($F$1&amp;dbP!$D$2&amp;":"&amp;dbP!$D$2),"&lt;="&amp;AL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L$6,INDIRECT($F$1&amp;dbP!$D$2&amp;":"&amp;dbP!$D$2),"&lt;="&amp;AL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M215" s="1">
        <f ca="1">SUMIFS(INDIRECT($F$1&amp;$F215&amp;":"&amp;$F215),INDIRECT($F$1&amp;dbP!$D$2&amp;":"&amp;dbP!$D$2),"&gt;="&amp;AM$6,INDIRECT($F$1&amp;dbP!$D$2&amp;":"&amp;dbP!$D$2),"&lt;="&amp;AM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M$6,INDIRECT($F$1&amp;dbP!$D$2&amp;":"&amp;dbP!$D$2),"&lt;="&amp;AM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N215" s="1">
        <f ca="1">SUMIFS(INDIRECT($F$1&amp;$F215&amp;":"&amp;$F215),INDIRECT($F$1&amp;dbP!$D$2&amp;":"&amp;dbP!$D$2),"&gt;="&amp;AN$6,INDIRECT($F$1&amp;dbP!$D$2&amp;":"&amp;dbP!$D$2),"&lt;="&amp;AN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N$6,INDIRECT($F$1&amp;dbP!$D$2&amp;":"&amp;dbP!$D$2),"&lt;="&amp;AN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O215" s="1">
        <f ca="1">SUMIFS(INDIRECT($F$1&amp;$F215&amp;":"&amp;$F215),INDIRECT($F$1&amp;dbP!$D$2&amp;":"&amp;dbP!$D$2),"&gt;="&amp;AO$6,INDIRECT($F$1&amp;dbP!$D$2&amp;":"&amp;dbP!$D$2),"&lt;="&amp;AO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O$6,INDIRECT($F$1&amp;dbP!$D$2&amp;":"&amp;dbP!$D$2),"&lt;="&amp;AO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P215" s="1">
        <f ca="1">SUMIFS(INDIRECT($F$1&amp;$F215&amp;":"&amp;$F215),INDIRECT($F$1&amp;dbP!$D$2&amp;":"&amp;dbP!$D$2),"&gt;="&amp;AP$6,INDIRECT($F$1&amp;dbP!$D$2&amp;":"&amp;dbP!$D$2),"&lt;="&amp;AP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P$6,INDIRECT($F$1&amp;dbP!$D$2&amp;":"&amp;dbP!$D$2),"&lt;="&amp;AP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Q215" s="1">
        <f ca="1">SUMIFS(INDIRECT($F$1&amp;$F215&amp;":"&amp;$F215),INDIRECT($F$1&amp;dbP!$D$2&amp;":"&amp;dbP!$D$2),"&gt;="&amp;AQ$6,INDIRECT($F$1&amp;dbP!$D$2&amp;":"&amp;dbP!$D$2),"&lt;="&amp;AQ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Q$6,INDIRECT($F$1&amp;dbP!$D$2&amp;":"&amp;dbP!$D$2),"&lt;="&amp;AQ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R215" s="1">
        <f ca="1">SUMIFS(INDIRECT($F$1&amp;$F215&amp;":"&amp;$F215),INDIRECT($F$1&amp;dbP!$D$2&amp;":"&amp;dbP!$D$2),"&gt;="&amp;AR$6,INDIRECT($F$1&amp;dbP!$D$2&amp;":"&amp;dbP!$D$2),"&lt;="&amp;AR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R$6,INDIRECT($F$1&amp;dbP!$D$2&amp;":"&amp;dbP!$D$2),"&lt;="&amp;AR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S215" s="1">
        <f ca="1">SUMIFS(INDIRECT($F$1&amp;$F215&amp;":"&amp;$F215),INDIRECT($F$1&amp;dbP!$D$2&amp;":"&amp;dbP!$D$2),"&gt;="&amp;AS$6,INDIRECT($F$1&amp;dbP!$D$2&amp;":"&amp;dbP!$D$2),"&lt;="&amp;AS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S$6,INDIRECT($F$1&amp;dbP!$D$2&amp;":"&amp;dbP!$D$2),"&lt;="&amp;AS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T215" s="1">
        <f ca="1">SUMIFS(INDIRECT($F$1&amp;$F215&amp;":"&amp;$F215),INDIRECT($F$1&amp;dbP!$D$2&amp;":"&amp;dbP!$D$2),"&gt;="&amp;AT$6,INDIRECT($F$1&amp;dbP!$D$2&amp;":"&amp;dbP!$D$2),"&lt;="&amp;AT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T$6,INDIRECT($F$1&amp;dbP!$D$2&amp;":"&amp;dbP!$D$2),"&lt;="&amp;AT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U215" s="1">
        <f ca="1">SUMIFS(INDIRECT($F$1&amp;$F215&amp;":"&amp;$F215),INDIRECT($F$1&amp;dbP!$D$2&amp;":"&amp;dbP!$D$2),"&gt;="&amp;AU$6,INDIRECT($F$1&amp;dbP!$D$2&amp;":"&amp;dbP!$D$2),"&lt;="&amp;AU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U$6,INDIRECT($F$1&amp;dbP!$D$2&amp;":"&amp;dbP!$D$2),"&lt;="&amp;AU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V215" s="1">
        <f ca="1">SUMIFS(INDIRECT($F$1&amp;$F215&amp;":"&amp;$F215),INDIRECT($F$1&amp;dbP!$D$2&amp;":"&amp;dbP!$D$2),"&gt;="&amp;AV$6,INDIRECT($F$1&amp;dbP!$D$2&amp;":"&amp;dbP!$D$2),"&lt;="&amp;A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V$6,INDIRECT($F$1&amp;dbP!$D$2&amp;":"&amp;dbP!$D$2),"&lt;="&amp;AV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W215" s="1">
        <f ca="1">SUMIFS(INDIRECT($F$1&amp;$F215&amp;":"&amp;$F215),INDIRECT($F$1&amp;dbP!$D$2&amp;":"&amp;dbP!$D$2),"&gt;="&amp;AW$6,INDIRECT($F$1&amp;dbP!$D$2&amp;":"&amp;dbP!$D$2),"&lt;="&amp;A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W$6,INDIRECT($F$1&amp;dbP!$D$2&amp;":"&amp;dbP!$D$2),"&lt;="&amp;AW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X215" s="1">
        <f ca="1">SUMIFS(INDIRECT($F$1&amp;$F215&amp;":"&amp;$F215),INDIRECT($F$1&amp;dbP!$D$2&amp;":"&amp;dbP!$D$2),"&gt;="&amp;AX$6,INDIRECT($F$1&amp;dbP!$D$2&amp;":"&amp;dbP!$D$2),"&lt;="&amp;A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X$6,INDIRECT($F$1&amp;dbP!$D$2&amp;":"&amp;dbP!$D$2),"&lt;="&amp;AX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Y215" s="1">
        <f ca="1">SUMIFS(INDIRECT($F$1&amp;$F215&amp;":"&amp;$F215),INDIRECT($F$1&amp;dbP!$D$2&amp;":"&amp;dbP!$D$2),"&gt;="&amp;AY$6,INDIRECT($F$1&amp;dbP!$D$2&amp;":"&amp;dbP!$D$2),"&lt;="&amp;A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Y$6,INDIRECT($F$1&amp;dbP!$D$2&amp;":"&amp;dbP!$D$2),"&lt;="&amp;AY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AZ215" s="1">
        <f ca="1">SUMIFS(INDIRECT($F$1&amp;$F215&amp;":"&amp;$F215),INDIRECT($F$1&amp;dbP!$D$2&amp;":"&amp;dbP!$D$2),"&gt;="&amp;AZ$6,INDIRECT($F$1&amp;dbP!$D$2&amp;":"&amp;dbP!$D$2),"&lt;="&amp;A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AZ$6,INDIRECT($F$1&amp;dbP!$D$2&amp;":"&amp;dbP!$D$2),"&lt;="&amp;AZ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A215" s="1">
        <f ca="1">SUMIFS(INDIRECT($F$1&amp;$F215&amp;":"&amp;$F215),INDIRECT($F$1&amp;dbP!$D$2&amp;":"&amp;dbP!$D$2),"&gt;="&amp;BA$6,INDIRECT($F$1&amp;dbP!$D$2&amp;":"&amp;dbP!$D$2),"&lt;="&amp;B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BA$6,INDIRECT($F$1&amp;dbP!$D$2&amp;":"&amp;dbP!$D$2),"&lt;="&amp;BA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B215" s="1">
        <f ca="1">SUMIFS(INDIRECT($F$1&amp;$F215&amp;":"&amp;$F215),INDIRECT($F$1&amp;dbP!$D$2&amp;":"&amp;dbP!$D$2),"&gt;="&amp;BB$6,INDIRECT($F$1&amp;dbP!$D$2&amp;":"&amp;dbP!$D$2),"&lt;="&amp;B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BB$6,INDIRECT($F$1&amp;dbP!$D$2&amp;":"&amp;dbP!$D$2),"&lt;="&amp;BB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C215" s="1">
        <f ca="1">SUMIFS(INDIRECT($F$1&amp;$F215&amp;":"&amp;$F215),INDIRECT($F$1&amp;dbP!$D$2&amp;":"&amp;dbP!$D$2),"&gt;="&amp;BC$6,INDIRECT($F$1&amp;dbP!$D$2&amp;":"&amp;dbP!$D$2),"&lt;="&amp;B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BC$6,INDIRECT($F$1&amp;dbP!$D$2&amp;":"&amp;dbP!$D$2),"&lt;="&amp;BC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D215" s="1">
        <f ca="1">SUMIFS(INDIRECT($F$1&amp;$F215&amp;":"&amp;$F215),INDIRECT($F$1&amp;dbP!$D$2&amp;":"&amp;dbP!$D$2),"&gt;="&amp;BD$6,INDIRECT($F$1&amp;dbP!$D$2&amp;":"&amp;dbP!$D$2),"&lt;="&amp;B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BD$6,INDIRECT($F$1&amp;dbP!$D$2&amp;":"&amp;dbP!$D$2),"&lt;="&amp;BD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  <c r="BE215" s="1">
        <f ca="1">SUMIFS(INDIRECT($F$1&amp;$F215&amp;":"&amp;$F215),INDIRECT($F$1&amp;dbP!$D$2&amp;":"&amp;dbP!$D$2),"&gt;="&amp;BE$6,INDIRECT($F$1&amp;dbP!$D$2&amp;":"&amp;dbP!$D$2),"&lt;="&amp;B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"&amp;$I215=$J215),"*",RIGHT($J215,LEN($J215)-4)),INDIRECT($F$1&amp;dbP!$AC$2&amp;":"&amp;dbP!$AC$2),RepP!$J$3)-
SUMIFS(INDIRECT($F$1&amp;$G215&amp;":"&amp;$G215),INDIRECT($F$1&amp;dbP!$D$2&amp;":"&amp;dbP!$D$2),"&gt;="&amp;BE$6,INDIRECT($F$1&amp;dbP!$D$2&amp;":"&amp;dbP!$D$2),"&lt;="&amp;BE$7,INDIRECT($F$1&amp;dbP!$O$2&amp;":"&amp;dbP!$O$2),$H215,INDIRECT($F$1&amp;dbP!$P$2&amp;":"&amp;dbP!$P$2),IF($I215=$J215,"*",$I215),INDIRECT($F$1&amp;dbP!$Q$2&amp;":"&amp;dbP!$Q$2),IF(OR($I215=$J215,"  "&amp;$I215=$J215),"*",RIGHT($J215,LEN($J215)-4)),INDIRECT($F$1&amp;dbP!$AC$2&amp;":"&amp;dbP!$AC$2),RepP!$J$3)</f>
        <v>0</v>
      </c>
    </row>
    <row r="216" spans="2:57" x14ac:dyDescent="0.3">
      <c r="B216" s="1">
        <f>MAX(B$181:B215)+1</f>
        <v>51</v>
      </c>
      <c r="F216" s="1" t="str">
        <f ca="1">INDIRECT($B$1&amp;Items!H$2&amp;$B216)</f>
        <v>Y</v>
      </c>
      <c r="G216" s="1" t="str">
        <f ca="1">INDIRECT($B$1&amp;Items!I$2&amp;$B216)</f>
        <v>Z</v>
      </c>
      <c r="H216" s="13" t="str">
        <f ca="1">INDIRECT($B$1&amp;Items!E$2&amp;$B216)</f>
        <v>Начисление себестоимостных затрат</v>
      </c>
      <c r="I216" s="13" t="str">
        <f ca="1">IF(INDIRECT($B$1&amp;Items!F$2&amp;$B216)="",H216,INDIRECT($B$1&amp;Items!F$2&amp;$B216))</f>
        <v>Начисление затрат этапа-3 бизнес-процесса</v>
      </c>
      <c r="J216" s="1" t="str">
        <f ca="1">IF(INDIRECT($B$1&amp;Items!G$2&amp;$B216)="",IF(H216&lt;&gt;I216,"  "&amp;I216,I216),"    "&amp;INDIRECT($B$1&amp;Items!G$2&amp;$B216))</f>
        <v xml:space="preserve">    Производственные затраты-20</v>
      </c>
      <c r="S216" s="1">
        <f ca="1">SUM($U216:INDIRECT(ADDRESS(ROW(),SUMIFS($1:$1,$5:$5,MAX($5:$5)))))</f>
        <v>1241065.91025</v>
      </c>
      <c r="V216" s="1">
        <f ca="1">SUMIFS(INDIRECT($F$1&amp;$F216&amp;":"&amp;$F216),INDIRECT($F$1&amp;dbP!$D$2&amp;":"&amp;dbP!$D$2),"&gt;="&amp;V$6,INDIRECT($F$1&amp;dbP!$D$2&amp;":"&amp;dbP!$D$2),"&lt;="&amp;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V$6,INDIRECT($F$1&amp;dbP!$D$2&amp;":"&amp;dbP!$D$2),"&lt;="&amp;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W216" s="1">
        <f ca="1">SUMIFS(INDIRECT($F$1&amp;$F216&amp;":"&amp;$F216),INDIRECT($F$1&amp;dbP!$D$2&amp;":"&amp;dbP!$D$2),"&gt;="&amp;W$6,INDIRECT($F$1&amp;dbP!$D$2&amp;":"&amp;dbP!$D$2),"&lt;="&amp;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W$6,INDIRECT($F$1&amp;dbP!$D$2&amp;":"&amp;dbP!$D$2),"&lt;="&amp;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X216" s="1">
        <f ca="1">SUMIFS(INDIRECT($F$1&amp;$F216&amp;":"&amp;$F216),INDIRECT($F$1&amp;dbP!$D$2&amp;":"&amp;dbP!$D$2),"&gt;="&amp;X$6,INDIRECT($F$1&amp;dbP!$D$2&amp;":"&amp;dbP!$D$2),"&lt;="&amp;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X$6,INDIRECT($F$1&amp;dbP!$D$2&amp;":"&amp;dbP!$D$2),"&lt;="&amp;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Y216" s="1">
        <f ca="1">SUMIFS(INDIRECT($F$1&amp;$F216&amp;":"&amp;$F216),INDIRECT($F$1&amp;dbP!$D$2&amp;":"&amp;dbP!$D$2),"&gt;="&amp;Y$6,INDIRECT($F$1&amp;dbP!$D$2&amp;":"&amp;dbP!$D$2),"&lt;="&amp;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Y$6,INDIRECT($F$1&amp;dbP!$D$2&amp;":"&amp;dbP!$D$2),"&lt;="&amp;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Z216" s="1">
        <f ca="1">SUMIFS(INDIRECT($F$1&amp;$F216&amp;":"&amp;$F216),INDIRECT($F$1&amp;dbP!$D$2&amp;":"&amp;dbP!$D$2),"&gt;="&amp;Z$6,INDIRECT($F$1&amp;dbP!$D$2&amp;":"&amp;dbP!$D$2),"&lt;="&amp;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Z$6,INDIRECT($F$1&amp;dbP!$D$2&amp;":"&amp;dbP!$D$2),"&lt;="&amp;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1241065.91025</v>
      </c>
      <c r="AA216" s="1">
        <f ca="1">SUMIFS(INDIRECT($F$1&amp;$F216&amp;":"&amp;$F216),INDIRECT($F$1&amp;dbP!$D$2&amp;":"&amp;dbP!$D$2),"&gt;="&amp;AA$6,INDIRECT($F$1&amp;dbP!$D$2&amp;":"&amp;dbP!$D$2),"&lt;="&amp;A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A$6,INDIRECT($F$1&amp;dbP!$D$2&amp;":"&amp;dbP!$D$2),"&lt;="&amp;A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B216" s="1">
        <f ca="1">SUMIFS(INDIRECT($F$1&amp;$F216&amp;":"&amp;$F216),INDIRECT($F$1&amp;dbP!$D$2&amp;":"&amp;dbP!$D$2),"&gt;="&amp;AB$6,INDIRECT($F$1&amp;dbP!$D$2&amp;":"&amp;dbP!$D$2),"&lt;="&amp;A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B$6,INDIRECT($F$1&amp;dbP!$D$2&amp;":"&amp;dbP!$D$2),"&lt;="&amp;A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C216" s="1">
        <f ca="1">SUMIFS(INDIRECT($F$1&amp;$F216&amp;":"&amp;$F216),INDIRECT($F$1&amp;dbP!$D$2&amp;":"&amp;dbP!$D$2),"&gt;="&amp;AC$6,INDIRECT($F$1&amp;dbP!$D$2&amp;":"&amp;dbP!$D$2),"&lt;="&amp;A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C$6,INDIRECT($F$1&amp;dbP!$D$2&amp;":"&amp;dbP!$D$2),"&lt;="&amp;A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D216" s="1">
        <f ca="1">SUMIFS(INDIRECT($F$1&amp;$F216&amp;":"&amp;$F216),INDIRECT($F$1&amp;dbP!$D$2&amp;":"&amp;dbP!$D$2),"&gt;="&amp;AD$6,INDIRECT($F$1&amp;dbP!$D$2&amp;":"&amp;dbP!$D$2),"&lt;="&amp;A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D$6,INDIRECT($F$1&amp;dbP!$D$2&amp;":"&amp;dbP!$D$2),"&lt;="&amp;A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E216" s="1">
        <f ca="1">SUMIFS(INDIRECT($F$1&amp;$F216&amp;":"&amp;$F216),INDIRECT($F$1&amp;dbP!$D$2&amp;":"&amp;dbP!$D$2),"&gt;="&amp;AE$6,INDIRECT($F$1&amp;dbP!$D$2&amp;":"&amp;dbP!$D$2),"&lt;="&amp;A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E$6,INDIRECT($F$1&amp;dbP!$D$2&amp;":"&amp;dbP!$D$2),"&lt;="&amp;A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F216" s="1">
        <f ca="1">SUMIFS(INDIRECT($F$1&amp;$F216&amp;":"&amp;$F216),INDIRECT($F$1&amp;dbP!$D$2&amp;":"&amp;dbP!$D$2),"&gt;="&amp;AF$6,INDIRECT($F$1&amp;dbP!$D$2&amp;":"&amp;dbP!$D$2),"&lt;="&amp;AF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F$6,INDIRECT($F$1&amp;dbP!$D$2&amp;":"&amp;dbP!$D$2),"&lt;="&amp;AF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G216" s="1">
        <f ca="1">SUMIFS(INDIRECT($F$1&amp;$F216&amp;":"&amp;$F216),INDIRECT($F$1&amp;dbP!$D$2&amp;":"&amp;dbP!$D$2),"&gt;="&amp;AG$6,INDIRECT($F$1&amp;dbP!$D$2&amp;":"&amp;dbP!$D$2),"&lt;="&amp;AG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G$6,INDIRECT($F$1&amp;dbP!$D$2&amp;":"&amp;dbP!$D$2),"&lt;="&amp;AG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H216" s="1">
        <f ca="1">SUMIFS(INDIRECT($F$1&amp;$F216&amp;":"&amp;$F216),INDIRECT($F$1&amp;dbP!$D$2&amp;":"&amp;dbP!$D$2),"&gt;="&amp;AH$6,INDIRECT($F$1&amp;dbP!$D$2&amp;":"&amp;dbP!$D$2),"&lt;="&amp;AH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H$6,INDIRECT($F$1&amp;dbP!$D$2&amp;":"&amp;dbP!$D$2),"&lt;="&amp;AH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I216" s="1">
        <f ca="1">SUMIFS(INDIRECT($F$1&amp;$F216&amp;":"&amp;$F216),INDIRECT($F$1&amp;dbP!$D$2&amp;":"&amp;dbP!$D$2),"&gt;="&amp;AI$6,INDIRECT($F$1&amp;dbP!$D$2&amp;":"&amp;dbP!$D$2),"&lt;="&amp;AI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I$6,INDIRECT($F$1&amp;dbP!$D$2&amp;":"&amp;dbP!$D$2),"&lt;="&amp;AI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J216" s="1">
        <f ca="1">SUMIFS(INDIRECT($F$1&amp;$F216&amp;":"&amp;$F216),INDIRECT($F$1&amp;dbP!$D$2&amp;":"&amp;dbP!$D$2),"&gt;="&amp;AJ$6,INDIRECT($F$1&amp;dbP!$D$2&amp;":"&amp;dbP!$D$2),"&lt;="&amp;AJ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J$6,INDIRECT($F$1&amp;dbP!$D$2&amp;":"&amp;dbP!$D$2),"&lt;="&amp;AJ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K216" s="1">
        <f ca="1">SUMIFS(INDIRECT($F$1&amp;$F216&amp;":"&amp;$F216),INDIRECT($F$1&amp;dbP!$D$2&amp;":"&amp;dbP!$D$2),"&gt;="&amp;AK$6,INDIRECT($F$1&amp;dbP!$D$2&amp;":"&amp;dbP!$D$2),"&lt;="&amp;AK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K$6,INDIRECT($F$1&amp;dbP!$D$2&amp;":"&amp;dbP!$D$2),"&lt;="&amp;AK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L216" s="1">
        <f ca="1">SUMIFS(INDIRECT($F$1&amp;$F216&amp;":"&amp;$F216),INDIRECT($F$1&amp;dbP!$D$2&amp;":"&amp;dbP!$D$2),"&gt;="&amp;AL$6,INDIRECT($F$1&amp;dbP!$D$2&amp;":"&amp;dbP!$D$2),"&lt;="&amp;AL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L$6,INDIRECT($F$1&amp;dbP!$D$2&amp;":"&amp;dbP!$D$2),"&lt;="&amp;AL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M216" s="1">
        <f ca="1">SUMIFS(INDIRECT($F$1&amp;$F216&amp;":"&amp;$F216),INDIRECT($F$1&amp;dbP!$D$2&amp;":"&amp;dbP!$D$2),"&gt;="&amp;AM$6,INDIRECT($F$1&amp;dbP!$D$2&amp;":"&amp;dbP!$D$2),"&lt;="&amp;AM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M$6,INDIRECT($F$1&amp;dbP!$D$2&amp;":"&amp;dbP!$D$2),"&lt;="&amp;AM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N216" s="1">
        <f ca="1">SUMIFS(INDIRECT($F$1&amp;$F216&amp;":"&amp;$F216),INDIRECT($F$1&amp;dbP!$D$2&amp;":"&amp;dbP!$D$2),"&gt;="&amp;AN$6,INDIRECT($F$1&amp;dbP!$D$2&amp;":"&amp;dbP!$D$2),"&lt;="&amp;AN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N$6,INDIRECT($F$1&amp;dbP!$D$2&amp;":"&amp;dbP!$D$2),"&lt;="&amp;AN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O216" s="1">
        <f ca="1">SUMIFS(INDIRECT($F$1&amp;$F216&amp;":"&amp;$F216),INDIRECT($F$1&amp;dbP!$D$2&amp;":"&amp;dbP!$D$2),"&gt;="&amp;AO$6,INDIRECT($F$1&amp;dbP!$D$2&amp;":"&amp;dbP!$D$2),"&lt;="&amp;AO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O$6,INDIRECT($F$1&amp;dbP!$D$2&amp;":"&amp;dbP!$D$2),"&lt;="&amp;AO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P216" s="1">
        <f ca="1">SUMIFS(INDIRECT($F$1&amp;$F216&amp;":"&amp;$F216),INDIRECT($F$1&amp;dbP!$D$2&amp;":"&amp;dbP!$D$2),"&gt;="&amp;AP$6,INDIRECT($F$1&amp;dbP!$D$2&amp;":"&amp;dbP!$D$2),"&lt;="&amp;AP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P$6,INDIRECT($F$1&amp;dbP!$D$2&amp;":"&amp;dbP!$D$2),"&lt;="&amp;AP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Q216" s="1">
        <f ca="1">SUMIFS(INDIRECT($F$1&amp;$F216&amp;":"&amp;$F216),INDIRECT($F$1&amp;dbP!$D$2&amp;":"&amp;dbP!$D$2),"&gt;="&amp;AQ$6,INDIRECT($F$1&amp;dbP!$D$2&amp;":"&amp;dbP!$D$2),"&lt;="&amp;AQ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Q$6,INDIRECT($F$1&amp;dbP!$D$2&amp;":"&amp;dbP!$D$2),"&lt;="&amp;AQ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R216" s="1">
        <f ca="1">SUMIFS(INDIRECT($F$1&amp;$F216&amp;":"&amp;$F216),INDIRECT($F$1&amp;dbP!$D$2&amp;":"&amp;dbP!$D$2),"&gt;="&amp;AR$6,INDIRECT($F$1&amp;dbP!$D$2&amp;":"&amp;dbP!$D$2),"&lt;="&amp;AR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R$6,INDIRECT($F$1&amp;dbP!$D$2&amp;":"&amp;dbP!$D$2),"&lt;="&amp;AR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S216" s="1">
        <f ca="1">SUMIFS(INDIRECT($F$1&amp;$F216&amp;":"&amp;$F216),INDIRECT($F$1&amp;dbP!$D$2&amp;":"&amp;dbP!$D$2),"&gt;="&amp;AS$6,INDIRECT($F$1&amp;dbP!$D$2&amp;":"&amp;dbP!$D$2),"&lt;="&amp;AS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S$6,INDIRECT($F$1&amp;dbP!$D$2&amp;":"&amp;dbP!$D$2),"&lt;="&amp;AS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T216" s="1">
        <f ca="1">SUMIFS(INDIRECT($F$1&amp;$F216&amp;":"&amp;$F216),INDIRECT($F$1&amp;dbP!$D$2&amp;":"&amp;dbP!$D$2),"&gt;="&amp;AT$6,INDIRECT($F$1&amp;dbP!$D$2&amp;":"&amp;dbP!$D$2),"&lt;="&amp;AT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T$6,INDIRECT($F$1&amp;dbP!$D$2&amp;":"&amp;dbP!$D$2),"&lt;="&amp;AT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U216" s="1">
        <f ca="1">SUMIFS(INDIRECT($F$1&amp;$F216&amp;":"&amp;$F216),INDIRECT($F$1&amp;dbP!$D$2&amp;":"&amp;dbP!$D$2),"&gt;="&amp;AU$6,INDIRECT($F$1&amp;dbP!$D$2&amp;":"&amp;dbP!$D$2),"&lt;="&amp;AU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U$6,INDIRECT($F$1&amp;dbP!$D$2&amp;":"&amp;dbP!$D$2),"&lt;="&amp;AU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V216" s="1">
        <f ca="1">SUMIFS(INDIRECT($F$1&amp;$F216&amp;":"&amp;$F216),INDIRECT($F$1&amp;dbP!$D$2&amp;":"&amp;dbP!$D$2),"&gt;="&amp;AV$6,INDIRECT($F$1&amp;dbP!$D$2&amp;":"&amp;dbP!$D$2),"&lt;="&amp;A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V$6,INDIRECT($F$1&amp;dbP!$D$2&amp;":"&amp;dbP!$D$2),"&lt;="&amp;AV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W216" s="1">
        <f ca="1">SUMIFS(INDIRECT($F$1&amp;$F216&amp;":"&amp;$F216),INDIRECT($F$1&amp;dbP!$D$2&amp;":"&amp;dbP!$D$2),"&gt;="&amp;AW$6,INDIRECT($F$1&amp;dbP!$D$2&amp;":"&amp;dbP!$D$2),"&lt;="&amp;A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W$6,INDIRECT($F$1&amp;dbP!$D$2&amp;":"&amp;dbP!$D$2),"&lt;="&amp;AW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X216" s="1">
        <f ca="1">SUMIFS(INDIRECT($F$1&amp;$F216&amp;":"&amp;$F216),INDIRECT($F$1&amp;dbP!$D$2&amp;":"&amp;dbP!$D$2),"&gt;="&amp;AX$6,INDIRECT($F$1&amp;dbP!$D$2&amp;":"&amp;dbP!$D$2),"&lt;="&amp;A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X$6,INDIRECT($F$1&amp;dbP!$D$2&amp;":"&amp;dbP!$D$2),"&lt;="&amp;AX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Y216" s="1">
        <f ca="1">SUMIFS(INDIRECT($F$1&amp;$F216&amp;":"&amp;$F216),INDIRECT($F$1&amp;dbP!$D$2&amp;":"&amp;dbP!$D$2),"&gt;="&amp;AY$6,INDIRECT($F$1&amp;dbP!$D$2&amp;":"&amp;dbP!$D$2),"&lt;="&amp;A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Y$6,INDIRECT($F$1&amp;dbP!$D$2&amp;":"&amp;dbP!$D$2),"&lt;="&amp;AY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AZ216" s="1">
        <f ca="1">SUMIFS(INDIRECT($F$1&amp;$F216&amp;":"&amp;$F216),INDIRECT($F$1&amp;dbP!$D$2&amp;":"&amp;dbP!$D$2),"&gt;="&amp;AZ$6,INDIRECT($F$1&amp;dbP!$D$2&amp;":"&amp;dbP!$D$2),"&lt;="&amp;A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AZ$6,INDIRECT($F$1&amp;dbP!$D$2&amp;":"&amp;dbP!$D$2),"&lt;="&amp;AZ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A216" s="1">
        <f ca="1">SUMIFS(INDIRECT($F$1&amp;$F216&amp;":"&amp;$F216),INDIRECT($F$1&amp;dbP!$D$2&amp;":"&amp;dbP!$D$2),"&gt;="&amp;BA$6,INDIRECT($F$1&amp;dbP!$D$2&amp;":"&amp;dbP!$D$2),"&lt;="&amp;B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BA$6,INDIRECT($F$1&amp;dbP!$D$2&amp;":"&amp;dbP!$D$2),"&lt;="&amp;BA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B216" s="1">
        <f ca="1">SUMIFS(INDIRECT($F$1&amp;$F216&amp;":"&amp;$F216),INDIRECT($F$1&amp;dbP!$D$2&amp;":"&amp;dbP!$D$2),"&gt;="&amp;BB$6,INDIRECT($F$1&amp;dbP!$D$2&amp;":"&amp;dbP!$D$2),"&lt;="&amp;B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BB$6,INDIRECT($F$1&amp;dbP!$D$2&amp;":"&amp;dbP!$D$2),"&lt;="&amp;BB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C216" s="1">
        <f ca="1">SUMIFS(INDIRECT($F$1&amp;$F216&amp;":"&amp;$F216),INDIRECT($F$1&amp;dbP!$D$2&amp;":"&amp;dbP!$D$2),"&gt;="&amp;BC$6,INDIRECT($F$1&amp;dbP!$D$2&amp;":"&amp;dbP!$D$2),"&lt;="&amp;B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BC$6,INDIRECT($F$1&amp;dbP!$D$2&amp;":"&amp;dbP!$D$2),"&lt;="&amp;BC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D216" s="1">
        <f ca="1">SUMIFS(INDIRECT($F$1&amp;$F216&amp;":"&amp;$F216),INDIRECT($F$1&amp;dbP!$D$2&amp;":"&amp;dbP!$D$2),"&gt;="&amp;BD$6,INDIRECT($F$1&amp;dbP!$D$2&amp;":"&amp;dbP!$D$2),"&lt;="&amp;B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BD$6,INDIRECT($F$1&amp;dbP!$D$2&amp;":"&amp;dbP!$D$2),"&lt;="&amp;BD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  <c r="BE216" s="1">
        <f ca="1">SUMIFS(INDIRECT($F$1&amp;$F216&amp;":"&amp;$F216),INDIRECT($F$1&amp;dbP!$D$2&amp;":"&amp;dbP!$D$2),"&gt;="&amp;BE$6,INDIRECT($F$1&amp;dbP!$D$2&amp;":"&amp;dbP!$D$2),"&lt;="&amp;B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"&amp;$I216=$J216),"*",RIGHT($J216,LEN($J216)-4)),INDIRECT($F$1&amp;dbP!$AC$2&amp;":"&amp;dbP!$AC$2),RepP!$J$3)-
SUMIFS(INDIRECT($F$1&amp;$G216&amp;":"&amp;$G216),INDIRECT($F$1&amp;dbP!$D$2&amp;":"&amp;dbP!$D$2),"&gt;="&amp;BE$6,INDIRECT($F$1&amp;dbP!$D$2&amp;":"&amp;dbP!$D$2),"&lt;="&amp;BE$7,INDIRECT($F$1&amp;dbP!$O$2&amp;":"&amp;dbP!$O$2),$H216,INDIRECT($F$1&amp;dbP!$P$2&amp;":"&amp;dbP!$P$2),IF($I216=$J216,"*",$I216),INDIRECT($F$1&amp;dbP!$Q$2&amp;":"&amp;dbP!$Q$2),IF(OR($I216=$J216,"  "&amp;$I216=$J216),"*",RIGHT($J216,LEN($J216)-4)),INDIRECT($F$1&amp;dbP!$AC$2&amp;":"&amp;dbP!$AC$2),RepP!$J$3)</f>
        <v>0</v>
      </c>
    </row>
    <row r="217" spans="2:57" x14ac:dyDescent="0.3">
      <c r="B217" s="1">
        <f>MAX(B$181:B216)+1</f>
        <v>52</v>
      </c>
      <c r="F217" s="1" t="str">
        <f ca="1">INDIRECT($B$1&amp;Items!H$2&amp;$B217)</f>
        <v>Y</v>
      </c>
      <c r="G217" s="1" t="str">
        <f ca="1">INDIRECT($B$1&amp;Items!I$2&amp;$B217)</f>
        <v>Z</v>
      </c>
      <c r="H217" s="13" t="str">
        <f ca="1">INDIRECT($B$1&amp;Items!E$2&amp;$B217)</f>
        <v>Начисление себестоимостных затрат</v>
      </c>
      <c r="I217" s="13" t="str">
        <f ca="1">IF(INDIRECT($B$1&amp;Items!F$2&amp;$B217)="",H217,INDIRECT($B$1&amp;Items!F$2&amp;$B217))</f>
        <v>Начисление затрат этапа-3 бизнес-процесса</v>
      </c>
      <c r="J217" s="1" t="str">
        <f ca="1">IF(INDIRECT($B$1&amp;Items!G$2&amp;$B217)="",IF(H217&lt;&gt;I217,"  "&amp;I217,I217),"    "&amp;INDIRECT($B$1&amp;Items!G$2&amp;$B217))</f>
        <v xml:space="preserve">    Производственные затраты-21</v>
      </c>
      <c r="S217" s="1">
        <f ca="1">SUM($U217:INDIRECT(ADDRESS(ROW(),SUMIFS($1:$1,$5:$5,MAX($5:$5)))))</f>
        <v>890866.90775000001</v>
      </c>
      <c r="V217" s="1">
        <f ca="1">SUMIFS(INDIRECT($F$1&amp;$F217&amp;":"&amp;$F217),INDIRECT($F$1&amp;dbP!$D$2&amp;":"&amp;dbP!$D$2),"&gt;="&amp;V$6,INDIRECT($F$1&amp;dbP!$D$2&amp;":"&amp;dbP!$D$2),"&lt;="&amp;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V$6,INDIRECT($F$1&amp;dbP!$D$2&amp;":"&amp;dbP!$D$2),"&lt;="&amp;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W217" s="1">
        <f ca="1">SUMIFS(INDIRECT($F$1&amp;$F217&amp;":"&amp;$F217),INDIRECT($F$1&amp;dbP!$D$2&amp;":"&amp;dbP!$D$2),"&gt;="&amp;W$6,INDIRECT($F$1&amp;dbP!$D$2&amp;":"&amp;dbP!$D$2),"&lt;="&amp;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W$6,INDIRECT($F$1&amp;dbP!$D$2&amp;":"&amp;dbP!$D$2),"&lt;="&amp;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X217" s="1">
        <f ca="1">SUMIFS(INDIRECT($F$1&amp;$F217&amp;":"&amp;$F217),INDIRECT($F$1&amp;dbP!$D$2&amp;":"&amp;dbP!$D$2),"&gt;="&amp;X$6,INDIRECT($F$1&amp;dbP!$D$2&amp;":"&amp;dbP!$D$2),"&lt;="&amp;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X$6,INDIRECT($F$1&amp;dbP!$D$2&amp;":"&amp;dbP!$D$2),"&lt;="&amp;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Y217" s="1">
        <f ca="1">SUMIFS(INDIRECT($F$1&amp;$F217&amp;":"&amp;$F217),INDIRECT($F$1&amp;dbP!$D$2&amp;":"&amp;dbP!$D$2),"&gt;="&amp;Y$6,INDIRECT($F$1&amp;dbP!$D$2&amp;":"&amp;dbP!$D$2),"&lt;="&amp;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Y$6,INDIRECT($F$1&amp;dbP!$D$2&amp;":"&amp;dbP!$D$2),"&lt;="&amp;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Z217" s="1">
        <f ca="1">SUMIFS(INDIRECT($F$1&amp;$F217&amp;":"&amp;$F217),INDIRECT($F$1&amp;dbP!$D$2&amp;":"&amp;dbP!$D$2),"&gt;="&amp;Z$6,INDIRECT($F$1&amp;dbP!$D$2&amp;":"&amp;dbP!$D$2),"&lt;="&amp;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Z$6,INDIRECT($F$1&amp;dbP!$D$2&amp;":"&amp;dbP!$D$2),"&lt;="&amp;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890866.90775000001</v>
      </c>
      <c r="AA217" s="1">
        <f ca="1">SUMIFS(INDIRECT($F$1&amp;$F217&amp;":"&amp;$F217),INDIRECT($F$1&amp;dbP!$D$2&amp;":"&amp;dbP!$D$2),"&gt;="&amp;AA$6,INDIRECT($F$1&amp;dbP!$D$2&amp;":"&amp;dbP!$D$2),"&lt;="&amp;A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A$6,INDIRECT($F$1&amp;dbP!$D$2&amp;":"&amp;dbP!$D$2),"&lt;="&amp;A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B217" s="1">
        <f ca="1">SUMIFS(INDIRECT($F$1&amp;$F217&amp;":"&amp;$F217),INDIRECT($F$1&amp;dbP!$D$2&amp;":"&amp;dbP!$D$2),"&gt;="&amp;AB$6,INDIRECT($F$1&amp;dbP!$D$2&amp;":"&amp;dbP!$D$2),"&lt;="&amp;A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B$6,INDIRECT($F$1&amp;dbP!$D$2&amp;":"&amp;dbP!$D$2),"&lt;="&amp;A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C217" s="1">
        <f ca="1">SUMIFS(INDIRECT($F$1&amp;$F217&amp;":"&amp;$F217),INDIRECT($F$1&amp;dbP!$D$2&amp;":"&amp;dbP!$D$2),"&gt;="&amp;AC$6,INDIRECT($F$1&amp;dbP!$D$2&amp;":"&amp;dbP!$D$2),"&lt;="&amp;A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C$6,INDIRECT($F$1&amp;dbP!$D$2&amp;":"&amp;dbP!$D$2),"&lt;="&amp;A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D217" s="1">
        <f ca="1">SUMIFS(INDIRECT($F$1&amp;$F217&amp;":"&amp;$F217),INDIRECT($F$1&amp;dbP!$D$2&amp;":"&amp;dbP!$D$2),"&gt;="&amp;AD$6,INDIRECT($F$1&amp;dbP!$D$2&amp;":"&amp;dbP!$D$2),"&lt;="&amp;A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D$6,INDIRECT($F$1&amp;dbP!$D$2&amp;":"&amp;dbP!$D$2),"&lt;="&amp;A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E217" s="1">
        <f ca="1">SUMIFS(INDIRECT($F$1&amp;$F217&amp;":"&amp;$F217),INDIRECT($F$1&amp;dbP!$D$2&amp;":"&amp;dbP!$D$2),"&gt;="&amp;AE$6,INDIRECT($F$1&amp;dbP!$D$2&amp;":"&amp;dbP!$D$2),"&lt;="&amp;A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E$6,INDIRECT($F$1&amp;dbP!$D$2&amp;":"&amp;dbP!$D$2),"&lt;="&amp;A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F217" s="1">
        <f ca="1">SUMIFS(INDIRECT($F$1&amp;$F217&amp;":"&amp;$F217),INDIRECT($F$1&amp;dbP!$D$2&amp;":"&amp;dbP!$D$2),"&gt;="&amp;AF$6,INDIRECT($F$1&amp;dbP!$D$2&amp;":"&amp;dbP!$D$2),"&lt;="&amp;AF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F$6,INDIRECT($F$1&amp;dbP!$D$2&amp;":"&amp;dbP!$D$2),"&lt;="&amp;AF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G217" s="1">
        <f ca="1">SUMIFS(INDIRECT($F$1&amp;$F217&amp;":"&amp;$F217),INDIRECT($F$1&amp;dbP!$D$2&amp;":"&amp;dbP!$D$2),"&gt;="&amp;AG$6,INDIRECT($F$1&amp;dbP!$D$2&amp;":"&amp;dbP!$D$2),"&lt;="&amp;AG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G$6,INDIRECT($F$1&amp;dbP!$D$2&amp;":"&amp;dbP!$D$2),"&lt;="&amp;AG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H217" s="1">
        <f ca="1">SUMIFS(INDIRECT($F$1&amp;$F217&amp;":"&amp;$F217),INDIRECT($F$1&amp;dbP!$D$2&amp;":"&amp;dbP!$D$2),"&gt;="&amp;AH$6,INDIRECT($F$1&amp;dbP!$D$2&amp;":"&amp;dbP!$D$2),"&lt;="&amp;AH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H$6,INDIRECT($F$1&amp;dbP!$D$2&amp;":"&amp;dbP!$D$2),"&lt;="&amp;AH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I217" s="1">
        <f ca="1">SUMIFS(INDIRECT($F$1&amp;$F217&amp;":"&amp;$F217),INDIRECT($F$1&amp;dbP!$D$2&amp;":"&amp;dbP!$D$2),"&gt;="&amp;AI$6,INDIRECT($F$1&amp;dbP!$D$2&amp;":"&amp;dbP!$D$2),"&lt;="&amp;AI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I$6,INDIRECT($F$1&amp;dbP!$D$2&amp;":"&amp;dbP!$D$2),"&lt;="&amp;AI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J217" s="1">
        <f ca="1">SUMIFS(INDIRECT($F$1&amp;$F217&amp;":"&amp;$F217),INDIRECT($F$1&amp;dbP!$D$2&amp;":"&amp;dbP!$D$2),"&gt;="&amp;AJ$6,INDIRECT($F$1&amp;dbP!$D$2&amp;":"&amp;dbP!$D$2),"&lt;="&amp;AJ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J$6,INDIRECT($F$1&amp;dbP!$D$2&amp;":"&amp;dbP!$D$2),"&lt;="&amp;AJ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K217" s="1">
        <f ca="1">SUMIFS(INDIRECT($F$1&amp;$F217&amp;":"&amp;$F217),INDIRECT($F$1&amp;dbP!$D$2&amp;":"&amp;dbP!$D$2),"&gt;="&amp;AK$6,INDIRECT($F$1&amp;dbP!$D$2&amp;":"&amp;dbP!$D$2),"&lt;="&amp;AK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K$6,INDIRECT($F$1&amp;dbP!$D$2&amp;":"&amp;dbP!$D$2),"&lt;="&amp;AK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L217" s="1">
        <f ca="1">SUMIFS(INDIRECT($F$1&amp;$F217&amp;":"&amp;$F217),INDIRECT($F$1&amp;dbP!$D$2&amp;":"&amp;dbP!$D$2),"&gt;="&amp;AL$6,INDIRECT($F$1&amp;dbP!$D$2&amp;":"&amp;dbP!$D$2),"&lt;="&amp;AL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L$6,INDIRECT($F$1&amp;dbP!$D$2&amp;":"&amp;dbP!$D$2),"&lt;="&amp;AL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M217" s="1">
        <f ca="1">SUMIFS(INDIRECT($F$1&amp;$F217&amp;":"&amp;$F217),INDIRECT($F$1&amp;dbP!$D$2&amp;":"&amp;dbP!$D$2),"&gt;="&amp;AM$6,INDIRECT($F$1&amp;dbP!$D$2&amp;":"&amp;dbP!$D$2),"&lt;="&amp;AM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M$6,INDIRECT($F$1&amp;dbP!$D$2&amp;":"&amp;dbP!$D$2),"&lt;="&amp;AM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N217" s="1">
        <f ca="1">SUMIFS(INDIRECT($F$1&amp;$F217&amp;":"&amp;$F217),INDIRECT($F$1&amp;dbP!$D$2&amp;":"&amp;dbP!$D$2),"&gt;="&amp;AN$6,INDIRECT($F$1&amp;dbP!$D$2&amp;":"&amp;dbP!$D$2),"&lt;="&amp;AN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N$6,INDIRECT($F$1&amp;dbP!$D$2&amp;":"&amp;dbP!$D$2),"&lt;="&amp;AN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O217" s="1">
        <f ca="1">SUMIFS(INDIRECT($F$1&amp;$F217&amp;":"&amp;$F217),INDIRECT($F$1&amp;dbP!$D$2&amp;":"&amp;dbP!$D$2),"&gt;="&amp;AO$6,INDIRECT($F$1&amp;dbP!$D$2&amp;":"&amp;dbP!$D$2),"&lt;="&amp;AO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O$6,INDIRECT($F$1&amp;dbP!$D$2&amp;":"&amp;dbP!$D$2),"&lt;="&amp;AO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P217" s="1">
        <f ca="1">SUMIFS(INDIRECT($F$1&amp;$F217&amp;":"&amp;$F217),INDIRECT($F$1&amp;dbP!$D$2&amp;":"&amp;dbP!$D$2),"&gt;="&amp;AP$6,INDIRECT($F$1&amp;dbP!$D$2&amp;":"&amp;dbP!$D$2),"&lt;="&amp;AP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P$6,INDIRECT($F$1&amp;dbP!$D$2&amp;":"&amp;dbP!$D$2),"&lt;="&amp;AP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Q217" s="1">
        <f ca="1">SUMIFS(INDIRECT($F$1&amp;$F217&amp;":"&amp;$F217),INDIRECT($F$1&amp;dbP!$D$2&amp;":"&amp;dbP!$D$2),"&gt;="&amp;AQ$6,INDIRECT($F$1&amp;dbP!$D$2&amp;":"&amp;dbP!$D$2),"&lt;="&amp;AQ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Q$6,INDIRECT($F$1&amp;dbP!$D$2&amp;":"&amp;dbP!$D$2),"&lt;="&amp;AQ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R217" s="1">
        <f ca="1">SUMIFS(INDIRECT($F$1&amp;$F217&amp;":"&amp;$F217),INDIRECT($F$1&amp;dbP!$D$2&amp;":"&amp;dbP!$D$2),"&gt;="&amp;AR$6,INDIRECT($F$1&amp;dbP!$D$2&amp;":"&amp;dbP!$D$2),"&lt;="&amp;AR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R$6,INDIRECT($F$1&amp;dbP!$D$2&amp;":"&amp;dbP!$D$2),"&lt;="&amp;AR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S217" s="1">
        <f ca="1">SUMIFS(INDIRECT($F$1&amp;$F217&amp;":"&amp;$F217),INDIRECT($F$1&amp;dbP!$D$2&amp;":"&amp;dbP!$D$2),"&gt;="&amp;AS$6,INDIRECT($F$1&amp;dbP!$D$2&amp;":"&amp;dbP!$D$2),"&lt;="&amp;AS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S$6,INDIRECT($F$1&amp;dbP!$D$2&amp;":"&amp;dbP!$D$2),"&lt;="&amp;AS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T217" s="1">
        <f ca="1">SUMIFS(INDIRECT($F$1&amp;$F217&amp;":"&amp;$F217),INDIRECT($F$1&amp;dbP!$D$2&amp;":"&amp;dbP!$D$2),"&gt;="&amp;AT$6,INDIRECT($F$1&amp;dbP!$D$2&amp;":"&amp;dbP!$D$2),"&lt;="&amp;AT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T$6,INDIRECT($F$1&amp;dbP!$D$2&amp;":"&amp;dbP!$D$2),"&lt;="&amp;AT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U217" s="1">
        <f ca="1">SUMIFS(INDIRECT($F$1&amp;$F217&amp;":"&amp;$F217),INDIRECT($F$1&amp;dbP!$D$2&amp;":"&amp;dbP!$D$2),"&gt;="&amp;AU$6,INDIRECT($F$1&amp;dbP!$D$2&amp;":"&amp;dbP!$D$2),"&lt;="&amp;AU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U$6,INDIRECT($F$1&amp;dbP!$D$2&amp;":"&amp;dbP!$D$2),"&lt;="&amp;AU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V217" s="1">
        <f ca="1">SUMIFS(INDIRECT($F$1&amp;$F217&amp;":"&amp;$F217),INDIRECT($F$1&amp;dbP!$D$2&amp;":"&amp;dbP!$D$2),"&gt;="&amp;AV$6,INDIRECT($F$1&amp;dbP!$D$2&amp;":"&amp;dbP!$D$2),"&lt;="&amp;A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V$6,INDIRECT($F$1&amp;dbP!$D$2&amp;":"&amp;dbP!$D$2),"&lt;="&amp;AV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W217" s="1">
        <f ca="1">SUMIFS(INDIRECT($F$1&amp;$F217&amp;":"&amp;$F217),INDIRECT($F$1&amp;dbP!$D$2&amp;":"&amp;dbP!$D$2),"&gt;="&amp;AW$6,INDIRECT($F$1&amp;dbP!$D$2&amp;":"&amp;dbP!$D$2),"&lt;="&amp;A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W$6,INDIRECT($F$1&amp;dbP!$D$2&amp;":"&amp;dbP!$D$2),"&lt;="&amp;AW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X217" s="1">
        <f ca="1">SUMIFS(INDIRECT($F$1&amp;$F217&amp;":"&amp;$F217),INDIRECT($F$1&amp;dbP!$D$2&amp;":"&amp;dbP!$D$2),"&gt;="&amp;AX$6,INDIRECT($F$1&amp;dbP!$D$2&amp;":"&amp;dbP!$D$2),"&lt;="&amp;A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X$6,INDIRECT($F$1&amp;dbP!$D$2&amp;":"&amp;dbP!$D$2),"&lt;="&amp;AX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Y217" s="1">
        <f ca="1">SUMIFS(INDIRECT($F$1&amp;$F217&amp;":"&amp;$F217),INDIRECT($F$1&amp;dbP!$D$2&amp;":"&amp;dbP!$D$2),"&gt;="&amp;AY$6,INDIRECT($F$1&amp;dbP!$D$2&amp;":"&amp;dbP!$D$2),"&lt;="&amp;A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Y$6,INDIRECT($F$1&amp;dbP!$D$2&amp;":"&amp;dbP!$D$2),"&lt;="&amp;AY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AZ217" s="1">
        <f ca="1">SUMIFS(INDIRECT($F$1&amp;$F217&amp;":"&amp;$F217),INDIRECT($F$1&amp;dbP!$D$2&amp;":"&amp;dbP!$D$2),"&gt;="&amp;AZ$6,INDIRECT($F$1&amp;dbP!$D$2&amp;":"&amp;dbP!$D$2),"&lt;="&amp;A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AZ$6,INDIRECT($F$1&amp;dbP!$D$2&amp;":"&amp;dbP!$D$2),"&lt;="&amp;AZ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A217" s="1">
        <f ca="1">SUMIFS(INDIRECT($F$1&amp;$F217&amp;":"&amp;$F217),INDIRECT($F$1&amp;dbP!$D$2&amp;":"&amp;dbP!$D$2),"&gt;="&amp;BA$6,INDIRECT($F$1&amp;dbP!$D$2&amp;":"&amp;dbP!$D$2),"&lt;="&amp;B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BA$6,INDIRECT($F$1&amp;dbP!$D$2&amp;":"&amp;dbP!$D$2),"&lt;="&amp;BA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B217" s="1">
        <f ca="1">SUMIFS(INDIRECT($F$1&amp;$F217&amp;":"&amp;$F217),INDIRECT($F$1&amp;dbP!$D$2&amp;":"&amp;dbP!$D$2),"&gt;="&amp;BB$6,INDIRECT($F$1&amp;dbP!$D$2&amp;":"&amp;dbP!$D$2),"&lt;="&amp;B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BB$6,INDIRECT($F$1&amp;dbP!$D$2&amp;":"&amp;dbP!$D$2),"&lt;="&amp;BB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C217" s="1">
        <f ca="1">SUMIFS(INDIRECT($F$1&amp;$F217&amp;":"&amp;$F217),INDIRECT($F$1&amp;dbP!$D$2&amp;":"&amp;dbP!$D$2),"&gt;="&amp;BC$6,INDIRECT($F$1&amp;dbP!$D$2&amp;":"&amp;dbP!$D$2),"&lt;="&amp;B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BC$6,INDIRECT($F$1&amp;dbP!$D$2&amp;":"&amp;dbP!$D$2),"&lt;="&amp;BC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D217" s="1">
        <f ca="1">SUMIFS(INDIRECT($F$1&amp;$F217&amp;":"&amp;$F217),INDIRECT($F$1&amp;dbP!$D$2&amp;":"&amp;dbP!$D$2),"&gt;="&amp;BD$6,INDIRECT($F$1&amp;dbP!$D$2&amp;":"&amp;dbP!$D$2),"&lt;="&amp;B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BD$6,INDIRECT($F$1&amp;dbP!$D$2&amp;":"&amp;dbP!$D$2),"&lt;="&amp;BD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  <c r="BE217" s="1">
        <f ca="1">SUMIFS(INDIRECT($F$1&amp;$F217&amp;":"&amp;$F217),INDIRECT($F$1&amp;dbP!$D$2&amp;":"&amp;dbP!$D$2),"&gt;="&amp;BE$6,INDIRECT($F$1&amp;dbP!$D$2&amp;":"&amp;dbP!$D$2),"&lt;="&amp;B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"&amp;$I217=$J217),"*",RIGHT($J217,LEN($J217)-4)),INDIRECT($F$1&amp;dbP!$AC$2&amp;":"&amp;dbP!$AC$2),RepP!$J$3)-
SUMIFS(INDIRECT($F$1&amp;$G217&amp;":"&amp;$G217),INDIRECT($F$1&amp;dbP!$D$2&amp;":"&amp;dbP!$D$2),"&gt;="&amp;BE$6,INDIRECT($F$1&amp;dbP!$D$2&amp;":"&amp;dbP!$D$2),"&lt;="&amp;BE$7,INDIRECT($F$1&amp;dbP!$O$2&amp;":"&amp;dbP!$O$2),$H217,INDIRECT($F$1&amp;dbP!$P$2&amp;":"&amp;dbP!$P$2),IF($I217=$J217,"*",$I217),INDIRECT($F$1&amp;dbP!$Q$2&amp;":"&amp;dbP!$Q$2),IF(OR($I217=$J217,"  "&amp;$I217=$J217),"*",RIGHT($J217,LEN($J217)-4)),INDIRECT($F$1&amp;dbP!$AC$2&amp;":"&amp;dbP!$AC$2),RepP!$J$3)</f>
        <v>0</v>
      </c>
    </row>
    <row r="218" spans="2:57" x14ac:dyDescent="0.3">
      <c r="B218" s="1">
        <f>MAX(B$181:B217)+1</f>
        <v>53</v>
      </c>
      <c r="F218" s="1" t="str">
        <f ca="1">INDIRECT($B$1&amp;Items!H$2&amp;$B218)</f>
        <v>Y</v>
      </c>
      <c r="G218" s="1" t="str">
        <f ca="1">INDIRECT($B$1&amp;Items!I$2&amp;$B218)</f>
        <v>Z</v>
      </c>
      <c r="H218" s="13" t="str">
        <f ca="1">INDIRECT($B$1&amp;Items!E$2&amp;$B218)</f>
        <v>Начисление себестоимостных затрат</v>
      </c>
      <c r="I218" s="13" t="str">
        <f ca="1">IF(INDIRECT($B$1&amp;Items!F$2&amp;$B218)="",H218,INDIRECT($B$1&amp;Items!F$2&amp;$B218))</f>
        <v>Начисление затрат этапа-3 бизнес-процесса</v>
      </c>
      <c r="J218" s="1" t="str">
        <f ca="1">IF(INDIRECT($B$1&amp;Items!G$2&amp;$B218)="",IF(H218&lt;&gt;I218,"  "&amp;I218,I218),"    "&amp;INDIRECT($B$1&amp;Items!G$2&amp;$B218))</f>
        <v xml:space="preserve">    Производственные затраты-22</v>
      </c>
      <c r="S218" s="1">
        <f ca="1">SUM($U218:INDIRECT(ADDRESS(ROW(),SUMIFS($1:$1,$5:$5,MAX($5:$5)))))</f>
        <v>869991.9582883335</v>
      </c>
      <c r="V218" s="1">
        <f ca="1">SUMIFS(INDIRECT($F$1&amp;$F218&amp;":"&amp;$F218),INDIRECT($F$1&amp;dbP!$D$2&amp;":"&amp;dbP!$D$2),"&gt;="&amp;V$6,INDIRECT($F$1&amp;dbP!$D$2&amp;":"&amp;dbP!$D$2),"&lt;="&amp;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V$6,INDIRECT($F$1&amp;dbP!$D$2&amp;":"&amp;dbP!$D$2),"&lt;="&amp;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W218" s="1">
        <f ca="1">SUMIFS(INDIRECT($F$1&amp;$F218&amp;":"&amp;$F218),INDIRECT($F$1&amp;dbP!$D$2&amp;":"&amp;dbP!$D$2),"&gt;="&amp;W$6,INDIRECT($F$1&amp;dbP!$D$2&amp;":"&amp;dbP!$D$2),"&lt;="&amp;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W$6,INDIRECT($F$1&amp;dbP!$D$2&amp;":"&amp;dbP!$D$2),"&lt;="&amp;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X218" s="1">
        <f ca="1">SUMIFS(INDIRECT($F$1&amp;$F218&amp;":"&amp;$F218),INDIRECT($F$1&amp;dbP!$D$2&amp;":"&amp;dbP!$D$2),"&gt;="&amp;X$6,INDIRECT($F$1&amp;dbP!$D$2&amp;":"&amp;dbP!$D$2),"&lt;="&amp;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X$6,INDIRECT($F$1&amp;dbP!$D$2&amp;":"&amp;dbP!$D$2),"&lt;="&amp;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Y218" s="1">
        <f ca="1">SUMIFS(INDIRECT($F$1&amp;$F218&amp;":"&amp;$F218),INDIRECT($F$1&amp;dbP!$D$2&amp;":"&amp;dbP!$D$2),"&gt;="&amp;Y$6,INDIRECT($F$1&amp;dbP!$D$2&amp;":"&amp;dbP!$D$2),"&lt;="&amp;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Y$6,INDIRECT($F$1&amp;dbP!$D$2&amp;":"&amp;dbP!$D$2),"&lt;="&amp;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Z218" s="1">
        <f ca="1">SUMIFS(INDIRECT($F$1&amp;$F218&amp;":"&amp;$F218),INDIRECT($F$1&amp;dbP!$D$2&amp;":"&amp;dbP!$D$2),"&gt;="&amp;Z$6,INDIRECT($F$1&amp;dbP!$D$2&amp;":"&amp;dbP!$D$2),"&lt;="&amp;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Z$6,INDIRECT($F$1&amp;dbP!$D$2&amp;":"&amp;dbP!$D$2),"&lt;="&amp;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A218" s="1">
        <f ca="1">SUMIFS(INDIRECT($F$1&amp;$F218&amp;":"&amp;$F218),INDIRECT($F$1&amp;dbP!$D$2&amp;":"&amp;dbP!$D$2),"&gt;="&amp;AA$6,INDIRECT($F$1&amp;dbP!$D$2&amp;":"&amp;dbP!$D$2),"&lt;="&amp;A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A$6,INDIRECT($F$1&amp;dbP!$D$2&amp;":"&amp;dbP!$D$2),"&lt;="&amp;A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869991.9582883335</v>
      </c>
      <c r="AB218" s="1">
        <f ca="1">SUMIFS(INDIRECT($F$1&amp;$F218&amp;":"&amp;$F218),INDIRECT($F$1&amp;dbP!$D$2&amp;":"&amp;dbP!$D$2),"&gt;="&amp;AB$6,INDIRECT($F$1&amp;dbP!$D$2&amp;":"&amp;dbP!$D$2),"&lt;="&amp;A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B$6,INDIRECT($F$1&amp;dbP!$D$2&amp;":"&amp;dbP!$D$2),"&lt;="&amp;A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C218" s="1">
        <f ca="1">SUMIFS(INDIRECT($F$1&amp;$F218&amp;":"&amp;$F218),INDIRECT($F$1&amp;dbP!$D$2&amp;":"&amp;dbP!$D$2),"&gt;="&amp;AC$6,INDIRECT($F$1&amp;dbP!$D$2&amp;":"&amp;dbP!$D$2),"&lt;="&amp;A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C$6,INDIRECT($F$1&amp;dbP!$D$2&amp;":"&amp;dbP!$D$2),"&lt;="&amp;A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D218" s="1">
        <f ca="1">SUMIFS(INDIRECT($F$1&amp;$F218&amp;":"&amp;$F218),INDIRECT($F$1&amp;dbP!$D$2&amp;":"&amp;dbP!$D$2),"&gt;="&amp;AD$6,INDIRECT($F$1&amp;dbP!$D$2&amp;":"&amp;dbP!$D$2),"&lt;="&amp;A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D$6,INDIRECT($F$1&amp;dbP!$D$2&amp;":"&amp;dbP!$D$2),"&lt;="&amp;A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E218" s="1">
        <f ca="1">SUMIFS(INDIRECT($F$1&amp;$F218&amp;":"&amp;$F218),INDIRECT($F$1&amp;dbP!$D$2&amp;":"&amp;dbP!$D$2),"&gt;="&amp;AE$6,INDIRECT($F$1&amp;dbP!$D$2&amp;":"&amp;dbP!$D$2),"&lt;="&amp;A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E$6,INDIRECT($F$1&amp;dbP!$D$2&amp;":"&amp;dbP!$D$2),"&lt;="&amp;A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F218" s="1">
        <f ca="1">SUMIFS(INDIRECT($F$1&amp;$F218&amp;":"&amp;$F218),INDIRECT($F$1&amp;dbP!$D$2&amp;":"&amp;dbP!$D$2),"&gt;="&amp;AF$6,INDIRECT($F$1&amp;dbP!$D$2&amp;":"&amp;dbP!$D$2),"&lt;="&amp;AF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F$6,INDIRECT($F$1&amp;dbP!$D$2&amp;":"&amp;dbP!$D$2),"&lt;="&amp;AF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G218" s="1">
        <f ca="1">SUMIFS(INDIRECT($F$1&amp;$F218&amp;":"&amp;$F218),INDIRECT($F$1&amp;dbP!$D$2&amp;":"&amp;dbP!$D$2),"&gt;="&amp;AG$6,INDIRECT($F$1&amp;dbP!$D$2&amp;":"&amp;dbP!$D$2),"&lt;="&amp;AG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G$6,INDIRECT($F$1&amp;dbP!$D$2&amp;":"&amp;dbP!$D$2),"&lt;="&amp;AG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H218" s="1">
        <f ca="1">SUMIFS(INDIRECT($F$1&amp;$F218&amp;":"&amp;$F218),INDIRECT($F$1&amp;dbP!$D$2&amp;":"&amp;dbP!$D$2),"&gt;="&amp;AH$6,INDIRECT($F$1&amp;dbP!$D$2&amp;":"&amp;dbP!$D$2),"&lt;="&amp;AH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H$6,INDIRECT($F$1&amp;dbP!$D$2&amp;":"&amp;dbP!$D$2),"&lt;="&amp;AH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I218" s="1">
        <f ca="1">SUMIFS(INDIRECT($F$1&amp;$F218&amp;":"&amp;$F218),INDIRECT($F$1&amp;dbP!$D$2&amp;":"&amp;dbP!$D$2),"&gt;="&amp;AI$6,INDIRECT($F$1&amp;dbP!$D$2&amp;":"&amp;dbP!$D$2),"&lt;="&amp;AI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I$6,INDIRECT($F$1&amp;dbP!$D$2&amp;":"&amp;dbP!$D$2),"&lt;="&amp;AI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J218" s="1">
        <f ca="1">SUMIFS(INDIRECT($F$1&amp;$F218&amp;":"&amp;$F218),INDIRECT($F$1&amp;dbP!$D$2&amp;":"&amp;dbP!$D$2),"&gt;="&amp;AJ$6,INDIRECT($F$1&amp;dbP!$D$2&amp;":"&amp;dbP!$D$2),"&lt;="&amp;AJ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J$6,INDIRECT($F$1&amp;dbP!$D$2&amp;":"&amp;dbP!$D$2),"&lt;="&amp;AJ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K218" s="1">
        <f ca="1">SUMIFS(INDIRECT($F$1&amp;$F218&amp;":"&amp;$F218),INDIRECT($F$1&amp;dbP!$D$2&amp;":"&amp;dbP!$D$2),"&gt;="&amp;AK$6,INDIRECT($F$1&amp;dbP!$D$2&amp;":"&amp;dbP!$D$2),"&lt;="&amp;AK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K$6,INDIRECT($F$1&amp;dbP!$D$2&amp;":"&amp;dbP!$D$2),"&lt;="&amp;AK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L218" s="1">
        <f ca="1">SUMIFS(INDIRECT($F$1&amp;$F218&amp;":"&amp;$F218),INDIRECT($F$1&amp;dbP!$D$2&amp;":"&amp;dbP!$D$2),"&gt;="&amp;AL$6,INDIRECT($F$1&amp;dbP!$D$2&amp;":"&amp;dbP!$D$2),"&lt;="&amp;AL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L$6,INDIRECT($F$1&amp;dbP!$D$2&amp;":"&amp;dbP!$D$2),"&lt;="&amp;AL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M218" s="1">
        <f ca="1">SUMIFS(INDIRECT($F$1&amp;$F218&amp;":"&amp;$F218),INDIRECT($F$1&amp;dbP!$D$2&amp;":"&amp;dbP!$D$2),"&gt;="&amp;AM$6,INDIRECT($F$1&amp;dbP!$D$2&amp;":"&amp;dbP!$D$2),"&lt;="&amp;AM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M$6,INDIRECT($F$1&amp;dbP!$D$2&amp;":"&amp;dbP!$D$2),"&lt;="&amp;AM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N218" s="1">
        <f ca="1">SUMIFS(INDIRECT($F$1&amp;$F218&amp;":"&amp;$F218),INDIRECT($F$1&amp;dbP!$D$2&amp;":"&amp;dbP!$D$2),"&gt;="&amp;AN$6,INDIRECT($F$1&amp;dbP!$D$2&amp;":"&amp;dbP!$D$2),"&lt;="&amp;AN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N$6,INDIRECT($F$1&amp;dbP!$D$2&amp;":"&amp;dbP!$D$2),"&lt;="&amp;AN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O218" s="1">
        <f ca="1">SUMIFS(INDIRECT($F$1&amp;$F218&amp;":"&amp;$F218),INDIRECT($F$1&amp;dbP!$D$2&amp;":"&amp;dbP!$D$2),"&gt;="&amp;AO$6,INDIRECT($F$1&amp;dbP!$D$2&amp;":"&amp;dbP!$D$2),"&lt;="&amp;AO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O$6,INDIRECT($F$1&amp;dbP!$D$2&amp;":"&amp;dbP!$D$2),"&lt;="&amp;AO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P218" s="1">
        <f ca="1">SUMIFS(INDIRECT($F$1&amp;$F218&amp;":"&amp;$F218),INDIRECT($F$1&amp;dbP!$D$2&amp;":"&amp;dbP!$D$2),"&gt;="&amp;AP$6,INDIRECT($F$1&amp;dbP!$D$2&amp;":"&amp;dbP!$D$2),"&lt;="&amp;AP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P$6,INDIRECT($F$1&amp;dbP!$D$2&amp;":"&amp;dbP!$D$2),"&lt;="&amp;AP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Q218" s="1">
        <f ca="1">SUMIFS(INDIRECT($F$1&amp;$F218&amp;":"&amp;$F218),INDIRECT($F$1&amp;dbP!$D$2&amp;":"&amp;dbP!$D$2),"&gt;="&amp;AQ$6,INDIRECT($F$1&amp;dbP!$D$2&amp;":"&amp;dbP!$D$2),"&lt;="&amp;AQ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Q$6,INDIRECT($F$1&amp;dbP!$D$2&amp;":"&amp;dbP!$D$2),"&lt;="&amp;AQ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R218" s="1">
        <f ca="1">SUMIFS(INDIRECT($F$1&amp;$F218&amp;":"&amp;$F218),INDIRECT($F$1&amp;dbP!$D$2&amp;":"&amp;dbP!$D$2),"&gt;="&amp;AR$6,INDIRECT($F$1&amp;dbP!$D$2&amp;":"&amp;dbP!$D$2),"&lt;="&amp;AR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R$6,INDIRECT($F$1&amp;dbP!$D$2&amp;":"&amp;dbP!$D$2),"&lt;="&amp;AR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S218" s="1">
        <f ca="1">SUMIFS(INDIRECT($F$1&amp;$F218&amp;":"&amp;$F218),INDIRECT($F$1&amp;dbP!$D$2&amp;":"&amp;dbP!$D$2),"&gt;="&amp;AS$6,INDIRECT($F$1&amp;dbP!$D$2&amp;":"&amp;dbP!$D$2),"&lt;="&amp;AS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S$6,INDIRECT($F$1&amp;dbP!$D$2&amp;":"&amp;dbP!$D$2),"&lt;="&amp;AS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T218" s="1">
        <f ca="1">SUMIFS(INDIRECT($F$1&amp;$F218&amp;":"&amp;$F218),INDIRECT($F$1&amp;dbP!$D$2&amp;":"&amp;dbP!$D$2),"&gt;="&amp;AT$6,INDIRECT($F$1&amp;dbP!$D$2&amp;":"&amp;dbP!$D$2),"&lt;="&amp;AT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T$6,INDIRECT($F$1&amp;dbP!$D$2&amp;":"&amp;dbP!$D$2),"&lt;="&amp;AT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U218" s="1">
        <f ca="1">SUMIFS(INDIRECT($F$1&amp;$F218&amp;":"&amp;$F218),INDIRECT($F$1&amp;dbP!$D$2&amp;":"&amp;dbP!$D$2),"&gt;="&amp;AU$6,INDIRECT($F$1&amp;dbP!$D$2&amp;":"&amp;dbP!$D$2),"&lt;="&amp;AU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U$6,INDIRECT($F$1&amp;dbP!$D$2&amp;":"&amp;dbP!$D$2),"&lt;="&amp;AU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V218" s="1">
        <f ca="1">SUMIFS(INDIRECT($F$1&amp;$F218&amp;":"&amp;$F218),INDIRECT($F$1&amp;dbP!$D$2&amp;":"&amp;dbP!$D$2),"&gt;="&amp;AV$6,INDIRECT($F$1&amp;dbP!$D$2&amp;":"&amp;dbP!$D$2),"&lt;="&amp;A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V$6,INDIRECT($F$1&amp;dbP!$D$2&amp;":"&amp;dbP!$D$2),"&lt;="&amp;AV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W218" s="1">
        <f ca="1">SUMIFS(INDIRECT($F$1&amp;$F218&amp;":"&amp;$F218),INDIRECT($F$1&amp;dbP!$D$2&amp;":"&amp;dbP!$D$2),"&gt;="&amp;AW$6,INDIRECT($F$1&amp;dbP!$D$2&amp;":"&amp;dbP!$D$2),"&lt;="&amp;A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W$6,INDIRECT($F$1&amp;dbP!$D$2&amp;":"&amp;dbP!$D$2),"&lt;="&amp;AW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X218" s="1">
        <f ca="1">SUMIFS(INDIRECT($F$1&amp;$F218&amp;":"&amp;$F218),INDIRECT($F$1&amp;dbP!$D$2&amp;":"&amp;dbP!$D$2),"&gt;="&amp;AX$6,INDIRECT($F$1&amp;dbP!$D$2&amp;":"&amp;dbP!$D$2),"&lt;="&amp;A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X$6,INDIRECT($F$1&amp;dbP!$D$2&amp;":"&amp;dbP!$D$2),"&lt;="&amp;AX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Y218" s="1">
        <f ca="1">SUMIFS(INDIRECT($F$1&amp;$F218&amp;":"&amp;$F218),INDIRECT($F$1&amp;dbP!$D$2&amp;":"&amp;dbP!$D$2),"&gt;="&amp;AY$6,INDIRECT($F$1&amp;dbP!$D$2&amp;":"&amp;dbP!$D$2),"&lt;="&amp;A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Y$6,INDIRECT($F$1&amp;dbP!$D$2&amp;":"&amp;dbP!$D$2),"&lt;="&amp;AY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AZ218" s="1">
        <f ca="1">SUMIFS(INDIRECT($F$1&amp;$F218&amp;":"&amp;$F218),INDIRECT($F$1&amp;dbP!$D$2&amp;":"&amp;dbP!$D$2),"&gt;="&amp;AZ$6,INDIRECT($F$1&amp;dbP!$D$2&amp;":"&amp;dbP!$D$2),"&lt;="&amp;A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AZ$6,INDIRECT($F$1&amp;dbP!$D$2&amp;":"&amp;dbP!$D$2),"&lt;="&amp;AZ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A218" s="1">
        <f ca="1">SUMIFS(INDIRECT($F$1&amp;$F218&amp;":"&amp;$F218),INDIRECT($F$1&amp;dbP!$D$2&amp;":"&amp;dbP!$D$2),"&gt;="&amp;BA$6,INDIRECT($F$1&amp;dbP!$D$2&amp;":"&amp;dbP!$D$2),"&lt;="&amp;B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BA$6,INDIRECT($F$1&amp;dbP!$D$2&amp;":"&amp;dbP!$D$2),"&lt;="&amp;BA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B218" s="1">
        <f ca="1">SUMIFS(INDIRECT($F$1&amp;$F218&amp;":"&amp;$F218),INDIRECT($F$1&amp;dbP!$D$2&amp;":"&amp;dbP!$D$2),"&gt;="&amp;BB$6,INDIRECT($F$1&amp;dbP!$D$2&amp;":"&amp;dbP!$D$2),"&lt;="&amp;B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BB$6,INDIRECT($F$1&amp;dbP!$D$2&amp;":"&amp;dbP!$D$2),"&lt;="&amp;BB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C218" s="1">
        <f ca="1">SUMIFS(INDIRECT($F$1&amp;$F218&amp;":"&amp;$F218),INDIRECT($F$1&amp;dbP!$D$2&amp;":"&amp;dbP!$D$2),"&gt;="&amp;BC$6,INDIRECT($F$1&amp;dbP!$D$2&amp;":"&amp;dbP!$D$2),"&lt;="&amp;B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BC$6,INDIRECT($F$1&amp;dbP!$D$2&amp;":"&amp;dbP!$D$2),"&lt;="&amp;BC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D218" s="1">
        <f ca="1">SUMIFS(INDIRECT($F$1&amp;$F218&amp;":"&amp;$F218),INDIRECT($F$1&amp;dbP!$D$2&amp;":"&amp;dbP!$D$2),"&gt;="&amp;BD$6,INDIRECT($F$1&amp;dbP!$D$2&amp;":"&amp;dbP!$D$2),"&lt;="&amp;B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BD$6,INDIRECT($F$1&amp;dbP!$D$2&amp;":"&amp;dbP!$D$2),"&lt;="&amp;BD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  <c r="BE218" s="1">
        <f ca="1">SUMIFS(INDIRECT($F$1&amp;$F218&amp;":"&amp;$F218),INDIRECT($F$1&amp;dbP!$D$2&amp;":"&amp;dbP!$D$2),"&gt;="&amp;BE$6,INDIRECT($F$1&amp;dbP!$D$2&amp;":"&amp;dbP!$D$2),"&lt;="&amp;B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"&amp;$I218=$J218),"*",RIGHT($J218,LEN($J218)-4)),INDIRECT($F$1&amp;dbP!$AC$2&amp;":"&amp;dbP!$AC$2),RepP!$J$3)-
SUMIFS(INDIRECT($F$1&amp;$G218&amp;":"&amp;$G218),INDIRECT($F$1&amp;dbP!$D$2&amp;":"&amp;dbP!$D$2),"&gt;="&amp;BE$6,INDIRECT($F$1&amp;dbP!$D$2&amp;":"&amp;dbP!$D$2),"&lt;="&amp;BE$7,INDIRECT($F$1&amp;dbP!$O$2&amp;":"&amp;dbP!$O$2),$H218,INDIRECT($F$1&amp;dbP!$P$2&amp;":"&amp;dbP!$P$2),IF($I218=$J218,"*",$I218),INDIRECT($F$1&amp;dbP!$Q$2&amp;":"&amp;dbP!$Q$2),IF(OR($I218=$J218,"  "&amp;$I218=$J218),"*",RIGHT($J218,LEN($J218)-4)),INDIRECT($F$1&amp;dbP!$AC$2&amp;":"&amp;dbP!$AC$2),RepP!$J$3)</f>
        <v>0</v>
      </c>
    </row>
    <row r="219" spans="2:57" x14ac:dyDescent="0.3">
      <c r="B219" s="1">
        <f>MAX(B$181:B218)+1</f>
        <v>54</v>
      </c>
      <c r="F219" s="1" t="str">
        <f ca="1">INDIRECT($B$1&amp;Items!H$2&amp;$B219)</f>
        <v>Y</v>
      </c>
      <c r="G219" s="1" t="str">
        <f ca="1">INDIRECT($B$1&amp;Items!I$2&amp;$B219)</f>
        <v>Z</v>
      </c>
      <c r="H219" s="13" t="str">
        <f ca="1">INDIRECT($B$1&amp;Items!E$2&amp;$B219)</f>
        <v>Начисление себестоимостных затрат</v>
      </c>
      <c r="I219" s="13" t="str">
        <f ca="1">IF(INDIRECT($B$1&amp;Items!F$2&amp;$B219)="",H219,INDIRECT($B$1&amp;Items!F$2&amp;$B219))</f>
        <v>Начисление затрат этапа-3 бизнес-процесса</v>
      </c>
      <c r="J219" s="1" t="str">
        <f ca="1">IF(INDIRECT($B$1&amp;Items!G$2&amp;$B219)="",IF(H219&lt;&gt;I219,"  "&amp;I219,I219),"    "&amp;INDIRECT($B$1&amp;Items!G$2&amp;$B219))</f>
        <v xml:space="preserve">    Производственные затраты-23</v>
      </c>
      <c r="S219" s="1">
        <f ca="1">SUM($U219:INDIRECT(ADDRESS(ROW(),SUMIFS($1:$1,$5:$5,MAX($5:$5)))))</f>
        <v>719550</v>
      </c>
      <c r="V219" s="1">
        <f ca="1">SUMIFS(INDIRECT($F$1&amp;$F219&amp;":"&amp;$F219),INDIRECT($F$1&amp;dbP!$D$2&amp;":"&amp;dbP!$D$2),"&gt;="&amp;V$6,INDIRECT($F$1&amp;dbP!$D$2&amp;":"&amp;dbP!$D$2),"&lt;="&amp;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V$6,INDIRECT($F$1&amp;dbP!$D$2&amp;":"&amp;dbP!$D$2),"&lt;="&amp;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W219" s="1">
        <f ca="1">SUMIFS(INDIRECT($F$1&amp;$F219&amp;":"&amp;$F219),INDIRECT($F$1&amp;dbP!$D$2&amp;":"&amp;dbP!$D$2),"&gt;="&amp;W$6,INDIRECT($F$1&amp;dbP!$D$2&amp;":"&amp;dbP!$D$2),"&lt;="&amp;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W$6,INDIRECT($F$1&amp;dbP!$D$2&amp;":"&amp;dbP!$D$2),"&lt;="&amp;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X219" s="1">
        <f ca="1">SUMIFS(INDIRECT($F$1&amp;$F219&amp;":"&amp;$F219),INDIRECT($F$1&amp;dbP!$D$2&amp;":"&amp;dbP!$D$2),"&gt;="&amp;X$6,INDIRECT($F$1&amp;dbP!$D$2&amp;":"&amp;dbP!$D$2),"&lt;="&amp;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X$6,INDIRECT($F$1&amp;dbP!$D$2&amp;":"&amp;dbP!$D$2),"&lt;="&amp;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Y219" s="1">
        <f ca="1">SUMIFS(INDIRECT($F$1&amp;$F219&amp;":"&amp;$F219),INDIRECT($F$1&amp;dbP!$D$2&amp;":"&amp;dbP!$D$2),"&gt;="&amp;Y$6,INDIRECT($F$1&amp;dbP!$D$2&amp;":"&amp;dbP!$D$2),"&lt;="&amp;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Y$6,INDIRECT($F$1&amp;dbP!$D$2&amp;":"&amp;dbP!$D$2),"&lt;="&amp;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Z219" s="1">
        <f ca="1">SUMIFS(INDIRECT($F$1&amp;$F219&amp;":"&amp;$F219),INDIRECT($F$1&amp;dbP!$D$2&amp;":"&amp;dbP!$D$2),"&gt;="&amp;Z$6,INDIRECT($F$1&amp;dbP!$D$2&amp;":"&amp;dbP!$D$2),"&lt;="&amp;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Z$6,INDIRECT($F$1&amp;dbP!$D$2&amp;":"&amp;dbP!$D$2),"&lt;="&amp;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A219" s="1">
        <f ca="1">SUMIFS(INDIRECT($F$1&amp;$F219&amp;":"&amp;$F219),INDIRECT($F$1&amp;dbP!$D$2&amp;":"&amp;dbP!$D$2),"&gt;="&amp;AA$6,INDIRECT($F$1&amp;dbP!$D$2&amp;":"&amp;dbP!$D$2),"&lt;="&amp;A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A$6,INDIRECT($F$1&amp;dbP!$D$2&amp;":"&amp;dbP!$D$2),"&lt;="&amp;A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719550</v>
      </c>
      <c r="AB219" s="1">
        <f ca="1">SUMIFS(INDIRECT($F$1&amp;$F219&amp;":"&amp;$F219),INDIRECT($F$1&amp;dbP!$D$2&amp;":"&amp;dbP!$D$2),"&gt;="&amp;AB$6,INDIRECT($F$1&amp;dbP!$D$2&amp;":"&amp;dbP!$D$2),"&lt;="&amp;A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B$6,INDIRECT($F$1&amp;dbP!$D$2&amp;":"&amp;dbP!$D$2),"&lt;="&amp;A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C219" s="1">
        <f ca="1">SUMIFS(INDIRECT($F$1&amp;$F219&amp;":"&amp;$F219),INDIRECT($F$1&amp;dbP!$D$2&amp;":"&amp;dbP!$D$2),"&gt;="&amp;AC$6,INDIRECT($F$1&amp;dbP!$D$2&amp;":"&amp;dbP!$D$2),"&lt;="&amp;A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C$6,INDIRECT($F$1&amp;dbP!$D$2&amp;":"&amp;dbP!$D$2),"&lt;="&amp;A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D219" s="1">
        <f ca="1">SUMIFS(INDIRECT($F$1&amp;$F219&amp;":"&amp;$F219),INDIRECT($F$1&amp;dbP!$D$2&amp;":"&amp;dbP!$D$2),"&gt;="&amp;AD$6,INDIRECT($F$1&amp;dbP!$D$2&amp;":"&amp;dbP!$D$2),"&lt;="&amp;A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D$6,INDIRECT($F$1&amp;dbP!$D$2&amp;":"&amp;dbP!$D$2),"&lt;="&amp;A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E219" s="1">
        <f ca="1">SUMIFS(INDIRECT($F$1&amp;$F219&amp;":"&amp;$F219),INDIRECT($F$1&amp;dbP!$D$2&amp;":"&amp;dbP!$D$2),"&gt;="&amp;AE$6,INDIRECT($F$1&amp;dbP!$D$2&amp;":"&amp;dbP!$D$2),"&lt;="&amp;A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E$6,INDIRECT($F$1&amp;dbP!$D$2&amp;":"&amp;dbP!$D$2),"&lt;="&amp;A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F219" s="1">
        <f ca="1">SUMIFS(INDIRECT($F$1&amp;$F219&amp;":"&amp;$F219),INDIRECT($F$1&amp;dbP!$D$2&amp;":"&amp;dbP!$D$2),"&gt;="&amp;AF$6,INDIRECT($F$1&amp;dbP!$D$2&amp;":"&amp;dbP!$D$2),"&lt;="&amp;AF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F$6,INDIRECT($F$1&amp;dbP!$D$2&amp;":"&amp;dbP!$D$2),"&lt;="&amp;AF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G219" s="1">
        <f ca="1">SUMIFS(INDIRECT($F$1&amp;$F219&amp;":"&amp;$F219),INDIRECT($F$1&amp;dbP!$D$2&amp;":"&amp;dbP!$D$2),"&gt;="&amp;AG$6,INDIRECT($F$1&amp;dbP!$D$2&amp;":"&amp;dbP!$D$2),"&lt;="&amp;AG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G$6,INDIRECT($F$1&amp;dbP!$D$2&amp;":"&amp;dbP!$D$2),"&lt;="&amp;AG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H219" s="1">
        <f ca="1">SUMIFS(INDIRECT($F$1&amp;$F219&amp;":"&amp;$F219),INDIRECT($F$1&amp;dbP!$D$2&amp;":"&amp;dbP!$D$2),"&gt;="&amp;AH$6,INDIRECT($F$1&amp;dbP!$D$2&amp;":"&amp;dbP!$D$2),"&lt;="&amp;AH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H$6,INDIRECT($F$1&amp;dbP!$D$2&amp;":"&amp;dbP!$D$2),"&lt;="&amp;AH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I219" s="1">
        <f ca="1">SUMIFS(INDIRECT($F$1&amp;$F219&amp;":"&amp;$F219),INDIRECT($F$1&amp;dbP!$D$2&amp;":"&amp;dbP!$D$2),"&gt;="&amp;AI$6,INDIRECT($F$1&amp;dbP!$D$2&amp;":"&amp;dbP!$D$2),"&lt;="&amp;AI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I$6,INDIRECT($F$1&amp;dbP!$D$2&amp;":"&amp;dbP!$D$2),"&lt;="&amp;AI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J219" s="1">
        <f ca="1">SUMIFS(INDIRECT($F$1&amp;$F219&amp;":"&amp;$F219),INDIRECT($F$1&amp;dbP!$D$2&amp;":"&amp;dbP!$D$2),"&gt;="&amp;AJ$6,INDIRECT($F$1&amp;dbP!$D$2&amp;":"&amp;dbP!$D$2),"&lt;="&amp;AJ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J$6,INDIRECT($F$1&amp;dbP!$D$2&amp;":"&amp;dbP!$D$2),"&lt;="&amp;AJ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K219" s="1">
        <f ca="1">SUMIFS(INDIRECT($F$1&amp;$F219&amp;":"&amp;$F219),INDIRECT($F$1&amp;dbP!$D$2&amp;":"&amp;dbP!$D$2),"&gt;="&amp;AK$6,INDIRECT($F$1&amp;dbP!$D$2&amp;":"&amp;dbP!$D$2),"&lt;="&amp;AK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K$6,INDIRECT($F$1&amp;dbP!$D$2&amp;":"&amp;dbP!$D$2),"&lt;="&amp;AK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L219" s="1">
        <f ca="1">SUMIFS(INDIRECT($F$1&amp;$F219&amp;":"&amp;$F219),INDIRECT($F$1&amp;dbP!$D$2&amp;":"&amp;dbP!$D$2),"&gt;="&amp;AL$6,INDIRECT($F$1&amp;dbP!$D$2&amp;":"&amp;dbP!$D$2),"&lt;="&amp;AL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L$6,INDIRECT($F$1&amp;dbP!$D$2&amp;":"&amp;dbP!$D$2),"&lt;="&amp;AL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M219" s="1">
        <f ca="1">SUMIFS(INDIRECT($F$1&amp;$F219&amp;":"&amp;$F219),INDIRECT($F$1&amp;dbP!$D$2&amp;":"&amp;dbP!$D$2),"&gt;="&amp;AM$6,INDIRECT($F$1&amp;dbP!$D$2&amp;":"&amp;dbP!$D$2),"&lt;="&amp;AM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M$6,INDIRECT($F$1&amp;dbP!$D$2&amp;":"&amp;dbP!$D$2),"&lt;="&amp;AM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N219" s="1">
        <f ca="1">SUMIFS(INDIRECT($F$1&amp;$F219&amp;":"&amp;$F219),INDIRECT($F$1&amp;dbP!$D$2&amp;":"&amp;dbP!$D$2),"&gt;="&amp;AN$6,INDIRECT($F$1&amp;dbP!$D$2&amp;":"&amp;dbP!$D$2),"&lt;="&amp;AN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N$6,INDIRECT($F$1&amp;dbP!$D$2&amp;":"&amp;dbP!$D$2),"&lt;="&amp;AN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O219" s="1">
        <f ca="1">SUMIFS(INDIRECT($F$1&amp;$F219&amp;":"&amp;$F219),INDIRECT($F$1&amp;dbP!$D$2&amp;":"&amp;dbP!$D$2),"&gt;="&amp;AO$6,INDIRECT($F$1&amp;dbP!$D$2&amp;":"&amp;dbP!$D$2),"&lt;="&amp;AO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O$6,INDIRECT($F$1&amp;dbP!$D$2&amp;":"&amp;dbP!$D$2),"&lt;="&amp;AO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P219" s="1">
        <f ca="1">SUMIFS(INDIRECT($F$1&amp;$F219&amp;":"&amp;$F219),INDIRECT($F$1&amp;dbP!$D$2&amp;":"&amp;dbP!$D$2),"&gt;="&amp;AP$6,INDIRECT($F$1&amp;dbP!$D$2&amp;":"&amp;dbP!$D$2),"&lt;="&amp;AP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P$6,INDIRECT($F$1&amp;dbP!$D$2&amp;":"&amp;dbP!$D$2),"&lt;="&amp;AP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Q219" s="1">
        <f ca="1">SUMIFS(INDIRECT($F$1&amp;$F219&amp;":"&amp;$F219),INDIRECT($F$1&amp;dbP!$D$2&amp;":"&amp;dbP!$D$2),"&gt;="&amp;AQ$6,INDIRECT($F$1&amp;dbP!$D$2&amp;":"&amp;dbP!$D$2),"&lt;="&amp;AQ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Q$6,INDIRECT($F$1&amp;dbP!$D$2&amp;":"&amp;dbP!$D$2),"&lt;="&amp;AQ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R219" s="1">
        <f ca="1">SUMIFS(INDIRECT($F$1&amp;$F219&amp;":"&amp;$F219),INDIRECT($F$1&amp;dbP!$D$2&amp;":"&amp;dbP!$D$2),"&gt;="&amp;AR$6,INDIRECT($F$1&amp;dbP!$D$2&amp;":"&amp;dbP!$D$2),"&lt;="&amp;AR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R$6,INDIRECT($F$1&amp;dbP!$D$2&amp;":"&amp;dbP!$D$2),"&lt;="&amp;AR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S219" s="1">
        <f ca="1">SUMIFS(INDIRECT($F$1&amp;$F219&amp;":"&amp;$F219),INDIRECT($F$1&amp;dbP!$D$2&amp;":"&amp;dbP!$D$2),"&gt;="&amp;AS$6,INDIRECT($F$1&amp;dbP!$D$2&amp;":"&amp;dbP!$D$2),"&lt;="&amp;AS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S$6,INDIRECT($F$1&amp;dbP!$D$2&amp;":"&amp;dbP!$D$2),"&lt;="&amp;AS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T219" s="1">
        <f ca="1">SUMIFS(INDIRECT($F$1&amp;$F219&amp;":"&amp;$F219),INDIRECT($F$1&amp;dbP!$D$2&amp;":"&amp;dbP!$D$2),"&gt;="&amp;AT$6,INDIRECT($F$1&amp;dbP!$D$2&amp;":"&amp;dbP!$D$2),"&lt;="&amp;AT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T$6,INDIRECT($F$1&amp;dbP!$D$2&amp;":"&amp;dbP!$D$2),"&lt;="&amp;AT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U219" s="1">
        <f ca="1">SUMIFS(INDIRECT($F$1&amp;$F219&amp;":"&amp;$F219),INDIRECT($F$1&amp;dbP!$D$2&amp;":"&amp;dbP!$D$2),"&gt;="&amp;AU$6,INDIRECT($F$1&amp;dbP!$D$2&amp;":"&amp;dbP!$D$2),"&lt;="&amp;AU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U$6,INDIRECT($F$1&amp;dbP!$D$2&amp;":"&amp;dbP!$D$2),"&lt;="&amp;AU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V219" s="1">
        <f ca="1">SUMIFS(INDIRECT($F$1&amp;$F219&amp;":"&amp;$F219),INDIRECT($F$1&amp;dbP!$D$2&amp;":"&amp;dbP!$D$2),"&gt;="&amp;AV$6,INDIRECT($F$1&amp;dbP!$D$2&amp;":"&amp;dbP!$D$2),"&lt;="&amp;A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V$6,INDIRECT($F$1&amp;dbP!$D$2&amp;":"&amp;dbP!$D$2),"&lt;="&amp;AV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W219" s="1">
        <f ca="1">SUMIFS(INDIRECT($F$1&amp;$F219&amp;":"&amp;$F219),INDIRECT($F$1&amp;dbP!$D$2&amp;":"&amp;dbP!$D$2),"&gt;="&amp;AW$6,INDIRECT($F$1&amp;dbP!$D$2&amp;":"&amp;dbP!$D$2),"&lt;="&amp;A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W$6,INDIRECT($F$1&amp;dbP!$D$2&amp;":"&amp;dbP!$D$2),"&lt;="&amp;AW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X219" s="1">
        <f ca="1">SUMIFS(INDIRECT($F$1&amp;$F219&amp;":"&amp;$F219),INDIRECT($F$1&amp;dbP!$D$2&amp;":"&amp;dbP!$D$2),"&gt;="&amp;AX$6,INDIRECT($F$1&amp;dbP!$D$2&amp;":"&amp;dbP!$D$2),"&lt;="&amp;A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X$6,INDIRECT($F$1&amp;dbP!$D$2&amp;":"&amp;dbP!$D$2),"&lt;="&amp;AX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Y219" s="1">
        <f ca="1">SUMIFS(INDIRECT($F$1&amp;$F219&amp;":"&amp;$F219),INDIRECT($F$1&amp;dbP!$D$2&amp;":"&amp;dbP!$D$2),"&gt;="&amp;AY$6,INDIRECT($F$1&amp;dbP!$D$2&amp;":"&amp;dbP!$D$2),"&lt;="&amp;A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Y$6,INDIRECT($F$1&amp;dbP!$D$2&amp;":"&amp;dbP!$D$2),"&lt;="&amp;AY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AZ219" s="1">
        <f ca="1">SUMIFS(INDIRECT($F$1&amp;$F219&amp;":"&amp;$F219),INDIRECT($F$1&amp;dbP!$D$2&amp;":"&amp;dbP!$D$2),"&gt;="&amp;AZ$6,INDIRECT($F$1&amp;dbP!$D$2&amp;":"&amp;dbP!$D$2),"&lt;="&amp;A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AZ$6,INDIRECT($F$1&amp;dbP!$D$2&amp;":"&amp;dbP!$D$2),"&lt;="&amp;AZ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A219" s="1">
        <f ca="1">SUMIFS(INDIRECT($F$1&amp;$F219&amp;":"&amp;$F219),INDIRECT($F$1&amp;dbP!$D$2&amp;":"&amp;dbP!$D$2),"&gt;="&amp;BA$6,INDIRECT($F$1&amp;dbP!$D$2&amp;":"&amp;dbP!$D$2),"&lt;="&amp;B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BA$6,INDIRECT($F$1&amp;dbP!$D$2&amp;":"&amp;dbP!$D$2),"&lt;="&amp;BA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B219" s="1">
        <f ca="1">SUMIFS(INDIRECT($F$1&amp;$F219&amp;":"&amp;$F219),INDIRECT($F$1&amp;dbP!$D$2&amp;":"&amp;dbP!$D$2),"&gt;="&amp;BB$6,INDIRECT($F$1&amp;dbP!$D$2&amp;":"&amp;dbP!$D$2),"&lt;="&amp;B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BB$6,INDIRECT($F$1&amp;dbP!$D$2&amp;":"&amp;dbP!$D$2),"&lt;="&amp;BB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C219" s="1">
        <f ca="1">SUMIFS(INDIRECT($F$1&amp;$F219&amp;":"&amp;$F219),INDIRECT($F$1&amp;dbP!$D$2&amp;":"&amp;dbP!$D$2),"&gt;="&amp;BC$6,INDIRECT($F$1&amp;dbP!$D$2&amp;":"&amp;dbP!$D$2),"&lt;="&amp;B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BC$6,INDIRECT($F$1&amp;dbP!$D$2&amp;":"&amp;dbP!$D$2),"&lt;="&amp;BC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D219" s="1">
        <f ca="1">SUMIFS(INDIRECT($F$1&amp;$F219&amp;":"&amp;$F219),INDIRECT($F$1&amp;dbP!$D$2&amp;":"&amp;dbP!$D$2),"&gt;="&amp;BD$6,INDIRECT($F$1&amp;dbP!$D$2&amp;":"&amp;dbP!$D$2),"&lt;="&amp;B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BD$6,INDIRECT($F$1&amp;dbP!$D$2&amp;":"&amp;dbP!$D$2),"&lt;="&amp;BD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  <c r="BE219" s="1">
        <f ca="1">SUMIFS(INDIRECT($F$1&amp;$F219&amp;":"&amp;$F219),INDIRECT($F$1&amp;dbP!$D$2&amp;":"&amp;dbP!$D$2),"&gt;="&amp;BE$6,INDIRECT($F$1&amp;dbP!$D$2&amp;":"&amp;dbP!$D$2),"&lt;="&amp;B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"&amp;$I219=$J219),"*",RIGHT($J219,LEN($J219)-4)),INDIRECT($F$1&amp;dbP!$AC$2&amp;":"&amp;dbP!$AC$2),RepP!$J$3)-
SUMIFS(INDIRECT($F$1&amp;$G219&amp;":"&amp;$G219),INDIRECT($F$1&amp;dbP!$D$2&amp;":"&amp;dbP!$D$2),"&gt;="&amp;BE$6,INDIRECT($F$1&amp;dbP!$D$2&amp;":"&amp;dbP!$D$2),"&lt;="&amp;BE$7,INDIRECT($F$1&amp;dbP!$O$2&amp;":"&amp;dbP!$O$2),$H219,INDIRECT($F$1&amp;dbP!$P$2&amp;":"&amp;dbP!$P$2),IF($I219=$J219,"*",$I219),INDIRECT($F$1&amp;dbP!$Q$2&amp;":"&amp;dbP!$Q$2),IF(OR($I219=$J219,"  "&amp;$I219=$J219),"*",RIGHT($J219,LEN($J219)-4)),INDIRECT($F$1&amp;dbP!$AC$2&amp;":"&amp;dbP!$AC$2),RepP!$J$3)</f>
        <v>0</v>
      </c>
    </row>
    <row r="220" spans="2:57" x14ac:dyDescent="0.3">
      <c r="B220" s="1">
        <f>MAX(B$181:B219)+1</f>
        <v>55</v>
      </c>
      <c r="F220" s="1" t="str">
        <f ca="1">INDIRECT($B$1&amp;Items!H$2&amp;$B220)</f>
        <v>Y</v>
      </c>
      <c r="G220" s="1" t="str">
        <f ca="1">INDIRECT($B$1&amp;Items!I$2&amp;$B220)</f>
        <v>Z</v>
      </c>
      <c r="H220" s="13" t="str">
        <f ca="1">INDIRECT($B$1&amp;Items!E$2&amp;$B220)</f>
        <v>Начисление себестоимостных затрат</v>
      </c>
      <c r="I220" s="13" t="str">
        <f ca="1">IF(INDIRECT($B$1&amp;Items!F$2&amp;$B220)="",H220,INDIRECT($B$1&amp;Items!F$2&amp;$B220))</f>
        <v>Начисление затрат этапа-3 бизнес-процесса</v>
      </c>
      <c r="J220" s="1" t="str">
        <f ca="1">IF(INDIRECT($B$1&amp;Items!G$2&amp;$B220)="",IF(H220&lt;&gt;I220,"  "&amp;I220,I220),"    "&amp;INDIRECT($B$1&amp;Items!G$2&amp;$B220))</f>
        <v xml:space="preserve">    Производственные затраты-24</v>
      </c>
      <c r="S220" s="1">
        <f ca="1">SUM($U220:INDIRECT(ADDRESS(ROW(),SUMIFS($1:$1,$5:$5,MAX($5:$5)))))</f>
        <v>799500</v>
      </c>
      <c r="V220" s="1">
        <f ca="1">SUMIFS(INDIRECT($F$1&amp;$F220&amp;":"&amp;$F220),INDIRECT($F$1&amp;dbP!$D$2&amp;":"&amp;dbP!$D$2),"&gt;="&amp;V$6,INDIRECT($F$1&amp;dbP!$D$2&amp;":"&amp;dbP!$D$2),"&lt;="&amp;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V$6,INDIRECT($F$1&amp;dbP!$D$2&amp;":"&amp;dbP!$D$2),"&lt;="&amp;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799500</v>
      </c>
      <c r="W220" s="1">
        <f ca="1">SUMIFS(INDIRECT($F$1&amp;$F220&amp;":"&amp;$F220),INDIRECT($F$1&amp;dbP!$D$2&amp;":"&amp;dbP!$D$2),"&gt;="&amp;W$6,INDIRECT($F$1&amp;dbP!$D$2&amp;":"&amp;dbP!$D$2),"&lt;="&amp;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W$6,INDIRECT($F$1&amp;dbP!$D$2&amp;":"&amp;dbP!$D$2),"&lt;="&amp;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X220" s="1">
        <f ca="1">SUMIFS(INDIRECT($F$1&amp;$F220&amp;":"&amp;$F220),INDIRECT($F$1&amp;dbP!$D$2&amp;":"&amp;dbP!$D$2),"&gt;="&amp;X$6,INDIRECT($F$1&amp;dbP!$D$2&amp;":"&amp;dbP!$D$2),"&lt;="&amp;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X$6,INDIRECT($F$1&amp;dbP!$D$2&amp;":"&amp;dbP!$D$2),"&lt;="&amp;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Y220" s="1">
        <f ca="1">SUMIFS(INDIRECT($F$1&amp;$F220&amp;":"&amp;$F220),INDIRECT($F$1&amp;dbP!$D$2&amp;":"&amp;dbP!$D$2),"&gt;="&amp;Y$6,INDIRECT($F$1&amp;dbP!$D$2&amp;":"&amp;dbP!$D$2),"&lt;="&amp;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Y$6,INDIRECT($F$1&amp;dbP!$D$2&amp;":"&amp;dbP!$D$2),"&lt;="&amp;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Z220" s="1">
        <f ca="1">SUMIFS(INDIRECT($F$1&amp;$F220&amp;":"&amp;$F220),INDIRECT($F$1&amp;dbP!$D$2&amp;":"&amp;dbP!$D$2),"&gt;="&amp;Z$6,INDIRECT($F$1&amp;dbP!$D$2&amp;":"&amp;dbP!$D$2),"&lt;="&amp;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Z$6,INDIRECT($F$1&amp;dbP!$D$2&amp;":"&amp;dbP!$D$2),"&lt;="&amp;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A220" s="1">
        <f ca="1">SUMIFS(INDIRECT($F$1&amp;$F220&amp;":"&amp;$F220),INDIRECT($F$1&amp;dbP!$D$2&amp;":"&amp;dbP!$D$2),"&gt;="&amp;AA$6,INDIRECT($F$1&amp;dbP!$D$2&amp;":"&amp;dbP!$D$2),"&lt;="&amp;A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A$6,INDIRECT($F$1&amp;dbP!$D$2&amp;":"&amp;dbP!$D$2),"&lt;="&amp;A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B220" s="1">
        <f ca="1">SUMIFS(INDIRECT($F$1&amp;$F220&amp;":"&amp;$F220),INDIRECT($F$1&amp;dbP!$D$2&amp;":"&amp;dbP!$D$2),"&gt;="&amp;AB$6,INDIRECT($F$1&amp;dbP!$D$2&amp;":"&amp;dbP!$D$2),"&lt;="&amp;A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B$6,INDIRECT($F$1&amp;dbP!$D$2&amp;":"&amp;dbP!$D$2),"&lt;="&amp;A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C220" s="1">
        <f ca="1">SUMIFS(INDIRECT($F$1&amp;$F220&amp;":"&amp;$F220),INDIRECT($F$1&amp;dbP!$D$2&amp;":"&amp;dbP!$D$2),"&gt;="&amp;AC$6,INDIRECT($F$1&amp;dbP!$D$2&amp;":"&amp;dbP!$D$2),"&lt;="&amp;A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C$6,INDIRECT($F$1&amp;dbP!$D$2&amp;":"&amp;dbP!$D$2),"&lt;="&amp;A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D220" s="1">
        <f ca="1">SUMIFS(INDIRECT($F$1&amp;$F220&amp;":"&amp;$F220),INDIRECT($F$1&amp;dbP!$D$2&amp;":"&amp;dbP!$D$2),"&gt;="&amp;AD$6,INDIRECT($F$1&amp;dbP!$D$2&amp;":"&amp;dbP!$D$2),"&lt;="&amp;A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D$6,INDIRECT($F$1&amp;dbP!$D$2&amp;":"&amp;dbP!$D$2),"&lt;="&amp;A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E220" s="1">
        <f ca="1">SUMIFS(INDIRECT($F$1&amp;$F220&amp;":"&amp;$F220),INDIRECT($F$1&amp;dbP!$D$2&amp;":"&amp;dbP!$D$2),"&gt;="&amp;AE$6,INDIRECT($F$1&amp;dbP!$D$2&amp;":"&amp;dbP!$D$2),"&lt;="&amp;A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E$6,INDIRECT($F$1&amp;dbP!$D$2&amp;":"&amp;dbP!$D$2),"&lt;="&amp;A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F220" s="1">
        <f ca="1">SUMIFS(INDIRECT($F$1&amp;$F220&amp;":"&amp;$F220),INDIRECT($F$1&amp;dbP!$D$2&amp;":"&amp;dbP!$D$2),"&gt;="&amp;AF$6,INDIRECT($F$1&amp;dbP!$D$2&amp;":"&amp;dbP!$D$2),"&lt;="&amp;AF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F$6,INDIRECT($F$1&amp;dbP!$D$2&amp;":"&amp;dbP!$D$2),"&lt;="&amp;AF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G220" s="1">
        <f ca="1">SUMIFS(INDIRECT($F$1&amp;$F220&amp;":"&amp;$F220),INDIRECT($F$1&amp;dbP!$D$2&amp;":"&amp;dbP!$D$2),"&gt;="&amp;AG$6,INDIRECT($F$1&amp;dbP!$D$2&amp;":"&amp;dbP!$D$2),"&lt;="&amp;AG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G$6,INDIRECT($F$1&amp;dbP!$D$2&amp;":"&amp;dbP!$D$2),"&lt;="&amp;AG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H220" s="1">
        <f ca="1">SUMIFS(INDIRECT($F$1&amp;$F220&amp;":"&amp;$F220),INDIRECT($F$1&amp;dbP!$D$2&amp;":"&amp;dbP!$D$2),"&gt;="&amp;AH$6,INDIRECT($F$1&amp;dbP!$D$2&amp;":"&amp;dbP!$D$2),"&lt;="&amp;AH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H$6,INDIRECT($F$1&amp;dbP!$D$2&amp;":"&amp;dbP!$D$2),"&lt;="&amp;AH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I220" s="1">
        <f ca="1">SUMIFS(INDIRECT($F$1&amp;$F220&amp;":"&amp;$F220),INDIRECT($F$1&amp;dbP!$D$2&amp;":"&amp;dbP!$D$2),"&gt;="&amp;AI$6,INDIRECT($F$1&amp;dbP!$D$2&amp;":"&amp;dbP!$D$2),"&lt;="&amp;AI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I$6,INDIRECT($F$1&amp;dbP!$D$2&amp;":"&amp;dbP!$D$2),"&lt;="&amp;AI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J220" s="1">
        <f ca="1">SUMIFS(INDIRECT($F$1&amp;$F220&amp;":"&amp;$F220),INDIRECT($F$1&amp;dbP!$D$2&amp;":"&amp;dbP!$D$2),"&gt;="&amp;AJ$6,INDIRECT($F$1&amp;dbP!$D$2&amp;":"&amp;dbP!$D$2),"&lt;="&amp;AJ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J$6,INDIRECT($F$1&amp;dbP!$D$2&amp;":"&amp;dbP!$D$2),"&lt;="&amp;AJ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K220" s="1">
        <f ca="1">SUMIFS(INDIRECT($F$1&amp;$F220&amp;":"&amp;$F220),INDIRECT($F$1&amp;dbP!$D$2&amp;":"&amp;dbP!$D$2),"&gt;="&amp;AK$6,INDIRECT($F$1&amp;dbP!$D$2&amp;":"&amp;dbP!$D$2),"&lt;="&amp;AK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K$6,INDIRECT($F$1&amp;dbP!$D$2&amp;":"&amp;dbP!$D$2),"&lt;="&amp;AK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L220" s="1">
        <f ca="1">SUMIFS(INDIRECT($F$1&amp;$F220&amp;":"&amp;$F220),INDIRECT($F$1&amp;dbP!$D$2&amp;":"&amp;dbP!$D$2),"&gt;="&amp;AL$6,INDIRECT($F$1&amp;dbP!$D$2&amp;":"&amp;dbP!$D$2),"&lt;="&amp;AL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L$6,INDIRECT($F$1&amp;dbP!$D$2&amp;":"&amp;dbP!$D$2),"&lt;="&amp;AL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M220" s="1">
        <f ca="1">SUMIFS(INDIRECT($F$1&amp;$F220&amp;":"&amp;$F220),INDIRECT($F$1&amp;dbP!$D$2&amp;":"&amp;dbP!$D$2),"&gt;="&amp;AM$6,INDIRECT($F$1&amp;dbP!$D$2&amp;":"&amp;dbP!$D$2),"&lt;="&amp;AM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M$6,INDIRECT($F$1&amp;dbP!$D$2&amp;":"&amp;dbP!$D$2),"&lt;="&amp;AM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N220" s="1">
        <f ca="1">SUMIFS(INDIRECT($F$1&amp;$F220&amp;":"&amp;$F220),INDIRECT($F$1&amp;dbP!$D$2&amp;":"&amp;dbP!$D$2),"&gt;="&amp;AN$6,INDIRECT($F$1&amp;dbP!$D$2&amp;":"&amp;dbP!$D$2),"&lt;="&amp;AN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N$6,INDIRECT($F$1&amp;dbP!$D$2&amp;":"&amp;dbP!$D$2),"&lt;="&amp;AN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O220" s="1">
        <f ca="1">SUMIFS(INDIRECT($F$1&amp;$F220&amp;":"&amp;$F220),INDIRECT($F$1&amp;dbP!$D$2&amp;":"&amp;dbP!$D$2),"&gt;="&amp;AO$6,INDIRECT($F$1&amp;dbP!$D$2&amp;":"&amp;dbP!$D$2),"&lt;="&amp;AO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O$6,INDIRECT($F$1&amp;dbP!$D$2&amp;":"&amp;dbP!$D$2),"&lt;="&amp;AO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P220" s="1">
        <f ca="1">SUMIFS(INDIRECT($F$1&amp;$F220&amp;":"&amp;$F220),INDIRECT($F$1&amp;dbP!$D$2&amp;":"&amp;dbP!$D$2),"&gt;="&amp;AP$6,INDIRECT($F$1&amp;dbP!$D$2&amp;":"&amp;dbP!$D$2),"&lt;="&amp;AP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P$6,INDIRECT($F$1&amp;dbP!$D$2&amp;":"&amp;dbP!$D$2),"&lt;="&amp;AP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Q220" s="1">
        <f ca="1">SUMIFS(INDIRECT($F$1&amp;$F220&amp;":"&amp;$F220),INDIRECT($F$1&amp;dbP!$D$2&amp;":"&amp;dbP!$D$2),"&gt;="&amp;AQ$6,INDIRECT($F$1&amp;dbP!$D$2&amp;":"&amp;dbP!$D$2),"&lt;="&amp;AQ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Q$6,INDIRECT($F$1&amp;dbP!$D$2&amp;":"&amp;dbP!$D$2),"&lt;="&amp;AQ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R220" s="1">
        <f ca="1">SUMIFS(INDIRECT($F$1&amp;$F220&amp;":"&amp;$F220),INDIRECT($F$1&amp;dbP!$D$2&amp;":"&amp;dbP!$D$2),"&gt;="&amp;AR$6,INDIRECT($F$1&amp;dbP!$D$2&amp;":"&amp;dbP!$D$2),"&lt;="&amp;AR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R$6,INDIRECT($F$1&amp;dbP!$D$2&amp;":"&amp;dbP!$D$2),"&lt;="&amp;AR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S220" s="1">
        <f ca="1">SUMIFS(INDIRECT($F$1&amp;$F220&amp;":"&amp;$F220),INDIRECT($F$1&amp;dbP!$D$2&amp;":"&amp;dbP!$D$2),"&gt;="&amp;AS$6,INDIRECT($F$1&amp;dbP!$D$2&amp;":"&amp;dbP!$D$2),"&lt;="&amp;AS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S$6,INDIRECT($F$1&amp;dbP!$D$2&amp;":"&amp;dbP!$D$2),"&lt;="&amp;AS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T220" s="1">
        <f ca="1">SUMIFS(INDIRECT($F$1&amp;$F220&amp;":"&amp;$F220),INDIRECT($F$1&amp;dbP!$D$2&amp;":"&amp;dbP!$D$2),"&gt;="&amp;AT$6,INDIRECT($F$1&amp;dbP!$D$2&amp;":"&amp;dbP!$D$2),"&lt;="&amp;AT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T$6,INDIRECT($F$1&amp;dbP!$D$2&amp;":"&amp;dbP!$D$2),"&lt;="&amp;AT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U220" s="1">
        <f ca="1">SUMIFS(INDIRECT($F$1&amp;$F220&amp;":"&amp;$F220),INDIRECT($F$1&amp;dbP!$D$2&amp;":"&amp;dbP!$D$2),"&gt;="&amp;AU$6,INDIRECT($F$1&amp;dbP!$D$2&amp;":"&amp;dbP!$D$2),"&lt;="&amp;AU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U$6,INDIRECT($F$1&amp;dbP!$D$2&amp;":"&amp;dbP!$D$2),"&lt;="&amp;AU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V220" s="1">
        <f ca="1">SUMIFS(INDIRECT($F$1&amp;$F220&amp;":"&amp;$F220),INDIRECT($F$1&amp;dbP!$D$2&amp;":"&amp;dbP!$D$2),"&gt;="&amp;AV$6,INDIRECT($F$1&amp;dbP!$D$2&amp;":"&amp;dbP!$D$2),"&lt;="&amp;A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V$6,INDIRECT($F$1&amp;dbP!$D$2&amp;":"&amp;dbP!$D$2),"&lt;="&amp;AV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W220" s="1">
        <f ca="1">SUMIFS(INDIRECT($F$1&amp;$F220&amp;":"&amp;$F220),INDIRECT($F$1&amp;dbP!$D$2&amp;":"&amp;dbP!$D$2),"&gt;="&amp;AW$6,INDIRECT($F$1&amp;dbP!$D$2&amp;":"&amp;dbP!$D$2),"&lt;="&amp;A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W$6,INDIRECT($F$1&amp;dbP!$D$2&amp;":"&amp;dbP!$D$2),"&lt;="&amp;AW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X220" s="1">
        <f ca="1">SUMIFS(INDIRECT($F$1&amp;$F220&amp;":"&amp;$F220),INDIRECT($F$1&amp;dbP!$D$2&amp;":"&amp;dbP!$D$2),"&gt;="&amp;AX$6,INDIRECT($F$1&amp;dbP!$D$2&amp;":"&amp;dbP!$D$2),"&lt;="&amp;A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X$6,INDIRECT($F$1&amp;dbP!$D$2&amp;":"&amp;dbP!$D$2),"&lt;="&amp;AX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Y220" s="1">
        <f ca="1">SUMIFS(INDIRECT($F$1&amp;$F220&amp;":"&amp;$F220),INDIRECT($F$1&amp;dbP!$D$2&amp;":"&amp;dbP!$D$2),"&gt;="&amp;AY$6,INDIRECT($F$1&amp;dbP!$D$2&amp;":"&amp;dbP!$D$2),"&lt;="&amp;A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Y$6,INDIRECT($F$1&amp;dbP!$D$2&amp;":"&amp;dbP!$D$2),"&lt;="&amp;AY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AZ220" s="1">
        <f ca="1">SUMIFS(INDIRECT($F$1&amp;$F220&amp;":"&amp;$F220),INDIRECT($F$1&amp;dbP!$D$2&amp;":"&amp;dbP!$D$2),"&gt;="&amp;AZ$6,INDIRECT($F$1&amp;dbP!$D$2&amp;":"&amp;dbP!$D$2),"&lt;="&amp;A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AZ$6,INDIRECT($F$1&amp;dbP!$D$2&amp;":"&amp;dbP!$D$2),"&lt;="&amp;AZ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A220" s="1">
        <f ca="1">SUMIFS(INDIRECT($F$1&amp;$F220&amp;":"&amp;$F220),INDIRECT($F$1&amp;dbP!$D$2&amp;":"&amp;dbP!$D$2),"&gt;="&amp;BA$6,INDIRECT($F$1&amp;dbP!$D$2&amp;":"&amp;dbP!$D$2),"&lt;="&amp;B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BA$6,INDIRECT($F$1&amp;dbP!$D$2&amp;":"&amp;dbP!$D$2),"&lt;="&amp;BA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B220" s="1">
        <f ca="1">SUMIFS(INDIRECT($F$1&amp;$F220&amp;":"&amp;$F220),INDIRECT($F$1&amp;dbP!$D$2&amp;":"&amp;dbP!$D$2),"&gt;="&amp;BB$6,INDIRECT($F$1&amp;dbP!$D$2&amp;":"&amp;dbP!$D$2),"&lt;="&amp;B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BB$6,INDIRECT($F$1&amp;dbP!$D$2&amp;":"&amp;dbP!$D$2),"&lt;="&amp;BB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C220" s="1">
        <f ca="1">SUMIFS(INDIRECT($F$1&amp;$F220&amp;":"&amp;$F220),INDIRECT($F$1&amp;dbP!$D$2&amp;":"&amp;dbP!$D$2),"&gt;="&amp;BC$6,INDIRECT($F$1&amp;dbP!$D$2&amp;":"&amp;dbP!$D$2),"&lt;="&amp;B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BC$6,INDIRECT($F$1&amp;dbP!$D$2&amp;":"&amp;dbP!$D$2),"&lt;="&amp;BC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D220" s="1">
        <f ca="1">SUMIFS(INDIRECT($F$1&amp;$F220&amp;":"&amp;$F220),INDIRECT($F$1&amp;dbP!$D$2&amp;":"&amp;dbP!$D$2),"&gt;="&amp;BD$6,INDIRECT($F$1&amp;dbP!$D$2&amp;":"&amp;dbP!$D$2),"&lt;="&amp;B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BD$6,INDIRECT($F$1&amp;dbP!$D$2&amp;":"&amp;dbP!$D$2),"&lt;="&amp;BD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  <c r="BE220" s="1">
        <f ca="1">SUMIFS(INDIRECT($F$1&amp;$F220&amp;":"&amp;$F220),INDIRECT($F$1&amp;dbP!$D$2&amp;":"&amp;dbP!$D$2),"&gt;="&amp;BE$6,INDIRECT($F$1&amp;dbP!$D$2&amp;":"&amp;dbP!$D$2),"&lt;="&amp;B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"&amp;$I220=$J220),"*",RIGHT($J220,LEN($J220)-4)),INDIRECT($F$1&amp;dbP!$AC$2&amp;":"&amp;dbP!$AC$2),RepP!$J$3)-
SUMIFS(INDIRECT($F$1&amp;$G220&amp;":"&amp;$G220),INDIRECT($F$1&amp;dbP!$D$2&amp;":"&amp;dbP!$D$2),"&gt;="&amp;BE$6,INDIRECT($F$1&amp;dbP!$D$2&amp;":"&amp;dbP!$D$2),"&lt;="&amp;BE$7,INDIRECT($F$1&amp;dbP!$O$2&amp;":"&amp;dbP!$O$2),$H220,INDIRECT($F$1&amp;dbP!$P$2&amp;":"&amp;dbP!$P$2),IF($I220=$J220,"*",$I220),INDIRECT($F$1&amp;dbP!$Q$2&amp;":"&amp;dbP!$Q$2),IF(OR($I220=$J220,"  "&amp;$I220=$J220),"*",RIGHT($J220,LEN($J220)-4)),INDIRECT($F$1&amp;dbP!$AC$2&amp;":"&amp;dbP!$AC$2),RepP!$J$3)</f>
        <v>0</v>
      </c>
    </row>
    <row r="221" spans="2:57" x14ac:dyDescent="0.3">
      <c r="B221" s="1">
        <f>MAX(B$181:B220)+1</f>
        <v>56</v>
      </c>
      <c r="F221" s="1" t="str">
        <f ca="1">INDIRECT($B$1&amp;Items!H$2&amp;$B221)</f>
        <v>Y</v>
      </c>
      <c r="G221" s="1" t="str">
        <f ca="1">INDIRECT($B$1&amp;Items!I$2&amp;$B221)</f>
        <v>Z</v>
      </c>
      <c r="H221" s="13" t="str">
        <f ca="1">INDIRECT($B$1&amp;Items!E$2&amp;$B221)</f>
        <v>Начисление себестоимостных затрат</v>
      </c>
      <c r="I221" s="13" t="str">
        <f ca="1">IF(INDIRECT($B$1&amp;Items!F$2&amp;$B221)="",H221,INDIRECT($B$1&amp;Items!F$2&amp;$B221))</f>
        <v>Начисление затрат этапа-3 бизнес-процесса</v>
      </c>
      <c r="J221" s="1" t="str">
        <f ca="1">IF(INDIRECT($B$1&amp;Items!G$2&amp;$B221)="",IF(H221&lt;&gt;I221,"  "&amp;I221,I221),"    "&amp;INDIRECT($B$1&amp;Items!G$2&amp;$B221))</f>
        <v xml:space="preserve">    Производственные затраты-25</v>
      </c>
      <c r="S221" s="1">
        <f ca="1">SUM($U221:INDIRECT(ADDRESS(ROW(),SUMIFS($1:$1,$5:$5,MAX($5:$5)))))</f>
        <v>570500</v>
      </c>
      <c r="V221" s="1">
        <f ca="1">SUMIFS(INDIRECT($F$1&amp;$F221&amp;":"&amp;$F221),INDIRECT($F$1&amp;dbP!$D$2&amp;":"&amp;dbP!$D$2),"&gt;="&amp;V$6,INDIRECT($F$1&amp;dbP!$D$2&amp;":"&amp;dbP!$D$2),"&lt;="&amp;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V$6,INDIRECT($F$1&amp;dbP!$D$2&amp;":"&amp;dbP!$D$2),"&lt;="&amp;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570500</v>
      </c>
      <c r="W221" s="1">
        <f ca="1">SUMIFS(INDIRECT($F$1&amp;$F221&amp;":"&amp;$F221),INDIRECT($F$1&amp;dbP!$D$2&amp;":"&amp;dbP!$D$2),"&gt;="&amp;W$6,INDIRECT($F$1&amp;dbP!$D$2&amp;":"&amp;dbP!$D$2),"&lt;="&amp;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W$6,INDIRECT($F$1&amp;dbP!$D$2&amp;":"&amp;dbP!$D$2),"&lt;="&amp;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X221" s="1">
        <f ca="1">SUMIFS(INDIRECT($F$1&amp;$F221&amp;":"&amp;$F221),INDIRECT($F$1&amp;dbP!$D$2&amp;":"&amp;dbP!$D$2),"&gt;="&amp;X$6,INDIRECT($F$1&amp;dbP!$D$2&amp;":"&amp;dbP!$D$2),"&lt;="&amp;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X$6,INDIRECT($F$1&amp;dbP!$D$2&amp;":"&amp;dbP!$D$2),"&lt;="&amp;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Y221" s="1">
        <f ca="1">SUMIFS(INDIRECT($F$1&amp;$F221&amp;":"&amp;$F221),INDIRECT($F$1&amp;dbP!$D$2&amp;":"&amp;dbP!$D$2),"&gt;="&amp;Y$6,INDIRECT($F$1&amp;dbP!$D$2&amp;":"&amp;dbP!$D$2),"&lt;="&amp;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Y$6,INDIRECT($F$1&amp;dbP!$D$2&amp;":"&amp;dbP!$D$2),"&lt;="&amp;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Z221" s="1">
        <f ca="1">SUMIFS(INDIRECT($F$1&amp;$F221&amp;":"&amp;$F221),INDIRECT($F$1&amp;dbP!$D$2&amp;":"&amp;dbP!$D$2),"&gt;="&amp;Z$6,INDIRECT($F$1&amp;dbP!$D$2&amp;":"&amp;dbP!$D$2),"&lt;="&amp;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Z$6,INDIRECT($F$1&amp;dbP!$D$2&amp;":"&amp;dbP!$D$2),"&lt;="&amp;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A221" s="1">
        <f ca="1">SUMIFS(INDIRECT($F$1&amp;$F221&amp;":"&amp;$F221),INDIRECT($F$1&amp;dbP!$D$2&amp;":"&amp;dbP!$D$2),"&gt;="&amp;AA$6,INDIRECT($F$1&amp;dbP!$D$2&amp;":"&amp;dbP!$D$2),"&lt;="&amp;A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A$6,INDIRECT($F$1&amp;dbP!$D$2&amp;":"&amp;dbP!$D$2),"&lt;="&amp;A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B221" s="1">
        <f ca="1">SUMIFS(INDIRECT($F$1&amp;$F221&amp;":"&amp;$F221),INDIRECT($F$1&amp;dbP!$D$2&amp;":"&amp;dbP!$D$2),"&gt;="&amp;AB$6,INDIRECT($F$1&amp;dbP!$D$2&amp;":"&amp;dbP!$D$2),"&lt;="&amp;A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B$6,INDIRECT($F$1&amp;dbP!$D$2&amp;":"&amp;dbP!$D$2),"&lt;="&amp;A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C221" s="1">
        <f ca="1">SUMIFS(INDIRECT($F$1&amp;$F221&amp;":"&amp;$F221),INDIRECT($F$1&amp;dbP!$D$2&amp;":"&amp;dbP!$D$2),"&gt;="&amp;AC$6,INDIRECT($F$1&amp;dbP!$D$2&amp;":"&amp;dbP!$D$2),"&lt;="&amp;A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C$6,INDIRECT($F$1&amp;dbP!$D$2&amp;":"&amp;dbP!$D$2),"&lt;="&amp;A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D221" s="1">
        <f ca="1">SUMIFS(INDIRECT($F$1&amp;$F221&amp;":"&amp;$F221),INDIRECT($F$1&amp;dbP!$D$2&amp;":"&amp;dbP!$D$2),"&gt;="&amp;AD$6,INDIRECT($F$1&amp;dbP!$D$2&amp;":"&amp;dbP!$D$2),"&lt;="&amp;A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D$6,INDIRECT($F$1&amp;dbP!$D$2&amp;":"&amp;dbP!$D$2),"&lt;="&amp;A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E221" s="1">
        <f ca="1">SUMIFS(INDIRECT($F$1&amp;$F221&amp;":"&amp;$F221),INDIRECT($F$1&amp;dbP!$D$2&amp;":"&amp;dbP!$D$2),"&gt;="&amp;AE$6,INDIRECT($F$1&amp;dbP!$D$2&amp;":"&amp;dbP!$D$2),"&lt;="&amp;A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E$6,INDIRECT($F$1&amp;dbP!$D$2&amp;":"&amp;dbP!$D$2),"&lt;="&amp;A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F221" s="1">
        <f ca="1">SUMIFS(INDIRECT($F$1&amp;$F221&amp;":"&amp;$F221),INDIRECT($F$1&amp;dbP!$D$2&amp;":"&amp;dbP!$D$2),"&gt;="&amp;AF$6,INDIRECT($F$1&amp;dbP!$D$2&amp;":"&amp;dbP!$D$2),"&lt;="&amp;AF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F$6,INDIRECT($F$1&amp;dbP!$D$2&amp;":"&amp;dbP!$D$2),"&lt;="&amp;AF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G221" s="1">
        <f ca="1">SUMIFS(INDIRECT($F$1&amp;$F221&amp;":"&amp;$F221),INDIRECT($F$1&amp;dbP!$D$2&amp;":"&amp;dbP!$D$2),"&gt;="&amp;AG$6,INDIRECT($F$1&amp;dbP!$D$2&amp;":"&amp;dbP!$D$2),"&lt;="&amp;AG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G$6,INDIRECT($F$1&amp;dbP!$D$2&amp;":"&amp;dbP!$D$2),"&lt;="&amp;AG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H221" s="1">
        <f ca="1">SUMIFS(INDIRECT($F$1&amp;$F221&amp;":"&amp;$F221),INDIRECT($F$1&amp;dbP!$D$2&amp;":"&amp;dbP!$D$2),"&gt;="&amp;AH$6,INDIRECT($F$1&amp;dbP!$D$2&amp;":"&amp;dbP!$D$2),"&lt;="&amp;AH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H$6,INDIRECT($F$1&amp;dbP!$D$2&amp;":"&amp;dbP!$D$2),"&lt;="&amp;AH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I221" s="1">
        <f ca="1">SUMIFS(INDIRECT($F$1&amp;$F221&amp;":"&amp;$F221),INDIRECT($F$1&amp;dbP!$D$2&amp;":"&amp;dbP!$D$2),"&gt;="&amp;AI$6,INDIRECT($F$1&amp;dbP!$D$2&amp;":"&amp;dbP!$D$2),"&lt;="&amp;AI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I$6,INDIRECT($F$1&amp;dbP!$D$2&amp;":"&amp;dbP!$D$2),"&lt;="&amp;AI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J221" s="1">
        <f ca="1">SUMIFS(INDIRECT($F$1&amp;$F221&amp;":"&amp;$F221),INDIRECT($F$1&amp;dbP!$D$2&amp;":"&amp;dbP!$D$2),"&gt;="&amp;AJ$6,INDIRECT($F$1&amp;dbP!$D$2&amp;":"&amp;dbP!$D$2),"&lt;="&amp;AJ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J$6,INDIRECT($F$1&amp;dbP!$D$2&amp;":"&amp;dbP!$D$2),"&lt;="&amp;AJ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K221" s="1">
        <f ca="1">SUMIFS(INDIRECT($F$1&amp;$F221&amp;":"&amp;$F221),INDIRECT($F$1&amp;dbP!$D$2&amp;":"&amp;dbP!$D$2),"&gt;="&amp;AK$6,INDIRECT($F$1&amp;dbP!$D$2&amp;":"&amp;dbP!$D$2),"&lt;="&amp;AK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K$6,INDIRECT($F$1&amp;dbP!$D$2&amp;":"&amp;dbP!$D$2),"&lt;="&amp;AK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L221" s="1">
        <f ca="1">SUMIFS(INDIRECT($F$1&amp;$F221&amp;":"&amp;$F221),INDIRECT($F$1&amp;dbP!$D$2&amp;":"&amp;dbP!$D$2),"&gt;="&amp;AL$6,INDIRECT($F$1&amp;dbP!$D$2&amp;":"&amp;dbP!$D$2),"&lt;="&amp;AL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L$6,INDIRECT($F$1&amp;dbP!$D$2&amp;":"&amp;dbP!$D$2),"&lt;="&amp;AL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M221" s="1">
        <f ca="1">SUMIFS(INDIRECT($F$1&amp;$F221&amp;":"&amp;$F221),INDIRECT($F$1&amp;dbP!$D$2&amp;":"&amp;dbP!$D$2),"&gt;="&amp;AM$6,INDIRECT($F$1&amp;dbP!$D$2&amp;":"&amp;dbP!$D$2),"&lt;="&amp;AM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M$6,INDIRECT($F$1&amp;dbP!$D$2&amp;":"&amp;dbP!$D$2),"&lt;="&amp;AM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N221" s="1">
        <f ca="1">SUMIFS(INDIRECT($F$1&amp;$F221&amp;":"&amp;$F221),INDIRECT($F$1&amp;dbP!$D$2&amp;":"&amp;dbP!$D$2),"&gt;="&amp;AN$6,INDIRECT($F$1&amp;dbP!$D$2&amp;":"&amp;dbP!$D$2),"&lt;="&amp;AN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N$6,INDIRECT($F$1&amp;dbP!$D$2&amp;":"&amp;dbP!$D$2),"&lt;="&amp;AN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O221" s="1">
        <f ca="1">SUMIFS(INDIRECT($F$1&amp;$F221&amp;":"&amp;$F221),INDIRECT($F$1&amp;dbP!$D$2&amp;":"&amp;dbP!$D$2),"&gt;="&amp;AO$6,INDIRECT($F$1&amp;dbP!$D$2&amp;":"&amp;dbP!$D$2),"&lt;="&amp;AO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O$6,INDIRECT($F$1&amp;dbP!$D$2&amp;":"&amp;dbP!$D$2),"&lt;="&amp;AO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P221" s="1">
        <f ca="1">SUMIFS(INDIRECT($F$1&amp;$F221&amp;":"&amp;$F221),INDIRECT($F$1&amp;dbP!$D$2&amp;":"&amp;dbP!$D$2),"&gt;="&amp;AP$6,INDIRECT($F$1&amp;dbP!$D$2&amp;":"&amp;dbP!$D$2),"&lt;="&amp;AP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P$6,INDIRECT($F$1&amp;dbP!$D$2&amp;":"&amp;dbP!$D$2),"&lt;="&amp;AP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Q221" s="1">
        <f ca="1">SUMIFS(INDIRECT($F$1&amp;$F221&amp;":"&amp;$F221),INDIRECT($F$1&amp;dbP!$D$2&amp;":"&amp;dbP!$D$2),"&gt;="&amp;AQ$6,INDIRECT($F$1&amp;dbP!$D$2&amp;":"&amp;dbP!$D$2),"&lt;="&amp;AQ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Q$6,INDIRECT($F$1&amp;dbP!$D$2&amp;":"&amp;dbP!$D$2),"&lt;="&amp;AQ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R221" s="1">
        <f ca="1">SUMIFS(INDIRECT($F$1&amp;$F221&amp;":"&amp;$F221),INDIRECT($F$1&amp;dbP!$D$2&amp;":"&amp;dbP!$D$2),"&gt;="&amp;AR$6,INDIRECT($F$1&amp;dbP!$D$2&amp;":"&amp;dbP!$D$2),"&lt;="&amp;AR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R$6,INDIRECT($F$1&amp;dbP!$D$2&amp;":"&amp;dbP!$D$2),"&lt;="&amp;AR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S221" s="1">
        <f ca="1">SUMIFS(INDIRECT($F$1&amp;$F221&amp;":"&amp;$F221),INDIRECT($F$1&amp;dbP!$D$2&amp;":"&amp;dbP!$D$2),"&gt;="&amp;AS$6,INDIRECT($F$1&amp;dbP!$D$2&amp;":"&amp;dbP!$D$2),"&lt;="&amp;AS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S$6,INDIRECT($F$1&amp;dbP!$D$2&amp;":"&amp;dbP!$D$2),"&lt;="&amp;AS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T221" s="1">
        <f ca="1">SUMIFS(INDIRECT($F$1&amp;$F221&amp;":"&amp;$F221),INDIRECT($F$1&amp;dbP!$D$2&amp;":"&amp;dbP!$D$2),"&gt;="&amp;AT$6,INDIRECT($F$1&amp;dbP!$D$2&amp;":"&amp;dbP!$D$2),"&lt;="&amp;AT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T$6,INDIRECT($F$1&amp;dbP!$D$2&amp;":"&amp;dbP!$D$2),"&lt;="&amp;AT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U221" s="1">
        <f ca="1">SUMIFS(INDIRECT($F$1&amp;$F221&amp;":"&amp;$F221),INDIRECT($F$1&amp;dbP!$D$2&amp;":"&amp;dbP!$D$2),"&gt;="&amp;AU$6,INDIRECT($F$1&amp;dbP!$D$2&amp;":"&amp;dbP!$D$2),"&lt;="&amp;AU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U$6,INDIRECT($F$1&amp;dbP!$D$2&amp;":"&amp;dbP!$D$2),"&lt;="&amp;AU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V221" s="1">
        <f ca="1">SUMIFS(INDIRECT($F$1&amp;$F221&amp;":"&amp;$F221),INDIRECT($F$1&amp;dbP!$D$2&amp;":"&amp;dbP!$D$2),"&gt;="&amp;AV$6,INDIRECT($F$1&amp;dbP!$D$2&amp;":"&amp;dbP!$D$2),"&lt;="&amp;A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V$6,INDIRECT($F$1&amp;dbP!$D$2&amp;":"&amp;dbP!$D$2),"&lt;="&amp;AV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W221" s="1">
        <f ca="1">SUMIFS(INDIRECT($F$1&amp;$F221&amp;":"&amp;$F221),INDIRECT($F$1&amp;dbP!$D$2&amp;":"&amp;dbP!$D$2),"&gt;="&amp;AW$6,INDIRECT($F$1&amp;dbP!$D$2&amp;":"&amp;dbP!$D$2),"&lt;="&amp;A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W$6,INDIRECT($F$1&amp;dbP!$D$2&amp;":"&amp;dbP!$D$2),"&lt;="&amp;AW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X221" s="1">
        <f ca="1">SUMIFS(INDIRECT($F$1&amp;$F221&amp;":"&amp;$F221),INDIRECT($F$1&amp;dbP!$D$2&amp;":"&amp;dbP!$D$2),"&gt;="&amp;AX$6,INDIRECT($F$1&amp;dbP!$D$2&amp;":"&amp;dbP!$D$2),"&lt;="&amp;A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X$6,INDIRECT($F$1&amp;dbP!$D$2&amp;":"&amp;dbP!$D$2),"&lt;="&amp;AX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Y221" s="1">
        <f ca="1">SUMIFS(INDIRECT($F$1&amp;$F221&amp;":"&amp;$F221),INDIRECT($F$1&amp;dbP!$D$2&amp;":"&amp;dbP!$D$2),"&gt;="&amp;AY$6,INDIRECT($F$1&amp;dbP!$D$2&amp;":"&amp;dbP!$D$2),"&lt;="&amp;A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Y$6,INDIRECT($F$1&amp;dbP!$D$2&amp;":"&amp;dbP!$D$2),"&lt;="&amp;AY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AZ221" s="1">
        <f ca="1">SUMIFS(INDIRECT($F$1&amp;$F221&amp;":"&amp;$F221),INDIRECT($F$1&amp;dbP!$D$2&amp;":"&amp;dbP!$D$2),"&gt;="&amp;AZ$6,INDIRECT($F$1&amp;dbP!$D$2&amp;":"&amp;dbP!$D$2),"&lt;="&amp;A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AZ$6,INDIRECT($F$1&amp;dbP!$D$2&amp;":"&amp;dbP!$D$2),"&lt;="&amp;AZ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A221" s="1">
        <f ca="1">SUMIFS(INDIRECT($F$1&amp;$F221&amp;":"&amp;$F221),INDIRECT($F$1&amp;dbP!$D$2&amp;":"&amp;dbP!$D$2),"&gt;="&amp;BA$6,INDIRECT($F$1&amp;dbP!$D$2&amp;":"&amp;dbP!$D$2),"&lt;="&amp;B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BA$6,INDIRECT($F$1&amp;dbP!$D$2&amp;":"&amp;dbP!$D$2),"&lt;="&amp;BA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B221" s="1">
        <f ca="1">SUMIFS(INDIRECT($F$1&amp;$F221&amp;":"&amp;$F221),INDIRECT($F$1&amp;dbP!$D$2&amp;":"&amp;dbP!$D$2),"&gt;="&amp;BB$6,INDIRECT($F$1&amp;dbP!$D$2&amp;":"&amp;dbP!$D$2),"&lt;="&amp;B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BB$6,INDIRECT($F$1&amp;dbP!$D$2&amp;":"&amp;dbP!$D$2),"&lt;="&amp;BB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C221" s="1">
        <f ca="1">SUMIFS(INDIRECT($F$1&amp;$F221&amp;":"&amp;$F221),INDIRECT($F$1&amp;dbP!$D$2&amp;":"&amp;dbP!$D$2),"&gt;="&amp;BC$6,INDIRECT($F$1&amp;dbP!$D$2&amp;":"&amp;dbP!$D$2),"&lt;="&amp;B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BC$6,INDIRECT($F$1&amp;dbP!$D$2&amp;":"&amp;dbP!$D$2),"&lt;="&amp;BC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D221" s="1">
        <f ca="1">SUMIFS(INDIRECT($F$1&amp;$F221&amp;":"&amp;$F221),INDIRECT($F$1&amp;dbP!$D$2&amp;":"&amp;dbP!$D$2),"&gt;="&amp;BD$6,INDIRECT($F$1&amp;dbP!$D$2&amp;":"&amp;dbP!$D$2),"&lt;="&amp;B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BD$6,INDIRECT($F$1&amp;dbP!$D$2&amp;":"&amp;dbP!$D$2),"&lt;="&amp;BD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  <c r="BE221" s="1">
        <f ca="1">SUMIFS(INDIRECT($F$1&amp;$F221&amp;":"&amp;$F221),INDIRECT($F$1&amp;dbP!$D$2&amp;":"&amp;dbP!$D$2),"&gt;="&amp;BE$6,INDIRECT($F$1&amp;dbP!$D$2&amp;":"&amp;dbP!$D$2),"&lt;="&amp;B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"&amp;$I221=$J221),"*",RIGHT($J221,LEN($J221)-4)),INDIRECT($F$1&amp;dbP!$AC$2&amp;":"&amp;dbP!$AC$2),RepP!$J$3)-
SUMIFS(INDIRECT($F$1&amp;$G221&amp;":"&amp;$G221),INDIRECT($F$1&amp;dbP!$D$2&amp;":"&amp;dbP!$D$2),"&gt;="&amp;BE$6,INDIRECT($F$1&amp;dbP!$D$2&amp;":"&amp;dbP!$D$2),"&lt;="&amp;BE$7,INDIRECT($F$1&amp;dbP!$O$2&amp;":"&amp;dbP!$O$2),$H221,INDIRECT($F$1&amp;dbP!$P$2&amp;":"&amp;dbP!$P$2),IF($I221=$J221,"*",$I221),INDIRECT($F$1&amp;dbP!$Q$2&amp;":"&amp;dbP!$Q$2),IF(OR($I221=$J221,"  "&amp;$I221=$J221),"*",RIGHT($J221,LEN($J221)-4)),INDIRECT($F$1&amp;dbP!$AC$2&amp;":"&amp;dbP!$AC$2),RepP!$J$3)</f>
        <v>0</v>
      </c>
    </row>
    <row r="222" spans="2:57" x14ac:dyDescent="0.3">
      <c r="B222" s="1">
        <f>MAX(B$181:B221)+1</f>
        <v>57</v>
      </c>
      <c r="F222" s="1" t="str">
        <f ca="1">INDIRECT($B$1&amp;Items!H$2&amp;$B222)</f>
        <v>Y</v>
      </c>
      <c r="G222" s="1" t="str">
        <f ca="1">INDIRECT($B$1&amp;Items!I$2&amp;$B222)</f>
        <v>Z</v>
      </c>
      <c r="H222" s="13" t="str">
        <f ca="1">INDIRECT($B$1&amp;Items!E$2&amp;$B222)</f>
        <v>Начисление себестоимостных затрат</v>
      </c>
      <c r="I222" s="13" t="str">
        <f ca="1">IF(INDIRECT($B$1&amp;Items!F$2&amp;$B222)="",H222,INDIRECT($B$1&amp;Items!F$2&amp;$B222))</f>
        <v>Начисление затрат этапа-3 бизнес-процесса</v>
      </c>
      <c r="J222" s="1" t="str">
        <f ca="1">IF(INDIRECT($B$1&amp;Items!G$2&amp;$B222)="",IF(H222&lt;&gt;I222,"  "&amp;I222,I222),"    "&amp;INDIRECT($B$1&amp;Items!G$2&amp;$B222))</f>
        <v xml:space="preserve">    Производственные затраты-26</v>
      </c>
      <c r="S222" s="1">
        <f ca="1">SUM($U222:INDIRECT(ADDRESS(ROW(),SUMIFS($1:$1,$5:$5,MAX($5:$5)))))</f>
        <v>753915.78333333344</v>
      </c>
      <c r="V222" s="1">
        <f ca="1">SUMIFS(INDIRECT($F$1&amp;$F222&amp;":"&amp;$F222),INDIRECT($F$1&amp;dbP!$D$2&amp;":"&amp;dbP!$D$2),"&gt;="&amp;V$6,INDIRECT($F$1&amp;dbP!$D$2&amp;":"&amp;dbP!$D$2),"&lt;="&amp;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V$6,INDIRECT($F$1&amp;dbP!$D$2&amp;":"&amp;dbP!$D$2),"&lt;="&amp;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753915.78333333344</v>
      </c>
      <c r="W222" s="1">
        <f ca="1">SUMIFS(INDIRECT($F$1&amp;$F222&amp;":"&amp;$F222),INDIRECT($F$1&amp;dbP!$D$2&amp;":"&amp;dbP!$D$2),"&gt;="&amp;W$6,INDIRECT($F$1&amp;dbP!$D$2&amp;":"&amp;dbP!$D$2),"&lt;="&amp;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W$6,INDIRECT($F$1&amp;dbP!$D$2&amp;":"&amp;dbP!$D$2),"&lt;="&amp;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X222" s="1">
        <f ca="1">SUMIFS(INDIRECT($F$1&amp;$F222&amp;":"&amp;$F222),INDIRECT($F$1&amp;dbP!$D$2&amp;":"&amp;dbP!$D$2),"&gt;="&amp;X$6,INDIRECT($F$1&amp;dbP!$D$2&amp;":"&amp;dbP!$D$2),"&lt;="&amp;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X$6,INDIRECT($F$1&amp;dbP!$D$2&amp;":"&amp;dbP!$D$2),"&lt;="&amp;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Y222" s="1">
        <f ca="1">SUMIFS(INDIRECT($F$1&amp;$F222&amp;":"&amp;$F222),INDIRECT($F$1&amp;dbP!$D$2&amp;":"&amp;dbP!$D$2),"&gt;="&amp;Y$6,INDIRECT($F$1&amp;dbP!$D$2&amp;":"&amp;dbP!$D$2),"&lt;="&amp;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Y$6,INDIRECT($F$1&amp;dbP!$D$2&amp;":"&amp;dbP!$D$2),"&lt;="&amp;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Z222" s="1">
        <f ca="1">SUMIFS(INDIRECT($F$1&amp;$F222&amp;":"&amp;$F222),INDIRECT($F$1&amp;dbP!$D$2&amp;":"&amp;dbP!$D$2),"&gt;="&amp;Z$6,INDIRECT($F$1&amp;dbP!$D$2&amp;":"&amp;dbP!$D$2),"&lt;="&amp;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Z$6,INDIRECT($F$1&amp;dbP!$D$2&amp;":"&amp;dbP!$D$2),"&lt;="&amp;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A222" s="1">
        <f ca="1">SUMIFS(INDIRECT($F$1&amp;$F222&amp;":"&amp;$F222),INDIRECT($F$1&amp;dbP!$D$2&amp;":"&amp;dbP!$D$2),"&gt;="&amp;AA$6,INDIRECT($F$1&amp;dbP!$D$2&amp;":"&amp;dbP!$D$2),"&lt;="&amp;A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A$6,INDIRECT($F$1&amp;dbP!$D$2&amp;":"&amp;dbP!$D$2),"&lt;="&amp;A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B222" s="1">
        <f ca="1">SUMIFS(INDIRECT($F$1&amp;$F222&amp;":"&amp;$F222),INDIRECT($F$1&amp;dbP!$D$2&amp;":"&amp;dbP!$D$2),"&gt;="&amp;AB$6,INDIRECT($F$1&amp;dbP!$D$2&amp;":"&amp;dbP!$D$2),"&lt;="&amp;A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B$6,INDIRECT($F$1&amp;dbP!$D$2&amp;":"&amp;dbP!$D$2),"&lt;="&amp;A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C222" s="1">
        <f ca="1">SUMIFS(INDIRECT($F$1&amp;$F222&amp;":"&amp;$F222),INDIRECT($F$1&amp;dbP!$D$2&amp;":"&amp;dbP!$D$2),"&gt;="&amp;AC$6,INDIRECT($F$1&amp;dbP!$D$2&amp;":"&amp;dbP!$D$2),"&lt;="&amp;A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C$6,INDIRECT($F$1&amp;dbP!$D$2&amp;":"&amp;dbP!$D$2),"&lt;="&amp;A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D222" s="1">
        <f ca="1">SUMIFS(INDIRECT($F$1&amp;$F222&amp;":"&amp;$F222),INDIRECT($F$1&amp;dbP!$D$2&amp;":"&amp;dbP!$D$2),"&gt;="&amp;AD$6,INDIRECT($F$1&amp;dbP!$D$2&amp;":"&amp;dbP!$D$2),"&lt;="&amp;A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D$6,INDIRECT($F$1&amp;dbP!$D$2&amp;":"&amp;dbP!$D$2),"&lt;="&amp;A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E222" s="1">
        <f ca="1">SUMIFS(INDIRECT($F$1&amp;$F222&amp;":"&amp;$F222),INDIRECT($F$1&amp;dbP!$D$2&amp;":"&amp;dbP!$D$2),"&gt;="&amp;AE$6,INDIRECT($F$1&amp;dbP!$D$2&amp;":"&amp;dbP!$D$2),"&lt;="&amp;A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E$6,INDIRECT($F$1&amp;dbP!$D$2&amp;":"&amp;dbP!$D$2),"&lt;="&amp;A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F222" s="1">
        <f ca="1">SUMIFS(INDIRECT($F$1&amp;$F222&amp;":"&amp;$F222),INDIRECT($F$1&amp;dbP!$D$2&amp;":"&amp;dbP!$D$2),"&gt;="&amp;AF$6,INDIRECT($F$1&amp;dbP!$D$2&amp;":"&amp;dbP!$D$2),"&lt;="&amp;AF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F$6,INDIRECT($F$1&amp;dbP!$D$2&amp;":"&amp;dbP!$D$2),"&lt;="&amp;AF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G222" s="1">
        <f ca="1">SUMIFS(INDIRECT($F$1&amp;$F222&amp;":"&amp;$F222),INDIRECT($F$1&amp;dbP!$D$2&amp;":"&amp;dbP!$D$2),"&gt;="&amp;AG$6,INDIRECT($F$1&amp;dbP!$D$2&amp;":"&amp;dbP!$D$2),"&lt;="&amp;AG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G$6,INDIRECT($F$1&amp;dbP!$D$2&amp;":"&amp;dbP!$D$2),"&lt;="&amp;AG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H222" s="1">
        <f ca="1">SUMIFS(INDIRECT($F$1&amp;$F222&amp;":"&amp;$F222),INDIRECT($F$1&amp;dbP!$D$2&amp;":"&amp;dbP!$D$2),"&gt;="&amp;AH$6,INDIRECT($F$1&amp;dbP!$D$2&amp;":"&amp;dbP!$D$2),"&lt;="&amp;AH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H$6,INDIRECT($F$1&amp;dbP!$D$2&amp;":"&amp;dbP!$D$2),"&lt;="&amp;AH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I222" s="1">
        <f ca="1">SUMIFS(INDIRECT($F$1&amp;$F222&amp;":"&amp;$F222),INDIRECT($F$1&amp;dbP!$D$2&amp;":"&amp;dbP!$D$2),"&gt;="&amp;AI$6,INDIRECT($F$1&amp;dbP!$D$2&amp;":"&amp;dbP!$D$2),"&lt;="&amp;AI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I$6,INDIRECT($F$1&amp;dbP!$D$2&amp;":"&amp;dbP!$D$2),"&lt;="&amp;AI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J222" s="1">
        <f ca="1">SUMIFS(INDIRECT($F$1&amp;$F222&amp;":"&amp;$F222),INDIRECT($F$1&amp;dbP!$D$2&amp;":"&amp;dbP!$D$2),"&gt;="&amp;AJ$6,INDIRECT($F$1&amp;dbP!$D$2&amp;":"&amp;dbP!$D$2),"&lt;="&amp;AJ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J$6,INDIRECT($F$1&amp;dbP!$D$2&amp;":"&amp;dbP!$D$2),"&lt;="&amp;AJ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K222" s="1">
        <f ca="1">SUMIFS(INDIRECT($F$1&amp;$F222&amp;":"&amp;$F222),INDIRECT($F$1&amp;dbP!$D$2&amp;":"&amp;dbP!$D$2),"&gt;="&amp;AK$6,INDIRECT($F$1&amp;dbP!$D$2&amp;":"&amp;dbP!$D$2),"&lt;="&amp;AK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K$6,INDIRECT($F$1&amp;dbP!$D$2&amp;":"&amp;dbP!$D$2),"&lt;="&amp;AK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L222" s="1">
        <f ca="1">SUMIFS(INDIRECT($F$1&amp;$F222&amp;":"&amp;$F222),INDIRECT($F$1&amp;dbP!$D$2&amp;":"&amp;dbP!$D$2),"&gt;="&amp;AL$6,INDIRECT($F$1&amp;dbP!$D$2&amp;":"&amp;dbP!$D$2),"&lt;="&amp;AL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L$6,INDIRECT($F$1&amp;dbP!$D$2&amp;":"&amp;dbP!$D$2),"&lt;="&amp;AL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M222" s="1">
        <f ca="1">SUMIFS(INDIRECT($F$1&amp;$F222&amp;":"&amp;$F222),INDIRECT($F$1&amp;dbP!$D$2&amp;":"&amp;dbP!$D$2),"&gt;="&amp;AM$6,INDIRECT($F$1&amp;dbP!$D$2&amp;":"&amp;dbP!$D$2),"&lt;="&amp;AM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M$6,INDIRECT($F$1&amp;dbP!$D$2&amp;":"&amp;dbP!$D$2),"&lt;="&amp;AM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N222" s="1">
        <f ca="1">SUMIFS(INDIRECT($F$1&amp;$F222&amp;":"&amp;$F222),INDIRECT($F$1&amp;dbP!$D$2&amp;":"&amp;dbP!$D$2),"&gt;="&amp;AN$6,INDIRECT($F$1&amp;dbP!$D$2&amp;":"&amp;dbP!$D$2),"&lt;="&amp;AN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N$6,INDIRECT($F$1&amp;dbP!$D$2&amp;":"&amp;dbP!$D$2),"&lt;="&amp;AN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O222" s="1">
        <f ca="1">SUMIFS(INDIRECT($F$1&amp;$F222&amp;":"&amp;$F222),INDIRECT($F$1&amp;dbP!$D$2&amp;":"&amp;dbP!$D$2),"&gt;="&amp;AO$6,INDIRECT($F$1&amp;dbP!$D$2&amp;":"&amp;dbP!$D$2),"&lt;="&amp;AO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O$6,INDIRECT($F$1&amp;dbP!$D$2&amp;":"&amp;dbP!$D$2),"&lt;="&amp;AO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P222" s="1">
        <f ca="1">SUMIFS(INDIRECT($F$1&amp;$F222&amp;":"&amp;$F222),INDIRECT($F$1&amp;dbP!$D$2&amp;":"&amp;dbP!$D$2),"&gt;="&amp;AP$6,INDIRECT($F$1&amp;dbP!$D$2&amp;":"&amp;dbP!$D$2),"&lt;="&amp;AP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P$6,INDIRECT($F$1&amp;dbP!$D$2&amp;":"&amp;dbP!$D$2),"&lt;="&amp;AP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Q222" s="1">
        <f ca="1">SUMIFS(INDIRECT($F$1&amp;$F222&amp;":"&amp;$F222),INDIRECT($F$1&amp;dbP!$D$2&amp;":"&amp;dbP!$D$2),"&gt;="&amp;AQ$6,INDIRECT($F$1&amp;dbP!$D$2&amp;":"&amp;dbP!$D$2),"&lt;="&amp;AQ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Q$6,INDIRECT($F$1&amp;dbP!$D$2&amp;":"&amp;dbP!$D$2),"&lt;="&amp;AQ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R222" s="1">
        <f ca="1">SUMIFS(INDIRECT($F$1&amp;$F222&amp;":"&amp;$F222),INDIRECT($F$1&amp;dbP!$D$2&amp;":"&amp;dbP!$D$2),"&gt;="&amp;AR$6,INDIRECT($F$1&amp;dbP!$D$2&amp;":"&amp;dbP!$D$2),"&lt;="&amp;AR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R$6,INDIRECT($F$1&amp;dbP!$D$2&amp;":"&amp;dbP!$D$2),"&lt;="&amp;AR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S222" s="1">
        <f ca="1">SUMIFS(INDIRECT($F$1&amp;$F222&amp;":"&amp;$F222),INDIRECT($F$1&amp;dbP!$D$2&amp;":"&amp;dbP!$D$2),"&gt;="&amp;AS$6,INDIRECT($F$1&amp;dbP!$D$2&amp;":"&amp;dbP!$D$2),"&lt;="&amp;AS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S$6,INDIRECT($F$1&amp;dbP!$D$2&amp;":"&amp;dbP!$D$2),"&lt;="&amp;AS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T222" s="1">
        <f ca="1">SUMIFS(INDIRECT($F$1&amp;$F222&amp;":"&amp;$F222),INDIRECT($F$1&amp;dbP!$D$2&amp;":"&amp;dbP!$D$2),"&gt;="&amp;AT$6,INDIRECT($F$1&amp;dbP!$D$2&amp;":"&amp;dbP!$D$2),"&lt;="&amp;AT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T$6,INDIRECT($F$1&amp;dbP!$D$2&amp;":"&amp;dbP!$D$2),"&lt;="&amp;AT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U222" s="1">
        <f ca="1">SUMIFS(INDIRECT($F$1&amp;$F222&amp;":"&amp;$F222),INDIRECT($F$1&amp;dbP!$D$2&amp;":"&amp;dbP!$D$2),"&gt;="&amp;AU$6,INDIRECT($F$1&amp;dbP!$D$2&amp;":"&amp;dbP!$D$2),"&lt;="&amp;AU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U$6,INDIRECT($F$1&amp;dbP!$D$2&amp;":"&amp;dbP!$D$2),"&lt;="&amp;AU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V222" s="1">
        <f ca="1">SUMIFS(INDIRECT($F$1&amp;$F222&amp;":"&amp;$F222),INDIRECT($F$1&amp;dbP!$D$2&amp;":"&amp;dbP!$D$2),"&gt;="&amp;AV$6,INDIRECT($F$1&amp;dbP!$D$2&amp;":"&amp;dbP!$D$2),"&lt;="&amp;A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V$6,INDIRECT($F$1&amp;dbP!$D$2&amp;":"&amp;dbP!$D$2),"&lt;="&amp;AV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W222" s="1">
        <f ca="1">SUMIFS(INDIRECT($F$1&amp;$F222&amp;":"&amp;$F222),INDIRECT($F$1&amp;dbP!$D$2&amp;":"&amp;dbP!$D$2),"&gt;="&amp;AW$6,INDIRECT($F$1&amp;dbP!$D$2&amp;":"&amp;dbP!$D$2),"&lt;="&amp;A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W$6,INDIRECT($F$1&amp;dbP!$D$2&amp;":"&amp;dbP!$D$2),"&lt;="&amp;AW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X222" s="1">
        <f ca="1">SUMIFS(INDIRECT($F$1&amp;$F222&amp;":"&amp;$F222),INDIRECT($F$1&amp;dbP!$D$2&amp;":"&amp;dbP!$D$2),"&gt;="&amp;AX$6,INDIRECT($F$1&amp;dbP!$D$2&amp;":"&amp;dbP!$D$2),"&lt;="&amp;A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X$6,INDIRECT($F$1&amp;dbP!$D$2&amp;":"&amp;dbP!$D$2),"&lt;="&amp;AX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Y222" s="1">
        <f ca="1">SUMIFS(INDIRECT($F$1&amp;$F222&amp;":"&amp;$F222),INDIRECT($F$1&amp;dbP!$D$2&amp;":"&amp;dbP!$D$2),"&gt;="&amp;AY$6,INDIRECT($F$1&amp;dbP!$D$2&amp;":"&amp;dbP!$D$2),"&lt;="&amp;A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Y$6,INDIRECT($F$1&amp;dbP!$D$2&amp;":"&amp;dbP!$D$2),"&lt;="&amp;AY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AZ222" s="1">
        <f ca="1">SUMIFS(INDIRECT($F$1&amp;$F222&amp;":"&amp;$F222),INDIRECT($F$1&amp;dbP!$D$2&amp;":"&amp;dbP!$D$2),"&gt;="&amp;AZ$6,INDIRECT($F$1&amp;dbP!$D$2&amp;":"&amp;dbP!$D$2),"&lt;="&amp;A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AZ$6,INDIRECT($F$1&amp;dbP!$D$2&amp;":"&amp;dbP!$D$2),"&lt;="&amp;AZ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A222" s="1">
        <f ca="1">SUMIFS(INDIRECT($F$1&amp;$F222&amp;":"&amp;$F222),INDIRECT($F$1&amp;dbP!$D$2&amp;":"&amp;dbP!$D$2),"&gt;="&amp;BA$6,INDIRECT($F$1&amp;dbP!$D$2&amp;":"&amp;dbP!$D$2),"&lt;="&amp;B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BA$6,INDIRECT($F$1&amp;dbP!$D$2&amp;":"&amp;dbP!$D$2),"&lt;="&amp;BA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B222" s="1">
        <f ca="1">SUMIFS(INDIRECT($F$1&amp;$F222&amp;":"&amp;$F222),INDIRECT($F$1&amp;dbP!$D$2&amp;":"&amp;dbP!$D$2),"&gt;="&amp;BB$6,INDIRECT($F$1&amp;dbP!$D$2&amp;":"&amp;dbP!$D$2),"&lt;="&amp;B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BB$6,INDIRECT($F$1&amp;dbP!$D$2&amp;":"&amp;dbP!$D$2),"&lt;="&amp;BB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C222" s="1">
        <f ca="1">SUMIFS(INDIRECT($F$1&amp;$F222&amp;":"&amp;$F222),INDIRECT($F$1&amp;dbP!$D$2&amp;":"&amp;dbP!$D$2),"&gt;="&amp;BC$6,INDIRECT($F$1&amp;dbP!$D$2&amp;":"&amp;dbP!$D$2),"&lt;="&amp;B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BC$6,INDIRECT($F$1&amp;dbP!$D$2&amp;":"&amp;dbP!$D$2),"&lt;="&amp;BC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D222" s="1">
        <f ca="1">SUMIFS(INDIRECT($F$1&amp;$F222&amp;":"&amp;$F222),INDIRECT($F$1&amp;dbP!$D$2&amp;":"&amp;dbP!$D$2),"&gt;="&amp;BD$6,INDIRECT($F$1&amp;dbP!$D$2&amp;":"&amp;dbP!$D$2),"&lt;="&amp;B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BD$6,INDIRECT($F$1&amp;dbP!$D$2&amp;":"&amp;dbP!$D$2),"&lt;="&amp;BD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  <c r="BE222" s="1">
        <f ca="1">SUMIFS(INDIRECT($F$1&amp;$F222&amp;":"&amp;$F222),INDIRECT($F$1&amp;dbP!$D$2&amp;":"&amp;dbP!$D$2),"&gt;="&amp;BE$6,INDIRECT($F$1&amp;dbP!$D$2&amp;":"&amp;dbP!$D$2),"&lt;="&amp;B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"&amp;$I222=$J222),"*",RIGHT($J222,LEN($J222)-4)),INDIRECT($F$1&amp;dbP!$AC$2&amp;":"&amp;dbP!$AC$2),RepP!$J$3)-
SUMIFS(INDIRECT($F$1&amp;$G222&amp;":"&amp;$G222),INDIRECT($F$1&amp;dbP!$D$2&amp;":"&amp;dbP!$D$2),"&gt;="&amp;BE$6,INDIRECT($F$1&amp;dbP!$D$2&amp;":"&amp;dbP!$D$2),"&lt;="&amp;BE$7,INDIRECT($F$1&amp;dbP!$O$2&amp;":"&amp;dbP!$O$2),$H222,INDIRECT($F$1&amp;dbP!$P$2&amp;":"&amp;dbP!$P$2),IF($I222=$J222,"*",$I222),INDIRECT($F$1&amp;dbP!$Q$2&amp;":"&amp;dbP!$Q$2),IF(OR($I222=$J222,"  "&amp;$I222=$J222),"*",RIGHT($J222,LEN($J222)-4)),INDIRECT($F$1&amp;dbP!$AC$2&amp;":"&amp;dbP!$AC$2),RepP!$J$3)</f>
        <v>0</v>
      </c>
    </row>
    <row r="223" spans="2:57" x14ac:dyDescent="0.3">
      <c r="B223" s="1">
        <f>MAX(B$181:B222)+1</f>
        <v>58</v>
      </c>
      <c r="F223" s="1" t="str">
        <f ca="1">INDIRECT($B$1&amp;Items!H$2&amp;$B223)</f>
        <v>Y</v>
      </c>
      <c r="G223" s="1" t="str">
        <f ca="1">INDIRECT($B$1&amp;Items!I$2&amp;$B223)</f>
        <v>Z</v>
      </c>
      <c r="H223" s="13" t="str">
        <f ca="1">INDIRECT($B$1&amp;Items!E$2&amp;$B223)</f>
        <v>Начисление себестоимостных затрат</v>
      </c>
      <c r="I223" s="13" t="str">
        <f ca="1">IF(INDIRECT($B$1&amp;Items!F$2&amp;$B223)="",H223,INDIRECT($B$1&amp;Items!F$2&amp;$B223))</f>
        <v>Начисление затрат этапа-3 бизнес-процесса</v>
      </c>
      <c r="J223" s="1" t="str">
        <f ca="1">IF(INDIRECT($B$1&amp;Items!G$2&amp;$B223)="",IF(H223&lt;&gt;I223,"  "&amp;I223,I223),"    "&amp;INDIRECT($B$1&amp;Items!G$2&amp;$B223))</f>
        <v xml:space="preserve">    Производственные затраты-27</v>
      </c>
      <c r="S223" s="1">
        <f ca="1">SUM($U223:INDIRECT(ADDRESS(ROW(),SUMIFS($1:$1,$5:$5,MAX($5:$5)))))</f>
        <v>835397.55</v>
      </c>
      <c r="V223" s="1">
        <f ca="1">SUMIFS(INDIRECT($F$1&amp;$F223&amp;":"&amp;$F223),INDIRECT($F$1&amp;dbP!$D$2&amp;":"&amp;dbP!$D$2),"&gt;="&amp;V$6,INDIRECT($F$1&amp;dbP!$D$2&amp;":"&amp;dbP!$D$2),"&lt;="&amp;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V$6,INDIRECT($F$1&amp;dbP!$D$2&amp;":"&amp;dbP!$D$2),"&lt;="&amp;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W223" s="1">
        <f ca="1">SUMIFS(INDIRECT($F$1&amp;$F223&amp;":"&amp;$F223),INDIRECT($F$1&amp;dbP!$D$2&amp;":"&amp;dbP!$D$2),"&gt;="&amp;W$6,INDIRECT($F$1&amp;dbP!$D$2&amp;":"&amp;dbP!$D$2),"&lt;="&amp;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W$6,INDIRECT($F$1&amp;dbP!$D$2&amp;":"&amp;dbP!$D$2),"&lt;="&amp;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835397.55</v>
      </c>
      <c r="X223" s="1">
        <f ca="1">SUMIFS(INDIRECT($F$1&amp;$F223&amp;":"&amp;$F223),INDIRECT($F$1&amp;dbP!$D$2&amp;":"&amp;dbP!$D$2),"&gt;="&amp;X$6,INDIRECT($F$1&amp;dbP!$D$2&amp;":"&amp;dbP!$D$2),"&lt;="&amp;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X$6,INDIRECT($F$1&amp;dbP!$D$2&amp;":"&amp;dbP!$D$2),"&lt;="&amp;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Y223" s="1">
        <f ca="1">SUMIFS(INDIRECT($F$1&amp;$F223&amp;":"&amp;$F223),INDIRECT($F$1&amp;dbP!$D$2&amp;":"&amp;dbP!$D$2),"&gt;="&amp;Y$6,INDIRECT($F$1&amp;dbP!$D$2&amp;":"&amp;dbP!$D$2),"&lt;="&amp;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Y$6,INDIRECT($F$1&amp;dbP!$D$2&amp;":"&amp;dbP!$D$2),"&lt;="&amp;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Z223" s="1">
        <f ca="1">SUMIFS(INDIRECT($F$1&amp;$F223&amp;":"&amp;$F223),INDIRECT($F$1&amp;dbP!$D$2&amp;":"&amp;dbP!$D$2),"&gt;="&amp;Z$6,INDIRECT($F$1&amp;dbP!$D$2&amp;":"&amp;dbP!$D$2),"&lt;="&amp;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Z$6,INDIRECT($F$1&amp;dbP!$D$2&amp;":"&amp;dbP!$D$2),"&lt;="&amp;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A223" s="1">
        <f ca="1">SUMIFS(INDIRECT($F$1&amp;$F223&amp;":"&amp;$F223),INDIRECT($F$1&amp;dbP!$D$2&amp;":"&amp;dbP!$D$2),"&gt;="&amp;AA$6,INDIRECT($F$1&amp;dbP!$D$2&amp;":"&amp;dbP!$D$2),"&lt;="&amp;A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A$6,INDIRECT($F$1&amp;dbP!$D$2&amp;":"&amp;dbP!$D$2),"&lt;="&amp;A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B223" s="1">
        <f ca="1">SUMIFS(INDIRECT($F$1&amp;$F223&amp;":"&amp;$F223),INDIRECT($F$1&amp;dbP!$D$2&amp;":"&amp;dbP!$D$2),"&gt;="&amp;AB$6,INDIRECT($F$1&amp;dbP!$D$2&amp;":"&amp;dbP!$D$2),"&lt;="&amp;A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B$6,INDIRECT($F$1&amp;dbP!$D$2&amp;":"&amp;dbP!$D$2),"&lt;="&amp;A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C223" s="1">
        <f ca="1">SUMIFS(INDIRECT($F$1&amp;$F223&amp;":"&amp;$F223),INDIRECT($F$1&amp;dbP!$D$2&amp;":"&amp;dbP!$D$2),"&gt;="&amp;AC$6,INDIRECT($F$1&amp;dbP!$D$2&amp;":"&amp;dbP!$D$2),"&lt;="&amp;A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C$6,INDIRECT($F$1&amp;dbP!$D$2&amp;":"&amp;dbP!$D$2),"&lt;="&amp;A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D223" s="1">
        <f ca="1">SUMIFS(INDIRECT($F$1&amp;$F223&amp;":"&amp;$F223),INDIRECT($F$1&amp;dbP!$D$2&amp;":"&amp;dbP!$D$2),"&gt;="&amp;AD$6,INDIRECT($F$1&amp;dbP!$D$2&amp;":"&amp;dbP!$D$2),"&lt;="&amp;A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D$6,INDIRECT($F$1&amp;dbP!$D$2&amp;":"&amp;dbP!$D$2),"&lt;="&amp;A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E223" s="1">
        <f ca="1">SUMIFS(INDIRECT($F$1&amp;$F223&amp;":"&amp;$F223),INDIRECT($F$1&amp;dbP!$D$2&amp;":"&amp;dbP!$D$2),"&gt;="&amp;AE$6,INDIRECT($F$1&amp;dbP!$D$2&amp;":"&amp;dbP!$D$2),"&lt;="&amp;A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E$6,INDIRECT($F$1&amp;dbP!$D$2&amp;":"&amp;dbP!$D$2),"&lt;="&amp;A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F223" s="1">
        <f ca="1">SUMIFS(INDIRECT($F$1&amp;$F223&amp;":"&amp;$F223),INDIRECT($F$1&amp;dbP!$D$2&amp;":"&amp;dbP!$D$2),"&gt;="&amp;AF$6,INDIRECT($F$1&amp;dbP!$D$2&amp;":"&amp;dbP!$D$2),"&lt;="&amp;AF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F$6,INDIRECT($F$1&amp;dbP!$D$2&amp;":"&amp;dbP!$D$2),"&lt;="&amp;AF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G223" s="1">
        <f ca="1">SUMIFS(INDIRECT($F$1&amp;$F223&amp;":"&amp;$F223),INDIRECT($F$1&amp;dbP!$D$2&amp;":"&amp;dbP!$D$2),"&gt;="&amp;AG$6,INDIRECT($F$1&amp;dbP!$D$2&amp;":"&amp;dbP!$D$2),"&lt;="&amp;AG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G$6,INDIRECT($F$1&amp;dbP!$D$2&amp;":"&amp;dbP!$D$2),"&lt;="&amp;AG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H223" s="1">
        <f ca="1">SUMIFS(INDIRECT($F$1&amp;$F223&amp;":"&amp;$F223),INDIRECT($F$1&amp;dbP!$D$2&amp;":"&amp;dbP!$D$2),"&gt;="&amp;AH$6,INDIRECT($F$1&amp;dbP!$D$2&amp;":"&amp;dbP!$D$2),"&lt;="&amp;AH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H$6,INDIRECT($F$1&amp;dbP!$D$2&amp;":"&amp;dbP!$D$2),"&lt;="&amp;AH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I223" s="1">
        <f ca="1">SUMIFS(INDIRECT($F$1&amp;$F223&amp;":"&amp;$F223),INDIRECT($F$1&amp;dbP!$D$2&amp;":"&amp;dbP!$D$2),"&gt;="&amp;AI$6,INDIRECT($F$1&amp;dbP!$D$2&amp;":"&amp;dbP!$D$2),"&lt;="&amp;AI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I$6,INDIRECT($F$1&amp;dbP!$D$2&amp;":"&amp;dbP!$D$2),"&lt;="&amp;AI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J223" s="1">
        <f ca="1">SUMIFS(INDIRECT($F$1&amp;$F223&amp;":"&amp;$F223),INDIRECT($F$1&amp;dbP!$D$2&amp;":"&amp;dbP!$D$2),"&gt;="&amp;AJ$6,INDIRECT($F$1&amp;dbP!$D$2&amp;":"&amp;dbP!$D$2),"&lt;="&amp;AJ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J$6,INDIRECT($F$1&amp;dbP!$D$2&amp;":"&amp;dbP!$D$2),"&lt;="&amp;AJ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K223" s="1">
        <f ca="1">SUMIFS(INDIRECT($F$1&amp;$F223&amp;":"&amp;$F223),INDIRECT($F$1&amp;dbP!$D$2&amp;":"&amp;dbP!$D$2),"&gt;="&amp;AK$6,INDIRECT($F$1&amp;dbP!$D$2&amp;":"&amp;dbP!$D$2),"&lt;="&amp;AK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K$6,INDIRECT($F$1&amp;dbP!$D$2&amp;":"&amp;dbP!$D$2),"&lt;="&amp;AK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L223" s="1">
        <f ca="1">SUMIFS(INDIRECT($F$1&amp;$F223&amp;":"&amp;$F223),INDIRECT($F$1&amp;dbP!$D$2&amp;":"&amp;dbP!$D$2),"&gt;="&amp;AL$6,INDIRECT($F$1&amp;dbP!$D$2&amp;":"&amp;dbP!$D$2),"&lt;="&amp;AL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L$6,INDIRECT($F$1&amp;dbP!$D$2&amp;":"&amp;dbP!$D$2),"&lt;="&amp;AL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M223" s="1">
        <f ca="1">SUMIFS(INDIRECT($F$1&amp;$F223&amp;":"&amp;$F223),INDIRECT($F$1&amp;dbP!$D$2&amp;":"&amp;dbP!$D$2),"&gt;="&amp;AM$6,INDIRECT($F$1&amp;dbP!$D$2&amp;":"&amp;dbP!$D$2),"&lt;="&amp;AM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M$6,INDIRECT($F$1&amp;dbP!$D$2&amp;":"&amp;dbP!$D$2),"&lt;="&amp;AM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N223" s="1">
        <f ca="1">SUMIFS(INDIRECT($F$1&amp;$F223&amp;":"&amp;$F223),INDIRECT($F$1&amp;dbP!$D$2&amp;":"&amp;dbP!$D$2),"&gt;="&amp;AN$6,INDIRECT($F$1&amp;dbP!$D$2&amp;":"&amp;dbP!$D$2),"&lt;="&amp;AN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N$6,INDIRECT($F$1&amp;dbP!$D$2&amp;":"&amp;dbP!$D$2),"&lt;="&amp;AN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O223" s="1">
        <f ca="1">SUMIFS(INDIRECT($F$1&amp;$F223&amp;":"&amp;$F223),INDIRECT($F$1&amp;dbP!$D$2&amp;":"&amp;dbP!$D$2),"&gt;="&amp;AO$6,INDIRECT($F$1&amp;dbP!$D$2&amp;":"&amp;dbP!$D$2),"&lt;="&amp;AO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O$6,INDIRECT($F$1&amp;dbP!$D$2&amp;":"&amp;dbP!$D$2),"&lt;="&amp;AO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P223" s="1">
        <f ca="1">SUMIFS(INDIRECT($F$1&amp;$F223&amp;":"&amp;$F223),INDIRECT($F$1&amp;dbP!$D$2&amp;":"&amp;dbP!$D$2),"&gt;="&amp;AP$6,INDIRECT($F$1&amp;dbP!$D$2&amp;":"&amp;dbP!$D$2),"&lt;="&amp;AP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P$6,INDIRECT($F$1&amp;dbP!$D$2&amp;":"&amp;dbP!$D$2),"&lt;="&amp;AP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Q223" s="1">
        <f ca="1">SUMIFS(INDIRECT($F$1&amp;$F223&amp;":"&amp;$F223),INDIRECT($F$1&amp;dbP!$D$2&amp;":"&amp;dbP!$D$2),"&gt;="&amp;AQ$6,INDIRECT($F$1&amp;dbP!$D$2&amp;":"&amp;dbP!$D$2),"&lt;="&amp;AQ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Q$6,INDIRECT($F$1&amp;dbP!$D$2&amp;":"&amp;dbP!$D$2),"&lt;="&amp;AQ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R223" s="1">
        <f ca="1">SUMIFS(INDIRECT($F$1&amp;$F223&amp;":"&amp;$F223),INDIRECT($F$1&amp;dbP!$D$2&amp;":"&amp;dbP!$D$2),"&gt;="&amp;AR$6,INDIRECT($F$1&amp;dbP!$D$2&amp;":"&amp;dbP!$D$2),"&lt;="&amp;AR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R$6,INDIRECT($F$1&amp;dbP!$D$2&amp;":"&amp;dbP!$D$2),"&lt;="&amp;AR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S223" s="1">
        <f ca="1">SUMIFS(INDIRECT($F$1&amp;$F223&amp;":"&amp;$F223),INDIRECT($F$1&amp;dbP!$D$2&amp;":"&amp;dbP!$D$2),"&gt;="&amp;AS$6,INDIRECT($F$1&amp;dbP!$D$2&amp;":"&amp;dbP!$D$2),"&lt;="&amp;AS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S$6,INDIRECT($F$1&amp;dbP!$D$2&amp;":"&amp;dbP!$D$2),"&lt;="&amp;AS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T223" s="1">
        <f ca="1">SUMIFS(INDIRECT($F$1&amp;$F223&amp;":"&amp;$F223),INDIRECT($F$1&amp;dbP!$D$2&amp;":"&amp;dbP!$D$2),"&gt;="&amp;AT$6,INDIRECT($F$1&amp;dbP!$D$2&amp;":"&amp;dbP!$D$2),"&lt;="&amp;AT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T$6,INDIRECT($F$1&amp;dbP!$D$2&amp;":"&amp;dbP!$D$2),"&lt;="&amp;AT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U223" s="1">
        <f ca="1">SUMIFS(INDIRECT($F$1&amp;$F223&amp;":"&amp;$F223),INDIRECT($F$1&amp;dbP!$D$2&amp;":"&amp;dbP!$D$2),"&gt;="&amp;AU$6,INDIRECT($F$1&amp;dbP!$D$2&amp;":"&amp;dbP!$D$2),"&lt;="&amp;AU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U$6,INDIRECT($F$1&amp;dbP!$D$2&amp;":"&amp;dbP!$D$2),"&lt;="&amp;AU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V223" s="1">
        <f ca="1">SUMIFS(INDIRECT($F$1&amp;$F223&amp;":"&amp;$F223),INDIRECT($F$1&amp;dbP!$D$2&amp;":"&amp;dbP!$D$2),"&gt;="&amp;AV$6,INDIRECT($F$1&amp;dbP!$D$2&amp;":"&amp;dbP!$D$2),"&lt;="&amp;A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V$6,INDIRECT($F$1&amp;dbP!$D$2&amp;":"&amp;dbP!$D$2),"&lt;="&amp;AV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W223" s="1">
        <f ca="1">SUMIFS(INDIRECT($F$1&amp;$F223&amp;":"&amp;$F223),INDIRECT($F$1&amp;dbP!$D$2&amp;":"&amp;dbP!$D$2),"&gt;="&amp;AW$6,INDIRECT($F$1&amp;dbP!$D$2&amp;":"&amp;dbP!$D$2),"&lt;="&amp;A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W$6,INDIRECT($F$1&amp;dbP!$D$2&amp;":"&amp;dbP!$D$2),"&lt;="&amp;AW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X223" s="1">
        <f ca="1">SUMIFS(INDIRECT($F$1&amp;$F223&amp;":"&amp;$F223),INDIRECT($F$1&amp;dbP!$D$2&amp;":"&amp;dbP!$D$2),"&gt;="&amp;AX$6,INDIRECT($F$1&amp;dbP!$D$2&amp;":"&amp;dbP!$D$2),"&lt;="&amp;A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X$6,INDIRECT($F$1&amp;dbP!$D$2&amp;":"&amp;dbP!$D$2),"&lt;="&amp;AX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Y223" s="1">
        <f ca="1">SUMIFS(INDIRECT($F$1&amp;$F223&amp;":"&amp;$F223),INDIRECT($F$1&amp;dbP!$D$2&amp;":"&amp;dbP!$D$2),"&gt;="&amp;AY$6,INDIRECT($F$1&amp;dbP!$D$2&amp;":"&amp;dbP!$D$2),"&lt;="&amp;A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Y$6,INDIRECT($F$1&amp;dbP!$D$2&amp;":"&amp;dbP!$D$2),"&lt;="&amp;AY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AZ223" s="1">
        <f ca="1">SUMIFS(INDIRECT($F$1&amp;$F223&amp;":"&amp;$F223),INDIRECT($F$1&amp;dbP!$D$2&amp;":"&amp;dbP!$D$2),"&gt;="&amp;AZ$6,INDIRECT($F$1&amp;dbP!$D$2&amp;":"&amp;dbP!$D$2),"&lt;="&amp;A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AZ$6,INDIRECT($F$1&amp;dbP!$D$2&amp;":"&amp;dbP!$D$2),"&lt;="&amp;AZ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A223" s="1">
        <f ca="1">SUMIFS(INDIRECT($F$1&amp;$F223&amp;":"&amp;$F223),INDIRECT($F$1&amp;dbP!$D$2&amp;":"&amp;dbP!$D$2),"&gt;="&amp;BA$6,INDIRECT($F$1&amp;dbP!$D$2&amp;":"&amp;dbP!$D$2),"&lt;="&amp;B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BA$6,INDIRECT($F$1&amp;dbP!$D$2&amp;":"&amp;dbP!$D$2),"&lt;="&amp;BA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B223" s="1">
        <f ca="1">SUMIFS(INDIRECT($F$1&amp;$F223&amp;":"&amp;$F223),INDIRECT($F$1&amp;dbP!$D$2&amp;":"&amp;dbP!$D$2),"&gt;="&amp;BB$6,INDIRECT($F$1&amp;dbP!$D$2&amp;":"&amp;dbP!$D$2),"&lt;="&amp;B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BB$6,INDIRECT($F$1&amp;dbP!$D$2&amp;":"&amp;dbP!$D$2),"&lt;="&amp;BB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C223" s="1">
        <f ca="1">SUMIFS(INDIRECT($F$1&amp;$F223&amp;":"&amp;$F223),INDIRECT($F$1&amp;dbP!$D$2&amp;":"&amp;dbP!$D$2),"&gt;="&amp;BC$6,INDIRECT($F$1&amp;dbP!$D$2&amp;":"&amp;dbP!$D$2),"&lt;="&amp;B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BC$6,INDIRECT($F$1&amp;dbP!$D$2&amp;":"&amp;dbP!$D$2),"&lt;="&amp;BC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D223" s="1">
        <f ca="1">SUMIFS(INDIRECT($F$1&amp;$F223&amp;":"&amp;$F223),INDIRECT($F$1&amp;dbP!$D$2&amp;":"&amp;dbP!$D$2),"&gt;="&amp;BD$6,INDIRECT($F$1&amp;dbP!$D$2&amp;":"&amp;dbP!$D$2),"&lt;="&amp;B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BD$6,INDIRECT($F$1&amp;dbP!$D$2&amp;":"&amp;dbP!$D$2),"&lt;="&amp;BD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  <c r="BE223" s="1">
        <f ca="1">SUMIFS(INDIRECT($F$1&amp;$F223&amp;":"&amp;$F223),INDIRECT($F$1&amp;dbP!$D$2&amp;":"&amp;dbP!$D$2),"&gt;="&amp;BE$6,INDIRECT($F$1&amp;dbP!$D$2&amp;":"&amp;dbP!$D$2),"&lt;="&amp;B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"&amp;$I223=$J223),"*",RIGHT($J223,LEN($J223)-4)),INDIRECT($F$1&amp;dbP!$AC$2&amp;":"&amp;dbP!$AC$2),RepP!$J$3)-
SUMIFS(INDIRECT($F$1&amp;$G223&amp;":"&amp;$G223),INDIRECT($F$1&amp;dbP!$D$2&amp;":"&amp;dbP!$D$2),"&gt;="&amp;BE$6,INDIRECT($F$1&amp;dbP!$D$2&amp;":"&amp;dbP!$D$2),"&lt;="&amp;BE$7,INDIRECT($F$1&amp;dbP!$O$2&amp;":"&amp;dbP!$O$2),$H223,INDIRECT($F$1&amp;dbP!$P$2&amp;":"&amp;dbP!$P$2),IF($I223=$J223,"*",$I223),INDIRECT($F$1&amp;dbP!$Q$2&amp;":"&amp;dbP!$Q$2),IF(OR($I223=$J223,"  "&amp;$I223=$J223),"*",RIGHT($J223,LEN($J223)-4)),INDIRECT($F$1&amp;dbP!$AC$2&amp;":"&amp;dbP!$AC$2),RepP!$J$3)</f>
        <v>0</v>
      </c>
    </row>
    <row r="224" spans="2:57" x14ac:dyDescent="0.3">
      <c r="B224" s="1">
        <f>MAX(B$181:B223)+1</f>
        <v>59</v>
      </c>
      <c r="F224" s="1" t="str">
        <f ca="1">INDIRECT($B$1&amp;Items!H$2&amp;$B224)</f>
        <v>Y</v>
      </c>
      <c r="G224" s="1" t="str">
        <f ca="1">INDIRECT($B$1&amp;Items!I$2&amp;$B224)</f>
        <v>Z</v>
      </c>
      <c r="H224" s="13" t="str">
        <f ca="1">INDIRECT($B$1&amp;Items!E$2&amp;$B224)</f>
        <v>Начисление себестоимостных затрат</v>
      </c>
      <c r="I224" s="13" t="str">
        <f ca="1">IF(INDIRECT($B$1&amp;Items!F$2&amp;$B224)="",H224,INDIRECT($B$1&amp;Items!F$2&amp;$B224))</f>
        <v>Начисление затрат этапа-4 бизнес-процесса</v>
      </c>
      <c r="J224" s="1" t="str">
        <f ca="1">IF(INDIRECT($B$1&amp;Items!G$2&amp;$B224)="",IF(H224&lt;&gt;I224,"  "&amp;I224,I224),"    "&amp;INDIRECT($B$1&amp;Items!G$2&amp;$B224))</f>
        <v xml:space="preserve">  Начисление затрат этапа-4 бизнес-процесса</v>
      </c>
      <c r="S224" s="1">
        <f ca="1">SUM($U224:INDIRECT(ADDRESS(ROW(),SUMIFS($1:$1,$5:$5,MAX($5:$5)))))</f>
        <v>8002346.6701541673</v>
      </c>
      <c r="V224" s="1">
        <f ca="1">SUMIFS(INDIRECT($F$1&amp;$F224&amp;":"&amp;$F224),INDIRECT($F$1&amp;dbP!$D$2&amp;":"&amp;dbP!$D$2),"&gt;="&amp;V$6,INDIRECT($F$1&amp;dbP!$D$2&amp;":"&amp;dbP!$D$2),"&lt;="&amp;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V$6,INDIRECT($F$1&amp;dbP!$D$2&amp;":"&amp;dbP!$D$2),"&lt;="&amp;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W224" s="1">
        <f ca="1">SUMIFS(INDIRECT($F$1&amp;$F224&amp;":"&amp;$F224),INDIRECT($F$1&amp;dbP!$D$2&amp;":"&amp;dbP!$D$2),"&gt;="&amp;W$6,INDIRECT($F$1&amp;dbP!$D$2&amp;":"&amp;dbP!$D$2),"&lt;="&amp;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W$6,INDIRECT($F$1&amp;dbP!$D$2&amp;":"&amp;dbP!$D$2),"&lt;="&amp;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937625.92499999981</v>
      </c>
      <c r="X224" s="1">
        <f ca="1">SUMIFS(INDIRECT($F$1&amp;$F224&amp;":"&amp;$F224),INDIRECT($F$1&amp;dbP!$D$2&amp;":"&amp;dbP!$D$2),"&gt;="&amp;X$6,INDIRECT($F$1&amp;dbP!$D$2&amp;":"&amp;dbP!$D$2),"&lt;="&amp;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X$6,INDIRECT($F$1&amp;dbP!$D$2&amp;":"&amp;dbP!$D$2),"&lt;="&amp;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3604271.3368658335</v>
      </c>
      <c r="Y224" s="1">
        <f ca="1">SUMIFS(INDIRECT($F$1&amp;$F224&amp;":"&amp;$F224),INDIRECT($F$1&amp;dbP!$D$2&amp;":"&amp;dbP!$D$2),"&gt;="&amp;Y$6,INDIRECT($F$1&amp;dbP!$D$2&amp;":"&amp;dbP!$D$2),"&lt;="&amp;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Y$6,INDIRECT($F$1&amp;dbP!$D$2&amp;":"&amp;dbP!$D$2),"&lt;="&amp;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2088151.9582883334</v>
      </c>
      <c r="Z224" s="1">
        <f ca="1">SUMIFS(INDIRECT($F$1&amp;$F224&amp;":"&amp;$F224),INDIRECT($F$1&amp;dbP!$D$2&amp;":"&amp;dbP!$D$2),"&gt;="&amp;Z$6,INDIRECT($F$1&amp;dbP!$D$2&amp;":"&amp;dbP!$D$2),"&lt;="&amp;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Z$6,INDIRECT($F$1&amp;dbP!$D$2&amp;":"&amp;dbP!$D$2),"&lt;="&amp;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1372297.45</v>
      </c>
      <c r="AA224" s="1">
        <f ca="1">SUMIFS(INDIRECT($F$1&amp;$F224&amp;":"&amp;$F224),INDIRECT($F$1&amp;dbP!$D$2&amp;":"&amp;dbP!$D$2),"&gt;="&amp;AA$6,INDIRECT($F$1&amp;dbP!$D$2&amp;":"&amp;dbP!$D$2),"&lt;="&amp;A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A$6,INDIRECT($F$1&amp;dbP!$D$2&amp;":"&amp;dbP!$D$2),"&lt;="&amp;A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B224" s="1">
        <f ca="1">SUMIFS(INDIRECT($F$1&amp;$F224&amp;":"&amp;$F224),INDIRECT($F$1&amp;dbP!$D$2&amp;":"&amp;dbP!$D$2),"&gt;="&amp;AB$6,INDIRECT($F$1&amp;dbP!$D$2&amp;":"&amp;dbP!$D$2),"&lt;="&amp;A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B$6,INDIRECT($F$1&amp;dbP!$D$2&amp;":"&amp;dbP!$D$2),"&lt;="&amp;A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C224" s="1">
        <f ca="1">SUMIFS(INDIRECT($F$1&amp;$F224&amp;":"&amp;$F224),INDIRECT($F$1&amp;dbP!$D$2&amp;":"&amp;dbP!$D$2),"&gt;="&amp;AC$6,INDIRECT($F$1&amp;dbP!$D$2&amp;":"&amp;dbP!$D$2),"&lt;="&amp;A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C$6,INDIRECT($F$1&amp;dbP!$D$2&amp;":"&amp;dbP!$D$2),"&lt;="&amp;A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D224" s="1">
        <f ca="1">SUMIFS(INDIRECT($F$1&amp;$F224&amp;":"&amp;$F224),INDIRECT($F$1&amp;dbP!$D$2&amp;":"&amp;dbP!$D$2),"&gt;="&amp;AD$6,INDIRECT($F$1&amp;dbP!$D$2&amp;":"&amp;dbP!$D$2),"&lt;="&amp;A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D$6,INDIRECT($F$1&amp;dbP!$D$2&amp;":"&amp;dbP!$D$2),"&lt;="&amp;A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E224" s="1">
        <f ca="1">SUMIFS(INDIRECT($F$1&amp;$F224&amp;":"&amp;$F224),INDIRECT($F$1&amp;dbP!$D$2&amp;":"&amp;dbP!$D$2),"&gt;="&amp;AE$6,INDIRECT($F$1&amp;dbP!$D$2&amp;":"&amp;dbP!$D$2),"&lt;="&amp;A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E$6,INDIRECT($F$1&amp;dbP!$D$2&amp;":"&amp;dbP!$D$2),"&lt;="&amp;A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F224" s="1">
        <f ca="1">SUMIFS(INDIRECT($F$1&amp;$F224&amp;":"&amp;$F224),INDIRECT($F$1&amp;dbP!$D$2&amp;":"&amp;dbP!$D$2),"&gt;="&amp;AF$6,INDIRECT($F$1&amp;dbP!$D$2&amp;":"&amp;dbP!$D$2),"&lt;="&amp;AF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F$6,INDIRECT($F$1&amp;dbP!$D$2&amp;":"&amp;dbP!$D$2),"&lt;="&amp;AF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G224" s="1">
        <f ca="1">SUMIFS(INDIRECT($F$1&amp;$F224&amp;":"&amp;$F224),INDIRECT($F$1&amp;dbP!$D$2&amp;":"&amp;dbP!$D$2),"&gt;="&amp;AG$6,INDIRECT($F$1&amp;dbP!$D$2&amp;":"&amp;dbP!$D$2),"&lt;="&amp;AG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G$6,INDIRECT($F$1&amp;dbP!$D$2&amp;":"&amp;dbP!$D$2),"&lt;="&amp;AG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H224" s="1">
        <f ca="1">SUMIFS(INDIRECT($F$1&amp;$F224&amp;":"&amp;$F224),INDIRECT($F$1&amp;dbP!$D$2&amp;":"&amp;dbP!$D$2),"&gt;="&amp;AH$6,INDIRECT($F$1&amp;dbP!$D$2&amp;":"&amp;dbP!$D$2),"&lt;="&amp;AH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H$6,INDIRECT($F$1&amp;dbP!$D$2&amp;":"&amp;dbP!$D$2),"&lt;="&amp;AH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I224" s="1">
        <f ca="1">SUMIFS(INDIRECT($F$1&amp;$F224&amp;":"&amp;$F224),INDIRECT($F$1&amp;dbP!$D$2&amp;":"&amp;dbP!$D$2),"&gt;="&amp;AI$6,INDIRECT($F$1&amp;dbP!$D$2&amp;":"&amp;dbP!$D$2),"&lt;="&amp;AI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I$6,INDIRECT($F$1&amp;dbP!$D$2&amp;":"&amp;dbP!$D$2),"&lt;="&amp;AI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J224" s="1">
        <f ca="1">SUMIFS(INDIRECT($F$1&amp;$F224&amp;":"&amp;$F224),INDIRECT($F$1&amp;dbP!$D$2&amp;":"&amp;dbP!$D$2),"&gt;="&amp;AJ$6,INDIRECT($F$1&amp;dbP!$D$2&amp;":"&amp;dbP!$D$2),"&lt;="&amp;AJ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J$6,INDIRECT($F$1&amp;dbP!$D$2&amp;":"&amp;dbP!$D$2),"&lt;="&amp;AJ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K224" s="1">
        <f ca="1">SUMIFS(INDIRECT($F$1&amp;$F224&amp;":"&amp;$F224),INDIRECT($F$1&amp;dbP!$D$2&amp;":"&amp;dbP!$D$2),"&gt;="&amp;AK$6,INDIRECT($F$1&amp;dbP!$D$2&amp;":"&amp;dbP!$D$2),"&lt;="&amp;AK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K$6,INDIRECT($F$1&amp;dbP!$D$2&amp;":"&amp;dbP!$D$2),"&lt;="&amp;AK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L224" s="1">
        <f ca="1">SUMIFS(INDIRECT($F$1&amp;$F224&amp;":"&amp;$F224),INDIRECT($F$1&amp;dbP!$D$2&amp;":"&amp;dbP!$D$2),"&gt;="&amp;AL$6,INDIRECT($F$1&amp;dbP!$D$2&amp;":"&amp;dbP!$D$2),"&lt;="&amp;AL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L$6,INDIRECT($F$1&amp;dbP!$D$2&amp;":"&amp;dbP!$D$2),"&lt;="&amp;AL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M224" s="1">
        <f ca="1">SUMIFS(INDIRECT($F$1&amp;$F224&amp;":"&amp;$F224),INDIRECT($F$1&amp;dbP!$D$2&amp;":"&amp;dbP!$D$2),"&gt;="&amp;AM$6,INDIRECT($F$1&amp;dbP!$D$2&amp;":"&amp;dbP!$D$2),"&lt;="&amp;AM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M$6,INDIRECT($F$1&amp;dbP!$D$2&amp;":"&amp;dbP!$D$2),"&lt;="&amp;AM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N224" s="1">
        <f ca="1">SUMIFS(INDIRECT($F$1&amp;$F224&amp;":"&amp;$F224),INDIRECT($F$1&amp;dbP!$D$2&amp;":"&amp;dbP!$D$2),"&gt;="&amp;AN$6,INDIRECT($F$1&amp;dbP!$D$2&amp;":"&amp;dbP!$D$2),"&lt;="&amp;AN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N$6,INDIRECT($F$1&amp;dbP!$D$2&amp;":"&amp;dbP!$D$2),"&lt;="&amp;AN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O224" s="1">
        <f ca="1">SUMIFS(INDIRECT($F$1&amp;$F224&amp;":"&amp;$F224),INDIRECT($F$1&amp;dbP!$D$2&amp;":"&amp;dbP!$D$2),"&gt;="&amp;AO$6,INDIRECT($F$1&amp;dbP!$D$2&amp;":"&amp;dbP!$D$2),"&lt;="&amp;AO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O$6,INDIRECT($F$1&amp;dbP!$D$2&amp;":"&amp;dbP!$D$2),"&lt;="&amp;AO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P224" s="1">
        <f ca="1">SUMIFS(INDIRECT($F$1&amp;$F224&amp;":"&amp;$F224),INDIRECT($F$1&amp;dbP!$D$2&amp;":"&amp;dbP!$D$2),"&gt;="&amp;AP$6,INDIRECT($F$1&amp;dbP!$D$2&amp;":"&amp;dbP!$D$2),"&lt;="&amp;AP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P$6,INDIRECT($F$1&amp;dbP!$D$2&amp;":"&amp;dbP!$D$2),"&lt;="&amp;AP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Q224" s="1">
        <f ca="1">SUMIFS(INDIRECT($F$1&amp;$F224&amp;":"&amp;$F224),INDIRECT($F$1&amp;dbP!$D$2&amp;":"&amp;dbP!$D$2),"&gt;="&amp;AQ$6,INDIRECT($F$1&amp;dbP!$D$2&amp;":"&amp;dbP!$D$2),"&lt;="&amp;AQ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Q$6,INDIRECT($F$1&amp;dbP!$D$2&amp;":"&amp;dbP!$D$2),"&lt;="&amp;AQ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R224" s="1">
        <f ca="1">SUMIFS(INDIRECT($F$1&amp;$F224&amp;":"&amp;$F224),INDIRECT($F$1&amp;dbP!$D$2&amp;":"&amp;dbP!$D$2),"&gt;="&amp;AR$6,INDIRECT($F$1&amp;dbP!$D$2&amp;":"&amp;dbP!$D$2),"&lt;="&amp;AR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R$6,INDIRECT($F$1&amp;dbP!$D$2&amp;":"&amp;dbP!$D$2),"&lt;="&amp;AR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S224" s="1">
        <f ca="1">SUMIFS(INDIRECT($F$1&amp;$F224&amp;":"&amp;$F224),INDIRECT($F$1&amp;dbP!$D$2&amp;":"&amp;dbP!$D$2),"&gt;="&amp;AS$6,INDIRECT($F$1&amp;dbP!$D$2&amp;":"&amp;dbP!$D$2),"&lt;="&amp;AS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S$6,INDIRECT($F$1&amp;dbP!$D$2&amp;":"&amp;dbP!$D$2),"&lt;="&amp;AS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T224" s="1">
        <f ca="1">SUMIFS(INDIRECT($F$1&amp;$F224&amp;":"&amp;$F224),INDIRECT($F$1&amp;dbP!$D$2&amp;":"&amp;dbP!$D$2),"&gt;="&amp;AT$6,INDIRECT($F$1&amp;dbP!$D$2&amp;":"&amp;dbP!$D$2),"&lt;="&amp;AT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T$6,INDIRECT($F$1&amp;dbP!$D$2&amp;":"&amp;dbP!$D$2),"&lt;="&amp;AT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U224" s="1">
        <f ca="1">SUMIFS(INDIRECT($F$1&amp;$F224&amp;":"&amp;$F224),INDIRECT($F$1&amp;dbP!$D$2&amp;":"&amp;dbP!$D$2),"&gt;="&amp;AU$6,INDIRECT($F$1&amp;dbP!$D$2&amp;":"&amp;dbP!$D$2),"&lt;="&amp;AU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U$6,INDIRECT($F$1&amp;dbP!$D$2&amp;":"&amp;dbP!$D$2),"&lt;="&amp;AU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V224" s="1">
        <f ca="1">SUMIFS(INDIRECT($F$1&amp;$F224&amp;":"&amp;$F224),INDIRECT($F$1&amp;dbP!$D$2&amp;":"&amp;dbP!$D$2),"&gt;="&amp;AV$6,INDIRECT($F$1&amp;dbP!$D$2&amp;":"&amp;dbP!$D$2),"&lt;="&amp;A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V$6,INDIRECT($F$1&amp;dbP!$D$2&amp;":"&amp;dbP!$D$2),"&lt;="&amp;AV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W224" s="1">
        <f ca="1">SUMIFS(INDIRECT($F$1&amp;$F224&amp;":"&amp;$F224),INDIRECT($F$1&amp;dbP!$D$2&amp;":"&amp;dbP!$D$2),"&gt;="&amp;AW$6,INDIRECT($F$1&amp;dbP!$D$2&amp;":"&amp;dbP!$D$2),"&lt;="&amp;A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W$6,INDIRECT($F$1&amp;dbP!$D$2&amp;":"&amp;dbP!$D$2),"&lt;="&amp;AW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X224" s="1">
        <f ca="1">SUMIFS(INDIRECT($F$1&amp;$F224&amp;":"&amp;$F224),INDIRECT($F$1&amp;dbP!$D$2&amp;":"&amp;dbP!$D$2),"&gt;="&amp;AX$6,INDIRECT($F$1&amp;dbP!$D$2&amp;":"&amp;dbP!$D$2),"&lt;="&amp;A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X$6,INDIRECT($F$1&amp;dbP!$D$2&amp;":"&amp;dbP!$D$2),"&lt;="&amp;AX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Y224" s="1">
        <f ca="1">SUMIFS(INDIRECT($F$1&amp;$F224&amp;":"&amp;$F224),INDIRECT($F$1&amp;dbP!$D$2&amp;":"&amp;dbP!$D$2),"&gt;="&amp;AY$6,INDIRECT($F$1&amp;dbP!$D$2&amp;":"&amp;dbP!$D$2),"&lt;="&amp;A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Y$6,INDIRECT($F$1&amp;dbP!$D$2&amp;":"&amp;dbP!$D$2),"&lt;="&amp;AY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AZ224" s="1">
        <f ca="1">SUMIFS(INDIRECT($F$1&amp;$F224&amp;":"&amp;$F224),INDIRECT($F$1&amp;dbP!$D$2&amp;":"&amp;dbP!$D$2),"&gt;="&amp;AZ$6,INDIRECT($F$1&amp;dbP!$D$2&amp;":"&amp;dbP!$D$2),"&lt;="&amp;A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AZ$6,INDIRECT($F$1&amp;dbP!$D$2&amp;":"&amp;dbP!$D$2),"&lt;="&amp;AZ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A224" s="1">
        <f ca="1">SUMIFS(INDIRECT($F$1&amp;$F224&amp;":"&amp;$F224),INDIRECT($F$1&amp;dbP!$D$2&amp;":"&amp;dbP!$D$2),"&gt;="&amp;BA$6,INDIRECT($F$1&amp;dbP!$D$2&amp;":"&amp;dbP!$D$2),"&lt;="&amp;B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BA$6,INDIRECT($F$1&amp;dbP!$D$2&amp;":"&amp;dbP!$D$2),"&lt;="&amp;BA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B224" s="1">
        <f ca="1">SUMIFS(INDIRECT($F$1&amp;$F224&amp;":"&amp;$F224),INDIRECT($F$1&amp;dbP!$D$2&amp;":"&amp;dbP!$D$2),"&gt;="&amp;BB$6,INDIRECT($F$1&amp;dbP!$D$2&amp;":"&amp;dbP!$D$2),"&lt;="&amp;B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BB$6,INDIRECT($F$1&amp;dbP!$D$2&amp;":"&amp;dbP!$D$2),"&lt;="&amp;BB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C224" s="1">
        <f ca="1">SUMIFS(INDIRECT($F$1&amp;$F224&amp;":"&amp;$F224),INDIRECT($F$1&amp;dbP!$D$2&amp;":"&amp;dbP!$D$2),"&gt;="&amp;BC$6,INDIRECT($F$1&amp;dbP!$D$2&amp;":"&amp;dbP!$D$2),"&lt;="&amp;B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BC$6,INDIRECT($F$1&amp;dbP!$D$2&amp;":"&amp;dbP!$D$2),"&lt;="&amp;BC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D224" s="1">
        <f ca="1">SUMIFS(INDIRECT($F$1&amp;$F224&amp;":"&amp;$F224),INDIRECT($F$1&amp;dbP!$D$2&amp;":"&amp;dbP!$D$2),"&gt;="&amp;BD$6,INDIRECT($F$1&amp;dbP!$D$2&amp;":"&amp;dbP!$D$2),"&lt;="&amp;B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BD$6,INDIRECT($F$1&amp;dbP!$D$2&amp;":"&amp;dbP!$D$2),"&lt;="&amp;BD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  <c r="BE224" s="1">
        <f ca="1">SUMIFS(INDIRECT($F$1&amp;$F224&amp;":"&amp;$F224),INDIRECT($F$1&amp;dbP!$D$2&amp;":"&amp;dbP!$D$2),"&gt;="&amp;BE$6,INDIRECT($F$1&amp;dbP!$D$2&amp;":"&amp;dbP!$D$2),"&lt;="&amp;B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"&amp;$I224=$J224),"*",RIGHT($J224,LEN($J224)-4)),INDIRECT($F$1&amp;dbP!$AC$2&amp;":"&amp;dbP!$AC$2),RepP!$J$3)-
SUMIFS(INDIRECT($F$1&amp;$G224&amp;":"&amp;$G224),INDIRECT($F$1&amp;dbP!$D$2&amp;":"&amp;dbP!$D$2),"&gt;="&amp;BE$6,INDIRECT($F$1&amp;dbP!$D$2&amp;":"&amp;dbP!$D$2),"&lt;="&amp;BE$7,INDIRECT($F$1&amp;dbP!$O$2&amp;":"&amp;dbP!$O$2),$H224,INDIRECT($F$1&amp;dbP!$P$2&amp;":"&amp;dbP!$P$2),IF($I224=$J224,"*",$I224),INDIRECT($F$1&amp;dbP!$Q$2&amp;":"&amp;dbP!$Q$2),IF(OR($I224=$J224,"  "&amp;$I224=$J224),"*",RIGHT($J224,LEN($J224)-4)),INDIRECT($F$1&amp;dbP!$AC$2&amp;":"&amp;dbP!$AC$2),RepP!$J$3)</f>
        <v>0</v>
      </c>
    </row>
    <row r="225" spans="2:57" x14ac:dyDescent="0.3">
      <c r="B225" s="1">
        <f>MAX(B$181:B224)+1</f>
        <v>60</v>
      </c>
      <c r="F225" s="1" t="str">
        <f ca="1">INDIRECT($B$1&amp;Items!H$2&amp;$B225)</f>
        <v>Y</v>
      </c>
      <c r="G225" s="1" t="str">
        <f ca="1">INDIRECT($B$1&amp;Items!I$2&amp;$B225)</f>
        <v>Z</v>
      </c>
      <c r="H225" s="13" t="str">
        <f ca="1">INDIRECT($B$1&amp;Items!E$2&amp;$B225)</f>
        <v>Начисление себестоимостных затрат</v>
      </c>
      <c r="I225" s="13" t="str">
        <f ca="1">IF(INDIRECT($B$1&amp;Items!F$2&amp;$B225)="",H225,INDIRECT($B$1&amp;Items!F$2&amp;$B225))</f>
        <v>Начисление затрат этапа-4 бизнес-процесса</v>
      </c>
      <c r="J225" s="1" t="str">
        <f ca="1">IF(INDIRECT($B$1&amp;Items!G$2&amp;$B225)="",IF(H225&lt;&gt;I225,"  "&amp;I225,I225),"    "&amp;INDIRECT($B$1&amp;Items!G$2&amp;$B225))</f>
        <v xml:space="preserve">    Производственные затраты-28</v>
      </c>
      <c r="S225" s="1">
        <f ca="1">SUM($U225:INDIRECT(ADDRESS(ROW(),SUMIFS($1:$1,$5:$5,MAX($5:$5)))))</f>
        <v>937625.92499999981</v>
      </c>
      <c r="V225" s="1">
        <f ca="1">SUMIFS(INDIRECT($F$1&amp;$F225&amp;":"&amp;$F225),INDIRECT($F$1&amp;dbP!$D$2&amp;":"&amp;dbP!$D$2),"&gt;="&amp;V$6,INDIRECT($F$1&amp;dbP!$D$2&amp;":"&amp;dbP!$D$2),"&lt;="&amp;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V$6,INDIRECT($F$1&amp;dbP!$D$2&amp;":"&amp;dbP!$D$2),"&lt;="&amp;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W225" s="1">
        <f ca="1">SUMIFS(INDIRECT($F$1&amp;$F225&amp;":"&amp;$F225),INDIRECT($F$1&amp;dbP!$D$2&amp;":"&amp;dbP!$D$2),"&gt;="&amp;W$6,INDIRECT($F$1&amp;dbP!$D$2&amp;":"&amp;dbP!$D$2),"&lt;="&amp;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W$6,INDIRECT($F$1&amp;dbP!$D$2&amp;":"&amp;dbP!$D$2),"&lt;="&amp;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937625.92499999981</v>
      </c>
      <c r="X225" s="1">
        <f ca="1">SUMIFS(INDIRECT($F$1&amp;$F225&amp;":"&amp;$F225),INDIRECT($F$1&amp;dbP!$D$2&amp;":"&amp;dbP!$D$2),"&gt;="&amp;X$6,INDIRECT($F$1&amp;dbP!$D$2&amp;":"&amp;dbP!$D$2),"&lt;="&amp;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X$6,INDIRECT($F$1&amp;dbP!$D$2&amp;":"&amp;dbP!$D$2),"&lt;="&amp;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Y225" s="1">
        <f ca="1">SUMIFS(INDIRECT($F$1&amp;$F225&amp;":"&amp;$F225),INDIRECT($F$1&amp;dbP!$D$2&amp;":"&amp;dbP!$D$2),"&gt;="&amp;Y$6,INDIRECT($F$1&amp;dbP!$D$2&amp;":"&amp;dbP!$D$2),"&lt;="&amp;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Y$6,INDIRECT($F$1&amp;dbP!$D$2&amp;":"&amp;dbP!$D$2),"&lt;="&amp;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Z225" s="1">
        <f ca="1">SUMIFS(INDIRECT($F$1&amp;$F225&amp;":"&amp;$F225),INDIRECT($F$1&amp;dbP!$D$2&amp;":"&amp;dbP!$D$2),"&gt;="&amp;Z$6,INDIRECT($F$1&amp;dbP!$D$2&amp;":"&amp;dbP!$D$2),"&lt;="&amp;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Z$6,INDIRECT($F$1&amp;dbP!$D$2&amp;":"&amp;dbP!$D$2),"&lt;="&amp;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A225" s="1">
        <f ca="1">SUMIFS(INDIRECT($F$1&amp;$F225&amp;":"&amp;$F225),INDIRECT($F$1&amp;dbP!$D$2&amp;":"&amp;dbP!$D$2),"&gt;="&amp;AA$6,INDIRECT($F$1&amp;dbP!$D$2&amp;":"&amp;dbP!$D$2),"&lt;="&amp;A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A$6,INDIRECT($F$1&amp;dbP!$D$2&amp;":"&amp;dbP!$D$2),"&lt;="&amp;A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B225" s="1">
        <f ca="1">SUMIFS(INDIRECT($F$1&amp;$F225&amp;":"&amp;$F225),INDIRECT($F$1&amp;dbP!$D$2&amp;":"&amp;dbP!$D$2),"&gt;="&amp;AB$6,INDIRECT($F$1&amp;dbP!$D$2&amp;":"&amp;dbP!$D$2),"&lt;="&amp;A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B$6,INDIRECT($F$1&amp;dbP!$D$2&amp;":"&amp;dbP!$D$2),"&lt;="&amp;A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C225" s="1">
        <f ca="1">SUMIFS(INDIRECT($F$1&amp;$F225&amp;":"&amp;$F225),INDIRECT($F$1&amp;dbP!$D$2&amp;":"&amp;dbP!$D$2),"&gt;="&amp;AC$6,INDIRECT($F$1&amp;dbP!$D$2&amp;":"&amp;dbP!$D$2),"&lt;="&amp;A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C$6,INDIRECT($F$1&amp;dbP!$D$2&amp;":"&amp;dbP!$D$2),"&lt;="&amp;A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D225" s="1">
        <f ca="1">SUMIFS(INDIRECT($F$1&amp;$F225&amp;":"&amp;$F225),INDIRECT($F$1&amp;dbP!$D$2&amp;":"&amp;dbP!$D$2),"&gt;="&amp;AD$6,INDIRECT($F$1&amp;dbP!$D$2&amp;":"&amp;dbP!$D$2),"&lt;="&amp;A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D$6,INDIRECT($F$1&amp;dbP!$D$2&amp;":"&amp;dbP!$D$2),"&lt;="&amp;A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E225" s="1">
        <f ca="1">SUMIFS(INDIRECT($F$1&amp;$F225&amp;":"&amp;$F225),INDIRECT($F$1&amp;dbP!$D$2&amp;":"&amp;dbP!$D$2),"&gt;="&amp;AE$6,INDIRECT($F$1&amp;dbP!$D$2&amp;":"&amp;dbP!$D$2),"&lt;="&amp;A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E$6,INDIRECT($F$1&amp;dbP!$D$2&amp;":"&amp;dbP!$D$2),"&lt;="&amp;A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F225" s="1">
        <f ca="1">SUMIFS(INDIRECT($F$1&amp;$F225&amp;":"&amp;$F225),INDIRECT($F$1&amp;dbP!$D$2&amp;":"&amp;dbP!$D$2),"&gt;="&amp;AF$6,INDIRECT($F$1&amp;dbP!$D$2&amp;":"&amp;dbP!$D$2),"&lt;="&amp;AF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F$6,INDIRECT($F$1&amp;dbP!$D$2&amp;":"&amp;dbP!$D$2),"&lt;="&amp;AF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G225" s="1">
        <f ca="1">SUMIFS(INDIRECT($F$1&amp;$F225&amp;":"&amp;$F225),INDIRECT($F$1&amp;dbP!$D$2&amp;":"&amp;dbP!$D$2),"&gt;="&amp;AG$6,INDIRECT($F$1&amp;dbP!$D$2&amp;":"&amp;dbP!$D$2),"&lt;="&amp;AG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G$6,INDIRECT($F$1&amp;dbP!$D$2&amp;":"&amp;dbP!$D$2),"&lt;="&amp;AG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H225" s="1">
        <f ca="1">SUMIFS(INDIRECT($F$1&amp;$F225&amp;":"&amp;$F225),INDIRECT($F$1&amp;dbP!$D$2&amp;":"&amp;dbP!$D$2),"&gt;="&amp;AH$6,INDIRECT($F$1&amp;dbP!$D$2&amp;":"&amp;dbP!$D$2),"&lt;="&amp;AH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H$6,INDIRECT($F$1&amp;dbP!$D$2&amp;":"&amp;dbP!$D$2),"&lt;="&amp;AH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I225" s="1">
        <f ca="1">SUMIFS(INDIRECT($F$1&amp;$F225&amp;":"&amp;$F225),INDIRECT($F$1&amp;dbP!$D$2&amp;":"&amp;dbP!$D$2),"&gt;="&amp;AI$6,INDIRECT($F$1&amp;dbP!$D$2&amp;":"&amp;dbP!$D$2),"&lt;="&amp;AI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I$6,INDIRECT($F$1&amp;dbP!$D$2&amp;":"&amp;dbP!$D$2),"&lt;="&amp;AI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J225" s="1">
        <f ca="1">SUMIFS(INDIRECT($F$1&amp;$F225&amp;":"&amp;$F225),INDIRECT($F$1&amp;dbP!$D$2&amp;":"&amp;dbP!$D$2),"&gt;="&amp;AJ$6,INDIRECT($F$1&amp;dbP!$D$2&amp;":"&amp;dbP!$D$2),"&lt;="&amp;AJ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J$6,INDIRECT($F$1&amp;dbP!$D$2&amp;":"&amp;dbP!$D$2),"&lt;="&amp;AJ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K225" s="1">
        <f ca="1">SUMIFS(INDIRECT($F$1&amp;$F225&amp;":"&amp;$F225),INDIRECT($F$1&amp;dbP!$D$2&amp;":"&amp;dbP!$D$2),"&gt;="&amp;AK$6,INDIRECT($F$1&amp;dbP!$D$2&amp;":"&amp;dbP!$D$2),"&lt;="&amp;AK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K$6,INDIRECT($F$1&amp;dbP!$D$2&amp;":"&amp;dbP!$D$2),"&lt;="&amp;AK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L225" s="1">
        <f ca="1">SUMIFS(INDIRECT($F$1&amp;$F225&amp;":"&amp;$F225),INDIRECT($F$1&amp;dbP!$D$2&amp;":"&amp;dbP!$D$2),"&gt;="&amp;AL$6,INDIRECT($F$1&amp;dbP!$D$2&amp;":"&amp;dbP!$D$2),"&lt;="&amp;AL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L$6,INDIRECT($F$1&amp;dbP!$D$2&amp;":"&amp;dbP!$D$2),"&lt;="&amp;AL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M225" s="1">
        <f ca="1">SUMIFS(INDIRECT($F$1&amp;$F225&amp;":"&amp;$F225),INDIRECT($F$1&amp;dbP!$D$2&amp;":"&amp;dbP!$D$2),"&gt;="&amp;AM$6,INDIRECT($F$1&amp;dbP!$D$2&amp;":"&amp;dbP!$D$2),"&lt;="&amp;AM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M$6,INDIRECT($F$1&amp;dbP!$D$2&amp;":"&amp;dbP!$D$2),"&lt;="&amp;AM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N225" s="1">
        <f ca="1">SUMIFS(INDIRECT($F$1&amp;$F225&amp;":"&amp;$F225),INDIRECT($F$1&amp;dbP!$D$2&amp;":"&amp;dbP!$D$2),"&gt;="&amp;AN$6,INDIRECT($F$1&amp;dbP!$D$2&amp;":"&amp;dbP!$D$2),"&lt;="&amp;AN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N$6,INDIRECT($F$1&amp;dbP!$D$2&amp;":"&amp;dbP!$D$2),"&lt;="&amp;AN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O225" s="1">
        <f ca="1">SUMIFS(INDIRECT($F$1&amp;$F225&amp;":"&amp;$F225),INDIRECT($F$1&amp;dbP!$D$2&amp;":"&amp;dbP!$D$2),"&gt;="&amp;AO$6,INDIRECT($F$1&amp;dbP!$D$2&amp;":"&amp;dbP!$D$2),"&lt;="&amp;AO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O$6,INDIRECT($F$1&amp;dbP!$D$2&amp;":"&amp;dbP!$D$2),"&lt;="&amp;AO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P225" s="1">
        <f ca="1">SUMIFS(INDIRECT($F$1&amp;$F225&amp;":"&amp;$F225),INDIRECT($F$1&amp;dbP!$D$2&amp;":"&amp;dbP!$D$2),"&gt;="&amp;AP$6,INDIRECT($F$1&amp;dbP!$D$2&amp;":"&amp;dbP!$D$2),"&lt;="&amp;AP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P$6,INDIRECT($F$1&amp;dbP!$D$2&amp;":"&amp;dbP!$D$2),"&lt;="&amp;AP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Q225" s="1">
        <f ca="1">SUMIFS(INDIRECT($F$1&amp;$F225&amp;":"&amp;$F225),INDIRECT($F$1&amp;dbP!$D$2&amp;":"&amp;dbP!$D$2),"&gt;="&amp;AQ$6,INDIRECT($F$1&amp;dbP!$D$2&amp;":"&amp;dbP!$D$2),"&lt;="&amp;AQ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Q$6,INDIRECT($F$1&amp;dbP!$D$2&amp;":"&amp;dbP!$D$2),"&lt;="&amp;AQ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R225" s="1">
        <f ca="1">SUMIFS(INDIRECT($F$1&amp;$F225&amp;":"&amp;$F225),INDIRECT($F$1&amp;dbP!$D$2&amp;":"&amp;dbP!$D$2),"&gt;="&amp;AR$6,INDIRECT($F$1&amp;dbP!$D$2&amp;":"&amp;dbP!$D$2),"&lt;="&amp;AR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R$6,INDIRECT($F$1&amp;dbP!$D$2&amp;":"&amp;dbP!$D$2),"&lt;="&amp;AR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S225" s="1">
        <f ca="1">SUMIFS(INDIRECT($F$1&amp;$F225&amp;":"&amp;$F225),INDIRECT($F$1&amp;dbP!$D$2&amp;":"&amp;dbP!$D$2),"&gt;="&amp;AS$6,INDIRECT($F$1&amp;dbP!$D$2&amp;":"&amp;dbP!$D$2),"&lt;="&amp;AS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S$6,INDIRECT($F$1&amp;dbP!$D$2&amp;":"&amp;dbP!$D$2),"&lt;="&amp;AS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T225" s="1">
        <f ca="1">SUMIFS(INDIRECT($F$1&amp;$F225&amp;":"&amp;$F225),INDIRECT($F$1&amp;dbP!$D$2&amp;":"&amp;dbP!$D$2),"&gt;="&amp;AT$6,INDIRECT($F$1&amp;dbP!$D$2&amp;":"&amp;dbP!$D$2),"&lt;="&amp;AT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T$6,INDIRECT($F$1&amp;dbP!$D$2&amp;":"&amp;dbP!$D$2),"&lt;="&amp;AT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U225" s="1">
        <f ca="1">SUMIFS(INDIRECT($F$1&amp;$F225&amp;":"&amp;$F225),INDIRECT($F$1&amp;dbP!$D$2&amp;":"&amp;dbP!$D$2),"&gt;="&amp;AU$6,INDIRECT($F$1&amp;dbP!$D$2&amp;":"&amp;dbP!$D$2),"&lt;="&amp;AU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U$6,INDIRECT($F$1&amp;dbP!$D$2&amp;":"&amp;dbP!$D$2),"&lt;="&amp;AU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V225" s="1">
        <f ca="1">SUMIFS(INDIRECT($F$1&amp;$F225&amp;":"&amp;$F225),INDIRECT($F$1&amp;dbP!$D$2&amp;":"&amp;dbP!$D$2),"&gt;="&amp;AV$6,INDIRECT($F$1&amp;dbP!$D$2&amp;":"&amp;dbP!$D$2),"&lt;="&amp;A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V$6,INDIRECT($F$1&amp;dbP!$D$2&amp;":"&amp;dbP!$D$2),"&lt;="&amp;AV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W225" s="1">
        <f ca="1">SUMIFS(INDIRECT($F$1&amp;$F225&amp;":"&amp;$F225),INDIRECT($F$1&amp;dbP!$D$2&amp;":"&amp;dbP!$D$2),"&gt;="&amp;AW$6,INDIRECT($F$1&amp;dbP!$D$2&amp;":"&amp;dbP!$D$2),"&lt;="&amp;A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W$6,INDIRECT($F$1&amp;dbP!$D$2&amp;":"&amp;dbP!$D$2),"&lt;="&amp;AW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X225" s="1">
        <f ca="1">SUMIFS(INDIRECT($F$1&amp;$F225&amp;":"&amp;$F225),INDIRECT($F$1&amp;dbP!$D$2&amp;":"&amp;dbP!$D$2),"&gt;="&amp;AX$6,INDIRECT($F$1&amp;dbP!$D$2&amp;":"&amp;dbP!$D$2),"&lt;="&amp;A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X$6,INDIRECT($F$1&amp;dbP!$D$2&amp;":"&amp;dbP!$D$2),"&lt;="&amp;AX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Y225" s="1">
        <f ca="1">SUMIFS(INDIRECT($F$1&amp;$F225&amp;":"&amp;$F225),INDIRECT($F$1&amp;dbP!$D$2&amp;":"&amp;dbP!$D$2),"&gt;="&amp;AY$6,INDIRECT($F$1&amp;dbP!$D$2&amp;":"&amp;dbP!$D$2),"&lt;="&amp;A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Y$6,INDIRECT($F$1&amp;dbP!$D$2&amp;":"&amp;dbP!$D$2),"&lt;="&amp;AY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AZ225" s="1">
        <f ca="1">SUMIFS(INDIRECT($F$1&amp;$F225&amp;":"&amp;$F225),INDIRECT($F$1&amp;dbP!$D$2&amp;":"&amp;dbP!$D$2),"&gt;="&amp;AZ$6,INDIRECT($F$1&amp;dbP!$D$2&amp;":"&amp;dbP!$D$2),"&lt;="&amp;A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AZ$6,INDIRECT($F$1&amp;dbP!$D$2&amp;":"&amp;dbP!$D$2),"&lt;="&amp;AZ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A225" s="1">
        <f ca="1">SUMIFS(INDIRECT($F$1&amp;$F225&amp;":"&amp;$F225),INDIRECT($F$1&amp;dbP!$D$2&amp;":"&amp;dbP!$D$2),"&gt;="&amp;BA$6,INDIRECT($F$1&amp;dbP!$D$2&amp;":"&amp;dbP!$D$2),"&lt;="&amp;B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BA$6,INDIRECT($F$1&amp;dbP!$D$2&amp;":"&amp;dbP!$D$2),"&lt;="&amp;BA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B225" s="1">
        <f ca="1">SUMIFS(INDIRECT($F$1&amp;$F225&amp;":"&amp;$F225),INDIRECT($F$1&amp;dbP!$D$2&amp;":"&amp;dbP!$D$2),"&gt;="&amp;BB$6,INDIRECT($F$1&amp;dbP!$D$2&amp;":"&amp;dbP!$D$2),"&lt;="&amp;B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BB$6,INDIRECT($F$1&amp;dbP!$D$2&amp;":"&amp;dbP!$D$2),"&lt;="&amp;BB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C225" s="1">
        <f ca="1">SUMIFS(INDIRECT($F$1&amp;$F225&amp;":"&amp;$F225),INDIRECT($F$1&amp;dbP!$D$2&amp;":"&amp;dbP!$D$2),"&gt;="&amp;BC$6,INDIRECT($F$1&amp;dbP!$D$2&amp;":"&amp;dbP!$D$2),"&lt;="&amp;B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BC$6,INDIRECT($F$1&amp;dbP!$D$2&amp;":"&amp;dbP!$D$2),"&lt;="&amp;BC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D225" s="1">
        <f ca="1">SUMIFS(INDIRECT($F$1&amp;$F225&amp;":"&amp;$F225),INDIRECT($F$1&amp;dbP!$D$2&amp;":"&amp;dbP!$D$2),"&gt;="&amp;BD$6,INDIRECT($F$1&amp;dbP!$D$2&amp;":"&amp;dbP!$D$2),"&lt;="&amp;B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BD$6,INDIRECT($F$1&amp;dbP!$D$2&amp;":"&amp;dbP!$D$2),"&lt;="&amp;BD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  <c r="BE225" s="1">
        <f ca="1">SUMIFS(INDIRECT($F$1&amp;$F225&amp;":"&amp;$F225),INDIRECT($F$1&amp;dbP!$D$2&amp;":"&amp;dbP!$D$2),"&gt;="&amp;BE$6,INDIRECT($F$1&amp;dbP!$D$2&amp;":"&amp;dbP!$D$2),"&lt;="&amp;B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"&amp;$I225=$J225),"*",RIGHT($J225,LEN($J225)-4)),INDIRECT($F$1&amp;dbP!$AC$2&amp;":"&amp;dbP!$AC$2),RepP!$J$3)-
SUMIFS(INDIRECT($F$1&amp;$G225&amp;":"&amp;$G225),INDIRECT($F$1&amp;dbP!$D$2&amp;":"&amp;dbP!$D$2),"&gt;="&amp;BE$6,INDIRECT($F$1&amp;dbP!$D$2&amp;":"&amp;dbP!$D$2),"&lt;="&amp;BE$7,INDIRECT($F$1&amp;dbP!$O$2&amp;":"&amp;dbP!$O$2),$H225,INDIRECT($F$1&amp;dbP!$P$2&amp;":"&amp;dbP!$P$2),IF($I225=$J225,"*",$I225),INDIRECT($F$1&amp;dbP!$Q$2&amp;":"&amp;dbP!$Q$2),IF(OR($I225=$J225,"  "&amp;$I225=$J225),"*",RIGHT($J225,LEN($J225)-4)),INDIRECT($F$1&amp;dbP!$AC$2&amp;":"&amp;dbP!$AC$2),RepP!$J$3)</f>
        <v>0</v>
      </c>
    </row>
    <row r="226" spans="2:57" x14ac:dyDescent="0.3">
      <c r="B226" s="1">
        <f>MAX(B$181:B225)+1</f>
        <v>61</v>
      </c>
      <c r="F226" s="1" t="str">
        <f ca="1">INDIRECT($B$1&amp;Items!H$2&amp;$B226)</f>
        <v>Y</v>
      </c>
      <c r="G226" s="1" t="str">
        <f ca="1">INDIRECT($B$1&amp;Items!I$2&amp;$B226)</f>
        <v>Z</v>
      </c>
      <c r="H226" s="13" t="str">
        <f ca="1">INDIRECT($B$1&amp;Items!E$2&amp;$B226)</f>
        <v>Начисление себестоимостных затрат</v>
      </c>
      <c r="I226" s="13" t="str">
        <f ca="1">IF(INDIRECT($B$1&amp;Items!F$2&amp;$B226)="",H226,INDIRECT($B$1&amp;Items!F$2&amp;$B226))</f>
        <v>Начисление затрат этапа-4 бизнес-процесса</v>
      </c>
      <c r="J226" s="1" t="str">
        <f ca="1">IF(INDIRECT($B$1&amp;Items!G$2&amp;$B226)="",IF(H226&lt;&gt;I226,"  "&amp;I226,I226),"    "&amp;INDIRECT($B$1&amp;Items!G$2&amp;$B226))</f>
        <v xml:space="preserve">    Производственные затраты-29</v>
      </c>
      <c r="S226" s="1">
        <f ca="1">SUM($U226:INDIRECT(ADDRESS(ROW(),SUMIFS($1:$1,$5:$5,MAX($5:$5)))))</f>
        <v>671277.95</v>
      </c>
      <c r="V226" s="1">
        <f ca="1">SUMIFS(INDIRECT($F$1&amp;$F226&amp;":"&amp;$F226),INDIRECT($F$1&amp;dbP!$D$2&amp;":"&amp;dbP!$D$2),"&gt;="&amp;V$6,INDIRECT($F$1&amp;dbP!$D$2&amp;":"&amp;dbP!$D$2),"&lt;="&amp;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V$6,INDIRECT($F$1&amp;dbP!$D$2&amp;":"&amp;dbP!$D$2),"&lt;="&amp;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W226" s="1">
        <f ca="1">SUMIFS(INDIRECT($F$1&amp;$F226&amp;":"&amp;$F226),INDIRECT($F$1&amp;dbP!$D$2&amp;":"&amp;dbP!$D$2),"&gt;="&amp;W$6,INDIRECT($F$1&amp;dbP!$D$2&amp;":"&amp;dbP!$D$2),"&lt;="&amp;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W$6,INDIRECT($F$1&amp;dbP!$D$2&amp;":"&amp;dbP!$D$2),"&lt;="&amp;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X226" s="1">
        <f ca="1">SUMIFS(INDIRECT($F$1&amp;$F226&amp;":"&amp;$F226),INDIRECT($F$1&amp;dbP!$D$2&amp;":"&amp;dbP!$D$2),"&gt;="&amp;X$6,INDIRECT($F$1&amp;dbP!$D$2&amp;":"&amp;dbP!$D$2),"&lt;="&amp;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X$6,INDIRECT($F$1&amp;dbP!$D$2&amp;":"&amp;dbP!$D$2),"&lt;="&amp;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671277.95</v>
      </c>
      <c r="Y226" s="1">
        <f ca="1">SUMIFS(INDIRECT($F$1&amp;$F226&amp;":"&amp;$F226),INDIRECT($F$1&amp;dbP!$D$2&amp;":"&amp;dbP!$D$2),"&gt;="&amp;Y$6,INDIRECT($F$1&amp;dbP!$D$2&amp;":"&amp;dbP!$D$2),"&lt;="&amp;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Y$6,INDIRECT($F$1&amp;dbP!$D$2&amp;":"&amp;dbP!$D$2),"&lt;="&amp;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Z226" s="1">
        <f ca="1">SUMIFS(INDIRECT($F$1&amp;$F226&amp;":"&amp;$F226),INDIRECT($F$1&amp;dbP!$D$2&amp;":"&amp;dbP!$D$2),"&gt;="&amp;Z$6,INDIRECT($F$1&amp;dbP!$D$2&amp;":"&amp;dbP!$D$2),"&lt;="&amp;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Z$6,INDIRECT($F$1&amp;dbP!$D$2&amp;":"&amp;dbP!$D$2),"&lt;="&amp;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A226" s="1">
        <f ca="1">SUMIFS(INDIRECT($F$1&amp;$F226&amp;":"&amp;$F226),INDIRECT($F$1&amp;dbP!$D$2&amp;":"&amp;dbP!$D$2),"&gt;="&amp;AA$6,INDIRECT($F$1&amp;dbP!$D$2&amp;":"&amp;dbP!$D$2),"&lt;="&amp;A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A$6,INDIRECT($F$1&amp;dbP!$D$2&amp;":"&amp;dbP!$D$2),"&lt;="&amp;A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B226" s="1">
        <f ca="1">SUMIFS(INDIRECT($F$1&amp;$F226&amp;":"&amp;$F226),INDIRECT($F$1&amp;dbP!$D$2&amp;":"&amp;dbP!$D$2),"&gt;="&amp;AB$6,INDIRECT($F$1&amp;dbP!$D$2&amp;":"&amp;dbP!$D$2),"&lt;="&amp;A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B$6,INDIRECT($F$1&amp;dbP!$D$2&amp;":"&amp;dbP!$D$2),"&lt;="&amp;A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C226" s="1">
        <f ca="1">SUMIFS(INDIRECT($F$1&amp;$F226&amp;":"&amp;$F226),INDIRECT($F$1&amp;dbP!$D$2&amp;":"&amp;dbP!$D$2),"&gt;="&amp;AC$6,INDIRECT($F$1&amp;dbP!$D$2&amp;":"&amp;dbP!$D$2),"&lt;="&amp;A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C$6,INDIRECT($F$1&amp;dbP!$D$2&amp;":"&amp;dbP!$D$2),"&lt;="&amp;A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D226" s="1">
        <f ca="1">SUMIFS(INDIRECT($F$1&amp;$F226&amp;":"&amp;$F226),INDIRECT($F$1&amp;dbP!$D$2&amp;":"&amp;dbP!$D$2),"&gt;="&amp;AD$6,INDIRECT($F$1&amp;dbP!$D$2&amp;":"&amp;dbP!$D$2),"&lt;="&amp;A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D$6,INDIRECT($F$1&amp;dbP!$D$2&amp;":"&amp;dbP!$D$2),"&lt;="&amp;A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E226" s="1">
        <f ca="1">SUMIFS(INDIRECT($F$1&amp;$F226&amp;":"&amp;$F226),INDIRECT($F$1&amp;dbP!$D$2&amp;":"&amp;dbP!$D$2),"&gt;="&amp;AE$6,INDIRECT($F$1&amp;dbP!$D$2&amp;":"&amp;dbP!$D$2),"&lt;="&amp;A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E$6,INDIRECT($F$1&amp;dbP!$D$2&amp;":"&amp;dbP!$D$2),"&lt;="&amp;A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F226" s="1">
        <f ca="1">SUMIFS(INDIRECT($F$1&amp;$F226&amp;":"&amp;$F226),INDIRECT($F$1&amp;dbP!$D$2&amp;":"&amp;dbP!$D$2),"&gt;="&amp;AF$6,INDIRECT($F$1&amp;dbP!$D$2&amp;":"&amp;dbP!$D$2),"&lt;="&amp;AF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F$6,INDIRECT($F$1&amp;dbP!$D$2&amp;":"&amp;dbP!$D$2),"&lt;="&amp;AF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G226" s="1">
        <f ca="1">SUMIFS(INDIRECT($F$1&amp;$F226&amp;":"&amp;$F226),INDIRECT($F$1&amp;dbP!$D$2&amp;":"&amp;dbP!$D$2),"&gt;="&amp;AG$6,INDIRECT($F$1&amp;dbP!$D$2&amp;":"&amp;dbP!$D$2),"&lt;="&amp;AG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G$6,INDIRECT($F$1&amp;dbP!$D$2&amp;":"&amp;dbP!$D$2),"&lt;="&amp;AG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H226" s="1">
        <f ca="1">SUMIFS(INDIRECT($F$1&amp;$F226&amp;":"&amp;$F226),INDIRECT($F$1&amp;dbP!$D$2&amp;":"&amp;dbP!$D$2),"&gt;="&amp;AH$6,INDIRECT($F$1&amp;dbP!$D$2&amp;":"&amp;dbP!$D$2),"&lt;="&amp;AH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H$6,INDIRECT($F$1&amp;dbP!$D$2&amp;":"&amp;dbP!$D$2),"&lt;="&amp;AH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I226" s="1">
        <f ca="1">SUMIFS(INDIRECT($F$1&amp;$F226&amp;":"&amp;$F226),INDIRECT($F$1&amp;dbP!$D$2&amp;":"&amp;dbP!$D$2),"&gt;="&amp;AI$6,INDIRECT($F$1&amp;dbP!$D$2&amp;":"&amp;dbP!$D$2),"&lt;="&amp;AI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I$6,INDIRECT($F$1&amp;dbP!$D$2&amp;":"&amp;dbP!$D$2),"&lt;="&amp;AI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J226" s="1">
        <f ca="1">SUMIFS(INDIRECT($F$1&amp;$F226&amp;":"&amp;$F226),INDIRECT($F$1&amp;dbP!$D$2&amp;":"&amp;dbP!$D$2),"&gt;="&amp;AJ$6,INDIRECT($F$1&amp;dbP!$D$2&amp;":"&amp;dbP!$D$2),"&lt;="&amp;AJ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J$6,INDIRECT($F$1&amp;dbP!$D$2&amp;":"&amp;dbP!$D$2),"&lt;="&amp;AJ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K226" s="1">
        <f ca="1">SUMIFS(INDIRECT($F$1&amp;$F226&amp;":"&amp;$F226),INDIRECT($F$1&amp;dbP!$D$2&amp;":"&amp;dbP!$D$2),"&gt;="&amp;AK$6,INDIRECT($F$1&amp;dbP!$D$2&amp;":"&amp;dbP!$D$2),"&lt;="&amp;AK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K$6,INDIRECT($F$1&amp;dbP!$D$2&amp;":"&amp;dbP!$D$2),"&lt;="&amp;AK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L226" s="1">
        <f ca="1">SUMIFS(INDIRECT($F$1&amp;$F226&amp;":"&amp;$F226),INDIRECT($F$1&amp;dbP!$D$2&amp;":"&amp;dbP!$D$2),"&gt;="&amp;AL$6,INDIRECT($F$1&amp;dbP!$D$2&amp;":"&amp;dbP!$D$2),"&lt;="&amp;AL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L$6,INDIRECT($F$1&amp;dbP!$D$2&amp;":"&amp;dbP!$D$2),"&lt;="&amp;AL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M226" s="1">
        <f ca="1">SUMIFS(INDIRECT($F$1&amp;$F226&amp;":"&amp;$F226),INDIRECT($F$1&amp;dbP!$D$2&amp;":"&amp;dbP!$D$2),"&gt;="&amp;AM$6,INDIRECT($F$1&amp;dbP!$D$2&amp;":"&amp;dbP!$D$2),"&lt;="&amp;AM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M$6,INDIRECT($F$1&amp;dbP!$D$2&amp;":"&amp;dbP!$D$2),"&lt;="&amp;AM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N226" s="1">
        <f ca="1">SUMIFS(INDIRECT($F$1&amp;$F226&amp;":"&amp;$F226),INDIRECT($F$1&amp;dbP!$D$2&amp;":"&amp;dbP!$D$2),"&gt;="&amp;AN$6,INDIRECT($F$1&amp;dbP!$D$2&amp;":"&amp;dbP!$D$2),"&lt;="&amp;AN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N$6,INDIRECT($F$1&amp;dbP!$D$2&amp;":"&amp;dbP!$D$2),"&lt;="&amp;AN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O226" s="1">
        <f ca="1">SUMIFS(INDIRECT($F$1&amp;$F226&amp;":"&amp;$F226),INDIRECT($F$1&amp;dbP!$D$2&amp;":"&amp;dbP!$D$2),"&gt;="&amp;AO$6,INDIRECT($F$1&amp;dbP!$D$2&amp;":"&amp;dbP!$D$2),"&lt;="&amp;AO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O$6,INDIRECT($F$1&amp;dbP!$D$2&amp;":"&amp;dbP!$D$2),"&lt;="&amp;AO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P226" s="1">
        <f ca="1">SUMIFS(INDIRECT($F$1&amp;$F226&amp;":"&amp;$F226),INDIRECT($F$1&amp;dbP!$D$2&amp;":"&amp;dbP!$D$2),"&gt;="&amp;AP$6,INDIRECT($F$1&amp;dbP!$D$2&amp;":"&amp;dbP!$D$2),"&lt;="&amp;AP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P$6,INDIRECT($F$1&amp;dbP!$D$2&amp;":"&amp;dbP!$D$2),"&lt;="&amp;AP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Q226" s="1">
        <f ca="1">SUMIFS(INDIRECT($F$1&amp;$F226&amp;":"&amp;$F226),INDIRECT($F$1&amp;dbP!$D$2&amp;":"&amp;dbP!$D$2),"&gt;="&amp;AQ$6,INDIRECT($F$1&amp;dbP!$D$2&amp;":"&amp;dbP!$D$2),"&lt;="&amp;AQ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Q$6,INDIRECT($F$1&amp;dbP!$D$2&amp;":"&amp;dbP!$D$2),"&lt;="&amp;AQ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R226" s="1">
        <f ca="1">SUMIFS(INDIRECT($F$1&amp;$F226&amp;":"&amp;$F226),INDIRECT($F$1&amp;dbP!$D$2&amp;":"&amp;dbP!$D$2),"&gt;="&amp;AR$6,INDIRECT($F$1&amp;dbP!$D$2&amp;":"&amp;dbP!$D$2),"&lt;="&amp;AR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R$6,INDIRECT($F$1&amp;dbP!$D$2&amp;":"&amp;dbP!$D$2),"&lt;="&amp;AR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S226" s="1">
        <f ca="1">SUMIFS(INDIRECT($F$1&amp;$F226&amp;":"&amp;$F226),INDIRECT($F$1&amp;dbP!$D$2&amp;":"&amp;dbP!$D$2),"&gt;="&amp;AS$6,INDIRECT($F$1&amp;dbP!$D$2&amp;":"&amp;dbP!$D$2),"&lt;="&amp;AS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S$6,INDIRECT($F$1&amp;dbP!$D$2&amp;":"&amp;dbP!$D$2),"&lt;="&amp;AS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T226" s="1">
        <f ca="1">SUMIFS(INDIRECT($F$1&amp;$F226&amp;":"&amp;$F226),INDIRECT($F$1&amp;dbP!$D$2&amp;":"&amp;dbP!$D$2),"&gt;="&amp;AT$6,INDIRECT($F$1&amp;dbP!$D$2&amp;":"&amp;dbP!$D$2),"&lt;="&amp;AT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T$6,INDIRECT($F$1&amp;dbP!$D$2&amp;":"&amp;dbP!$D$2),"&lt;="&amp;AT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U226" s="1">
        <f ca="1">SUMIFS(INDIRECT($F$1&amp;$F226&amp;":"&amp;$F226),INDIRECT($F$1&amp;dbP!$D$2&amp;":"&amp;dbP!$D$2),"&gt;="&amp;AU$6,INDIRECT($F$1&amp;dbP!$D$2&amp;":"&amp;dbP!$D$2),"&lt;="&amp;AU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U$6,INDIRECT($F$1&amp;dbP!$D$2&amp;":"&amp;dbP!$D$2),"&lt;="&amp;AU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V226" s="1">
        <f ca="1">SUMIFS(INDIRECT($F$1&amp;$F226&amp;":"&amp;$F226),INDIRECT($F$1&amp;dbP!$D$2&amp;":"&amp;dbP!$D$2),"&gt;="&amp;AV$6,INDIRECT($F$1&amp;dbP!$D$2&amp;":"&amp;dbP!$D$2),"&lt;="&amp;A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V$6,INDIRECT($F$1&amp;dbP!$D$2&amp;":"&amp;dbP!$D$2),"&lt;="&amp;AV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W226" s="1">
        <f ca="1">SUMIFS(INDIRECT($F$1&amp;$F226&amp;":"&amp;$F226),INDIRECT($F$1&amp;dbP!$D$2&amp;":"&amp;dbP!$D$2),"&gt;="&amp;AW$6,INDIRECT($F$1&amp;dbP!$D$2&amp;":"&amp;dbP!$D$2),"&lt;="&amp;A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W$6,INDIRECT($F$1&amp;dbP!$D$2&amp;":"&amp;dbP!$D$2),"&lt;="&amp;AW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X226" s="1">
        <f ca="1">SUMIFS(INDIRECT($F$1&amp;$F226&amp;":"&amp;$F226),INDIRECT($F$1&amp;dbP!$D$2&amp;":"&amp;dbP!$D$2),"&gt;="&amp;AX$6,INDIRECT($F$1&amp;dbP!$D$2&amp;":"&amp;dbP!$D$2),"&lt;="&amp;A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X$6,INDIRECT($F$1&amp;dbP!$D$2&amp;":"&amp;dbP!$D$2),"&lt;="&amp;AX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Y226" s="1">
        <f ca="1">SUMIFS(INDIRECT($F$1&amp;$F226&amp;":"&amp;$F226),INDIRECT($F$1&amp;dbP!$D$2&amp;":"&amp;dbP!$D$2),"&gt;="&amp;AY$6,INDIRECT($F$1&amp;dbP!$D$2&amp;":"&amp;dbP!$D$2),"&lt;="&amp;A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Y$6,INDIRECT($F$1&amp;dbP!$D$2&amp;":"&amp;dbP!$D$2),"&lt;="&amp;AY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AZ226" s="1">
        <f ca="1">SUMIFS(INDIRECT($F$1&amp;$F226&amp;":"&amp;$F226),INDIRECT($F$1&amp;dbP!$D$2&amp;":"&amp;dbP!$D$2),"&gt;="&amp;AZ$6,INDIRECT($F$1&amp;dbP!$D$2&amp;":"&amp;dbP!$D$2),"&lt;="&amp;A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AZ$6,INDIRECT($F$1&amp;dbP!$D$2&amp;":"&amp;dbP!$D$2),"&lt;="&amp;AZ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A226" s="1">
        <f ca="1">SUMIFS(INDIRECT($F$1&amp;$F226&amp;":"&amp;$F226),INDIRECT($F$1&amp;dbP!$D$2&amp;":"&amp;dbP!$D$2),"&gt;="&amp;BA$6,INDIRECT($F$1&amp;dbP!$D$2&amp;":"&amp;dbP!$D$2),"&lt;="&amp;B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BA$6,INDIRECT($F$1&amp;dbP!$D$2&amp;":"&amp;dbP!$D$2),"&lt;="&amp;BA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B226" s="1">
        <f ca="1">SUMIFS(INDIRECT($F$1&amp;$F226&amp;":"&amp;$F226),INDIRECT($F$1&amp;dbP!$D$2&amp;":"&amp;dbP!$D$2),"&gt;="&amp;BB$6,INDIRECT($F$1&amp;dbP!$D$2&amp;":"&amp;dbP!$D$2),"&lt;="&amp;B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BB$6,INDIRECT($F$1&amp;dbP!$D$2&amp;":"&amp;dbP!$D$2),"&lt;="&amp;BB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C226" s="1">
        <f ca="1">SUMIFS(INDIRECT($F$1&amp;$F226&amp;":"&amp;$F226),INDIRECT($F$1&amp;dbP!$D$2&amp;":"&amp;dbP!$D$2),"&gt;="&amp;BC$6,INDIRECT($F$1&amp;dbP!$D$2&amp;":"&amp;dbP!$D$2),"&lt;="&amp;B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BC$6,INDIRECT($F$1&amp;dbP!$D$2&amp;":"&amp;dbP!$D$2),"&lt;="&amp;BC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D226" s="1">
        <f ca="1">SUMIFS(INDIRECT($F$1&amp;$F226&amp;":"&amp;$F226),INDIRECT($F$1&amp;dbP!$D$2&amp;":"&amp;dbP!$D$2),"&gt;="&amp;BD$6,INDIRECT($F$1&amp;dbP!$D$2&amp;":"&amp;dbP!$D$2),"&lt;="&amp;B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BD$6,INDIRECT($F$1&amp;dbP!$D$2&amp;":"&amp;dbP!$D$2),"&lt;="&amp;BD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  <c r="BE226" s="1">
        <f ca="1">SUMIFS(INDIRECT($F$1&amp;$F226&amp;":"&amp;$F226),INDIRECT($F$1&amp;dbP!$D$2&amp;":"&amp;dbP!$D$2),"&gt;="&amp;BE$6,INDIRECT($F$1&amp;dbP!$D$2&amp;":"&amp;dbP!$D$2),"&lt;="&amp;B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"&amp;$I226=$J226),"*",RIGHT($J226,LEN($J226)-4)),INDIRECT($F$1&amp;dbP!$AC$2&amp;":"&amp;dbP!$AC$2),RepP!$J$3)-
SUMIFS(INDIRECT($F$1&amp;$G226&amp;":"&amp;$G226),INDIRECT($F$1&amp;dbP!$D$2&amp;":"&amp;dbP!$D$2),"&gt;="&amp;BE$6,INDIRECT($F$1&amp;dbP!$D$2&amp;":"&amp;dbP!$D$2),"&lt;="&amp;BE$7,INDIRECT($F$1&amp;dbP!$O$2&amp;":"&amp;dbP!$O$2),$H226,INDIRECT($F$1&amp;dbP!$P$2&amp;":"&amp;dbP!$P$2),IF($I226=$J226,"*",$I226),INDIRECT($F$1&amp;dbP!$Q$2&amp;":"&amp;dbP!$Q$2),IF(OR($I226=$J226,"  "&amp;$I226=$J226),"*",RIGHT($J226,LEN($J226)-4)),INDIRECT($F$1&amp;dbP!$AC$2&amp;":"&amp;dbP!$AC$2),RepP!$J$3)</f>
        <v>0</v>
      </c>
    </row>
    <row r="227" spans="2:57" x14ac:dyDescent="0.3">
      <c r="B227" s="1">
        <f>MAX(B$181:B226)+1</f>
        <v>62</v>
      </c>
      <c r="F227" s="1" t="str">
        <f ca="1">INDIRECT($B$1&amp;Items!H$2&amp;$B227)</f>
        <v>Y</v>
      </c>
      <c r="G227" s="1" t="str">
        <f ca="1">INDIRECT($B$1&amp;Items!I$2&amp;$B227)</f>
        <v>Z</v>
      </c>
      <c r="H227" s="13" t="str">
        <f ca="1">INDIRECT($B$1&amp;Items!E$2&amp;$B227)</f>
        <v>Начисление себестоимостных затрат</v>
      </c>
      <c r="I227" s="13" t="str">
        <f ca="1">IF(INDIRECT($B$1&amp;Items!F$2&amp;$B227)="",H227,INDIRECT($B$1&amp;Items!F$2&amp;$B227))</f>
        <v>Начисление затрат этапа-4 бизнес-процесса</v>
      </c>
      <c r="J227" s="1" t="str">
        <f ca="1">IF(INDIRECT($B$1&amp;Items!G$2&amp;$B227)="",IF(H227&lt;&gt;I227,"  "&amp;I227,I227),"    "&amp;INDIRECT($B$1&amp;Items!G$2&amp;$B227))</f>
        <v xml:space="preserve">    Производственные затраты-30</v>
      </c>
      <c r="S227" s="1">
        <f ca="1">SUM($U227:INDIRECT(ADDRESS(ROW(),SUMIFS($1:$1,$5:$5,MAX($5:$5)))))</f>
        <v>869195.68033833324</v>
      </c>
      <c r="V227" s="1">
        <f ca="1">SUMIFS(INDIRECT($F$1&amp;$F227&amp;":"&amp;$F227),INDIRECT($F$1&amp;dbP!$D$2&amp;":"&amp;dbP!$D$2),"&gt;="&amp;V$6,INDIRECT($F$1&amp;dbP!$D$2&amp;":"&amp;dbP!$D$2),"&lt;="&amp;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V$6,INDIRECT($F$1&amp;dbP!$D$2&amp;":"&amp;dbP!$D$2),"&lt;="&amp;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W227" s="1">
        <f ca="1">SUMIFS(INDIRECT($F$1&amp;$F227&amp;":"&amp;$F227),INDIRECT($F$1&amp;dbP!$D$2&amp;":"&amp;dbP!$D$2),"&gt;="&amp;W$6,INDIRECT($F$1&amp;dbP!$D$2&amp;":"&amp;dbP!$D$2),"&lt;="&amp;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W$6,INDIRECT($F$1&amp;dbP!$D$2&amp;":"&amp;dbP!$D$2),"&lt;="&amp;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X227" s="1">
        <f ca="1">SUMIFS(INDIRECT($F$1&amp;$F227&amp;":"&amp;$F227),INDIRECT($F$1&amp;dbP!$D$2&amp;":"&amp;dbP!$D$2),"&gt;="&amp;X$6,INDIRECT($F$1&amp;dbP!$D$2&amp;":"&amp;dbP!$D$2),"&lt;="&amp;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X$6,INDIRECT($F$1&amp;dbP!$D$2&amp;":"&amp;dbP!$D$2),"&lt;="&amp;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869195.68033833324</v>
      </c>
      <c r="Y227" s="1">
        <f ca="1">SUMIFS(INDIRECT($F$1&amp;$F227&amp;":"&amp;$F227),INDIRECT($F$1&amp;dbP!$D$2&amp;":"&amp;dbP!$D$2),"&gt;="&amp;Y$6,INDIRECT($F$1&amp;dbP!$D$2&amp;":"&amp;dbP!$D$2),"&lt;="&amp;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Y$6,INDIRECT($F$1&amp;dbP!$D$2&amp;":"&amp;dbP!$D$2),"&lt;="&amp;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Z227" s="1">
        <f ca="1">SUMIFS(INDIRECT($F$1&amp;$F227&amp;":"&amp;$F227),INDIRECT($F$1&amp;dbP!$D$2&amp;":"&amp;dbP!$D$2),"&gt;="&amp;Z$6,INDIRECT($F$1&amp;dbP!$D$2&amp;":"&amp;dbP!$D$2),"&lt;="&amp;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Z$6,INDIRECT($F$1&amp;dbP!$D$2&amp;":"&amp;dbP!$D$2),"&lt;="&amp;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A227" s="1">
        <f ca="1">SUMIFS(INDIRECT($F$1&amp;$F227&amp;":"&amp;$F227),INDIRECT($F$1&amp;dbP!$D$2&amp;":"&amp;dbP!$D$2),"&gt;="&amp;AA$6,INDIRECT($F$1&amp;dbP!$D$2&amp;":"&amp;dbP!$D$2),"&lt;="&amp;A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A$6,INDIRECT($F$1&amp;dbP!$D$2&amp;":"&amp;dbP!$D$2),"&lt;="&amp;A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B227" s="1">
        <f ca="1">SUMIFS(INDIRECT($F$1&amp;$F227&amp;":"&amp;$F227),INDIRECT($F$1&amp;dbP!$D$2&amp;":"&amp;dbP!$D$2),"&gt;="&amp;AB$6,INDIRECT($F$1&amp;dbP!$D$2&amp;":"&amp;dbP!$D$2),"&lt;="&amp;A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B$6,INDIRECT($F$1&amp;dbP!$D$2&amp;":"&amp;dbP!$D$2),"&lt;="&amp;A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C227" s="1">
        <f ca="1">SUMIFS(INDIRECT($F$1&amp;$F227&amp;":"&amp;$F227),INDIRECT($F$1&amp;dbP!$D$2&amp;":"&amp;dbP!$D$2),"&gt;="&amp;AC$6,INDIRECT($F$1&amp;dbP!$D$2&amp;":"&amp;dbP!$D$2),"&lt;="&amp;A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C$6,INDIRECT($F$1&amp;dbP!$D$2&amp;":"&amp;dbP!$D$2),"&lt;="&amp;A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D227" s="1">
        <f ca="1">SUMIFS(INDIRECT($F$1&amp;$F227&amp;":"&amp;$F227),INDIRECT($F$1&amp;dbP!$D$2&amp;":"&amp;dbP!$D$2),"&gt;="&amp;AD$6,INDIRECT($F$1&amp;dbP!$D$2&amp;":"&amp;dbP!$D$2),"&lt;="&amp;A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D$6,INDIRECT($F$1&amp;dbP!$D$2&amp;":"&amp;dbP!$D$2),"&lt;="&amp;A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E227" s="1">
        <f ca="1">SUMIFS(INDIRECT($F$1&amp;$F227&amp;":"&amp;$F227),INDIRECT($F$1&amp;dbP!$D$2&amp;":"&amp;dbP!$D$2),"&gt;="&amp;AE$6,INDIRECT($F$1&amp;dbP!$D$2&amp;":"&amp;dbP!$D$2),"&lt;="&amp;A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E$6,INDIRECT($F$1&amp;dbP!$D$2&amp;":"&amp;dbP!$D$2),"&lt;="&amp;A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F227" s="1">
        <f ca="1">SUMIFS(INDIRECT($F$1&amp;$F227&amp;":"&amp;$F227),INDIRECT($F$1&amp;dbP!$D$2&amp;":"&amp;dbP!$D$2),"&gt;="&amp;AF$6,INDIRECT($F$1&amp;dbP!$D$2&amp;":"&amp;dbP!$D$2),"&lt;="&amp;AF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F$6,INDIRECT($F$1&amp;dbP!$D$2&amp;":"&amp;dbP!$D$2),"&lt;="&amp;AF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G227" s="1">
        <f ca="1">SUMIFS(INDIRECT($F$1&amp;$F227&amp;":"&amp;$F227),INDIRECT($F$1&amp;dbP!$D$2&amp;":"&amp;dbP!$D$2),"&gt;="&amp;AG$6,INDIRECT($F$1&amp;dbP!$D$2&amp;":"&amp;dbP!$D$2),"&lt;="&amp;AG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G$6,INDIRECT($F$1&amp;dbP!$D$2&amp;":"&amp;dbP!$D$2),"&lt;="&amp;AG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H227" s="1">
        <f ca="1">SUMIFS(INDIRECT($F$1&amp;$F227&amp;":"&amp;$F227),INDIRECT($F$1&amp;dbP!$D$2&amp;":"&amp;dbP!$D$2),"&gt;="&amp;AH$6,INDIRECT($F$1&amp;dbP!$D$2&amp;":"&amp;dbP!$D$2),"&lt;="&amp;AH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H$6,INDIRECT($F$1&amp;dbP!$D$2&amp;":"&amp;dbP!$D$2),"&lt;="&amp;AH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I227" s="1">
        <f ca="1">SUMIFS(INDIRECT($F$1&amp;$F227&amp;":"&amp;$F227),INDIRECT($F$1&amp;dbP!$D$2&amp;":"&amp;dbP!$D$2),"&gt;="&amp;AI$6,INDIRECT($F$1&amp;dbP!$D$2&amp;":"&amp;dbP!$D$2),"&lt;="&amp;AI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I$6,INDIRECT($F$1&amp;dbP!$D$2&amp;":"&amp;dbP!$D$2),"&lt;="&amp;AI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J227" s="1">
        <f ca="1">SUMIFS(INDIRECT($F$1&amp;$F227&amp;":"&amp;$F227),INDIRECT($F$1&amp;dbP!$D$2&amp;":"&amp;dbP!$D$2),"&gt;="&amp;AJ$6,INDIRECT($F$1&amp;dbP!$D$2&amp;":"&amp;dbP!$D$2),"&lt;="&amp;AJ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J$6,INDIRECT($F$1&amp;dbP!$D$2&amp;":"&amp;dbP!$D$2),"&lt;="&amp;AJ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K227" s="1">
        <f ca="1">SUMIFS(INDIRECT($F$1&amp;$F227&amp;":"&amp;$F227),INDIRECT($F$1&amp;dbP!$D$2&amp;":"&amp;dbP!$D$2),"&gt;="&amp;AK$6,INDIRECT($F$1&amp;dbP!$D$2&amp;":"&amp;dbP!$D$2),"&lt;="&amp;AK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K$6,INDIRECT($F$1&amp;dbP!$D$2&amp;":"&amp;dbP!$D$2),"&lt;="&amp;AK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L227" s="1">
        <f ca="1">SUMIFS(INDIRECT($F$1&amp;$F227&amp;":"&amp;$F227),INDIRECT($F$1&amp;dbP!$D$2&amp;":"&amp;dbP!$D$2),"&gt;="&amp;AL$6,INDIRECT($F$1&amp;dbP!$D$2&amp;":"&amp;dbP!$D$2),"&lt;="&amp;AL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L$6,INDIRECT($F$1&amp;dbP!$D$2&amp;":"&amp;dbP!$D$2),"&lt;="&amp;AL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M227" s="1">
        <f ca="1">SUMIFS(INDIRECT($F$1&amp;$F227&amp;":"&amp;$F227),INDIRECT($F$1&amp;dbP!$D$2&amp;":"&amp;dbP!$D$2),"&gt;="&amp;AM$6,INDIRECT($F$1&amp;dbP!$D$2&amp;":"&amp;dbP!$D$2),"&lt;="&amp;AM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M$6,INDIRECT($F$1&amp;dbP!$D$2&amp;":"&amp;dbP!$D$2),"&lt;="&amp;AM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N227" s="1">
        <f ca="1">SUMIFS(INDIRECT($F$1&amp;$F227&amp;":"&amp;$F227),INDIRECT($F$1&amp;dbP!$D$2&amp;":"&amp;dbP!$D$2),"&gt;="&amp;AN$6,INDIRECT($F$1&amp;dbP!$D$2&amp;":"&amp;dbP!$D$2),"&lt;="&amp;AN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N$6,INDIRECT($F$1&amp;dbP!$D$2&amp;":"&amp;dbP!$D$2),"&lt;="&amp;AN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O227" s="1">
        <f ca="1">SUMIFS(INDIRECT($F$1&amp;$F227&amp;":"&amp;$F227),INDIRECT($F$1&amp;dbP!$D$2&amp;":"&amp;dbP!$D$2),"&gt;="&amp;AO$6,INDIRECT($F$1&amp;dbP!$D$2&amp;":"&amp;dbP!$D$2),"&lt;="&amp;AO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O$6,INDIRECT($F$1&amp;dbP!$D$2&amp;":"&amp;dbP!$D$2),"&lt;="&amp;AO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P227" s="1">
        <f ca="1">SUMIFS(INDIRECT($F$1&amp;$F227&amp;":"&amp;$F227),INDIRECT($F$1&amp;dbP!$D$2&amp;":"&amp;dbP!$D$2),"&gt;="&amp;AP$6,INDIRECT($F$1&amp;dbP!$D$2&amp;":"&amp;dbP!$D$2),"&lt;="&amp;AP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P$6,INDIRECT($F$1&amp;dbP!$D$2&amp;":"&amp;dbP!$D$2),"&lt;="&amp;AP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Q227" s="1">
        <f ca="1">SUMIFS(INDIRECT($F$1&amp;$F227&amp;":"&amp;$F227),INDIRECT($F$1&amp;dbP!$D$2&amp;":"&amp;dbP!$D$2),"&gt;="&amp;AQ$6,INDIRECT($F$1&amp;dbP!$D$2&amp;":"&amp;dbP!$D$2),"&lt;="&amp;AQ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Q$6,INDIRECT($F$1&amp;dbP!$D$2&amp;":"&amp;dbP!$D$2),"&lt;="&amp;AQ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R227" s="1">
        <f ca="1">SUMIFS(INDIRECT($F$1&amp;$F227&amp;":"&amp;$F227),INDIRECT($F$1&amp;dbP!$D$2&amp;":"&amp;dbP!$D$2),"&gt;="&amp;AR$6,INDIRECT($F$1&amp;dbP!$D$2&amp;":"&amp;dbP!$D$2),"&lt;="&amp;AR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R$6,INDIRECT($F$1&amp;dbP!$D$2&amp;":"&amp;dbP!$D$2),"&lt;="&amp;AR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S227" s="1">
        <f ca="1">SUMIFS(INDIRECT($F$1&amp;$F227&amp;":"&amp;$F227),INDIRECT($F$1&amp;dbP!$D$2&amp;":"&amp;dbP!$D$2),"&gt;="&amp;AS$6,INDIRECT($F$1&amp;dbP!$D$2&amp;":"&amp;dbP!$D$2),"&lt;="&amp;AS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S$6,INDIRECT($F$1&amp;dbP!$D$2&amp;":"&amp;dbP!$D$2),"&lt;="&amp;AS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T227" s="1">
        <f ca="1">SUMIFS(INDIRECT($F$1&amp;$F227&amp;":"&amp;$F227),INDIRECT($F$1&amp;dbP!$D$2&amp;":"&amp;dbP!$D$2),"&gt;="&amp;AT$6,INDIRECT($F$1&amp;dbP!$D$2&amp;":"&amp;dbP!$D$2),"&lt;="&amp;AT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T$6,INDIRECT($F$1&amp;dbP!$D$2&amp;":"&amp;dbP!$D$2),"&lt;="&amp;AT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U227" s="1">
        <f ca="1">SUMIFS(INDIRECT($F$1&amp;$F227&amp;":"&amp;$F227),INDIRECT($F$1&amp;dbP!$D$2&amp;":"&amp;dbP!$D$2),"&gt;="&amp;AU$6,INDIRECT($F$1&amp;dbP!$D$2&amp;":"&amp;dbP!$D$2),"&lt;="&amp;AU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U$6,INDIRECT($F$1&amp;dbP!$D$2&amp;":"&amp;dbP!$D$2),"&lt;="&amp;AU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V227" s="1">
        <f ca="1">SUMIFS(INDIRECT($F$1&amp;$F227&amp;":"&amp;$F227),INDIRECT($F$1&amp;dbP!$D$2&amp;":"&amp;dbP!$D$2),"&gt;="&amp;AV$6,INDIRECT($F$1&amp;dbP!$D$2&amp;":"&amp;dbP!$D$2),"&lt;="&amp;A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V$6,INDIRECT($F$1&amp;dbP!$D$2&amp;":"&amp;dbP!$D$2),"&lt;="&amp;AV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W227" s="1">
        <f ca="1">SUMIFS(INDIRECT($F$1&amp;$F227&amp;":"&amp;$F227),INDIRECT($F$1&amp;dbP!$D$2&amp;":"&amp;dbP!$D$2),"&gt;="&amp;AW$6,INDIRECT($F$1&amp;dbP!$D$2&amp;":"&amp;dbP!$D$2),"&lt;="&amp;A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W$6,INDIRECT($F$1&amp;dbP!$D$2&amp;":"&amp;dbP!$D$2),"&lt;="&amp;AW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X227" s="1">
        <f ca="1">SUMIFS(INDIRECT($F$1&amp;$F227&amp;":"&amp;$F227),INDIRECT($F$1&amp;dbP!$D$2&amp;":"&amp;dbP!$D$2),"&gt;="&amp;AX$6,INDIRECT($F$1&amp;dbP!$D$2&amp;":"&amp;dbP!$D$2),"&lt;="&amp;A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X$6,INDIRECT($F$1&amp;dbP!$D$2&amp;":"&amp;dbP!$D$2),"&lt;="&amp;AX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Y227" s="1">
        <f ca="1">SUMIFS(INDIRECT($F$1&amp;$F227&amp;":"&amp;$F227),INDIRECT($F$1&amp;dbP!$D$2&amp;":"&amp;dbP!$D$2),"&gt;="&amp;AY$6,INDIRECT($F$1&amp;dbP!$D$2&amp;":"&amp;dbP!$D$2),"&lt;="&amp;A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Y$6,INDIRECT($F$1&amp;dbP!$D$2&amp;":"&amp;dbP!$D$2),"&lt;="&amp;AY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AZ227" s="1">
        <f ca="1">SUMIFS(INDIRECT($F$1&amp;$F227&amp;":"&amp;$F227),INDIRECT($F$1&amp;dbP!$D$2&amp;":"&amp;dbP!$D$2),"&gt;="&amp;AZ$6,INDIRECT($F$1&amp;dbP!$D$2&amp;":"&amp;dbP!$D$2),"&lt;="&amp;A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AZ$6,INDIRECT($F$1&amp;dbP!$D$2&amp;":"&amp;dbP!$D$2),"&lt;="&amp;AZ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A227" s="1">
        <f ca="1">SUMIFS(INDIRECT($F$1&amp;$F227&amp;":"&amp;$F227),INDIRECT($F$1&amp;dbP!$D$2&amp;":"&amp;dbP!$D$2),"&gt;="&amp;BA$6,INDIRECT($F$1&amp;dbP!$D$2&amp;":"&amp;dbP!$D$2),"&lt;="&amp;B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BA$6,INDIRECT($F$1&amp;dbP!$D$2&amp;":"&amp;dbP!$D$2),"&lt;="&amp;BA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B227" s="1">
        <f ca="1">SUMIFS(INDIRECT($F$1&amp;$F227&amp;":"&amp;$F227),INDIRECT($F$1&amp;dbP!$D$2&amp;":"&amp;dbP!$D$2),"&gt;="&amp;BB$6,INDIRECT($F$1&amp;dbP!$D$2&amp;":"&amp;dbP!$D$2),"&lt;="&amp;B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BB$6,INDIRECT($F$1&amp;dbP!$D$2&amp;":"&amp;dbP!$D$2),"&lt;="&amp;BB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C227" s="1">
        <f ca="1">SUMIFS(INDIRECT($F$1&amp;$F227&amp;":"&amp;$F227),INDIRECT($F$1&amp;dbP!$D$2&amp;":"&amp;dbP!$D$2),"&gt;="&amp;BC$6,INDIRECT($F$1&amp;dbP!$D$2&amp;":"&amp;dbP!$D$2),"&lt;="&amp;B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BC$6,INDIRECT($F$1&amp;dbP!$D$2&amp;":"&amp;dbP!$D$2),"&lt;="&amp;BC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D227" s="1">
        <f ca="1">SUMIFS(INDIRECT($F$1&amp;$F227&amp;":"&amp;$F227),INDIRECT($F$1&amp;dbP!$D$2&amp;":"&amp;dbP!$D$2),"&gt;="&amp;BD$6,INDIRECT($F$1&amp;dbP!$D$2&amp;":"&amp;dbP!$D$2),"&lt;="&amp;B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BD$6,INDIRECT($F$1&amp;dbP!$D$2&amp;":"&amp;dbP!$D$2),"&lt;="&amp;BD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  <c r="BE227" s="1">
        <f ca="1">SUMIFS(INDIRECT($F$1&amp;$F227&amp;":"&amp;$F227),INDIRECT($F$1&amp;dbP!$D$2&amp;":"&amp;dbP!$D$2),"&gt;="&amp;BE$6,INDIRECT($F$1&amp;dbP!$D$2&amp;":"&amp;dbP!$D$2),"&lt;="&amp;B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"&amp;$I227=$J227),"*",RIGHT($J227,LEN($J227)-4)),INDIRECT($F$1&amp;dbP!$AC$2&amp;":"&amp;dbP!$AC$2),RepP!$J$3)-
SUMIFS(INDIRECT($F$1&amp;$G227&amp;":"&amp;$G227),INDIRECT($F$1&amp;dbP!$D$2&amp;":"&amp;dbP!$D$2),"&gt;="&amp;BE$6,INDIRECT($F$1&amp;dbP!$D$2&amp;":"&amp;dbP!$D$2),"&lt;="&amp;BE$7,INDIRECT($F$1&amp;dbP!$O$2&amp;":"&amp;dbP!$O$2),$H227,INDIRECT($F$1&amp;dbP!$P$2&amp;":"&amp;dbP!$P$2),IF($I227=$J227,"*",$I227),INDIRECT($F$1&amp;dbP!$Q$2&amp;":"&amp;dbP!$Q$2),IF(OR($I227=$J227,"  "&amp;$I227=$J227),"*",RIGHT($J227,LEN($J227)-4)),INDIRECT($F$1&amp;dbP!$AC$2&amp;":"&amp;dbP!$AC$2),RepP!$J$3)</f>
        <v>0</v>
      </c>
    </row>
    <row r="228" spans="2:57" x14ac:dyDescent="0.3">
      <c r="B228" s="1">
        <f>MAX(B$181:B227)+1</f>
        <v>63</v>
      </c>
      <c r="F228" s="1" t="str">
        <f ca="1">INDIRECT($B$1&amp;Items!H$2&amp;$B228)</f>
        <v>Y</v>
      </c>
      <c r="G228" s="1" t="str">
        <f ca="1">INDIRECT($B$1&amp;Items!I$2&amp;$B228)</f>
        <v>Z</v>
      </c>
      <c r="H228" s="13" t="str">
        <f ca="1">INDIRECT($B$1&amp;Items!E$2&amp;$B228)</f>
        <v>Начисление себестоимостных затрат</v>
      </c>
      <c r="I228" s="13" t="str">
        <f ca="1">IF(INDIRECT($B$1&amp;Items!F$2&amp;$B228)="",H228,INDIRECT($B$1&amp;Items!F$2&amp;$B228))</f>
        <v>Начисление затрат этапа-4 бизнес-процесса</v>
      </c>
      <c r="J228" s="1" t="str">
        <f ca="1">IF(INDIRECT($B$1&amp;Items!G$2&amp;$B228)="",IF(H228&lt;&gt;I228,"  "&amp;I228,I228),"    "&amp;INDIRECT($B$1&amp;Items!G$2&amp;$B228))</f>
        <v xml:space="preserve">    Производственные затраты-31</v>
      </c>
      <c r="S228" s="1">
        <f ca="1">SUM($U228:INDIRECT(ADDRESS(ROW(),SUMIFS($1:$1,$5:$5,MAX($5:$5)))))</f>
        <v>968031.40999499999</v>
      </c>
      <c r="V228" s="1">
        <f ca="1">SUMIFS(INDIRECT($F$1&amp;$F228&amp;":"&amp;$F228),INDIRECT($F$1&amp;dbP!$D$2&amp;":"&amp;dbP!$D$2),"&gt;="&amp;V$6,INDIRECT($F$1&amp;dbP!$D$2&amp;":"&amp;dbP!$D$2),"&lt;="&amp;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V$6,INDIRECT($F$1&amp;dbP!$D$2&amp;":"&amp;dbP!$D$2),"&lt;="&amp;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W228" s="1">
        <f ca="1">SUMIFS(INDIRECT($F$1&amp;$F228&amp;":"&amp;$F228),INDIRECT($F$1&amp;dbP!$D$2&amp;":"&amp;dbP!$D$2),"&gt;="&amp;W$6,INDIRECT($F$1&amp;dbP!$D$2&amp;":"&amp;dbP!$D$2),"&lt;="&amp;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W$6,INDIRECT($F$1&amp;dbP!$D$2&amp;":"&amp;dbP!$D$2),"&lt;="&amp;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X228" s="1">
        <f ca="1">SUMIFS(INDIRECT($F$1&amp;$F228&amp;":"&amp;$F228),INDIRECT($F$1&amp;dbP!$D$2&amp;":"&amp;dbP!$D$2),"&gt;="&amp;X$6,INDIRECT($F$1&amp;dbP!$D$2&amp;":"&amp;dbP!$D$2),"&lt;="&amp;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X$6,INDIRECT($F$1&amp;dbP!$D$2&amp;":"&amp;dbP!$D$2),"&lt;="&amp;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968031.40999499999</v>
      </c>
      <c r="Y228" s="1">
        <f ca="1">SUMIFS(INDIRECT($F$1&amp;$F228&amp;":"&amp;$F228),INDIRECT($F$1&amp;dbP!$D$2&amp;":"&amp;dbP!$D$2),"&gt;="&amp;Y$6,INDIRECT($F$1&amp;dbP!$D$2&amp;":"&amp;dbP!$D$2),"&lt;="&amp;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Y$6,INDIRECT($F$1&amp;dbP!$D$2&amp;":"&amp;dbP!$D$2),"&lt;="&amp;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Z228" s="1">
        <f ca="1">SUMIFS(INDIRECT($F$1&amp;$F228&amp;":"&amp;$F228),INDIRECT($F$1&amp;dbP!$D$2&amp;":"&amp;dbP!$D$2),"&gt;="&amp;Z$6,INDIRECT($F$1&amp;dbP!$D$2&amp;":"&amp;dbP!$D$2),"&lt;="&amp;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Z$6,INDIRECT($F$1&amp;dbP!$D$2&amp;":"&amp;dbP!$D$2),"&lt;="&amp;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A228" s="1">
        <f ca="1">SUMIFS(INDIRECT($F$1&amp;$F228&amp;":"&amp;$F228),INDIRECT($F$1&amp;dbP!$D$2&amp;":"&amp;dbP!$D$2),"&gt;="&amp;AA$6,INDIRECT($F$1&amp;dbP!$D$2&amp;":"&amp;dbP!$D$2),"&lt;="&amp;A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A$6,INDIRECT($F$1&amp;dbP!$D$2&amp;":"&amp;dbP!$D$2),"&lt;="&amp;A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B228" s="1">
        <f ca="1">SUMIFS(INDIRECT($F$1&amp;$F228&amp;":"&amp;$F228),INDIRECT($F$1&amp;dbP!$D$2&amp;":"&amp;dbP!$D$2),"&gt;="&amp;AB$6,INDIRECT($F$1&amp;dbP!$D$2&amp;":"&amp;dbP!$D$2),"&lt;="&amp;A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B$6,INDIRECT($F$1&amp;dbP!$D$2&amp;":"&amp;dbP!$D$2),"&lt;="&amp;A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C228" s="1">
        <f ca="1">SUMIFS(INDIRECT($F$1&amp;$F228&amp;":"&amp;$F228),INDIRECT($F$1&amp;dbP!$D$2&amp;":"&amp;dbP!$D$2),"&gt;="&amp;AC$6,INDIRECT($F$1&amp;dbP!$D$2&amp;":"&amp;dbP!$D$2),"&lt;="&amp;A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C$6,INDIRECT($F$1&amp;dbP!$D$2&amp;":"&amp;dbP!$D$2),"&lt;="&amp;A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D228" s="1">
        <f ca="1">SUMIFS(INDIRECT($F$1&amp;$F228&amp;":"&amp;$F228),INDIRECT($F$1&amp;dbP!$D$2&amp;":"&amp;dbP!$D$2),"&gt;="&amp;AD$6,INDIRECT($F$1&amp;dbP!$D$2&amp;":"&amp;dbP!$D$2),"&lt;="&amp;A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D$6,INDIRECT($F$1&amp;dbP!$D$2&amp;":"&amp;dbP!$D$2),"&lt;="&amp;A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E228" s="1">
        <f ca="1">SUMIFS(INDIRECT($F$1&amp;$F228&amp;":"&amp;$F228),INDIRECT($F$1&amp;dbP!$D$2&amp;":"&amp;dbP!$D$2),"&gt;="&amp;AE$6,INDIRECT($F$1&amp;dbP!$D$2&amp;":"&amp;dbP!$D$2),"&lt;="&amp;A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E$6,INDIRECT($F$1&amp;dbP!$D$2&amp;":"&amp;dbP!$D$2),"&lt;="&amp;A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F228" s="1">
        <f ca="1">SUMIFS(INDIRECT($F$1&amp;$F228&amp;":"&amp;$F228),INDIRECT($F$1&amp;dbP!$D$2&amp;":"&amp;dbP!$D$2),"&gt;="&amp;AF$6,INDIRECT($F$1&amp;dbP!$D$2&amp;":"&amp;dbP!$D$2),"&lt;="&amp;AF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F$6,INDIRECT($F$1&amp;dbP!$D$2&amp;":"&amp;dbP!$D$2),"&lt;="&amp;AF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G228" s="1">
        <f ca="1">SUMIFS(INDIRECT($F$1&amp;$F228&amp;":"&amp;$F228),INDIRECT($F$1&amp;dbP!$D$2&amp;":"&amp;dbP!$D$2),"&gt;="&amp;AG$6,INDIRECT($F$1&amp;dbP!$D$2&amp;":"&amp;dbP!$D$2),"&lt;="&amp;AG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G$6,INDIRECT($F$1&amp;dbP!$D$2&amp;":"&amp;dbP!$D$2),"&lt;="&amp;AG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H228" s="1">
        <f ca="1">SUMIFS(INDIRECT($F$1&amp;$F228&amp;":"&amp;$F228),INDIRECT($F$1&amp;dbP!$D$2&amp;":"&amp;dbP!$D$2),"&gt;="&amp;AH$6,INDIRECT($F$1&amp;dbP!$D$2&amp;":"&amp;dbP!$D$2),"&lt;="&amp;AH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H$6,INDIRECT($F$1&amp;dbP!$D$2&amp;":"&amp;dbP!$D$2),"&lt;="&amp;AH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I228" s="1">
        <f ca="1">SUMIFS(INDIRECT($F$1&amp;$F228&amp;":"&amp;$F228),INDIRECT($F$1&amp;dbP!$D$2&amp;":"&amp;dbP!$D$2),"&gt;="&amp;AI$6,INDIRECT($F$1&amp;dbP!$D$2&amp;":"&amp;dbP!$D$2),"&lt;="&amp;AI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I$6,INDIRECT($F$1&amp;dbP!$D$2&amp;":"&amp;dbP!$D$2),"&lt;="&amp;AI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J228" s="1">
        <f ca="1">SUMIFS(INDIRECT($F$1&amp;$F228&amp;":"&amp;$F228),INDIRECT($F$1&amp;dbP!$D$2&amp;":"&amp;dbP!$D$2),"&gt;="&amp;AJ$6,INDIRECT($F$1&amp;dbP!$D$2&amp;":"&amp;dbP!$D$2),"&lt;="&amp;AJ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J$6,INDIRECT($F$1&amp;dbP!$D$2&amp;":"&amp;dbP!$D$2),"&lt;="&amp;AJ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K228" s="1">
        <f ca="1">SUMIFS(INDIRECT($F$1&amp;$F228&amp;":"&amp;$F228),INDIRECT($F$1&amp;dbP!$D$2&amp;":"&amp;dbP!$D$2),"&gt;="&amp;AK$6,INDIRECT($F$1&amp;dbP!$D$2&amp;":"&amp;dbP!$D$2),"&lt;="&amp;AK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K$6,INDIRECT($F$1&amp;dbP!$D$2&amp;":"&amp;dbP!$D$2),"&lt;="&amp;AK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L228" s="1">
        <f ca="1">SUMIFS(INDIRECT($F$1&amp;$F228&amp;":"&amp;$F228),INDIRECT($F$1&amp;dbP!$D$2&amp;":"&amp;dbP!$D$2),"&gt;="&amp;AL$6,INDIRECT($F$1&amp;dbP!$D$2&amp;":"&amp;dbP!$D$2),"&lt;="&amp;AL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L$6,INDIRECT($F$1&amp;dbP!$D$2&amp;":"&amp;dbP!$D$2),"&lt;="&amp;AL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M228" s="1">
        <f ca="1">SUMIFS(INDIRECT($F$1&amp;$F228&amp;":"&amp;$F228),INDIRECT($F$1&amp;dbP!$D$2&amp;":"&amp;dbP!$D$2),"&gt;="&amp;AM$6,INDIRECT($F$1&amp;dbP!$D$2&amp;":"&amp;dbP!$D$2),"&lt;="&amp;AM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M$6,INDIRECT($F$1&amp;dbP!$D$2&amp;":"&amp;dbP!$D$2),"&lt;="&amp;AM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N228" s="1">
        <f ca="1">SUMIFS(INDIRECT($F$1&amp;$F228&amp;":"&amp;$F228),INDIRECT($F$1&amp;dbP!$D$2&amp;":"&amp;dbP!$D$2),"&gt;="&amp;AN$6,INDIRECT($F$1&amp;dbP!$D$2&amp;":"&amp;dbP!$D$2),"&lt;="&amp;AN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N$6,INDIRECT($F$1&amp;dbP!$D$2&amp;":"&amp;dbP!$D$2),"&lt;="&amp;AN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O228" s="1">
        <f ca="1">SUMIFS(INDIRECT($F$1&amp;$F228&amp;":"&amp;$F228),INDIRECT($F$1&amp;dbP!$D$2&amp;":"&amp;dbP!$D$2),"&gt;="&amp;AO$6,INDIRECT($F$1&amp;dbP!$D$2&amp;":"&amp;dbP!$D$2),"&lt;="&amp;AO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O$6,INDIRECT($F$1&amp;dbP!$D$2&amp;":"&amp;dbP!$D$2),"&lt;="&amp;AO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P228" s="1">
        <f ca="1">SUMIFS(INDIRECT($F$1&amp;$F228&amp;":"&amp;$F228),INDIRECT($F$1&amp;dbP!$D$2&amp;":"&amp;dbP!$D$2),"&gt;="&amp;AP$6,INDIRECT($F$1&amp;dbP!$D$2&amp;":"&amp;dbP!$D$2),"&lt;="&amp;AP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P$6,INDIRECT($F$1&amp;dbP!$D$2&amp;":"&amp;dbP!$D$2),"&lt;="&amp;AP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Q228" s="1">
        <f ca="1">SUMIFS(INDIRECT($F$1&amp;$F228&amp;":"&amp;$F228),INDIRECT($F$1&amp;dbP!$D$2&amp;":"&amp;dbP!$D$2),"&gt;="&amp;AQ$6,INDIRECT($F$1&amp;dbP!$D$2&amp;":"&amp;dbP!$D$2),"&lt;="&amp;AQ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Q$6,INDIRECT($F$1&amp;dbP!$D$2&amp;":"&amp;dbP!$D$2),"&lt;="&amp;AQ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R228" s="1">
        <f ca="1">SUMIFS(INDIRECT($F$1&amp;$F228&amp;":"&amp;$F228),INDIRECT($F$1&amp;dbP!$D$2&amp;":"&amp;dbP!$D$2),"&gt;="&amp;AR$6,INDIRECT($F$1&amp;dbP!$D$2&amp;":"&amp;dbP!$D$2),"&lt;="&amp;AR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R$6,INDIRECT($F$1&amp;dbP!$D$2&amp;":"&amp;dbP!$D$2),"&lt;="&amp;AR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S228" s="1">
        <f ca="1">SUMIFS(INDIRECT($F$1&amp;$F228&amp;":"&amp;$F228),INDIRECT($F$1&amp;dbP!$D$2&amp;":"&amp;dbP!$D$2),"&gt;="&amp;AS$6,INDIRECT($F$1&amp;dbP!$D$2&amp;":"&amp;dbP!$D$2),"&lt;="&amp;AS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S$6,INDIRECT($F$1&amp;dbP!$D$2&amp;":"&amp;dbP!$D$2),"&lt;="&amp;AS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T228" s="1">
        <f ca="1">SUMIFS(INDIRECT($F$1&amp;$F228&amp;":"&amp;$F228),INDIRECT($F$1&amp;dbP!$D$2&amp;":"&amp;dbP!$D$2),"&gt;="&amp;AT$6,INDIRECT($F$1&amp;dbP!$D$2&amp;":"&amp;dbP!$D$2),"&lt;="&amp;AT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T$6,INDIRECT($F$1&amp;dbP!$D$2&amp;":"&amp;dbP!$D$2),"&lt;="&amp;AT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U228" s="1">
        <f ca="1">SUMIFS(INDIRECT($F$1&amp;$F228&amp;":"&amp;$F228),INDIRECT($F$1&amp;dbP!$D$2&amp;":"&amp;dbP!$D$2),"&gt;="&amp;AU$6,INDIRECT($F$1&amp;dbP!$D$2&amp;":"&amp;dbP!$D$2),"&lt;="&amp;AU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U$6,INDIRECT($F$1&amp;dbP!$D$2&amp;":"&amp;dbP!$D$2),"&lt;="&amp;AU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V228" s="1">
        <f ca="1">SUMIFS(INDIRECT($F$1&amp;$F228&amp;":"&amp;$F228),INDIRECT($F$1&amp;dbP!$D$2&amp;":"&amp;dbP!$D$2),"&gt;="&amp;AV$6,INDIRECT($F$1&amp;dbP!$D$2&amp;":"&amp;dbP!$D$2),"&lt;="&amp;A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V$6,INDIRECT($F$1&amp;dbP!$D$2&amp;":"&amp;dbP!$D$2),"&lt;="&amp;AV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W228" s="1">
        <f ca="1">SUMIFS(INDIRECT($F$1&amp;$F228&amp;":"&amp;$F228),INDIRECT($F$1&amp;dbP!$D$2&amp;":"&amp;dbP!$D$2),"&gt;="&amp;AW$6,INDIRECT($F$1&amp;dbP!$D$2&amp;":"&amp;dbP!$D$2),"&lt;="&amp;A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W$6,INDIRECT($F$1&amp;dbP!$D$2&amp;":"&amp;dbP!$D$2),"&lt;="&amp;AW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X228" s="1">
        <f ca="1">SUMIFS(INDIRECT($F$1&amp;$F228&amp;":"&amp;$F228),INDIRECT($F$1&amp;dbP!$D$2&amp;":"&amp;dbP!$D$2),"&gt;="&amp;AX$6,INDIRECT($F$1&amp;dbP!$D$2&amp;":"&amp;dbP!$D$2),"&lt;="&amp;A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X$6,INDIRECT($F$1&amp;dbP!$D$2&amp;":"&amp;dbP!$D$2),"&lt;="&amp;AX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Y228" s="1">
        <f ca="1">SUMIFS(INDIRECT($F$1&amp;$F228&amp;":"&amp;$F228),INDIRECT($F$1&amp;dbP!$D$2&amp;":"&amp;dbP!$D$2),"&gt;="&amp;AY$6,INDIRECT($F$1&amp;dbP!$D$2&amp;":"&amp;dbP!$D$2),"&lt;="&amp;A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Y$6,INDIRECT($F$1&amp;dbP!$D$2&amp;":"&amp;dbP!$D$2),"&lt;="&amp;AY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AZ228" s="1">
        <f ca="1">SUMIFS(INDIRECT($F$1&amp;$F228&amp;":"&amp;$F228),INDIRECT($F$1&amp;dbP!$D$2&amp;":"&amp;dbP!$D$2),"&gt;="&amp;AZ$6,INDIRECT($F$1&amp;dbP!$D$2&amp;":"&amp;dbP!$D$2),"&lt;="&amp;A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AZ$6,INDIRECT($F$1&amp;dbP!$D$2&amp;":"&amp;dbP!$D$2),"&lt;="&amp;AZ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A228" s="1">
        <f ca="1">SUMIFS(INDIRECT($F$1&amp;$F228&amp;":"&amp;$F228),INDIRECT($F$1&amp;dbP!$D$2&amp;":"&amp;dbP!$D$2),"&gt;="&amp;BA$6,INDIRECT($F$1&amp;dbP!$D$2&amp;":"&amp;dbP!$D$2),"&lt;="&amp;B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BA$6,INDIRECT($F$1&amp;dbP!$D$2&amp;":"&amp;dbP!$D$2),"&lt;="&amp;BA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B228" s="1">
        <f ca="1">SUMIFS(INDIRECT($F$1&amp;$F228&amp;":"&amp;$F228),INDIRECT($F$1&amp;dbP!$D$2&amp;":"&amp;dbP!$D$2),"&gt;="&amp;BB$6,INDIRECT($F$1&amp;dbP!$D$2&amp;":"&amp;dbP!$D$2),"&lt;="&amp;B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BB$6,INDIRECT($F$1&amp;dbP!$D$2&amp;":"&amp;dbP!$D$2),"&lt;="&amp;BB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C228" s="1">
        <f ca="1">SUMIFS(INDIRECT($F$1&amp;$F228&amp;":"&amp;$F228),INDIRECT($F$1&amp;dbP!$D$2&amp;":"&amp;dbP!$D$2),"&gt;="&amp;BC$6,INDIRECT($F$1&amp;dbP!$D$2&amp;":"&amp;dbP!$D$2),"&lt;="&amp;B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BC$6,INDIRECT($F$1&amp;dbP!$D$2&amp;":"&amp;dbP!$D$2),"&lt;="&amp;BC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D228" s="1">
        <f ca="1">SUMIFS(INDIRECT($F$1&amp;$F228&amp;":"&amp;$F228),INDIRECT($F$1&amp;dbP!$D$2&amp;":"&amp;dbP!$D$2),"&gt;="&amp;BD$6,INDIRECT($F$1&amp;dbP!$D$2&amp;":"&amp;dbP!$D$2),"&lt;="&amp;B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BD$6,INDIRECT($F$1&amp;dbP!$D$2&amp;":"&amp;dbP!$D$2),"&lt;="&amp;BD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  <c r="BE228" s="1">
        <f ca="1">SUMIFS(INDIRECT($F$1&amp;$F228&amp;":"&amp;$F228),INDIRECT($F$1&amp;dbP!$D$2&amp;":"&amp;dbP!$D$2),"&gt;="&amp;BE$6,INDIRECT($F$1&amp;dbP!$D$2&amp;":"&amp;dbP!$D$2),"&lt;="&amp;B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"&amp;$I228=$J228),"*",RIGHT($J228,LEN($J228)-4)),INDIRECT($F$1&amp;dbP!$AC$2&amp;":"&amp;dbP!$AC$2),RepP!$J$3)-
SUMIFS(INDIRECT($F$1&amp;$G228&amp;":"&amp;$G228),INDIRECT($F$1&amp;dbP!$D$2&amp;":"&amp;dbP!$D$2),"&gt;="&amp;BE$6,INDIRECT($F$1&amp;dbP!$D$2&amp;":"&amp;dbP!$D$2),"&lt;="&amp;BE$7,INDIRECT($F$1&amp;dbP!$O$2&amp;":"&amp;dbP!$O$2),$H228,INDIRECT($F$1&amp;dbP!$P$2&amp;":"&amp;dbP!$P$2),IF($I228=$J228,"*",$I228),INDIRECT($F$1&amp;dbP!$Q$2&amp;":"&amp;dbP!$Q$2),IF(OR($I228=$J228,"  "&amp;$I228=$J228),"*",RIGHT($J228,LEN($J228)-4)),INDIRECT($F$1&amp;dbP!$AC$2&amp;":"&amp;dbP!$AC$2),RepP!$J$3)</f>
        <v>0</v>
      </c>
    </row>
    <row r="229" spans="2:57" x14ac:dyDescent="0.3">
      <c r="B229" s="1">
        <f>MAX(B$181:B228)+1</f>
        <v>64</v>
      </c>
      <c r="F229" s="1" t="str">
        <f ca="1">INDIRECT($B$1&amp;Items!H$2&amp;$B229)</f>
        <v>Y</v>
      </c>
      <c r="G229" s="1" t="str">
        <f ca="1">INDIRECT($B$1&amp;Items!I$2&amp;$B229)</f>
        <v>Z</v>
      </c>
      <c r="H229" s="13" t="str">
        <f ca="1">INDIRECT($B$1&amp;Items!E$2&amp;$B229)</f>
        <v>Начисление себестоимостных затрат</v>
      </c>
      <c r="I229" s="13" t="str">
        <f ca="1">IF(INDIRECT($B$1&amp;Items!F$2&amp;$B229)="",H229,INDIRECT($B$1&amp;Items!F$2&amp;$B229))</f>
        <v>Начисление затрат этапа-4 бизнес-процесса</v>
      </c>
      <c r="J229" s="1" t="str">
        <f ca="1">IF(INDIRECT($B$1&amp;Items!G$2&amp;$B229)="",IF(H229&lt;&gt;I229,"  "&amp;I229,I229),"    "&amp;INDIRECT($B$1&amp;Items!G$2&amp;$B229))</f>
        <v xml:space="preserve">    Производственные затраты-32</v>
      </c>
      <c r="S229" s="1">
        <f ca="1">SUM($U229:INDIRECT(ADDRESS(ROW(),SUMIFS($1:$1,$5:$5,MAX($5:$5)))))</f>
        <v>1095766.2965325001</v>
      </c>
      <c r="V229" s="1">
        <f ca="1">SUMIFS(INDIRECT($F$1&amp;$F229&amp;":"&amp;$F229),INDIRECT($F$1&amp;dbP!$D$2&amp;":"&amp;dbP!$D$2),"&gt;="&amp;V$6,INDIRECT($F$1&amp;dbP!$D$2&amp;":"&amp;dbP!$D$2),"&lt;="&amp;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V$6,INDIRECT($F$1&amp;dbP!$D$2&amp;":"&amp;dbP!$D$2),"&lt;="&amp;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W229" s="1">
        <f ca="1">SUMIFS(INDIRECT($F$1&amp;$F229&amp;":"&amp;$F229),INDIRECT($F$1&amp;dbP!$D$2&amp;":"&amp;dbP!$D$2),"&gt;="&amp;W$6,INDIRECT($F$1&amp;dbP!$D$2&amp;":"&amp;dbP!$D$2),"&lt;="&amp;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W$6,INDIRECT($F$1&amp;dbP!$D$2&amp;":"&amp;dbP!$D$2),"&lt;="&amp;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X229" s="1">
        <f ca="1">SUMIFS(INDIRECT($F$1&amp;$F229&amp;":"&amp;$F229),INDIRECT($F$1&amp;dbP!$D$2&amp;":"&amp;dbP!$D$2),"&gt;="&amp;X$6,INDIRECT($F$1&amp;dbP!$D$2&amp;":"&amp;dbP!$D$2),"&lt;="&amp;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X$6,INDIRECT($F$1&amp;dbP!$D$2&amp;":"&amp;dbP!$D$2),"&lt;="&amp;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1095766.2965325001</v>
      </c>
      <c r="Y229" s="1">
        <f ca="1">SUMIFS(INDIRECT($F$1&amp;$F229&amp;":"&amp;$F229),INDIRECT($F$1&amp;dbP!$D$2&amp;":"&amp;dbP!$D$2),"&gt;="&amp;Y$6,INDIRECT($F$1&amp;dbP!$D$2&amp;":"&amp;dbP!$D$2),"&lt;="&amp;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Y$6,INDIRECT($F$1&amp;dbP!$D$2&amp;":"&amp;dbP!$D$2),"&lt;="&amp;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Z229" s="1">
        <f ca="1">SUMIFS(INDIRECT($F$1&amp;$F229&amp;":"&amp;$F229),INDIRECT($F$1&amp;dbP!$D$2&amp;":"&amp;dbP!$D$2),"&gt;="&amp;Z$6,INDIRECT($F$1&amp;dbP!$D$2&amp;":"&amp;dbP!$D$2),"&lt;="&amp;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Z$6,INDIRECT($F$1&amp;dbP!$D$2&amp;":"&amp;dbP!$D$2),"&lt;="&amp;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A229" s="1">
        <f ca="1">SUMIFS(INDIRECT($F$1&amp;$F229&amp;":"&amp;$F229),INDIRECT($F$1&amp;dbP!$D$2&amp;":"&amp;dbP!$D$2),"&gt;="&amp;AA$6,INDIRECT($F$1&amp;dbP!$D$2&amp;":"&amp;dbP!$D$2),"&lt;="&amp;A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A$6,INDIRECT($F$1&amp;dbP!$D$2&amp;":"&amp;dbP!$D$2),"&lt;="&amp;A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B229" s="1">
        <f ca="1">SUMIFS(INDIRECT($F$1&amp;$F229&amp;":"&amp;$F229),INDIRECT($F$1&amp;dbP!$D$2&amp;":"&amp;dbP!$D$2),"&gt;="&amp;AB$6,INDIRECT($F$1&amp;dbP!$D$2&amp;":"&amp;dbP!$D$2),"&lt;="&amp;A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B$6,INDIRECT($F$1&amp;dbP!$D$2&amp;":"&amp;dbP!$D$2),"&lt;="&amp;A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C229" s="1">
        <f ca="1">SUMIFS(INDIRECT($F$1&amp;$F229&amp;":"&amp;$F229),INDIRECT($F$1&amp;dbP!$D$2&amp;":"&amp;dbP!$D$2),"&gt;="&amp;AC$6,INDIRECT($F$1&amp;dbP!$D$2&amp;":"&amp;dbP!$D$2),"&lt;="&amp;A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C$6,INDIRECT($F$1&amp;dbP!$D$2&amp;":"&amp;dbP!$D$2),"&lt;="&amp;A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D229" s="1">
        <f ca="1">SUMIFS(INDIRECT($F$1&amp;$F229&amp;":"&amp;$F229),INDIRECT($F$1&amp;dbP!$D$2&amp;":"&amp;dbP!$D$2),"&gt;="&amp;AD$6,INDIRECT($F$1&amp;dbP!$D$2&amp;":"&amp;dbP!$D$2),"&lt;="&amp;A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D$6,INDIRECT($F$1&amp;dbP!$D$2&amp;":"&amp;dbP!$D$2),"&lt;="&amp;A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E229" s="1">
        <f ca="1">SUMIFS(INDIRECT($F$1&amp;$F229&amp;":"&amp;$F229),INDIRECT($F$1&amp;dbP!$D$2&amp;":"&amp;dbP!$D$2),"&gt;="&amp;AE$6,INDIRECT($F$1&amp;dbP!$D$2&amp;":"&amp;dbP!$D$2),"&lt;="&amp;A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E$6,INDIRECT($F$1&amp;dbP!$D$2&amp;":"&amp;dbP!$D$2),"&lt;="&amp;A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F229" s="1">
        <f ca="1">SUMIFS(INDIRECT($F$1&amp;$F229&amp;":"&amp;$F229),INDIRECT($F$1&amp;dbP!$D$2&amp;":"&amp;dbP!$D$2),"&gt;="&amp;AF$6,INDIRECT($F$1&amp;dbP!$D$2&amp;":"&amp;dbP!$D$2),"&lt;="&amp;AF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F$6,INDIRECT($F$1&amp;dbP!$D$2&amp;":"&amp;dbP!$D$2),"&lt;="&amp;AF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G229" s="1">
        <f ca="1">SUMIFS(INDIRECT($F$1&amp;$F229&amp;":"&amp;$F229),INDIRECT($F$1&amp;dbP!$D$2&amp;":"&amp;dbP!$D$2),"&gt;="&amp;AG$6,INDIRECT($F$1&amp;dbP!$D$2&amp;":"&amp;dbP!$D$2),"&lt;="&amp;AG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G$6,INDIRECT($F$1&amp;dbP!$D$2&amp;":"&amp;dbP!$D$2),"&lt;="&amp;AG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H229" s="1">
        <f ca="1">SUMIFS(INDIRECT($F$1&amp;$F229&amp;":"&amp;$F229),INDIRECT($F$1&amp;dbP!$D$2&amp;":"&amp;dbP!$D$2),"&gt;="&amp;AH$6,INDIRECT($F$1&amp;dbP!$D$2&amp;":"&amp;dbP!$D$2),"&lt;="&amp;AH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H$6,INDIRECT($F$1&amp;dbP!$D$2&amp;":"&amp;dbP!$D$2),"&lt;="&amp;AH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I229" s="1">
        <f ca="1">SUMIFS(INDIRECT($F$1&amp;$F229&amp;":"&amp;$F229),INDIRECT($F$1&amp;dbP!$D$2&amp;":"&amp;dbP!$D$2),"&gt;="&amp;AI$6,INDIRECT($F$1&amp;dbP!$D$2&amp;":"&amp;dbP!$D$2),"&lt;="&amp;AI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I$6,INDIRECT($F$1&amp;dbP!$D$2&amp;":"&amp;dbP!$D$2),"&lt;="&amp;AI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J229" s="1">
        <f ca="1">SUMIFS(INDIRECT($F$1&amp;$F229&amp;":"&amp;$F229),INDIRECT($F$1&amp;dbP!$D$2&amp;":"&amp;dbP!$D$2),"&gt;="&amp;AJ$6,INDIRECT($F$1&amp;dbP!$D$2&amp;":"&amp;dbP!$D$2),"&lt;="&amp;AJ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J$6,INDIRECT($F$1&amp;dbP!$D$2&amp;":"&amp;dbP!$D$2),"&lt;="&amp;AJ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K229" s="1">
        <f ca="1">SUMIFS(INDIRECT($F$1&amp;$F229&amp;":"&amp;$F229),INDIRECT($F$1&amp;dbP!$D$2&amp;":"&amp;dbP!$D$2),"&gt;="&amp;AK$6,INDIRECT($F$1&amp;dbP!$D$2&amp;":"&amp;dbP!$D$2),"&lt;="&amp;AK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K$6,INDIRECT($F$1&amp;dbP!$D$2&amp;":"&amp;dbP!$D$2),"&lt;="&amp;AK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L229" s="1">
        <f ca="1">SUMIFS(INDIRECT($F$1&amp;$F229&amp;":"&amp;$F229),INDIRECT($F$1&amp;dbP!$D$2&amp;":"&amp;dbP!$D$2),"&gt;="&amp;AL$6,INDIRECT($F$1&amp;dbP!$D$2&amp;":"&amp;dbP!$D$2),"&lt;="&amp;AL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L$6,INDIRECT($F$1&amp;dbP!$D$2&amp;":"&amp;dbP!$D$2),"&lt;="&amp;AL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M229" s="1">
        <f ca="1">SUMIFS(INDIRECT($F$1&amp;$F229&amp;":"&amp;$F229),INDIRECT($F$1&amp;dbP!$D$2&amp;":"&amp;dbP!$D$2),"&gt;="&amp;AM$6,INDIRECT($F$1&amp;dbP!$D$2&amp;":"&amp;dbP!$D$2),"&lt;="&amp;AM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M$6,INDIRECT($F$1&amp;dbP!$D$2&amp;":"&amp;dbP!$D$2),"&lt;="&amp;AM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N229" s="1">
        <f ca="1">SUMIFS(INDIRECT($F$1&amp;$F229&amp;":"&amp;$F229),INDIRECT($F$1&amp;dbP!$D$2&amp;":"&amp;dbP!$D$2),"&gt;="&amp;AN$6,INDIRECT($F$1&amp;dbP!$D$2&amp;":"&amp;dbP!$D$2),"&lt;="&amp;AN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N$6,INDIRECT($F$1&amp;dbP!$D$2&amp;":"&amp;dbP!$D$2),"&lt;="&amp;AN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O229" s="1">
        <f ca="1">SUMIFS(INDIRECT($F$1&amp;$F229&amp;":"&amp;$F229),INDIRECT($F$1&amp;dbP!$D$2&amp;":"&amp;dbP!$D$2),"&gt;="&amp;AO$6,INDIRECT($F$1&amp;dbP!$D$2&amp;":"&amp;dbP!$D$2),"&lt;="&amp;AO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O$6,INDIRECT($F$1&amp;dbP!$D$2&amp;":"&amp;dbP!$D$2),"&lt;="&amp;AO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P229" s="1">
        <f ca="1">SUMIFS(INDIRECT($F$1&amp;$F229&amp;":"&amp;$F229),INDIRECT($F$1&amp;dbP!$D$2&amp;":"&amp;dbP!$D$2),"&gt;="&amp;AP$6,INDIRECT($F$1&amp;dbP!$D$2&amp;":"&amp;dbP!$D$2),"&lt;="&amp;AP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P$6,INDIRECT($F$1&amp;dbP!$D$2&amp;":"&amp;dbP!$D$2),"&lt;="&amp;AP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Q229" s="1">
        <f ca="1">SUMIFS(INDIRECT($F$1&amp;$F229&amp;":"&amp;$F229),INDIRECT($F$1&amp;dbP!$D$2&amp;":"&amp;dbP!$D$2),"&gt;="&amp;AQ$6,INDIRECT($F$1&amp;dbP!$D$2&amp;":"&amp;dbP!$D$2),"&lt;="&amp;AQ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Q$6,INDIRECT($F$1&amp;dbP!$D$2&amp;":"&amp;dbP!$D$2),"&lt;="&amp;AQ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R229" s="1">
        <f ca="1">SUMIFS(INDIRECT($F$1&amp;$F229&amp;":"&amp;$F229),INDIRECT($F$1&amp;dbP!$D$2&amp;":"&amp;dbP!$D$2),"&gt;="&amp;AR$6,INDIRECT($F$1&amp;dbP!$D$2&amp;":"&amp;dbP!$D$2),"&lt;="&amp;AR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R$6,INDIRECT($F$1&amp;dbP!$D$2&amp;":"&amp;dbP!$D$2),"&lt;="&amp;AR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S229" s="1">
        <f ca="1">SUMIFS(INDIRECT($F$1&amp;$F229&amp;":"&amp;$F229),INDIRECT($F$1&amp;dbP!$D$2&amp;":"&amp;dbP!$D$2),"&gt;="&amp;AS$6,INDIRECT($F$1&amp;dbP!$D$2&amp;":"&amp;dbP!$D$2),"&lt;="&amp;AS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S$6,INDIRECT($F$1&amp;dbP!$D$2&amp;":"&amp;dbP!$D$2),"&lt;="&amp;AS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T229" s="1">
        <f ca="1">SUMIFS(INDIRECT($F$1&amp;$F229&amp;":"&amp;$F229),INDIRECT($F$1&amp;dbP!$D$2&amp;":"&amp;dbP!$D$2),"&gt;="&amp;AT$6,INDIRECT($F$1&amp;dbP!$D$2&amp;":"&amp;dbP!$D$2),"&lt;="&amp;AT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T$6,INDIRECT($F$1&amp;dbP!$D$2&amp;":"&amp;dbP!$D$2),"&lt;="&amp;AT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U229" s="1">
        <f ca="1">SUMIFS(INDIRECT($F$1&amp;$F229&amp;":"&amp;$F229),INDIRECT($F$1&amp;dbP!$D$2&amp;":"&amp;dbP!$D$2),"&gt;="&amp;AU$6,INDIRECT($F$1&amp;dbP!$D$2&amp;":"&amp;dbP!$D$2),"&lt;="&amp;AU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U$6,INDIRECT($F$1&amp;dbP!$D$2&amp;":"&amp;dbP!$D$2),"&lt;="&amp;AU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V229" s="1">
        <f ca="1">SUMIFS(INDIRECT($F$1&amp;$F229&amp;":"&amp;$F229),INDIRECT($F$1&amp;dbP!$D$2&amp;":"&amp;dbP!$D$2),"&gt;="&amp;AV$6,INDIRECT($F$1&amp;dbP!$D$2&amp;":"&amp;dbP!$D$2),"&lt;="&amp;A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V$6,INDIRECT($F$1&amp;dbP!$D$2&amp;":"&amp;dbP!$D$2),"&lt;="&amp;AV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W229" s="1">
        <f ca="1">SUMIFS(INDIRECT($F$1&amp;$F229&amp;":"&amp;$F229),INDIRECT($F$1&amp;dbP!$D$2&amp;":"&amp;dbP!$D$2),"&gt;="&amp;AW$6,INDIRECT($F$1&amp;dbP!$D$2&amp;":"&amp;dbP!$D$2),"&lt;="&amp;A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W$6,INDIRECT($F$1&amp;dbP!$D$2&amp;":"&amp;dbP!$D$2),"&lt;="&amp;AW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X229" s="1">
        <f ca="1">SUMIFS(INDIRECT($F$1&amp;$F229&amp;":"&amp;$F229),INDIRECT($F$1&amp;dbP!$D$2&amp;":"&amp;dbP!$D$2),"&gt;="&amp;AX$6,INDIRECT($F$1&amp;dbP!$D$2&amp;":"&amp;dbP!$D$2),"&lt;="&amp;A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X$6,INDIRECT($F$1&amp;dbP!$D$2&amp;":"&amp;dbP!$D$2),"&lt;="&amp;AX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Y229" s="1">
        <f ca="1">SUMIFS(INDIRECT($F$1&amp;$F229&amp;":"&amp;$F229),INDIRECT($F$1&amp;dbP!$D$2&amp;":"&amp;dbP!$D$2),"&gt;="&amp;AY$6,INDIRECT($F$1&amp;dbP!$D$2&amp;":"&amp;dbP!$D$2),"&lt;="&amp;A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Y$6,INDIRECT($F$1&amp;dbP!$D$2&amp;":"&amp;dbP!$D$2),"&lt;="&amp;AY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AZ229" s="1">
        <f ca="1">SUMIFS(INDIRECT($F$1&amp;$F229&amp;":"&amp;$F229),INDIRECT($F$1&amp;dbP!$D$2&amp;":"&amp;dbP!$D$2),"&gt;="&amp;AZ$6,INDIRECT($F$1&amp;dbP!$D$2&amp;":"&amp;dbP!$D$2),"&lt;="&amp;A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AZ$6,INDIRECT($F$1&amp;dbP!$D$2&amp;":"&amp;dbP!$D$2),"&lt;="&amp;AZ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A229" s="1">
        <f ca="1">SUMIFS(INDIRECT($F$1&amp;$F229&amp;":"&amp;$F229),INDIRECT($F$1&amp;dbP!$D$2&amp;":"&amp;dbP!$D$2),"&gt;="&amp;BA$6,INDIRECT($F$1&amp;dbP!$D$2&amp;":"&amp;dbP!$D$2),"&lt;="&amp;B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BA$6,INDIRECT($F$1&amp;dbP!$D$2&amp;":"&amp;dbP!$D$2),"&lt;="&amp;BA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B229" s="1">
        <f ca="1">SUMIFS(INDIRECT($F$1&amp;$F229&amp;":"&amp;$F229),INDIRECT($F$1&amp;dbP!$D$2&amp;":"&amp;dbP!$D$2),"&gt;="&amp;BB$6,INDIRECT($F$1&amp;dbP!$D$2&amp;":"&amp;dbP!$D$2),"&lt;="&amp;B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BB$6,INDIRECT($F$1&amp;dbP!$D$2&amp;":"&amp;dbP!$D$2),"&lt;="&amp;BB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C229" s="1">
        <f ca="1">SUMIFS(INDIRECT($F$1&amp;$F229&amp;":"&amp;$F229),INDIRECT($F$1&amp;dbP!$D$2&amp;":"&amp;dbP!$D$2),"&gt;="&amp;BC$6,INDIRECT($F$1&amp;dbP!$D$2&amp;":"&amp;dbP!$D$2),"&lt;="&amp;B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BC$6,INDIRECT($F$1&amp;dbP!$D$2&amp;":"&amp;dbP!$D$2),"&lt;="&amp;BC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D229" s="1">
        <f ca="1">SUMIFS(INDIRECT($F$1&amp;$F229&amp;":"&amp;$F229),INDIRECT($F$1&amp;dbP!$D$2&amp;":"&amp;dbP!$D$2),"&gt;="&amp;BD$6,INDIRECT($F$1&amp;dbP!$D$2&amp;":"&amp;dbP!$D$2),"&lt;="&amp;B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BD$6,INDIRECT($F$1&amp;dbP!$D$2&amp;":"&amp;dbP!$D$2),"&lt;="&amp;BD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  <c r="BE229" s="1">
        <f ca="1">SUMIFS(INDIRECT($F$1&amp;$F229&amp;":"&amp;$F229),INDIRECT($F$1&amp;dbP!$D$2&amp;":"&amp;dbP!$D$2),"&gt;="&amp;BE$6,INDIRECT($F$1&amp;dbP!$D$2&amp;":"&amp;dbP!$D$2),"&lt;="&amp;B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"&amp;$I229=$J229),"*",RIGHT($J229,LEN($J229)-4)),INDIRECT($F$1&amp;dbP!$AC$2&amp;":"&amp;dbP!$AC$2),RepP!$J$3)-
SUMIFS(INDIRECT($F$1&amp;$G229&amp;":"&amp;$G229),INDIRECT($F$1&amp;dbP!$D$2&amp;":"&amp;dbP!$D$2),"&gt;="&amp;BE$6,INDIRECT($F$1&amp;dbP!$D$2&amp;":"&amp;dbP!$D$2),"&lt;="&amp;BE$7,INDIRECT($F$1&amp;dbP!$O$2&amp;":"&amp;dbP!$O$2),$H229,INDIRECT($F$1&amp;dbP!$P$2&amp;":"&amp;dbP!$P$2),IF($I229=$J229,"*",$I229),INDIRECT($F$1&amp;dbP!$Q$2&amp;":"&amp;dbP!$Q$2),IF(OR($I229=$J229,"  "&amp;$I229=$J229),"*",RIGHT($J229,LEN($J229)-4)),INDIRECT($F$1&amp;dbP!$AC$2&amp;":"&amp;dbP!$AC$2),RepP!$J$3)</f>
        <v>0</v>
      </c>
    </row>
    <row r="230" spans="2:57" x14ac:dyDescent="0.3">
      <c r="B230" s="1">
        <f>MAX(B$181:B229)+1</f>
        <v>65</v>
      </c>
      <c r="F230" s="1" t="str">
        <f ca="1">INDIRECT($B$1&amp;Items!H$2&amp;$B230)</f>
        <v>Y</v>
      </c>
      <c r="G230" s="1" t="str">
        <f ca="1">INDIRECT($B$1&amp;Items!I$2&amp;$B230)</f>
        <v>Z</v>
      </c>
      <c r="H230" s="13" t="str">
        <f ca="1">INDIRECT($B$1&amp;Items!E$2&amp;$B230)</f>
        <v>Начисление себестоимостных затрат</v>
      </c>
      <c r="I230" s="13" t="str">
        <f ca="1">IF(INDIRECT($B$1&amp;Items!F$2&amp;$B230)="",H230,INDIRECT($B$1&amp;Items!F$2&amp;$B230))</f>
        <v>Начисление затрат этапа-4 бизнес-процесса</v>
      </c>
      <c r="J230" s="1" t="str">
        <f ca="1">IF(INDIRECT($B$1&amp;Items!G$2&amp;$B230)="",IF(H230&lt;&gt;I230,"  "&amp;I230,I230),"    "&amp;INDIRECT($B$1&amp;Items!G$2&amp;$B230))</f>
        <v xml:space="preserve">    Производственные затраты-33</v>
      </c>
      <c r="S230" s="1">
        <f ca="1">SUM($U230:INDIRECT(ADDRESS(ROW(),SUMIFS($1:$1,$5:$5,MAX($5:$5)))))</f>
        <v>786658.62495500012</v>
      </c>
      <c r="V230" s="1">
        <f ca="1">SUMIFS(INDIRECT($F$1&amp;$F230&amp;":"&amp;$F230),INDIRECT($F$1&amp;dbP!$D$2&amp;":"&amp;dbP!$D$2),"&gt;="&amp;V$6,INDIRECT($F$1&amp;dbP!$D$2&amp;":"&amp;dbP!$D$2),"&lt;="&amp;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V$6,INDIRECT($F$1&amp;dbP!$D$2&amp;":"&amp;dbP!$D$2),"&lt;="&amp;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W230" s="1">
        <f ca="1">SUMIFS(INDIRECT($F$1&amp;$F230&amp;":"&amp;$F230),INDIRECT($F$1&amp;dbP!$D$2&amp;":"&amp;dbP!$D$2),"&gt;="&amp;W$6,INDIRECT($F$1&amp;dbP!$D$2&amp;":"&amp;dbP!$D$2),"&lt;="&amp;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W$6,INDIRECT($F$1&amp;dbP!$D$2&amp;":"&amp;dbP!$D$2),"&lt;="&amp;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X230" s="1">
        <f ca="1">SUMIFS(INDIRECT($F$1&amp;$F230&amp;":"&amp;$F230),INDIRECT($F$1&amp;dbP!$D$2&amp;":"&amp;dbP!$D$2),"&gt;="&amp;X$6,INDIRECT($F$1&amp;dbP!$D$2&amp;":"&amp;dbP!$D$2),"&lt;="&amp;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X$6,INDIRECT($F$1&amp;dbP!$D$2&amp;":"&amp;dbP!$D$2),"&lt;="&amp;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Y230" s="1">
        <f ca="1">SUMIFS(INDIRECT($F$1&amp;$F230&amp;":"&amp;$F230),INDIRECT($F$1&amp;dbP!$D$2&amp;":"&amp;dbP!$D$2),"&gt;="&amp;Y$6,INDIRECT($F$1&amp;dbP!$D$2&amp;":"&amp;dbP!$D$2),"&lt;="&amp;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Y$6,INDIRECT($F$1&amp;dbP!$D$2&amp;":"&amp;dbP!$D$2),"&lt;="&amp;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786658.62495500012</v>
      </c>
      <c r="Z230" s="1">
        <f ca="1">SUMIFS(INDIRECT($F$1&amp;$F230&amp;":"&amp;$F230),INDIRECT($F$1&amp;dbP!$D$2&amp;":"&amp;dbP!$D$2),"&gt;="&amp;Z$6,INDIRECT($F$1&amp;dbP!$D$2&amp;":"&amp;dbP!$D$2),"&lt;="&amp;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Z$6,INDIRECT($F$1&amp;dbP!$D$2&amp;":"&amp;dbP!$D$2),"&lt;="&amp;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A230" s="1">
        <f ca="1">SUMIFS(INDIRECT($F$1&amp;$F230&amp;":"&amp;$F230),INDIRECT($F$1&amp;dbP!$D$2&amp;":"&amp;dbP!$D$2),"&gt;="&amp;AA$6,INDIRECT($F$1&amp;dbP!$D$2&amp;":"&amp;dbP!$D$2),"&lt;="&amp;A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A$6,INDIRECT($F$1&amp;dbP!$D$2&amp;":"&amp;dbP!$D$2),"&lt;="&amp;A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B230" s="1">
        <f ca="1">SUMIFS(INDIRECT($F$1&amp;$F230&amp;":"&amp;$F230),INDIRECT($F$1&amp;dbP!$D$2&amp;":"&amp;dbP!$D$2),"&gt;="&amp;AB$6,INDIRECT($F$1&amp;dbP!$D$2&amp;":"&amp;dbP!$D$2),"&lt;="&amp;A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B$6,INDIRECT($F$1&amp;dbP!$D$2&amp;":"&amp;dbP!$D$2),"&lt;="&amp;A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C230" s="1">
        <f ca="1">SUMIFS(INDIRECT($F$1&amp;$F230&amp;":"&amp;$F230),INDIRECT($F$1&amp;dbP!$D$2&amp;":"&amp;dbP!$D$2),"&gt;="&amp;AC$6,INDIRECT($F$1&amp;dbP!$D$2&amp;":"&amp;dbP!$D$2),"&lt;="&amp;A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C$6,INDIRECT($F$1&amp;dbP!$D$2&amp;":"&amp;dbP!$D$2),"&lt;="&amp;A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D230" s="1">
        <f ca="1">SUMIFS(INDIRECT($F$1&amp;$F230&amp;":"&amp;$F230),INDIRECT($F$1&amp;dbP!$D$2&amp;":"&amp;dbP!$D$2),"&gt;="&amp;AD$6,INDIRECT($F$1&amp;dbP!$D$2&amp;":"&amp;dbP!$D$2),"&lt;="&amp;A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D$6,INDIRECT($F$1&amp;dbP!$D$2&amp;":"&amp;dbP!$D$2),"&lt;="&amp;A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E230" s="1">
        <f ca="1">SUMIFS(INDIRECT($F$1&amp;$F230&amp;":"&amp;$F230),INDIRECT($F$1&amp;dbP!$D$2&amp;":"&amp;dbP!$D$2),"&gt;="&amp;AE$6,INDIRECT($F$1&amp;dbP!$D$2&amp;":"&amp;dbP!$D$2),"&lt;="&amp;A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E$6,INDIRECT($F$1&amp;dbP!$D$2&amp;":"&amp;dbP!$D$2),"&lt;="&amp;A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F230" s="1">
        <f ca="1">SUMIFS(INDIRECT($F$1&amp;$F230&amp;":"&amp;$F230),INDIRECT($F$1&amp;dbP!$D$2&amp;":"&amp;dbP!$D$2),"&gt;="&amp;AF$6,INDIRECT($F$1&amp;dbP!$D$2&amp;":"&amp;dbP!$D$2),"&lt;="&amp;AF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F$6,INDIRECT($F$1&amp;dbP!$D$2&amp;":"&amp;dbP!$D$2),"&lt;="&amp;AF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G230" s="1">
        <f ca="1">SUMIFS(INDIRECT($F$1&amp;$F230&amp;":"&amp;$F230),INDIRECT($F$1&amp;dbP!$D$2&amp;":"&amp;dbP!$D$2),"&gt;="&amp;AG$6,INDIRECT($F$1&amp;dbP!$D$2&amp;":"&amp;dbP!$D$2),"&lt;="&amp;AG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G$6,INDIRECT($F$1&amp;dbP!$D$2&amp;":"&amp;dbP!$D$2),"&lt;="&amp;AG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H230" s="1">
        <f ca="1">SUMIFS(INDIRECT($F$1&amp;$F230&amp;":"&amp;$F230),INDIRECT($F$1&amp;dbP!$D$2&amp;":"&amp;dbP!$D$2),"&gt;="&amp;AH$6,INDIRECT($F$1&amp;dbP!$D$2&amp;":"&amp;dbP!$D$2),"&lt;="&amp;AH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H$6,INDIRECT($F$1&amp;dbP!$D$2&amp;":"&amp;dbP!$D$2),"&lt;="&amp;AH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I230" s="1">
        <f ca="1">SUMIFS(INDIRECT($F$1&amp;$F230&amp;":"&amp;$F230),INDIRECT($F$1&amp;dbP!$D$2&amp;":"&amp;dbP!$D$2),"&gt;="&amp;AI$6,INDIRECT($F$1&amp;dbP!$D$2&amp;":"&amp;dbP!$D$2),"&lt;="&amp;AI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I$6,INDIRECT($F$1&amp;dbP!$D$2&amp;":"&amp;dbP!$D$2),"&lt;="&amp;AI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J230" s="1">
        <f ca="1">SUMIFS(INDIRECT($F$1&amp;$F230&amp;":"&amp;$F230),INDIRECT($F$1&amp;dbP!$D$2&amp;":"&amp;dbP!$D$2),"&gt;="&amp;AJ$6,INDIRECT($F$1&amp;dbP!$D$2&amp;":"&amp;dbP!$D$2),"&lt;="&amp;AJ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J$6,INDIRECT($F$1&amp;dbP!$D$2&amp;":"&amp;dbP!$D$2),"&lt;="&amp;AJ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K230" s="1">
        <f ca="1">SUMIFS(INDIRECT($F$1&amp;$F230&amp;":"&amp;$F230),INDIRECT($F$1&amp;dbP!$D$2&amp;":"&amp;dbP!$D$2),"&gt;="&amp;AK$6,INDIRECT($F$1&amp;dbP!$D$2&amp;":"&amp;dbP!$D$2),"&lt;="&amp;AK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K$6,INDIRECT($F$1&amp;dbP!$D$2&amp;":"&amp;dbP!$D$2),"&lt;="&amp;AK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L230" s="1">
        <f ca="1">SUMIFS(INDIRECT($F$1&amp;$F230&amp;":"&amp;$F230),INDIRECT($F$1&amp;dbP!$D$2&amp;":"&amp;dbP!$D$2),"&gt;="&amp;AL$6,INDIRECT($F$1&amp;dbP!$D$2&amp;":"&amp;dbP!$D$2),"&lt;="&amp;AL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L$6,INDIRECT($F$1&amp;dbP!$D$2&amp;":"&amp;dbP!$D$2),"&lt;="&amp;AL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M230" s="1">
        <f ca="1">SUMIFS(INDIRECT($F$1&amp;$F230&amp;":"&amp;$F230),INDIRECT($F$1&amp;dbP!$D$2&amp;":"&amp;dbP!$D$2),"&gt;="&amp;AM$6,INDIRECT($F$1&amp;dbP!$D$2&amp;":"&amp;dbP!$D$2),"&lt;="&amp;AM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M$6,INDIRECT($F$1&amp;dbP!$D$2&amp;":"&amp;dbP!$D$2),"&lt;="&amp;AM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N230" s="1">
        <f ca="1">SUMIFS(INDIRECT($F$1&amp;$F230&amp;":"&amp;$F230),INDIRECT($F$1&amp;dbP!$D$2&amp;":"&amp;dbP!$D$2),"&gt;="&amp;AN$6,INDIRECT($F$1&amp;dbP!$D$2&amp;":"&amp;dbP!$D$2),"&lt;="&amp;AN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N$6,INDIRECT($F$1&amp;dbP!$D$2&amp;":"&amp;dbP!$D$2),"&lt;="&amp;AN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O230" s="1">
        <f ca="1">SUMIFS(INDIRECT($F$1&amp;$F230&amp;":"&amp;$F230),INDIRECT($F$1&amp;dbP!$D$2&amp;":"&amp;dbP!$D$2),"&gt;="&amp;AO$6,INDIRECT($F$1&amp;dbP!$D$2&amp;":"&amp;dbP!$D$2),"&lt;="&amp;AO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O$6,INDIRECT($F$1&amp;dbP!$D$2&amp;":"&amp;dbP!$D$2),"&lt;="&amp;AO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P230" s="1">
        <f ca="1">SUMIFS(INDIRECT($F$1&amp;$F230&amp;":"&amp;$F230),INDIRECT($F$1&amp;dbP!$D$2&amp;":"&amp;dbP!$D$2),"&gt;="&amp;AP$6,INDIRECT($F$1&amp;dbP!$D$2&amp;":"&amp;dbP!$D$2),"&lt;="&amp;AP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P$6,INDIRECT($F$1&amp;dbP!$D$2&amp;":"&amp;dbP!$D$2),"&lt;="&amp;AP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Q230" s="1">
        <f ca="1">SUMIFS(INDIRECT($F$1&amp;$F230&amp;":"&amp;$F230),INDIRECT($F$1&amp;dbP!$D$2&amp;":"&amp;dbP!$D$2),"&gt;="&amp;AQ$6,INDIRECT($F$1&amp;dbP!$D$2&amp;":"&amp;dbP!$D$2),"&lt;="&amp;AQ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Q$6,INDIRECT($F$1&amp;dbP!$D$2&amp;":"&amp;dbP!$D$2),"&lt;="&amp;AQ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R230" s="1">
        <f ca="1">SUMIFS(INDIRECT($F$1&amp;$F230&amp;":"&amp;$F230),INDIRECT($F$1&amp;dbP!$D$2&amp;":"&amp;dbP!$D$2),"&gt;="&amp;AR$6,INDIRECT($F$1&amp;dbP!$D$2&amp;":"&amp;dbP!$D$2),"&lt;="&amp;AR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R$6,INDIRECT($F$1&amp;dbP!$D$2&amp;":"&amp;dbP!$D$2),"&lt;="&amp;AR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S230" s="1">
        <f ca="1">SUMIFS(INDIRECT($F$1&amp;$F230&amp;":"&amp;$F230),INDIRECT($F$1&amp;dbP!$D$2&amp;":"&amp;dbP!$D$2),"&gt;="&amp;AS$6,INDIRECT($F$1&amp;dbP!$D$2&amp;":"&amp;dbP!$D$2),"&lt;="&amp;AS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S$6,INDIRECT($F$1&amp;dbP!$D$2&amp;":"&amp;dbP!$D$2),"&lt;="&amp;AS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T230" s="1">
        <f ca="1">SUMIFS(INDIRECT($F$1&amp;$F230&amp;":"&amp;$F230),INDIRECT($F$1&amp;dbP!$D$2&amp;":"&amp;dbP!$D$2),"&gt;="&amp;AT$6,INDIRECT($F$1&amp;dbP!$D$2&amp;":"&amp;dbP!$D$2),"&lt;="&amp;AT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T$6,INDIRECT($F$1&amp;dbP!$D$2&amp;":"&amp;dbP!$D$2),"&lt;="&amp;AT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U230" s="1">
        <f ca="1">SUMIFS(INDIRECT($F$1&amp;$F230&amp;":"&amp;$F230),INDIRECT($F$1&amp;dbP!$D$2&amp;":"&amp;dbP!$D$2),"&gt;="&amp;AU$6,INDIRECT($F$1&amp;dbP!$D$2&amp;":"&amp;dbP!$D$2),"&lt;="&amp;AU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U$6,INDIRECT($F$1&amp;dbP!$D$2&amp;":"&amp;dbP!$D$2),"&lt;="&amp;AU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V230" s="1">
        <f ca="1">SUMIFS(INDIRECT($F$1&amp;$F230&amp;":"&amp;$F230),INDIRECT($F$1&amp;dbP!$D$2&amp;":"&amp;dbP!$D$2),"&gt;="&amp;AV$6,INDIRECT($F$1&amp;dbP!$D$2&amp;":"&amp;dbP!$D$2),"&lt;="&amp;A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V$6,INDIRECT($F$1&amp;dbP!$D$2&amp;":"&amp;dbP!$D$2),"&lt;="&amp;AV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W230" s="1">
        <f ca="1">SUMIFS(INDIRECT($F$1&amp;$F230&amp;":"&amp;$F230),INDIRECT($F$1&amp;dbP!$D$2&amp;":"&amp;dbP!$D$2),"&gt;="&amp;AW$6,INDIRECT($F$1&amp;dbP!$D$2&amp;":"&amp;dbP!$D$2),"&lt;="&amp;A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W$6,INDIRECT($F$1&amp;dbP!$D$2&amp;":"&amp;dbP!$D$2),"&lt;="&amp;AW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X230" s="1">
        <f ca="1">SUMIFS(INDIRECT($F$1&amp;$F230&amp;":"&amp;$F230),INDIRECT($F$1&amp;dbP!$D$2&amp;":"&amp;dbP!$D$2),"&gt;="&amp;AX$6,INDIRECT($F$1&amp;dbP!$D$2&amp;":"&amp;dbP!$D$2),"&lt;="&amp;A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X$6,INDIRECT($F$1&amp;dbP!$D$2&amp;":"&amp;dbP!$D$2),"&lt;="&amp;AX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Y230" s="1">
        <f ca="1">SUMIFS(INDIRECT($F$1&amp;$F230&amp;":"&amp;$F230),INDIRECT($F$1&amp;dbP!$D$2&amp;":"&amp;dbP!$D$2),"&gt;="&amp;AY$6,INDIRECT($F$1&amp;dbP!$D$2&amp;":"&amp;dbP!$D$2),"&lt;="&amp;A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Y$6,INDIRECT($F$1&amp;dbP!$D$2&amp;":"&amp;dbP!$D$2),"&lt;="&amp;AY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AZ230" s="1">
        <f ca="1">SUMIFS(INDIRECT($F$1&amp;$F230&amp;":"&amp;$F230),INDIRECT($F$1&amp;dbP!$D$2&amp;":"&amp;dbP!$D$2),"&gt;="&amp;AZ$6,INDIRECT($F$1&amp;dbP!$D$2&amp;":"&amp;dbP!$D$2),"&lt;="&amp;A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AZ$6,INDIRECT($F$1&amp;dbP!$D$2&amp;":"&amp;dbP!$D$2),"&lt;="&amp;AZ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A230" s="1">
        <f ca="1">SUMIFS(INDIRECT($F$1&amp;$F230&amp;":"&amp;$F230),INDIRECT($F$1&amp;dbP!$D$2&amp;":"&amp;dbP!$D$2),"&gt;="&amp;BA$6,INDIRECT($F$1&amp;dbP!$D$2&amp;":"&amp;dbP!$D$2),"&lt;="&amp;B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BA$6,INDIRECT($F$1&amp;dbP!$D$2&amp;":"&amp;dbP!$D$2),"&lt;="&amp;BA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B230" s="1">
        <f ca="1">SUMIFS(INDIRECT($F$1&amp;$F230&amp;":"&amp;$F230),INDIRECT($F$1&amp;dbP!$D$2&amp;":"&amp;dbP!$D$2),"&gt;="&amp;BB$6,INDIRECT($F$1&amp;dbP!$D$2&amp;":"&amp;dbP!$D$2),"&lt;="&amp;B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BB$6,INDIRECT($F$1&amp;dbP!$D$2&amp;":"&amp;dbP!$D$2),"&lt;="&amp;BB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C230" s="1">
        <f ca="1">SUMIFS(INDIRECT($F$1&amp;$F230&amp;":"&amp;$F230),INDIRECT($F$1&amp;dbP!$D$2&amp;":"&amp;dbP!$D$2),"&gt;="&amp;BC$6,INDIRECT($F$1&amp;dbP!$D$2&amp;":"&amp;dbP!$D$2),"&lt;="&amp;B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BC$6,INDIRECT($F$1&amp;dbP!$D$2&amp;":"&amp;dbP!$D$2),"&lt;="&amp;BC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D230" s="1">
        <f ca="1">SUMIFS(INDIRECT($F$1&amp;$F230&amp;":"&amp;$F230),INDIRECT($F$1&amp;dbP!$D$2&amp;":"&amp;dbP!$D$2),"&gt;="&amp;BD$6,INDIRECT($F$1&amp;dbP!$D$2&amp;":"&amp;dbP!$D$2),"&lt;="&amp;B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BD$6,INDIRECT($F$1&amp;dbP!$D$2&amp;":"&amp;dbP!$D$2),"&lt;="&amp;BD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  <c r="BE230" s="1">
        <f ca="1">SUMIFS(INDIRECT($F$1&amp;$F230&amp;":"&amp;$F230),INDIRECT($F$1&amp;dbP!$D$2&amp;":"&amp;dbP!$D$2),"&gt;="&amp;BE$6,INDIRECT($F$1&amp;dbP!$D$2&amp;":"&amp;dbP!$D$2),"&lt;="&amp;B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"&amp;$I230=$J230),"*",RIGHT($J230,LEN($J230)-4)),INDIRECT($F$1&amp;dbP!$AC$2&amp;":"&amp;dbP!$AC$2),RepP!$J$3)-
SUMIFS(INDIRECT($F$1&amp;$G230&amp;":"&amp;$G230),INDIRECT($F$1&amp;dbP!$D$2&amp;":"&amp;dbP!$D$2),"&gt;="&amp;BE$6,INDIRECT($F$1&amp;dbP!$D$2&amp;":"&amp;dbP!$D$2),"&lt;="&amp;BE$7,INDIRECT($F$1&amp;dbP!$O$2&amp;":"&amp;dbP!$O$2),$H230,INDIRECT($F$1&amp;dbP!$P$2&amp;":"&amp;dbP!$P$2),IF($I230=$J230,"*",$I230),INDIRECT($F$1&amp;dbP!$Q$2&amp;":"&amp;dbP!$Q$2),IF(OR($I230=$J230,"  "&amp;$I230=$J230),"*",RIGHT($J230,LEN($J230)-4)),INDIRECT($F$1&amp;dbP!$AC$2&amp;":"&amp;dbP!$AC$2),RepP!$J$3)</f>
        <v>0</v>
      </c>
    </row>
    <row r="231" spans="2:57" x14ac:dyDescent="0.3">
      <c r="B231" s="1">
        <f>MAX(B$181:B230)+1</f>
        <v>66</v>
      </c>
      <c r="F231" s="1" t="str">
        <f ca="1">INDIRECT($B$1&amp;Items!H$2&amp;$B231)</f>
        <v>Y</v>
      </c>
      <c r="G231" s="1" t="str">
        <f ca="1">INDIRECT($B$1&amp;Items!I$2&amp;$B231)</f>
        <v>Z</v>
      </c>
      <c r="H231" s="13" t="str">
        <f ca="1">INDIRECT($B$1&amp;Items!E$2&amp;$B231)</f>
        <v>Начисление себестоимостных затрат</v>
      </c>
      <c r="I231" s="13" t="str">
        <f ca="1">IF(INDIRECT($B$1&amp;Items!F$2&amp;$B231)="",H231,INDIRECT($B$1&amp;Items!F$2&amp;$B231))</f>
        <v>Начисление затрат этапа-4 бизнес-процесса</v>
      </c>
      <c r="J231" s="1" t="str">
        <f ca="1">IF(INDIRECT($B$1&amp;Items!G$2&amp;$B231)="",IF(H231&lt;&gt;I231,"  "&amp;I231,I231),"    "&amp;INDIRECT($B$1&amp;Items!G$2&amp;$B231))</f>
        <v xml:space="preserve">    Производственные затраты-34</v>
      </c>
      <c r="S231" s="1">
        <f ca="1">SUM($U231:INDIRECT(ADDRESS(ROW(),SUMIFS($1:$1,$5:$5,MAX($5:$5)))))</f>
        <v>677883.33333333337</v>
      </c>
      <c r="V231" s="1">
        <f ca="1">SUMIFS(INDIRECT($F$1&amp;$F231&amp;":"&amp;$F231),INDIRECT($F$1&amp;dbP!$D$2&amp;":"&amp;dbP!$D$2),"&gt;="&amp;V$6,INDIRECT($F$1&amp;dbP!$D$2&amp;":"&amp;dbP!$D$2),"&lt;="&amp;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V$6,INDIRECT($F$1&amp;dbP!$D$2&amp;":"&amp;dbP!$D$2),"&lt;="&amp;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W231" s="1">
        <f ca="1">SUMIFS(INDIRECT($F$1&amp;$F231&amp;":"&amp;$F231),INDIRECT($F$1&amp;dbP!$D$2&amp;":"&amp;dbP!$D$2),"&gt;="&amp;W$6,INDIRECT($F$1&amp;dbP!$D$2&amp;":"&amp;dbP!$D$2),"&lt;="&amp;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W$6,INDIRECT($F$1&amp;dbP!$D$2&amp;":"&amp;dbP!$D$2),"&lt;="&amp;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X231" s="1">
        <f ca="1">SUMIFS(INDIRECT($F$1&amp;$F231&amp;":"&amp;$F231),INDIRECT($F$1&amp;dbP!$D$2&amp;":"&amp;dbP!$D$2),"&gt;="&amp;X$6,INDIRECT($F$1&amp;dbP!$D$2&amp;":"&amp;dbP!$D$2),"&lt;="&amp;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X$6,INDIRECT($F$1&amp;dbP!$D$2&amp;":"&amp;dbP!$D$2),"&lt;="&amp;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Y231" s="1">
        <f ca="1">SUMIFS(INDIRECT($F$1&amp;$F231&amp;":"&amp;$F231),INDIRECT($F$1&amp;dbP!$D$2&amp;":"&amp;dbP!$D$2),"&gt;="&amp;Y$6,INDIRECT($F$1&amp;dbP!$D$2&amp;":"&amp;dbP!$D$2),"&lt;="&amp;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Y$6,INDIRECT($F$1&amp;dbP!$D$2&amp;":"&amp;dbP!$D$2),"&lt;="&amp;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677883.33333333337</v>
      </c>
      <c r="Z231" s="1">
        <f ca="1">SUMIFS(INDIRECT($F$1&amp;$F231&amp;":"&amp;$F231),INDIRECT($F$1&amp;dbP!$D$2&amp;":"&amp;dbP!$D$2),"&gt;="&amp;Z$6,INDIRECT($F$1&amp;dbP!$D$2&amp;":"&amp;dbP!$D$2),"&lt;="&amp;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Z$6,INDIRECT($F$1&amp;dbP!$D$2&amp;":"&amp;dbP!$D$2),"&lt;="&amp;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A231" s="1">
        <f ca="1">SUMIFS(INDIRECT($F$1&amp;$F231&amp;":"&amp;$F231),INDIRECT($F$1&amp;dbP!$D$2&amp;":"&amp;dbP!$D$2),"&gt;="&amp;AA$6,INDIRECT($F$1&amp;dbP!$D$2&amp;":"&amp;dbP!$D$2),"&lt;="&amp;A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A$6,INDIRECT($F$1&amp;dbP!$D$2&amp;":"&amp;dbP!$D$2),"&lt;="&amp;A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B231" s="1">
        <f ca="1">SUMIFS(INDIRECT($F$1&amp;$F231&amp;":"&amp;$F231),INDIRECT($F$1&amp;dbP!$D$2&amp;":"&amp;dbP!$D$2),"&gt;="&amp;AB$6,INDIRECT($F$1&amp;dbP!$D$2&amp;":"&amp;dbP!$D$2),"&lt;="&amp;A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B$6,INDIRECT($F$1&amp;dbP!$D$2&amp;":"&amp;dbP!$D$2),"&lt;="&amp;A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C231" s="1">
        <f ca="1">SUMIFS(INDIRECT($F$1&amp;$F231&amp;":"&amp;$F231),INDIRECT($F$1&amp;dbP!$D$2&amp;":"&amp;dbP!$D$2),"&gt;="&amp;AC$6,INDIRECT($F$1&amp;dbP!$D$2&amp;":"&amp;dbP!$D$2),"&lt;="&amp;A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C$6,INDIRECT($F$1&amp;dbP!$D$2&amp;":"&amp;dbP!$D$2),"&lt;="&amp;A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D231" s="1">
        <f ca="1">SUMIFS(INDIRECT($F$1&amp;$F231&amp;":"&amp;$F231),INDIRECT($F$1&amp;dbP!$D$2&amp;":"&amp;dbP!$D$2),"&gt;="&amp;AD$6,INDIRECT($F$1&amp;dbP!$D$2&amp;":"&amp;dbP!$D$2),"&lt;="&amp;A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D$6,INDIRECT($F$1&amp;dbP!$D$2&amp;":"&amp;dbP!$D$2),"&lt;="&amp;A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E231" s="1">
        <f ca="1">SUMIFS(INDIRECT($F$1&amp;$F231&amp;":"&amp;$F231),INDIRECT($F$1&amp;dbP!$D$2&amp;":"&amp;dbP!$D$2),"&gt;="&amp;AE$6,INDIRECT($F$1&amp;dbP!$D$2&amp;":"&amp;dbP!$D$2),"&lt;="&amp;A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E$6,INDIRECT($F$1&amp;dbP!$D$2&amp;":"&amp;dbP!$D$2),"&lt;="&amp;A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F231" s="1">
        <f ca="1">SUMIFS(INDIRECT($F$1&amp;$F231&amp;":"&amp;$F231),INDIRECT($F$1&amp;dbP!$D$2&amp;":"&amp;dbP!$D$2),"&gt;="&amp;AF$6,INDIRECT($F$1&amp;dbP!$D$2&amp;":"&amp;dbP!$D$2),"&lt;="&amp;AF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F$6,INDIRECT($F$1&amp;dbP!$D$2&amp;":"&amp;dbP!$D$2),"&lt;="&amp;AF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G231" s="1">
        <f ca="1">SUMIFS(INDIRECT($F$1&amp;$F231&amp;":"&amp;$F231),INDIRECT($F$1&amp;dbP!$D$2&amp;":"&amp;dbP!$D$2),"&gt;="&amp;AG$6,INDIRECT($F$1&amp;dbP!$D$2&amp;":"&amp;dbP!$D$2),"&lt;="&amp;AG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G$6,INDIRECT($F$1&amp;dbP!$D$2&amp;":"&amp;dbP!$D$2),"&lt;="&amp;AG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H231" s="1">
        <f ca="1">SUMIFS(INDIRECT($F$1&amp;$F231&amp;":"&amp;$F231),INDIRECT($F$1&amp;dbP!$D$2&amp;":"&amp;dbP!$D$2),"&gt;="&amp;AH$6,INDIRECT($F$1&amp;dbP!$D$2&amp;":"&amp;dbP!$D$2),"&lt;="&amp;AH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H$6,INDIRECT($F$1&amp;dbP!$D$2&amp;":"&amp;dbP!$D$2),"&lt;="&amp;AH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I231" s="1">
        <f ca="1">SUMIFS(INDIRECT($F$1&amp;$F231&amp;":"&amp;$F231),INDIRECT($F$1&amp;dbP!$D$2&amp;":"&amp;dbP!$D$2),"&gt;="&amp;AI$6,INDIRECT($F$1&amp;dbP!$D$2&amp;":"&amp;dbP!$D$2),"&lt;="&amp;AI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I$6,INDIRECT($F$1&amp;dbP!$D$2&amp;":"&amp;dbP!$D$2),"&lt;="&amp;AI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J231" s="1">
        <f ca="1">SUMIFS(INDIRECT($F$1&amp;$F231&amp;":"&amp;$F231),INDIRECT($F$1&amp;dbP!$D$2&amp;":"&amp;dbP!$D$2),"&gt;="&amp;AJ$6,INDIRECT($F$1&amp;dbP!$D$2&amp;":"&amp;dbP!$D$2),"&lt;="&amp;AJ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J$6,INDIRECT($F$1&amp;dbP!$D$2&amp;":"&amp;dbP!$D$2),"&lt;="&amp;AJ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K231" s="1">
        <f ca="1">SUMIFS(INDIRECT($F$1&amp;$F231&amp;":"&amp;$F231),INDIRECT($F$1&amp;dbP!$D$2&amp;":"&amp;dbP!$D$2),"&gt;="&amp;AK$6,INDIRECT($F$1&amp;dbP!$D$2&amp;":"&amp;dbP!$D$2),"&lt;="&amp;AK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K$6,INDIRECT($F$1&amp;dbP!$D$2&amp;":"&amp;dbP!$D$2),"&lt;="&amp;AK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L231" s="1">
        <f ca="1">SUMIFS(INDIRECT($F$1&amp;$F231&amp;":"&amp;$F231),INDIRECT($F$1&amp;dbP!$D$2&amp;":"&amp;dbP!$D$2),"&gt;="&amp;AL$6,INDIRECT($F$1&amp;dbP!$D$2&amp;":"&amp;dbP!$D$2),"&lt;="&amp;AL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L$6,INDIRECT($F$1&amp;dbP!$D$2&amp;":"&amp;dbP!$D$2),"&lt;="&amp;AL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M231" s="1">
        <f ca="1">SUMIFS(INDIRECT($F$1&amp;$F231&amp;":"&amp;$F231),INDIRECT($F$1&amp;dbP!$D$2&amp;":"&amp;dbP!$D$2),"&gt;="&amp;AM$6,INDIRECT($F$1&amp;dbP!$D$2&amp;":"&amp;dbP!$D$2),"&lt;="&amp;AM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M$6,INDIRECT($F$1&amp;dbP!$D$2&amp;":"&amp;dbP!$D$2),"&lt;="&amp;AM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N231" s="1">
        <f ca="1">SUMIFS(INDIRECT($F$1&amp;$F231&amp;":"&amp;$F231),INDIRECT($F$1&amp;dbP!$D$2&amp;":"&amp;dbP!$D$2),"&gt;="&amp;AN$6,INDIRECT($F$1&amp;dbP!$D$2&amp;":"&amp;dbP!$D$2),"&lt;="&amp;AN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N$6,INDIRECT($F$1&amp;dbP!$D$2&amp;":"&amp;dbP!$D$2),"&lt;="&amp;AN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O231" s="1">
        <f ca="1">SUMIFS(INDIRECT($F$1&amp;$F231&amp;":"&amp;$F231),INDIRECT($F$1&amp;dbP!$D$2&amp;":"&amp;dbP!$D$2),"&gt;="&amp;AO$6,INDIRECT($F$1&amp;dbP!$D$2&amp;":"&amp;dbP!$D$2),"&lt;="&amp;AO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O$6,INDIRECT($F$1&amp;dbP!$D$2&amp;":"&amp;dbP!$D$2),"&lt;="&amp;AO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P231" s="1">
        <f ca="1">SUMIFS(INDIRECT($F$1&amp;$F231&amp;":"&amp;$F231),INDIRECT($F$1&amp;dbP!$D$2&amp;":"&amp;dbP!$D$2),"&gt;="&amp;AP$6,INDIRECT($F$1&amp;dbP!$D$2&amp;":"&amp;dbP!$D$2),"&lt;="&amp;AP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P$6,INDIRECT($F$1&amp;dbP!$D$2&amp;":"&amp;dbP!$D$2),"&lt;="&amp;AP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Q231" s="1">
        <f ca="1">SUMIFS(INDIRECT($F$1&amp;$F231&amp;":"&amp;$F231),INDIRECT($F$1&amp;dbP!$D$2&amp;":"&amp;dbP!$D$2),"&gt;="&amp;AQ$6,INDIRECT($F$1&amp;dbP!$D$2&amp;":"&amp;dbP!$D$2),"&lt;="&amp;AQ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Q$6,INDIRECT($F$1&amp;dbP!$D$2&amp;":"&amp;dbP!$D$2),"&lt;="&amp;AQ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R231" s="1">
        <f ca="1">SUMIFS(INDIRECT($F$1&amp;$F231&amp;":"&amp;$F231),INDIRECT($F$1&amp;dbP!$D$2&amp;":"&amp;dbP!$D$2),"&gt;="&amp;AR$6,INDIRECT($F$1&amp;dbP!$D$2&amp;":"&amp;dbP!$D$2),"&lt;="&amp;AR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R$6,INDIRECT($F$1&amp;dbP!$D$2&amp;":"&amp;dbP!$D$2),"&lt;="&amp;AR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S231" s="1">
        <f ca="1">SUMIFS(INDIRECT($F$1&amp;$F231&amp;":"&amp;$F231),INDIRECT($F$1&amp;dbP!$D$2&amp;":"&amp;dbP!$D$2),"&gt;="&amp;AS$6,INDIRECT($F$1&amp;dbP!$D$2&amp;":"&amp;dbP!$D$2),"&lt;="&amp;AS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S$6,INDIRECT($F$1&amp;dbP!$D$2&amp;":"&amp;dbP!$D$2),"&lt;="&amp;AS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T231" s="1">
        <f ca="1">SUMIFS(INDIRECT($F$1&amp;$F231&amp;":"&amp;$F231),INDIRECT($F$1&amp;dbP!$D$2&amp;":"&amp;dbP!$D$2),"&gt;="&amp;AT$6,INDIRECT($F$1&amp;dbP!$D$2&amp;":"&amp;dbP!$D$2),"&lt;="&amp;AT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T$6,INDIRECT($F$1&amp;dbP!$D$2&amp;":"&amp;dbP!$D$2),"&lt;="&amp;AT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U231" s="1">
        <f ca="1">SUMIFS(INDIRECT($F$1&amp;$F231&amp;":"&amp;$F231),INDIRECT($F$1&amp;dbP!$D$2&amp;":"&amp;dbP!$D$2),"&gt;="&amp;AU$6,INDIRECT($F$1&amp;dbP!$D$2&amp;":"&amp;dbP!$D$2),"&lt;="&amp;AU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U$6,INDIRECT($F$1&amp;dbP!$D$2&amp;":"&amp;dbP!$D$2),"&lt;="&amp;AU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V231" s="1">
        <f ca="1">SUMIFS(INDIRECT($F$1&amp;$F231&amp;":"&amp;$F231),INDIRECT($F$1&amp;dbP!$D$2&amp;":"&amp;dbP!$D$2),"&gt;="&amp;AV$6,INDIRECT($F$1&amp;dbP!$D$2&amp;":"&amp;dbP!$D$2),"&lt;="&amp;A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V$6,INDIRECT($F$1&amp;dbP!$D$2&amp;":"&amp;dbP!$D$2),"&lt;="&amp;AV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W231" s="1">
        <f ca="1">SUMIFS(INDIRECT($F$1&amp;$F231&amp;":"&amp;$F231),INDIRECT($F$1&amp;dbP!$D$2&amp;":"&amp;dbP!$D$2),"&gt;="&amp;AW$6,INDIRECT($F$1&amp;dbP!$D$2&amp;":"&amp;dbP!$D$2),"&lt;="&amp;A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W$6,INDIRECT($F$1&amp;dbP!$D$2&amp;":"&amp;dbP!$D$2),"&lt;="&amp;AW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X231" s="1">
        <f ca="1">SUMIFS(INDIRECT($F$1&amp;$F231&amp;":"&amp;$F231),INDIRECT($F$1&amp;dbP!$D$2&amp;":"&amp;dbP!$D$2),"&gt;="&amp;AX$6,INDIRECT($F$1&amp;dbP!$D$2&amp;":"&amp;dbP!$D$2),"&lt;="&amp;A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X$6,INDIRECT($F$1&amp;dbP!$D$2&amp;":"&amp;dbP!$D$2),"&lt;="&amp;AX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Y231" s="1">
        <f ca="1">SUMIFS(INDIRECT($F$1&amp;$F231&amp;":"&amp;$F231),INDIRECT($F$1&amp;dbP!$D$2&amp;":"&amp;dbP!$D$2),"&gt;="&amp;AY$6,INDIRECT($F$1&amp;dbP!$D$2&amp;":"&amp;dbP!$D$2),"&lt;="&amp;A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Y$6,INDIRECT($F$1&amp;dbP!$D$2&amp;":"&amp;dbP!$D$2),"&lt;="&amp;AY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AZ231" s="1">
        <f ca="1">SUMIFS(INDIRECT($F$1&amp;$F231&amp;":"&amp;$F231),INDIRECT($F$1&amp;dbP!$D$2&amp;":"&amp;dbP!$D$2),"&gt;="&amp;AZ$6,INDIRECT($F$1&amp;dbP!$D$2&amp;":"&amp;dbP!$D$2),"&lt;="&amp;A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AZ$6,INDIRECT($F$1&amp;dbP!$D$2&amp;":"&amp;dbP!$D$2),"&lt;="&amp;AZ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A231" s="1">
        <f ca="1">SUMIFS(INDIRECT($F$1&amp;$F231&amp;":"&amp;$F231),INDIRECT($F$1&amp;dbP!$D$2&amp;":"&amp;dbP!$D$2),"&gt;="&amp;BA$6,INDIRECT($F$1&amp;dbP!$D$2&amp;":"&amp;dbP!$D$2),"&lt;="&amp;B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BA$6,INDIRECT($F$1&amp;dbP!$D$2&amp;":"&amp;dbP!$D$2),"&lt;="&amp;BA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B231" s="1">
        <f ca="1">SUMIFS(INDIRECT($F$1&amp;$F231&amp;":"&amp;$F231),INDIRECT($F$1&amp;dbP!$D$2&amp;":"&amp;dbP!$D$2),"&gt;="&amp;BB$6,INDIRECT($F$1&amp;dbP!$D$2&amp;":"&amp;dbP!$D$2),"&lt;="&amp;B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BB$6,INDIRECT($F$1&amp;dbP!$D$2&amp;":"&amp;dbP!$D$2),"&lt;="&amp;BB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C231" s="1">
        <f ca="1">SUMIFS(INDIRECT($F$1&amp;$F231&amp;":"&amp;$F231),INDIRECT($F$1&amp;dbP!$D$2&amp;":"&amp;dbP!$D$2),"&gt;="&amp;BC$6,INDIRECT($F$1&amp;dbP!$D$2&amp;":"&amp;dbP!$D$2),"&lt;="&amp;B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BC$6,INDIRECT($F$1&amp;dbP!$D$2&amp;":"&amp;dbP!$D$2),"&lt;="&amp;BC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D231" s="1">
        <f ca="1">SUMIFS(INDIRECT($F$1&amp;$F231&amp;":"&amp;$F231),INDIRECT($F$1&amp;dbP!$D$2&amp;":"&amp;dbP!$D$2),"&gt;="&amp;BD$6,INDIRECT($F$1&amp;dbP!$D$2&amp;":"&amp;dbP!$D$2),"&lt;="&amp;B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BD$6,INDIRECT($F$1&amp;dbP!$D$2&amp;":"&amp;dbP!$D$2),"&lt;="&amp;BD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  <c r="BE231" s="1">
        <f ca="1">SUMIFS(INDIRECT($F$1&amp;$F231&amp;":"&amp;$F231),INDIRECT($F$1&amp;dbP!$D$2&amp;":"&amp;dbP!$D$2),"&gt;="&amp;BE$6,INDIRECT($F$1&amp;dbP!$D$2&amp;":"&amp;dbP!$D$2),"&lt;="&amp;B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"&amp;$I231=$J231),"*",RIGHT($J231,LEN($J231)-4)),INDIRECT($F$1&amp;dbP!$AC$2&amp;":"&amp;dbP!$AC$2),RepP!$J$3)-
SUMIFS(INDIRECT($F$1&amp;$G231&amp;":"&amp;$G231),INDIRECT($F$1&amp;dbP!$D$2&amp;":"&amp;dbP!$D$2),"&gt;="&amp;BE$6,INDIRECT($F$1&amp;dbP!$D$2&amp;":"&amp;dbP!$D$2),"&lt;="&amp;BE$7,INDIRECT($F$1&amp;dbP!$O$2&amp;":"&amp;dbP!$O$2),$H231,INDIRECT($F$1&amp;dbP!$P$2&amp;":"&amp;dbP!$P$2),IF($I231=$J231,"*",$I231),INDIRECT($F$1&amp;dbP!$Q$2&amp;":"&amp;dbP!$Q$2),IF(OR($I231=$J231,"  "&amp;$I231=$J231),"*",RIGHT($J231,LEN($J231)-4)),INDIRECT($F$1&amp;dbP!$AC$2&amp;":"&amp;dbP!$AC$2),RepP!$J$3)</f>
        <v>0</v>
      </c>
    </row>
    <row r="232" spans="2:57" x14ac:dyDescent="0.3">
      <c r="B232" s="1">
        <f>MAX(B$181:B231)+1</f>
        <v>67</v>
      </c>
      <c r="F232" s="1" t="str">
        <f ca="1">INDIRECT($B$1&amp;Items!H$2&amp;$B232)</f>
        <v>Y</v>
      </c>
      <c r="G232" s="1" t="str">
        <f ca="1">INDIRECT($B$1&amp;Items!I$2&amp;$B232)</f>
        <v>Z</v>
      </c>
      <c r="H232" s="13" t="str">
        <f ca="1">INDIRECT($B$1&amp;Items!E$2&amp;$B232)</f>
        <v>Начисление себестоимостных затрат</v>
      </c>
      <c r="I232" s="13" t="str">
        <f ca="1">IF(INDIRECT($B$1&amp;Items!F$2&amp;$B232)="",H232,INDIRECT($B$1&amp;Items!F$2&amp;$B232))</f>
        <v>Начисление затрат этапа-4 бизнес-процесса</v>
      </c>
      <c r="J232" s="1" t="str">
        <f ca="1">IF(INDIRECT($B$1&amp;Items!G$2&amp;$B232)="",IF(H232&lt;&gt;I232,"  "&amp;I232,I232),"    "&amp;INDIRECT($B$1&amp;Items!G$2&amp;$B232))</f>
        <v xml:space="preserve">    Производственные затраты-35</v>
      </c>
      <c r="S232" s="1">
        <f ca="1">SUM($U232:INDIRECT(ADDRESS(ROW(),SUMIFS($1:$1,$5:$5,MAX($5:$5)))))</f>
        <v>623610</v>
      </c>
      <c r="V232" s="1">
        <f ca="1">SUMIFS(INDIRECT($F$1&amp;$F232&amp;":"&amp;$F232),INDIRECT($F$1&amp;dbP!$D$2&amp;":"&amp;dbP!$D$2),"&gt;="&amp;V$6,INDIRECT($F$1&amp;dbP!$D$2&amp;":"&amp;dbP!$D$2),"&lt;="&amp;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V$6,INDIRECT($F$1&amp;dbP!$D$2&amp;":"&amp;dbP!$D$2),"&lt;="&amp;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W232" s="1">
        <f ca="1">SUMIFS(INDIRECT($F$1&amp;$F232&amp;":"&amp;$F232),INDIRECT($F$1&amp;dbP!$D$2&amp;":"&amp;dbP!$D$2),"&gt;="&amp;W$6,INDIRECT($F$1&amp;dbP!$D$2&amp;":"&amp;dbP!$D$2),"&lt;="&amp;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W$6,INDIRECT($F$1&amp;dbP!$D$2&amp;":"&amp;dbP!$D$2),"&lt;="&amp;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X232" s="1">
        <f ca="1">SUMIFS(INDIRECT($F$1&amp;$F232&amp;":"&amp;$F232),INDIRECT($F$1&amp;dbP!$D$2&amp;":"&amp;dbP!$D$2),"&gt;="&amp;X$6,INDIRECT($F$1&amp;dbP!$D$2&amp;":"&amp;dbP!$D$2),"&lt;="&amp;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X$6,INDIRECT($F$1&amp;dbP!$D$2&amp;":"&amp;dbP!$D$2),"&lt;="&amp;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Y232" s="1">
        <f ca="1">SUMIFS(INDIRECT($F$1&amp;$F232&amp;":"&amp;$F232),INDIRECT($F$1&amp;dbP!$D$2&amp;":"&amp;dbP!$D$2),"&gt;="&amp;Y$6,INDIRECT($F$1&amp;dbP!$D$2&amp;":"&amp;dbP!$D$2),"&lt;="&amp;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Y$6,INDIRECT($F$1&amp;dbP!$D$2&amp;":"&amp;dbP!$D$2),"&lt;="&amp;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623610</v>
      </c>
      <c r="Z232" s="1">
        <f ca="1">SUMIFS(INDIRECT($F$1&amp;$F232&amp;":"&amp;$F232),INDIRECT($F$1&amp;dbP!$D$2&amp;":"&amp;dbP!$D$2),"&gt;="&amp;Z$6,INDIRECT($F$1&amp;dbP!$D$2&amp;":"&amp;dbP!$D$2),"&lt;="&amp;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Z$6,INDIRECT($F$1&amp;dbP!$D$2&amp;":"&amp;dbP!$D$2),"&lt;="&amp;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A232" s="1">
        <f ca="1">SUMIFS(INDIRECT($F$1&amp;$F232&amp;":"&amp;$F232),INDIRECT($F$1&amp;dbP!$D$2&amp;":"&amp;dbP!$D$2),"&gt;="&amp;AA$6,INDIRECT($F$1&amp;dbP!$D$2&amp;":"&amp;dbP!$D$2),"&lt;="&amp;A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A$6,INDIRECT($F$1&amp;dbP!$D$2&amp;":"&amp;dbP!$D$2),"&lt;="&amp;A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B232" s="1">
        <f ca="1">SUMIFS(INDIRECT($F$1&amp;$F232&amp;":"&amp;$F232),INDIRECT($F$1&amp;dbP!$D$2&amp;":"&amp;dbP!$D$2),"&gt;="&amp;AB$6,INDIRECT($F$1&amp;dbP!$D$2&amp;":"&amp;dbP!$D$2),"&lt;="&amp;A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B$6,INDIRECT($F$1&amp;dbP!$D$2&amp;":"&amp;dbP!$D$2),"&lt;="&amp;A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C232" s="1">
        <f ca="1">SUMIFS(INDIRECT($F$1&amp;$F232&amp;":"&amp;$F232),INDIRECT($F$1&amp;dbP!$D$2&amp;":"&amp;dbP!$D$2),"&gt;="&amp;AC$6,INDIRECT($F$1&amp;dbP!$D$2&amp;":"&amp;dbP!$D$2),"&lt;="&amp;A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C$6,INDIRECT($F$1&amp;dbP!$D$2&amp;":"&amp;dbP!$D$2),"&lt;="&amp;A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D232" s="1">
        <f ca="1">SUMIFS(INDIRECT($F$1&amp;$F232&amp;":"&amp;$F232),INDIRECT($F$1&amp;dbP!$D$2&amp;":"&amp;dbP!$D$2),"&gt;="&amp;AD$6,INDIRECT($F$1&amp;dbP!$D$2&amp;":"&amp;dbP!$D$2),"&lt;="&amp;A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D$6,INDIRECT($F$1&amp;dbP!$D$2&amp;":"&amp;dbP!$D$2),"&lt;="&amp;A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E232" s="1">
        <f ca="1">SUMIFS(INDIRECT($F$1&amp;$F232&amp;":"&amp;$F232),INDIRECT($F$1&amp;dbP!$D$2&amp;":"&amp;dbP!$D$2),"&gt;="&amp;AE$6,INDIRECT($F$1&amp;dbP!$D$2&amp;":"&amp;dbP!$D$2),"&lt;="&amp;A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E$6,INDIRECT($F$1&amp;dbP!$D$2&amp;":"&amp;dbP!$D$2),"&lt;="&amp;A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F232" s="1">
        <f ca="1">SUMIFS(INDIRECT($F$1&amp;$F232&amp;":"&amp;$F232),INDIRECT($F$1&amp;dbP!$D$2&amp;":"&amp;dbP!$D$2),"&gt;="&amp;AF$6,INDIRECT($F$1&amp;dbP!$D$2&amp;":"&amp;dbP!$D$2),"&lt;="&amp;AF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F$6,INDIRECT($F$1&amp;dbP!$D$2&amp;":"&amp;dbP!$D$2),"&lt;="&amp;AF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G232" s="1">
        <f ca="1">SUMIFS(INDIRECT($F$1&amp;$F232&amp;":"&amp;$F232),INDIRECT($F$1&amp;dbP!$D$2&amp;":"&amp;dbP!$D$2),"&gt;="&amp;AG$6,INDIRECT($F$1&amp;dbP!$D$2&amp;":"&amp;dbP!$D$2),"&lt;="&amp;AG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G$6,INDIRECT($F$1&amp;dbP!$D$2&amp;":"&amp;dbP!$D$2),"&lt;="&amp;AG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H232" s="1">
        <f ca="1">SUMIFS(INDIRECT($F$1&amp;$F232&amp;":"&amp;$F232),INDIRECT($F$1&amp;dbP!$D$2&amp;":"&amp;dbP!$D$2),"&gt;="&amp;AH$6,INDIRECT($F$1&amp;dbP!$D$2&amp;":"&amp;dbP!$D$2),"&lt;="&amp;AH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H$6,INDIRECT($F$1&amp;dbP!$D$2&amp;":"&amp;dbP!$D$2),"&lt;="&amp;AH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I232" s="1">
        <f ca="1">SUMIFS(INDIRECT($F$1&amp;$F232&amp;":"&amp;$F232),INDIRECT($F$1&amp;dbP!$D$2&amp;":"&amp;dbP!$D$2),"&gt;="&amp;AI$6,INDIRECT($F$1&amp;dbP!$D$2&amp;":"&amp;dbP!$D$2),"&lt;="&amp;AI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I$6,INDIRECT($F$1&amp;dbP!$D$2&amp;":"&amp;dbP!$D$2),"&lt;="&amp;AI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J232" s="1">
        <f ca="1">SUMIFS(INDIRECT($F$1&amp;$F232&amp;":"&amp;$F232),INDIRECT($F$1&amp;dbP!$D$2&amp;":"&amp;dbP!$D$2),"&gt;="&amp;AJ$6,INDIRECT($F$1&amp;dbP!$D$2&amp;":"&amp;dbP!$D$2),"&lt;="&amp;AJ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J$6,INDIRECT($F$1&amp;dbP!$D$2&amp;":"&amp;dbP!$D$2),"&lt;="&amp;AJ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K232" s="1">
        <f ca="1">SUMIFS(INDIRECT($F$1&amp;$F232&amp;":"&amp;$F232),INDIRECT($F$1&amp;dbP!$D$2&amp;":"&amp;dbP!$D$2),"&gt;="&amp;AK$6,INDIRECT($F$1&amp;dbP!$D$2&amp;":"&amp;dbP!$D$2),"&lt;="&amp;AK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K$6,INDIRECT($F$1&amp;dbP!$D$2&amp;":"&amp;dbP!$D$2),"&lt;="&amp;AK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L232" s="1">
        <f ca="1">SUMIFS(INDIRECT($F$1&amp;$F232&amp;":"&amp;$F232),INDIRECT($F$1&amp;dbP!$D$2&amp;":"&amp;dbP!$D$2),"&gt;="&amp;AL$6,INDIRECT($F$1&amp;dbP!$D$2&amp;":"&amp;dbP!$D$2),"&lt;="&amp;AL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L$6,INDIRECT($F$1&amp;dbP!$D$2&amp;":"&amp;dbP!$D$2),"&lt;="&amp;AL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M232" s="1">
        <f ca="1">SUMIFS(INDIRECT($F$1&amp;$F232&amp;":"&amp;$F232),INDIRECT($F$1&amp;dbP!$D$2&amp;":"&amp;dbP!$D$2),"&gt;="&amp;AM$6,INDIRECT($F$1&amp;dbP!$D$2&amp;":"&amp;dbP!$D$2),"&lt;="&amp;AM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M$6,INDIRECT($F$1&amp;dbP!$D$2&amp;":"&amp;dbP!$D$2),"&lt;="&amp;AM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N232" s="1">
        <f ca="1">SUMIFS(INDIRECT($F$1&amp;$F232&amp;":"&amp;$F232),INDIRECT($F$1&amp;dbP!$D$2&amp;":"&amp;dbP!$D$2),"&gt;="&amp;AN$6,INDIRECT($F$1&amp;dbP!$D$2&amp;":"&amp;dbP!$D$2),"&lt;="&amp;AN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N$6,INDIRECT($F$1&amp;dbP!$D$2&amp;":"&amp;dbP!$D$2),"&lt;="&amp;AN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O232" s="1">
        <f ca="1">SUMIFS(INDIRECT($F$1&amp;$F232&amp;":"&amp;$F232),INDIRECT($F$1&amp;dbP!$D$2&amp;":"&amp;dbP!$D$2),"&gt;="&amp;AO$6,INDIRECT($F$1&amp;dbP!$D$2&amp;":"&amp;dbP!$D$2),"&lt;="&amp;AO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O$6,INDIRECT($F$1&amp;dbP!$D$2&amp;":"&amp;dbP!$D$2),"&lt;="&amp;AO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P232" s="1">
        <f ca="1">SUMIFS(INDIRECT($F$1&amp;$F232&amp;":"&amp;$F232),INDIRECT($F$1&amp;dbP!$D$2&amp;":"&amp;dbP!$D$2),"&gt;="&amp;AP$6,INDIRECT($F$1&amp;dbP!$D$2&amp;":"&amp;dbP!$D$2),"&lt;="&amp;AP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P$6,INDIRECT($F$1&amp;dbP!$D$2&amp;":"&amp;dbP!$D$2),"&lt;="&amp;AP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Q232" s="1">
        <f ca="1">SUMIFS(INDIRECT($F$1&amp;$F232&amp;":"&amp;$F232),INDIRECT($F$1&amp;dbP!$D$2&amp;":"&amp;dbP!$D$2),"&gt;="&amp;AQ$6,INDIRECT($F$1&amp;dbP!$D$2&amp;":"&amp;dbP!$D$2),"&lt;="&amp;AQ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Q$6,INDIRECT($F$1&amp;dbP!$D$2&amp;":"&amp;dbP!$D$2),"&lt;="&amp;AQ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R232" s="1">
        <f ca="1">SUMIFS(INDIRECT($F$1&amp;$F232&amp;":"&amp;$F232),INDIRECT($F$1&amp;dbP!$D$2&amp;":"&amp;dbP!$D$2),"&gt;="&amp;AR$6,INDIRECT($F$1&amp;dbP!$D$2&amp;":"&amp;dbP!$D$2),"&lt;="&amp;AR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R$6,INDIRECT($F$1&amp;dbP!$D$2&amp;":"&amp;dbP!$D$2),"&lt;="&amp;AR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S232" s="1">
        <f ca="1">SUMIFS(INDIRECT($F$1&amp;$F232&amp;":"&amp;$F232),INDIRECT($F$1&amp;dbP!$D$2&amp;":"&amp;dbP!$D$2),"&gt;="&amp;AS$6,INDIRECT($F$1&amp;dbP!$D$2&amp;":"&amp;dbP!$D$2),"&lt;="&amp;AS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S$6,INDIRECT($F$1&amp;dbP!$D$2&amp;":"&amp;dbP!$D$2),"&lt;="&amp;AS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T232" s="1">
        <f ca="1">SUMIFS(INDIRECT($F$1&amp;$F232&amp;":"&amp;$F232),INDIRECT($F$1&amp;dbP!$D$2&amp;":"&amp;dbP!$D$2),"&gt;="&amp;AT$6,INDIRECT($F$1&amp;dbP!$D$2&amp;":"&amp;dbP!$D$2),"&lt;="&amp;AT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T$6,INDIRECT($F$1&amp;dbP!$D$2&amp;":"&amp;dbP!$D$2),"&lt;="&amp;AT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U232" s="1">
        <f ca="1">SUMIFS(INDIRECT($F$1&amp;$F232&amp;":"&amp;$F232),INDIRECT($F$1&amp;dbP!$D$2&amp;":"&amp;dbP!$D$2),"&gt;="&amp;AU$6,INDIRECT($F$1&amp;dbP!$D$2&amp;":"&amp;dbP!$D$2),"&lt;="&amp;AU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U$6,INDIRECT($F$1&amp;dbP!$D$2&amp;":"&amp;dbP!$D$2),"&lt;="&amp;AU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V232" s="1">
        <f ca="1">SUMIFS(INDIRECT($F$1&amp;$F232&amp;":"&amp;$F232),INDIRECT($F$1&amp;dbP!$D$2&amp;":"&amp;dbP!$D$2),"&gt;="&amp;AV$6,INDIRECT($F$1&amp;dbP!$D$2&amp;":"&amp;dbP!$D$2),"&lt;="&amp;A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V$6,INDIRECT($F$1&amp;dbP!$D$2&amp;":"&amp;dbP!$D$2),"&lt;="&amp;AV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W232" s="1">
        <f ca="1">SUMIFS(INDIRECT($F$1&amp;$F232&amp;":"&amp;$F232),INDIRECT($F$1&amp;dbP!$D$2&amp;":"&amp;dbP!$D$2),"&gt;="&amp;AW$6,INDIRECT($F$1&amp;dbP!$D$2&amp;":"&amp;dbP!$D$2),"&lt;="&amp;A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W$6,INDIRECT($F$1&amp;dbP!$D$2&amp;":"&amp;dbP!$D$2),"&lt;="&amp;AW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X232" s="1">
        <f ca="1">SUMIFS(INDIRECT($F$1&amp;$F232&amp;":"&amp;$F232),INDIRECT($F$1&amp;dbP!$D$2&amp;":"&amp;dbP!$D$2),"&gt;="&amp;AX$6,INDIRECT($F$1&amp;dbP!$D$2&amp;":"&amp;dbP!$D$2),"&lt;="&amp;A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X$6,INDIRECT($F$1&amp;dbP!$D$2&amp;":"&amp;dbP!$D$2),"&lt;="&amp;AX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Y232" s="1">
        <f ca="1">SUMIFS(INDIRECT($F$1&amp;$F232&amp;":"&amp;$F232),INDIRECT($F$1&amp;dbP!$D$2&amp;":"&amp;dbP!$D$2),"&gt;="&amp;AY$6,INDIRECT($F$1&amp;dbP!$D$2&amp;":"&amp;dbP!$D$2),"&lt;="&amp;A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Y$6,INDIRECT($F$1&amp;dbP!$D$2&amp;":"&amp;dbP!$D$2),"&lt;="&amp;AY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AZ232" s="1">
        <f ca="1">SUMIFS(INDIRECT($F$1&amp;$F232&amp;":"&amp;$F232),INDIRECT($F$1&amp;dbP!$D$2&amp;":"&amp;dbP!$D$2),"&gt;="&amp;AZ$6,INDIRECT($F$1&amp;dbP!$D$2&amp;":"&amp;dbP!$D$2),"&lt;="&amp;A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AZ$6,INDIRECT($F$1&amp;dbP!$D$2&amp;":"&amp;dbP!$D$2),"&lt;="&amp;AZ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A232" s="1">
        <f ca="1">SUMIFS(INDIRECT($F$1&amp;$F232&amp;":"&amp;$F232),INDIRECT($F$1&amp;dbP!$D$2&amp;":"&amp;dbP!$D$2),"&gt;="&amp;BA$6,INDIRECT($F$1&amp;dbP!$D$2&amp;":"&amp;dbP!$D$2),"&lt;="&amp;B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BA$6,INDIRECT($F$1&amp;dbP!$D$2&amp;":"&amp;dbP!$D$2),"&lt;="&amp;BA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B232" s="1">
        <f ca="1">SUMIFS(INDIRECT($F$1&amp;$F232&amp;":"&amp;$F232),INDIRECT($F$1&amp;dbP!$D$2&amp;":"&amp;dbP!$D$2),"&gt;="&amp;BB$6,INDIRECT($F$1&amp;dbP!$D$2&amp;":"&amp;dbP!$D$2),"&lt;="&amp;B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BB$6,INDIRECT($F$1&amp;dbP!$D$2&amp;":"&amp;dbP!$D$2),"&lt;="&amp;BB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C232" s="1">
        <f ca="1">SUMIFS(INDIRECT($F$1&amp;$F232&amp;":"&amp;$F232),INDIRECT($F$1&amp;dbP!$D$2&amp;":"&amp;dbP!$D$2),"&gt;="&amp;BC$6,INDIRECT($F$1&amp;dbP!$D$2&amp;":"&amp;dbP!$D$2),"&lt;="&amp;B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BC$6,INDIRECT($F$1&amp;dbP!$D$2&amp;":"&amp;dbP!$D$2),"&lt;="&amp;BC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D232" s="1">
        <f ca="1">SUMIFS(INDIRECT($F$1&amp;$F232&amp;":"&amp;$F232),INDIRECT($F$1&amp;dbP!$D$2&amp;":"&amp;dbP!$D$2),"&gt;="&amp;BD$6,INDIRECT($F$1&amp;dbP!$D$2&amp;":"&amp;dbP!$D$2),"&lt;="&amp;B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BD$6,INDIRECT($F$1&amp;dbP!$D$2&amp;":"&amp;dbP!$D$2),"&lt;="&amp;BD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  <c r="BE232" s="1">
        <f ca="1">SUMIFS(INDIRECT($F$1&amp;$F232&amp;":"&amp;$F232),INDIRECT($F$1&amp;dbP!$D$2&amp;":"&amp;dbP!$D$2),"&gt;="&amp;BE$6,INDIRECT($F$1&amp;dbP!$D$2&amp;":"&amp;dbP!$D$2),"&lt;="&amp;B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"&amp;$I232=$J232),"*",RIGHT($J232,LEN($J232)-4)),INDIRECT($F$1&amp;dbP!$AC$2&amp;":"&amp;dbP!$AC$2),RepP!$J$3)-
SUMIFS(INDIRECT($F$1&amp;$G232&amp;":"&amp;$G232),INDIRECT($F$1&amp;dbP!$D$2&amp;":"&amp;dbP!$D$2),"&gt;="&amp;BE$6,INDIRECT($F$1&amp;dbP!$D$2&amp;":"&amp;dbP!$D$2),"&lt;="&amp;BE$7,INDIRECT($F$1&amp;dbP!$O$2&amp;":"&amp;dbP!$O$2),$H232,INDIRECT($F$1&amp;dbP!$P$2&amp;":"&amp;dbP!$P$2),IF($I232=$J232,"*",$I232),INDIRECT($F$1&amp;dbP!$Q$2&amp;":"&amp;dbP!$Q$2),IF(OR($I232=$J232,"  "&amp;$I232=$J232),"*",RIGHT($J232,LEN($J232)-4)),INDIRECT($F$1&amp;dbP!$AC$2&amp;":"&amp;dbP!$AC$2),RepP!$J$3)</f>
        <v>0</v>
      </c>
    </row>
    <row r="233" spans="2:57" x14ac:dyDescent="0.3">
      <c r="B233" s="1">
        <f>MAX(B$181:B232)+1</f>
        <v>68</v>
      </c>
      <c r="F233" s="1" t="str">
        <f ca="1">INDIRECT($B$1&amp;Items!H$2&amp;$B233)</f>
        <v>Y</v>
      </c>
      <c r="G233" s="1" t="str">
        <f ca="1">INDIRECT($B$1&amp;Items!I$2&amp;$B233)</f>
        <v>Z</v>
      </c>
      <c r="H233" s="13" t="str">
        <f ca="1">INDIRECT($B$1&amp;Items!E$2&amp;$B233)</f>
        <v>Начисление себестоимостных затрат</v>
      </c>
      <c r="I233" s="13" t="str">
        <f ca="1">IF(INDIRECT($B$1&amp;Items!F$2&amp;$B233)="",H233,INDIRECT($B$1&amp;Items!F$2&amp;$B233))</f>
        <v>Начисление затрат этапа-4 бизнес-процесса</v>
      </c>
      <c r="J233" s="1" t="str">
        <f ca="1">IF(INDIRECT($B$1&amp;Items!G$2&amp;$B233)="",IF(H233&lt;&gt;I233,"  "&amp;I233,I233),"    "&amp;INDIRECT($B$1&amp;Items!G$2&amp;$B233))</f>
        <v xml:space="preserve">    Производственные затраты-36</v>
      </c>
      <c r="S233" s="1">
        <f ca="1">SUM($U233:INDIRECT(ADDRESS(ROW(),SUMIFS($1:$1,$5:$5,MAX($5:$5)))))</f>
        <v>701715</v>
      </c>
      <c r="V233" s="1">
        <f ca="1">SUMIFS(INDIRECT($F$1&amp;$F233&amp;":"&amp;$F233),INDIRECT($F$1&amp;dbP!$D$2&amp;":"&amp;dbP!$D$2),"&gt;="&amp;V$6,INDIRECT($F$1&amp;dbP!$D$2&amp;":"&amp;dbP!$D$2),"&lt;="&amp;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V$6,INDIRECT($F$1&amp;dbP!$D$2&amp;":"&amp;dbP!$D$2),"&lt;="&amp;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W233" s="1">
        <f ca="1">SUMIFS(INDIRECT($F$1&amp;$F233&amp;":"&amp;$F233),INDIRECT($F$1&amp;dbP!$D$2&amp;":"&amp;dbP!$D$2),"&gt;="&amp;W$6,INDIRECT($F$1&amp;dbP!$D$2&amp;":"&amp;dbP!$D$2),"&lt;="&amp;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W$6,INDIRECT($F$1&amp;dbP!$D$2&amp;":"&amp;dbP!$D$2),"&lt;="&amp;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X233" s="1">
        <f ca="1">SUMIFS(INDIRECT($F$1&amp;$F233&amp;":"&amp;$F233),INDIRECT($F$1&amp;dbP!$D$2&amp;":"&amp;dbP!$D$2),"&gt;="&amp;X$6,INDIRECT($F$1&amp;dbP!$D$2&amp;":"&amp;dbP!$D$2),"&lt;="&amp;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X$6,INDIRECT($F$1&amp;dbP!$D$2&amp;":"&amp;dbP!$D$2),"&lt;="&amp;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Y233" s="1">
        <f ca="1">SUMIFS(INDIRECT($F$1&amp;$F233&amp;":"&amp;$F233),INDIRECT($F$1&amp;dbP!$D$2&amp;":"&amp;dbP!$D$2),"&gt;="&amp;Y$6,INDIRECT($F$1&amp;dbP!$D$2&amp;":"&amp;dbP!$D$2),"&lt;="&amp;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Y$6,INDIRECT($F$1&amp;dbP!$D$2&amp;":"&amp;dbP!$D$2),"&lt;="&amp;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Z233" s="1">
        <f ca="1">SUMIFS(INDIRECT($F$1&amp;$F233&amp;":"&amp;$F233),INDIRECT($F$1&amp;dbP!$D$2&amp;":"&amp;dbP!$D$2),"&gt;="&amp;Z$6,INDIRECT($F$1&amp;dbP!$D$2&amp;":"&amp;dbP!$D$2),"&lt;="&amp;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Z$6,INDIRECT($F$1&amp;dbP!$D$2&amp;":"&amp;dbP!$D$2),"&lt;="&amp;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701715</v>
      </c>
      <c r="AA233" s="1">
        <f ca="1">SUMIFS(INDIRECT($F$1&amp;$F233&amp;":"&amp;$F233),INDIRECT($F$1&amp;dbP!$D$2&amp;":"&amp;dbP!$D$2),"&gt;="&amp;AA$6,INDIRECT($F$1&amp;dbP!$D$2&amp;":"&amp;dbP!$D$2),"&lt;="&amp;A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A$6,INDIRECT($F$1&amp;dbP!$D$2&amp;":"&amp;dbP!$D$2),"&lt;="&amp;A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B233" s="1">
        <f ca="1">SUMIFS(INDIRECT($F$1&amp;$F233&amp;":"&amp;$F233),INDIRECT($F$1&amp;dbP!$D$2&amp;":"&amp;dbP!$D$2),"&gt;="&amp;AB$6,INDIRECT($F$1&amp;dbP!$D$2&amp;":"&amp;dbP!$D$2),"&lt;="&amp;A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B$6,INDIRECT($F$1&amp;dbP!$D$2&amp;":"&amp;dbP!$D$2),"&lt;="&amp;A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C233" s="1">
        <f ca="1">SUMIFS(INDIRECT($F$1&amp;$F233&amp;":"&amp;$F233),INDIRECT($F$1&amp;dbP!$D$2&amp;":"&amp;dbP!$D$2),"&gt;="&amp;AC$6,INDIRECT($F$1&amp;dbP!$D$2&amp;":"&amp;dbP!$D$2),"&lt;="&amp;A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C$6,INDIRECT($F$1&amp;dbP!$D$2&amp;":"&amp;dbP!$D$2),"&lt;="&amp;A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D233" s="1">
        <f ca="1">SUMIFS(INDIRECT($F$1&amp;$F233&amp;":"&amp;$F233),INDIRECT($F$1&amp;dbP!$D$2&amp;":"&amp;dbP!$D$2),"&gt;="&amp;AD$6,INDIRECT($F$1&amp;dbP!$D$2&amp;":"&amp;dbP!$D$2),"&lt;="&amp;A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D$6,INDIRECT($F$1&amp;dbP!$D$2&amp;":"&amp;dbP!$D$2),"&lt;="&amp;A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E233" s="1">
        <f ca="1">SUMIFS(INDIRECT($F$1&amp;$F233&amp;":"&amp;$F233),INDIRECT($F$1&amp;dbP!$D$2&amp;":"&amp;dbP!$D$2),"&gt;="&amp;AE$6,INDIRECT($F$1&amp;dbP!$D$2&amp;":"&amp;dbP!$D$2),"&lt;="&amp;A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E$6,INDIRECT($F$1&amp;dbP!$D$2&amp;":"&amp;dbP!$D$2),"&lt;="&amp;A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F233" s="1">
        <f ca="1">SUMIFS(INDIRECT($F$1&amp;$F233&amp;":"&amp;$F233),INDIRECT($F$1&amp;dbP!$D$2&amp;":"&amp;dbP!$D$2),"&gt;="&amp;AF$6,INDIRECT($F$1&amp;dbP!$D$2&amp;":"&amp;dbP!$D$2),"&lt;="&amp;AF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F$6,INDIRECT($F$1&amp;dbP!$D$2&amp;":"&amp;dbP!$D$2),"&lt;="&amp;AF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G233" s="1">
        <f ca="1">SUMIFS(INDIRECT($F$1&amp;$F233&amp;":"&amp;$F233),INDIRECT($F$1&amp;dbP!$D$2&amp;":"&amp;dbP!$D$2),"&gt;="&amp;AG$6,INDIRECT($F$1&amp;dbP!$D$2&amp;":"&amp;dbP!$D$2),"&lt;="&amp;AG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G$6,INDIRECT($F$1&amp;dbP!$D$2&amp;":"&amp;dbP!$D$2),"&lt;="&amp;AG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H233" s="1">
        <f ca="1">SUMIFS(INDIRECT($F$1&amp;$F233&amp;":"&amp;$F233),INDIRECT($F$1&amp;dbP!$D$2&amp;":"&amp;dbP!$D$2),"&gt;="&amp;AH$6,INDIRECT($F$1&amp;dbP!$D$2&amp;":"&amp;dbP!$D$2),"&lt;="&amp;AH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H$6,INDIRECT($F$1&amp;dbP!$D$2&amp;":"&amp;dbP!$D$2),"&lt;="&amp;AH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I233" s="1">
        <f ca="1">SUMIFS(INDIRECT($F$1&amp;$F233&amp;":"&amp;$F233),INDIRECT($F$1&amp;dbP!$D$2&amp;":"&amp;dbP!$D$2),"&gt;="&amp;AI$6,INDIRECT($F$1&amp;dbP!$D$2&amp;":"&amp;dbP!$D$2),"&lt;="&amp;AI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I$6,INDIRECT($F$1&amp;dbP!$D$2&amp;":"&amp;dbP!$D$2),"&lt;="&amp;AI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J233" s="1">
        <f ca="1">SUMIFS(INDIRECT($F$1&amp;$F233&amp;":"&amp;$F233),INDIRECT($F$1&amp;dbP!$D$2&amp;":"&amp;dbP!$D$2),"&gt;="&amp;AJ$6,INDIRECT($F$1&amp;dbP!$D$2&amp;":"&amp;dbP!$D$2),"&lt;="&amp;AJ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J$6,INDIRECT($F$1&amp;dbP!$D$2&amp;":"&amp;dbP!$D$2),"&lt;="&amp;AJ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K233" s="1">
        <f ca="1">SUMIFS(INDIRECT($F$1&amp;$F233&amp;":"&amp;$F233),INDIRECT($F$1&amp;dbP!$D$2&amp;":"&amp;dbP!$D$2),"&gt;="&amp;AK$6,INDIRECT($F$1&amp;dbP!$D$2&amp;":"&amp;dbP!$D$2),"&lt;="&amp;AK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K$6,INDIRECT($F$1&amp;dbP!$D$2&amp;":"&amp;dbP!$D$2),"&lt;="&amp;AK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L233" s="1">
        <f ca="1">SUMIFS(INDIRECT($F$1&amp;$F233&amp;":"&amp;$F233),INDIRECT($F$1&amp;dbP!$D$2&amp;":"&amp;dbP!$D$2),"&gt;="&amp;AL$6,INDIRECT($F$1&amp;dbP!$D$2&amp;":"&amp;dbP!$D$2),"&lt;="&amp;AL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L$6,INDIRECT($F$1&amp;dbP!$D$2&amp;":"&amp;dbP!$D$2),"&lt;="&amp;AL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M233" s="1">
        <f ca="1">SUMIFS(INDIRECT($F$1&amp;$F233&amp;":"&amp;$F233),INDIRECT($F$1&amp;dbP!$D$2&amp;":"&amp;dbP!$D$2),"&gt;="&amp;AM$6,INDIRECT($F$1&amp;dbP!$D$2&amp;":"&amp;dbP!$D$2),"&lt;="&amp;AM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M$6,INDIRECT($F$1&amp;dbP!$D$2&amp;":"&amp;dbP!$D$2),"&lt;="&amp;AM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N233" s="1">
        <f ca="1">SUMIFS(INDIRECT($F$1&amp;$F233&amp;":"&amp;$F233),INDIRECT($F$1&amp;dbP!$D$2&amp;":"&amp;dbP!$D$2),"&gt;="&amp;AN$6,INDIRECT($F$1&amp;dbP!$D$2&amp;":"&amp;dbP!$D$2),"&lt;="&amp;AN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N$6,INDIRECT($F$1&amp;dbP!$D$2&amp;":"&amp;dbP!$D$2),"&lt;="&amp;AN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O233" s="1">
        <f ca="1">SUMIFS(INDIRECT($F$1&amp;$F233&amp;":"&amp;$F233),INDIRECT($F$1&amp;dbP!$D$2&amp;":"&amp;dbP!$D$2),"&gt;="&amp;AO$6,INDIRECT($F$1&amp;dbP!$D$2&amp;":"&amp;dbP!$D$2),"&lt;="&amp;AO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O$6,INDIRECT($F$1&amp;dbP!$D$2&amp;":"&amp;dbP!$D$2),"&lt;="&amp;AO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P233" s="1">
        <f ca="1">SUMIFS(INDIRECT($F$1&amp;$F233&amp;":"&amp;$F233),INDIRECT($F$1&amp;dbP!$D$2&amp;":"&amp;dbP!$D$2),"&gt;="&amp;AP$6,INDIRECT($F$1&amp;dbP!$D$2&amp;":"&amp;dbP!$D$2),"&lt;="&amp;AP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P$6,INDIRECT($F$1&amp;dbP!$D$2&amp;":"&amp;dbP!$D$2),"&lt;="&amp;AP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Q233" s="1">
        <f ca="1">SUMIFS(INDIRECT($F$1&amp;$F233&amp;":"&amp;$F233),INDIRECT($F$1&amp;dbP!$D$2&amp;":"&amp;dbP!$D$2),"&gt;="&amp;AQ$6,INDIRECT($F$1&amp;dbP!$D$2&amp;":"&amp;dbP!$D$2),"&lt;="&amp;AQ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Q$6,INDIRECT($F$1&amp;dbP!$D$2&amp;":"&amp;dbP!$D$2),"&lt;="&amp;AQ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R233" s="1">
        <f ca="1">SUMIFS(INDIRECT($F$1&amp;$F233&amp;":"&amp;$F233),INDIRECT($F$1&amp;dbP!$D$2&amp;":"&amp;dbP!$D$2),"&gt;="&amp;AR$6,INDIRECT($F$1&amp;dbP!$D$2&amp;":"&amp;dbP!$D$2),"&lt;="&amp;AR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R$6,INDIRECT($F$1&amp;dbP!$D$2&amp;":"&amp;dbP!$D$2),"&lt;="&amp;AR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S233" s="1">
        <f ca="1">SUMIFS(INDIRECT($F$1&amp;$F233&amp;":"&amp;$F233),INDIRECT($F$1&amp;dbP!$D$2&amp;":"&amp;dbP!$D$2),"&gt;="&amp;AS$6,INDIRECT($F$1&amp;dbP!$D$2&amp;":"&amp;dbP!$D$2),"&lt;="&amp;AS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S$6,INDIRECT($F$1&amp;dbP!$D$2&amp;":"&amp;dbP!$D$2),"&lt;="&amp;AS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T233" s="1">
        <f ca="1">SUMIFS(INDIRECT($F$1&amp;$F233&amp;":"&amp;$F233),INDIRECT($F$1&amp;dbP!$D$2&amp;":"&amp;dbP!$D$2),"&gt;="&amp;AT$6,INDIRECT($F$1&amp;dbP!$D$2&amp;":"&amp;dbP!$D$2),"&lt;="&amp;AT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T$6,INDIRECT($F$1&amp;dbP!$D$2&amp;":"&amp;dbP!$D$2),"&lt;="&amp;AT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U233" s="1">
        <f ca="1">SUMIFS(INDIRECT($F$1&amp;$F233&amp;":"&amp;$F233),INDIRECT($F$1&amp;dbP!$D$2&amp;":"&amp;dbP!$D$2),"&gt;="&amp;AU$6,INDIRECT($F$1&amp;dbP!$D$2&amp;":"&amp;dbP!$D$2),"&lt;="&amp;AU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U$6,INDIRECT($F$1&amp;dbP!$D$2&amp;":"&amp;dbP!$D$2),"&lt;="&amp;AU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V233" s="1">
        <f ca="1">SUMIFS(INDIRECT($F$1&amp;$F233&amp;":"&amp;$F233),INDIRECT($F$1&amp;dbP!$D$2&amp;":"&amp;dbP!$D$2),"&gt;="&amp;AV$6,INDIRECT($F$1&amp;dbP!$D$2&amp;":"&amp;dbP!$D$2),"&lt;="&amp;A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V$6,INDIRECT($F$1&amp;dbP!$D$2&amp;":"&amp;dbP!$D$2),"&lt;="&amp;AV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W233" s="1">
        <f ca="1">SUMIFS(INDIRECT($F$1&amp;$F233&amp;":"&amp;$F233),INDIRECT($F$1&amp;dbP!$D$2&amp;":"&amp;dbP!$D$2),"&gt;="&amp;AW$6,INDIRECT($F$1&amp;dbP!$D$2&amp;":"&amp;dbP!$D$2),"&lt;="&amp;A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W$6,INDIRECT($F$1&amp;dbP!$D$2&amp;":"&amp;dbP!$D$2),"&lt;="&amp;AW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X233" s="1">
        <f ca="1">SUMIFS(INDIRECT($F$1&amp;$F233&amp;":"&amp;$F233),INDIRECT($F$1&amp;dbP!$D$2&amp;":"&amp;dbP!$D$2),"&gt;="&amp;AX$6,INDIRECT($F$1&amp;dbP!$D$2&amp;":"&amp;dbP!$D$2),"&lt;="&amp;A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X$6,INDIRECT($F$1&amp;dbP!$D$2&amp;":"&amp;dbP!$D$2),"&lt;="&amp;AX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Y233" s="1">
        <f ca="1">SUMIFS(INDIRECT($F$1&amp;$F233&amp;":"&amp;$F233),INDIRECT($F$1&amp;dbP!$D$2&amp;":"&amp;dbP!$D$2),"&gt;="&amp;AY$6,INDIRECT($F$1&amp;dbP!$D$2&amp;":"&amp;dbP!$D$2),"&lt;="&amp;A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Y$6,INDIRECT($F$1&amp;dbP!$D$2&amp;":"&amp;dbP!$D$2),"&lt;="&amp;AY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AZ233" s="1">
        <f ca="1">SUMIFS(INDIRECT($F$1&amp;$F233&amp;":"&amp;$F233),INDIRECT($F$1&amp;dbP!$D$2&amp;":"&amp;dbP!$D$2),"&gt;="&amp;AZ$6,INDIRECT($F$1&amp;dbP!$D$2&amp;":"&amp;dbP!$D$2),"&lt;="&amp;A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AZ$6,INDIRECT($F$1&amp;dbP!$D$2&amp;":"&amp;dbP!$D$2),"&lt;="&amp;AZ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A233" s="1">
        <f ca="1">SUMIFS(INDIRECT($F$1&amp;$F233&amp;":"&amp;$F233),INDIRECT($F$1&amp;dbP!$D$2&amp;":"&amp;dbP!$D$2),"&gt;="&amp;BA$6,INDIRECT($F$1&amp;dbP!$D$2&amp;":"&amp;dbP!$D$2),"&lt;="&amp;B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BA$6,INDIRECT($F$1&amp;dbP!$D$2&amp;":"&amp;dbP!$D$2),"&lt;="&amp;BA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B233" s="1">
        <f ca="1">SUMIFS(INDIRECT($F$1&amp;$F233&amp;":"&amp;$F233),INDIRECT($F$1&amp;dbP!$D$2&amp;":"&amp;dbP!$D$2),"&gt;="&amp;BB$6,INDIRECT($F$1&amp;dbP!$D$2&amp;":"&amp;dbP!$D$2),"&lt;="&amp;B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BB$6,INDIRECT($F$1&amp;dbP!$D$2&amp;":"&amp;dbP!$D$2),"&lt;="&amp;BB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C233" s="1">
        <f ca="1">SUMIFS(INDIRECT($F$1&amp;$F233&amp;":"&amp;$F233),INDIRECT($F$1&amp;dbP!$D$2&amp;":"&amp;dbP!$D$2),"&gt;="&amp;BC$6,INDIRECT($F$1&amp;dbP!$D$2&amp;":"&amp;dbP!$D$2),"&lt;="&amp;B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BC$6,INDIRECT($F$1&amp;dbP!$D$2&amp;":"&amp;dbP!$D$2),"&lt;="&amp;BC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D233" s="1">
        <f ca="1">SUMIFS(INDIRECT($F$1&amp;$F233&amp;":"&amp;$F233),INDIRECT($F$1&amp;dbP!$D$2&amp;":"&amp;dbP!$D$2),"&gt;="&amp;BD$6,INDIRECT($F$1&amp;dbP!$D$2&amp;":"&amp;dbP!$D$2),"&lt;="&amp;B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BD$6,INDIRECT($F$1&amp;dbP!$D$2&amp;":"&amp;dbP!$D$2),"&lt;="&amp;BD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  <c r="BE233" s="1">
        <f ca="1">SUMIFS(INDIRECT($F$1&amp;$F233&amp;":"&amp;$F233),INDIRECT($F$1&amp;dbP!$D$2&amp;":"&amp;dbP!$D$2),"&gt;="&amp;BE$6,INDIRECT($F$1&amp;dbP!$D$2&amp;":"&amp;dbP!$D$2),"&lt;="&amp;B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"&amp;$I233=$J233),"*",RIGHT($J233,LEN($J233)-4)),INDIRECT($F$1&amp;dbP!$AC$2&amp;":"&amp;dbP!$AC$2),RepP!$J$3)-
SUMIFS(INDIRECT($F$1&amp;$G233&amp;":"&amp;$G233),INDIRECT($F$1&amp;dbP!$D$2&amp;":"&amp;dbP!$D$2),"&gt;="&amp;BE$6,INDIRECT($F$1&amp;dbP!$D$2&amp;":"&amp;dbP!$D$2),"&lt;="&amp;BE$7,INDIRECT($F$1&amp;dbP!$O$2&amp;":"&amp;dbP!$O$2),$H233,INDIRECT($F$1&amp;dbP!$P$2&amp;":"&amp;dbP!$P$2),IF($I233=$J233,"*",$I233),INDIRECT($F$1&amp;dbP!$Q$2&amp;":"&amp;dbP!$Q$2),IF(OR($I233=$J233,"  "&amp;$I233=$J233),"*",RIGHT($J233,LEN($J233)-4)),INDIRECT($F$1&amp;dbP!$AC$2&amp;":"&amp;dbP!$AC$2),RepP!$J$3)</f>
        <v>0</v>
      </c>
    </row>
    <row r="234" spans="2:57" x14ac:dyDescent="0.3">
      <c r="B234" s="1">
        <f>MAX(B$181:B233)+1</f>
        <v>69</v>
      </c>
      <c r="F234" s="1" t="str">
        <f ca="1">INDIRECT($B$1&amp;Items!H$2&amp;$B234)</f>
        <v>Y</v>
      </c>
      <c r="G234" s="1" t="str">
        <f ca="1">INDIRECT($B$1&amp;Items!I$2&amp;$B234)</f>
        <v>Z</v>
      </c>
      <c r="H234" s="13" t="str">
        <f ca="1">INDIRECT($B$1&amp;Items!E$2&amp;$B234)</f>
        <v>Начисление себестоимостных затрат</v>
      </c>
      <c r="I234" s="13" t="str">
        <f ca="1">IF(INDIRECT($B$1&amp;Items!F$2&amp;$B234)="",H234,INDIRECT($B$1&amp;Items!F$2&amp;$B234))</f>
        <v>Начисление затрат этапа-4 бизнес-процесса</v>
      </c>
      <c r="J234" s="1" t="str">
        <f ca="1">IF(INDIRECT($B$1&amp;Items!G$2&amp;$B234)="",IF(H234&lt;&gt;I234,"  "&amp;I234,I234),"    "&amp;INDIRECT($B$1&amp;Items!G$2&amp;$B234))</f>
        <v xml:space="preserve">    Производственные затраты-37</v>
      </c>
      <c r="S234" s="1">
        <f ca="1">SUM($U234:INDIRECT(ADDRESS(ROW(),SUMIFS($1:$1,$5:$5,MAX($5:$5)))))</f>
        <v>670582.45000000007</v>
      </c>
      <c r="V234" s="1">
        <f ca="1">SUMIFS(INDIRECT($F$1&amp;$F234&amp;":"&amp;$F234),INDIRECT($F$1&amp;dbP!$D$2&amp;":"&amp;dbP!$D$2),"&gt;="&amp;V$6,INDIRECT($F$1&amp;dbP!$D$2&amp;":"&amp;dbP!$D$2),"&lt;="&amp;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V$6,INDIRECT($F$1&amp;dbP!$D$2&amp;":"&amp;dbP!$D$2),"&lt;="&amp;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W234" s="1">
        <f ca="1">SUMIFS(INDIRECT($F$1&amp;$F234&amp;":"&amp;$F234),INDIRECT($F$1&amp;dbP!$D$2&amp;":"&amp;dbP!$D$2),"&gt;="&amp;W$6,INDIRECT($F$1&amp;dbP!$D$2&amp;":"&amp;dbP!$D$2),"&lt;="&amp;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W$6,INDIRECT($F$1&amp;dbP!$D$2&amp;":"&amp;dbP!$D$2),"&lt;="&amp;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X234" s="1">
        <f ca="1">SUMIFS(INDIRECT($F$1&amp;$F234&amp;":"&amp;$F234),INDIRECT($F$1&amp;dbP!$D$2&amp;":"&amp;dbP!$D$2),"&gt;="&amp;X$6,INDIRECT($F$1&amp;dbP!$D$2&amp;":"&amp;dbP!$D$2),"&lt;="&amp;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X$6,INDIRECT($F$1&amp;dbP!$D$2&amp;":"&amp;dbP!$D$2),"&lt;="&amp;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Y234" s="1">
        <f ca="1">SUMIFS(INDIRECT($F$1&amp;$F234&amp;":"&amp;$F234),INDIRECT($F$1&amp;dbP!$D$2&amp;":"&amp;dbP!$D$2),"&gt;="&amp;Y$6,INDIRECT($F$1&amp;dbP!$D$2&amp;":"&amp;dbP!$D$2),"&lt;="&amp;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Y$6,INDIRECT($F$1&amp;dbP!$D$2&amp;":"&amp;dbP!$D$2),"&lt;="&amp;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Z234" s="1">
        <f ca="1">SUMIFS(INDIRECT($F$1&amp;$F234&amp;":"&amp;$F234),INDIRECT($F$1&amp;dbP!$D$2&amp;":"&amp;dbP!$D$2),"&gt;="&amp;Z$6,INDIRECT($F$1&amp;dbP!$D$2&amp;":"&amp;dbP!$D$2),"&lt;="&amp;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Z$6,INDIRECT($F$1&amp;dbP!$D$2&amp;":"&amp;dbP!$D$2),"&lt;="&amp;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670582.45000000007</v>
      </c>
      <c r="AA234" s="1">
        <f ca="1">SUMIFS(INDIRECT($F$1&amp;$F234&amp;":"&amp;$F234),INDIRECT($F$1&amp;dbP!$D$2&amp;":"&amp;dbP!$D$2),"&gt;="&amp;AA$6,INDIRECT($F$1&amp;dbP!$D$2&amp;":"&amp;dbP!$D$2),"&lt;="&amp;A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A$6,INDIRECT($F$1&amp;dbP!$D$2&amp;":"&amp;dbP!$D$2),"&lt;="&amp;A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B234" s="1">
        <f ca="1">SUMIFS(INDIRECT($F$1&amp;$F234&amp;":"&amp;$F234),INDIRECT($F$1&amp;dbP!$D$2&amp;":"&amp;dbP!$D$2),"&gt;="&amp;AB$6,INDIRECT($F$1&amp;dbP!$D$2&amp;":"&amp;dbP!$D$2),"&lt;="&amp;A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B$6,INDIRECT($F$1&amp;dbP!$D$2&amp;":"&amp;dbP!$D$2),"&lt;="&amp;A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C234" s="1">
        <f ca="1">SUMIFS(INDIRECT($F$1&amp;$F234&amp;":"&amp;$F234),INDIRECT($F$1&amp;dbP!$D$2&amp;":"&amp;dbP!$D$2),"&gt;="&amp;AC$6,INDIRECT($F$1&amp;dbP!$D$2&amp;":"&amp;dbP!$D$2),"&lt;="&amp;A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C$6,INDIRECT($F$1&amp;dbP!$D$2&amp;":"&amp;dbP!$D$2),"&lt;="&amp;A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D234" s="1">
        <f ca="1">SUMIFS(INDIRECT($F$1&amp;$F234&amp;":"&amp;$F234),INDIRECT($F$1&amp;dbP!$D$2&amp;":"&amp;dbP!$D$2),"&gt;="&amp;AD$6,INDIRECT($F$1&amp;dbP!$D$2&amp;":"&amp;dbP!$D$2),"&lt;="&amp;A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D$6,INDIRECT($F$1&amp;dbP!$D$2&amp;":"&amp;dbP!$D$2),"&lt;="&amp;A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E234" s="1">
        <f ca="1">SUMIFS(INDIRECT($F$1&amp;$F234&amp;":"&amp;$F234),INDIRECT($F$1&amp;dbP!$D$2&amp;":"&amp;dbP!$D$2),"&gt;="&amp;AE$6,INDIRECT($F$1&amp;dbP!$D$2&amp;":"&amp;dbP!$D$2),"&lt;="&amp;A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E$6,INDIRECT($F$1&amp;dbP!$D$2&amp;":"&amp;dbP!$D$2),"&lt;="&amp;A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F234" s="1">
        <f ca="1">SUMIFS(INDIRECT($F$1&amp;$F234&amp;":"&amp;$F234),INDIRECT($F$1&amp;dbP!$D$2&amp;":"&amp;dbP!$D$2),"&gt;="&amp;AF$6,INDIRECT($F$1&amp;dbP!$D$2&amp;":"&amp;dbP!$D$2),"&lt;="&amp;AF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F$6,INDIRECT($F$1&amp;dbP!$D$2&amp;":"&amp;dbP!$D$2),"&lt;="&amp;AF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G234" s="1">
        <f ca="1">SUMIFS(INDIRECT($F$1&amp;$F234&amp;":"&amp;$F234),INDIRECT($F$1&amp;dbP!$D$2&amp;":"&amp;dbP!$D$2),"&gt;="&amp;AG$6,INDIRECT($F$1&amp;dbP!$D$2&amp;":"&amp;dbP!$D$2),"&lt;="&amp;AG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G$6,INDIRECT($F$1&amp;dbP!$D$2&amp;":"&amp;dbP!$D$2),"&lt;="&amp;AG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H234" s="1">
        <f ca="1">SUMIFS(INDIRECT($F$1&amp;$F234&amp;":"&amp;$F234),INDIRECT($F$1&amp;dbP!$D$2&amp;":"&amp;dbP!$D$2),"&gt;="&amp;AH$6,INDIRECT($F$1&amp;dbP!$D$2&amp;":"&amp;dbP!$D$2),"&lt;="&amp;AH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H$6,INDIRECT($F$1&amp;dbP!$D$2&amp;":"&amp;dbP!$D$2),"&lt;="&amp;AH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I234" s="1">
        <f ca="1">SUMIFS(INDIRECT($F$1&amp;$F234&amp;":"&amp;$F234),INDIRECT($F$1&amp;dbP!$D$2&amp;":"&amp;dbP!$D$2),"&gt;="&amp;AI$6,INDIRECT($F$1&amp;dbP!$D$2&amp;":"&amp;dbP!$D$2),"&lt;="&amp;AI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I$6,INDIRECT($F$1&amp;dbP!$D$2&amp;":"&amp;dbP!$D$2),"&lt;="&amp;AI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J234" s="1">
        <f ca="1">SUMIFS(INDIRECT($F$1&amp;$F234&amp;":"&amp;$F234),INDIRECT($F$1&amp;dbP!$D$2&amp;":"&amp;dbP!$D$2),"&gt;="&amp;AJ$6,INDIRECT($F$1&amp;dbP!$D$2&amp;":"&amp;dbP!$D$2),"&lt;="&amp;AJ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J$6,INDIRECT($F$1&amp;dbP!$D$2&amp;":"&amp;dbP!$D$2),"&lt;="&amp;AJ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K234" s="1">
        <f ca="1">SUMIFS(INDIRECT($F$1&amp;$F234&amp;":"&amp;$F234),INDIRECT($F$1&amp;dbP!$D$2&amp;":"&amp;dbP!$D$2),"&gt;="&amp;AK$6,INDIRECT($F$1&amp;dbP!$D$2&amp;":"&amp;dbP!$D$2),"&lt;="&amp;AK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K$6,INDIRECT($F$1&amp;dbP!$D$2&amp;":"&amp;dbP!$D$2),"&lt;="&amp;AK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L234" s="1">
        <f ca="1">SUMIFS(INDIRECT($F$1&amp;$F234&amp;":"&amp;$F234),INDIRECT($F$1&amp;dbP!$D$2&amp;":"&amp;dbP!$D$2),"&gt;="&amp;AL$6,INDIRECT($F$1&amp;dbP!$D$2&amp;":"&amp;dbP!$D$2),"&lt;="&amp;AL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L$6,INDIRECT($F$1&amp;dbP!$D$2&amp;":"&amp;dbP!$D$2),"&lt;="&amp;AL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M234" s="1">
        <f ca="1">SUMIFS(INDIRECT($F$1&amp;$F234&amp;":"&amp;$F234),INDIRECT($F$1&amp;dbP!$D$2&amp;":"&amp;dbP!$D$2),"&gt;="&amp;AM$6,INDIRECT($F$1&amp;dbP!$D$2&amp;":"&amp;dbP!$D$2),"&lt;="&amp;AM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M$6,INDIRECT($F$1&amp;dbP!$D$2&amp;":"&amp;dbP!$D$2),"&lt;="&amp;AM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N234" s="1">
        <f ca="1">SUMIFS(INDIRECT($F$1&amp;$F234&amp;":"&amp;$F234),INDIRECT($F$1&amp;dbP!$D$2&amp;":"&amp;dbP!$D$2),"&gt;="&amp;AN$6,INDIRECT($F$1&amp;dbP!$D$2&amp;":"&amp;dbP!$D$2),"&lt;="&amp;AN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N$6,INDIRECT($F$1&amp;dbP!$D$2&amp;":"&amp;dbP!$D$2),"&lt;="&amp;AN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O234" s="1">
        <f ca="1">SUMIFS(INDIRECT($F$1&amp;$F234&amp;":"&amp;$F234),INDIRECT($F$1&amp;dbP!$D$2&amp;":"&amp;dbP!$D$2),"&gt;="&amp;AO$6,INDIRECT($F$1&amp;dbP!$D$2&amp;":"&amp;dbP!$D$2),"&lt;="&amp;AO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O$6,INDIRECT($F$1&amp;dbP!$D$2&amp;":"&amp;dbP!$D$2),"&lt;="&amp;AO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P234" s="1">
        <f ca="1">SUMIFS(INDIRECT($F$1&amp;$F234&amp;":"&amp;$F234),INDIRECT($F$1&amp;dbP!$D$2&amp;":"&amp;dbP!$D$2),"&gt;="&amp;AP$6,INDIRECT($F$1&amp;dbP!$D$2&amp;":"&amp;dbP!$D$2),"&lt;="&amp;AP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P$6,INDIRECT($F$1&amp;dbP!$D$2&amp;":"&amp;dbP!$D$2),"&lt;="&amp;AP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Q234" s="1">
        <f ca="1">SUMIFS(INDIRECT($F$1&amp;$F234&amp;":"&amp;$F234),INDIRECT($F$1&amp;dbP!$D$2&amp;":"&amp;dbP!$D$2),"&gt;="&amp;AQ$6,INDIRECT($F$1&amp;dbP!$D$2&amp;":"&amp;dbP!$D$2),"&lt;="&amp;AQ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Q$6,INDIRECT($F$1&amp;dbP!$D$2&amp;":"&amp;dbP!$D$2),"&lt;="&amp;AQ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R234" s="1">
        <f ca="1">SUMIFS(INDIRECT($F$1&amp;$F234&amp;":"&amp;$F234),INDIRECT($F$1&amp;dbP!$D$2&amp;":"&amp;dbP!$D$2),"&gt;="&amp;AR$6,INDIRECT($F$1&amp;dbP!$D$2&amp;":"&amp;dbP!$D$2),"&lt;="&amp;AR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R$6,INDIRECT($F$1&amp;dbP!$D$2&amp;":"&amp;dbP!$D$2),"&lt;="&amp;AR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S234" s="1">
        <f ca="1">SUMIFS(INDIRECT($F$1&amp;$F234&amp;":"&amp;$F234),INDIRECT($F$1&amp;dbP!$D$2&amp;":"&amp;dbP!$D$2),"&gt;="&amp;AS$6,INDIRECT($F$1&amp;dbP!$D$2&amp;":"&amp;dbP!$D$2),"&lt;="&amp;AS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S$6,INDIRECT($F$1&amp;dbP!$D$2&amp;":"&amp;dbP!$D$2),"&lt;="&amp;AS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T234" s="1">
        <f ca="1">SUMIFS(INDIRECT($F$1&amp;$F234&amp;":"&amp;$F234),INDIRECT($F$1&amp;dbP!$D$2&amp;":"&amp;dbP!$D$2),"&gt;="&amp;AT$6,INDIRECT($F$1&amp;dbP!$D$2&amp;":"&amp;dbP!$D$2),"&lt;="&amp;AT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T$6,INDIRECT($F$1&amp;dbP!$D$2&amp;":"&amp;dbP!$D$2),"&lt;="&amp;AT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U234" s="1">
        <f ca="1">SUMIFS(INDIRECT($F$1&amp;$F234&amp;":"&amp;$F234),INDIRECT($F$1&amp;dbP!$D$2&amp;":"&amp;dbP!$D$2),"&gt;="&amp;AU$6,INDIRECT($F$1&amp;dbP!$D$2&amp;":"&amp;dbP!$D$2),"&lt;="&amp;AU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U$6,INDIRECT($F$1&amp;dbP!$D$2&amp;":"&amp;dbP!$D$2),"&lt;="&amp;AU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V234" s="1">
        <f ca="1">SUMIFS(INDIRECT($F$1&amp;$F234&amp;":"&amp;$F234),INDIRECT($F$1&amp;dbP!$D$2&amp;":"&amp;dbP!$D$2),"&gt;="&amp;AV$6,INDIRECT($F$1&amp;dbP!$D$2&amp;":"&amp;dbP!$D$2),"&lt;="&amp;A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V$6,INDIRECT($F$1&amp;dbP!$D$2&amp;":"&amp;dbP!$D$2),"&lt;="&amp;AV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W234" s="1">
        <f ca="1">SUMIFS(INDIRECT($F$1&amp;$F234&amp;":"&amp;$F234),INDIRECT($F$1&amp;dbP!$D$2&amp;":"&amp;dbP!$D$2),"&gt;="&amp;AW$6,INDIRECT($F$1&amp;dbP!$D$2&amp;":"&amp;dbP!$D$2),"&lt;="&amp;A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W$6,INDIRECT($F$1&amp;dbP!$D$2&amp;":"&amp;dbP!$D$2),"&lt;="&amp;AW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X234" s="1">
        <f ca="1">SUMIFS(INDIRECT($F$1&amp;$F234&amp;":"&amp;$F234),INDIRECT($F$1&amp;dbP!$D$2&amp;":"&amp;dbP!$D$2),"&gt;="&amp;AX$6,INDIRECT($F$1&amp;dbP!$D$2&amp;":"&amp;dbP!$D$2),"&lt;="&amp;A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X$6,INDIRECT($F$1&amp;dbP!$D$2&amp;":"&amp;dbP!$D$2),"&lt;="&amp;AX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Y234" s="1">
        <f ca="1">SUMIFS(INDIRECT($F$1&amp;$F234&amp;":"&amp;$F234),INDIRECT($F$1&amp;dbP!$D$2&amp;":"&amp;dbP!$D$2),"&gt;="&amp;AY$6,INDIRECT($F$1&amp;dbP!$D$2&amp;":"&amp;dbP!$D$2),"&lt;="&amp;A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Y$6,INDIRECT($F$1&amp;dbP!$D$2&amp;":"&amp;dbP!$D$2),"&lt;="&amp;AY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AZ234" s="1">
        <f ca="1">SUMIFS(INDIRECT($F$1&amp;$F234&amp;":"&amp;$F234),INDIRECT($F$1&amp;dbP!$D$2&amp;":"&amp;dbP!$D$2),"&gt;="&amp;AZ$6,INDIRECT($F$1&amp;dbP!$D$2&amp;":"&amp;dbP!$D$2),"&lt;="&amp;A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AZ$6,INDIRECT($F$1&amp;dbP!$D$2&amp;":"&amp;dbP!$D$2),"&lt;="&amp;AZ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A234" s="1">
        <f ca="1">SUMIFS(INDIRECT($F$1&amp;$F234&amp;":"&amp;$F234),INDIRECT($F$1&amp;dbP!$D$2&amp;":"&amp;dbP!$D$2),"&gt;="&amp;BA$6,INDIRECT($F$1&amp;dbP!$D$2&amp;":"&amp;dbP!$D$2),"&lt;="&amp;B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BA$6,INDIRECT($F$1&amp;dbP!$D$2&amp;":"&amp;dbP!$D$2),"&lt;="&amp;BA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B234" s="1">
        <f ca="1">SUMIFS(INDIRECT($F$1&amp;$F234&amp;":"&amp;$F234),INDIRECT($F$1&amp;dbP!$D$2&amp;":"&amp;dbP!$D$2),"&gt;="&amp;BB$6,INDIRECT($F$1&amp;dbP!$D$2&amp;":"&amp;dbP!$D$2),"&lt;="&amp;B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BB$6,INDIRECT($F$1&amp;dbP!$D$2&amp;":"&amp;dbP!$D$2),"&lt;="&amp;BB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C234" s="1">
        <f ca="1">SUMIFS(INDIRECT($F$1&amp;$F234&amp;":"&amp;$F234),INDIRECT($F$1&amp;dbP!$D$2&amp;":"&amp;dbP!$D$2),"&gt;="&amp;BC$6,INDIRECT($F$1&amp;dbP!$D$2&amp;":"&amp;dbP!$D$2),"&lt;="&amp;B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BC$6,INDIRECT($F$1&amp;dbP!$D$2&amp;":"&amp;dbP!$D$2),"&lt;="&amp;BC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D234" s="1">
        <f ca="1">SUMIFS(INDIRECT($F$1&amp;$F234&amp;":"&amp;$F234),INDIRECT($F$1&amp;dbP!$D$2&amp;":"&amp;dbP!$D$2),"&gt;="&amp;BD$6,INDIRECT($F$1&amp;dbP!$D$2&amp;":"&amp;dbP!$D$2),"&lt;="&amp;B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BD$6,INDIRECT($F$1&amp;dbP!$D$2&amp;":"&amp;dbP!$D$2),"&lt;="&amp;BD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  <c r="BE234" s="1">
        <f ca="1">SUMIFS(INDIRECT($F$1&amp;$F234&amp;":"&amp;$F234),INDIRECT($F$1&amp;dbP!$D$2&amp;":"&amp;dbP!$D$2),"&gt;="&amp;BE$6,INDIRECT($F$1&amp;dbP!$D$2&amp;":"&amp;dbP!$D$2),"&lt;="&amp;B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"&amp;$I234=$J234),"*",RIGHT($J234,LEN($J234)-4)),INDIRECT($F$1&amp;dbP!$AC$2&amp;":"&amp;dbP!$AC$2),RepP!$J$3)-
SUMIFS(INDIRECT($F$1&amp;$G234&amp;":"&amp;$G234),INDIRECT($F$1&amp;dbP!$D$2&amp;":"&amp;dbP!$D$2),"&gt;="&amp;BE$6,INDIRECT($F$1&amp;dbP!$D$2&amp;":"&amp;dbP!$D$2),"&lt;="&amp;BE$7,INDIRECT($F$1&amp;dbP!$O$2&amp;":"&amp;dbP!$O$2),$H234,INDIRECT($F$1&amp;dbP!$P$2&amp;":"&amp;dbP!$P$2),IF($I234=$J234,"*",$I234),INDIRECT($F$1&amp;dbP!$Q$2&amp;":"&amp;dbP!$Q$2),IF(OR($I234=$J234,"  "&amp;$I234=$J234),"*",RIGHT($J234,LEN($J234)-4)),INDIRECT($F$1&amp;dbP!$AC$2&amp;":"&amp;dbP!$AC$2),RepP!$J$3)</f>
        <v>0</v>
      </c>
    </row>
    <row r="235" spans="2:57" x14ac:dyDescent="0.3">
      <c r="B235" s="1">
        <f>MAX(B$181:B234)+1</f>
        <v>70</v>
      </c>
      <c r="F235" s="1" t="str">
        <f ca="1">INDIRECT($B$1&amp;Items!H$2&amp;$B235)</f>
        <v>Y</v>
      </c>
      <c r="G235" s="1" t="str">
        <f ca="1">INDIRECT($B$1&amp;Items!I$2&amp;$B235)</f>
        <v>Z</v>
      </c>
      <c r="H235" s="13" t="str">
        <f ca="1">INDIRECT($B$1&amp;Items!E$2&amp;$B235)</f>
        <v>Начисление себестоимостных затрат</v>
      </c>
      <c r="I235" s="13" t="str">
        <f ca="1">IF(INDIRECT($B$1&amp;Items!F$2&amp;$B235)="",H235,INDIRECT($B$1&amp;Items!F$2&amp;$B235))</f>
        <v>Начисление затрат этапа-5 бизнес-процесса</v>
      </c>
      <c r="J235" s="1" t="str">
        <f ca="1">IF(INDIRECT($B$1&amp;Items!G$2&amp;$B235)="",IF(H235&lt;&gt;I235,"  "&amp;I235,I235),"    "&amp;INDIRECT($B$1&amp;Items!G$2&amp;$B235))</f>
        <v xml:space="preserve">  Начисление затрат этапа-5 бизнес-процесса</v>
      </c>
      <c r="S235" s="1">
        <f ca="1">SUM($U235:INDIRECT(ADDRESS(ROW(),SUMIFS($1:$1,$5:$5,MAX($5:$5)))))</f>
        <v>7609096.9269900005</v>
      </c>
      <c r="V235" s="1">
        <f ca="1">SUMIFS(INDIRECT($F$1&amp;$F235&amp;":"&amp;$F235),INDIRECT($F$1&amp;dbP!$D$2&amp;":"&amp;dbP!$D$2),"&gt;="&amp;V$6,INDIRECT($F$1&amp;dbP!$D$2&amp;":"&amp;dbP!$D$2),"&lt;="&amp;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V$6,INDIRECT($F$1&amp;dbP!$D$2&amp;":"&amp;dbP!$D$2),"&lt;="&amp;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1712227.0903333332</v>
      </c>
      <c r="W235" s="1">
        <f ca="1">SUMIFS(INDIRECT($F$1&amp;$F235&amp;":"&amp;$F235),INDIRECT($F$1&amp;dbP!$D$2&amp;":"&amp;dbP!$D$2),"&gt;="&amp;W$6,INDIRECT($F$1&amp;dbP!$D$2&amp;":"&amp;dbP!$D$2),"&lt;="&amp;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W$6,INDIRECT($F$1&amp;dbP!$D$2&amp;":"&amp;dbP!$D$2),"&lt;="&amp;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2416837.8199900007</v>
      </c>
      <c r="X235" s="1">
        <f ca="1">SUMIFS(INDIRECT($F$1&amp;$F235&amp;":"&amp;$F235),INDIRECT($F$1&amp;dbP!$D$2&amp;":"&amp;dbP!$D$2),"&gt;="&amp;X$6,INDIRECT($F$1&amp;dbP!$D$2&amp;":"&amp;dbP!$D$2),"&lt;="&amp;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X$6,INDIRECT($F$1&amp;dbP!$D$2&amp;":"&amp;dbP!$D$2),"&lt;="&amp;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1129281.0333333332</v>
      </c>
      <c r="Y235" s="1">
        <f ca="1">SUMIFS(INDIRECT($F$1&amp;$F235&amp;":"&amp;$F235),INDIRECT($F$1&amp;dbP!$D$2&amp;":"&amp;dbP!$D$2),"&gt;="&amp;Y$6,INDIRECT($F$1&amp;dbP!$D$2&amp;":"&amp;dbP!$D$2),"&lt;="&amp;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Y$6,INDIRECT($F$1&amp;dbP!$D$2&amp;":"&amp;dbP!$D$2),"&lt;="&amp;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Z235" s="1">
        <f ca="1">SUMIFS(INDIRECT($F$1&amp;$F235&amp;":"&amp;$F235),INDIRECT($F$1&amp;dbP!$D$2&amp;":"&amp;dbP!$D$2),"&gt;="&amp;Z$6,INDIRECT($F$1&amp;dbP!$D$2&amp;":"&amp;dbP!$D$2),"&lt;="&amp;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Z$6,INDIRECT($F$1&amp;dbP!$D$2&amp;":"&amp;dbP!$D$2),"&lt;="&amp;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793730.88333333342</v>
      </c>
      <c r="AA235" s="1">
        <f ca="1">SUMIFS(INDIRECT($F$1&amp;$F235&amp;":"&amp;$F235),INDIRECT($F$1&amp;dbP!$D$2&amp;":"&amp;dbP!$D$2),"&gt;="&amp;AA$6,INDIRECT($F$1&amp;dbP!$D$2&amp;":"&amp;dbP!$D$2),"&lt;="&amp;A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A$6,INDIRECT($F$1&amp;dbP!$D$2&amp;":"&amp;dbP!$D$2),"&lt;="&amp;A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1557020.1</v>
      </c>
      <c r="AB235" s="1">
        <f ca="1">SUMIFS(INDIRECT($F$1&amp;$F235&amp;":"&amp;$F235),INDIRECT($F$1&amp;dbP!$D$2&amp;":"&amp;dbP!$D$2),"&gt;="&amp;AB$6,INDIRECT($F$1&amp;dbP!$D$2&amp;":"&amp;dbP!$D$2),"&lt;="&amp;A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B$6,INDIRECT($F$1&amp;dbP!$D$2&amp;":"&amp;dbP!$D$2),"&lt;="&amp;A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C235" s="1">
        <f ca="1">SUMIFS(INDIRECT($F$1&amp;$F235&amp;":"&amp;$F235),INDIRECT($F$1&amp;dbP!$D$2&amp;":"&amp;dbP!$D$2),"&gt;="&amp;AC$6,INDIRECT($F$1&amp;dbP!$D$2&amp;":"&amp;dbP!$D$2),"&lt;="&amp;A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C$6,INDIRECT($F$1&amp;dbP!$D$2&amp;":"&amp;dbP!$D$2),"&lt;="&amp;A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D235" s="1">
        <f ca="1">SUMIFS(INDIRECT($F$1&amp;$F235&amp;":"&amp;$F235),INDIRECT($F$1&amp;dbP!$D$2&amp;":"&amp;dbP!$D$2),"&gt;="&amp;AD$6,INDIRECT($F$1&amp;dbP!$D$2&amp;":"&amp;dbP!$D$2),"&lt;="&amp;A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D$6,INDIRECT($F$1&amp;dbP!$D$2&amp;":"&amp;dbP!$D$2),"&lt;="&amp;A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E235" s="1">
        <f ca="1">SUMIFS(INDIRECT($F$1&amp;$F235&amp;":"&amp;$F235),INDIRECT($F$1&amp;dbP!$D$2&amp;":"&amp;dbP!$D$2),"&gt;="&amp;AE$6,INDIRECT($F$1&amp;dbP!$D$2&amp;":"&amp;dbP!$D$2),"&lt;="&amp;A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E$6,INDIRECT($F$1&amp;dbP!$D$2&amp;":"&amp;dbP!$D$2),"&lt;="&amp;A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F235" s="1">
        <f ca="1">SUMIFS(INDIRECT($F$1&amp;$F235&amp;":"&amp;$F235),INDIRECT($F$1&amp;dbP!$D$2&amp;":"&amp;dbP!$D$2),"&gt;="&amp;AF$6,INDIRECT($F$1&amp;dbP!$D$2&amp;":"&amp;dbP!$D$2),"&lt;="&amp;AF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F$6,INDIRECT($F$1&amp;dbP!$D$2&amp;":"&amp;dbP!$D$2),"&lt;="&amp;AF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G235" s="1">
        <f ca="1">SUMIFS(INDIRECT($F$1&amp;$F235&amp;":"&amp;$F235),INDIRECT($F$1&amp;dbP!$D$2&amp;":"&amp;dbP!$D$2),"&gt;="&amp;AG$6,INDIRECT($F$1&amp;dbP!$D$2&amp;":"&amp;dbP!$D$2),"&lt;="&amp;AG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G$6,INDIRECT($F$1&amp;dbP!$D$2&amp;":"&amp;dbP!$D$2),"&lt;="&amp;AG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H235" s="1">
        <f ca="1">SUMIFS(INDIRECT($F$1&amp;$F235&amp;":"&amp;$F235),INDIRECT($F$1&amp;dbP!$D$2&amp;":"&amp;dbP!$D$2),"&gt;="&amp;AH$6,INDIRECT($F$1&amp;dbP!$D$2&amp;":"&amp;dbP!$D$2),"&lt;="&amp;AH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H$6,INDIRECT($F$1&amp;dbP!$D$2&amp;":"&amp;dbP!$D$2),"&lt;="&amp;AH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I235" s="1">
        <f ca="1">SUMIFS(INDIRECT($F$1&amp;$F235&amp;":"&amp;$F235),INDIRECT($F$1&amp;dbP!$D$2&amp;":"&amp;dbP!$D$2),"&gt;="&amp;AI$6,INDIRECT($F$1&amp;dbP!$D$2&amp;":"&amp;dbP!$D$2),"&lt;="&amp;AI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I$6,INDIRECT($F$1&amp;dbP!$D$2&amp;":"&amp;dbP!$D$2),"&lt;="&amp;AI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J235" s="1">
        <f ca="1">SUMIFS(INDIRECT($F$1&amp;$F235&amp;":"&amp;$F235),INDIRECT($F$1&amp;dbP!$D$2&amp;":"&amp;dbP!$D$2),"&gt;="&amp;AJ$6,INDIRECT($F$1&amp;dbP!$D$2&amp;":"&amp;dbP!$D$2),"&lt;="&amp;AJ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J$6,INDIRECT($F$1&amp;dbP!$D$2&amp;":"&amp;dbP!$D$2),"&lt;="&amp;AJ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K235" s="1">
        <f ca="1">SUMIFS(INDIRECT($F$1&amp;$F235&amp;":"&amp;$F235),INDIRECT($F$1&amp;dbP!$D$2&amp;":"&amp;dbP!$D$2),"&gt;="&amp;AK$6,INDIRECT($F$1&amp;dbP!$D$2&amp;":"&amp;dbP!$D$2),"&lt;="&amp;AK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K$6,INDIRECT($F$1&amp;dbP!$D$2&amp;":"&amp;dbP!$D$2),"&lt;="&amp;AK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L235" s="1">
        <f ca="1">SUMIFS(INDIRECT($F$1&amp;$F235&amp;":"&amp;$F235),INDIRECT($F$1&amp;dbP!$D$2&amp;":"&amp;dbP!$D$2),"&gt;="&amp;AL$6,INDIRECT($F$1&amp;dbP!$D$2&amp;":"&amp;dbP!$D$2),"&lt;="&amp;AL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L$6,INDIRECT($F$1&amp;dbP!$D$2&amp;":"&amp;dbP!$D$2),"&lt;="&amp;AL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M235" s="1">
        <f ca="1">SUMIFS(INDIRECT($F$1&amp;$F235&amp;":"&amp;$F235),INDIRECT($F$1&amp;dbP!$D$2&amp;":"&amp;dbP!$D$2),"&gt;="&amp;AM$6,INDIRECT($F$1&amp;dbP!$D$2&amp;":"&amp;dbP!$D$2),"&lt;="&amp;AM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M$6,INDIRECT($F$1&amp;dbP!$D$2&amp;":"&amp;dbP!$D$2),"&lt;="&amp;AM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N235" s="1">
        <f ca="1">SUMIFS(INDIRECT($F$1&amp;$F235&amp;":"&amp;$F235),INDIRECT($F$1&amp;dbP!$D$2&amp;":"&amp;dbP!$D$2),"&gt;="&amp;AN$6,INDIRECT($F$1&amp;dbP!$D$2&amp;":"&amp;dbP!$D$2),"&lt;="&amp;AN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N$6,INDIRECT($F$1&amp;dbP!$D$2&amp;":"&amp;dbP!$D$2),"&lt;="&amp;AN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O235" s="1">
        <f ca="1">SUMIFS(INDIRECT($F$1&amp;$F235&amp;":"&amp;$F235),INDIRECT($F$1&amp;dbP!$D$2&amp;":"&amp;dbP!$D$2),"&gt;="&amp;AO$6,INDIRECT($F$1&amp;dbP!$D$2&amp;":"&amp;dbP!$D$2),"&lt;="&amp;AO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O$6,INDIRECT($F$1&amp;dbP!$D$2&amp;":"&amp;dbP!$D$2),"&lt;="&amp;AO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P235" s="1">
        <f ca="1">SUMIFS(INDIRECT($F$1&amp;$F235&amp;":"&amp;$F235),INDIRECT($F$1&amp;dbP!$D$2&amp;":"&amp;dbP!$D$2),"&gt;="&amp;AP$6,INDIRECT($F$1&amp;dbP!$D$2&amp;":"&amp;dbP!$D$2),"&lt;="&amp;AP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P$6,INDIRECT($F$1&amp;dbP!$D$2&amp;":"&amp;dbP!$D$2),"&lt;="&amp;AP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Q235" s="1">
        <f ca="1">SUMIFS(INDIRECT($F$1&amp;$F235&amp;":"&amp;$F235),INDIRECT($F$1&amp;dbP!$D$2&amp;":"&amp;dbP!$D$2),"&gt;="&amp;AQ$6,INDIRECT($F$1&amp;dbP!$D$2&amp;":"&amp;dbP!$D$2),"&lt;="&amp;AQ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Q$6,INDIRECT($F$1&amp;dbP!$D$2&amp;":"&amp;dbP!$D$2),"&lt;="&amp;AQ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R235" s="1">
        <f ca="1">SUMIFS(INDIRECT($F$1&amp;$F235&amp;":"&amp;$F235),INDIRECT($F$1&amp;dbP!$D$2&amp;":"&amp;dbP!$D$2),"&gt;="&amp;AR$6,INDIRECT($F$1&amp;dbP!$D$2&amp;":"&amp;dbP!$D$2),"&lt;="&amp;AR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R$6,INDIRECT($F$1&amp;dbP!$D$2&amp;":"&amp;dbP!$D$2),"&lt;="&amp;AR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S235" s="1">
        <f ca="1">SUMIFS(INDIRECT($F$1&amp;$F235&amp;":"&amp;$F235),INDIRECT($F$1&amp;dbP!$D$2&amp;":"&amp;dbP!$D$2),"&gt;="&amp;AS$6,INDIRECT($F$1&amp;dbP!$D$2&amp;":"&amp;dbP!$D$2),"&lt;="&amp;AS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S$6,INDIRECT($F$1&amp;dbP!$D$2&amp;":"&amp;dbP!$D$2),"&lt;="&amp;AS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T235" s="1">
        <f ca="1">SUMIFS(INDIRECT($F$1&amp;$F235&amp;":"&amp;$F235),INDIRECT($F$1&amp;dbP!$D$2&amp;":"&amp;dbP!$D$2),"&gt;="&amp;AT$6,INDIRECT($F$1&amp;dbP!$D$2&amp;":"&amp;dbP!$D$2),"&lt;="&amp;AT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T$6,INDIRECT($F$1&amp;dbP!$D$2&amp;":"&amp;dbP!$D$2),"&lt;="&amp;AT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U235" s="1">
        <f ca="1">SUMIFS(INDIRECT($F$1&amp;$F235&amp;":"&amp;$F235),INDIRECT($F$1&amp;dbP!$D$2&amp;":"&amp;dbP!$D$2),"&gt;="&amp;AU$6,INDIRECT($F$1&amp;dbP!$D$2&amp;":"&amp;dbP!$D$2),"&lt;="&amp;AU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U$6,INDIRECT($F$1&amp;dbP!$D$2&amp;":"&amp;dbP!$D$2),"&lt;="&amp;AU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V235" s="1">
        <f ca="1">SUMIFS(INDIRECT($F$1&amp;$F235&amp;":"&amp;$F235),INDIRECT($F$1&amp;dbP!$D$2&amp;":"&amp;dbP!$D$2),"&gt;="&amp;AV$6,INDIRECT($F$1&amp;dbP!$D$2&amp;":"&amp;dbP!$D$2),"&lt;="&amp;A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V$6,INDIRECT($F$1&amp;dbP!$D$2&amp;":"&amp;dbP!$D$2),"&lt;="&amp;AV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W235" s="1">
        <f ca="1">SUMIFS(INDIRECT($F$1&amp;$F235&amp;":"&amp;$F235),INDIRECT($F$1&amp;dbP!$D$2&amp;":"&amp;dbP!$D$2),"&gt;="&amp;AW$6,INDIRECT($F$1&amp;dbP!$D$2&amp;":"&amp;dbP!$D$2),"&lt;="&amp;A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W$6,INDIRECT($F$1&amp;dbP!$D$2&amp;":"&amp;dbP!$D$2),"&lt;="&amp;AW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X235" s="1">
        <f ca="1">SUMIFS(INDIRECT($F$1&amp;$F235&amp;":"&amp;$F235),INDIRECT($F$1&amp;dbP!$D$2&amp;":"&amp;dbP!$D$2),"&gt;="&amp;AX$6,INDIRECT($F$1&amp;dbP!$D$2&amp;":"&amp;dbP!$D$2),"&lt;="&amp;A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X$6,INDIRECT($F$1&amp;dbP!$D$2&amp;":"&amp;dbP!$D$2),"&lt;="&amp;AX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Y235" s="1">
        <f ca="1">SUMIFS(INDIRECT($F$1&amp;$F235&amp;":"&amp;$F235),INDIRECT($F$1&amp;dbP!$D$2&amp;":"&amp;dbP!$D$2),"&gt;="&amp;AY$6,INDIRECT($F$1&amp;dbP!$D$2&amp;":"&amp;dbP!$D$2),"&lt;="&amp;A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Y$6,INDIRECT($F$1&amp;dbP!$D$2&amp;":"&amp;dbP!$D$2),"&lt;="&amp;AY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AZ235" s="1">
        <f ca="1">SUMIFS(INDIRECT($F$1&amp;$F235&amp;":"&amp;$F235),INDIRECT($F$1&amp;dbP!$D$2&amp;":"&amp;dbP!$D$2),"&gt;="&amp;AZ$6,INDIRECT($F$1&amp;dbP!$D$2&amp;":"&amp;dbP!$D$2),"&lt;="&amp;A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AZ$6,INDIRECT($F$1&amp;dbP!$D$2&amp;":"&amp;dbP!$D$2),"&lt;="&amp;AZ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A235" s="1">
        <f ca="1">SUMIFS(INDIRECT($F$1&amp;$F235&amp;":"&amp;$F235),INDIRECT($F$1&amp;dbP!$D$2&amp;":"&amp;dbP!$D$2),"&gt;="&amp;BA$6,INDIRECT($F$1&amp;dbP!$D$2&amp;":"&amp;dbP!$D$2),"&lt;="&amp;B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BA$6,INDIRECT($F$1&amp;dbP!$D$2&amp;":"&amp;dbP!$D$2),"&lt;="&amp;BA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B235" s="1">
        <f ca="1">SUMIFS(INDIRECT($F$1&amp;$F235&amp;":"&amp;$F235),INDIRECT($F$1&amp;dbP!$D$2&amp;":"&amp;dbP!$D$2),"&gt;="&amp;BB$6,INDIRECT($F$1&amp;dbP!$D$2&amp;":"&amp;dbP!$D$2),"&lt;="&amp;B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BB$6,INDIRECT($F$1&amp;dbP!$D$2&amp;":"&amp;dbP!$D$2),"&lt;="&amp;BB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C235" s="1">
        <f ca="1">SUMIFS(INDIRECT($F$1&amp;$F235&amp;":"&amp;$F235),INDIRECT($F$1&amp;dbP!$D$2&amp;":"&amp;dbP!$D$2),"&gt;="&amp;BC$6,INDIRECT($F$1&amp;dbP!$D$2&amp;":"&amp;dbP!$D$2),"&lt;="&amp;B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BC$6,INDIRECT($F$1&amp;dbP!$D$2&amp;":"&amp;dbP!$D$2),"&lt;="&amp;BC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D235" s="1">
        <f ca="1">SUMIFS(INDIRECT($F$1&amp;$F235&amp;":"&amp;$F235),INDIRECT($F$1&amp;dbP!$D$2&amp;":"&amp;dbP!$D$2),"&gt;="&amp;BD$6,INDIRECT($F$1&amp;dbP!$D$2&amp;":"&amp;dbP!$D$2),"&lt;="&amp;B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BD$6,INDIRECT($F$1&amp;dbP!$D$2&amp;":"&amp;dbP!$D$2),"&lt;="&amp;BD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  <c r="BE235" s="1">
        <f ca="1">SUMIFS(INDIRECT($F$1&amp;$F235&amp;":"&amp;$F235),INDIRECT($F$1&amp;dbP!$D$2&amp;":"&amp;dbP!$D$2),"&gt;="&amp;BE$6,INDIRECT($F$1&amp;dbP!$D$2&amp;":"&amp;dbP!$D$2),"&lt;="&amp;B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"&amp;$I235=$J235),"*",RIGHT($J235,LEN($J235)-4)),INDIRECT($F$1&amp;dbP!$AC$2&amp;":"&amp;dbP!$AC$2),RepP!$J$3)-
SUMIFS(INDIRECT($F$1&amp;$G235&amp;":"&amp;$G235),INDIRECT($F$1&amp;dbP!$D$2&amp;":"&amp;dbP!$D$2),"&gt;="&amp;BE$6,INDIRECT($F$1&amp;dbP!$D$2&amp;":"&amp;dbP!$D$2),"&lt;="&amp;BE$7,INDIRECT($F$1&amp;dbP!$O$2&amp;":"&amp;dbP!$O$2),$H235,INDIRECT($F$1&amp;dbP!$P$2&amp;":"&amp;dbP!$P$2),IF($I235=$J235,"*",$I235),INDIRECT($F$1&amp;dbP!$Q$2&amp;":"&amp;dbP!$Q$2),IF(OR($I235=$J235,"  "&amp;$I235=$J235),"*",RIGHT($J235,LEN($J235)-4)),INDIRECT($F$1&amp;dbP!$AC$2&amp;":"&amp;dbP!$AC$2),RepP!$J$3)</f>
        <v>0</v>
      </c>
    </row>
    <row r="236" spans="2:57" x14ac:dyDescent="0.3">
      <c r="B236" s="1">
        <f>MAX(B$181:B235)+1</f>
        <v>71</v>
      </c>
      <c r="F236" s="1" t="str">
        <f ca="1">INDIRECT($B$1&amp;Items!H$2&amp;$B236)</f>
        <v>Y</v>
      </c>
      <c r="G236" s="1" t="str">
        <f ca="1">INDIRECT($B$1&amp;Items!I$2&amp;$B236)</f>
        <v>Z</v>
      </c>
      <c r="H236" s="13" t="str">
        <f ca="1">INDIRECT($B$1&amp;Items!E$2&amp;$B236)</f>
        <v>Начисление себестоимостных затрат</v>
      </c>
      <c r="I236" s="13" t="str">
        <f ca="1">IF(INDIRECT($B$1&amp;Items!F$2&amp;$B236)="",H236,INDIRECT($B$1&amp;Items!F$2&amp;$B236))</f>
        <v>Начисление затрат этапа-5 бизнес-процесса</v>
      </c>
      <c r="J236" s="1" t="str">
        <f ca="1">IF(INDIRECT($B$1&amp;Items!G$2&amp;$B236)="",IF(H236&lt;&gt;I236,"  "&amp;I236,I236),"    "&amp;INDIRECT($B$1&amp;Items!G$2&amp;$B236))</f>
        <v xml:space="preserve">    Затраты на доставку и продажу-1</v>
      </c>
      <c r="S236" s="1">
        <f ca="1">SUM($U236:INDIRECT(ADDRESS(ROW(),SUMIFS($1:$1,$5:$5,MAX($5:$5)))))</f>
        <v>793730.88333333342</v>
      </c>
      <c r="V236" s="1">
        <f ca="1">SUMIFS(INDIRECT($F$1&amp;$F236&amp;":"&amp;$F236),INDIRECT($F$1&amp;dbP!$D$2&amp;":"&amp;dbP!$D$2),"&gt;="&amp;V$6,INDIRECT($F$1&amp;dbP!$D$2&amp;":"&amp;dbP!$D$2),"&lt;="&amp;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V$6,INDIRECT($F$1&amp;dbP!$D$2&amp;":"&amp;dbP!$D$2),"&lt;="&amp;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W236" s="1">
        <f ca="1">SUMIFS(INDIRECT($F$1&amp;$F236&amp;":"&amp;$F236),INDIRECT($F$1&amp;dbP!$D$2&amp;":"&amp;dbP!$D$2),"&gt;="&amp;W$6,INDIRECT($F$1&amp;dbP!$D$2&amp;":"&amp;dbP!$D$2),"&lt;="&amp;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W$6,INDIRECT($F$1&amp;dbP!$D$2&amp;":"&amp;dbP!$D$2),"&lt;="&amp;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X236" s="1">
        <f ca="1">SUMIFS(INDIRECT($F$1&amp;$F236&amp;":"&amp;$F236),INDIRECT($F$1&amp;dbP!$D$2&amp;":"&amp;dbP!$D$2),"&gt;="&amp;X$6,INDIRECT($F$1&amp;dbP!$D$2&amp;":"&amp;dbP!$D$2),"&lt;="&amp;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X$6,INDIRECT($F$1&amp;dbP!$D$2&amp;":"&amp;dbP!$D$2),"&lt;="&amp;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Y236" s="1">
        <f ca="1">SUMIFS(INDIRECT($F$1&amp;$F236&amp;":"&amp;$F236),INDIRECT($F$1&amp;dbP!$D$2&amp;":"&amp;dbP!$D$2),"&gt;="&amp;Y$6,INDIRECT($F$1&amp;dbP!$D$2&amp;":"&amp;dbP!$D$2),"&lt;="&amp;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Y$6,INDIRECT($F$1&amp;dbP!$D$2&amp;":"&amp;dbP!$D$2),"&lt;="&amp;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Z236" s="1">
        <f ca="1">SUMIFS(INDIRECT($F$1&amp;$F236&amp;":"&amp;$F236),INDIRECT($F$1&amp;dbP!$D$2&amp;":"&amp;dbP!$D$2),"&gt;="&amp;Z$6,INDIRECT($F$1&amp;dbP!$D$2&amp;":"&amp;dbP!$D$2),"&lt;="&amp;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Z$6,INDIRECT($F$1&amp;dbP!$D$2&amp;":"&amp;dbP!$D$2),"&lt;="&amp;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793730.88333333342</v>
      </c>
      <c r="AA236" s="1">
        <f ca="1">SUMIFS(INDIRECT($F$1&amp;$F236&amp;":"&amp;$F236),INDIRECT($F$1&amp;dbP!$D$2&amp;":"&amp;dbP!$D$2),"&gt;="&amp;AA$6,INDIRECT($F$1&amp;dbP!$D$2&amp;":"&amp;dbP!$D$2),"&lt;="&amp;A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A$6,INDIRECT($F$1&amp;dbP!$D$2&amp;":"&amp;dbP!$D$2),"&lt;="&amp;A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B236" s="1">
        <f ca="1">SUMIFS(INDIRECT($F$1&amp;$F236&amp;":"&amp;$F236),INDIRECT($F$1&amp;dbP!$D$2&amp;":"&amp;dbP!$D$2),"&gt;="&amp;AB$6,INDIRECT($F$1&amp;dbP!$D$2&amp;":"&amp;dbP!$D$2),"&lt;="&amp;A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B$6,INDIRECT($F$1&amp;dbP!$D$2&amp;":"&amp;dbP!$D$2),"&lt;="&amp;A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C236" s="1">
        <f ca="1">SUMIFS(INDIRECT($F$1&amp;$F236&amp;":"&amp;$F236),INDIRECT($F$1&amp;dbP!$D$2&amp;":"&amp;dbP!$D$2),"&gt;="&amp;AC$6,INDIRECT($F$1&amp;dbP!$D$2&amp;":"&amp;dbP!$D$2),"&lt;="&amp;A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C$6,INDIRECT($F$1&amp;dbP!$D$2&amp;":"&amp;dbP!$D$2),"&lt;="&amp;A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D236" s="1">
        <f ca="1">SUMIFS(INDIRECT($F$1&amp;$F236&amp;":"&amp;$F236),INDIRECT($F$1&amp;dbP!$D$2&amp;":"&amp;dbP!$D$2),"&gt;="&amp;AD$6,INDIRECT($F$1&amp;dbP!$D$2&amp;":"&amp;dbP!$D$2),"&lt;="&amp;A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D$6,INDIRECT($F$1&amp;dbP!$D$2&amp;":"&amp;dbP!$D$2),"&lt;="&amp;A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E236" s="1">
        <f ca="1">SUMIFS(INDIRECT($F$1&amp;$F236&amp;":"&amp;$F236),INDIRECT($F$1&amp;dbP!$D$2&amp;":"&amp;dbP!$D$2),"&gt;="&amp;AE$6,INDIRECT($F$1&amp;dbP!$D$2&amp;":"&amp;dbP!$D$2),"&lt;="&amp;A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E$6,INDIRECT($F$1&amp;dbP!$D$2&amp;":"&amp;dbP!$D$2),"&lt;="&amp;A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F236" s="1">
        <f ca="1">SUMIFS(INDIRECT($F$1&amp;$F236&amp;":"&amp;$F236),INDIRECT($F$1&amp;dbP!$D$2&amp;":"&amp;dbP!$D$2),"&gt;="&amp;AF$6,INDIRECT($F$1&amp;dbP!$D$2&amp;":"&amp;dbP!$D$2),"&lt;="&amp;AF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F$6,INDIRECT($F$1&amp;dbP!$D$2&amp;":"&amp;dbP!$D$2),"&lt;="&amp;AF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G236" s="1">
        <f ca="1">SUMIFS(INDIRECT($F$1&amp;$F236&amp;":"&amp;$F236),INDIRECT($F$1&amp;dbP!$D$2&amp;":"&amp;dbP!$D$2),"&gt;="&amp;AG$6,INDIRECT($F$1&amp;dbP!$D$2&amp;":"&amp;dbP!$D$2),"&lt;="&amp;AG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G$6,INDIRECT($F$1&amp;dbP!$D$2&amp;":"&amp;dbP!$D$2),"&lt;="&amp;AG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H236" s="1">
        <f ca="1">SUMIFS(INDIRECT($F$1&amp;$F236&amp;":"&amp;$F236),INDIRECT($F$1&amp;dbP!$D$2&amp;":"&amp;dbP!$D$2),"&gt;="&amp;AH$6,INDIRECT($F$1&amp;dbP!$D$2&amp;":"&amp;dbP!$D$2),"&lt;="&amp;AH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H$6,INDIRECT($F$1&amp;dbP!$D$2&amp;":"&amp;dbP!$D$2),"&lt;="&amp;AH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I236" s="1">
        <f ca="1">SUMIFS(INDIRECT($F$1&amp;$F236&amp;":"&amp;$F236),INDIRECT($F$1&amp;dbP!$D$2&amp;":"&amp;dbP!$D$2),"&gt;="&amp;AI$6,INDIRECT($F$1&amp;dbP!$D$2&amp;":"&amp;dbP!$D$2),"&lt;="&amp;AI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I$6,INDIRECT($F$1&amp;dbP!$D$2&amp;":"&amp;dbP!$D$2),"&lt;="&amp;AI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J236" s="1">
        <f ca="1">SUMIFS(INDIRECT($F$1&amp;$F236&amp;":"&amp;$F236),INDIRECT($F$1&amp;dbP!$D$2&amp;":"&amp;dbP!$D$2),"&gt;="&amp;AJ$6,INDIRECT($F$1&amp;dbP!$D$2&amp;":"&amp;dbP!$D$2),"&lt;="&amp;AJ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J$6,INDIRECT($F$1&amp;dbP!$D$2&amp;":"&amp;dbP!$D$2),"&lt;="&amp;AJ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K236" s="1">
        <f ca="1">SUMIFS(INDIRECT($F$1&amp;$F236&amp;":"&amp;$F236),INDIRECT($F$1&amp;dbP!$D$2&amp;":"&amp;dbP!$D$2),"&gt;="&amp;AK$6,INDIRECT($F$1&amp;dbP!$D$2&amp;":"&amp;dbP!$D$2),"&lt;="&amp;AK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K$6,INDIRECT($F$1&amp;dbP!$D$2&amp;":"&amp;dbP!$D$2),"&lt;="&amp;AK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L236" s="1">
        <f ca="1">SUMIFS(INDIRECT($F$1&amp;$F236&amp;":"&amp;$F236),INDIRECT($F$1&amp;dbP!$D$2&amp;":"&amp;dbP!$D$2),"&gt;="&amp;AL$6,INDIRECT($F$1&amp;dbP!$D$2&amp;":"&amp;dbP!$D$2),"&lt;="&amp;AL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L$6,INDIRECT($F$1&amp;dbP!$D$2&amp;":"&amp;dbP!$D$2),"&lt;="&amp;AL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M236" s="1">
        <f ca="1">SUMIFS(INDIRECT($F$1&amp;$F236&amp;":"&amp;$F236),INDIRECT($F$1&amp;dbP!$D$2&amp;":"&amp;dbP!$D$2),"&gt;="&amp;AM$6,INDIRECT($F$1&amp;dbP!$D$2&amp;":"&amp;dbP!$D$2),"&lt;="&amp;AM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M$6,INDIRECT($F$1&amp;dbP!$D$2&amp;":"&amp;dbP!$D$2),"&lt;="&amp;AM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N236" s="1">
        <f ca="1">SUMIFS(INDIRECT($F$1&amp;$F236&amp;":"&amp;$F236),INDIRECT($F$1&amp;dbP!$D$2&amp;":"&amp;dbP!$D$2),"&gt;="&amp;AN$6,INDIRECT($F$1&amp;dbP!$D$2&amp;":"&amp;dbP!$D$2),"&lt;="&amp;AN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N$6,INDIRECT($F$1&amp;dbP!$D$2&amp;":"&amp;dbP!$D$2),"&lt;="&amp;AN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O236" s="1">
        <f ca="1">SUMIFS(INDIRECT($F$1&amp;$F236&amp;":"&amp;$F236),INDIRECT($F$1&amp;dbP!$D$2&amp;":"&amp;dbP!$D$2),"&gt;="&amp;AO$6,INDIRECT($F$1&amp;dbP!$D$2&amp;":"&amp;dbP!$D$2),"&lt;="&amp;AO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O$6,INDIRECT($F$1&amp;dbP!$D$2&amp;":"&amp;dbP!$D$2),"&lt;="&amp;AO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P236" s="1">
        <f ca="1">SUMIFS(INDIRECT($F$1&amp;$F236&amp;":"&amp;$F236),INDIRECT($F$1&amp;dbP!$D$2&amp;":"&amp;dbP!$D$2),"&gt;="&amp;AP$6,INDIRECT($F$1&amp;dbP!$D$2&amp;":"&amp;dbP!$D$2),"&lt;="&amp;AP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P$6,INDIRECT($F$1&amp;dbP!$D$2&amp;":"&amp;dbP!$D$2),"&lt;="&amp;AP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Q236" s="1">
        <f ca="1">SUMIFS(INDIRECT($F$1&amp;$F236&amp;":"&amp;$F236),INDIRECT($F$1&amp;dbP!$D$2&amp;":"&amp;dbP!$D$2),"&gt;="&amp;AQ$6,INDIRECT($F$1&amp;dbP!$D$2&amp;":"&amp;dbP!$D$2),"&lt;="&amp;AQ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Q$6,INDIRECT($F$1&amp;dbP!$D$2&amp;":"&amp;dbP!$D$2),"&lt;="&amp;AQ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R236" s="1">
        <f ca="1">SUMIFS(INDIRECT($F$1&amp;$F236&amp;":"&amp;$F236),INDIRECT($F$1&amp;dbP!$D$2&amp;":"&amp;dbP!$D$2),"&gt;="&amp;AR$6,INDIRECT($F$1&amp;dbP!$D$2&amp;":"&amp;dbP!$D$2),"&lt;="&amp;AR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R$6,INDIRECT($F$1&amp;dbP!$D$2&amp;":"&amp;dbP!$D$2),"&lt;="&amp;AR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S236" s="1">
        <f ca="1">SUMIFS(INDIRECT($F$1&amp;$F236&amp;":"&amp;$F236),INDIRECT($F$1&amp;dbP!$D$2&amp;":"&amp;dbP!$D$2),"&gt;="&amp;AS$6,INDIRECT($F$1&amp;dbP!$D$2&amp;":"&amp;dbP!$D$2),"&lt;="&amp;AS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S$6,INDIRECT($F$1&amp;dbP!$D$2&amp;":"&amp;dbP!$D$2),"&lt;="&amp;AS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T236" s="1">
        <f ca="1">SUMIFS(INDIRECT($F$1&amp;$F236&amp;":"&amp;$F236),INDIRECT($F$1&amp;dbP!$D$2&amp;":"&amp;dbP!$D$2),"&gt;="&amp;AT$6,INDIRECT($F$1&amp;dbP!$D$2&amp;":"&amp;dbP!$D$2),"&lt;="&amp;AT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T$6,INDIRECT($F$1&amp;dbP!$D$2&amp;":"&amp;dbP!$D$2),"&lt;="&amp;AT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U236" s="1">
        <f ca="1">SUMIFS(INDIRECT($F$1&amp;$F236&amp;":"&amp;$F236),INDIRECT($F$1&amp;dbP!$D$2&amp;":"&amp;dbP!$D$2),"&gt;="&amp;AU$6,INDIRECT($F$1&amp;dbP!$D$2&amp;":"&amp;dbP!$D$2),"&lt;="&amp;AU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U$6,INDIRECT($F$1&amp;dbP!$D$2&amp;":"&amp;dbP!$D$2),"&lt;="&amp;AU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V236" s="1">
        <f ca="1">SUMIFS(INDIRECT($F$1&amp;$F236&amp;":"&amp;$F236),INDIRECT($F$1&amp;dbP!$D$2&amp;":"&amp;dbP!$D$2),"&gt;="&amp;AV$6,INDIRECT($F$1&amp;dbP!$D$2&amp;":"&amp;dbP!$D$2),"&lt;="&amp;A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V$6,INDIRECT($F$1&amp;dbP!$D$2&amp;":"&amp;dbP!$D$2),"&lt;="&amp;AV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W236" s="1">
        <f ca="1">SUMIFS(INDIRECT($F$1&amp;$F236&amp;":"&amp;$F236),INDIRECT($F$1&amp;dbP!$D$2&amp;":"&amp;dbP!$D$2),"&gt;="&amp;AW$6,INDIRECT($F$1&amp;dbP!$D$2&amp;":"&amp;dbP!$D$2),"&lt;="&amp;A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W$6,INDIRECT($F$1&amp;dbP!$D$2&amp;":"&amp;dbP!$D$2),"&lt;="&amp;AW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X236" s="1">
        <f ca="1">SUMIFS(INDIRECT($F$1&amp;$F236&amp;":"&amp;$F236),INDIRECT($F$1&amp;dbP!$D$2&amp;":"&amp;dbP!$D$2),"&gt;="&amp;AX$6,INDIRECT($F$1&amp;dbP!$D$2&amp;":"&amp;dbP!$D$2),"&lt;="&amp;A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X$6,INDIRECT($F$1&amp;dbP!$D$2&amp;":"&amp;dbP!$D$2),"&lt;="&amp;AX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Y236" s="1">
        <f ca="1">SUMIFS(INDIRECT($F$1&amp;$F236&amp;":"&amp;$F236),INDIRECT($F$1&amp;dbP!$D$2&amp;":"&amp;dbP!$D$2),"&gt;="&amp;AY$6,INDIRECT($F$1&amp;dbP!$D$2&amp;":"&amp;dbP!$D$2),"&lt;="&amp;A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Y$6,INDIRECT($F$1&amp;dbP!$D$2&amp;":"&amp;dbP!$D$2),"&lt;="&amp;AY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AZ236" s="1">
        <f ca="1">SUMIFS(INDIRECT($F$1&amp;$F236&amp;":"&amp;$F236),INDIRECT($F$1&amp;dbP!$D$2&amp;":"&amp;dbP!$D$2),"&gt;="&amp;AZ$6,INDIRECT($F$1&amp;dbP!$D$2&amp;":"&amp;dbP!$D$2),"&lt;="&amp;A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AZ$6,INDIRECT($F$1&amp;dbP!$D$2&amp;":"&amp;dbP!$D$2),"&lt;="&amp;AZ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A236" s="1">
        <f ca="1">SUMIFS(INDIRECT($F$1&amp;$F236&amp;":"&amp;$F236),INDIRECT($F$1&amp;dbP!$D$2&amp;":"&amp;dbP!$D$2),"&gt;="&amp;BA$6,INDIRECT($F$1&amp;dbP!$D$2&amp;":"&amp;dbP!$D$2),"&lt;="&amp;B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BA$6,INDIRECT($F$1&amp;dbP!$D$2&amp;":"&amp;dbP!$D$2),"&lt;="&amp;BA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B236" s="1">
        <f ca="1">SUMIFS(INDIRECT($F$1&amp;$F236&amp;":"&amp;$F236),INDIRECT($F$1&amp;dbP!$D$2&amp;":"&amp;dbP!$D$2),"&gt;="&amp;BB$6,INDIRECT($F$1&amp;dbP!$D$2&amp;":"&amp;dbP!$D$2),"&lt;="&amp;B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BB$6,INDIRECT($F$1&amp;dbP!$D$2&amp;":"&amp;dbP!$D$2),"&lt;="&amp;BB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C236" s="1">
        <f ca="1">SUMIFS(INDIRECT($F$1&amp;$F236&amp;":"&amp;$F236),INDIRECT($F$1&amp;dbP!$D$2&amp;":"&amp;dbP!$D$2),"&gt;="&amp;BC$6,INDIRECT($F$1&amp;dbP!$D$2&amp;":"&amp;dbP!$D$2),"&lt;="&amp;B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BC$6,INDIRECT($F$1&amp;dbP!$D$2&amp;":"&amp;dbP!$D$2),"&lt;="&amp;BC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D236" s="1">
        <f ca="1">SUMIFS(INDIRECT($F$1&amp;$F236&amp;":"&amp;$F236),INDIRECT($F$1&amp;dbP!$D$2&amp;":"&amp;dbP!$D$2),"&gt;="&amp;BD$6,INDIRECT($F$1&amp;dbP!$D$2&amp;":"&amp;dbP!$D$2),"&lt;="&amp;B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BD$6,INDIRECT($F$1&amp;dbP!$D$2&amp;":"&amp;dbP!$D$2),"&lt;="&amp;BD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  <c r="BE236" s="1">
        <f ca="1">SUMIFS(INDIRECT($F$1&amp;$F236&amp;":"&amp;$F236),INDIRECT($F$1&amp;dbP!$D$2&amp;":"&amp;dbP!$D$2),"&gt;="&amp;BE$6,INDIRECT($F$1&amp;dbP!$D$2&amp;":"&amp;dbP!$D$2),"&lt;="&amp;B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"&amp;$I236=$J236),"*",RIGHT($J236,LEN($J236)-4)),INDIRECT($F$1&amp;dbP!$AC$2&amp;":"&amp;dbP!$AC$2),RepP!$J$3)-
SUMIFS(INDIRECT($F$1&amp;$G236&amp;":"&amp;$G236),INDIRECT($F$1&amp;dbP!$D$2&amp;":"&amp;dbP!$D$2),"&gt;="&amp;BE$6,INDIRECT($F$1&amp;dbP!$D$2&amp;":"&amp;dbP!$D$2),"&lt;="&amp;BE$7,INDIRECT($F$1&amp;dbP!$O$2&amp;":"&amp;dbP!$O$2),$H236,INDIRECT($F$1&amp;dbP!$P$2&amp;":"&amp;dbP!$P$2),IF($I236=$J236,"*",$I236),INDIRECT($F$1&amp;dbP!$Q$2&amp;":"&amp;dbP!$Q$2),IF(OR($I236=$J236,"  "&amp;$I236=$J236),"*",RIGHT($J236,LEN($J236)-4)),INDIRECT($F$1&amp;dbP!$AC$2&amp;":"&amp;dbP!$AC$2),RepP!$J$3)</f>
        <v>0</v>
      </c>
    </row>
    <row r="237" spans="2:57" x14ac:dyDescent="0.3">
      <c r="B237" s="1">
        <f>MAX(B$181:B236)+1</f>
        <v>72</v>
      </c>
      <c r="F237" s="1" t="str">
        <f ca="1">INDIRECT($B$1&amp;Items!H$2&amp;$B237)</f>
        <v>Y</v>
      </c>
      <c r="G237" s="1" t="str">
        <f ca="1">INDIRECT($B$1&amp;Items!I$2&amp;$B237)</f>
        <v>Z</v>
      </c>
      <c r="H237" s="13" t="str">
        <f ca="1">INDIRECT($B$1&amp;Items!E$2&amp;$B237)</f>
        <v>Начисление себестоимостных затрат</v>
      </c>
      <c r="I237" s="13" t="str">
        <f ca="1">IF(INDIRECT($B$1&amp;Items!F$2&amp;$B237)="",H237,INDIRECT($B$1&amp;Items!F$2&amp;$B237))</f>
        <v>Начисление затрат этапа-5 бизнес-процесса</v>
      </c>
      <c r="J237" s="1" t="str">
        <f ca="1">IF(INDIRECT($B$1&amp;Items!G$2&amp;$B237)="",IF(H237&lt;&gt;I237,"  "&amp;I237,I237),"    "&amp;INDIRECT($B$1&amp;Items!G$2&amp;$B237))</f>
        <v xml:space="preserve">    Затраты на доставку и продажу-2</v>
      </c>
      <c r="S237" s="1">
        <f ca="1">SUM($U237:INDIRECT(ADDRESS(ROW(),SUMIFS($1:$1,$5:$5,MAX($5:$5)))))</f>
        <v>731348.22149999999</v>
      </c>
      <c r="V237" s="1">
        <f ca="1">SUMIFS(INDIRECT($F$1&amp;$F237&amp;":"&amp;$F237),INDIRECT($F$1&amp;dbP!$D$2&amp;":"&amp;dbP!$D$2),"&gt;="&amp;V$6,INDIRECT($F$1&amp;dbP!$D$2&amp;":"&amp;dbP!$D$2),"&lt;="&amp;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V$6,INDIRECT($F$1&amp;dbP!$D$2&amp;":"&amp;dbP!$D$2),"&lt;="&amp;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W237" s="1">
        <f ca="1">SUMIFS(INDIRECT($F$1&amp;$F237&amp;":"&amp;$F237),INDIRECT($F$1&amp;dbP!$D$2&amp;":"&amp;dbP!$D$2),"&gt;="&amp;W$6,INDIRECT($F$1&amp;dbP!$D$2&amp;":"&amp;dbP!$D$2),"&lt;="&amp;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W$6,INDIRECT($F$1&amp;dbP!$D$2&amp;":"&amp;dbP!$D$2),"&lt;="&amp;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X237" s="1">
        <f ca="1">SUMIFS(INDIRECT($F$1&amp;$F237&amp;":"&amp;$F237),INDIRECT($F$1&amp;dbP!$D$2&amp;":"&amp;dbP!$D$2),"&gt;="&amp;X$6,INDIRECT($F$1&amp;dbP!$D$2&amp;":"&amp;dbP!$D$2),"&lt;="&amp;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X$6,INDIRECT($F$1&amp;dbP!$D$2&amp;":"&amp;dbP!$D$2),"&lt;="&amp;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Y237" s="1">
        <f ca="1">SUMIFS(INDIRECT($F$1&amp;$F237&amp;":"&amp;$F237),INDIRECT($F$1&amp;dbP!$D$2&amp;":"&amp;dbP!$D$2),"&gt;="&amp;Y$6,INDIRECT($F$1&amp;dbP!$D$2&amp;":"&amp;dbP!$D$2),"&lt;="&amp;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Y$6,INDIRECT($F$1&amp;dbP!$D$2&amp;":"&amp;dbP!$D$2),"&lt;="&amp;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Z237" s="1">
        <f ca="1">SUMIFS(INDIRECT($F$1&amp;$F237&amp;":"&amp;$F237),INDIRECT($F$1&amp;dbP!$D$2&amp;":"&amp;dbP!$D$2),"&gt;="&amp;Z$6,INDIRECT($F$1&amp;dbP!$D$2&amp;":"&amp;dbP!$D$2),"&lt;="&amp;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Z$6,INDIRECT($F$1&amp;dbP!$D$2&amp;":"&amp;dbP!$D$2),"&lt;="&amp;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A237" s="1">
        <f ca="1">SUMIFS(INDIRECT($F$1&amp;$F237&amp;":"&amp;$F237),INDIRECT($F$1&amp;dbP!$D$2&amp;":"&amp;dbP!$D$2),"&gt;="&amp;AA$6,INDIRECT($F$1&amp;dbP!$D$2&amp;":"&amp;dbP!$D$2),"&lt;="&amp;A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A$6,INDIRECT($F$1&amp;dbP!$D$2&amp;":"&amp;dbP!$D$2),"&lt;="&amp;A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731348.22149999999</v>
      </c>
      <c r="AB237" s="1">
        <f ca="1">SUMIFS(INDIRECT($F$1&amp;$F237&amp;":"&amp;$F237),INDIRECT($F$1&amp;dbP!$D$2&amp;":"&amp;dbP!$D$2),"&gt;="&amp;AB$6,INDIRECT($F$1&amp;dbP!$D$2&amp;":"&amp;dbP!$D$2),"&lt;="&amp;A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B$6,INDIRECT($F$1&amp;dbP!$D$2&amp;":"&amp;dbP!$D$2),"&lt;="&amp;A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C237" s="1">
        <f ca="1">SUMIFS(INDIRECT($F$1&amp;$F237&amp;":"&amp;$F237),INDIRECT($F$1&amp;dbP!$D$2&amp;":"&amp;dbP!$D$2),"&gt;="&amp;AC$6,INDIRECT($F$1&amp;dbP!$D$2&amp;":"&amp;dbP!$D$2),"&lt;="&amp;A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C$6,INDIRECT($F$1&amp;dbP!$D$2&amp;":"&amp;dbP!$D$2),"&lt;="&amp;A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D237" s="1">
        <f ca="1">SUMIFS(INDIRECT($F$1&amp;$F237&amp;":"&amp;$F237),INDIRECT($F$1&amp;dbP!$D$2&amp;":"&amp;dbP!$D$2),"&gt;="&amp;AD$6,INDIRECT($F$1&amp;dbP!$D$2&amp;":"&amp;dbP!$D$2),"&lt;="&amp;A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D$6,INDIRECT($F$1&amp;dbP!$D$2&amp;":"&amp;dbP!$D$2),"&lt;="&amp;A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E237" s="1">
        <f ca="1">SUMIFS(INDIRECT($F$1&amp;$F237&amp;":"&amp;$F237),INDIRECT($F$1&amp;dbP!$D$2&amp;":"&amp;dbP!$D$2),"&gt;="&amp;AE$6,INDIRECT($F$1&amp;dbP!$D$2&amp;":"&amp;dbP!$D$2),"&lt;="&amp;A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E$6,INDIRECT($F$1&amp;dbP!$D$2&amp;":"&amp;dbP!$D$2),"&lt;="&amp;A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F237" s="1">
        <f ca="1">SUMIFS(INDIRECT($F$1&amp;$F237&amp;":"&amp;$F237),INDIRECT($F$1&amp;dbP!$D$2&amp;":"&amp;dbP!$D$2),"&gt;="&amp;AF$6,INDIRECT($F$1&amp;dbP!$D$2&amp;":"&amp;dbP!$D$2),"&lt;="&amp;AF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F$6,INDIRECT($F$1&amp;dbP!$D$2&amp;":"&amp;dbP!$D$2),"&lt;="&amp;AF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G237" s="1">
        <f ca="1">SUMIFS(INDIRECT($F$1&amp;$F237&amp;":"&amp;$F237),INDIRECT($F$1&amp;dbP!$D$2&amp;":"&amp;dbP!$D$2),"&gt;="&amp;AG$6,INDIRECT($F$1&amp;dbP!$D$2&amp;":"&amp;dbP!$D$2),"&lt;="&amp;AG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G$6,INDIRECT($F$1&amp;dbP!$D$2&amp;":"&amp;dbP!$D$2),"&lt;="&amp;AG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H237" s="1">
        <f ca="1">SUMIFS(INDIRECT($F$1&amp;$F237&amp;":"&amp;$F237),INDIRECT($F$1&amp;dbP!$D$2&amp;":"&amp;dbP!$D$2),"&gt;="&amp;AH$6,INDIRECT($F$1&amp;dbP!$D$2&amp;":"&amp;dbP!$D$2),"&lt;="&amp;AH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H$6,INDIRECT($F$1&amp;dbP!$D$2&amp;":"&amp;dbP!$D$2),"&lt;="&amp;AH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I237" s="1">
        <f ca="1">SUMIFS(INDIRECT($F$1&amp;$F237&amp;":"&amp;$F237),INDIRECT($F$1&amp;dbP!$D$2&amp;":"&amp;dbP!$D$2),"&gt;="&amp;AI$6,INDIRECT($F$1&amp;dbP!$D$2&amp;":"&amp;dbP!$D$2),"&lt;="&amp;AI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I$6,INDIRECT($F$1&amp;dbP!$D$2&amp;":"&amp;dbP!$D$2),"&lt;="&amp;AI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J237" s="1">
        <f ca="1">SUMIFS(INDIRECT($F$1&amp;$F237&amp;":"&amp;$F237),INDIRECT($F$1&amp;dbP!$D$2&amp;":"&amp;dbP!$D$2),"&gt;="&amp;AJ$6,INDIRECT($F$1&amp;dbP!$D$2&amp;":"&amp;dbP!$D$2),"&lt;="&amp;AJ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J$6,INDIRECT($F$1&amp;dbP!$D$2&amp;":"&amp;dbP!$D$2),"&lt;="&amp;AJ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K237" s="1">
        <f ca="1">SUMIFS(INDIRECT($F$1&amp;$F237&amp;":"&amp;$F237),INDIRECT($F$1&amp;dbP!$D$2&amp;":"&amp;dbP!$D$2),"&gt;="&amp;AK$6,INDIRECT($F$1&amp;dbP!$D$2&amp;":"&amp;dbP!$D$2),"&lt;="&amp;AK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K$6,INDIRECT($F$1&amp;dbP!$D$2&amp;":"&amp;dbP!$D$2),"&lt;="&amp;AK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L237" s="1">
        <f ca="1">SUMIFS(INDIRECT($F$1&amp;$F237&amp;":"&amp;$F237),INDIRECT($F$1&amp;dbP!$D$2&amp;":"&amp;dbP!$D$2),"&gt;="&amp;AL$6,INDIRECT($F$1&amp;dbP!$D$2&amp;":"&amp;dbP!$D$2),"&lt;="&amp;AL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L$6,INDIRECT($F$1&amp;dbP!$D$2&amp;":"&amp;dbP!$D$2),"&lt;="&amp;AL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M237" s="1">
        <f ca="1">SUMIFS(INDIRECT($F$1&amp;$F237&amp;":"&amp;$F237),INDIRECT($F$1&amp;dbP!$D$2&amp;":"&amp;dbP!$D$2),"&gt;="&amp;AM$6,INDIRECT($F$1&amp;dbP!$D$2&amp;":"&amp;dbP!$D$2),"&lt;="&amp;AM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M$6,INDIRECT($F$1&amp;dbP!$D$2&amp;":"&amp;dbP!$D$2),"&lt;="&amp;AM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N237" s="1">
        <f ca="1">SUMIFS(INDIRECT($F$1&amp;$F237&amp;":"&amp;$F237),INDIRECT($F$1&amp;dbP!$D$2&amp;":"&amp;dbP!$D$2),"&gt;="&amp;AN$6,INDIRECT($F$1&amp;dbP!$D$2&amp;":"&amp;dbP!$D$2),"&lt;="&amp;AN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N$6,INDIRECT($F$1&amp;dbP!$D$2&amp;":"&amp;dbP!$D$2),"&lt;="&amp;AN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O237" s="1">
        <f ca="1">SUMIFS(INDIRECT($F$1&amp;$F237&amp;":"&amp;$F237),INDIRECT($F$1&amp;dbP!$D$2&amp;":"&amp;dbP!$D$2),"&gt;="&amp;AO$6,INDIRECT($F$1&amp;dbP!$D$2&amp;":"&amp;dbP!$D$2),"&lt;="&amp;AO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O$6,INDIRECT($F$1&amp;dbP!$D$2&amp;":"&amp;dbP!$D$2),"&lt;="&amp;AO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P237" s="1">
        <f ca="1">SUMIFS(INDIRECT($F$1&amp;$F237&amp;":"&amp;$F237),INDIRECT($F$1&amp;dbP!$D$2&amp;":"&amp;dbP!$D$2),"&gt;="&amp;AP$6,INDIRECT($F$1&amp;dbP!$D$2&amp;":"&amp;dbP!$D$2),"&lt;="&amp;AP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P$6,INDIRECT($F$1&amp;dbP!$D$2&amp;":"&amp;dbP!$D$2),"&lt;="&amp;AP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Q237" s="1">
        <f ca="1">SUMIFS(INDIRECT($F$1&amp;$F237&amp;":"&amp;$F237),INDIRECT($F$1&amp;dbP!$D$2&amp;":"&amp;dbP!$D$2),"&gt;="&amp;AQ$6,INDIRECT($F$1&amp;dbP!$D$2&amp;":"&amp;dbP!$D$2),"&lt;="&amp;AQ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Q$6,INDIRECT($F$1&amp;dbP!$D$2&amp;":"&amp;dbP!$D$2),"&lt;="&amp;AQ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R237" s="1">
        <f ca="1">SUMIFS(INDIRECT($F$1&amp;$F237&amp;":"&amp;$F237),INDIRECT($F$1&amp;dbP!$D$2&amp;":"&amp;dbP!$D$2),"&gt;="&amp;AR$6,INDIRECT($F$1&amp;dbP!$D$2&amp;":"&amp;dbP!$D$2),"&lt;="&amp;AR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R$6,INDIRECT($F$1&amp;dbP!$D$2&amp;":"&amp;dbP!$D$2),"&lt;="&amp;AR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S237" s="1">
        <f ca="1">SUMIFS(INDIRECT($F$1&amp;$F237&amp;":"&amp;$F237),INDIRECT($F$1&amp;dbP!$D$2&amp;":"&amp;dbP!$D$2),"&gt;="&amp;AS$6,INDIRECT($F$1&amp;dbP!$D$2&amp;":"&amp;dbP!$D$2),"&lt;="&amp;AS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S$6,INDIRECT($F$1&amp;dbP!$D$2&amp;":"&amp;dbP!$D$2),"&lt;="&amp;AS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T237" s="1">
        <f ca="1">SUMIFS(INDIRECT($F$1&amp;$F237&amp;":"&amp;$F237),INDIRECT($F$1&amp;dbP!$D$2&amp;":"&amp;dbP!$D$2),"&gt;="&amp;AT$6,INDIRECT($F$1&amp;dbP!$D$2&amp;":"&amp;dbP!$D$2),"&lt;="&amp;AT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T$6,INDIRECT($F$1&amp;dbP!$D$2&amp;":"&amp;dbP!$D$2),"&lt;="&amp;AT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U237" s="1">
        <f ca="1">SUMIFS(INDIRECT($F$1&amp;$F237&amp;":"&amp;$F237),INDIRECT($F$1&amp;dbP!$D$2&amp;":"&amp;dbP!$D$2),"&gt;="&amp;AU$6,INDIRECT($F$1&amp;dbP!$D$2&amp;":"&amp;dbP!$D$2),"&lt;="&amp;AU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U$6,INDIRECT($F$1&amp;dbP!$D$2&amp;":"&amp;dbP!$D$2),"&lt;="&amp;AU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V237" s="1">
        <f ca="1">SUMIFS(INDIRECT($F$1&amp;$F237&amp;":"&amp;$F237),INDIRECT($F$1&amp;dbP!$D$2&amp;":"&amp;dbP!$D$2),"&gt;="&amp;AV$6,INDIRECT($F$1&amp;dbP!$D$2&amp;":"&amp;dbP!$D$2),"&lt;="&amp;A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V$6,INDIRECT($F$1&amp;dbP!$D$2&amp;":"&amp;dbP!$D$2),"&lt;="&amp;AV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W237" s="1">
        <f ca="1">SUMIFS(INDIRECT($F$1&amp;$F237&amp;":"&amp;$F237),INDIRECT($F$1&amp;dbP!$D$2&amp;":"&amp;dbP!$D$2),"&gt;="&amp;AW$6,INDIRECT($F$1&amp;dbP!$D$2&amp;":"&amp;dbP!$D$2),"&lt;="&amp;A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W$6,INDIRECT($F$1&amp;dbP!$D$2&amp;":"&amp;dbP!$D$2),"&lt;="&amp;AW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X237" s="1">
        <f ca="1">SUMIFS(INDIRECT($F$1&amp;$F237&amp;":"&amp;$F237),INDIRECT($F$1&amp;dbP!$D$2&amp;":"&amp;dbP!$D$2),"&gt;="&amp;AX$6,INDIRECT($F$1&amp;dbP!$D$2&amp;":"&amp;dbP!$D$2),"&lt;="&amp;A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X$6,INDIRECT($F$1&amp;dbP!$D$2&amp;":"&amp;dbP!$D$2),"&lt;="&amp;AX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Y237" s="1">
        <f ca="1">SUMIFS(INDIRECT($F$1&amp;$F237&amp;":"&amp;$F237),INDIRECT($F$1&amp;dbP!$D$2&amp;":"&amp;dbP!$D$2),"&gt;="&amp;AY$6,INDIRECT($F$1&amp;dbP!$D$2&amp;":"&amp;dbP!$D$2),"&lt;="&amp;A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Y$6,INDIRECT($F$1&amp;dbP!$D$2&amp;":"&amp;dbP!$D$2),"&lt;="&amp;AY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AZ237" s="1">
        <f ca="1">SUMIFS(INDIRECT($F$1&amp;$F237&amp;":"&amp;$F237),INDIRECT($F$1&amp;dbP!$D$2&amp;":"&amp;dbP!$D$2),"&gt;="&amp;AZ$6,INDIRECT($F$1&amp;dbP!$D$2&amp;":"&amp;dbP!$D$2),"&lt;="&amp;A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AZ$6,INDIRECT($F$1&amp;dbP!$D$2&amp;":"&amp;dbP!$D$2),"&lt;="&amp;AZ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A237" s="1">
        <f ca="1">SUMIFS(INDIRECT($F$1&amp;$F237&amp;":"&amp;$F237),INDIRECT($F$1&amp;dbP!$D$2&amp;":"&amp;dbP!$D$2),"&gt;="&amp;BA$6,INDIRECT($F$1&amp;dbP!$D$2&amp;":"&amp;dbP!$D$2),"&lt;="&amp;B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BA$6,INDIRECT($F$1&amp;dbP!$D$2&amp;":"&amp;dbP!$D$2),"&lt;="&amp;BA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B237" s="1">
        <f ca="1">SUMIFS(INDIRECT($F$1&amp;$F237&amp;":"&amp;$F237),INDIRECT($F$1&amp;dbP!$D$2&amp;":"&amp;dbP!$D$2),"&gt;="&amp;BB$6,INDIRECT($F$1&amp;dbP!$D$2&amp;":"&amp;dbP!$D$2),"&lt;="&amp;B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BB$6,INDIRECT($F$1&amp;dbP!$D$2&amp;":"&amp;dbP!$D$2),"&lt;="&amp;BB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C237" s="1">
        <f ca="1">SUMIFS(INDIRECT($F$1&amp;$F237&amp;":"&amp;$F237),INDIRECT($F$1&amp;dbP!$D$2&amp;":"&amp;dbP!$D$2),"&gt;="&amp;BC$6,INDIRECT($F$1&amp;dbP!$D$2&amp;":"&amp;dbP!$D$2),"&lt;="&amp;B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BC$6,INDIRECT($F$1&amp;dbP!$D$2&amp;":"&amp;dbP!$D$2),"&lt;="&amp;BC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D237" s="1">
        <f ca="1">SUMIFS(INDIRECT($F$1&amp;$F237&amp;":"&amp;$F237),INDIRECT($F$1&amp;dbP!$D$2&amp;":"&amp;dbP!$D$2),"&gt;="&amp;BD$6,INDIRECT($F$1&amp;dbP!$D$2&amp;":"&amp;dbP!$D$2),"&lt;="&amp;B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BD$6,INDIRECT($F$1&amp;dbP!$D$2&amp;":"&amp;dbP!$D$2),"&lt;="&amp;BD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  <c r="BE237" s="1">
        <f ca="1">SUMIFS(INDIRECT($F$1&amp;$F237&amp;":"&amp;$F237),INDIRECT($F$1&amp;dbP!$D$2&amp;":"&amp;dbP!$D$2),"&gt;="&amp;BE$6,INDIRECT($F$1&amp;dbP!$D$2&amp;":"&amp;dbP!$D$2),"&lt;="&amp;B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"&amp;$I237=$J237),"*",RIGHT($J237,LEN($J237)-4)),INDIRECT($F$1&amp;dbP!$AC$2&amp;":"&amp;dbP!$AC$2),RepP!$J$3)-
SUMIFS(INDIRECT($F$1&amp;$G237&amp;":"&amp;$G237),INDIRECT($F$1&amp;dbP!$D$2&amp;":"&amp;dbP!$D$2),"&gt;="&amp;BE$6,INDIRECT($F$1&amp;dbP!$D$2&amp;":"&amp;dbP!$D$2),"&lt;="&amp;BE$7,INDIRECT($F$1&amp;dbP!$O$2&amp;":"&amp;dbP!$O$2),$H237,INDIRECT($F$1&amp;dbP!$P$2&amp;":"&amp;dbP!$P$2),IF($I237=$J237,"*",$I237),INDIRECT($F$1&amp;dbP!$Q$2&amp;":"&amp;dbP!$Q$2),IF(OR($I237=$J237,"  "&amp;$I237=$J237),"*",RIGHT($J237,LEN($J237)-4)),INDIRECT($F$1&amp;dbP!$AC$2&amp;":"&amp;dbP!$AC$2),RepP!$J$3)</f>
        <v>0</v>
      </c>
    </row>
    <row r="238" spans="2:57" x14ac:dyDescent="0.3">
      <c r="B238" s="1">
        <f>MAX(B$181:B237)+1</f>
        <v>73</v>
      </c>
      <c r="F238" s="1" t="str">
        <f ca="1">INDIRECT($B$1&amp;Items!H$2&amp;$B238)</f>
        <v>Y</v>
      </c>
      <c r="G238" s="1" t="str">
        <f ca="1">INDIRECT($B$1&amp;Items!I$2&amp;$B238)</f>
        <v>Z</v>
      </c>
      <c r="H238" s="13" t="str">
        <f ca="1">INDIRECT($B$1&amp;Items!E$2&amp;$B238)</f>
        <v>Начисление себестоимостных затрат</v>
      </c>
      <c r="I238" s="13" t="str">
        <f ca="1">IF(INDIRECT($B$1&amp;Items!F$2&amp;$B238)="",H238,INDIRECT($B$1&amp;Items!F$2&amp;$B238))</f>
        <v>Начисление затрат этапа-5 бизнес-процесса</v>
      </c>
      <c r="J238" s="1" t="str">
        <f ca="1">IF(INDIRECT($B$1&amp;Items!G$2&amp;$B238)="",IF(H238&lt;&gt;I238,"  "&amp;I238,I238),"    "&amp;INDIRECT($B$1&amp;Items!G$2&amp;$B238))</f>
        <v xml:space="preserve">    Затраты на доставку и продажу-3</v>
      </c>
      <c r="S238" s="1">
        <f ca="1">SUM($U238:INDIRECT(ADDRESS(ROW(),SUMIFS($1:$1,$5:$5,MAX($5:$5)))))</f>
        <v>825671.87850000011</v>
      </c>
      <c r="V238" s="1">
        <f ca="1">SUMIFS(INDIRECT($F$1&amp;$F238&amp;":"&amp;$F238),INDIRECT($F$1&amp;dbP!$D$2&amp;":"&amp;dbP!$D$2),"&gt;="&amp;V$6,INDIRECT($F$1&amp;dbP!$D$2&amp;":"&amp;dbP!$D$2),"&lt;="&amp;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V$6,INDIRECT($F$1&amp;dbP!$D$2&amp;":"&amp;dbP!$D$2),"&lt;="&amp;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W238" s="1">
        <f ca="1">SUMIFS(INDIRECT($F$1&amp;$F238&amp;":"&amp;$F238),INDIRECT($F$1&amp;dbP!$D$2&amp;":"&amp;dbP!$D$2),"&gt;="&amp;W$6,INDIRECT($F$1&amp;dbP!$D$2&amp;":"&amp;dbP!$D$2),"&lt;="&amp;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W$6,INDIRECT($F$1&amp;dbP!$D$2&amp;":"&amp;dbP!$D$2),"&lt;="&amp;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X238" s="1">
        <f ca="1">SUMIFS(INDIRECT($F$1&amp;$F238&amp;":"&amp;$F238),INDIRECT($F$1&amp;dbP!$D$2&amp;":"&amp;dbP!$D$2),"&gt;="&amp;X$6,INDIRECT($F$1&amp;dbP!$D$2&amp;":"&amp;dbP!$D$2),"&lt;="&amp;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X$6,INDIRECT($F$1&amp;dbP!$D$2&amp;":"&amp;dbP!$D$2),"&lt;="&amp;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Y238" s="1">
        <f ca="1">SUMIFS(INDIRECT($F$1&amp;$F238&amp;":"&amp;$F238),INDIRECT($F$1&amp;dbP!$D$2&amp;":"&amp;dbP!$D$2),"&gt;="&amp;Y$6,INDIRECT($F$1&amp;dbP!$D$2&amp;":"&amp;dbP!$D$2),"&lt;="&amp;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Y$6,INDIRECT($F$1&amp;dbP!$D$2&amp;":"&amp;dbP!$D$2),"&lt;="&amp;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Z238" s="1">
        <f ca="1">SUMIFS(INDIRECT($F$1&amp;$F238&amp;":"&amp;$F238),INDIRECT($F$1&amp;dbP!$D$2&amp;":"&amp;dbP!$D$2),"&gt;="&amp;Z$6,INDIRECT($F$1&amp;dbP!$D$2&amp;":"&amp;dbP!$D$2),"&lt;="&amp;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Z$6,INDIRECT($F$1&amp;dbP!$D$2&amp;":"&amp;dbP!$D$2),"&lt;="&amp;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A238" s="1">
        <f ca="1">SUMIFS(INDIRECT($F$1&amp;$F238&amp;":"&amp;$F238),INDIRECT($F$1&amp;dbP!$D$2&amp;":"&amp;dbP!$D$2),"&gt;="&amp;AA$6,INDIRECT($F$1&amp;dbP!$D$2&amp;":"&amp;dbP!$D$2),"&lt;="&amp;A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A$6,INDIRECT($F$1&amp;dbP!$D$2&amp;":"&amp;dbP!$D$2),"&lt;="&amp;A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825671.87850000011</v>
      </c>
      <c r="AB238" s="1">
        <f ca="1">SUMIFS(INDIRECT($F$1&amp;$F238&amp;":"&amp;$F238),INDIRECT($F$1&amp;dbP!$D$2&amp;":"&amp;dbP!$D$2),"&gt;="&amp;AB$6,INDIRECT($F$1&amp;dbP!$D$2&amp;":"&amp;dbP!$D$2),"&lt;="&amp;A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B$6,INDIRECT($F$1&amp;dbP!$D$2&amp;":"&amp;dbP!$D$2),"&lt;="&amp;A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C238" s="1">
        <f ca="1">SUMIFS(INDIRECT($F$1&amp;$F238&amp;":"&amp;$F238),INDIRECT($F$1&amp;dbP!$D$2&amp;":"&amp;dbP!$D$2),"&gt;="&amp;AC$6,INDIRECT($F$1&amp;dbP!$D$2&amp;":"&amp;dbP!$D$2),"&lt;="&amp;A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C$6,INDIRECT($F$1&amp;dbP!$D$2&amp;":"&amp;dbP!$D$2),"&lt;="&amp;A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D238" s="1">
        <f ca="1">SUMIFS(INDIRECT($F$1&amp;$F238&amp;":"&amp;$F238),INDIRECT($F$1&amp;dbP!$D$2&amp;":"&amp;dbP!$D$2),"&gt;="&amp;AD$6,INDIRECT($F$1&amp;dbP!$D$2&amp;":"&amp;dbP!$D$2),"&lt;="&amp;A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D$6,INDIRECT($F$1&amp;dbP!$D$2&amp;":"&amp;dbP!$D$2),"&lt;="&amp;A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E238" s="1">
        <f ca="1">SUMIFS(INDIRECT($F$1&amp;$F238&amp;":"&amp;$F238),INDIRECT($F$1&amp;dbP!$D$2&amp;":"&amp;dbP!$D$2),"&gt;="&amp;AE$6,INDIRECT($F$1&amp;dbP!$D$2&amp;":"&amp;dbP!$D$2),"&lt;="&amp;A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E$6,INDIRECT($F$1&amp;dbP!$D$2&amp;":"&amp;dbP!$D$2),"&lt;="&amp;A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F238" s="1">
        <f ca="1">SUMIFS(INDIRECT($F$1&amp;$F238&amp;":"&amp;$F238),INDIRECT($F$1&amp;dbP!$D$2&amp;":"&amp;dbP!$D$2),"&gt;="&amp;AF$6,INDIRECT($F$1&amp;dbP!$D$2&amp;":"&amp;dbP!$D$2),"&lt;="&amp;AF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F$6,INDIRECT($F$1&amp;dbP!$D$2&amp;":"&amp;dbP!$D$2),"&lt;="&amp;AF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G238" s="1">
        <f ca="1">SUMIFS(INDIRECT($F$1&amp;$F238&amp;":"&amp;$F238),INDIRECT($F$1&amp;dbP!$D$2&amp;":"&amp;dbP!$D$2),"&gt;="&amp;AG$6,INDIRECT($F$1&amp;dbP!$D$2&amp;":"&amp;dbP!$D$2),"&lt;="&amp;AG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G$6,INDIRECT($F$1&amp;dbP!$D$2&amp;":"&amp;dbP!$D$2),"&lt;="&amp;AG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H238" s="1">
        <f ca="1">SUMIFS(INDIRECT($F$1&amp;$F238&amp;":"&amp;$F238),INDIRECT($F$1&amp;dbP!$D$2&amp;":"&amp;dbP!$D$2),"&gt;="&amp;AH$6,INDIRECT($F$1&amp;dbP!$D$2&amp;":"&amp;dbP!$D$2),"&lt;="&amp;AH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H$6,INDIRECT($F$1&amp;dbP!$D$2&amp;":"&amp;dbP!$D$2),"&lt;="&amp;AH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I238" s="1">
        <f ca="1">SUMIFS(INDIRECT($F$1&amp;$F238&amp;":"&amp;$F238),INDIRECT($F$1&amp;dbP!$D$2&amp;":"&amp;dbP!$D$2),"&gt;="&amp;AI$6,INDIRECT($F$1&amp;dbP!$D$2&amp;":"&amp;dbP!$D$2),"&lt;="&amp;AI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I$6,INDIRECT($F$1&amp;dbP!$D$2&amp;":"&amp;dbP!$D$2),"&lt;="&amp;AI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J238" s="1">
        <f ca="1">SUMIFS(INDIRECT($F$1&amp;$F238&amp;":"&amp;$F238),INDIRECT($F$1&amp;dbP!$D$2&amp;":"&amp;dbP!$D$2),"&gt;="&amp;AJ$6,INDIRECT($F$1&amp;dbP!$D$2&amp;":"&amp;dbP!$D$2),"&lt;="&amp;AJ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J$6,INDIRECT($F$1&amp;dbP!$D$2&amp;":"&amp;dbP!$D$2),"&lt;="&amp;AJ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K238" s="1">
        <f ca="1">SUMIFS(INDIRECT($F$1&amp;$F238&amp;":"&amp;$F238),INDIRECT($F$1&amp;dbP!$D$2&amp;":"&amp;dbP!$D$2),"&gt;="&amp;AK$6,INDIRECT($F$1&amp;dbP!$D$2&amp;":"&amp;dbP!$D$2),"&lt;="&amp;AK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K$6,INDIRECT($F$1&amp;dbP!$D$2&amp;":"&amp;dbP!$D$2),"&lt;="&amp;AK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L238" s="1">
        <f ca="1">SUMIFS(INDIRECT($F$1&amp;$F238&amp;":"&amp;$F238),INDIRECT($F$1&amp;dbP!$D$2&amp;":"&amp;dbP!$D$2),"&gt;="&amp;AL$6,INDIRECT($F$1&amp;dbP!$D$2&amp;":"&amp;dbP!$D$2),"&lt;="&amp;AL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L$6,INDIRECT($F$1&amp;dbP!$D$2&amp;":"&amp;dbP!$D$2),"&lt;="&amp;AL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M238" s="1">
        <f ca="1">SUMIFS(INDIRECT($F$1&amp;$F238&amp;":"&amp;$F238),INDIRECT($F$1&amp;dbP!$D$2&amp;":"&amp;dbP!$D$2),"&gt;="&amp;AM$6,INDIRECT($F$1&amp;dbP!$D$2&amp;":"&amp;dbP!$D$2),"&lt;="&amp;AM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M$6,INDIRECT($F$1&amp;dbP!$D$2&amp;":"&amp;dbP!$D$2),"&lt;="&amp;AM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N238" s="1">
        <f ca="1">SUMIFS(INDIRECT($F$1&amp;$F238&amp;":"&amp;$F238),INDIRECT($F$1&amp;dbP!$D$2&amp;":"&amp;dbP!$D$2),"&gt;="&amp;AN$6,INDIRECT($F$1&amp;dbP!$D$2&amp;":"&amp;dbP!$D$2),"&lt;="&amp;AN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N$6,INDIRECT($F$1&amp;dbP!$D$2&amp;":"&amp;dbP!$D$2),"&lt;="&amp;AN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O238" s="1">
        <f ca="1">SUMIFS(INDIRECT($F$1&amp;$F238&amp;":"&amp;$F238),INDIRECT($F$1&amp;dbP!$D$2&amp;":"&amp;dbP!$D$2),"&gt;="&amp;AO$6,INDIRECT($F$1&amp;dbP!$D$2&amp;":"&amp;dbP!$D$2),"&lt;="&amp;AO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O$6,INDIRECT($F$1&amp;dbP!$D$2&amp;":"&amp;dbP!$D$2),"&lt;="&amp;AO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P238" s="1">
        <f ca="1">SUMIFS(INDIRECT($F$1&amp;$F238&amp;":"&amp;$F238),INDIRECT($F$1&amp;dbP!$D$2&amp;":"&amp;dbP!$D$2),"&gt;="&amp;AP$6,INDIRECT($F$1&amp;dbP!$D$2&amp;":"&amp;dbP!$D$2),"&lt;="&amp;AP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P$6,INDIRECT($F$1&amp;dbP!$D$2&amp;":"&amp;dbP!$D$2),"&lt;="&amp;AP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Q238" s="1">
        <f ca="1">SUMIFS(INDIRECT($F$1&amp;$F238&amp;":"&amp;$F238),INDIRECT($F$1&amp;dbP!$D$2&amp;":"&amp;dbP!$D$2),"&gt;="&amp;AQ$6,INDIRECT($F$1&amp;dbP!$D$2&amp;":"&amp;dbP!$D$2),"&lt;="&amp;AQ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Q$6,INDIRECT($F$1&amp;dbP!$D$2&amp;":"&amp;dbP!$D$2),"&lt;="&amp;AQ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R238" s="1">
        <f ca="1">SUMIFS(INDIRECT($F$1&amp;$F238&amp;":"&amp;$F238),INDIRECT($F$1&amp;dbP!$D$2&amp;":"&amp;dbP!$D$2),"&gt;="&amp;AR$6,INDIRECT($F$1&amp;dbP!$D$2&amp;":"&amp;dbP!$D$2),"&lt;="&amp;AR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R$6,INDIRECT($F$1&amp;dbP!$D$2&amp;":"&amp;dbP!$D$2),"&lt;="&amp;AR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S238" s="1">
        <f ca="1">SUMIFS(INDIRECT($F$1&amp;$F238&amp;":"&amp;$F238),INDIRECT($F$1&amp;dbP!$D$2&amp;":"&amp;dbP!$D$2),"&gt;="&amp;AS$6,INDIRECT($F$1&amp;dbP!$D$2&amp;":"&amp;dbP!$D$2),"&lt;="&amp;AS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S$6,INDIRECT($F$1&amp;dbP!$D$2&amp;":"&amp;dbP!$D$2),"&lt;="&amp;AS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T238" s="1">
        <f ca="1">SUMIFS(INDIRECT($F$1&amp;$F238&amp;":"&amp;$F238),INDIRECT($F$1&amp;dbP!$D$2&amp;":"&amp;dbP!$D$2),"&gt;="&amp;AT$6,INDIRECT($F$1&amp;dbP!$D$2&amp;":"&amp;dbP!$D$2),"&lt;="&amp;AT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T$6,INDIRECT($F$1&amp;dbP!$D$2&amp;":"&amp;dbP!$D$2),"&lt;="&amp;AT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U238" s="1">
        <f ca="1">SUMIFS(INDIRECT($F$1&amp;$F238&amp;":"&amp;$F238),INDIRECT($F$1&amp;dbP!$D$2&amp;":"&amp;dbP!$D$2),"&gt;="&amp;AU$6,INDIRECT($F$1&amp;dbP!$D$2&amp;":"&amp;dbP!$D$2),"&lt;="&amp;AU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U$6,INDIRECT($F$1&amp;dbP!$D$2&amp;":"&amp;dbP!$D$2),"&lt;="&amp;AU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V238" s="1">
        <f ca="1">SUMIFS(INDIRECT($F$1&amp;$F238&amp;":"&amp;$F238),INDIRECT($F$1&amp;dbP!$D$2&amp;":"&amp;dbP!$D$2),"&gt;="&amp;AV$6,INDIRECT($F$1&amp;dbP!$D$2&amp;":"&amp;dbP!$D$2),"&lt;="&amp;A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V$6,INDIRECT($F$1&amp;dbP!$D$2&amp;":"&amp;dbP!$D$2),"&lt;="&amp;AV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W238" s="1">
        <f ca="1">SUMIFS(INDIRECT($F$1&amp;$F238&amp;":"&amp;$F238),INDIRECT($F$1&amp;dbP!$D$2&amp;":"&amp;dbP!$D$2),"&gt;="&amp;AW$6,INDIRECT($F$1&amp;dbP!$D$2&amp;":"&amp;dbP!$D$2),"&lt;="&amp;A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W$6,INDIRECT($F$1&amp;dbP!$D$2&amp;":"&amp;dbP!$D$2),"&lt;="&amp;AW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X238" s="1">
        <f ca="1">SUMIFS(INDIRECT($F$1&amp;$F238&amp;":"&amp;$F238),INDIRECT($F$1&amp;dbP!$D$2&amp;":"&amp;dbP!$D$2),"&gt;="&amp;AX$6,INDIRECT($F$1&amp;dbP!$D$2&amp;":"&amp;dbP!$D$2),"&lt;="&amp;A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X$6,INDIRECT($F$1&amp;dbP!$D$2&amp;":"&amp;dbP!$D$2),"&lt;="&amp;AX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Y238" s="1">
        <f ca="1">SUMIFS(INDIRECT($F$1&amp;$F238&amp;":"&amp;$F238),INDIRECT($F$1&amp;dbP!$D$2&amp;":"&amp;dbP!$D$2),"&gt;="&amp;AY$6,INDIRECT($F$1&amp;dbP!$D$2&amp;":"&amp;dbP!$D$2),"&lt;="&amp;A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Y$6,INDIRECT($F$1&amp;dbP!$D$2&amp;":"&amp;dbP!$D$2),"&lt;="&amp;AY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AZ238" s="1">
        <f ca="1">SUMIFS(INDIRECT($F$1&amp;$F238&amp;":"&amp;$F238),INDIRECT($F$1&amp;dbP!$D$2&amp;":"&amp;dbP!$D$2),"&gt;="&amp;AZ$6,INDIRECT($F$1&amp;dbP!$D$2&amp;":"&amp;dbP!$D$2),"&lt;="&amp;A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AZ$6,INDIRECT($F$1&amp;dbP!$D$2&amp;":"&amp;dbP!$D$2),"&lt;="&amp;AZ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A238" s="1">
        <f ca="1">SUMIFS(INDIRECT($F$1&amp;$F238&amp;":"&amp;$F238),INDIRECT($F$1&amp;dbP!$D$2&amp;":"&amp;dbP!$D$2),"&gt;="&amp;BA$6,INDIRECT($F$1&amp;dbP!$D$2&amp;":"&amp;dbP!$D$2),"&lt;="&amp;B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BA$6,INDIRECT($F$1&amp;dbP!$D$2&amp;":"&amp;dbP!$D$2),"&lt;="&amp;BA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B238" s="1">
        <f ca="1">SUMIFS(INDIRECT($F$1&amp;$F238&amp;":"&amp;$F238),INDIRECT($F$1&amp;dbP!$D$2&amp;":"&amp;dbP!$D$2),"&gt;="&amp;BB$6,INDIRECT($F$1&amp;dbP!$D$2&amp;":"&amp;dbP!$D$2),"&lt;="&amp;B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BB$6,INDIRECT($F$1&amp;dbP!$D$2&amp;":"&amp;dbP!$D$2),"&lt;="&amp;BB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C238" s="1">
        <f ca="1">SUMIFS(INDIRECT($F$1&amp;$F238&amp;":"&amp;$F238),INDIRECT($F$1&amp;dbP!$D$2&amp;":"&amp;dbP!$D$2),"&gt;="&amp;BC$6,INDIRECT($F$1&amp;dbP!$D$2&amp;":"&amp;dbP!$D$2),"&lt;="&amp;B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BC$6,INDIRECT($F$1&amp;dbP!$D$2&amp;":"&amp;dbP!$D$2),"&lt;="&amp;BC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D238" s="1">
        <f ca="1">SUMIFS(INDIRECT($F$1&amp;$F238&amp;":"&amp;$F238),INDIRECT($F$1&amp;dbP!$D$2&amp;":"&amp;dbP!$D$2),"&gt;="&amp;BD$6,INDIRECT($F$1&amp;dbP!$D$2&amp;":"&amp;dbP!$D$2),"&lt;="&amp;B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BD$6,INDIRECT($F$1&amp;dbP!$D$2&amp;":"&amp;dbP!$D$2),"&lt;="&amp;BD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  <c r="BE238" s="1">
        <f ca="1">SUMIFS(INDIRECT($F$1&amp;$F238&amp;":"&amp;$F238),INDIRECT($F$1&amp;dbP!$D$2&amp;":"&amp;dbP!$D$2),"&gt;="&amp;BE$6,INDIRECT($F$1&amp;dbP!$D$2&amp;":"&amp;dbP!$D$2),"&lt;="&amp;B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"&amp;$I238=$J238),"*",RIGHT($J238,LEN($J238)-4)),INDIRECT($F$1&amp;dbP!$AC$2&amp;":"&amp;dbP!$AC$2),RepP!$J$3)-
SUMIFS(INDIRECT($F$1&amp;$G238&amp;":"&amp;$G238),INDIRECT($F$1&amp;dbP!$D$2&amp;":"&amp;dbP!$D$2),"&gt;="&amp;BE$6,INDIRECT($F$1&amp;dbP!$D$2&amp;":"&amp;dbP!$D$2),"&lt;="&amp;BE$7,INDIRECT($F$1&amp;dbP!$O$2&amp;":"&amp;dbP!$O$2),$H238,INDIRECT($F$1&amp;dbP!$P$2&amp;":"&amp;dbP!$P$2),IF($I238=$J238,"*",$I238),INDIRECT($F$1&amp;dbP!$Q$2&amp;":"&amp;dbP!$Q$2),IF(OR($I238=$J238,"  "&amp;$I238=$J238),"*",RIGHT($J238,LEN($J238)-4)),INDIRECT($F$1&amp;dbP!$AC$2&amp;":"&amp;dbP!$AC$2),RepP!$J$3)</f>
        <v>0</v>
      </c>
    </row>
    <row r="239" spans="2:57" x14ac:dyDescent="0.3">
      <c r="B239" s="1">
        <f>MAX(B$181:B238)+1</f>
        <v>74</v>
      </c>
      <c r="F239" s="1" t="str">
        <f ca="1">INDIRECT($B$1&amp;Items!H$2&amp;$B239)</f>
        <v>Y</v>
      </c>
      <c r="G239" s="1" t="str">
        <f ca="1">INDIRECT($B$1&amp;Items!I$2&amp;$B239)</f>
        <v>Z</v>
      </c>
      <c r="H239" s="13" t="str">
        <f ca="1">INDIRECT($B$1&amp;Items!E$2&amp;$B239)</f>
        <v>Начисление себестоимостных затрат</v>
      </c>
      <c r="I239" s="13" t="str">
        <f ca="1">IF(INDIRECT($B$1&amp;Items!F$2&amp;$B239)="",H239,INDIRECT($B$1&amp;Items!F$2&amp;$B239))</f>
        <v>Начисление затрат этапа-5 бизнес-процесса</v>
      </c>
      <c r="J239" s="1" t="str">
        <f ca="1">IF(INDIRECT($B$1&amp;Items!G$2&amp;$B239)="",IF(H239&lt;&gt;I239,"  "&amp;I239,I239),"    "&amp;INDIRECT($B$1&amp;Items!G$2&amp;$B239))</f>
        <v xml:space="preserve">    Затраты на доставку и продажу-4</v>
      </c>
      <c r="S239" s="1">
        <f ca="1">SUM($U239:INDIRECT(ADDRESS(ROW(),SUMIFS($1:$1,$5:$5,MAX($5:$5)))))</f>
        <v>785862.34700499987</v>
      </c>
      <c r="V239" s="1">
        <f ca="1">SUMIFS(INDIRECT($F$1&amp;$F239&amp;":"&amp;$F239),INDIRECT($F$1&amp;dbP!$D$2&amp;":"&amp;dbP!$D$2),"&gt;="&amp;V$6,INDIRECT($F$1&amp;dbP!$D$2&amp;":"&amp;dbP!$D$2),"&lt;="&amp;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V$6,INDIRECT($F$1&amp;dbP!$D$2&amp;":"&amp;dbP!$D$2),"&lt;="&amp;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785862.34700499987</v>
      </c>
      <c r="W239" s="1">
        <f ca="1">SUMIFS(INDIRECT($F$1&amp;$F239&amp;":"&amp;$F239),INDIRECT($F$1&amp;dbP!$D$2&amp;":"&amp;dbP!$D$2),"&gt;="&amp;W$6,INDIRECT($F$1&amp;dbP!$D$2&amp;":"&amp;dbP!$D$2),"&lt;="&amp;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W$6,INDIRECT($F$1&amp;dbP!$D$2&amp;":"&amp;dbP!$D$2),"&lt;="&amp;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X239" s="1">
        <f ca="1">SUMIFS(INDIRECT($F$1&amp;$F239&amp;":"&amp;$F239),INDIRECT($F$1&amp;dbP!$D$2&amp;":"&amp;dbP!$D$2),"&gt;="&amp;X$6,INDIRECT($F$1&amp;dbP!$D$2&amp;":"&amp;dbP!$D$2),"&lt;="&amp;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X$6,INDIRECT($F$1&amp;dbP!$D$2&amp;":"&amp;dbP!$D$2),"&lt;="&amp;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Y239" s="1">
        <f ca="1">SUMIFS(INDIRECT($F$1&amp;$F239&amp;":"&amp;$F239),INDIRECT($F$1&amp;dbP!$D$2&amp;":"&amp;dbP!$D$2),"&gt;="&amp;Y$6,INDIRECT($F$1&amp;dbP!$D$2&amp;":"&amp;dbP!$D$2),"&lt;="&amp;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Y$6,INDIRECT($F$1&amp;dbP!$D$2&amp;":"&amp;dbP!$D$2),"&lt;="&amp;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Z239" s="1">
        <f ca="1">SUMIFS(INDIRECT($F$1&amp;$F239&amp;":"&amp;$F239),INDIRECT($F$1&amp;dbP!$D$2&amp;":"&amp;dbP!$D$2),"&gt;="&amp;Z$6,INDIRECT($F$1&amp;dbP!$D$2&amp;":"&amp;dbP!$D$2),"&lt;="&amp;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Z$6,INDIRECT($F$1&amp;dbP!$D$2&amp;":"&amp;dbP!$D$2),"&lt;="&amp;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A239" s="1">
        <f ca="1">SUMIFS(INDIRECT($F$1&amp;$F239&amp;":"&amp;$F239),INDIRECT($F$1&amp;dbP!$D$2&amp;":"&amp;dbP!$D$2),"&gt;="&amp;AA$6,INDIRECT($F$1&amp;dbP!$D$2&amp;":"&amp;dbP!$D$2),"&lt;="&amp;A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A$6,INDIRECT($F$1&amp;dbP!$D$2&amp;":"&amp;dbP!$D$2),"&lt;="&amp;A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B239" s="1">
        <f ca="1">SUMIFS(INDIRECT($F$1&amp;$F239&amp;":"&amp;$F239),INDIRECT($F$1&amp;dbP!$D$2&amp;":"&amp;dbP!$D$2),"&gt;="&amp;AB$6,INDIRECT($F$1&amp;dbP!$D$2&amp;":"&amp;dbP!$D$2),"&lt;="&amp;A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B$6,INDIRECT($F$1&amp;dbP!$D$2&amp;":"&amp;dbP!$D$2),"&lt;="&amp;A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C239" s="1">
        <f ca="1">SUMIFS(INDIRECT($F$1&amp;$F239&amp;":"&amp;$F239),INDIRECT($F$1&amp;dbP!$D$2&amp;":"&amp;dbP!$D$2),"&gt;="&amp;AC$6,INDIRECT($F$1&amp;dbP!$D$2&amp;":"&amp;dbP!$D$2),"&lt;="&amp;A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C$6,INDIRECT($F$1&amp;dbP!$D$2&amp;":"&amp;dbP!$D$2),"&lt;="&amp;A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D239" s="1">
        <f ca="1">SUMIFS(INDIRECT($F$1&amp;$F239&amp;":"&amp;$F239),INDIRECT($F$1&amp;dbP!$D$2&amp;":"&amp;dbP!$D$2),"&gt;="&amp;AD$6,INDIRECT($F$1&amp;dbP!$D$2&amp;":"&amp;dbP!$D$2),"&lt;="&amp;A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D$6,INDIRECT($F$1&amp;dbP!$D$2&amp;":"&amp;dbP!$D$2),"&lt;="&amp;A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E239" s="1">
        <f ca="1">SUMIFS(INDIRECT($F$1&amp;$F239&amp;":"&amp;$F239),INDIRECT($F$1&amp;dbP!$D$2&amp;":"&amp;dbP!$D$2),"&gt;="&amp;AE$6,INDIRECT($F$1&amp;dbP!$D$2&amp;":"&amp;dbP!$D$2),"&lt;="&amp;A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E$6,INDIRECT($F$1&amp;dbP!$D$2&amp;":"&amp;dbP!$D$2),"&lt;="&amp;A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F239" s="1">
        <f ca="1">SUMIFS(INDIRECT($F$1&amp;$F239&amp;":"&amp;$F239),INDIRECT($F$1&amp;dbP!$D$2&amp;":"&amp;dbP!$D$2),"&gt;="&amp;AF$6,INDIRECT($F$1&amp;dbP!$D$2&amp;":"&amp;dbP!$D$2),"&lt;="&amp;AF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F$6,INDIRECT($F$1&amp;dbP!$D$2&amp;":"&amp;dbP!$D$2),"&lt;="&amp;AF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G239" s="1">
        <f ca="1">SUMIFS(INDIRECT($F$1&amp;$F239&amp;":"&amp;$F239),INDIRECT($F$1&amp;dbP!$D$2&amp;":"&amp;dbP!$D$2),"&gt;="&amp;AG$6,INDIRECT($F$1&amp;dbP!$D$2&amp;":"&amp;dbP!$D$2),"&lt;="&amp;AG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G$6,INDIRECT($F$1&amp;dbP!$D$2&amp;":"&amp;dbP!$D$2),"&lt;="&amp;AG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H239" s="1">
        <f ca="1">SUMIFS(INDIRECT($F$1&amp;$F239&amp;":"&amp;$F239),INDIRECT($F$1&amp;dbP!$D$2&amp;":"&amp;dbP!$D$2),"&gt;="&amp;AH$6,INDIRECT($F$1&amp;dbP!$D$2&amp;":"&amp;dbP!$D$2),"&lt;="&amp;AH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H$6,INDIRECT($F$1&amp;dbP!$D$2&amp;":"&amp;dbP!$D$2),"&lt;="&amp;AH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I239" s="1">
        <f ca="1">SUMIFS(INDIRECT($F$1&amp;$F239&amp;":"&amp;$F239),INDIRECT($F$1&amp;dbP!$D$2&amp;":"&amp;dbP!$D$2),"&gt;="&amp;AI$6,INDIRECT($F$1&amp;dbP!$D$2&amp;":"&amp;dbP!$D$2),"&lt;="&amp;AI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I$6,INDIRECT($F$1&amp;dbP!$D$2&amp;":"&amp;dbP!$D$2),"&lt;="&amp;AI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J239" s="1">
        <f ca="1">SUMIFS(INDIRECT($F$1&amp;$F239&amp;":"&amp;$F239),INDIRECT($F$1&amp;dbP!$D$2&amp;":"&amp;dbP!$D$2),"&gt;="&amp;AJ$6,INDIRECT($F$1&amp;dbP!$D$2&amp;":"&amp;dbP!$D$2),"&lt;="&amp;AJ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J$6,INDIRECT($F$1&amp;dbP!$D$2&amp;":"&amp;dbP!$D$2),"&lt;="&amp;AJ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K239" s="1">
        <f ca="1">SUMIFS(INDIRECT($F$1&amp;$F239&amp;":"&amp;$F239),INDIRECT($F$1&amp;dbP!$D$2&amp;":"&amp;dbP!$D$2),"&gt;="&amp;AK$6,INDIRECT($F$1&amp;dbP!$D$2&amp;":"&amp;dbP!$D$2),"&lt;="&amp;AK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K$6,INDIRECT($F$1&amp;dbP!$D$2&amp;":"&amp;dbP!$D$2),"&lt;="&amp;AK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L239" s="1">
        <f ca="1">SUMIFS(INDIRECT($F$1&amp;$F239&amp;":"&amp;$F239),INDIRECT($F$1&amp;dbP!$D$2&amp;":"&amp;dbP!$D$2),"&gt;="&amp;AL$6,INDIRECT($F$1&amp;dbP!$D$2&amp;":"&amp;dbP!$D$2),"&lt;="&amp;AL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L$6,INDIRECT($F$1&amp;dbP!$D$2&amp;":"&amp;dbP!$D$2),"&lt;="&amp;AL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M239" s="1">
        <f ca="1">SUMIFS(INDIRECT($F$1&amp;$F239&amp;":"&amp;$F239),INDIRECT($F$1&amp;dbP!$D$2&amp;":"&amp;dbP!$D$2),"&gt;="&amp;AM$6,INDIRECT($F$1&amp;dbP!$D$2&amp;":"&amp;dbP!$D$2),"&lt;="&amp;AM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M$6,INDIRECT($F$1&amp;dbP!$D$2&amp;":"&amp;dbP!$D$2),"&lt;="&amp;AM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N239" s="1">
        <f ca="1">SUMIFS(INDIRECT($F$1&amp;$F239&amp;":"&amp;$F239),INDIRECT($F$1&amp;dbP!$D$2&amp;":"&amp;dbP!$D$2),"&gt;="&amp;AN$6,INDIRECT($F$1&amp;dbP!$D$2&amp;":"&amp;dbP!$D$2),"&lt;="&amp;AN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N$6,INDIRECT($F$1&amp;dbP!$D$2&amp;":"&amp;dbP!$D$2),"&lt;="&amp;AN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O239" s="1">
        <f ca="1">SUMIFS(INDIRECT($F$1&amp;$F239&amp;":"&amp;$F239),INDIRECT($F$1&amp;dbP!$D$2&amp;":"&amp;dbP!$D$2),"&gt;="&amp;AO$6,INDIRECT($F$1&amp;dbP!$D$2&amp;":"&amp;dbP!$D$2),"&lt;="&amp;AO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O$6,INDIRECT($F$1&amp;dbP!$D$2&amp;":"&amp;dbP!$D$2),"&lt;="&amp;AO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P239" s="1">
        <f ca="1">SUMIFS(INDIRECT($F$1&amp;$F239&amp;":"&amp;$F239),INDIRECT($F$1&amp;dbP!$D$2&amp;":"&amp;dbP!$D$2),"&gt;="&amp;AP$6,INDIRECT($F$1&amp;dbP!$D$2&amp;":"&amp;dbP!$D$2),"&lt;="&amp;AP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P$6,INDIRECT($F$1&amp;dbP!$D$2&amp;":"&amp;dbP!$D$2),"&lt;="&amp;AP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Q239" s="1">
        <f ca="1">SUMIFS(INDIRECT($F$1&amp;$F239&amp;":"&amp;$F239),INDIRECT($F$1&amp;dbP!$D$2&amp;":"&amp;dbP!$D$2),"&gt;="&amp;AQ$6,INDIRECT($F$1&amp;dbP!$D$2&amp;":"&amp;dbP!$D$2),"&lt;="&amp;AQ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Q$6,INDIRECT($F$1&amp;dbP!$D$2&amp;":"&amp;dbP!$D$2),"&lt;="&amp;AQ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R239" s="1">
        <f ca="1">SUMIFS(INDIRECT($F$1&amp;$F239&amp;":"&amp;$F239),INDIRECT($F$1&amp;dbP!$D$2&amp;":"&amp;dbP!$D$2),"&gt;="&amp;AR$6,INDIRECT($F$1&amp;dbP!$D$2&amp;":"&amp;dbP!$D$2),"&lt;="&amp;AR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R$6,INDIRECT($F$1&amp;dbP!$D$2&amp;":"&amp;dbP!$D$2),"&lt;="&amp;AR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S239" s="1">
        <f ca="1">SUMIFS(INDIRECT($F$1&amp;$F239&amp;":"&amp;$F239),INDIRECT($F$1&amp;dbP!$D$2&amp;":"&amp;dbP!$D$2),"&gt;="&amp;AS$6,INDIRECT($F$1&amp;dbP!$D$2&amp;":"&amp;dbP!$D$2),"&lt;="&amp;AS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S$6,INDIRECT($F$1&amp;dbP!$D$2&amp;":"&amp;dbP!$D$2),"&lt;="&amp;AS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T239" s="1">
        <f ca="1">SUMIFS(INDIRECT($F$1&amp;$F239&amp;":"&amp;$F239),INDIRECT($F$1&amp;dbP!$D$2&amp;":"&amp;dbP!$D$2),"&gt;="&amp;AT$6,INDIRECT($F$1&amp;dbP!$D$2&amp;":"&amp;dbP!$D$2),"&lt;="&amp;AT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T$6,INDIRECT($F$1&amp;dbP!$D$2&amp;":"&amp;dbP!$D$2),"&lt;="&amp;AT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U239" s="1">
        <f ca="1">SUMIFS(INDIRECT($F$1&amp;$F239&amp;":"&amp;$F239),INDIRECT($F$1&amp;dbP!$D$2&amp;":"&amp;dbP!$D$2),"&gt;="&amp;AU$6,INDIRECT($F$1&amp;dbP!$D$2&amp;":"&amp;dbP!$D$2),"&lt;="&amp;AU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U$6,INDIRECT($F$1&amp;dbP!$D$2&amp;":"&amp;dbP!$D$2),"&lt;="&amp;AU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V239" s="1">
        <f ca="1">SUMIFS(INDIRECT($F$1&amp;$F239&amp;":"&amp;$F239),INDIRECT($F$1&amp;dbP!$D$2&amp;":"&amp;dbP!$D$2),"&gt;="&amp;AV$6,INDIRECT($F$1&amp;dbP!$D$2&amp;":"&amp;dbP!$D$2),"&lt;="&amp;A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V$6,INDIRECT($F$1&amp;dbP!$D$2&amp;":"&amp;dbP!$D$2),"&lt;="&amp;AV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W239" s="1">
        <f ca="1">SUMIFS(INDIRECT($F$1&amp;$F239&amp;":"&amp;$F239),INDIRECT($F$1&amp;dbP!$D$2&amp;":"&amp;dbP!$D$2),"&gt;="&amp;AW$6,INDIRECT($F$1&amp;dbP!$D$2&amp;":"&amp;dbP!$D$2),"&lt;="&amp;A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W$6,INDIRECT($F$1&amp;dbP!$D$2&amp;":"&amp;dbP!$D$2),"&lt;="&amp;AW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X239" s="1">
        <f ca="1">SUMIFS(INDIRECT($F$1&amp;$F239&amp;":"&amp;$F239),INDIRECT($F$1&amp;dbP!$D$2&amp;":"&amp;dbP!$D$2),"&gt;="&amp;AX$6,INDIRECT($F$1&amp;dbP!$D$2&amp;":"&amp;dbP!$D$2),"&lt;="&amp;A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X$6,INDIRECT($F$1&amp;dbP!$D$2&amp;":"&amp;dbP!$D$2),"&lt;="&amp;AX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Y239" s="1">
        <f ca="1">SUMIFS(INDIRECT($F$1&amp;$F239&amp;":"&amp;$F239),INDIRECT($F$1&amp;dbP!$D$2&amp;":"&amp;dbP!$D$2),"&gt;="&amp;AY$6,INDIRECT($F$1&amp;dbP!$D$2&amp;":"&amp;dbP!$D$2),"&lt;="&amp;A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Y$6,INDIRECT($F$1&amp;dbP!$D$2&amp;":"&amp;dbP!$D$2),"&lt;="&amp;AY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AZ239" s="1">
        <f ca="1">SUMIFS(INDIRECT($F$1&amp;$F239&amp;":"&amp;$F239),INDIRECT($F$1&amp;dbP!$D$2&amp;":"&amp;dbP!$D$2),"&gt;="&amp;AZ$6,INDIRECT($F$1&amp;dbP!$D$2&amp;":"&amp;dbP!$D$2),"&lt;="&amp;A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AZ$6,INDIRECT($F$1&amp;dbP!$D$2&amp;":"&amp;dbP!$D$2),"&lt;="&amp;AZ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A239" s="1">
        <f ca="1">SUMIFS(INDIRECT($F$1&amp;$F239&amp;":"&amp;$F239),INDIRECT($F$1&amp;dbP!$D$2&amp;":"&amp;dbP!$D$2),"&gt;="&amp;BA$6,INDIRECT($F$1&amp;dbP!$D$2&amp;":"&amp;dbP!$D$2),"&lt;="&amp;B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BA$6,INDIRECT($F$1&amp;dbP!$D$2&amp;":"&amp;dbP!$D$2),"&lt;="&amp;BA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B239" s="1">
        <f ca="1">SUMIFS(INDIRECT($F$1&amp;$F239&amp;":"&amp;$F239),INDIRECT($F$1&amp;dbP!$D$2&amp;":"&amp;dbP!$D$2),"&gt;="&amp;BB$6,INDIRECT($F$1&amp;dbP!$D$2&amp;":"&amp;dbP!$D$2),"&lt;="&amp;B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BB$6,INDIRECT($F$1&amp;dbP!$D$2&amp;":"&amp;dbP!$D$2),"&lt;="&amp;BB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C239" s="1">
        <f ca="1">SUMIFS(INDIRECT($F$1&amp;$F239&amp;":"&amp;$F239),INDIRECT($F$1&amp;dbP!$D$2&amp;":"&amp;dbP!$D$2),"&gt;="&amp;BC$6,INDIRECT($F$1&amp;dbP!$D$2&amp;":"&amp;dbP!$D$2),"&lt;="&amp;B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BC$6,INDIRECT($F$1&amp;dbP!$D$2&amp;":"&amp;dbP!$D$2),"&lt;="&amp;BC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D239" s="1">
        <f ca="1">SUMIFS(INDIRECT($F$1&amp;$F239&amp;":"&amp;$F239),INDIRECT($F$1&amp;dbP!$D$2&amp;":"&amp;dbP!$D$2),"&gt;="&amp;BD$6,INDIRECT($F$1&amp;dbP!$D$2&amp;":"&amp;dbP!$D$2),"&lt;="&amp;B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BD$6,INDIRECT($F$1&amp;dbP!$D$2&amp;":"&amp;dbP!$D$2),"&lt;="&amp;BD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  <c r="BE239" s="1">
        <f ca="1">SUMIFS(INDIRECT($F$1&amp;$F239&amp;":"&amp;$F239),INDIRECT($F$1&amp;dbP!$D$2&amp;":"&amp;dbP!$D$2),"&gt;="&amp;BE$6,INDIRECT($F$1&amp;dbP!$D$2&amp;":"&amp;dbP!$D$2),"&lt;="&amp;B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"&amp;$I239=$J239),"*",RIGHT($J239,LEN($J239)-4)),INDIRECT($F$1&amp;dbP!$AC$2&amp;":"&amp;dbP!$AC$2),RepP!$J$3)-
SUMIFS(INDIRECT($F$1&amp;$G239&amp;":"&amp;$G239),INDIRECT($F$1&amp;dbP!$D$2&amp;":"&amp;dbP!$D$2),"&gt;="&amp;BE$6,INDIRECT($F$1&amp;dbP!$D$2&amp;":"&amp;dbP!$D$2),"&lt;="&amp;BE$7,INDIRECT($F$1&amp;dbP!$O$2&amp;":"&amp;dbP!$O$2),$H239,INDIRECT($F$1&amp;dbP!$P$2&amp;":"&amp;dbP!$P$2),IF($I239=$J239,"*",$I239),INDIRECT($F$1&amp;dbP!$Q$2&amp;":"&amp;dbP!$Q$2),IF(OR($I239=$J239,"  "&amp;$I239=$J239),"*",RIGHT($J239,LEN($J239)-4)),INDIRECT($F$1&amp;dbP!$AC$2&amp;":"&amp;dbP!$AC$2),RepP!$J$3)</f>
        <v>0</v>
      </c>
    </row>
    <row r="240" spans="2:57" x14ac:dyDescent="0.3">
      <c r="B240" s="1">
        <f>MAX(B$181:B239)+1</f>
        <v>75</v>
      </c>
      <c r="F240" s="1" t="str">
        <f ca="1">INDIRECT($B$1&amp;Items!H$2&amp;$B240)</f>
        <v>Y</v>
      </c>
      <c r="G240" s="1" t="str">
        <f ca="1">INDIRECT($B$1&amp;Items!I$2&amp;$B240)</f>
        <v>Z</v>
      </c>
      <c r="H240" s="13" t="str">
        <f ca="1">INDIRECT($B$1&amp;Items!E$2&amp;$B240)</f>
        <v>Начисление себестоимостных затрат</v>
      </c>
      <c r="I240" s="13" t="str">
        <f ca="1">IF(INDIRECT($B$1&amp;Items!F$2&amp;$B240)="",H240,INDIRECT($B$1&amp;Items!F$2&amp;$B240))</f>
        <v>Начисление затрат этапа-5 бизнес-процесса</v>
      </c>
      <c r="J240" s="1" t="str">
        <f ca="1">IF(INDIRECT($B$1&amp;Items!G$2&amp;$B240)="",IF(H240&lt;&gt;I240,"  "&amp;I240,I240),"    "&amp;INDIRECT($B$1&amp;Items!G$2&amp;$B240))</f>
        <v xml:space="preserve">    Затраты на доставку и продажу-5</v>
      </c>
      <c r="S240" s="1">
        <f ca="1">SUM($U240:INDIRECT(ADDRESS(ROW(),SUMIFS($1:$1,$5:$5,MAX($5:$5)))))</f>
        <v>926364.74332833337</v>
      </c>
      <c r="V240" s="1">
        <f ca="1">SUMIFS(INDIRECT($F$1&amp;$F240&amp;":"&amp;$F240),INDIRECT($F$1&amp;dbP!$D$2&amp;":"&amp;dbP!$D$2),"&gt;="&amp;V$6,INDIRECT($F$1&amp;dbP!$D$2&amp;":"&amp;dbP!$D$2),"&lt;="&amp;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V$6,INDIRECT($F$1&amp;dbP!$D$2&amp;":"&amp;dbP!$D$2),"&lt;="&amp;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926364.74332833337</v>
      </c>
      <c r="W240" s="1">
        <f ca="1">SUMIFS(INDIRECT($F$1&amp;$F240&amp;":"&amp;$F240),INDIRECT($F$1&amp;dbP!$D$2&amp;":"&amp;dbP!$D$2),"&gt;="&amp;W$6,INDIRECT($F$1&amp;dbP!$D$2&amp;":"&amp;dbP!$D$2),"&lt;="&amp;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W$6,INDIRECT($F$1&amp;dbP!$D$2&amp;":"&amp;dbP!$D$2),"&lt;="&amp;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X240" s="1">
        <f ca="1">SUMIFS(INDIRECT($F$1&amp;$F240&amp;":"&amp;$F240),INDIRECT($F$1&amp;dbP!$D$2&amp;":"&amp;dbP!$D$2),"&gt;="&amp;X$6,INDIRECT($F$1&amp;dbP!$D$2&amp;":"&amp;dbP!$D$2),"&lt;="&amp;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X$6,INDIRECT($F$1&amp;dbP!$D$2&amp;":"&amp;dbP!$D$2),"&lt;="&amp;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Y240" s="1">
        <f ca="1">SUMIFS(INDIRECT($F$1&amp;$F240&amp;":"&amp;$F240),INDIRECT($F$1&amp;dbP!$D$2&amp;":"&amp;dbP!$D$2),"&gt;="&amp;Y$6,INDIRECT($F$1&amp;dbP!$D$2&amp;":"&amp;dbP!$D$2),"&lt;="&amp;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Y$6,INDIRECT($F$1&amp;dbP!$D$2&amp;":"&amp;dbP!$D$2),"&lt;="&amp;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Z240" s="1">
        <f ca="1">SUMIFS(INDIRECT($F$1&amp;$F240&amp;":"&amp;$F240),INDIRECT($F$1&amp;dbP!$D$2&amp;":"&amp;dbP!$D$2),"&gt;="&amp;Z$6,INDIRECT($F$1&amp;dbP!$D$2&amp;":"&amp;dbP!$D$2),"&lt;="&amp;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Z$6,INDIRECT($F$1&amp;dbP!$D$2&amp;":"&amp;dbP!$D$2),"&lt;="&amp;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A240" s="1">
        <f ca="1">SUMIFS(INDIRECT($F$1&amp;$F240&amp;":"&amp;$F240),INDIRECT($F$1&amp;dbP!$D$2&amp;":"&amp;dbP!$D$2),"&gt;="&amp;AA$6,INDIRECT($F$1&amp;dbP!$D$2&amp;":"&amp;dbP!$D$2),"&lt;="&amp;A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A$6,INDIRECT($F$1&amp;dbP!$D$2&amp;":"&amp;dbP!$D$2),"&lt;="&amp;A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B240" s="1">
        <f ca="1">SUMIFS(INDIRECT($F$1&amp;$F240&amp;":"&amp;$F240),INDIRECT($F$1&amp;dbP!$D$2&amp;":"&amp;dbP!$D$2),"&gt;="&amp;AB$6,INDIRECT($F$1&amp;dbP!$D$2&amp;":"&amp;dbP!$D$2),"&lt;="&amp;A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B$6,INDIRECT($F$1&amp;dbP!$D$2&amp;":"&amp;dbP!$D$2),"&lt;="&amp;A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C240" s="1">
        <f ca="1">SUMIFS(INDIRECT($F$1&amp;$F240&amp;":"&amp;$F240),INDIRECT($F$1&amp;dbP!$D$2&amp;":"&amp;dbP!$D$2),"&gt;="&amp;AC$6,INDIRECT($F$1&amp;dbP!$D$2&amp;":"&amp;dbP!$D$2),"&lt;="&amp;A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C$6,INDIRECT($F$1&amp;dbP!$D$2&amp;":"&amp;dbP!$D$2),"&lt;="&amp;A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D240" s="1">
        <f ca="1">SUMIFS(INDIRECT($F$1&amp;$F240&amp;":"&amp;$F240),INDIRECT($F$1&amp;dbP!$D$2&amp;":"&amp;dbP!$D$2),"&gt;="&amp;AD$6,INDIRECT($F$1&amp;dbP!$D$2&amp;":"&amp;dbP!$D$2),"&lt;="&amp;A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D$6,INDIRECT($F$1&amp;dbP!$D$2&amp;":"&amp;dbP!$D$2),"&lt;="&amp;A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E240" s="1">
        <f ca="1">SUMIFS(INDIRECT($F$1&amp;$F240&amp;":"&amp;$F240),INDIRECT($F$1&amp;dbP!$D$2&amp;":"&amp;dbP!$D$2),"&gt;="&amp;AE$6,INDIRECT($F$1&amp;dbP!$D$2&amp;":"&amp;dbP!$D$2),"&lt;="&amp;A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E$6,INDIRECT($F$1&amp;dbP!$D$2&amp;":"&amp;dbP!$D$2),"&lt;="&amp;A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F240" s="1">
        <f ca="1">SUMIFS(INDIRECT($F$1&amp;$F240&amp;":"&amp;$F240),INDIRECT($F$1&amp;dbP!$D$2&amp;":"&amp;dbP!$D$2),"&gt;="&amp;AF$6,INDIRECT($F$1&amp;dbP!$D$2&amp;":"&amp;dbP!$D$2),"&lt;="&amp;AF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F$6,INDIRECT($F$1&amp;dbP!$D$2&amp;":"&amp;dbP!$D$2),"&lt;="&amp;AF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G240" s="1">
        <f ca="1">SUMIFS(INDIRECT($F$1&amp;$F240&amp;":"&amp;$F240),INDIRECT($F$1&amp;dbP!$D$2&amp;":"&amp;dbP!$D$2),"&gt;="&amp;AG$6,INDIRECT($F$1&amp;dbP!$D$2&amp;":"&amp;dbP!$D$2),"&lt;="&amp;AG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G$6,INDIRECT($F$1&amp;dbP!$D$2&amp;":"&amp;dbP!$D$2),"&lt;="&amp;AG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H240" s="1">
        <f ca="1">SUMIFS(INDIRECT($F$1&amp;$F240&amp;":"&amp;$F240),INDIRECT($F$1&amp;dbP!$D$2&amp;":"&amp;dbP!$D$2),"&gt;="&amp;AH$6,INDIRECT($F$1&amp;dbP!$D$2&amp;":"&amp;dbP!$D$2),"&lt;="&amp;AH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H$6,INDIRECT($F$1&amp;dbP!$D$2&amp;":"&amp;dbP!$D$2),"&lt;="&amp;AH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I240" s="1">
        <f ca="1">SUMIFS(INDIRECT($F$1&amp;$F240&amp;":"&amp;$F240),INDIRECT($F$1&amp;dbP!$D$2&amp;":"&amp;dbP!$D$2),"&gt;="&amp;AI$6,INDIRECT($F$1&amp;dbP!$D$2&amp;":"&amp;dbP!$D$2),"&lt;="&amp;AI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I$6,INDIRECT($F$1&amp;dbP!$D$2&amp;":"&amp;dbP!$D$2),"&lt;="&amp;AI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J240" s="1">
        <f ca="1">SUMIFS(INDIRECT($F$1&amp;$F240&amp;":"&amp;$F240),INDIRECT($F$1&amp;dbP!$D$2&amp;":"&amp;dbP!$D$2),"&gt;="&amp;AJ$6,INDIRECT($F$1&amp;dbP!$D$2&amp;":"&amp;dbP!$D$2),"&lt;="&amp;AJ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J$6,INDIRECT($F$1&amp;dbP!$D$2&amp;":"&amp;dbP!$D$2),"&lt;="&amp;AJ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K240" s="1">
        <f ca="1">SUMIFS(INDIRECT($F$1&amp;$F240&amp;":"&amp;$F240),INDIRECT($F$1&amp;dbP!$D$2&amp;":"&amp;dbP!$D$2),"&gt;="&amp;AK$6,INDIRECT($F$1&amp;dbP!$D$2&amp;":"&amp;dbP!$D$2),"&lt;="&amp;AK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K$6,INDIRECT($F$1&amp;dbP!$D$2&amp;":"&amp;dbP!$D$2),"&lt;="&amp;AK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L240" s="1">
        <f ca="1">SUMIFS(INDIRECT($F$1&amp;$F240&amp;":"&amp;$F240),INDIRECT($F$1&amp;dbP!$D$2&amp;":"&amp;dbP!$D$2),"&gt;="&amp;AL$6,INDIRECT($F$1&amp;dbP!$D$2&amp;":"&amp;dbP!$D$2),"&lt;="&amp;AL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L$6,INDIRECT($F$1&amp;dbP!$D$2&amp;":"&amp;dbP!$D$2),"&lt;="&amp;AL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M240" s="1">
        <f ca="1">SUMIFS(INDIRECT($F$1&amp;$F240&amp;":"&amp;$F240),INDIRECT($F$1&amp;dbP!$D$2&amp;":"&amp;dbP!$D$2),"&gt;="&amp;AM$6,INDIRECT($F$1&amp;dbP!$D$2&amp;":"&amp;dbP!$D$2),"&lt;="&amp;AM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M$6,INDIRECT($F$1&amp;dbP!$D$2&amp;":"&amp;dbP!$D$2),"&lt;="&amp;AM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N240" s="1">
        <f ca="1">SUMIFS(INDIRECT($F$1&amp;$F240&amp;":"&amp;$F240),INDIRECT($F$1&amp;dbP!$D$2&amp;":"&amp;dbP!$D$2),"&gt;="&amp;AN$6,INDIRECT($F$1&amp;dbP!$D$2&amp;":"&amp;dbP!$D$2),"&lt;="&amp;AN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N$6,INDIRECT($F$1&amp;dbP!$D$2&amp;":"&amp;dbP!$D$2),"&lt;="&amp;AN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O240" s="1">
        <f ca="1">SUMIFS(INDIRECT($F$1&amp;$F240&amp;":"&amp;$F240),INDIRECT($F$1&amp;dbP!$D$2&amp;":"&amp;dbP!$D$2),"&gt;="&amp;AO$6,INDIRECT($F$1&amp;dbP!$D$2&amp;":"&amp;dbP!$D$2),"&lt;="&amp;AO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O$6,INDIRECT($F$1&amp;dbP!$D$2&amp;":"&amp;dbP!$D$2),"&lt;="&amp;AO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P240" s="1">
        <f ca="1">SUMIFS(INDIRECT($F$1&amp;$F240&amp;":"&amp;$F240),INDIRECT($F$1&amp;dbP!$D$2&amp;":"&amp;dbP!$D$2),"&gt;="&amp;AP$6,INDIRECT($F$1&amp;dbP!$D$2&amp;":"&amp;dbP!$D$2),"&lt;="&amp;AP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P$6,INDIRECT($F$1&amp;dbP!$D$2&amp;":"&amp;dbP!$D$2),"&lt;="&amp;AP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Q240" s="1">
        <f ca="1">SUMIFS(INDIRECT($F$1&amp;$F240&amp;":"&amp;$F240),INDIRECT($F$1&amp;dbP!$D$2&amp;":"&amp;dbP!$D$2),"&gt;="&amp;AQ$6,INDIRECT($F$1&amp;dbP!$D$2&amp;":"&amp;dbP!$D$2),"&lt;="&amp;AQ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Q$6,INDIRECT($F$1&amp;dbP!$D$2&amp;":"&amp;dbP!$D$2),"&lt;="&amp;AQ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R240" s="1">
        <f ca="1">SUMIFS(INDIRECT($F$1&amp;$F240&amp;":"&amp;$F240),INDIRECT($F$1&amp;dbP!$D$2&amp;":"&amp;dbP!$D$2),"&gt;="&amp;AR$6,INDIRECT($F$1&amp;dbP!$D$2&amp;":"&amp;dbP!$D$2),"&lt;="&amp;AR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R$6,INDIRECT($F$1&amp;dbP!$D$2&amp;":"&amp;dbP!$D$2),"&lt;="&amp;AR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S240" s="1">
        <f ca="1">SUMIFS(INDIRECT($F$1&amp;$F240&amp;":"&amp;$F240),INDIRECT($F$1&amp;dbP!$D$2&amp;":"&amp;dbP!$D$2),"&gt;="&amp;AS$6,INDIRECT($F$1&amp;dbP!$D$2&amp;":"&amp;dbP!$D$2),"&lt;="&amp;AS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S$6,INDIRECT($F$1&amp;dbP!$D$2&amp;":"&amp;dbP!$D$2),"&lt;="&amp;AS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T240" s="1">
        <f ca="1">SUMIFS(INDIRECT($F$1&amp;$F240&amp;":"&amp;$F240),INDIRECT($F$1&amp;dbP!$D$2&amp;":"&amp;dbP!$D$2),"&gt;="&amp;AT$6,INDIRECT($F$1&amp;dbP!$D$2&amp;":"&amp;dbP!$D$2),"&lt;="&amp;AT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T$6,INDIRECT($F$1&amp;dbP!$D$2&amp;":"&amp;dbP!$D$2),"&lt;="&amp;AT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U240" s="1">
        <f ca="1">SUMIFS(INDIRECT($F$1&amp;$F240&amp;":"&amp;$F240),INDIRECT($F$1&amp;dbP!$D$2&amp;":"&amp;dbP!$D$2),"&gt;="&amp;AU$6,INDIRECT($F$1&amp;dbP!$D$2&amp;":"&amp;dbP!$D$2),"&lt;="&amp;AU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U$6,INDIRECT($F$1&amp;dbP!$D$2&amp;":"&amp;dbP!$D$2),"&lt;="&amp;AU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V240" s="1">
        <f ca="1">SUMIFS(INDIRECT($F$1&amp;$F240&amp;":"&amp;$F240),INDIRECT($F$1&amp;dbP!$D$2&amp;":"&amp;dbP!$D$2),"&gt;="&amp;AV$6,INDIRECT($F$1&amp;dbP!$D$2&amp;":"&amp;dbP!$D$2),"&lt;="&amp;A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V$6,INDIRECT($F$1&amp;dbP!$D$2&amp;":"&amp;dbP!$D$2),"&lt;="&amp;AV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W240" s="1">
        <f ca="1">SUMIFS(INDIRECT($F$1&amp;$F240&amp;":"&amp;$F240),INDIRECT($F$1&amp;dbP!$D$2&amp;":"&amp;dbP!$D$2),"&gt;="&amp;AW$6,INDIRECT($F$1&amp;dbP!$D$2&amp;":"&amp;dbP!$D$2),"&lt;="&amp;A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W$6,INDIRECT($F$1&amp;dbP!$D$2&amp;":"&amp;dbP!$D$2),"&lt;="&amp;AW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X240" s="1">
        <f ca="1">SUMIFS(INDIRECT($F$1&amp;$F240&amp;":"&amp;$F240),INDIRECT($F$1&amp;dbP!$D$2&amp;":"&amp;dbP!$D$2),"&gt;="&amp;AX$6,INDIRECT($F$1&amp;dbP!$D$2&amp;":"&amp;dbP!$D$2),"&lt;="&amp;A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X$6,INDIRECT($F$1&amp;dbP!$D$2&amp;":"&amp;dbP!$D$2),"&lt;="&amp;AX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Y240" s="1">
        <f ca="1">SUMIFS(INDIRECT($F$1&amp;$F240&amp;":"&amp;$F240),INDIRECT($F$1&amp;dbP!$D$2&amp;":"&amp;dbP!$D$2),"&gt;="&amp;AY$6,INDIRECT($F$1&amp;dbP!$D$2&amp;":"&amp;dbP!$D$2),"&lt;="&amp;A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Y$6,INDIRECT($F$1&amp;dbP!$D$2&amp;":"&amp;dbP!$D$2),"&lt;="&amp;AY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AZ240" s="1">
        <f ca="1">SUMIFS(INDIRECT($F$1&amp;$F240&amp;":"&amp;$F240),INDIRECT($F$1&amp;dbP!$D$2&amp;":"&amp;dbP!$D$2),"&gt;="&amp;AZ$6,INDIRECT($F$1&amp;dbP!$D$2&amp;":"&amp;dbP!$D$2),"&lt;="&amp;A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AZ$6,INDIRECT($F$1&amp;dbP!$D$2&amp;":"&amp;dbP!$D$2),"&lt;="&amp;AZ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A240" s="1">
        <f ca="1">SUMIFS(INDIRECT($F$1&amp;$F240&amp;":"&amp;$F240),INDIRECT($F$1&amp;dbP!$D$2&amp;":"&amp;dbP!$D$2),"&gt;="&amp;BA$6,INDIRECT($F$1&amp;dbP!$D$2&amp;":"&amp;dbP!$D$2),"&lt;="&amp;B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BA$6,INDIRECT($F$1&amp;dbP!$D$2&amp;":"&amp;dbP!$D$2),"&lt;="&amp;BA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B240" s="1">
        <f ca="1">SUMIFS(INDIRECT($F$1&amp;$F240&amp;":"&amp;$F240),INDIRECT($F$1&amp;dbP!$D$2&amp;":"&amp;dbP!$D$2),"&gt;="&amp;BB$6,INDIRECT($F$1&amp;dbP!$D$2&amp;":"&amp;dbP!$D$2),"&lt;="&amp;B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BB$6,INDIRECT($F$1&amp;dbP!$D$2&amp;":"&amp;dbP!$D$2),"&lt;="&amp;BB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C240" s="1">
        <f ca="1">SUMIFS(INDIRECT($F$1&amp;$F240&amp;":"&amp;$F240),INDIRECT($F$1&amp;dbP!$D$2&amp;":"&amp;dbP!$D$2),"&gt;="&amp;BC$6,INDIRECT($F$1&amp;dbP!$D$2&amp;":"&amp;dbP!$D$2),"&lt;="&amp;B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BC$6,INDIRECT($F$1&amp;dbP!$D$2&amp;":"&amp;dbP!$D$2),"&lt;="&amp;BC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D240" s="1">
        <f ca="1">SUMIFS(INDIRECT($F$1&amp;$F240&amp;":"&amp;$F240),INDIRECT($F$1&amp;dbP!$D$2&amp;":"&amp;dbP!$D$2),"&gt;="&amp;BD$6,INDIRECT($F$1&amp;dbP!$D$2&amp;":"&amp;dbP!$D$2),"&lt;="&amp;B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BD$6,INDIRECT($F$1&amp;dbP!$D$2&amp;":"&amp;dbP!$D$2),"&lt;="&amp;BD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  <c r="BE240" s="1">
        <f ca="1">SUMIFS(INDIRECT($F$1&amp;$F240&amp;":"&amp;$F240),INDIRECT($F$1&amp;dbP!$D$2&amp;":"&amp;dbP!$D$2),"&gt;="&amp;BE$6,INDIRECT($F$1&amp;dbP!$D$2&amp;":"&amp;dbP!$D$2),"&lt;="&amp;B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"&amp;$I240=$J240),"*",RIGHT($J240,LEN($J240)-4)),INDIRECT($F$1&amp;dbP!$AC$2&amp;":"&amp;dbP!$AC$2),RepP!$J$3)-
SUMIFS(INDIRECT($F$1&amp;$G240&amp;":"&amp;$G240),INDIRECT($F$1&amp;dbP!$D$2&amp;":"&amp;dbP!$D$2),"&gt;="&amp;BE$6,INDIRECT($F$1&amp;dbP!$D$2&amp;":"&amp;dbP!$D$2),"&lt;="&amp;BE$7,INDIRECT($F$1&amp;dbP!$O$2&amp;":"&amp;dbP!$O$2),$H240,INDIRECT($F$1&amp;dbP!$P$2&amp;":"&amp;dbP!$P$2),IF($I240=$J240,"*",$I240),INDIRECT($F$1&amp;dbP!$Q$2&amp;":"&amp;dbP!$Q$2),IF(OR($I240=$J240,"  "&amp;$I240=$J240),"*",RIGHT($J240,LEN($J240)-4)),INDIRECT($F$1&amp;dbP!$AC$2&amp;":"&amp;dbP!$AC$2),RepP!$J$3)</f>
        <v>0</v>
      </c>
    </row>
    <row r="241" spans="1:57" x14ac:dyDescent="0.3">
      <c r="B241" s="1">
        <f>MAX(B$181:B240)+1</f>
        <v>76</v>
      </c>
      <c r="F241" s="1" t="str">
        <f ca="1">INDIRECT($B$1&amp;Items!H$2&amp;$B241)</f>
        <v>Y</v>
      </c>
      <c r="G241" s="1" t="str">
        <f ca="1">INDIRECT($B$1&amp;Items!I$2&amp;$B241)</f>
        <v>Z</v>
      </c>
      <c r="H241" s="13" t="str">
        <f ca="1">INDIRECT($B$1&amp;Items!E$2&amp;$B241)</f>
        <v>Начисление себестоимостных затрат</v>
      </c>
      <c r="I241" s="13" t="str">
        <f ca="1">IF(INDIRECT($B$1&amp;Items!F$2&amp;$B241)="",H241,INDIRECT($B$1&amp;Items!F$2&amp;$B241))</f>
        <v>Начисление затрат этапа-5 бизнес-процесса</v>
      </c>
      <c r="J241" s="1" t="str">
        <f ca="1">IF(INDIRECT($B$1&amp;Items!G$2&amp;$B241)="",IF(H241&lt;&gt;I241,"  "&amp;I241,I241),"    "&amp;INDIRECT($B$1&amp;Items!G$2&amp;$B241))</f>
        <v xml:space="preserve">    Затраты на доставку и продажу-6</v>
      </c>
      <c r="S241" s="1">
        <f ca="1">SUM($U241:INDIRECT(ADDRESS(ROW(),SUMIFS($1:$1,$5:$5,MAX($5:$5)))))</f>
        <v>854697.71129535011</v>
      </c>
      <c r="V241" s="1">
        <f ca="1">SUMIFS(INDIRECT($F$1&amp;$F241&amp;":"&amp;$F241),INDIRECT($F$1&amp;dbP!$D$2&amp;":"&amp;dbP!$D$2),"&gt;="&amp;V$6,INDIRECT($F$1&amp;dbP!$D$2&amp;":"&amp;dbP!$D$2),"&lt;="&amp;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V$6,INDIRECT($F$1&amp;dbP!$D$2&amp;":"&amp;dbP!$D$2),"&lt;="&amp;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W241" s="1">
        <f ca="1">SUMIFS(INDIRECT($F$1&amp;$F241&amp;":"&amp;$F241),INDIRECT($F$1&amp;dbP!$D$2&amp;":"&amp;dbP!$D$2),"&gt;="&amp;W$6,INDIRECT($F$1&amp;dbP!$D$2&amp;":"&amp;dbP!$D$2),"&lt;="&amp;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W$6,INDIRECT($F$1&amp;dbP!$D$2&amp;":"&amp;dbP!$D$2),"&lt;="&amp;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854697.71129535011</v>
      </c>
      <c r="X241" s="1">
        <f ca="1">SUMIFS(INDIRECT($F$1&amp;$F241&amp;":"&amp;$F241),INDIRECT($F$1&amp;dbP!$D$2&amp;":"&amp;dbP!$D$2),"&gt;="&amp;X$6,INDIRECT($F$1&amp;dbP!$D$2&amp;":"&amp;dbP!$D$2),"&lt;="&amp;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X$6,INDIRECT($F$1&amp;dbP!$D$2&amp;":"&amp;dbP!$D$2),"&lt;="&amp;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Y241" s="1">
        <f ca="1">SUMIFS(INDIRECT($F$1&amp;$F241&amp;":"&amp;$F241),INDIRECT($F$1&amp;dbP!$D$2&amp;":"&amp;dbP!$D$2),"&gt;="&amp;Y$6,INDIRECT($F$1&amp;dbP!$D$2&amp;":"&amp;dbP!$D$2),"&lt;="&amp;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Y$6,INDIRECT($F$1&amp;dbP!$D$2&amp;":"&amp;dbP!$D$2),"&lt;="&amp;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Z241" s="1">
        <f ca="1">SUMIFS(INDIRECT($F$1&amp;$F241&amp;":"&amp;$F241),INDIRECT($F$1&amp;dbP!$D$2&amp;":"&amp;dbP!$D$2),"&gt;="&amp;Z$6,INDIRECT($F$1&amp;dbP!$D$2&amp;":"&amp;dbP!$D$2),"&lt;="&amp;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Z$6,INDIRECT($F$1&amp;dbP!$D$2&amp;":"&amp;dbP!$D$2),"&lt;="&amp;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A241" s="1">
        <f ca="1">SUMIFS(INDIRECT($F$1&amp;$F241&amp;":"&amp;$F241),INDIRECT($F$1&amp;dbP!$D$2&amp;":"&amp;dbP!$D$2),"&gt;="&amp;AA$6,INDIRECT($F$1&amp;dbP!$D$2&amp;":"&amp;dbP!$D$2),"&lt;="&amp;A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A$6,INDIRECT($F$1&amp;dbP!$D$2&amp;":"&amp;dbP!$D$2),"&lt;="&amp;A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B241" s="1">
        <f ca="1">SUMIFS(INDIRECT($F$1&amp;$F241&amp;":"&amp;$F241),INDIRECT($F$1&amp;dbP!$D$2&amp;":"&amp;dbP!$D$2),"&gt;="&amp;AB$6,INDIRECT($F$1&amp;dbP!$D$2&amp;":"&amp;dbP!$D$2),"&lt;="&amp;A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B$6,INDIRECT($F$1&amp;dbP!$D$2&amp;":"&amp;dbP!$D$2),"&lt;="&amp;A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C241" s="1">
        <f ca="1">SUMIFS(INDIRECT($F$1&amp;$F241&amp;":"&amp;$F241),INDIRECT($F$1&amp;dbP!$D$2&amp;":"&amp;dbP!$D$2),"&gt;="&amp;AC$6,INDIRECT($F$1&amp;dbP!$D$2&amp;":"&amp;dbP!$D$2),"&lt;="&amp;A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C$6,INDIRECT($F$1&amp;dbP!$D$2&amp;":"&amp;dbP!$D$2),"&lt;="&amp;A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D241" s="1">
        <f ca="1">SUMIFS(INDIRECT($F$1&amp;$F241&amp;":"&amp;$F241),INDIRECT($F$1&amp;dbP!$D$2&amp;":"&amp;dbP!$D$2),"&gt;="&amp;AD$6,INDIRECT($F$1&amp;dbP!$D$2&amp;":"&amp;dbP!$D$2),"&lt;="&amp;A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D$6,INDIRECT($F$1&amp;dbP!$D$2&amp;":"&amp;dbP!$D$2),"&lt;="&amp;A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E241" s="1">
        <f ca="1">SUMIFS(INDIRECT($F$1&amp;$F241&amp;":"&amp;$F241),INDIRECT($F$1&amp;dbP!$D$2&amp;":"&amp;dbP!$D$2),"&gt;="&amp;AE$6,INDIRECT($F$1&amp;dbP!$D$2&amp;":"&amp;dbP!$D$2),"&lt;="&amp;A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E$6,INDIRECT($F$1&amp;dbP!$D$2&amp;":"&amp;dbP!$D$2),"&lt;="&amp;A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F241" s="1">
        <f ca="1">SUMIFS(INDIRECT($F$1&amp;$F241&amp;":"&amp;$F241),INDIRECT($F$1&amp;dbP!$D$2&amp;":"&amp;dbP!$D$2),"&gt;="&amp;AF$6,INDIRECT($F$1&amp;dbP!$D$2&amp;":"&amp;dbP!$D$2),"&lt;="&amp;AF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F$6,INDIRECT($F$1&amp;dbP!$D$2&amp;":"&amp;dbP!$D$2),"&lt;="&amp;AF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G241" s="1">
        <f ca="1">SUMIFS(INDIRECT($F$1&amp;$F241&amp;":"&amp;$F241),INDIRECT($F$1&amp;dbP!$D$2&amp;":"&amp;dbP!$D$2),"&gt;="&amp;AG$6,INDIRECT($F$1&amp;dbP!$D$2&amp;":"&amp;dbP!$D$2),"&lt;="&amp;AG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G$6,INDIRECT($F$1&amp;dbP!$D$2&amp;":"&amp;dbP!$D$2),"&lt;="&amp;AG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H241" s="1">
        <f ca="1">SUMIFS(INDIRECT($F$1&amp;$F241&amp;":"&amp;$F241),INDIRECT($F$1&amp;dbP!$D$2&amp;":"&amp;dbP!$D$2),"&gt;="&amp;AH$6,INDIRECT($F$1&amp;dbP!$D$2&amp;":"&amp;dbP!$D$2),"&lt;="&amp;AH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H$6,INDIRECT($F$1&amp;dbP!$D$2&amp;":"&amp;dbP!$D$2),"&lt;="&amp;AH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I241" s="1">
        <f ca="1">SUMIFS(INDIRECT($F$1&amp;$F241&amp;":"&amp;$F241),INDIRECT($F$1&amp;dbP!$D$2&amp;":"&amp;dbP!$D$2),"&gt;="&amp;AI$6,INDIRECT($F$1&amp;dbP!$D$2&amp;":"&amp;dbP!$D$2),"&lt;="&amp;AI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I$6,INDIRECT($F$1&amp;dbP!$D$2&amp;":"&amp;dbP!$D$2),"&lt;="&amp;AI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J241" s="1">
        <f ca="1">SUMIFS(INDIRECT($F$1&amp;$F241&amp;":"&amp;$F241),INDIRECT($F$1&amp;dbP!$D$2&amp;":"&amp;dbP!$D$2),"&gt;="&amp;AJ$6,INDIRECT($F$1&amp;dbP!$D$2&amp;":"&amp;dbP!$D$2),"&lt;="&amp;AJ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J$6,INDIRECT($F$1&amp;dbP!$D$2&amp;":"&amp;dbP!$D$2),"&lt;="&amp;AJ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K241" s="1">
        <f ca="1">SUMIFS(INDIRECT($F$1&amp;$F241&amp;":"&amp;$F241),INDIRECT($F$1&amp;dbP!$D$2&amp;":"&amp;dbP!$D$2),"&gt;="&amp;AK$6,INDIRECT($F$1&amp;dbP!$D$2&amp;":"&amp;dbP!$D$2),"&lt;="&amp;AK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K$6,INDIRECT($F$1&amp;dbP!$D$2&amp;":"&amp;dbP!$D$2),"&lt;="&amp;AK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L241" s="1">
        <f ca="1">SUMIFS(INDIRECT($F$1&amp;$F241&amp;":"&amp;$F241),INDIRECT($F$1&amp;dbP!$D$2&amp;":"&amp;dbP!$D$2),"&gt;="&amp;AL$6,INDIRECT($F$1&amp;dbP!$D$2&amp;":"&amp;dbP!$D$2),"&lt;="&amp;AL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L$6,INDIRECT($F$1&amp;dbP!$D$2&amp;":"&amp;dbP!$D$2),"&lt;="&amp;AL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M241" s="1">
        <f ca="1">SUMIFS(INDIRECT($F$1&amp;$F241&amp;":"&amp;$F241),INDIRECT($F$1&amp;dbP!$D$2&amp;":"&amp;dbP!$D$2),"&gt;="&amp;AM$6,INDIRECT($F$1&amp;dbP!$D$2&amp;":"&amp;dbP!$D$2),"&lt;="&amp;AM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M$6,INDIRECT($F$1&amp;dbP!$D$2&amp;":"&amp;dbP!$D$2),"&lt;="&amp;AM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N241" s="1">
        <f ca="1">SUMIFS(INDIRECT($F$1&amp;$F241&amp;":"&amp;$F241),INDIRECT($F$1&amp;dbP!$D$2&amp;":"&amp;dbP!$D$2),"&gt;="&amp;AN$6,INDIRECT($F$1&amp;dbP!$D$2&amp;":"&amp;dbP!$D$2),"&lt;="&amp;AN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N$6,INDIRECT($F$1&amp;dbP!$D$2&amp;":"&amp;dbP!$D$2),"&lt;="&amp;AN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O241" s="1">
        <f ca="1">SUMIFS(INDIRECT($F$1&amp;$F241&amp;":"&amp;$F241),INDIRECT($F$1&amp;dbP!$D$2&amp;":"&amp;dbP!$D$2),"&gt;="&amp;AO$6,INDIRECT($F$1&amp;dbP!$D$2&amp;":"&amp;dbP!$D$2),"&lt;="&amp;AO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O$6,INDIRECT($F$1&amp;dbP!$D$2&amp;":"&amp;dbP!$D$2),"&lt;="&amp;AO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P241" s="1">
        <f ca="1">SUMIFS(INDIRECT($F$1&amp;$F241&amp;":"&amp;$F241),INDIRECT($F$1&amp;dbP!$D$2&amp;":"&amp;dbP!$D$2),"&gt;="&amp;AP$6,INDIRECT($F$1&amp;dbP!$D$2&amp;":"&amp;dbP!$D$2),"&lt;="&amp;AP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P$6,INDIRECT($F$1&amp;dbP!$D$2&amp;":"&amp;dbP!$D$2),"&lt;="&amp;AP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Q241" s="1">
        <f ca="1">SUMIFS(INDIRECT($F$1&amp;$F241&amp;":"&amp;$F241),INDIRECT($F$1&amp;dbP!$D$2&amp;":"&amp;dbP!$D$2),"&gt;="&amp;AQ$6,INDIRECT($F$1&amp;dbP!$D$2&amp;":"&amp;dbP!$D$2),"&lt;="&amp;AQ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Q$6,INDIRECT($F$1&amp;dbP!$D$2&amp;":"&amp;dbP!$D$2),"&lt;="&amp;AQ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R241" s="1">
        <f ca="1">SUMIFS(INDIRECT($F$1&amp;$F241&amp;":"&amp;$F241),INDIRECT($F$1&amp;dbP!$D$2&amp;":"&amp;dbP!$D$2),"&gt;="&amp;AR$6,INDIRECT($F$1&amp;dbP!$D$2&amp;":"&amp;dbP!$D$2),"&lt;="&amp;AR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R$6,INDIRECT($F$1&amp;dbP!$D$2&amp;":"&amp;dbP!$D$2),"&lt;="&amp;AR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S241" s="1">
        <f ca="1">SUMIFS(INDIRECT($F$1&amp;$F241&amp;":"&amp;$F241),INDIRECT($F$1&amp;dbP!$D$2&amp;":"&amp;dbP!$D$2),"&gt;="&amp;AS$6,INDIRECT($F$1&amp;dbP!$D$2&amp;":"&amp;dbP!$D$2),"&lt;="&amp;AS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S$6,INDIRECT($F$1&amp;dbP!$D$2&amp;":"&amp;dbP!$D$2),"&lt;="&amp;AS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T241" s="1">
        <f ca="1">SUMIFS(INDIRECT($F$1&amp;$F241&amp;":"&amp;$F241),INDIRECT($F$1&amp;dbP!$D$2&amp;":"&amp;dbP!$D$2),"&gt;="&amp;AT$6,INDIRECT($F$1&amp;dbP!$D$2&amp;":"&amp;dbP!$D$2),"&lt;="&amp;AT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T$6,INDIRECT($F$1&amp;dbP!$D$2&amp;":"&amp;dbP!$D$2),"&lt;="&amp;AT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U241" s="1">
        <f ca="1">SUMIFS(INDIRECT($F$1&amp;$F241&amp;":"&amp;$F241),INDIRECT($F$1&amp;dbP!$D$2&amp;":"&amp;dbP!$D$2),"&gt;="&amp;AU$6,INDIRECT($F$1&amp;dbP!$D$2&amp;":"&amp;dbP!$D$2),"&lt;="&amp;AU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U$6,INDIRECT($F$1&amp;dbP!$D$2&amp;":"&amp;dbP!$D$2),"&lt;="&amp;AU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V241" s="1">
        <f ca="1">SUMIFS(INDIRECT($F$1&amp;$F241&amp;":"&amp;$F241),INDIRECT($F$1&amp;dbP!$D$2&amp;":"&amp;dbP!$D$2),"&gt;="&amp;AV$6,INDIRECT($F$1&amp;dbP!$D$2&amp;":"&amp;dbP!$D$2),"&lt;="&amp;A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V$6,INDIRECT($F$1&amp;dbP!$D$2&amp;":"&amp;dbP!$D$2),"&lt;="&amp;AV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W241" s="1">
        <f ca="1">SUMIFS(INDIRECT($F$1&amp;$F241&amp;":"&amp;$F241),INDIRECT($F$1&amp;dbP!$D$2&amp;":"&amp;dbP!$D$2),"&gt;="&amp;AW$6,INDIRECT($F$1&amp;dbP!$D$2&amp;":"&amp;dbP!$D$2),"&lt;="&amp;A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W$6,INDIRECT($F$1&amp;dbP!$D$2&amp;":"&amp;dbP!$D$2),"&lt;="&amp;AW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X241" s="1">
        <f ca="1">SUMIFS(INDIRECT($F$1&amp;$F241&amp;":"&amp;$F241),INDIRECT($F$1&amp;dbP!$D$2&amp;":"&amp;dbP!$D$2),"&gt;="&amp;AX$6,INDIRECT($F$1&amp;dbP!$D$2&amp;":"&amp;dbP!$D$2),"&lt;="&amp;A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X$6,INDIRECT($F$1&amp;dbP!$D$2&amp;":"&amp;dbP!$D$2),"&lt;="&amp;AX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Y241" s="1">
        <f ca="1">SUMIFS(INDIRECT($F$1&amp;$F241&amp;":"&amp;$F241),INDIRECT($F$1&amp;dbP!$D$2&amp;":"&amp;dbP!$D$2),"&gt;="&amp;AY$6,INDIRECT($F$1&amp;dbP!$D$2&amp;":"&amp;dbP!$D$2),"&lt;="&amp;A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Y$6,INDIRECT($F$1&amp;dbP!$D$2&amp;":"&amp;dbP!$D$2),"&lt;="&amp;AY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AZ241" s="1">
        <f ca="1">SUMIFS(INDIRECT($F$1&amp;$F241&amp;":"&amp;$F241),INDIRECT($F$1&amp;dbP!$D$2&amp;":"&amp;dbP!$D$2),"&gt;="&amp;AZ$6,INDIRECT($F$1&amp;dbP!$D$2&amp;":"&amp;dbP!$D$2),"&lt;="&amp;A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AZ$6,INDIRECT($F$1&amp;dbP!$D$2&amp;":"&amp;dbP!$D$2),"&lt;="&amp;AZ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A241" s="1">
        <f ca="1">SUMIFS(INDIRECT($F$1&amp;$F241&amp;":"&amp;$F241),INDIRECT($F$1&amp;dbP!$D$2&amp;":"&amp;dbP!$D$2),"&gt;="&amp;BA$6,INDIRECT($F$1&amp;dbP!$D$2&amp;":"&amp;dbP!$D$2),"&lt;="&amp;B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BA$6,INDIRECT($F$1&amp;dbP!$D$2&amp;":"&amp;dbP!$D$2),"&lt;="&amp;BA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B241" s="1">
        <f ca="1">SUMIFS(INDIRECT($F$1&amp;$F241&amp;":"&amp;$F241),INDIRECT($F$1&amp;dbP!$D$2&amp;":"&amp;dbP!$D$2),"&gt;="&amp;BB$6,INDIRECT($F$1&amp;dbP!$D$2&amp;":"&amp;dbP!$D$2),"&lt;="&amp;B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BB$6,INDIRECT($F$1&amp;dbP!$D$2&amp;":"&amp;dbP!$D$2),"&lt;="&amp;BB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C241" s="1">
        <f ca="1">SUMIFS(INDIRECT($F$1&amp;$F241&amp;":"&amp;$F241),INDIRECT($F$1&amp;dbP!$D$2&amp;":"&amp;dbP!$D$2),"&gt;="&amp;BC$6,INDIRECT($F$1&amp;dbP!$D$2&amp;":"&amp;dbP!$D$2),"&lt;="&amp;B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BC$6,INDIRECT($F$1&amp;dbP!$D$2&amp;":"&amp;dbP!$D$2),"&lt;="&amp;BC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D241" s="1">
        <f ca="1">SUMIFS(INDIRECT($F$1&amp;$F241&amp;":"&amp;$F241),INDIRECT($F$1&amp;dbP!$D$2&amp;":"&amp;dbP!$D$2),"&gt;="&amp;BD$6,INDIRECT($F$1&amp;dbP!$D$2&amp;":"&amp;dbP!$D$2),"&lt;="&amp;B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BD$6,INDIRECT($F$1&amp;dbP!$D$2&amp;":"&amp;dbP!$D$2),"&lt;="&amp;BD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  <c r="BE241" s="1">
        <f ca="1">SUMIFS(INDIRECT($F$1&amp;$F241&amp;":"&amp;$F241),INDIRECT($F$1&amp;dbP!$D$2&amp;":"&amp;dbP!$D$2),"&gt;="&amp;BE$6,INDIRECT($F$1&amp;dbP!$D$2&amp;":"&amp;dbP!$D$2),"&lt;="&amp;B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"&amp;$I241=$J241),"*",RIGHT($J241,LEN($J241)-4)),INDIRECT($F$1&amp;dbP!$AC$2&amp;":"&amp;dbP!$AC$2),RepP!$J$3)-
SUMIFS(INDIRECT($F$1&amp;$G241&amp;":"&amp;$G241),INDIRECT($F$1&amp;dbP!$D$2&amp;":"&amp;dbP!$D$2),"&gt;="&amp;BE$6,INDIRECT($F$1&amp;dbP!$D$2&amp;":"&amp;dbP!$D$2),"&lt;="&amp;BE$7,INDIRECT($F$1&amp;dbP!$O$2&amp;":"&amp;dbP!$O$2),$H241,INDIRECT($F$1&amp;dbP!$P$2&amp;":"&amp;dbP!$P$2),IF($I241=$J241,"*",$I241),INDIRECT($F$1&amp;dbP!$Q$2&amp;":"&amp;dbP!$Q$2),IF(OR($I241=$J241,"  "&amp;$I241=$J241),"*",RIGHT($J241,LEN($J241)-4)),INDIRECT($F$1&amp;dbP!$AC$2&amp;":"&amp;dbP!$AC$2),RepP!$J$3)</f>
        <v>0</v>
      </c>
    </row>
    <row r="242" spans="1:57" x14ac:dyDescent="0.3">
      <c r="B242" s="1">
        <f>MAX(B$181:B241)+1</f>
        <v>77</v>
      </c>
      <c r="F242" s="1" t="str">
        <f ca="1">INDIRECT($B$1&amp;Items!H$2&amp;$B242)</f>
        <v>Y</v>
      </c>
      <c r="G242" s="1" t="str">
        <f ca="1">INDIRECT($B$1&amp;Items!I$2&amp;$B242)</f>
        <v>Z</v>
      </c>
      <c r="H242" s="13" t="str">
        <f ca="1">INDIRECT($B$1&amp;Items!E$2&amp;$B242)</f>
        <v>Начисление себестоимостных затрат</v>
      </c>
      <c r="I242" s="13" t="str">
        <f ca="1">IF(INDIRECT($B$1&amp;Items!F$2&amp;$B242)="",H242,INDIRECT($B$1&amp;Items!F$2&amp;$B242))</f>
        <v>Начисление затрат этапа-5 бизнес-процесса</v>
      </c>
      <c r="J242" s="1" t="str">
        <f ca="1">IF(INDIRECT($B$1&amp;Items!G$2&amp;$B242)="",IF(H242&lt;&gt;I242,"  "&amp;I242,I242),"    "&amp;INDIRECT($B$1&amp;Items!G$2&amp;$B242))</f>
        <v xml:space="preserve">    Затраты на доставку и продажу-7</v>
      </c>
      <c r="S242" s="1">
        <f ca="1">SUM($U242:INDIRECT(ADDRESS(ROW(),SUMIFS($1:$1,$5:$5,MAX($5:$5)))))</f>
        <v>967590.10869465012</v>
      </c>
      <c r="V242" s="1">
        <f ca="1">SUMIFS(INDIRECT($F$1&amp;$F242&amp;":"&amp;$F242),INDIRECT($F$1&amp;dbP!$D$2&amp;":"&amp;dbP!$D$2),"&gt;="&amp;V$6,INDIRECT($F$1&amp;dbP!$D$2&amp;":"&amp;dbP!$D$2),"&lt;="&amp;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V$6,INDIRECT($F$1&amp;dbP!$D$2&amp;":"&amp;dbP!$D$2),"&lt;="&amp;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W242" s="1">
        <f ca="1">SUMIFS(INDIRECT($F$1&amp;$F242&amp;":"&amp;$F242),INDIRECT($F$1&amp;dbP!$D$2&amp;":"&amp;dbP!$D$2),"&gt;="&amp;W$6,INDIRECT($F$1&amp;dbP!$D$2&amp;":"&amp;dbP!$D$2),"&lt;="&amp;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W$6,INDIRECT($F$1&amp;dbP!$D$2&amp;":"&amp;dbP!$D$2),"&lt;="&amp;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967590.10869465012</v>
      </c>
      <c r="X242" s="1">
        <f ca="1">SUMIFS(INDIRECT($F$1&amp;$F242&amp;":"&amp;$F242),INDIRECT($F$1&amp;dbP!$D$2&amp;":"&amp;dbP!$D$2),"&gt;="&amp;X$6,INDIRECT($F$1&amp;dbP!$D$2&amp;":"&amp;dbP!$D$2),"&lt;="&amp;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X$6,INDIRECT($F$1&amp;dbP!$D$2&amp;":"&amp;dbP!$D$2),"&lt;="&amp;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Y242" s="1">
        <f ca="1">SUMIFS(INDIRECT($F$1&amp;$F242&amp;":"&amp;$F242),INDIRECT($F$1&amp;dbP!$D$2&amp;":"&amp;dbP!$D$2),"&gt;="&amp;Y$6,INDIRECT($F$1&amp;dbP!$D$2&amp;":"&amp;dbP!$D$2),"&lt;="&amp;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Y$6,INDIRECT($F$1&amp;dbP!$D$2&amp;":"&amp;dbP!$D$2),"&lt;="&amp;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Z242" s="1">
        <f ca="1">SUMIFS(INDIRECT($F$1&amp;$F242&amp;":"&amp;$F242),INDIRECT($F$1&amp;dbP!$D$2&amp;":"&amp;dbP!$D$2),"&gt;="&amp;Z$6,INDIRECT($F$1&amp;dbP!$D$2&amp;":"&amp;dbP!$D$2),"&lt;="&amp;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Z$6,INDIRECT($F$1&amp;dbP!$D$2&amp;":"&amp;dbP!$D$2),"&lt;="&amp;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A242" s="1">
        <f ca="1">SUMIFS(INDIRECT($F$1&amp;$F242&amp;":"&amp;$F242),INDIRECT($F$1&amp;dbP!$D$2&amp;":"&amp;dbP!$D$2),"&gt;="&amp;AA$6,INDIRECT($F$1&amp;dbP!$D$2&amp;":"&amp;dbP!$D$2),"&lt;="&amp;A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A$6,INDIRECT($F$1&amp;dbP!$D$2&amp;":"&amp;dbP!$D$2),"&lt;="&amp;A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B242" s="1">
        <f ca="1">SUMIFS(INDIRECT($F$1&amp;$F242&amp;":"&amp;$F242),INDIRECT($F$1&amp;dbP!$D$2&amp;":"&amp;dbP!$D$2),"&gt;="&amp;AB$6,INDIRECT($F$1&amp;dbP!$D$2&amp;":"&amp;dbP!$D$2),"&lt;="&amp;A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B$6,INDIRECT($F$1&amp;dbP!$D$2&amp;":"&amp;dbP!$D$2),"&lt;="&amp;A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C242" s="1">
        <f ca="1">SUMIFS(INDIRECT($F$1&amp;$F242&amp;":"&amp;$F242),INDIRECT($F$1&amp;dbP!$D$2&amp;":"&amp;dbP!$D$2),"&gt;="&amp;AC$6,INDIRECT($F$1&amp;dbP!$D$2&amp;":"&amp;dbP!$D$2),"&lt;="&amp;A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C$6,INDIRECT($F$1&amp;dbP!$D$2&amp;":"&amp;dbP!$D$2),"&lt;="&amp;A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D242" s="1">
        <f ca="1">SUMIFS(INDIRECT($F$1&amp;$F242&amp;":"&amp;$F242),INDIRECT($F$1&amp;dbP!$D$2&amp;":"&amp;dbP!$D$2),"&gt;="&amp;AD$6,INDIRECT($F$1&amp;dbP!$D$2&amp;":"&amp;dbP!$D$2),"&lt;="&amp;A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D$6,INDIRECT($F$1&amp;dbP!$D$2&amp;":"&amp;dbP!$D$2),"&lt;="&amp;A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E242" s="1">
        <f ca="1">SUMIFS(INDIRECT($F$1&amp;$F242&amp;":"&amp;$F242),INDIRECT($F$1&amp;dbP!$D$2&amp;":"&amp;dbP!$D$2),"&gt;="&amp;AE$6,INDIRECT($F$1&amp;dbP!$D$2&amp;":"&amp;dbP!$D$2),"&lt;="&amp;A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E$6,INDIRECT($F$1&amp;dbP!$D$2&amp;":"&amp;dbP!$D$2),"&lt;="&amp;A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F242" s="1">
        <f ca="1">SUMIFS(INDIRECT($F$1&amp;$F242&amp;":"&amp;$F242),INDIRECT($F$1&amp;dbP!$D$2&amp;":"&amp;dbP!$D$2),"&gt;="&amp;AF$6,INDIRECT($F$1&amp;dbP!$D$2&amp;":"&amp;dbP!$D$2),"&lt;="&amp;AF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F$6,INDIRECT($F$1&amp;dbP!$D$2&amp;":"&amp;dbP!$D$2),"&lt;="&amp;AF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G242" s="1">
        <f ca="1">SUMIFS(INDIRECT($F$1&amp;$F242&amp;":"&amp;$F242),INDIRECT($F$1&amp;dbP!$D$2&amp;":"&amp;dbP!$D$2),"&gt;="&amp;AG$6,INDIRECT($F$1&amp;dbP!$D$2&amp;":"&amp;dbP!$D$2),"&lt;="&amp;AG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G$6,INDIRECT($F$1&amp;dbP!$D$2&amp;":"&amp;dbP!$D$2),"&lt;="&amp;AG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H242" s="1">
        <f ca="1">SUMIFS(INDIRECT($F$1&amp;$F242&amp;":"&amp;$F242),INDIRECT($F$1&amp;dbP!$D$2&amp;":"&amp;dbP!$D$2),"&gt;="&amp;AH$6,INDIRECT($F$1&amp;dbP!$D$2&amp;":"&amp;dbP!$D$2),"&lt;="&amp;AH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H$6,INDIRECT($F$1&amp;dbP!$D$2&amp;":"&amp;dbP!$D$2),"&lt;="&amp;AH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I242" s="1">
        <f ca="1">SUMIFS(INDIRECT($F$1&amp;$F242&amp;":"&amp;$F242),INDIRECT($F$1&amp;dbP!$D$2&amp;":"&amp;dbP!$D$2),"&gt;="&amp;AI$6,INDIRECT($F$1&amp;dbP!$D$2&amp;":"&amp;dbP!$D$2),"&lt;="&amp;AI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I$6,INDIRECT($F$1&amp;dbP!$D$2&amp;":"&amp;dbP!$D$2),"&lt;="&amp;AI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J242" s="1">
        <f ca="1">SUMIFS(INDIRECT($F$1&amp;$F242&amp;":"&amp;$F242),INDIRECT($F$1&amp;dbP!$D$2&amp;":"&amp;dbP!$D$2),"&gt;="&amp;AJ$6,INDIRECT($F$1&amp;dbP!$D$2&amp;":"&amp;dbP!$D$2),"&lt;="&amp;AJ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J$6,INDIRECT($F$1&amp;dbP!$D$2&amp;":"&amp;dbP!$D$2),"&lt;="&amp;AJ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K242" s="1">
        <f ca="1">SUMIFS(INDIRECT($F$1&amp;$F242&amp;":"&amp;$F242),INDIRECT($F$1&amp;dbP!$D$2&amp;":"&amp;dbP!$D$2),"&gt;="&amp;AK$6,INDIRECT($F$1&amp;dbP!$D$2&amp;":"&amp;dbP!$D$2),"&lt;="&amp;AK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K$6,INDIRECT($F$1&amp;dbP!$D$2&amp;":"&amp;dbP!$D$2),"&lt;="&amp;AK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L242" s="1">
        <f ca="1">SUMIFS(INDIRECT($F$1&amp;$F242&amp;":"&amp;$F242),INDIRECT($F$1&amp;dbP!$D$2&amp;":"&amp;dbP!$D$2),"&gt;="&amp;AL$6,INDIRECT($F$1&amp;dbP!$D$2&amp;":"&amp;dbP!$D$2),"&lt;="&amp;AL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L$6,INDIRECT($F$1&amp;dbP!$D$2&amp;":"&amp;dbP!$D$2),"&lt;="&amp;AL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M242" s="1">
        <f ca="1">SUMIFS(INDIRECT($F$1&amp;$F242&amp;":"&amp;$F242),INDIRECT($F$1&amp;dbP!$D$2&amp;":"&amp;dbP!$D$2),"&gt;="&amp;AM$6,INDIRECT($F$1&amp;dbP!$D$2&amp;":"&amp;dbP!$D$2),"&lt;="&amp;AM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M$6,INDIRECT($F$1&amp;dbP!$D$2&amp;":"&amp;dbP!$D$2),"&lt;="&amp;AM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N242" s="1">
        <f ca="1">SUMIFS(INDIRECT($F$1&amp;$F242&amp;":"&amp;$F242),INDIRECT($F$1&amp;dbP!$D$2&amp;":"&amp;dbP!$D$2),"&gt;="&amp;AN$6,INDIRECT($F$1&amp;dbP!$D$2&amp;":"&amp;dbP!$D$2),"&lt;="&amp;AN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N$6,INDIRECT($F$1&amp;dbP!$D$2&amp;":"&amp;dbP!$D$2),"&lt;="&amp;AN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O242" s="1">
        <f ca="1">SUMIFS(INDIRECT($F$1&amp;$F242&amp;":"&amp;$F242),INDIRECT($F$1&amp;dbP!$D$2&amp;":"&amp;dbP!$D$2),"&gt;="&amp;AO$6,INDIRECT($F$1&amp;dbP!$D$2&amp;":"&amp;dbP!$D$2),"&lt;="&amp;AO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O$6,INDIRECT($F$1&amp;dbP!$D$2&amp;":"&amp;dbP!$D$2),"&lt;="&amp;AO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P242" s="1">
        <f ca="1">SUMIFS(INDIRECT($F$1&amp;$F242&amp;":"&amp;$F242),INDIRECT($F$1&amp;dbP!$D$2&amp;":"&amp;dbP!$D$2),"&gt;="&amp;AP$6,INDIRECT($F$1&amp;dbP!$D$2&amp;":"&amp;dbP!$D$2),"&lt;="&amp;AP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P$6,INDIRECT($F$1&amp;dbP!$D$2&amp;":"&amp;dbP!$D$2),"&lt;="&amp;AP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Q242" s="1">
        <f ca="1">SUMIFS(INDIRECT($F$1&amp;$F242&amp;":"&amp;$F242),INDIRECT($F$1&amp;dbP!$D$2&amp;":"&amp;dbP!$D$2),"&gt;="&amp;AQ$6,INDIRECT($F$1&amp;dbP!$D$2&amp;":"&amp;dbP!$D$2),"&lt;="&amp;AQ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Q$6,INDIRECT($F$1&amp;dbP!$D$2&amp;":"&amp;dbP!$D$2),"&lt;="&amp;AQ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R242" s="1">
        <f ca="1">SUMIFS(INDIRECT($F$1&amp;$F242&amp;":"&amp;$F242),INDIRECT($F$1&amp;dbP!$D$2&amp;":"&amp;dbP!$D$2),"&gt;="&amp;AR$6,INDIRECT($F$1&amp;dbP!$D$2&amp;":"&amp;dbP!$D$2),"&lt;="&amp;AR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R$6,INDIRECT($F$1&amp;dbP!$D$2&amp;":"&amp;dbP!$D$2),"&lt;="&amp;AR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S242" s="1">
        <f ca="1">SUMIFS(INDIRECT($F$1&amp;$F242&amp;":"&amp;$F242),INDIRECT($F$1&amp;dbP!$D$2&amp;":"&amp;dbP!$D$2),"&gt;="&amp;AS$6,INDIRECT($F$1&amp;dbP!$D$2&amp;":"&amp;dbP!$D$2),"&lt;="&amp;AS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S$6,INDIRECT($F$1&amp;dbP!$D$2&amp;":"&amp;dbP!$D$2),"&lt;="&amp;AS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T242" s="1">
        <f ca="1">SUMIFS(INDIRECT($F$1&amp;$F242&amp;":"&amp;$F242),INDIRECT($F$1&amp;dbP!$D$2&amp;":"&amp;dbP!$D$2),"&gt;="&amp;AT$6,INDIRECT($F$1&amp;dbP!$D$2&amp;":"&amp;dbP!$D$2),"&lt;="&amp;AT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T$6,INDIRECT($F$1&amp;dbP!$D$2&amp;":"&amp;dbP!$D$2),"&lt;="&amp;AT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U242" s="1">
        <f ca="1">SUMIFS(INDIRECT($F$1&amp;$F242&amp;":"&amp;$F242),INDIRECT($F$1&amp;dbP!$D$2&amp;":"&amp;dbP!$D$2),"&gt;="&amp;AU$6,INDIRECT($F$1&amp;dbP!$D$2&amp;":"&amp;dbP!$D$2),"&lt;="&amp;AU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U$6,INDIRECT($F$1&amp;dbP!$D$2&amp;":"&amp;dbP!$D$2),"&lt;="&amp;AU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V242" s="1">
        <f ca="1">SUMIFS(INDIRECT($F$1&amp;$F242&amp;":"&amp;$F242),INDIRECT($F$1&amp;dbP!$D$2&amp;":"&amp;dbP!$D$2),"&gt;="&amp;AV$6,INDIRECT($F$1&amp;dbP!$D$2&amp;":"&amp;dbP!$D$2),"&lt;="&amp;A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V$6,INDIRECT($F$1&amp;dbP!$D$2&amp;":"&amp;dbP!$D$2),"&lt;="&amp;AV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W242" s="1">
        <f ca="1">SUMIFS(INDIRECT($F$1&amp;$F242&amp;":"&amp;$F242),INDIRECT($F$1&amp;dbP!$D$2&amp;":"&amp;dbP!$D$2),"&gt;="&amp;AW$6,INDIRECT($F$1&amp;dbP!$D$2&amp;":"&amp;dbP!$D$2),"&lt;="&amp;A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W$6,INDIRECT($F$1&amp;dbP!$D$2&amp;":"&amp;dbP!$D$2),"&lt;="&amp;AW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X242" s="1">
        <f ca="1">SUMIFS(INDIRECT($F$1&amp;$F242&amp;":"&amp;$F242),INDIRECT($F$1&amp;dbP!$D$2&amp;":"&amp;dbP!$D$2),"&gt;="&amp;AX$6,INDIRECT($F$1&amp;dbP!$D$2&amp;":"&amp;dbP!$D$2),"&lt;="&amp;A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X$6,INDIRECT($F$1&amp;dbP!$D$2&amp;":"&amp;dbP!$D$2),"&lt;="&amp;AX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Y242" s="1">
        <f ca="1">SUMIFS(INDIRECT($F$1&amp;$F242&amp;":"&amp;$F242),INDIRECT($F$1&amp;dbP!$D$2&amp;":"&amp;dbP!$D$2),"&gt;="&amp;AY$6,INDIRECT($F$1&amp;dbP!$D$2&amp;":"&amp;dbP!$D$2),"&lt;="&amp;A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Y$6,INDIRECT($F$1&amp;dbP!$D$2&amp;":"&amp;dbP!$D$2),"&lt;="&amp;AY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AZ242" s="1">
        <f ca="1">SUMIFS(INDIRECT($F$1&amp;$F242&amp;":"&amp;$F242),INDIRECT($F$1&amp;dbP!$D$2&amp;":"&amp;dbP!$D$2),"&gt;="&amp;AZ$6,INDIRECT($F$1&amp;dbP!$D$2&amp;":"&amp;dbP!$D$2),"&lt;="&amp;A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AZ$6,INDIRECT($F$1&amp;dbP!$D$2&amp;":"&amp;dbP!$D$2),"&lt;="&amp;AZ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A242" s="1">
        <f ca="1">SUMIFS(INDIRECT($F$1&amp;$F242&amp;":"&amp;$F242),INDIRECT($F$1&amp;dbP!$D$2&amp;":"&amp;dbP!$D$2),"&gt;="&amp;BA$6,INDIRECT($F$1&amp;dbP!$D$2&amp;":"&amp;dbP!$D$2),"&lt;="&amp;B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BA$6,INDIRECT($F$1&amp;dbP!$D$2&amp;":"&amp;dbP!$D$2),"&lt;="&amp;BA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B242" s="1">
        <f ca="1">SUMIFS(INDIRECT($F$1&amp;$F242&amp;":"&amp;$F242),INDIRECT($F$1&amp;dbP!$D$2&amp;":"&amp;dbP!$D$2),"&gt;="&amp;BB$6,INDIRECT($F$1&amp;dbP!$D$2&amp;":"&amp;dbP!$D$2),"&lt;="&amp;B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BB$6,INDIRECT($F$1&amp;dbP!$D$2&amp;":"&amp;dbP!$D$2),"&lt;="&amp;BB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C242" s="1">
        <f ca="1">SUMIFS(INDIRECT($F$1&amp;$F242&amp;":"&amp;$F242),INDIRECT($F$1&amp;dbP!$D$2&amp;":"&amp;dbP!$D$2),"&gt;="&amp;BC$6,INDIRECT($F$1&amp;dbP!$D$2&amp;":"&amp;dbP!$D$2),"&lt;="&amp;B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BC$6,INDIRECT($F$1&amp;dbP!$D$2&amp;":"&amp;dbP!$D$2),"&lt;="&amp;BC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D242" s="1">
        <f ca="1">SUMIFS(INDIRECT($F$1&amp;$F242&amp;":"&amp;$F242),INDIRECT($F$1&amp;dbP!$D$2&amp;":"&amp;dbP!$D$2),"&gt;="&amp;BD$6,INDIRECT($F$1&amp;dbP!$D$2&amp;":"&amp;dbP!$D$2),"&lt;="&amp;B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BD$6,INDIRECT($F$1&amp;dbP!$D$2&amp;":"&amp;dbP!$D$2),"&lt;="&amp;BD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  <c r="BE242" s="1">
        <f ca="1">SUMIFS(INDIRECT($F$1&amp;$F242&amp;":"&amp;$F242),INDIRECT($F$1&amp;dbP!$D$2&amp;":"&amp;dbP!$D$2),"&gt;="&amp;BE$6,INDIRECT($F$1&amp;dbP!$D$2&amp;":"&amp;dbP!$D$2),"&lt;="&amp;B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"&amp;$I242=$J242),"*",RIGHT($J242,LEN($J242)-4)),INDIRECT($F$1&amp;dbP!$AC$2&amp;":"&amp;dbP!$AC$2),RepP!$J$3)-
SUMIFS(INDIRECT($F$1&amp;$G242&amp;":"&amp;$G242),INDIRECT($F$1&amp;dbP!$D$2&amp;":"&amp;dbP!$D$2),"&gt;="&amp;BE$6,INDIRECT($F$1&amp;dbP!$D$2&amp;":"&amp;dbP!$D$2),"&lt;="&amp;BE$7,INDIRECT($F$1&amp;dbP!$O$2&amp;":"&amp;dbP!$O$2),$H242,INDIRECT($F$1&amp;dbP!$P$2&amp;":"&amp;dbP!$P$2),IF($I242=$J242,"*",$I242),INDIRECT($F$1&amp;dbP!$Q$2&amp;":"&amp;dbP!$Q$2),IF(OR($I242=$J242,"  "&amp;$I242=$J242),"*",RIGHT($J242,LEN($J242)-4)),INDIRECT($F$1&amp;dbP!$AC$2&amp;":"&amp;dbP!$AC$2),RepP!$J$3)</f>
        <v>0</v>
      </c>
    </row>
    <row r="243" spans="1:57" x14ac:dyDescent="0.3">
      <c r="B243" s="1">
        <f>MAX(B$181:B242)+1</f>
        <v>78</v>
      </c>
      <c r="F243" s="1" t="str">
        <f ca="1">INDIRECT($B$1&amp;Items!H$2&amp;$B243)</f>
        <v>Y</v>
      </c>
      <c r="G243" s="1" t="str">
        <f ca="1">INDIRECT($B$1&amp;Items!I$2&amp;$B243)</f>
        <v>Z</v>
      </c>
      <c r="H243" s="13" t="str">
        <f ca="1">INDIRECT($B$1&amp;Items!E$2&amp;$B243)</f>
        <v>Начисление себестоимостных затрат</v>
      </c>
      <c r="I243" s="13" t="str">
        <f ca="1">IF(INDIRECT($B$1&amp;Items!F$2&amp;$B243)="",H243,INDIRECT($B$1&amp;Items!F$2&amp;$B243))</f>
        <v>Начисление затрат этапа-5 бизнес-процесса</v>
      </c>
      <c r="J243" s="1" t="str">
        <f ca="1">IF(INDIRECT($B$1&amp;Items!G$2&amp;$B243)="",IF(H243&lt;&gt;I243,"  "&amp;I243,I243),"    "&amp;INDIRECT($B$1&amp;Items!G$2&amp;$B243))</f>
        <v xml:space="preserve">    Затраты на доставку и продажу-8</v>
      </c>
      <c r="S243" s="1">
        <f ca="1">SUM($U243:INDIRECT(ADDRESS(ROW(),SUMIFS($1:$1,$5:$5,MAX($5:$5)))))</f>
        <v>594550</v>
      </c>
      <c r="V243" s="1">
        <f ca="1">SUMIFS(INDIRECT($F$1&amp;$F243&amp;":"&amp;$F243),INDIRECT($F$1&amp;dbP!$D$2&amp;":"&amp;dbP!$D$2),"&gt;="&amp;V$6,INDIRECT($F$1&amp;dbP!$D$2&amp;":"&amp;dbP!$D$2),"&lt;="&amp;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V$6,INDIRECT($F$1&amp;dbP!$D$2&amp;":"&amp;dbP!$D$2),"&lt;="&amp;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W243" s="1">
        <f ca="1">SUMIFS(INDIRECT($F$1&amp;$F243&amp;":"&amp;$F243),INDIRECT($F$1&amp;dbP!$D$2&amp;":"&amp;dbP!$D$2),"&gt;="&amp;W$6,INDIRECT($F$1&amp;dbP!$D$2&amp;":"&amp;dbP!$D$2),"&lt;="&amp;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W$6,INDIRECT($F$1&amp;dbP!$D$2&amp;":"&amp;dbP!$D$2),"&lt;="&amp;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594550</v>
      </c>
      <c r="X243" s="1">
        <f ca="1">SUMIFS(INDIRECT($F$1&amp;$F243&amp;":"&amp;$F243),INDIRECT($F$1&amp;dbP!$D$2&amp;":"&amp;dbP!$D$2),"&gt;="&amp;X$6,INDIRECT($F$1&amp;dbP!$D$2&amp;":"&amp;dbP!$D$2),"&lt;="&amp;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X$6,INDIRECT($F$1&amp;dbP!$D$2&amp;":"&amp;dbP!$D$2),"&lt;="&amp;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Y243" s="1">
        <f ca="1">SUMIFS(INDIRECT($F$1&amp;$F243&amp;":"&amp;$F243),INDIRECT($F$1&amp;dbP!$D$2&amp;":"&amp;dbP!$D$2),"&gt;="&amp;Y$6,INDIRECT($F$1&amp;dbP!$D$2&amp;":"&amp;dbP!$D$2),"&lt;="&amp;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Y$6,INDIRECT($F$1&amp;dbP!$D$2&amp;":"&amp;dbP!$D$2),"&lt;="&amp;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Z243" s="1">
        <f ca="1">SUMIFS(INDIRECT($F$1&amp;$F243&amp;":"&amp;$F243),INDIRECT($F$1&amp;dbP!$D$2&amp;":"&amp;dbP!$D$2),"&gt;="&amp;Z$6,INDIRECT($F$1&amp;dbP!$D$2&amp;":"&amp;dbP!$D$2),"&lt;="&amp;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Z$6,INDIRECT($F$1&amp;dbP!$D$2&amp;":"&amp;dbP!$D$2),"&lt;="&amp;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A243" s="1">
        <f ca="1">SUMIFS(INDIRECT($F$1&amp;$F243&amp;":"&amp;$F243),INDIRECT($F$1&amp;dbP!$D$2&amp;":"&amp;dbP!$D$2),"&gt;="&amp;AA$6,INDIRECT($F$1&amp;dbP!$D$2&amp;":"&amp;dbP!$D$2),"&lt;="&amp;A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A$6,INDIRECT($F$1&amp;dbP!$D$2&amp;":"&amp;dbP!$D$2),"&lt;="&amp;A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B243" s="1">
        <f ca="1">SUMIFS(INDIRECT($F$1&amp;$F243&amp;":"&amp;$F243),INDIRECT($F$1&amp;dbP!$D$2&amp;":"&amp;dbP!$D$2),"&gt;="&amp;AB$6,INDIRECT($F$1&amp;dbP!$D$2&amp;":"&amp;dbP!$D$2),"&lt;="&amp;A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B$6,INDIRECT($F$1&amp;dbP!$D$2&amp;":"&amp;dbP!$D$2),"&lt;="&amp;A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C243" s="1">
        <f ca="1">SUMIFS(INDIRECT($F$1&amp;$F243&amp;":"&amp;$F243),INDIRECT($F$1&amp;dbP!$D$2&amp;":"&amp;dbP!$D$2),"&gt;="&amp;AC$6,INDIRECT($F$1&amp;dbP!$D$2&amp;":"&amp;dbP!$D$2),"&lt;="&amp;A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C$6,INDIRECT($F$1&amp;dbP!$D$2&amp;":"&amp;dbP!$D$2),"&lt;="&amp;A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D243" s="1">
        <f ca="1">SUMIFS(INDIRECT($F$1&amp;$F243&amp;":"&amp;$F243),INDIRECT($F$1&amp;dbP!$D$2&amp;":"&amp;dbP!$D$2),"&gt;="&amp;AD$6,INDIRECT($F$1&amp;dbP!$D$2&amp;":"&amp;dbP!$D$2),"&lt;="&amp;A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D$6,INDIRECT($F$1&amp;dbP!$D$2&amp;":"&amp;dbP!$D$2),"&lt;="&amp;A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E243" s="1">
        <f ca="1">SUMIFS(INDIRECT($F$1&amp;$F243&amp;":"&amp;$F243),INDIRECT($F$1&amp;dbP!$D$2&amp;":"&amp;dbP!$D$2),"&gt;="&amp;AE$6,INDIRECT($F$1&amp;dbP!$D$2&amp;":"&amp;dbP!$D$2),"&lt;="&amp;A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E$6,INDIRECT($F$1&amp;dbP!$D$2&amp;":"&amp;dbP!$D$2),"&lt;="&amp;A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F243" s="1">
        <f ca="1">SUMIFS(INDIRECT($F$1&amp;$F243&amp;":"&amp;$F243),INDIRECT($F$1&amp;dbP!$D$2&amp;":"&amp;dbP!$D$2),"&gt;="&amp;AF$6,INDIRECT($F$1&amp;dbP!$D$2&amp;":"&amp;dbP!$D$2),"&lt;="&amp;AF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F$6,INDIRECT($F$1&amp;dbP!$D$2&amp;":"&amp;dbP!$D$2),"&lt;="&amp;AF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G243" s="1">
        <f ca="1">SUMIFS(INDIRECT($F$1&amp;$F243&amp;":"&amp;$F243),INDIRECT($F$1&amp;dbP!$D$2&amp;":"&amp;dbP!$D$2),"&gt;="&amp;AG$6,INDIRECT($F$1&amp;dbP!$D$2&amp;":"&amp;dbP!$D$2),"&lt;="&amp;AG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G$6,INDIRECT($F$1&amp;dbP!$D$2&amp;":"&amp;dbP!$D$2),"&lt;="&amp;AG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H243" s="1">
        <f ca="1">SUMIFS(INDIRECT($F$1&amp;$F243&amp;":"&amp;$F243),INDIRECT($F$1&amp;dbP!$D$2&amp;":"&amp;dbP!$D$2),"&gt;="&amp;AH$6,INDIRECT($F$1&amp;dbP!$D$2&amp;":"&amp;dbP!$D$2),"&lt;="&amp;AH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H$6,INDIRECT($F$1&amp;dbP!$D$2&amp;":"&amp;dbP!$D$2),"&lt;="&amp;AH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I243" s="1">
        <f ca="1">SUMIFS(INDIRECT($F$1&amp;$F243&amp;":"&amp;$F243),INDIRECT($F$1&amp;dbP!$D$2&amp;":"&amp;dbP!$D$2),"&gt;="&amp;AI$6,INDIRECT($F$1&amp;dbP!$D$2&amp;":"&amp;dbP!$D$2),"&lt;="&amp;AI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I$6,INDIRECT($F$1&amp;dbP!$D$2&amp;":"&amp;dbP!$D$2),"&lt;="&amp;AI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J243" s="1">
        <f ca="1">SUMIFS(INDIRECT($F$1&amp;$F243&amp;":"&amp;$F243),INDIRECT($F$1&amp;dbP!$D$2&amp;":"&amp;dbP!$D$2),"&gt;="&amp;AJ$6,INDIRECT($F$1&amp;dbP!$D$2&amp;":"&amp;dbP!$D$2),"&lt;="&amp;AJ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J$6,INDIRECT($F$1&amp;dbP!$D$2&amp;":"&amp;dbP!$D$2),"&lt;="&amp;AJ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K243" s="1">
        <f ca="1">SUMIFS(INDIRECT($F$1&amp;$F243&amp;":"&amp;$F243),INDIRECT($F$1&amp;dbP!$D$2&amp;":"&amp;dbP!$D$2),"&gt;="&amp;AK$6,INDIRECT($F$1&amp;dbP!$D$2&amp;":"&amp;dbP!$D$2),"&lt;="&amp;AK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K$6,INDIRECT($F$1&amp;dbP!$D$2&amp;":"&amp;dbP!$D$2),"&lt;="&amp;AK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L243" s="1">
        <f ca="1">SUMIFS(INDIRECT($F$1&amp;$F243&amp;":"&amp;$F243),INDIRECT($F$1&amp;dbP!$D$2&amp;":"&amp;dbP!$D$2),"&gt;="&amp;AL$6,INDIRECT($F$1&amp;dbP!$D$2&amp;":"&amp;dbP!$D$2),"&lt;="&amp;AL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L$6,INDIRECT($F$1&amp;dbP!$D$2&amp;":"&amp;dbP!$D$2),"&lt;="&amp;AL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M243" s="1">
        <f ca="1">SUMIFS(INDIRECT($F$1&amp;$F243&amp;":"&amp;$F243),INDIRECT($F$1&amp;dbP!$D$2&amp;":"&amp;dbP!$D$2),"&gt;="&amp;AM$6,INDIRECT($F$1&amp;dbP!$D$2&amp;":"&amp;dbP!$D$2),"&lt;="&amp;AM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M$6,INDIRECT($F$1&amp;dbP!$D$2&amp;":"&amp;dbP!$D$2),"&lt;="&amp;AM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N243" s="1">
        <f ca="1">SUMIFS(INDIRECT($F$1&amp;$F243&amp;":"&amp;$F243),INDIRECT($F$1&amp;dbP!$D$2&amp;":"&amp;dbP!$D$2),"&gt;="&amp;AN$6,INDIRECT($F$1&amp;dbP!$D$2&amp;":"&amp;dbP!$D$2),"&lt;="&amp;AN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N$6,INDIRECT($F$1&amp;dbP!$D$2&amp;":"&amp;dbP!$D$2),"&lt;="&amp;AN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O243" s="1">
        <f ca="1">SUMIFS(INDIRECT($F$1&amp;$F243&amp;":"&amp;$F243),INDIRECT($F$1&amp;dbP!$D$2&amp;":"&amp;dbP!$D$2),"&gt;="&amp;AO$6,INDIRECT($F$1&amp;dbP!$D$2&amp;":"&amp;dbP!$D$2),"&lt;="&amp;AO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O$6,INDIRECT($F$1&amp;dbP!$D$2&amp;":"&amp;dbP!$D$2),"&lt;="&amp;AO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P243" s="1">
        <f ca="1">SUMIFS(INDIRECT($F$1&amp;$F243&amp;":"&amp;$F243),INDIRECT($F$1&amp;dbP!$D$2&amp;":"&amp;dbP!$D$2),"&gt;="&amp;AP$6,INDIRECT($F$1&amp;dbP!$D$2&amp;":"&amp;dbP!$D$2),"&lt;="&amp;AP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P$6,INDIRECT($F$1&amp;dbP!$D$2&amp;":"&amp;dbP!$D$2),"&lt;="&amp;AP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Q243" s="1">
        <f ca="1">SUMIFS(INDIRECT($F$1&amp;$F243&amp;":"&amp;$F243),INDIRECT($F$1&amp;dbP!$D$2&amp;":"&amp;dbP!$D$2),"&gt;="&amp;AQ$6,INDIRECT($F$1&amp;dbP!$D$2&amp;":"&amp;dbP!$D$2),"&lt;="&amp;AQ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Q$6,INDIRECT($F$1&amp;dbP!$D$2&amp;":"&amp;dbP!$D$2),"&lt;="&amp;AQ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R243" s="1">
        <f ca="1">SUMIFS(INDIRECT($F$1&amp;$F243&amp;":"&amp;$F243),INDIRECT($F$1&amp;dbP!$D$2&amp;":"&amp;dbP!$D$2),"&gt;="&amp;AR$6,INDIRECT($F$1&amp;dbP!$D$2&amp;":"&amp;dbP!$D$2),"&lt;="&amp;AR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R$6,INDIRECT($F$1&amp;dbP!$D$2&amp;":"&amp;dbP!$D$2),"&lt;="&amp;AR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S243" s="1">
        <f ca="1">SUMIFS(INDIRECT($F$1&amp;$F243&amp;":"&amp;$F243),INDIRECT($F$1&amp;dbP!$D$2&amp;":"&amp;dbP!$D$2),"&gt;="&amp;AS$6,INDIRECT($F$1&amp;dbP!$D$2&amp;":"&amp;dbP!$D$2),"&lt;="&amp;AS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S$6,INDIRECT($F$1&amp;dbP!$D$2&amp;":"&amp;dbP!$D$2),"&lt;="&amp;AS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T243" s="1">
        <f ca="1">SUMIFS(INDIRECT($F$1&amp;$F243&amp;":"&amp;$F243),INDIRECT($F$1&amp;dbP!$D$2&amp;":"&amp;dbP!$D$2),"&gt;="&amp;AT$6,INDIRECT($F$1&amp;dbP!$D$2&amp;":"&amp;dbP!$D$2),"&lt;="&amp;AT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T$6,INDIRECT($F$1&amp;dbP!$D$2&amp;":"&amp;dbP!$D$2),"&lt;="&amp;AT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U243" s="1">
        <f ca="1">SUMIFS(INDIRECT($F$1&amp;$F243&amp;":"&amp;$F243),INDIRECT($F$1&amp;dbP!$D$2&amp;":"&amp;dbP!$D$2),"&gt;="&amp;AU$6,INDIRECT($F$1&amp;dbP!$D$2&amp;":"&amp;dbP!$D$2),"&lt;="&amp;AU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U$6,INDIRECT($F$1&amp;dbP!$D$2&amp;":"&amp;dbP!$D$2),"&lt;="&amp;AU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V243" s="1">
        <f ca="1">SUMIFS(INDIRECT($F$1&amp;$F243&amp;":"&amp;$F243),INDIRECT($F$1&amp;dbP!$D$2&amp;":"&amp;dbP!$D$2),"&gt;="&amp;AV$6,INDIRECT($F$1&amp;dbP!$D$2&amp;":"&amp;dbP!$D$2),"&lt;="&amp;A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V$6,INDIRECT($F$1&amp;dbP!$D$2&amp;":"&amp;dbP!$D$2),"&lt;="&amp;AV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W243" s="1">
        <f ca="1">SUMIFS(INDIRECT($F$1&amp;$F243&amp;":"&amp;$F243),INDIRECT($F$1&amp;dbP!$D$2&amp;":"&amp;dbP!$D$2),"&gt;="&amp;AW$6,INDIRECT($F$1&amp;dbP!$D$2&amp;":"&amp;dbP!$D$2),"&lt;="&amp;A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W$6,INDIRECT($F$1&amp;dbP!$D$2&amp;":"&amp;dbP!$D$2),"&lt;="&amp;AW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X243" s="1">
        <f ca="1">SUMIFS(INDIRECT($F$1&amp;$F243&amp;":"&amp;$F243),INDIRECT($F$1&amp;dbP!$D$2&amp;":"&amp;dbP!$D$2),"&gt;="&amp;AX$6,INDIRECT($F$1&amp;dbP!$D$2&amp;":"&amp;dbP!$D$2),"&lt;="&amp;A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X$6,INDIRECT($F$1&amp;dbP!$D$2&amp;":"&amp;dbP!$D$2),"&lt;="&amp;AX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Y243" s="1">
        <f ca="1">SUMIFS(INDIRECT($F$1&amp;$F243&amp;":"&amp;$F243),INDIRECT($F$1&amp;dbP!$D$2&amp;":"&amp;dbP!$D$2),"&gt;="&amp;AY$6,INDIRECT($F$1&amp;dbP!$D$2&amp;":"&amp;dbP!$D$2),"&lt;="&amp;A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Y$6,INDIRECT($F$1&amp;dbP!$D$2&amp;":"&amp;dbP!$D$2),"&lt;="&amp;AY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AZ243" s="1">
        <f ca="1">SUMIFS(INDIRECT($F$1&amp;$F243&amp;":"&amp;$F243),INDIRECT($F$1&amp;dbP!$D$2&amp;":"&amp;dbP!$D$2),"&gt;="&amp;AZ$6,INDIRECT($F$1&amp;dbP!$D$2&amp;":"&amp;dbP!$D$2),"&lt;="&amp;A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AZ$6,INDIRECT($F$1&amp;dbP!$D$2&amp;":"&amp;dbP!$D$2),"&lt;="&amp;AZ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A243" s="1">
        <f ca="1">SUMIFS(INDIRECT($F$1&amp;$F243&amp;":"&amp;$F243),INDIRECT($F$1&amp;dbP!$D$2&amp;":"&amp;dbP!$D$2),"&gt;="&amp;BA$6,INDIRECT($F$1&amp;dbP!$D$2&amp;":"&amp;dbP!$D$2),"&lt;="&amp;B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BA$6,INDIRECT($F$1&amp;dbP!$D$2&amp;":"&amp;dbP!$D$2),"&lt;="&amp;BA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B243" s="1">
        <f ca="1">SUMIFS(INDIRECT($F$1&amp;$F243&amp;":"&amp;$F243),INDIRECT($F$1&amp;dbP!$D$2&amp;":"&amp;dbP!$D$2),"&gt;="&amp;BB$6,INDIRECT($F$1&amp;dbP!$D$2&amp;":"&amp;dbP!$D$2),"&lt;="&amp;B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BB$6,INDIRECT($F$1&amp;dbP!$D$2&amp;":"&amp;dbP!$D$2),"&lt;="&amp;BB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C243" s="1">
        <f ca="1">SUMIFS(INDIRECT($F$1&amp;$F243&amp;":"&amp;$F243),INDIRECT($F$1&amp;dbP!$D$2&amp;":"&amp;dbP!$D$2),"&gt;="&amp;BC$6,INDIRECT($F$1&amp;dbP!$D$2&amp;":"&amp;dbP!$D$2),"&lt;="&amp;B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BC$6,INDIRECT($F$1&amp;dbP!$D$2&amp;":"&amp;dbP!$D$2),"&lt;="&amp;BC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D243" s="1">
        <f ca="1">SUMIFS(INDIRECT($F$1&amp;$F243&amp;":"&amp;$F243),INDIRECT($F$1&amp;dbP!$D$2&amp;":"&amp;dbP!$D$2),"&gt;="&amp;BD$6,INDIRECT($F$1&amp;dbP!$D$2&amp;":"&amp;dbP!$D$2),"&lt;="&amp;B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BD$6,INDIRECT($F$1&amp;dbP!$D$2&amp;":"&amp;dbP!$D$2),"&lt;="&amp;BD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  <c r="BE243" s="1">
        <f ca="1">SUMIFS(INDIRECT($F$1&amp;$F243&amp;":"&amp;$F243),INDIRECT($F$1&amp;dbP!$D$2&amp;":"&amp;dbP!$D$2),"&gt;="&amp;BE$6,INDIRECT($F$1&amp;dbP!$D$2&amp;":"&amp;dbP!$D$2),"&lt;="&amp;B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"&amp;$I243=$J243),"*",RIGHT($J243,LEN($J243)-4)),INDIRECT($F$1&amp;dbP!$AC$2&amp;":"&amp;dbP!$AC$2),RepP!$J$3)-
SUMIFS(INDIRECT($F$1&amp;$G243&amp;":"&amp;$G243),INDIRECT($F$1&amp;dbP!$D$2&amp;":"&amp;dbP!$D$2),"&gt;="&amp;BE$6,INDIRECT($F$1&amp;dbP!$D$2&amp;":"&amp;dbP!$D$2),"&lt;="&amp;BE$7,INDIRECT($F$1&amp;dbP!$O$2&amp;":"&amp;dbP!$O$2),$H243,INDIRECT($F$1&amp;dbP!$P$2&amp;":"&amp;dbP!$P$2),IF($I243=$J243,"*",$I243),INDIRECT($F$1&amp;dbP!$Q$2&amp;":"&amp;dbP!$Q$2),IF(OR($I243=$J243,"  "&amp;$I243=$J243),"*",RIGHT($J243,LEN($J243)-4)),INDIRECT($F$1&amp;dbP!$AC$2&amp;":"&amp;dbP!$AC$2),RepP!$J$3)</f>
        <v>0</v>
      </c>
    </row>
    <row r="244" spans="1:57" x14ac:dyDescent="0.3">
      <c r="B244" s="1">
        <f>MAX(B$181:B243)+1</f>
        <v>79</v>
      </c>
      <c r="F244" s="1" t="str">
        <f ca="1">INDIRECT($B$1&amp;Items!H$2&amp;$B244)</f>
        <v>Y</v>
      </c>
      <c r="G244" s="1" t="str">
        <f ca="1">INDIRECT($B$1&amp;Items!I$2&amp;$B244)</f>
        <v>Z</v>
      </c>
      <c r="H244" s="13" t="str">
        <f ca="1">INDIRECT($B$1&amp;Items!E$2&amp;$B244)</f>
        <v>Начисление себестоимостных затрат</v>
      </c>
      <c r="I244" s="13" t="str">
        <f ca="1">IF(INDIRECT($B$1&amp;Items!F$2&amp;$B244)="",H244,INDIRECT($B$1&amp;Items!F$2&amp;$B244))</f>
        <v>Начисление затрат этапа-5 бизнес-процесса</v>
      </c>
      <c r="J244" s="1" t="str">
        <f ca="1">IF(INDIRECT($B$1&amp;Items!G$2&amp;$B244)="",IF(H244&lt;&gt;I244,"  "&amp;I244,I244),"    "&amp;INDIRECT($B$1&amp;Items!G$2&amp;$B244))</f>
        <v xml:space="preserve">    Затраты на доставку и продажу-9</v>
      </c>
      <c r="S244" s="1">
        <f ca="1">SUM($U244:INDIRECT(ADDRESS(ROW(),SUMIFS($1:$1,$5:$5,MAX($5:$5)))))</f>
        <v>581943.33333333337</v>
      </c>
      <c r="V244" s="1">
        <f ca="1">SUMIFS(INDIRECT($F$1&amp;$F244&amp;":"&amp;$F244),INDIRECT($F$1&amp;dbP!$D$2&amp;":"&amp;dbP!$D$2),"&gt;="&amp;V$6,INDIRECT($F$1&amp;dbP!$D$2&amp;":"&amp;dbP!$D$2),"&lt;="&amp;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V$6,INDIRECT($F$1&amp;dbP!$D$2&amp;":"&amp;dbP!$D$2),"&lt;="&amp;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W244" s="1">
        <f ca="1">SUMIFS(INDIRECT($F$1&amp;$F244&amp;":"&amp;$F244),INDIRECT($F$1&amp;dbP!$D$2&amp;":"&amp;dbP!$D$2),"&gt;="&amp;W$6,INDIRECT($F$1&amp;dbP!$D$2&amp;":"&amp;dbP!$D$2),"&lt;="&amp;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W$6,INDIRECT($F$1&amp;dbP!$D$2&amp;":"&amp;dbP!$D$2),"&lt;="&amp;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X244" s="1">
        <f ca="1">SUMIFS(INDIRECT($F$1&amp;$F244&amp;":"&amp;$F244),INDIRECT($F$1&amp;dbP!$D$2&amp;":"&amp;dbP!$D$2),"&gt;="&amp;X$6,INDIRECT($F$1&amp;dbP!$D$2&amp;":"&amp;dbP!$D$2),"&lt;="&amp;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X$6,INDIRECT($F$1&amp;dbP!$D$2&amp;":"&amp;dbP!$D$2),"&lt;="&amp;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581943.33333333337</v>
      </c>
      <c r="Y244" s="1">
        <f ca="1">SUMIFS(INDIRECT($F$1&amp;$F244&amp;":"&amp;$F244),INDIRECT($F$1&amp;dbP!$D$2&amp;":"&amp;dbP!$D$2),"&gt;="&amp;Y$6,INDIRECT($F$1&amp;dbP!$D$2&amp;":"&amp;dbP!$D$2),"&lt;="&amp;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Y$6,INDIRECT($F$1&amp;dbP!$D$2&amp;":"&amp;dbP!$D$2),"&lt;="&amp;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Z244" s="1">
        <f ca="1">SUMIFS(INDIRECT($F$1&amp;$F244&amp;":"&amp;$F244),INDIRECT($F$1&amp;dbP!$D$2&amp;":"&amp;dbP!$D$2),"&gt;="&amp;Z$6,INDIRECT($F$1&amp;dbP!$D$2&amp;":"&amp;dbP!$D$2),"&lt;="&amp;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Z$6,INDIRECT($F$1&amp;dbP!$D$2&amp;":"&amp;dbP!$D$2),"&lt;="&amp;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A244" s="1">
        <f ca="1">SUMIFS(INDIRECT($F$1&amp;$F244&amp;":"&amp;$F244),INDIRECT($F$1&amp;dbP!$D$2&amp;":"&amp;dbP!$D$2),"&gt;="&amp;AA$6,INDIRECT($F$1&amp;dbP!$D$2&amp;":"&amp;dbP!$D$2),"&lt;="&amp;A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A$6,INDIRECT($F$1&amp;dbP!$D$2&amp;":"&amp;dbP!$D$2),"&lt;="&amp;A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B244" s="1">
        <f ca="1">SUMIFS(INDIRECT($F$1&amp;$F244&amp;":"&amp;$F244),INDIRECT($F$1&amp;dbP!$D$2&amp;":"&amp;dbP!$D$2),"&gt;="&amp;AB$6,INDIRECT($F$1&amp;dbP!$D$2&amp;":"&amp;dbP!$D$2),"&lt;="&amp;A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B$6,INDIRECT($F$1&amp;dbP!$D$2&amp;":"&amp;dbP!$D$2),"&lt;="&amp;A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C244" s="1">
        <f ca="1">SUMIFS(INDIRECT($F$1&amp;$F244&amp;":"&amp;$F244),INDIRECT($F$1&amp;dbP!$D$2&amp;":"&amp;dbP!$D$2),"&gt;="&amp;AC$6,INDIRECT($F$1&amp;dbP!$D$2&amp;":"&amp;dbP!$D$2),"&lt;="&amp;A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C$6,INDIRECT($F$1&amp;dbP!$D$2&amp;":"&amp;dbP!$D$2),"&lt;="&amp;A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D244" s="1">
        <f ca="1">SUMIFS(INDIRECT($F$1&amp;$F244&amp;":"&amp;$F244),INDIRECT($F$1&amp;dbP!$D$2&amp;":"&amp;dbP!$D$2),"&gt;="&amp;AD$6,INDIRECT($F$1&amp;dbP!$D$2&amp;":"&amp;dbP!$D$2),"&lt;="&amp;A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D$6,INDIRECT($F$1&amp;dbP!$D$2&amp;":"&amp;dbP!$D$2),"&lt;="&amp;A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E244" s="1">
        <f ca="1">SUMIFS(INDIRECT($F$1&amp;$F244&amp;":"&amp;$F244),INDIRECT($F$1&amp;dbP!$D$2&amp;":"&amp;dbP!$D$2),"&gt;="&amp;AE$6,INDIRECT($F$1&amp;dbP!$D$2&amp;":"&amp;dbP!$D$2),"&lt;="&amp;A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E$6,INDIRECT($F$1&amp;dbP!$D$2&amp;":"&amp;dbP!$D$2),"&lt;="&amp;A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F244" s="1">
        <f ca="1">SUMIFS(INDIRECT($F$1&amp;$F244&amp;":"&amp;$F244),INDIRECT($F$1&amp;dbP!$D$2&amp;":"&amp;dbP!$D$2),"&gt;="&amp;AF$6,INDIRECT($F$1&amp;dbP!$D$2&amp;":"&amp;dbP!$D$2),"&lt;="&amp;AF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F$6,INDIRECT($F$1&amp;dbP!$D$2&amp;":"&amp;dbP!$D$2),"&lt;="&amp;AF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G244" s="1">
        <f ca="1">SUMIFS(INDIRECT($F$1&amp;$F244&amp;":"&amp;$F244),INDIRECT($F$1&amp;dbP!$D$2&amp;":"&amp;dbP!$D$2),"&gt;="&amp;AG$6,INDIRECT($F$1&amp;dbP!$D$2&amp;":"&amp;dbP!$D$2),"&lt;="&amp;AG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G$6,INDIRECT($F$1&amp;dbP!$D$2&amp;":"&amp;dbP!$D$2),"&lt;="&amp;AG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H244" s="1">
        <f ca="1">SUMIFS(INDIRECT($F$1&amp;$F244&amp;":"&amp;$F244),INDIRECT($F$1&amp;dbP!$D$2&amp;":"&amp;dbP!$D$2),"&gt;="&amp;AH$6,INDIRECT($F$1&amp;dbP!$D$2&amp;":"&amp;dbP!$D$2),"&lt;="&amp;AH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H$6,INDIRECT($F$1&amp;dbP!$D$2&amp;":"&amp;dbP!$D$2),"&lt;="&amp;AH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I244" s="1">
        <f ca="1">SUMIFS(INDIRECT($F$1&amp;$F244&amp;":"&amp;$F244),INDIRECT($F$1&amp;dbP!$D$2&amp;":"&amp;dbP!$D$2),"&gt;="&amp;AI$6,INDIRECT($F$1&amp;dbP!$D$2&amp;":"&amp;dbP!$D$2),"&lt;="&amp;AI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I$6,INDIRECT($F$1&amp;dbP!$D$2&amp;":"&amp;dbP!$D$2),"&lt;="&amp;AI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J244" s="1">
        <f ca="1">SUMIFS(INDIRECT($F$1&amp;$F244&amp;":"&amp;$F244),INDIRECT($F$1&amp;dbP!$D$2&amp;":"&amp;dbP!$D$2),"&gt;="&amp;AJ$6,INDIRECT($F$1&amp;dbP!$D$2&amp;":"&amp;dbP!$D$2),"&lt;="&amp;AJ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J$6,INDIRECT($F$1&amp;dbP!$D$2&amp;":"&amp;dbP!$D$2),"&lt;="&amp;AJ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K244" s="1">
        <f ca="1">SUMIFS(INDIRECT($F$1&amp;$F244&amp;":"&amp;$F244),INDIRECT($F$1&amp;dbP!$D$2&amp;":"&amp;dbP!$D$2),"&gt;="&amp;AK$6,INDIRECT($F$1&amp;dbP!$D$2&amp;":"&amp;dbP!$D$2),"&lt;="&amp;AK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K$6,INDIRECT($F$1&amp;dbP!$D$2&amp;":"&amp;dbP!$D$2),"&lt;="&amp;AK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L244" s="1">
        <f ca="1">SUMIFS(INDIRECT($F$1&amp;$F244&amp;":"&amp;$F244),INDIRECT($F$1&amp;dbP!$D$2&amp;":"&amp;dbP!$D$2),"&gt;="&amp;AL$6,INDIRECT($F$1&amp;dbP!$D$2&amp;":"&amp;dbP!$D$2),"&lt;="&amp;AL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L$6,INDIRECT($F$1&amp;dbP!$D$2&amp;":"&amp;dbP!$D$2),"&lt;="&amp;AL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M244" s="1">
        <f ca="1">SUMIFS(INDIRECT($F$1&amp;$F244&amp;":"&amp;$F244),INDIRECT($F$1&amp;dbP!$D$2&amp;":"&amp;dbP!$D$2),"&gt;="&amp;AM$6,INDIRECT($F$1&amp;dbP!$D$2&amp;":"&amp;dbP!$D$2),"&lt;="&amp;AM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M$6,INDIRECT($F$1&amp;dbP!$D$2&amp;":"&amp;dbP!$D$2),"&lt;="&amp;AM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N244" s="1">
        <f ca="1">SUMIFS(INDIRECT($F$1&amp;$F244&amp;":"&amp;$F244),INDIRECT($F$1&amp;dbP!$D$2&amp;":"&amp;dbP!$D$2),"&gt;="&amp;AN$6,INDIRECT($F$1&amp;dbP!$D$2&amp;":"&amp;dbP!$D$2),"&lt;="&amp;AN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N$6,INDIRECT($F$1&amp;dbP!$D$2&amp;":"&amp;dbP!$D$2),"&lt;="&amp;AN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O244" s="1">
        <f ca="1">SUMIFS(INDIRECT($F$1&amp;$F244&amp;":"&amp;$F244),INDIRECT($F$1&amp;dbP!$D$2&amp;":"&amp;dbP!$D$2),"&gt;="&amp;AO$6,INDIRECT($F$1&amp;dbP!$D$2&amp;":"&amp;dbP!$D$2),"&lt;="&amp;AO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O$6,INDIRECT($F$1&amp;dbP!$D$2&amp;":"&amp;dbP!$D$2),"&lt;="&amp;AO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P244" s="1">
        <f ca="1">SUMIFS(INDIRECT($F$1&amp;$F244&amp;":"&amp;$F244),INDIRECT($F$1&amp;dbP!$D$2&amp;":"&amp;dbP!$D$2),"&gt;="&amp;AP$6,INDIRECT($F$1&amp;dbP!$D$2&amp;":"&amp;dbP!$D$2),"&lt;="&amp;AP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P$6,INDIRECT($F$1&amp;dbP!$D$2&amp;":"&amp;dbP!$D$2),"&lt;="&amp;AP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Q244" s="1">
        <f ca="1">SUMIFS(INDIRECT($F$1&amp;$F244&amp;":"&amp;$F244),INDIRECT($F$1&amp;dbP!$D$2&amp;":"&amp;dbP!$D$2),"&gt;="&amp;AQ$6,INDIRECT($F$1&amp;dbP!$D$2&amp;":"&amp;dbP!$D$2),"&lt;="&amp;AQ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Q$6,INDIRECT($F$1&amp;dbP!$D$2&amp;":"&amp;dbP!$D$2),"&lt;="&amp;AQ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R244" s="1">
        <f ca="1">SUMIFS(INDIRECT($F$1&amp;$F244&amp;":"&amp;$F244),INDIRECT($F$1&amp;dbP!$D$2&amp;":"&amp;dbP!$D$2),"&gt;="&amp;AR$6,INDIRECT($F$1&amp;dbP!$D$2&amp;":"&amp;dbP!$D$2),"&lt;="&amp;AR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R$6,INDIRECT($F$1&amp;dbP!$D$2&amp;":"&amp;dbP!$D$2),"&lt;="&amp;AR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S244" s="1">
        <f ca="1">SUMIFS(INDIRECT($F$1&amp;$F244&amp;":"&amp;$F244),INDIRECT($F$1&amp;dbP!$D$2&amp;":"&amp;dbP!$D$2),"&gt;="&amp;AS$6,INDIRECT($F$1&amp;dbP!$D$2&amp;":"&amp;dbP!$D$2),"&lt;="&amp;AS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S$6,INDIRECT($F$1&amp;dbP!$D$2&amp;":"&amp;dbP!$D$2),"&lt;="&amp;AS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T244" s="1">
        <f ca="1">SUMIFS(INDIRECT($F$1&amp;$F244&amp;":"&amp;$F244),INDIRECT($F$1&amp;dbP!$D$2&amp;":"&amp;dbP!$D$2),"&gt;="&amp;AT$6,INDIRECT($F$1&amp;dbP!$D$2&amp;":"&amp;dbP!$D$2),"&lt;="&amp;AT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T$6,INDIRECT($F$1&amp;dbP!$D$2&amp;":"&amp;dbP!$D$2),"&lt;="&amp;AT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U244" s="1">
        <f ca="1">SUMIFS(INDIRECT($F$1&amp;$F244&amp;":"&amp;$F244),INDIRECT($F$1&amp;dbP!$D$2&amp;":"&amp;dbP!$D$2),"&gt;="&amp;AU$6,INDIRECT($F$1&amp;dbP!$D$2&amp;":"&amp;dbP!$D$2),"&lt;="&amp;AU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U$6,INDIRECT($F$1&amp;dbP!$D$2&amp;":"&amp;dbP!$D$2),"&lt;="&amp;AU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V244" s="1">
        <f ca="1">SUMIFS(INDIRECT($F$1&amp;$F244&amp;":"&amp;$F244),INDIRECT($F$1&amp;dbP!$D$2&amp;":"&amp;dbP!$D$2),"&gt;="&amp;AV$6,INDIRECT($F$1&amp;dbP!$D$2&amp;":"&amp;dbP!$D$2),"&lt;="&amp;A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V$6,INDIRECT($F$1&amp;dbP!$D$2&amp;":"&amp;dbP!$D$2),"&lt;="&amp;AV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W244" s="1">
        <f ca="1">SUMIFS(INDIRECT($F$1&amp;$F244&amp;":"&amp;$F244),INDIRECT($F$1&amp;dbP!$D$2&amp;":"&amp;dbP!$D$2),"&gt;="&amp;AW$6,INDIRECT($F$1&amp;dbP!$D$2&amp;":"&amp;dbP!$D$2),"&lt;="&amp;A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W$6,INDIRECT($F$1&amp;dbP!$D$2&amp;":"&amp;dbP!$D$2),"&lt;="&amp;AW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X244" s="1">
        <f ca="1">SUMIFS(INDIRECT($F$1&amp;$F244&amp;":"&amp;$F244),INDIRECT($F$1&amp;dbP!$D$2&amp;":"&amp;dbP!$D$2),"&gt;="&amp;AX$6,INDIRECT($F$1&amp;dbP!$D$2&amp;":"&amp;dbP!$D$2),"&lt;="&amp;A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X$6,INDIRECT($F$1&amp;dbP!$D$2&amp;":"&amp;dbP!$D$2),"&lt;="&amp;AX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Y244" s="1">
        <f ca="1">SUMIFS(INDIRECT($F$1&amp;$F244&amp;":"&amp;$F244),INDIRECT($F$1&amp;dbP!$D$2&amp;":"&amp;dbP!$D$2),"&gt;="&amp;AY$6,INDIRECT($F$1&amp;dbP!$D$2&amp;":"&amp;dbP!$D$2),"&lt;="&amp;A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Y$6,INDIRECT($F$1&amp;dbP!$D$2&amp;":"&amp;dbP!$D$2),"&lt;="&amp;AY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AZ244" s="1">
        <f ca="1">SUMIFS(INDIRECT($F$1&amp;$F244&amp;":"&amp;$F244),INDIRECT($F$1&amp;dbP!$D$2&amp;":"&amp;dbP!$D$2),"&gt;="&amp;AZ$6,INDIRECT($F$1&amp;dbP!$D$2&amp;":"&amp;dbP!$D$2),"&lt;="&amp;A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AZ$6,INDIRECT($F$1&amp;dbP!$D$2&amp;":"&amp;dbP!$D$2),"&lt;="&amp;AZ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A244" s="1">
        <f ca="1">SUMIFS(INDIRECT($F$1&amp;$F244&amp;":"&amp;$F244),INDIRECT($F$1&amp;dbP!$D$2&amp;":"&amp;dbP!$D$2),"&gt;="&amp;BA$6,INDIRECT($F$1&amp;dbP!$D$2&amp;":"&amp;dbP!$D$2),"&lt;="&amp;B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BA$6,INDIRECT($F$1&amp;dbP!$D$2&amp;":"&amp;dbP!$D$2),"&lt;="&amp;BA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B244" s="1">
        <f ca="1">SUMIFS(INDIRECT($F$1&amp;$F244&amp;":"&amp;$F244),INDIRECT($F$1&amp;dbP!$D$2&amp;":"&amp;dbP!$D$2),"&gt;="&amp;BB$6,INDIRECT($F$1&amp;dbP!$D$2&amp;":"&amp;dbP!$D$2),"&lt;="&amp;B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BB$6,INDIRECT($F$1&amp;dbP!$D$2&amp;":"&amp;dbP!$D$2),"&lt;="&amp;BB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C244" s="1">
        <f ca="1">SUMIFS(INDIRECT($F$1&amp;$F244&amp;":"&amp;$F244),INDIRECT($F$1&amp;dbP!$D$2&amp;":"&amp;dbP!$D$2),"&gt;="&amp;BC$6,INDIRECT($F$1&amp;dbP!$D$2&amp;":"&amp;dbP!$D$2),"&lt;="&amp;B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BC$6,INDIRECT($F$1&amp;dbP!$D$2&amp;":"&amp;dbP!$D$2),"&lt;="&amp;BC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D244" s="1">
        <f ca="1">SUMIFS(INDIRECT($F$1&amp;$F244&amp;":"&amp;$F244),INDIRECT($F$1&amp;dbP!$D$2&amp;":"&amp;dbP!$D$2),"&gt;="&amp;BD$6,INDIRECT($F$1&amp;dbP!$D$2&amp;":"&amp;dbP!$D$2),"&lt;="&amp;B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BD$6,INDIRECT($F$1&amp;dbP!$D$2&amp;":"&amp;dbP!$D$2),"&lt;="&amp;BD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  <c r="BE244" s="1">
        <f ca="1">SUMIFS(INDIRECT($F$1&amp;$F244&amp;":"&amp;$F244),INDIRECT($F$1&amp;dbP!$D$2&amp;":"&amp;dbP!$D$2),"&gt;="&amp;BE$6,INDIRECT($F$1&amp;dbP!$D$2&amp;":"&amp;dbP!$D$2),"&lt;="&amp;B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"&amp;$I244=$J244),"*",RIGHT($J244,LEN($J244)-4)),INDIRECT($F$1&amp;dbP!$AC$2&amp;":"&amp;dbP!$AC$2),RepP!$J$3)-
SUMIFS(INDIRECT($F$1&amp;$G244&amp;":"&amp;$G244),INDIRECT($F$1&amp;dbP!$D$2&amp;":"&amp;dbP!$D$2),"&gt;="&amp;BE$6,INDIRECT($F$1&amp;dbP!$D$2&amp;":"&amp;dbP!$D$2),"&lt;="&amp;BE$7,INDIRECT($F$1&amp;dbP!$O$2&amp;":"&amp;dbP!$O$2),$H244,INDIRECT($F$1&amp;dbP!$P$2&amp;":"&amp;dbP!$P$2),IF($I244=$J244,"*",$I244),INDIRECT($F$1&amp;dbP!$Q$2&amp;":"&amp;dbP!$Q$2),IF(OR($I244=$J244,"  "&amp;$I244=$J244),"*",RIGHT($J244,LEN($J244)-4)),INDIRECT($F$1&amp;dbP!$AC$2&amp;":"&amp;dbP!$AC$2),RepP!$J$3)</f>
        <v>0</v>
      </c>
    </row>
    <row r="245" spans="1:57" x14ac:dyDescent="0.3">
      <c r="B245" s="1">
        <f>MAX(B$181:B244)+1</f>
        <v>80</v>
      </c>
      <c r="F245" s="1" t="str">
        <f ca="1">INDIRECT($B$1&amp;Items!H$2&amp;$B245)</f>
        <v>Y</v>
      </c>
      <c r="G245" s="1" t="str">
        <f ca="1">INDIRECT($B$1&amp;Items!I$2&amp;$B245)</f>
        <v>Z</v>
      </c>
      <c r="H245" s="13" t="str">
        <f ca="1">INDIRECT($B$1&amp;Items!E$2&amp;$B245)</f>
        <v>Начисление себестоимостных затрат</v>
      </c>
      <c r="I245" s="13" t="str">
        <f ca="1">IF(INDIRECT($B$1&amp;Items!F$2&amp;$B245)="",H245,INDIRECT($B$1&amp;Items!F$2&amp;$B245))</f>
        <v>Начисление затрат этапа-5 бизнес-процесса</v>
      </c>
      <c r="J245" s="1" t="str">
        <f ca="1">IF(INDIRECT($B$1&amp;Items!G$2&amp;$B245)="",IF(H245&lt;&gt;I245,"  "&amp;I245,I245),"    "&amp;INDIRECT($B$1&amp;Items!G$2&amp;$B245))</f>
        <v xml:space="preserve">    Затраты на доставку и продажу-10</v>
      </c>
      <c r="S245" s="1">
        <f ca="1">SUM($U245:INDIRECT(ADDRESS(ROW(),SUMIFS($1:$1,$5:$5,MAX($5:$5)))))</f>
        <v>547337.69999999995</v>
      </c>
      <c r="V245" s="1">
        <f ca="1">SUMIFS(INDIRECT($F$1&amp;$F245&amp;":"&amp;$F245),INDIRECT($F$1&amp;dbP!$D$2&amp;":"&amp;dbP!$D$2),"&gt;="&amp;V$6,INDIRECT($F$1&amp;dbP!$D$2&amp;":"&amp;dbP!$D$2),"&lt;="&amp;V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V$6,INDIRECT($F$1&amp;dbP!$D$2&amp;":"&amp;dbP!$D$2),"&lt;="&amp;V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W245" s="1">
        <f ca="1">SUMIFS(INDIRECT($F$1&amp;$F245&amp;":"&amp;$F245),INDIRECT($F$1&amp;dbP!$D$2&amp;":"&amp;dbP!$D$2),"&gt;="&amp;W$6,INDIRECT($F$1&amp;dbP!$D$2&amp;":"&amp;dbP!$D$2),"&lt;="&amp;W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W$6,INDIRECT($F$1&amp;dbP!$D$2&amp;":"&amp;dbP!$D$2),"&lt;="&amp;W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X245" s="1">
        <f ca="1">SUMIFS(INDIRECT($F$1&amp;$F245&amp;":"&amp;$F245),INDIRECT($F$1&amp;dbP!$D$2&amp;":"&amp;dbP!$D$2),"&gt;="&amp;X$6,INDIRECT($F$1&amp;dbP!$D$2&amp;":"&amp;dbP!$D$2),"&lt;="&amp;X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X$6,INDIRECT($F$1&amp;dbP!$D$2&amp;":"&amp;dbP!$D$2),"&lt;="&amp;X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547337.69999999995</v>
      </c>
      <c r="Y245" s="1">
        <f ca="1">SUMIFS(INDIRECT($F$1&amp;$F245&amp;":"&amp;$F245),INDIRECT($F$1&amp;dbP!$D$2&amp;":"&amp;dbP!$D$2),"&gt;="&amp;Y$6,INDIRECT($F$1&amp;dbP!$D$2&amp;":"&amp;dbP!$D$2),"&lt;="&amp;Y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Y$6,INDIRECT($F$1&amp;dbP!$D$2&amp;":"&amp;dbP!$D$2),"&lt;="&amp;Y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Z245" s="1">
        <f ca="1">SUMIFS(INDIRECT($F$1&amp;$F245&amp;":"&amp;$F245),INDIRECT($F$1&amp;dbP!$D$2&amp;":"&amp;dbP!$D$2),"&gt;="&amp;Z$6,INDIRECT($F$1&amp;dbP!$D$2&amp;":"&amp;dbP!$D$2),"&lt;="&amp;Z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Z$6,INDIRECT($F$1&amp;dbP!$D$2&amp;":"&amp;dbP!$D$2),"&lt;="&amp;Z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A245" s="1">
        <f ca="1">SUMIFS(INDIRECT($F$1&amp;$F245&amp;":"&amp;$F245),INDIRECT($F$1&amp;dbP!$D$2&amp;":"&amp;dbP!$D$2),"&gt;="&amp;AA$6,INDIRECT($F$1&amp;dbP!$D$2&amp;":"&amp;dbP!$D$2),"&lt;="&amp;AA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A$6,INDIRECT($F$1&amp;dbP!$D$2&amp;":"&amp;dbP!$D$2),"&lt;="&amp;AA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B245" s="1">
        <f ca="1">SUMIFS(INDIRECT($F$1&amp;$F245&amp;":"&amp;$F245),INDIRECT($F$1&amp;dbP!$D$2&amp;":"&amp;dbP!$D$2),"&gt;="&amp;AB$6,INDIRECT($F$1&amp;dbP!$D$2&amp;":"&amp;dbP!$D$2),"&lt;="&amp;AB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B$6,INDIRECT($F$1&amp;dbP!$D$2&amp;":"&amp;dbP!$D$2),"&lt;="&amp;AB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C245" s="1">
        <f ca="1">SUMIFS(INDIRECT($F$1&amp;$F245&amp;":"&amp;$F245),INDIRECT($F$1&amp;dbP!$D$2&amp;":"&amp;dbP!$D$2),"&gt;="&amp;AC$6,INDIRECT($F$1&amp;dbP!$D$2&amp;":"&amp;dbP!$D$2),"&lt;="&amp;AC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C$6,INDIRECT($F$1&amp;dbP!$D$2&amp;":"&amp;dbP!$D$2),"&lt;="&amp;AC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D245" s="1">
        <f ca="1">SUMIFS(INDIRECT($F$1&amp;$F245&amp;":"&amp;$F245),INDIRECT($F$1&amp;dbP!$D$2&amp;":"&amp;dbP!$D$2),"&gt;="&amp;AD$6,INDIRECT($F$1&amp;dbP!$D$2&amp;":"&amp;dbP!$D$2),"&lt;="&amp;AD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D$6,INDIRECT($F$1&amp;dbP!$D$2&amp;":"&amp;dbP!$D$2),"&lt;="&amp;AD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E245" s="1">
        <f ca="1">SUMIFS(INDIRECT($F$1&amp;$F245&amp;":"&amp;$F245),INDIRECT($F$1&amp;dbP!$D$2&amp;":"&amp;dbP!$D$2),"&gt;="&amp;AE$6,INDIRECT($F$1&amp;dbP!$D$2&amp;":"&amp;dbP!$D$2),"&lt;="&amp;AE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E$6,INDIRECT($F$1&amp;dbP!$D$2&amp;":"&amp;dbP!$D$2),"&lt;="&amp;AE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F245" s="1">
        <f ca="1">SUMIFS(INDIRECT($F$1&amp;$F245&amp;":"&amp;$F245),INDIRECT($F$1&amp;dbP!$D$2&amp;":"&amp;dbP!$D$2),"&gt;="&amp;AF$6,INDIRECT($F$1&amp;dbP!$D$2&amp;":"&amp;dbP!$D$2),"&lt;="&amp;AF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F$6,INDIRECT($F$1&amp;dbP!$D$2&amp;":"&amp;dbP!$D$2),"&lt;="&amp;AF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G245" s="1">
        <f ca="1">SUMIFS(INDIRECT($F$1&amp;$F245&amp;":"&amp;$F245),INDIRECT($F$1&amp;dbP!$D$2&amp;":"&amp;dbP!$D$2),"&gt;="&amp;AG$6,INDIRECT($F$1&amp;dbP!$D$2&amp;":"&amp;dbP!$D$2),"&lt;="&amp;AG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G$6,INDIRECT($F$1&amp;dbP!$D$2&amp;":"&amp;dbP!$D$2),"&lt;="&amp;AG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H245" s="1">
        <f ca="1">SUMIFS(INDIRECT($F$1&amp;$F245&amp;":"&amp;$F245),INDIRECT($F$1&amp;dbP!$D$2&amp;":"&amp;dbP!$D$2),"&gt;="&amp;AH$6,INDIRECT($F$1&amp;dbP!$D$2&amp;":"&amp;dbP!$D$2),"&lt;="&amp;AH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H$6,INDIRECT($F$1&amp;dbP!$D$2&amp;":"&amp;dbP!$D$2),"&lt;="&amp;AH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I245" s="1">
        <f ca="1">SUMIFS(INDIRECT($F$1&amp;$F245&amp;":"&amp;$F245),INDIRECT($F$1&amp;dbP!$D$2&amp;":"&amp;dbP!$D$2),"&gt;="&amp;AI$6,INDIRECT($F$1&amp;dbP!$D$2&amp;":"&amp;dbP!$D$2),"&lt;="&amp;AI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I$6,INDIRECT($F$1&amp;dbP!$D$2&amp;":"&amp;dbP!$D$2),"&lt;="&amp;AI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J245" s="1">
        <f ca="1">SUMIFS(INDIRECT($F$1&amp;$F245&amp;":"&amp;$F245),INDIRECT($F$1&amp;dbP!$D$2&amp;":"&amp;dbP!$D$2),"&gt;="&amp;AJ$6,INDIRECT($F$1&amp;dbP!$D$2&amp;":"&amp;dbP!$D$2),"&lt;="&amp;AJ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J$6,INDIRECT($F$1&amp;dbP!$D$2&amp;":"&amp;dbP!$D$2),"&lt;="&amp;AJ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K245" s="1">
        <f ca="1">SUMIFS(INDIRECT($F$1&amp;$F245&amp;":"&amp;$F245),INDIRECT($F$1&amp;dbP!$D$2&amp;":"&amp;dbP!$D$2),"&gt;="&amp;AK$6,INDIRECT($F$1&amp;dbP!$D$2&amp;":"&amp;dbP!$D$2),"&lt;="&amp;AK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K$6,INDIRECT($F$1&amp;dbP!$D$2&amp;":"&amp;dbP!$D$2),"&lt;="&amp;AK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L245" s="1">
        <f ca="1">SUMIFS(INDIRECT($F$1&amp;$F245&amp;":"&amp;$F245),INDIRECT($F$1&amp;dbP!$D$2&amp;":"&amp;dbP!$D$2),"&gt;="&amp;AL$6,INDIRECT($F$1&amp;dbP!$D$2&amp;":"&amp;dbP!$D$2),"&lt;="&amp;AL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L$6,INDIRECT($F$1&amp;dbP!$D$2&amp;":"&amp;dbP!$D$2),"&lt;="&amp;AL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M245" s="1">
        <f ca="1">SUMIFS(INDIRECT($F$1&amp;$F245&amp;":"&amp;$F245),INDIRECT($F$1&amp;dbP!$D$2&amp;":"&amp;dbP!$D$2),"&gt;="&amp;AM$6,INDIRECT($F$1&amp;dbP!$D$2&amp;":"&amp;dbP!$D$2),"&lt;="&amp;AM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M$6,INDIRECT($F$1&amp;dbP!$D$2&amp;":"&amp;dbP!$D$2),"&lt;="&amp;AM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N245" s="1">
        <f ca="1">SUMIFS(INDIRECT($F$1&amp;$F245&amp;":"&amp;$F245),INDIRECT($F$1&amp;dbP!$D$2&amp;":"&amp;dbP!$D$2),"&gt;="&amp;AN$6,INDIRECT($F$1&amp;dbP!$D$2&amp;":"&amp;dbP!$D$2),"&lt;="&amp;AN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N$6,INDIRECT($F$1&amp;dbP!$D$2&amp;":"&amp;dbP!$D$2),"&lt;="&amp;AN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O245" s="1">
        <f ca="1">SUMIFS(INDIRECT($F$1&amp;$F245&amp;":"&amp;$F245),INDIRECT($F$1&amp;dbP!$D$2&amp;":"&amp;dbP!$D$2),"&gt;="&amp;AO$6,INDIRECT($F$1&amp;dbP!$D$2&amp;":"&amp;dbP!$D$2),"&lt;="&amp;AO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O$6,INDIRECT($F$1&amp;dbP!$D$2&amp;":"&amp;dbP!$D$2),"&lt;="&amp;AO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P245" s="1">
        <f ca="1">SUMIFS(INDIRECT($F$1&amp;$F245&amp;":"&amp;$F245),INDIRECT($F$1&amp;dbP!$D$2&amp;":"&amp;dbP!$D$2),"&gt;="&amp;AP$6,INDIRECT($F$1&amp;dbP!$D$2&amp;":"&amp;dbP!$D$2),"&lt;="&amp;AP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P$6,INDIRECT($F$1&amp;dbP!$D$2&amp;":"&amp;dbP!$D$2),"&lt;="&amp;AP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Q245" s="1">
        <f ca="1">SUMIFS(INDIRECT($F$1&amp;$F245&amp;":"&amp;$F245),INDIRECT($F$1&amp;dbP!$D$2&amp;":"&amp;dbP!$D$2),"&gt;="&amp;AQ$6,INDIRECT($F$1&amp;dbP!$D$2&amp;":"&amp;dbP!$D$2),"&lt;="&amp;AQ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Q$6,INDIRECT($F$1&amp;dbP!$D$2&amp;":"&amp;dbP!$D$2),"&lt;="&amp;AQ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R245" s="1">
        <f ca="1">SUMIFS(INDIRECT($F$1&amp;$F245&amp;":"&amp;$F245),INDIRECT($F$1&amp;dbP!$D$2&amp;":"&amp;dbP!$D$2),"&gt;="&amp;AR$6,INDIRECT($F$1&amp;dbP!$D$2&amp;":"&amp;dbP!$D$2),"&lt;="&amp;AR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R$6,INDIRECT($F$1&amp;dbP!$D$2&amp;":"&amp;dbP!$D$2),"&lt;="&amp;AR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S245" s="1">
        <f ca="1">SUMIFS(INDIRECT($F$1&amp;$F245&amp;":"&amp;$F245),INDIRECT($F$1&amp;dbP!$D$2&amp;":"&amp;dbP!$D$2),"&gt;="&amp;AS$6,INDIRECT($F$1&amp;dbP!$D$2&amp;":"&amp;dbP!$D$2),"&lt;="&amp;AS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S$6,INDIRECT($F$1&amp;dbP!$D$2&amp;":"&amp;dbP!$D$2),"&lt;="&amp;AS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T245" s="1">
        <f ca="1">SUMIFS(INDIRECT($F$1&amp;$F245&amp;":"&amp;$F245),INDIRECT($F$1&amp;dbP!$D$2&amp;":"&amp;dbP!$D$2),"&gt;="&amp;AT$6,INDIRECT($F$1&amp;dbP!$D$2&amp;":"&amp;dbP!$D$2),"&lt;="&amp;AT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T$6,INDIRECT($F$1&amp;dbP!$D$2&amp;":"&amp;dbP!$D$2),"&lt;="&amp;AT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U245" s="1">
        <f ca="1">SUMIFS(INDIRECT($F$1&amp;$F245&amp;":"&amp;$F245),INDIRECT($F$1&amp;dbP!$D$2&amp;":"&amp;dbP!$D$2),"&gt;="&amp;AU$6,INDIRECT($F$1&amp;dbP!$D$2&amp;":"&amp;dbP!$D$2),"&lt;="&amp;AU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U$6,INDIRECT($F$1&amp;dbP!$D$2&amp;":"&amp;dbP!$D$2),"&lt;="&amp;AU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V245" s="1">
        <f ca="1">SUMIFS(INDIRECT($F$1&amp;$F245&amp;":"&amp;$F245),INDIRECT($F$1&amp;dbP!$D$2&amp;":"&amp;dbP!$D$2),"&gt;="&amp;AV$6,INDIRECT($F$1&amp;dbP!$D$2&amp;":"&amp;dbP!$D$2),"&lt;="&amp;AV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V$6,INDIRECT($F$1&amp;dbP!$D$2&amp;":"&amp;dbP!$D$2),"&lt;="&amp;AV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W245" s="1">
        <f ca="1">SUMIFS(INDIRECT($F$1&amp;$F245&amp;":"&amp;$F245),INDIRECT($F$1&amp;dbP!$D$2&amp;":"&amp;dbP!$D$2),"&gt;="&amp;AW$6,INDIRECT($F$1&amp;dbP!$D$2&amp;":"&amp;dbP!$D$2),"&lt;="&amp;AW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W$6,INDIRECT($F$1&amp;dbP!$D$2&amp;":"&amp;dbP!$D$2),"&lt;="&amp;AW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X245" s="1">
        <f ca="1">SUMIFS(INDIRECT($F$1&amp;$F245&amp;":"&amp;$F245),INDIRECT($F$1&amp;dbP!$D$2&amp;":"&amp;dbP!$D$2),"&gt;="&amp;AX$6,INDIRECT($F$1&amp;dbP!$D$2&amp;":"&amp;dbP!$D$2),"&lt;="&amp;AX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X$6,INDIRECT($F$1&amp;dbP!$D$2&amp;":"&amp;dbP!$D$2),"&lt;="&amp;AX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Y245" s="1">
        <f ca="1">SUMIFS(INDIRECT($F$1&amp;$F245&amp;":"&amp;$F245),INDIRECT($F$1&amp;dbP!$D$2&amp;":"&amp;dbP!$D$2),"&gt;="&amp;AY$6,INDIRECT($F$1&amp;dbP!$D$2&amp;":"&amp;dbP!$D$2),"&lt;="&amp;AY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Y$6,INDIRECT($F$1&amp;dbP!$D$2&amp;":"&amp;dbP!$D$2),"&lt;="&amp;AY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AZ245" s="1">
        <f ca="1">SUMIFS(INDIRECT($F$1&amp;$F245&amp;":"&amp;$F245),INDIRECT($F$1&amp;dbP!$D$2&amp;":"&amp;dbP!$D$2),"&gt;="&amp;AZ$6,INDIRECT($F$1&amp;dbP!$D$2&amp;":"&amp;dbP!$D$2),"&lt;="&amp;AZ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AZ$6,INDIRECT($F$1&amp;dbP!$D$2&amp;":"&amp;dbP!$D$2),"&lt;="&amp;AZ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A245" s="1">
        <f ca="1">SUMIFS(INDIRECT($F$1&amp;$F245&amp;":"&amp;$F245),INDIRECT($F$1&amp;dbP!$D$2&amp;":"&amp;dbP!$D$2),"&gt;="&amp;BA$6,INDIRECT($F$1&amp;dbP!$D$2&amp;":"&amp;dbP!$D$2),"&lt;="&amp;BA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BA$6,INDIRECT($F$1&amp;dbP!$D$2&amp;":"&amp;dbP!$D$2),"&lt;="&amp;BA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B245" s="1">
        <f ca="1">SUMIFS(INDIRECT($F$1&amp;$F245&amp;":"&amp;$F245),INDIRECT($F$1&amp;dbP!$D$2&amp;":"&amp;dbP!$D$2),"&gt;="&amp;BB$6,INDIRECT($F$1&amp;dbP!$D$2&amp;":"&amp;dbP!$D$2),"&lt;="&amp;BB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BB$6,INDIRECT($F$1&amp;dbP!$D$2&amp;":"&amp;dbP!$D$2),"&lt;="&amp;BB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C245" s="1">
        <f ca="1">SUMIFS(INDIRECT($F$1&amp;$F245&amp;":"&amp;$F245),INDIRECT($F$1&amp;dbP!$D$2&amp;":"&amp;dbP!$D$2),"&gt;="&amp;BC$6,INDIRECT($F$1&amp;dbP!$D$2&amp;":"&amp;dbP!$D$2),"&lt;="&amp;BC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BC$6,INDIRECT($F$1&amp;dbP!$D$2&amp;":"&amp;dbP!$D$2),"&lt;="&amp;BC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D245" s="1">
        <f ca="1">SUMIFS(INDIRECT($F$1&amp;$F245&amp;":"&amp;$F245),INDIRECT($F$1&amp;dbP!$D$2&amp;":"&amp;dbP!$D$2),"&gt;="&amp;BD$6,INDIRECT($F$1&amp;dbP!$D$2&amp;":"&amp;dbP!$D$2),"&lt;="&amp;BD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BD$6,INDIRECT($F$1&amp;dbP!$D$2&amp;":"&amp;dbP!$D$2),"&lt;="&amp;BD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  <c r="BE245" s="1">
        <f ca="1">SUMIFS(INDIRECT($F$1&amp;$F245&amp;":"&amp;$F245),INDIRECT($F$1&amp;dbP!$D$2&amp;":"&amp;dbP!$D$2),"&gt;="&amp;BE$6,INDIRECT($F$1&amp;dbP!$D$2&amp;":"&amp;dbP!$D$2),"&lt;="&amp;BE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"&amp;$I245=$J245),"*",RIGHT($J245,LEN($J245)-4)),INDIRECT($F$1&amp;dbP!$AC$2&amp;":"&amp;dbP!$AC$2),RepP!$J$3)-
SUMIFS(INDIRECT($F$1&amp;$G245&amp;":"&amp;$G245),INDIRECT($F$1&amp;dbP!$D$2&amp;":"&amp;dbP!$D$2),"&gt;="&amp;BE$6,INDIRECT($F$1&amp;dbP!$D$2&amp;":"&amp;dbP!$D$2),"&lt;="&amp;BE$7,INDIRECT($F$1&amp;dbP!$O$2&amp;":"&amp;dbP!$O$2),$H245,INDIRECT($F$1&amp;dbP!$P$2&amp;":"&amp;dbP!$P$2),IF($I245=$J245,"*",$I245),INDIRECT($F$1&amp;dbP!$Q$2&amp;":"&amp;dbP!$Q$2),IF(OR($I245=$J245,"  "&amp;$I245=$J245),"*",RIGHT($J245,LEN($J245)-4)),INDIRECT($F$1&amp;dbP!$AC$2&amp;":"&amp;dbP!$AC$2),RepP!$J$3)</f>
        <v>0</v>
      </c>
    </row>
    <row r="246" spans="1:57" ht="4.95" customHeight="1" x14ac:dyDescent="0.3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35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</row>
    <row r="248" spans="1:57" x14ac:dyDescent="0.3">
      <c r="H248" s="1" t="s">
        <v>150</v>
      </c>
    </row>
    <row r="250" spans="1:57" x14ac:dyDescent="0.3">
      <c r="B250" s="1">
        <f>ROW(Items!A9)</f>
        <v>9</v>
      </c>
      <c r="D250" s="1">
        <f ca="1">INDIRECT($B$1&amp;Items!T$2&amp;$B250)</f>
        <v>0</v>
      </c>
      <c r="F250" s="1" t="str">
        <f ca="1">INDIRECT($B$1&amp;Items!P$2&amp;$B250)</f>
        <v>Y</v>
      </c>
      <c r="H250" s="13" t="str">
        <f ca="1">INDIRECT($B$1&amp;Items!M$2&amp;$B250)</f>
        <v>Поступление ДС от продаж</v>
      </c>
      <c r="I250" s="13" t="str">
        <f ca="1">IF(INDIRECT($B$1&amp;Items!N$2&amp;$B250)="",H250,INDIRECT($B$1&amp;Items!N$2&amp;$B250))</f>
        <v>Поступление ДС от продаж</v>
      </c>
      <c r="J250" s="1" t="str">
        <f ca="1">IF(INDIRECT($B$1&amp;Items!O$2&amp;$B250)="",IF(H250&lt;&gt;I250,"  "&amp;I250,I250),"    "&amp;INDIRECT($B$1&amp;Items!O$2&amp;$B250))</f>
        <v>Поступление ДС от продаж</v>
      </c>
      <c r="S250" s="1">
        <f ca="1">SUM($U250:INDIRECT(ADDRESS(ROW(),SUMIFS($1:$1,$5:$5,MAX($5:$5)))))</f>
        <v>93677837.316663325</v>
      </c>
      <c r="V250" s="1">
        <f ca="1">SUMIFS(INDIRECT($F$1&amp;$F250&amp;":"&amp;$F250),INDIRECT($F$1&amp;dbP!$D$2&amp;":"&amp;dbP!$D$2),"&gt;="&amp;V$6,INDIRECT($F$1&amp;dbP!$D$2&amp;":"&amp;dbP!$D$2),"&lt;="&amp;V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W250" s="1">
        <f ca="1">SUMIFS(INDIRECT($F$1&amp;$F250&amp;":"&amp;$F250),INDIRECT($F$1&amp;dbP!$D$2&amp;":"&amp;dbP!$D$2),"&gt;="&amp;W$6,INDIRECT($F$1&amp;dbP!$D$2&amp;":"&amp;dbP!$D$2),"&lt;="&amp;W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X250" s="1">
        <f ca="1">SUMIFS(INDIRECT($F$1&amp;$F250&amp;":"&amp;$F250),INDIRECT($F$1&amp;dbP!$D$2&amp;":"&amp;dbP!$D$2),"&gt;="&amp;X$6,INDIRECT($F$1&amp;dbP!$D$2&amp;":"&amp;dbP!$D$2),"&lt;="&amp;X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5892353.6089953966</v>
      </c>
      <c r="Y250" s="1">
        <f ca="1">SUMIFS(INDIRECT($F$1&amp;$F250&amp;":"&amp;$F250),INDIRECT($F$1&amp;dbP!$D$2&amp;":"&amp;dbP!$D$2),"&gt;="&amp;Y$6,INDIRECT($F$1&amp;dbP!$D$2&amp;":"&amp;dbP!$D$2),"&lt;="&amp;Y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5892353.6089953966</v>
      </c>
      <c r="Z250" s="1">
        <f ca="1">SUMIFS(INDIRECT($F$1&amp;$F250&amp;":"&amp;$F250),INDIRECT($F$1&amp;dbP!$D$2&amp;":"&amp;dbP!$D$2),"&gt;="&amp;Z$6,INDIRECT($F$1&amp;dbP!$D$2&amp;":"&amp;dbP!$D$2),"&lt;="&amp;Z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34524958.122167632</v>
      </c>
      <c r="AA250" s="1">
        <f ca="1">SUMIFS(INDIRECT($F$1&amp;$F250&amp;":"&amp;$F250),INDIRECT($F$1&amp;dbP!$D$2&amp;":"&amp;dbP!$D$2),"&gt;="&amp;AA$6,INDIRECT($F$1&amp;dbP!$D$2&amp;":"&amp;dbP!$D$2),"&lt;="&amp;AA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28103351.194998998</v>
      </c>
      <c r="AB250" s="1">
        <f ca="1">SUMIFS(INDIRECT($F$1&amp;$F250&amp;":"&amp;$F250),INDIRECT($F$1&amp;dbP!$D$2&amp;":"&amp;dbP!$D$2),"&gt;="&amp;AB$6,INDIRECT($F$1&amp;dbP!$D$2&amp;":"&amp;dbP!$D$2),"&lt;="&amp;AB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19264820.781505905</v>
      </c>
      <c r="AC250" s="1">
        <f ca="1">SUMIFS(INDIRECT($F$1&amp;$F250&amp;":"&amp;$F250),INDIRECT($F$1&amp;dbP!$D$2&amp;":"&amp;dbP!$D$2),"&gt;="&amp;AC$6,INDIRECT($F$1&amp;dbP!$D$2&amp;":"&amp;dbP!$D$2),"&lt;="&amp;AC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D250" s="1">
        <f ca="1">SUMIFS(INDIRECT($F$1&amp;$F250&amp;":"&amp;$F250),INDIRECT($F$1&amp;dbP!$D$2&amp;":"&amp;dbP!$D$2),"&gt;="&amp;AD$6,INDIRECT($F$1&amp;dbP!$D$2&amp;":"&amp;dbP!$D$2),"&lt;="&amp;AD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E250" s="1">
        <f ca="1">SUMIFS(INDIRECT($F$1&amp;$F250&amp;":"&amp;$F250),INDIRECT($F$1&amp;dbP!$D$2&amp;":"&amp;dbP!$D$2),"&gt;="&amp;AE$6,INDIRECT($F$1&amp;dbP!$D$2&amp;":"&amp;dbP!$D$2),"&lt;="&amp;AE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F250" s="1">
        <f ca="1">SUMIFS(INDIRECT($F$1&amp;$F250&amp;":"&amp;$F250),INDIRECT($F$1&amp;dbP!$D$2&amp;":"&amp;dbP!$D$2),"&gt;="&amp;AF$6,INDIRECT($F$1&amp;dbP!$D$2&amp;":"&amp;dbP!$D$2),"&lt;="&amp;AF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G250" s="1">
        <f ca="1">SUMIFS(INDIRECT($F$1&amp;$F250&amp;":"&amp;$F250),INDIRECT($F$1&amp;dbP!$D$2&amp;":"&amp;dbP!$D$2),"&gt;="&amp;AG$6,INDIRECT($F$1&amp;dbP!$D$2&amp;":"&amp;dbP!$D$2),"&lt;="&amp;AG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H250" s="1">
        <f ca="1">SUMIFS(INDIRECT($F$1&amp;$F250&amp;":"&amp;$F250),INDIRECT($F$1&amp;dbP!$D$2&amp;":"&amp;dbP!$D$2),"&gt;="&amp;AH$6,INDIRECT($F$1&amp;dbP!$D$2&amp;":"&amp;dbP!$D$2),"&lt;="&amp;AH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I250" s="1">
        <f ca="1">SUMIFS(INDIRECT($F$1&amp;$F250&amp;":"&amp;$F250),INDIRECT($F$1&amp;dbP!$D$2&amp;":"&amp;dbP!$D$2),"&gt;="&amp;AI$6,INDIRECT($F$1&amp;dbP!$D$2&amp;":"&amp;dbP!$D$2),"&lt;="&amp;AI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J250" s="1">
        <f ca="1">SUMIFS(INDIRECT($F$1&amp;$F250&amp;":"&amp;$F250),INDIRECT($F$1&amp;dbP!$D$2&amp;":"&amp;dbP!$D$2),"&gt;="&amp;AJ$6,INDIRECT($F$1&amp;dbP!$D$2&amp;":"&amp;dbP!$D$2),"&lt;="&amp;AJ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K250" s="1">
        <f ca="1">SUMIFS(INDIRECT($F$1&amp;$F250&amp;":"&amp;$F250),INDIRECT($F$1&amp;dbP!$D$2&amp;":"&amp;dbP!$D$2),"&gt;="&amp;AK$6,INDIRECT($F$1&amp;dbP!$D$2&amp;":"&amp;dbP!$D$2),"&lt;="&amp;AK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L250" s="1">
        <f ca="1">SUMIFS(INDIRECT($F$1&amp;$F250&amp;":"&amp;$F250),INDIRECT($F$1&amp;dbP!$D$2&amp;":"&amp;dbP!$D$2),"&gt;="&amp;AL$6,INDIRECT($F$1&amp;dbP!$D$2&amp;":"&amp;dbP!$D$2),"&lt;="&amp;AL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M250" s="1">
        <f ca="1">SUMIFS(INDIRECT($F$1&amp;$F250&amp;":"&amp;$F250),INDIRECT($F$1&amp;dbP!$D$2&amp;":"&amp;dbP!$D$2),"&gt;="&amp;AM$6,INDIRECT($F$1&amp;dbP!$D$2&amp;":"&amp;dbP!$D$2),"&lt;="&amp;AM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N250" s="1">
        <f ca="1">SUMIFS(INDIRECT($F$1&amp;$F250&amp;":"&amp;$F250),INDIRECT($F$1&amp;dbP!$D$2&amp;":"&amp;dbP!$D$2),"&gt;="&amp;AN$6,INDIRECT($F$1&amp;dbP!$D$2&amp;":"&amp;dbP!$D$2),"&lt;="&amp;AN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O250" s="1">
        <f ca="1">SUMIFS(INDIRECT($F$1&amp;$F250&amp;":"&amp;$F250),INDIRECT($F$1&amp;dbP!$D$2&amp;":"&amp;dbP!$D$2),"&gt;="&amp;AO$6,INDIRECT($F$1&amp;dbP!$D$2&amp;":"&amp;dbP!$D$2),"&lt;="&amp;AO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P250" s="1">
        <f ca="1">SUMIFS(INDIRECT($F$1&amp;$F250&amp;":"&amp;$F250),INDIRECT($F$1&amp;dbP!$D$2&amp;":"&amp;dbP!$D$2),"&gt;="&amp;AP$6,INDIRECT($F$1&amp;dbP!$D$2&amp;":"&amp;dbP!$D$2),"&lt;="&amp;AP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Q250" s="1">
        <f ca="1">SUMIFS(INDIRECT($F$1&amp;$F250&amp;":"&amp;$F250),INDIRECT($F$1&amp;dbP!$D$2&amp;":"&amp;dbP!$D$2),"&gt;="&amp;AQ$6,INDIRECT($F$1&amp;dbP!$D$2&amp;":"&amp;dbP!$D$2),"&lt;="&amp;AQ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R250" s="1">
        <f ca="1">SUMIFS(INDIRECT($F$1&amp;$F250&amp;":"&amp;$F250),INDIRECT($F$1&amp;dbP!$D$2&amp;":"&amp;dbP!$D$2),"&gt;="&amp;AR$6,INDIRECT($F$1&amp;dbP!$D$2&amp;":"&amp;dbP!$D$2),"&lt;="&amp;AR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S250" s="1">
        <f ca="1">SUMIFS(INDIRECT($F$1&amp;$F250&amp;":"&amp;$F250),INDIRECT($F$1&amp;dbP!$D$2&amp;":"&amp;dbP!$D$2),"&gt;="&amp;AS$6,INDIRECT($F$1&amp;dbP!$D$2&amp;":"&amp;dbP!$D$2),"&lt;="&amp;AS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T250" s="1">
        <f ca="1">SUMIFS(INDIRECT($F$1&amp;$F250&amp;":"&amp;$F250),INDIRECT($F$1&amp;dbP!$D$2&amp;":"&amp;dbP!$D$2),"&gt;="&amp;AT$6,INDIRECT($F$1&amp;dbP!$D$2&amp;":"&amp;dbP!$D$2),"&lt;="&amp;AT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U250" s="1">
        <f ca="1">SUMIFS(INDIRECT($F$1&amp;$F250&amp;":"&amp;$F250),INDIRECT($F$1&amp;dbP!$D$2&amp;":"&amp;dbP!$D$2),"&gt;="&amp;AU$6,INDIRECT($F$1&amp;dbP!$D$2&amp;":"&amp;dbP!$D$2),"&lt;="&amp;AU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V250" s="1">
        <f ca="1">SUMIFS(INDIRECT($F$1&amp;$F250&amp;":"&amp;$F250),INDIRECT($F$1&amp;dbP!$D$2&amp;":"&amp;dbP!$D$2),"&gt;="&amp;AV$6,INDIRECT($F$1&amp;dbP!$D$2&amp;":"&amp;dbP!$D$2),"&lt;="&amp;AV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W250" s="1">
        <f ca="1">SUMIFS(INDIRECT($F$1&amp;$F250&amp;":"&amp;$F250),INDIRECT($F$1&amp;dbP!$D$2&amp;":"&amp;dbP!$D$2),"&gt;="&amp;AW$6,INDIRECT($F$1&amp;dbP!$D$2&amp;":"&amp;dbP!$D$2),"&lt;="&amp;AW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X250" s="1">
        <f ca="1">SUMIFS(INDIRECT($F$1&amp;$F250&amp;":"&amp;$F250),INDIRECT($F$1&amp;dbP!$D$2&amp;":"&amp;dbP!$D$2),"&gt;="&amp;AX$6,INDIRECT($F$1&amp;dbP!$D$2&amp;":"&amp;dbP!$D$2),"&lt;="&amp;AX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Y250" s="1">
        <f ca="1">SUMIFS(INDIRECT($F$1&amp;$F250&amp;":"&amp;$F250),INDIRECT($F$1&amp;dbP!$D$2&amp;":"&amp;dbP!$D$2),"&gt;="&amp;AY$6,INDIRECT($F$1&amp;dbP!$D$2&amp;":"&amp;dbP!$D$2),"&lt;="&amp;AY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AZ250" s="1">
        <f ca="1">SUMIFS(INDIRECT($F$1&amp;$F250&amp;":"&amp;$F250),INDIRECT($F$1&amp;dbP!$D$2&amp;":"&amp;dbP!$D$2),"&gt;="&amp;AZ$6,INDIRECT($F$1&amp;dbP!$D$2&amp;":"&amp;dbP!$D$2),"&lt;="&amp;AZ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A250" s="1">
        <f ca="1">SUMIFS(INDIRECT($F$1&amp;$F250&amp;":"&amp;$F250),INDIRECT($F$1&amp;dbP!$D$2&amp;":"&amp;dbP!$D$2),"&gt;="&amp;BA$6,INDIRECT($F$1&amp;dbP!$D$2&amp;":"&amp;dbP!$D$2),"&lt;="&amp;BA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B250" s="1">
        <f ca="1">SUMIFS(INDIRECT($F$1&amp;$F250&amp;":"&amp;$F250),INDIRECT($F$1&amp;dbP!$D$2&amp;":"&amp;dbP!$D$2),"&gt;="&amp;BB$6,INDIRECT($F$1&amp;dbP!$D$2&amp;":"&amp;dbP!$D$2),"&lt;="&amp;BB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C250" s="1">
        <f ca="1">SUMIFS(INDIRECT($F$1&amp;$F250&amp;":"&amp;$F250),INDIRECT($F$1&amp;dbP!$D$2&amp;":"&amp;dbP!$D$2),"&gt;="&amp;BC$6,INDIRECT($F$1&amp;dbP!$D$2&amp;":"&amp;dbP!$D$2),"&lt;="&amp;BC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D250" s="1">
        <f ca="1">SUMIFS(INDIRECT($F$1&amp;$F250&amp;":"&amp;$F250),INDIRECT($F$1&amp;dbP!$D$2&amp;":"&amp;dbP!$D$2),"&gt;="&amp;BD$6,INDIRECT($F$1&amp;dbP!$D$2&amp;":"&amp;dbP!$D$2),"&lt;="&amp;BD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  <c r="BE250" s="1">
        <f ca="1">SUMIFS(INDIRECT($F$1&amp;$F250&amp;":"&amp;$F250),INDIRECT($F$1&amp;dbP!$D$2&amp;":"&amp;dbP!$D$2),"&gt;="&amp;BE$6,INDIRECT($F$1&amp;dbP!$D$2&amp;":"&amp;dbP!$D$2),"&lt;="&amp;BE$7,INDIRECT($F$1&amp;dbP!$O$2&amp;":"&amp;dbP!$O$2),$H250,INDIRECT($F$1&amp;dbP!$P$2&amp;":"&amp;dbP!$P$2),IF($I250=$J250,"*",$I250),INDIRECT($F$1&amp;dbP!$Q$2&amp;":"&amp;dbP!$Q$2),IF(OR($I250=$J250,"  "&amp;$I250=$J250),"*",RIGHT($J250,LEN($J250)-4)),INDIRECT($F$1&amp;dbP!$AC$2&amp;":"&amp;dbP!$AC$2),RepP!$J$3)</f>
        <v>0</v>
      </c>
    </row>
    <row r="251" spans="1:57" x14ac:dyDescent="0.3">
      <c r="B251" s="1">
        <f>MAX(B$246:B250)+1</f>
        <v>10</v>
      </c>
      <c r="D251" s="1">
        <f ca="1">INDIRECT($B$1&amp;Items!T$2&amp;$B251)</f>
        <v>0</v>
      </c>
      <c r="F251" s="1" t="str">
        <f ca="1">INDIRECT($B$1&amp;Items!P$2&amp;$B251)</f>
        <v>Y</v>
      </c>
      <c r="H251" s="13" t="str">
        <f ca="1">INDIRECT($B$1&amp;Items!M$2&amp;$B251)</f>
        <v>Поступление ДС от продаж</v>
      </c>
      <c r="I251" s="13" t="str">
        <f ca="1">IF(INDIRECT($B$1&amp;Items!N$2&amp;$B251)="",H251,INDIRECT($B$1&amp;Items!N$2&amp;$B251))</f>
        <v>Поступления от реализации</v>
      </c>
      <c r="J251" s="1" t="str">
        <f ca="1">IF(INDIRECT($B$1&amp;Items!O$2&amp;$B251)="",IF(H251&lt;&gt;I251,"  "&amp;I251,I251),"    "&amp;INDIRECT($B$1&amp;Items!O$2&amp;$B251))</f>
        <v xml:space="preserve">  Поступления от реализации</v>
      </c>
      <c r="S251" s="1">
        <f ca="1">SUM($U251:INDIRECT(ADDRESS(ROW(),SUMIFS($1:$1,$5:$5,MAX($5:$5)))))</f>
        <v>93677837.316663325</v>
      </c>
      <c r="V251" s="1">
        <f ca="1">SUMIFS(INDIRECT($F$1&amp;$F251&amp;":"&amp;$F251),INDIRECT($F$1&amp;dbP!$D$2&amp;":"&amp;dbP!$D$2),"&gt;="&amp;V$6,INDIRECT($F$1&amp;dbP!$D$2&amp;":"&amp;dbP!$D$2),"&lt;="&amp;V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W251" s="1">
        <f ca="1">SUMIFS(INDIRECT($F$1&amp;$F251&amp;":"&amp;$F251),INDIRECT($F$1&amp;dbP!$D$2&amp;":"&amp;dbP!$D$2),"&gt;="&amp;W$6,INDIRECT($F$1&amp;dbP!$D$2&amp;":"&amp;dbP!$D$2),"&lt;="&amp;W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X251" s="1">
        <f ca="1">SUMIFS(INDIRECT($F$1&amp;$F251&amp;":"&amp;$F251),INDIRECT($F$1&amp;dbP!$D$2&amp;":"&amp;dbP!$D$2),"&gt;="&amp;X$6,INDIRECT($F$1&amp;dbP!$D$2&amp;":"&amp;dbP!$D$2),"&lt;="&amp;X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5892353.6089953966</v>
      </c>
      <c r="Y251" s="1">
        <f ca="1">SUMIFS(INDIRECT($F$1&amp;$F251&amp;":"&amp;$F251),INDIRECT($F$1&amp;dbP!$D$2&amp;":"&amp;dbP!$D$2),"&gt;="&amp;Y$6,INDIRECT($F$1&amp;dbP!$D$2&amp;":"&amp;dbP!$D$2),"&lt;="&amp;Y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5892353.6089953966</v>
      </c>
      <c r="Z251" s="1">
        <f ca="1">SUMIFS(INDIRECT($F$1&amp;$F251&amp;":"&amp;$F251),INDIRECT($F$1&amp;dbP!$D$2&amp;":"&amp;dbP!$D$2),"&gt;="&amp;Z$6,INDIRECT($F$1&amp;dbP!$D$2&amp;":"&amp;dbP!$D$2),"&lt;="&amp;Z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34524958.122167632</v>
      </c>
      <c r="AA251" s="1">
        <f ca="1">SUMIFS(INDIRECT($F$1&amp;$F251&amp;":"&amp;$F251),INDIRECT($F$1&amp;dbP!$D$2&amp;":"&amp;dbP!$D$2),"&gt;="&amp;AA$6,INDIRECT($F$1&amp;dbP!$D$2&amp;":"&amp;dbP!$D$2),"&lt;="&amp;AA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28103351.194998998</v>
      </c>
      <c r="AB251" s="1">
        <f ca="1">SUMIFS(INDIRECT($F$1&amp;$F251&amp;":"&amp;$F251),INDIRECT($F$1&amp;dbP!$D$2&amp;":"&amp;dbP!$D$2),"&gt;="&amp;AB$6,INDIRECT($F$1&amp;dbP!$D$2&amp;":"&amp;dbP!$D$2),"&lt;="&amp;AB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19264820.781505905</v>
      </c>
      <c r="AC251" s="1">
        <f ca="1">SUMIFS(INDIRECT($F$1&amp;$F251&amp;":"&amp;$F251),INDIRECT($F$1&amp;dbP!$D$2&amp;":"&amp;dbP!$D$2),"&gt;="&amp;AC$6,INDIRECT($F$1&amp;dbP!$D$2&amp;":"&amp;dbP!$D$2),"&lt;="&amp;AC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D251" s="1">
        <f ca="1">SUMIFS(INDIRECT($F$1&amp;$F251&amp;":"&amp;$F251),INDIRECT($F$1&amp;dbP!$D$2&amp;":"&amp;dbP!$D$2),"&gt;="&amp;AD$6,INDIRECT($F$1&amp;dbP!$D$2&amp;":"&amp;dbP!$D$2),"&lt;="&amp;AD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E251" s="1">
        <f ca="1">SUMIFS(INDIRECT($F$1&amp;$F251&amp;":"&amp;$F251),INDIRECT($F$1&amp;dbP!$D$2&amp;":"&amp;dbP!$D$2),"&gt;="&amp;AE$6,INDIRECT($F$1&amp;dbP!$D$2&amp;":"&amp;dbP!$D$2),"&lt;="&amp;AE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F251" s="1">
        <f ca="1">SUMIFS(INDIRECT($F$1&amp;$F251&amp;":"&amp;$F251),INDIRECT($F$1&amp;dbP!$D$2&amp;":"&amp;dbP!$D$2),"&gt;="&amp;AF$6,INDIRECT($F$1&amp;dbP!$D$2&amp;":"&amp;dbP!$D$2),"&lt;="&amp;AF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G251" s="1">
        <f ca="1">SUMIFS(INDIRECT($F$1&amp;$F251&amp;":"&amp;$F251),INDIRECT($F$1&amp;dbP!$D$2&amp;":"&amp;dbP!$D$2),"&gt;="&amp;AG$6,INDIRECT($F$1&amp;dbP!$D$2&amp;":"&amp;dbP!$D$2),"&lt;="&amp;AG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H251" s="1">
        <f ca="1">SUMIFS(INDIRECT($F$1&amp;$F251&amp;":"&amp;$F251),INDIRECT($F$1&amp;dbP!$D$2&amp;":"&amp;dbP!$D$2),"&gt;="&amp;AH$6,INDIRECT($F$1&amp;dbP!$D$2&amp;":"&amp;dbP!$D$2),"&lt;="&amp;AH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I251" s="1">
        <f ca="1">SUMIFS(INDIRECT($F$1&amp;$F251&amp;":"&amp;$F251),INDIRECT($F$1&amp;dbP!$D$2&amp;":"&amp;dbP!$D$2),"&gt;="&amp;AI$6,INDIRECT($F$1&amp;dbP!$D$2&amp;":"&amp;dbP!$D$2),"&lt;="&amp;AI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J251" s="1">
        <f ca="1">SUMIFS(INDIRECT($F$1&amp;$F251&amp;":"&amp;$F251),INDIRECT($F$1&amp;dbP!$D$2&amp;":"&amp;dbP!$D$2),"&gt;="&amp;AJ$6,INDIRECT($F$1&amp;dbP!$D$2&amp;":"&amp;dbP!$D$2),"&lt;="&amp;AJ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K251" s="1">
        <f ca="1">SUMIFS(INDIRECT($F$1&amp;$F251&amp;":"&amp;$F251),INDIRECT($F$1&amp;dbP!$D$2&amp;":"&amp;dbP!$D$2),"&gt;="&amp;AK$6,INDIRECT($F$1&amp;dbP!$D$2&amp;":"&amp;dbP!$D$2),"&lt;="&amp;AK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L251" s="1">
        <f ca="1">SUMIFS(INDIRECT($F$1&amp;$F251&amp;":"&amp;$F251),INDIRECT($F$1&amp;dbP!$D$2&amp;":"&amp;dbP!$D$2),"&gt;="&amp;AL$6,INDIRECT($F$1&amp;dbP!$D$2&amp;":"&amp;dbP!$D$2),"&lt;="&amp;AL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M251" s="1">
        <f ca="1">SUMIFS(INDIRECT($F$1&amp;$F251&amp;":"&amp;$F251),INDIRECT($F$1&amp;dbP!$D$2&amp;":"&amp;dbP!$D$2),"&gt;="&amp;AM$6,INDIRECT($F$1&amp;dbP!$D$2&amp;":"&amp;dbP!$D$2),"&lt;="&amp;AM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N251" s="1">
        <f ca="1">SUMIFS(INDIRECT($F$1&amp;$F251&amp;":"&amp;$F251),INDIRECT($F$1&amp;dbP!$D$2&amp;":"&amp;dbP!$D$2),"&gt;="&amp;AN$6,INDIRECT($F$1&amp;dbP!$D$2&amp;":"&amp;dbP!$D$2),"&lt;="&amp;AN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O251" s="1">
        <f ca="1">SUMIFS(INDIRECT($F$1&amp;$F251&amp;":"&amp;$F251),INDIRECT($F$1&amp;dbP!$D$2&amp;":"&amp;dbP!$D$2),"&gt;="&amp;AO$6,INDIRECT($F$1&amp;dbP!$D$2&amp;":"&amp;dbP!$D$2),"&lt;="&amp;AO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P251" s="1">
        <f ca="1">SUMIFS(INDIRECT($F$1&amp;$F251&amp;":"&amp;$F251),INDIRECT($F$1&amp;dbP!$D$2&amp;":"&amp;dbP!$D$2),"&gt;="&amp;AP$6,INDIRECT($F$1&amp;dbP!$D$2&amp;":"&amp;dbP!$D$2),"&lt;="&amp;AP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Q251" s="1">
        <f ca="1">SUMIFS(INDIRECT($F$1&amp;$F251&amp;":"&amp;$F251),INDIRECT($F$1&amp;dbP!$D$2&amp;":"&amp;dbP!$D$2),"&gt;="&amp;AQ$6,INDIRECT($F$1&amp;dbP!$D$2&amp;":"&amp;dbP!$D$2),"&lt;="&amp;AQ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R251" s="1">
        <f ca="1">SUMIFS(INDIRECT($F$1&amp;$F251&amp;":"&amp;$F251),INDIRECT($F$1&amp;dbP!$D$2&amp;":"&amp;dbP!$D$2),"&gt;="&amp;AR$6,INDIRECT($F$1&amp;dbP!$D$2&amp;":"&amp;dbP!$D$2),"&lt;="&amp;AR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S251" s="1">
        <f ca="1">SUMIFS(INDIRECT($F$1&amp;$F251&amp;":"&amp;$F251),INDIRECT($F$1&amp;dbP!$D$2&amp;":"&amp;dbP!$D$2),"&gt;="&amp;AS$6,INDIRECT($F$1&amp;dbP!$D$2&amp;":"&amp;dbP!$D$2),"&lt;="&amp;AS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T251" s="1">
        <f ca="1">SUMIFS(INDIRECT($F$1&amp;$F251&amp;":"&amp;$F251),INDIRECT($F$1&amp;dbP!$D$2&amp;":"&amp;dbP!$D$2),"&gt;="&amp;AT$6,INDIRECT($F$1&amp;dbP!$D$2&amp;":"&amp;dbP!$D$2),"&lt;="&amp;AT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U251" s="1">
        <f ca="1">SUMIFS(INDIRECT($F$1&amp;$F251&amp;":"&amp;$F251),INDIRECT($F$1&amp;dbP!$D$2&amp;":"&amp;dbP!$D$2),"&gt;="&amp;AU$6,INDIRECT($F$1&amp;dbP!$D$2&amp;":"&amp;dbP!$D$2),"&lt;="&amp;AU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V251" s="1">
        <f ca="1">SUMIFS(INDIRECT($F$1&amp;$F251&amp;":"&amp;$F251),INDIRECT($F$1&amp;dbP!$D$2&amp;":"&amp;dbP!$D$2),"&gt;="&amp;AV$6,INDIRECT($F$1&amp;dbP!$D$2&amp;":"&amp;dbP!$D$2),"&lt;="&amp;AV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W251" s="1">
        <f ca="1">SUMIFS(INDIRECT($F$1&amp;$F251&amp;":"&amp;$F251),INDIRECT($F$1&amp;dbP!$D$2&amp;":"&amp;dbP!$D$2),"&gt;="&amp;AW$6,INDIRECT($F$1&amp;dbP!$D$2&amp;":"&amp;dbP!$D$2),"&lt;="&amp;AW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X251" s="1">
        <f ca="1">SUMIFS(INDIRECT($F$1&amp;$F251&amp;":"&amp;$F251),INDIRECT($F$1&amp;dbP!$D$2&amp;":"&amp;dbP!$D$2),"&gt;="&amp;AX$6,INDIRECT($F$1&amp;dbP!$D$2&amp;":"&amp;dbP!$D$2),"&lt;="&amp;AX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Y251" s="1">
        <f ca="1">SUMIFS(INDIRECT($F$1&amp;$F251&amp;":"&amp;$F251),INDIRECT($F$1&amp;dbP!$D$2&amp;":"&amp;dbP!$D$2),"&gt;="&amp;AY$6,INDIRECT($F$1&amp;dbP!$D$2&amp;":"&amp;dbP!$D$2),"&lt;="&amp;AY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AZ251" s="1">
        <f ca="1">SUMIFS(INDIRECT($F$1&amp;$F251&amp;":"&amp;$F251),INDIRECT($F$1&amp;dbP!$D$2&amp;":"&amp;dbP!$D$2),"&gt;="&amp;AZ$6,INDIRECT($F$1&amp;dbP!$D$2&amp;":"&amp;dbP!$D$2),"&lt;="&amp;AZ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A251" s="1">
        <f ca="1">SUMIFS(INDIRECT($F$1&amp;$F251&amp;":"&amp;$F251),INDIRECT($F$1&amp;dbP!$D$2&amp;":"&amp;dbP!$D$2),"&gt;="&amp;BA$6,INDIRECT($F$1&amp;dbP!$D$2&amp;":"&amp;dbP!$D$2),"&lt;="&amp;BA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B251" s="1">
        <f ca="1">SUMIFS(INDIRECT($F$1&amp;$F251&amp;":"&amp;$F251),INDIRECT($F$1&amp;dbP!$D$2&amp;":"&amp;dbP!$D$2),"&gt;="&amp;BB$6,INDIRECT($F$1&amp;dbP!$D$2&amp;":"&amp;dbP!$D$2),"&lt;="&amp;BB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C251" s="1">
        <f ca="1">SUMIFS(INDIRECT($F$1&amp;$F251&amp;":"&amp;$F251),INDIRECT($F$1&amp;dbP!$D$2&amp;":"&amp;dbP!$D$2),"&gt;="&amp;BC$6,INDIRECT($F$1&amp;dbP!$D$2&amp;":"&amp;dbP!$D$2),"&lt;="&amp;BC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D251" s="1">
        <f ca="1">SUMIFS(INDIRECT($F$1&amp;$F251&amp;":"&amp;$F251),INDIRECT($F$1&amp;dbP!$D$2&amp;":"&amp;dbP!$D$2),"&gt;="&amp;BD$6,INDIRECT($F$1&amp;dbP!$D$2&amp;":"&amp;dbP!$D$2),"&lt;="&amp;BD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  <c r="BE251" s="1">
        <f ca="1">SUMIFS(INDIRECT($F$1&amp;$F251&amp;":"&amp;$F251),INDIRECT($F$1&amp;dbP!$D$2&amp;":"&amp;dbP!$D$2),"&gt;="&amp;BE$6,INDIRECT($F$1&amp;dbP!$D$2&amp;":"&amp;dbP!$D$2),"&lt;="&amp;BE$7,INDIRECT($F$1&amp;dbP!$O$2&amp;":"&amp;dbP!$O$2),$H251,INDIRECT($F$1&amp;dbP!$P$2&amp;":"&amp;dbP!$P$2),IF($I251=$J251,"*",$I251),INDIRECT($F$1&amp;dbP!$Q$2&amp;":"&amp;dbP!$Q$2),IF(OR($I251=$J251,"  "&amp;$I251=$J251),"*",RIGHT($J251,LEN($J251)-4)),INDIRECT($F$1&amp;dbP!$AC$2&amp;":"&amp;dbP!$AC$2),RepP!$J$3)</f>
        <v>0</v>
      </c>
    </row>
    <row r="252" spans="1:57" x14ac:dyDescent="0.3">
      <c r="B252" s="1">
        <f>MAX(B$246:B251)+1</f>
        <v>11</v>
      </c>
      <c r="D252" s="1" t="str">
        <f ca="1">INDIRECT($B$1&amp;Items!T$2&amp;$B252)</f>
        <v>CF(+)</v>
      </c>
      <c r="F252" s="1" t="str">
        <f ca="1">INDIRECT($B$1&amp;Items!P$2&amp;$B252)</f>
        <v>Y</v>
      </c>
      <c r="H252" s="13" t="str">
        <f ca="1">INDIRECT($B$1&amp;Items!M$2&amp;$B252)</f>
        <v>Поступление ДС от продаж</v>
      </c>
      <c r="I252" s="13" t="str">
        <f ca="1">IF(INDIRECT($B$1&amp;Items!N$2&amp;$B252)="",H252,INDIRECT($B$1&amp;Items!N$2&amp;$B252))</f>
        <v>Поступления от реализации</v>
      </c>
      <c r="J252" s="1" t="str">
        <f ca="1">IF(INDIRECT($B$1&amp;Items!O$2&amp;$B252)="",IF(H252&lt;&gt;I252,"  "&amp;I252,I252),"    "&amp;INDIRECT($B$1&amp;Items!O$2&amp;$B252))</f>
        <v xml:space="preserve">    Направление-1</v>
      </c>
      <c r="S252" s="1">
        <f ca="1">SUM($U252:INDIRECT(ADDRESS(ROW(),SUMIFS($1:$1,$5:$5,MAX($5:$5)))))</f>
        <v>29461768.044976979</v>
      </c>
      <c r="V252" s="1">
        <f ca="1">SUMIFS(INDIRECT($F$1&amp;$F252&amp;":"&amp;$F252),INDIRECT($F$1&amp;dbP!$D$2&amp;":"&amp;dbP!$D$2),"&gt;="&amp;V$6,INDIRECT($F$1&amp;dbP!$D$2&amp;":"&amp;dbP!$D$2),"&lt;="&amp;V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W252" s="1">
        <f ca="1">SUMIFS(INDIRECT($F$1&amp;$F252&amp;":"&amp;$F252),INDIRECT($F$1&amp;dbP!$D$2&amp;":"&amp;dbP!$D$2),"&gt;="&amp;W$6,INDIRECT($F$1&amp;dbP!$D$2&amp;":"&amp;dbP!$D$2),"&lt;="&amp;W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X252" s="1">
        <f ca="1">SUMIFS(INDIRECT($F$1&amp;$F252&amp;":"&amp;$F252),INDIRECT($F$1&amp;dbP!$D$2&amp;":"&amp;dbP!$D$2),"&gt;="&amp;X$6,INDIRECT($F$1&amp;dbP!$D$2&amp;":"&amp;dbP!$D$2),"&lt;="&amp;X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5892353.6089953966</v>
      </c>
      <c r="Y252" s="1">
        <f ca="1">SUMIFS(INDIRECT($F$1&amp;$F252&amp;":"&amp;$F252),INDIRECT($F$1&amp;dbP!$D$2&amp;":"&amp;dbP!$D$2),"&gt;="&amp;Y$6,INDIRECT($F$1&amp;dbP!$D$2&amp;":"&amp;dbP!$D$2),"&lt;="&amp;Y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5892353.6089953966</v>
      </c>
      <c r="Z252" s="1">
        <f ca="1">SUMIFS(INDIRECT($F$1&amp;$F252&amp;":"&amp;$F252),INDIRECT($F$1&amp;dbP!$D$2&amp;":"&amp;dbP!$D$2),"&gt;="&amp;Z$6,INDIRECT($F$1&amp;dbP!$D$2&amp;":"&amp;dbP!$D$2),"&lt;="&amp;Z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8838530.4134930931</v>
      </c>
      <c r="AA252" s="1">
        <f ca="1">SUMIFS(INDIRECT($F$1&amp;$F252&amp;":"&amp;$F252),INDIRECT($F$1&amp;dbP!$D$2&amp;":"&amp;dbP!$D$2),"&gt;="&amp;AA$6,INDIRECT($F$1&amp;dbP!$D$2&amp;":"&amp;dbP!$D$2),"&lt;="&amp;AA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8838530.4134930931</v>
      </c>
      <c r="AB252" s="1">
        <f ca="1">SUMIFS(INDIRECT($F$1&amp;$F252&amp;":"&amp;$F252),INDIRECT($F$1&amp;dbP!$D$2&amp;":"&amp;dbP!$D$2),"&gt;="&amp;AB$6,INDIRECT($F$1&amp;dbP!$D$2&amp;":"&amp;dbP!$D$2),"&lt;="&amp;AB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C252" s="1">
        <f ca="1">SUMIFS(INDIRECT($F$1&amp;$F252&amp;":"&amp;$F252),INDIRECT($F$1&amp;dbP!$D$2&amp;":"&amp;dbP!$D$2),"&gt;="&amp;AC$6,INDIRECT($F$1&amp;dbP!$D$2&amp;":"&amp;dbP!$D$2),"&lt;="&amp;AC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D252" s="1">
        <f ca="1">SUMIFS(INDIRECT($F$1&amp;$F252&amp;":"&amp;$F252),INDIRECT($F$1&amp;dbP!$D$2&amp;":"&amp;dbP!$D$2),"&gt;="&amp;AD$6,INDIRECT($F$1&amp;dbP!$D$2&amp;":"&amp;dbP!$D$2),"&lt;="&amp;AD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E252" s="1">
        <f ca="1">SUMIFS(INDIRECT($F$1&amp;$F252&amp;":"&amp;$F252),INDIRECT($F$1&amp;dbP!$D$2&amp;":"&amp;dbP!$D$2),"&gt;="&amp;AE$6,INDIRECT($F$1&amp;dbP!$D$2&amp;":"&amp;dbP!$D$2),"&lt;="&amp;AE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F252" s="1">
        <f ca="1">SUMIFS(INDIRECT($F$1&amp;$F252&amp;":"&amp;$F252),INDIRECT($F$1&amp;dbP!$D$2&amp;":"&amp;dbP!$D$2),"&gt;="&amp;AF$6,INDIRECT($F$1&amp;dbP!$D$2&amp;":"&amp;dbP!$D$2),"&lt;="&amp;AF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G252" s="1">
        <f ca="1">SUMIFS(INDIRECT($F$1&amp;$F252&amp;":"&amp;$F252),INDIRECT($F$1&amp;dbP!$D$2&amp;":"&amp;dbP!$D$2),"&gt;="&amp;AG$6,INDIRECT($F$1&amp;dbP!$D$2&amp;":"&amp;dbP!$D$2),"&lt;="&amp;AG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H252" s="1">
        <f ca="1">SUMIFS(INDIRECT($F$1&amp;$F252&amp;":"&amp;$F252),INDIRECT($F$1&amp;dbP!$D$2&amp;":"&amp;dbP!$D$2),"&gt;="&amp;AH$6,INDIRECT($F$1&amp;dbP!$D$2&amp;":"&amp;dbP!$D$2),"&lt;="&amp;AH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I252" s="1">
        <f ca="1">SUMIFS(INDIRECT($F$1&amp;$F252&amp;":"&amp;$F252),INDIRECT($F$1&amp;dbP!$D$2&amp;":"&amp;dbP!$D$2),"&gt;="&amp;AI$6,INDIRECT($F$1&amp;dbP!$D$2&amp;":"&amp;dbP!$D$2),"&lt;="&amp;AI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J252" s="1">
        <f ca="1">SUMIFS(INDIRECT($F$1&amp;$F252&amp;":"&amp;$F252),INDIRECT($F$1&amp;dbP!$D$2&amp;":"&amp;dbP!$D$2),"&gt;="&amp;AJ$6,INDIRECT($F$1&amp;dbP!$D$2&amp;":"&amp;dbP!$D$2),"&lt;="&amp;AJ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K252" s="1">
        <f ca="1">SUMIFS(INDIRECT($F$1&amp;$F252&amp;":"&amp;$F252),INDIRECT($F$1&amp;dbP!$D$2&amp;":"&amp;dbP!$D$2),"&gt;="&amp;AK$6,INDIRECT($F$1&amp;dbP!$D$2&amp;":"&amp;dbP!$D$2),"&lt;="&amp;AK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L252" s="1">
        <f ca="1">SUMIFS(INDIRECT($F$1&amp;$F252&amp;":"&amp;$F252),INDIRECT($F$1&amp;dbP!$D$2&amp;":"&amp;dbP!$D$2),"&gt;="&amp;AL$6,INDIRECT($F$1&amp;dbP!$D$2&amp;":"&amp;dbP!$D$2),"&lt;="&amp;AL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M252" s="1">
        <f ca="1">SUMIFS(INDIRECT($F$1&amp;$F252&amp;":"&amp;$F252),INDIRECT($F$1&amp;dbP!$D$2&amp;":"&amp;dbP!$D$2),"&gt;="&amp;AM$6,INDIRECT($F$1&amp;dbP!$D$2&amp;":"&amp;dbP!$D$2),"&lt;="&amp;AM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N252" s="1">
        <f ca="1">SUMIFS(INDIRECT($F$1&amp;$F252&amp;":"&amp;$F252),INDIRECT($F$1&amp;dbP!$D$2&amp;":"&amp;dbP!$D$2),"&gt;="&amp;AN$6,INDIRECT($F$1&amp;dbP!$D$2&amp;":"&amp;dbP!$D$2),"&lt;="&amp;AN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O252" s="1">
        <f ca="1">SUMIFS(INDIRECT($F$1&amp;$F252&amp;":"&amp;$F252),INDIRECT($F$1&amp;dbP!$D$2&amp;":"&amp;dbP!$D$2),"&gt;="&amp;AO$6,INDIRECT($F$1&amp;dbP!$D$2&amp;":"&amp;dbP!$D$2),"&lt;="&amp;AO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P252" s="1">
        <f ca="1">SUMIFS(INDIRECT($F$1&amp;$F252&amp;":"&amp;$F252),INDIRECT($F$1&amp;dbP!$D$2&amp;":"&amp;dbP!$D$2),"&gt;="&amp;AP$6,INDIRECT($F$1&amp;dbP!$D$2&amp;":"&amp;dbP!$D$2),"&lt;="&amp;AP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Q252" s="1">
        <f ca="1">SUMIFS(INDIRECT($F$1&amp;$F252&amp;":"&amp;$F252),INDIRECT($F$1&amp;dbP!$D$2&amp;":"&amp;dbP!$D$2),"&gt;="&amp;AQ$6,INDIRECT($F$1&amp;dbP!$D$2&amp;":"&amp;dbP!$D$2),"&lt;="&amp;AQ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R252" s="1">
        <f ca="1">SUMIFS(INDIRECT($F$1&amp;$F252&amp;":"&amp;$F252),INDIRECT($F$1&amp;dbP!$D$2&amp;":"&amp;dbP!$D$2),"&gt;="&amp;AR$6,INDIRECT($F$1&amp;dbP!$D$2&amp;":"&amp;dbP!$D$2),"&lt;="&amp;AR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S252" s="1">
        <f ca="1">SUMIFS(INDIRECT($F$1&amp;$F252&amp;":"&amp;$F252),INDIRECT($F$1&amp;dbP!$D$2&amp;":"&amp;dbP!$D$2),"&gt;="&amp;AS$6,INDIRECT($F$1&amp;dbP!$D$2&amp;":"&amp;dbP!$D$2),"&lt;="&amp;AS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T252" s="1">
        <f ca="1">SUMIFS(INDIRECT($F$1&amp;$F252&amp;":"&amp;$F252),INDIRECT($F$1&amp;dbP!$D$2&amp;":"&amp;dbP!$D$2),"&gt;="&amp;AT$6,INDIRECT($F$1&amp;dbP!$D$2&amp;":"&amp;dbP!$D$2),"&lt;="&amp;AT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U252" s="1">
        <f ca="1">SUMIFS(INDIRECT($F$1&amp;$F252&amp;":"&amp;$F252),INDIRECT($F$1&amp;dbP!$D$2&amp;":"&amp;dbP!$D$2),"&gt;="&amp;AU$6,INDIRECT($F$1&amp;dbP!$D$2&amp;":"&amp;dbP!$D$2),"&lt;="&amp;AU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V252" s="1">
        <f ca="1">SUMIFS(INDIRECT($F$1&amp;$F252&amp;":"&amp;$F252),INDIRECT($F$1&amp;dbP!$D$2&amp;":"&amp;dbP!$D$2),"&gt;="&amp;AV$6,INDIRECT($F$1&amp;dbP!$D$2&amp;":"&amp;dbP!$D$2),"&lt;="&amp;AV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W252" s="1">
        <f ca="1">SUMIFS(INDIRECT($F$1&amp;$F252&amp;":"&amp;$F252),INDIRECT($F$1&amp;dbP!$D$2&amp;":"&amp;dbP!$D$2),"&gt;="&amp;AW$6,INDIRECT($F$1&amp;dbP!$D$2&amp;":"&amp;dbP!$D$2),"&lt;="&amp;AW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X252" s="1">
        <f ca="1">SUMIFS(INDIRECT($F$1&amp;$F252&amp;":"&amp;$F252),INDIRECT($F$1&amp;dbP!$D$2&amp;":"&amp;dbP!$D$2),"&gt;="&amp;AX$6,INDIRECT($F$1&amp;dbP!$D$2&amp;":"&amp;dbP!$D$2),"&lt;="&amp;AX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Y252" s="1">
        <f ca="1">SUMIFS(INDIRECT($F$1&amp;$F252&amp;":"&amp;$F252),INDIRECT($F$1&amp;dbP!$D$2&amp;":"&amp;dbP!$D$2),"&gt;="&amp;AY$6,INDIRECT($F$1&amp;dbP!$D$2&amp;":"&amp;dbP!$D$2),"&lt;="&amp;AY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AZ252" s="1">
        <f ca="1">SUMIFS(INDIRECT($F$1&amp;$F252&amp;":"&amp;$F252),INDIRECT($F$1&amp;dbP!$D$2&amp;":"&amp;dbP!$D$2),"&gt;="&amp;AZ$6,INDIRECT($F$1&amp;dbP!$D$2&amp;":"&amp;dbP!$D$2),"&lt;="&amp;AZ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A252" s="1">
        <f ca="1">SUMIFS(INDIRECT($F$1&amp;$F252&amp;":"&amp;$F252),INDIRECT($F$1&amp;dbP!$D$2&amp;":"&amp;dbP!$D$2),"&gt;="&amp;BA$6,INDIRECT($F$1&amp;dbP!$D$2&amp;":"&amp;dbP!$D$2),"&lt;="&amp;BA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B252" s="1">
        <f ca="1">SUMIFS(INDIRECT($F$1&amp;$F252&amp;":"&amp;$F252),INDIRECT($F$1&amp;dbP!$D$2&amp;":"&amp;dbP!$D$2),"&gt;="&amp;BB$6,INDIRECT($F$1&amp;dbP!$D$2&amp;":"&amp;dbP!$D$2),"&lt;="&amp;BB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C252" s="1">
        <f ca="1">SUMIFS(INDIRECT($F$1&amp;$F252&amp;":"&amp;$F252),INDIRECT($F$1&amp;dbP!$D$2&amp;":"&amp;dbP!$D$2),"&gt;="&amp;BC$6,INDIRECT($F$1&amp;dbP!$D$2&amp;":"&amp;dbP!$D$2),"&lt;="&amp;BC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D252" s="1">
        <f ca="1">SUMIFS(INDIRECT($F$1&amp;$F252&amp;":"&amp;$F252),INDIRECT($F$1&amp;dbP!$D$2&amp;":"&amp;dbP!$D$2),"&gt;="&amp;BD$6,INDIRECT($F$1&amp;dbP!$D$2&amp;":"&amp;dbP!$D$2),"&lt;="&amp;BD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  <c r="BE252" s="1">
        <f ca="1">SUMIFS(INDIRECT($F$1&amp;$F252&amp;":"&amp;$F252),INDIRECT($F$1&amp;dbP!$D$2&amp;":"&amp;dbP!$D$2),"&gt;="&amp;BE$6,INDIRECT($F$1&amp;dbP!$D$2&amp;":"&amp;dbP!$D$2),"&lt;="&amp;BE$7,INDIRECT($F$1&amp;dbP!$O$2&amp;":"&amp;dbP!$O$2),$H252,INDIRECT($F$1&amp;dbP!$P$2&amp;":"&amp;dbP!$P$2),IF($I252=$J252,"*",$I252),INDIRECT($F$1&amp;dbP!$Q$2&amp;":"&amp;dbP!$Q$2),IF(OR($I252=$J252,"  "&amp;$I252=$J252),"*",RIGHT($J252,LEN($J252)-4)),INDIRECT($F$1&amp;dbP!$AC$2&amp;":"&amp;dbP!$AC$2),RepP!$J$3)</f>
        <v>0</v>
      </c>
    </row>
    <row r="253" spans="1:57" x14ac:dyDescent="0.3">
      <c r="B253" s="1">
        <f>MAX(B$246:B252)+1</f>
        <v>12</v>
      </c>
      <c r="D253" s="1" t="str">
        <f ca="1">INDIRECT($B$1&amp;Items!T$2&amp;$B253)</f>
        <v>CF(+)</v>
      </c>
      <c r="F253" s="1" t="str">
        <f ca="1">INDIRECT($B$1&amp;Items!P$2&amp;$B253)</f>
        <v>Y</v>
      </c>
      <c r="H253" s="13" t="str">
        <f ca="1">INDIRECT($B$1&amp;Items!M$2&amp;$B253)</f>
        <v>Поступление ДС от продаж</v>
      </c>
      <c r="I253" s="13" t="str">
        <f ca="1">IF(INDIRECT($B$1&amp;Items!N$2&amp;$B253)="",H253,INDIRECT($B$1&amp;Items!N$2&amp;$B253))</f>
        <v>Поступления от реализации</v>
      </c>
      <c r="J253" s="1" t="str">
        <f ca="1">IF(INDIRECT($B$1&amp;Items!O$2&amp;$B253)="",IF(H253&lt;&gt;I253,"  "&amp;I253,I253),"    "&amp;INDIRECT($B$1&amp;Items!O$2&amp;$B253))</f>
        <v xml:space="preserve">    Направление-2</v>
      </c>
      <c r="S253" s="1">
        <f ca="1">SUM($U253:INDIRECT(ADDRESS(ROW(),SUMIFS($1:$1,$5:$5,MAX($5:$5)))))</f>
        <v>64216069.271686353</v>
      </c>
      <c r="V253" s="1">
        <f ca="1">SUMIFS(INDIRECT($F$1&amp;$F253&amp;":"&amp;$F253),INDIRECT($F$1&amp;dbP!$D$2&amp;":"&amp;dbP!$D$2),"&gt;="&amp;V$6,INDIRECT($F$1&amp;dbP!$D$2&amp;":"&amp;dbP!$D$2),"&lt;="&amp;V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W253" s="1">
        <f ca="1">SUMIFS(INDIRECT($F$1&amp;$F253&amp;":"&amp;$F253),INDIRECT($F$1&amp;dbP!$D$2&amp;":"&amp;dbP!$D$2),"&gt;="&amp;W$6,INDIRECT($F$1&amp;dbP!$D$2&amp;":"&amp;dbP!$D$2),"&lt;="&amp;W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X253" s="1">
        <f ca="1">SUMIFS(INDIRECT($F$1&amp;$F253&amp;":"&amp;$F253),INDIRECT($F$1&amp;dbP!$D$2&amp;":"&amp;dbP!$D$2),"&gt;="&amp;X$6,INDIRECT($F$1&amp;dbP!$D$2&amp;":"&amp;dbP!$D$2),"&lt;="&amp;X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Y253" s="1">
        <f ca="1">SUMIFS(INDIRECT($F$1&amp;$F253&amp;":"&amp;$F253),INDIRECT($F$1&amp;dbP!$D$2&amp;":"&amp;dbP!$D$2),"&gt;="&amp;Y$6,INDIRECT($F$1&amp;dbP!$D$2&amp;":"&amp;dbP!$D$2),"&lt;="&amp;Y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Z253" s="1">
        <f ca="1">SUMIFS(INDIRECT($F$1&amp;$F253&amp;":"&amp;$F253),INDIRECT($F$1&amp;dbP!$D$2&amp;":"&amp;dbP!$D$2),"&gt;="&amp;Z$6,INDIRECT($F$1&amp;dbP!$D$2&amp;":"&amp;dbP!$D$2),"&lt;="&amp;Z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25686427.708674543</v>
      </c>
      <c r="AA253" s="1">
        <f ca="1">SUMIFS(INDIRECT($F$1&amp;$F253&amp;":"&amp;$F253),INDIRECT($F$1&amp;dbP!$D$2&amp;":"&amp;dbP!$D$2),"&gt;="&amp;AA$6,INDIRECT($F$1&amp;dbP!$D$2&amp;":"&amp;dbP!$D$2),"&lt;="&amp;AA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19264820.781505905</v>
      </c>
      <c r="AB253" s="1">
        <f ca="1">SUMIFS(INDIRECT($F$1&amp;$F253&amp;":"&amp;$F253),INDIRECT($F$1&amp;dbP!$D$2&amp;":"&amp;dbP!$D$2),"&gt;="&amp;AB$6,INDIRECT($F$1&amp;dbP!$D$2&amp;":"&amp;dbP!$D$2),"&lt;="&amp;AB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19264820.781505905</v>
      </c>
      <c r="AC253" s="1">
        <f ca="1">SUMIFS(INDIRECT($F$1&amp;$F253&amp;":"&amp;$F253),INDIRECT($F$1&amp;dbP!$D$2&amp;":"&amp;dbP!$D$2),"&gt;="&amp;AC$6,INDIRECT($F$1&amp;dbP!$D$2&amp;":"&amp;dbP!$D$2),"&lt;="&amp;AC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D253" s="1">
        <f ca="1">SUMIFS(INDIRECT($F$1&amp;$F253&amp;":"&amp;$F253),INDIRECT($F$1&amp;dbP!$D$2&amp;":"&amp;dbP!$D$2),"&gt;="&amp;AD$6,INDIRECT($F$1&amp;dbP!$D$2&amp;":"&amp;dbP!$D$2),"&lt;="&amp;AD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E253" s="1">
        <f ca="1">SUMIFS(INDIRECT($F$1&amp;$F253&amp;":"&amp;$F253),INDIRECT($F$1&amp;dbP!$D$2&amp;":"&amp;dbP!$D$2),"&gt;="&amp;AE$6,INDIRECT($F$1&amp;dbP!$D$2&amp;":"&amp;dbP!$D$2),"&lt;="&amp;AE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F253" s="1">
        <f ca="1">SUMIFS(INDIRECT($F$1&amp;$F253&amp;":"&amp;$F253),INDIRECT($F$1&amp;dbP!$D$2&amp;":"&amp;dbP!$D$2),"&gt;="&amp;AF$6,INDIRECT($F$1&amp;dbP!$D$2&amp;":"&amp;dbP!$D$2),"&lt;="&amp;AF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G253" s="1">
        <f ca="1">SUMIFS(INDIRECT($F$1&amp;$F253&amp;":"&amp;$F253),INDIRECT($F$1&amp;dbP!$D$2&amp;":"&amp;dbP!$D$2),"&gt;="&amp;AG$6,INDIRECT($F$1&amp;dbP!$D$2&amp;":"&amp;dbP!$D$2),"&lt;="&amp;AG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H253" s="1">
        <f ca="1">SUMIFS(INDIRECT($F$1&amp;$F253&amp;":"&amp;$F253),INDIRECT($F$1&amp;dbP!$D$2&amp;":"&amp;dbP!$D$2),"&gt;="&amp;AH$6,INDIRECT($F$1&amp;dbP!$D$2&amp;":"&amp;dbP!$D$2),"&lt;="&amp;AH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I253" s="1">
        <f ca="1">SUMIFS(INDIRECT($F$1&amp;$F253&amp;":"&amp;$F253),INDIRECT($F$1&amp;dbP!$D$2&amp;":"&amp;dbP!$D$2),"&gt;="&amp;AI$6,INDIRECT($F$1&amp;dbP!$D$2&amp;":"&amp;dbP!$D$2),"&lt;="&amp;AI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J253" s="1">
        <f ca="1">SUMIFS(INDIRECT($F$1&amp;$F253&amp;":"&amp;$F253),INDIRECT($F$1&amp;dbP!$D$2&amp;":"&amp;dbP!$D$2),"&gt;="&amp;AJ$6,INDIRECT($F$1&amp;dbP!$D$2&amp;":"&amp;dbP!$D$2),"&lt;="&amp;AJ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K253" s="1">
        <f ca="1">SUMIFS(INDIRECT($F$1&amp;$F253&amp;":"&amp;$F253),INDIRECT($F$1&amp;dbP!$D$2&amp;":"&amp;dbP!$D$2),"&gt;="&amp;AK$6,INDIRECT($F$1&amp;dbP!$D$2&amp;":"&amp;dbP!$D$2),"&lt;="&amp;AK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L253" s="1">
        <f ca="1">SUMIFS(INDIRECT($F$1&amp;$F253&amp;":"&amp;$F253),INDIRECT($F$1&amp;dbP!$D$2&amp;":"&amp;dbP!$D$2),"&gt;="&amp;AL$6,INDIRECT($F$1&amp;dbP!$D$2&amp;":"&amp;dbP!$D$2),"&lt;="&amp;AL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M253" s="1">
        <f ca="1">SUMIFS(INDIRECT($F$1&amp;$F253&amp;":"&amp;$F253),INDIRECT($F$1&amp;dbP!$D$2&amp;":"&amp;dbP!$D$2),"&gt;="&amp;AM$6,INDIRECT($F$1&amp;dbP!$D$2&amp;":"&amp;dbP!$D$2),"&lt;="&amp;AM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N253" s="1">
        <f ca="1">SUMIFS(INDIRECT($F$1&amp;$F253&amp;":"&amp;$F253),INDIRECT($F$1&amp;dbP!$D$2&amp;":"&amp;dbP!$D$2),"&gt;="&amp;AN$6,INDIRECT($F$1&amp;dbP!$D$2&amp;":"&amp;dbP!$D$2),"&lt;="&amp;AN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O253" s="1">
        <f ca="1">SUMIFS(INDIRECT($F$1&amp;$F253&amp;":"&amp;$F253),INDIRECT($F$1&amp;dbP!$D$2&amp;":"&amp;dbP!$D$2),"&gt;="&amp;AO$6,INDIRECT($F$1&amp;dbP!$D$2&amp;":"&amp;dbP!$D$2),"&lt;="&amp;AO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P253" s="1">
        <f ca="1">SUMIFS(INDIRECT($F$1&amp;$F253&amp;":"&amp;$F253),INDIRECT($F$1&amp;dbP!$D$2&amp;":"&amp;dbP!$D$2),"&gt;="&amp;AP$6,INDIRECT($F$1&amp;dbP!$D$2&amp;":"&amp;dbP!$D$2),"&lt;="&amp;AP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Q253" s="1">
        <f ca="1">SUMIFS(INDIRECT($F$1&amp;$F253&amp;":"&amp;$F253),INDIRECT($F$1&amp;dbP!$D$2&amp;":"&amp;dbP!$D$2),"&gt;="&amp;AQ$6,INDIRECT($F$1&amp;dbP!$D$2&amp;":"&amp;dbP!$D$2),"&lt;="&amp;AQ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R253" s="1">
        <f ca="1">SUMIFS(INDIRECT($F$1&amp;$F253&amp;":"&amp;$F253),INDIRECT($F$1&amp;dbP!$D$2&amp;":"&amp;dbP!$D$2),"&gt;="&amp;AR$6,INDIRECT($F$1&amp;dbP!$D$2&amp;":"&amp;dbP!$D$2),"&lt;="&amp;AR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S253" s="1">
        <f ca="1">SUMIFS(INDIRECT($F$1&amp;$F253&amp;":"&amp;$F253),INDIRECT($F$1&amp;dbP!$D$2&amp;":"&amp;dbP!$D$2),"&gt;="&amp;AS$6,INDIRECT($F$1&amp;dbP!$D$2&amp;":"&amp;dbP!$D$2),"&lt;="&amp;AS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T253" s="1">
        <f ca="1">SUMIFS(INDIRECT($F$1&amp;$F253&amp;":"&amp;$F253),INDIRECT($F$1&amp;dbP!$D$2&amp;":"&amp;dbP!$D$2),"&gt;="&amp;AT$6,INDIRECT($F$1&amp;dbP!$D$2&amp;":"&amp;dbP!$D$2),"&lt;="&amp;AT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U253" s="1">
        <f ca="1">SUMIFS(INDIRECT($F$1&amp;$F253&amp;":"&amp;$F253),INDIRECT($F$1&amp;dbP!$D$2&amp;":"&amp;dbP!$D$2),"&gt;="&amp;AU$6,INDIRECT($F$1&amp;dbP!$D$2&amp;":"&amp;dbP!$D$2),"&lt;="&amp;AU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V253" s="1">
        <f ca="1">SUMIFS(INDIRECT($F$1&amp;$F253&amp;":"&amp;$F253),INDIRECT($F$1&amp;dbP!$D$2&amp;":"&amp;dbP!$D$2),"&gt;="&amp;AV$6,INDIRECT($F$1&amp;dbP!$D$2&amp;":"&amp;dbP!$D$2),"&lt;="&amp;AV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W253" s="1">
        <f ca="1">SUMIFS(INDIRECT($F$1&amp;$F253&amp;":"&amp;$F253),INDIRECT($F$1&amp;dbP!$D$2&amp;":"&amp;dbP!$D$2),"&gt;="&amp;AW$6,INDIRECT($F$1&amp;dbP!$D$2&amp;":"&amp;dbP!$D$2),"&lt;="&amp;AW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X253" s="1">
        <f ca="1">SUMIFS(INDIRECT($F$1&amp;$F253&amp;":"&amp;$F253),INDIRECT($F$1&amp;dbP!$D$2&amp;":"&amp;dbP!$D$2),"&gt;="&amp;AX$6,INDIRECT($F$1&amp;dbP!$D$2&amp;":"&amp;dbP!$D$2),"&lt;="&amp;AX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Y253" s="1">
        <f ca="1">SUMIFS(INDIRECT($F$1&amp;$F253&amp;":"&amp;$F253),INDIRECT($F$1&amp;dbP!$D$2&amp;":"&amp;dbP!$D$2),"&gt;="&amp;AY$6,INDIRECT($F$1&amp;dbP!$D$2&amp;":"&amp;dbP!$D$2),"&lt;="&amp;AY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AZ253" s="1">
        <f ca="1">SUMIFS(INDIRECT($F$1&amp;$F253&amp;":"&amp;$F253),INDIRECT($F$1&amp;dbP!$D$2&amp;":"&amp;dbP!$D$2),"&gt;="&amp;AZ$6,INDIRECT($F$1&amp;dbP!$D$2&amp;":"&amp;dbP!$D$2),"&lt;="&amp;AZ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A253" s="1">
        <f ca="1">SUMIFS(INDIRECT($F$1&amp;$F253&amp;":"&amp;$F253),INDIRECT($F$1&amp;dbP!$D$2&amp;":"&amp;dbP!$D$2),"&gt;="&amp;BA$6,INDIRECT($F$1&amp;dbP!$D$2&amp;":"&amp;dbP!$D$2),"&lt;="&amp;BA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B253" s="1">
        <f ca="1">SUMIFS(INDIRECT($F$1&amp;$F253&amp;":"&amp;$F253),INDIRECT($F$1&amp;dbP!$D$2&amp;":"&amp;dbP!$D$2),"&gt;="&amp;BB$6,INDIRECT($F$1&amp;dbP!$D$2&amp;":"&amp;dbP!$D$2),"&lt;="&amp;BB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C253" s="1">
        <f ca="1">SUMIFS(INDIRECT($F$1&amp;$F253&amp;":"&amp;$F253),INDIRECT($F$1&amp;dbP!$D$2&amp;":"&amp;dbP!$D$2),"&gt;="&amp;BC$6,INDIRECT($F$1&amp;dbP!$D$2&amp;":"&amp;dbP!$D$2),"&lt;="&amp;BC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D253" s="1">
        <f ca="1">SUMIFS(INDIRECT($F$1&amp;$F253&amp;":"&amp;$F253),INDIRECT($F$1&amp;dbP!$D$2&amp;":"&amp;dbP!$D$2),"&gt;="&amp;BD$6,INDIRECT($F$1&amp;dbP!$D$2&amp;":"&amp;dbP!$D$2),"&lt;="&amp;BD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  <c r="BE253" s="1">
        <f ca="1">SUMIFS(INDIRECT($F$1&amp;$F253&amp;":"&amp;$F253),INDIRECT($F$1&amp;dbP!$D$2&amp;":"&amp;dbP!$D$2),"&gt;="&amp;BE$6,INDIRECT($F$1&amp;dbP!$D$2&amp;":"&amp;dbP!$D$2),"&lt;="&amp;BE$7,INDIRECT($F$1&amp;dbP!$O$2&amp;":"&amp;dbP!$O$2),$H253,INDIRECT($F$1&amp;dbP!$P$2&amp;":"&amp;dbP!$P$2),IF($I253=$J253,"*",$I253),INDIRECT($F$1&amp;dbP!$Q$2&amp;":"&amp;dbP!$Q$2),IF(OR($I253=$J253,"  "&amp;$I253=$J253),"*",RIGHT($J253,LEN($J253)-4)),INDIRECT($F$1&amp;dbP!$AC$2&amp;":"&amp;dbP!$AC$2),RepP!$J$3)</f>
        <v>0</v>
      </c>
    </row>
    <row r="254" spans="1:57" x14ac:dyDescent="0.3">
      <c r="B254" s="1">
        <f>MAX(B$246:B253)+1</f>
        <v>13</v>
      </c>
      <c r="D254" s="1" t="str">
        <f ca="1">INDIRECT($B$1&amp;Items!T$2&amp;$B254)</f>
        <v>CF(+)</v>
      </c>
      <c r="F254" s="1" t="str">
        <f ca="1">INDIRECT($B$1&amp;Items!P$2&amp;$B254)</f>
        <v>Y</v>
      </c>
      <c r="H254" s="13" t="str">
        <f ca="1">INDIRECT($B$1&amp;Items!M$2&amp;$B254)</f>
        <v>Поступление ДС от продаж</v>
      </c>
      <c r="I254" s="13" t="str">
        <f ca="1">IF(INDIRECT($B$1&amp;Items!N$2&amp;$B254)="",H254,INDIRECT($B$1&amp;Items!N$2&amp;$B254))</f>
        <v>Поступления от реализации</v>
      </c>
      <c r="J254" s="1" t="str">
        <f ca="1">IF(INDIRECT($B$1&amp;Items!O$2&amp;$B254)="",IF(H254&lt;&gt;I254,"  "&amp;I254,I254),"    "&amp;INDIRECT($B$1&amp;Items!O$2&amp;$B254))</f>
        <v xml:space="preserve">    Направление-3</v>
      </c>
      <c r="S254" s="1">
        <f ca="1">SUM($U254:INDIRECT(ADDRESS(ROW(),SUMIFS($1:$1,$5:$5,MAX($5:$5)))))</f>
        <v>0</v>
      </c>
      <c r="V254" s="1">
        <f ca="1">SUMIFS(INDIRECT($F$1&amp;$F254&amp;":"&amp;$F254),INDIRECT($F$1&amp;dbP!$D$2&amp;":"&amp;dbP!$D$2),"&gt;="&amp;V$6,INDIRECT($F$1&amp;dbP!$D$2&amp;":"&amp;dbP!$D$2),"&lt;="&amp;V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W254" s="1">
        <f ca="1">SUMIFS(INDIRECT($F$1&amp;$F254&amp;":"&amp;$F254),INDIRECT($F$1&amp;dbP!$D$2&amp;":"&amp;dbP!$D$2),"&gt;="&amp;W$6,INDIRECT($F$1&amp;dbP!$D$2&amp;":"&amp;dbP!$D$2),"&lt;="&amp;W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X254" s="1">
        <f ca="1">SUMIFS(INDIRECT($F$1&amp;$F254&amp;":"&amp;$F254),INDIRECT($F$1&amp;dbP!$D$2&amp;":"&amp;dbP!$D$2),"&gt;="&amp;X$6,INDIRECT($F$1&amp;dbP!$D$2&amp;":"&amp;dbP!$D$2),"&lt;="&amp;X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Y254" s="1">
        <f ca="1">SUMIFS(INDIRECT($F$1&amp;$F254&amp;":"&amp;$F254),INDIRECT($F$1&amp;dbP!$D$2&amp;":"&amp;dbP!$D$2),"&gt;="&amp;Y$6,INDIRECT($F$1&amp;dbP!$D$2&amp;":"&amp;dbP!$D$2),"&lt;="&amp;Y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Z254" s="1">
        <f ca="1">SUMIFS(INDIRECT($F$1&amp;$F254&amp;":"&amp;$F254),INDIRECT($F$1&amp;dbP!$D$2&amp;":"&amp;dbP!$D$2),"&gt;="&amp;Z$6,INDIRECT($F$1&amp;dbP!$D$2&amp;":"&amp;dbP!$D$2),"&lt;="&amp;Z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A254" s="1">
        <f ca="1">SUMIFS(INDIRECT($F$1&amp;$F254&amp;":"&amp;$F254),INDIRECT($F$1&amp;dbP!$D$2&amp;":"&amp;dbP!$D$2),"&gt;="&amp;AA$6,INDIRECT($F$1&amp;dbP!$D$2&amp;":"&amp;dbP!$D$2),"&lt;="&amp;AA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B254" s="1">
        <f ca="1">SUMIFS(INDIRECT($F$1&amp;$F254&amp;":"&amp;$F254),INDIRECT($F$1&amp;dbP!$D$2&amp;":"&amp;dbP!$D$2),"&gt;="&amp;AB$6,INDIRECT($F$1&amp;dbP!$D$2&amp;":"&amp;dbP!$D$2),"&lt;="&amp;AB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C254" s="1">
        <f ca="1">SUMIFS(INDIRECT($F$1&amp;$F254&amp;":"&amp;$F254),INDIRECT($F$1&amp;dbP!$D$2&amp;":"&amp;dbP!$D$2),"&gt;="&amp;AC$6,INDIRECT($F$1&amp;dbP!$D$2&amp;":"&amp;dbP!$D$2),"&lt;="&amp;AC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D254" s="1">
        <f ca="1">SUMIFS(INDIRECT($F$1&amp;$F254&amp;":"&amp;$F254),INDIRECT($F$1&amp;dbP!$D$2&amp;":"&amp;dbP!$D$2),"&gt;="&amp;AD$6,INDIRECT($F$1&amp;dbP!$D$2&amp;":"&amp;dbP!$D$2),"&lt;="&amp;AD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E254" s="1">
        <f ca="1">SUMIFS(INDIRECT($F$1&amp;$F254&amp;":"&amp;$F254),INDIRECT($F$1&amp;dbP!$D$2&amp;":"&amp;dbP!$D$2),"&gt;="&amp;AE$6,INDIRECT($F$1&amp;dbP!$D$2&amp;":"&amp;dbP!$D$2),"&lt;="&amp;AE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F254" s="1">
        <f ca="1">SUMIFS(INDIRECT($F$1&amp;$F254&amp;":"&amp;$F254),INDIRECT($F$1&amp;dbP!$D$2&amp;":"&amp;dbP!$D$2),"&gt;="&amp;AF$6,INDIRECT($F$1&amp;dbP!$D$2&amp;":"&amp;dbP!$D$2),"&lt;="&amp;AF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G254" s="1">
        <f ca="1">SUMIFS(INDIRECT($F$1&amp;$F254&amp;":"&amp;$F254),INDIRECT($F$1&amp;dbP!$D$2&amp;":"&amp;dbP!$D$2),"&gt;="&amp;AG$6,INDIRECT($F$1&amp;dbP!$D$2&amp;":"&amp;dbP!$D$2),"&lt;="&amp;AG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H254" s="1">
        <f ca="1">SUMIFS(INDIRECT($F$1&amp;$F254&amp;":"&amp;$F254),INDIRECT($F$1&amp;dbP!$D$2&amp;":"&amp;dbP!$D$2),"&gt;="&amp;AH$6,INDIRECT($F$1&amp;dbP!$D$2&amp;":"&amp;dbP!$D$2),"&lt;="&amp;AH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I254" s="1">
        <f ca="1">SUMIFS(INDIRECT($F$1&amp;$F254&amp;":"&amp;$F254),INDIRECT($F$1&amp;dbP!$D$2&amp;":"&amp;dbP!$D$2),"&gt;="&amp;AI$6,INDIRECT($F$1&amp;dbP!$D$2&amp;":"&amp;dbP!$D$2),"&lt;="&amp;AI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J254" s="1">
        <f ca="1">SUMIFS(INDIRECT($F$1&amp;$F254&amp;":"&amp;$F254),INDIRECT($F$1&amp;dbP!$D$2&amp;":"&amp;dbP!$D$2),"&gt;="&amp;AJ$6,INDIRECT($F$1&amp;dbP!$D$2&amp;":"&amp;dbP!$D$2),"&lt;="&amp;AJ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K254" s="1">
        <f ca="1">SUMIFS(INDIRECT($F$1&amp;$F254&amp;":"&amp;$F254),INDIRECT($F$1&amp;dbP!$D$2&amp;":"&amp;dbP!$D$2),"&gt;="&amp;AK$6,INDIRECT($F$1&amp;dbP!$D$2&amp;":"&amp;dbP!$D$2),"&lt;="&amp;AK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L254" s="1">
        <f ca="1">SUMIFS(INDIRECT($F$1&amp;$F254&amp;":"&amp;$F254),INDIRECT($F$1&amp;dbP!$D$2&amp;":"&amp;dbP!$D$2),"&gt;="&amp;AL$6,INDIRECT($F$1&amp;dbP!$D$2&amp;":"&amp;dbP!$D$2),"&lt;="&amp;AL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M254" s="1">
        <f ca="1">SUMIFS(INDIRECT($F$1&amp;$F254&amp;":"&amp;$F254),INDIRECT($F$1&amp;dbP!$D$2&amp;":"&amp;dbP!$D$2),"&gt;="&amp;AM$6,INDIRECT($F$1&amp;dbP!$D$2&amp;":"&amp;dbP!$D$2),"&lt;="&amp;AM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N254" s="1">
        <f ca="1">SUMIFS(INDIRECT($F$1&amp;$F254&amp;":"&amp;$F254),INDIRECT($F$1&amp;dbP!$D$2&amp;":"&amp;dbP!$D$2),"&gt;="&amp;AN$6,INDIRECT($F$1&amp;dbP!$D$2&amp;":"&amp;dbP!$D$2),"&lt;="&amp;AN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O254" s="1">
        <f ca="1">SUMIFS(INDIRECT($F$1&amp;$F254&amp;":"&amp;$F254),INDIRECT($F$1&amp;dbP!$D$2&amp;":"&amp;dbP!$D$2),"&gt;="&amp;AO$6,INDIRECT($F$1&amp;dbP!$D$2&amp;":"&amp;dbP!$D$2),"&lt;="&amp;AO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P254" s="1">
        <f ca="1">SUMIFS(INDIRECT($F$1&amp;$F254&amp;":"&amp;$F254),INDIRECT($F$1&amp;dbP!$D$2&amp;":"&amp;dbP!$D$2),"&gt;="&amp;AP$6,INDIRECT($F$1&amp;dbP!$D$2&amp;":"&amp;dbP!$D$2),"&lt;="&amp;AP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Q254" s="1">
        <f ca="1">SUMIFS(INDIRECT($F$1&amp;$F254&amp;":"&amp;$F254),INDIRECT($F$1&amp;dbP!$D$2&amp;":"&amp;dbP!$D$2),"&gt;="&amp;AQ$6,INDIRECT($F$1&amp;dbP!$D$2&amp;":"&amp;dbP!$D$2),"&lt;="&amp;AQ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R254" s="1">
        <f ca="1">SUMIFS(INDIRECT($F$1&amp;$F254&amp;":"&amp;$F254),INDIRECT($F$1&amp;dbP!$D$2&amp;":"&amp;dbP!$D$2),"&gt;="&amp;AR$6,INDIRECT($F$1&amp;dbP!$D$2&amp;":"&amp;dbP!$D$2),"&lt;="&amp;AR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S254" s="1">
        <f ca="1">SUMIFS(INDIRECT($F$1&amp;$F254&amp;":"&amp;$F254),INDIRECT($F$1&amp;dbP!$D$2&amp;":"&amp;dbP!$D$2),"&gt;="&amp;AS$6,INDIRECT($F$1&amp;dbP!$D$2&amp;":"&amp;dbP!$D$2),"&lt;="&amp;AS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T254" s="1">
        <f ca="1">SUMIFS(INDIRECT($F$1&amp;$F254&amp;":"&amp;$F254),INDIRECT($F$1&amp;dbP!$D$2&amp;":"&amp;dbP!$D$2),"&gt;="&amp;AT$6,INDIRECT($F$1&amp;dbP!$D$2&amp;":"&amp;dbP!$D$2),"&lt;="&amp;AT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U254" s="1">
        <f ca="1">SUMIFS(INDIRECT($F$1&amp;$F254&amp;":"&amp;$F254),INDIRECT($F$1&amp;dbP!$D$2&amp;":"&amp;dbP!$D$2),"&gt;="&amp;AU$6,INDIRECT($F$1&amp;dbP!$D$2&amp;":"&amp;dbP!$D$2),"&lt;="&amp;AU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V254" s="1">
        <f ca="1">SUMIFS(INDIRECT($F$1&amp;$F254&amp;":"&amp;$F254),INDIRECT($F$1&amp;dbP!$D$2&amp;":"&amp;dbP!$D$2),"&gt;="&amp;AV$6,INDIRECT($F$1&amp;dbP!$D$2&amp;":"&amp;dbP!$D$2),"&lt;="&amp;AV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W254" s="1">
        <f ca="1">SUMIFS(INDIRECT($F$1&amp;$F254&amp;":"&amp;$F254),INDIRECT($F$1&amp;dbP!$D$2&amp;":"&amp;dbP!$D$2),"&gt;="&amp;AW$6,INDIRECT($F$1&amp;dbP!$D$2&amp;":"&amp;dbP!$D$2),"&lt;="&amp;AW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X254" s="1">
        <f ca="1">SUMIFS(INDIRECT($F$1&amp;$F254&amp;":"&amp;$F254),INDIRECT($F$1&amp;dbP!$D$2&amp;":"&amp;dbP!$D$2),"&gt;="&amp;AX$6,INDIRECT($F$1&amp;dbP!$D$2&amp;":"&amp;dbP!$D$2),"&lt;="&amp;AX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Y254" s="1">
        <f ca="1">SUMIFS(INDIRECT($F$1&amp;$F254&amp;":"&amp;$F254),INDIRECT($F$1&amp;dbP!$D$2&amp;":"&amp;dbP!$D$2),"&gt;="&amp;AY$6,INDIRECT($F$1&amp;dbP!$D$2&amp;":"&amp;dbP!$D$2),"&lt;="&amp;AY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AZ254" s="1">
        <f ca="1">SUMIFS(INDIRECT($F$1&amp;$F254&amp;":"&amp;$F254),INDIRECT($F$1&amp;dbP!$D$2&amp;":"&amp;dbP!$D$2),"&gt;="&amp;AZ$6,INDIRECT($F$1&amp;dbP!$D$2&amp;":"&amp;dbP!$D$2),"&lt;="&amp;AZ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A254" s="1">
        <f ca="1">SUMIFS(INDIRECT($F$1&amp;$F254&amp;":"&amp;$F254),INDIRECT($F$1&amp;dbP!$D$2&amp;":"&amp;dbP!$D$2),"&gt;="&amp;BA$6,INDIRECT($F$1&amp;dbP!$D$2&amp;":"&amp;dbP!$D$2),"&lt;="&amp;BA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B254" s="1">
        <f ca="1">SUMIFS(INDIRECT($F$1&amp;$F254&amp;":"&amp;$F254),INDIRECT($F$1&amp;dbP!$D$2&amp;":"&amp;dbP!$D$2),"&gt;="&amp;BB$6,INDIRECT($F$1&amp;dbP!$D$2&amp;":"&amp;dbP!$D$2),"&lt;="&amp;BB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C254" s="1">
        <f ca="1">SUMIFS(INDIRECT($F$1&amp;$F254&amp;":"&amp;$F254),INDIRECT($F$1&amp;dbP!$D$2&amp;":"&amp;dbP!$D$2),"&gt;="&amp;BC$6,INDIRECT($F$1&amp;dbP!$D$2&amp;":"&amp;dbP!$D$2),"&lt;="&amp;BC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D254" s="1">
        <f ca="1">SUMIFS(INDIRECT($F$1&amp;$F254&amp;":"&amp;$F254),INDIRECT($F$1&amp;dbP!$D$2&amp;":"&amp;dbP!$D$2),"&gt;="&amp;BD$6,INDIRECT($F$1&amp;dbP!$D$2&amp;":"&amp;dbP!$D$2),"&lt;="&amp;BD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  <c r="BE254" s="1">
        <f ca="1">SUMIFS(INDIRECT($F$1&amp;$F254&amp;":"&amp;$F254),INDIRECT($F$1&amp;dbP!$D$2&amp;":"&amp;dbP!$D$2),"&gt;="&amp;BE$6,INDIRECT($F$1&amp;dbP!$D$2&amp;":"&amp;dbP!$D$2),"&lt;="&amp;BE$7,INDIRECT($F$1&amp;dbP!$O$2&amp;":"&amp;dbP!$O$2),$H254,INDIRECT($F$1&amp;dbP!$P$2&amp;":"&amp;dbP!$P$2),IF($I254=$J254,"*",$I254),INDIRECT($F$1&amp;dbP!$Q$2&amp;":"&amp;dbP!$Q$2),IF(OR($I254=$J254,"  "&amp;$I254=$J254),"*",RIGHT($J254,LEN($J254)-4)),INDIRECT($F$1&amp;dbP!$AC$2&amp;":"&amp;dbP!$AC$2),RepP!$J$3)</f>
        <v>0</v>
      </c>
    </row>
    <row r="255" spans="1:57" x14ac:dyDescent="0.3">
      <c r="B255" s="1">
        <f>MAX(B$246:B254)+1</f>
        <v>14</v>
      </c>
      <c r="D255" s="1">
        <f ca="1">INDIRECT($B$1&amp;Items!T$2&amp;$B255)</f>
        <v>0</v>
      </c>
      <c r="F255" s="1" t="str">
        <f ca="1">INDIRECT($B$1&amp;Items!P$2&amp;$B255)</f>
        <v>Y</v>
      </c>
      <c r="H255" s="13" t="str">
        <f ca="1">INDIRECT($B$1&amp;Items!M$2&amp;$B255)</f>
        <v>Поступление ДС от продаж</v>
      </c>
      <c r="I255" s="13" t="str">
        <f ca="1">IF(INDIRECT($B$1&amp;Items!N$2&amp;$B255)="",H255,INDIRECT($B$1&amp;Items!N$2&amp;$B255))</f>
        <v>Прочие поступления от продаж</v>
      </c>
      <c r="J255" s="1" t="str">
        <f ca="1">IF(INDIRECT($B$1&amp;Items!O$2&amp;$B255)="",IF(H255&lt;&gt;I255,"  "&amp;I255,I255),"    "&amp;INDIRECT($B$1&amp;Items!O$2&amp;$B255))</f>
        <v xml:space="preserve">  Прочие поступления от продаж</v>
      </c>
      <c r="S255" s="1">
        <f ca="1">SUM($U255:INDIRECT(ADDRESS(ROW(),SUMIFS($1:$1,$5:$5,MAX($5:$5)))))</f>
        <v>0</v>
      </c>
      <c r="V255" s="1">
        <f ca="1">SUMIFS(INDIRECT($F$1&amp;$F255&amp;":"&amp;$F255),INDIRECT($F$1&amp;dbP!$D$2&amp;":"&amp;dbP!$D$2),"&gt;="&amp;V$6,INDIRECT($F$1&amp;dbP!$D$2&amp;":"&amp;dbP!$D$2),"&lt;="&amp;V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W255" s="1">
        <f ca="1">SUMIFS(INDIRECT($F$1&amp;$F255&amp;":"&amp;$F255),INDIRECT($F$1&amp;dbP!$D$2&amp;":"&amp;dbP!$D$2),"&gt;="&amp;W$6,INDIRECT($F$1&amp;dbP!$D$2&amp;":"&amp;dbP!$D$2),"&lt;="&amp;W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X255" s="1">
        <f ca="1">SUMIFS(INDIRECT($F$1&amp;$F255&amp;":"&amp;$F255),INDIRECT($F$1&amp;dbP!$D$2&amp;":"&amp;dbP!$D$2),"&gt;="&amp;X$6,INDIRECT($F$1&amp;dbP!$D$2&amp;":"&amp;dbP!$D$2),"&lt;="&amp;X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Y255" s="1">
        <f ca="1">SUMIFS(INDIRECT($F$1&amp;$F255&amp;":"&amp;$F255),INDIRECT($F$1&amp;dbP!$D$2&amp;":"&amp;dbP!$D$2),"&gt;="&amp;Y$6,INDIRECT($F$1&amp;dbP!$D$2&amp;":"&amp;dbP!$D$2),"&lt;="&amp;Y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Z255" s="1">
        <f ca="1">SUMIFS(INDIRECT($F$1&amp;$F255&amp;":"&amp;$F255),INDIRECT($F$1&amp;dbP!$D$2&amp;":"&amp;dbP!$D$2),"&gt;="&amp;Z$6,INDIRECT($F$1&amp;dbP!$D$2&amp;":"&amp;dbP!$D$2),"&lt;="&amp;Z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A255" s="1">
        <f ca="1">SUMIFS(INDIRECT($F$1&amp;$F255&amp;":"&amp;$F255),INDIRECT($F$1&amp;dbP!$D$2&amp;":"&amp;dbP!$D$2),"&gt;="&amp;AA$6,INDIRECT($F$1&amp;dbP!$D$2&amp;":"&amp;dbP!$D$2),"&lt;="&amp;AA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B255" s="1">
        <f ca="1">SUMIFS(INDIRECT($F$1&amp;$F255&amp;":"&amp;$F255),INDIRECT($F$1&amp;dbP!$D$2&amp;":"&amp;dbP!$D$2),"&gt;="&amp;AB$6,INDIRECT($F$1&amp;dbP!$D$2&amp;":"&amp;dbP!$D$2),"&lt;="&amp;AB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C255" s="1">
        <f ca="1">SUMIFS(INDIRECT($F$1&amp;$F255&amp;":"&amp;$F255),INDIRECT($F$1&amp;dbP!$D$2&amp;":"&amp;dbP!$D$2),"&gt;="&amp;AC$6,INDIRECT($F$1&amp;dbP!$D$2&amp;":"&amp;dbP!$D$2),"&lt;="&amp;AC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D255" s="1">
        <f ca="1">SUMIFS(INDIRECT($F$1&amp;$F255&amp;":"&amp;$F255),INDIRECT($F$1&amp;dbP!$D$2&amp;":"&amp;dbP!$D$2),"&gt;="&amp;AD$6,INDIRECT($F$1&amp;dbP!$D$2&amp;":"&amp;dbP!$D$2),"&lt;="&amp;AD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E255" s="1">
        <f ca="1">SUMIFS(INDIRECT($F$1&amp;$F255&amp;":"&amp;$F255),INDIRECT($F$1&amp;dbP!$D$2&amp;":"&amp;dbP!$D$2),"&gt;="&amp;AE$6,INDIRECT($F$1&amp;dbP!$D$2&amp;":"&amp;dbP!$D$2),"&lt;="&amp;AE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F255" s="1">
        <f ca="1">SUMIFS(INDIRECT($F$1&amp;$F255&amp;":"&amp;$F255),INDIRECT($F$1&amp;dbP!$D$2&amp;":"&amp;dbP!$D$2),"&gt;="&amp;AF$6,INDIRECT($F$1&amp;dbP!$D$2&amp;":"&amp;dbP!$D$2),"&lt;="&amp;AF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G255" s="1">
        <f ca="1">SUMIFS(INDIRECT($F$1&amp;$F255&amp;":"&amp;$F255),INDIRECT($F$1&amp;dbP!$D$2&amp;":"&amp;dbP!$D$2),"&gt;="&amp;AG$6,INDIRECT($F$1&amp;dbP!$D$2&amp;":"&amp;dbP!$D$2),"&lt;="&amp;AG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H255" s="1">
        <f ca="1">SUMIFS(INDIRECT($F$1&amp;$F255&amp;":"&amp;$F255),INDIRECT($F$1&amp;dbP!$D$2&amp;":"&amp;dbP!$D$2),"&gt;="&amp;AH$6,INDIRECT($F$1&amp;dbP!$D$2&amp;":"&amp;dbP!$D$2),"&lt;="&amp;AH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I255" s="1">
        <f ca="1">SUMIFS(INDIRECT($F$1&amp;$F255&amp;":"&amp;$F255),INDIRECT($F$1&amp;dbP!$D$2&amp;":"&amp;dbP!$D$2),"&gt;="&amp;AI$6,INDIRECT($F$1&amp;dbP!$D$2&amp;":"&amp;dbP!$D$2),"&lt;="&amp;AI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J255" s="1">
        <f ca="1">SUMIFS(INDIRECT($F$1&amp;$F255&amp;":"&amp;$F255),INDIRECT($F$1&amp;dbP!$D$2&amp;":"&amp;dbP!$D$2),"&gt;="&amp;AJ$6,INDIRECT($F$1&amp;dbP!$D$2&amp;":"&amp;dbP!$D$2),"&lt;="&amp;AJ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K255" s="1">
        <f ca="1">SUMIFS(INDIRECT($F$1&amp;$F255&amp;":"&amp;$F255),INDIRECT($F$1&amp;dbP!$D$2&amp;":"&amp;dbP!$D$2),"&gt;="&amp;AK$6,INDIRECT($F$1&amp;dbP!$D$2&amp;":"&amp;dbP!$D$2),"&lt;="&amp;AK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L255" s="1">
        <f ca="1">SUMIFS(INDIRECT($F$1&amp;$F255&amp;":"&amp;$F255),INDIRECT($F$1&amp;dbP!$D$2&amp;":"&amp;dbP!$D$2),"&gt;="&amp;AL$6,INDIRECT($F$1&amp;dbP!$D$2&amp;":"&amp;dbP!$D$2),"&lt;="&amp;AL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M255" s="1">
        <f ca="1">SUMIFS(INDIRECT($F$1&amp;$F255&amp;":"&amp;$F255),INDIRECT($F$1&amp;dbP!$D$2&amp;":"&amp;dbP!$D$2),"&gt;="&amp;AM$6,INDIRECT($F$1&amp;dbP!$D$2&amp;":"&amp;dbP!$D$2),"&lt;="&amp;AM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N255" s="1">
        <f ca="1">SUMIFS(INDIRECT($F$1&amp;$F255&amp;":"&amp;$F255),INDIRECT($F$1&amp;dbP!$D$2&amp;":"&amp;dbP!$D$2),"&gt;="&amp;AN$6,INDIRECT($F$1&amp;dbP!$D$2&amp;":"&amp;dbP!$D$2),"&lt;="&amp;AN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O255" s="1">
        <f ca="1">SUMIFS(INDIRECT($F$1&amp;$F255&amp;":"&amp;$F255),INDIRECT($F$1&amp;dbP!$D$2&amp;":"&amp;dbP!$D$2),"&gt;="&amp;AO$6,INDIRECT($F$1&amp;dbP!$D$2&amp;":"&amp;dbP!$D$2),"&lt;="&amp;AO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P255" s="1">
        <f ca="1">SUMIFS(INDIRECT($F$1&amp;$F255&amp;":"&amp;$F255),INDIRECT($F$1&amp;dbP!$D$2&amp;":"&amp;dbP!$D$2),"&gt;="&amp;AP$6,INDIRECT($F$1&amp;dbP!$D$2&amp;":"&amp;dbP!$D$2),"&lt;="&amp;AP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Q255" s="1">
        <f ca="1">SUMIFS(INDIRECT($F$1&amp;$F255&amp;":"&amp;$F255),INDIRECT($F$1&amp;dbP!$D$2&amp;":"&amp;dbP!$D$2),"&gt;="&amp;AQ$6,INDIRECT($F$1&amp;dbP!$D$2&amp;":"&amp;dbP!$D$2),"&lt;="&amp;AQ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R255" s="1">
        <f ca="1">SUMIFS(INDIRECT($F$1&amp;$F255&amp;":"&amp;$F255),INDIRECT($F$1&amp;dbP!$D$2&amp;":"&amp;dbP!$D$2),"&gt;="&amp;AR$6,INDIRECT($F$1&amp;dbP!$D$2&amp;":"&amp;dbP!$D$2),"&lt;="&amp;AR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S255" s="1">
        <f ca="1">SUMIFS(INDIRECT($F$1&amp;$F255&amp;":"&amp;$F255),INDIRECT($F$1&amp;dbP!$D$2&amp;":"&amp;dbP!$D$2),"&gt;="&amp;AS$6,INDIRECT($F$1&amp;dbP!$D$2&amp;":"&amp;dbP!$D$2),"&lt;="&amp;AS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T255" s="1">
        <f ca="1">SUMIFS(INDIRECT($F$1&amp;$F255&amp;":"&amp;$F255),INDIRECT($F$1&amp;dbP!$D$2&amp;":"&amp;dbP!$D$2),"&gt;="&amp;AT$6,INDIRECT($F$1&amp;dbP!$D$2&amp;":"&amp;dbP!$D$2),"&lt;="&amp;AT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U255" s="1">
        <f ca="1">SUMIFS(INDIRECT($F$1&amp;$F255&amp;":"&amp;$F255),INDIRECT($F$1&amp;dbP!$D$2&amp;":"&amp;dbP!$D$2),"&gt;="&amp;AU$6,INDIRECT($F$1&amp;dbP!$D$2&amp;":"&amp;dbP!$D$2),"&lt;="&amp;AU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V255" s="1">
        <f ca="1">SUMIFS(INDIRECT($F$1&amp;$F255&amp;":"&amp;$F255),INDIRECT($F$1&amp;dbP!$D$2&amp;":"&amp;dbP!$D$2),"&gt;="&amp;AV$6,INDIRECT($F$1&amp;dbP!$D$2&amp;":"&amp;dbP!$D$2),"&lt;="&amp;AV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W255" s="1">
        <f ca="1">SUMIFS(INDIRECT($F$1&amp;$F255&amp;":"&amp;$F255),INDIRECT($F$1&amp;dbP!$D$2&amp;":"&amp;dbP!$D$2),"&gt;="&amp;AW$6,INDIRECT($F$1&amp;dbP!$D$2&amp;":"&amp;dbP!$D$2),"&lt;="&amp;AW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X255" s="1">
        <f ca="1">SUMIFS(INDIRECT($F$1&amp;$F255&amp;":"&amp;$F255),INDIRECT($F$1&amp;dbP!$D$2&amp;":"&amp;dbP!$D$2),"&gt;="&amp;AX$6,INDIRECT($F$1&amp;dbP!$D$2&amp;":"&amp;dbP!$D$2),"&lt;="&amp;AX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Y255" s="1">
        <f ca="1">SUMIFS(INDIRECT($F$1&amp;$F255&amp;":"&amp;$F255),INDIRECT($F$1&amp;dbP!$D$2&amp;":"&amp;dbP!$D$2),"&gt;="&amp;AY$6,INDIRECT($F$1&amp;dbP!$D$2&amp;":"&amp;dbP!$D$2),"&lt;="&amp;AY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AZ255" s="1">
        <f ca="1">SUMIFS(INDIRECT($F$1&amp;$F255&amp;":"&amp;$F255),INDIRECT($F$1&amp;dbP!$D$2&amp;":"&amp;dbP!$D$2),"&gt;="&amp;AZ$6,INDIRECT($F$1&amp;dbP!$D$2&amp;":"&amp;dbP!$D$2),"&lt;="&amp;AZ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A255" s="1">
        <f ca="1">SUMIFS(INDIRECT($F$1&amp;$F255&amp;":"&amp;$F255),INDIRECT($F$1&amp;dbP!$D$2&amp;":"&amp;dbP!$D$2),"&gt;="&amp;BA$6,INDIRECT($F$1&amp;dbP!$D$2&amp;":"&amp;dbP!$D$2),"&lt;="&amp;BA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B255" s="1">
        <f ca="1">SUMIFS(INDIRECT($F$1&amp;$F255&amp;":"&amp;$F255),INDIRECT($F$1&amp;dbP!$D$2&amp;":"&amp;dbP!$D$2),"&gt;="&amp;BB$6,INDIRECT($F$1&amp;dbP!$D$2&amp;":"&amp;dbP!$D$2),"&lt;="&amp;BB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C255" s="1">
        <f ca="1">SUMIFS(INDIRECT($F$1&amp;$F255&amp;":"&amp;$F255),INDIRECT($F$1&amp;dbP!$D$2&amp;":"&amp;dbP!$D$2),"&gt;="&amp;BC$6,INDIRECT($F$1&amp;dbP!$D$2&amp;":"&amp;dbP!$D$2),"&lt;="&amp;BC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D255" s="1">
        <f ca="1">SUMIFS(INDIRECT($F$1&amp;$F255&amp;":"&amp;$F255),INDIRECT($F$1&amp;dbP!$D$2&amp;":"&amp;dbP!$D$2),"&gt;="&amp;BD$6,INDIRECT($F$1&amp;dbP!$D$2&amp;":"&amp;dbP!$D$2),"&lt;="&amp;BD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  <c r="BE255" s="1">
        <f ca="1">SUMIFS(INDIRECT($F$1&amp;$F255&amp;":"&amp;$F255),INDIRECT($F$1&amp;dbP!$D$2&amp;":"&amp;dbP!$D$2),"&gt;="&amp;BE$6,INDIRECT($F$1&amp;dbP!$D$2&amp;":"&amp;dbP!$D$2),"&lt;="&amp;BE$7,INDIRECT($F$1&amp;dbP!$O$2&amp;":"&amp;dbP!$O$2),$H255,INDIRECT($F$1&amp;dbP!$P$2&amp;":"&amp;dbP!$P$2),IF($I255=$J255,"*",$I255),INDIRECT($F$1&amp;dbP!$Q$2&amp;":"&amp;dbP!$Q$2),IF(OR($I255=$J255,"  "&amp;$I255=$J255),"*",RIGHT($J255,LEN($J255)-4)),INDIRECT($F$1&amp;dbP!$AC$2&amp;":"&amp;dbP!$AC$2),RepP!$J$3)</f>
        <v>0</v>
      </c>
    </row>
    <row r="256" spans="1:57" x14ac:dyDescent="0.3">
      <c r="B256" s="1">
        <f>MAX(B$246:B255)+1</f>
        <v>15</v>
      </c>
      <c r="D256" s="1" t="str">
        <f ca="1">INDIRECT($B$1&amp;Items!T$2&amp;$B256)</f>
        <v>CF(+)</v>
      </c>
      <c r="F256" s="1" t="str">
        <f ca="1">INDIRECT($B$1&amp;Items!P$2&amp;$B256)</f>
        <v>Y</v>
      </c>
      <c r="H256" s="13" t="str">
        <f ca="1">INDIRECT($B$1&amp;Items!M$2&amp;$B256)</f>
        <v>Поступление ДС от продаж</v>
      </c>
      <c r="I256" s="13" t="str">
        <f ca="1">IF(INDIRECT($B$1&amp;Items!N$2&amp;$B256)="",H256,INDIRECT($B$1&amp;Items!N$2&amp;$B256))</f>
        <v>Прочие поступления от продаж</v>
      </c>
      <c r="J256" s="1" t="str">
        <f ca="1">IF(INDIRECT($B$1&amp;Items!O$2&amp;$B256)="",IF(H256&lt;&gt;I256,"  "&amp;I256,I256),"    "&amp;INDIRECT($B$1&amp;Items!O$2&amp;$B256))</f>
        <v xml:space="preserve">    Прочие продажи-1</v>
      </c>
      <c r="S256" s="1">
        <f ca="1">SUM($U256:INDIRECT(ADDRESS(ROW(),SUMIFS($1:$1,$5:$5,MAX($5:$5)))))</f>
        <v>0</v>
      </c>
      <c r="V256" s="1">
        <f ca="1">SUMIFS(INDIRECT($F$1&amp;$F256&amp;":"&amp;$F256),INDIRECT($F$1&amp;dbP!$D$2&amp;":"&amp;dbP!$D$2),"&gt;="&amp;V$6,INDIRECT($F$1&amp;dbP!$D$2&amp;":"&amp;dbP!$D$2),"&lt;="&amp;V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W256" s="1">
        <f ca="1">SUMIFS(INDIRECT($F$1&amp;$F256&amp;":"&amp;$F256),INDIRECT($F$1&amp;dbP!$D$2&amp;":"&amp;dbP!$D$2),"&gt;="&amp;W$6,INDIRECT($F$1&amp;dbP!$D$2&amp;":"&amp;dbP!$D$2),"&lt;="&amp;W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X256" s="1">
        <f ca="1">SUMIFS(INDIRECT($F$1&amp;$F256&amp;":"&amp;$F256),INDIRECT($F$1&amp;dbP!$D$2&amp;":"&amp;dbP!$D$2),"&gt;="&amp;X$6,INDIRECT($F$1&amp;dbP!$D$2&amp;":"&amp;dbP!$D$2),"&lt;="&amp;X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Y256" s="1">
        <f ca="1">SUMIFS(INDIRECT($F$1&amp;$F256&amp;":"&amp;$F256),INDIRECT($F$1&amp;dbP!$D$2&amp;":"&amp;dbP!$D$2),"&gt;="&amp;Y$6,INDIRECT($F$1&amp;dbP!$D$2&amp;":"&amp;dbP!$D$2),"&lt;="&amp;Y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Z256" s="1">
        <f ca="1">SUMIFS(INDIRECT($F$1&amp;$F256&amp;":"&amp;$F256),INDIRECT($F$1&amp;dbP!$D$2&amp;":"&amp;dbP!$D$2),"&gt;="&amp;Z$6,INDIRECT($F$1&amp;dbP!$D$2&amp;":"&amp;dbP!$D$2),"&lt;="&amp;Z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A256" s="1">
        <f ca="1">SUMIFS(INDIRECT($F$1&amp;$F256&amp;":"&amp;$F256),INDIRECT($F$1&amp;dbP!$D$2&amp;":"&amp;dbP!$D$2),"&gt;="&amp;AA$6,INDIRECT($F$1&amp;dbP!$D$2&amp;":"&amp;dbP!$D$2),"&lt;="&amp;AA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B256" s="1">
        <f ca="1">SUMIFS(INDIRECT($F$1&amp;$F256&amp;":"&amp;$F256),INDIRECT($F$1&amp;dbP!$D$2&amp;":"&amp;dbP!$D$2),"&gt;="&amp;AB$6,INDIRECT($F$1&amp;dbP!$D$2&amp;":"&amp;dbP!$D$2),"&lt;="&amp;AB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C256" s="1">
        <f ca="1">SUMIFS(INDIRECT($F$1&amp;$F256&amp;":"&amp;$F256),INDIRECT($F$1&amp;dbP!$D$2&amp;":"&amp;dbP!$D$2),"&gt;="&amp;AC$6,INDIRECT($F$1&amp;dbP!$D$2&amp;":"&amp;dbP!$D$2),"&lt;="&amp;AC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D256" s="1">
        <f ca="1">SUMIFS(INDIRECT($F$1&amp;$F256&amp;":"&amp;$F256),INDIRECT($F$1&amp;dbP!$D$2&amp;":"&amp;dbP!$D$2),"&gt;="&amp;AD$6,INDIRECT($F$1&amp;dbP!$D$2&amp;":"&amp;dbP!$D$2),"&lt;="&amp;AD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E256" s="1">
        <f ca="1">SUMIFS(INDIRECT($F$1&amp;$F256&amp;":"&amp;$F256),INDIRECT($F$1&amp;dbP!$D$2&amp;":"&amp;dbP!$D$2),"&gt;="&amp;AE$6,INDIRECT($F$1&amp;dbP!$D$2&amp;":"&amp;dbP!$D$2),"&lt;="&amp;AE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F256" s="1">
        <f ca="1">SUMIFS(INDIRECT($F$1&amp;$F256&amp;":"&amp;$F256),INDIRECT($F$1&amp;dbP!$D$2&amp;":"&amp;dbP!$D$2),"&gt;="&amp;AF$6,INDIRECT($F$1&amp;dbP!$D$2&amp;":"&amp;dbP!$D$2),"&lt;="&amp;AF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G256" s="1">
        <f ca="1">SUMIFS(INDIRECT($F$1&amp;$F256&amp;":"&amp;$F256),INDIRECT($F$1&amp;dbP!$D$2&amp;":"&amp;dbP!$D$2),"&gt;="&amp;AG$6,INDIRECT($F$1&amp;dbP!$D$2&amp;":"&amp;dbP!$D$2),"&lt;="&amp;AG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H256" s="1">
        <f ca="1">SUMIFS(INDIRECT($F$1&amp;$F256&amp;":"&amp;$F256),INDIRECT($F$1&amp;dbP!$D$2&amp;":"&amp;dbP!$D$2),"&gt;="&amp;AH$6,INDIRECT($F$1&amp;dbP!$D$2&amp;":"&amp;dbP!$D$2),"&lt;="&amp;AH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I256" s="1">
        <f ca="1">SUMIFS(INDIRECT($F$1&amp;$F256&amp;":"&amp;$F256),INDIRECT($F$1&amp;dbP!$D$2&amp;":"&amp;dbP!$D$2),"&gt;="&amp;AI$6,INDIRECT($F$1&amp;dbP!$D$2&amp;":"&amp;dbP!$D$2),"&lt;="&amp;AI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J256" s="1">
        <f ca="1">SUMIFS(INDIRECT($F$1&amp;$F256&amp;":"&amp;$F256),INDIRECT($F$1&amp;dbP!$D$2&amp;":"&amp;dbP!$D$2),"&gt;="&amp;AJ$6,INDIRECT($F$1&amp;dbP!$D$2&amp;":"&amp;dbP!$D$2),"&lt;="&amp;AJ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K256" s="1">
        <f ca="1">SUMIFS(INDIRECT($F$1&amp;$F256&amp;":"&amp;$F256),INDIRECT($F$1&amp;dbP!$D$2&amp;":"&amp;dbP!$D$2),"&gt;="&amp;AK$6,INDIRECT($F$1&amp;dbP!$D$2&amp;":"&amp;dbP!$D$2),"&lt;="&amp;AK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L256" s="1">
        <f ca="1">SUMIFS(INDIRECT($F$1&amp;$F256&amp;":"&amp;$F256),INDIRECT($F$1&amp;dbP!$D$2&amp;":"&amp;dbP!$D$2),"&gt;="&amp;AL$6,INDIRECT($F$1&amp;dbP!$D$2&amp;":"&amp;dbP!$D$2),"&lt;="&amp;AL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M256" s="1">
        <f ca="1">SUMIFS(INDIRECT($F$1&amp;$F256&amp;":"&amp;$F256),INDIRECT($F$1&amp;dbP!$D$2&amp;":"&amp;dbP!$D$2),"&gt;="&amp;AM$6,INDIRECT($F$1&amp;dbP!$D$2&amp;":"&amp;dbP!$D$2),"&lt;="&amp;AM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N256" s="1">
        <f ca="1">SUMIFS(INDIRECT($F$1&amp;$F256&amp;":"&amp;$F256),INDIRECT($F$1&amp;dbP!$D$2&amp;":"&amp;dbP!$D$2),"&gt;="&amp;AN$6,INDIRECT($F$1&amp;dbP!$D$2&amp;":"&amp;dbP!$D$2),"&lt;="&amp;AN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O256" s="1">
        <f ca="1">SUMIFS(INDIRECT($F$1&amp;$F256&amp;":"&amp;$F256),INDIRECT($F$1&amp;dbP!$D$2&amp;":"&amp;dbP!$D$2),"&gt;="&amp;AO$6,INDIRECT($F$1&amp;dbP!$D$2&amp;":"&amp;dbP!$D$2),"&lt;="&amp;AO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P256" s="1">
        <f ca="1">SUMIFS(INDIRECT($F$1&amp;$F256&amp;":"&amp;$F256),INDIRECT($F$1&amp;dbP!$D$2&amp;":"&amp;dbP!$D$2),"&gt;="&amp;AP$6,INDIRECT($F$1&amp;dbP!$D$2&amp;":"&amp;dbP!$D$2),"&lt;="&amp;AP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Q256" s="1">
        <f ca="1">SUMIFS(INDIRECT($F$1&amp;$F256&amp;":"&amp;$F256),INDIRECT($F$1&amp;dbP!$D$2&amp;":"&amp;dbP!$D$2),"&gt;="&amp;AQ$6,INDIRECT($F$1&amp;dbP!$D$2&amp;":"&amp;dbP!$D$2),"&lt;="&amp;AQ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R256" s="1">
        <f ca="1">SUMIFS(INDIRECT($F$1&amp;$F256&amp;":"&amp;$F256),INDIRECT($F$1&amp;dbP!$D$2&amp;":"&amp;dbP!$D$2),"&gt;="&amp;AR$6,INDIRECT($F$1&amp;dbP!$D$2&amp;":"&amp;dbP!$D$2),"&lt;="&amp;AR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S256" s="1">
        <f ca="1">SUMIFS(INDIRECT($F$1&amp;$F256&amp;":"&amp;$F256),INDIRECT($F$1&amp;dbP!$D$2&amp;":"&amp;dbP!$D$2),"&gt;="&amp;AS$6,INDIRECT($F$1&amp;dbP!$D$2&amp;":"&amp;dbP!$D$2),"&lt;="&amp;AS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T256" s="1">
        <f ca="1">SUMIFS(INDIRECT($F$1&amp;$F256&amp;":"&amp;$F256),INDIRECT($F$1&amp;dbP!$D$2&amp;":"&amp;dbP!$D$2),"&gt;="&amp;AT$6,INDIRECT($F$1&amp;dbP!$D$2&amp;":"&amp;dbP!$D$2),"&lt;="&amp;AT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U256" s="1">
        <f ca="1">SUMIFS(INDIRECT($F$1&amp;$F256&amp;":"&amp;$F256),INDIRECT($F$1&amp;dbP!$D$2&amp;":"&amp;dbP!$D$2),"&gt;="&amp;AU$6,INDIRECT($F$1&amp;dbP!$D$2&amp;":"&amp;dbP!$D$2),"&lt;="&amp;AU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V256" s="1">
        <f ca="1">SUMIFS(INDIRECT($F$1&amp;$F256&amp;":"&amp;$F256),INDIRECT($F$1&amp;dbP!$D$2&amp;":"&amp;dbP!$D$2),"&gt;="&amp;AV$6,INDIRECT($F$1&amp;dbP!$D$2&amp;":"&amp;dbP!$D$2),"&lt;="&amp;AV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W256" s="1">
        <f ca="1">SUMIFS(INDIRECT($F$1&amp;$F256&amp;":"&amp;$F256),INDIRECT($F$1&amp;dbP!$D$2&amp;":"&amp;dbP!$D$2),"&gt;="&amp;AW$6,INDIRECT($F$1&amp;dbP!$D$2&amp;":"&amp;dbP!$D$2),"&lt;="&amp;AW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X256" s="1">
        <f ca="1">SUMIFS(INDIRECT($F$1&amp;$F256&amp;":"&amp;$F256),INDIRECT($F$1&amp;dbP!$D$2&amp;":"&amp;dbP!$D$2),"&gt;="&amp;AX$6,INDIRECT($F$1&amp;dbP!$D$2&amp;":"&amp;dbP!$D$2),"&lt;="&amp;AX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Y256" s="1">
        <f ca="1">SUMIFS(INDIRECT($F$1&amp;$F256&amp;":"&amp;$F256),INDIRECT($F$1&amp;dbP!$D$2&amp;":"&amp;dbP!$D$2),"&gt;="&amp;AY$6,INDIRECT($F$1&amp;dbP!$D$2&amp;":"&amp;dbP!$D$2),"&lt;="&amp;AY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AZ256" s="1">
        <f ca="1">SUMIFS(INDIRECT($F$1&amp;$F256&amp;":"&amp;$F256),INDIRECT($F$1&amp;dbP!$D$2&amp;":"&amp;dbP!$D$2),"&gt;="&amp;AZ$6,INDIRECT($F$1&amp;dbP!$D$2&amp;":"&amp;dbP!$D$2),"&lt;="&amp;AZ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A256" s="1">
        <f ca="1">SUMIFS(INDIRECT($F$1&amp;$F256&amp;":"&amp;$F256),INDIRECT($F$1&amp;dbP!$D$2&amp;":"&amp;dbP!$D$2),"&gt;="&amp;BA$6,INDIRECT($F$1&amp;dbP!$D$2&amp;":"&amp;dbP!$D$2),"&lt;="&amp;BA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B256" s="1">
        <f ca="1">SUMIFS(INDIRECT($F$1&amp;$F256&amp;":"&amp;$F256),INDIRECT($F$1&amp;dbP!$D$2&amp;":"&amp;dbP!$D$2),"&gt;="&amp;BB$6,INDIRECT($F$1&amp;dbP!$D$2&amp;":"&amp;dbP!$D$2),"&lt;="&amp;BB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C256" s="1">
        <f ca="1">SUMIFS(INDIRECT($F$1&amp;$F256&amp;":"&amp;$F256),INDIRECT($F$1&amp;dbP!$D$2&amp;":"&amp;dbP!$D$2),"&gt;="&amp;BC$6,INDIRECT($F$1&amp;dbP!$D$2&amp;":"&amp;dbP!$D$2),"&lt;="&amp;BC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D256" s="1">
        <f ca="1">SUMIFS(INDIRECT($F$1&amp;$F256&amp;":"&amp;$F256),INDIRECT($F$1&amp;dbP!$D$2&amp;":"&amp;dbP!$D$2),"&gt;="&amp;BD$6,INDIRECT($F$1&amp;dbP!$D$2&amp;":"&amp;dbP!$D$2),"&lt;="&amp;BD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  <c r="BE256" s="1">
        <f ca="1">SUMIFS(INDIRECT($F$1&amp;$F256&amp;":"&amp;$F256),INDIRECT($F$1&amp;dbP!$D$2&amp;":"&amp;dbP!$D$2),"&gt;="&amp;BE$6,INDIRECT($F$1&amp;dbP!$D$2&amp;":"&amp;dbP!$D$2),"&lt;="&amp;BE$7,INDIRECT($F$1&amp;dbP!$O$2&amp;":"&amp;dbP!$O$2),$H256,INDIRECT($F$1&amp;dbP!$P$2&amp;":"&amp;dbP!$P$2),IF($I256=$J256,"*",$I256),INDIRECT($F$1&amp;dbP!$Q$2&amp;":"&amp;dbP!$Q$2),IF(OR($I256=$J256,"  "&amp;$I256=$J256),"*",RIGHT($J256,LEN($J256)-4)),INDIRECT($F$1&amp;dbP!$AC$2&amp;":"&amp;dbP!$AC$2),RepP!$J$3)</f>
        <v>0</v>
      </c>
    </row>
    <row r="257" spans="2:57" x14ac:dyDescent="0.3">
      <c r="B257" s="1">
        <f>MAX(B$246:B256)+1</f>
        <v>16</v>
      </c>
      <c r="D257" s="1" t="str">
        <f ca="1">INDIRECT($B$1&amp;Items!T$2&amp;$B257)</f>
        <v>CF(+)</v>
      </c>
      <c r="F257" s="1" t="str">
        <f ca="1">INDIRECT($B$1&amp;Items!P$2&amp;$B257)</f>
        <v>Y</v>
      </c>
      <c r="H257" s="13" t="str">
        <f ca="1">INDIRECT($B$1&amp;Items!M$2&amp;$B257)</f>
        <v>Поступление ДС от продаж</v>
      </c>
      <c r="I257" s="13" t="str">
        <f ca="1">IF(INDIRECT($B$1&amp;Items!N$2&amp;$B257)="",H257,INDIRECT($B$1&amp;Items!N$2&amp;$B257))</f>
        <v>Прочие поступления от продаж</v>
      </c>
      <c r="J257" s="1" t="str">
        <f ca="1">IF(INDIRECT($B$1&amp;Items!O$2&amp;$B257)="",IF(H257&lt;&gt;I257,"  "&amp;I257,I257),"    "&amp;INDIRECT($B$1&amp;Items!O$2&amp;$B257))</f>
        <v xml:space="preserve">    Прочие продажи-2</v>
      </c>
      <c r="S257" s="1">
        <f ca="1">SUM($U257:INDIRECT(ADDRESS(ROW(),SUMIFS($1:$1,$5:$5,MAX($5:$5)))))</f>
        <v>0</v>
      </c>
      <c r="V257" s="1">
        <f ca="1">SUMIFS(INDIRECT($F$1&amp;$F257&amp;":"&amp;$F257),INDIRECT($F$1&amp;dbP!$D$2&amp;":"&amp;dbP!$D$2),"&gt;="&amp;V$6,INDIRECT($F$1&amp;dbP!$D$2&amp;":"&amp;dbP!$D$2),"&lt;="&amp;V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W257" s="1">
        <f ca="1">SUMIFS(INDIRECT($F$1&amp;$F257&amp;":"&amp;$F257),INDIRECT($F$1&amp;dbP!$D$2&amp;":"&amp;dbP!$D$2),"&gt;="&amp;W$6,INDIRECT($F$1&amp;dbP!$D$2&amp;":"&amp;dbP!$D$2),"&lt;="&amp;W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X257" s="1">
        <f ca="1">SUMIFS(INDIRECT($F$1&amp;$F257&amp;":"&amp;$F257),INDIRECT($F$1&amp;dbP!$D$2&amp;":"&amp;dbP!$D$2),"&gt;="&amp;X$6,INDIRECT($F$1&amp;dbP!$D$2&amp;":"&amp;dbP!$D$2),"&lt;="&amp;X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Y257" s="1">
        <f ca="1">SUMIFS(INDIRECT($F$1&amp;$F257&amp;":"&amp;$F257),INDIRECT($F$1&amp;dbP!$D$2&amp;":"&amp;dbP!$D$2),"&gt;="&amp;Y$6,INDIRECT($F$1&amp;dbP!$D$2&amp;":"&amp;dbP!$D$2),"&lt;="&amp;Y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Z257" s="1">
        <f ca="1">SUMIFS(INDIRECT($F$1&amp;$F257&amp;":"&amp;$F257),INDIRECT($F$1&amp;dbP!$D$2&amp;":"&amp;dbP!$D$2),"&gt;="&amp;Z$6,INDIRECT($F$1&amp;dbP!$D$2&amp;":"&amp;dbP!$D$2),"&lt;="&amp;Z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A257" s="1">
        <f ca="1">SUMIFS(INDIRECT($F$1&amp;$F257&amp;":"&amp;$F257),INDIRECT($F$1&amp;dbP!$D$2&amp;":"&amp;dbP!$D$2),"&gt;="&amp;AA$6,INDIRECT($F$1&amp;dbP!$D$2&amp;":"&amp;dbP!$D$2),"&lt;="&amp;AA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B257" s="1">
        <f ca="1">SUMIFS(INDIRECT($F$1&amp;$F257&amp;":"&amp;$F257),INDIRECT($F$1&amp;dbP!$D$2&amp;":"&amp;dbP!$D$2),"&gt;="&amp;AB$6,INDIRECT($F$1&amp;dbP!$D$2&amp;":"&amp;dbP!$D$2),"&lt;="&amp;AB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C257" s="1">
        <f ca="1">SUMIFS(INDIRECT($F$1&amp;$F257&amp;":"&amp;$F257),INDIRECT($F$1&amp;dbP!$D$2&amp;":"&amp;dbP!$D$2),"&gt;="&amp;AC$6,INDIRECT($F$1&amp;dbP!$D$2&amp;":"&amp;dbP!$D$2),"&lt;="&amp;AC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D257" s="1">
        <f ca="1">SUMIFS(INDIRECT($F$1&amp;$F257&amp;":"&amp;$F257),INDIRECT($F$1&amp;dbP!$D$2&amp;":"&amp;dbP!$D$2),"&gt;="&amp;AD$6,INDIRECT($F$1&amp;dbP!$D$2&amp;":"&amp;dbP!$D$2),"&lt;="&amp;AD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E257" s="1">
        <f ca="1">SUMIFS(INDIRECT($F$1&amp;$F257&amp;":"&amp;$F257),INDIRECT($F$1&amp;dbP!$D$2&amp;":"&amp;dbP!$D$2),"&gt;="&amp;AE$6,INDIRECT($F$1&amp;dbP!$D$2&amp;":"&amp;dbP!$D$2),"&lt;="&amp;AE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F257" s="1">
        <f ca="1">SUMIFS(INDIRECT($F$1&amp;$F257&amp;":"&amp;$F257),INDIRECT($F$1&amp;dbP!$D$2&amp;":"&amp;dbP!$D$2),"&gt;="&amp;AF$6,INDIRECT($F$1&amp;dbP!$D$2&amp;":"&amp;dbP!$D$2),"&lt;="&amp;AF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G257" s="1">
        <f ca="1">SUMIFS(INDIRECT($F$1&amp;$F257&amp;":"&amp;$F257),INDIRECT($F$1&amp;dbP!$D$2&amp;":"&amp;dbP!$D$2),"&gt;="&amp;AG$6,INDIRECT($F$1&amp;dbP!$D$2&amp;":"&amp;dbP!$D$2),"&lt;="&amp;AG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H257" s="1">
        <f ca="1">SUMIFS(INDIRECT($F$1&amp;$F257&amp;":"&amp;$F257),INDIRECT($F$1&amp;dbP!$D$2&amp;":"&amp;dbP!$D$2),"&gt;="&amp;AH$6,INDIRECT($F$1&amp;dbP!$D$2&amp;":"&amp;dbP!$D$2),"&lt;="&amp;AH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I257" s="1">
        <f ca="1">SUMIFS(INDIRECT($F$1&amp;$F257&amp;":"&amp;$F257),INDIRECT($F$1&amp;dbP!$D$2&amp;":"&amp;dbP!$D$2),"&gt;="&amp;AI$6,INDIRECT($F$1&amp;dbP!$D$2&amp;":"&amp;dbP!$D$2),"&lt;="&amp;AI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J257" s="1">
        <f ca="1">SUMIFS(INDIRECT($F$1&amp;$F257&amp;":"&amp;$F257),INDIRECT($F$1&amp;dbP!$D$2&amp;":"&amp;dbP!$D$2),"&gt;="&amp;AJ$6,INDIRECT($F$1&amp;dbP!$D$2&amp;":"&amp;dbP!$D$2),"&lt;="&amp;AJ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K257" s="1">
        <f ca="1">SUMIFS(INDIRECT($F$1&amp;$F257&amp;":"&amp;$F257),INDIRECT($F$1&amp;dbP!$D$2&amp;":"&amp;dbP!$D$2),"&gt;="&amp;AK$6,INDIRECT($F$1&amp;dbP!$D$2&amp;":"&amp;dbP!$D$2),"&lt;="&amp;AK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L257" s="1">
        <f ca="1">SUMIFS(INDIRECT($F$1&amp;$F257&amp;":"&amp;$F257),INDIRECT($F$1&amp;dbP!$D$2&amp;":"&amp;dbP!$D$2),"&gt;="&amp;AL$6,INDIRECT($F$1&amp;dbP!$D$2&amp;":"&amp;dbP!$D$2),"&lt;="&amp;AL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M257" s="1">
        <f ca="1">SUMIFS(INDIRECT($F$1&amp;$F257&amp;":"&amp;$F257),INDIRECT($F$1&amp;dbP!$D$2&amp;":"&amp;dbP!$D$2),"&gt;="&amp;AM$6,INDIRECT($F$1&amp;dbP!$D$2&amp;":"&amp;dbP!$D$2),"&lt;="&amp;AM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N257" s="1">
        <f ca="1">SUMIFS(INDIRECT($F$1&amp;$F257&amp;":"&amp;$F257),INDIRECT($F$1&amp;dbP!$D$2&amp;":"&amp;dbP!$D$2),"&gt;="&amp;AN$6,INDIRECT($F$1&amp;dbP!$D$2&amp;":"&amp;dbP!$D$2),"&lt;="&amp;AN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O257" s="1">
        <f ca="1">SUMIFS(INDIRECT($F$1&amp;$F257&amp;":"&amp;$F257),INDIRECT($F$1&amp;dbP!$D$2&amp;":"&amp;dbP!$D$2),"&gt;="&amp;AO$6,INDIRECT($F$1&amp;dbP!$D$2&amp;":"&amp;dbP!$D$2),"&lt;="&amp;AO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P257" s="1">
        <f ca="1">SUMIFS(INDIRECT($F$1&amp;$F257&amp;":"&amp;$F257),INDIRECT($F$1&amp;dbP!$D$2&amp;":"&amp;dbP!$D$2),"&gt;="&amp;AP$6,INDIRECT($F$1&amp;dbP!$D$2&amp;":"&amp;dbP!$D$2),"&lt;="&amp;AP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Q257" s="1">
        <f ca="1">SUMIFS(INDIRECT($F$1&amp;$F257&amp;":"&amp;$F257),INDIRECT($F$1&amp;dbP!$D$2&amp;":"&amp;dbP!$D$2),"&gt;="&amp;AQ$6,INDIRECT($F$1&amp;dbP!$D$2&amp;":"&amp;dbP!$D$2),"&lt;="&amp;AQ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R257" s="1">
        <f ca="1">SUMIFS(INDIRECT($F$1&amp;$F257&amp;":"&amp;$F257),INDIRECT($F$1&amp;dbP!$D$2&amp;":"&amp;dbP!$D$2),"&gt;="&amp;AR$6,INDIRECT($F$1&amp;dbP!$D$2&amp;":"&amp;dbP!$D$2),"&lt;="&amp;AR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S257" s="1">
        <f ca="1">SUMIFS(INDIRECT($F$1&amp;$F257&amp;":"&amp;$F257),INDIRECT($F$1&amp;dbP!$D$2&amp;":"&amp;dbP!$D$2),"&gt;="&amp;AS$6,INDIRECT($F$1&amp;dbP!$D$2&amp;":"&amp;dbP!$D$2),"&lt;="&amp;AS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T257" s="1">
        <f ca="1">SUMIFS(INDIRECT($F$1&amp;$F257&amp;":"&amp;$F257),INDIRECT($F$1&amp;dbP!$D$2&amp;":"&amp;dbP!$D$2),"&gt;="&amp;AT$6,INDIRECT($F$1&amp;dbP!$D$2&amp;":"&amp;dbP!$D$2),"&lt;="&amp;AT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U257" s="1">
        <f ca="1">SUMIFS(INDIRECT($F$1&amp;$F257&amp;":"&amp;$F257),INDIRECT($F$1&amp;dbP!$D$2&amp;":"&amp;dbP!$D$2),"&gt;="&amp;AU$6,INDIRECT($F$1&amp;dbP!$D$2&amp;":"&amp;dbP!$D$2),"&lt;="&amp;AU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V257" s="1">
        <f ca="1">SUMIFS(INDIRECT($F$1&amp;$F257&amp;":"&amp;$F257),INDIRECT($F$1&amp;dbP!$D$2&amp;":"&amp;dbP!$D$2),"&gt;="&amp;AV$6,INDIRECT($F$1&amp;dbP!$D$2&amp;":"&amp;dbP!$D$2),"&lt;="&amp;AV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W257" s="1">
        <f ca="1">SUMIFS(INDIRECT($F$1&amp;$F257&amp;":"&amp;$F257),INDIRECT($F$1&amp;dbP!$D$2&amp;":"&amp;dbP!$D$2),"&gt;="&amp;AW$6,INDIRECT($F$1&amp;dbP!$D$2&amp;":"&amp;dbP!$D$2),"&lt;="&amp;AW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X257" s="1">
        <f ca="1">SUMIFS(INDIRECT($F$1&amp;$F257&amp;":"&amp;$F257),INDIRECT($F$1&amp;dbP!$D$2&amp;":"&amp;dbP!$D$2),"&gt;="&amp;AX$6,INDIRECT($F$1&amp;dbP!$D$2&amp;":"&amp;dbP!$D$2),"&lt;="&amp;AX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Y257" s="1">
        <f ca="1">SUMIFS(INDIRECT($F$1&amp;$F257&amp;":"&amp;$F257),INDIRECT($F$1&amp;dbP!$D$2&amp;":"&amp;dbP!$D$2),"&gt;="&amp;AY$6,INDIRECT($F$1&amp;dbP!$D$2&amp;":"&amp;dbP!$D$2),"&lt;="&amp;AY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AZ257" s="1">
        <f ca="1">SUMIFS(INDIRECT($F$1&amp;$F257&amp;":"&amp;$F257),INDIRECT($F$1&amp;dbP!$D$2&amp;":"&amp;dbP!$D$2),"&gt;="&amp;AZ$6,INDIRECT($F$1&amp;dbP!$D$2&amp;":"&amp;dbP!$D$2),"&lt;="&amp;AZ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A257" s="1">
        <f ca="1">SUMIFS(INDIRECT($F$1&amp;$F257&amp;":"&amp;$F257),INDIRECT($F$1&amp;dbP!$D$2&amp;":"&amp;dbP!$D$2),"&gt;="&amp;BA$6,INDIRECT($F$1&amp;dbP!$D$2&amp;":"&amp;dbP!$D$2),"&lt;="&amp;BA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B257" s="1">
        <f ca="1">SUMIFS(INDIRECT($F$1&amp;$F257&amp;":"&amp;$F257),INDIRECT($F$1&amp;dbP!$D$2&amp;":"&amp;dbP!$D$2),"&gt;="&amp;BB$6,INDIRECT($F$1&amp;dbP!$D$2&amp;":"&amp;dbP!$D$2),"&lt;="&amp;BB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C257" s="1">
        <f ca="1">SUMIFS(INDIRECT($F$1&amp;$F257&amp;":"&amp;$F257),INDIRECT($F$1&amp;dbP!$D$2&amp;":"&amp;dbP!$D$2),"&gt;="&amp;BC$6,INDIRECT($F$1&amp;dbP!$D$2&amp;":"&amp;dbP!$D$2),"&lt;="&amp;BC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D257" s="1">
        <f ca="1">SUMIFS(INDIRECT($F$1&amp;$F257&amp;":"&amp;$F257),INDIRECT($F$1&amp;dbP!$D$2&amp;":"&amp;dbP!$D$2),"&gt;="&amp;BD$6,INDIRECT($F$1&amp;dbP!$D$2&amp;":"&amp;dbP!$D$2),"&lt;="&amp;BD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  <c r="BE257" s="1">
        <f ca="1">SUMIFS(INDIRECT($F$1&amp;$F257&amp;":"&amp;$F257),INDIRECT($F$1&amp;dbP!$D$2&amp;":"&amp;dbP!$D$2),"&gt;="&amp;BE$6,INDIRECT($F$1&amp;dbP!$D$2&amp;":"&amp;dbP!$D$2),"&lt;="&amp;BE$7,INDIRECT($F$1&amp;dbP!$O$2&amp;":"&amp;dbP!$O$2),$H257,INDIRECT($F$1&amp;dbP!$P$2&amp;":"&amp;dbP!$P$2),IF($I257=$J257,"*",$I257),INDIRECT($F$1&amp;dbP!$Q$2&amp;":"&amp;dbP!$Q$2),IF(OR($I257=$J257,"  "&amp;$I257=$J257),"*",RIGHT($J257,LEN($J257)-4)),INDIRECT($F$1&amp;dbP!$AC$2&amp;":"&amp;dbP!$AC$2),RepP!$J$3)</f>
        <v>0</v>
      </c>
    </row>
    <row r="258" spans="2:57" x14ac:dyDescent="0.3">
      <c r="B258" s="1">
        <f>MAX(B$246:B257)+1</f>
        <v>17</v>
      </c>
      <c r="D258" s="1">
        <f ca="1">INDIRECT($B$1&amp;Items!T$2&amp;$B258)</f>
        <v>0</v>
      </c>
      <c r="F258" s="1" t="str">
        <f ca="1">INDIRECT($B$1&amp;Items!P$2&amp;$B258)</f>
        <v>AA</v>
      </c>
      <c r="H258" s="13" t="str">
        <f ca="1">INDIRECT($B$1&amp;Items!M$2&amp;$B258)</f>
        <v>Оплаты себестоимостных затрат</v>
      </c>
      <c r="I258" s="13" t="str">
        <f ca="1">IF(INDIRECT($B$1&amp;Items!N$2&amp;$B258)="",H258,INDIRECT($B$1&amp;Items!N$2&amp;$B258))</f>
        <v>Оплаты себестоимостных затрат</v>
      </c>
      <c r="J258" s="1" t="str">
        <f ca="1">IF(INDIRECT($B$1&amp;Items!O$2&amp;$B258)="",IF(H258&lt;&gt;I258,"  "&amp;I258,I258),"    "&amp;INDIRECT($B$1&amp;Items!O$2&amp;$B258))</f>
        <v>Оплаты себестоимостных затрат</v>
      </c>
      <c r="S258" s="1">
        <f ca="1">SUM($U258:INDIRECT(ADDRESS(ROW(),SUMIFS($1:$1,$5:$5,MAX($5:$5)))))</f>
        <v>58805924.241470993</v>
      </c>
      <c r="V258" s="1">
        <f ca="1">SUMIFS(INDIRECT($F$1&amp;$F258&amp;":"&amp;$F258),INDIRECT($F$1&amp;dbP!$D$2&amp;":"&amp;dbP!$D$2),"&gt;="&amp;V$6,INDIRECT($F$1&amp;dbP!$D$2&amp;":"&amp;dbP!$D$2),"&lt;="&amp;V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8082707.2673942</v>
      </c>
      <c r="W258" s="1">
        <f ca="1">SUMIFS(INDIRECT($F$1&amp;$F258&amp;":"&amp;$F258),INDIRECT($F$1&amp;dbP!$D$2&amp;":"&amp;dbP!$D$2),"&gt;="&amp;W$6,INDIRECT($F$1&amp;dbP!$D$2&amp;":"&amp;dbP!$D$2),"&lt;="&amp;W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7605572.3931537168</v>
      </c>
      <c r="X258" s="1">
        <f ca="1">SUMIFS(INDIRECT($F$1&amp;$F258&amp;":"&amp;$F258),INDIRECT($F$1&amp;dbP!$D$2&amp;":"&amp;dbP!$D$2),"&gt;="&amp;X$6,INDIRECT($F$1&amp;dbP!$D$2&amp;":"&amp;dbP!$D$2),"&lt;="&amp;X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13459090.654691972</v>
      </c>
      <c r="Y258" s="1">
        <f ca="1">SUMIFS(INDIRECT($F$1&amp;$F258&amp;":"&amp;$F258),INDIRECT($F$1&amp;dbP!$D$2&amp;":"&amp;dbP!$D$2),"&gt;="&amp;Y$6,INDIRECT($F$1&amp;dbP!$D$2&amp;":"&amp;dbP!$D$2),"&lt;="&amp;Y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10451901.833670409</v>
      </c>
      <c r="Z258" s="1">
        <f ca="1">SUMIFS(INDIRECT($F$1&amp;$F258&amp;":"&amp;$F258),INDIRECT($F$1&amp;dbP!$D$2&amp;":"&amp;dbP!$D$2),"&gt;="&amp;Z$6,INDIRECT($F$1&amp;dbP!$D$2&amp;":"&amp;dbP!$D$2),"&lt;="&amp;Z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10119190.1000717</v>
      </c>
      <c r="AA258" s="1">
        <f ca="1">SUMIFS(INDIRECT($F$1&amp;$F258&amp;":"&amp;$F258),INDIRECT($F$1&amp;dbP!$D$2&amp;":"&amp;dbP!$D$2),"&gt;="&amp;AA$6,INDIRECT($F$1&amp;dbP!$D$2&amp;":"&amp;dbP!$D$2),"&lt;="&amp;AA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4473840.6881638002</v>
      </c>
      <c r="AB258" s="1">
        <f ca="1">SUMIFS(INDIRECT($F$1&amp;$F258&amp;":"&amp;$F258),INDIRECT($F$1&amp;dbP!$D$2&amp;":"&amp;dbP!$D$2),"&gt;="&amp;AB$6,INDIRECT($F$1&amp;dbP!$D$2&amp;":"&amp;dbP!$D$2),"&lt;="&amp;AB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3743082.3714252003</v>
      </c>
      <c r="AC258" s="1">
        <f ca="1">SUMIFS(INDIRECT($F$1&amp;$F258&amp;":"&amp;$F258),INDIRECT($F$1&amp;dbP!$D$2&amp;":"&amp;dbP!$D$2),"&gt;="&amp;AC$6,INDIRECT($F$1&amp;dbP!$D$2&amp;":"&amp;dbP!$D$2),"&lt;="&amp;AC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870538.9328999999</v>
      </c>
      <c r="AD258" s="1">
        <f ca="1">SUMIFS(INDIRECT($F$1&amp;$F258&amp;":"&amp;$F258),INDIRECT($F$1&amp;dbP!$D$2&amp;":"&amp;dbP!$D$2),"&gt;="&amp;AD$6,INDIRECT($F$1&amp;dbP!$D$2&amp;":"&amp;dbP!$D$2),"&lt;="&amp;AD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E258" s="1">
        <f ca="1">SUMIFS(INDIRECT($F$1&amp;$F258&amp;":"&amp;$F258),INDIRECT($F$1&amp;dbP!$D$2&amp;":"&amp;dbP!$D$2),"&gt;="&amp;AE$6,INDIRECT($F$1&amp;dbP!$D$2&amp;":"&amp;dbP!$D$2),"&lt;="&amp;AE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F258" s="1">
        <f ca="1">SUMIFS(INDIRECT($F$1&amp;$F258&amp;":"&amp;$F258),INDIRECT($F$1&amp;dbP!$D$2&amp;":"&amp;dbP!$D$2),"&gt;="&amp;AF$6,INDIRECT($F$1&amp;dbP!$D$2&amp;":"&amp;dbP!$D$2),"&lt;="&amp;AF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G258" s="1">
        <f ca="1">SUMIFS(INDIRECT($F$1&amp;$F258&amp;":"&amp;$F258),INDIRECT($F$1&amp;dbP!$D$2&amp;":"&amp;dbP!$D$2),"&gt;="&amp;AG$6,INDIRECT($F$1&amp;dbP!$D$2&amp;":"&amp;dbP!$D$2),"&lt;="&amp;AG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H258" s="1">
        <f ca="1">SUMIFS(INDIRECT($F$1&amp;$F258&amp;":"&amp;$F258),INDIRECT($F$1&amp;dbP!$D$2&amp;":"&amp;dbP!$D$2),"&gt;="&amp;AH$6,INDIRECT($F$1&amp;dbP!$D$2&amp;":"&amp;dbP!$D$2),"&lt;="&amp;AH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I258" s="1">
        <f ca="1">SUMIFS(INDIRECT($F$1&amp;$F258&amp;":"&amp;$F258),INDIRECT($F$1&amp;dbP!$D$2&amp;":"&amp;dbP!$D$2),"&gt;="&amp;AI$6,INDIRECT($F$1&amp;dbP!$D$2&amp;":"&amp;dbP!$D$2),"&lt;="&amp;AI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J258" s="1">
        <f ca="1">SUMIFS(INDIRECT($F$1&amp;$F258&amp;":"&amp;$F258),INDIRECT($F$1&amp;dbP!$D$2&amp;":"&amp;dbP!$D$2),"&gt;="&amp;AJ$6,INDIRECT($F$1&amp;dbP!$D$2&amp;":"&amp;dbP!$D$2),"&lt;="&amp;AJ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K258" s="1">
        <f ca="1">SUMIFS(INDIRECT($F$1&amp;$F258&amp;":"&amp;$F258),INDIRECT($F$1&amp;dbP!$D$2&amp;":"&amp;dbP!$D$2),"&gt;="&amp;AK$6,INDIRECT($F$1&amp;dbP!$D$2&amp;":"&amp;dbP!$D$2),"&lt;="&amp;AK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L258" s="1">
        <f ca="1">SUMIFS(INDIRECT($F$1&amp;$F258&amp;":"&amp;$F258),INDIRECT($F$1&amp;dbP!$D$2&amp;":"&amp;dbP!$D$2),"&gt;="&amp;AL$6,INDIRECT($F$1&amp;dbP!$D$2&amp;":"&amp;dbP!$D$2),"&lt;="&amp;AL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M258" s="1">
        <f ca="1">SUMIFS(INDIRECT($F$1&amp;$F258&amp;":"&amp;$F258),INDIRECT($F$1&amp;dbP!$D$2&amp;":"&amp;dbP!$D$2),"&gt;="&amp;AM$6,INDIRECT($F$1&amp;dbP!$D$2&amp;":"&amp;dbP!$D$2),"&lt;="&amp;AM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N258" s="1">
        <f ca="1">SUMIFS(INDIRECT($F$1&amp;$F258&amp;":"&amp;$F258),INDIRECT($F$1&amp;dbP!$D$2&amp;":"&amp;dbP!$D$2),"&gt;="&amp;AN$6,INDIRECT($F$1&amp;dbP!$D$2&amp;":"&amp;dbP!$D$2),"&lt;="&amp;AN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O258" s="1">
        <f ca="1">SUMIFS(INDIRECT($F$1&amp;$F258&amp;":"&amp;$F258),INDIRECT($F$1&amp;dbP!$D$2&amp;":"&amp;dbP!$D$2),"&gt;="&amp;AO$6,INDIRECT($F$1&amp;dbP!$D$2&amp;":"&amp;dbP!$D$2),"&lt;="&amp;AO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P258" s="1">
        <f ca="1">SUMIFS(INDIRECT($F$1&amp;$F258&amp;":"&amp;$F258),INDIRECT($F$1&amp;dbP!$D$2&amp;":"&amp;dbP!$D$2),"&gt;="&amp;AP$6,INDIRECT($F$1&amp;dbP!$D$2&amp;":"&amp;dbP!$D$2),"&lt;="&amp;AP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Q258" s="1">
        <f ca="1">SUMIFS(INDIRECT($F$1&amp;$F258&amp;":"&amp;$F258),INDIRECT($F$1&amp;dbP!$D$2&amp;":"&amp;dbP!$D$2),"&gt;="&amp;AQ$6,INDIRECT($F$1&amp;dbP!$D$2&amp;":"&amp;dbP!$D$2),"&lt;="&amp;AQ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R258" s="1">
        <f ca="1">SUMIFS(INDIRECT($F$1&amp;$F258&amp;":"&amp;$F258),INDIRECT($F$1&amp;dbP!$D$2&amp;":"&amp;dbP!$D$2),"&gt;="&amp;AR$6,INDIRECT($F$1&amp;dbP!$D$2&amp;":"&amp;dbP!$D$2),"&lt;="&amp;AR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S258" s="1">
        <f ca="1">SUMIFS(INDIRECT($F$1&amp;$F258&amp;":"&amp;$F258),INDIRECT($F$1&amp;dbP!$D$2&amp;":"&amp;dbP!$D$2),"&gt;="&amp;AS$6,INDIRECT($F$1&amp;dbP!$D$2&amp;":"&amp;dbP!$D$2),"&lt;="&amp;AS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T258" s="1">
        <f ca="1">SUMIFS(INDIRECT($F$1&amp;$F258&amp;":"&amp;$F258),INDIRECT($F$1&amp;dbP!$D$2&amp;":"&amp;dbP!$D$2),"&gt;="&amp;AT$6,INDIRECT($F$1&amp;dbP!$D$2&amp;":"&amp;dbP!$D$2),"&lt;="&amp;AT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U258" s="1">
        <f ca="1">SUMIFS(INDIRECT($F$1&amp;$F258&amp;":"&amp;$F258),INDIRECT($F$1&amp;dbP!$D$2&amp;":"&amp;dbP!$D$2),"&gt;="&amp;AU$6,INDIRECT($F$1&amp;dbP!$D$2&amp;":"&amp;dbP!$D$2),"&lt;="&amp;AU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V258" s="1">
        <f ca="1">SUMIFS(INDIRECT($F$1&amp;$F258&amp;":"&amp;$F258),INDIRECT($F$1&amp;dbP!$D$2&amp;":"&amp;dbP!$D$2),"&gt;="&amp;AV$6,INDIRECT($F$1&amp;dbP!$D$2&amp;":"&amp;dbP!$D$2),"&lt;="&amp;AV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W258" s="1">
        <f ca="1">SUMIFS(INDIRECT($F$1&amp;$F258&amp;":"&amp;$F258),INDIRECT($F$1&amp;dbP!$D$2&amp;":"&amp;dbP!$D$2),"&gt;="&amp;AW$6,INDIRECT($F$1&amp;dbP!$D$2&amp;":"&amp;dbP!$D$2),"&lt;="&amp;AW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X258" s="1">
        <f ca="1">SUMIFS(INDIRECT($F$1&amp;$F258&amp;":"&amp;$F258),INDIRECT($F$1&amp;dbP!$D$2&amp;":"&amp;dbP!$D$2),"&gt;="&amp;AX$6,INDIRECT($F$1&amp;dbP!$D$2&amp;":"&amp;dbP!$D$2),"&lt;="&amp;AX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Y258" s="1">
        <f ca="1">SUMIFS(INDIRECT($F$1&amp;$F258&amp;":"&amp;$F258),INDIRECT($F$1&amp;dbP!$D$2&amp;":"&amp;dbP!$D$2),"&gt;="&amp;AY$6,INDIRECT($F$1&amp;dbP!$D$2&amp;":"&amp;dbP!$D$2),"&lt;="&amp;AY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AZ258" s="1">
        <f ca="1">SUMIFS(INDIRECT($F$1&amp;$F258&amp;":"&amp;$F258),INDIRECT($F$1&amp;dbP!$D$2&amp;":"&amp;dbP!$D$2),"&gt;="&amp;AZ$6,INDIRECT($F$1&amp;dbP!$D$2&amp;":"&amp;dbP!$D$2),"&lt;="&amp;AZ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A258" s="1">
        <f ca="1">SUMIFS(INDIRECT($F$1&amp;$F258&amp;":"&amp;$F258),INDIRECT($F$1&amp;dbP!$D$2&amp;":"&amp;dbP!$D$2),"&gt;="&amp;BA$6,INDIRECT($F$1&amp;dbP!$D$2&amp;":"&amp;dbP!$D$2),"&lt;="&amp;BA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B258" s="1">
        <f ca="1">SUMIFS(INDIRECT($F$1&amp;$F258&amp;":"&amp;$F258),INDIRECT($F$1&amp;dbP!$D$2&amp;":"&amp;dbP!$D$2),"&gt;="&amp;BB$6,INDIRECT($F$1&amp;dbP!$D$2&amp;":"&amp;dbP!$D$2),"&lt;="&amp;BB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C258" s="1">
        <f ca="1">SUMIFS(INDIRECT($F$1&amp;$F258&amp;":"&amp;$F258),INDIRECT($F$1&amp;dbP!$D$2&amp;":"&amp;dbP!$D$2),"&gt;="&amp;BC$6,INDIRECT($F$1&amp;dbP!$D$2&amp;":"&amp;dbP!$D$2),"&lt;="&amp;BC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D258" s="1">
        <f ca="1">SUMIFS(INDIRECT($F$1&amp;$F258&amp;":"&amp;$F258),INDIRECT($F$1&amp;dbP!$D$2&amp;":"&amp;dbP!$D$2),"&gt;="&amp;BD$6,INDIRECT($F$1&amp;dbP!$D$2&amp;":"&amp;dbP!$D$2),"&lt;="&amp;BD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  <c r="BE258" s="1">
        <f ca="1">SUMIFS(INDIRECT($F$1&amp;$F258&amp;":"&amp;$F258),INDIRECT($F$1&amp;dbP!$D$2&amp;":"&amp;dbP!$D$2),"&gt;="&amp;BE$6,INDIRECT($F$1&amp;dbP!$D$2&amp;":"&amp;dbP!$D$2),"&lt;="&amp;BE$7,INDIRECT($F$1&amp;dbP!$O$2&amp;":"&amp;dbP!$O$2),$H258,INDIRECT($F$1&amp;dbP!$P$2&amp;":"&amp;dbP!$P$2),IF($I258=$J258,"*",$I258),INDIRECT($F$1&amp;dbP!$Q$2&amp;":"&amp;dbP!$Q$2),IF(OR($I258=$J258,"  "&amp;$I258=$J258),"*",RIGHT($J258,LEN($J258)-4)),INDIRECT($F$1&amp;dbP!$AC$2&amp;":"&amp;dbP!$AC$2),RepP!$J$3)</f>
        <v>0</v>
      </c>
    </row>
    <row r="259" spans="2:57" x14ac:dyDescent="0.3">
      <c r="B259" s="1">
        <f>MAX(B$246:B258)+1</f>
        <v>18</v>
      </c>
      <c r="D259" s="1">
        <f ca="1">INDIRECT($B$1&amp;Items!T$2&amp;$B259)</f>
        <v>0</v>
      </c>
      <c r="F259" s="1" t="str">
        <f ca="1">INDIRECT($B$1&amp;Items!P$2&amp;$B259)</f>
        <v>AA</v>
      </c>
      <c r="H259" s="13" t="str">
        <f ca="1">INDIRECT($B$1&amp;Items!M$2&amp;$B259)</f>
        <v>Оплаты себестоимостных затрат</v>
      </c>
      <c r="I259" s="13" t="str">
        <f ca="1">IF(INDIRECT($B$1&amp;Items!N$2&amp;$B259)="",H259,INDIRECT($B$1&amp;Items!N$2&amp;$B259))</f>
        <v>Оплаты расходов этапа-1 бизнес-процесса</v>
      </c>
      <c r="J259" s="1" t="str">
        <f ca="1">IF(INDIRECT($B$1&amp;Items!O$2&amp;$B259)="",IF(H259&lt;&gt;I259,"  "&amp;I259,I259),"    "&amp;INDIRECT($B$1&amp;Items!O$2&amp;$B259))</f>
        <v xml:space="preserve">  Оплаты расходов этапа-1 бизнес-процесса</v>
      </c>
      <c r="S259" s="1">
        <f ca="1">SUM($U259:INDIRECT(ADDRESS(ROW(),SUMIFS($1:$1,$5:$5,MAX($5:$5)))))</f>
        <v>12501478.02</v>
      </c>
      <c r="V259" s="1">
        <f ca="1">SUMIFS(INDIRECT($F$1&amp;$F259&amp;":"&amp;$F259),INDIRECT($F$1&amp;dbP!$D$2&amp;":"&amp;dbP!$D$2),"&gt;="&amp;V$6,INDIRECT($F$1&amp;dbP!$D$2&amp;":"&amp;dbP!$D$2),"&lt;="&amp;V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2509100</v>
      </c>
      <c r="W259" s="1">
        <f ca="1">SUMIFS(INDIRECT($F$1&amp;$F259&amp;":"&amp;$F259),INDIRECT($F$1&amp;dbP!$D$2&amp;":"&amp;dbP!$D$2),"&gt;="&amp;W$6,INDIRECT($F$1&amp;dbP!$D$2&amp;":"&amp;dbP!$D$2),"&lt;="&amp;W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1896848.5</v>
      </c>
      <c r="X259" s="1">
        <f ca="1">SUMIFS(INDIRECT($F$1&amp;$F259&amp;":"&amp;$F259),INDIRECT($F$1&amp;dbP!$D$2&amp;":"&amp;dbP!$D$2),"&gt;="&amp;X$6,INDIRECT($F$1&amp;dbP!$D$2&amp;":"&amp;dbP!$D$2),"&lt;="&amp;X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4266009.0376500003</v>
      </c>
      <c r="Y259" s="1">
        <f ca="1">SUMIFS(INDIRECT($F$1&amp;$F259&amp;":"&amp;$F259),INDIRECT($F$1&amp;dbP!$D$2&amp;":"&amp;dbP!$D$2),"&gt;="&amp;Y$6,INDIRECT($F$1&amp;dbP!$D$2&amp;":"&amp;dbP!$D$2),"&lt;="&amp;Y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2799234.81849</v>
      </c>
      <c r="Z259" s="1">
        <f ca="1">SUMIFS(INDIRECT($F$1&amp;$F259&amp;":"&amp;$F259),INDIRECT($F$1&amp;dbP!$D$2&amp;":"&amp;dbP!$D$2),"&gt;="&amp;Z$6,INDIRECT($F$1&amp;dbP!$D$2&amp;":"&amp;dbP!$D$2),"&lt;="&amp;Z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420765.51921000017</v>
      </c>
      <c r="AA259" s="1">
        <f ca="1">SUMIFS(INDIRECT($F$1&amp;$F259&amp;":"&amp;$F259),INDIRECT($F$1&amp;dbP!$D$2&amp;":"&amp;dbP!$D$2),"&gt;="&amp;AA$6,INDIRECT($F$1&amp;dbP!$D$2&amp;":"&amp;dbP!$D$2),"&lt;="&amp;AA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609520.14465000003</v>
      </c>
      <c r="AB259" s="1">
        <f ca="1">SUMIFS(INDIRECT($F$1&amp;$F259&amp;":"&amp;$F259),INDIRECT($F$1&amp;dbP!$D$2&amp;":"&amp;dbP!$D$2),"&gt;="&amp;AB$6,INDIRECT($F$1&amp;dbP!$D$2&amp;":"&amp;dbP!$D$2),"&lt;="&amp;AB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C259" s="1">
        <f ca="1">SUMIFS(INDIRECT($F$1&amp;$F259&amp;":"&amp;$F259),INDIRECT($F$1&amp;dbP!$D$2&amp;":"&amp;dbP!$D$2),"&gt;="&amp;AC$6,INDIRECT($F$1&amp;dbP!$D$2&amp;":"&amp;dbP!$D$2),"&lt;="&amp;AC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D259" s="1">
        <f ca="1">SUMIFS(INDIRECT($F$1&amp;$F259&amp;":"&amp;$F259),INDIRECT($F$1&amp;dbP!$D$2&amp;":"&amp;dbP!$D$2),"&gt;="&amp;AD$6,INDIRECT($F$1&amp;dbP!$D$2&amp;":"&amp;dbP!$D$2),"&lt;="&amp;AD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E259" s="1">
        <f ca="1">SUMIFS(INDIRECT($F$1&amp;$F259&amp;":"&amp;$F259),INDIRECT($F$1&amp;dbP!$D$2&amp;":"&amp;dbP!$D$2),"&gt;="&amp;AE$6,INDIRECT($F$1&amp;dbP!$D$2&amp;":"&amp;dbP!$D$2),"&lt;="&amp;AE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F259" s="1">
        <f ca="1">SUMIFS(INDIRECT($F$1&amp;$F259&amp;":"&amp;$F259),INDIRECT($F$1&amp;dbP!$D$2&amp;":"&amp;dbP!$D$2),"&gt;="&amp;AF$6,INDIRECT($F$1&amp;dbP!$D$2&amp;":"&amp;dbP!$D$2),"&lt;="&amp;AF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G259" s="1">
        <f ca="1">SUMIFS(INDIRECT($F$1&amp;$F259&amp;":"&amp;$F259),INDIRECT($F$1&amp;dbP!$D$2&amp;":"&amp;dbP!$D$2),"&gt;="&amp;AG$6,INDIRECT($F$1&amp;dbP!$D$2&amp;":"&amp;dbP!$D$2),"&lt;="&amp;AG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H259" s="1">
        <f ca="1">SUMIFS(INDIRECT($F$1&amp;$F259&amp;":"&amp;$F259),INDIRECT($F$1&amp;dbP!$D$2&amp;":"&amp;dbP!$D$2),"&gt;="&amp;AH$6,INDIRECT($F$1&amp;dbP!$D$2&amp;":"&amp;dbP!$D$2),"&lt;="&amp;AH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I259" s="1">
        <f ca="1">SUMIFS(INDIRECT($F$1&amp;$F259&amp;":"&amp;$F259),INDIRECT($F$1&amp;dbP!$D$2&amp;":"&amp;dbP!$D$2),"&gt;="&amp;AI$6,INDIRECT($F$1&amp;dbP!$D$2&amp;":"&amp;dbP!$D$2),"&lt;="&amp;AI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J259" s="1">
        <f ca="1">SUMIFS(INDIRECT($F$1&amp;$F259&amp;":"&amp;$F259),INDIRECT($F$1&amp;dbP!$D$2&amp;":"&amp;dbP!$D$2),"&gt;="&amp;AJ$6,INDIRECT($F$1&amp;dbP!$D$2&amp;":"&amp;dbP!$D$2),"&lt;="&amp;AJ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K259" s="1">
        <f ca="1">SUMIFS(INDIRECT($F$1&amp;$F259&amp;":"&amp;$F259),INDIRECT($F$1&amp;dbP!$D$2&amp;":"&amp;dbP!$D$2),"&gt;="&amp;AK$6,INDIRECT($F$1&amp;dbP!$D$2&amp;":"&amp;dbP!$D$2),"&lt;="&amp;AK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L259" s="1">
        <f ca="1">SUMIFS(INDIRECT($F$1&amp;$F259&amp;":"&amp;$F259),INDIRECT($F$1&amp;dbP!$D$2&amp;":"&amp;dbP!$D$2),"&gt;="&amp;AL$6,INDIRECT($F$1&amp;dbP!$D$2&amp;":"&amp;dbP!$D$2),"&lt;="&amp;AL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M259" s="1">
        <f ca="1">SUMIFS(INDIRECT($F$1&amp;$F259&amp;":"&amp;$F259),INDIRECT($F$1&amp;dbP!$D$2&amp;":"&amp;dbP!$D$2),"&gt;="&amp;AM$6,INDIRECT($F$1&amp;dbP!$D$2&amp;":"&amp;dbP!$D$2),"&lt;="&amp;AM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N259" s="1">
        <f ca="1">SUMIFS(INDIRECT($F$1&amp;$F259&amp;":"&amp;$F259),INDIRECT($F$1&amp;dbP!$D$2&amp;":"&amp;dbP!$D$2),"&gt;="&amp;AN$6,INDIRECT($F$1&amp;dbP!$D$2&amp;":"&amp;dbP!$D$2),"&lt;="&amp;AN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O259" s="1">
        <f ca="1">SUMIFS(INDIRECT($F$1&amp;$F259&amp;":"&amp;$F259),INDIRECT($F$1&amp;dbP!$D$2&amp;":"&amp;dbP!$D$2),"&gt;="&amp;AO$6,INDIRECT($F$1&amp;dbP!$D$2&amp;":"&amp;dbP!$D$2),"&lt;="&amp;AO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P259" s="1">
        <f ca="1">SUMIFS(INDIRECT($F$1&amp;$F259&amp;":"&amp;$F259),INDIRECT($F$1&amp;dbP!$D$2&amp;":"&amp;dbP!$D$2),"&gt;="&amp;AP$6,INDIRECT($F$1&amp;dbP!$D$2&amp;":"&amp;dbP!$D$2),"&lt;="&amp;AP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Q259" s="1">
        <f ca="1">SUMIFS(INDIRECT($F$1&amp;$F259&amp;":"&amp;$F259),INDIRECT($F$1&amp;dbP!$D$2&amp;":"&amp;dbP!$D$2),"&gt;="&amp;AQ$6,INDIRECT($F$1&amp;dbP!$D$2&amp;":"&amp;dbP!$D$2),"&lt;="&amp;AQ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R259" s="1">
        <f ca="1">SUMIFS(INDIRECT($F$1&amp;$F259&amp;":"&amp;$F259),INDIRECT($F$1&amp;dbP!$D$2&amp;":"&amp;dbP!$D$2),"&gt;="&amp;AR$6,INDIRECT($F$1&amp;dbP!$D$2&amp;":"&amp;dbP!$D$2),"&lt;="&amp;AR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S259" s="1">
        <f ca="1">SUMIFS(INDIRECT($F$1&amp;$F259&amp;":"&amp;$F259),INDIRECT($F$1&amp;dbP!$D$2&amp;":"&amp;dbP!$D$2),"&gt;="&amp;AS$6,INDIRECT($F$1&amp;dbP!$D$2&amp;":"&amp;dbP!$D$2),"&lt;="&amp;AS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T259" s="1">
        <f ca="1">SUMIFS(INDIRECT($F$1&amp;$F259&amp;":"&amp;$F259),INDIRECT($F$1&amp;dbP!$D$2&amp;":"&amp;dbP!$D$2),"&gt;="&amp;AT$6,INDIRECT($F$1&amp;dbP!$D$2&amp;":"&amp;dbP!$D$2),"&lt;="&amp;AT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U259" s="1">
        <f ca="1">SUMIFS(INDIRECT($F$1&amp;$F259&amp;":"&amp;$F259),INDIRECT($F$1&amp;dbP!$D$2&amp;":"&amp;dbP!$D$2),"&gt;="&amp;AU$6,INDIRECT($F$1&amp;dbP!$D$2&amp;":"&amp;dbP!$D$2),"&lt;="&amp;AU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V259" s="1">
        <f ca="1">SUMIFS(INDIRECT($F$1&amp;$F259&amp;":"&amp;$F259),INDIRECT($F$1&amp;dbP!$D$2&amp;":"&amp;dbP!$D$2),"&gt;="&amp;AV$6,INDIRECT($F$1&amp;dbP!$D$2&amp;":"&amp;dbP!$D$2),"&lt;="&amp;AV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W259" s="1">
        <f ca="1">SUMIFS(INDIRECT($F$1&amp;$F259&amp;":"&amp;$F259),INDIRECT($F$1&amp;dbP!$D$2&amp;":"&amp;dbP!$D$2),"&gt;="&amp;AW$6,INDIRECT($F$1&amp;dbP!$D$2&amp;":"&amp;dbP!$D$2),"&lt;="&amp;AW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X259" s="1">
        <f ca="1">SUMIFS(INDIRECT($F$1&amp;$F259&amp;":"&amp;$F259),INDIRECT($F$1&amp;dbP!$D$2&amp;":"&amp;dbP!$D$2),"&gt;="&amp;AX$6,INDIRECT($F$1&amp;dbP!$D$2&amp;":"&amp;dbP!$D$2),"&lt;="&amp;AX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Y259" s="1">
        <f ca="1">SUMIFS(INDIRECT($F$1&amp;$F259&amp;":"&amp;$F259),INDIRECT($F$1&amp;dbP!$D$2&amp;":"&amp;dbP!$D$2),"&gt;="&amp;AY$6,INDIRECT($F$1&amp;dbP!$D$2&amp;":"&amp;dbP!$D$2),"&lt;="&amp;AY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AZ259" s="1">
        <f ca="1">SUMIFS(INDIRECT($F$1&amp;$F259&amp;":"&amp;$F259),INDIRECT($F$1&amp;dbP!$D$2&amp;":"&amp;dbP!$D$2),"&gt;="&amp;AZ$6,INDIRECT($F$1&amp;dbP!$D$2&amp;":"&amp;dbP!$D$2),"&lt;="&amp;AZ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A259" s="1">
        <f ca="1">SUMIFS(INDIRECT($F$1&amp;$F259&amp;":"&amp;$F259),INDIRECT($F$1&amp;dbP!$D$2&amp;":"&amp;dbP!$D$2),"&gt;="&amp;BA$6,INDIRECT($F$1&amp;dbP!$D$2&amp;":"&amp;dbP!$D$2),"&lt;="&amp;BA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B259" s="1">
        <f ca="1">SUMIFS(INDIRECT($F$1&amp;$F259&amp;":"&amp;$F259),INDIRECT($F$1&amp;dbP!$D$2&amp;":"&amp;dbP!$D$2),"&gt;="&amp;BB$6,INDIRECT($F$1&amp;dbP!$D$2&amp;":"&amp;dbP!$D$2),"&lt;="&amp;BB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C259" s="1">
        <f ca="1">SUMIFS(INDIRECT($F$1&amp;$F259&amp;":"&amp;$F259),INDIRECT($F$1&amp;dbP!$D$2&amp;":"&amp;dbP!$D$2),"&gt;="&amp;BC$6,INDIRECT($F$1&amp;dbP!$D$2&amp;":"&amp;dbP!$D$2),"&lt;="&amp;BC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D259" s="1">
        <f ca="1">SUMIFS(INDIRECT($F$1&amp;$F259&amp;":"&amp;$F259),INDIRECT($F$1&amp;dbP!$D$2&amp;":"&amp;dbP!$D$2),"&gt;="&amp;BD$6,INDIRECT($F$1&amp;dbP!$D$2&amp;":"&amp;dbP!$D$2),"&lt;="&amp;BD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  <c r="BE259" s="1">
        <f ca="1">SUMIFS(INDIRECT($F$1&amp;$F259&amp;":"&amp;$F259),INDIRECT($F$1&amp;dbP!$D$2&amp;":"&amp;dbP!$D$2),"&gt;="&amp;BE$6,INDIRECT($F$1&amp;dbP!$D$2&amp;":"&amp;dbP!$D$2),"&lt;="&amp;BE$7,INDIRECT($F$1&amp;dbP!$O$2&amp;":"&amp;dbP!$O$2),$H259,INDIRECT($F$1&amp;dbP!$P$2&amp;":"&amp;dbP!$P$2),IF($I259=$J259,"*",$I259),INDIRECT($F$1&amp;dbP!$Q$2&amp;":"&amp;dbP!$Q$2),IF(OR($I259=$J259,"  "&amp;$I259=$J259),"*",RIGHT($J259,LEN($J259)-4)),INDIRECT($F$1&amp;dbP!$AC$2&amp;":"&amp;dbP!$AC$2),RepP!$J$3)</f>
        <v>0</v>
      </c>
    </row>
    <row r="260" spans="2:57" x14ac:dyDescent="0.3">
      <c r="B260" s="1">
        <f>MAX(B$246:B259)+1</f>
        <v>19</v>
      </c>
      <c r="D260" s="1" t="str">
        <f ca="1">INDIRECT($B$1&amp;Items!T$2&amp;$B260)</f>
        <v>CF(-)</v>
      </c>
      <c r="F260" s="1" t="str">
        <f ca="1">INDIRECT($B$1&amp;Items!P$2&amp;$B260)</f>
        <v>AA</v>
      </c>
      <c r="H260" s="13" t="str">
        <f ca="1">INDIRECT($B$1&amp;Items!M$2&amp;$B260)</f>
        <v>Оплаты себестоимостных затрат</v>
      </c>
      <c r="I260" s="13" t="str">
        <f ca="1">IF(INDIRECT($B$1&amp;Items!N$2&amp;$B260)="",H260,INDIRECT($B$1&amp;Items!N$2&amp;$B260))</f>
        <v>Оплаты расходов этапа-1 бизнес-процесса</v>
      </c>
      <c r="J260" s="1" t="str">
        <f ca="1">IF(INDIRECT($B$1&amp;Items!O$2&amp;$B260)="",IF(H260&lt;&gt;I260,"  "&amp;I260,I260),"    "&amp;INDIRECT($B$1&amp;Items!O$2&amp;$B260))</f>
        <v xml:space="preserve">    Сырье и материалы-1</v>
      </c>
      <c r="S260" s="1">
        <f ca="1">SUM($U260:INDIRECT(ADDRESS(ROW(),SUMIFS($1:$1,$5:$5,MAX($5:$5)))))</f>
        <v>1000000</v>
      </c>
      <c r="V260" s="1">
        <f ca="1">SUMIFS(INDIRECT($F$1&amp;$F260&amp;":"&amp;$F260),INDIRECT($F$1&amp;dbP!$D$2&amp;":"&amp;dbP!$D$2),"&gt;="&amp;V$6,INDIRECT($F$1&amp;dbP!$D$2&amp;":"&amp;dbP!$D$2),"&lt;="&amp;V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300000</v>
      </c>
      <c r="W260" s="1">
        <f ca="1">SUMIFS(INDIRECT($F$1&amp;$F260&amp;":"&amp;$F260),INDIRECT($F$1&amp;dbP!$D$2&amp;":"&amp;dbP!$D$2),"&gt;="&amp;W$6,INDIRECT($F$1&amp;dbP!$D$2&amp;":"&amp;dbP!$D$2),"&lt;="&amp;W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700000</v>
      </c>
      <c r="X260" s="1">
        <f ca="1">SUMIFS(INDIRECT($F$1&amp;$F260&amp;":"&amp;$F260),INDIRECT($F$1&amp;dbP!$D$2&amp;":"&amp;dbP!$D$2),"&gt;="&amp;X$6,INDIRECT($F$1&amp;dbP!$D$2&amp;":"&amp;dbP!$D$2),"&lt;="&amp;X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Y260" s="1">
        <f ca="1">SUMIFS(INDIRECT($F$1&amp;$F260&amp;":"&amp;$F260),INDIRECT($F$1&amp;dbP!$D$2&amp;":"&amp;dbP!$D$2),"&gt;="&amp;Y$6,INDIRECT($F$1&amp;dbP!$D$2&amp;":"&amp;dbP!$D$2),"&lt;="&amp;Y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Z260" s="1">
        <f ca="1">SUMIFS(INDIRECT($F$1&amp;$F260&amp;":"&amp;$F260),INDIRECT($F$1&amp;dbP!$D$2&amp;":"&amp;dbP!$D$2),"&gt;="&amp;Z$6,INDIRECT($F$1&amp;dbP!$D$2&amp;":"&amp;dbP!$D$2),"&lt;="&amp;Z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A260" s="1">
        <f ca="1">SUMIFS(INDIRECT($F$1&amp;$F260&amp;":"&amp;$F260),INDIRECT($F$1&amp;dbP!$D$2&amp;":"&amp;dbP!$D$2),"&gt;="&amp;AA$6,INDIRECT($F$1&amp;dbP!$D$2&amp;":"&amp;dbP!$D$2),"&lt;="&amp;AA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B260" s="1">
        <f ca="1">SUMIFS(INDIRECT($F$1&amp;$F260&amp;":"&amp;$F260),INDIRECT($F$1&amp;dbP!$D$2&amp;":"&amp;dbP!$D$2),"&gt;="&amp;AB$6,INDIRECT($F$1&amp;dbP!$D$2&amp;":"&amp;dbP!$D$2),"&lt;="&amp;AB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C260" s="1">
        <f ca="1">SUMIFS(INDIRECT($F$1&amp;$F260&amp;":"&amp;$F260),INDIRECT($F$1&amp;dbP!$D$2&amp;":"&amp;dbP!$D$2),"&gt;="&amp;AC$6,INDIRECT($F$1&amp;dbP!$D$2&amp;":"&amp;dbP!$D$2),"&lt;="&amp;AC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D260" s="1">
        <f ca="1">SUMIFS(INDIRECT($F$1&amp;$F260&amp;":"&amp;$F260),INDIRECT($F$1&amp;dbP!$D$2&amp;":"&amp;dbP!$D$2),"&gt;="&amp;AD$6,INDIRECT($F$1&amp;dbP!$D$2&amp;":"&amp;dbP!$D$2),"&lt;="&amp;AD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E260" s="1">
        <f ca="1">SUMIFS(INDIRECT($F$1&amp;$F260&amp;":"&amp;$F260),INDIRECT($F$1&amp;dbP!$D$2&amp;":"&amp;dbP!$D$2),"&gt;="&amp;AE$6,INDIRECT($F$1&amp;dbP!$D$2&amp;":"&amp;dbP!$D$2),"&lt;="&amp;AE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F260" s="1">
        <f ca="1">SUMIFS(INDIRECT($F$1&amp;$F260&amp;":"&amp;$F260),INDIRECT($F$1&amp;dbP!$D$2&amp;":"&amp;dbP!$D$2),"&gt;="&amp;AF$6,INDIRECT($F$1&amp;dbP!$D$2&amp;":"&amp;dbP!$D$2),"&lt;="&amp;AF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G260" s="1">
        <f ca="1">SUMIFS(INDIRECT($F$1&amp;$F260&amp;":"&amp;$F260),INDIRECT($F$1&amp;dbP!$D$2&amp;":"&amp;dbP!$D$2),"&gt;="&amp;AG$6,INDIRECT($F$1&amp;dbP!$D$2&amp;":"&amp;dbP!$D$2),"&lt;="&amp;AG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H260" s="1">
        <f ca="1">SUMIFS(INDIRECT($F$1&amp;$F260&amp;":"&amp;$F260),INDIRECT($F$1&amp;dbP!$D$2&amp;":"&amp;dbP!$D$2),"&gt;="&amp;AH$6,INDIRECT($F$1&amp;dbP!$D$2&amp;":"&amp;dbP!$D$2),"&lt;="&amp;AH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I260" s="1">
        <f ca="1">SUMIFS(INDIRECT($F$1&amp;$F260&amp;":"&amp;$F260),INDIRECT($F$1&amp;dbP!$D$2&amp;":"&amp;dbP!$D$2),"&gt;="&amp;AI$6,INDIRECT($F$1&amp;dbP!$D$2&amp;":"&amp;dbP!$D$2),"&lt;="&amp;AI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J260" s="1">
        <f ca="1">SUMIFS(INDIRECT($F$1&amp;$F260&amp;":"&amp;$F260),INDIRECT($F$1&amp;dbP!$D$2&amp;":"&amp;dbP!$D$2),"&gt;="&amp;AJ$6,INDIRECT($F$1&amp;dbP!$D$2&amp;":"&amp;dbP!$D$2),"&lt;="&amp;AJ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K260" s="1">
        <f ca="1">SUMIFS(INDIRECT($F$1&amp;$F260&amp;":"&amp;$F260),INDIRECT($F$1&amp;dbP!$D$2&amp;":"&amp;dbP!$D$2),"&gt;="&amp;AK$6,INDIRECT($F$1&amp;dbP!$D$2&amp;":"&amp;dbP!$D$2),"&lt;="&amp;AK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L260" s="1">
        <f ca="1">SUMIFS(INDIRECT($F$1&amp;$F260&amp;":"&amp;$F260),INDIRECT($F$1&amp;dbP!$D$2&amp;":"&amp;dbP!$D$2),"&gt;="&amp;AL$6,INDIRECT($F$1&amp;dbP!$D$2&amp;":"&amp;dbP!$D$2),"&lt;="&amp;AL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M260" s="1">
        <f ca="1">SUMIFS(INDIRECT($F$1&amp;$F260&amp;":"&amp;$F260),INDIRECT($F$1&amp;dbP!$D$2&amp;":"&amp;dbP!$D$2),"&gt;="&amp;AM$6,INDIRECT($F$1&amp;dbP!$D$2&amp;":"&amp;dbP!$D$2),"&lt;="&amp;AM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N260" s="1">
        <f ca="1">SUMIFS(INDIRECT($F$1&amp;$F260&amp;":"&amp;$F260),INDIRECT($F$1&amp;dbP!$D$2&amp;":"&amp;dbP!$D$2),"&gt;="&amp;AN$6,INDIRECT($F$1&amp;dbP!$D$2&amp;":"&amp;dbP!$D$2),"&lt;="&amp;AN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O260" s="1">
        <f ca="1">SUMIFS(INDIRECT($F$1&amp;$F260&amp;":"&amp;$F260),INDIRECT($F$1&amp;dbP!$D$2&amp;":"&amp;dbP!$D$2),"&gt;="&amp;AO$6,INDIRECT($F$1&amp;dbP!$D$2&amp;":"&amp;dbP!$D$2),"&lt;="&amp;AO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P260" s="1">
        <f ca="1">SUMIFS(INDIRECT($F$1&amp;$F260&amp;":"&amp;$F260),INDIRECT($F$1&amp;dbP!$D$2&amp;":"&amp;dbP!$D$2),"&gt;="&amp;AP$6,INDIRECT($F$1&amp;dbP!$D$2&amp;":"&amp;dbP!$D$2),"&lt;="&amp;AP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Q260" s="1">
        <f ca="1">SUMIFS(INDIRECT($F$1&amp;$F260&amp;":"&amp;$F260),INDIRECT($F$1&amp;dbP!$D$2&amp;":"&amp;dbP!$D$2),"&gt;="&amp;AQ$6,INDIRECT($F$1&amp;dbP!$D$2&amp;":"&amp;dbP!$D$2),"&lt;="&amp;AQ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R260" s="1">
        <f ca="1">SUMIFS(INDIRECT($F$1&amp;$F260&amp;":"&amp;$F260),INDIRECT($F$1&amp;dbP!$D$2&amp;":"&amp;dbP!$D$2),"&gt;="&amp;AR$6,INDIRECT($F$1&amp;dbP!$D$2&amp;":"&amp;dbP!$D$2),"&lt;="&amp;AR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S260" s="1">
        <f ca="1">SUMIFS(INDIRECT($F$1&amp;$F260&amp;":"&amp;$F260),INDIRECT($F$1&amp;dbP!$D$2&amp;":"&amp;dbP!$D$2),"&gt;="&amp;AS$6,INDIRECT($F$1&amp;dbP!$D$2&amp;":"&amp;dbP!$D$2),"&lt;="&amp;AS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T260" s="1">
        <f ca="1">SUMIFS(INDIRECT($F$1&amp;$F260&amp;":"&amp;$F260),INDIRECT($F$1&amp;dbP!$D$2&amp;":"&amp;dbP!$D$2),"&gt;="&amp;AT$6,INDIRECT($F$1&amp;dbP!$D$2&amp;":"&amp;dbP!$D$2),"&lt;="&amp;AT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U260" s="1">
        <f ca="1">SUMIFS(INDIRECT($F$1&amp;$F260&amp;":"&amp;$F260),INDIRECT($F$1&amp;dbP!$D$2&amp;":"&amp;dbP!$D$2),"&gt;="&amp;AU$6,INDIRECT($F$1&amp;dbP!$D$2&amp;":"&amp;dbP!$D$2),"&lt;="&amp;AU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V260" s="1">
        <f ca="1">SUMIFS(INDIRECT($F$1&amp;$F260&amp;":"&amp;$F260),INDIRECT($F$1&amp;dbP!$D$2&amp;":"&amp;dbP!$D$2),"&gt;="&amp;AV$6,INDIRECT($F$1&amp;dbP!$D$2&amp;":"&amp;dbP!$D$2),"&lt;="&amp;AV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W260" s="1">
        <f ca="1">SUMIFS(INDIRECT($F$1&amp;$F260&amp;":"&amp;$F260),INDIRECT($F$1&amp;dbP!$D$2&amp;":"&amp;dbP!$D$2),"&gt;="&amp;AW$6,INDIRECT($F$1&amp;dbP!$D$2&amp;":"&amp;dbP!$D$2),"&lt;="&amp;AW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X260" s="1">
        <f ca="1">SUMIFS(INDIRECT($F$1&amp;$F260&amp;":"&amp;$F260),INDIRECT($F$1&amp;dbP!$D$2&amp;":"&amp;dbP!$D$2),"&gt;="&amp;AX$6,INDIRECT($F$1&amp;dbP!$D$2&amp;":"&amp;dbP!$D$2),"&lt;="&amp;AX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Y260" s="1">
        <f ca="1">SUMIFS(INDIRECT($F$1&amp;$F260&amp;":"&amp;$F260),INDIRECT($F$1&amp;dbP!$D$2&amp;":"&amp;dbP!$D$2),"&gt;="&amp;AY$6,INDIRECT($F$1&amp;dbP!$D$2&amp;":"&amp;dbP!$D$2),"&lt;="&amp;AY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AZ260" s="1">
        <f ca="1">SUMIFS(INDIRECT($F$1&amp;$F260&amp;":"&amp;$F260),INDIRECT($F$1&amp;dbP!$D$2&amp;":"&amp;dbP!$D$2),"&gt;="&amp;AZ$6,INDIRECT($F$1&amp;dbP!$D$2&amp;":"&amp;dbP!$D$2),"&lt;="&amp;AZ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A260" s="1">
        <f ca="1">SUMIFS(INDIRECT($F$1&amp;$F260&amp;":"&amp;$F260),INDIRECT($F$1&amp;dbP!$D$2&amp;":"&amp;dbP!$D$2),"&gt;="&amp;BA$6,INDIRECT($F$1&amp;dbP!$D$2&amp;":"&amp;dbP!$D$2),"&lt;="&amp;BA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B260" s="1">
        <f ca="1">SUMIFS(INDIRECT($F$1&amp;$F260&amp;":"&amp;$F260),INDIRECT($F$1&amp;dbP!$D$2&amp;":"&amp;dbP!$D$2),"&gt;="&amp;BB$6,INDIRECT($F$1&amp;dbP!$D$2&amp;":"&amp;dbP!$D$2),"&lt;="&amp;BB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C260" s="1">
        <f ca="1">SUMIFS(INDIRECT($F$1&amp;$F260&amp;":"&amp;$F260),INDIRECT($F$1&amp;dbP!$D$2&amp;":"&amp;dbP!$D$2),"&gt;="&amp;BC$6,INDIRECT($F$1&amp;dbP!$D$2&amp;":"&amp;dbP!$D$2),"&lt;="&amp;BC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D260" s="1">
        <f ca="1">SUMIFS(INDIRECT($F$1&amp;$F260&amp;":"&amp;$F260),INDIRECT($F$1&amp;dbP!$D$2&amp;":"&amp;dbP!$D$2),"&gt;="&amp;BD$6,INDIRECT($F$1&amp;dbP!$D$2&amp;":"&amp;dbP!$D$2),"&lt;="&amp;BD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  <c r="BE260" s="1">
        <f ca="1">SUMIFS(INDIRECT($F$1&amp;$F260&amp;":"&amp;$F260),INDIRECT($F$1&amp;dbP!$D$2&amp;":"&amp;dbP!$D$2),"&gt;="&amp;BE$6,INDIRECT($F$1&amp;dbP!$D$2&amp;":"&amp;dbP!$D$2),"&lt;="&amp;BE$7,INDIRECT($F$1&amp;dbP!$O$2&amp;":"&amp;dbP!$O$2),$H260,INDIRECT($F$1&amp;dbP!$P$2&amp;":"&amp;dbP!$P$2),IF($I260=$J260,"*",$I260),INDIRECT($F$1&amp;dbP!$Q$2&amp;":"&amp;dbP!$Q$2),IF(OR($I260=$J260,"  "&amp;$I260=$J260),"*",RIGHT($J260,LEN($J260)-4)),INDIRECT($F$1&amp;dbP!$AC$2&amp;":"&amp;dbP!$AC$2),RepP!$J$3)</f>
        <v>0</v>
      </c>
    </row>
    <row r="261" spans="2:57" x14ac:dyDescent="0.3">
      <c r="B261" s="1">
        <f>MAX(B$246:B260)+1</f>
        <v>20</v>
      </c>
      <c r="D261" s="1" t="str">
        <f ca="1">INDIRECT($B$1&amp;Items!T$2&amp;$B261)</f>
        <v>CF(-)</v>
      </c>
      <c r="F261" s="1" t="str">
        <f ca="1">INDIRECT($B$1&amp;Items!P$2&amp;$B261)</f>
        <v>AA</v>
      </c>
      <c r="H261" s="13" t="str">
        <f ca="1">INDIRECT($B$1&amp;Items!M$2&amp;$B261)</f>
        <v>Оплаты себестоимостных затрат</v>
      </c>
      <c r="I261" s="13" t="str">
        <f ca="1">IF(INDIRECT($B$1&amp;Items!N$2&amp;$B261)="",H261,INDIRECT($B$1&amp;Items!N$2&amp;$B261))</f>
        <v>Оплаты расходов этапа-1 бизнес-процесса</v>
      </c>
      <c r="J261" s="1" t="str">
        <f ca="1">IF(INDIRECT($B$1&amp;Items!O$2&amp;$B261)="",IF(H261&lt;&gt;I261,"  "&amp;I261,I261),"    "&amp;INDIRECT($B$1&amp;Items!O$2&amp;$B261))</f>
        <v xml:space="preserve">    Сырье и материалы-2</v>
      </c>
      <c r="S261" s="1">
        <f ca="1">SUM($U261:INDIRECT(ADDRESS(ROW(),SUMIFS($1:$1,$5:$5,MAX($5:$5)))))</f>
        <v>930000</v>
      </c>
      <c r="V261" s="1">
        <f ca="1">SUMIFS(INDIRECT($F$1&amp;$F261&amp;":"&amp;$F261),INDIRECT($F$1&amp;dbP!$D$2&amp;":"&amp;dbP!$D$2),"&gt;="&amp;V$6,INDIRECT($F$1&amp;dbP!$D$2&amp;":"&amp;dbP!$D$2),"&lt;="&amp;V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465000</v>
      </c>
      <c r="W261" s="1">
        <f ca="1">SUMIFS(INDIRECT($F$1&amp;$F261&amp;":"&amp;$F261),INDIRECT($F$1&amp;dbP!$D$2&amp;":"&amp;dbP!$D$2),"&gt;="&amp;W$6,INDIRECT($F$1&amp;dbP!$D$2&amp;":"&amp;dbP!$D$2),"&lt;="&amp;W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X261" s="1">
        <f ca="1">SUMIFS(INDIRECT($F$1&amp;$F261&amp;":"&amp;$F261),INDIRECT($F$1&amp;dbP!$D$2&amp;":"&amp;dbP!$D$2),"&gt;="&amp;X$6,INDIRECT($F$1&amp;dbP!$D$2&amp;":"&amp;dbP!$D$2),"&lt;="&amp;X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465000</v>
      </c>
      <c r="Y261" s="1">
        <f ca="1">SUMIFS(INDIRECT($F$1&amp;$F261&amp;":"&amp;$F261),INDIRECT($F$1&amp;dbP!$D$2&amp;":"&amp;dbP!$D$2),"&gt;="&amp;Y$6,INDIRECT($F$1&amp;dbP!$D$2&amp;":"&amp;dbP!$D$2),"&lt;="&amp;Y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Z261" s="1">
        <f ca="1">SUMIFS(INDIRECT($F$1&amp;$F261&amp;":"&amp;$F261),INDIRECT($F$1&amp;dbP!$D$2&amp;":"&amp;dbP!$D$2),"&gt;="&amp;Z$6,INDIRECT($F$1&amp;dbP!$D$2&amp;":"&amp;dbP!$D$2),"&lt;="&amp;Z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A261" s="1">
        <f ca="1">SUMIFS(INDIRECT($F$1&amp;$F261&amp;":"&amp;$F261),INDIRECT($F$1&amp;dbP!$D$2&amp;":"&amp;dbP!$D$2),"&gt;="&amp;AA$6,INDIRECT($F$1&amp;dbP!$D$2&amp;":"&amp;dbP!$D$2),"&lt;="&amp;AA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B261" s="1">
        <f ca="1">SUMIFS(INDIRECT($F$1&amp;$F261&amp;":"&amp;$F261),INDIRECT($F$1&amp;dbP!$D$2&amp;":"&amp;dbP!$D$2),"&gt;="&amp;AB$6,INDIRECT($F$1&amp;dbP!$D$2&amp;":"&amp;dbP!$D$2),"&lt;="&amp;AB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C261" s="1">
        <f ca="1">SUMIFS(INDIRECT($F$1&amp;$F261&amp;":"&amp;$F261),INDIRECT($F$1&amp;dbP!$D$2&amp;":"&amp;dbP!$D$2),"&gt;="&amp;AC$6,INDIRECT($F$1&amp;dbP!$D$2&amp;":"&amp;dbP!$D$2),"&lt;="&amp;AC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D261" s="1">
        <f ca="1">SUMIFS(INDIRECT($F$1&amp;$F261&amp;":"&amp;$F261),INDIRECT($F$1&amp;dbP!$D$2&amp;":"&amp;dbP!$D$2),"&gt;="&amp;AD$6,INDIRECT($F$1&amp;dbP!$D$2&amp;":"&amp;dbP!$D$2),"&lt;="&amp;AD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E261" s="1">
        <f ca="1">SUMIFS(INDIRECT($F$1&amp;$F261&amp;":"&amp;$F261),INDIRECT($F$1&amp;dbP!$D$2&amp;":"&amp;dbP!$D$2),"&gt;="&amp;AE$6,INDIRECT($F$1&amp;dbP!$D$2&amp;":"&amp;dbP!$D$2),"&lt;="&amp;AE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F261" s="1">
        <f ca="1">SUMIFS(INDIRECT($F$1&amp;$F261&amp;":"&amp;$F261),INDIRECT($F$1&amp;dbP!$D$2&amp;":"&amp;dbP!$D$2),"&gt;="&amp;AF$6,INDIRECT($F$1&amp;dbP!$D$2&amp;":"&amp;dbP!$D$2),"&lt;="&amp;AF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G261" s="1">
        <f ca="1">SUMIFS(INDIRECT($F$1&amp;$F261&amp;":"&amp;$F261),INDIRECT($F$1&amp;dbP!$D$2&amp;":"&amp;dbP!$D$2),"&gt;="&amp;AG$6,INDIRECT($F$1&amp;dbP!$D$2&amp;":"&amp;dbP!$D$2),"&lt;="&amp;AG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H261" s="1">
        <f ca="1">SUMIFS(INDIRECT($F$1&amp;$F261&amp;":"&amp;$F261),INDIRECT($F$1&amp;dbP!$D$2&amp;":"&amp;dbP!$D$2),"&gt;="&amp;AH$6,INDIRECT($F$1&amp;dbP!$D$2&amp;":"&amp;dbP!$D$2),"&lt;="&amp;AH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I261" s="1">
        <f ca="1">SUMIFS(INDIRECT($F$1&amp;$F261&amp;":"&amp;$F261),INDIRECT($F$1&amp;dbP!$D$2&amp;":"&amp;dbP!$D$2),"&gt;="&amp;AI$6,INDIRECT($F$1&amp;dbP!$D$2&amp;":"&amp;dbP!$D$2),"&lt;="&amp;AI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J261" s="1">
        <f ca="1">SUMIFS(INDIRECT($F$1&amp;$F261&amp;":"&amp;$F261),INDIRECT($F$1&amp;dbP!$D$2&amp;":"&amp;dbP!$D$2),"&gt;="&amp;AJ$6,INDIRECT($F$1&amp;dbP!$D$2&amp;":"&amp;dbP!$D$2),"&lt;="&amp;AJ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K261" s="1">
        <f ca="1">SUMIFS(INDIRECT($F$1&amp;$F261&amp;":"&amp;$F261),INDIRECT($F$1&amp;dbP!$D$2&amp;":"&amp;dbP!$D$2),"&gt;="&amp;AK$6,INDIRECT($F$1&amp;dbP!$D$2&amp;":"&amp;dbP!$D$2),"&lt;="&amp;AK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L261" s="1">
        <f ca="1">SUMIFS(INDIRECT($F$1&amp;$F261&amp;":"&amp;$F261),INDIRECT($F$1&amp;dbP!$D$2&amp;":"&amp;dbP!$D$2),"&gt;="&amp;AL$6,INDIRECT($F$1&amp;dbP!$D$2&amp;":"&amp;dbP!$D$2),"&lt;="&amp;AL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M261" s="1">
        <f ca="1">SUMIFS(INDIRECT($F$1&amp;$F261&amp;":"&amp;$F261),INDIRECT($F$1&amp;dbP!$D$2&amp;":"&amp;dbP!$D$2),"&gt;="&amp;AM$6,INDIRECT($F$1&amp;dbP!$D$2&amp;":"&amp;dbP!$D$2),"&lt;="&amp;AM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N261" s="1">
        <f ca="1">SUMIFS(INDIRECT($F$1&amp;$F261&amp;":"&amp;$F261),INDIRECT($F$1&amp;dbP!$D$2&amp;":"&amp;dbP!$D$2),"&gt;="&amp;AN$6,INDIRECT($F$1&amp;dbP!$D$2&amp;":"&amp;dbP!$D$2),"&lt;="&amp;AN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O261" s="1">
        <f ca="1">SUMIFS(INDIRECT($F$1&amp;$F261&amp;":"&amp;$F261),INDIRECT($F$1&amp;dbP!$D$2&amp;":"&amp;dbP!$D$2),"&gt;="&amp;AO$6,INDIRECT($F$1&amp;dbP!$D$2&amp;":"&amp;dbP!$D$2),"&lt;="&amp;AO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P261" s="1">
        <f ca="1">SUMIFS(INDIRECT($F$1&amp;$F261&amp;":"&amp;$F261),INDIRECT($F$1&amp;dbP!$D$2&amp;":"&amp;dbP!$D$2),"&gt;="&amp;AP$6,INDIRECT($F$1&amp;dbP!$D$2&amp;":"&amp;dbP!$D$2),"&lt;="&amp;AP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Q261" s="1">
        <f ca="1">SUMIFS(INDIRECT($F$1&amp;$F261&amp;":"&amp;$F261),INDIRECT($F$1&amp;dbP!$D$2&amp;":"&amp;dbP!$D$2),"&gt;="&amp;AQ$6,INDIRECT($F$1&amp;dbP!$D$2&amp;":"&amp;dbP!$D$2),"&lt;="&amp;AQ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R261" s="1">
        <f ca="1">SUMIFS(INDIRECT($F$1&amp;$F261&amp;":"&amp;$F261),INDIRECT($F$1&amp;dbP!$D$2&amp;":"&amp;dbP!$D$2),"&gt;="&amp;AR$6,INDIRECT($F$1&amp;dbP!$D$2&amp;":"&amp;dbP!$D$2),"&lt;="&amp;AR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S261" s="1">
        <f ca="1">SUMIFS(INDIRECT($F$1&amp;$F261&amp;":"&amp;$F261),INDIRECT($F$1&amp;dbP!$D$2&amp;":"&amp;dbP!$D$2),"&gt;="&amp;AS$6,INDIRECT($F$1&amp;dbP!$D$2&amp;":"&amp;dbP!$D$2),"&lt;="&amp;AS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T261" s="1">
        <f ca="1">SUMIFS(INDIRECT($F$1&amp;$F261&amp;":"&amp;$F261),INDIRECT($F$1&amp;dbP!$D$2&amp;":"&amp;dbP!$D$2),"&gt;="&amp;AT$6,INDIRECT($F$1&amp;dbP!$D$2&amp;":"&amp;dbP!$D$2),"&lt;="&amp;AT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U261" s="1">
        <f ca="1">SUMIFS(INDIRECT($F$1&amp;$F261&amp;":"&amp;$F261),INDIRECT($F$1&amp;dbP!$D$2&amp;":"&amp;dbP!$D$2),"&gt;="&amp;AU$6,INDIRECT($F$1&amp;dbP!$D$2&amp;":"&amp;dbP!$D$2),"&lt;="&amp;AU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V261" s="1">
        <f ca="1">SUMIFS(INDIRECT($F$1&amp;$F261&amp;":"&amp;$F261),INDIRECT($F$1&amp;dbP!$D$2&amp;":"&amp;dbP!$D$2),"&gt;="&amp;AV$6,INDIRECT($F$1&amp;dbP!$D$2&amp;":"&amp;dbP!$D$2),"&lt;="&amp;AV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W261" s="1">
        <f ca="1">SUMIFS(INDIRECT($F$1&amp;$F261&amp;":"&amp;$F261),INDIRECT($F$1&amp;dbP!$D$2&amp;":"&amp;dbP!$D$2),"&gt;="&amp;AW$6,INDIRECT($F$1&amp;dbP!$D$2&amp;":"&amp;dbP!$D$2),"&lt;="&amp;AW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X261" s="1">
        <f ca="1">SUMIFS(INDIRECT($F$1&amp;$F261&amp;":"&amp;$F261),INDIRECT($F$1&amp;dbP!$D$2&amp;":"&amp;dbP!$D$2),"&gt;="&amp;AX$6,INDIRECT($F$1&amp;dbP!$D$2&amp;":"&amp;dbP!$D$2),"&lt;="&amp;AX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Y261" s="1">
        <f ca="1">SUMIFS(INDIRECT($F$1&amp;$F261&amp;":"&amp;$F261),INDIRECT($F$1&amp;dbP!$D$2&amp;":"&amp;dbP!$D$2),"&gt;="&amp;AY$6,INDIRECT($F$1&amp;dbP!$D$2&amp;":"&amp;dbP!$D$2),"&lt;="&amp;AY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AZ261" s="1">
        <f ca="1">SUMIFS(INDIRECT($F$1&amp;$F261&amp;":"&amp;$F261),INDIRECT($F$1&amp;dbP!$D$2&amp;":"&amp;dbP!$D$2),"&gt;="&amp;AZ$6,INDIRECT($F$1&amp;dbP!$D$2&amp;":"&amp;dbP!$D$2),"&lt;="&amp;AZ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A261" s="1">
        <f ca="1">SUMIFS(INDIRECT($F$1&amp;$F261&amp;":"&amp;$F261),INDIRECT($F$1&amp;dbP!$D$2&amp;":"&amp;dbP!$D$2),"&gt;="&amp;BA$6,INDIRECT($F$1&amp;dbP!$D$2&amp;":"&amp;dbP!$D$2),"&lt;="&amp;BA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B261" s="1">
        <f ca="1">SUMIFS(INDIRECT($F$1&amp;$F261&amp;":"&amp;$F261),INDIRECT($F$1&amp;dbP!$D$2&amp;":"&amp;dbP!$D$2),"&gt;="&amp;BB$6,INDIRECT($F$1&amp;dbP!$D$2&amp;":"&amp;dbP!$D$2),"&lt;="&amp;BB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C261" s="1">
        <f ca="1">SUMIFS(INDIRECT($F$1&amp;$F261&amp;":"&amp;$F261),INDIRECT($F$1&amp;dbP!$D$2&amp;":"&amp;dbP!$D$2),"&gt;="&amp;BC$6,INDIRECT($F$1&amp;dbP!$D$2&amp;":"&amp;dbP!$D$2),"&lt;="&amp;BC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D261" s="1">
        <f ca="1">SUMIFS(INDIRECT($F$1&amp;$F261&amp;":"&amp;$F261),INDIRECT($F$1&amp;dbP!$D$2&amp;":"&amp;dbP!$D$2),"&gt;="&amp;BD$6,INDIRECT($F$1&amp;dbP!$D$2&amp;":"&amp;dbP!$D$2),"&lt;="&amp;BD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  <c r="BE261" s="1">
        <f ca="1">SUMIFS(INDIRECT($F$1&amp;$F261&amp;":"&amp;$F261),INDIRECT($F$1&amp;dbP!$D$2&amp;":"&amp;dbP!$D$2),"&gt;="&amp;BE$6,INDIRECT($F$1&amp;dbP!$D$2&amp;":"&amp;dbP!$D$2),"&lt;="&amp;BE$7,INDIRECT($F$1&amp;dbP!$O$2&amp;":"&amp;dbP!$O$2),$H261,INDIRECT($F$1&amp;dbP!$P$2&amp;":"&amp;dbP!$P$2),IF($I261=$J261,"*",$I261),INDIRECT($F$1&amp;dbP!$Q$2&amp;":"&amp;dbP!$Q$2),IF(OR($I261=$J261,"  "&amp;$I261=$J261),"*",RIGHT($J261,LEN($J261)-4)),INDIRECT($F$1&amp;dbP!$AC$2&amp;":"&amp;dbP!$AC$2),RepP!$J$3)</f>
        <v>0</v>
      </c>
    </row>
    <row r="262" spans="2:57" x14ac:dyDescent="0.3">
      <c r="B262" s="1">
        <f>MAX(B$246:B261)+1</f>
        <v>21</v>
      </c>
      <c r="D262" s="1" t="str">
        <f ca="1">INDIRECT($B$1&amp;Items!T$2&amp;$B262)</f>
        <v>CF(-)</v>
      </c>
      <c r="F262" s="1" t="str">
        <f ca="1">INDIRECT($B$1&amp;Items!P$2&amp;$B262)</f>
        <v>AA</v>
      </c>
      <c r="H262" s="13" t="str">
        <f ca="1">INDIRECT($B$1&amp;Items!M$2&amp;$B262)</f>
        <v>Оплаты себестоимостных затрат</v>
      </c>
      <c r="I262" s="13" t="str">
        <f ca="1">IF(INDIRECT($B$1&amp;Items!N$2&amp;$B262)="",H262,INDIRECT($B$1&amp;Items!N$2&amp;$B262))</f>
        <v>Оплаты расходов этапа-1 бизнес-процесса</v>
      </c>
      <c r="J262" s="1" t="str">
        <f ca="1">IF(INDIRECT($B$1&amp;Items!O$2&amp;$B262)="",IF(H262&lt;&gt;I262,"  "&amp;I262,I262),"    "&amp;INDIRECT($B$1&amp;Items!O$2&amp;$B262))</f>
        <v xml:space="preserve">    Сырье и материалы-3</v>
      </c>
      <c r="S262" s="1">
        <f ca="1">SUM($U262:INDIRECT(ADDRESS(ROW(),SUMIFS($1:$1,$5:$5,MAX($5:$5)))))</f>
        <v>1070000</v>
      </c>
      <c r="V262" s="1">
        <f ca="1">SUMIFS(INDIRECT($F$1&amp;$F262&amp;":"&amp;$F262),INDIRECT($F$1&amp;dbP!$D$2&amp;":"&amp;dbP!$D$2),"&gt;="&amp;V$6,INDIRECT($F$1&amp;dbP!$D$2&amp;":"&amp;dbP!$D$2),"&lt;="&amp;V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749000</v>
      </c>
      <c r="W262" s="1">
        <f ca="1">SUMIFS(INDIRECT($F$1&amp;$F262&amp;":"&amp;$F262),INDIRECT($F$1&amp;dbP!$D$2&amp;":"&amp;dbP!$D$2),"&gt;="&amp;W$6,INDIRECT($F$1&amp;dbP!$D$2&amp;":"&amp;dbP!$D$2),"&lt;="&amp;W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321000</v>
      </c>
      <c r="X262" s="1">
        <f ca="1">SUMIFS(INDIRECT($F$1&amp;$F262&amp;":"&amp;$F262),INDIRECT($F$1&amp;dbP!$D$2&amp;":"&amp;dbP!$D$2),"&gt;="&amp;X$6,INDIRECT($F$1&amp;dbP!$D$2&amp;":"&amp;dbP!$D$2),"&lt;="&amp;X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Y262" s="1">
        <f ca="1">SUMIFS(INDIRECT($F$1&amp;$F262&amp;":"&amp;$F262),INDIRECT($F$1&amp;dbP!$D$2&amp;":"&amp;dbP!$D$2),"&gt;="&amp;Y$6,INDIRECT($F$1&amp;dbP!$D$2&amp;":"&amp;dbP!$D$2),"&lt;="&amp;Y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Z262" s="1">
        <f ca="1">SUMIFS(INDIRECT($F$1&amp;$F262&amp;":"&amp;$F262),INDIRECT($F$1&amp;dbP!$D$2&amp;":"&amp;dbP!$D$2),"&gt;="&amp;Z$6,INDIRECT($F$1&amp;dbP!$D$2&amp;":"&amp;dbP!$D$2),"&lt;="&amp;Z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A262" s="1">
        <f ca="1">SUMIFS(INDIRECT($F$1&amp;$F262&amp;":"&amp;$F262),INDIRECT($F$1&amp;dbP!$D$2&amp;":"&amp;dbP!$D$2),"&gt;="&amp;AA$6,INDIRECT($F$1&amp;dbP!$D$2&amp;":"&amp;dbP!$D$2),"&lt;="&amp;AA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B262" s="1">
        <f ca="1">SUMIFS(INDIRECT($F$1&amp;$F262&amp;":"&amp;$F262),INDIRECT($F$1&amp;dbP!$D$2&amp;":"&amp;dbP!$D$2),"&gt;="&amp;AB$6,INDIRECT($F$1&amp;dbP!$D$2&amp;":"&amp;dbP!$D$2),"&lt;="&amp;AB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C262" s="1">
        <f ca="1">SUMIFS(INDIRECT($F$1&amp;$F262&amp;":"&amp;$F262),INDIRECT($F$1&amp;dbP!$D$2&amp;":"&amp;dbP!$D$2),"&gt;="&amp;AC$6,INDIRECT($F$1&amp;dbP!$D$2&amp;":"&amp;dbP!$D$2),"&lt;="&amp;AC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D262" s="1">
        <f ca="1">SUMIFS(INDIRECT($F$1&amp;$F262&amp;":"&amp;$F262),INDIRECT($F$1&amp;dbP!$D$2&amp;":"&amp;dbP!$D$2),"&gt;="&amp;AD$6,INDIRECT($F$1&amp;dbP!$D$2&amp;":"&amp;dbP!$D$2),"&lt;="&amp;AD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E262" s="1">
        <f ca="1">SUMIFS(INDIRECT($F$1&amp;$F262&amp;":"&amp;$F262),INDIRECT($F$1&amp;dbP!$D$2&amp;":"&amp;dbP!$D$2),"&gt;="&amp;AE$6,INDIRECT($F$1&amp;dbP!$D$2&amp;":"&amp;dbP!$D$2),"&lt;="&amp;AE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F262" s="1">
        <f ca="1">SUMIFS(INDIRECT($F$1&amp;$F262&amp;":"&amp;$F262),INDIRECT($F$1&amp;dbP!$D$2&amp;":"&amp;dbP!$D$2),"&gt;="&amp;AF$6,INDIRECT($F$1&amp;dbP!$D$2&amp;":"&amp;dbP!$D$2),"&lt;="&amp;AF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G262" s="1">
        <f ca="1">SUMIFS(INDIRECT($F$1&amp;$F262&amp;":"&amp;$F262),INDIRECT($F$1&amp;dbP!$D$2&amp;":"&amp;dbP!$D$2),"&gt;="&amp;AG$6,INDIRECT($F$1&amp;dbP!$D$2&amp;":"&amp;dbP!$D$2),"&lt;="&amp;AG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H262" s="1">
        <f ca="1">SUMIFS(INDIRECT($F$1&amp;$F262&amp;":"&amp;$F262),INDIRECT($F$1&amp;dbP!$D$2&amp;":"&amp;dbP!$D$2),"&gt;="&amp;AH$6,INDIRECT($F$1&amp;dbP!$D$2&amp;":"&amp;dbP!$D$2),"&lt;="&amp;AH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I262" s="1">
        <f ca="1">SUMIFS(INDIRECT($F$1&amp;$F262&amp;":"&amp;$F262),INDIRECT($F$1&amp;dbP!$D$2&amp;":"&amp;dbP!$D$2),"&gt;="&amp;AI$6,INDIRECT($F$1&amp;dbP!$D$2&amp;":"&amp;dbP!$D$2),"&lt;="&amp;AI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J262" s="1">
        <f ca="1">SUMIFS(INDIRECT($F$1&amp;$F262&amp;":"&amp;$F262),INDIRECT($F$1&amp;dbP!$D$2&amp;":"&amp;dbP!$D$2),"&gt;="&amp;AJ$6,INDIRECT($F$1&amp;dbP!$D$2&amp;":"&amp;dbP!$D$2),"&lt;="&amp;AJ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K262" s="1">
        <f ca="1">SUMIFS(INDIRECT($F$1&amp;$F262&amp;":"&amp;$F262),INDIRECT($F$1&amp;dbP!$D$2&amp;":"&amp;dbP!$D$2),"&gt;="&amp;AK$6,INDIRECT($F$1&amp;dbP!$D$2&amp;":"&amp;dbP!$D$2),"&lt;="&amp;AK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L262" s="1">
        <f ca="1">SUMIFS(INDIRECT($F$1&amp;$F262&amp;":"&amp;$F262),INDIRECT($F$1&amp;dbP!$D$2&amp;":"&amp;dbP!$D$2),"&gt;="&amp;AL$6,INDIRECT($F$1&amp;dbP!$D$2&amp;":"&amp;dbP!$D$2),"&lt;="&amp;AL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M262" s="1">
        <f ca="1">SUMIFS(INDIRECT($F$1&amp;$F262&amp;":"&amp;$F262),INDIRECT($F$1&amp;dbP!$D$2&amp;":"&amp;dbP!$D$2),"&gt;="&amp;AM$6,INDIRECT($F$1&amp;dbP!$D$2&amp;":"&amp;dbP!$D$2),"&lt;="&amp;AM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N262" s="1">
        <f ca="1">SUMIFS(INDIRECT($F$1&amp;$F262&amp;":"&amp;$F262),INDIRECT($F$1&amp;dbP!$D$2&amp;":"&amp;dbP!$D$2),"&gt;="&amp;AN$6,INDIRECT($F$1&amp;dbP!$D$2&amp;":"&amp;dbP!$D$2),"&lt;="&amp;AN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O262" s="1">
        <f ca="1">SUMIFS(INDIRECT($F$1&amp;$F262&amp;":"&amp;$F262),INDIRECT($F$1&amp;dbP!$D$2&amp;":"&amp;dbP!$D$2),"&gt;="&amp;AO$6,INDIRECT($F$1&amp;dbP!$D$2&amp;":"&amp;dbP!$D$2),"&lt;="&amp;AO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P262" s="1">
        <f ca="1">SUMIFS(INDIRECT($F$1&amp;$F262&amp;":"&amp;$F262),INDIRECT($F$1&amp;dbP!$D$2&amp;":"&amp;dbP!$D$2),"&gt;="&amp;AP$6,INDIRECT($F$1&amp;dbP!$D$2&amp;":"&amp;dbP!$D$2),"&lt;="&amp;AP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Q262" s="1">
        <f ca="1">SUMIFS(INDIRECT($F$1&amp;$F262&amp;":"&amp;$F262),INDIRECT($F$1&amp;dbP!$D$2&amp;":"&amp;dbP!$D$2),"&gt;="&amp;AQ$6,INDIRECT($F$1&amp;dbP!$D$2&amp;":"&amp;dbP!$D$2),"&lt;="&amp;AQ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R262" s="1">
        <f ca="1">SUMIFS(INDIRECT($F$1&amp;$F262&amp;":"&amp;$F262),INDIRECT($F$1&amp;dbP!$D$2&amp;":"&amp;dbP!$D$2),"&gt;="&amp;AR$6,INDIRECT($F$1&amp;dbP!$D$2&amp;":"&amp;dbP!$D$2),"&lt;="&amp;AR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S262" s="1">
        <f ca="1">SUMIFS(INDIRECT($F$1&amp;$F262&amp;":"&amp;$F262),INDIRECT($F$1&amp;dbP!$D$2&amp;":"&amp;dbP!$D$2),"&gt;="&amp;AS$6,INDIRECT($F$1&amp;dbP!$D$2&amp;":"&amp;dbP!$D$2),"&lt;="&amp;AS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T262" s="1">
        <f ca="1">SUMIFS(INDIRECT($F$1&amp;$F262&amp;":"&amp;$F262),INDIRECT($F$1&amp;dbP!$D$2&amp;":"&amp;dbP!$D$2),"&gt;="&amp;AT$6,INDIRECT($F$1&amp;dbP!$D$2&amp;":"&amp;dbP!$D$2),"&lt;="&amp;AT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U262" s="1">
        <f ca="1">SUMIFS(INDIRECT($F$1&amp;$F262&amp;":"&amp;$F262),INDIRECT($F$1&amp;dbP!$D$2&amp;":"&amp;dbP!$D$2),"&gt;="&amp;AU$6,INDIRECT($F$1&amp;dbP!$D$2&amp;":"&amp;dbP!$D$2),"&lt;="&amp;AU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V262" s="1">
        <f ca="1">SUMIFS(INDIRECT($F$1&amp;$F262&amp;":"&amp;$F262),INDIRECT($F$1&amp;dbP!$D$2&amp;":"&amp;dbP!$D$2),"&gt;="&amp;AV$6,INDIRECT($F$1&amp;dbP!$D$2&amp;":"&amp;dbP!$D$2),"&lt;="&amp;AV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W262" s="1">
        <f ca="1">SUMIFS(INDIRECT($F$1&amp;$F262&amp;":"&amp;$F262),INDIRECT($F$1&amp;dbP!$D$2&amp;":"&amp;dbP!$D$2),"&gt;="&amp;AW$6,INDIRECT($F$1&amp;dbP!$D$2&amp;":"&amp;dbP!$D$2),"&lt;="&amp;AW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X262" s="1">
        <f ca="1">SUMIFS(INDIRECT($F$1&amp;$F262&amp;":"&amp;$F262),INDIRECT($F$1&amp;dbP!$D$2&amp;":"&amp;dbP!$D$2),"&gt;="&amp;AX$6,INDIRECT($F$1&amp;dbP!$D$2&amp;":"&amp;dbP!$D$2),"&lt;="&amp;AX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Y262" s="1">
        <f ca="1">SUMIFS(INDIRECT($F$1&amp;$F262&amp;":"&amp;$F262),INDIRECT($F$1&amp;dbP!$D$2&amp;":"&amp;dbP!$D$2),"&gt;="&amp;AY$6,INDIRECT($F$1&amp;dbP!$D$2&amp;":"&amp;dbP!$D$2),"&lt;="&amp;AY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AZ262" s="1">
        <f ca="1">SUMIFS(INDIRECT($F$1&amp;$F262&amp;":"&amp;$F262),INDIRECT($F$1&amp;dbP!$D$2&amp;":"&amp;dbP!$D$2),"&gt;="&amp;AZ$6,INDIRECT($F$1&amp;dbP!$D$2&amp;":"&amp;dbP!$D$2),"&lt;="&amp;AZ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A262" s="1">
        <f ca="1">SUMIFS(INDIRECT($F$1&amp;$F262&amp;":"&amp;$F262),INDIRECT($F$1&amp;dbP!$D$2&amp;":"&amp;dbP!$D$2),"&gt;="&amp;BA$6,INDIRECT($F$1&amp;dbP!$D$2&amp;":"&amp;dbP!$D$2),"&lt;="&amp;BA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B262" s="1">
        <f ca="1">SUMIFS(INDIRECT($F$1&amp;$F262&amp;":"&amp;$F262),INDIRECT($F$1&amp;dbP!$D$2&amp;":"&amp;dbP!$D$2),"&gt;="&amp;BB$6,INDIRECT($F$1&amp;dbP!$D$2&amp;":"&amp;dbP!$D$2),"&lt;="&amp;BB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C262" s="1">
        <f ca="1">SUMIFS(INDIRECT($F$1&amp;$F262&amp;":"&amp;$F262),INDIRECT($F$1&amp;dbP!$D$2&amp;":"&amp;dbP!$D$2),"&gt;="&amp;BC$6,INDIRECT($F$1&amp;dbP!$D$2&amp;":"&amp;dbP!$D$2),"&lt;="&amp;BC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D262" s="1">
        <f ca="1">SUMIFS(INDIRECT($F$1&amp;$F262&amp;":"&amp;$F262),INDIRECT($F$1&amp;dbP!$D$2&amp;":"&amp;dbP!$D$2),"&gt;="&amp;BD$6,INDIRECT($F$1&amp;dbP!$D$2&amp;":"&amp;dbP!$D$2),"&lt;="&amp;BD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  <c r="BE262" s="1">
        <f ca="1">SUMIFS(INDIRECT($F$1&amp;$F262&amp;":"&amp;$F262),INDIRECT($F$1&amp;dbP!$D$2&amp;":"&amp;dbP!$D$2),"&gt;="&amp;BE$6,INDIRECT($F$1&amp;dbP!$D$2&amp;":"&amp;dbP!$D$2),"&lt;="&amp;BE$7,INDIRECT($F$1&amp;dbP!$O$2&amp;":"&amp;dbP!$O$2),$H262,INDIRECT($F$1&amp;dbP!$P$2&amp;":"&amp;dbP!$P$2),IF($I262=$J262,"*",$I262),INDIRECT($F$1&amp;dbP!$Q$2&amp;":"&amp;dbP!$Q$2),IF(OR($I262=$J262,"  "&amp;$I262=$J262),"*",RIGHT($J262,LEN($J262)-4)),INDIRECT($F$1&amp;dbP!$AC$2&amp;":"&amp;dbP!$AC$2),RepP!$J$3)</f>
        <v>0</v>
      </c>
    </row>
    <row r="263" spans="2:57" x14ac:dyDescent="0.3">
      <c r="B263" s="1">
        <f>MAX(B$246:B262)+1</f>
        <v>22</v>
      </c>
      <c r="D263" s="1" t="str">
        <f ca="1">INDIRECT($B$1&amp;Items!T$2&amp;$B263)</f>
        <v>CF(-)</v>
      </c>
      <c r="F263" s="1" t="str">
        <f ca="1">INDIRECT($B$1&amp;Items!P$2&amp;$B263)</f>
        <v>AA</v>
      </c>
      <c r="H263" s="13" t="str">
        <f ca="1">INDIRECT($B$1&amp;Items!M$2&amp;$B263)</f>
        <v>Оплаты себестоимостных затрат</v>
      </c>
      <c r="I263" s="13" t="str">
        <f ca="1">IF(INDIRECT($B$1&amp;Items!N$2&amp;$B263)="",H263,INDIRECT($B$1&amp;Items!N$2&amp;$B263))</f>
        <v>Оплаты расходов этапа-1 бизнес-процесса</v>
      </c>
      <c r="J263" s="1" t="str">
        <f ca="1">IF(INDIRECT($B$1&amp;Items!O$2&amp;$B263)="",IF(H263&lt;&gt;I263,"  "&amp;I263,I263),"    "&amp;INDIRECT($B$1&amp;Items!O$2&amp;$B263))</f>
        <v xml:space="preserve">    Сырье и материалы-4</v>
      </c>
      <c r="S263" s="1">
        <f ca="1">SUM($U263:INDIRECT(ADDRESS(ROW(),SUMIFS($1:$1,$5:$5,MAX($5:$5)))))</f>
        <v>995100</v>
      </c>
      <c r="V263" s="1">
        <f ca="1">SUMIFS(INDIRECT($F$1&amp;$F263&amp;":"&amp;$F263),INDIRECT($F$1&amp;dbP!$D$2&amp;":"&amp;dbP!$D$2),"&gt;="&amp;V$6,INDIRECT($F$1&amp;dbP!$D$2&amp;":"&amp;dbP!$D$2),"&lt;="&amp;V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995100</v>
      </c>
      <c r="W263" s="1">
        <f ca="1">SUMIFS(INDIRECT($F$1&amp;$F263&amp;":"&amp;$F263),INDIRECT($F$1&amp;dbP!$D$2&amp;":"&amp;dbP!$D$2),"&gt;="&amp;W$6,INDIRECT($F$1&amp;dbP!$D$2&amp;":"&amp;dbP!$D$2),"&lt;="&amp;W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X263" s="1">
        <f ca="1">SUMIFS(INDIRECT($F$1&amp;$F263&amp;":"&amp;$F263),INDIRECT($F$1&amp;dbP!$D$2&amp;":"&amp;dbP!$D$2),"&gt;="&amp;X$6,INDIRECT($F$1&amp;dbP!$D$2&amp;":"&amp;dbP!$D$2),"&lt;="&amp;X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Y263" s="1">
        <f ca="1">SUMIFS(INDIRECT($F$1&amp;$F263&amp;":"&amp;$F263),INDIRECT($F$1&amp;dbP!$D$2&amp;":"&amp;dbP!$D$2),"&gt;="&amp;Y$6,INDIRECT($F$1&amp;dbP!$D$2&amp;":"&amp;dbP!$D$2),"&lt;="&amp;Y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Z263" s="1">
        <f ca="1">SUMIFS(INDIRECT($F$1&amp;$F263&amp;":"&amp;$F263),INDIRECT($F$1&amp;dbP!$D$2&amp;":"&amp;dbP!$D$2),"&gt;="&amp;Z$6,INDIRECT($F$1&amp;dbP!$D$2&amp;":"&amp;dbP!$D$2),"&lt;="&amp;Z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A263" s="1">
        <f ca="1">SUMIFS(INDIRECT($F$1&amp;$F263&amp;":"&amp;$F263),INDIRECT($F$1&amp;dbP!$D$2&amp;":"&amp;dbP!$D$2),"&gt;="&amp;AA$6,INDIRECT($F$1&amp;dbP!$D$2&amp;":"&amp;dbP!$D$2),"&lt;="&amp;AA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B263" s="1">
        <f ca="1">SUMIFS(INDIRECT($F$1&amp;$F263&amp;":"&amp;$F263),INDIRECT($F$1&amp;dbP!$D$2&amp;":"&amp;dbP!$D$2),"&gt;="&amp;AB$6,INDIRECT($F$1&amp;dbP!$D$2&amp;":"&amp;dbP!$D$2),"&lt;="&amp;AB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C263" s="1">
        <f ca="1">SUMIFS(INDIRECT($F$1&amp;$F263&amp;":"&amp;$F263),INDIRECT($F$1&amp;dbP!$D$2&amp;":"&amp;dbP!$D$2),"&gt;="&amp;AC$6,INDIRECT($F$1&amp;dbP!$D$2&amp;":"&amp;dbP!$D$2),"&lt;="&amp;AC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D263" s="1">
        <f ca="1">SUMIFS(INDIRECT($F$1&amp;$F263&amp;":"&amp;$F263),INDIRECT($F$1&amp;dbP!$D$2&amp;":"&amp;dbP!$D$2),"&gt;="&amp;AD$6,INDIRECT($F$1&amp;dbP!$D$2&amp;":"&amp;dbP!$D$2),"&lt;="&amp;AD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E263" s="1">
        <f ca="1">SUMIFS(INDIRECT($F$1&amp;$F263&amp;":"&amp;$F263),INDIRECT($F$1&amp;dbP!$D$2&amp;":"&amp;dbP!$D$2),"&gt;="&amp;AE$6,INDIRECT($F$1&amp;dbP!$D$2&amp;":"&amp;dbP!$D$2),"&lt;="&amp;AE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F263" s="1">
        <f ca="1">SUMIFS(INDIRECT($F$1&amp;$F263&amp;":"&amp;$F263),INDIRECT($F$1&amp;dbP!$D$2&amp;":"&amp;dbP!$D$2),"&gt;="&amp;AF$6,INDIRECT($F$1&amp;dbP!$D$2&amp;":"&amp;dbP!$D$2),"&lt;="&amp;AF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G263" s="1">
        <f ca="1">SUMIFS(INDIRECT($F$1&amp;$F263&amp;":"&amp;$F263),INDIRECT($F$1&amp;dbP!$D$2&amp;":"&amp;dbP!$D$2),"&gt;="&amp;AG$6,INDIRECT($F$1&amp;dbP!$D$2&amp;":"&amp;dbP!$D$2),"&lt;="&amp;AG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H263" s="1">
        <f ca="1">SUMIFS(INDIRECT($F$1&amp;$F263&amp;":"&amp;$F263),INDIRECT($F$1&amp;dbP!$D$2&amp;":"&amp;dbP!$D$2),"&gt;="&amp;AH$6,INDIRECT($F$1&amp;dbP!$D$2&amp;":"&amp;dbP!$D$2),"&lt;="&amp;AH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I263" s="1">
        <f ca="1">SUMIFS(INDIRECT($F$1&amp;$F263&amp;":"&amp;$F263),INDIRECT($F$1&amp;dbP!$D$2&amp;":"&amp;dbP!$D$2),"&gt;="&amp;AI$6,INDIRECT($F$1&amp;dbP!$D$2&amp;":"&amp;dbP!$D$2),"&lt;="&amp;AI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J263" s="1">
        <f ca="1">SUMIFS(INDIRECT($F$1&amp;$F263&amp;":"&amp;$F263),INDIRECT($F$1&amp;dbP!$D$2&amp;":"&amp;dbP!$D$2),"&gt;="&amp;AJ$6,INDIRECT($F$1&amp;dbP!$D$2&amp;":"&amp;dbP!$D$2),"&lt;="&amp;AJ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K263" s="1">
        <f ca="1">SUMIFS(INDIRECT($F$1&amp;$F263&amp;":"&amp;$F263),INDIRECT($F$1&amp;dbP!$D$2&amp;":"&amp;dbP!$D$2),"&gt;="&amp;AK$6,INDIRECT($F$1&amp;dbP!$D$2&amp;":"&amp;dbP!$D$2),"&lt;="&amp;AK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L263" s="1">
        <f ca="1">SUMIFS(INDIRECT($F$1&amp;$F263&amp;":"&amp;$F263),INDIRECT($F$1&amp;dbP!$D$2&amp;":"&amp;dbP!$D$2),"&gt;="&amp;AL$6,INDIRECT($F$1&amp;dbP!$D$2&amp;":"&amp;dbP!$D$2),"&lt;="&amp;AL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M263" s="1">
        <f ca="1">SUMIFS(INDIRECT($F$1&amp;$F263&amp;":"&amp;$F263),INDIRECT($F$1&amp;dbP!$D$2&amp;":"&amp;dbP!$D$2),"&gt;="&amp;AM$6,INDIRECT($F$1&amp;dbP!$D$2&amp;":"&amp;dbP!$D$2),"&lt;="&amp;AM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N263" s="1">
        <f ca="1">SUMIFS(INDIRECT($F$1&amp;$F263&amp;":"&amp;$F263),INDIRECT($F$1&amp;dbP!$D$2&amp;":"&amp;dbP!$D$2),"&gt;="&amp;AN$6,INDIRECT($F$1&amp;dbP!$D$2&amp;":"&amp;dbP!$D$2),"&lt;="&amp;AN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O263" s="1">
        <f ca="1">SUMIFS(INDIRECT($F$1&amp;$F263&amp;":"&amp;$F263),INDIRECT($F$1&amp;dbP!$D$2&amp;":"&amp;dbP!$D$2),"&gt;="&amp;AO$6,INDIRECT($F$1&amp;dbP!$D$2&amp;":"&amp;dbP!$D$2),"&lt;="&amp;AO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P263" s="1">
        <f ca="1">SUMIFS(INDIRECT($F$1&amp;$F263&amp;":"&amp;$F263),INDIRECT($F$1&amp;dbP!$D$2&amp;":"&amp;dbP!$D$2),"&gt;="&amp;AP$6,INDIRECT($F$1&amp;dbP!$D$2&amp;":"&amp;dbP!$D$2),"&lt;="&amp;AP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Q263" s="1">
        <f ca="1">SUMIFS(INDIRECT($F$1&amp;$F263&amp;":"&amp;$F263),INDIRECT($F$1&amp;dbP!$D$2&amp;":"&amp;dbP!$D$2),"&gt;="&amp;AQ$6,INDIRECT($F$1&amp;dbP!$D$2&amp;":"&amp;dbP!$D$2),"&lt;="&amp;AQ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R263" s="1">
        <f ca="1">SUMIFS(INDIRECT($F$1&amp;$F263&amp;":"&amp;$F263),INDIRECT($F$1&amp;dbP!$D$2&amp;":"&amp;dbP!$D$2),"&gt;="&amp;AR$6,INDIRECT($F$1&amp;dbP!$D$2&amp;":"&amp;dbP!$D$2),"&lt;="&amp;AR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S263" s="1">
        <f ca="1">SUMIFS(INDIRECT($F$1&amp;$F263&amp;":"&amp;$F263),INDIRECT($F$1&amp;dbP!$D$2&amp;":"&amp;dbP!$D$2),"&gt;="&amp;AS$6,INDIRECT($F$1&amp;dbP!$D$2&amp;":"&amp;dbP!$D$2),"&lt;="&amp;AS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T263" s="1">
        <f ca="1">SUMIFS(INDIRECT($F$1&amp;$F263&amp;":"&amp;$F263),INDIRECT($F$1&amp;dbP!$D$2&amp;":"&amp;dbP!$D$2),"&gt;="&amp;AT$6,INDIRECT($F$1&amp;dbP!$D$2&amp;":"&amp;dbP!$D$2),"&lt;="&amp;AT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U263" s="1">
        <f ca="1">SUMIFS(INDIRECT($F$1&amp;$F263&amp;":"&amp;$F263),INDIRECT($F$1&amp;dbP!$D$2&amp;":"&amp;dbP!$D$2),"&gt;="&amp;AU$6,INDIRECT($F$1&amp;dbP!$D$2&amp;":"&amp;dbP!$D$2),"&lt;="&amp;AU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V263" s="1">
        <f ca="1">SUMIFS(INDIRECT($F$1&amp;$F263&amp;":"&amp;$F263),INDIRECT($F$1&amp;dbP!$D$2&amp;":"&amp;dbP!$D$2),"&gt;="&amp;AV$6,INDIRECT($F$1&amp;dbP!$D$2&amp;":"&amp;dbP!$D$2),"&lt;="&amp;AV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W263" s="1">
        <f ca="1">SUMIFS(INDIRECT($F$1&amp;$F263&amp;":"&amp;$F263),INDIRECT($F$1&amp;dbP!$D$2&amp;":"&amp;dbP!$D$2),"&gt;="&amp;AW$6,INDIRECT($F$1&amp;dbP!$D$2&amp;":"&amp;dbP!$D$2),"&lt;="&amp;AW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X263" s="1">
        <f ca="1">SUMIFS(INDIRECT($F$1&amp;$F263&amp;":"&amp;$F263),INDIRECT($F$1&amp;dbP!$D$2&amp;":"&amp;dbP!$D$2),"&gt;="&amp;AX$6,INDIRECT($F$1&amp;dbP!$D$2&amp;":"&amp;dbP!$D$2),"&lt;="&amp;AX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Y263" s="1">
        <f ca="1">SUMIFS(INDIRECT($F$1&amp;$F263&amp;":"&amp;$F263),INDIRECT($F$1&amp;dbP!$D$2&amp;":"&amp;dbP!$D$2),"&gt;="&amp;AY$6,INDIRECT($F$1&amp;dbP!$D$2&amp;":"&amp;dbP!$D$2),"&lt;="&amp;AY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AZ263" s="1">
        <f ca="1">SUMIFS(INDIRECT($F$1&amp;$F263&amp;":"&amp;$F263),INDIRECT($F$1&amp;dbP!$D$2&amp;":"&amp;dbP!$D$2),"&gt;="&amp;AZ$6,INDIRECT($F$1&amp;dbP!$D$2&amp;":"&amp;dbP!$D$2),"&lt;="&amp;AZ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A263" s="1">
        <f ca="1">SUMIFS(INDIRECT($F$1&amp;$F263&amp;":"&amp;$F263),INDIRECT($F$1&amp;dbP!$D$2&amp;":"&amp;dbP!$D$2),"&gt;="&amp;BA$6,INDIRECT($F$1&amp;dbP!$D$2&amp;":"&amp;dbP!$D$2),"&lt;="&amp;BA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B263" s="1">
        <f ca="1">SUMIFS(INDIRECT($F$1&amp;$F263&amp;":"&amp;$F263),INDIRECT($F$1&amp;dbP!$D$2&amp;":"&amp;dbP!$D$2),"&gt;="&amp;BB$6,INDIRECT($F$1&amp;dbP!$D$2&amp;":"&amp;dbP!$D$2),"&lt;="&amp;BB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C263" s="1">
        <f ca="1">SUMIFS(INDIRECT($F$1&amp;$F263&amp;":"&amp;$F263),INDIRECT($F$1&amp;dbP!$D$2&amp;":"&amp;dbP!$D$2),"&gt;="&amp;BC$6,INDIRECT($F$1&amp;dbP!$D$2&amp;":"&amp;dbP!$D$2),"&lt;="&amp;BC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D263" s="1">
        <f ca="1">SUMIFS(INDIRECT($F$1&amp;$F263&amp;":"&amp;$F263),INDIRECT($F$1&amp;dbP!$D$2&amp;":"&amp;dbP!$D$2),"&gt;="&amp;BD$6,INDIRECT($F$1&amp;dbP!$D$2&amp;":"&amp;dbP!$D$2),"&lt;="&amp;BD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  <c r="BE263" s="1">
        <f ca="1">SUMIFS(INDIRECT($F$1&amp;$F263&amp;":"&amp;$F263),INDIRECT($F$1&amp;dbP!$D$2&amp;":"&amp;dbP!$D$2),"&gt;="&amp;BE$6,INDIRECT($F$1&amp;dbP!$D$2&amp;":"&amp;dbP!$D$2),"&lt;="&amp;BE$7,INDIRECT($F$1&amp;dbP!$O$2&amp;":"&amp;dbP!$O$2),$H263,INDIRECT($F$1&amp;dbP!$P$2&amp;":"&amp;dbP!$P$2),IF($I263=$J263,"*",$I263),INDIRECT($F$1&amp;dbP!$Q$2&amp;":"&amp;dbP!$Q$2),IF(OR($I263=$J263,"  "&amp;$I263=$J263),"*",RIGHT($J263,LEN($J263)-4)),INDIRECT($F$1&amp;dbP!$AC$2&amp;":"&amp;dbP!$AC$2),RepP!$J$3)</f>
        <v>0</v>
      </c>
    </row>
    <row r="264" spans="2:57" x14ac:dyDescent="0.3">
      <c r="B264" s="1">
        <f>MAX(B$246:B263)+1</f>
        <v>23</v>
      </c>
      <c r="D264" s="1" t="str">
        <f ca="1">INDIRECT($B$1&amp;Items!T$2&amp;$B264)</f>
        <v>CF(-)</v>
      </c>
      <c r="F264" s="1" t="str">
        <f ca="1">INDIRECT($B$1&amp;Items!P$2&amp;$B264)</f>
        <v>AA</v>
      </c>
      <c r="H264" s="13" t="str">
        <f ca="1">INDIRECT($B$1&amp;Items!M$2&amp;$B264)</f>
        <v>Оплаты себестоимостных затрат</v>
      </c>
      <c r="I264" s="13" t="str">
        <f ca="1">IF(INDIRECT($B$1&amp;Items!N$2&amp;$B264)="",H264,INDIRECT($B$1&amp;Items!N$2&amp;$B264))</f>
        <v>Оплаты расходов этапа-1 бизнес-процесса</v>
      </c>
      <c r="J264" s="1" t="str">
        <f ca="1">IF(INDIRECT($B$1&amp;Items!O$2&amp;$B264)="",IF(H264&lt;&gt;I264,"  "&amp;I264,I264),"    "&amp;INDIRECT($B$1&amp;Items!O$2&amp;$B264))</f>
        <v xml:space="preserve">    Сырье и материалы-5</v>
      </c>
      <c r="S264" s="1">
        <f ca="1">SUM($U264:INDIRECT(ADDRESS(ROW(),SUMIFS($1:$1,$5:$5,MAX($5:$5)))))</f>
        <v>1144900</v>
      </c>
      <c r="V264" s="1">
        <f ca="1">SUMIFS(INDIRECT($F$1&amp;$F264&amp;":"&amp;$F264),INDIRECT($F$1&amp;dbP!$D$2&amp;":"&amp;dbP!$D$2),"&gt;="&amp;V$6,INDIRECT($F$1&amp;dbP!$D$2&amp;":"&amp;dbP!$D$2),"&lt;="&amp;V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W264" s="1">
        <f ca="1">SUMIFS(INDIRECT($F$1&amp;$F264&amp;":"&amp;$F264),INDIRECT($F$1&amp;dbP!$D$2&amp;":"&amp;dbP!$D$2),"&gt;="&amp;W$6,INDIRECT($F$1&amp;dbP!$D$2&amp;":"&amp;dbP!$D$2),"&lt;="&amp;W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343470</v>
      </c>
      <c r="X264" s="1">
        <f ca="1">SUMIFS(INDIRECT($F$1&amp;$F264&amp;":"&amp;$F264),INDIRECT($F$1&amp;dbP!$D$2&amp;":"&amp;dbP!$D$2),"&gt;="&amp;X$6,INDIRECT($F$1&amp;dbP!$D$2&amp;":"&amp;dbP!$D$2),"&lt;="&amp;X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801430</v>
      </c>
      <c r="Y264" s="1">
        <f ca="1">SUMIFS(INDIRECT($F$1&amp;$F264&amp;":"&amp;$F264),INDIRECT($F$1&amp;dbP!$D$2&amp;":"&amp;dbP!$D$2),"&gt;="&amp;Y$6,INDIRECT($F$1&amp;dbP!$D$2&amp;":"&amp;dbP!$D$2),"&lt;="&amp;Y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Z264" s="1">
        <f ca="1">SUMIFS(INDIRECT($F$1&amp;$F264&amp;":"&amp;$F264),INDIRECT($F$1&amp;dbP!$D$2&amp;":"&amp;dbP!$D$2),"&gt;="&amp;Z$6,INDIRECT($F$1&amp;dbP!$D$2&amp;":"&amp;dbP!$D$2),"&lt;="&amp;Z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A264" s="1">
        <f ca="1">SUMIFS(INDIRECT($F$1&amp;$F264&amp;":"&amp;$F264),INDIRECT($F$1&amp;dbP!$D$2&amp;":"&amp;dbP!$D$2),"&gt;="&amp;AA$6,INDIRECT($F$1&amp;dbP!$D$2&amp;":"&amp;dbP!$D$2),"&lt;="&amp;AA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B264" s="1">
        <f ca="1">SUMIFS(INDIRECT($F$1&amp;$F264&amp;":"&amp;$F264),INDIRECT($F$1&amp;dbP!$D$2&amp;":"&amp;dbP!$D$2),"&gt;="&amp;AB$6,INDIRECT($F$1&amp;dbP!$D$2&amp;":"&amp;dbP!$D$2),"&lt;="&amp;AB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C264" s="1">
        <f ca="1">SUMIFS(INDIRECT($F$1&amp;$F264&amp;":"&amp;$F264),INDIRECT($F$1&amp;dbP!$D$2&amp;":"&amp;dbP!$D$2),"&gt;="&amp;AC$6,INDIRECT($F$1&amp;dbP!$D$2&amp;":"&amp;dbP!$D$2),"&lt;="&amp;AC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D264" s="1">
        <f ca="1">SUMIFS(INDIRECT($F$1&amp;$F264&amp;":"&amp;$F264),INDIRECT($F$1&amp;dbP!$D$2&amp;":"&amp;dbP!$D$2),"&gt;="&amp;AD$6,INDIRECT($F$1&amp;dbP!$D$2&amp;":"&amp;dbP!$D$2),"&lt;="&amp;AD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E264" s="1">
        <f ca="1">SUMIFS(INDIRECT($F$1&amp;$F264&amp;":"&amp;$F264),INDIRECT($F$1&amp;dbP!$D$2&amp;":"&amp;dbP!$D$2),"&gt;="&amp;AE$6,INDIRECT($F$1&amp;dbP!$D$2&amp;":"&amp;dbP!$D$2),"&lt;="&amp;AE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F264" s="1">
        <f ca="1">SUMIFS(INDIRECT($F$1&amp;$F264&amp;":"&amp;$F264),INDIRECT($F$1&amp;dbP!$D$2&amp;":"&amp;dbP!$D$2),"&gt;="&amp;AF$6,INDIRECT($F$1&amp;dbP!$D$2&amp;":"&amp;dbP!$D$2),"&lt;="&amp;AF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G264" s="1">
        <f ca="1">SUMIFS(INDIRECT($F$1&amp;$F264&amp;":"&amp;$F264),INDIRECT($F$1&amp;dbP!$D$2&amp;":"&amp;dbP!$D$2),"&gt;="&amp;AG$6,INDIRECT($F$1&amp;dbP!$D$2&amp;":"&amp;dbP!$D$2),"&lt;="&amp;AG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H264" s="1">
        <f ca="1">SUMIFS(INDIRECT($F$1&amp;$F264&amp;":"&amp;$F264),INDIRECT($F$1&amp;dbP!$D$2&amp;":"&amp;dbP!$D$2),"&gt;="&amp;AH$6,INDIRECT($F$1&amp;dbP!$D$2&amp;":"&amp;dbP!$D$2),"&lt;="&amp;AH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I264" s="1">
        <f ca="1">SUMIFS(INDIRECT($F$1&amp;$F264&amp;":"&amp;$F264),INDIRECT($F$1&amp;dbP!$D$2&amp;":"&amp;dbP!$D$2),"&gt;="&amp;AI$6,INDIRECT($F$1&amp;dbP!$D$2&amp;":"&amp;dbP!$D$2),"&lt;="&amp;AI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J264" s="1">
        <f ca="1">SUMIFS(INDIRECT($F$1&amp;$F264&amp;":"&amp;$F264),INDIRECT($F$1&amp;dbP!$D$2&amp;":"&amp;dbP!$D$2),"&gt;="&amp;AJ$6,INDIRECT($F$1&amp;dbP!$D$2&amp;":"&amp;dbP!$D$2),"&lt;="&amp;AJ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K264" s="1">
        <f ca="1">SUMIFS(INDIRECT($F$1&amp;$F264&amp;":"&amp;$F264),INDIRECT($F$1&amp;dbP!$D$2&amp;":"&amp;dbP!$D$2),"&gt;="&amp;AK$6,INDIRECT($F$1&amp;dbP!$D$2&amp;":"&amp;dbP!$D$2),"&lt;="&amp;AK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L264" s="1">
        <f ca="1">SUMIFS(INDIRECT($F$1&amp;$F264&amp;":"&amp;$F264),INDIRECT($F$1&amp;dbP!$D$2&amp;":"&amp;dbP!$D$2),"&gt;="&amp;AL$6,INDIRECT($F$1&amp;dbP!$D$2&amp;":"&amp;dbP!$D$2),"&lt;="&amp;AL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M264" s="1">
        <f ca="1">SUMIFS(INDIRECT($F$1&amp;$F264&amp;":"&amp;$F264),INDIRECT($F$1&amp;dbP!$D$2&amp;":"&amp;dbP!$D$2),"&gt;="&amp;AM$6,INDIRECT($F$1&amp;dbP!$D$2&amp;":"&amp;dbP!$D$2),"&lt;="&amp;AM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N264" s="1">
        <f ca="1">SUMIFS(INDIRECT($F$1&amp;$F264&amp;":"&amp;$F264),INDIRECT($F$1&amp;dbP!$D$2&amp;":"&amp;dbP!$D$2),"&gt;="&amp;AN$6,INDIRECT($F$1&amp;dbP!$D$2&amp;":"&amp;dbP!$D$2),"&lt;="&amp;AN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O264" s="1">
        <f ca="1">SUMIFS(INDIRECT($F$1&amp;$F264&amp;":"&amp;$F264),INDIRECT($F$1&amp;dbP!$D$2&amp;":"&amp;dbP!$D$2),"&gt;="&amp;AO$6,INDIRECT($F$1&amp;dbP!$D$2&amp;":"&amp;dbP!$D$2),"&lt;="&amp;AO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P264" s="1">
        <f ca="1">SUMIFS(INDIRECT($F$1&amp;$F264&amp;":"&amp;$F264),INDIRECT($F$1&amp;dbP!$D$2&amp;":"&amp;dbP!$D$2),"&gt;="&amp;AP$6,INDIRECT($F$1&amp;dbP!$D$2&amp;":"&amp;dbP!$D$2),"&lt;="&amp;AP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Q264" s="1">
        <f ca="1">SUMIFS(INDIRECT($F$1&amp;$F264&amp;":"&amp;$F264),INDIRECT($F$1&amp;dbP!$D$2&amp;":"&amp;dbP!$D$2),"&gt;="&amp;AQ$6,INDIRECT($F$1&amp;dbP!$D$2&amp;":"&amp;dbP!$D$2),"&lt;="&amp;AQ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R264" s="1">
        <f ca="1">SUMIFS(INDIRECT($F$1&amp;$F264&amp;":"&amp;$F264),INDIRECT($F$1&amp;dbP!$D$2&amp;":"&amp;dbP!$D$2),"&gt;="&amp;AR$6,INDIRECT($F$1&amp;dbP!$D$2&amp;":"&amp;dbP!$D$2),"&lt;="&amp;AR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S264" s="1">
        <f ca="1">SUMIFS(INDIRECT($F$1&amp;$F264&amp;":"&amp;$F264),INDIRECT($F$1&amp;dbP!$D$2&amp;":"&amp;dbP!$D$2),"&gt;="&amp;AS$6,INDIRECT($F$1&amp;dbP!$D$2&amp;":"&amp;dbP!$D$2),"&lt;="&amp;AS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T264" s="1">
        <f ca="1">SUMIFS(INDIRECT($F$1&amp;$F264&amp;":"&amp;$F264),INDIRECT($F$1&amp;dbP!$D$2&amp;":"&amp;dbP!$D$2),"&gt;="&amp;AT$6,INDIRECT($F$1&amp;dbP!$D$2&amp;":"&amp;dbP!$D$2),"&lt;="&amp;AT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U264" s="1">
        <f ca="1">SUMIFS(INDIRECT($F$1&amp;$F264&amp;":"&amp;$F264),INDIRECT($F$1&amp;dbP!$D$2&amp;":"&amp;dbP!$D$2),"&gt;="&amp;AU$6,INDIRECT($F$1&amp;dbP!$D$2&amp;":"&amp;dbP!$D$2),"&lt;="&amp;AU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V264" s="1">
        <f ca="1">SUMIFS(INDIRECT($F$1&amp;$F264&amp;":"&amp;$F264),INDIRECT($F$1&amp;dbP!$D$2&amp;":"&amp;dbP!$D$2),"&gt;="&amp;AV$6,INDIRECT($F$1&amp;dbP!$D$2&amp;":"&amp;dbP!$D$2),"&lt;="&amp;AV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W264" s="1">
        <f ca="1">SUMIFS(INDIRECT($F$1&amp;$F264&amp;":"&amp;$F264),INDIRECT($F$1&amp;dbP!$D$2&amp;":"&amp;dbP!$D$2),"&gt;="&amp;AW$6,INDIRECT($F$1&amp;dbP!$D$2&amp;":"&amp;dbP!$D$2),"&lt;="&amp;AW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X264" s="1">
        <f ca="1">SUMIFS(INDIRECT($F$1&amp;$F264&amp;":"&amp;$F264),INDIRECT($F$1&amp;dbP!$D$2&amp;":"&amp;dbP!$D$2),"&gt;="&amp;AX$6,INDIRECT($F$1&amp;dbP!$D$2&amp;":"&amp;dbP!$D$2),"&lt;="&amp;AX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Y264" s="1">
        <f ca="1">SUMIFS(INDIRECT($F$1&amp;$F264&amp;":"&amp;$F264),INDIRECT($F$1&amp;dbP!$D$2&amp;":"&amp;dbP!$D$2),"&gt;="&amp;AY$6,INDIRECT($F$1&amp;dbP!$D$2&amp;":"&amp;dbP!$D$2),"&lt;="&amp;AY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AZ264" s="1">
        <f ca="1">SUMIFS(INDIRECT($F$1&amp;$F264&amp;":"&amp;$F264),INDIRECT($F$1&amp;dbP!$D$2&amp;":"&amp;dbP!$D$2),"&gt;="&amp;AZ$6,INDIRECT($F$1&amp;dbP!$D$2&amp;":"&amp;dbP!$D$2),"&lt;="&amp;AZ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A264" s="1">
        <f ca="1">SUMIFS(INDIRECT($F$1&amp;$F264&amp;":"&amp;$F264),INDIRECT($F$1&amp;dbP!$D$2&amp;":"&amp;dbP!$D$2),"&gt;="&amp;BA$6,INDIRECT($F$1&amp;dbP!$D$2&amp;":"&amp;dbP!$D$2),"&lt;="&amp;BA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B264" s="1">
        <f ca="1">SUMIFS(INDIRECT($F$1&amp;$F264&amp;":"&amp;$F264),INDIRECT($F$1&amp;dbP!$D$2&amp;":"&amp;dbP!$D$2),"&gt;="&amp;BB$6,INDIRECT($F$1&amp;dbP!$D$2&amp;":"&amp;dbP!$D$2),"&lt;="&amp;BB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C264" s="1">
        <f ca="1">SUMIFS(INDIRECT($F$1&amp;$F264&amp;":"&amp;$F264),INDIRECT($F$1&amp;dbP!$D$2&amp;":"&amp;dbP!$D$2),"&gt;="&amp;BC$6,INDIRECT($F$1&amp;dbP!$D$2&amp;":"&amp;dbP!$D$2),"&lt;="&amp;BC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D264" s="1">
        <f ca="1">SUMIFS(INDIRECT($F$1&amp;$F264&amp;":"&amp;$F264),INDIRECT($F$1&amp;dbP!$D$2&amp;":"&amp;dbP!$D$2),"&gt;="&amp;BD$6,INDIRECT($F$1&amp;dbP!$D$2&amp;":"&amp;dbP!$D$2),"&lt;="&amp;BD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  <c r="BE264" s="1">
        <f ca="1">SUMIFS(INDIRECT($F$1&amp;$F264&amp;":"&amp;$F264),INDIRECT($F$1&amp;dbP!$D$2&amp;":"&amp;dbP!$D$2),"&gt;="&amp;BE$6,INDIRECT($F$1&amp;dbP!$D$2&amp;":"&amp;dbP!$D$2),"&lt;="&amp;BE$7,INDIRECT($F$1&amp;dbP!$O$2&amp;":"&amp;dbP!$O$2),$H264,INDIRECT($F$1&amp;dbP!$P$2&amp;":"&amp;dbP!$P$2),IF($I264=$J264,"*",$I264),INDIRECT($F$1&amp;dbP!$Q$2&amp;":"&amp;dbP!$Q$2),IF(OR($I264=$J264,"  "&amp;$I264=$J264),"*",RIGHT($J264,LEN($J264)-4)),INDIRECT($F$1&amp;dbP!$AC$2&amp;":"&amp;dbP!$AC$2),RepP!$J$3)</f>
        <v>0</v>
      </c>
    </row>
    <row r="265" spans="2:57" x14ac:dyDescent="0.3">
      <c r="B265" s="1">
        <f>MAX(B$246:B264)+1</f>
        <v>24</v>
      </c>
      <c r="D265" s="1" t="str">
        <f ca="1">INDIRECT($B$1&amp;Items!T$2&amp;$B265)</f>
        <v>CF(-)</v>
      </c>
      <c r="F265" s="1" t="str">
        <f ca="1">INDIRECT($B$1&amp;Items!P$2&amp;$B265)</f>
        <v>AA</v>
      </c>
      <c r="H265" s="13" t="str">
        <f ca="1">INDIRECT($B$1&amp;Items!M$2&amp;$B265)</f>
        <v>Оплаты себестоимостных затрат</v>
      </c>
      <c r="I265" s="13" t="str">
        <f ca="1">IF(INDIRECT($B$1&amp;Items!N$2&amp;$B265)="",H265,INDIRECT($B$1&amp;Items!N$2&amp;$B265))</f>
        <v>Оплаты расходов этапа-1 бизнес-процесса</v>
      </c>
      <c r="J265" s="1" t="str">
        <f ca="1">IF(INDIRECT($B$1&amp;Items!O$2&amp;$B265)="",IF(H265&lt;&gt;I265,"  "&amp;I265,I265),"    "&amp;INDIRECT($B$1&amp;Items!O$2&amp;$B265))</f>
        <v xml:space="preserve">    Сырье и материалы-6</v>
      </c>
      <c r="S265" s="1">
        <f ca="1">SUM($U265:INDIRECT(ADDRESS(ROW(),SUMIFS($1:$1,$5:$5,MAX($5:$5)))))</f>
        <v>1064757</v>
      </c>
      <c r="V265" s="1">
        <f ca="1">SUMIFS(INDIRECT($F$1&amp;$F265&amp;":"&amp;$F265),INDIRECT($F$1&amp;dbP!$D$2&amp;":"&amp;dbP!$D$2),"&gt;="&amp;V$6,INDIRECT($F$1&amp;dbP!$D$2&amp;":"&amp;dbP!$D$2),"&lt;="&amp;V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W265" s="1">
        <f ca="1">SUMIFS(INDIRECT($F$1&amp;$F265&amp;":"&amp;$F265),INDIRECT($F$1&amp;dbP!$D$2&amp;":"&amp;dbP!$D$2),"&gt;="&amp;W$6,INDIRECT($F$1&amp;dbP!$D$2&amp;":"&amp;dbP!$D$2),"&lt;="&amp;W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532378.5</v>
      </c>
      <c r="X265" s="1">
        <f ca="1">SUMIFS(INDIRECT($F$1&amp;$F265&amp;":"&amp;$F265),INDIRECT($F$1&amp;dbP!$D$2&amp;":"&amp;dbP!$D$2),"&gt;="&amp;X$6,INDIRECT($F$1&amp;dbP!$D$2&amp;":"&amp;dbP!$D$2),"&lt;="&amp;X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Y265" s="1">
        <f ca="1">SUMIFS(INDIRECT($F$1&amp;$F265&amp;":"&amp;$F265),INDIRECT($F$1&amp;dbP!$D$2&amp;":"&amp;dbP!$D$2),"&gt;="&amp;Y$6,INDIRECT($F$1&amp;dbP!$D$2&amp;":"&amp;dbP!$D$2),"&lt;="&amp;Y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532378.5</v>
      </c>
      <c r="Z265" s="1">
        <f ca="1">SUMIFS(INDIRECT($F$1&amp;$F265&amp;":"&amp;$F265),INDIRECT($F$1&amp;dbP!$D$2&amp;":"&amp;dbP!$D$2),"&gt;="&amp;Z$6,INDIRECT($F$1&amp;dbP!$D$2&amp;":"&amp;dbP!$D$2),"&lt;="&amp;Z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A265" s="1">
        <f ca="1">SUMIFS(INDIRECT($F$1&amp;$F265&amp;":"&amp;$F265),INDIRECT($F$1&amp;dbP!$D$2&amp;":"&amp;dbP!$D$2),"&gt;="&amp;AA$6,INDIRECT($F$1&amp;dbP!$D$2&amp;":"&amp;dbP!$D$2),"&lt;="&amp;AA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B265" s="1">
        <f ca="1">SUMIFS(INDIRECT($F$1&amp;$F265&amp;":"&amp;$F265),INDIRECT($F$1&amp;dbP!$D$2&amp;":"&amp;dbP!$D$2),"&gt;="&amp;AB$6,INDIRECT($F$1&amp;dbP!$D$2&amp;":"&amp;dbP!$D$2),"&lt;="&amp;AB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C265" s="1">
        <f ca="1">SUMIFS(INDIRECT($F$1&amp;$F265&amp;":"&amp;$F265),INDIRECT($F$1&amp;dbP!$D$2&amp;":"&amp;dbP!$D$2),"&gt;="&amp;AC$6,INDIRECT($F$1&amp;dbP!$D$2&amp;":"&amp;dbP!$D$2),"&lt;="&amp;AC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D265" s="1">
        <f ca="1">SUMIFS(INDIRECT($F$1&amp;$F265&amp;":"&amp;$F265),INDIRECT($F$1&amp;dbP!$D$2&amp;":"&amp;dbP!$D$2),"&gt;="&amp;AD$6,INDIRECT($F$1&amp;dbP!$D$2&amp;":"&amp;dbP!$D$2),"&lt;="&amp;AD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E265" s="1">
        <f ca="1">SUMIFS(INDIRECT($F$1&amp;$F265&amp;":"&amp;$F265),INDIRECT($F$1&amp;dbP!$D$2&amp;":"&amp;dbP!$D$2),"&gt;="&amp;AE$6,INDIRECT($F$1&amp;dbP!$D$2&amp;":"&amp;dbP!$D$2),"&lt;="&amp;AE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F265" s="1">
        <f ca="1">SUMIFS(INDIRECT($F$1&amp;$F265&amp;":"&amp;$F265),INDIRECT($F$1&amp;dbP!$D$2&amp;":"&amp;dbP!$D$2),"&gt;="&amp;AF$6,INDIRECT($F$1&amp;dbP!$D$2&amp;":"&amp;dbP!$D$2),"&lt;="&amp;AF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G265" s="1">
        <f ca="1">SUMIFS(INDIRECT($F$1&amp;$F265&amp;":"&amp;$F265),INDIRECT($F$1&amp;dbP!$D$2&amp;":"&amp;dbP!$D$2),"&gt;="&amp;AG$6,INDIRECT($F$1&amp;dbP!$D$2&amp;":"&amp;dbP!$D$2),"&lt;="&amp;AG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H265" s="1">
        <f ca="1">SUMIFS(INDIRECT($F$1&amp;$F265&amp;":"&amp;$F265),INDIRECT($F$1&amp;dbP!$D$2&amp;":"&amp;dbP!$D$2),"&gt;="&amp;AH$6,INDIRECT($F$1&amp;dbP!$D$2&amp;":"&amp;dbP!$D$2),"&lt;="&amp;AH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I265" s="1">
        <f ca="1">SUMIFS(INDIRECT($F$1&amp;$F265&amp;":"&amp;$F265),INDIRECT($F$1&amp;dbP!$D$2&amp;":"&amp;dbP!$D$2),"&gt;="&amp;AI$6,INDIRECT($F$1&amp;dbP!$D$2&amp;":"&amp;dbP!$D$2),"&lt;="&amp;AI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J265" s="1">
        <f ca="1">SUMIFS(INDIRECT($F$1&amp;$F265&amp;":"&amp;$F265),INDIRECT($F$1&amp;dbP!$D$2&amp;":"&amp;dbP!$D$2),"&gt;="&amp;AJ$6,INDIRECT($F$1&amp;dbP!$D$2&amp;":"&amp;dbP!$D$2),"&lt;="&amp;AJ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K265" s="1">
        <f ca="1">SUMIFS(INDIRECT($F$1&amp;$F265&amp;":"&amp;$F265),INDIRECT($F$1&amp;dbP!$D$2&amp;":"&amp;dbP!$D$2),"&gt;="&amp;AK$6,INDIRECT($F$1&amp;dbP!$D$2&amp;":"&amp;dbP!$D$2),"&lt;="&amp;AK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L265" s="1">
        <f ca="1">SUMIFS(INDIRECT($F$1&amp;$F265&amp;":"&amp;$F265),INDIRECT($F$1&amp;dbP!$D$2&amp;":"&amp;dbP!$D$2),"&gt;="&amp;AL$6,INDIRECT($F$1&amp;dbP!$D$2&amp;":"&amp;dbP!$D$2),"&lt;="&amp;AL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M265" s="1">
        <f ca="1">SUMIFS(INDIRECT($F$1&amp;$F265&amp;":"&amp;$F265),INDIRECT($F$1&amp;dbP!$D$2&amp;":"&amp;dbP!$D$2),"&gt;="&amp;AM$6,INDIRECT($F$1&amp;dbP!$D$2&amp;":"&amp;dbP!$D$2),"&lt;="&amp;AM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N265" s="1">
        <f ca="1">SUMIFS(INDIRECT($F$1&amp;$F265&amp;":"&amp;$F265),INDIRECT($F$1&amp;dbP!$D$2&amp;":"&amp;dbP!$D$2),"&gt;="&amp;AN$6,INDIRECT($F$1&amp;dbP!$D$2&amp;":"&amp;dbP!$D$2),"&lt;="&amp;AN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O265" s="1">
        <f ca="1">SUMIFS(INDIRECT($F$1&amp;$F265&amp;":"&amp;$F265),INDIRECT($F$1&amp;dbP!$D$2&amp;":"&amp;dbP!$D$2),"&gt;="&amp;AO$6,INDIRECT($F$1&amp;dbP!$D$2&amp;":"&amp;dbP!$D$2),"&lt;="&amp;AO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P265" s="1">
        <f ca="1">SUMIFS(INDIRECT($F$1&amp;$F265&amp;":"&amp;$F265),INDIRECT($F$1&amp;dbP!$D$2&amp;":"&amp;dbP!$D$2),"&gt;="&amp;AP$6,INDIRECT($F$1&amp;dbP!$D$2&amp;":"&amp;dbP!$D$2),"&lt;="&amp;AP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Q265" s="1">
        <f ca="1">SUMIFS(INDIRECT($F$1&amp;$F265&amp;":"&amp;$F265),INDIRECT($F$1&amp;dbP!$D$2&amp;":"&amp;dbP!$D$2),"&gt;="&amp;AQ$6,INDIRECT($F$1&amp;dbP!$D$2&amp;":"&amp;dbP!$D$2),"&lt;="&amp;AQ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R265" s="1">
        <f ca="1">SUMIFS(INDIRECT($F$1&amp;$F265&amp;":"&amp;$F265),INDIRECT($F$1&amp;dbP!$D$2&amp;":"&amp;dbP!$D$2),"&gt;="&amp;AR$6,INDIRECT($F$1&amp;dbP!$D$2&amp;":"&amp;dbP!$D$2),"&lt;="&amp;AR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S265" s="1">
        <f ca="1">SUMIFS(INDIRECT($F$1&amp;$F265&amp;":"&amp;$F265),INDIRECT($F$1&amp;dbP!$D$2&amp;":"&amp;dbP!$D$2),"&gt;="&amp;AS$6,INDIRECT($F$1&amp;dbP!$D$2&amp;":"&amp;dbP!$D$2),"&lt;="&amp;AS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T265" s="1">
        <f ca="1">SUMIFS(INDIRECT($F$1&amp;$F265&amp;":"&amp;$F265),INDIRECT($F$1&amp;dbP!$D$2&amp;":"&amp;dbP!$D$2),"&gt;="&amp;AT$6,INDIRECT($F$1&amp;dbP!$D$2&amp;":"&amp;dbP!$D$2),"&lt;="&amp;AT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U265" s="1">
        <f ca="1">SUMIFS(INDIRECT($F$1&amp;$F265&amp;":"&amp;$F265),INDIRECT($F$1&amp;dbP!$D$2&amp;":"&amp;dbP!$D$2),"&gt;="&amp;AU$6,INDIRECT($F$1&amp;dbP!$D$2&amp;":"&amp;dbP!$D$2),"&lt;="&amp;AU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V265" s="1">
        <f ca="1">SUMIFS(INDIRECT($F$1&amp;$F265&amp;":"&amp;$F265),INDIRECT($F$1&amp;dbP!$D$2&amp;":"&amp;dbP!$D$2),"&gt;="&amp;AV$6,INDIRECT($F$1&amp;dbP!$D$2&amp;":"&amp;dbP!$D$2),"&lt;="&amp;AV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W265" s="1">
        <f ca="1">SUMIFS(INDIRECT($F$1&amp;$F265&amp;":"&amp;$F265),INDIRECT($F$1&amp;dbP!$D$2&amp;":"&amp;dbP!$D$2),"&gt;="&amp;AW$6,INDIRECT($F$1&amp;dbP!$D$2&amp;":"&amp;dbP!$D$2),"&lt;="&amp;AW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X265" s="1">
        <f ca="1">SUMIFS(INDIRECT($F$1&amp;$F265&amp;":"&amp;$F265),INDIRECT($F$1&amp;dbP!$D$2&amp;":"&amp;dbP!$D$2),"&gt;="&amp;AX$6,INDIRECT($F$1&amp;dbP!$D$2&amp;":"&amp;dbP!$D$2),"&lt;="&amp;AX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Y265" s="1">
        <f ca="1">SUMIFS(INDIRECT($F$1&amp;$F265&amp;":"&amp;$F265),INDIRECT($F$1&amp;dbP!$D$2&amp;":"&amp;dbP!$D$2),"&gt;="&amp;AY$6,INDIRECT($F$1&amp;dbP!$D$2&amp;":"&amp;dbP!$D$2),"&lt;="&amp;AY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AZ265" s="1">
        <f ca="1">SUMIFS(INDIRECT($F$1&amp;$F265&amp;":"&amp;$F265),INDIRECT($F$1&amp;dbP!$D$2&amp;":"&amp;dbP!$D$2),"&gt;="&amp;AZ$6,INDIRECT($F$1&amp;dbP!$D$2&amp;":"&amp;dbP!$D$2),"&lt;="&amp;AZ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A265" s="1">
        <f ca="1">SUMIFS(INDIRECT($F$1&amp;$F265&amp;":"&amp;$F265),INDIRECT($F$1&amp;dbP!$D$2&amp;":"&amp;dbP!$D$2),"&gt;="&amp;BA$6,INDIRECT($F$1&amp;dbP!$D$2&amp;":"&amp;dbP!$D$2),"&lt;="&amp;BA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B265" s="1">
        <f ca="1">SUMIFS(INDIRECT($F$1&amp;$F265&amp;":"&amp;$F265),INDIRECT($F$1&amp;dbP!$D$2&amp;":"&amp;dbP!$D$2),"&gt;="&amp;BB$6,INDIRECT($F$1&amp;dbP!$D$2&amp;":"&amp;dbP!$D$2),"&lt;="&amp;BB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C265" s="1">
        <f ca="1">SUMIFS(INDIRECT($F$1&amp;$F265&amp;":"&amp;$F265),INDIRECT($F$1&amp;dbP!$D$2&amp;":"&amp;dbP!$D$2),"&gt;="&amp;BC$6,INDIRECT($F$1&amp;dbP!$D$2&amp;":"&amp;dbP!$D$2),"&lt;="&amp;BC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D265" s="1">
        <f ca="1">SUMIFS(INDIRECT($F$1&amp;$F265&amp;":"&amp;$F265),INDIRECT($F$1&amp;dbP!$D$2&amp;":"&amp;dbP!$D$2),"&gt;="&amp;BD$6,INDIRECT($F$1&amp;dbP!$D$2&amp;":"&amp;dbP!$D$2),"&lt;="&amp;BD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  <c r="BE265" s="1">
        <f ca="1">SUMIFS(INDIRECT($F$1&amp;$F265&amp;":"&amp;$F265),INDIRECT($F$1&amp;dbP!$D$2&amp;":"&amp;dbP!$D$2),"&gt;="&amp;BE$6,INDIRECT($F$1&amp;dbP!$D$2&amp;":"&amp;dbP!$D$2),"&lt;="&amp;BE$7,INDIRECT($F$1&amp;dbP!$O$2&amp;":"&amp;dbP!$O$2),$H265,INDIRECT($F$1&amp;dbP!$P$2&amp;":"&amp;dbP!$P$2),IF($I265=$J265,"*",$I265),INDIRECT($F$1&amp;dbP!$Q$2&amp;":"&amp;dbP!$Q$2),IF(OR($I265=$J265,"  "&amp;$I265=$J265),"*",RIGHT($J265,LEN($J265)-4)),INDIRECT($F$1&amp;dbP!$AC$2&amp;":"&amp;dbP!$AC$2),RepP!$J$3)</f>
        <v>0</v>
      </c>
    </row>
    <row r="266" spans="2:57" x14ac:dyDescent="0.3">
      <c r="B266" s="1">
        <f>MAX(B$246:B265)+1</f>
        <v>25</v>
      </c>
      <c r="D266" s="1" t="str">
        <f ca="1">INDIRECT($B$1&amp;Items!T$2&amp;$B266)</f>
        <v>CF(-)</v>
      </c>
      <c r="F266" s="1" t="str">
        <f ca="1">INDIRECT($B$1&amp;Items!P$2&amp;$B266)</f>
        <v>AA</v>
      </c>
      <c r="H266" s="13" t="str">
        <f ca="1">INDIRECT($B$1&amp;Items!M$2&amp;$B266)</f>
        <v>Оплаты себестоимостных затрат</v>
      </c>
      <c r="I266" s="13" t="str">
        <f ca="1">IF(INDIRECT($B$1&amp;Items!N$2&amp;$B266)="",H266,INDIRECT($B$1&amp;Items!N$2&amp;$B266))</f>
        <v>Оплаты расходов этапа-1 бизнес-процесса</v>
      </c>
      <c r="J266" s="1" t="str">
        <f ca="1">IF(INDIRECT($B$1&amp;Items!O$2&amp;$B266)="",IF(H266&lt;&gt;I266,"  "&amp;I266,I266),"    "&amp;INDIRECT($B$1&amp;Items!O$2&amp;$B266))</f>
        <v xml:space="preserve">    Сырье и материалы-7</v>
      </c>
      <c r="S266" s="1">
        <f ca="1">SUM($U266:INDIRECT(ADDRESS(ROW(),SUMIFS($1:$1,$5:$5,MAX($5:$5)))))</f>
        <v>1225043</v>
      </c>
      <c r="V266" s="1">
        <f ca="1">SUMIFS(INDIRECT($F$1&amp;$F266&amp;":"&amp;$F266),INDIRECT($F$1&amp;dbP!$D$2&amp;":"&amp;dbP!$D$2),"&gt;="&amp;V$6,INDIRECT($F$1&amp;dbP!$D$2&amp;":"&amp;dbP!$D$2),"&lt;="&amp;V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W266" s="1">
        <f ca="1">SUMIFS(INDIRECT($F$1&amp;$F266&amp;":"&amp;$F266),INDIRECT($F$1&amp;dbP!$D$2&amp;":"&amp;dbP!$D$2),"&gt;="&amp;W$6,INDIRECT($F$1&amp;dbP!$D$2&amp;":"&amp;dbP!$D$2),"&lt;="&amp;W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X266" s="1">
        <f ca="1">SUMIFS(INDIRECT($F$1&amp;$F266&amp;":"&amp;$F266),INDIRECT($F$1&amp;dbP!$D$2&amp;":"&amp;dbP!$D$2),"&gt;="&amp;X$6,INDIRECT($F$1&amp;dbP!$D$2&amp;":"&amp;dbP!$D$2),"&lt;="&amp;X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857530.1</v>
      </c>
      <c r="Y266" s="1">
        <f ca="1">SUMIFS(INDIRECT($F$1&amp;$F266&amp;":"&amp;$F266),INDIRECT($F$1&amp;dbP!$D$2&amp;":"&amp;dbP!$D$2),"&gt;="&amp;Y$6,INDIRECT($F$1&amp;dbP!$D$2&amp;":"&amp;dbP!$D$2),"&lt;="&amp;Y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367512.9</v>
      </c>
      <c r="Z266" s="1">
        <f ca="1">SUMIFS(INDIRECT($F$1&amp;$F266&amp;":"&amp;$F266),INDIRECT($F$1&amp;dbP!$D$2&amp;":"&amp;dbP!$D$2),"&gt;="&amp;Z$6,INDIRECT($F$1&amp;dbP!$D$2&amp;":"&amp;dbP!$D$2),"&lt;="&amp;Z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A266" s="1">
        <f ca="1">SUMIFS(INDIRECT($F$1&amp;$F266&amp;":"&amp;$F266),INDIRECT($F$1&amp;dbP!$D$2&amp;":"&amp;dbP!$D$2),"&gt;="&amp;AA$6,INDIRECT($F$1&amp;dbP!$D$2&amp;":"&amp;dbP!$D$2),"&lt;="&amp;AA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B266" s="1">
        <f ca="1">SUMIFS(INDIRECT($F$1&amp;$F266&amp;":"&amp;$F266),INDIRECT($F$1&amp;dbP!$D$2&amp;":"&amp;dbP!$D$2),"&gt;="&amp;AB$6,INDIRECT($F$1&amp;dbP!$D$2&amp;":"&amp;dbP!$D$2),"&lt;="&amp;AB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C266" s="1">
        <f ca="1">SUMIFS(INDIRECT($F$1&amp;$F266&amp;":"&amp;$F266),INDIRECT($F$1&amp;dbP!$D$2&amp;":"&amp;dbP!$D$2),"&gt;="&amp;AC$6,INDIRECT($F$1&amp;dbP!$D$2&amp;":"&amp;dbP!$D$2),"&lt;="&amp;AC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D266" s="1">
        <f ca="1">SUMIFS(INDIRECT($F$1&amp;$F266&amp;":"&amp;$F266),INDIRECT($F$1&amp;dbP!$D$2&amp;":"&amp;dbP!$D$2),"&gt;="&amp;AD$6,INDIRECT($F$1&amp;dbP!$D$2&amp;":"&amp;dbP!$D$2),"&lt;="&amp;AD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E266" s="1">
        <f ca="1">SUMIFS(INDIRECT($F$1&amp;$F266&amp;":"&amp;$F266),INDIRECT($F$1&amp;dbP!$D$2&amp;":"&amp;dbP!$D$2),"&gt;="&amp;AE$6,INDIRECT($F$1&amp;dbP!$D$2&amp;":"&amp;dbP!$D$2),"&lt;="&amp;AE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F266" s="1">
        <f ca="1">SUMIFS(INDIRECT($F$1&amp;$F266&amp;":"&amp;$F266),INDIRECT($F$1&amp;dbP!$D$2&amp;":"&amp;dbP!$D$2),"&gt;="&amp;AF$6,INDIRECT($F$1&amp;dbP!$D$2&amp;":"&amp;dbP!$D$2),"&lt;="&amp;AF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G266" s="1">
        <f ca="1">SUMIFS(INDIRECT($F$1&amp;$F266&amp;":"&amp;$F266),INDIRECT($F$1&amp;dbP!$D$2&amp;":"&amp;dbP!$D$2),"&gt;="&amp;AG$6,INDIRECT($F$1&amp;dbP!$D$2&amp;":"&amp;dbP!$D$2),"&lt;="&amp;AG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H266" s="1">
        <f ca="1">SUMIFS(INDIRECT($F$1&amp;$F266&amp;":"&amp;$F266),INDIRECT($F$1&amp;dbP!$D$2&amp;":"&amp;dbP!$D$2),"&gt;="&amp;AH$6,INDIRECT($F$1&amp;dbP!$D$2&amp;":"&amp;dbP!$D$2),"&lt;="&amp;AH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I266" s="1">
        <f ca="1">SUMIFS(INDIRECT($F$1&amp;$F266&amp;":"&amp;$F266),INDIRECT($F$1&amp;dbP!$D$2&amp;":"&amp;dbP!$D$2),"&gt;="&amp;AI$6,INDIRECT($F$1&amp;dbP!$D$2&amp;":"&amp;dbP!$D$2),"&lt;="&amp;AI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J266" s="1">
        <f ca="1">SUMIFS(INDIRECT($F$1&amp;$F266&amp;":"&amp;$F266),INDIRECT($F$1&amp;dbP!$D$2&amp;":"&amp;dbP!$D$2),"&gt;="&amp;AJ$6,INDIRECT($F$1&amp;dbP!$D$2&amp;":"&amp;dbP!$D$2),"&lt;="&amp;AJ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K266" s="1">
        <f ca="1">SUMIFS(INDIRECT($F$1&amp;$F266&amp;":"&amp;$F266),INDIRECT($F$1&amp;dbP!$D$2&amp;":"&amp;dbP!$D$2),"&gt;="&amp;AK$6,INDIRECT($F$1&amp;dbP!$D$2&amp;":"&amp;dbP!$D$2),"&lt;="&amp;AK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L266" s="1">
        <f ca="1">SUMIFS(INDIRECT($F$1&amp;$F266&amp;":"&amp;$F266),INDIRECT($F$1&amp;dbP!$D$2&amp;":"&amp;dbP!$D$2),"&gt;="&amp;AL$6,INDIRECT($F$1&amp;dbP!$D$2&amp;":"&amp;dbP!$D$2),"&lt;="&amp;AL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M266" s="1">
        <f ca="1">SUMIFS(INDIRECT($F$1&amp;$F266&amp;":"&amp;$F266),INDIRECT($F$1&amp;dbP!$D$2&amp;":"&amp;dbP!$D$2),"&gt;="&amp;AM$6,INDIRECT($F$1&amp;dbP!$D$2&amp;":"&amp;dbP!$D$2),"&lt;="&amp;AM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N266" s="1">
        <f ca="1">SUMIFS(INDIRECT($F$1&amp;$F266&amp;":"&amp;$F266),INDIRECT($F$1&amp;dbP!$D$2&amp;":"&amp;dbP!$D$2),"&gt;="&amp;AN$6,INDIRECT($F$1&amp;dbP!$D$2&amp;":"&amp;dbP!$D$2),"&lt;="&amp;AN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O266" s="1">
        <f ca="1">SUMIFS(INDIRECT($F$1&amp;$F266&amp;":"&amp;$F266),INDIRECT($F$1&amp;dbP!$D$2&amp;":"&amp;dbP!$D$2),"&gt;="&amp;AO$6,INDIRECT($F$1&amp;dbP!$D$2&amp;":"&amp;dbP!$D$2),"&lt;="&amp;AO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P266" s="1">
        <f ca="1">SUMIFS(INDIRECT($F$1&amp;$F266&amp;":"&amp;$F266),INDIRECT($F$1&amp;dbP!$D$2&amp;":"&amp;dbP!$D$2),"&gt;="&amp;AP$6,INDIRECT($F$1&amp;dbP!$D$2&amp;":"&amp;dbP!$D$2),"&lt;="&amp;AP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Q266" s="1">
        <f ca="1">SUMIFS(INDIRECT($F$1&amp;$F266&amp;":"&amp;$F266),INDIRECT($F$1&amp;dbP!$D$2&amp;":"&amp;dbP!$D$2),"&gt;="&amp;AQ$6,INDIRECT($F$1&amp;dbP!$D$2&amp;":"&amp;dbP!$D$2),"&lt;="&amp;AQ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R266" s="1">
        <f ca="1">SUMIFS(INDIRECT($F$1&amp;$F266&amp;":"&amp;$F266),INDIRECT($F$1&amp;dbP!$D$2&amp;":"&amp;dbP!$D$2),"&gt;="&amp;AR$6,INDIRECT($F$1&amp;dbP!$D$2&amp;":"&amp;dbP!$D$2),"&lt;="&amp;AR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S266" s="1">
        <f ca="1">SUMIFS(INDIRECT($F$1&amp;$F266&amp;":"&amp;$F266),INDIRECT($F$1&amp;dbP!$D$2&amp;":"&amp;dbP!$D$2),"&gt;="&amp;AS$6,INDIRECT($F$1&amp;dbP!$D$2&amp;":"&amp;dbP!$D$2),"&lt;="&amp;AS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T266" s="1">
        <f ca="1">SUMIFS(INDIRECT($F$1&amp;$F266&amp;":"&amp;$F266),INDIRECT($F$1&amp;dbP!$D$2&amp;":"&amp;dbP!$D$2),"&gt;="&amp;AT$6,INDIRECT($F$1&amp;dbP!$D$2&amp;":"&amp;dbP!$D$2),"&lt;="&amp;AT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U266" s="1">
        <f ca="1">SUMIFS(INDIRECT($F$1&amp;$F266&amp;":"&amp;$F266),INDIRECT($F$1&amp;dbP!$D$2&amp;":"&amp;dbP!$D$2),"&gt;="&amp;AU$6,INDIRECT($F$1&amp;dbP!$D$2&amp;":"&amp;dbP!$D$2),"&lt;="&amp;AU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V266" s="1">
        <f ca="1">SUMIFS(INDIRECT($F$1&amp;$F266&amp;":"&amp;$F266),INDIRECT($F$1&amp;dbP!$D$2&amp;":"&amp;dbP!$D$2),"&gt;="&amp;AV$6,INDIRECT($F$1&amp;dbP!$D$2&amp;":"&amp;dbP!$D$2),"&lt;="&amp;AV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W266" s="1">
        <f ca="1">SUMIFS(INDIRECT($F$1&amp;$F266&amp;":"&amp;$F266),INDIRECT($F$1&amp;dbP!$D$2&amp;":"&amp;dbP!$D$2),"&gt;="&amp;AW$6,INDIRECT($F$1&amp;dbP!$D$2&amp;":"&amp;dbP!$D$2),"&lt;="&amp;AW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X266" s="1">
        <f ca="1">SUMIFS(INDIRECT($F$1&amp;$F266&amp;":"&amp;$F266),INDIRECT($F$1&amp;dbP!$D$2&amp;":"&amp;dbP!$D$2),"&gt;="&amp;AX$6,INDIRECT($F$1&amp;dbP!$D$2&amp;":"&amp;dbP!$D$2),"&lt;="&amp;AX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Y266" s="1">
        <f ca="1">SUMIFS(INDIRECT($F$1&amp;$F266&amp;":"&amp;$F266),INDIRECT($F$1&amp;dbP!$D$2&amp;":"&amp;dbP!$D$2),"&gt;="&amp;AY$6,INDIRECT($F$1&amp;dbP!$D$2&amp;":"&amp;dbP!$D$2),"&lt;="&amp;AY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AZ266" s="1">
        <f ca="1">SUMIFS(INDIRECT($F$1&amp;$F266&amp;":"&amp;$F266),INDIRECT($F$1&amp;dbP!$D$2&amp;":"&amp;dbP!$D$2),"&gt;="&amp;AZ$6,INDIRECT($F$1&amp;dbP!$D$2&amp;":"&amp;dbP!$D$2),"&lt;="&amp;AZ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A266" s="1">
        <f ca="1">SUMIFS(INDIRECT($F$1&amp;$F266&amp;":"&amp;$F266),INDIRECT($F$1&amp;dbP!$D$2&amp;":"&amp;dbP!$D$2),"&gt;="&amp;BA$6,INDIRECT($F$1&amp;dbP!$D$2&amp;":"&amp;dbP!$D$2),"&lt;="&amp;BA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B266" s="1">
        <f ca="1">SUMIFS(INDIRECT($F$1&amp;$F266&amp;":"&amp;$F266),INDIRECT($F$1&amp;dbP!$D$2&amp;":"&amp;dbP!$D$2),"&gt;="&amp;BB$6,INDIRECT($F$1&amp;dbP!$D$2&amp;":"&amp;dbP!$D$2),"&lt;="&amp;BB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C266" s="1">
        <f ca="1">SUMIFS(INDIRECT($F$1&amp;$F266&amp;":"&amp;$F266),INDIRECT($F$1&amp;dbP!$D$2&amp;":"&amp;dbP!$D$2),"&gt;="&amp;BC$6,INDIRECT($F$1&amp;dbP!$D$2&amp;":"&amp;dbP!$D$2),"&lt;="&amp;BC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D266" s="1">
        <f ca="1">SUMIFS(INDIRECT($F$1&amp;$F266&amp;":"&amp;$F266),INDIRECT($F$1&amp;dbP!$D$2&amp;":"&amp;dbP!$D$2),"&gt;="&amp;BD$6,INDIRECT($F$1&amp;dbP!$D$2&amp;":"&amp;dbP!$D$2),"&lt;="&amp;BD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  <c r="BE266" s="1">
        <f ca="1">SUMIFS(INDIRECT($F$1&amp;$F266&amp;":"&amp;$F266),INDIRECT($F$1&amp;dbP!$D$2&amp;":"&amp;dbP!$D$2),"&gt;="&amp;BE$6,INDIRECT($F$1&amp;dbP!$D$2&amp;":"&amp;dbP!$D$2),"&lt;="&amp;BE$7,INDIRECT($F$1&amp;dbP!$O$2&amp;":"&amp;dbP!$O$2),$H266,INDIRECT($F$1&amp;dbP!$P$2&amp;":"&amp;dbP!$P$2),IF($I266=$J266,"*",$I266),INDIRECT($F$1&amp;dbP!$Q$2&amp;":"&amp;dbP!$Q$2),IF(OR($I266=$J266,"  "&amp;$I266=$J266),"*",RIGHT($J266,LEN($J266)-4)),INDIRECT($F$1&amp;dbP!$AC$2&amp;":"&amp;dbP!$AC$2),RepP!$J$3)</f>
        <v>0</v>
      </c>
    </row>
    <row r="267" spans="2:57" x14ac:dyDescent="0.3">
      <c r="B267" s="1">
        <f>MAX(B$246:B266)+1</f>
        <v>26</v>
      </c>
      <c r="D267" s="1" t="str">
        <f ca="1">INDIRECT($B$1&amp;Items!T$2&amp;$B267)</f>
        <v>CF(-)</v>
      </c>
      <c r="F267" s="1" t="str">
        <f ca="1">INDIRECT($B$1&amp;Items!P$2&amp;$B267)</f>
        <v>AA</v>
      </c>
      <c r="H267" s="13" t="str">
        <f ca="1">INDIRECT($B$1&amp;Items!M$2&amp;$B267)</f>
        <v>Оплаты себестоимостных затрат</v>
      </c>
      <c r="I267" s="13" t="str">
        <f ca="1">IF(INDIRECT($B$1&amp;Items!N$2&amp;$B267)="",H267,INDIRECT($B$1&amp;Items!N$2&amp;$B267))</f>
        <v>Оплаты расходов этапа-1 бизнес-процесса</v>
      </c>
      <c r="J267" s="1" t="str">
        <f ca="1">IF(INDIRECT($B$1&amp;Items!O$2&amp;$B267)="",IF(H267&lt;&gt;I267,"  "&amp;I267,I267),"    "&amp;INDIRECT($B$1&amp;Items!O$2&amp;$B267))</f>
        <v xml:space="preserve">    Сырье и материалы-8</v>
      </c>
      <c r="S267" s="1">
        <f ca="1">SUM($U267:INDIRECT(ADDRESS(ROW(),SUMIFS($1:$1,$5:$5,MAX($5:$5)))))</f>
        <v>1139289.99</v>
      </c>
      <c r="V267" s="1">
        <f ca="1">SUMIFS(INDIRECT($F$1&amp;$F267&amp;":"&amp;$F267),INDIRECT($F$1&amp;dbP!$D$2&amp;":"&amp;dbP!$D$2),"&gt;="&amp;V$6,INDIRECT($F$1&amp;dbP!$D$2&amp;":"&amp;dbP!$D$2),"&lt;="&amp;V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W267" s="1">
        <f ca="1">SUMIFS(INDIRECT($F$1&amp;$F267&amp;":"&amp;$F267),INDIRECT($F$1&amp;dbP!$D$2&amp;":"&amp;dbP!$D$2),"&gt;="&amp;W$6,INDIRECT($F$1&amp;dbP!$D$2&amp;":"&amp;dbP!$D$2),"&lt;="&amp;W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X267" s="1">
        <f ca="1">SUMIFS(INDIRECT($F$1&amp;$F267&amp;":"&amp;$F267),INDIRECT($F$1&amp;dbP!$D$2&amp;":"&amp;dbP!$D$2),"&gt;="&amp;X$6,INDIRECT($F$1&amp;dbP!$D$2&amp;":"&amp;dbP!$D$2),"&lt;="&amp;X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1139289.99</v>
      </c>
      <c r="Y267" s="1">
        <f ca="1">SUMIFS(INDIRECT($F$1&amp;$F267&amp;":"&amp;$F267),INDIRECT($F$1&amp;dbP!$D$2&amp;":"&amp;dbP!$D$2),"&gt;="&amp;Y$6,INDIRECT($F$1&amp;dbP!$D$2&amp;":"&amp;dbP!$D$2),"&lt;="&amp;Y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Z267" s="1">
        <f ca="1">SUMIFS(INDIRECT($F$1&amp;$F267&amp;":"&amp;$F267),INDIRECT($F$1&amp;dbP!$D$2&amp;":"&amp;dbP!$D$2),"&gt;="&amp;Z$6,INDIRECT($F$1&amp;dbP!$D$2&amp;":"&amp;dbP!$D$2),"&lt;="&amp;Z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A267" s="1">
        <f ca="1">SUMIFS(INDIRECT($F$1&amp;$F267&amp;":"&amp;$F267),INDIRECT($F$1&amp;dbP!$D$2&amp;":"&amp;dbP!$D$2),"&gt;="&amp;AA$6,INDIRECT($F$1&amp;dbP!$D$2&amp;":"&amp;dbP!$D$2),"&lt;="&amp;AA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B267" s="1">
        <f ca="1">SUMIFS(INDIRECT($F$1&amp;$F267&amp;":"&amp;$F267),INDIRECT($F$1&amp;dbP!$D$2&amp;":"&amp;dbP!$D$2),"&gt;="&amp;AB$6,INDIRECT($F$1&amp;dbP!$D$2&amp;":"&amp;dbP!$D$2),"&lt;="&amp;AB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C267" s="1">
        <f ca="1">SUMIFS(INDIRECT($F$1&amp;$F267&amp;":"&amp;$F267),INDIRECT($F$1&amp;dbP!$D$2&amp;":"&amp;dbP!$D$2),"&gt;="&amp;AC$6,INDIRECT($F$1&amp;dbP!$D$2&amp;":"&amp;dbP!$D$2),"&lt;="&amp;AC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D267" s="1">
        <f ca="1">SUMIFS(INDIRECT($F$1&amp;$F267&amp;":"&amp;$F267),INDIRECT($F$1&amp;dbP!$D$2&amp;":"&amp;dbP!$D$2),"&gt;="&amp;AD$6,INDIRECT($F$1&amp;dbP!$D$2&amp;":"&amp;dbP!$D$2),"&lt;="&amp;AD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E267" s="1">
        <f ca="1">SUMIFS(INDIRECT($F$1&amp;$F267&amp;":"&amp;$F267),INDIRECT($F$1&amp;dbP!$D$2&amp;":"&amp;dbP!$D$2),"&gt;="&amp;AE$6,INDIRECT($F$1&amp;dbP!$D$2&amp;":"&amp;dbP!$D$2),"&lt;="&amp;AE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F267" s="1">
        <f ca="1">SUMIFS(INDIRECT($F$1&amp;$F267&amp;":"&amp;$F267),INDIRECT($F$1&amp;dbP!$D$2&amp;":"&amp;dbP!$D$2),"&gt;="&amp;AF$6,INDIRECT($F$1&amp;dbP!$D$2&amp;":"&amp;dbP!$D$2),"&lt;="&amp;AF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G267" s="1">
        <f ca="1">SUMIFS(INDIRECT($F$1&amp;$F267&amp;":"&amp;$F267),INDIRECT($F$1&amp;dbP!$D$2&amp;":"&amp;dbP!$D$2),"&gt;="&amp;AG$6,INDIRECT($F$1&amp;dbP!$D$2&amp;":"&amp;dbP!$D$2),"&lt;="&amp;AG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H267" s="1">
        <f ca="1">SUMIFS(INDIRECT($F$1&amp;$F267&amp;":"&amp;$F267),INDIRECT($F$1&amp;dbP!$D$2&amp;":"&amp;dbP!$D$2),"&gt;="&amp;AH$6,INDIRECT($F$1&amp;dbP!$D$2&amp;":"&amp;dbP!$D$2),"&lt;="&amp;AH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I267" s="1">
        <f ca="1">SUMIFS(INDIRECT($F$1&amp;$F267&amp;":"&amp;$F267),INDIRECT($F$1&amp;dbP!$D$2&amp;":"&amp;dbP!$D$2),"&gt;="&amp;AI$6,INDIRECT($F$1&amp;dbP!$D$2&amp;":"&amp;dbP!$D$2),"&lt;="&amp;AI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J267" s="1">
        <f ca="1">SUMIFS(INDIRECT($F$1&amp;$F267&amp;":"&amp;$F267),INDIRECT($F$1&amp;dbP!$D$2&amp;":"&amp;dbP!$D$2),"&gt;="&amp;AJ$6,INDIRECT($F$1&amp;dbP!$D$2&amp;":"&amp;dbP!$D$2),"&lt;="&amp;AJ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K267" s="1">
        <f ca="1">SUMIFS(INDIRECT($F$1&amp;$F267&amp;":"&amp;$F267),INDIRECT($F$1&amp;dbP!$D$2&amp;":"&amp;dbP!$D$2),"&gt;="&amp;AK$6,INDIRECT($F$1&amp;dbP!$D$2&amp;":"&amp;dbP!$D$2),"&lt;="&amp;AK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L267" s="1">
        <f ca="1">SUMIFS(INDIRECT($F$1&amp;$F267&amp;":"&amp;$F267),INDIRECT($F$1&amp;dbP!$D$2&amp;":"&amp;dbP!$D$2),"&gt;="&amp;AL$6,INDIRECT($F$1&amp;dbP!$D$2&amp;":"&amp;dbP!$D$2),"&lt;="&amp;AL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M267" s="1">
        <f ca="1">SUMIFS(INDIRECT($F$1&amp;$F267&amp;":"&amp;$F267),INDIRECT($F$1&amp;dbP!$D$2&amp;":"&amp;dbP!$D$2),"&gt;="&amp;AM$6,INDIRECT($F$1&amp;dbP!$D$2&amp;":"&amp;dbP!$D$2),"&lt;="&amp;AM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N267" s="1">
        <f ca="1">SUMIFS(INDIRECT($F$1&amp;$F267&amp;":"&amp;$F267),INDIRECT($F$1&amp;dbP!$D$2&amp;":"&amp;dbP!$D$2),"&gt;="&amp;AN$6,INDIRECT($F$1&amp;dbP!$D$2&amp;":"&amp;dbP!$D$2),"&lt;="&amp;AN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O267" s="1">
        <f ca="1">SUMIFS(INDIRECT($F$1&amp;$F267&amp;":"&amp;$F267),INDIRECT($F$1&amp;dbP!$D$2&amp;":"&amp;dbP!$D$2),"&gt;="&amp;AO$6,INDIRECT($F$1&amp;dbP!$D$2&amp;":"&amp;dbP!$D$2),"&lt;="&amp;AO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P267" s="1">
        <f ca="1">SUMIFS(INDIRECT($F$1&amp;$F267&amp;":"&amp;$F267),INDIRECT($F$1&amp;dbP!$D$2&amp;":"&amp;dbP!$D$2),"&gt;="&amp;AP$6,INDIRECT($F$1&amp;dbP!$D$2&amp;":"&amp;dbP!$D$2),"&lt;="&amp;AP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Q267" s="1">
        <f ca="1">SUMIFS(INDIRECT($F$1&amp;$F267&amp;":"&amp;$F267),INDIRECT($F$1&amp;dbP!$D$2&amp;":"&amp;dbP!$D$2),"&gt;="&amp;AQ$6,INDIRECT($F$1&amp;dbP!$D$2&amp;":"&amp;dbP!$D$2),"&lt;="&amp;AQ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R267" s="1">
        <f ca="1">SUMIFS(INDIRECT($F$1&amp;$F267&amp;":"&amp;$F267),INDIRECT($F$1&amp;dbP!$D$2&amp;":"&amp;dbP!$D$2),"&gt;="&amp;AR$6,INDIRECT($F$1&amp;dbP!$D$2&amp;":"&amp;dbP!$D$2),"&lt;="&amp;AR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S267" s="1">
        <f ca="1">SUMIFS(INDIRECT($F$1&amp;$F267&amp;":"&amp;$F267),INDIRECT($F$1&amp;dbP!$D$2&amp;":"&amp;dbP!$D$2),"&gt;="&amp;AS$6,INDIRECT($F$1&amp;dbP!$D$2&amp;":"&amp;dbP!$D$2),"&lt;="&amp;AS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T267" s="1">
        <f ca="1">SUMIFS(INDIRECT($F$1&amp;$F267&amp;":"&amp;$F267),INDIRECT($F$1&amp;dbP!$D$2&amp;":"&amp;dbP!$D$2),"&gt;="&amp;AT$6,INDIRECT($F$1&amp;dbP!$D$2&amp;":"&amp;dbP!$D$2),"&lt;="&amp;AT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U267" s="1">
        <f ca="1">SUMIFS(INDIRECT($F$1&amp;$F267&amp;":"&amp;$F267),INDIRECT($F$1&amp;dbP!$D$2&amp;":"&amp;dbP!$D$2),"&gt;="&amp;AU$6,INDIRECT($F$1&amp;dbP!$D$2&amp;":"&amp;dbP!$D$2),"&lt;="&amp;AU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V267" s="1">
        <f ca="1">SUMIFS(INDIRECT($F$1&amp;$F267&amp;":"&amp;$F267),INDIRECT($F$1&amp;dbP!$D$2&amp;":"&amp;dbP!$D$2),"&gt;="&amp;AV$6,INDIRECT($F$1&amp;dbP!$D$2&amp;":"&amp;dbP!$D$2),"&lt;="&amp;AV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W267" s="1">
        <f ca="1">SUMIFS(INDIRECT($F$1&amp;$F267&amp;":"&amp;$F267),INDIRECT($F$1&amp;dbP!$D$2&amp;":"&amp;dbP!$D$2),"&gt;="&amp;AW$6,INDIRECT($F$1&amp;dbP!$D$2&amp;":"&amp;dbP!$D$2),"&lt;="&amp;AW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X267" s="1">
        <f ca="1">SUMIFS(INDIRECT($F$1&amp;$F267&amp;":"&amp;$F267),INDIRECT($F$1&amp;dbP!$D$2&amp;":"&amp;dbP!$D$2),"&gt;="&amp;AX$6,INDIRECT($F$1&amp;dbP!$D$2&amp;":"&amp;dbP!$D$2),"&lt;="&amp;AX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Y267" s="1">
        <f ca="1">SUMIFS(INDIRECT($F$1&amp;$F267&amp;":"&amp;$F267),INDIRECT($F$1&amp;dbP!$D$2&amp;":"&amp;dbP!$D$2),"&gt;="&amp;AY$6,INDIRECT($F$1&amp;dbP!$D$2&amp;":"&amp;dbP!$D$2),"&lt;="&amp;AY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AZ267" s="1">
        <f ca="1">SUMIFS(INDIRECT($F$1&amp;$F267&amp;":"&amp;$F267),INDIRECT($F$1&amp;dbP!$D$2&amp;":"&amp;dbP!$D$2),"&gt;="&amp;AZ$6,INDIRECT($F$1&amp;dbP!$D$2&amp;":"&amp;dbP!$D$2),"&lt;="&amp;AZ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A267" s="1">
        <f ca="1">SUMIFS(INDIRECT($F$1&amp;$F267&amp;":"&amp;$F267),INDIRECT($F$1&amp;dbP!$D$2&amp;":"&amp;dbP!$D$2),"&gt;="&amp;BA$6,INDIRECT($F$1&amp;dbP!$D$2&amp;":"&amp;dbP!$D$2),"&lt;="&amp;BA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B267" s="1">
        <f ca="1">SUMIFS(INDIRECT($F$1&amp;$F267&amp;":"&amp;$F267),INDIRECT($F$1&amp;dbP!$D$2&amp;":"&amp;dbP!$D$2),"&gt;="&amp;BB$6,INDIRECT($F$1&amp;dbP!$D$2&amp;":"&amp;dbP!$D$2),"&lt;="&amp;BB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C267" s="1">
        <f ca="1">SUMIFS(INDIRECT($F$1&amp;$F267&amp;":"&amp;$F267),INDIRECT($F$1&amp;dbP!$D$2&amp;":"&amp;dbP!$D$2),"&gt;="&amp;BC$6,INDIRECT($F$1&amp;dbP!$D$2&amp;":"&amp;dbP!$D$2),"&lt;="&amp;BC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D267" s="1">
        <f ca="1">SUMIFS(INDIRECT($F$1&amp;$F267&amp;":"&amp;$F267),INDIRECT($F$1&amp;dbP!$D$2&amp;":"&amp;dbP!$D$2),"&gt;="&amp;BD$6,INDIRECT($F$1&amp;dbP!$D$2&amp;":"&amp;dbP!$D$2),"&lt;="&amp;BD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  <c r="BE267" s="1">
        <f ca="1">SUMIFS(INDIRECT($F$1&amp;$F267&amp;":"&amp;$F267),INDIRECT($F$1&amp;dbP!$D$2&amp;":"&amp;dbP!$D$2),"&gt;="&amp;BE$6,INDIRECT($F$1&amp;dbP!$D$2&amp;":"&amp;dbP!$D$2),"&lt;="&amp;BE$7,INDIRECT($F$1&amp;dbP!$O$2&amp;":"&amp;dbP!$O$2),$H267,INDIRECT($F$1&amp;dbP!$P$2&amp;":"&amp;dbP!$P$2),IF($I267=$J267,"*",$I267),INDIRECT($F$1&amp;dbP!$Q$2&amp;":"&amp;dbP!$Q$2),IF(OR($I267=$J267,"  "&amp;$I267=$J267),"*",RIGHT($J267,LEN($J267)-4)),INDIRECT($F$1&amp;dbP!$AC$2&amp;":"&amp;dbP!$AC$2),RepP!$J$3)</f>
        <v>0</v>
      </c>
    </row>
    <row r="268" spans="2:57" x14ac:dyDescent="0.3">
      <c r="B268" s="1">
        <f>MAX(B$246:B267)+1</f>
        <v>27</v>
      </c>
      <c r="D268" s="1" t="str">
        <f ca="1">INDIRECT($B$1&amp;Items!T$2&amp;$B268)</f>
        <v>CF(-)</v>
      </c>
      <c r="F268" s="1" t="str">
        <f ca="1">INDIRECT($B$1&amp;Items!P$2&amp;$B268)</f>
        <v>AA</v>
      </c>
      <c r="H268" s="13" t="str">
        <f ca="1">INDIRECT($B$1&amp;Items!M$2&amp;$B268)</f>
        <v>Оплаты себестоимостных затрат</v>
      </c>
      <c r="I268" s="13" t="str">
        <f ca="1">IF(INDIRECT($B$1&amp;Items!N$2&amp;$B268)="",H268,INDIRECT($B$1&amp;Items!N$2&amp;$B268))</f>
        <v>Оплаты расходов этапа-1 бизнес-процесса</v>
      </c>
      <c r="J268" s="1" t="str">
        <f ca="1">IF(INDIRECT($B$1&amp;Items!O$2&amp;$B268)="",IF(H268&lt;&gt;I268,"  "&amp;I268,I268),"    "&amp;INDIRECT($B$1&amp;Items!O$2&amp;$B268))</f>
        <v xml:space="preserve">    Сырье и материалы-9</v>
      </c>
      <c r="S268" s="1">
        <f ca="1">SUM($U268:INDIRECT(ADDRESS(ROW(),SUMIFS($1:$1,$5:$5,MAX($5:$5)))))</f>
        <v>1310796.01</v>
      </c>
      <c r="V268" s="1">
        <f ca="1">SUMIFS(INDIRECT($F$1&amp;$F268&amp;":"&amp;$F268),INDIRECT($F$1&amp;dbP!$D$2&amp;":"&amp;dbP!$D$2),"&gt;="&amp;V$6,INDIRECT($F$1&amp;dbP!$D$2&amp;":"&amp;dbP!$D$2),"&lt;="&amp;V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W268" s="1">
        <f ca="1">SUMIFS(INDIRECT($F$1&amp;$F268&amp;":"&amp;$F268),INDIRECT($F$1&amp;dbP!$D$2&amp;":"&amp;dbP!$D$2),"&gt;="&amp;W$6,INDIRECT($F$1&amp;dbP!$D$2&amp;":"&amp;dbP!$D$2),"&lt;="&amp;W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X268" s="1">
        <f ca="1">SUMIFS(INDIRECT($F$1&amp;$F268&amp;":"&amp;$F268),INDIRECT($F$1&amp;dbP!$D$2&amp;":"&amp;dbP!$D$2),"&gt;="&amp;X$6,INDIRECT($F$1&amp;dbP!$D$2&amp;":"&amp;dbP!$D$2),"&lt;="&amp;X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393238.80300000001</v>
      </c>
      <c r="Y268" s="1">
        <f ca="1">SUMIFS(INDIRECT($F$1&amp;$F268&amp;":"&amp;$F268),INDIRECT($F$1&amp;dbP!$D$2&amp;":"&amp;dbP!$D$2),"&gt;="&amp;Y$6,INDIRECT($F$1&amp;dbP!$D$2&amp;":"&amp;dbP!$D$2),"&lt;="&amp;Y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917557.20699999994</v>
      </c>
      <c r="Z268" s="1">
        <f ca="1">SUMIFS(INDIRECT($F$1&amp;$F268&amp;":"&amp;$F268),INDIRECT($F$1&amp;dbP!$D$2&amp;":"&amp;dbP!$D$2),"&gt;="&amp;Z$6,INDIRECT($F$1&amp;dbP!$D$2&amp;":"&amp;dbP!$D$2),"&lt;="&amp;Z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A268" s="1">
        <f ca="1">SUMIFS(INDIRECT($F$1&amp;$F268&amp;":"&amp;$F268),INDIRECT($F$1&amp;dbP!$D$2&amp;":"&amp;dbP!$D$2),"&gt;="&amp;AA$6,INDIRECT($F$1&amp;dbP!$D$2&amp;":"&amp;dbP!$D$2),"&lt;="&amp;AA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B268" s="1">
        <f ca="1">SUMIFS(INDIRECT($F$1&amp;$F268&amp;":"&amp;$F268),INDIRECT($F$1&amp;dbP!$D$2&amp;":"&amp;dbP!$D$2),"&gt;="&amp;AB$6,INDIRECT($F$1&amp;dbP!$D$2&amp;":"&amp;dbP!$D$2),"&lt;="&amp;AB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C268" s="1">
        <f ca="1">SUMIFS(INDIRECT($F$1&amp;$F268&amp;":"&amp;$F268),INDIRECT($F$1&amp;dbP!$D$2&amp;":"&amp;dbP!$D$2),"&gt;="&amp;AC$6,INDIRECT($F$1&amp;dbP!$D$2&amp;":"&amp;dbP!$D$2),"&lt;="&amp;AC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D268" s="1">
        <f ca="1">SUMIFS(INDIRECT($F$1&amp;$F268&amp;":"&amp;$F268),INDIRECT($F$1&amp;dbP!$D$2&amp;":"&amp;dbP!$D$2),"&gt;="&amp;AD$6,INDIRECT($F$1&amp;dbP!$D$2&amp;":"&amp;dbP!$D$2),"&lt;="&amp;AD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E268" s="1">
        <f ca="1">SUMIFS(INDIRECT($F$1&amp;$F268&amp;":"&amp;$F268),INDIRECT($F$1&amp;dbP!$D$2&amp;":"&amp;dbP!$D$2),"&gt;="&amp;AE$6,INDIRECT($F$1&amp;dbP!$D$2&amp;":"&amp;dbP!$D$2),"&lt;="&amp;AE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F268" s="1">
        <f ca="1">SUMIFS(INDIRECT($F$1&amp;$F268&amp;":"&amp;$F268),INDIRECT($F$1&amp;dbP!$D$2&amp;":"&amp;dbP!$D$2),"&gt;="&amp;AF$6,INDIRECT($F$1&amp;dbP!$D$2&amp;":"&amp;dbP!$D$2),"&lt;="&amp;AF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G268" s="1">
        <f ca="1">SUMIFS(INDIRECT($F$1&amp;$F268&amp;":"&amp;$F268),INDIRECT($F$1&amp;dbP!$D$2&amp;":"&amp;dbP!$D$2),"&gt;="&amp;AG$6,INDIRECT($F$1&amp;dbP!$D$2&amp;":"&amp;dbP!$D$2),"&lt;="&amp;AG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H268" s="1">
        <f ca="1">SUMIFS(INDIRECT($F$1&amp;$F268&amp;":"&amp;$F268),INDIRECT($F$1&amp;dbP!$D$2&amp;":"&amp;dbP!$D$2),"&gt;="&amp;AH$6,INDIRECT($F$1&amp;dbP!$D$2&amp;":"&amp;dbP!$D$2),"&lt;="&amp;AH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I268" s="1">
        <f ca="1">SUMIFS(INDIRECT($F$1&amp;$F268&amp;":"&amp;$F268),INDIRECT($F$1&amp;dbP!$D$2&amp;":"&amp;dbP!$D$2),"&gt;="&amp;AI$6,INDIRECT($F$1&amp;dbP!$D$2&amp;":"&amp;dbP!$D$2),"&lt;="&amp;AI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J268" s="1">
        <f ca="1">SUMIFS(INDIRECT($F$1&amp;$F268&amp;":"&amp;$F268),INDIRECT($F$1&amp;dbP!$D$2&amp;":"&amp;dbP!$D$2),"&gt;="&amp;AJ$6,INDIRECT($F$1&amp;dbP!$D$2&amp;":"&amp;dbP!$D$2),"&lt;="&amp;AJ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K268" s="1">
        <f ca="1">SUMIFS(INDIRECT($F$1&amp;$F268&amp;":"&amp;$F268),INDIRECT($F$1&amp;dbP!$D$2&amp;":"&amp;dbP!$D$2),"&gt;="&amp;AK$6,INDIRECT($F$1&amp;dbP!$D$2&amp;":"&amp;dbP!$D$2),"&lt;="&amp;AK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L268" s="1">
        <f ca="1">SUMIFS(INDIRECT($F$1&amp;$F268&amp;":"&amp;$F268),INDIRECT($F$1&amp;dbP!$D$2&amp;":"&amp;dbP!$D$2),"&gt;="&amp;AL$6,INDIRECT($F$1&amp;dbP!$D$2&amp;":"&amp;dbP!$D$2),"&lt;="&amp;AL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M268" s="1">
        <f ca="1">SUMIFS(INDIRECT($F$1&amp;$F268&amp;":"&amp;$F268),INDIRECT($F$1&amp;dbP!$D$2&amp;":"&amp;dbP!$D$2),"&gt;="&amp;AM$6,INDIRECT($F$1&amp;dbP!$D$2&amp;":"&amp;dbP!$D$2),"&lt;="&amp;AM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N268" s="1">
        <f ca="1">SUMIFS(INDIRECT($F$1&amp;$F268&amp;":"&amp;$F268),INDIRECT($F$1&amp;dbP!$D$2&amp;":"&amp;dbP!$D$2),"&gt;="&amp;AN$6,INDIRECT($F$1&amp;dbP!$D$2&amp;":"&amp;dbP!$D$2),"&lt;="&amp;AN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O268" s="1">
        <f ca="1">SUMIFS(INDIRECT($F$1&amp;$F268&amp;":"&amp;$F268),INDIRECT($F$1&amp;dbP!$D$2&amp;":"&amp;dbP!$D$2),"&gt;="&amp;AO$6,INDIRECT($F$1&amp;dbP!$D$2&amp;":"&amp;dbP!$D$2),"&lt;="&amp;AO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P268" s="1">
        <f ca="1">SUMIFS(INDIRECT($F$1&amp;$F268&amp;":"&amp;$F268),INDIRECT($F$1&amp;dbP!$D$2&amp;":"&amp;dbP!$D$2),"&gt;="&amp;AP$6,INDIRECT($F$1&amp;dbP!$D$2&amp;":"&amp;dbP!$D$2),"&lt;="&amp;AP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Q268" s="1">
        <f ca="1">SUMIFS(INDIRECT($F$1&amp;$F268&amp;":"&amp;$F268),INDIRECT($F$1&amp;dbP!$D$2&amp;":"&amp;dbP!$D$2),"&gt;="&amp;AQ$6,INDIRECT($F$1&amp;dbP!$D$2&amp;":"&amp;dbP!$D$2),"&lt;="&amp;AQ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R268" s="1">
        <f ca="1">SUMIFS(INDIRECT($F$1&amp;$F268&amp;":"&amp;$F268),INDIRECT($F$1&amp;dbP!$D$2&amp;":"&amp;dbP!$D$2),"&gt;="&amp;AR$6,INDIRECT($F$1&amp;dbP!$D$2&amp;":"&amp;dbP!$D$2),"&lt;="&amp;AR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S268" s="1">
        <f ca="1">SUMIFS(INDIRECT($F$1&amp;$F268&amp;":"&amp;$F268),INDIRECT($F$1&amp;dbP!$D$2&amp;":"&amp;dbP!$D$2),"&gt;="&amp;AS$6,INDIRECT($F$1&amp;dbP!$D$2&amp;":"&amp;dbP!$D$2),"&lt;="&amp;AS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T268" s="1">
        <f ca="1">SUMIFS(INDIRECT($F$1&amp;$F268&amp;":"&amp;$F268),INDIRECT($F$1&amp;dbP!$D$2&amp;":"&amp;dbP!$D$2),"&gt;="&amp;AT$6,INDIRECT($F$1&amp;dbP!$D$2&amp;":"&amp;dbP!$D$2),"&lt;="&amp;AT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U268" s="1">
        <f ca="1">SUMIFS(INDIRECT($F$1&amp;$F268&amp;":"&amp;$F268),INDIRECT($F$1&amp;dbP!$D$2&amp;":"&amp;dbP!$D$2),"&gt;="&amp;AU$6,INDIRECT($F$1&amp;dbP!$D$2&amp;":"&amp;dbP!$D$2),"&lt;="&amp;AU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V268" s="1">
        <f ca="1">SUMIFS(INDIRECT($F$1&amp;$F268&amp;":"&amp;$F268),INDIRECT($F$1&amp;dbP!$D$2&amp;":"&amp;dbP!$D$2),"&gt;="&amp;AV$6,INDIRECT($F$1&amp;dbP!$D$2&amp;":"&amp;dbP!$D$2),"&lt;="&amp;AV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W268" s="1">
        <f ca="1">SUMIFS(INDIRECT($F$1&amp;$F268&amp;":"&amp;$F268),INDIRECT($F$1&amp;dbP!$D$2&amp;":"&amp;dbP!$D$2),"&gt;="&amp;AW$6,INDIRECT($F$1&amp;dbP!$D$2&amp;":"&amp;dbP!$D$2),"&lt;="&amp;AW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X268" s="1">
        <f ca="1">SUMIFS(INDIRECT($F$1&amp;$F268&amp;":"&amp;$F268),INDIRECT($F$1&amp;dbP!$D$2&amp;":"&amp;dbP!$D$2),"&gt;="&amp;AX$6,INDIRECT($F$1&amp;dbP!$D$2&amp;":"&amp;dbP!$D$2),"&lt;="&amp;AX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Y268" s="1">
        <f ca="1">SUMIFS(INDIRECT($F$1&amp;$F268&amp;":"&amp;$F268),INDIRECT($F$1&amp;dbP!$D$2&amp;":"&amp;dbP!$D$2),"&gt;="&amp;AY$6,INDIRECT($F$1&amp;dbP!$D$2&amp;":"&amp;dbP!$D$2),"&lt;="&amp;AY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AZ268" s="1">
        <f ca="1">SUMIFS(INDIRECT($F$1&amp;$F268&amp;":"&amp;$F268),INDIRECT($F$1&amp;dbP!$D$2&amp;":"&amp;dbP!$D$2),"&gt;="&amp;AZ$6,INDIRECT($F$1&amp;dbP!$D$2&amp;":"&amp;dbP!$D$2),"&lt;="&amp;AZ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A268" s="1">
        <f ca="1">SUMIFS(INDIRECT($F$1&amp;$F268&amp;":"&amp;$F268),INDIRECT($F$1&amp;dbP!$D$2&amp;":"&amp;dbP!$D$2),"&gt;="&amp;BA$6,INDIRECT($F$1&amp;dbP!$D$2&amp;":"&amp;dbP!$D$2),"&lt;="&amp;BA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B268" s="1">
        <f ca="1">SUMIFS(INDIRECT($F$1&amp;$F268&amp;":"&amp;$F268),INDIRECT($F$1&amp;dbP!$D$2&amp;":"&amp;dbP!$D$2),"&gt;="&amp;BB$6,INDIRECT($F$1&amp;dbP!$D$2&amp;":"&amp;dbP!$D$2),"&lt;="&amp;BB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C268" s="1">
        <f ca="1">SUMIFS(INDIRECT($F$1&amp;$F268&amp;":"&amp;$F268),INDIRECT($F$1&amp;dbP!$D$2&amp;":"&amp;dbP!$D$2),"&gt;="&amp;BC$6,INDIRECT($F$1&amp;dbP!$D$2&amp;":"&amp;dbP!$D$2),"&lt;="&amp;BC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D268" s="1">
        <f ca="1">SUMIFS(INDIRECT($F$1&amp;$F268&amp;":"&amp;$F268),INDIRECT($F$1&amp;dbP!$D$2&amp;":"&amp;dbP!$D$2),"&gt;="&amp;BD$6,INDIRECT($F$1&amp;dbP!$D$2&amp;":"&amp;dbP!$D$2),"&lt;="&amp;BD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  <c r="BE268" s="1">
        <f ca="1">SUMIFS(INDIRECT($F$1&amp;$F268&amp;":"&amp;$F268),INDIRECT($F$1&amp;dbP!$D$2&amp;":"&amp;dbP!$D$2),"&gt;="&amp;BE$6,INDIRECT($F$1&amp;dbP!$D$2&amp;":"&amp;dbP!$D$2),"&lt;="&amp;BE$7,INDIRECT($F$1&amp;dbP!$O$2&amp;":"&amp;dbP!$O$2),$H268,INDIRECT($F$1&amp;dbP!$P$2&amp;":"&amp;dbP!$P$2),IF($I268=$J268,"*",$I268),INDIRECT($F$1&amp;dbP!$Q$2&amp;":"&amp;dbP!$Q$2),IF(OR($I268=$J268,"  "&amp;$I268=$J268),"*",RIGHT($J268,LEN($J268)-4)),INDIRECT($F$1&amp;dbP!$AC$2&amp;":"&amp;dbP!$AC$2),RepP!$J$3)</f>
        <v>0</v>
      </c>
    </row>
    <row r="269" spans="2:57" x14ac:dyDescent="0.3">
      <c r="B269" s="1">
        <f>MAX(B$246:B268)+1</f>
        <v>28</v>
      </c>
      <c r="D269" s="1" t="str">
        <f ca="1">INDIRECT($B$1&amp;Items!T$2&amp;$B269)</f>
        <v>CF(-)</v>
      </c>
      <c r="F269" s="1" t="str">
        <f ca="1">INDIRECT($B$1&amp;Items!P$2&amp;$B269)</f>
        <v>AA</v>
      </c>
      <c r="H269" s="13" t="str">
        <f ca="1">INDIRECT($B$1&amp;Items!M$2&amp;$B269)</f>
        <v>Оплаты себестоимостных затрат</v>
      </c>
      <c r="I269" s="13" t="str">
        <f ca="1">IF(INDIRECT($B$1&amp;Items!N$2&amp;$B269)="",H269,INDIRECT($B$1&amp;Items!N$2&amp;$B269))</f>
        <v>Оплаты расходов этапа-1 бизнес-процесса</v>
      </c>
      <c r="J269" s="1" t="str">
        <f ca="1">IF(INDIRECT($B$1&amp;Items!O$2&amp;$B269)="",IF(H269&lt;&gt;I269,"  "&amp;I269,I269),"    "&amp;INDIRECT($B$1&amp;Items!O$2&amp;$B269))</f>
        <v xml:space="preserve">    Сырье и материалы-10</v>
      </c>
      <c r="S269" s="1">
        <f ca="1">SUM($U269:INDIRECT(ADDRESS(ROW(),SUMIFS($1:$1,$5:$5,MAX($5:$5)))))</f>
        <v>1219040.2893000001</v>
      </c>
      <c r="V269" s="1">
        <f ca="1">SUMIFS(INDIRECT($F$1&amp;$F269&amp;":"&amp;$F269),INDIRECT($F$1&amp;dbP!$D$2&amp;":"&amp;dbP!$D$2),"&gt;="&amp;V$6,INDIRECT($F$1&amp;dbP!$D$2&amp;":"&amp;dbP!$D$2),"&lt;="&amp;V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W269" s="1">
        <f ca="1">SUMIFS(INDIRECT($F$1&amp;$F269&amp;":"&amp;$F269),INDIRECT($F$1&amp;dbP!$D$2&amp;":"&amp;dbP!$D$2),"&gt;="&amp;W$6,INDIRECT($F$1&amp;dbP!$D$2&amp;":"&amp;dbP!$D$2),"&lt;="&amp;W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X269" s="1">
        <f ca="1">SUMIFS(INDIRECT($F$1&amp;$F269&amp;":"&amp;$F269),INDIRECT($F$1&amp;dbP!$D$2&amp;":"&amp;dbP!$D$2),"&gt;="&amp;X$6,INDIRECT($F$1&amp;dbP!$D$2&amp;":"&amp;dbP!$D$2),"&lt;="&amp;X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609520.14465000003</v>
      </c>
      <c r="Y269" s="1">
        <f ca="1">SUMIFS(INDIRECT($F$1&amp;$F269&amp;":"&amp;$F269),INDIRECT($F$1&amp;dbP!$D$2&amp;":"&amp;dbP!$D$2),"&gt;="&amp;Y$6,INDIRECT($F$1&amp;dbP!$D$2&amp;":"&amp;dbP!$D$2),"&lt;="&amp;Y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Z269" s="1">
        <f ca="1">SUMIFS(INDIRECT($F$1&amp;$F269&amp;":"&amp;$F269),INDIRECT($F$1&amp;dbP!$D$2&amp;":"&amp;dbP!$D$2),"&gt;="&amp;Z$6,INDIRECT($F$1&amp;dbP!$D$2&amp;":"&amp;dbP!$D$2),"&lt;="&amp;Z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A269" s="1">
        <f ca="1">SUMIFS(INDIRECT($F$1&amp;$F269&amp;":"&amp;$F269),INDIRECT($F$1&amp;dbP!$D$2&amp;":"&amp;dbP!$D$2),"&gt;="&amp;AA$6,INDIRECT($F$1&amp;dbP!$D$2&amp;":"&amp;dbP!$D$2),"&lt;="&amp;AA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609520.14465000003</v>
      </c>
      <c r="AB269" s="1">
        <f ca="1">SUMIFS(INDIRECT($F$1&amp;$F269&amp;":"&amp;$F269),INDIRECT($F$1&amp;dbP!$D$2&amp;":"&amp;dbP!$D$2),"&gt;="&amp;AB$6,INDIRECT($F$1&amp;dbP!$D$2&amp;":"&amp;dbP!$D$2),"&lt;="&amp;AB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C269" s="1">
        <f ca="1">SUMIFS(INDIRECT($F$1&amp;$F269&amp;":"&amp;$F269),INDIRECT($F$1&amp;dbP!$D$2&amp;":"&amp;dbP!$D$2),"&gt;="&amp;AC$6,INDIRECT($F$1&amp;dbP!$D$2&amp;":"&amp;dbP!$D$2),"&lt;="&amp;AC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D269" s="1">
        <f ca="1">SUMIFS(INDIRECT($F$1&amp;$F269&amp;":"&amp;$F269),INDIRECT($F$1&amp;dbP!$D$2&amp;":"&amp;dbP!$D$2),"&gt;="&amp;AD$6,INDIRECT($F$1&amp;dbP!$D$2&amp;":"&amp;dbP!$D$2),"&lt;="&amp;AD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E269" s="1">
        <f ca="1">SUMIFS(INDIRECT($F$1&amp;$F269&amp;":"&amp;$F269),INDIRECT($F$1&amp;dbP!$D$2&amp;":"&amp;dbP!$D$2),"&gt;="&amp;AE$6,INDIRECT($F$1&amp;dbP!$D$2&amp;":"&amp;dbP!$D$2),"&lt;="&amp;AE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F269" s="1">
        <f ca="1">SUMIFS(INDIRECT($F$1&amp;$F269&amp;":"&amp;$F269),INDIRECT($F$1&amp;dbP!$D$2&amp;":"&amp;dbP!$D$2),"&gt;="&amp;AF$6,INDIRECT($F$1&amp;dbP!$D$2&amp;":"&amp;dbP!$D$2),"&lt;="&amp;AF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G269" s="1">
        <f ca="1">SUMIFS(INDIRECT($F$1&amp;$F269&amp;":"&amp;$F269),INDIRECT($F$1&amp;dbP!$D$2&amp;":"&amp;dbP!$D$2),"&gt;="&amp;AG$6,INDIRECT($F$1&amp;dbP!$D$2&amp;":"&amp;dbP!$D$2),"&lt;="&amp;AG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H269" s="1">
        <f ca="1">SUMIFS(INDIRECT($F$1&amp;$F269&amp;":"&amp;$F269),INDIRECT($F$1&amp;dbP!$D$2&amp;":"&amp;dbP!$D$2),"&gt;="&amp;AH$6,INDIRECT($F$1&amp;dbP!$D$2&amp;":"&amp;dbP!$D$2),"&lt;="&amp;AH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I269" s="1">
        <f ca="1">SUMIFS(INDIRECT($F$1&amp;$F269&amp;":"&amp;$F269),INDIRECT($F$1&amp;dbP!$D$2&amp;":"&amp;dbP!$D$2),"&gt;="&amp;AI$6,INDIRECT($F$1&amp;dbP!$D$2&amp;":"&amp;dbP!$D$2),"&lt;="&amp;AI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J269" s="1">
        <f ca="1">SUMIFS(INDIRECT($F$1&amp;$F269&amp;":"&amp;$F269),INDIRECT($F$1&amp;dbP!$D$2&amp;":"&amp;dbP!$D$2),"&gt;="&amp;AJ$6,INDIRECT($F$1&amp;dbP!$D$2&amp;":"&amp;dbP!$D$2),"&lt;="&amp;AJ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K269" s="1">
        <f ca="1">SUMIFS(INDIRECT($F$1&amp;$F269&amp;":"&amp;$F269),INDIRECT($F$1&amp;dbP!$D$2&amp;":"&amp;dbP!$D$2),"&gt;="&amp;AK$6,INDIRECT($F$1&amp;dbP!$D$2&amp;":"&amp;dbP!$D$2),"&lt;="&amp;AK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L269" s="1">
        <f ca="1">SUMIFS(INDIRECT($F$1&amp;$F269&amp;":"&amp;$F269),INDIRECT($F$1&amp;dbP!$D$2&amp;":"&amp;dbP!$D$2),"&gt;="&amp;AL$6,INDIRECT($F$1&amp;dbP!$D$2&amp;":"&amp;dbP!$D$2),"&lt;="&amp;AL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M269" s="1">
        <f ca="1">SUMIFS(INDIRECT($F$1&amp;$F269&amp;":"&amp;$F269),INDIRECT($F$1&amp;dbP!$D$2&amp;":"&amp;dbP!$D$2),"&gt;="&amp;AM$6,INDIRECT($F$1&amp;dbP!$D$2&amp;":"&amp;dbP!$D$2),"&lt;="&amp;AM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N269" s="1">
        <f ca="1">SUMIFS(INDIRECT($F$1&amp;$F269&amp;":"&amp;$F269),INDIRECT($F$1&amp;dbP!$D$2&amp;":"&amp;dbP!$D$2),"&gt;="&amp;AN$6,INDIRECT($F$1&amp;dbP!$D$2&amp;":"&amp;dbP!$D$2),"&lt;="&amp;AN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O269" s="1">
        <f ca="1">SUMIFS(INDIRECT($F$1&amp;$F269&amp;":"&amp;$F269),INDIRECT($F$1&amp;dbP!$D$2&amp;":"&amp;dbP!$D$2),"&gt;="&amp;AO$6,INDIRECT($F$1&amp;dbP!$D$2&amp;":"&amp;dbP!$D$2),"&lt;="&amp;AO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P269" s="1">
        <f ca="1">SUMIFS(INDIRECT($F$1&amp;$F269&amp;":"&amp;$F269),INDIRECT($F$1&amp;dbP!$D$2&amp;":"&amp;dbP!$D$2),"&gt;="&amp;AP$6,INDIRECT($F$1&amp;dbP!$D$2&amp;":"&amp;dbP!$D$2),"&lt;="&amp;AP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Q269" s="1">
        <f ca="1">SUMIFS(INDIRECT($F$1&amp;$F269&amp;":"&amp;$F269),INDIRECT($F$1&amp;dbP!$D$2&amp;":"&amp;dbP!$D$2),"&gt;="&amp;AQ$6,INDIRECT($F$1&amp;dbP!$D$2&amp;":"&amp;dbP!$D$2),"&lt;="&amp;AQ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R269" s="1">
        <f ca="1">SUMIFS(INDIRECT($F$1&amp;$F269&amp;":"&amp;$F269),INDIRECT($F$1&amp;dbP!$D$2&amp;":"&amp;dbP!$D$2),"&gt;="&amp;AR$6,INDIRECT($F$1&amp;dbP!$D$2&amp;":"&amp;dbP!$D$2),"&lt;="&amp;AR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S269" s="1">
        <f ca="1">SUMIFS(INDIRECT($F$1&amp;$F269&amp;":"&amp;$F269),INDIRECT($F$1&amp;dbP!$D$2&amp;":"&amp;dbP!$D$2),"&gt;="&amp;AS$6,INDIRECT($F$1&amp;dbP!$D$2&amp;":"&amp;dbP!$D$2),"&lt;="&amp;AS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T269" s="1">
        <f ca="1">SUMIFS(INDIRECT($F$1&amp;$F269&amp;":"&amp;$F269),INDIRECT($F$1&amp;dbP!$D$2&amp;":"&amp;dbP!$D$2),"&gt;="&amp;AT$6,INDIRECT($F$1&amp;dbP!$D$2&amp;":"&amp;dbP!$D$2),"&lt;="&amp;AT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U269" s="1">
        <f ca="1">SUMIFS(INDIRECT($F$1&amp;$F269&amp;":"&amp;$F269),INDIRECT($F$1&amp;dbP!$D$2&amp;":"&amp;dbP!$D$2),"&gt;="&amp;AU$6,INDIRECT($F$1&amp;dbP!$D$2&amp;":"&amp;dbP!$D$2),"&lt;="&amp;AU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V269" s="1">
        <f ca="1">SUMIFS(INDIRECT($F$1&amp;$F269&amp;":"&amp;$F269),INDIRECT($F$1&amp;dbP!$D$2&amp;":"&amp;dbP!$D$2),"&gt;="&amp;AV$6,INDIRECT($F$1&amp;dbP!$D$2&amp;":"&amp;dbP!$D$2),"&lt;="&amp;AV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W269" s="1">
        <f ca="1">SUMIFS(INDIRECT($F$1&amp;$F269&amp;":"&amp;$F269),INDIRECT($F$1&amp;dbP!$D$2&amp;":"&amp;dbP!$D$2),"&gt;="&amp;AW$6,INDIRECT($F$1&amp;dbP!$D$2&amp;":"&amp;dbP!$D$2),"&lt;="&amp;AW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X269" s="1">
        <f ca="1">SUMIFS(INDIRECT($F$1&amp;$F269&amp;":"&amp;$F269),INDIRECT($F$1&amp;dbP!$D$2&amp;":"&amp;dbP!$D$2),"&gt;="&amp;AX$6,INDIRECT($F$1&amp;dbP!$D$2&amp;":"&amp;dbP!$D$2),"&lt;="&amp;AX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Y269" s="1">
        <f ca="1">SUMIFS(INDIRECT($F$1&amp;$F269&amp;":"&amp;$F269),INDIRECT($F$1&amp;dbP!$D$2&amp;":"&amp;dbP!$D$2),"&gt;="&amp;AY$6,INDIRECT($F$1&amp;dbP!$D$2&amp;":"&amp;dbP!$D$2),"&lt;="&amp;AY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AZ269" s="1">
        <f ca="1">SUMIFS(INDIRECT($F$1&amp;$F269&amp;":"&amp;$F269),INDIRECT($F$1&amp;dbP!$D$2&amp;":"&amp;dbP!$D$2),"&gt;="&amp;AZ$6,INDIRECT($F$1&amp;dbP!$D$2&amp;":"&amp;dbP!$D$2),"&lt;="&amp;AZ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A269" s="1">
        <f ca="1">SUMIFS(INDIRECT($F$1&amp;$F269&amp;":"&amp;$F269),INDIRECT($F$1&amp;dbP!$D$2&amp;":"&amp;dbP!$D$2),"&gt;="&amp;BA$6,INDIRECT($F$1&amp;dbP!$D$2&amp;":"&amp;dbP!$D$2),"&lt;="&amp;BA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B269" s="1">
        <f ca="1">SUMIFS(INDIRECT($F$1&amp;$F269&amp;":"&amp;$F269),INDIRECT($F$1&amp;dbP!$D$2&amp;":"&amp;dbP!$D$2),"&gt;="&amp;BB$6,INDIRECT($F$1&amp;dbP!$D$2&amp;":"&amp;dbP!$D$2),"&lt;="&amp;BB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C269" s="1">
        <f ca="1">SUMIFS(INDIRECT($F$1&amp;$F269&amp;":"&amp;$F269),INDIRECT($F$1&amp;dbP!$D$2&amp;":"&amp;dbP!$D$2),"&gt;="&amp;BC$6,INDIRECT($F$1&amp;dbP!$D$2&amp;":"&amp;dbP!$D$2),"&lt;="&amp;BC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D269" s="1">
        <f ca="1">SUMIFS(INDIRECT($F$1&amp;$F269&amp;":"&amp;$F269),INDIRECT($F$1&amp;dbP!$D$2&amp;":"&amp;dbP!$D$2),"&gt;="&amp;BD$6,INDIRECT($F$1&amp;dbP!$D$2&amp;":"&amp;dbP!$D$2),"&lt;="&amp;BD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  <c r="BE269" s="1">
        <f ca="1">SUMIFS(INDIRECT($F$1&amp;$F269&amp;":"&amp;$F269),INDIRECT($F$1&amp;dbP!$D$2&amp;":"&amp;dbP!$D$2),"&gt;="&amp;BE$6,INDIRECT($F$1&amp;dbP!$D$2&amp;":"&amp;dbP!$D$2),"&lt;="&amp;BE$7,INDIRECT($F$1&amp;dbP!$O$2&amp;":"&amp;dbP!$O$2),$H269,INDIRECT($F$1&amp;dbP!$P$2&amp;":"&amp;dbP!$P$2),IF($I269=$J269,"*",$I269),INDIRECT($F$1&amp;dbP!$Q$2&amp;":"&amp;dbP!$Q$2),IF(OR($I269=$J269,"  "&amp;$I269=$J269),"*",RIGHT($J269,LEN($J269)-4)),INDIRECT($F$1&amp;dbP!$AC$2&amp;":"&amp;dbP!$AC$2),RepP!$J$3)</f>
        <v>0</v>
      </c>
    </row>
    <row r="270" spans="2:57" x14ac:dyDescent="0.3">
      <c r="B270" s="1">
        <f>MAX(B$246:B269)+1</f>
        <v>29</v>
      </c>
      <c r="D270" s="1" t="str">
        <f ca="1">INDIRECT($B$1&amp;Items!T$2&amp;$B270)</f>
        <v>CF(-)</v>
      </c>
      <c r="F270" s="1" t="str">
        <f ca="1">INDIRECT($B$1&amp;Items!P$2&amp;$B270)</f>
        <v>AA</v>
      </c>
      <c r="H270" s="13" t="str">
        <f ca="1">INDIRECT($B$1&amp;Items!M$2&amp;$B270)</f>
        <v>Оплаты себестоимостных затрат</v>
      </c>
      <c r="I270" s="13" t="str">
        <f ca="1">IF(INDIRECT($B$1&amp;Items!N$2&amp;$B270)="",H270,INDIRECT($B$1&amp;Items!N$2&amp;$B270))</f>
        <v>Оплаты расходов этапа-1 бизнес-процесса</v>
      </c>
      <c r="J270" s="1" t="str">
        <f ca="1">IF(INDIRECT($B$1&amp;Items!O$2&amp;$B270)="",IF(H270&lt;&gt;I270,"  "&amp;I270,I270),"    "&amp;INDIRECT($B$1&amp;Items!O$2&amp;$B270))</f>
        <v xml:space="preserve">    Сырье и материалы-11</v>
      </c>
      <c r="S270" s="1">
        <f ca="1">SUM($U270:INDIRECT(ADDRESS(ROW(),SUMIFS($1:$1,$5:$5,MAX($5:$5)))))</f>
        <v>1402551.7307000002</v>
      </c>
      <c r="V270" s="1">
        <f ca="1">SUMIFS(INDIRECT($F$1&amp;$F270&amp;":"&amp;$F270),INDIRECT($F$1&amp;dbP!$D$2&amp;":"&amp;dbP!$D$2),"&gt;="&amp;V$6,INDIRECT($F$1&amp;dbP!$D$2&amp;":"&amp;dbP!$D$2),"&lt;="&amp;V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W270" s="1">
        <f ca="1">SUMIFS(INDIRECT($F$1&amp;$F270&amp;":"&amp;$F270),INDIRECT($F$1&amp;dbP!$D$2&amp;":"&amp;dbP!$D$2),"&gt;="&amp;W$6,INDIRECT($F$1&amp;dbP!$D$2&amp;":"&amp;dbP!$D$2),"&lt;="&amp;W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X270" s="1">
        <f ca="1">SUMIFS(INDIRECT($F$1&amp;$F270&amp;":"&amp;$F270),INDIRECT($F$1&amp;dbP!$D$2&amp;":"&amp;dbP!$D$2),"&gt;="&amp;X$6,INDIRECT($F$1&amp;dbP!$D$2&amp;":"&amp;dbP!$D$2),"&lt;="&amp;X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Y270" s="1">
        <f ca="1">SUMIFS(INDIRECT($F$1&amp;$F270&amp;":"&amp;$F270),INDIRECT($F$1&amp;dbP!$D$2&amp;":"&amp;dbP!$D$2),"&gt;="&amp;Y$6,INDIRECT($F$1&amp;dbP!$D$2&amp;":"&amp;dbP!$D$2),"&lt;="&amp;Y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981786.21149000002</v>
      </c>
      <c r="Z270" s="1">
        <f ca="1">SUMIFS(INDIRECT($F$1&amp;$F270&amp;":"&amp;$F270),INDIRECT($F$1&amp;dbP!$D$2&amp;":"&amp;dbP!$D$2),"&gt;="&amp;Z$6,INDIRECT($F$1&amp;dbP!$D$2&amp;":"&amp;dbP!$D$2),"&lt;="&amp;Z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420765.51921000017</v>
      </c>
      <c r="AA270" s="1">
        <f ca="1">SUMIFS(INDIRECT($F$1&amp;$F270&amp;":"&amp;$F270),INDIRECT($F$1&amp;dbP!$D$2&amp;":"&amp;dbP!$D$2),"&gt;="&amp;AA$6,INDIRECT($F$1&amp;dbP!$D$2&amp;":"&amp;dbP!$D$2),"&lt;="&amp;AA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B270" s="1">
        <f ca="1">SUMIFS(INDIRECT($F$1&amp;$F270&amp;":"&amp;$F270),INDIRECT($F$1&amp;dbP!$D$2&amp;":"&amp;dbP!$D$2),"&gt;="&amp;AB$6,INDIRECT($F$1&amp;dbP!$D$2&amp;":"&amp;dbP!$D$2),"&lt;="&amp;AB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C270" s="1">
        <f ca="1">SUMIFS(INDIRECT($F$1&amp;$F270&amp;":"&amp;$F270),INDIRECT($F$1&amp;dbP!$D$2&amp;":"&amp;dbP!$D$2),"&gt;="&amp;AC$6,INDIRECT($F$1&amp;dbP!$D$2&amp;":"&amp;dbP!$D$2),"&lt;="&amp;AC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D270" s="1">
        <f ca="1">SUMIFS(INDIRECT($F$1&amp;$F270&amp;":"&amp;$F270),INDIRECT($F$1&amp;dbP!$D$2&amp;":"&amp;dbP!$D$2),"&gt;="&amp;AD$6,INDIRECT($F$1&amp;dbP!$D$2&amp;":"&amp;dbP!$D$2),"&lt;="&amp;AD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E270" s="1">
        <f ca="1">SUMIFS(INDIRECT($F$1&amp;$F270&amp;":"&amp;$F270),INDIRECT($F$1&amp;dbP!$D$2&amp;":"&amp;dbP!$D$2),"&gt;="&amp;AE$6,INDIRECT($F$1&amp;dbP!$D$2&amp;":"&amp;dbP!$D$2),"&lt;="&amp;AE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F270" s="1">
        <f ca="1">SUMIFS(INDIRECT($F$1&amp;$F270&amp;":"&amp;$F270),INDIRECT($F$1&amp;dbP!$D$2&amp;":"&amp;dbP!$D$2),"&gt;="&amp;AF$6,INDIRECT($F$1&amp;dbP!$D$2&amp;":"&amp;dbP!$D$2),"&lt;="&amp;AF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G270" s="1">
        <f ca="1">SUMIFS(INDIRECT($F$1&amp;$F270&amp;":"&amp;$F270),INDIRECT($F$1&amp;dbP!$D$2&amp;":"&amp;dbP!$D$2),"&gt;="&amp;AG$6,INDIRECT($F$1&amp;dbP!$D$2&amp;":"&amp;dbP!$D$2),"&lt;="&amp;AG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H270" s="1">
        <f ca="1">SUMIFS(INDIRECT($F$1&amp;$F270&amp;":"&amp;$F270),INDIRECT($F$1&amp;dbP!$D$2&amp;":"&amp;dbP!$D$2),"&gt;="&amp;AH$6,INDIRECT($F$1&amp;dbP!$D$2&amp;":"&amp;dbP!$D$2),"&lt;="&amp;AH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I270" s="1">
        <f ca="1">SUMIFS(INDIRECT($F$1&amp;$F270&amp;":"&amp;$F270),INDIRECT($F$1&amp;dbP!$D$2&amp;":"&amp;dbP!$D$2),"&gt;="&amp;AI$6,INDIRECT($F$1&amp;dbP!$D$2&amp;":"&amp;dbP!$D$2),"&lt;="&amp;AI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J270" s="1">
        <f ca="1">SUMIFS(INDIRECT($F$1&amp;$F270&amp;":"&amp;$F270),INDIRECT($F$1&amp;dbP!$D$2&amp;":"&amp;dbP!$D$2),"&gt;="&amp;AJ$6,INDIRECT($F$1&amp;dbP!$D$2&amp;":"&amp;dbP!$D$2),"&lt;="&amp;AJ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K270" s="1">
        <f ca="1">SUMIFS(INDIRECT($F$1&amp;$F270&amp;":"&amp;$F270),INDIRECT($F$1&amp;dbP!$D$2&amp;":"&amp;dbP!$D$2),"&gt;="&amp;AK$6,INDIRECT($F$1&amp;dbP!$D$2&amp;":"&amp;dbP!$D$2),"&lt;="&amp;AK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L270" s="1">
        <f ca="1">SUMIFS(INDIRECT($F$1&amp;$F270&amp;":"&amp;$F270),INDIRECT($F$1&amp;dbP!$D$2&amp;":"&amp;dbP!$D$2),"&gt;="&amp;AL$6,INDIRECT($F$1&amp;dbP!$D$2&amp;":"&amp;dbP!$D$2),"&lt;="&amp;AL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M270" s="1">
        <f ca="1">SUMIFS(INDIRECT($F$1&amp;$F270&amp;":"&amp;$F270),INDIRECT($F$1&amp;dbP!$D$2&amp;":"&amp;dbP!$D$2),"&gt;="&amp;AM$6,INDIRECT($F$1&amp;dbP!$D$2&amp;":"&amp;dbP!$D$2),"&lt;="&amp;AM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N270" s="1">
        <f ca="1">SUMIFS(INDIRECT($F$1&amp;$F270&amp;":"&amp;$F270),INDIRECT($F$1&amp;dbP!$D$2&amp;":"&amp;dbP!$D$2),"&gt;="&amp;AN$6,INDIRECT($F$1&amp;dbP!$D$2&amp;":"&amp;dbP!$D$2),"&lt;="&amp;AN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O270" s="1">
        <f ca="1">SUMIFS(INDIRECT($F$1&amp;$F270&amp;":"&amp;$F270),INDIRECT($F$1&amp;dbP!$D$2&amp;":"&amp;dbP!$D$2),"&gt;="&amp;AO$6,INDIRECT($F$1&amp;dbP!$D$2&amp;":"&amp;dbP!$D$2),"&lt;="&amp;AO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P270" s="1">
        <f ca="1">SUMIFS(INDIRECT($F$1&amp;$F270&amp;":"&amp;$F270),INDIRECT($F$1&amp;dbP!$D$2&amp;":"&amp;dbP!$D$2),"&gt;="&amp;AP$6,INDIRECT($F$1&amp;dbP!$D$2&amp;":"&amp;dbP!$D$2),"&lt;="&amp;AP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Q270" s="1">
        <f ca="1">SUMIFS(INDIRECT($F$1&amp;$F270&amp;":"&amp;$F270),INDIRECT($F$1&amp;dbP!$D$2&amp;":"&amp;dbP!$D$2),"&gt;="&amp;AQ$6,INDIRECT($F$1&amp;dbP!$D$2&amp;":"&amp;dbP!$D$2),"&lt;="&amp;AQ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R270" s="1">
        <f ca="1">SUMIFS(INDIRECT($F$1&amp;$F270&amp;":"&amp;$F270),INDIRECT($F$1&amp;dbP!$D$2&amp;":"&amp;dbP!$D$2),"&gt;="&amp;AR$6,INDIRECT($F$1&amp;dbP!$D$2&amp;":"&amp;dbP!$D$2),"&lt;="&amp;AR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S270" s="1">
        <f ca="1">SUMIFS(INDIRECT($F$1&amp;$F270&amp;":"&amp;$F270),INDIRECT($F$1&amp;dbP!$D$2&amp;":"&amp;dbP!$D$2),"&gt;="&amp;AS$6,INDIRECT($F$1&amp;dbP!$D$2&amp;":"&amp;dbP!$D$2),"&lt;="&amp;AS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T270" s="1">
        <f ca="1">SUMIFS(INDIRECT($F$1&amp;$F270&amp;":"&amp;$F270),INDIRECT($F$1&amp;dbP!$D$2&amp;":"&amp;dbP!$D$2),"&gt;="&amp;AT$6,INDIRECT($F$1&amp;dbP!$D$2&amp;":"&amp;dbP!$D$2),"&lt;="&amp;AT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U270" s="1">
        <f ca="1">SUMIFS(INDIRECT($F$1&amp;$F270&amp;":"&amp;$F270),INDIRECT($F$1&amp;dbP!$D$2&amp;":"&amp;dbP!$D$2),"&gt;="&amp;AU$6,INDIRECT($F$1&amp;dbP!$D$2&amp;":"&amp;dbP!$D$2),"&lt;="&amp;AU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V270" s="1">
        <f ca="1">SUMIFS(INDIRECT($F$1&amp;$F270&amp;":"&amp;$F270),INDIRECT($F$1&amp;dbP!$D$2&amp;":"&amp;dbP!$D$2),"&gt;="&amp;AV$6,INDIRECT($F$1&amp;dbP!$D$2&amp;":"&amp;dbP!$D$2),"&lt;="&amp;AV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W270" s="1">
        <f ca="1">SUMIFS(INDIRECT($F$1&amp;$F270&amp;":"&amp;$F270),INDIRECT($F$1&amp;dbP!$D$2&amp;":"&amp;dbP!$D$2),"&gt;="&amp;AW$6,INDIRECT($F$1&amp;dbP!$D$2&amp;":"&amp;dbP!$D$2),"&lt;="&amp;AW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X270" s="1">
        <f ca="1">SUMIFS(INDIRECT($F$1&amp;$F270&amp;":"&amp;$F270),INDIRECT($F$1&amp;dbP!$D$2&amp;":"&amp;dbP!$D$2),"&gt;="&amp;AX$6,INDIRECT($F$1&amp;dbP!$D$2&amp;":"&amp;dbP!$D$2),"&lt;="&amp;AX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Y270" s="1">
        <f ca="1">SUMIFS(INDIRECT($F$1&amp;$F270&amp;":"&amp;$F270),INDIRECT($F$1&amp;dbP!$D$2&amp;":"&amp;dbP!$D$2),"&gt;="&amp;AY$6,INDIRECT($F$1&amp;dbP!$D$2&amp;":"&amp;dbP!$D$2),"&lt;="&amp;AY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AZ270" s="1">
        <f ca="1">SUMIFS(INDIRECT($F$1&amp;$F270&amp;":"&amp;$F270),INDIRECT($F$1&amp;dbP!$D$2&amp;":"&amp;dbP!$D$2),"&gt;="&amp;AZ$6,INDIRECT($F$1&amp;dbP!$D$2&amp;":"&amp;dbP!$D$2),"&lt;="&amp;AZ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A270" s="1">
        <f ca="1">SUMIFS(INDIRECT($F$1&amp;$F270&amp;":"&amp;$F270),INDIRECT($F$1&amp;dbP!$D$2&amp;":"&amp;dbP!$D$2),"&gt;="&amp;BA$6,INDIRECT($F$1&amp;dbP!$D$2&amp;":"&amp;dbP!$D$2),"&lt;="&amp;BA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B270" s="1">
        <f ca="1">SUMIFS(INDIRECT($F$1&amp;$F270&amp;":"&amp;$F270),INDIRECT($F$1&amp;dbP!$D$2&amp;":"&amp;dbP!$D$2),"&gt;="&amp;BB$6,INDIRECT($F$1&amp;dbP!$D$2&amp;":"&amp;dbP!$D$2),"&lt;="&amp;BB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C270" s="1">
        <f ca="1">SUMIFS(INDIRECT($F$1&amp;$F270&amp;":"&amp;$F270),INDIRECT($F$1&amp;dbP!$D$2&amp;":"&amp;dbP!$D$2),"&gt;="&amp;BC$6,INDIRECT($F$1&amp;dbP!$D$2&amp;":"&amp;dbP!$D$2),"&lt;="&amp;BC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D270" s="1">
        <f ca="1">SUMIFS(INDIRECT($F$1&amp;$F270&amp;":"&amp;$F270),INDIRECT($F$1&amp;dbP!$D$2&amp;":"&amp;dbP!$D$2),"&gt;="&amp;BD$6,INDIRECT($F$1&amp;dbP!$D$2&amp;":"&amp;dbP!$D$2),"&lt;="&amp;BD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  <c r="BE270" s="1">
        <f ca="1">SUMIFS(INDIRECT($F$1&amp;$F270&amp;":"&amp;$F270),INDIRECT($F$1&amp;dbP!$D$2&amp;":"&amp;dbP!$D$2),"&gt;="&amp;BE$6,INDIRECT($F$1&amp;dbP!$D$2&amp;":"&amp;dbP!$D$2),"&lt;="&amp;BE$7,INDIRECT($F$1&amp;dbP!$O$2&amp;":"&amp;dbP!$O$2),$H270,INDIRECT($F$1&amp;dbP!$P$2&amp;":"&amp;dbP!$P$2),IF($I270=$J270,"*",$I270),INDIRECT($F$1&amp;dbP!$Q$2&amp;":"&amp;dbP!$Q$2),IF(OR($I270=$J270,"  "&amp;$I270=$J270),"*",RIGHT($J270,LEN($J270)-4)),INDIRECT($F$1&amp;dbP!$AC$2&amp;":"&amp;dbP!$AC$2),RepP!$J$3)</f>
        <v>0</v>
      </c>
    </row>
    <row r="271" spans="2:57" x14ac:dyDescent="0.3">
      <c r="B271" s="1">
        <f>MAX(B$246:B270)+1</f>
        <v>30</v>
      </c>
      <c r="D271" s="1">
        <f ca="1">INDIRECT($B$1&amp;Items!T$2&amp;$B271)</f>
        <v>0</v>
      </c>
      <c r="F271" s="1" t="str">
        <f ca="1">INDIRECT($B$1&amp;Items!P$2&amp;$B271)</f>
        <v>AA</v>
      </c>
      <c r="H271" s="13" t="str">
        <f ca="1">INDIRECT($B$1&amp;Items!M$2&amp;$B271)</f>
        <v>Оплаты себестоимостных затрат</v>
      </c>
      <c r="I271" s="13" t="str">
        <f ca="1">IF(INDIRECT($B$1&amp;Items!N$2&amp;$B271)="",H271,INDIRECT($B$1&amp;Items!N$2&amp;$B271))</f>
        <v>Оплаты расходов этапа-2 бизнес-процесса</v>
      </c>
      <c r="J271" s="1" t="str">
        <f ca="1">IF(INDIRECT($B$1&amp;Items!O$2&amp;$B271)="",IF(H271&lt;&gt;I271,"  "&amp;I271,I271),"    "&amp;INDIRECT($B$1&amp;Items!O$2&amp;$B271))</f>
        <v xml:space="preserve">  Оплаты расходов этапа-2 бизнес-процесса</v>
      </c>
      <c r="S271" s="1">
        <f ca="1">SUM($U271:INDIRECT(ADDRESS(ROW(),SUMIFS($1:$1,$5:$5,MAX($5:$5)))))</f>
        <v>10634926.527000001</v>
      </c>
      <c r="V271" s="1">
        <f ca="1">SUMIFS(INDIRECT($F$1&amp;$F271&amp;":"&amp;$F271),INDIRECT($F$1&amp;dbP!$D$2&amp;":"&amp;dbP!$D$2),"&gt;="&amp;V$6,INDIRECT($F$1&amp;dbP!$D$2&amp;":"&amp;dbP!$D$2),"&lt;="&amp;V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2669491.4613899998</v>
      </c>
      <c r="W271" s="1">
        <f ca="1">SUMIFS(INDIRECT($F$1&amp;$F271&amp;":"&amp;$F271),INDIRECT($F$1&amp;dbP!$D$2&amp;":"&amp;dbP!$D$2),"&gt;="&amp;W$6,INDIRECT($F$1&amp;dbP!$D$2&amp;":"&amp;dbP!$D$2),"&lt;="&amp;W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771110.09310000017</v>
      </c>
      <c r="X271" s="1">
        <f ca="1">SUMIFS(INDIRECT($F$1&amp;$F271&amp;":"&amp;$F271),INDIRECT($F$1&amp;dbP!$D$2&amp;":"&amp;dbP!$D$2),"&gt;="&amp;X$6,INDIRECT($F$1&amp;dbP!$D$2&amp;":"&amp;dbP!$D$2),"&lt;="&amp;X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1296094.97251</v>
      </c>
      <c r="Y271" s="1">
        <f ca="1">SUMIFS(INDIRECT($F$1&amp;$F271&amp;":"&amp;$F271),INDIRECT($F$1&amp;dbP!$D$2&amp;":"&amp;dbP!$D$2),"&gt;="&amp;Y$6,INDIRECT($F$1&amp;dbP!$D$2&amp;":"&amp;dbP!$D$2),"&lt;="&amp;Y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1164000</v>
      </c>
      <c r="Z271" s="1">
        <f ca="1">SUMIFS(INDIRECT($F$1&amp;$F271&amp;":"&amp;$F271),INDIRECT($F$1&amp;dbP!$D$2&amp;":"&amp;dbP!$D$2),"&gt;="&amp;Z$6,INDIRECT($F$1&amp;dbP!$D$2&amp;":"&amp;dbP!$D$2),"&lt;="&amp;Z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2318981.1</v>
      </c>
      <c r="AA271" s="1">
        <f ca="1">SUMIFS(INDIRECT($F$1&amp;$F271&amp;":"&amp;$F271),INDIRECT($F$1&amp;dbP!$D$2&amp;":"&amp;dbP!$D$2),"&gt;="&amp;AA$6,INDIRECT($F$1&amp;dbP!$D$2&amp;":"&amp;dbP!$D$2),"&lt;="&amp;AA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1287619</v>
      </c>
      <c r="AB271" s="1">
        <f ca="1">SUMIFS(INDIRECT($F$1&amp;$F271&amp;":"&amp;$F271),INDIRECT($F$1&amp;dbP!$D$2&amp;":"&amp;dbP!$D$2),"&gt;="&amp;AB$6,INDIRECT($F$1&amp;dbP!$D$2&amp;":"&amp;dbP!$D$2),"&lt;="&amp;AB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1127629.8999999999</v>
      </c>
      <c r="AC271" s="1">
        <f ca="1">SUMIFS(INDIRECT($F$1&amp;$F271&amp;":"&amp;$F271),INDIRECT($F$1&amp;dbP!$D$2&amp;":"&amp;dbP!$D$2),"&gt;="&amp;AC$6,INDIRECT($F$1&amp;dbP!$D$2&amp;":"&amp;dbP!$D$2),"&lt;="&amp;AC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D271" s="1">
        <f ca="1">SUMIFS(INDIRECT($F$1&amp;$F271&amp;":"&amp;$F271),INDIRECT($F$1&amp;dbP!$D$2&amp;":"&amp;dbP!$D$2),"&gt;="&amp;AD$6,INDIRECT($F$1&amp;dbP!$D$2&amp;":"&amp;dbP!$D$2),"&lt;="&amp;AD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E271" s="1">
        <f ca="1">SUMIFS(INDIRECT($F$1&amp;$F271&amp;":"&amp;$F271),INDIRECT($F$1&amp;dbP!$D$2&amp;":"&amp;dbP!$D$2),"&gt;="&amp;AE$6,INDIRECT($F$1&amp;dbP!$D$2&amp;":"&amp;dbP!$D$2),"&lt;="&amp;AE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F271" s="1">
        <f ca="1">SUMIFS(INDIRECT($F$1&amp;$F271&amp;":"&amp;$F271),INDIRECT($F$1&amp;dbP!$D$2&amp;":"&amp;dbP!$D$2),"&gt;="&amp;AF$6,INDIRECT($F$1&amp;dbP!$D$2&amp;":"&amp;dbP!$D$2),"&lt;="&amp;AF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G271" s="1">
        <f ca="1">SUMIFS(INDIRECT($F$1&amp;$F271&amp;":"&amp;$F271),INDIRECT($F$1&amp;dbP!$D$2&amp;":"&amp;dbP!$D$2),"&gt;="&amp;AG$6,INDIRECT($F$1&amp;dbP!$D$2&amp;":"&amp;dbP!$D$2),"&lt;="&amp;AG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H271" s="1">
        <f ca="1">SUMIFS(INDIRECT($F$1&amp;$F271&amp;":"&amp;$F271),INDIRECT($F$1&amp;dbP!$D$2&amp;":"&amp;dbP!$D$2),"&gt;="&amp;AH$6,INDIRECT($F$1&amp;dbP!$D$2&amp;":"&amp;dbP!$D$2),"&lt;="&amp;AH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I271" s="1">
        <f ca="1">SUMIFS(INDIRECT($F$1&amp;$F271&amp;":"&amp;$F271),INDIRECT($F$1&amp;dbP!$D$2&amp;":"&amp;dbP!$D$2),"&gt;="&amp;AI$6,INDIRECT($F$1&amp;dbP!$D$2&amp;":"&amp;dbP!$D$2),"&lt;="&amp;AI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J271" s="1">
        <f ca="1">SUMIFS(INDIRECT($F$1&amp;$F271&amp;":"&amp;$F271),INDIRECT($F$1&amp;dbP!$D$2&amp;":"&amp;dbP!$D$2),"&gt;="&amp;AJ$6,INDIRECT($F$1&amp;dbP!$D$2&amp;":"&amp;dbP!$D$2),"&lt;="&amp;AJ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K271" s="1">
        <f ca="1">SUMIFS(INDIRECT($F$1&amp;$F271&amp;":"&amp;$F271),INDIRECT($F$1&amp;dbP!$D$2&amp;":"&amp;dbP!$D$2),"&gt;="&amp;AK$6,INDIRECT($F$1&amp;dbP!$D$2&amp;":"&amp;dbP!$D$2),"&lt;="&amp;AK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L271" s="1">
        <f ca="1">SUMIFS(INDIRECT($F$1&amp;$F271&amp;":"&amp;$F271),INDIRECT($F$1&amp;dbP!$D$2&amp;":"&amp;dbP!$D$2),"&gt;="&amp;AL$6,INDIRECT($F$1&amp;dbP!$D$2&amp;":"&amp;dbP!$D$2),"&lt;="&amp;AL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M271" s="1">
        <f ca="1">SUMIFS(INDIRECT($F$1&amp;$F271&amp;":"&amp;$F271),INDIRECT($F$1&amp;dbP!$D$2&amp;":"&amp;dbP!$D$2),"&gt;="&amp;AM$6,INDIRECT($F$1&amp;dbP!$D$2&amp;":"&amp;dbP!$D$2),"&lt;="&amp;AM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N271" s="1">
        <f ca="1">SUMIFS(INDIRECT($F$1&amp;$F271&amp;":"&amp;$F271),INDIRECT($F$1&amp;dbP!$D$2&amp;":"&amp;dbP!$D$2),"&gt;="&amp;AN$6,INDIRECT($F$1&amp;dbP!$D$2&amp;":"&amp;dbP!$D$2),"&lt;="&amp;AN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O271" s="1">
        <f ca="1">SUMIFS(INDIRECT($F$1&amp;$F271&amp;":"&amp;$F271),INDIRECT($F$1&amp;dbP!$D$2&amp;":"&amp;dbP!$D$2),"&gt;="&amp;AO$6,INDIRECT($F$1&amp;dbP!$D$2&amp;":"&amp;dbP!$D$2),"&lt;="&amp;AO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P271" s="1">
        <f ca="1">SUMIFS(INDIRECT($F$1&amp;$F271&amp;":"&amp;$F271),INDIRECT($F$1&amp;dbP!$D$2&amp;":"&amp;dbP!$D$2),"&gt;="&amp;AP$6,INDIRECT($F$1&amp;dbP!$D$2&amp;":"&amp;dbP!$D$2),"&lt;="&amp;AP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Q271" s="1">
        <f ca="1">SUMIFS(INDIRECT($F$1&amp;$F271&amp;":"&amp;$F271),INDIRECT($F$1&amp;dbP!$D$2&amp;":"&amp;dbP!$D$2),"&gt;="&amp;AQ$6,INDIRECT($F$1&amp;dbP!$D$2&amp;":"&amp;dbP!$D$2),"&lt;="&amp;AQ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R271" s="1">
        <f ca="1">SUMIFS(INDIRECT($F$1&amp;$F271&amp;":"&amp;$F271),INDIRECT($F$1&amp;dbP!$D$2&amp;":"&amp;dbP!$D$2),"&gt;="&amp;AR$6,INDIRECT($F$1&amp;dbP!$D$2&amp;":"&amp;dbP!$D$2),"&lt;="&amp;AR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S271" s="1">
        <f ca="1">SUMIFS(INDIRECT($F$1&amp;$F271&amp;":"&amp;$F271),INDIRECT($F$1&amp;dbP!$D$2&amp;":"&amp;dbP!$D$2),"&gt;="&amp;AS$6,INDIRECT($F$1&amp;dbP!$D$2&amp;":"&amp;dbP!$D$2),"&lt;="&amp;AS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T271" s="1">
        <f ca="1">SUMIFS(INDIRECT($F$1&amp;$F271&amp;":"&amp;$F271),INDIRECT($F$1&amp;dbP!$D$2&amp;":"&amp;dbP!$D$2),"&gt;="&amp;AT$6,INDIRECT($F$1&amp;dbP!$D$2&amp;":"&amp;dbP!$D$2),"&lt;="&amp;AT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U271" s="1">
        <f ca="1">SUMIFS(INDIRECT($F$1&amp;$F271&amp;":"&amp;$F271),INDIRECT($F$1&amp;dbP!$D$2&amp;":"&amp;dbP!$D$2),"&gt;="&amp;AU$6,INDIRECT($F$1&amp;dbP!$D$2&amp;":"&amp;dbP!$D$2),"&lt;="&amp;AU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V271" s="1">
        <f ca="1">SUMIFS(INDIRECT($F$1&amp;$F271&amp;":"&amp;$F271),INDIRECT($F$1&amp;dbP!$D$2&amp;":"&amp;dbP!$D$2),"&gt;="&amp;AV$6,INDIRECT($F$1&amp;dbP!$D$2&amp;":"&amp;dbP!$D$2),"&lt;="&amp;AV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W271" s="1">
        <f ca="1">SUMIFS(INDIRECT($F$1&amp;$F271&amp;":"&amp;$F271),INDIRECT($F$1&amp;dbP!$D$2&amp;":"&amp;dbP!$D$2),"&gt;="&amp;AW$6,INDIRECT($F$1&amp;dbP!$D$2&amp;":"&amp;dbP!$D$2),"&lt;="&amp;AW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X271" s="1">
        <f ca="1">SUMIFS(INDIRECT($F$1&amp;$F271&amp;":"&amp;$F271),INDIRECT($F$1&amp;dbP!$D$2&amp;":"&amp;dbP!$D$2),"&gt;="&amp;AX$6,INDIRECT($F$1&amp;dbP!$D$2&amp;":"&amp;dbP!$D$2),"&lt;="&amp;AX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Y271" s="1">
        <f ca="1">SUMIFS(INDIRECT($F$1&amp;$F271&amp;":"&amp;$F271),INDIRECT($F$1&amp;dbP!$D$2&amp;":"&amp;dbP!$D$2),"&gt;="&amp;AY$6,INDIRECT($F$1&amp;dbP!$D$2&amp;":"&amp;dbP!$D$2),"&lt;="&amp;AY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AZ271" s="1">
        <f ca="1">SUMIFS(INDIRECT($F$1&amp;$F271&amp;":"&amp;$F271),INDIRECT($F$1&amp;dbP!$D$2&amp;":"&amp;dbP!$D$2),"&gt;="&amp;AZ$6,INDIRECT($F$1&amp;dbP!$D$2&amp;":"&amp;dbP!$D$2),"&lt;="&amp;AZ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A271" s="1">
        <f ca="1">SUMIFS(INDIRECT($F$1&amp;$F271&amp;":"&amp;$F271),INDIRECT($F$1&amp;dbP!$D$2&amp;":"&amp;dbP!$D$2),"&gt;="&amp;BA$6,INDIRECT($F$1&amp;dbP!$D$2&amp;":"&amp;dbP!$D$2),"&lt;="&amp;BA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B271" s="1">
        <f ca="1">SUMIFS(INDIRECT($F$1&amp;$F271&amp;":"&amp;$F271),INDIRECT($F$1&amp;dbP!$D$2&amp;":"&amp;dbP!$D$2),"&gt;="&amp;BB$6,INDIRECT($F$1&amp;dbP!$D$2&amp;":"&amp;dbP!$D$2),"&lt;="&amp;BB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C271" s="1">
        <f ca="1">SUMIFS(INDIRECT($F$1&amp;$F271&amp;":"&amp;$F271),INDIRECT($F$1&amp;dbP!$D$2&amp;":"&amp;dbP!$D$2),"&gt;="&amp;BC$6,INDIRECT($F$1&amp;dbP!$D$2&amp;":"&amp;dbP!$D$2),"&lt;="&amp;BC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D271" s="1">
        <f ca="1">SUMIFS(INDIRECT($F$1&amp;$F271&amp;":"&amp;$F271),INDIRECT($F$1&amp;dbP!$D$2&amp;":"&amp;dbP!$D$2),"&gt;="&amp;BD$6,INDIRECT($F$1&amp;dbP!$D$2&amp;":"&amp;dbP!$D$2),"&lt;="&amp;BD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  <c r="BE271" s="1">
        <f ca="1">SUMIFS(INDIRECT($F$1&amp;$F271&amp;":"&amp;$F271),INDIRECT($F$1&amp;dbP!$D$2&amp;":"&amp;dbP!$D$2),"&gt;="&amp;BE$6,INDIRECT($F$1&amp;dbP!$D$2&amp;":"&amp;dbP!$D$2),"&lt;="&amp;BE$7,INDIRECT($F$1&amp;dbP!$O$2&amp;":"&amp;dbP!$O$2),$H271,INDIRECT($F$1&amp;dbP!$P$2&amp;":"&amp;dbP!$P$2),IF($I271=$J271,"*",$I271),INDIRECT($F$1&amp;dbP!$Q$2&amp;":"&amp;dbP!$Q$2),IF(OR($I271=$J271,"  "&amp;$I271=$J271),"*",RIGHT($J271,LEN($J271)-4)),INDIRECT($F$1&amp;dbP!$AC$2&amp;":"&amp;dbP!$AC$2),RepP!$J$3)</f>
        <v>0</v>
      </c>
    </row>
    <row r="272" spans="2:57" x14ac:dyDescent="0.3">
      <c r="B272" s="1">
        <f>MAX(B$246:B271)+1</f>
        <v>31</v>
      </c>
      <c r="D272" s="1" t="str">
        <f ca="1">INDIRECT($B$1&amp;Items!T$2&amp;$B272)</f>
        <v>CF(-)</v>
      </c>
      <c r="F272" s="1" t="str">
        <f ca="1">INDIRECT($B$1&amp;Items!P$2&amp;$B272)</f>
        <v>AA</v>
      </c>
      <c r="H272" s="13" t="str">
        <f ca="1">INDIRECT($B$1&amp;Items!M$2&amp;$B272)</f>
        <v>Оплаты себестоимостных затрат</v>
      </c>
      <c r="I272" s="13" t="str">
        <f ca="1">IF(INDIRECT($B$1&amp;Items!N$2&amp;$B272)="",H272,INDIRECT($B$1&amp;Items!N$2&amp;$B272))</f>
        <v>Оплаты расходов этапа-2 бизнес-процесса</v>
      </c>
      <c r="J272" s="1" t="str">
        <f ca="1">IF(INDIRECT($B$1&amp;Items!O$2&amp;$B272)="",IF(H272&lt;&gt;I272,"  "&amp;I272,I272),"    "&amp;INDIRECT($B$1&amp;Items!O$2&amp;$B272))</f>
        <v xml:space="preserve">    Производственные затраты-1</v>
      </c>
      <c r="S272" s="1">
        <f ca="1">SUM($U272:INDIRECT(ADDRESS(ROW(),SUMIFS($1:$1,$5:$5,MAX($5:$5)))))</f>
        <v>900000</v>
      </c>
      <c r="V272" s="1">
        <f ca="1">SUMIFS(INDIRECT($F$1&amp;$F272&amp;":"&amp;$F272),INDIRECT($F$1&amp;dbP!$D$2&amp;":"&amp;dbP!$D$2),"&gt;="&amp;V$6,INDIRECT($F$1&amp;dbP!$D$2&amp;":"&amp;dbP!$D$2),"&lt;="&amp;V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W272" s="1">
        <f ca="1">SUMIFS(INDIRECT($F$1&amp;$F272&amp;":"&amp;$F272),INDIRECT($F$1&amp;dbP!$D$2&amp;":"&amp;dbP!$D$2),"&gt;="&amp;W$6,INDIRECT($F$1&amp;dbP!$D$2&amp;":"&amp;dbP!$D$2),"&lt;="&amp;W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X272" s="1">
        <f ca="1">SUMIFS(INDIRECT($F$1&amp;$F272&amp;":"&amp;$F272),INDIRECT($F$1&amp;dbP!$D$2&amp;":"&amp;dbP!$D$2),"&gt;="&amp;X$6,INDIRECT($F$1&amp;dbP!$D$2&amp;":"&amp;dbP!$D$2),"&lt;="&amp;X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Y272" s="1">
        <f ca="1">SUMIFS(INDIRECT($F$1&amp;$F272&amp;":"&amp;$F272),INDIRECT($F$1&amp;dbP!$D$2&amp;":"&amp;dbP!$D$2),"&gt;="&amp;Y$6,INDIRECT($F$1&amp;dbP!$D$2&amp;":"&amp;dbP!$D$2),"&lt;="&amp;Y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900000</v>
      </c>
      <c r="Z272" s="1">
        <f ca="1">SUMIFS(INDIRECT($F$1&amp;$F272&amp;":"&amp;$F272),INDIRECT($F$1&amp;dbP!$D$2&amp;":"&amp;dbP!$D$2),"&gt;="&amp;Z$6,INDIRECT($F$1&amp;dbP!$D$2&amp;":"&amp;dbP!$D$2),"&lt;="&amp;Z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A272" s="1">
        <f ca="1">SUMIFS(INDIRECT($F$1&amp;$F272&amp;":"&amp;$F272),INDIRECT($F$1&amp;dbP!$D$2&amp;":"&amp;dbP!$D$2),"&gt;="&amp;AA$6,INDIRECT($F$1&amp;dbP!$D$2&amp;":"&amp;dbP!$D$2),"&lt;="&amp;AA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B272" s="1">
        <f ca="1">SUMIFS(INDIRECT($F$1&amp;$F272&amp;":"&amp;$F272),INDIRECT($F$1&amp;dbP!$D$2&amp;":"&amp;dbP!$D$2),"&gt;="&amp;AB$6,INDIRECT($F$1&amp;dbP!$D$2&amp;":"&amp;dbP!$D$2),"&lt;="&amp;AB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C272" s="1">
        <f ca="1">SUMIFS(INDIRECT($F$1&amp;$F272&amp;":"&amp;$F272),INDIRECT($F$1&amp;dbP!$D$2&amp;":"&amp;dbP!$D$2),"&gt;="&amp;AC$6,INDIRECT($F$1&amp;dbP!$D$2&amp;":"&amp;dbP!$D$2),"&lt;="&amp;AC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D272" s="1">
        <f ca="1">SUMIFS(INDIRECT($F$1&amp;$F272&amp;":"&amp;$F272),INDIRECT($F$1&amp;dbP!$D$2&amp;":"&amp;dbP!$D$2),"&gt;="&amp;AD$6,INDIRECT($F$1&amp;dbP!$D$2&amp;":"&amp;dbP!$D$2),"&lt;="&amp;AD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E272" s="1">
        <f ca="1">SUMIFS(INDIRECT($F$1&amp;$F272&amp;":"&amp;$F272),INDIRECT($F$1&amp;dbP!$D$2&amp;":"&amp;dbP!$D$2),"&gt;="&amp;AE$6,INDIRECT($F$1&amp;dbP!$D$2&amp;":"&amp;dbP!$D$2),"&lt;="&amp;AE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F272" s="1">
        <f ca="1">SUMIFS(INDIRECT($F$1&amp;$F272&amp;":"&amp;$F272),INDIRECT($F$1&amp;dbP!$D$2&amp;":"&amp;dbP!$D$2),"&gt;="&amp;AF$6,INDIRECT($F$1&amp;dbP!$D$2&amp;":"&amp;dbP!$D$2),"&lt;="&amp;AF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G272" s="1">
        <f ca="1">SUMIFS(INDIRECT($F$1&amp;$F272&amp;":"&amp;$F272),INDIRECT($F$1&amp;dbP!$D$2&amp;":"&amp;dbP!$D$2),"&gt;="&amp;AG$6,INDIRECT($F$1&amp;dbP!$D$2&amp;":"&amp;dbP!$D$2),"&lt;="&amp;AG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H272" s="1">
        <f ca="1">SUMIFS(INDIRECT($F$1&amp;$F272&amp;":"&amp;$F272),INDIRECT($F$1&amp;dbP!$D$2&amp;":"&amp;dbP!$D$2),"&gt;="&amp;AH$6,INDIRECT($F$1&amp;dbP!$D$2&amp;":"&amp;dbP!$D$2),"&lt;="&amp;AH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I272" s="1">
        <f ca="1">SUMIFS(INDIRECT($F$1&amp;$F272&amp;":"&amp;$F272),INDIRECT($F$1&amp;dbP!$D$2&amp;":"&amp;dbP!$D$2),"&gt;="&amp;AI$6,INDIRECT($F$1&amp;dbP!$D$2&amp;":"&amp;dbP!$D$2),"&lt;="&amp;AI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J272" s="1">
        <f ca="1">SUMIFS(INDIRECT($F$1&amp;$F272&amp;":"&amp;$F272),INDIRECT($F$1&amp;dbP!$D$2&amp;":"&amp;dbP!$D$2),"&gt;="&amp;AJ$6,INDIRECT($F$1&amp;dbP!$D$2&amp;":"&amp;dbP!$D$2),"&lt;="&amp;AJ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K272" s="1">
        <f ca="1">SUMIFS(INDIRECT($F$1&amp;$F272&amp;":"&amp;$F272),INDIRECT($F$1&amp;dbP!$D$2&amp;":"&amp;dbP!$D$2),"&gt;="&amp;AK$6,INDIRECT($F$1&amp;dbP!$D$2&amp;":"&amp;dbP!$D$2),"&lt;="&amp;AK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L272" s="1">
        <f ca="1">SUMIFS(INDIRECT($F$1&amp;$F272&amp;":"&amp;$F272),INDIRECT($F$1&amp;dbP!$D$2&amp;":"&amp;dbP!$D$2),"&gt;="&amp;AL$6,INDIRECT($F$1&amp;dbP!$D$2&amp;":"&amp;dbP!$D$2),"&lt;="&amp;AL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M272" s="1">
        <f ca="1">SUMIFS(INDIRECT($F$1&amp;$F272&amp;":"&amp;$F272),INDIRECT($F$1&amp;dbP!$D$2&amp;":"&amp;dbP!$D$2),"&gt;="&amp;AM$6,INDIRECT($F$1&amp;dbP!$D$2&amp;":"&amp;dbP!$D$2),"&lt;="&amp;AM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N272" s="1">
        <f ca="1">SUMIFS(INDIRECT($F$1&amp;$F272&amp;":"&amp;$F272),INDIRECT($F$1&amp;dbP!$D$2&amp;":"&amp;dbP!$D$2),"&gt;="&amp;AN$6,INDIRECT($F$1&amp;dbP!$D$2&amp;":"&amp;dbP!$D$2),"&lt;="&amp;AN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O272" s="1">
        <f ca="1">SUMIFS(INDIRECT($F$1&amp;$F272&amp;":"&amp;$F272),INDIRECT($F$1&amp;dbP!$D$2&amp;":"&amp;dbP!$D$2),"&gt;="&amp;AO$6,INDIRECT($F$1&amp;dbP!$D$2&amp;":"&amp;dbP!$D$2),"&lt;="&amp;AO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P272" s="1">
        <f ca="1">SUMIFS(INDIRECT($F$1&amp;$F272&amp;":"&amp;$F272),INDIRECT($F$1&amp;dbP!$D$2&amp;":"&amp;dbP!$D$2),"&gt;="&amp;AP$6,INDIRECT($F$1&amp;dbP!$D$2&amp;":"&amp;dbP!$D$2),"&lt;="&amp;AP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Q272" s="1">
        <f ca="1">SUMIFS(INDIRECT($F$1&amp;$F272&amp;":"&amp;$F272),INDIRECT($F$1&amp;dbP!$D$2&amp;":"&amp;dbP!$D$2),"&gt;="&amp;AQ$6,INDIRECT($F$1&amp;dbP!$D$2&amp;":"&amp;dbP!$D$2),"&lt;="&amp;AQ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R272" s="1">
        <f ca="1">SUMIFS(INDIRECT($F$1&amp;$F272&amp;":"&amp;$F272),INDIRECT($F$1&amp;dbP!$D$2&amp;":"&amp;dbP!$D$2),"&gt;="&amp;AR$6,INDIRECT($F$1&amp;dbP!$D$2&amp;":"&amp;dbP!$D$2),"&lt;="&amp;AR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S272" s="1">
        <f ca="1">SUMIFS(INDIRECT($F$1&amp;$F272&amp;":"&amp;$F272),INDIRECT($F$1&amp;dbP!$D$2&amp;":"&amp;dbP!$D$2),"&gt;="&amp;AS$6,INDIRECT($F$1&amp;dbP!$D$2&amp;":"&amp;dbP!$D$2),"&lt;="&amp;AS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T272" s="1">
        <f ca="1">SUMIFS(INDIRECT($F$1&amp;$F272&amp;":"&amp;$F272),INDIRECT($F$1&amp;dbP!$D$2&amp;":"&amp;dbP!$D$2),"&gt;="&amp;AT$6,INDIRECT($F$1&amp;dbP!$D$2&amp;":"&amp;dbP!$D$2),"&lt;="&amp;AT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U272" s="1">
        <f ca="1">SUMIFS(INDIRECT($F$1&amp;$F272&amp;":"&amp;$F272),INDIRECT($F$1&amp;dbP!$D$2&amp;":"&amp;dbP!$D$2),"&gt;="&amp;AU$6,INDIRECT($F$1&amp;dbP!$D$2&amp;":"&amp;dbP!$D$2),"&lt;="&amp;AU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V272" s="1">
        <f ca="1">SUMIFS(INDIRECT($F$1&amp;$F272&amp;":"&amp;$F272),INDIRECT($F$1&amp;dbP!$D$2&amp;":"&amp;dbP!$D$2),"&gt;="&amp;AV$6,INDIRECT($F$1&amp;dbP!$D$2&amp;":"&amp;dbP!$D$2),"&lt;="&amp;AV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W272" s="1">
        <f ca="1">SUMIFS(INDIRECT($F$1&amp;$F272&amp;":"&amp;$F272),INDIRECT($F$1&amp;dbP!$D$2&amp;":"&amp;dbP!$D$2),"&gt;="&amp;AW$6,INDIRECT($F$1&amp;dbP!$D$2&amp;":"&amp;dbP!$D$2),"&lt;="&amp;AW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X272" s="1">
        <f ca="1">SUMIFS(INDIRECT($F$1&amp;$F272&amp;":"&amp;$F272),INDIRECT($F$1&amp;dbP!$D$2&amp;":"&amp;dbP!$D$2),"&gt;="&amp;AX$6,INDIRECT($F$1&amp;dbP!$D$2&amp;":"&amp;dbP!$D$2),"&lt;="&amp;AX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Y272" s="1">
        <f ca="1">SUMIFS(INDIRECT($F$1&amp;$F272&amp;":"&amp;$F272),INDIRECT($F$1&amp;dbP!$D$2&amp;":"&amp;dbP!$D$2),"&gt;="&amp;AY$6,INDIRECT($F$1&amp;dbP!$D$2&amp;":"&amp;dbP!$D$2),"&lt;="&amp;AY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AZ272" s="1">
        <f ca="1">SUMIFS(INDIRECT($F$1&amp;$F272&amp;":"&amp;$F272),INDIRECT($F$1&amp;dbP!$D$2&amp;":"&amp;dbP!$D$2),"&gt;="&amp;AZ$6,INDIRECT($F$1&amp;dbP!$D$2&amp;":"&amp;dbP!$D$2),"&lt;="&amp;AZ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A272" s="1">
        <f ca="1">SUMIFS(INDIRECT($F$1&amp;$F272&amp;":"&amp;$F272),INDIRECT($F$1&amp;dbP!$D$2&amp;":"&amp;dbP!$D$2),"&gt;="&amp;BA$6,INDIRECT($F$1&amp;dbP!$D$2&amp;":"&amp;dbP!$D$2),"&lt;="&amp;BA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B272" s="1">
        <f ca="1">SUMIFS(INDIRECT($F$1&amp;$F272&amp;":"&amp;$F272),INDIRECT($F$1&amp;dbP!$D$2&amp;":"&amp;dbP!$D$2),"&gt;="&amp;BB$6,INDIRECT($F$1&amp;dbP!$D$2&amp;":"&amp;dbP!$D$2),"&lt;="&amp;BB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C272" s="1">
        <f ca="1">SUMIFS(INDIRECT($F$1&amp;$F272&amp;":"&amp;$F272),INDIRECT($F$1&amp;dbP!$D$2&amp;":"&amp;dbP!$D$2),"&gt;="&amp;BC$6,INDIRECT($F$1&amp;dbP!$D$2&amp;":"&amp;dbP!$D$2),"&lt;="&amp;BC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D272" s="1">
        <f ca="1">SUMIFS(INDIRECT($F$1&amp;$F272&amp;":"&amp;$F272),INDIRECT($F$1&amp;dbP!$D$2&amp;":"&amp;dbP!$D$2),"&gt;="&amp;BD$6,INDIRECT($F$1&amp;dbP!$D$2&amp;":"&amp;dbP!$D$2),"&lt;="&amp;BD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  <c r="BE272" s="1">
        <f ca="1">SUMIFS(INDIRECT($F$1&amp;$F272&amp;":"&amp;$F272),INDIRECT($F$1&amp;dbP!$D$2&amp;":"&amp;dbP!$D$2),"&gt;="&amp;BE$6,INDIRECT($F$1&amp;dbP!$D$2&amp;":"&amp;dbP!$D$2),"&lt;="&amp;BE$7,INDIRECT($F$1&amp;dbP!$O$2&amp;":"&amp;dbP!$O$2),$H272,INDIRECT($F$1&amp;dbP!$P$2&amp;":"&amp;dbP!$P$2),IF($I272=$J272,"*",$I272),INDIRECT($F$1&amp;dbP!$Q$2&amp;":"&amp;dbP!$Q$2),IF(OR($I272=$J272,"  "&amp;$I272=$J272),"*",RIGHT($J272,LEN($J272)-4)),INDIRECT($F$1&amp;dbP!$AC$2&amp;":"&amp;dbP!$AC$2),RepP!$J$3)</f>
        <v>0</v>
      </c>
    </row>
    <row r="273" spans="2:57" x14ac:dyDescent="0.3">
      <c r="B273" s="1">
        <f>MAX(B$246:B272)+1</f>
        <v>32</v>
      </c>
      <c r="D273" s="1" t="str">
        <f ca="1">INDIRECT($B$1&amp;Items!T$2&amp;$B273)</f>
        <v>CF(-)</v>
      </c>
      <c r="F273" s="1" t="str">
        <f ca="1">INDIRECT($B$1&amp;Items!P$2&amp;$B273)</f>
        <v>AA</v>
      </c>
      <c r="H273" s="13" t="str">
        <f ca="1">INDIRECT($B$1&amp;Items!M$2&amp;$B273)</f>
        <v>Оплаты себестоимостных затрат</v>
      </c>
      <c r="I273" s="13" t="str">
        <f ca="1">IF(INDIRECT($B$1&amp;Items!N$2&amp;$B273)="",H273,INDIRECT($B$1&amp;Items!N$2&amp;$B273))</f>
        <v>Оплаты расходов этапа-2 бизнес-процесса</v>
      </c>
      <c r="J273" s="1" t="str">
        <f ca="1">IF(INDIRECT($B$1&amp;Items!O$2&amp;$B273)="",IF(H273&lt;&gt;I273,"  "&amp;I273,I273),"    "&amp;INDIRECT($B$1&amp;Items!O$2&amp;$B273))</f>
        <v xml:space="preserve">    Производственные затраты-2</v>
      </c>
      <c r="S273" s="1">
        <f ca="1">SUM($U273:INDIRECT(ADDRESS(ROW(),SUMIFS($1:$1,$5:$5,MAX($5:$5)))))</f>
        <v>880000</v>
      </c>
      <c r="V273" s="1">
        <f ca="1">SUMIFS(INDIRECT($F$1&amp;$F273&amp;":"&amp;$F273),INDIRECT($F$1&amp;dbP!$D$2&amp;":"&amp;dbP!$D$2),"&gt;="&amp;V$6,INDIRECT($F$1&amp;dbP!$D$2&amp;":"&amp;dbP!$D$2),"&lt;="&amp;V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W273" s="1">
        <f ca="1">SUMIFS(INDIRECT($F$1&amp;$F273&amp;":"&amp;$F273),INDIRECT($F$1&amp;dbP!$D$2&amp;":"&amp;dbP!$D$2),"&gt;="&amp;W$6,INDIRECT($F$1&amp;dbP!$D$2&amp;":"&amp;dbP!$D$2),"&lt;="&amp;W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X273" s="1">
        <f ca="1">SUMIFS(INDIRECT($F$1&amp;$F273&amp;":"&amp;$F273),INDIRECT($F$1&amp;dbP!$D$2&amp;":"&amp;dbP!$D$2),"&gt;="&amp;X$6,INDIRECT($F$1&amp;dbP!$D$2&amp;":"&amp;dbP!$D$2),"&lt;="&amp;X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Y273" s="1">
        <f ca="1">SUMIFS(INDIRECT($F$1&amp;$F273&amp;":"&amp;$F273),INDIRECT($F$1&amp;dbP!$D$2&amp;":"&amp;dbP!$D$2),"&gt;="&amp;Y$6,INDIRECT($F$1&amp;dbP!$D$2&amp;":"&amp;dbP!$D$2),"&lt;="&amp;Y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264000</v>
      </c>
      <c r="Z273" s="1">
        <f ca="1">SUMIFS(INDIRECT($F$1&amp;$F273&amp;":"&amp;$F273),INDIRECT($F$1&amp;dbP!$D$2&amp;":"&amp;dbP!$D$2),"&gt;="&amp;Z$6,INDIRECT($F$1&amp;dbP!$D$2&amp;":"&amp;dbP!$D$2),"&lt;="&amp;Z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A273" s="1">
        <f ca="1">SUMIFS(INDIRECT($F$1&amp;$F273&amp;":"&amp;$F273),INDIRECT($F$1&amp;dbP!$D$2&amp;":"&amp;dbP!$D$2),"&gt;="&amp;AA$6,INDIRECT($F$1&amp;dbP!$D$2&amp;":"&amp;dbP!$D$2),"&lt;="&amp;AA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616000</v>
      </c>
      <c r="AB273" s="1">
        <f ca="1">SUMIFS(INDIRECT($F$1&amp;$F273&amp;":"&amp;$F273),INDIRECT($F$1&amp;dbP!$D$2&amp;":"&amp;dbP!$D$2),"&gt;="&amp;AB$6,INDIRECT($F$1&amp;dbP!$D$2&amp;":"&amp;dbP!$D$2),"&lt;="&amp;AB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C273" s="1">
        <f ca="1">SUMIFS(INDIRECT($F$1&amp;$F273&amp;":"&amp;$F273),INDIRECT($F$1&amp;dbP!$D$2&amp;":"&amp;dbP!$D$2),"&gt;="&amp;AC$6,INDIRECT($F$1&amp;dbP!$D$2&amp;":"&amp;dbP!$D$2),"&lt;="&amp;AC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D273" s="1">
        <f ca="1">SUMIFS(INDIRECT($F$1&amp;$F273&amp;":"&amp;$F273),INDIRECT($F$1&amp;dbP!$D$2&amp;":"&amp;dbP!$D$2),"&gt;="&amp;AD$6,INDIRECT($F$1&amp;dbP!$D$2&amp;":"&amp;dbP!$D$2),"&lt;="&amp;AD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E273" s="1">
        <f ca="1">SUMIFS(INDIRECT($F$1&amp;$F273&amp;":"&amp;$F273),INDIRECT($F$1&amp;dbP!$D$2&amp;":"&amp;dbP!$D$2),"&gt;="&amp;AE$6,INDIRECT($F$1&amp;dbP!$D$2&amp;":"&amp;dbP!$D$2),"&lt;="&amp;AE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F273" s="1">
        <f ca="1">SUMIFS(INDIRECT($F$1&amp;$F273&amp;":"&amp;$F273),INDIRECT($F$1&amp;dbP!$D$2&amp;":"&amp;dbP!$D$2),"&gt;="&amp;AF$6,INDIRECT($F$1&amp;dbP!$D$2&amp;":"&amp;dbP!$D$2),"&lt;="&amp;AF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G273" s="1">
        <f ca="1">SUMIFS(INDIRECT($F$1&amp;$F273&amp;":"&amp;$F273),INDIRECT($F$1&amp;dbP!$D$2&amp;":"&amp;dbP!$D$2),"&gt;="&amp;AG$6,INDIRECT($F$1&amp;dbP!$D$2&amp;":"&amp;dbP!$D$2),"&lt;="&amp;AG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H273" s="1">
        <f ca="1">SUMIFS(INDIRECT($F$1&amp;$F273&amp;":"&amp;$F273),INDIRECT($F$1&amp;dbP!$D$2&amp;":"&amp;dbP!$D$2),"&gt;="&amp;AH$6,INDIRECT($F$1&amp;dbP!$D$2&amp;":"&amp;dbP!$D$2),"&lt;="&amp;AH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I273" s="1">
        <f ca="1">SUMIFS(INDIRECT($F$1&amp;$F273&amp;":"&amp;$F273),INDIRECT($F$1&amp;dbP!$D$2&amp;":"&amp;dbP!$D$2),"&gt;="&amp;AI$6,INDIRECT($F$1&amp;dbP!$D$2&amp;":"&amp;dbP!$D$2),"&lt;="&amp;AI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J273" s="1">
        <f ca="1">SUMIFS(INDIRECT($F$1&amp;$F273&amp;":"&amp;$F273),INDIRECT($F$1&amp;dbP!$D$2&amp;":"&amp;dbP!$D$2),"&gt;="&amp;AJ$6,INDIRECT($F$1&amp;dbP!$D$2&amp;":"&amp;dbP!$D$2),"&lt;="&amp;AJ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K273" s="1">
        <f ca="1">SUMIFS(INDIRECT($F$1&amp;$F273&amp;":"&amp;$F273),INDIRECT($F$1&amp;dbP!$D$2&amp;":"&amp;dbP!$D$2),"&gt;="&amp;AK$6,INDIRECT($F$1&amp;dbP!$D$2&amp;":"&amp;dbP!$D$2),"&lt;="&amp;AK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L273" s="1">
        <f ca="1">SUMIFS(INDIRECT($F$1&amp;$F273&amp;":"&amp;$F273),INDIRECT($F$1&amp;dbP!$D$2&amp;":"&amp;dbP!$D$2),"&gt;="&amp;AL$6,INDIRECT($F$1&amp;dbP!$D$2&amp;":"&amp;dbP!$D$2),"&lt;="&amp;AL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M273" s="1">
        <f ca="1">SUMIFS(INDIRECT($F$1&amp;$F273&amp;":"&amp;$F273),INDIRECT($F$1&amp;dbP!$D$2&amp;":"&amp;dbP!$D$2),"&gt;="&amp;AM$6,INDIRECT($F$1&amp;dbP!$D$2&amp;":"&amp;dbP!$D$2),"&lt;="&amp;AM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N273" s="1">
        <f ca="1">SUMIFS(INDIRECT($F$1&amp;$F273&amp;":"&amp;$F273),INDIRECT($F$1&amp;dbP!$D$2&amp;":"&amp;dbP!$D$2),"&gt;="&amp;AN$6,INDIRECT($F$1&amp;dbP!$D$2&amp;":"&amp;dbP!$D$2),"&lt;="&amp;AN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O273" s="1">
        <f ca="1">SUMIFS(INDIRECT($F$1&amp;$F273&amp;":"&amp;$F273),INDIRECT($F$1&amp;dbP!$D$2&amp;":"&amp;dbP!$D$2),"&gt;="&amp;AO$6,INDIRECT($F$1&amp;dbP!$D$2&amp;":"&amp;dbP!$D$2),"&lt;="&amp;AO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P273" s="1">
        <f ca="1">SUMIFS(INDIRECT($F$1&amp;$F273&amp;":"&amp;$F273),INDIRECT($F$1&amp;dbP!$D$2&amp;":"&amp;dbP!$D$2),"&gt;="&amp;AP$6,INDIRECT($F$1&amp;dbP!$D$2&amp;":"&amp;dbP!$D$2),"&lt;="&amp;AP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Q273" s="1">
        <f ca="1">SUMIFS(INDIRECT($F$1&amp;$F273&amp;":"&amp;$F273),INDIRECT($F$1&amp;dbP!$D$2&amp;":"&amp;dbP!$D$2),"&gt;="&amp;AQ$6,INDIRECT($F$1&amp;dbP!$D$2&amp;":"&amp;dbP!$D$2),"&lt;="&amp;AQ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R273" s="1">
        <f ca="1">SUMIFS(INDIRECT($F$1&amp;$F273&amp;":"&amp;$F273),INDIRECT($F$1&amp;dbP!$D$2&amp;":"&amp;dbP!$D$2),"&gt;="&amp;AR$6,INDIRECT($F$1&amp;dbP!$D$2&amp;":"&amp;dbP!$D$2),"&lt;="&amp;AR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S273" s="1">
        <f ca="1">SUMIFS(INDIRECT($F$1&amp;$F273&amp;":"&amp;$F273),INDIRECT($F$1&amp;dbP!$D$2&amp;":"&amp;dbP!$D$2),"&gt;="&amp;AS$6,INDIRECT($F$1&amp;dbP!$D$2&amp;":"&amp;dbP!$D$2),"&lt;="&amp;AS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T273" s="1">
        <f ca="1">SUMIFS(INDIRECT($F$1&amp;$F273&amp;":"&amp;$F273),INDIRECT($F$1&amp;dbP!$D$2&amp;":"&amp;dbP!$D$2),"&gt;="&amp;AT$6,INDIRECT($F$1&amp;dbP!$D$2&amp;":"&amp;dbP!$D$2),"&lt;="&amp;AT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U273" s="1">
        <f ca="1">SUMIFS(INDIRECT($F$1&amp;$F273&amp;":"&amp;$F273),INDIRECT($F$1&amp;dbP!$D$2&amp;":"&amp;dbP!$D$2),"&gt;="&amp;AU$6,INDIRECT($F$1&amp;dbP!$D$2&amp;":"&amp;dbP!$D$2),"&lt;="&amp;AU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V273" s="1">
        <f ca="1">SUMIFS(INDIRECT($F$1&amp;$F273&amp;":"&amp;$F273),INDIRECT($F$1&amp;dbP!$D$2&amp;":"&amp;dbP!$D$2),"&gt;="&amp;AV$6,INDIRECT($F$1&amp;dbP!$D$2&amp;":"&amp;dbP!$D$2),"&lt;="&amp;AV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W273" s="1">
        <f ca="1">SUMIFS(INDIRECT($F$1&amp;$F273&amp;":"&amp;$F273),INDIRECT($F$1&amp;dbP!$D$2&amp;":"&amp;dbP!$D$2),"&gt;="&amp;AW$6,INDIRECT($F$1&amp;dbP!$D$2&amp;":"&amp;dbP!$D$2),"&lt;="&amp;AW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X273" s="1">
        <f ca="1">SUMIFS(INDIRECT($F$1&amp;$F273&amp;":"&amp;$F273),INDIRECT($F$1&amp;dbP!$D$2&amp;":"&amp;dbP!$D$2),"&gt;="&amp;AX$6,INDIRECT($F$1&amp;dbP!$D$2&amp;":"&amp;dbP!$D$2),"&lt;="&amp;AX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Y273" s="1">
        <f ca="1">SUMIFS(INDIRECT($F$1&amp;$F273&amp;":"&amp;$F273),INDIRECT($F$1&amp;dbP!$D$2&amp;":"&amp;dbP!$D$2),"&gt;="&amp;AY$6,INDIRECT($F$1&amp;dbP!$D$2&amp;":"&amp;dbP!$D$2),"&lt;="&amp;AY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AZ273" s="1">
        <f ca="1">SUMIFS(INDIRECT($F$1&amp;$F273&amp;":"&amp;$F273),INDIRECT($F$1&amp;dbP!$D$2&amp;":"&amp;dbP!$D$2),"&gt;="&amp;AZ$6,INDIRECT($F$1&amp;dbP!$D$2&amp;":"&amp;dbP!$D$2),"&lt;="&amp;AZ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A273" s="1">
        <f ca="1">SUMIFS(INDIRECT($F$1&amp;$F273&amp;":"&amp;$F273),INDIRECT($F$1&amp;dbP!$D$2&amp;":"&amp;dbP!$D$2),"&gt;="&amp;BA$6,INDIRECT($F$1&amp;dbP!$D$2&amp;":"&amp;dbP!$D$2),"&lt;="&amp;BA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B273" s="1">
        <f ca="1">SUMIFS(INDIRECT($F$1&amp;$F273&amp;":"&amp;$F273),INDIRECT($F$1&amp;dbP!$D$2&amp;":"&amp;dbP!$D$2),"&gt;="&amp;BB$6,INDIRECT($F$1&amp;dbP!$D$2&amp;":"&amp;dbP!$D$2),"&lt;="&amp;BB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C273" s="1">
        <f ca="1">SUMIFS(INDIRECT($F$1&amp;$F273&amp;":"&amp;$F273),INDIRECT($F$1&amp;dbP!$D$2&amp;":"&amp;dbP!$D$2),"&gt;="&amp;BC$6,INDIRECT($F$1&amp;dbP!$D$2&amp;":"&amp;dbP!$D$2),"&lt;="&amp;BC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D273" s="1">
        <f ca="1">SUMIFS(INDIRECT($F$1&amp;$F273&amp;":"&amp;$F273),INDIRECT($F$1&amp;dbP!$D$2&amp;":"&amp;dbP!$D$2),"&gt;="&amp;BD$6,INDIRECT($F$1&amp;dbP!$D$2&amp;":"&amp;dbP!$D$2),"&lt;="&amp;BD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  <c r="BE273" s="1">
        <f ca="1">SUMIFS(INDIRECT($F$1&amp;$F273&amp;":"&amp;$F273),INDIRECT($F$1&amp;dbP!$D$2&amp;":"&amp;dbP!$D$2),"&gt;="&amp;BE$6,INDIRECT($F$1&amp;dbP!$D$2&amp;":"&amp;dbP!$D$2),"&lt;="&amp;BE$7,INDIRECT($F$1&amp;dbP!$O$2&amp;":"&amp;dbP!$O$2),$H273,INDIRECT($F$1&amp;dbP!$P$2&amp;":"&amp;dbP!$P$2),IF($I273=$J273,"*",$I273),INDIRECT($F$1&amp;dbP!$Q$2&amp;":"&amp;dbP!$Q$2),IF(OR($I273=$J273,"  "&amp;$I273=$J273),"*",RIGHT($J273,LEN($J273)-4)),INDIRECT($F$1&amp;dbP!$AC$2&amp;":"&amp;dbP!$AC$2),RepP!$J$3)</f>
        <v>0</v>
      </c>
    </row>
    <row r="274" spans="2:57" x14ac:dyDescent="0.3">
      <c r="B274" s="1">
        <f>MAX(B$246:B273)+1</f>
        <v>33</v>
      </c>
      <c r="D274" s="1" t="str">
        <f ca="1">INDIRECT($B$1&amp;Items!T$2&amp;$B274)</f>
        <v>CF(-)</v>
      </c>
      <c r="F274" s="1" t="str">
        <f ca="1">INDIRECT($B$1&amp;Items!P$2&amp;$B274)</f>
        <v>AA</v>
      </c>
      <c r="H274" s="13" t="str">
        <f ca="1">INDIRECT($B$1&amp;Items!M$2&amp;$B274)</f>
        <v>Оплаты себестоимостных затрат</v>
      </c>
      <c r="I274" s="13" t="str">
        <f ca="1">IF(INDIRECT($B$1&amp;Items!N$2&amp;$B274)="",H274,INDIRECT($B$1&amp;Items!N$2&amp;$B274))</f>
        <v>Оплаты расходов этапа-2 бизнес-процесса</v>
      </c>
      <c r="J274" s="1" t="str">
        <f ca="1">IF(INDIRECT($B$1&amp;Items!O$2&amp;$B274)="",IF(H274&lt;&gt;I274,"  "&amp;I274,I274),"    "&amp;INDIRECT($B$1&amp;Items!O$2&amp;$B274))</f>
        <v xml:space="preserve">    Производственные затраты-3</v>
      </c>
      <c r="S274" s="1">
        <f ca="1">SUM($U274:INDIRECT(ADDRESS(ROW(),SUMIFS($1:$1,$5:$5,MAX($5:$5)))))</f>
        <v>834600</v>
      </c>
      <c r="V274" s="1">
        <f ca="1">SUMIFS(INDIRECT($F$1&amp;$F274&amp;":"&amp;$F274),INDIRECT($F$1&amp;dbP!$D$2&amp;":"&amp;dbP!$D$2),"&gt;="&amp;V$6,INDIRECT($F$1&amp;dbP!$D$2&amp;":"&amp;dbP!$D$2),"&lt;="&amp;V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W274" s="1">
        <f ca="1">SUMIFS(INDIRECT($F$1&amp;$F274&amp;":"&amp;$F274),INDIRECT($F$1&amp;dbP!$D$2&amp;":"&amp;dbP!$D$2),"&gt;="&amp;W$6,INDIRECT($F$1&amp;dbP!$D$2&amp;":"&amp;dbP!$D$2),"&lt;="&amp;W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X274" s="1">
        <f ca="1">SUMIFS(INDIRECT($F$1&amp;$F274&amp;":"&amp;$F274),INDIRECT($F$1&amp;dbP!$D$2&amp;":"&amp;dbP!$D$2),"&gt;="&amp;X$6,INDIRECT($F$1&amp;dbP!$D$2&amp;":"&amp;dbP!$D$2),"&lt;="&amp;X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Y274" s="1">
        <f ca="1">SUMIFS(INDIRECT($F$1&amp;$F274&amp;":"&amp;$F274),INDIRECT($F$1&amp;dbP!$D$2&amp;":"&amp;dbP!$D$2),"&gt;="&amp;Y$6,INDIRECT($F$1&amp;dbP!$D$2&amp;":"&amp;dbP!$D$2),"&lt;="&amp;Y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Z274" s="1">
        <f ca="1">SUMIFS(INDIRECT($F$1&amp;$F274&amp;":"&amp;$F274),INDIRECT($F$1&amp;dbP!$D$2&amp;":"&amp;dbP!$D$2),"&gt;="&amp;Z$6,INDIRECT($F$1&amp;dbP!$D$2&amp;":"&amp;dbP!$D$2),"&lt;="&amp;Z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417300</v>
      </c>
      <c r="AA274" s="1">
        <f ca="1">SUMIFS(INDIRECT($F$1&amp;$F274&amp;":"&amp;$F274),INDIRECT($F$1&amp;dbP!$D$2&amp;":"&amp;dbP!$D$2),"&gt;="&amp;AA$6,INDIRECT($F$1&amp;dbP!$D$2&amp;":"&amp;dbP!$D$2),"&lt;="&amp;AA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B274" s="1">
        <f ca="1">SUMIFS(INDIRECT($F$1&amp;$F274&amp;":"&amp;$F274),INDIRECT($F$1&amp;dbP!$D$2&amp;":"&amp;dbP!$D$2),"&gt;="&amp;AB$6,INDIRECT($F$1&amp;dbP!$D$2&amp;":"&amp;dbP!$D$2),"&lt;="&amp;AB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417300</v>
      </c>
      <c r="AC274" s="1">
        <f ca="1">SUMIFS(INDIRECT($F$1&amp;$F274&amp;":"&amp;$F274),INDIRECT($F$1&amp;dbP!$D$2&amp;":"&amp;dbP!$D$2),"&gt;="&amp;AC$6,INDIRECT($F$1&amp;dbP!$D$2&amp;":"&amp;dbP!$D$2),"&lt;="&amp;AC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D274" s="1">
        <f ca="1">SUMIFS(INDIRECT($F$1&amp;$F274&amp;":"&amp;$F274),INDIRECT($F$1&amp;dbP!$D$2&amp;":"&amp;dbP!$D$2),"&gt;="&amp;AD$6,INDIRECT($F$1&amp;dbP!$D$2&amp;":"&amp;dbP!$D$2),"&lt;="&amp;AD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E274" s="1">
        <f ca="1">SUMIFS(INDIRECT($F$1&amp;$F274&amp;":"&amp;$F274),INDIRECT($F$1&amp;dbP!$D$2&amp;":"&amp;dbP!$D$2),"&gt;="&amp;AE$6,INDIRECT($F$1&amp;dbP!$D$2&amp;":"&amp;dbP!$D$2),"&lt;="&amp;AE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F274" s="1">
        <f ca="1">SUMIFS(INDIRECT($F$1&amp;$F274&amp;":"&amp;$F274),INDIRECT($F$1&amp;dbP!$D$2&amp;":"&amp;dbP!$D$2),"&gt;="&amp;AF$6,INDIRECT($F$1&amp;dbP!$D$2&amp;":"&amp;dbP!$D$2),"&lt;="&amp;AF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G274" s="1">
        <f ca="1">SUMIFS(INDIRECT($F$1&amp;$F274&amp;":"&amp;$F274),INDIRECT($F$1&amp;dbP!$D$2&amp;":"&amp;dbP!$D$2),"&gt;="&amp;AG$6,INDIRECT($F$1&amp;dbP!$D$2&amp;":"&amp;dbP!$D$2),"&lt;="&amp;AG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H274" s="1">
        <f ca="1">SUMIFS(INDIRECT($F$1&amp;$F274&amp;":"&amp;$F274),INDIRECT($F$1&amp;dbP!$D$2&amp;":"&amp;dbP!$D$2),"&gt;="&amp;AH$6,INDIRECT($F$1&amp;dbP!$D$2&amp;":"&amp;dbP!$D$2),"&lt;="&amp;AH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I274" s="1">
        <f ca="1">SUMIFS(INDIRECT($F$1&amp;$F274&amp;":"&amp;$F274),INDIRECT($F$1&amp;dbP!$D$2&amp;":"&amp;dbP!$D$2),"&gt;="&amp;AI$6,INDIRECT($F$1&amp;dbP!$D$2&amp;":"&amp;dbP!$D$2),"&lt;="&amp;AI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J274" s="1">
        <f ca="1">SUMIFS(INDIRECT($F$1&amp;$F274&amp;":"&amp;$F274),INDIRECT($F$1&amp;dbP!$D$2&amp;":"&amp;dbP!$D$2),"&gt;="&amp;AJ$6,INDIRECT($F$1&amp;dbP!$D$2&amp;":"&amp;dbP!$D$2),"&lt;="&amp;AJ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K274" s="1">
        <f ca="1">SUMIFS(INDIRECT($F$1&amp;$F274&amp;":"&amp;$F274),INDIRECT($F$1&amp;dbP!$D$2&amp;":"&amp;dbP!$D$2),"&gt;="&amp;AK$6,INDIRECT($F$1&amp;dbP!$D$2&amp;":"&amp;dbP!$D$2),"&lt;="&amp;AK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L274" s="1">
        <f ca="1">SUMIFS(INDIRECT($F$1&amp;$F274&amp;":"&amp;$F274),INDIRECT($F$1&amp;dbP!$D$2&amp;":"&amp;dbP!$D$2),"&gt;="&amp;AL$6,INDIRECT($F$1&amp;dbP!$D$2&amp;":"&amp;dbP!$D$2),"&lt;="&amp;AL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M274" s="1">
        <f ca="1">SUMIFS(INDIRECT($F$1&amp;$F274&amp;":"&amp;$F274),INDIRECT($F$1&amp;dbP!$D$2&amp;":"&amp;dbP!$D$2),"&gt;="&amp;AM$6,INDIRECT($F$1&amp;dbP!$D$2&amp;":"&amp;dbP!$D$2),"&lt;="&amp;AM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N274" s="1">
        <f ca="1">SUMIFS(INDIRECT($F$1&amp;$F274&amp;":"&amp;$F274),INDIRECT($F$1&amp;dbP!$D$2&amp;":"&amp;dbP!$D$2),"&gt;="&amp;AN$6,INDIRECT($F$1&amp;dbP!$D$2&amp;":"&amp;dbP!$D$2),"&lt;="&amp;AN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O274" s="1">
        <f ca="1">SUMIFS(INDIRECT($F$1&amp;$F274&amp;":"&amp;$F274),INDIRECT($F$1&amp;dbP!$D$2&amp;":"&amp;dbP!$D$2),"&gt;="&amp;AO$6,INDIRECT($F$1&amp;dbP!$D$2&amp;":"&amp;dbP!$D$2),"&lt;="&amp;AO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P274" s="1">
        <f ca="1">SUMIFS(INDIRECT($F$1&amp;$F274&amp;":"&amp;$F274),INDIRECT($F$1&amp;dbP!$D$2&amp;":"&amp;dbP!$D$2),"&gt;="&amp;AP$6,INDIRECT($F$1&amp;dbP!$D$2&amp;":"&amp;dbP!$D$2),"&lt;="&amp;AP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Q274" s="1">
        <f ca="1">SUMIFS(INDIRECT($F$1&amp;$F274&amp;":"&amp;$F274),INDIRECT($F$1&amp;dbP!$D$2&amp;":"&amp;dbP!$D$2),"&gt;="&amp;AQ$6,INDIRECT($F$1&amp;dbP!$D$2&amp;":"&amp;dbP!$D$2),"&lt;="&amp;AQ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R274" s="1">
        <f ca="1">SUMIFS(INDIRECT($F$1&amp;$F274&amp;":"&amp;$F274),INDIRECT($F$1&amp;dbP!$D$2&amp;":"&amp;dbP!$D$2),"&gt;="&amp;AR$6,INDIRECT($F$1&amp;dbP!$D$2&amp;":"&amp;dbP!$D$2),"&lt;="&amp;AR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S274" s="1">
        <f ca="1">SUMIFS(INDIRECT($F$1&amp;$F274&amp;":"&amp;$F274),INDIRECT($F$1&amp;dbP!$D$2&amp;":"&amp;dbP!$D$2),"&gt;="&amp;AS$6,INDIRECT($F$1&amp;dbP!$D$2&amp;":"&amp;dbP!$D$2),"&lt;="&amp;AS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T274" s="1">
        <f ca="1">SUMIFS(INDIRECT($F$1&amp;$F274&amp;":"&amp;$F274),INDIRECT($F$1&amp;dbP!$D$2&amp;":"&amp;dbP!$D$2),"&gt;="&amp;AT$6,INDIRECT($F$1&amp;dbP!$D$2&amp;":"&amp;dbP!$D$2),"&lt;="&amp;AT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U274" s="1">
        <f ca="1">SUMIFS(INDIRECT($F$1&amp;$F274&amp;":"&amp;$F274),INDIRECT($F$1&amp;dbP!$D$2&amp;":"&amp;dbP!$D$2),"&gt;="&amp;AU$6,INDIRECT($F$1&amp;dbP!$D$2&amp;":"&amp;dbP!$D$2),"&lt;="&amp;AU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V274" s="1">
        <f ca="1">SUMIFS(INDIRECT($F$1&amp;$F274&amp;":"&amp;$F274),INDIRECT($F$1&amp;dbP!$D$2&amp;":"&amp;dbP!$D$2),"&gt;="&amp;AV$6,INDIRECT($F$1&amp;dbP!$D$2&amp;":"&amp;dbP!$D$2),"&lt;="&amp;AV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W274" s="1">
        <f ca="1">SUMIFS(INDIRECT($F$1&amp;$F274&amp;":"&amp;$F274),INDIRECT($F$1&amp;dbP!$D$2&amp;":"&amp;dbP!$D$2),"&gt;="&amp;AW$6,INDIRECT($F$1&amp;dbP!$D$2&amp;":"&amp;dbP!$D$2),"&lt;="&amp;AW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X274" s="1">
        <f ca="1">SUMIFS(INDIRECT($F$1&amp;$F274&amp;":"&amp;$F274),INDIRECT($F$1&amp;dbP!$D$2&amp;":"&amp;dbP!$D$2),"&gt;="&amp;AX$6,INDIRECT($F$1&amp;dbP!$D$2&amp;":"&amp;dbP!$D$2),"&lt;="&amp;AX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Y274" s="1">
        <f ca="1">SUMIFS(INDIRECT($F$1&amp;$F274&amp;":"&amp;$F274),INDIRECT($F$1&amp;dbP!$D$2&amp;":"&amp;dbP!$D$2),"&gt;="&amp;AY$6,INDIRECT($F$1&amp;dbP!$D$2&amp;":"&amp;dbP!$D$2),"&lt;="&amp;AY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AZ274" s="1">
        <f ca="1">SUMIFS(INDIRECT($F$1&amp;$F274&amp;":"&amp;$F274),INDIRECT($F$1&amp;dbP!$D$2&amp;":"&amp;dbP!$D$2),"&gt;="&amp;AZ$6,INDIRECT($F$1&amp;dbP!$D$2&amp;":"&amp;dbP!$D$2),"&lt;="&amp;AZ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A274" s="1">
        <f ca="1">SUMIFS(INDIRECT($F$1&amp;$F274&amp;":"&amp;$F274),INDIRECT($F$1&amp;dbP!$D$2&amp;":"&amp;dbP!$D$2),"&gt;="&amp;BA$6,INDIRECT($F$1&amp;dbP!$D$2&amp;":"&amp;dbP!$D$2),"&lt;="&amp;BA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B274" s="1">
        <f ca="1">SUMIFS(INDIRECT($F$1&amp;$F274&amp;":"&amp;$F274),INDIRECT($F$1&amp;dbP!$D$2&amp;":"&amp;dbP!$D$2),"&gt;="&amp;BB$6,INDIRECT($F$1&amp;dbP!$D$2&amp;":"&amp;dbP!$D$2),"&lt;="&amp;BB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C274" s="1">
        <f ca="1">SUMIFS(INDIRECT($F$1&amp;$F274&amp;":"&amp;$F274),INDIRECT($F$1&amp;dbP!$D$2&amp;":"&amp;dbP!$D$2),"&gt;="&amp;BC$6,INDIRECT($F$1&amp;dbP!$D$2&amp;":"&amp;dbP!$D$2),"&lt;="&amp;BC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D274" s="1">
        <f ca="1">SUMIFS(INDIRECT($F$1&amp;$F274&amp;":"&amp;$F274),INDIRECT($F$1&amp;dbP!$D$2&amp;":"&amp;dbP!$D$2),"&gt;="&amp;BD$6,INDIRECT($F$1&amp;dbP!$D$2&amp;":"&amp;dbP!$D$2),"&lt;="&amp;BD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  <c r="BE274" s="1">
        <f ca="1">SUMIFS(INDIRECT($F$1&amp;$F274&amp;":"&amp;$F274),INDIRECT($F$1&amp;dbP!$D$2&amp;":"&amp;dbP!$D$2),"&gt;="&amp;BE$6,INDIRECT($F$1&amp;dbP!$D$2&amp;":"&amp;dbP!$D$2),"&lt;="&amp;BE$7,INDIRECT($F$1&amp;dbP!$O$2&amp;":"&amp;dbP!$O$2),$H274,INDIRECT($F$1&amp;dbP!$P$2&amp;":"&amp;dbP!$P$2),IF($I274=$J274,"*",$I274),INDIRECT($F$1&amp;dbP!$Q$2&amp;":"&amp;dbP!$Q$2),IF(OR($I274=$J274,"  "&amp;$I274=$J274),"*",RIGHT($J274,LEN($J274)-4)),INDIRECT($F$1&amp;dbP!$AC$2&amp;":"&amp;dbP!$AC$2),RepP!$J$3)</f>
        <v>0</v>
      </c>
    </row>
    <row r="275" spans="2:57" x14ac:dyDescent="0.3">
      <c r="B275" s="1">
        <f>MAX(B$246:B274)+1</f>
        <v>34</v>
      </c>
      <c r="D275" s="1" t="str">
        <f ca="1">INDIRECT($B$1&amp;Items!T$2&amp;$B275)</f>
        <v>CF(-)</v>
      </c>
      <c r="F275" s="1" t="str">
        <f ca="1">INDIRECT($B$1&amp;Items!P$2&amp;$B275)</f>
        <v>AA</v>
      </c>
      <c r="H275" s="13" t="str">
        <f ca="1">INDIRECT($B$1&amp;Items!M$2&amp;$B275)</f>
        <v>Оплаты себестоимостных затрат</v>
      </c>
      <c r="I275" s="13" t="str">
        <f ca="1">IF(INDIRECT($B$1&amp;Items!N$2&amp;$B275)="",H275,INDIRECT($B$1&amp;Items!N$2&amp;$B275))</f>
        <v>Оплаты расходов этапа-2 бизнес-процесса</v>
      </c>
      <c r="J275" s="1" t="str">
        <f ca="1">IF(INDIRECT($B$1&amp;Items!O$2&amp;$B275)="",IF(H275&lt;&gt;I275,"  "&amp;I275,I275),"    "&amp;INDIRECT($B$1&amp;Items!O$2&amp;$B275))</f>
        <v xml:space="preserve">    Производственные затраты-4</v>
      </c>
      <c r="S275" s="1">
        <f ca="1">SUM($U275:INDIRECT(ADDRESS(ROW(),SUMIFS($1:$1,$5:$5,MAX($5:$5)))))</f>
        <v>1223973</v>
      </c>
      <c r="V275" s="1">
        <f ca="1">SUMIFS(INDIRECT($F$1&amp;$F275&amp;":"&amp;$F275),INDIRECT($F$1&amp;dbP!$D$2&amp;":"&amp;dbP!$D$2),"&gt;="&amp;V$6,INDIRECT($F$1&amp;dbP!$D$2&amp;":"&amp;dbP!$D$2),"&lt;="&amp;V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W275" s="1">
        <f ca="1">SUMIFS(INDIRECT($F$1&amp;$F275&amp;":"&amp;$F275),INDIRECT($F$1&amp;dbP!$D$2&amp;":"&amp;dbP!$D$2),"&gt;="&amp;W$6,INDIRECT($F$1&amp;dbP!$D$2&amp;":"&amp;dbP!$D$2),"&lt;="&amp;W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X275" s="1">
        <f ca="1">SUMIFS(INDIRECT($F$1&amp;$F275&amp;":"&amp;$F275),INDIRECT($F$1&amp;dbP!$D$2&amp;":"&amp;dbP!$D$2),"&gt;="&amp;X$6,INDIRECT($F$1&amp;dbP!$D$2&amp;":"&amp;dbP!$D$2),"&lt;="&amp;X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Y275" s="1">
        <f ca="1">SUMIFS(INDIRECT($F$1&amp;$F275&amp;":"&amp;$F275),INDIRECT($F$1&amp;dbP!$D$2&amp;":"&amp;dbP!$D$2),"&gt;="&amp;Y$6,INDIRECT($F$1&amp;dbP!$D$2&amp;":"&amp;dbP!$D$2),"&lt;="&amp;Y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Z275" s="1">
        <f ca="1">SUMIFS(INDIRECT($F$1&amp;$F275&amp;":"&amp;$F275),INDIRECT($F$1&amp;dbP!$D$2&amp;":"&amp;dbP!$D$2),"&gt;="&amp;Z$6,INDIRECT($F$1&amp;dbP!$D$2&amp;":"&amp;dbP!$D$2),"&lt;="&amp;Z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856781.1</v>
      </c>
      <c r="AA275" s="1">
        <f ca="1">SUMIFS(INDIRECT($F$1&amp;$F275&amp;":"&amp;$F275),INDIRECT($F$1&amp;dbP!$D$2&amp;":"&amp;dbP!$D$2),"&gt;="&amp;AA$6,INDIRECT($F$1&amp;dbP!$D$2&amp;":"&amp;dbP!$D$2),"&lt;="&amp;AA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367191.9</v>
      </c>
      <c r="AB275" s="1">
        <f ca="1">SUMIFS(INDIRECT($F$1&amp;$F275&amp;":"&amp;$F275),INDIRECT($F$1&amp;dbP!$D$2&amp;":"&amp;dbP!$D$2),"&gt;="&amp;AB$6,INDIRECT($F$1&amp;dbP!$D$2&amp;":"&amp;dbP!$D$2),"&lt;="&amp;AB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C275" s="1">
        <f ca="1">SUMIFS(INDIRECT($F$1&amp;$F275&amp;":"&amp;$F275),INDIRECT($F$1&amp;dbP!$D$2&amp;":"&amp;dbP!$D$2),"&gt;="&amp;AC$6,INDIRECT($F$1&amp;dbP!$D$2&amp;":"&amp;dbP!$D$2),"&lt;="&amp;AC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D275" s="1">
        <f ca="1">SUMIFS(INDIRECT($F$1&amp;$F275&amp;":"&amp;$F275),INDIRECT($F$1&amp;dbP!$D$2&amp;":"&amp;dbP!$D$2),"&gt;="&amp;AD$6,INDIRECT($F$1&amp;dbP!$D$2&amp;":"&amp;dbP!$D$2),"&lt;="&amp;AD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E275" s="1">
        <f ca="1">SUMIFS(INDIRECT($F$1&amp;$F275&amp;":"&amp;$F275),INDIRECT($F$1&amp;dbP!$D$2&amp;":"&amp;dbP!$D$2),"&gt;="&amp;AE$6,INDIRECT($F$1&amp;dbP!$D$2&amp;":"&amp;dbP!$D$2),"&lt;="&amp;AE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F275" s="1">
        <f ca="1">SUMIFS(INDIRECT($F$1&amp;$F275&amp;":"&amp;$F275),INDIRECT($F$1&amp;dbP!$D$2&amp;":"&amp;dbP!$D$2),"&gt;="&amp;AF$6,INDIRECT($F$1&amp;dbP!$D$2&amp;":"&amp;dbP!$D$2),"&lt;="&amp;AF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G275" s="1">
        <f ca="1">SUMIFS(INDIRECT($F$1&amp;$F275&amp;":"&amp;$F275),INDIRECT($F$1&amp;dbP!$D$2&amp;":"&amp;dbP!$D$2),"&gt;="&amp;AG$6,INDIRECT($F$1&amp;dbP!$D$2&amp;":"&amp;dbP!$D$2),"&lt;="&amp;AG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H275" s="1">
        <f ca="1">SUMIFS(INDIRECT($F$1&amp;$F275&amp;":"&amp;$F275),INDIRECT($F$1&amp;dbP!$D$2&amp;":"&amp;dbP!$D$2),"&gt;="&amp;AH$6,INDIRECT($F$1&amp;dbP!$D$2&amp;":"&amp;dbP!$D$2),"&lt;="&amp;AH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I275" s="1">
        <f ca="1">SUMIFS(INDIRECT($F$1&amp;$F275&amp;":"&amp;$F275),INDIRECT($F$1&amp;dbP!$D$2&amp;":"&amp;dbP!$D$2),"&gt;="&amp;AI$6,INDIRECT($F$1&amp;dbP!$D$2&amp;":"&amp;dbP!$D$2),"&lt;="&amp;AI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J275" s="1">
        <f ca="1">SUMIFS(INDIRECT($F$1&amp;$F275&amp;":"&amp;$F275),INDIRECT($F$1&amp;dbP!$D$2&amp;":"&amp;dbP!$D$2),"&gt;="&amp;AJ$6,INDIRECT($F$1&amp;dbP!$D$2&amp;":"&amp;dbP!$D$2),"&lt;="&amp;AJ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K275" s="1">
        <f ca="1">SUMIFS(INDIRECT($F$1&amp;$F275&amp;":"&amp;$F275),INDIRECT($F$1&amp;dbP!$D$2&amp;":"&amp;dbP!$D$2),"&gt;="&amp;AK$6,INDIRECT($F$1&amp;dbP!$D$2&amp;":"&amp;dbP!$D$2),"&lt;="&amp;AK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L275" s="1">
        <f ca="1">SUMIFS(INDIRECT($F$1&amp;$F275&amp;":"&amp;$F275),INDIRECT($F$1&amp;dbP!$D$2&amp;":"&amp;dbP!$D$2),"&gt;="&amp;AL$6,INDIRECT($F$1&amp;dbP!$D$2&amp;":"&amp;dbP!$D$2),"&lt;="&amp;AL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M275" s="1">
        <f ca="1">SUMIFS(INDIRECT($F$1&amp;$F275&amp;":"&amp;$F275),INDIRECT($F$1&amp;dbP!$D$2&amp;":"&amp;dbP!$D$2),"&gt;="&amp;AM$6,INDIRECT($F$1&amp;dbP!$D$2&amp;":"&amp;dbP!$D$2),"&lt;="&amp;AM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N275" s="1">
        <f ca="1">SUMIFS(INDIRECT($F$1&amp;$F275&amp;":"&amp;$F275),INDIRECT($F$1&amp;dbP!$D$2&amp;":"&amp;dbP!$D$2),"&gt;="&amp;AN$6,INDIRECT($F$1&amp;dbP!$D$2&amp;":"&amp;dbP!$D$2),"&lt;="&amp;AN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O275" s="1">
        <f ca="1">SUMIFS(INDIRECT($F$1&amp;$F275&amp;":"&amp;$F275),INDIRECT($F$1&amp;dbP!$D$2&amp;":"&amp;dbP!$D$2),"&gt;="&amp;AO$6,INDIRECT($F$1&amp;dbP!$D$2&amp;":"&amp;dbP!$D$2),"&lt;="&amp;AO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P275" s="1">
        <f ca="1">SUMIFS(INDIRECT($F$1&amp;$F275&amp;":"&amp;$F275),INDIRECT($F$1&amp;dbP!$D$2&amp;":"&amp;dbP!$D$2),"&gt;="&amp;AP$6,INDIRECT($F$1&amp;dbP!$D$2&amp;":"&amp;dbP!$D$2),"&lt;="&amp;AP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Q275" s="1">
        <f ca="1">SUMIFS(INDIRECT($F$1&amp;$F275&amp;":"&amp;$F275),INDIRECT($F$1&amp;dbP!$D$2&amp;":"&amp;dbP!$D$2),"&gt;="&amp;AQ$6,INDIRECT($F$1&amp;dbP!$D$2&amp;":"&amp;dbP!$D$2),"&lt;="&amp;AQ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R275" s="1">
        <f ca="1">SUMIFS(INDIRECT($F$1&amp;$F275&amp;":"&amp;$F275),INDIRECT($F$1&amp;dbP!$D$2&amp;":"&amp;dbP!$D$2),"&gt;="&amp;AR$6,INDIRECT($F$1&amp;dbP!$D$2&amp;":"&amp;dbP!$D$2),"&lt;="&amp;AR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S275" s="1">
        <f ca="1">SUMIFS(INDIRECT($F$1&amp;$F275&amp;":"&amp;$F275),INDIRECT($F$1&amp;dbP!$D$2&amp;":"&amp;dbP!$D$2),"&gt;="&amp;AS$6,INDIRECT($F$1&amp;dbP!$D$2&amp;":"&amp;dbP!$D$2),"&lt;="&amp;AS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T275" s="1">
        <f ca="1">SUMIFS(INDIRECT($F$1&amp;$F275&amp;":"&amp;$F275),INDIRECT($F$1&amp;dbP!$D$2&amp;":"&amp;dbP!$D$2),"&gt;="&amp;AT$6,INDIRECT($F$1&amp;dbP!$D$2&amp;":"&amp;dbP!$D$2),"&lt;="&amp;AT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U275" s="1">
        <f ca="1">SUMIFS(INDIRECT($F$1&amp;$F275&amp;":"&amp;$F275),INDIRECT($F$1&amp;dbP!$D$2&amp;":"&amp;dbP!$D$2),"&gt;="&amp;AU$6,INDIRECT($F$1&amp;dbP!$D$2&amp;":"&amp;dbP!$D$2),"&lt;="&amp;AU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V275" s="1">
        <f ca="1">SUMIFS(INDIRECT($F$1&amp;$F275&amp;":"&amp;$F275),INDIRECT($F$1&amp;dbP!$D$2&amp;":"&amp;dbP!$D$2),"&gt;="&amp;AV$6,INDIRECT($F$1&amp;dbP!$D$2&amp;":"&amp;dbP!$D$2),"&lt;="&amp;AV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W275" s="1">
        <f ca="1">SUMIFS(INDIRECT($F$1&amp;$F275&amp;":"&amp;$F275),INDIRECT($F$1&amp;dbP!$D$2&amp;":"&amp;dbP!$D$2),"&gt;="&amp;AW$6,INDIRECT($F$1&amp;dbP!$D$2&amp;":"&amp;dbP!$D$2),"&lt;="&amp;AW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X275" s="1">
        <f ca="1">SUMIFS(INDIRECT($F$1&amp;$F275&amp;":"&amp;$F275),INDIRECT($F$1&amp;dbP!$D$2&amp;":"&amp;dbP!$D$2),"&gt;="&amp;AX$6,INDIRECT($F$1&amp;dbP!$D$2&amp;":"&amp;dbP!$D$2),"&lt;="&amp;AX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Y275" s="1">
        <f ca="1">SUMIFS(INDIRECT($F$1&amp;$F275&amp;":"&amp;$F275),INDIRECT($F$1&amp;dbP!$D$2&amp;":"&amp;dbP!$D$2),"&gt;="&amp;AY$6,INDIRECT($F$1&amp;dbP!$D$2&amp;":"&amp;dbP!$D$2),"&lt;="&amp;AY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AZ275" s="1">
        <f ca="1">SUMIFS(INDIRECT($F$1&amp;$F275&amp;":"&amp;$F275),INDIRECT($F$1&amp;dbP!$D$2&amp;":"&amp;dbP!$D$2),"&gt;="&amp;AZ$6,INDIRECT($F$1&amp;dbP!$D$2&amp;":"&amp;dbP!$D$2),"&lt;="&amp;AZ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A275" s="1">
        <f ca="1">SUMIFS(INDIRECT($F$1&amp;$F275&amp;":"&amp;$F275),INDIRECT($F$1&amp;dbP!$D$2&amp;":"&amp;dbP!$D$2),"&gt;="&amp;BA$6,INDIRECT($F$1&amp;dbP!$D$2&amp;":"&amp;dbP!$D$2),"&lt;="&amp;BA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B275" s="1">
        <f ca="1">SUMIFS(INDIRECT($F$1&amp;$F275&amp;":"&amp;$F275),INDIRECT($F$1&amp;dbP!$D$2&amp;":"&amp;dbP!$D$2),"&gt;="&amp;BB$6,INDIRECT($F$1&amp;dbP!$D$2&amp;":"&amp;dbP!$D$2),"&lt;="&amp;BB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C275" s="1">
        <f ca="1">SUMIFS(INDIRECT($F$1&amp;$F275&amp;":"&amp;$F275),INDIRECT($F$1&amp;dbP!$D$2&amp;":"&amp;dbP!$D$2),"&gt;="&amp;BC$6,INDIRECT($F$1&amp;dbP!$D$2&amp;":"&amp;dbP!$D$2),"&lt;="&amp;BC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D275" s="1">
        <f ca="1">SUMIFS(INDIRECT($F$1&amp;$F275&amp;":"&amp;$F275),INDIRECT($F$1&amp;dbP!$D$2&amp;":"&amp;dbP!$D$2),"&gt;="&amp;BD$6,INDIRECT($F$1&amp;dbP!$D$2&amp;":"&amp;dbP!$D$2),"&lt;="&amp;BD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  <c r="BE275" s="1">
        <f ca="1">SUMIFS(INDIRECT($F$1&amp;$F275&amp;":"&amp;$F275),INDIRECT($F$1&amp;dbP!$D$2&amp;":"&amp;dbP!$D$2),"&gt;="&amp;BE$6,INDIRECT($F$1&amp;dbP!$D$2&amp;":"&amp;dbP!$D$2),"&lt;="&amp;BE$7,INDIRECT($F$1&amp;dbP!$O$2&amp;":"&amp;dbP!$O$2),$H275,INDIRECT($F$1&amp;dbP!$P$2&amp;":"&amp;dbP!$P$2),IF($I275=$J275,"*",$I275),INDIRECT($F$1&amp;dbP!$Q$2&amp;":"&amp;dbP!$Q$2),IF(OR($I275=$J275,"  "&amp;$I275=$J275),"*",RIGHT($J275,LEN($J275)-4)),INDIRECT($F$1&amp;dbP!$AC$2&amp;":"&amp;dbP!$AC$2),RepP!$J$3)</f>
        <v>0</v>
      </c>
    </row>
    <row r="276" spans="2:57" x14ac:dyDescent="0.3">
      <c r="B276" s="1">
        <f>MAX(B$246:B275)+1</f>
        <v>35</v>
      </c>
      <c r="D276" s="1" t="str">
        <f ca="1">INDIRECT($B$1&amp;Items!T$2&amp;$B276)</f>
        <v>CF(-)</v>
      </c>
      <c r="F276" s="1" t="str">
        <f ca="1">INDIRECT($B$1&amp;Items!P$2&amp;$B276)</f>
        <v>AA</v>
      </c>
      <c r="H276" s="13" t="str">
        <f ca="1">INDIRECT($B$1&amp;Items!M$2&amp;$B276)</f>
        <v>Оплаты себестоимостных затрат</v>
      </c>
      <c r="I276" s="13" t="str">
        <f ca="1">IF(INDIRECT($B$1&amp;Items!N$2&amp;$B276)="",H276,INDIRECT($B$1&amp;Items!N$2&amp;$B276))</f>
        <v>Оплаты расходов этапа-2 бизнес-процесса</v>
      </c>
      <c r="J276" s="1" t="str">
        <f ca="1">IF(INDIRECT($B$1&amp;Items!O$2&amp;$B276)="",IF(H276&lt;&gt;I276,"  "&amp;I276,I276),"    "&amp;INDIRECT($B$1&amp;Items!O$2&amp;$B276))</f>
        <v xml:space="preserve">    Производственные затраты-5</v>
      </c>
      <c r="S276" s="1">
        <f ca="1">SUM($U276:INDIRECT(ADDRESS(ROW(),SUMIFS($1:$1,$5:$5,MAX($5:$5)))))</f>
        <v>1044900</v>
      </c>
      <c r="V276" s="1">
        <f ca="1">SUMIFS(INDIRECT($F$1&amp;$F276&amp;":"&amp;$F276),INDIRECT($F$1&amp;dbP!$D$2&amp;":"&amp;dbP!$D$2),"&gt;="&amp;V$6,INDIRECT($F$1&amp;dbP!$D$2&amp;":"&amp;dbP!$D$2),"&lt;="&amp;V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W276" s="1">
        <f ca="1">SUMIFS(INDIRECT($F$1&amp;$F276&amp;":"&amp;$F276),INDIRECT($F$1&amp;dbP!$D$2&amp;":"&amp;dbP!$D$2),"&gt;="&amp;W$6,INDIRECT($F$1&amp;dbP!$D$2&amp;":"&amp;dbP!$D$2),"&lt;="&amp;W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X276" s="1">
        <f ca="1">SUMIFS(INDIRECT($F$1&amp;$F276&amp;":"&amp;$F276),INDIRECT($F$1&amp;dbP!$D$2&amp;":"&amp;dbP!$D$2),"&gt;="&amp;X$6,INDIRECT($F$1&amp;dbP!$D$2&amp;":"&amp;dbP!$D$2),"&lt;="&amp;X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Y276" s="1">
        <f ca="1">SUMIFS(INDIRECT($F$1&amp;$F276&amp;":"&amp;$F276),INDIRECT($F$1&amp;dbP!$D$2&amp;":"&amp;dbP!$D$2),"&gt;="&amp;Y$6,INDIRECT($F$1&amp;dbP!$D$2&amp;":"&amp;dbP!$D$2),"&lt;="&amp;Y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Z276" s="1">
        <f ca="1">SUMIFS(INDIRECT($F$1&amp;$F276&amp;":"&amp;$F276),INDIRECT($F$1&amp;dbP!$D$2&amp;":"&amp;dbP!$D$2),"&gt;="&amp;Z$6,INDIRECT($F$1&amp;dbP!$D$2&amp;":"&amp;dbP!$D$2),"&lt;="&amp;Z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1044900</v>
      </c>
      <c r="AA276" s="1">
        <f ca="1">SUMIFS(INDIRECT($F$1&amp;$F276&amp;":"&amp;$F276),INDIRECT($F$1&amp;dbP!$D$2&amp;":"&amp;dbP!$D$2),"&gt;="&amp;AA$6,INDIRECT($F$1&amp;dbP!$D$2&amp;":"&amp;dbP!$D$2),"&lt;="&amp;AA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B276" s="1">
        <f ca="1">SUMIFS(INDIRECT($F$1&amp;$F276&amp;":"&amp;$F276),INDIRECT($F$1&amp;dbP!$D$2&amp;":"&amp;dbP!$D$2),"&gt;="&amp;AB$6,INDIRECT($F$1&amp;dbP!$D$2&amp;":"&amp;dbP!$D$2),"&lt;="&amp;AB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C276" s="1">
        <f ca="1">SUMIFS(INDIRECT($F$1&amp;$F276&amp;":"&amp;$F276),INDIRECT($F$1&amp;dbP!$D$2&amp;":"&amp;dbP!$D$2),"&gt;="&amp;AC$6,INDIRECT($F$1&amp;dbP!$D$2&amp;":"&amp;dbP!$D$2),"&lt;="&amp;AC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D276" s="1">
        <f ca="1">SUMIFS(INDIRECT($F$1&amp;$F276&amp;":"&amp;$F276),INDIRECT($F$1&amp;dbP!$D$2&amp;":"&amp;dbP!$D$2),"&gt;="&amp;AD$6,INDIRECT($F$1&amp;dbP!$D$2&amp;":"&amp;dbP!$D$2),"&lt;="&amp;AD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E276" s="1">
        <f ca="1">SUMIFS(INDIRECT($F$1&amp;$F276&amp;":"&amp;$F276),INDIRECT($F$1&amp;dbP!$D$2&amp;":"&amp;dbP!$D$2),"&gt;="&amp;AE$6,INDIRECT($F$1&amp;dbP!$D$2&amp;":"&amp;dbP!$D$2),"&lt;="&amp;AE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F276" s="1">
        <f ca="1">SUMIFS(INDIRECT($F$1&amp;$F276&amp;":"&amp;$F276),INDIRECT($F$1&amp;dbP!$D$2&amp;":"&amp;dbP!$D$2),"&gt;="&amp;AF$6,INDIRECT($F$1&amp;dbP!$D$2&amp;":"&amp;dbP!$D$2),"&lt;="&amp;AF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G276" s="1">
        <f ca="1">SUMIFS(INDIRECT($F$1&amp;$F276&amp;":"&amp;$F276),INDIRECT($F$1&amp;dbP!$D$2&amp;":"&amp;dbP!$D$2),"&gt;="&amp;AG$6,INDIRECT($F$1&amp;dbP!$D$2&amp;":"&amp;dbP!$D$2),"&lt;="&amp;AG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H276" s="1">
        <f ca="1">SUMIFS(INDIRECT($F$1&amp;$F276&amp;":"&amp;$F276),INDIRECT($F$1&amp;dbP!$D$2&amp;":"&amp;dbP!$D$2),"&gt;="&amp;AH$6,INDIRECT($F$1&amp;dbP!$D$2&amp;":"&amp;dbP!$D$2),"&lt;="&amp;AH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I276" s="1">
        <f ca="1">SUMIFS(INDIRECT($F$1&amp;$F276&amp;":"&amp;$F276),INDIRECT($F$1&amp;dbP!$D$2&amp;":"&amp;dbP!$D$2),"&gt;="&amp;AI$6,INDIRECT($F$1&amp;dbP!$D$2&amp;":"&amp;dbP!$D$2),"&lt;="&amp;AI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J276" s="1">
        <f ca="1">SUMIFS(INDIRECT($F$1&amp;$F276&amp;":"&amp;$F276),INDIRECT($F$1&amp;dbP!$D$2&amp;":"&amp;dbP!$D$2),"&gt;="&amp;AJ$6,INDIRECT($F$1&amp;dbP!$D$2&amp;":"&amp;dbP!$D$2),"&lt;="&amp;AJ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K276" s="1">
        <f ca="1">SUMIFS(INDIRECT($F$1&amp;$F276&amp;":"&amp;$F276),INDIRECT($F$1&amp;dbP!$D$2&amp;":"&amp;dbP!$D$2),"&gt;="&amp;AK$6,INDIRECT($F$1&amp;dbP!$D$2&amp;":"&amp;dbP!$D$2),"&lt;="&amp;AK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L276" s="1">
        <f ca="1">SUMIFS(INDIRECT($F$1&amp;$F276&amp;":"&amp;$F276),INDIRECT($F$1&amp;dbP!$D$2&amp;":"&amp;dbP!$D$2),"&gt;="&amp;AL$6,INDIRECT($F$1&amp;dbP!$D$2&amp;":"&amp;dbP!$D$2),"&lt;="&amp;AL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M276" s="1">
        <f ca="1">SUMIFS(INDIRECT($F$1&amp;$F276&amp;":"&amp;$F276),INDIRECT($F$1&amp;dbP!$D$2&amp;":"&amp;dbP!$D$2),"&gt;="&amp;AM$6,INDIRECT($F$1&amp;dbP!$D$2&amp;":"&amp;dbP!$D$2),"&lt;="&amp;AM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N276" s="1">
        <f ca="1">SUMIFS(INDIRECT($F$1&amp;$F276&amp;":"&amp;$F276),INDIRECT($F$1&amp;dbP!$D$2&amp;":"&amp;dbP!$D$2),"&gt;="&amp;AN$6,INDIRECT($F$1&amp;dbP!$D$2&amp;":"&amp;dbP!$D$2),"&lt;="&amp;AN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O276" s="1">
        <f ca="1">SUMIFS(INDIRECT($F$1&amp;$F276&amp;":"&amp;$F276),INDIRECT($F$1&amp;dbP!$D$2&amp;":"&amp;dbP!$D$2),"&gt;="&amp;AO$6,INDIRECT($F$1&amp;dbP!$D$2&amp;":"&amp;dbP!$D$2),"&lt;="&amp;AO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P276" s="1">
        <f ca="1">SUMIFS(INDIRECT($F$1&amp;$F276&amp;":"&amp;$F276),INDIRECT($F$1&amp;dbP!$D$2&amp;":"&amp;dbP!$D$2),"&gt;="&amp;AP$6,INDIRECT($F$1&amp;dbP!$D$2&amp;":"&amp;dbP!$D$2),"&lt;="&amp;AP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Q276" s="1">
        <f ca="1">SUMIFS(INDIRECT($F$1&amp;$F276&amp;":"&amp;$F276),INDIRECT($F$1&amp;dbP!$D$2&amp;":"&amp;dbP!$D$2),"&gt;="&amp;AQ$6,INDIRECT($F$1&amp;dbP!$D$2&amp;":"&amp;dbP!$D$2),"&lt;="&amp;AQ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R276" s="1">
        <f ca="1">SUMIFS(INDIRECT($F$1&amp;$F276&amp;":"&amp;$F276),INDIRECT($F$1&amp;dbP!$D$2&amp;":"&amp;dbP!$D$2),"&gt;="&amp;AR$6,INDIRECT($F$1&amp;dbP!$D$2&amp;":"&amp;dbP!$D$2),"&lt;="&amp;AR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S276" s="1">
        <f ca="1">SUMIFS(INDIRECT($F$1&amp;$F276&amp;":"&amp;$F276),INDIRECT($F$1&amp;dbP!$D$2&amp;":"&amp;dbP!$D$2),"&gt;="&amp;AS$6,INDIRECT($F$1&amp;dbP!$D$2&amp;":"&amp;dbP!$D$2),"&lt;="&amp;AS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T276" s="1">
        <f ca="1">SUMIFS(INDIRECT($F$1&amp;$F276&amp;":"&amp;$F276),INDIRECT($F$1&amp;dbP!$D$2&amp;":"&amp;dbP!$D$2),"&gt;="&amp;AT$6,INDIRECT($F$1&amp;dbP!$D$2&amp;":"&amp;dbP!$D$2),"&lt;="&amp;AT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U276" s="1">
        <f ca="1">SUMIFS(INDIRECT($F$1&amp;$F276&amp;":"&amp;$F276),INDIRECT($F$1&amp;dbP!$D$2&amp;":"&amp;dbP!$D$2),"&gt;="&amp;AU$6,INDIRECT($F$1&amp;dbP!$D$2&amp;":"&amp;dbP!$D$2),"&lt;="&amp;AU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V276" s="1">
        <f ca="1">SUMIFS(INDIRECT($F$1&amp;$F276&amp;":"&amp;$F276),INDIRECT($F$1&amp;dbP!$D$2&amp;":"&amp;dbP!$D$2),"&gt;="&amp;AV$6,INDIRECT($F$1&amp;dbP!$D$2&amp;":"&amp;dbP!$D$2),"&lt;="&amp;AV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W276" s="1">
        <f ca="1">SUMIFS(INDIRECT($F$1&amp;$F276&amp;":"&amp;$F276),INDIRECT($F$1&amp;dbP!$D$2&amp;":"&amp;dbP!$D$2),"&gt;="&amp;AW$6,INDIRECT($F$1&amp;dbP!$D$2&amp;":"&amp;dbP!$D$2),"&lt;="&amp;AW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X276" s="1">
        <f ca="1">SUMIFS(INDIRECT($F$1&amp;$F276&amp;":"&amp;$F276),INDIRECT($F$1&amp;dbP!$D$2&amp;":"&amp;dbP!$D$2),"&gt;="&amp;AX$6,INDIRECT($F$1&amp;dbP!$D$2&amp;":"&amp;dbP!$D$2),"&lt;="&amp;AX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Y276" s="1">
        <f ca="1">SUMIFS(INDIRECT($F$1&amp;$F276&amp;":"&amp;$F276),INDIRECT($F$1&amp;dbP!$D$2&amp;":"&amp;dbP!$D$2),"&gt;="&amp;AY$6,INDIRECT($F$1&amp;dbP!$D$2&amp;":"&amp;dbP!$D$2),"&lt;="&amp;AY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AZ276" s="1">
        <f ca="1">SUMIFS(INDIRECT($F$1&amp;$F276&amp;":"&amp;$F276),INDIRECT($F$1&amp;dbP!$D$2&amp;":"&amp;dbP!$D$2),"&gt;="&amp;AZ$6,INDIRECT($F$1&amp;dbP!$D$2&amp;":"&amp;dbP!$D$2),"&lt;="&amp;AZ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A276" s="1">
        <f ca="1">SUMIFS(INDIRECT($F$1&amp;$F276&amp;":"&amp;$F276),INDIRECT($F$1&amp;dbP!$D$2&amp;":"&amp;dbP!$D$2),"&gt;="&amp;BA$6,INDIRECT($F$1&amp;dbP!$D$2&amp;":"&amp;dbP!$D$2),"&lt;="&amp;BA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B276" s="1">
        <f ca="1">SUMIFS(INDIRECT($F$1&amp;$F276&amp;":"&amp;$F276),INDIRECT($F$1&amp;dbP!$D$2&amp;":"&amp;dbP!$D$2),"&gt;="&amp;BB$6,INDIRECT($F$1&amp;dbP!$D$2&amp;":"&amp;dbP!$D$2),"&lt;="&amp;BB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C276" s="1">
        <f ca="1">SUMIFS(INDIRECT($F$1&amp;$F276&amp;":"&amp;$F276),INDIRECT($F$1&amp;dbP!$D$2&amp;":"&amp;dbP!$D$2),"&gt;="&amp;BC$6,INDIRECT($F$1&amp;dbP!$D$2&amp;":"&amp;dbP!$D$2),"&lt;="&amp;BC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D276" s="1">
        <f ca="1">SUMIFS(INDIRECT($F$1&amp;$F276&amp;":"&amp;$F276),INDIRECT($F$1&amp;dbP!$D$2&amp;":"&amp;dbP!$D$2),"&gt;="&amp;BD$6,INDIRECT($F$1&amp;dbP!$D$2&amp;":"&amp;dbP!$D$2),"&lt;="&amp;BD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  <c r="BE276" s="1">
        <f ca="1">SUMIFS(INDIRECT($F$1&amp;$F276&amp;":"&amp;$F276),INDIRECT($F$1&amp;dbP!$D$2&amp;":"&amp;dbP!$D$2),"&gt;="&amp;BE$6,INDIRECT($F$1&amp;dbP!$D$2&amp;":"&amp;dbP!$D$2),"&lt;="&amp;BE$7,INDIRECT($F$1&amp;dbP!$O$2&amp;":"&amp;dbP!$O$2),$H276,INDIRECT($F$1&amp;dbP!$P$2&amp;":"&amp;dbP!$P$2),IF($I276=$J276,"*",$I276),INDIRECT($F$1&amp;dbP!$Q$2&amp;":"&amp;dbP!$Q$2),IF(OR($I276=$J276,"  "&amp;$I276=$J276),"*",RIGHT($J276,LEN($J276)-4)),INDIRECT($F$1&amp;dbP!$AC$2&amp;":"&amp;dbP!$AC$2),RepP!$J$3)</f>
        <v>0</v>
      </c>
    </row>
    <row r="277" spans="2:57" x14ac:dyDescent="0.3">
      <c r="B277" s="1">
        <f>MAX(B$246:B276)+1</f>
        <v>36</v>
      </c>
      <c r="D277" s="1" t="str">
        <f ca="1">INDIRECT($B$1&amp;Items!T$2&amp;$B277)</f>
        <v>CF(-)</v>
      </c>
      <c r="F277" s="1" t="str">
        <f ca="1">INDIRECT($B$1&amp;Items!P$2&amp;$B277)</f>
        <v>AA</v>
      </c>
      <c r="H277" s="13" t="str">
        <f ca="1">INDIRECT($B$1&amp;Items!M$2&amp;$B277)</f>
        <v>Оплаты себестоимостных затрат</v>
      </c>
      <c r="I277" s="13" t="str">
        <f ca="1">IF(INDIRECT($B$1&amp;Items!N$2&amp;$B277)="",H277,INDIRECT($B$1&amp;Items!N$2&amp;$B277))</f>
        <v>Оплаты расходов этапа-2 бизнес-процесса</v>
      </c>
      <c r="J277" s="1" t="str">
        <f ca="1">IF(INDIRECT($B$1&amp;Items!O$2&amp;$B277)="",IF(H277&lt;&gt;I277,"  "&amp;I277,I277),"    "&amp;INDIRECT($B$1&amp;Items!O$2&amp;$B277))</f>
        <v xml:space="preserve">    Производственные затраты-6</v>
      </c>
      <c r="S277" s="1">
        <f ca="1">SUM($U277:INDIRECT(ADDRESS(ROW(),SUMIFS($1:$1,$5:$5,MAX($5:$5)))))</f>
        <v>1014757</v>
      </c>
      <c r="V277" s="1">
        <f ca="1">SUMIFS(INDIRECT($F$1&amp;$F277&amp;":"&amp;$F277),INDIRECT($F$1&amp;dbP!$D$2&amp;":"&amp;dbP!$D$2),"&gt;="&amp;V$6,INDIRECT($F$1&amp;dbP!$D$2&amp;":"&amp;dbP!$D$2),"&lt;="&amp;V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W277" s="1">
        <f ca="1">SUMIFS(INDIRECT($F$1&amp;$F277&amp;":"&amp;$F277),INDIRECT($F$1&amp;dbP!$D$2&amp;":"&amp;dbP!$D$2),"&gt;="&amp;W$6,INDIRECT($F$1&amp;dbP!$D$2&amp;":"&amp;dbP!$D$2),"&lt;="&amp;W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X277" s="1">
        <f ca="1">SUMIFS(INDIRECT($F$1&amp;$F277&amp;":"&amp;$F277),INDIRECT($F$1&amp;dbP!$D$2&amp;":"&amp;dbP!$D$2),"&gt;="&amp;X$6,INDIRECT($F$1&amp;dbP!$D$2&amp;":"&amp;dbP!$D$2),"&lt;="&amp;X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Y277" s="1">
        <f ca="1">SUMIFS(INDIRECT($F$1&amp;$F277&amp;":"&amp;$F277),INDIRECT($F$1&amp;dbP!$D$2&amp;":"&amp;dbP!$D$2),"&gt;="&amp;Y$6,INDIRECT($F$1&amp;dbP!$D$2&amp;":"&amp;dbP!$D$2),"&lt;="&amp;Y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Z277" s="1">
        <f ca="1">SUMIFS(INDIRECT($F$1&amp;$F277&amp;":"&amp;$F277),INDIRECT($F$1&amp;dbP!$D$2&amp;":"&amp;dbP!$D$2),"&gt;="&amp;Z$6,INDIRECT($F$1&amp;dbP!$D$2&amp;":"&amp;dbP!$D$2),"&lt;="&amp;Z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A277" s="1">
        <f ca="1">SUMIFS(INDIRECT($F$1&amp;$F277&amp;":"&amp;$F277),INDIRECT($F$1&amp;dbP!$D$2&amp;":"&amp;dbP!$D$2),"&gt;="&amp;AA$6,INDIRECT($F$1&amp;dbP!$D$2&amp;":"&amp;dbP!$D$2),"&lt;="&amp;AA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304427.09999999998</v>
      </c>
      <c r="AB277" s="1">
        <f ca="1">SUMIFS(INDIRECT($F$1&amp;$F277&amp;":"&amp;$F277),INDIRECT($F$1&amp;dbP!$D$2&amp;":"&amp;dbP!$D$2),"&gt;="&amp;AB$6,INDIRECT($F$1&amp;dbP!$D$2&amp;":"&amp;dbP!$D$2),"&lt;="&amp;AB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710329.9</v>
      </c>
      <c r="AC277" s="1">
        <f ca="1">SUMIFS(INDIRECT($F$1&amp;$F277&amp;":"&amp;$F277),INDIRECT($F$1&amp;dbP!$D$2&amp;":"&amp;dbP!$D$2),"&gt;="&amp;AC$6,INDIRECT($F$1&amp;dbP!$D$2&amp;":"&amp;dbP!$D$2),"&lt;="&amp;AC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D277" s="1">
        <f ca="1">SUMIFS(INDIRECT($F$1&amp;$F277&amp;":"&amp;$F277),INDIRECT($F$1&amp;dbP!$D$2&amp;":"&amp;dbP!$D$2),"&gt;="&amp;AD$6,INDIRECT($F$1&amp;dbP!$D$2&amp;":"&amp;dbP!$D$2),"&lt;="&amp;AD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E277" s="1">
        <f ca="1">SUMIFS(INDIRECT($F$1&amp;$F277&amp;":"&amp;$F277),INDIRECT($F$1&amp;dbP!$D$2&amp;":"&amp;dbP!$D$2),"&gt;="&amp;AE$6,INDIRECT($F$1&amp;dbP!$D$2&amp;":"&amp;dbP!$D$2),"&lt;="&amp;AE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F277" s="1">
        <f ca="1">SUMIFS(INDIRECT($F$1&amp;$F277&amp;":"&amp;$F277),INDIRECT($F$1&amp;dbP!$D$2&amp;":"&amp;dbP!$D$2),"&gt;="&amp;AF$6,INDIRECT($F$1&amp;dbP!$D$2&amp;":"&amp;dbP!$D$2),"&lt;="&amp;AF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G277" s="1">
        <f ca="1">SUMIFS(INDIRECT($F$1&amp;$F277&amp;":"&amp;$F277),INDIRECT($F$1&amp;dbP!$D$2&amp;":"&amp;dbP!$D$2),"&gt;="&amp;AG$6,INDIRECT($F$1&amp;dbP!$D$2&amp;":"&amp;dbP!$D$2),"&lt;="&amp;AG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H277" s="1">
        <f ca="1">SUMIFS(INDIRECT($F$1&amp;$F277&amp;":"&amp;$F277),INDIRECT($F$1&amp;dbP!$D$2&amp;":"&amp;dbP!$D$2),"&gt;="&amp;AH$6,INDIRECT($F$1&amp;dbP!$D$2&amp;":"&amp;dbP!$D$2),"&lt;="&amp;AH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I277" s="1">
        <f ca="1">SUMIFS(INDIRECT($F$1&amp;$F277&amp;":"&amp;$F277),INDIRECT($F$1&amp;dbP!$D$2&amp;":"&amp;dbP!$D$2),"&gt;="&amp;AI$6,INDIRECT($F$1&amp;dbP!$D$2&amp;":"&amp;dbP!$D$2),"&lt;="&amp;AI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J277" s="1">
        <f ca="1">SUMIFS(INDIRECT($F$1&amp;$F277&amp;":"&amp;$F277),INDIRECT($F$1&amp;dbP!$D$2&amp;":"&amp;dbP!$D$2),"&gt;="&amp;AJ$6,INDIRECT($F$1&amp;dbP!$D$2&amp;":"&amp;dbP!$D$2),"&lt;="&amp;AJ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K277" s="1">
        <f ca="1">SUMIFS(INDIRECT($F$1&amp;$F277&amp;":"&amp;$F277),INDIRECT($F$1&amp;dbP!$D$2&amp;":"&amp;dbP!$D$2),"&gt;="&amp;AK$6,INDIRECT($F$1&amp;dbP!$D$2&amp;":"&amp;dbP!$D$2),"&lt;="&amp;AK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L277" s="1">
        <f ca="1">SUMIFS(INDIRECT($F$1&amp;$F277&amp;":"&amp;$F277),INDIRECT($F$1&amp;dbP!$D$2&amp;":"&amp;dbP!$D$2),"&gt;="&amp;AL$6,INDIRECT($F$1&amp;dbP!$D$2&amp;":"&amp;dbP!$D$2),"&lt;="&amp;AL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M277" s="1">
        <f ca="1">SUMIFS(INDIRECT($F$1&amp;$F277&amp;":"&amp;$F277),INDIRECT($F$1&amp;dbP!$D$2&amp;":"&amp;dbP!$D$2),"&gt;="&amp;AM$6,INDIRECT($F$1&amp;dbP!$D$2&amp;":"&amp;dbP!$D$2),"&lt;="&amp;AM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N277" s="1">
        <f ca="1">SUMIFS(INDIRECT($F$1&amp;$F277&amp;":"&amp;$F277),INDIRECT($F$1&amp;dbP!$D$2&amp;":"&amp;dbP!$D$2),"&gt;="&amp;AN$6,INDIRECT($F$1&amp;dbP!$D$2&amp;":"&amp;dbP!$D$2),"&lt;="&amp;AN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O277" s="1">
        <f ca="1">SUMIFS(INDIRECT($F$1&amp;$F277&amp;":"&amp;$F277),INDIRECT($F$1&amp;dbP!$D$2&amp;":"&amp;dbP!$D$2),"&gt;="&amp;AO$6,INDIRECT($F$1&amp;dbP!$D$2&amp;":"&amp;dbP!$D$2),"&lt;="&amp;AO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P277" s="1">
        <f ca="1">SUMIFS(INDIRECT($F$1&amp;$F277&amp;":"&amp;$F277),INDIRECT($F$1&amp;dbP!$D$2&amp;":"&amp;dbP!$D$2),"&gt;="&amp;AP$6,INDIRECT($F$1&amp;dbP!$D$2&amp;":"&amp;dbP!$D$2),"&lt;="&amp;AP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Q277" s="1">
        <f ca="1">SUMIFS(INDIRECT($F$1&amp;$F277&amp;":"&amp;$F277),INDIRECT($F$1&amp;dbP!$D$2&amp;":"&amp;dbP!$D$2),"&gt;="&amp;AQ$6,INDIRECT($F$1&amp;dbP!$D$2&amp;":"&amp;dbP!$D$2),"&lt;="&amp;AQ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R277" s="1">
        <f ca="1">SUMIFS(INDIRECT($F$1&amp;$F277&amp;":"&amp;$F277),INDIRECT($F$1&amp;dbP!$D$2&amp;":"&amp;dbP!$D$2),"&gt;="&amp;AR$6,INDIRECT($F$1&amp;dbP!$D$2&amp;":"&amp;dbP!$D$2),"&lt;="&amp;AR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S277" s="1">
        <f ca="1">SUMIFS(INDIRECT($F$1&amp;$F277&amp;":"&amp;$F277),INDIRECT($F$1&amp;dbP!$D$2&amp;":"&amp;dbP!$D$2),"&gt;="&amp;AS$6,INDIRECT($F$1&amp;dbP!$D$2&amp;":"&amp;dbP!$D$2),"&lt;="&amp;AS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T277" s="1">
        <f ca="1">SUMIFS(INDIRECT($F$1&amp;$F277&amp;":"&amp;$F277),INDIRECT($F$1&amp;dbP!$D$2&amp;":"&amp;dbP!$D$2),"&gt;="&amp;AT$6,INDIRECT($F$1&amp;dbP!$D$2&amp;":"&amp;dbP!$D$2),"&lt;="&amp;AT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U277" s="1">
        <f ca="1">SUMIFS(INDIRECT($F$1&amp;$F277&amp;":"&amp;$F277),INDIRECT($F$1&amp;dbP!$D$2&amp;":"&amp;dbP!$D$2),"&gt;="&amp;AU$6,INDIRECT($F$1&amp;dbP!$D$2&amp;":"&amp;dbP!$D$2),"&lt;="&amp;AU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V277" s="1">
        <f ca="1">SUMIFS(INDIRECT($F$1&amp;$F277&amp;":"&amp;$F277),INDIRECT($F$1&amp;dbP!$D$2&amp;":"&amp;dbP!$D$2),"&gt;="&amp;AV$6,INDIRECT($F$1&amp;dbP!$D$2&amp;":"&amp;dbP!$D$2),"&lt;="&amp;AV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W277" s="1">
        <f ca="1">SUMIFS(INDIRECT($F$1&amp;$F277&amp;":"&amp;$F277),INDIRECT($F$1&amp;dbP!$D$2&amp;":"&amp;dbP!$D$2),"&gt;="&amp;AW$6,INDIRECT($F$1&amp;dbP!$D$2&amp;":"&amp;dbP!$D$2),"&lt;="&amp;AW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X277" s="1">
        <f ca="1">SUMIFS(INDIRECT($F$1&amp;$F277&amp;":"&amp;$F277),INDIRECT($F$1&amp;dbP!$D$2&amp;":"&amp;dbP!$D$2),"&gt;="&amp;AX$6,INDIRECT($F$1&amp;dbP!$D$2&amp;":"&amp;dbP!$D$2),"&lt;="&amp;AX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Y277" s="1">
        <f ca="1">SUMIFS(INDIRECT($F$1&amp;$F277&amp;":"&amp;$F277),INDIRECT($F$1&amp;dbP!$D$2&amp;":"&amp;dbP!$D$2),"&gt;="&amp;AY$6,INDIRECT($F$1&amp;dbP!$D$2&amp;":"&amp;dbP!$D$2),"&lt;="&amp;AY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AZ277" s="1">
        <f ca="1">SUMIFS(INDIRECT($F$1&amp;$F277&amp;":"&amp;$F277),INDIRECT($F$1&amp;dbP!$D$2&amp;":"&amp;dbP!$D$2),"&gt;="&amp;AZ$6,INDIRECT($F$1&amp;dbP!$D$2&amp;":"&amp;dbP!$D$2),"&lt;="&amp;AZ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A277" s="1">
        <f ca="1">SUMIFS(INDIRECT($F$1&amp;$F277&amp;":"&amp;$F277),INDIRECT($F$1&amp;dbP!$D$2&amp;":"&amp;dbP!$D$2),"&gt;="&amp;BA$6,INDIRECT($F$1&amp;dbP!$D$2&amp;":"&amp;dbP!$D$2),"&lt;="&amp;BA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B277" s="1">
        <f ca="1">SUMIFS(INDIRECT($F$1&amp;$F277&amp;":"&amp;$F277),INDIRECT($F$1&amp;dbP!$D$2&amp;":"&amp;dbP!$D$2),"&gt;="&amp;BB$6,INDIRECT($F$1&amp;dbP!$D$2&amp;":"&amp;dbP!$D$2),"&lt;="&amp;BB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C277" s="1">
        <f ca="1">SUMIFS(INDIRECT($F$1&amp;$F277&amp;":"&amp;$F277),INDIRECT($F$1&amp;dbP!$D$2&amp;":"&amp;dbP!$D$2),"&gt;="&amp;BC$6,INDIRECT($F$1&amp;dbP!$D$2&amp;":"&amp;dbP!$D$2),"&lt;="&amp;BC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D277" s="1">
        <f ca="1">SUMIFS(INDIRECT($F$1&amp;$F277&amp;":"&amp;$F277),INDIRECT($F$1&amp;dbP!$D$2&amp;":"&amp;dbP!$D$2),"&gt;="&amp;BD$6,INDIRECT($F$1&amp;dbP!$D$2&amp;":"&amp;dbP!$D$2),"&lt;="&amp;BD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  <c r="BE277" s="1">
        <f ca="1">SUMIFS(INDIRECT($F$1&amp;$F277&amp;":"&amp;$F277),INDIRECT($F$1&amp;dbP!$D$2&amp;":"&amp;dbP!$D$2),"&gt;="&amp;BE$6,INDIRECT($F$1&amp;dbP!$D$2&amp;":"&amp;dbP!$D$2),"&lt;="&amp;BE$7,INDIRECT($F$1&amp;dbP!$O$2&amp;":"&amp;dbP!$O$2),$H277,INDIRECT($F$1&amp;dbP!$P$2&amp;":"&amp;dbP!$P$2),IF($I277=$J277,"*",$I277),INDIRECT($F$1&amp;dbP!$Q$2&amp;":"&amp;dbP!$Q$2),IF(OR($I277=$J277,"  "&amp;$I277=$J277),"*",RIGHT($J277,LEN($J277)-4)),INDIRECT($F$1&amp;dbP!$AC$2&amp;":"&amp;dbP!$AC$2),RepP!$J$3)</f>
        <v>0</v>
      </c>
    </row>
    <row r="278" spans="2:57" x14ac:dyDescent="0.3">
      <c r="B278" s="1">
        <f>MAX(B$246:B277)+1</f>
        <v>37</v>
      </c>
      <c r="D278" s="1" t="str">
        <f ca="1">INDIRECT($B$1&amp;Items!T$2&amp;$B278)</f>
        <v>CF(-)</v>
      </c>
      <c r="F278" s="1" t="str">
        <f ca="1">INDIRECT($B$1&amp;Items!P$2&amp;$B278)</f>
        <v>AA</v>
      </c>
      <c r="H278" s="13" t="str">
        <f ca="1">INDIRECT($B$1&amp;Items!M$2&amp;$B278)</f>
        <v>Оплаты себестоимостных затрат</v>
      </c>
      <c r="I278" s="13" t="str">
        <f ca="1">IF(INDIRECT($B$1&amp;Items!N$2&amp;$B278)="",H278,INDIRECT($B$1&amp;Items!N$2&amp;$B278))</f>
        <v>Оплаты расходов этапа-2 бизнес-процесса</v>
      </c>
      <c r="J278" s="1" t="str">
        <f ca="1">IF(INDIRECT($B$1&amp;Items!O$2&amp;$B278)="",IF(H278&lt;&gt;I278,"  "&amp;I278,I278),"    "&amp;INDIRECT($B$1&amp;Items!O$2&amp;$B278))</f>
        <v xml:space="preserve">    Производственные затраты-7</v>
      </c>
      <c r="S278" s="1">
        <f ca="1">SUM($U278:INDIRECT(ADDRESS(ROW(),SUMIFS($1:$1,$5:$5,MAX($5:$5)))))</f>
        <v>955533.54</v>
      </c>
      <c r="V278" s="1">
        <f ca="1">SUMIFS(INDIRECT($F$1&amp;$F278&amp;":"&amp;$F278),INDIRECT($F$1&amp;dbP!$D$2&amp;":"&amp;dbP!$D$2),"&gt;="&amp;V$6,INDIRECT($F$1&amp;dbP!$D$2&amp;":"&amp;dbP!$D$2),"&lt;="&amp;V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477766.77</v>
      </c>
      <c r="W278" s="1">
        <f ca="1">SUMIFS(INDIRECT($F$1&amp;$F278&amp;":"&amp;$F278),INDIRECT($F$1&amp;dbP!$D$2&amp;":"&amp;dbP!$D$2),"&gt;="&amp;W$6,INDIRECT($F$1&amp;dbP!$D$2&amp;":"&amp;dbP!$D$2),"&lt;="&amp;W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X278" s="1">
        <f ca="1">SUMIFS(INDIRECT($F$1&amp;$F278&amp;":"&amp;$F278),INDIRECT($F$1&amp;dbP!$D$2&amp;":"&amp;dbP!$D$2),"&gt;="&amp;X$6,INDIRECT($F$1&amp;dbP!$D$2&amp;":"&amp;dbP!$D$2),"&lt;="&amp;X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477766.77</v>
      </c>
      <c r="Y278" s="1">
        <f ca="1">SUMIFS(INDIRECT($F$1&amp;$F278&amp;":"&amp;$F278),INDIRECT($F$1&amp;dbP!$D$2&amp;":"&amp;dbP!$D$2),"&gt;="&amp;Y$6,INDIRECT($F$1&amp;dbP!$D$2&amp;":"&amp;dbP!$D$2),"&lt;="&amp;Y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Z278" s="1">
        <f ca="1">SUMIFS(INDIRECT($F$1&amp;$F278&amp;":"&amp;$F278),INDIRECT($F$1&amp;dbP!$D$2&amp;":"&amp;dbP!$D$2),"&gt;="&amp;Z$6,INDIRECT($F$1&amp;dbP!$D$2&amp;":"&amp;dbP!$D$2),"&lt;="&amp;Z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A278" s="1">
        <f ca="1">SUMIFS(INDIRECT($F$1&amp;$F278&amp;":"&amp;$F278),INDIRECT($F$1&amp;dbP!$D$2&amp;":"&amp;dbP!$D$2),"&gt;="&amp;AA$6,INDIRECT($F$1&amp;dbP!$D$2&amp;":"&amp;dbP!$D$2),"&lt;="&amp;AA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B278" s="1">
        <f ca="1">SUMIFS(INDIRECT($F$1&amp;$F278&amp;":"&amp;$F278),INDIRECT($F$1&amp;dbP!$D$2&amp;":"&amp;dbP!$D$2),"&gt;="&amp;AB$6,INDIRECT($F$1&amp;dbP!$D$2&amp;":"&amp;dbP!$D$2),"&lt;="&amp;AB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C278" s="1">
        <f ca="1">SUMIFS(INDIRECT($F$1&amp;$F278&amp;":"&amp;$F278),INDIRECT($F$1&amp;dbP!$D$2&amp;":"&amp;dbP!$D$2),"&gt;="&amp;AC$6,INDIRECT($F$1&amp;dbP!$D$2&amp;":"&amp;dbP!$D$2),"&lt;="&amp;AC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D278" s="1">
        <f ca="1">SUMIFS(INDIRECT($F$1&amp;$F278&amp;":"&amp;$F278),INDIRECT($F$1&amp;dbP!$D$2&amp;":"&amp;dbP!$D$2),"&gt;="&amp;AD$6,INDIRECT($F$1&amp;dbP!$D$2&amp;":"&amp;dbP!$D$2),"&lt;="&amp;AD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E278" s="1">
        <f ca="1">SUMIFS(INDIRECT($F$1&amp;$F278&amp;":"&amp;$F278),INDIRECT($F$1&amp;dbP!$D$2&amp;":"&amp;dbP!$D$2),"&gt;="&amp;AE$6,INDIRECT($F$1&amp;dbP!$D$2&amp;":"&amp;dbP!$D$2),"&lt;="&amp;AE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F278" s="1">
        <f ca="1">SUMIFS(INDIRECT($F$1&amp;$F278&amp;":"&amp;$F278),INDIRECT($F$1&amp;dbP!$D$2&amp;":"&amp;dbP!$D$2),"&gt;="&amp;AF$6,INDIRECT($F$1&amp;dbP!$D$2&amp;":"&amp;dbP!$D$2),"&lt;="&amp;AF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G278" s="1">
        <f ca="1">SUMIFS(INDIRECT($F$1&amp;$F278&amp;":"&amp;$F278),INDIRECT($F$1&amp;dbP!$D$2&amp;":"&amp;dbP!$D$2),"&gt;="&amp;AG$6,INDIRECT($F$1&amp;dbP!$D$2&amp;":"&amp;dbP!$D$2),"&lt;="&amp;AG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H278" s="1">
        <f ca="1">SUMIFS(INDIRECT($F$1&amp;$F278&amp;":"&amp;$F278),INDIRECT($F$1&amp;dbP!$D$2&amp;":"&amp;dbP!$D$2),"&gt;="&amp;AH$6,INDIRECT($F$1&amp;dbP!$D$2&amp;":"&amp;dbP!$D$2),"&lt;="&amp;AH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I278" s="1">
        <f ca="1">SUMIFS(INDIRECT($F$1&amp;$F278&amp;":"&amp;$F278),INDIRECT($F$1&amp;dbP!$D$2&amp;":"&amp;dbP!$D$2),"&gt;="&amp;AI$6,INDIRECT($F$1&amp;dbP!$D$2&amp;":"&amp;dbP!$D$2),"&lt;="&amp;AI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J278" s="1">
        <f ca="1">SUMIFS(INDIRECT($F$1&amp;$F278&amp;":"&amp;$F278),INDIRECT($F$1&amp;dbP!$D$2&amp;":"&amp;dbP!$D$2),"&gt;="&amp;AJ$6,INDIRECT($F$1&amp;dbP!$D$2&amp;":"&amp;dbP!$D$2),"&lt;="&amp;AJ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K278" s="1">
        <f ca="1">SUMIFS(INDIRECT($F$1&amp;$F278&amp;":"&amp;$F278),INDIRECT($F$1&amp;dbP!$D$2&amp;":"&amp;dbP!$D$2),"&gt;="&amp;AK$6,INDIRECT($F$1&amp;dbP!$D$2&amp;":"&amp;dbP!$D$2),"&lt;="&amp;AK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L278" s="1">
        <f ca="1">SUMIFS(INDIRECT($F$1&amp;$F278&amp;":"&amp;$F278),INDIRECT($F$1&amp;dbP!$D$2&amp;":"&amp;dbP!$D$2),"&gt;="&amp;AL$6,INDIRECT($F$1&amp;dbP!$D$2&amp;":"&amp;dbP!$D$2),"&lt;="&amp;AL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M278" s="1">
        <f ca="1">SUMIFS(INDIRECT($F$1&amp;$F278&amp;":"&amp;$F278),INDIRECT($F$1&amp;dbP!$D$2&amp;":"&amp;dbP!$D$2),"&gt;="&amp;AM$6,INDIRECT($F$1&amp;dbP!$D$2&amp;":"&amp;dbP!$D$2),"&lt;="&amp;AM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N278" s="1">
        <f ca="1">SUMIFS(INDIRECT($F$1&amp;$F278&amp;":"&amp;$F278),INDIRECT($F$1&amp;dbP!$D$2&amp;":"&amp;dbP!$D$2),"&gt;="&amp;AN$6,INDIRECT($F$1&amp;dbP!$D$2&amp;":"&amp;dbP!$D$2),"&lt;="&amp;AN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O278" s="1">
        <f ca="1">SUMIFS(INDIRECT($F$1&amp;$F278&amp;":"&amp;$F278),INDIRECT($F$1&amp;dbP!$D$2&amp;":"&amp;dbP!$D$2),"&gt;="&amp;AO$6,INDIRECT($F$1&amp;dbP!$D$2&amp;":"&amp;dbP!$D$2),"&lt;="&amp;AO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P278" s="1">
        <f ca="1">SUMIFS(INDIRECT($F$1&amp;$F278&amp;":"&amp;$F278),INDIRECT($F$1&amp;dbP!$D$2&amp;":"&amp;dbP!$D$2),"&gt;="&amp;AP$6,INDIRECT($F$1&amp;dbP!$D$2&amp;":"&amp;dbP!$D$2),"&lt;="&amp;AP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Q278" s="1">
        <f ca="1">SUMIFS(INDIRECT($F$1&amp;$F278&amp;":"&amp;$F278),INDIRECT($F$1&amp;dbP!$D$2&amp;":"&amp;dbP!$D$2),"&gt;="&amp;AQ$6,INDIRECT($F$1&amp;dbP!$D$2&amp;":"&amp;dbP!$D$2),"&lt;="&amp;AQ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R278" s="1">
        <f ca="1">SUMIFS(INDIRECT($F$1&amp;$F278&amp;":"&amp;$F278),INDIRECT($F$1&amp;dbP!$D$2&amp;":"&amp;dbP!$D$2),"&gt;="&amp;AR$6,INDIRECT($F$1&amp;dbP!$D$2&amp;":"&amp;dbP!$D$2),"&lt;="&amp;AR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S278" s="1">
        <f ca="1">SUMIFS(INDIRECT($F$1&amp;$F278&amp;":"&amp;$F278),INDIRECT($F$1&amp;dbP!$D$2&amp;":"&amp;dbP!$D$2),"&gt;="&amp;AS$6,INDIRECT($F$1&amp;dbP!$D$2&amp;":"&amp;dbP!$D$2),"&lt;="&amp;AS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T278" s="1">
        <f ca="1">SUMIFS(INDIRECT($F$1&amp;$F278&amp;":"&amp;$F278),INDIRECT($F$1&amp;dbP!$D$2&amp;":"&amp;dbP!$D$2),"&gt;="&amp;AT$6,INDIRECT($F$1&amp;dbP!$D$2&amp;":"&amp;dbP!$D$2),"&lt;="&amp;AT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U278" s="1">
        <f ca="1">SUMIFS(INDIRECT($F$1&amp;$F278&amp;":"&amp;$F278),INDIRECT($F$1&amp;dbP!$D$2&amp;":"&amp;dbP!$D$2),"&gt;="&amp;AU$6,INDIRECT($F$1&amp;dbP!$D$2&amp;":"&amp;dbP!$D$2),"&lt;="&amp;AU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V278" s="1">
        <f ca="1">SUMIFS(INDIRECT($F$1&amp;$F278&amp;":"&amp;$F278),INDIRECT($F$1&amp;dbP!$D$2&amp;":"&amp;dbP!$D$2),"&gt;="&amp;AV$6,INDIRECT($F$1&amp;dbP!$D$2&amp;":"&amp;dbP!$D$2),"&lt;="&amp;AV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W278" s="1">
        <f ca="1">SUMIFS(INDIRECT($F$1&amp;$F278&amp;":"&amp;$F278),INDIRECT($F$1&amp;dbP!$D$2&amp;":"&amp;dbP!$D$2),"&gt;="&amp;AW$6,INDIRECT($F$1&amp;dbP!$D$2&amp;":"&amp;dbP!$D$2),"&lt;="&amp;AW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X278" s="1">
        <f ca="1">SUMIFS(INDIRECT($F$1&amp;$F278&amp;":"&amp;$F278),INDIRECT($F$1&amp;dbP!$D$2&amp;":"&amp;dbP!$D$2),"&gt;="&amp;AX$6,INDIRECT($F$1&amp;dbP!$D$2&amp;":"&amp;dbP!$D$2),"&lt;="&amp;AX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Y278" s="1">
        <f ca="1">SUMIFS(INDIRECT($F$1&amp;$F278&amp;":"&amp;$F278),INDIRECT($F$1&amp;dbP!$D$2&amp;":"&amp;dbP!$D$2),"&gt;="&amp;AY$6,INDIRECT($F$1&amp;dbP!$D$2&amp;":"&amp;dbP!$D$2),"&lt;="&amp;AY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AZ278" s="1">
        <f ca="1">SUMIFS(INDIRECT($F$1&amp;$F278&amp;":"&amp;$F278),INDIRECT($F$1&amp;dbP!$D$2&amp;":"&amp;dbP!$D$2),"&gt;="&amp;AZ$6,INDIRECT($F$1&amp;dbP!$D$2&amp;":"&amp;dbP!$D$2),"&lt;="&amp;AZ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A278" s="1">
        <f ca="1">SUMIFS(INDIRECT($F$1&amp;$F278&amp;":"&amp;$F278),INDIRECT($F$1&amp;dbP!$D$2&amp;":"&amp;dbP!$D$2),"&gt;="&amp;BA$6,INDIRECT($F$1&amp;dbP!$D$2&amp;":"&amp;dbP!$D$2),"&lt;="&amp;BA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B278" s="1">
        <f ca="1">SUMIFS(INDIRECT($F$1&amp;$F278&amp;":"&amp;$F278),INDIRECT($F$1&amp;dbP!$D$2&amp;":"&amp;dbP!$D$2),"&gt;="&amp;BB$6,INDIRECT($F$1&amp;dbP!$D$2&amp;":"&amp;dbP!$D$2),"&lt;="&amp;BB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C278" s="1">
        <f ca="1">SUMIFS(INDIRECT($F$1&amp;$F278&amp;":"&amp;$F278),INDIRECT($F$1&amp;dbP!$D$2&amp;":"&amp;dbP!$D$2),"&gt;="&amp;BC$6,INDIRECT($F$1&amp;dbP!$D$2&amp;":"&amp;dbP!$D$2),"&lt;="&amp;BC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D278" s="1">
        <f ca="1">SUMIFS(INDIRECT($F$1&amp;$F278&amp;":"&amp;$F278),INDIRECT($F$1&amp;dbP!$D$2&amp;":"&amp;dbP!$D$2),"&gt;="&amp;BD$6,INDIRECT($F$1&amp;dbP!$D$2&amp;":"&amp;dbP!$D$2),"&lt;="&amp;BD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  <c r="BE278" s="1">
        <f ca="1">SUMIFS(INDIRECT($F$1&amp;$F278&amp;":"&amp;$F278),INDIRECT($F$1&amp;dbP!$D$2&amp;":"&amp;dbP!$D$2),"&gt;="&amp;BE$6,INDIRECT($F$1&amp;dbP!$D$2&amp;":"&amp;dbP!$D$2),"&lt;="&amp;BE$7,INDIRECT($F$1&amp;dbP!$O$2&amp;":"&amp;dbP!$O$2),$H278,INDIRECT($F$1&amp;dbP!$P$2&amp;":"&amp;dbP!$P$2),IF($I278=$J278,"*",$I278),INDIRECT($F$1&amp;dbP!$Q$2&amp;":"&amp;dbP!$Q$2),IF(OR($I278=$J278,"  "&amp;$I278=$J278),"*",RIGHT($J278,LEN($J278)-4)),INDIRECT($F$1&amp;dbP!$AC$2&amp;":"&amp;dbP!$AC$2),RepP!$J$3)</f>
        <v>0</v>
      </c>
    </row>
    <row r="279" spans="2:57" x14ac:dyDescent="0.3">
      <c r="B279" s="1">
        <f>MAX(B$246:B278)+1</f>
        <v>38</v>
      </c>
      <c r="D279" s="1" t="str">
        <f ca="1">INDIRECT($B$1&amp;Items!T$2&amp;$B279)</f>
        <v>CF(-)</v>
      </c>
      <c r="F279" s="1" t="str">
        <f ca="1">INDIRECT($B$1&amp;Items!P$2&amp;$B279)</f>
        <v>AA</v>
      </c>
      <c r="H279" s="13" t="str">
        <f ca="1">INDIRECT($B$1&amp;Items!M$2&amp;$B279)</f>
        <v>Оплаты себестоимостных затрат</v>
      </c>
      <c r="I279" s="13" t="str">
        <f ca="1">IF(INDIRECT($B$1&amp;Items!N$2&amp;$B279)="",H279,INDIRECT($B$1&amp;Items!N$2&amp;$B279))</f>
        <v>Оплаты расходов этапа-2 бизнес-процесса</v>
      </c>
      <c r="J279" s="1" t="str">
        <f ca="1">IF(INDIRECT($B$1&amp;Items!O$2&amp;$B279)="",IF(H279&lt;&gt;I279,"  "&amp;I279,I279),"    "&amp;INDIRECT($B$1&amp;Items!O$2&amp;$B279))</f>
        <v xml:space="preserve">    Производственные затраты-8</v>
      </c>
      <c r="S279" s="1">
        <f ca="1">SUM($U279:INDIRECT(ADDRESS(ROW(),SUMIFS($1:$1,$5:$5,MAX($5:$5)))))</f>
        <v>1401326.6876999999</v>
      </c>
      <c r="V279" s="1">
        <f ca="1">SUMIFS(INDIRECT($F$1&amp;$F279&amp;":"&amp;$F279),INDIRECT($F$1&amp;dbP!$D$2&amp;":"&amp;dbP!$D$2),"&gt;="&amp;V$6,INDIRECT($F$1&amp;dbP!$D$2&amp;":"&amp;dbP!$D$2),"&lt;="&amp;V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980928.68138999981</v>
      </c>
      <c r="W279" s="1">
        <f ca="1">SUMIFS(INDIRECT($F$1&amp;$F279&amp;":"&amp;$F279),INDIRECT($F$1&amp;dbP!$D$2&amp;":"&amp;dbP!$D$2),"&gt;="&amp;W$6,INDIRECT($F$1&amp;dbP!$D$2&amp;":"&amp;dbP!$D$2),"&lt;="&amp;W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420398.00631000008</v>
      </c>
      <c r="X279" s="1">
        <f ca="1">SUMIFS(INDIRECT($F$1&amp;$F279&amp;":"&amp;$F279),INDIRECT($F$1&amp;dbP!$D$2&amp;":"&amp;dbP!$D$2),"&gt;="&amp;X$6,INDIRECT($F$1&amp;dbP!$D$2&amp;":"&amp;dbP!$D$2),"&lt;="&amp;X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Y279" s="1">
        <f ca="1">SUMIFS(INDIRECT($F$1&amp;$F279&amp;":"&amp;$F279),INDIRECT($F$1&amp;dbP!$D$2&amp;":"&amp;dbP!$D$2),"&gt;="&amp;Y$6,INDIRECT($F$1&amp;dbP!$D$2&amp;":"&amp;dbP!$D$2),"&lt;="&amp;Y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Z279" s="1">
        <f ca="1">SUMIFS(INDIRECT($F$1&amp;$F279&amp;":"&amp;$F279),INDIRECT($F$1&amp;dbP!$D$2&amp;":"&amp;dbP!$D$2),"&gt;="&amp;Z$6,INDIRECT($F$1&amp;dbP!$D$2&amp;":"&amp;dbP!$D$2),"&lt;="&amp;Z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A279" s="1">
        <f ca="1">SUMIFS(INDIRECT($F$1&amp;$F279&amp;":"&amp;$F279),INDIRECT($F$1&amp;dbP!$D$2&amp;":"&amp;dbP!$D$2),"&gt;="&amp;AA$6,INDIRECT($F$1&amp;dbP!$D$2&amp;":"&amp;dbP!$D$2),"&lt;="&amp;AA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B279" s="1">
        <f ca="1">SUMIFS(INDIRECT($F$1&amp;$F279&amp;":"&amp;$F279),INDIRECT($F$1&amp;dbP!$D$2&amp;":"&amp;dbP!$D$2),"&gt;="&amp;AB$6,INDIRECT($F$1&amp;dbP!$D$2&amp;":"&amp;dbP!$D$2),"&lt;="&amp;AB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C279" s="1">
        <f ca="1">SUMIFS(INDIRECT($F$1&amp;$F279&amp;":"&amp;$F279),INDIRECT($F$1&amp;dbP!$D$2&amp;":"&amp;dbP!$D$2),"&gt;="&amp;AC$6,INDIRECT($F$1&amp;dbP!$D$2&amp;":"&amp;dbP!$D$2),"&lt;="&amp;AC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D279" s="1">
        <f ca="1">SUMIFS(INDIRECT($F$1&amp;$F279&amp;":"&amp;$F279),INDIRECT($F$1&amp;dbP!$D$2&amp;":"&amp;dbP!$D$2),"&gt;="&amp;AD$6,INDIRECT($F$1&amp;dbP!$D$2&amp;":"&amp;dbP!$D$2),"&lt;="&amp;AD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E279" s="1">
        <f ca="1">SUMIFS(INDIRECT($F$1&amp;$F279&amp;":"&amp;$F279),INDIRECT($F$1&amp;dbP!$D$2&amp;":"&amp;dbP!$D$2),"&gt;="&amp;AE$6,INDIRECT($F$1&amp;dbP!$D$2&amp;":"&amp;dbP!$D$2),"&lt;="&amp;AE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F279" s="1">
        <f ca="1">SUMIFS(INDIRECT($F$1&amp;$F279&amp;":"&amp;$F279),INDIRECT($F$1&amp;dbP!$D$2&amp;":"&amp;dbP!$D$2),"&gt;="&amp;AF$6,INDIRECT($F$1&amp;dbP!$D$2&amp;":"&amp;dbP!$D$2),"&lt;="&amp;AF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G279" s="1">
        <f ca="1">SUMIFS(INDIRECT($F$1&amp;$F279&amp;":"&amp;$F279),INDIRECT($F$1&amp;dbP!$D$2&amp;":"&amp;dbP!$D$2),"&gt;="&amp;AG$6,INDIRECT($F$1&amp;dbP!$D$2&amp;":"&amp;dbP!$D$2),"&lt;="&amp;AG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H279" s="1">
        <f ca="1">SUMIFS(INDIRECT($F$1&amp;$F279&amp;":"&amp;$F279),INDIRECT($F$1&amp;dbP!$D$2&amp;":"&amp;dbP!$D$2),"&gt;="&amp;AH$6,INDIRECT($F$1&amp;dbP!$D$2&amp;":"&amp;dbP!$D$2),"&lt;="&amp;AH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I279" s="1">
        <f ca="1">SUMIFS(INDIRECT($F$1&amp;$F279&amp;":"&amp;$F279),INDIRECT($F$1&amp;dbP!$D$2&amp;":"&amp;dbP!$D$2),"&gt;="&amp;AI$6,INDIRECT($F$1&amp;dbP!$D$2&amp;":"&amp;dbP!$D$2),"&lt;="&amp;AI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J279" s="1">
        <f ca="1">SUMIFS(INDIRECT($F$1&amp;$F279&amp;":"&amp;$F279),INDIRECT($F$1&amp;dbP!$D$2&amp;":"&amp;dbP!$D$2),"&gt;="&amp;AJ$6,INDIRECT($F$1&amp;dbP!$D$2&amp;":"&amp;dbP!$D$2),"&lt;="&amp;AJ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K279" s="1">
        <f ca="1">SUMIFS(INDIRECT($F$1&amp;$F279&amp;":"&amp;$F279),INDIRECT($F$1&amp;dbP!$D$2&amp;":"&amp;dbP!$D$2),"&gt;="&amp;AK$6,INDIRECT($F$1&amp;dbP!$D$2&amp;":"&amp;dbP!$D$2),"&lt;="&amp;AK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L279" s="1">
        <f ca="1">SUMIFS(INDIRECT($F$1&amp;$F279&amp;":"&amp;$F279),INDIRECT($F$1&amp;dbP!$D$2&amp;":"&amp;dbP!$D$2),"&gt;="&amp;AL$6,INDIRECT($F$1&amp;dbP!$D$2&amp;":"&amp;dbP!$D$2),"&lt;="&amp;AL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M279" s="1">
        <f ca="1">SUMIFS(INDIRECT($F$1&amp;$F279&amp;":"&amp;$F279),INDIRECT($F$1&amp;dbP!$D$2&amp;":"&amp;dbP!$D$2),"&gt;="&amp;AM$6,INDIRECT($F$1&amp;dbP!$D$2&amp;":"&amp;dbP!$D$2),"&lt;="&amp;AM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N279" s="1">
        <f ca="1">SUMIFS(INDIRECT($F$1&amp;$F279&amp;":"&amp;$F279),INDIRECT($F$1&amp;dbP!$D$2&amp;":"&amp;dbP!$D$2),"&gt;="&amp;AN$6,INDIRECT($F$1&amp;dbP!$D$2&amp;":"&amp;dbP!$D$2),"&lt;="&amp;AN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O279" s="1">
        <f ca="1">SUMIFS(INDIRECT($F$1&amp;$F279&amp;":"&amp;$F279),INDIRECT($F$1&amp;dbP!$D$2&amp;":"&amp;dbP!$D$2),"&gt;="&amp;AO$6,INDIRECT($F$1&amp;dbP!$D$2&amp;":"&amp;dbP!$D$2),"&lt;="&amp;AO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P279" s="1">
        <f ca="1">SUMIFS(INDIRECT($F$1&amp;$F279&amp;":"&amp;$F279),INDIRECT($F$1&amp;dbP!$D$2&amp;":"&amp;dbP!$D$2),"&gt;="&amp;AP$6,INDIRECT($F$1&amp;dbP!$D$2&amp;":"&amp;dbP!$D$2),"&lt;="&amp;AP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Q279" s="1">
        <f ca="1">SUMIFS(INDIRECT($F$1&amp;$F279&amp;":"&amp;$F279),INDIRECT($F$1&amp;dbP!$D$2&amp;":"&amp;dbP!$D$2),"&gt;="&amp;AQ$6,INDIRECT($F$1&amp;dbP!$D$2&amp;":"&amp;dbP!$D$2),"&lt;="&amp;AQ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R279" s="1">
        <f ca="1">SUMIFS(INDIRECT($F$1&amp;$F279&amp;":"&amp;$F279),INDIRECT($F$1&amp;dbP!$D$2&amp;":"&amp;dbP!$D$2),"&gt;="&amp;AR$6,INDIRECT($F$1&amp;dbP!$D$2&amp;":"&amp;dbP!$D$2),"&lt;="&amp;AR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S279" s="1">
        <f ca="1">SUMIFS(INDIRECT($F$1&amp;$F279&amp;":"&amp;$F279),INDIRECT($F$1&amp;dbP!$D$2&amp;":"&amp;dbP!$D$2),"&gt;="&amp;AS$6,INDIRECT($F$1&amp;dbP!$D$2&amp;":"&amp;dbP!$D$2),"&lt;="&amp;AS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T279" s="1">
        <f ca="1">SUMIFS(INDIRECT($F$1&amp;$F279&amp;":"&amp;$F279),INDIRECT($F$1&amp;dbP!$D$2&amp;":"&amp;dbP!$D$2),"&gt;="&amp;AT$6,INDIRECT($F$1&amp;dbP!$D$2&amp;":"&amp;dbP!$D$2),"&lt;="&amp;AT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U279" s="1">
        <f ca="1">SUMIFS(INDIRECT($F$1&amp;$F279&amp;":"&amp;$F279),INDIRECT($F$1&amp;dbP!$D$2&amp;":"&amp;dbP!$D$2),"&gt;="&amp;AU$6,INDIRECT($F$1&amp;dbP!$D$2&amp;":"&amp;dbP!$D$2),"&lt;="&amp;AU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V279" s="1">
        <f ca="1">SUMIFS(INDIRECT($F$1&amp;$F279&amp;":"&amp;$F279),INDIRECT($F$1&amp;dbP!$D$2&amp;":"&amp;dbP!$D$2),"&gt;="&amp;AV$6,INDIRECT($F$1&amp;dbP!$D$2&amp;":"&amp;dbP!$D$2),"&lt;="&amp;AV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W279" s="1">
        <f ca="1">SUMIFS(INDIRECT($F$1&amp;$F279&amp;":"&amp;$F279),INDIRECT($F$1&amp;dbP!$D$2&amp;":"&amp;dbP!$D$2),"&gt;="&amp;AW$6,INDIRECT($F$1&amp;dbP!$D$2&amp;":"&amp;dbP!$D$2),"&lt;="&amp;AW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X279" s="1">
        <f ca="1">SUMIFS(INDIRECT($F$1&amp;$F279&amp;":"&amp;$F279),INDIRECT($F$1&amp;dbP!$D$2&amp;":"&amp;dbP!$D$2),"&gt;="&amp;AX$6,INDIRECT($F$1&amp;dbP!$D$2&amp;":"&amp;dbP!$D$2),"&lt;="&amp;AX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Y279" s="1">
        <f ca="1">SUMIFS(INDIRECT($F$1&amp;$F279&amp;":"&amp;$F279),INDIRECT($F$1&amp;dbP!$D$2&amp;":"&amp;dbP!$D$2),"&gt;="&amp;AY$6,INDIRECT($F$1&amp;dbP!$D$2&amp;":"&amp;dbP!$D$2),"&lt;="&amp;AY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AZ279" s="1">
        <f ca="1">SUMIFS(INDIRECT($F$1&amp;$F279&amp;":"&amp;$F279),INDIRECT($F$1&amp;dbP!$D$2&amp;":"&amp;dbP!$D$2),"&gt;="&amp;AZ$6,INDIRECT($F$1&amp;dbP!$D$2&amp;":"&amp;dbP!$D$2),"&lt;="&amp;AZ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A279" s="1">
        <f ca="1">SUMIFS(INDIRECT($F$1&amp;$F279&amp;":"&amp;$F279),INDIRECT($F$1&amp;dbP!$D$2&amp;":"&amp;dbP!$D$2),"&gt;="&amp;BA$6,INDIRECT($F$1&amp;dbP!$D$2&amp;":"&amp;dbP!$D$2),"&lt;="&amp;BA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B279" s="1">
        <f ca="1">SUMIFS(INDIRECT($F$1&amp;$F279&amp;":"&amp;$F279),INDIRECT($F$1&amp;dbP!$D$2&amp;":"&amp;dbP!$D$2),"&gt;="&amp;BB$6,INDIRECT($F$1&amp;dbP!$D$2&amp;":"&amp;dbP!$D$2),"&lt;="&amp;BB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C279" s="1">
        <f ca="1">SUMIFS(INDIRECT($F$1&amp;$F279&amp;":"&amp;$F279),INDIRECT($F$1&amp;dbP!$D$2&amp;":"&amp;dbP!$D$2),"&gt;="&amp;BC$6,INDIRECT($F$1&amp;dbP!$D$2&amp;":"&amp;dbP!$D$2),"&lt;="&amp;BC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D279" s="1">
        <f ca="1">SUMIFS(INDIRECT($F$1&amp;$F279&amp;":"&amp;$F279),INDIRECT($F$1&amp;dbP!$D$2&amp;":"&amp;dbP!$D$2),"&gt;="&amp;BD$6,INDIRECT($F$1&amp;dbP!$D$2&amp;":"&amp;dbP!$D$2),"&lt;="&amp;BD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  <c r="BE279" s="1">
        <f ca="1">SUMIFS(INDIRECT($F$1&amp;$F279&amp;":"&amp;$F279),INDIRECT($F$1&amp;dbP!$D$2&amp;":"&amp;dbP!$D$2),"&gt;="&amp;BE$6,INDIRECT($F$1&amp;dbP!$D$2&amp;":"&amp;dbP!$D$2),"&lt;="&amp;BE$7,INDIRECT($F$1&amp;dbP!$O$2&amp;":"&amp;dbP!$O$2),$H279,INDIRECT($F$1&amp;dbP!$P$2&amp;":"&amp;dbP!$P$2),IF($I279=$J279,"*",$I279),INDIRECT($F$1&amp;dbP!$Q$2&amp;":"&amp;dbP!$Q$2),IF(OR($I279=$J279,"  "&amp;$I279=$J279),"*",RIGHT($J279,LEN($J279)-4)),INDIRECT($F$1&amp;dbP!$AC$2&amp;":"&amp;dbP!$AC$2),RepP!$J$3)</f>
        <v>0</v>
      </c>
    </row>
    <row r="280" spans="2:57" x14ac:dyDescent="0.3">
      <c r="B280" s="1">
        <f>MAX(B$246:B279)+1</f>
        <v>39</v>
      </c>
      <c r="D280" s="1" t="str">
        <f ca="1">INDIRECT($B$1&amp;Items!T$2&amp;$B280)</f>
        <v>CF(-)</v>
      </c>
      <c r="F280" s="1" t="str">
        <f ca="1">INDIRECT($B$1&amp;Items!P$2&amp;$B280)</f>
        <v>AA</v>
      </c>
      <c r="H280" s="13" t="str">
        <f ca="1">INDIRECT($B$1&amp;Items!M$2&amp;$B280)</f>
        <v>Оплаты себестоимостных затрат</v>
      </c>
      <c r="I280" s="13" t="str">
        <f ca="1">IF(INDIRECT($B$1&amp;Items!N$2&amp;$B280)="",H280,INDIRECT($B$1&amp;Items!N$2&amp;$B280))</f>
        <v>Оплаты расходов этапа-2 бизнес-процесса</v>
      </c>
      <c r="J280" s="1" t="str">
        <f ca="1">IF(INDIRECT($B$1&amp;Items!O$2&amp;$B280)="",IF(H280&lt;&gt;I280,"  "&amp;I280,I280),"    "&amp;INDIRECT($B$1&amp;Items!O$2&amp;$B280))</f>
        <v xml:space="preserve">    Производственные затраты-9</v>
      </c>
      <c r="S280" s="1">
        <f ca="1">SUM($U280:INDIRECT(ADDRESS(ROW(),SUMIFS($1:$1,$5:$5,MAX($5:$5)))))</f>
        <v>1210796.01</v>
      </c>
      <c r="V280" s="1">
        <f ca="1">SUMIFS(INDIRECT($F$1&amp;$F280&amp;":"&amp;$F280),INDIRECT($F$1&amp;dbP!$D$2&amp;":"&amp;dbP!$D$2),"&gt;="&amp;V$6,INDIRECT($F$1&amp;dbP!$D$2&amp;":"&amp;dbP!$D$2),"&lt;="&amp;V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1210796.01</v>
      </c>
      <c r="W280" s="1">
        <f ca="1">SUMIFS(INDIRECT($F$1&amp;$F280&amp;":"&amp;$F280),INDIRECT($F$1&amp;dbP!$D$2&amp;":"&amp;dbP!$D$2),"&gt;="&amp;W$6,INDIRECT($F$1&amp;dbP!$D$2&amp;":"&amp;dbP!$D$2),"&lt;="&amp;W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X280" s="1">
        <f ca="1">SUMIFS(INDIRECT($F$1&amp;$F280&amp;":"&amp;$F280),INDIRECT($F$1&amp;dbP!$D$2&amp;":"&amp;dbP!$D$2),"&gt;="&amp;X$6,INDIRECT($F$1&amp;dbP!$D$2&amp;":"&amp;dbP!$D$2),"&lt;="&amp;X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Y280" s="1">
        <f ca="1">SUMIFS(INDIRECT($F$1&amp;$F280&amp;":"&amp;$F280),INDIRECT($F$1&amp;dbP!$D$2&amp;":"&amp;dbP!$D$2),"&gt;="&amp;Y$6,INDIRECT($F$1&amp;dbP!$D$2&amp;":"&amp;dbP!$D$2),"&lt;="&amp;Y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Z280" s="1">
        <f ca="1">SUMIFS(INDIRECT($F$1&amp;$F280&amp;":"&amp;$F280),INDIRECT($F$1&amp;dbP!$D$2&amp;":"&amp;dbP!$D$2),"&gt;="&amp;Z$6,INDIRECT($F$1&amp;dbP!$D$2&amp;":"&amp;dbP!$D$2),"&lt;="&amp;Z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A280" s="1">
        <f ca="1">SUMIFS(INDIRECT($F$1&amp;$F280&amp;":"&amp;$F280),INDIRECT($F$1&amp;dbP!$D$2&amp;":"&amp;dbP!$D$2),"&gt;="&amp;AA$6,INDIRECT($F$1&amp;dbP!$D$2&amp;":"&amp;dbP!$D$2),"&lt;="&amp;AA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B280" s="1">
        <f ca="1">SUMIFS(INDIRECT($F$1&amp;$F280&amp;":"&amp;$F280),INDIRECT($F$1&amp;dbP!$D$2&amp;":"&amp;dbP!$D$2),"&gt;="&amp;AB$6,INDIRECT($F$1&amp;dbP!$D$2&amp;":"&amp;dbP!$D$2),"&lt;="&amp;AB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C280" s="1">
        <f ca="1">SUMIFS(INDIRECT($F$1&amp;$F280&amp;":"&amp;$F280),INDIRECT($F$1&amp;dbP!$D$2&amp;":"&amp;dbP!$D$2),"&gt;="&amp;AC$6,INDIRECT($F$1&amp;dbP!$D$2&amp;":"&amp;dbP!$D$2),"&lt;="&amp;AC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D280" s="1">
        <f ca="1">SUMIFS(INDIRECT($F$1&amp;$F280&amp;":"&amp;$F280),INDIRECT($F$1&amp;dbP!$D$2&amp;":"&amp;dbP!$D$2),"&gt;="&amp;AD$6,INDIRECT($F$1&amp;dbP!$D$2&amp;":"&amp;dbP!$D$2),"&lt;="&amp;AD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E280" s="1">
        <f ca="1">SUMIFS(INDIRECT($F$1&amp;$F280&amp;":"&amp;$F280),INDIRECT($F$1&amp;dbP!$D$2&amp;":"&amp;dbP!$D$2),"&gt;="&amp;AE$6,INDIRECT($F$1&amp;dbP!$D$2&amp;":"&amp;dbP!$D$2),"&lt;="&amp;AE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F280" s="1">
        <f ca="1">SUMIFS(INDIRECT($F$1&amp;$F280&amp;":"&amp;$F280),INDIRECT($F$1&amp;dbP!$D$2&amp;":"&amp;dbP!$D$2),"&gt;="&amp;AF$6,INDIRECT($F$1&amp;dbP!$D$2&amp;":"&amp;dbP!$D$2),"&lt;="&amp;AF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G280" s="1">
        <f ca="1">SUMIFS(INDIRECT($F$1&amp;$F280&amp;":"&amp;$F280),INDIRECT($F$1&amp;dbP!$D$2&amp;":"&amp;dbP!$D$2),"&gt;="&amp;AG$6,INDIRECT($F$1&amp;dbP!$D$2&amp;":"&amp;dbP!$D$2),"&lt;="&amp;AG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H280" s="1">
        <f ca="1">SUMIFS(INDIRECT($F$1&amp;$F280&amp;":"&amp;$F280),INDIRECT($F$1&amp;dbP!$D$2&amp;":"&amp;dbP!$D$2),"&gt;="&amp;AH$6,INDIRECT($F$1&amp;dbP!$D$2&amp;":"&amp;dbP!$D$2),"&lt;="&amp;AH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I280" s="1">
        <f ca="1">SUMIFS(INDIRECT($F$1&amp;$F280&amp;":"&amp;$F280),INDIRECT($F$1&amp;dbP!$D$2&amp;":"&amp;dbP!$D$2),"&gt;="&amp;AI$6,INDIRECT($F$1&amp;dbP!$D$2&amp;":"&amp;dbP!$D$2),"&lt;="&amp;AI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J280" s="1">
        <f ca="1">SUMIFS(INDIRECT($F$1&amp;$F280&amp;":"&amp;$F280),INDIRECT($F$1&amp;dbP!$D$2&amp;":"&amp;dbP!$D$2),"&gt;="&amp;AJ$6,INDIRECT($F$1&amp;dbP!$D$2&amp;":"&amp;dbP!$D$2),"&lt;="&amp;AJ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K280" s="1">
        <f ca="1">SUMIFS(INDIRECT($F$1&amp;$F280&amp;":"&amp;$F280),INDIRECT($F$1&amp;dbP!$D$2&amp;":"&amp;dbP!$D$2),"&gt;="&amp;AK$6,INDIRECT($F$1&amp;dbP!$D$2&amp;":"&amp;dbP!$D$2),"&lt;="&amp;AK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L280" s="1">
        <f ca="1">SUMIFS(INDIRECT($F$1&amp;$F280&amp;":"&amp;$F280),INDIRECT($F$1&amp;dbP!$D$2&amp;":"&amp;dbP!$D$2),"&gt;="&amp;AL$6,INDIRECT($F$1&amp;dbP!$D$2&amp;":"&amp;dbP!$D$2),"&lt;="&amp;AL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M280" s="1">
        <f ca="1">SUMIFS(INDIRECT($F$1&amp;$F280&amp;":"&amp;$F280),INDIRECT($F$1&amp;dbP!$D$2&amp;":"&amp;dbP!$D$2),"&gt;="&amp;AM$6,INDIRECT($F$1&amp;dbP!$D$2&amp;":"&amp;dbP!$D$2),"&lt;="&amp;AM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N280" s="1">
        <f ca="1">SUMIFS(INDIRECT($F$1&amp;$F280&amp;":"&amp;$F280),INDIRECT($F$1&amp;dbP!$D$2&amp;":"&amp;dbP!$D$2),"&gt;="&amp;AN$6,INDIRECT($F$1&amp;dbP!$D$2&amp;":"&amp;dbP!$D$2),"&lt;="&amp;AN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O280" s="1">
        <f ca="1">SUMIFS(INDIRECT($F$1&amp;$F280&amp;":"&amp;$F280),INDIRECT($F$1&amp;dbP!$D$2&amp;":"&amp;dbP!$D$2),"&gt;="&amp;AO$6,INDIRECT($F$1&amp;dbP!$D$2&amp;":"&amp;dbP!$D$2),"&lt;="&amp;AO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P280" s="1">
        <f ca="1">SUMIFS(INDIRECT($F$1&amp;$F280&amp;":"&amp;$F280),INDIRECT($F$1&amp;dbP!$D$2&amp;":"&amp;dbP!$D$2),"&gt;="&amp;AP$6,INDIRECT($F$1&amp;dbP!$D$2&amp;":"&amp;dbP!$D$2),"&lt;="&amp;AP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Q280" s="1">
        <f ca="1">SUMIFS(INDIRECT($F$1&amp;$F280&amp;":"&amp;$F280),INDIRECT($F$1&amp;dbP!$D$2&amp;":"&amp;dbP!$D$2),"&gt;="&amp;AQ$6,INDIRECT($F$1&amp;dbP!$D$2&amp;":"&amp;dbP!$D$2),"&lt;="&amp;AQ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R280" s="1">
        <f ca="1">SUMIFS(INDIRECT($F$1&amp;$F280&amp;":"&amp;$F280),INDIRECT($F$1&amp;dbP!$D$2&amp;":"&amp;dbP!$D$2),"&gt;="&amp;AR$6,INDIRECT($F$1&amp;dbP!$D$2&amp;":"&amp;dbP!$D$2),"&lt;="&amp;AR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S280" s="1">
        <f ca="1">SUMIFS(INDIRECT($F$1&amp;$F280&amp;":"&amp;$F280),INDIRECT($F$1&amp;dbP!$D$2&amp;":"&amp;dbP!$D$2),"&gt;="&amp;AS$6,INDIRECT($F$1&amp;dbP!$D$2&amp;":"&amp;dbP!$D$2),"&lt;="&amp;AS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T280" s="1">
        <f ca="1">SUMIFS(INDIRECT($F$1&amp;$F280&amp;":"&amp;$F280),INDIRECT($F$1&amp;dbP!$D$2&amp;":"&amp;dbP!$D$2),"&gt;="&amp;AT$6,INDIRECT($F$1&amp;dbP!$D$2&amp;":"&amp;dbP!$D$2),"&lt;="&amp;AT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U280" s="1">
        <f ca="1">SUMIFS(INDIRECT($F$1&amp;$F280&amp;":"&amp;$F280),INDIRECT($F$1&amp;dbP!$D$2&amp;":"&amp;dbP!$D$2),"&gt;="&amp;AU$6,INDIRECT($F$1&amp;dbP!$D$2&amp;":"&amp;dbP!$D$2),"&lt;="&amp;AU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V280" s="1">
        <f ca="1">SUMIFS(INDIRECT($F$1&amp;$F280&amp;":"&amp;$F280),INDIRECT($F$1&amp;dbP!$D$2&amp;":"&amp;dbP!$D$2),"&gt;="&amp;AV$6,INDIRECT($F$1&amp;dbP!$D$2&amp;":"&amp;dbP!$D$2),"&lt;="&amp;AV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W280" s="1">
        <f ca="1">SUMIFS(INDIRECT($F$1&amp;$F280&amp;":"&amp;$F280),INDIRECT($F$1&amp;dbP!$D$2&amp;":"&amp;dbP!$D$2),"&gt;="&amp;AW$6,INDIRECT($F$1&amp;dbP!$D$2&amp;":"&amp;dbP!$D$2),"&lt;="&amp;AW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X280" s="1">
        <f ca="1">SUMIFS(INDIRECT($F$1&amp;$F280&amp;":"&amp;$F280),INDIRECT($F$1&amp;dbP!$D$2&amp;":"&amp;dbP!$D$2),"&gt;="&amp;AX$6,INDIRECT($F$1&amp;dbP!$D$2&amp;":"&amp;dbP!$D$2),"&lt;="&amp;AX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Y280" s="1">
        <f ca="1">SUMIFS(INDIRECT($F$1&amp;$F280&amp;":"&amp;$F280),INDIRECT($F$1&amp;dbP!$D$2&amp;":"&amp;dbP!$D$2),"&gt;="&amp;AY$6,INDIRECT($F$1&amp;dbP!$D$2&amp;":"&amp;dbP!$D$2),"&lt;="&amp;AY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AZ280" s="1">
        <f ca="1">SUMIFS(INDIRECT($F$1&amp;$F280&amp;":"&amp;$F280),INDIRECT($F$1&amp;dbP!$D$2&amp;":"&amp;dbP!$D$2),"&gt;="&amp;AZ$6,INDIRECT($F$1&amp;dbP!$D$2&amp;":"&amp;dbP!$D$2),"&lt;="&amp;AZ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A280" s="1">
        <f ca="1">SUMIFS(INDIRECT($F$1&amp;$F280&amp;":"&amp;$F280),INDIRECT($F$1&amp;dbP!$D$2&amp;":"&amp;dbP!$D$2),"&gt;="&amp;BA$6,INDIRECT($F$1&amp;dbP!$D$2&amp;":"&amp;dbP!$D$2),"&lt;="&amp;BA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B280" s="1">
        <f ca="1">SUMIFS(INDIRECT($F$1&amp;$F280&amp;":"&amp;$F280),INDIRECT($F$1&amp;dbP!$D$2&amp;":"&amp;dbP!$D$2),"&gt;="&amp;BB$6,INDIRECT($F$1&amp;dbP!$D$2&amp;":"&amp;dbP!$D$2),"&lt;="&amp;BB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C280" s="1">
        <f ca="1">SUMIFS(INDIRECT($F$1&amp;$F280&amp;":"&amp;$F280),INDIRECT($F$1&amp;dbP!$D$2&amp;":"&amp;dbP!$D$2),"&gt;="&amp;BC$6,INDIRECT($F$1&amp;dbP!$D$2&amp;":"&amp;dbP!$D$2),"&lt;="&amp;BC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D280" s="1">
        <f ca="1">SUMIFS(INDIRECT($F$1&amp;$F280&amp;":"&amp;$F280),INDIRECT($F$1&amp;dbP!$D$2&amp;":"&amp;dbP!$D$2),"&gt;="&amp;BD$6,INDIRECT($F$1&amp;dbP!$D$2&amp;":"&amp;dbP!$D$2),"&lt;="&amp;BD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  <c r="BE280" s="1">
        <f ca="1">SUMIFS(INDIRECT($F$1&amp;$F280&amp;":"&amp;$F280),INDIRECT($F$1&amp;dbP!$D$2&amp;":"&amp;dbP!$D$2),"&gt;="&amp;BE$6,INDIRECT($F$1&amp;dbP!$D$2&amp;":"&amp;dbP!$D$2),"&lt;="&amp;BE$7,INDIRECT($F$1&amp;dbP!$O$2&amp;":"&amp;dbP!$O$2),$H280,INDIRECT($F$1&amp;dbP!$P$2&amp;":"&amp;dbP!$P$2),IF($I280=$J280,"*",$I280),INDIRECT($F$1&amp;dbP!$Q$2&amp;":"&amp;dbP!$Q$2),IF(OR($I280=$J280,"  "&amp;$I280=$J280),"*",RIGHT($J280,LEN($J280)-4)),INDIRECT($F$1&amp;dbP!$AC$2&amp;":"&amp;dbP!$AC$2),RepP!$J$3)</f>
        <v>0</v>
      </c>
    </row>
    <row r="281" spans="2:57" x14ac:dyDescent="0.3">
      <c r="B281" s="1">
        <f>MAX(B$246:B280)+1</f>
        <v>40</v>
      </c>
      <c r="D281" s="1" t="str">
        <f ca="1">INDIRECT($B$1&amp;Items!T$2&amp;$B281)</f>
        <v>CF(-)</v>
      </c>
      <c r="F281" s="1" t="str">
        <f ca="1">INDIRECT($B$1&amp;Items!P$2&amp;$B281)</f>
        <v>AA</v>
      </c>
      <c r="H281" s="13" t="str">
        <f ca="1">INDIRECT($B$1&amp;Items!M$2&amp;$B281)</f>
        <v>Оплаты себестоимостных затрат</v>
      </c>
      <c r="I281" s="13" t="str">
        <f ca="1">IF(INDIRECT($B$1&amp;Items!N$2&amp;$B281)="",H281,INDIRECT($B$1&amp;Items!N$2&amp;$B281))</f>
        <v>Оплаты расходов этапа-2 бизнес-процесса</v>
      </c>
      <c r="J281" s="1" t="str">
        <f ca="1">IF(INDIRECT($B$1&amp;Items!O$2&amp;$B281)="",IF(H281&lt;&gt;I281,"  "&amp;I281,I281),"    "&amp;INDIRECT($B$1&amp;Items!O$2&amp;$B281))</f>
        <v xml:space="preserve">    Производственные затраты-10</v>
      </c>
      <c r="S281" s="1">
        <f ca="1">SUM($U281:INDIRECT(ADDRESS(ROW(),SUMIFS($1:$1,$5:$5,MAX($5:$5)))))</f>
        <v>1169040.2893000001</v>
      </c>
      <c r="V281" s="1">
        <f ca="1">SUMIFS(INDIRECT($F$1&amp;$F281&amp;":"&amp;$F281),INDIRECT($F$1&amp;dbP!$D$2&amp;":"&amp;dbP!$D$2),"&gt;="&amp;V$6,INDIRECT($F$1&amp;dbP!$D$2&amp;":"&amp;dbP!$D$2),"&lt;="&amp;V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W281" s="1">
        <f ca="1">SUMIFS(INDIRECT($F$1&amp;$F281&amp;":"&amp;$F281),INDIRECT($F$1&amp;dbP!$D$2&amp;":"&amp;dbP!$D$2),"&gt;="&amp;W$6,INDIRECT($F$1&amp;dbP!$D$2&amp;":"&amp;dbP!$D$2),"&lt;="&amp;W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350712.08679000003</v>
      </c>
      <c r="X281" s="1">
        <f ca="1">SUMIFS(INDIRECT($F$1&amp;$F281&amp;":"&amp;$F281),INDIRECT($F$1&amp;dbP!$D$2&amp;":"&amp;dbP!$D$2),"&gt;="&amp;X$6,INDIRECT($F$1&amp;dbP!$D$2&amp;":"&amp;dbP!$D$2),"&lt;="&amp;X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818328.20250999997</v>
      </c>
      <c r="Y281" s="1">
        <f ca="1">SUMIFS(INDIRECT($F$1&amp;$F281&amp;":"&amp;$F281),INDIRECT($F$1&amp;dbP!$D$2&amp;":"&amp;dbP!$D$2),"&gt;="&amp;Y$6,INDIRECT($F$1&amp;dbP!$D$2&amp;":"&amp;dbP!$D$2),"&lt;="&amp;Y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Z281" s="1">
        <f ca="1">SUMIFS(INDIRECT($F$1&amp;$F281&amp;":"&amp;$F281),INDIRECT($F$1&amp;dbP!$D$2&amp;":"&amp;dbP!$D$2),"&gt;="&amp;Z$6,INDIRECT($F$1&amp;dbP!$D$2&amp;":"&amp;dbP!$D$2),"&lt;="&amp;Z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A281" s="1">
        <f ca="1">SUMIFS(INDIRECT($F$1&amp;$F281&amp;":"&amp;$F281),INDIRECT($F$1&amp;dbP!$D$2&amp;":"&amp;dbP!$D$2),"&gt;="&amp;AA$6,INDIRECT($F$1&amp;dbP!$D$2&amp;":"&amp;dbP!$D$2),"&lt;="&amp;AA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B281" s="1">
        <f ca="1">SUMIFS(INDIRECT($F$1&amp;$F281&amp;":"&amp;$F281),INDIRECT($F$1&amp;dbP!$D$2&amp;":"&amp;dbP!$D$2),"&gt;="&amp;AB$6,INDIRECT($F$1&amp;dbP!$D$2&amp;":"&amp;dbP!$D$2),"&lt;="&amp;AB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C281" s="1">
        <f ca="1">SUMIFS(INDIRECT($F$1&amp;$F281&amp;":"&amp;$F281),INDIRECT($F$1&amp;dbP!$D$2&amp;":"&amp;dbP!$D$2),"&gt;="&amp;AC$6,INDIRECT($F$1&amp;dbP!$D$2&amp;":"&amp;dbP!$D$2),"&lt;="&amp;AC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D281" s="1">
        <f ca="1">SUMIFS(INDIRECT($F$1&amp;$F281&amp;":"&amp;$F281),INDIRECT($F$1&amp;dbP!$D$2&amp;":"&amp;dbP!$D$2),"&gt;="&amp;AD$6,INDIRECT($F$1&amp;dbP!$D$2&amp;":"&amp;dbP!$D$2),"&lt;="&amp;AD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E281" s="1">
        <f ca="1">SUMIFS(INDIRECT($F$1&amp;$F281&amp;":"&amp;$F281),INDIRECT($F$1&amp;dbP!$D$2&amp;":"&amp;dbP!$D$2),"&gt;="&amp;AE$6,INDIRECT($F$1&amp;dbP!$D$2&amp;":"&amp;dbP!$D$2),"&lt;="&amp;AE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F281" s="1">
        <f ca="1">SUMIFS(INDIRECT($F$1&amp;$F281&amp;":"&amp;$F281),INDIRECT($F$1&amp;dbP!$D$2&amp;":"&amp;dbP!$D$2),"&gt;="&amp;AF$6,INDIRECT($F$1&amp;dbP!$D$2&amp;":"&amp;dbP!$D$2),"&lt;="&amp;AF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G281" s="1">
        <f ca="1">SUMIFS(INDIRECT($F$1&amp;$F281&amp;":"&amp;$F281),INDIRECT($F$1&amp;dbP!$D$2&amp;":"&amp;dbP!$D$2),"&gt;="&amp;AG$6,INDIRECT($F$1&amp;dbP!$D$2&amp;":"&amp;dbP!$D$2),"&lt;="&amp;AG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H281" s="1">
        <f ca="1">SUMIFS(INDIRECT($F$1&amp;$F281&amp;":"&amp;$F281),INDIRECT($F$1&amp;dbP!$D$2&amp;":"&amp;dbP!$D$2),"&gt;="&amp;AH$6,INDIRECT($F$1&amp;dbP!$D$2&amp;":"&amp;dbP!$D$2),"&lt;="&amp;AH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I281" s="1">
        <f ca="1">SUMIFS(INDIRECT($F$1&amp;$F281&amp;":"&amp;$F281),INDIRECT($F$1&amp;dbP!$D$2&amp;":"&amp;dbP!$D$2),"&gt;="&amp;AI$6,INDIRECT($F$1&amp;dbP!$D$2&amp;":"&amp;dbP!$D$2),"&lt;="&amp;AI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J281" s="1">
        <f ca="1">SUMIFS(INDIRECT($F$1&amp;$F281&amp;":"&amp;$F281),INDIRECT($F$1&amp;dbP!$D$2&amp;":"&amp;dbP!$D$2),"&gt;="&amp;AJ$6,INDIRECT($F$1&amp;dbP!$D$2&amp;":"&amp;dbP!$D$2),"&lt;="&amp;AJ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K281" s="1">
        <f ca="1">SUMIFS(INDIRECT($F$1&amp;$F281&amp;":"&amp;$F281),INDIRECT($F$1&amp;dbP!$D$2&amp;":"&amp;dbP!$D$2),"&gt;="&amp;AK$6,INDIRECT($F$1&amp;dbP!$D$2&amp;":"&amp;dbP!$D$2),"&lt;="&amp;AK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L281" s="1">
        <f ca="1">SUMIFS(INDIRECT($F$1&amp;$F281&amp;":"&amp;$F281),INDIRECT($F$1&amp;dbP!$D$2&amp;":"&amp;dbP!$D$2),"&gt;="&amp;AL$6,INDIRECT($F$1&amp;dbP!$D$2&amp;":"&amp;dbP!$D$2),"&lt;="&amp;AL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M281" s="1">
        <f ca="1">SUMIFS(INDIRECT($F$1&amp;$F281&amp;":"&amp;$F281),INDIRECT($F$1&amp;dbP!$D$2&amp;":"&amp;dbP!$D$2),"&gt;="&amp;AM$6,INDIRECT($F$1&amp;dbP!$D$2&amp;":"&amp;dbP!$D$2),"&lt;="&amp;AM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N281" s="1">
        <f ca="1">SUMIFS(INDIRECT($F$1&amp;$F281&amp;":"&amp;$F281),INDIRECT($F$1&amp;dbP!$D$2&amp;":"&amp;dbP!$D$2),"&gt;="&amp;AN$6,INDIRECT($F$1&amp;dbP!$D$2&amp;":"&amp;dbP!$D$2),"&lt;="&amp;AN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O281" s="1">
        <f ca="1">SUMIFS(INDIRECT($F$1&amp;$F281&amp;":"&amp;$F281),INDIRECT($F$1&amp;dbP!$D$2&amp;":"&amp;dbP!$D$2),"&gt;="&amp;AO$6,INDIRECT($F$1&amp;dbP!$D$2&amp;":"&amp;dbP!$D$2),"&lt;="&amp;AO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P281" s="1">
        <f ca="1">SUMIFS(INDIRECT($F$1&amp;$F281&amp;":"&amp;$F281),INDIRECT($F$1&amp;dbP!$D$2&amp;":"&amp;dbP!$D$2),"&gt;="&amp;AP$6,INDIRECT($F$1&amp;dbP!$D$2&amp;":"&amp;dbP!$D$2),"&lt;="&amp;AP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Q281" s="1">
        <f ca="1">SUMIFS(INDIRECT($F$1&amp;$F281&amp;":"&amp;$F281),INDIRECT($F$1&amp;dbP!$D$2&amp;":"&amp;dbP!$D$2),"&gt;="&amp;AQ$6,INDIRECT($F$1&amp;dbP!$D$2&amp;":"&amp;dbP!$D$2),"&lt;="&amp;AQ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R281" s="1">
        <f ca="1">SUMIFS(INDIRECT($F$1&amp;$F281&amp;":"&amp;$F281),INDIRECT($F$1&amp;dbP!$D$2&amp;":"&amp;dbP!$D$2),"&gt;="&amp;AR$6,INDIRECT($F$1&amp;dbP!$D$2&amp;":"&amp;dbP!$D$2),"&lt;="&amp;AR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S281" s="1">
        <f ca="1">SUMIFS(INDIRECT($F$1&amp;$F281&amp;":"&amp;$F281),INDIRECT($F$1&amp;dbP!$D$2&amp;":"&amp;dbP!$D$2),"&gt;="&amp;AS$6,INDIRECT($F$1&amp;dbP!$D$2&amp;":"&amp;dbP!$D$2),"&lt;="&amp;AS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T281" s="1">
        <f ca="1">SUMIFS(INDIRECT($F$1&amp;$F281&amp;":"&amp;$F281),INDIRECT($F$1&amp;dbP!$D$2&amp;":"&amp;dbP!$D$2),"&gt;="&amp;AT$6,INDIRECT($F$1&amp;dbP!$D$2&amp;":"&amp;dbP!$D$2),"&lt;="&amp;AT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U281" s="1">
        <f ca="1">SUMIFS(INDIRECT($F$1&amp;$F281&amp;":"&amp;$F281),INDIRECT($F$1&amp;dbP!$D$2&amp;":"&amp;dbP!$D$2),"&gt;="&amp;AU$6,INDIRECT($F$1&amp;dbP!$D$2&amp;":"&amp;dbP!$D$2),"&lt;="&amp;AU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V281" s="1">
        <f ca="1">SUMIFS(INDIRECT($F$1&amp;$F281&amp;":"&amp;$F281),INDIRECT($F$1&amp;dbP!$D$2&amp;":"&amp;dbP!$D$2),"&gt;="&amp;AV$6,INDIRECT($F$1&amp;dbP!$D$2&amp;":"&amp;dbP!$D$2),"&lt;="&amp;AV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W281" s="1">
        <f ca="1">SUMIFS(INDIRECT($F$1&amp;$F281&amp;":"&amp;$F281),INDIRECT($F$1&amp;dbP!$D$2&amp;":"&amp;dbP!$D$2),"&gt;="&amp;AW$6,INDIRECT($F$1&amp;dbP!$D$2&amp;":"&amp;dbP!$D$2),"&lt;="&amp;AW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X281" s="1">
        <f ca="1">SUMIFS(INDIRECT($F$1&amp;$F281&amp;":"&amp;$F281),INDIRECT($F$1&amp;dbP!$D$2&amp;":"&amp;dbP!$D$2),"&gt;="&amp;AX$6,INDIRECT($F$1&amp;dbP!$D$2&amp;":"&amp;dbP!$D$2),"&lt;="&amp;AX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Y281" s="1">
        <f ca="1">SUMIFS(INDIRECT($F$1&amp;$F281&amp;":"&amp;$F281),INDIRECT($F$1&amp;dbP!$D$2&amp;":"&amp;dbP!$D$2),"&gt;="&amp;AY$6,INDIRECT($F$1&amp;dbP!$D$2&amp;":"&amp;dbP!$D$2),"&lt;="&amp;AY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AZ281" s="1">
        <f ca="1">SUMIFS(INDIRECT($F$1&amp;$F281&amp;":"&amp;$F281),INDIRECT($F$1&amp;dbP!$D$2&amp;":"&amp;dbP!$D$2),"&gt;="&amp;AZ$6,INDIRECT($F$1&amp;dbP!$D$2&amp;":"&amp;dbP!$D$2),"&lt;="&amp;AZ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A281" s="1">
        <f ca="1">SUMIFS(INDIRECT($F$1&amp;$F281&amp;":"&amp;$F281),INDIRECT($F$1&amp;dbP!$D$2&amp;":"&amp;dbP!$D$2),"&gt;="&amp;BA$6,INDIRECT($F$1&amp;dbP!$D$2&amp;":"&amp;dbP!$D$2),"&lt;="&amp;BA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B281" s="1">
        <f ca="1">SUMIFS(INDIRECT($F$1&amp;$F281&amp;":"&amp;$F281),INDIRECT($F$1&amp;dbP!$D$2&amp;":"&amp;dbP!$D$2),"&gt;="&amp;BB$6,INDIRECT($F$1&amp;dbP!$D$2&amp;":"&amp;dbP!$D$2),"&lt;="&amp;BB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C281" s="1">
        <f ca="1">SUMIFS(INDIRECT($F$1&amp;$F281&amp;":"&amp;$F281),INDIRECT($F$1&amp;dbP!$D$2&amp;":"&amp;dbP!$D$2),"&gt;="&amp;BC$6,INDIRECT($F$1&amp;dbP!$D$2&amp;":"&amp;dbP!$D$2),"&lt;="&amp;BC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D281" s="1">
        <f ca="1">SUMIFS(INDIRECT($F$1&amp;$F281&amp;":"&amp;$F281),INDIRECT($F$1&amp;dbP!$D$2&amp;":"&amp;dbP!$D$2),"&gt;="&amp;BD$6,INDIRECT($F$1&amp;dbP!$D$2&amp;":"&amp;dbP!$D$2),"&lt;="&amp;BD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  <c r="BE281" s="1">
        <f ca="1">SUMIFS(INDIRECT($F$1&amp;$F281&amp;":"&amp;$F281),INDIRECT($F$1&amp;dbP!$D$2&amp;":"&amp;dbP!$D$2),"&gt;="&amp;BE$6,INDIRECT($F$1&amp;dbP!$D$2&amp;":"&amp;dbP!$D$2),"&lt;="&amp;BE$7,INDIRECT($F$1&amp;dbP!$O$2&amp;":"&amp;dbP!$O$2),$H281,INDIRECT($F$1&amp;dbP!$P$2&amp;":"&amp;dbP!$P$2),IF($I281=$J281,"*",$I281),INDIRECT($F$1&amp;dbP!$Q$2&amp;":"&amp;dbP!$Q$2),IF(OR($I281=$J281,"  "&amp;$I281=$J281),"*",RIGHT($J281,LEN($J281)-4)),INDIRECT($F$1&amp;dbP!$AC$2&amp;":"&amp;dbP!$AC$2),RepP!$J$3)</f>
        <v>0</v>
      </c>
    </row>
    <row r="282" spans="2:57" x14ac:dyDescent="0.3">
      <c r="B282" s="1">
        <f>MAX(B$246:B281)+1</f>
        <v>41</v>
      </c>
      <c r="D282" s="1">
        <f ca="1">INDIRECT($B$1&amp;Items!T$2&amp;$B282)</f>
        <v>0</v>
      </c>
      <c r="F282" s="1" t="str">
        <f ca="1">INDIRECT($B$1&amp;Items!P$2&amp;$B282)</f>
        <v>AA</v>
      </c>
      <c r="H282" s="13" t="str">
        <f ca="1">INDIRECT($B$1&amp;Items!M$2&amp;$B282)</f>
        <v>Оплаты себестоимостных затрат</v>
      </c>
      <c r="I282" s="13" t="str">
        <f ca="1">IF(INDIRECT($B$1&amp;Items!N$2&amp;$B282)="",H282,INDIRECT($B$1&amp;Items!N$2&amp;$B282))</f>
        <v>Оплаты расходов этапа-3 бизнес-процесса</v>
      </c>
      <c r="J282" s="1" t="str">
        <f ca="1">IF(INDIRECT($B$1&amp;Items!O$2&amp;$B282)="",IF(H282&lt;&gt;I282,"  "&amp;I282,I282),"    "&amp;INDIRECT($B$1&amp;Items!O$2&amp;$B282))</f>
        <v xml:space="preserve">  Оплаты расходов этапа-3 бизнес-процесса</v>
      </c>
      <c r="S282" s="1">
        <f ca="1">SUM($U282:INDIRECT(ADDRESS(ROW(),SUMIFS($1:$1,$5:$5,MAX($5:$5)))))</f>
        <v>16935787.377898</v>
      </c>
      <c r="V282" s="1">
        <f ca="1">SUMIFS(INDIRECT($F$1&amp;$F282&amp;":"&amp;$F282),INDIRECT($F$1&amp;dbP!$D$2&amp;":"&amp;dbP!$D$2),"&gt;="&amp;V$6,INDIRECT($F$1&amp;dbP!$D$2&amp;":"&amp;dbP!$D$2),"&lt;="&amp;V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1627589.682</v>
      </c>
      <c r="W282" s="1">
        <f ca="1">SUMIFS(INDIRECT($F$1&amp;$F282&amp;":"&amp;$F282),INDIRECT($F$1&amp;dbP!$D$2&amp;":"&amp;dbP!$D$2),"&gt;="&amp;W$6,INDIRECT($F$1&amp;dbP!$D$2&amp;":"&amp;dbP!$D$2),"&lt;="&amp;W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2110953.7049730001</v>
      </c>
      <c r="X282" s="1">
        <f ca="1">SUMIFS(INDIRECT($F$1&amp;$F282&amp;":"&amp;$F282),INDIRECT($F$1&amp;dbP!$D$2&amp;":"&amp;dbP!$D$2),"&gt;="&amp;X$6,INDIRECT($F$1&amp;dbP!$D$2&amp;":"&amp;dbP!$D$2),"&lt;="&amp;X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2458118.7280000001</v>
      </c>
      <c r="Y282" s="1">
        <f ca="1">SUMIFS(INDIRECT($F$1&amp;$F282&amp;":"&amp;$F282),INDIRECT($F$1&amp;dbP!$D$2&amp;":"&amp;dbP!$D$2),"&gt;="&amp;Y$6,INDIRECT($F$1&amp;dbP!$D$2&amp;":"&amp;dbP!$D$2),"&lt;="&amp;Y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3683529.6669730004</v>
      </c>
      <c r="Z282" s="1">
        <f ca="1">SUMIFS(INDIRECT($F$1&amp;$F282&amp;":"&amp;$F282),INDIRECT($F$1&amp;dbP!$D$2&amp;":"&amp;dbP!$D$2),"&gt;="&amp;Z$6,INDIRECT($F$1&amp;dbP!$D$2&amp;":"&amp;dbP!$D$2),"&lt;="&amp;Z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4154844.1101130005</v>
      </c>
      <c r="AA282" s="1">
        <f ca="1">SUMIFS(INDIRECT($F$1&amp;$F282&amp;":"&amp;$F282),INDIRECT($F$1&amp;dbP!$D$2&amp;":"&amp;dbP!$D$2),"&gt;="&amp;AA$6,INDIRECT($F$1&amp;dbP!$D$2&amp;":"&amp;dbP!$D$2),"&lt;="&amp;AA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1191710.8326738002</v>
      </c>
      <c r="AB282" s="1">
        <f ca="1">SUMIFS(INDIRECT($F$1&amp;$F282&amp;":"&amp;$F282),INDIRECT($F$1&amp;dbP!$D$2&amp;":"&amp;dbP!$D$2),"&gt;="&amp;AB$6,INDIRECT($F$1&amp;dbP!$D$2&amp;":"&amp;dbP!$D$2),"&lt;="&amp;AB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1277310.6531652</v>
      </c>
      <c r="AC282" s="1">
        <f ca="1">SUMIFS(INDIRECT($F$1&amp;$F282&amp;":"&amp;$F282),INDIRECT($F$1&amp;dbP!$D$2&amp;":"&amp;dbP!$D$2),"&gt;="&amp;AC$6,INDIRECT($F$1&amp;dbP!$D$2&amp;":"&amp;dbP!$D$2),"&lt;="&amp;AC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431730</v>
      </c>
      <c r="AD282" s="1">
        <f ca="1">SUMIFS(INDIRECT($F$1&amp;$F282&amp;":"&amp;$F282),INDIRECT($F$1&amp;dbP!$D$2&amp;":"&amp;dbP!$D$2),"&gt;="&amp;AD$6,INDIRECT($F$1&amp;dbP!$D$2&amp;":"&amp;dbP!$D$2),"&lt;="&amp;AD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E282" s="1">
        <f ca="1">SUMIFS(INDIRECT($F$1&amp;$F282&amp;":"&amp;$F282),INDIRECT($F$1&amp;dbP!$D$2&amp;":"&amp;dbP!$D$2),"&gt;="&amp;AE$6,INDIRECT($F$1&amp;dbP!$D$2&amp;":"&amp;dbP!$D$2),"&lt;="&amp;AE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F282" s="1">
        <f ca="1">SUMIFS(INDIRECT($F$1&amp;$F282&amp;":"&amp;$F282),INDIRECT($F$1&amp;dbP!$D$2&amp;":"&amp;dbP!$D$2),"&gt;="&amp;AF$6,INDIRECT($F$1&amp;dbP!$D$2&amp;":"&amp;dbP!$D$2),"&lt;="&amp;AF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G282" s="1">
        <f ca="1">SUMIFS(INDIRECT($F$1&amp;$F282&amp;":"&amp;$F282),INDIRECT($F$1&amp;dbP!$D$2&amp;":"&amp;dbP!$D$2),"&gt;="&amp;AG$6,INDIRECT($F$1&amp;dbP!$D$2&amp;":"&amp;dbP!$D$2),"&lt;="&amp;AG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H282" s="1">
        <f ca="1">SUMIFS(INDIRECT($F$1&amp;$F282&amp;":"&amp;$F282),INDIRECT($F$1&amp;dbP!$D$2&amp;":"&amp;dbP!$D$2),"&gt;="&amp;AH$6,INDIRECT($F$1&amp;dbP!$D$2&amp;":"&amp;dbP!$D$2),"&lt;="&amp;AH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I282" s="1">
        <f ca="1">SUMIFS(INDIRECT($F$1&amp;$F282&amp;":"&amp;$F282),INDIRECT($F$1&amp;dbP!$D$2&amp;":"&amp;dbP!$D$2),"&gt;="&amp;AI$6,INDIRECT($F$1&amp;dbP!$D$2&amp;":"&amp;dbP!$D$2),"&lt;="&amp;AI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J282" s="1">
        <f ca="1">SUMIFS(INDIRECT($F$1&amp;$F282&amp;":"&amp;$F282),INDIRECT($F$1&amp;dbP!$D$2&amp;":"&amp;dbP!$D$2),"&gt;="&amp;AJ$6,INDIRECT($F$1&amp;dbP!$D$2&amp;":"&amp;dbP!$D$2),"&lt;="&amp;AJ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K282" s="1">
        <f ca="1">SUMIFS(INDIRECT($F$1&amp;$F282&amp;":"&amp;$F282),INDIRECT($F$1&amp;dbP!$D$2&amp;":"&amp;dbP!$D$2),"&gt;="&amp;AK$6,INDIRECT($F$1&amp;dbP!$D$2&amp;":"&amp;dbP!$D$2),"&lt;="&amp;AK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L282" s="1">
        <f ca="1">SUMIFS(INDIRECT($F$1&amp;$F282&amp;":"&amp;$F282),INDIRECT($F$1&amp;dbP!$D$2&amp;":"&amp;dbP!$D$2),"&gt;="&amp;AL$6,INDIRECT($F$1&amp;dbP!$D$2&amp;":"&amp;dbP!$D$2),"&lt;="&amp;AL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M282" s="1">
        <f ca="1">SUMIFS(INDIRECT($F$1&amp;$F282&amp;":"&amp;$F282),INDIRECT($F$1&amp;dbP!$D$2&amp;":"&amp;dbP!$D$2),"&gt;="&amp;AM$6,INDIRECT($F$1&amp;dbP!$D$2&amp;":"&amp;dbP!$D$2),"&lt;="&amp;AM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N282" s="1">
        <f ca="1">SUMIFS(INDIRECT($F$1&amp;$F282&amp;":"&amp;$F282),INDIRECT($F$1&amp;dbP!$D$2&amp;":"&amp;dbP!$D$2),"&gt;="&amp;AN$6,INDIRECT($F$1&amp;dbP!$D$2&amp;":"&amp;dbP!$D$2),"&lt;="&amp;AN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O282" s="1">
        <f ca="1">SUMIFS(INDIRECT($F$1&amp;$F282&amp;":"&amp;$F282),INDIRECT($F$1&amp;dbP!$D$2&amp;":"&amp;dbP!$D$2),"&gt;="&amp;AO$6,INDIRECT($F$1&amp;dbP!$D$2&amp;":"&amp;dbP!$D$2),"&lt;="&amp;AO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P282" s="1">
        <f ca="1">SUMIFS(INDIRECT($F$1&amp;$F282&amp;":"&amp;$F282),INDIRECT($F$1&amp;dbP!$D$2&amp;":"&amp;dbP!$D$2),"&gt;="&amp;AP$6,INDIRECT($F$1&amp;dbP!$D$2&amp;":"&amp;dbP!$D$2),"&lt;="&amp;AP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Q282" s="1">
        <f ca="1">SUMIFS(INDIRECT($F$1&amp;$F282&amp;":"&amp;$F282),INDIRECT($F$1&amp;dbP!$D$2&amp;":"&amp;dbP!$D$2),"&gt;="&amp;AQ$6,INDIRECT($F$1&amp;dbP!$D$2&amp;":"&amp;dbP!$D$2),"&lt;="&amp;AQ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R282" s="1">
        <f ca="1">SUMIFS(INDIRECT($F$1&amp;$F282&amp;":"&amp;$F282),INDIRECT($F$1&amp;dbP!$D$2&amp;":"&amp;dbP!$D$2),"&gt;="&amp;AR$6,INDIRECT($F$1&amp;dbP!$D$2&amp;":"&amp;dbP!$D$2),"&lt;="&amp;AR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S282" s="1">
        <f ca="1">SUMIFS(INDIRECT($F$1&amp;$F282&amp;":"&amp;$F282),INDIRECT($F$1&amp;dbP!$D$2&amp;":"&amp;dbP!$D$2),"&gt;="&amp;AS$6,INDIRECT($F$1&amp;dbP!$D$2&amp;":"&amp;dbP!$D$2),"&lt;="&amp;AS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T282" s="1">
        <f ca="1">SUMIFS(INDIRECT($F$1&amp;$F282&amp;":"&amp;$F282),INDIRECT($F$1&amp;dbP!$D$2&amp;":"&amp;dbP!$D$2),"&gt;="&amp;AT$6,INDIRECT($F$1&amp;dbP!$D$2&amp;":"&amp;dbP!$D$2),"&lt;="&amp;AT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U282" s="1">
        <f ca="1">SUMIFS(INDIRECT($F$1&amp;$F282&amp;":"&amp;$F282),INDIRECT($F$1&amp;dbP!$D$2&amp;":"&amp;dbP!$D$2),"&gt;="&amp;AU$6,INDIRECT($F$1&amp;dbP!$D$2&amp;":"&amp;dbP!$D$2),"&lt;="&amp;AU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V282" s="1">
        <f ca="1">SUMIFS(INDIRECT($F$1&amp;$F282&amp;":"&amp;$F282),INDIRECT($F$1&amp;dbP!$D$2&amp;":"&amp;dbP!$D$2),"&gt;="&amp;AV$6,INDIRECT($F$1&amp;dbP!$D$2&amp;":"&amp;dbP!$D$2),"&lt;="&amp;AV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W282" s="1">
        <f ca="1">SUMIFS(INDIRECT($F$1&amp;$F282&amp;":"&amp;$F282),INDIRECT($F$1&amp;dbP!$D$2&amp;":"&amp;dbP!$D$2),"&gt;="&amp;AW$6,INDIRECT($F$1&amp;dbP!$D$2&amp;":"&amp;dbP!$D$2),"&lt;="&amp;AW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X282" s="1">
        <f ca="1">SUMIFS(INDIRECT($F$1&amp;$F282&amp;":"&amp;$F282),INDIRECT($F$1&amp;dbP!$D$2&amp;":"&amp;dbP!$D$2),"&gt;="&amp;AX$6,INDIRECT($F$1&amp;dbP!$D$2&amp;":"&amp;dbP!$D$2),"&lt;="&amp;AX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Y282" s="1">
        <f ca="1">SUMIFS(INDIRECT($F$1&amp;$F282&amp;":"&amp;$F282),INDIRECT($F$1&amp;dbP!$D$2&amp;":"&amp;dbP!$D$2),"&gt;="&amp;AY$6,INDIRECT($F$1&amp;dbP!$D$2&amp;":"&amp;dbP!$D$2),"&lt;="&amp;AY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AZ282" s="1">
        <f ca="1">SUMIFS(INDIRECT($F$1&amp;$F282&amp;":"&amp;$F282),INDIRECT($F$1&amp;dbP!$D$2&amp;":"&amp;dbP!$D$2),"&gt;="&amp;AZ$6,INDIRECT($F$1&amp;dbP!$D$2&amp;":"&amp;dbP!$D$2),"&lt;="&amp;AZ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A282" s="1">
        <f ca="1">SUMIFS(INDIRECT($F$1&amp;$F282&amp;":"&amp;$F282),INDIRECT($F$1&amp;dbP!$D$2&amp;":"&amp;dbP!$D$2),"&gt;="&amp;BA$6,INDIRECT($F$1&amp;dbP!$D$2&amp;":"&amp;dbP!$D$2),"&lt;="&amp;BA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B282" s="1">
        <f ca="1">SUMIFS(INDIRECT($F$1&amp;$F282&amp;":"&amp;$F282),INDIRECT($F$1&amp;dbP!$D$2&amp;":"&amp;dbP!$D$2),"&gt;="&amp;BB$6,INDIRECT($F$1&amp;dbP!$D$2&amp;":"&amp;dbP!$D$2),"&lt;="&amp;BB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C282" s="1">
        <f ca="1">SUMIFS(INDIRECT($F$1&amp;$F282&amp;":"&amp;$F282),INDIRECT($F$1&amp;dbP!$D$2&amp;":"&amp;dbP!$D$2),"&gt;="&amp;BC$6,INDIRECT($F$1&amp;dbP!$D$2&amp;":"&amp;dbP!$D$2),"&lt;="&amp;BC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D282" s="1">
        <f ca="1">SUMIFS(INDIRECT($F$1&amp;$F282&amp;":"&amp;$F282),INDIRECT($F$1&amp;dbP!$D$2&amp;":"&amp;dbP!$D$2),"&gt;="&amp;BD$6,INDIRECT($F$1&amp;dbP!$D$2&amp;":"&amp;dbP!$D$2),"&lt;="&amp;BD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  <c r="BE282" s="1">
        <f ca="1">SUMIFS(INDIRECT($F$1&amp;$F282&amp;":"&amp;$F282),INDIRECT($F$1&amp;dbP!$D$2&amp;":"&amp;dbP!$D$2),"&gt;="&amp;BE$6,INDIRECT($F$1&amp;dbP!$D$2&amp;":"&amp;dbP!$D$2),"&lt;="&amp;BE$7,INDIRECT($F$1&amp;dbP!$O$2&amp;":"&amp;dbP!$O$2),$H282,INDIRECT($F$1&amp;dbP!$P$2&amp;":"&amp;dbP!$P$2),IF($I282=$J282,"*",$I282),INDIRECT($F$1&amp;dbP!$Q$2&amp;":"&amp;dbP!$Q$2),IF(OR($I282=$J282,"  "&amp;$I282=$J282),"*",RIGHT($J282,LEN($J282)-4)),INDIRECT($F$1&amp;dbP!$AC$2&amp;":"&amp;dbP!$AC$2),RepP!$J$3)</f>
        <v>0</v>
      </c>
    </row>
    <row r="283" spans="2:57" x14ac:dyDescent="0.3">
      <c r="B283" s="1">
        <f>MAX(B$246:B282)+1</f>
        <v>42</v>
      </c>
      <c r="D283" s="1" t="str">
        <f ca="1">INDIRECT($B$1&amp;Items!T$2&amp;$B283)</f>
        <v>CF(-)</v>
      </c>
      <c r="F283" s="1" t="str">
        <f ca="1">INDIRECT($B$1&amp;Items!P$2&amp;$B283)</f>
        <v>AA</v>
      </c>
      <c r="H283" s="13" t="str">
        <f ca="1">INDIRECT($B$1&amp;Items!M$2&amp;$B283)</f>
        <v>Оплаты себестоимостных затрат</v>
      </c>
      <c r="I283" s="13" t="str">
        <f ca="1">IF(INDIRECT($B$1&amp;Items!N$2&amp;$B283)="",H283,INDIRECT($B$1&amp;Items!N$2&amp;$B283))</f>
        <v>Оплаты расходов этапа-3 бизнес-процесса</v>
      </c>
      <c r="J283" s="1" t="str">
        <f ca="1">IF(INDIRECT($B$1&amp;Items!O$2&amp;$B283)="",IF(H283&lt;&gt;I283,"  "&amp;I283,I283),"    "&amp;INDIRECT($B$1&amp;Items!O$2&amp;$B283))</f>
        <v xml:space="preserve">    Производственные затраты-11</v>
      </c>
      <c r="S283" s="1">
        <f ca="1">SUM($U283:INDIRECT(ADDRESS(ROW(),SUMIFS($1:$1,$5:$5,MAX($5:$5)))))</f>
        <v>1093990.3499460001</v>
      </c>
      <c r="V283" s="1">
        <f ca="1">SUMIFS(INDIRECT($F$1&amp;$F283&amp;":"&amp;$F283),INDIRECT($F$1&amp;dbP!$D$2&amp;":"&amp;dbP!$D$2),"&gt;="&amp;V$6,INDIRECT($F$1&amp;dbP!$D$2&amp;":"&amp;dbP!$D$2),"&lt;="&amp;V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W283" s="1">
        <f ca="1">SUMIFS(INDIRECT($F$1&amp;$F283&amp;":"&amp;$F283),INDIRECT($F$1&amp;dbP!$D$2&amp;":"&amp;dbP!$D$2),"&gt;="&amp;W$6,INDIRECT($F$1&amp;dbP!$D$2&amp;":"&amp;dbP!$D$2),"&lt;="&amp;W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546995.17497300007</v>
      </c>
      <c r="X283" s="1">
        <f ca="1">SUMIFS(INDIRECT($F$1&amp;$F283&amp;":"&amp;$F283),INDIRECT($F$1&amp;dbP!$D$2&amp;":"&amp;dbP!$D$2),"&gt;="&amp;X$6,INDIRECT($F$1&amp;dbP!$D$2&amp;":"&amp;dbP!$D$2),"&lt;="&amp;X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Y283" s="1">
        <f ca="1">SUMIFS(INDIRECT($F$1&amp;$F283&amp;":"&amp;$F283),INDIRECT($F$1&amp;dbP!$D$2&amp;":"&amp;dbP!$D$2),"&gt;="&amp;Y$6,INDIRECT($F$1&amp;dbP!$D$2&amp;":"&amp;dbP!$D$2),"&lt;="&amp;Y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546995.17497300007</v>
      </c>
      <c r="Z283" s="1">
        <f ca="1">SUMIFS(INDIRECT($F$1&amp;$F283&amp;":"&amp;$F283),INDIRECT($F$1&amp;dbP!$D$2&amp;":"&amp;dbP!$D$2),"&gt;="&amp;Z$6,INDIRECT($F$1&amp;dbP!$D$2&amp;":"&amp;dbP!$D$2),"&lt;="&amp;Z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A283" s="1">
        <f ca="1">SUMIFS(INDIRECT($F$1&amp;$F283&amp;":"&amp;$F283),INDIRECT($F$1&amp;dbP!$D$2&amp;":"&amp;dbP!$D$2),"&gt;="&amp;AA$6,INDIRECT($F$1&amp;dbP!$D$2&amp;":"&amp;dbP!$D$2),"&lt;="&amp;AA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B283" s="1">
        <f ca="1">SUMIFS(INDIRECT($F$1&amp;$F283&amp;":"&amp;$F283),INDIRECT($F$1&amp;dbP!$D$2&amp;":"&amp;dbP!$D$2),"&gt;="&amp;AB$6,INDIRECT($F$1&amp;dbP!$D$2&amp;":"&amp;dbP!$D$2),"&lt;="&amp;AB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C283" s="1">
        <f ca="1">SUMIFS(INDIRECT($F$1&amp;$F283&amp;":"&amp;$F283),INDIRECT($F$1&amp;dbP!$D$2&amp;":"&amp;dbP!$D$2),"&gt;="&amp;AC$6,INDIRECT($F$1&amp;dbP!$D$2&amp;":"&amp;dbP!$D$2),"&lt;="&amp;AC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D283" s="1">
        <f ca="1">SUMIFS(INDIRECT($F$1&amp;$F283&amp;":"&amp;$F283),INDIRECT($F$1&amp;dbP!$D$2&amp;":"&amp;dbP!$D$2),"&gt;="&amp;AD$6,INDIRECT($F$1&amp;dbP!$D$2&amp;":"&amp;dbP!$D$2),"&lt;="&amp;AD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E283" s="1">
        <f ca="1">SUMIFS(INDIRECT($F$1&amp;$F283&amp;":"&amp;$F283),INDIRECT($F$1&amp;dbP!$D$2&amp;":"&amp;dbP!$D$2),"&gt;="&amp;AE$6,INDIRECT($F$1&amp;dbP!$D$2&amp;":"&amp;dbP!$D$2),"&lt;="&amp;AE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F283" s="1">
        <f ca="1">SUMIFS(INDIRECT($F$1&amp;$F283&amp;":"&amp;$F283),INDIRECT($F$1&amp;dbP!$D$2&amp;":"&amp;dbP!$D$2),"&gt;="&amp;AF$6,INDIRECT($F$1&amp;dbP!$D$2&amp;":"&amp;dbP!$D$2),"&lt;="&amp;AF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G283" s="1">
        <f ca="1">SUMIFS(INDIRECT($F$1&amp;$F283&amp;":"&amp;$F283),INDIRECT($F$1&amp;dbP!$D$2&amp;":"&amp;dbP!$D$2),"&gt;="&amp;AG$6,INDIRECT($F$1&amp;dbP!$D$2&amp;":"&amp;dbP!$D$2),"&lt;="&amp;AG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H283" s="1">
        <f ca="1">SUMIFS(INDIRECT($F$1&amp;$F283&amp;":"&amp;$F283),INDIRECT($F$1&amp;dbP!$D$2&amp;":"&amp;dbP!$D$2),"&gt;="&amp;AH$6,INDIRECT($F$1&amp;dbP!$D$2&amp;":"&amp;dbP!$D$2),"&lt;="&amp;AH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I283" s="1">
        <f ca="1">SUMIFS(INDIRECT($F$1&amp;$F283&amp;":"&amp;$F283),INDIRECT($F$1&amp;dbP!$D$2&amp;":"&amp;dbP!$D$2),"&gt;="&amp;AI$6,INDIRECT($F$1&amp;dbP!$D$2&amp;":"&amp;dbP!$D$2),"&lt;="&amp;AI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J283" s="1">
        <f ca="1">SUMIFS(INDIRECT($F$1&amp;$F283&amp;":"&amp;$F283),INDIRECT($F$1&amp;dbP!$D$2&amp;":"&amp;dbP!$D$2),"&gt;="&amp;AJ$6,INDIRECT($F$1&amp;dbP!$D$2&amp;":"&amp;dbP!$D$2),"&lt;="&amp;AJ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K283" s="1">
        <f ca="1">SUMIFS(INDIRECT($F$1&amp;$F283&amp;":"&amp;$F283),INDIRECT($F$1&amp;dbP!$D$2&amp;":"&amp;dbP!$D$2),"&gt;="&amp;AK$6,INDIRECT($F$1&amp;dbP!$D$2&amp;":"&amp;dbP!$D$2),"&lt;="&amp;AK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L283" s="1">
        <f ca="1">SUMIFS(INDIRECT($F$1&amp;$F283&amp;":"&amp;$F283),INDIRECT($F$1&amp;dbP!$D$2&amp;":"&amp;dbP!$D$2),"&gt;="&amp;AL$6,INDIRECT($F$1&amp;dbP!$D$2&amp;":"&amp;dbP!$D$2),"&lt;="&amp;AL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M283" s="1">
        <f ca="1">SUMIFS(INDIRECT($F$1&amp;$F283&amp;":"&amp;$F283),INDIRECT($F$1&amp;dbP!$D$2&amp;":"&amp;dbP!$D$2),"&gt;="&amp;AM$6,INDIRECT($F$1&amp;dbP!$D$2&amp;":"&amp;dbP!$D$2),"&lt;="&amp;AM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N283" s="1">
        <f ca="1">SUMIFS(INDIRECT($F$1&amp;$F283&amp;":"&amp;$F283),INDIRECT($F$1&amp;dbP!$D$2&amp;":"&amp;dbP!$D$2),"&gt;="&amp;AN$6,INDIRECT($F$1&amp;dbP!$D$2&amp;":"&amp;dbP!$D$2),"&lt;="&amp;AN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O283" s="1">
        <f ca="1">SUMIFS(INDIRECT($F$1&amp;$F283&amp;":"&amp;$F283),INDIRECT($F$1&amp;dbP!$D$2&amp;":"&amp;dbP!$D$2),"&gt;="&amp;AO$6,INDIRECT($F$1&amp;dbP!$D$2&amp;":"&amp;dbP!$D$2),"&lt;="&amp;AO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P283" s="1">
        <f ca="1">SUMIFS(INDIRECT($F$1&amp;$F283&amp;":"&amp;$F283),INDIRECT($F$1&amp;dbP!$D$2&amp;":"&amp;dbP!$D$2),"&gt;="&amp;AP$6,INDIRECT($F$1&amp;dbP!$D$2&amp;":"&amp;dbP!$D$2),"&lt;="&amp;AP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Q283" s="1">
        <f ca="1">SUMIFS(INDIRECT($F$1&amp;$F283&amp;":"&amp;$F283),INDIRECT($F$1&amp;dbP!$D$2&amp;":"&amp;dbP!$D$2),"&gt;="&amp;AQ$6,INDIRECT($F$1&amp;dbP!$D$2&amp;":"&amp;dbP!$D$2),"&lt;="&amp;AQ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R283" s="1">
        <f ca="1">SUMIFS(INDIRECT($F$1&amp;$F283&amp;":"&amp;$F283),INDIRECT($F$1&amp;dbP!$D$2&amp;":"&amp;dbP!$D$2),"&gt;="&amp;AR$6,INDIRECT($F$1&amp;dbP!$D$2&amp;":"&amp;dbP!$D$2),"&lt;="&amp;AR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S283" s="1">
        <f ca="1">SUMIFS(INDIRECT($F$1&amp;$F283&amp;":"&amp;$F283),INDIRECT($F$1&amp;dbP!$D$2&amp;":"&amp;dbP!$D$2),"&gt;="&amp;AS$6,INDIRECT($F$1&amp;dbP!$D$2&amp;":"&amp;dbP!$D$2),"&lt;="&amp;AS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T283" s="1">
        <f ca="1">SUMIFS(INDIRECT($F$1&amp;$F283&amp;":"&amp;$F283),INDIRECT($F$1&amp;dbP!$D$2&amp;":"&amp;dbP!$D$2),"&gt;="&amp;AT$6,INDIRECT($F$1&amp;dbP!$D$2&amp;":"&amp;dbP!$D$2),"&lt;="&amp;AT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U283" s="1">
        <f ca="1">SUMIFS(INDIRECT($F$1&amp;$F283&amp;":"&amp;$F283),INDIRECT($F$1&amp;dbP!$D$2&amp;":"&amp;dbP!$D$2),"&gt;="&amp;AU$6,INDIRECT($F$1&amp;dbP!$D$2&amp;":"&amp;dbP!$D$2),"&lt;="&amp;AU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V283" s="1">
        <f ca="1">SUMIFS(INDIRECT($F$1&amp;$F283&amp;":"&amp;$F283),INDIRECT($F$1&amp;dbP!$D$2&amp;":"&amp;dbP!$D$2),"&gt;="&amp;AV$6,INDIRECT($F$1&amp;dbP!$D$2&amp;":"&amp;dbP!$D$2),"&lt;="&amp;AV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W283" s="1">
        <f ca="1">SUMIFS(INDIRECT($F$1&amp;$F283&amp;":"&amp;$F283),INDIRECT($F$1&amp;dbP!$D$2&amp;":"&amp;dbP!$D$2),"&gt;="&amp;AW$6,INDIRECT($F$1&amp;dbP!$D$2&amp;":"&amp;dbP!$D$2),"&lt;="&amp;AW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X283" s="1">
        <f ca="1">SUMIFS(INDIRECT($F$1&amp;$F283&amp;":"&amp;$F283),INDIRECT($F$1&amp;dbP!$D$2&amp;":"&amp;dbP!$D$2),"&gt;="&amp;AX$6,INDIRECT($F$1&amp;dbP!$D$2&amp;":"&amp;dbP!$D$2),"&lt;="&amp;AX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Y283" s="1">
        <f ca="1">SUMIFS(INDIRECT($F$1&amp;$F283&amp;":"&amp;$F283),INDIRECT($F$1&amp;dbP!$D$2&amp;":"&amp;dbP!$D$2),"&gt;="&amp;AY$6,INDIRECT($F$1&amp;dbP!$D$2&amp;":"&amp;dbP!$D$2),"&lt;="&amp;AY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AZ283" s="1">
        <f ca="1">SUMIFS(INDIRECT($F$1&amp;$F283&amp;":"&amp;$F283),INDIRECT($F$1&amp;dbP!$D$2&amp;":"&amp;dbP!$D$2),"&gt;="&amp;AZ$6,INDIRECT($F$1&amp;dbP!$D$2&amp;":"&amp;dbP!$D$2),"&lt;="&amp;AZ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A283" s="1">
        <f ca="1">SUMIFS(INDIRECT($F$1&amp;$F283&amp;":"&amp;$F283),INDIRECT($F$1&amp;dbP!$D$2&amp;":"&amp;dbP!$D$2),"&gt;="&amp;BA$6,INDIRECT($F$1&amp;dbP!$D$2&amp;":"&amp;dbP!$D$2),"&lt;="&amp;BA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B283" s="1">
        <f ca="1">SUMIFS(INDIRECT($F$1&amp;$F283&amp;":"&amp;$F283),INDIRECT($F$1&amp;dbP!$D$2&amp;":"&amp;dbP!$D$2),"&gt;="&amp;BB$6,INDIRECT($F$1&amp;dbP!$D$2&amp;":"&amp;dbP!$D$2),"&lt;="&amp;BB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C283" s="1">
        <f ca="1">SUMIFS(INDIRECT($F$1&amp;$F283&amp;":"&amp;$F283),INDIRECT($F$1&amp;dbP!$D$2&amp;":"&amp;dbP!$D$2),"&gt;="&amp;BC$6,INDIRECT($F$1&amp;dbP!$D$2&amp;":"&amp;dbP!$D$2),"&lt;="&amp;BC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D283" s="1">
        <f ca="1">SUMIFS(INDIRECT($F$1&amp;$F283&amp;":"&amp;$F283),INDIRECT($F$1&amp;dbP!$D$2&amp;":"&amp;dbP!$D$2),"&gt;="&amp;BD$6,INDIRECT($F$1&amp;dbP!$D$2&amp;":"&amp;dbP!$D$2),"&lt;="&amp;BD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  <c r="BE283" s="1">
        <f ca="1">SUMIFS(INDIRECT($F$1&amp;$F283&amp;":"&amp;$F283),INDIRECT($F$1&amp;dbP!$D$2&amp;":"&amp;dbP!$D$2),"&gt;="&amp;BE$6,INDIRECT($F$1&amp;dbP!$D$2&amp;":"&amp;dbP!$D$2),"&lt;="&amp;BE$7,INDIRECT($F$1&amp;dbP!$O$2&amp;":"&amp;dbP!$O$2),$H283,INDIRECT($F$1&amp;dbP!$P$2&amp;":"&amp;dbP!$P$2),IF($I283=$J283,"*",$I283),INDIRECT($F$1&amp;dbP!$Q$2&amp;":"&amp;dbP!$Q$2),IF(OR($I283=$J283,"  "&amp;$I283=$J283),"*",RIGHT($J283,LEN($J283)-4)),INDIRECT($F$1&amp;dbP!$AC$2&amp;":"&amp;dbP!$AC$2),RepP!$J$3)</f>
        <v>0</v>
      </c>
    </row>
    <row r="284" spans="2:57" x14ac:dyDescent="0.3">
      <c r="B284" s="1">
        <f>MAX(B$246:B283)+1</f>
        <v>43</v>
      </c>
      <c r="D284" s="1" t="str">
        <f ca="1">INDIRECT($B$1&amp;Items!T$2&amp;$B284)</f>
        <v>CF(-)</v>
      </c>
      <c r="F284" s="1" t="str">
        <f ca="1">INDIRECT($B$1&amp;Items!P$2&amp;$B284)</f>
        <v>AA</v>
      </c>
      <c r="H284" s="13" t="str">
        <f ca="1">INDIRECT($B$1&amp;Items!M$2&amp;$B284)</f>
        <v>Оплаты себестоимостных затрат</v>
      </c>
      <c r="I284" s="13" t="str">
        <f ca="1">IF(INDIRECT($B$1&amp;Items!N$2&amp;$B284)="",H284,INDIRECT($B$1&amp;Items!N$2&amp;$B284))</f>
        <v>Оплаты расходов этапа-3 бизнес-процесса</v>
      </c>
      <c r="J284" s="1" t="str">
        <f ca="1">IF(INDIRECT($B$1&amp;Items!O$2&amp;$B284)="",IF(H284&lt;&gt;I284,"  "&amp;I284,I284),"    "&amp;INDIRECT($B$1&amp;Items!O$2&amp;$B284))</f>
        <v xml:space="preserve">    Производственные затраты-12</v>
      </c>
      <c r="S284" s="1">
        <f ca="1">SUM($U284:INDIRECT(ADDRESS(ROW(),SUMIFS($1:$1,$5:$5,MAX($5:$5)))))</f>
        <v>1107000</v>
      </c>
      <c r="V284" s="1">
        <f ca="1">SUMIFS(INDIRECT($F$1&amp;$F284&amp;":"&amp;$F284),INDIRECT($F$1&amp;dbP!$D$2&amp;":"&amp;dbP!$D$2),"&gt;="&amp;V$6,INDIRECT($F$1&amp;dbP!$D$2&amp;":"&amp;dbP!$D$2),"&lt;="&amp;V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W284" s="1">
        <f ca="1">SUMIFS(INDIRECT($F$1&amp;$F284&amp;":"&amp;$F284),INDIRECT($F$1&amp;dbP!$D$2&amp;":"&amp;dbP!$D$2),"&gt;="&amp;W$6,INDIRECT($F$1&amp;dbP!$D$2&amp;":"&amp;dbP!$D$2),"&lt;="&amp;W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774900</v>
      </c>
      <c r="X284" s="1">
        <f ca="1">SUMIFS(INDIRECT($F$1&amp;$F284&amp;":"&amp;$F284),INDIRECT($F$1&amp;dbP!$D$2&amp;":"&amp;dbP!$D$2),"&gt;="&amp;X$6,INDIRECT($F$1&amp;dbP!$D$2&amp;":"&amp;dbP!$D$2),"&lt;="&amp;X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332100</v>
      </c>
      <c r="Y284" s="1">
        <f ca="1">SUMIFS(INDIRECT($F$1&amp;$F284&amp;":"&amp;$F284),INDIRECT($F$1&amp;dbP!$D$2&amp;":"&amp;dbP!$D$2),"&gt;="&amp;Y$6,INDIRECT($F$1&amp;dbP!$D$2&amp;":"&amp;dbP!$D$2),"&lt;="&amp;Y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Z284" s="1">
        <f ca="1">SUMIFS(INDIRECT($F$1&amp;$F284&amp;":"&amp;$F284),INDIRECT($F$1&amp;dbP!$D$2&amp;":"&amp;dbP!$D$2),"&gt;="&amp;Z$6,INDIRECT($F$1&amp;dbP!$D$2&amp;":"&amp;dbP!$D$2),"&lt;="&amp;Z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A284" s="1">
        <f ca="1">SUMIFS(INDIRECT($F$1&amp;$F284&amp;":"&amp;$F284),INDIRECT($F$1&amp;dbP!$D$2&amp;":"&amp;dbP!$D$2),"&gt;="&amp;AA$6,INDIRECT($F$1&amp;dbP!$D$2&amp;":"&amp;dbP!$D$2),"&lt;="&amp;AA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B284" s="1">
        <f ca="1">SUMIFS(INDIRECT($F$1&amp;$F284&amp;":"&amp;$F284),INDIRECT($F$1&amp;dbP!$D$2&amp;":"&amp;dbP!$D$2),"&gt;="&amp;AB$6,INDIRECT($F$1&amp;dbP!$D$2&amp;":"&amp;dbP!$D$2),"&lt;="&amp;AB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C284" s="1">
        <f ca="1">SUMIFS(INDIRECT($F$1&amp;$F284&amp;":"&amp;$F284),INDIRECT($F$1&amp;dbP!$D$2&amp;":"&amp;dbP!$D$2),"&gt;="&amp;AC$6,INDIRECT($F$1&amp;dbP!$D$2&amp;":"&amp;dbP!$D$2),"&lt;="&amp;AC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D284" s="1">
        <f ca="1">SUMIFS(INDIRECT($F$1&amp;$F284&amp;":"&amp;$F284),INDIRECT($F$1&amp;dbP!$D$2&amp;":"&amp;dbP!$D$2),"&gt;="&amp;AD$6,INDIRECT($F$1&amp;dbP!$D$2&amp;":"&amp;dbP!$D$2),"&lt;="&amp;AD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E284" s="1">
        <f ca="1">SUMIFS(INDIRECT($F$1&amp;$F284&amp;":"&amp;$F284),INDIRECT($F$1&amp;dbP!$D$2&amp;":"&amp;dbP!$D$2),"&gt;="&amp;AE$6,INDIRECT($F$1&amp;dbP!$D$2&amp;":"&amp;dbP!$D$2),"&lt;="&amp;AE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F284" s="1">
        <f ca="1">SUMIFS(INDIRECT($F$1&amp;$F284&amp;":"&amp;$F284),INDIRECT($F$1&amp;dbP!$D$2&amp;":"&amp;dbP!$D$2),"&gt;="&amp;AF$6,INDIRECT($F$1&amp;dbP!$D$2&amp;":"&amp;dbP!$D$2),"&lt;="&amp;AF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G284" s="1">
        <f ca="1">SUMIFS(INDIRECT($F$1&amp;$F284&amp;":"&amp;$F284),INDIRECT($F$1&amp;dbP!$D$2&amp;":"&amp;dbP!$D$2),"&gt;="&amp;AG$6,INDIRECT($F$1&amp;dbP!$D$2&amp;":"&amp;dbP!$D$2),"&lt;="&amp;AG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H284" s="1">
        <f ca="1">SUMIFS(INDIRECT($F$1&amp;$F284&amp;":"&amp;$F284),INDIRECT($F$1&amp;dbP!$D$2&amp;":"&amp;dbP!$D$2),"&gt;="&amp;AH$6,INDIRECT($F$1&amp;dbP!$D$2&amp;":"&amp;dbP!$D$2),"&lt;="&amp;AH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I284" s="1">
        <f ca="1">SUMIFS(INDIRECT($F$1&amp;$F284&amp;":"&amp;$F284),INDIRECT($F$1&amp;dbP!$D$2&amp;":"&amp;dbP!$D$2),"&gt;="&amp;AI$6,INDIRECT($F$1&amp;dbP!$D$2&amp;":"&amp;dbP!$D$2),"&lt;="&amp;AI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J284" s="1">
        <f ca="1">SUMIFS(INDIRECT($F$1&amp;$F284&amp;":"&amp;$F284),INDIRECT($F$1&amp;dbP!$D$2&amp;":"&amp;dbP!$D$2),"&gt;="&amp;AJ$6,INDIRECT($F$1&amp;dbP!$D$2&amp;":"&amp;dbP!$D$2),"&lt;="&amp;AJ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K284" s="1">
        <f ca="1">SUMIFS(INDIRECT($F$1&amp;$F284&amp;":"&amp;$F284),INDIRECT($F$1&amp;dbP!$D$2&amp;":"&amp;dbP!$D$2),"&gt;="&amp;AK$6,INDIRECT($F$1&amp;dbP!$D$2&amp;":"&amp;dbP!$D$2),"&lt;="&amp;AK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L284" s="1">
        <f ca="1">SUMIFS(INDIRECT($F$1&amp;$F284&amp;":"&amp;$F284),INDIRECT($F$1&amp;dbP!$D$2&amp;":"&amp;dbP!$D$2),"&gt;="&amp;AL$6,INDIRECT($F$1&amp;dbP!$D$2&amp;":"&amp;dbP!$D$2),"&lt;="&amp;AL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M284" s="1">
        <f ca="1">SUMIFS(INDIRECT($F$1&amp;$F284&amp;":"&amp;$F284),INDIRECT($F$1&amp;dbP!$D$2&amp;":"&amp;dbP!$D$2),"&gt;="&amp;AM$6,INDIRECT($F$1&amp;dbP!$D$2&amp;":"&amp;dbP!$D$2),"&lt;="&amp;AM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N284" s="1">
        <f ca="1">SUMIFS(INDIRECT($F$1&amp;$F284&amp;":"&amp;$F284),INDIRECT($F$1&amp;dbP!$D$2&amp;":"&amp;dbP!$D$2),"&gt;="&amp;AN$6,INDIRECT($F$1&amp;dbP!$D$2&amp;":"&amp;dbP!$D$2),"&lt;="&amp;AN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O284" s="1">
        <f ca="1">SUMIFS(INDIRECT($F$1&amp;$F284&amp;":"&amp;$F284),INDIRECT($F$1&amp;dbP!$D$2&amp;":"&amp;dbP!$D$2),"&gt;="&amp;AO$6,INDIRECT($F$1&amp;dbP!$D$2&amp;":"&amp;dbP!$D$2),"&lt;="&amp;AO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P284" s="1">
        <f ca="1">SUMIFS(INDIRECT($F$1&amp;$F284&amp;":"&amp;$F284),INDIRECT($F$1&amp;dbP!$D$2&amp;":"&amp;dbP!$D$2),"&gt;="&amp;AP$6,INDIRECT($F$1&amp;dbP!$D$2&amp;":"&amp;dbP!$D$2),"&lt;="&amp;AP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Q284" s="1">
        <f ca="1">SUMIFS(INDIRECT($F$1&amp;$F284&amp;":"&amp;$F284),INDIRECT($F$1&amp;dbP!$D$2&amp;":"&amp;dbP!$D$2),"&gt;="&amp;AQ$6,INDIRECT($F$1&amp;dbP!$D$2&amp;":"&amp;dbP!$D$2),"&lt;="&amp;AQ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R284" s="1">
        <f ca="1">SUMIFS(INDIRECT($F$1&amp;$F284&amp;":"&amp;$F284),INDIRECT($F$1&amp;dbP!$D$2&amp;":"&amp;dbP!$D$2),"&gt;="&amp;AR$6,INDIRECT($F$1&amp;dbP!$D$2&amp;":"&amp;dbP!$D$2),"&lt;="&amp;AR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S284" s="1">
        <f ca="1">SUMIFS(INDIRECT($F$1&amp;$F284&amp;":"&amp;$F284),INDIRECT($F$1&amp;dbP!$D$2&amp;":"&amp;dbP!$D$2),"&gt;="&amp;AS$6,INDIRECT($F$1&amp;dbP!$D$2&amp;":"&amp;dbP!$D$2),"&lt;="&amp;AS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T284" s="1">
        <f ca="1">SUMIFS(INDIRECT($F$1&amp;$F284&amp;":"&amp;$F284),INDIRECT($F$1&amp;dbP!$D$2&amp;":"&amp;dbP!$D$2),"&gt;="&amp;AT$6,INDIRECT($F$1&amp;dbP!$D$2&amp;":"&amp;dbP!$D$2),"&lt;="&amp;AT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U284" s="1">
        <f ca="1">SUMIFS(INDIRECT($F$1&amp;$F284&amp;":"&amp;$F284),INDIRECT($F$1&amp;dbP!$D$2&amp;":"&amp;dbP!$D$2),"&gt;="&amp;AU$6,INDIRECT($F$1&amp;dbP!$D$2&amp;":"&amp;dbP!$D$2),"&lt;="&amp;AU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V284" s="1">
        <f ca="1">SUMIFS(INDIRECT($F$1&amp;$F284&amp;":"&amp;$F284),INDIRECT($F$1&amp;dbP!$D$2&amp;":"&amp;dbP!$D$2),"&gt;="&amp;AV$6,INDIRECT($F$1&amp;dbP!$D$2&amp;":"&amp;dbP!$D$2),"&lt;="&amp;AV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W284" s="1">
        <f ca="1">SUMIFS(INDIRECT($F$1&amp;$F284&amp;":"&amp;$F284),INDIRECT($F$1&amp;dbP!$D$2&amp;":"&amp;dbP!$D$2),"&gt;="&amp;AW$6,INDIRECT($F$1&amp;dbP!$D$2&amp;":"&amp;dbP!$D$2),"&lt;="&amp;AW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X284" s="1">
        <f ca="1">SUMIFS(INDIRECT($F$1&amp;$F284&amp;":"&amp;$F284),INDIRECT($F$1&amp;dbP!$D$2&amp;":"&amp;dbP!$D$2),"&gt;="&amp;AX$6,INDIRECT($F$1&amp;dbP!$D$2&amp;":"&amp;dbP!$D$2),"&lt;="&amp;AX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Y284" s="1">
        <f ca="1">SUMIFS(INDIRECT($F$1&amp;$F284&amp;":"&amp;$F284),INDIRECT($F$1&amp;dbP!$D$2&amp;":"&amp;dbP!$D$2),"&gt;="&amp;AY$6,INDIRECT($F$1&amp;dbP!$D$2&amp;":"&amp;dbP!$D$2),"&lt;="&amp;AY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AZ284" s="1">
        <f ca="1">SUMIFS(INDIRECT($F$1&amp;$F284&amp;":"&amp;$F284),INDIRECT($F$1&amp;dbP!$D$2&amp;":"&amp;dbP!$D$2),"&gt;="&amp;AZ$6,INDIRECT($F$1&amp;dbP!$D$2&amp;":"&amp;dbP!$D$2),"&lt;="&amp;AZ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A284" s="1">
        <f ca="1">SUMIFS(INDIRECT($F$1&amp;$F284&amp;":"&amp;$F284),INDIRECT($F$1&amp;dbP!$D$2&amp;":"&amp;dbP!$D$2),"&gt;="&amp;BA$6,INDIRECT($F$1&amp;dbP!$D$2&amp;":"&amp;dbP!$D$2),"&lt;="&amp;BA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B284" s="1">
        <f ca="1">SUMIFS(INDIRECT($F$1&amp;$F284&amp;":"&amp;$F284),INDIRECT($F$1&amp;dbP!$D$2&amp;":"&amp;dbP!$D$2),"&gt;="&amp;BB$6,INDIRECT($F$1&amp;dbP!$D$2&amp;":"&amp;dbP!$D$2),"&lt;="&amp;BB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C284" s="1">
        <f ca="1">SUMIFS(INDIRECT($F$1&amp;$F284&amp;":"&amp;$F284),INDIRECT($F$1&amp;dbP!$D$2&amp;":"&amp;dbP!$D$2),"&gt;="&amp;BC$6,INDIRECT($F$1&amp;dbP!$D$2&amp;":"&amp;dbP!$D$2),"&lt;="&amp;BC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D284" s="1">
        <f ca="1">SUMIFS(INDIRECT($F$1&amp;$F284&amp;":"&amp;$F284),INDIRECT($F$1&amp;dbP!$D$2&amp;":"&amp;dbP!$D$2),"&gt;="&amp;BD$6,INDIRECT($F$1&amp;dbP!$D$2&amp;":"&amp;dbP!$D$2),"&lt;="&amp;BD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  <c r="BE284" s="1">
        <f ca="1">SUMIFS(INDIRECT($F$1&amp;$F284&amp;":"&amp;$F284),INDIRECT($F$1&amp;dbP!$D$2&amp;":"&amp;dbP!$D$2),"&gt;="&amp;BE$6,INDIRECT($F$1&amp;dbP!$D$2&amp;":"&amp;dbP!$D$2),"&lt;="&amp;BE$7,INDIRECT($F$1&amp;dbP!$O$2&amp;":"&amp;dbP!$O$2),$H284,INDIRECT($F$1&amp;dbP!$P$2&amp;":"&amp;dbP!$P$2),IF($I284=$J284,"*",$I284),INDIRECT($F$1&amp;dbP!$Q$2&amp;":"&amp;dbP!$Q$2),IF(OR($I284=$J284,"  "&amp;$I284=$J284),"*",RIGHT($J284,LEN($J284)-4)),INDIRECT($F$1&amp;dbP!$AC$2&amp;":"&amp;dbP!$AC$2),RepP!$J$3)</f>
        <v>0</v>
      </c>
    </row>
    <row r="285" spans="2:57" x14ac:dyDescent="0.3">
      <c r="B285" s="1">
        <f>MAX(B$246:B284)+1</f>
        <v>44</v>
      </c>
      <c r="D285" s="1" t="str">
        <f ca="1">INDIRECT($B$1&amp;Items!T$2&amp;$B285)</f>
        <v>CF(-)</v>
      </c>
      <c r="F285" s="1" t="str">
        <f ca="1">INDIRECT($B$1&amp;Items!P$2&amp;$B285)</f>
        <v>AA</v>
      </c>
      <c r="H285" s="13" t="str">
        <f ca="1">INDIRECT($B$1&amp;Items!M$2&amp;$B285)</f>
        <v>Оплаты себестоимостных затрат</v>
      </c>
      <c r="I285" s="13" t="str">
        <f ca="1">IF(INDIRECT($B$1&amp;Items!N$2&amp;$B285)="",H285,INDIRECT($B$1&amp;Items!N$2&amp;$B285))</f>
        <v>Оплаты расходов этапа-3 бизнес-процесса</v>
      </c>
      <c r="J285" s="1" t="str">
        <f ca="1">IF(INDIRECT($B$1&amp;Items!O$2&amp;$B285)="",IF(H285&lt;&gt;I285,"  "&amp;I285,I285),"    "&amp;INDIRECT($B$1&amp;Items!O$2&amp;$B285))</f>
        <v xml:space="preserve">    Производственные затраты-13</v>
      </c>
      <c r="S285" s="1">
        <f ca="1">SUM($U285:INDIRECT(ADDRESS(ROW(),SUMIFS($1:$1,$5:$5,MAX($5:$5)))))</f>
        <v>780000</v>
      </c>
      <c r="V285" s="1">
        <f ca="1">SUMIFS(INDIRECT($F$1&amp;$F285&amp;":"&amp;$F285),INDIRECT($F$1&amp;dbP!$D$2&amp;":"&amp;dbP!$D$2),"&gt;="&amp;V$6,INDIRECT($F$1&amp;dbP!$D$2&amp;":"&amp;dbP!$D$2),"&lt;="&amp;V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W285" s="1">
        <f ca="1">SUMIFS(INDIRECT($F$1&amp;$F285&amp;":"&amp;$F285),INDIRECT($F$1&amp;dbP!$D$2&amp;":"&amp;dbP!$D$2),"&gt;="&amp;W$6,INDIRECT($F$1&amp;dbP!$D$2&amp;":"&amp;dbP!$D$2),"&lt;="&amp;W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X285" s="1">
        <f ca="1">SUMIFS(INDIRECT($F$1&amp;$F285&amp;":"&amp;$F285),INDIRECT($F$1&amp;dbP!$D$2&amp;":"&amp;dbP!$D$2),"&gt;="&amp;X$6,INDIRECT($F$1&amp;dbP!$D$2&amp;":"&amp;dbP!$D$2),"&lt;="&amp;X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780000</v>
      </c>
      <c r="Y285" s="1">
        <f ca="1">SUMIFS(INDIRECT($F$1&amp;$F285&amp;":"&amp;$F285),INDIRECT($F$1&amp;dbP!$D$2&amp;":"&amp;dbP!$D$2),"&gt;="&amp;Y$6,INDIRECT($F$1&amp;dbP!$D$2&amp;":"&amp;dbP!$D$2),"&lt;="&amp;Y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Z285" s="1">
        <f ca="1">SUMIFS(INDIRECT($F$1&amp;$F285&amp;":"&amp;$F285),INDIRECT($F$1&amp;dbP!$D$2&amp;":"&amp;dbP!$D$2),"&gt;="&amp;Z$6,INDIRECT($F$1&amp;dbP!$D$2&amp;":"&amp;dbP!$D$2),"&lt;="&amp;Z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A285" s="1">
        <f ca="1">SUMIFS(INDIRECT($F$1&amp;$F285&amp;":"&amp;$F285),INDIRECT($F$1&amp;dbP!$D$2&amp;":"&amp;dbP!$D$2),"&gt;="&amp;AA$6,INDIRECT($F$1&amp;dbP!$D$2&amp;":"&amp;dbP!$D$2),"&lt;="&amp;AA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B285" s="1">
        <f ca="1">SUMIFS(INDIRECT($F$1&amp;$F285&amp;":"&amp;$F285),INDIRECT($F$1&amp;dbP!$D$2&amp;":"&amp;dbP!$D$2),"&gt;="&amp;AB$6,INDIRECT($F$1&amp;dbP!$D$2&amp;":"&amp;dbP!$D$2),"&lt;="&amp;AB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C285" s="1">
        <f ca="1">SUMIFS(INDIRECT($F$1&amp;$F285&amp;":"&amp;$F285),INDIRECT($F$1&amp;dbP!$D$2&amp;":"&amp;dbP!$D$2),"&gt;="&amp;AC$6,INDIRECT($F$1&amp;dbP!$D$2&amp;":"&amp;dbP!$D$2),"&lt;="&amp;AC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D285" s="1">
        <f ca="1">SUMIFS(INDIRECT($F$1&amp;$F285&amp;":"&amp;$F285),INDIRECT($F$1&amp;dbP!$D$2&amp;":"&amp;dbP!$D$2),"&gt;="&amp;AD$6,INDIRECT($F$1&amp;dbP!$D$2&amp;":"&amp;dbP!$D$2),"&lt;="&amp;AD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E285" s="1">
        <f ca="1">SUMIFS(INDIRECT($F$1&amp;$F285&amp;":"&amp;$F285),INDIRECT($F$1&amp;dbP!$D$2&amp;":"&amp;dbP!$D$2),"&gt;="&amp;AE$6,INDIRECT($F$1&amp;dbP!$D$2&amp;":"&amp;dbP!$D$2),"&lt;="&amp;AE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F285" s="1">
        <f ca="1">SUMIFS(INDIRECT($F$1&amp;$F285&amp;":"&amp;$F285),INDIRECT($F$1&amp;dbP!$D$2&amp;":"&amp;dbP!$D$2),"&gt;="&amp;AF$6,INDIRECT($F$1&amp;dbP!$D$2&amp;":"&amp;dbP!$D$2),"&lt;="&amp;AF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G285" s="1">
        <f ca="1">SUMIFS(INDIRECT($F$1&amp;$F285&amp;":"&amp;$F285),INDIRECT($F$1&amp;dbP!$D$2&amp;":"&amp;dbP!$D$2),"&gt;="&amp;AG$6,INDIRECT($F$1&amp;dbP!$D$2&amp;":"&amp;dbP!$D$2),"&lt;="&amp;AG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H285" s="1">
        <f ca="1">SUMIFS(INDIRECT($F$1&amp;$F285&amp;":"&amp;$F285),INDIRECT($F$1&amp;dbP!$D$2&amp;":"&amp;dbP!$D$2),"&gt;="&amp;AH$6,INDIRECT($F$1&amp;dbP!$D$2&amp;":"&amp;dbP!$D$2),"&lt;="&amp;AH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I285" s="1">
        <f ca="1">SUMIFS(INDIRECT($F$1&amp;$F285&amp;":"&amp;$F285),INDIRECT($F$1&amp;dbP!$D$2&amp;":"&amp;dbP!$D$2),"&gt;="&amp;AI$6,INDIRECT($F$1&amp;dbP!$D$2&amp;":"&amp;dbP!$D$2),"&lt;="&amp;AI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J285" s="1">
        <f ca="1">SUMIFS(INDIRECT($F$1&amp;$F285&amp;":"&amp;$F285),INDIRECT($F$1&amp;dbP!$D$2&amp;":"&amp;dbP!$D$2),"&gt;="&amp;AJ$6,INDIRECT($F$1&amp;dbP!$D$2&amp;":"&amp;dbP!$D$2),"&lt;="&amp;AJ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K285" s="1">
        <f ca="1">SUMIFS(INDIRECT($F$1&amp;$F285&amp;":"&amp;$F285),INDIRECT($F$1&amp;dbP!$D$2&amp;":"&amp;dbP!$D$2),"&gt;="&amp;AK$6,INDIRECT($F$1&amp;dbP!$D$2&amp;":"&amp;dbP!$D$2),"&lt;="&amp;AK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L285" s="1">
        <f ca="1">SUMIFS(INDIRECT($F$1&amp;$F285&amp;":"&amp;$F285),INDIRECT($F$1&amp;dbP!$D$2&amp;":"&amp;dbP!$D$2),"&gt;="&amp;AL$6,INDIRECT($F$1&amp;dbP!$D$2&amp;":"&amp;dbP!$D$2),"&lt;="&amp;AL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M285" s="1">
        <f ca="1">SUMIFS(INDIRECT($F$1&amp;$F285&amp;":"&amp;$F285),INDIRECT($F$1&amp;dbP!$D$2&amp;":"&amp;dbP!$D$2),"&gt;="&amp;AM$6,INDIRECT($F$1&amp;dbP!$D$2&amp;":"&amp;dbP!$D$2),"&lt;="&amp;AM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N285" s="1">
        <f ca="1">SUMIFS(INDIRECT($F$1&amp;$F285&amp;":"&amp;$F285),INDIRECT($F$1&amp;dbP!$D$2&amp;":"&amp;dbP!$D$2),"&gt;="&amp;AN$6,INDIRECT($F$1&amp;dbP!$D$2&amp;":"&amp;dbP!$D$2),"&lt;="&amp;AN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O285" s="1">
        <f ca="1">SUMIFS(INDIRECT($F$1&amp;$F285&amp;":"&amp;$F285),INDIRECT($F$1&amp;dbP!$D$2&amp;":"&amp;dbP!$D$2),"&gt;="&amp;AO$6,INDIRECT($F$1&amp;dbP!$D$2&amp;":"&amp;dbP!$D$2),"&lt;="&amp;AO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P285" s="1">
        <f ca="1">SUMIFS(INDIRECT($F$1&amp;$F285&amp;":"&amp;$F285),INDIRECT($F$1&amp;dbP!$D$2&amp;":"&amp;dbP!$D$2),"&gt;="&amp;AP$6,INDIRECT($F$1&amp;dbP!$D$2&amp;":"&amp;dbP!$D$2),"&lt;="&amp;AP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Q285" s="1">
        <f ca="1">SUMIFS(INDIRECT($F$1&amp;$F285&amp;":"&amp;$F285),INDIRECT($F$1&amp;dbP!$D$2&amp;":"&amp;dbP!$D$2),"&gt;="&amp;AQ$6,INDIRECT($F$1&amp;dbP!$D$2&amp;":"&amp;dbP!$D$2),"&lt;="&amp;AQ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R285" s="1">
        <f ca="1">SUMIFS(INDIRECT($F$1&amp;$F285&amp;":"&amp;$F285),INDIRECT($F$1&amp;dbP!$D$2&amp;":"&amp;dbP!$D$2),"&gt;="&amp;AR$6,INDIRECT($F$1&amp;dbP!$D$2&amp;":"&amp;dbP!$D$2),"&lt;="&amp;AR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S285" s="1">
        <f ca="1">SUMIFS(INDIRECT($F$1&amp;$F285&amp;":"&amp;$F285),INDIRECT($F$1&amp;dbP!$D$2&amp;":"&amp;dbP!$D$2),"&gt;="&amp;AS$6,INDIRECT($F$1&amp;dbP!$D$2&amp;":"&amp;dbP!$D$2),"&lt;="&amp;AS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T285" s="1">
        <f ca="1">SUMIFS(INDIRECT($F$1&amp;$F285&amp;":"&amp;$F285),INDIRECT($F$1&amp;dbP!$D$2&amp;":"&amp;dbP!$D$2),"&gt;="&amp;AT$6,INDIRECT($F$1&amp;dbP!$D$2&amp;":"&amp;dbP!$D$2),"&lt;="&amp;AT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U285" s="1">
        <f ca="1">SUMIFS(INDIRECT($F$1&amp;$F285&amp;":"&amp;$F285),INDIRECT($F$1&amp;dbP!$D$2&amp;":"&amp;dbP!$D$2),"&gt;="&amp;AU$6,INDIRECT($F$1&amp;dbP!$D$2&amp;":"&amp;dbP!$D$2),"&lt;="&amp;AU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V285" s="1">
        <f ca="1">SUMIFS(INDIRECT($F$1&amp;$F285&amp;":"&amp;$F285),INDIRECT($F$1&amp;dbP!$D$2&amp;":"&amp;dbP!$D$2),"&gt;="&amp;AV$6,INDIRECT($F$1&amp;dbP!$D$2&amp;":"&amp;dbP!$D$2),"&lt;="&amp;AV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W285" s="1">
        <f ca="1">SUMIFS(INDIRECT($F$1&amp;$F285&amp;":"&amp;$F285),INDIRECT($F$1&amp;dbP!$D$2&amp;":"&amp;dbP!$D$2),"&gt;="&amp;AW$6,INDIRECT($F$1&amp;dbP!$D$2&amp;":"&amp;dbP!$D$2),"&lt;="&amp;AW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X285" s="1">
        <f ca="1">SUMIFS(INDIRECT($F$1&amp;$F285&amp;":"&amp;$F285),INDIRECT($F$1&amp;dbP!$D$2&amp;":"&amp;dbP!$D$2),"&gt;="&amp;AX$6,INDIRECT($F$1&amp;dbP!$D$2&amp;":"&amp;dbP!$D$2),"&lt;="&amp;AX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Y285" s="1">
        <f ca="1">SUMIFS(INDIRECT($F$1&amp;$F285&amp;":"&amp;$F285),INDIRECT($F$1&amp;dbP!$D$2&amp;":"&amp;dbP!$D$2),"&gt;="&amp;AY$6,INDIRECT($F$1&amp;dbP!$D$2&amp;":"&amp;dbP!$D$2),"&lt;="&amp;AY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AZ285" s="1">
        <f ca="1">SUMIFS(INDIRECT($F$1&amp;$F285&amp;":"&amp;$F285),INDIRECT($F$1&amp;dbP!$D$2&amp;":"&amp;dbP!$D$2),"&gt;="&amp;AZ$6,INDIRECT($F$1&amp;dbP!$D$2&amp;":"&amp;dbP!$D$2),"&lt;="&amp;AZ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A285" s="1">
        <f ca="1">SUMIFS(INDIRECT($F$1&amp;$F285&amp;":"&amp;$F285),INDIRECT($F$1&amp;dbP!$D$2&amp;":"&amp;dbP!$D$2),"&gt;="&amp;BA$6,INDIRECT($F$1&amp;dbP!$D$2&amp;":"&amp;dbP!$D$2),"&lt;="&amp;BA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B285" s="1">
        <f ca="1">SUMIFS(INDIRECT($F$1&amp;$F285&amp;":"&amp;$F285),INDIRECT($F$1&amp;dbP!$D$2&amp;":"&amp;dbP!$D$2),"&gt;="&amp;BB$6,INDIRECT($F$1&amp;dbP!$D$2&amp;":"&amp;dbP!$D$2),"&lt;="&amp;BB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C285" s="1">
        <f ca="1">SUMIFS(INDIRECT($F$1&amp;$F285&amp;":"&amp;$F285),INDIRECT($F$1&amp;dbP!$D$2&amp;":"&amp;dbP!$D$2),"&gt;="&amp;BC$6,INDIRECT($F$1&amp;dbP!$D$2&amp;":"&amp;dbP!$D$2),"&lt;="&amp;BC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D285" s="1">
        <f ca="1">SUMIFS(INDIRECT($F$1&amp;$F285&amp;":"&amp;$F285),INDIRECT($F$1&amp;dbP!$D$2&amp;":"&amp;dbP!$D$2),"&gt;="&amp;BD$6,INDIRECT($F$1&amp;dbP!$D$2&amp;":"&amp;dbP!$D$2),"&lt;="&amp;BD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  <c r="BE285" s="1">
        <f ca="1">SUMIFS(INDIRECT($F$1&amp;$F285&amp;":"&amp;$F285),INDIRECT($F$1&amp;dbP!$D$2&amp;":"&amp;dbP!$D$2),"&gt;="&amp;BE$6,INDIRECT($F$1&amp;dbP!$D$2&amp;":"&amp;dbP!$D$2),"&lt;="&amp;BE$7,INDIRECT($F$1&amp;dbP!$O$2&amp;":"&amp;dbP!$O$2),$H285,INDIRECT($F$1&amp;dbP!$P$2&amp;":"&amp;dbP!$P$2),IF($I285=$J285,"*",$I285),INDIRECT($F$1&amp;dbP!$Q$2&amp;":"&amp;dbP!$Q$2),IF(OR($I285=$J285,"  "&amp;$I285=$J285),"*",RIGHT($J285,LEN($J285)-4)),INDIRECT($F$1&amp;dbP!$AC$2&amp;":"&amp;dbP!$AC$2),RepP!$J$3)</f>
        <v>0</v>
      </c>
    </row>
    <row r="286" spans="2:57" x14ac:dyDescent="0.3">
      <c r="B286" s="1">
        <f>MAX(B$246:B285)+1</f>
        <v>45</v>
      </c>
      <c r="D286" s="1" t="str">
        <f ca="1">INDIRECT($B$1&amp;Items!T$2&amp;$B286)</f>
        <v>CF(-)</v>
      </c>
      <c r="F286" s="1" t="str">
        <f ca="1">INDIRECT($B$1&amp;Items!P$2&amp;$B286)</f>
        <v>AA</v>
      </c>
      <c r="H286" s="13" t="str">
        <f ca="1">INDIRECT($B$1&amp;Items!M$2&amp;$B286)</f>
        <v>Оплаты себестоимостных затрат</v>
      </c>
      <c r="I286" s="13" t="str">
        <f ca="1">IF(INDIRECT($B$1&amp;Items!N$2&amp;$B286)="",H286,INDIRECT($B$1&amp;Items!N$2&amp;$B286))</f>
        <v>Оплаты расходов этапа-3 бизнес-процесса</v>
      </c>
      <c r="J286" s="1" t="str">
        <f ca="1">IF(INDIRECT($B$1&amp;Items!O$2&amp;$B286)="",IF(H286&lt;&gt;I286,"  "&amp;I286,I286),"    "&amp;INDIRECT($B$1&amp;Items!O$2&amp;$B286))</f>
        <v xml:space="preserve">    Производственные затраты-14</v>
      </c>
      <c r="S286" s="1">
        <f ca="1">SUM($U286:INDIRECT(ADDRESS(ROW(),SUMIFS($1:$1,$5:$5,MAX($5:$5)))))</f>
        <v>784600</v>
      </c>
      <c r="V286" s="1">
        <f ca="1">SUMIFS(INDIRECT($F$1&amp;$F286&amp;":"&amp;$F286),INDIRECT($F$1&amp;dbP!$D$2&amp;":"&amp;dbP!$D$2),"&gt;="&amp;V$6,INDIRECT($F$1&amp;dbP!$D$2&amp;":"&amp;dbP!$D$2),"&lt;="&amp;V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W286" s="1">
        <f ca="1">SUMIFS(INDIRECT($F$1&amp;$F286&amp;":"&amp;$F286),INDIRECT($F$1&amp;dbP!$D$2&amp;":"&amp;dbP!$D$2),"&gt;="&amp;W$6,INDIRECT($F$1&amp;dbP!$D$2&amp;":"&amp;dbP!$D$2),"&lt;="&amp;W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X286" s="1">
        <f ca="1">SUMIFS(INDIRECT($F$1&amp;$F286&amp;":"&amp;$F286),INDIRECT($F$1&amp;dbP!$D$2&amp;":"&amp;dbP!$D$2),"&gt;="&amp;X$6,INDIRECT($F$1&amp;dbP!$D$2&amp;":"&amp;dbP!$D$2),"&lt;="&amp;X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235380</v>
      </c>
      <c r="Y286" s="1">
        <f ca="1">SUMIFS(INDIRECT($F$1&amp;$F286&amp;":"&amp;$F286),INDIRECT($F$1&amp;dbP!$D$2&amp;":"&amp;dbP!$D$2),"&gt;="&amp;Y$6,INDIRECT($F$1&amp;dbP!$D$2&amp;":"&amp;dbP!$D$2),"&lt;="&amp;Y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549220</v>
      </c>
      <c r="Z286" s="1">
        <f ca="1">SUMIFS(INDIRECT($F$1&amp;$F286&amp;":"&amp;$F286),INDIRECT($F$1&amp;dbP!$D$2&amp;":"&amp;dbP!$D$2),"&gt;="&amp;Z$6,INDIRECT($F$1&amp;dbP!$D$2&amp;":"&amp;dbP!$D$2),"&lt;="&amp;Z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A286" s="1">
        <f ca="1">SUMIFS(INDIRECT($F$1&amp;$F286&amp;":"&amp;$F286),INDIRECT($F$1&amp;dbP!$D$2&amp;":"&amp;dbP!$D$2),"&gt;="&amp;AA$6,INDIRECT($F$1&amp;dbP!$D$2&amp;":"&amp;dbP!$D$2),"&lt;="&amp;AA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B286" s="1">
        <f ca="1">SUMIFS(INDIRECT($F$1&amp;$F286&amp;":"&amp;$F286),INDIRECT($F$1&amp;dbP!$D$2&amp;":"&amp;dbP!$D$2),"&gt;="&amp;AB$6,INDIRECT($F$1&amp;dbP!$D$2&amp;":"&amp;dbP!$D$2),"&lt;="&amp;AB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C286" s="1">
        <f ca="1">SUMIFS(INDIRECT($F$1&amp;$F286&amp;":"&amp;$F286),INDIRECT($F$1&amp;dbP!$D$2&amp;":"&amp;dbP!$D$2),"&gt;="&amp;AC$6,INDIRECT($F$1&amp;dbP!$D$2&amp;":"&amp;dbP!$D$2),"&lt;="&amp;AC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D286" s="1">
        <f ca="1">SUMIFS(INDIRECT($F$1&amp;$F286&amp;":"&amp;$F286),INDIRECT($F$1&amp;dbP!$D$2&amp;":"&amp;dbP!$D$2),"&gt;="&amp;AD$6,INDIRECT($F$1&amp;dbP!$D$2&amp;":"&amp;dbP!$D$2),"&lt;="&amp;AD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E286" s="1">
        <f ca="1">SUMIFS(INDIRECT($F$1&amp;$F286&amp;":"&amp;$F286),INDIRECT($F$1&amp;dbP!$D$2&amp;":"&amp;dbP!$D$2),"&gt;="&amp;AE$6,INDIRECT($F$1&amp;dbP!$D$2&amp;":"&amp;dbP!$D$2),"&lt;="&amp;AE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F286" s="1">
        <f ca="1">SUMIFS(INDIRECT($F$1&amp;$F286&amp;":"&amp;$F286),INDIRECT($F$1&amp;dbP!$D$2&amp;":"&amp;dbP!$D$2),"&gt;="&amp;AF$6,INDIRECT($F$1&amp;dbP!$D$2&amp;":"&amp;dbP!$D$2),"&lt;="&amp;AF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G286" s="1">
        <f ca="1">SUMIFS(INDIRECT($F$1&amp;$F286&amp;":"&amp;$F286),INDIRECT($F$1&amp;dbP!$D$2&amp;":"&amp;dbP!$D$2),"&gt;="&amp;AG$6,INDIRECT($F$1&amp;dbP!$D$2&amp;":"&amp;dbP!$D$2),"&lt;="&amp;AG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H286" s="1">
        <f ca="1">SUMIFS(INDIRECT($F$1&amp;$F286&amp;":"&amp;$F286),INDIRECT($F$1&amp;dbP!$D$2&amp;":"&amp;dbP!$D$2),"&gt;="&amp;AH$6,INDIRECT($F$1&amp;dbP!$D$2&amp;":"&amp;dbP!$D$2),"&lt;="&amp;AH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I286" s="1">
        <f ca="1">SUMIFS(INDIRECT($F$1&amp;$F286&amp;":"&amp;$F286),INDIRECT($F$1&amp;dbP!$D$2&amp;":"&amp;dbP!$D$2),"&gt;="&amp;AI$6,INDIRECT($F$1&amp;dbP!$D$2&amp;":"&amp;dbP!$D$2),"&lt;="&amp;AI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J286" s="1">
        <f ca="1">SUMIFS(INDIRECT($F$1&amp;$F286&amp;":"&amp;$F286),INDIRECT($F$1&amp;dbP!$D$2&amp;":"&amp;dbP!$D$2),"&gt;="&amp;AJ$6,INDIRECT($F$1&amp;dbP!$D$2&amp;":"&amp;dbP!$D$2),"&lt;="&amp;AJ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K286" s="1">
        <f ca="1">SUMIFS(INDIRECT($F$1&amp;$F286&amp;":"&amp;$F286),INDIRECT($F$1&amp;dbP!$D$2&amp;":"&amp;dbP!$D$2),"&gt;="&amp;AK$6,INDIRECT($F$1&amp;dbP!$D$2&amp;":"&amp;dbP!$D$2),"&lt;="&amp;AK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L286" s="1">
        <f ca="1">SUMIFS(INDIRECT($F$1&amp;$F286&amp;":"&amp;$F286),INDIRECT($F$1&amp;dbP!$D$2&amp;":"&amp;dbP!$D$2),"&gt;="&amp;AL$6,INDIRECT($F$1&amp;dbP!$D$2&amp;":"&amp;dbP!$D$2),"&lt;="&amp;AL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M286" s="1">
        <f ca="1">SUMIFS(INDIRECT($F$1&amp;$F286&amp;":"&amp;$F286),INDIRECT($F$1&amp;dbP!$D$2&amp;":"&amp;dbP!$D$2),"&gt;="&amp;AM$6,INDIRECT($F$1&amp;dbP!$D$2&amp;":"&amp;dbP!$D$2),"&lt;="&amp;AM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N286" s="1">
        <f ca="1">SUMIFS(INDIRECT($F$1&amp;$F286&amp;":"&amp;$F286),INDIRECT($F$1&amp;dbP!$D$2&amp;":"&amp;dbP!$D$2),"&gt;="&amp;AN$6,INDIRECT($F$1&amp;dbP!$D$2&amp;":"&amp;dbP!$D$2),"&lt;="&amp;AN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O286" s="1">
        <f ca="1">SUMIFS(INDIRECT($F$1&amp;$F286&amp;":"&amp;$F286),INDIRECT($F$1&amp;dbP!$D$2&amp;":"&amp;dbP!$D$2),"&gt;="&amp;AO$6,INDIRECT($F$1&amp;dbP!$D$2&amp;":"&amp;dbP!$D$2),"&lt;="&amp;AO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P286" s="1">
        <f ca="1">SUMIFS(INDIRECT($F$1&amp;$F286&amp;":"&amp;$F286),INDIRECT($F$1&amp;dbP!$D$2&amp;":"&amp;dbP!$D$2),"&gt;="&amp;AP$6,INDIRECT($F$1&amp;dbP!$D$2&amp;":"&amp;dbP!$D$2),"&lt;="&amp;AP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Q286" s="1">
        <f ca="1">SUMIFS(INDIRECT($F$1&amp;$F286&amp;":"&amp;$F286),INDIRECT($F$1&amp;dbP!$D$2&amp;":"&amp;dbP!$D$2),"&gt;="&amp;AQ$6,INDIRECT($F$1&amp;dbP!$D$2&amp;":"&amp;dbP!$D$2),"&lt;="&amp;AQ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R286" s="1">
        <f ca="1">SUMIFS(INDIRECT($F$1&amp;$F286&amp;":"&amp;$F286),INDIRECT($F$1&amp;dbP!$D$2&amp;":"&amp;dbP!$D$2),"&gt;="&amp;AR$6,INDIRECT($F$1&amp;dbP!$D$2&amp;":"&amp;dbP!$D$2),"&lt;="&amp;AR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S286" s="1">
        <f ca="1">SUMIFS(INDIRECT($F$1&amp;$F286&amp;":"&amp;$F286),INDIRECT($F$1&amp;dbP!$D$2&amp;":"&amp;dbP!$D$2),"&gt;="&amp;AS$6,INDIRECT($F$1&amp;dbP!$D$2&amp;":"&amp;dbP!$D$2),"&lt;="&amp;AS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T286" s="1">
        <f ca="1">SUMIFS(INDIRECT($F$1&amp;$F286&amp;":"&amp;$F286),INDIRECT($F$1&amp;dbP!$D$2&amp;":"&amp;dbP!$D$2),"&gt;="&amp;AT$6,INDIRECT($F$1&amp;dbP!$D$2&amp;":"&amp;dbP!$D$2),"&lt;="&amp;AT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U286" s="1">
        <f ca="1">SUMIFS(INDIRECT($F$1&amp;$F286&amp;":"&amp;$F286),INDIRECT($F$1&amp;dbP!$D$2&amp;":"&amp;dbP!$D$2),"&gt;="&amp;AU$6,INDIRECT($F$1&amp;dbP!$D$2&amp;":"&amp;dbP!$D$2),"&lt;="&amp;AU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V286" s="1">
        <f ca="1">SUMIFS(INDIRECT($F$1&amp;$F286&amp;":"&amp;$F286),INDIRECT($F$1&amp;dbP!$D$2&amp;":"&amp;dbP!$D$2),"&gt;="&amp;AV$6,INDIRECT($F$1&amp;dbP!$D$2&amp;":"&amp;dbP!$D$2),"&lt;="&amp;AV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W286" s="1">
        <f ca="1">SUMIFS(INDIRECT($F$1&amp;$F286&amp;":"&amp;$F286),INDIRECT($F$1&amp;dbP!$D$2&amp;":"&amp;dbP!$D$2),"&gt;="&amp;AW$6,INDIRECT($F$1&amp;dbP!$D$2&amp;":"&amp;dbP!$D$2),"&lt;="&amp;AW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X286" s="1">
        <f ca="1">SUMIFS(INDIRECT($F$1&amp;$F286&amp;":"&amp;$F286),INDIRECT($F$1&amp;dbP!$D$2&amp;":"&amp;dbP!$D$2),"&gt;="&amp;AX$6,INDIRECT($F$1&amp;dbP!$D$2&amp;":"&amp;dbP!$D$2),"&lt;="&amp;AX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Y286" s="1">
        <f ca="1">SUMIFS(INDIRECT($F$1&amp;$F286&amp;":"&amp;$F286),INDIRECT($F$1&amp;dbP!$D$2&amp;":"&amp;dbP!$D$2),"&gt;="&amp;AY$6,INDIRECT($F$1&amp;dbP!$D$2&amp;":"&amp;dbP!$D$2),"&lt;="&amp;AY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AZ286" s="1">
        <f ca="1">SUMIFS(INDIRECT($F$1&amp;$F286&amp;":"&amp;$F286),INDIRECT($F$1&amp;dbP!$D$2&amp;":"&amp;dbP!$D$2),"&gt;="&amp;AZ$6,INDIRECT($F$1&amp;dbP!$D$2&amp;":"&amp;dbP!$D$2),"&lt;="&amp;AZ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A286" s="1">
        <f ca="1">SUMIFS(INDIRECT($F$1&amp;$F286&amp;":"&amp;$F286),INDIRECT($F$1&amp;dbP!$D$2&amp;":"&amp;dbP!$D$2),"&gt;="&amp;BA$6,INDIRECT($F$1&amp;dbP!$D$2&amp;":"&amp;dbP!$D$2),"&lt;="&amp;BA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B286" s="1">
        <f ca="1">SUMIFS(INDIRECT($F$1&amp;$F286&amp;":"&amp;$F286),INDIRECT($F$1&amp;dbP!$D$2&amp;":"&amp;dbP!$D$2),"&gt;="&amp;BB$6,INDIRECT($F$1&amp;dbP!$D$2&amp;":"&amp;dbP!$D$2),"&lt;="&amp;BB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C286" s="1">
        <f ca="1">SUMIFS(INDIRECT($F$1&amp;$F286&amp;":"&amp;$F286),INDIRECT($F$1&amp;dbP!$D$2&amp;":"&amp;dbP!$D$2),"&gt;="&amp;BC$6,INDIRECT($F$1&amp;dbP!$D$2&amp;":"&amp;dbP!$D$2),"&lt;="&amp;BC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D286" s="1">
        <f ca="1">SUMIFS(INDIRECT($F$1&amp;$F286&amp;":"&amp;$F286),INDIRECT($F$1&amp;dbP!$D$2&amp;":"&amp;dbP!$D$2),"&gt;="&amp;BD$6,INDIRECT($F$1&amp;dbP!$D$2&amp;":"&amp;dbP!$D$2),"&lt;="&amp;BD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  <c r="BE286" s="1">
        <f ca="1">SUMIFS(INDIRECT($F$1&amp;$F286&amp;":"&amp;$F286),INDIRECT($F$1&amp;dbP!$D$2&amp;":"&amp;dbP!$D$2),"&gt;="&amp;BE$6,INDIRECT($F$1&amp;dbP!$D$2&amp;":"&amp;dbP!$D$2),"&lt;="&amp;BE$7,INDIRECT($F$1&amp;dbP!$O$2&amp;":"&amp;dbP!$O$2),$H286,INDIRECT($F$1&amp;dbP!$P$2&amp;":"&amp;dbP!$P$2),IF($I286=$J286,"*",$I286),INDIRECT($F$1&amp;dbP!$Q$2&amp;":"&amp;dbP!$Q$2),IF(OR($I286=$J286,"  "&amp;$I286=$J286),"*",RIGHT($J286,LEN($J286)-4)),INDIRECT($F$1&amp;dbP!$AC$2&amp;":"&amp;dbP!$AC$2),RepP!$J$3)</f>
        <v>0</v>
      </c>
    </row>
    <row r="287" spans="2:57" x14ac:dyDescent="0.3">
      <c r="B287" s="1">
        <f>MAX(B$246:B286)+1</f>
        <v>46</v>
      </c>
      <c r="D287" s="1" t="str">
        <f ca="1">INDIRECT($B$1&amp;Items!T$2&amp;$B287)</f>
        <v>CF(-)</v>
      </c>
      <c r="F287" s="1" t="str">
        <f ca="1">INDIRECT($B$1&amp;Items!P$2&amp;$B287)</f>
        <v>AA</v>
      </c>
      <c r="H287" s="13" t="str">
        <f ca="1">INDIRECT($B$1&amp;Items!M$2&amp;$B287)</f>
        <v>Оплаты себестоимостных затрат</v>
      </c>
      <c r="I287" s="13" t="str">
        <f ca="1">IF(INDIRECT($B$1&amp;Items!N$2&amp;$B287)="",H287,INDIRECT($B$1&amp;Items!N$2&amp;$B287))</f>
        <v>Оплаты расходов этапа-3 бизнес-процесса</v>
      </c>
      <c r="J287" s="1" t="str">
        <f ca="1">IF(INDIRECT($B$1&amp;Items!O$2&amp;$B287)="",IF(H287&lt;&gt;I287,"  "&amp;I287,I287),"    "&amp;INDIRECT($B$1&amp;Items!O$2&amp;$B287))</f>
        <v xml:space="preserve">    Производственные затраты-15</v>
      </c>
      <c r="S287" s="1">
        <f ca="1">SUM($U287:INDIRECT(ADDRESS(ROW(),SUMIFS($1:$1,$5:$5,MAX($5:$5)))))</f>
        <v>954698.94000000006</v>
      </c>
      <c r="V287" s="1">
        <f ca="1">SUMIFS(INDIRECT($F$1&amp;$F287&amp;":"&amp;$F287),INDIRECT($F$1&amp;dbP!$D$2&amp;":"&amp;dbP!$D$2),"&gt;="&amp;V$6,INDIRECT($F$1&amp;dbP!$D$2&amp;":"&amp;dbP!$D$2),"&lt;="&amp;V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W287" s="1">
        <f ca="1">SUMIFS(INDIRECT($F$1&amp;$F287&amp;":"&amp;$F287),INDIRECT($F$1&amp;dbP!$D$2&amp;":"&amp;dbP!$D$2),"&gt;="&amp;W$6,INDIRECT($F$1&amp;dbP!$D$2&amp;":"&amp;dbP!$D$2),"&lt;="&amp;W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X287" s="1">
        <f ca="1">SUMIFS(INDIRECT($F$1&amp;$F287&amp;":"&amp;$F287),INDIRECT($F$1&amp;dbP!$D$2&amp;":"&amp;dbP!$D$2),"&gt;="&amp;X$6,INDIRECT($F$1&amp;dbP!$D$2&amp;":"&amp;dbP!$D$2),"&lt;="&amp;X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477349.47000000003</v>
      </c>
      <c r="Y287" s="1">
        <f ca="1">SUMIFS(INDIRECT($F$1&amp;$F287&amp;":"&amp;$F287),INDIRECT($F$1&amp;dbP!$D$2&amp;":"&amp;dbP!$D$2),"&gt;="&amp;Y$6,INDIRECT($F$1&amp;dbP!$D$2&amp;":"&amp;dbP!$D$2),"&lt;="&amp;Y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Z287" s="1">
        <f ca="1">SUMIFS(INDIRECT($F$1&amp;$F287&amp;":"&amp;$F287),INDIRECT($F$1&amp;dbP!$D$2&amp;":"&amp;dbP!$D$2),"&gt;="&amp;Z$6,INDIRECT($F$1&amp;dbP!$D$2&amp;":"&amp;dbP!$D$2),"&lt;="&amp;Z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477349.47000000003</v>
      </c>
      <c r="AA287" s="1">
        <f ca="1">SUMIFS(INDIRECT($F$1&amp;$F287&amp;":"&amp;$F287),INDIRECT($F$1&amp;dbP!$D$2&amp;":"&amp;dbP!$D$2),"&gt;="&amp;AA$6,INDIRECT($F$1&amp;dbP!$D$2&amp;":"&amp;dbP!$D$2),"&lt;="&amp;AA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B287" s="1">
        <f ca="1">SUMIFS(INDIRECT($F$1&amp;$F287&amp;":"&amp;$F287),INDIRECT($F$1&amp;dbP!$D$2&amp;":"&amp;dbP!$D$2),"&gt;="&amp;AB$6,INDIRECT($F$1&amp;dbP!$D$2&amp;":"&amp;dbP!$D$2),"&lt;="&amp;AB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C287" s="1">
        <f ca="1">SUMIFS(INDIRECT($F$1&amp;$F287&amp;":"&amp;$F287),INDIRECT($F$1&amp;dbP!$D$2&amp;":"&amp;dbP!$D$2),"&gt;="&amp;AC$6,INDIRECT($F$1&amp;dbP!$D$2&amp;":"&amp;dbP!$D$2),"&lt;="&amp;AC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D287" s="1">
        <f ca="1">SUMIFS(INDIRECT($F$1&amp;$F287&amp;":"&amp;$F287),INDIRECT($F$1&amp;dbP!$D$2&amp;":"&amp;dbP!$D$2),"&gt;="&amp;AD$6,INDIRECT($F$1&amp;dbP!$D$2&amp;":"&amp;dbP!$D$2),"&lt;="&amp;AD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E287" s="1">
        <f ca="1">SUMIFS(INDIRECT($F$1&amp;$F287&amp;":"&amp;$F287),INDIRECT($F$1&amp;dbP!$D$2&amp;":"&amp;dbP!$D$2),"&gt;="&amp;AE$6,INDIRECT($F$1&amp;dbP!$D$2&amp;":"&amp;dbP!$D$2),"&lt;="&amp;AE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F287" s="1">
        <f ca="1">SUMIFS(INDIRECT($F$1&amp;$F287&amp;":"&amp;$F287),INDIRECT($F$1&amp;dbP!$D$2&amp;":"&amp;dbP!$D$2),"&gt;="&amp;AF$6,INDIRECT($F$1&amp;dbP!$D$2&amp;":"&amp;dbP!$D$2),"&lt;="&amp;AF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G287" s="1">
        <f ca="1">SUMIFS(INDIRECT($F$1&amp;$F287&amp;":"&amp;$F287),INDIRECT($F$1&amp;dbP!$D$2&amp;":"&amp;dbP!$D$2),"&gt;="&amp;AG$6,INDIRECT($F$1&amp;dbP!$D$2&amp;":"&amp;dbP!$D$2),"&lt;="&amp;AG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H287" s="1">
        <f ca="1">SUMIFS(INDIRECT($F$1&amp;$F287&amp;":"&amp;$F287),INDIRECT($F$1&amp;dbP!$D$2&amp;":"&amp;dbP!$D$2),"&gt;="&amp;AH$6,INDIRECT($F$1&amp;dbP!$D$2&amp;":"&amp;dbP!$D$2),"&lt;="&amp;AH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I287" s="1">
        <f ca="1">SUMIFS(INDIRECT($F$1&amp;$F287&amp;":"&amp;$F287),INDIRECT($F$1&amp;dbP!$D$2&amp;":"&amp;dbP!$D$2),"&gt;="&amp;AI$6,INDIRECT($F$1&amp;dbP!$D$2&amp;":"&amp;dbP!$D$2),"&lt;="&amp;AI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J287" s="1">
        <f ca="1">SUMIFS(INDIRECT($F$1&amp;$F287&amp;":"&amp;$F287),INDIRECT($F$1&amp;dbP!$D$2&amp;":"&amp;dbP!$D$2),"&gt;="&amp;AJ$6,INDIRECT($F$1&amp;dbP!$D$2&amp;":"&amp;dbP!$D$2),"&lt;="&amp;AJ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K287" s="1">
        <f ca="1">SUMIFS(INDIRECT($F$1&amp;$F287&amp;":"&amp;$F287),INDIRECT($F$1&amp;dbP!$D$2&amp;":"&amp;dbP!$D$2),"&gt;="&amp;AK$6,INDIRECT($F$1&amp;dbP!$D$2&amp;":"&amp;dbP!$D$2),"&lt;="&amp;AK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L287" s="1">
        <f ca="1">SUMIFS(INDIRECT($F$1&amp;$F287&amp;":"&amp;$F287),INDIRECT($F$1&amp;dbP!$D$2&amp;":"&amp;dbP!$D$2),"&gt;="&amp;AL$6,INDIRECT($F$1&amp;dbP!$D$2&amp;":"&amp;dbP!$D$2),"&lt;="&amp;AL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M287" s="1">
        <f ca="1">SUMIFS(INDIRECT($F$1&amp;$F287&amp;":"&amp;$F287),INDIRECT($F$1&amp;dbP!$D$2&amp;":"&amp;dbP!$D$2),"&gt;="&amp;AM$6,INDIRECT($F$1&amp;dbP!$D$2&amp;":"&amp;dbP!$D$2),"&lt;="&amp;AM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N287" s="1">
        <f ca="1">SUMIFS(INDIRECT($F$1&amp;$F287&amp;":"&amp;$F287),INDIRECT($F$1&amp;dbP!$D$2&amp;":"&amp;dbP!$D$2),"&gt;="&amp;AN$6,INDIRECT($F$1&amp;dbP!$D$2&amp;":"&amp;dbP!$D$2),"&lt;="&amp;AN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O287" s="1">
        <f ca="1">SUMIFS(INDIRECT($F$1&amp;$F287&amp;":"&amp;$F287),INDIRECT($F$1&amp;dbP!$D$2&amp;":"&amp;dbP!$D$2),"&gt;="&amp;AO$6,INDIRECT($F$1&amp;dbP!$D$2&amp;":"&amp;dbP!$D$2),"&lt;="&amp;AO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P287" s="1">
        <f ca="1">SUMIFS(INDIRECT($F$1&amp;$F287&amp;":"&amp;$F287),INDIRECT($F$1&amp;dbP!$D$2&amp;":"&amp;dbP!$D$2),"&gt;="&amp;AP$6,INDIRECT($F$1&amp;dbP!$D$2&amp;":"&amp;dbP!$D$2),"&lt;="&amp;AP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Q287" s="1">
        <f ca="1">SUMIFS(INDIRECT($F$1&amp;$F287&amp;":"&amp;$F287),INDIRECT($F$1&amp;dbP!$D$2&amp;":"&amp;dbP!$D$2),"&gt;="&amp;AQ$6,INDIRECT($F$1&amp;dbP!$D$2&amp;":"&amp;dbP!$D$2),"&lt;="&amp;AQ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R287" s="1">
        <f ca="1">SUMIFS(INDIRECT($F$1&amp;$F287&amp;":"&amp;$F287),INDIRECT($F$1&amp;dbP!$D$2&amp;":"&amp;dbP!$D$2),"&gt;="&amp;AR$6,INDIRECT($F$1&amp;dbP!$D$2&amp;":"&amp;dbP!$D$2),"&lt;="&amp;AR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S287" s="1">
        <f ca="1">SUMIFS(INDIRECT($F$1&amp;$F287&amp;":"&amp;$F287),INDIRECT($F$1&amp;dbP!$D$2&amp;":"&amp;dbP!$D$2),"&gt;="&amp;AS$6,INDIRECT($F$1&amp;dbP!$D$2&amp;":"&amp;dbP!$D$2),"&lt;="&amp;AS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T287" s="1">
        <f ca="1">SUMIFS(INDIRECT($F$1&amp;$F287&amp;":"&amp;$F287),INDIRECT($F$1&amp;dbP!$D$2&amp;":"&amp;dbP!$D$2),"&gt;="&amp;AT$6,INDIRECT($F$1&amp;dbP!$D$2&amp;":"&amp;dbP!$D$2),"&lt;="&amp;AT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U287" s="1">
        <f ca="1">SUMIFS(INDIRECT($F$1&amp;$F287&amp;":"&amp;$F287),INDIRECT($F$1&amp;dbP!$D$2&amp;":"&amp;dbP!$D$2),"&gt;="&amp;AU$6,INDIRECT($F$1&amp;dbP!$D$2&amp;":"&amp;dbP!$D$2),"&lt;="&amp;AU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V287" s="1">
        <f ca="1">SUMIFS(INDIRECT($F$1&amp;$F287&amp;":"&amp;$F287),INDIRECT($F$1&amp;dbP!$D$2&amp;":"&amp;dbP!$D$2),"&gt;="&amp;AV$6,INDIRECT($F$1&amp;dbP!$D$2&amp;":"&amp;dbP!$D$2),"&lt;="&amp;AV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W287" s="1">
        <f ca="1">SUMIFS(INDIRECT($F$1&amp;$F287&amp;":"&amp;$F287),INDIRECT($F$1&amp;dbP!$D$2&amp;":"&amp;dbP!$D$2),"&gt;="&amp;AW$6,INDIRECT($F$1&amp;dbP!$D$2&amp;":"&amp;dbP!$D$2),"&lt;="&amp;AW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X287" s="1">
        <f ca="1">SUMIFS(INDIRECT($F$1&amp;$F287&amp;":"&amp;$F287),INDIRECT($F$1&amp;dbP!$D$2&amp;":"&amp;dbP!$D$2),"&gt;="&amp;AX$6,INDIRECT($F$1&amp;dbP!$D$2&amp;":"&amp;dbP!$D$2),"&lt;="&amp;AX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Y287" s="1">
        <f ca="1">SUMIFS(INDIRECT($F$1&amp;$F287&amp;":"&amp;$F287),INDIRECT($F$1&amp;dbP!$D$2&amp;":"&amp;dbP!$D$2),"&gt;="&amp;AY$6,INDIRECT($F$1&amp;dbP!$D$2&amp;":"&amp;dbP!$D$2),"&lt;="&amp;AY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AZ287" s="1">
        <f ca="1">SUMIFS(INDIRECT($F$1&amp;$F287&amp;":"&amp;$F287),INDIRECT($F$1&amp;dbP!$D$2&amp;":"&amp;dbP!$D$2),"&gt;="&amp;AZ$6,INDIRECT($F$1&amp;dbP!$D$2&amp;":"&amp;dbP!$D$2),"&lt;="&amp;AZ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A287" s="1">
        <f ca="1">SUMIFS(INDIRECT($F$1&amp;$F287&amp;":"&amp;$F287),INDIRECT($F$1&amp;dbP!$D$2&amp;":"&amp;dbP!$D$2),"&gt;="&amp;BA$6,INDIRECT($F$1&amp;dbP!$D$2&amp;":"&amp;dbP!$D$2),"&lt;="&amp;BA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B287" s="1">
        <f ca="1">SUMIFS(INDIRECT($F$1&amp;$F287&amp;":"&amp;$F287),INDIRECT($F$1&amp;dbP!$D$2&amp;":"&amp;dbP!$D$2),"&gt;="&amp;BB$6,INDIRECT($F$1&amp;dbP!$D$2&amp;":"&amp;dbP!$D$2),"&lt;="&amp;BB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C287" s="1">
        <f ca="1">SUMIFS(INDIRECT($F$1&amp;$F287&amp;":"&amp;$F287),INDIRECT($F$1&amp;dbP!$D$2&amp;":"&amp;dbP!$D$2),"&gt;="&amp;BC$6,INDIRECT($F$1&amp;dbP!$D$2&amp;":"&amp;dbP!$D$2),"&lt;="&amp;BC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D287" s="1">
        <f ca="1">SUMIFS(INDIRECT($F$1&amp;$F287&amp;":"&amp;$F287),INDIRECT($F$1&amp;dbP!$D$2&amp;":"&amp;dbP!$D$2),"&gt;="&amp;BD$6,INDIRECT($F$1&amp;dbP!$D$2&amp;":"&amp;dbP!$D$2),"&lt;="&amp;BD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  <c r="BE287" s="1">
        <f ca="1">SUMIFS(INDIRECT($F$1&amp;$F287&amp;":"&amp;$F287),INDIRECT($F$1&amp;dbP!$D$2&amp;":"&amp;dbP!$D$2),"&gt;="&amp;BE$6,INDIRECT($F$1&amp;dbP!$D$2&amp;":"&amp;dbP!$D$2),"&lt;="&amp;BE$7,INDIRECT($F$1&amp;dbP!$O$2&amp;":"&amp;dbP!$O$2),$H287,INDIRECT($F$1&amp;dbP!$P$2&amp;":"&amp;dbP!$P$2),IF($I287=$J287,"*",$I287),INDIRECT($F$1&amp;dbP!$Q$2&amp;":"&amp;dbP!$Q$2),IF(OR($I287=$J287,"  "&amp;$I287=$J287),"*",RIGHT($J287,LEN($J287)-4)),INDIRECT($F$1&amp;dbP!$AC$2&amp;":"&amp;dbP!$AC$2),RepP!$J$3)</f>
        <v>0</v>
      </c>
    </row>
    <row r="288" spans="2:57" x14ac:dyDescent="0.3">
      <c r="B288" s="1">
        <f>MAX(B$246:B287)+1</f>
        <v>47</v>
      </c>
      <c r="D288" s="1" t="str">
        <f ca="1">INDIRECT($B$1&amp;Items!T$2&amp;$B288)</f>
        <v>CF(-)</v>
      </c>
      <c r="F288" s="1" t="str">
        <f ca="1">INDIRECT($B$1&amp;Items!P$2&amp;$B288)</f>
        <v>AA</v>
      </c>
      <c r="H288" s="13" t="str">
        <f ca="1">INDIRECT($B$1&amp;Items!M$2&amp;$B288)</f>
        <v>Оплаты себестоимостных затрат</v>
      </c>
      <c r="I288" s="13" t="str">
        <f ca="1">IF(INDIRECT($B$1&amp;Items!N$2&amp;$B288)="",H288,INDIRECT($B$1&amp;Items!N$2&amp;$B288))</f>
        <v>Оплаты расходов этапа-3 бизнес-процесса</v>
      </c>
      <c r="J288" s="1" t="str">
        <f ca="1">IF(INDIRECT($B$1&amp;Items!O$2&amp;$B288)="",IF(H288&lt;&gt;I288,"  "&amp;I288,I288),"    "&amp;INDIRECT($B$1&amp;Items!O$2&amp;$B288))</f>
        <v xml:space="preserve">    Производственные затраты-16</v>
      </c>
      <c r="S288" s="1">
        <f ca="1">SUM($U288:INDIRECT(ADDRESS(ROW(),SUMIFS($1:$1,$5:$5,MAX($5:$5)))))</f>
        <v>1285227</v>
      </c>
      <c r="V288" s="1">
        <f ca="1">SUMIFS(INDIRECT($F$1&amp;$F288&amp;":"&amp;$F288),INDIRECT($F$1&amp;dbP!$D$2&amp;":"&amp;dbP!$D$2),"&gt;="&amp;V$6,INDIRECT($F$1&amp;dbP!$D$2&amp;":"&amp;dbP!$D$2),"&lt;="&amp;V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W288" s="1">
        <f ca="1">SUMIFS(INDIRECT($F$1&amp;$F288&amp;":"&amp;$F288),INDIRECT($F$1&amp;dbP!$D$2&amp;":"&amp;dbP!$D$2),"&gt;="&amp;W$6,INDIRECT($F$1&amp;dbP!$D$2&amp;":"&amp;dbP!$D$2),"&lt;="&amp;W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X288" s="1">
        <f ca="1">SUMIFS(INDIRECT($F$1&amp;$F288&amp;":"&amp;$F288),INDIRECT($F$1&amp;dbP!$D$2&amp;":"&amp;dbP!$D$2),"&gt;="&amp;X$6,INDIRECT($F$1&amp;dbP!$D$2&amp;":"&amp;dbP!$D$2),"&lt;="&amp;X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Y288" s="1">
        <f ca="1">SUMIFS(INDIRECT($F$1&amp;$F288&amp;":"&amp;$F288),INDIRECT($F$1&amp;dbP!$D$2&amp;":"&amp;dbP!$D$2),"&gt;="&amp;Y$6,INDIRECT($F$1&amp;dbP!$D$2&amp;":"&amp;dbP!$D$2),"&lt;="&amp;Y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899658.89999999991</v>
      </c>
      <c r="Z288" s="1">
        <f ca="1">SUMIFS(INDIRECT($F$1&amp;$F288&amp;":"&amp;$F288),INDIRECT($F$1&amp;dbP!$D$2&amp;":"&amp;dbP!$D$2),"&gt;="&amp;Z$6,INDIRECT($F$1&amp;dbP!$D$2&amp;":"&amp;dbP!$D$2),"&lt;="&amp;Z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385568.10000000009</v>
      </c>
      <c r="AA288" s="1">
        <f ca="1">SUMIFS(INDIRECT($F$1&amp;$F288&amp;":"&amp;$F288),INDIRECT($F$1&amp;dbP!$D$2&amp;":"&amp;dbP!$D$2),"&gt;="&amp;AA$6,INDIRECT($F$1&amp;dbP!$D$2&amp;":"&amp;dbP!$D$2),"&lt;="&amp;AA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B288" s="1">
        <f ca="1">SUMIFS(INDIRECT($F$1&amp;$F288&amp;":"&amp;$F288),INDIRECT($F$1&amp;dbP!$D$2&amp;":"&amp;dbP!$D$2),"&gt;="&amp;AB$6,INDIRECT($F$1&amp;dbP!$D$2&amp;":"&amp;dbP!$D$2),"&lt;="&amp;AB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C288" s="1">
        <f ca="1">SUMIFS(INDIRECT($F$1&amp;$F288&amp;":"&amp;$F288),INDIRECT($F$1&amp;dbP!$D$2&amp;":"&amp;dbP!$D$2),"&gt;="&amp;AC$6,INDIRECT($F$1&amp;dbP!$D$2&amp;":"&amp;dbP!$D$2),"&lt;="&amp;AC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D288" s="1">
        <f ca="1">SUMIFS(INDIRECT($F$1&amp;$F288&amp;":"&amp;$F288),INDIRECT($F$1&amp;dbP!$D$2&amp;":"&amp;dbP!$D$2),"&gt;="&amp;AD$6,INDIRECT($F$1&amp;dbP!$D$2&amp;":"&amp;dbP!$D$2),"&lt;="&amp;AD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E288" s="1">
        <f ca="1">SUMIFS(INDIRECT($F$1&amp;$F288&amp;":"&amp;$F288),INDIRECT($F$1&amp;dbP!$D$2&amp;":"&amp;dbP!$D$2),"&gt;="&amp;AE$6,INDIRECT($F$1&amp;dbP!$D$2&amp;":"&amp;dbP!$D$2),"&lt;="&amp;AE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F288" s="1">
        <f ca="1">SUMIFS(INDIRECT($F$1&amp;$F288&amp;":"&amp;$F288),INDIRECT($F$1&amp;dbP!$D$2&amp;":"&amp;dbP!$D$2),"&gt;="&amp;AF$6,INDIRECT($F$1&amp;dbP!$D$2&amp;":"&amp;dbP!$D$2),"&lt;="&amp;AF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G288" s="1">
        <f ca="1">SUMIFS(INDIRECT($F$1&amp;$F288&amp;":"&amp;$F288),INDIRECT($F$1&amp;dbP!$D$2&amp;":"&amp;dbP!$D$2),"&gt;="&amp;AG$6,INDIRECT($F$1&amp;dbP!$D$2&amp;":"&amp;dbP!$D$2),"&lt;="&amp;AG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H288" s="1">
        <f ca="1">SUMIFS(INDIRECT($F$1&amp;$F288&amp;":"&amp;$F288),INDIRECT($F$1&amp;dbP!$D$2&amp;":"&amp;dbP!$D$2),"&gt;="&amp;AH$6,INDIRECT($F$1&amp;dbP!$D$2&amp;":"&amp;dbP!$D$2),"&lt;="&amp;AH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I288" s="1">
        <f ca="1">SUMIFS(INDIRECT($F$1&amp;$F288&amp;":"&amp;$F288),INDIRECT($F$1&amp;dbP!$D$2&amp;":"&amp;dbP!$D$2),"&gt;="&amp;AI$6,INDIRECT($F$1&amp;dbP!$D$2&amp;":"&amp;dbP!$D$2),"&lt;="&amp;AI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J288" s="1">
        <f ca="1">SUMIFS(INDIRECT($F$1&amp;$F288&amp;":"&amp;$F288),INDIRECT($F$1&amp;dbP!$D$2&amp;":"&amp;dbP!$D$2),"&gt;="&amp;AJ$6,INDIRECT($F$1&amp;dbP!$D$2&amp;":"&amp;dbP!$D$2),"&lt;="&amp;AJ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K288" s="1">
        <f ca="1">SUMIFS(INDIRECT($F$1&amp;$F288&amp;":"&amp;$F288),INDIRECT($F$1&amp;dbP!$D$2&amp;":"&amp;dbP!$D$2),"&gt;="&amp;AK$6,INDIRECT($F$1&amp;dbP!$D$2&amp;":"&amp;dbP!$D$2),"&lt;="&amp;AK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L288" s="1">
        <f ca="1">SUMIFS(INDIRECT($F$1&amp;$F288&amp;":"&amp;$F288),INDIRECT($F$1&amp;dbP!$D$2&amp;":"&amp;dbP!$D$2),"&gt;="&amp;AL$6,INDIRECT($F$1&amp;dbP!$D$2&amp;":"&amp;dbP!$D$2),"&lt;="&amp;AL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M288" s="1">
        <f ca="1">SUMIFS(INDIRECT($F$1&amp;$F288&amp;":"&amp;$F288),INDIRECT($F$1&amp;dbP!$D$2&amp;":"&amp;dbP!$D$2),"&gt;="&amp;AM$6,INDIRECT($F$1&amp;dbP!$D$2&amp;":"&amp;dbP!$D$2),"&lt;="&amp;AM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N288" s="1">
        <f ca="1">SUMIFS(INDIRECT($F$1&amp;$F288&amp;":"&amp;$F288),INDIRECT($F$1&amp;dbP!$D$2&amp;":"&amp;dbP!$D$2),"&gt;="&amp;AN$6,INDIRECT($F$1&amp;dbP!$D$2&amp;":"&amp;dbP!$D$2),"&lt;="&amp;AN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O288" s="1">
        <f ca="1">SUMIFS(INDIRECT($F$1&amp;$F288&amp;":"&amp;$F288),INDIRECT($F$1&amp;dbP!$D$2&amp;":"&amp;dbP!$D$2),"&gt;="&amp;AO$6,INDIRECT($F$1&amp;dbP!$D$2&amp;":"&amp;dbP!$D$2),"&lt;="&amp;AO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P288" s="1">
        <f ca="1">SUMIFS(INDIRECT($F$1&amp;$F288&amp;":"&amp;$F288),INDIRECT($F$1&amp;dbP!$D$2&amp;":"&amp;dbP!$D$2),"&gt;="&amp;AP$6,INDIRECT($F$1&amp;dbP!$D$2&amp;":"&amp;dbP!$D$2),"&lt;="&amp;AP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Q288" s="1">
        <f ca="1">SUMIFS(INDIRECT($F$1&amp;$F288&amp;":"&amp;$F288),INDIRECT($F$1&amp;dbP!$D$2&amp;":"&amp;dbP!$D$2),"&gt;="&amp;AQ$6,INDIRECT($F$1&amp;dbP!$D$2&amp;":"&amp;dbP!$D$2),"&lt;="&amp;AQ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R288" s="1">
        <f ca="1">SUMIFS(INDIRECT($F$1&amp;$F288&amp;":"&amp;$F288),INDIRECT($F$1&amp;dbP!$D$2&amp;":"&amp;dbP!$D$2),"&gt;="&amp;AR$6,INDIRECT($F$1&amp;dbP!$D$2&amp;":"&amp;dbP!$D$2),"&lt;="&amp;AR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S288" s="1">
        <f ca="1">SUMIFS(INDIRECT($F$1&amp;$F288&amp;":"&amp;$F288),INDIRECT($F$1&amp;dbP!$D$2&amp;":"&amp;dbP!$D$2),"&gt;="&amp;AS$6,INDIRECT($F$1&amp;dbP!$D$2&amp;":"&amp;dbP!$D$2),"&lt;="&amp;AS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T288" s="1">
        <f ca="1">SUMIFS(INDIRECT($F$1&amp;$F288&amp;":"&amp;$F288),INDIRECT($F$1&amp;dbP!$D$2&amp;":"&amp;dbP!$D$2),"&gt;="&amp;AT$6,INDIRECT($F$1&amp;dbP!$D$2&amp;":"&amp;dbP!$D$2),"&lt;="&amp;AT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U288" s="1">
        <f ca="1">SUMIFS(INDIRECT($F$1&amp;$F288&amp;":"&amp;$F288),INDIRECT($F$1&amp;dbP!$D$2&amp;":"&amp;dbP!$D$2),"&gt;="&amp;AU$6,INDIRECT($F$1&amp;dbP!$D$2&amp;":"&amp;dbP!$D$2),"&lt;="&amp;AU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V288" s="1">
        <f ca="1">SUMIFS(INDIRECT($F$1&amp;$F288&amp;":"&amp;$F288),INDIRECT($F$1&amp;dbP!$D$2&amp;":"&amp;dbP!$D$2),"&gt;="&amp;AV$6,INDIRECT($F$1&amp;dbP!$D$2&amp;":"&amp;dbP!$D$2),"&lt;="&amp;AV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W288" s="1">
        <f ca="1">SUMIFS(INDIRECT($F$1&amp;$F288&amp;":"&amp;$F288),INDIRECT($F$1&amp;dbP!$D$2&amp;":"&amp;dbP!$D$2),"&gt;="&amp;AW$6,INDIRECT($F$1&amp;dbP!$D$2&amp;":"&amp;dbP!$D$2),"&lt;="&amp;AW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X288" s="1">
        <f ca="1">SUMIFS(INDIRECT($F$1&amp;$F288&amp;":"&amp;$F288),INDIRECT($F$1&amp;dbP!$D$2&amp;":"&amp;dbP!$D$2),"&gt;="&amp;AX$6,INDIRECT($F$1&amp;dbP!$D$2&amp;":"&amp;dbP!$D$2),"&lt;="&amp;AX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Y288" s="1">
        <f ca="1">SUMIFS(INDIRECT($F$1&amp;$F288&amp;":"&amp;$F288),INDIRECT($F$1&amp;dbP!$D$2&amp;":"&amp;dbP!$D$2),"&gt;="&amp;AY$6,INDIRECT($F$1&amp;dbP!$D$2&amp;":"&amp;dbP!$D$2),"&lt;="&amp;AY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AZ288" s="1">
        <f ca="1">SUMIFS(INDIRECT($F$1&amp;$F288&amp;":"&amp;$F288),INDIRECT($F$1&amp;dbP!$D$2&amp;":"&amp;dbP!$D$2),"&gt;="&amp;AZ$6,INDIRECT($F$1&amp;dbP!$D$2&amp;":"&amp;dbP!$D$2),"&lt;="&amp;AZ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A288" s="1">
        <f ca="1">SUMIFS(INDIRECT($F$1&amp;$F288&amp;":"&amp;$F288),INDIRECT($F$1&amp;dbP!$D$2&amp;":"&amp;dbP!$D$2),"&gt;="&amp;BA$6,INDIRECT($F$1&amp;dbP!$D$2&amp;":"&amp;dbP!$D$2),"&lt;="&amp;BA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B288" s="1">
        <f ca="1">SUMIFS(INDIRECT($F$1&amp;$F288&amp;":"&amp;$F288),INDIRECT($F$1&amp;dbP!$D$2&amp;":"&amp;dbP!$D$2),"&gt;="&amp;BB$6,INDIRECT($F$1&amp;dbP!$D$2&amp;":"&amp;dbP!$D$2),"&lt;="&amp;BB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C288" s="1">
        <f ca="1">SUMIFS(INDIRECT($F$1&amp;$F288&amp;":"&amp;$F288),INDIRECT($F$1&amp;dbP!$D$2&amp;":"&amp;dbP!$D$2),"&gt;="&amp;BC$6,INDIRECT($F$1&amp;dbP!$D$2&amp;":"&amp;dbP!$D$2),"&lt;="&amp;BC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D288" s="1">
        <f ca="1">SUMIFS(INDIRECT($F$1&amp;$F288&amp;":"&amp;$F288),INDIRECT($F$1&amp;dbP!$D$2&amp;":"&amp;dbP!$D$2),"&gt;="&amp;BD$6,INDIRECT($F$1&amp;dbP!$D$2&amp;":"&amp;dbP!$D$2),"&lt;="&amp;BD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  <c r="BE288" s="1">
        <f ca="1">SUMIFS(INDIRECT($F$1&amp;$F288&amp;":"&amp;$F288),INDIRECT($F$1&amp;dbP!$D$2&amp;":"&amp;dbP!$D$2),"&gt;="&amp;BE$6,INDIRECT($F$1&amp;dbP!$D$2&amp;":"&amp;dbP!$D$2),"&lt;="&amp;BE$7,INDIRECT($F$1&amp;dbP!$O$2&amp;":"&amp;dbP!$O$2),$H288,INDIRECT($F$1&amp;dbP!$P$2&amp;":"&amp;dbP!$P$2),IF($I288=$J288,"*",$I288),INDIRECT($F$1&amp;dbP!$Q$2&amp;":"&amp;dbP!$Q$2),IF(OR($I288=$J288,"  "&amp;$I288=$J288),"*",RIGHT($J288,LEN($J288)-4)),INDIRECT($F$1&amp;dbP!$AC$2&amp;":"&amp;dbP!$AC$2),RepP!$J$3)</f>
        <v>0</v>
      </c>
    </row>
    <row r="289" spans="2:57" x14ac:dyDescent="0.3">
      <c r="B289" s="1">
        <f>MAX(B$246:B288)+1</f>
        <v>48</v>
      </c>
      <c r="D289" s="1" t="str">
        <f ca="1">INDIRECT($B$1&amp;Items!T$2&amp;$B289)</f>
        <v>CF(-)</v>
      </c>
      <c r="F289" s="1" t="str">
        <f ca="1">INDIRECT($B$1&amp;Items!P$2&amp;$B289)</f>
        <v>AA</v>
      </c>
      <c r="H289" s="13" t="str">
        <f ca="1">INDIRECT($B$1&amp;Items!M$2&amp;$B289)</f>
        <v>Оплаты себестоимостных затрат</v>
      </c>
      <c r="I289" s="13" t="str">
        <f ca="1">IF(INDIRECT($B$1&amp;Items!N$2&amp;$B289)="",H289,INDIRECT($B$1&amp;Items!N$2&amp;$B289))</f>
        <v>Оплаты расходов этапа-3 бизнес-процесса</v>
      </c>
      <c r="J289" s="1" t="str">
        <f ca="1">IF(INDIRECT($B$1&amp;Items!O$2&amp;$B289)="",IF(H289&lt;&gt;I289,"  "&amp;I289,I289),"    "&amp;INDIRECT($B$1&amp;Items!O$2&amp;$B289))</f>
        <v xml:space="preserve">    Производственные затраты-17</v>
      </c>
      <c r="S289" s="1">
        <f ca="1">SUM($U289:INDIRECT(ADDRESS(ROW(),SUMIFS($1:$1,$5:$5,MAX($5:$5)))))</f>
        <v>914757</v>
      </c>
      <c r="V289" s="1">
        <f ca="1">SUMIFS(INDIRECT($F$1&amp;$F289&amp;":"&amp;$F289),INDIRECT($F$1&amp;dbP!$D$2&amp;":"&amp;dbP!$D$2),"&gt;="&amp;V$6,INDIRECT($F$1&amp;dbP!$D$2&amp;":"&amp;dbP!$D$2),"&lt;="&amp;V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W289" s="1">
        <f ca="1">SUMIFS(INDIRECT($F$1&amp;$F289&amp;":"&amp;$F289),INDIRECT($F$1&amp;dbP!$D$2&amp;":"&amp;dbP!$D$2),"&gt;="&amp;W$6,INDIRECT($F$1&amp;dbP!$D$2&amp;":"&amp;dbP!$D$2),"&lt;="&amp;W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X289" s="1">
        <f ca="1">SUMIFS(INDIRECT($F$1&amp;$F289&amp;":"&amp;$F289),INDIRECT($F$1&amp;dbP!$D$2&amp;":"&amp;dbP!$D$2),"&gt;="&amp;X$6,INDIRECT($F$1&amp;dbP!$D$2&amp;":"&amp;dbP!$D$2),"&lt;="&amp;X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Y289" s="1">
        <f ca="1">SUMIFS(INDIRECT($F$1&amp;$F289&amp;":"&amp;$F289),INDIRECT($F$1&amp;dbP!$D$2&amp;":"&amp;dbP!$D$2),"&gt;="&amp;Y$6,INDIRECT($F$1&amp;dbP!$D$2&amp;":"&amp;dbP!$D$2),"&lt;="&amp;Y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914757</v>
      </c>
      <c r="Z289" s="1">
        <f ca="1">SUMIFS(INDIRECT($F$1&amp;$F289&amp;":"&amp;$F289),INDIRECT($F$1&amp;dbP!$D$2&amp;":"&amp;dbP!$D$2),"&gt;="&amp;Z$6,INDIRECT($F$1&amp;dbP!$D$2&amp;":"&amp;dbP!$D$2),"&lt;="&amp;Z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A289" s="1">
        <f ca="1">SUMIFS(INDIRECT($F$1&amp;$F289&amp;":"&amp;$F289),INDIRECT($F$1&amp;dbP!$D$2&amp;":"&amp;dbP!$D$2),"&gt;="&amp;AA$6,INDIRECT($F$1&amp;dbP!$D$2&amp;":"&amp;dbP!$D$2),"&lt;="&amp;AA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B289" s="1">
        <f ca="1">SUMIFS(INDIRECT($F$1&amp;$F289&amp;":"&amp;$F289),INDIRECT($F$1&amp;dbP!$D$2&amp;":"&amp;dbP!$D$2),"&gt;="&amp;AB$6,INDIRECT($F$1&amp;dbP!$D$2&amp;":"&amp;dbP!$D$2),"&lt;="&amp;AB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C289" s="1">
        <f ca="1">SUMIFS(INDIRECT($F$1&amp;$F289&amp;":"&amp;$F289),INDIRECT($F$1&amp;dbP!$D$2&amp;":"&amp;dbP!$D$2),"&gt;="&amp;AC$6,INDIRECT($F$1&amp;dbP!$D$2&amp;":"&amp;dbP!$D$2),"&lt;="&amp;AC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D289" s="1">
        <f ca="1">SUMIFS(INDIRECT($F$1&amp;$F289&amp;":"&amp;$F289),INDIRECT($F$1&amp;dbP!$D$2&amp;":"&amp;dbP!$D$2),"&gt;="&amp;AD$6,INDIRECT($F$1&amp;dbP!$D$2&amp;":"&amp;dbP!$D$2),"&lt;="&amp;AD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E289" s="1">
        <f ca="1">SUMIFS(INDIRECT($F$1&amp;$F289&amp;":"&amp;$F289),INDIRECT($F$1&amp;dbP!$D$2&amp;":"&amp;dbP!$D$2),"&gt;="&amp;AE$6,INDIRECT($F$1&amp;dbP!$D$2&amp;":"&amp;dbP!$D$2),"&lt;="&amp;AE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F289" s="1">
        <f ca="1">SUMIFS(INDIRECT($F$1&amp;$F289&amp;":"&amp;$F289),INDIRECT($F$1&amp;dbP!$D$2&amp;":"&amp;dbP!$D$2),"&gt;="&amp;AF$6,INDIRECT($F$1&amp;dbP!$D$2&amp;":"&amp;dbP!$D$2),"&lt;="&amp;AF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G289" s="1">
        <f ca="1">SUMIFS(INDIRECT($F$1&amp;$F289&amp;":"&amp;$F289),INDIRECT($F$1&amp;dbP!$D$2&amp;":"&amp;dbP!$D$2),"&gt;="&amp;AG$6,INDIRECT($F$1&amp;dbP!$D$2&amp;":"&amp;dbP!$D$2),"&lt;="&amp;AG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H289" s="1">
        <f ca="1">SUMIFS(INDIRECT($F$1&amp;$F289&amp;":"&amp;$F289),INDIRECT($F$1&amp;dbP!$D$2&amp;":"&amp;dbP!$D$2),"&gt;="&amp;AH$6,INDIRECT($F$1&amp;dbP!$D$2&amp;":"&amp;dbP!$D$2),"&lt;="&amp;AH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I289" s="1">
        <f ca="1">SUMIFS(INDIRECT($F$1&amp;$F289&amp;":"&amp;$F289),INDIRECT($F$1&amp;dbP!$D$2&amp;":"&amp;dbP!$D$2),"&gt;="&amp;AI$6,INDIRECT($F$1&amp;dbP!$D$2&amp;":"&amp;dbP!$D$2),"&lt;="&amp;AI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J289" s="1">
        <f ca="1">SUMIFS(INDIRECT($F$1&amp;$F289&amp;":"&amp;$F289),INDIRECT($F$1&amp;dbP!$D$2&amp;":"&amp;dbP!$D$2),"&gt;="&amp;AJ$6,INDIRECT($F$1&amp;dbP!$D$2&amp;":"&amp;dbP!$D$2),"&lt;="&amp;AJ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K289" s="1">
        <f ca="1">SUMIFS(INDIRECT($F$1&amp;$F289&amp;":"&amp;$F289),INDIRECT($F$1&amp;dbP!$D$2&amp;":"&amp;dbP!$D$2),"&gt;="&amp;AK$6,INDIRECT($F$1&amp;dbP!$D$2&amp;":"&amp;dbP!$D$2),"&lt;="&amp;AK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L289" s="1">
        <f ca="1">SUMIFS(INDIRECT($F$1&amp;$F289&amp;":"&amp;$F289),INDIRECT($F$1&amp;dbP!$D$2&amp;":"&amp;dbP!$D$2),"&gt;="&amp;AL$6,INDIRECT($F$1&amp;dbP!$D$2&amp;":"&amp;dbP!$D$2),"&lt;="&amp;AL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M289" s="1">
        <f ca="1">SUMIFS(INDIRECT($F$1&amp;$F289&amp;":"&amp;$F289),INDIRECT($F$1&amp;dbP!$D$2&amp;":"&amp;dbP!$D$2),"&gt;="&amp;AM$6,INDIRECT($F$1&amp;dbP!$D$2&amp;":"&amp;dbP!$D$2),"&lt;="&amp;AM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N289" s="1">
        <f ca="1">SUMIFS(INDIRECT($F$1&amp;$F289&amp;":"&amp;$F289),INDIRECT($F$1&amp;dbP!$D$2&amp;":"&amp;dbP!$D$2),"&gt;="&amp;AN$6,INDIRECT($F$1&amp;dbP!$D$2&amp;":"&amp;dbP!$D$2),"&lt;="&amp;AN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O289" s="1">
        <f ca="1">SUMIFS(INDIRECT($F$1&amp;$F289&amp;":"&amp;$F289),INDIRECT($F$1&amp;dbP!$D$2&amp;":"&amp;dbP!$D$2),"&gt;="&amp;AO$6,INDIRECT($F$1&amp;dbP!$D$2&amp;":"&amp;dbP!$D$2),"&lt;="&amp;AO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P289" s="1">
        <f ca="1">SUMIFS(INDIRECT($F$1&amp;$F289&amp;":"&amp;$F289),INDIRECT($F$1&amp;dbP!$D$2&amp;":"&amp;dbP!$D$2),"&gt;="&amp;AP$6,INDIRECT($F$1&amp;dbP!$D$2&amp;":"&amp;dbP!$D$2),"&lt;="&amp;AP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Q289" s="1">
        <f ca="1">SUMIFS(INDIRECT($F$1&amp;$F289&amp;":"&amp;$F289),INDIRECT($F$1&amp;dbP!$D$2&amp;":"&amp;dbP!$D$2),"&gt;="&amp;AQ$6,INDIRECT($F$1&amp;dbP!$D$2&amp;":"&amp;dbP!$D$2),"&lt;="&amp;AQ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R289" s="1">
        <f ca="1">SUMIFS(INDIRECT($F$1&amp;$F289&amp;":"&amp;$F289),INDIRECT($F$1&amp;dbP!$D$2&amp;":"&amp;dbP!$D$2),"&gt;="&amp;AR$6,INDIRECT($F$1&amp;dbP!$D$2&amp;":"&amp;dbP!$D$2),"&lt;="&amp;AR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S289" s="1">
        <f ca="1">SUMIFS(INDIRECT($F$1&amp;$F289&amp;":"&amp;$F289),INDIRECT($F$1&amp;dbP!$D$2&amp;":"&amp;dbP!$D$2),"&gt;="&amp;AS$6,INDIRECT($F$1&amp;dbP!$D$2&amp;":"&amp;dbP!$D$2),"&lt;="&amp;AS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T289" s="1">
        <f ca="1">SUMIFS(INDIRECT($F$1&amp;$F289&amp;":"&amp;$F289),INDIRECT($F$1&amp;dbP!$D$2&amp;":"&amp;dbP!$D$2),"&gt;="&amp;AT$6,INDIRECT($F$1&amp;dbP!$D$2&amp;":"&amp;dbP!$D$2),"&lt;="&amp;AT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U289" s="1">
        <f ca="1">SUMIFS(INDIRECT($F$1&amp;$F289&amp;":"&amp;$F289),INDIRECT($F$1&amp;dbP!$D$2&amp;":"&amp;dbP!$D$2),"&gt;="&amp;AU$6,INDIRECT($F$1&amp;dbP!$D$2&amp;":"&amp;dbP!$D$2),"&lt;="&amp;AU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V289" s="1">
        <f ca="1">SUMIFS(INDIRECT($F$1&amp;$F289&amp;":"&amp;$F289),INDIRECT($F$1&amp;dbP!$D$2&amp;":"&amp;dbP!$D$2),"&gt;="&amp;AV$6,INDIRECT($F$1&amp;dbP!$D$2&amp;":"&amp;dbP!$D$2),"&lt;="&amp;AV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W289" s="1">
        <f ca="1">SUMIFS(INDIRECT($F$1&amp;$F289&amp;":"&amp;$F289),INDIRECT($F$1&amp;dbP!$D$2&amp;":"&amp;dbP!$D$2),"&gt;="&amp;AW$6,INDIRECT($F$1&amp;dbP!$D$2&amp;":"&amp;dbP!$D$2),"&lt;="&amp;AW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X289" s="1">
        <f ca="1">SUMIFS(INDIRECT($F$1&amp;$F289&amp;":"&amp;$F289),INDIRECT($F$1&amp;dbP!$D$2&amp;":"&amp;dbP!$D$2),"&gt;="&amp;AX$6,INDIRECT($F$1&amp;dbP!$D$2&amp;":"&amp;dbP!$D$2),"&lt;="&amp;AX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Y289" s="1">
        <f ca="1">SUMIFS(INDIRECT($F$1&amp;$F289&amp;":"&amp;$F289),INDIRECT($F$1&amp;dbP!$D$2&amp;":"&amp;dbP!$D$2),"&gt;="&amp;AY$6,INDIRECT($F$1&amp;dbP!$D$2&amp;":"&amp;dbP!$D$2),"&lt;="&amp;AY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AZ289" s="1">
        <f ca="1">SUMIFS(INDIRECT($F$1&amp;$F289&amp;":"&amp;$F289),INDIRECT($F$1&amp;dbP!$D$2&amp;":"&amp;dbP!$D$2),"&gt;="&amp;AZ$6,INDIRECT($F$1&amp;dbP!$D$2&amp;":"&amp;dbP!$D$2),"&lt;="&amp;AZ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A289" s="1">
        <f ca="1">SUMIFS(INDIRECT($F$1&amp;$F289&amp;":"&amp;$F289),INDIRECT($F$1&amp;dbP!$D$2&amp;":"&amp;dbP!$D$2),"&gt;="&amp;BA$6,INDIRECT($F$1&amp;dbP!$D$2&amp;":"&amp;dbP!$D$2),"&lt;="&amp;BA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B289" s="1">
        <f ca="1">SUMIFS(INDIRECT($F$1&amp;$F289&amp;":"&amp;$F289),INDIRECT($F$1&amp;dbP!$D$2&amp;":"&amp;dbP!$D$2),"&gt;="&amp;BB$6,INDIRECT($F$1&amp;dbP!$D$2&amp;":"&amp;dbP!$D$2),"&lt;="&amp;BB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C289" s="1">
        <f ca="1">SUMIFS(INDIRECT($F$1&amp;$F289&amp;":"&amp;$F289),INDIRECT($F$1&amp;dbP!$D$2&amp;":"&amp;dbP!$D$2),"&gt;="&amp;BC$6,INDIRECT($F$1&amp;dbP!$D$2&amp;":"&amp;dbP!$D$2),"&lt;="&amp;BC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D289" s="1">
        <f ca="1">SUMIFS(INDIRECT($F$1&amp;$F289&amp;":"&amp;$F289),INDIRECT($F$1&amp;dbP!$D$2&amp;":"&amp;dbP!$D$2),"&gt;="&amp;BD$6,INDIRECT($F$1&amp;dbP!$D$2&amp;":"&amp;dbP!$D$2),"&lt;="&amp;BD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  <c r="BE289" s="1">
        <f ca="1">SUMIFS(INDIRECT($F$1&amp;$F289&amp;":"&amp;$F289),INDIRECT($F$1&amp;dbP!$D$2&amp;":"&amp;dbP!$D$2),"&gt;="&amp;BE$6,INDIRECT($F$1&amp;dbP!$D$2&amp;":"&amp;dbP!$D$2),"&lt;="&amp;BE$7,INDIRECT($F$1&amp;dbP!$O$2&amp;":"&amp;dbP!$O$2),$H289,INDIRECT($F$1&amp;dbP!$P$2&amp;":"&amp;dbP!$P$2),IF($I289=$J289,"*",$I289),INDIRECT($F$1&amp;dbP!$Q$2&amp;":"&amp;dbP!$Q$2),IF(OR($I289=$J289,"  "&amp;$I289=$J289),"*",RIGHT($J289,LEN($J289)-4)),INDIRECT($F$1&amp;dbP!$AC$2&amp;":"&amp;dbP!$AC$2),RepP!$J$3)</f>
        <v>0</v>
      </c>
    </row>
    <row r="290" spans="2:57" x14ac:dyDescent="0.3">
      <c r="B290" s="1">
        <f>MAX(B$246:B289)+1</f>
        <v>49</v>
      </c>
      <c r="D290" s="1" t="str">
        <f ca="1">INDIRECT($B$1&amp;Items!T$2&amp;$B290)</f>
        <v>CF(-)</v>
      </c>
      <c r="F290" s="1" t="str">
        <f ca="1">INDIRECT($B$1&amp;Items!P$2&amp;$B290)</f>
        <v>AA</v>
      </c>
      <c r="H290" s="13" t="str">
        <f ca="1">INDIRECT($B$1&amp;Items!M$2&amp;$B290)</f>
        <v>Оплаты себестоимостных затрат</v>
      </c>
      <c r="I290" s="13" t="str">
        <f ca="1">IF(INDIRECT($B$1&amp;Items!N$2&amp;$B290)="",H290,INDIRECT($B$1&amp;Items!N$2&amp;$B290))</f>
        <v>Оплаты расходов этапа-3 бизнес-процесса</v>
      </c>
      <c r="J290" s="1" t="str">
        <f ca="1">IF(INDIRECT($B$1&amp;Items!O$2&amp;$B290)="",IF(H290&lt;&gt;I290,"  "&amp;I290,I290),"    "&amp;INDIRECT($B$1&amp;Items!O$2&amp;$B290))</f>
        <v xml:space="preserve">    Производственные затраты-18</v>
      </c>
      <c r="S290" s="1">
        <f ca="1">SUM($U290:INDIRECT(ADDRESS(ROW(),SUMIFS($1:$1,$5:$5,MAX($5:$5)))))</f>
        <v>905533.54</v>
      </c>
      <c r="V290" s="1">
        <f ca="1">SUMIFS(INDIRECT($F$1&amp;$F290&amp;":"&amp;$F290),INDIRECT($F$1&amp;dbP!$D$2&amp;":"&amp;dbP!$D$2),"&gt;="&amp;V$6,INDIRECT($F$1&amp;dbP!$D$2&amp;":"&amp;dbP!$D$2),"&lt;="&amp;V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W290" s="1">
        <f ca="1">SUMIFS(INDIRECT($F$1&amp;$F290&amp;":"&amp;$F290),INDIRECT($F$1&amp;dbP!$D$2&amp;":"&amp;dbP!$D$2),"&gt;="&amp;W$6,INDIRECT($F$1&amp;dbP!$D$2&amp;":"&amp;dbP!$D$2),"&lt;="&amp;W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X290" s="1">
        <f ca="1">SUMIFS(INDIRECT($F$1&amp;$F290&amp;":"&amp;$F290),INDIRECT($F$1&amp;dbP!$D$2&amp;":"&amp;dbP!$D$2),"&gt;="&amp;X$6,INDIRECT($F$1&amp;dbP!$D$2&amp;":"&amp;dbP!$D$2),"&lt;="&amp;X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Y290" s="1">
        <f ca="1">SUMIFS(INDIRECT($F$1&amp;$F290&amp;":"&amp;$F290),INDIRECT($F$1&amp;dbP!$D$2&amp;":"&amp;dbP!$D$2),"&gt;="&amp;Y$6,INDIRECT($F$1&amp;dbP!$D$2&amp;":"&amp;dbP!$D$2),"&lt;="&amp;Y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271660.06199999998</v>
      </c>
      <c r="Z290" s="1">
        <f ca="1">SUMIFS(INDIRECT($F$1&amp;$F290&amp;":"&amp;$F290),INDIRECT($F$1&amp;dbP!$D$2&amp;":"&amp;dbP!$D$2),"&gt;="&amp;Z$6,INDIRECT($F$1&amp;dbP!$D$2&amp;":"&amp;dbP!$D$2),"&lt;="&amp;Z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633873.47800000012</v>
      </c>
      <c r="AA290" s="1">
        <f ca="1">SUMIFS(INDIRECT($F$1&amp;$F290&amp;":"&amp;$F290),INDIRECT($F$1&amp;dbP!$D$2&amp;":"&amp;dbP!$D$2),"&gt;="&amp;AA$6,INDIRECT($F$1&amp;dbP!$D$2&amp;":"&amp;dbP!$D$2),"&lt;="&amp;AA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B290" s="1">
        <f ca="1">SUMIFS(INDIRECT($F$1&amp;$F290&amp;":"&amp;$F290),INDIRECT($F$1&amp;dbP!$D$2&amp;":"&amp;dbP!$D$2),"&gt;="&amp;AB$6,INDIRECT($F$1&amp;dbP!$D$2&amp;":"&amp;dbP!$D$2),"&lt;="&amp;AB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C290" s="1">
        <f ca="1">SUMIFS(INDIRECT($F$1&amp;$F290&amp;":"&amp;$F290),INDIRECT($F$1&amp;dbP!$D$2&amp;":"&amp;dbP!$D$2),"&gt;="&amp;AC$6,INDIRECT($F$1&amp;dbP!$D$2&amp;":"&amp;dbP!$D$2),"&lt;="&amp;AC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D290" s="1">
        <f ca="1">SUMIFS(INDIRECT($F$1&amp;$F290&amp;":"&amp;$F290),INDIRECT($F$1&amp;dbP!$D$2&amp;":"&amp;dbP!$D$2),"&gt;="&amp;AD$6,INDIRECT($F$1&amp;dbP!$D$2&amp;":"&amp;dbP!$D$2),"&lt;="&amp;AD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E290" s="1">
        <f ca="1">SUMIFS(INDIRECT($F$1&amp;$F290&amp;":"&amp;$F290),INDIRECT($F$1&amp;dbP!$D$2&amp;":"&amp;dbP!$D$2),"&gt;="&amp;AE$6,INDIRECT($F$1&amp;dbP!$D$2&amp;":"&amp;dbP!$D$2),"&lt;="&amp;AE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F290" s="1">
        <f ca="1">SUMIFS(INDIRECT($F$1&amp;$F290&amp;":"&amp;$F290),INDIRECT($F$1&amp;dbP!$D$2&amp;":"&amp;dbP!$D$2),"&gt;="&amp;AF$6,INDIRECT($F$1&amp;dbP!$D$2&amp;":"&amp;dbP!$D$2),"&lt;="&amp;AF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G290" s="1">
        <f ca="1">SUMIFS(INDIRECT($F$1&amp;$F290&amp;":"&amp;$F290),INDIRECT($F$1&amp;dbP!$D$2&amp;":"&amp;dbP!$D$2),"&gt;="&amp;AG$6,INDIRECT($F$1&amp;dbP!$D$2&amp;":"&amp;dbP!$D$2),"&lt;="&amp;AG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H290" s="1">
        <f ca="1">SUMIFS(INDIRECT($F$1&amp;$F290&amp;":"&amp;$F290),INDIRECT($F$1&amp;dbP!$D$2&amp;":"&amp;dbP!$D$2),"&gt;="&amp;AH$6,INDIRECT($F$1&amp;dbP!$D$2&amp;":"&amp;dbP!$D$2),"&lt;="&amp;AH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I290" s="1">
        <f ca="1">SUMIFS(INDIRECT($F$1&amp;$F290&amp;":"&amp;$F290),INDIRECT($F$1&amp;dbP!$D$2&amp;":"&amp;dbP!$D$2),"&gt;="&amp;AI$6,INDIRECT($F$1&amp;dbP!$D$2&amp;":"&amp;dbP!$D$2),"&lt;="&amp;AI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J290" s="1">
        <f ca="1">SUMIFS(INDIRECT($F$1&amp;$F290&amp;":"&amp;$F290),INDIRECT($F$1&amp;dbP!$D$2&amp;":"&amp;dbP!$D$2),"&gt;="&amp;AJ$6,INDIRECT($F$1&amp;dbP!$D$2&amp;":"&amp;dbP!$D$2),"&lt;="&amp;AJ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K290" s="1">
        <f ca="1">SUMIFS(INDIRECT($F$1&amp;$F290&amp;":"&amp;$F290),INDIRECT($F$1&amp;dbP!$D$2&amp;":"&amp;dbP!$D$2),"&gt;="&amp;AK$6,INDIRECT($F$1&amp;dbP!$D$2&amp;":"&amp;dbP!$D$2),"&lt;="&amp;AK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L290" s="1">
        <f ca="1">SUMIFS(INDIRECT($F$1&amp;$F290&amp;":"&amp;$F290),INDIRECT($F$1&amp;dbP!$D$2&amp;":"&amp;dbP!$D$2),"&gt;="&amp;AL$6,INDIRECT($F$1&amp;dbP!$D$2&amp;":"&amp;dbP!$D$2),"&lt;="&amp;AL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M290" s="1">
        <f ca="1">SUMIFS(INDIRECT($F$1&amp;$F290&amp;":"&amp;$F290),INDIRECT($F$1&amp;dbP!$D$2&amp;":"&amp;dbP!$D$2),"&gt;="&amp;AM$6,INDIRECT($F$1&amp;dbP!$D$2&amp;":"&amp;dbP!$D$2),"&lt;="&amp;AM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N290" s="1">
        <f ca="1">SUMIFS(INDIRECT($F$1&amp;$F290&amp;":"&amp;$F290),INDIRECT($F$1&amp;dbP!$D$2&amp;":"&amp;dbP!$D$2),"&gt;="&amp;AN$6,INDIRECT($F$1&amp;dbP!$D$2&amp;":"&amp;dbP!$D$2),"&lt;="&amp;AN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O290" s="1">
        <f ca="1">SUMIFS(INDIRECT($F$1&amp;$F290&amp;":"&amp;$F290),INDIRECT($F$1&amp;dbP!$D$2&amp;":"&amp;dbP!$D$2),"&gt;="&amp;AO$6,INDIRECT($F$1&amp;dbP!$D$2&amp;":"&amp;dbP!$D$2),"&lt;="&amp;AO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P290" s="1">
        <f ca="1">SUMIFS(INDIRECT($F$1&amp;$F290&amp;":"&amp;$F290),INDIRECT($F$1&amp;dbP!$D$2&amp;":"&amp;dbP!$D$2),"&gt;="&amp;AP$6,INDIRECT($F$1&amp;dbP!$D$2&amp;":"&amp;dbP!$D$2),"&lt;="&amp;AP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Q290" s="1">
        <f ca="1">SUMIFS(INDIRECT($F$1&amp;$F290&amp;":"&amp;$F290),INDIRECT($F$1&amp;dbP!$D$2&amp;":"&amp;dbP!$D$2),"&gt;="&amp;AQ$6,INDIRECT($F$1&amp;dbP!$D$2&amp;":"&amp;dbP!$D$2),"&lt;="&amp;AQ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R290" s="1">
        <f ca="1">SUMIFS(INDIRECT($F$1&amp;$F290&amp;":"&amp;$F290),INDIRECT($F$1&amp;dbP!$D$2&amp;":"&amp;dbP!$D$2),"&gt;="&amp;AR$6,INDIRECT($F$1&amp;dbP!$D$2&amp;":"&amp;dbP!$D$2),"&lt;="&amp;AR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S290" s="1">
        <f ca="1">SUMIFS(INDIRECT($F$1&amp;$F290&amp;":"&amp;$F290),INDIRECT($F$1&amp;dbP!$D$2&amp;":"&amp;dbP!$D$2),"&gt;="&amp;AS$6,INDIRECT($F$1&amp;dbP!$D$2&amp;":"&amp;dbP!$D$2),"&lt;="&amp;AS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T290" s="1">
        <f ca="1">SUMIFS(INDIRECT($F$1&amp;$F290&amp;":"&amp;$F290),INDIRECT($F$1&amp;dbP!$D$2&amp;":"&amp;dbP!$D$2),"&gt;="&amp;AT$6,INDIRECT($F$1&amp;dbP!$D$2&amp;":"&amp;dbP!$D$2),"&lt;="&amp;AT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U290" s="1">
        <f ca="1">SUMIFS(INDIRECT($F$1&amp;$F290&amp;":"&amp;$F290),INDIRECT($F$1&amp;dbP!$D$2&amp;":"&amp;dbP!$D$2),"&gt;="&amp;AU$6,INDIRECT($F$1&amp;dbP!$D$2&amp;":"&amp;dbP!$D$2),"&lt;="&amp;AU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V290" s="1">
        <f ca="1">SUMIFS(INDIRECT($F$1&amp;$F290&amp;":"&amp;$F290),INDIRECT($F$1&amp;dbP!$D$2&amp;":"&amp;dbP!$D$2),"&gt;="&amp;AV$6,INDIRECT($F$1&amp;dbP!$D$2&amp;":"&amp;dbP!$D$2),"&lt;="&amp;AV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W290" s="1">
        <f ca="1">SUMIFS(INDIRECT($F$1&amp;$F290&amp;":"&amp;$F290),INDIRECT($F$1&amp;dbP!$D$2&amp;":"&amp;dbP!$D$2),"&gt;="&amp;AW$6,INDIRECT($F$1&amp;dbP!$D$2&amp;":"&amp;dbP!$D$2),"&lt;="&amp;AW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X290" s="1">
        <f ca="1">SUMIFS(INDIRECT($F$1&amp;$F290&amp;":"&amp;$F290),INDIRECT($F$1&amp;dbP!$D$2&amp;":"&amp;dbP!$D$2),"&gt;="&amp;AX$6,INDIRECT($F$1&amp;dbP!$D$2&amp;":"&amp;dbP!$D$2),"&lt;="&amp;AX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Y290" s="1">
        <f ca="1">SUMIFS(INDIRECT($F$1&amp;$F290&amp;":"&amp;$F290),INDIRECT($F$1&amp;dbP!$D$2&amp;":"&amp;dbP!$D$2),"&gt;="&amp;AY$6,INDIRECT($F$1&amp;dbP!$D$2&amp;":"&amp;dbP!$D$2),"&lt;="&amp;AY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AZ290" s="1">
        <f ca="1">SUMIFS(INDIRECT($F$1&amp;$F290&amp;":"&amp;$F290),INDIRECT($F$1&amp;dbP!$D$2&amp;":"&amp;dbP!$D$2),"&gt;="&amp;AZ$6,INDIRECT($F$1&amp;dbP!$D$2&amp;":"&amp;dbP!$D$2),"&lt;="&amp;AZ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A290" s="1">
        <f ca="1">SUMIFS(INDIRECT($F$1&amp;$F290&amp;":"&amp;$F290),INDIRECT($F$1&amp;dbP!$D$2&amp;":"&amp;dbP!$D$2),"&gt;="&amp;BA$6,INDIRECT($F$1&amp;dbP!$D$2&amp;":"&amp;dbP!$D$2),"&lt;="&amp;BA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B290" s="1">
        <f ca="1">SUMIFS(INDIRECT($F$1&amp;$F290&amp;":"&amp;$F290),INDIRECT($F$1&amp;dbP!$D$2&amp;":"&amp;dbP!$D$2),"&gt;="&amp;BB$6,INDIRECT($F$1&amp;dbP!$D$2&amp;":"&amp;dbP!$D$2),"&lt;="&amp;BB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C290" s="1">
        <f ca="1">SUMIFS(INDIRECT($F$1&amp;$F290&amp;":"&amp;$F290),INDIRECT($F$1&amp;dbP!$D$2&amp;":"&amp;dbP!$D$2),"&gt;="&amp;BC$6,INDIRECT($F$1&amp;dbP!$D$2&amp;":"&amp;dbP!$D$2),"&lt;="&amp;BC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D290" s="1">
        <f ca="1">SUMIFS(INDIRECT($F$1&amp;$F290&amp;":"&amp;$F290),INDIRECT($F$1&amp;dbP!$D$2&amp;":"&amp;dbP!$D$2),"&gt;="&amp;BD$6,INDIRECT($F$1&amp;dbP!$D$2&amp;":"&amp;dbP!$D$2),"&lt;="&amp;BD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  <c r="BE290" s="1">
        <f ca="1">SUMIFS(INDIRECT($F$1&amp;$F290&amp;":"&amp;$F290),INDIRECT($F$1&amp;dbP!$D$2&amp;":"&amp;dbP!$D$2),"&gt;="&amp;BE$6,INDIRECT($F$1&amp;dbP!$D$2&amp;":"&amp;dbP!$D$2),"&lt;="&amp;BE$7,INDIRECT($F$1&amp;dbP!$O$2&amp;":"&amp;dbP!$O$2),$H290,INDIRECT($F$1&amp;dbP!$P$2&amp;":"&amp;dbP!$P$2),IF($I290=$J290,"*",$I290),INDIRECT($F$1&amp;dbP!$Q$2&amp;":"&amp;dbP!$Q$2),IF(OR($I290=$J290,"  "&amp;$I290=$J290),"*",RIGHT($J290,LEN($J290)-4)),INDIRECT($F$1&amp;dbP!$AC$2&amp;":"&amp;dbP!$AC$2),RepP!$J$3)</f>
        <v>0</v>
      </c>
    </row>
    <row r="291" spans="2:57" x14ac:dyDescent="0.3">
      <c r="B291" s="1">
        <f>MAX(B$246:B290)+1</f>
        <v>50</v>
      </c>
      <c r="D291" s="1" t="str">
        <f ca="1">INDIRECT($B$1&amp;Items!T$2&amp;$B291)</f>
        <v>CF(-)</v>
      </c>
      <c r="F291" s="1" t="str">
        <f ca="1">INDIRECT($B$1&amp;Items!P$2&amp;$B291)</f>
        <v>AA</v>
      </c>
      <c r="H291" s="13" t="str">
        <f ca="1">INDIRECT($B$1&amp;Items!M$2&amp;$B291)</f>
        <v>Оплаты себестоимостных затрат</v>
      </c>
      <c r="I291" s="13" t="str">
        <f ca="1">IF(INDIRECT($B$1&amp;Items!N$2&amp;$B291)="",H291,INDIRECT($B$1&amp;Items!N$2&amp;$B291))</f>
        <v>Оплаты расходов этапа-3 бизнес-процесса</v>
      </c>
      <c r="J291" s="1" t="str">
        <f ca="1">IF(INDIRECT($B$1&amp;Items!O$2&amp;$B291)="",IF(H291&lt;&gt;I291,"  "&amp;I291,I291),"    "&amp;INDIRECT($B$1&amp;Items!O$2&amp;$B291))</f>
        <v xml:space="preserve">    Производственные затраты-19</v>
      </c>
      <c r="S291" s="1">
        <f ca="1">SUM($U291:INDIRECT(ADDRESS(ROW(),SUMIFS($1:$1,$5:$5,MAX($5:$5)))))</f>
        <v>1093034.8164059999</v>
      </c>
      <c r="V291" s="1">
        <f ca="1">SUMIFS(INDIRECT($F$1&amp;$F291&amp;":"&amp;$F291),INDIRECT($F$1&amp;dbP!$D$2&amp;":"&amp;dbP!$D$2),"&gt;="&amp;V$6,INDIRECT($F$1&amp;dbP!$D$2&amp;":"&amp;dbP!$D$2),"&lt;="&amp;V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W291" s="1">
        <f ca="1">SUMIFS(INDIRECT($F$1&amp;$F291&amp;":"&amp;$F291),INDIRECT($F$1&amp;dbP!$D$2&amp;":"&amp;dbP!$D$2),"&gt;="&amp;W$6,INDIRECT($F$1&amp;dbP!$D$2&amp;":"&amp;dbP!$D$2),"&lt;="&amp;W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X291" s="1">
        <f ca="1">SUMIFS(INDIRECT($F$1&amp;$F291&amp;":"&amp;$F291),INDIRECT($F$1&amp;dbP!$D$2&amp;":"&amp;dbP!$D$2),"&gt;="&amp;X$6,INDIRECT($F$1&amp;dbP!$D$2&amp;":"&amp;dbP!$D$2),"&lt;="&amp;X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Y291" s="1">
        <f ca="1">SUMIFS(INDIRECT($F$1&amp;$F291&amp;":"&amp;$F291),INDIRECT($F$1&amp;dbP!$D$2&amp;":"&amp;dbP!$D$2),"&gt;="&amp;Y$6,INDIRECT($F$1&amp;dbP!$D$2&amp;":"&amp;dbP!$D$2),"&lt;="&amp;Y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Z291" s="1">
        <f ca="1">SUMIFS(INDIRECT($F$1&amp;$F291&amp;":"&amp;$F291),INDIRECT($F$1&amp;dbP!$D$2&amp;":"&amp;dbP!$D$2),"&gt;="&amp;Z$6,INDIRECT($F$1&amp;dbP!$D$2&amp;":"&amp;dbP!$D$2),"&lt;="&amp;Z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546517.40820299997</v>
      </c>
      <c r="AA291" s="1">
        <f ca="1">SUMIFS(INDIRECT($F$1&amp;$F291&amp;":"&amp;$F291),INDIRECT($F$1&amp;dbP!$D$2&amp;":"&amp;dbP!$D$2),"&gt;="&amp;AA$6,INDIRECT($F$1&amp;dbP!$D$2&amp;":"&amp;dbP!$D$2),"&lt;="&amp;AA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B291" s="1">
        <f ca="1">SUMIFS(INDIRECT($F$1&amp;$F291&amp;":"&amp;$F291),INDIRECT($F$1&amp;dbP!$D$2&amp;":"&amp;dbP!$D$2),"&gt;="&amp;AB$6,INDIRECT($F$1&amp;dbP!$D$2&amp;":"&amp;dbP!$D$2),"&lt;="&amp;AB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546517.40820299997</v>
      </c>
      <c r="AC291" s="1">
        <f ca="1">SUMIFS(INDIRECT($F$1&amp;$F291&amp;":"&amp;$F291),INDIRECT($F$1&amp;dbP!$D$2&amp;":"&amp;dbP!$D$2),"&gt;="&amp;AC$6,INDIRECT($F$1&amp;dbP!$D$2&amp;":"&amp;dbP!$D$2),"&lt;="&amp;AC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D291" s="1">
        <f ca="1">SUMIFS(INDIRECT($F$1&amp;$F291&amp;":"&amp;$F291),INDIRECT($F$1&amp;dbP!$D$2&amp;":"&amp;dbP!$D$2),"&gt;="&amp;AD$6,INDIRECT($F$1&amp;dbP!$D$2&amp;":"&amp;dbP!$D$2),"&lt;="&amp;AD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E291" s="1">
        <f ca="1">SUMIFS(INDIRECT($F$1&amp;$F291&amp;":"&amp;$F291),INDIRECT($F$1&amp;dbP!$D$2&amp;":"&amp;dbP!$D$2),"&gt;="&amp;AE$6,INDIRECT($F$1&amp;dbP!$D$2&amp;":"&amp;dbP!$D$2),"&lt;="&amp;AE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F291" s="1">
        <f ca="1">SUMIFS(INDIRECT($F$1&amp;$F291&amp;":"&amp;$F291),INDIRECT($F$1&amp;dbP!$D$2&amp;":"&amp;dbP!$D$2),"&gt;="&amp;AF$6,INDIRECT($F$1&amp;dbP!$D$2&amp;":"&amp;dbP!$D$2),"&lt;="&amp;AF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G291" s="1">
        <f ca="1">SUMIFS(INDIRECT($F$1&amp;$F291&amp;":"&amp;$F291),INDIRECT($F$1&amp;dbP!$D$2&amp;":"&amp;dbP!$D$2),"&gt;="&amp;AG$6,INDIRECT($F$1&amp;dbP!$D$2&amp;":"&amp;dbP!$D$2),"&lt;="&amp;AG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H291" s="1">
        <f ca="1">SUMIFS(INDIRECT($F$1&amp;$F291&amp;":"&amp;$F291),INDIRECT($F$1&amp;dbP!$D$2&amp;":"&amp;dbP!$D$2),"&gt;="&amp;AH$6,INDIRECT($F$1&amp;dbP!$D$2&amp;":"&amp;dbP!$D$2),"&lt;="&amp;AH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I291" s="1">
        <f ca="1">SUMIFS(INDIRECT($F$1&amp;$F291&amp;":"&amp;$F291),INDIRECT($F$1&amp;dbP!$D$2&amp;":"&amp;dbP!$D$2),"&gt;="&amp;AI$6,INDIRECT($F$1&amp;dbP!$D$2&amp;":"&amp;dbP!$D$2),"&lt;="&amp;AI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J291" s="1">
        <f ca="1">SUMIFS(INDIRECT($F$1&amp;$F291&amp;":"&amp;$F291),INDIRECT($F$1&amp;dbP!$D$2&amp;":"&amp;dbP!$D$2),"&gt;="&amp;AJ$6,INDIRECT($F$1&amp;dbP!$D$2&amp;":"&amp;dbP!$D$2),"&lt;="&amp;AJ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K291" s="1">
        <f ca="1">SUMIFS(INDIRECT($F$1&amp;$F291&amp;":"&amp;$F291),INDIRECT($F$1&amp;dbP!$D$2&amp;":"&amp;dbP!$D$2),"&gt;="&amp;AK$6,INDIRECT($F$1&amp;dbP!$D$2&amp;":"&amp;dbP!$D$2),"&lt;="&amp;AK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L291" s="1">
        <f ca="1">SUMIFS(INDIRECT($F$1&amp;$F291&amp;":"&amp;$F291),INDIRECT($F$1&amp;dbP!$D$2&amp;":"&amp;dbP!$D$2),"&gt;="&amp;AL$6,INDIRECT($F$1&amp;dbP!$D$2&amp;":"&amp;dbP!$D$2),"&lt;="&amp;AL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M291" s="1">
        <f ca="1">SUMIFS(INDIRECT($F$1&amp;$F291&amp;":"&amp;$F291),INDIRECT($F$1&amp;dbP!$D$2&amp;":"&amp;dbP!$D$2),"&gt;="&amp;AM$6,INDIRECT($F$1&amp;dbP!$D$2&amp;":"&amp;dbP!$D$2),"&lt;="&amp;AM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N291" s="1">
        <f ca="1">SUMIFS(INDIRECT($F$1&amp;$F291&amp;":"&amp;$F291),INDIRECT($F$1&amp;dbP!$D$2&amp;":"&amp;dbP!$D$2),"&gt;="&amp;AN$6,INDIRECT($F$1&amp;dbP!$D$2&amp;":"&amp;dbP!$D$2),"&lt;="&amp;AN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O291" s="1">
        <f ca="1">SUMIFS(INDIRECT($F$1&amp;$F291&amp;":"&amp;$F291),INDIRECT($F$1&amp;dbP!$D$2&amp;":"&amp;dbP!$D$2),"&gt;="&amp;AO$6,INDIRECT($F$1&amp;dbP!$D$2&amp;":"&amp;dbP!$D$2),"&lt;="&amp;AO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P291" s="1">
        <f ca="1">SUMIFS(INDIRECT($F$1&amp;$F291&amp;":"&amp;$F291),INDIRECT($F$1&amp;dbP!$D$2&amp;":"&amp;dbP!$D$2),"&gt;="&amp;AP$6,INDIRECT($F$1&amp;dbP!$D$2&amp;":"&amp;dbP!$D$2),"&lt;="&amp;AP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Q291" s="1">
        <f ca="1">SUMIFS(INDIRECT($F$1&amp;$F291&amp;":"&amp;$F291),INDIRECT($F$1&amp;dbP!$D$2&amp;":"&amp;dbP!$D$2),"&gt;="&amp;AQ$6,INDIRECT($F$1&amp;dbP!$D$2&amp;":"&amp;dbP!$D$2),"&lt;="&amp;AQ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R291" s="1">
        <f ca="1">SUMIFS(INDIRECT($F$1&amp;$F291&amp;":"&amp;$F291),INDIRECT($F$1&amp;dbP!$D$2&amp;":"&amp;dbP!$D$2),"&gt;="&amp;AR$6,INDIRECT($F$1&amp;dbP!$D$2&amp;":"&amp;dbP!$D$2),"&lt;="&amp;AR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S291" s="1">
        <f ca="1">SUMIFS(INDIRECT($F$1&amp;$F291&amp;":"&amp;$F291),INDIRECT($F$1&amp;dbP!$D$2&amp;":"&amp;dbP!$D$2),"&gt;="&amp;AS$6,INDIRECT($F$1&amp;dbP!$D$2&amp;":"&amp;dbP!$D$2),"&lt;="&amp;AS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T291" s="1">
        <f ca="1">SUMIFS(INDIRECT($F$1&amp;$F291&amp;":"&amp;$F291),INDIRECT($F$1&amp;dbP!$D$2&amp;":"&amp;dbP!$D$2),"&gt;="&amp;AT$6,INDIRECT($F$1&amp;dbP!$D$2&amp;":"&amp;dbP!$D$2),"&lt;="&amp;AT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U291" s="1">
        <f ca="1">SUMIFS(INDIRECT($F$1&amp;$F291&amp;":"&amp;$F291),INDIRECT($F$1&amp;dbP!$D$2&amp;":"&amp;dbP!$D$2),"&gt;="&amp;AU$6,INDIRECT($F$1&amp;dbP!$D$2&amp;":"&amp;dbP!$D$2),"&lt;="&amp;AU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V291" s="1">
        <f ca="1">SUMIFS(INDIRECT($F$1&amp;$F291&amp;":"&amp;$F291),INDIRECT($F$1&amp;dbP!$D$2&amp;":"&amp;dbP!$D$2),"&gt;="&amp;AV$6,INDIRECT($F$1&amp;dbP!$D$2&amp;":"&amp;dbP!$D$2),"&lt;="&amp;AV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W291" s="1">
        <f ca="1">SUMIFS(INDIRECT($F$1&amp;$F291&amp;":"&amp;$F291),INDIRECT($F$1&amp;dbP!$D$2&amp;":"&amp;dbP!$D$2),"&gt;="&amp;AW$6,INDIRECT($F$1&amp;dbP!$D$2&amp;":"&amp;dbP!$D$2),"&lt;="&amp;AW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X291" s="1">
        <f ca="1">SUMIFS(INDIRECT($F$1&amp;$F291&amp;":"&amp;$F291),INDIRECT($F$1&amp;dbP!$D$2&amp;":"&amp;dbP!$D$2),"&gt;="&amp;AX$6,INDIRECT($F$1&amp;dbP!$D$2&amp;":"&amp;dbP!$D$2),"&lt;="&amp;AX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Y291" s="1">
        <f ca="1">SUMIFS(INDIRECT($F$1&amp;$F291&amp;":"&amp;$F291),INDIRECT($F$1&amp;dbP!$D$2&amp;":"&amp;dbP!$D$2),"&gt;="&amp;AY$6,INDIRECT($F$1&amp;dbP!$D$2&amp;":"&amp;dbP!$D$2),"&lt;="&amp;AY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AZ291" s="1">
        <f ca="1">SUMIFS(INDIRECT($F$1&amp;$F291&amp;":"&amp;$F291),INDIRECT($F$1&amp;dbP!$D$2&amp;":"&amp;dbP!$D$2),"&gt;="&amp;AZ$6,INDIRECT($F$1&amp;dbP!$D$2&amp;":"&amp;dbP!$D$2),"&lt;="&amp;AZ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A291" s="1">
        <f ca="1">SUMIFS(INDIRECT($F$1&amp;$F291&amp;":"&amp;$F291),INDIRECT($F$1&amp;dbP!$D$2&amp;":"&amp;dbP!$D$2),"&gt;="&amp;BA$6,INDIRECT($F$1&amp;dbP!$D$2&amp;":"&amp;dbP!$D$2),"&lt;="&amp;BA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B291" s="1">
        <f ca="1">SUMIFS(INDIRECT($F$1&amp;$F291&amp;":"&amp;$F291),INDIRECT($F$1&amp;dbP!$D$2&amp;":"&amp;dbP!$D$2),"&gt;="&amp;BB$6,INDIRECT($F$1&amp;dbP!$D$2&amp;":"&amp;dbP!$D$2),"&lt;="&amp;BB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C291" s="1">
        <f ca="1">SUMIFS(INDIRECT($F$1&amp;$F291&amp;":"&amp;$F291),INDIRECT($F$1&amp;dbP!$D$2&amp;":"&amp;dbP!$D$2),"&gt;="&amp;BC$6,INDIRECT($F$1&amp;dbP!$D$2&amp;":"&amp;dbP!$D$2),"&lt;="&amp;BC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D291" s="1">
        <f ca="1">SUMIFS(INDIRECT($F$1&amp;$F291&amp;":"&amp;$F291),INDIRECT($F$1&amp;dbP!$D$2&amp;":"&amp;dbP!$D$2),"&gt;="&amp;BD$6,INDIRECT($F$1&amp;dbP!$D$2&amp;":"&amp;dbP!$D$2),"&lt;="&amp;BD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  <c r="BE291" s="1">
        <f ca="1">SUMIFS(INDIRECT($F$1&amp;$F291&amp;":"&amp;$F291),INDIRECT($F$1&amp;dbP!$D$2&amp;":"&amp;dbP!$D$2),"&gt;="&amp;BE$6,INDIRECT($F$1&amp;dbP!$D$2&amp;":"&amp;dbP!$D$2),"&lt;="&amp;BE$7,INDIRECT($F$1&amp;dbP!$O$2&amp;":"&amp;dbP!$O$2),$H291,INDIRECT($F$1&amp;dbP!$P$2&amp;":"&amp;dbP!$P$2),IF($I291=$J291,"*",$I291),INDIRECT($F$1&amp;dbP!$Q$2&amp;":"&amp;dbP!$Q$2),IF(OR($I291=$J291,"  "&amp;$I291=$J291),"*",RIGHT($J291,LEN($J291)-4)),INDIRECT($F$1&amp;dbP!$AC$2&amp;":"&amp;dbP!$AC$2),RepP!$J$3)</f>
        <v>0</v>
      </c>
    </row>
    <row r="292" spans="2:57" x14ac:dyDescent="0.3">
      <c r="B292" s="1">
        <f>MAX(B$246:B291)+1</f>
        <v>51</v>
      </c>
      <c r="D292" s="1" t="str">
        <f ca="1">INDIRECT($B$1&amp;Items!T$2&amp;$B292)</f>
        <v>CF(-)</v>
      </c>
      <c r="F292" s="1" t="str">
        <f ca="1">INDIRECT($B$1&amp;Items!P$2&amp;$B292)</f>
        <v>AA</v>
      </c>
      <c r="H292" s="13" t="str">
        <f ca="1">INDIRECT($B$1&amp;Items!M$2&amp;$B292)</f>
        <v>Оплаты себестоимостных затрат</v>
      </c>
      <c r="I292" s="13" t="str">
        <f ca="1">IF(INDIRECT($B$1&amp;Items!N$2&amp;$B292)="",H292,INDIRECT($B$1&amp;Items!N$2&amp;$B292))</f>
        <v>Оплаты расходов этапа-3 бизнес-процесса</v>
      </c>
      <c r="J292" s="1" t="str">
        <f ca="1">IF(INDIRECT($B$1&amp;Items!O$2&amp;$B292)="",IF(H292&lt;&gt;I292,"  "&amp;I292,I292),"    "&amp;INDIRECT($B$1&amp;Items!O$2&amp;$B292))</f>
        <v xml:space="preserve">    Производственные затраты-20</v>
      </c>
      <c r="S292" s="1">
        <f ca="1">SUM($U292:INDIRECT(ADDRESS(ROW(),SUMIFS($1:$1,$5:$5,MAX($5:$5)))))</f>
        <v>1489279.0922999999</v>
      </c>
      <c r="V292" s="1">
        <f ca="1">SUMIFS(INDIRECT($F$1&amp;$F292&amp;":"&amp;$F292),INDIRECT($F$1&amp;dbP!$D$2&amp;":"&amp;dbP!$D$2),"&gt;="&amp;V$6,INDIRECT($F$1&amp;dbP!$D$2&amp;":"&amp;dbP!$D$2),"&lt;="&amp;V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W292" s="1">
        <f ca="1">SUMIFS(INDIRECT($F$1&amp;$F292&amp;":"&amp;$F292),INDIRECT($F$1&amp;dbP!$D$2&amp;":"&amp;dbP!$D$2),"&gt;="&amp;W$6,INDIRECT($F$1&amp;dbP!$D$2&amp;":"&amp;dbP!$D$2),"&lt;="&amp;W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X292" s="1">
        <f ca="1">SUMIFS(INDIRECT($F$1&amp;$F292&amp;":"&amp;$F292),INDIRECT($F$1&amp;dbP!$D$2&amp;":"&amp;dbP!$D$2),"&gt;="&amp;X$6,INDIRECT($F$1&amp;dbP!$D$2&amp;":"&amp;dbP!$D$2),"&lt;="&amp;X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Y292" s="1">
        <f ca="1">SUMIFS(INDIRECT($F$1&amp;$F292&amp;":"&amp;$F292),INDIRECT($F$1&amp;dbP!$D$2&amp;":"&amp;dbP!$D$2),"&gt;="&amp;Y$6,INDIRECT($F$1&amp;dbP!$D$2&amp;":"&amp;dbP!$D$2),"&lt;="&amp;Y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Z292" s="1">
        <f ca="1">SUMIFS(INDIRECT($F$1&amp;$F292&amp;":"&amp;$F292),INDIRECT($F$1&amp;dbP!$D$2&amp;":"&amp;dbP!$D$2),"&gt;="&amp;Z$6,INDIRECT($F$1&amp;dbP!$D$2&amp;":"&amp;dbP!$D$2),"&lt;="&amp;Z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1042495.3646099998</v>
      </c>
      <c r="AA292" s="1">
        <f ca="1">SUMIFS(INDIRECT($F$1&amp;$F292&amp;":"&amp;$F292),INDIRECT($F$1&amp;dbP!$D$2&amp;":"&amp;dbP!$D$2),"&gt;="&amp;AA$6,INDIRECT($F$1&amp;dbP!$D$2&amp;":"&amp;dbP!$D$2),"&lt;="&amp;AA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446783.72769000009</v>
      </c>
      <c r="AB292" s="1">
        <f ca="1">SUMIFS(INDIRECT($F$1&amp;$F292&amp;":"&amp;$F292),INDIRECT($F$1&amp;dbP!$D$2&amp;":"&amp;dbP!$D$2),"&gt;="&amp;AB$6,INDIRECT($F$1&amp;dbP!$D$2&amp;":"&amp;dbP!$D$2),"&lt;="&amp;AB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C292" s="1">
        <f ca="1">SUMIFS(INDIRECT($F$1&amp;$F292&amp;":"&amp;$F292),INDIRECT($F$1&amp;dbP!$D$2&amp;":"&amp;dbP!$D$2),"&gt;="&amp;AC$6,INDIRECT($F$1&amp;dbP!$D$2&amp;":"&amp;dbP!$D$2),"&lt;="&amp;AC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D292" s="1">
        <f ca="1">SUMIFS(INDIRECT($F$1&amp;$F292&amp;":"&amp;$F292),INDIRECT($F$1&amp;dbP!$D$2&amp;":"&amp;dbP!$D$2),"&gt;="&amp;AD$6,INDIRECT($F$1&amp;dbP!$D$2&amp;":"&amp;dbP!$D$2),"&lt;="&amp;AD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E292" s="1">
        <f ca="1">SUMIFS(INDIRECT($F$1&amp;$F292&amp;":"&amp;$F292),INDIRECT($F$1&amp;dbP!$D$2&amp;":"&amp;dbP!$D$2),"&gt;="&amp;AE$6,INDIRECT($F$1&amp;dbP!$D$2&amp;":"&amp;dbP!$D$2),"&lt;="&amp;AE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F292" s="1">
        <f ca="1">SUMIFS(INDIRECT($F$1&amp;$F292&amp;":"&amp;$F292),INDIRECT($F$1&amp;dbP!$D$2&amp;":"&amp;dbP!$D$2),"&gt;="&amp;AF$6,INDIRECT($F$1&amp;dbP!$D$2&amp;":"&amp;dbP!$D$2),"&lt;="&amp;AF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G292" s="1">
        <f ca="1">SUMIFS(INDIRECT($F$1&amp;$F292&amp;":"&amp;$F292),INDIRECT($F$1&amp;dbP!$D$2&amp;":"&amp;dbP!$D$2),"&gt;="&amp;AG$6,INDIRECT($F$1&amp;dbP!$D$2&amp;":"&amp;dbP!$D$2),"&lt;="&amp;AG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H292" s="1">
        <f ca="1">SUMIFS(INDIRECT($F$1&amp;$F292&amp;":"&amp;$F292),INDIRECT($F$1&amp;dbP!$D$2&amp;":"&amp;dbP!$D$2),"&gt;="&amp;AH$6,INDIRECT($F$1&amp;dbP!$D$2&amp;":"&amp;dbP!$D$2),"&lt;="&amp;AH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I292" s="1">
        <f ca="1">SUMIFS(INDIRECT($F$1&amp;$F292&amp;":"&amp;$F292),INDIRECT($F$1&amp;dbP!$D$2&amp;":"&amp;dbP!$D$2),"&gt;="&amp;AI$6,INDIRECT($F$1&amp;dbP!$D$2&amp;":"&amp;dbP!$D$2),"&lt;="&amp;AI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J292" s="1">
        <f ca="1">SUMIFS(INDIRECT($F$1&amp;$F292&amp;":"&amp;$F292),INDIRECT($F$1&amp;dbP!$D$2&amp;":"&amp;dbP!$D$2),"&gt;="&amp;AJ$6,INDIRECT($F$1&amp;dbP!$D$2&amp;":"&amp;dbP!$D$2),"&lt;="&amp;AJ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K292" s="1">
        <f ca="1">SUMIFS(INDIRECT($F$1&amp;$F292&amp;":"&amp;$F292),INDIRECT($F$1&amp;dbP!$D$2&amp;":"&amp;dbP!$D$2),"&gt;="&amp;AK$6,INDIRECT($F$1&amp;dbP!$D$2&amp;":"&amp;dbP!$D$2),"&lt;="&amp;AK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L292" s="1">
        <f ca="1">SUMIFS(INDIRECT($F$1&amp;$F292&amp;":"&amp;$F292),INDIRECT($F$1&amp;dbP!$D$2&amp;":"&amp;dbP!$D$2),"&gt;="&amp;AL$6,INDIRECT($F$1&amp;dbP!$D$2&amp;":"&amp;dbP!$D$2),"&lt;="&amp;AL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M292" s="1">
        <f ca="1">SUMIFS(INDIRECT($F$1&amp;$F292&amp;":"&amp;$F292),INDIRECT($F$1&amp;dbP!$D$2&amp;":"&amp;dbP!$D$2),"&gt;="&amp;AM$6,INDIRECT($F$1&amp;dbP!$D$2&amp;":"&amp;dbP!$D$2),"&lt;="&amp;AM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N292" s="1">
        <f ca="1">SUMIFS(INDIRECT($F$1&amp;$F292&amp;":"&amp;$F292),INDIRECT($F$1&amp;dbP!$D$2&amp;":"&amp;dbP!$D$2),"&gt;="&amp;AN$6,INDIRECT($F$1&amp;dbP!$D$2&amp;":"&amp;dbP!$D$2),"&lt;="&amp;AN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O292" s="1">
        <f ca="1">SUMIFS(INDIRECT($F$1&amp;$F292&amp;":"&amp;$F292),INDIRECT($F$1&amp;dbP!$D$2&amp;":"&amp;dbP!$D$2),"&gt;="&amp;AO$6,INDIRECT($F$1&amp;dbP!$D$2&amp;":"&amp;dbP!$D$2),"&lt;="&amp;AO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P292" s="1">
        <f ca="1">SUMIFS(INDIRECT($F$1&amp;$F292&amp;":"&amp;$F292),INDIRECT($F$1&amp;dbP!$D$2&amp;":"&amp;dbP!$D$2),"&gt;="&amp;AP$6,INDIRECT($F$1&amp;dbP!$D$2&amp;":"&amp;dbP!$D$2),"&lt;="&amp;AP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Q292" s="1">
        <f ca="1">SUMIFS(INDIRECT($F$1&amp;$F292&amp;":"&amp;$F292),INDIRECT($F$1&amp;dbP!$D$2&amp;":"&amp;dbP!$D$2),"&gt;="&amp;AQ$6,INDIRECT($F$1&amp;dbP!$D$2&amp;":"&amp;dbP!$D$2),"&lt;="&amp;AQ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R292" s="1">
        <f ca="1">SUMIFS(INDIRECT($F$1&amp;$F292&amp;":"&amp;$F292),INDIRECT($F$1&amp;dbP!$D$2&amp;":"&amp;dbP!$D$2),"&gt;="&amp;AR$6,INDIRECT($F$1&amp;dbP!$D$2&amp;":"&amp;dbP!$D$2),"&lt;="&amp;AR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S292" s="1">
        <f ca="1">SUMIFS(INDIRECT($F$1&amp;$F292&amp;":"&amp;$F292),INDIRECT($F$1&amp;dbP!$D$2&amp;":"&amp;dbP!$D$2),"&gt;="&amp;AS$6,INDIRECT($F$1&amp;dbP!$D$2&amp;":"&amp;dbP!$D$2),"&lt;="&amp;AS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T292" s="1">
        <f ca="1">SUMIFS(INDIRECT($F$1&amp;$F292&amp;":"&amp;$F292),INDIRECT($F$1&amp;dbP!$D$2&amp;":"&amp;dbP!$D$2),"&gt;="&amp;AT$6,INDIRECT($F$1&amp;dbP!$D$2&amp;":"&amp;dbP!$D$2),"&lt;="&amp;AT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U292" s="1">
        <f ca="1">SUMIFS(INDIRECT($F$1&amp;$F292&amp;":"&amp;$F292),INDIRECT($F$1&amp;dbP!$D$2&amp;":"&amp;dbP!$D$2),"&gt;="&amp;AU$6,INDIRECT($F$1&amp;dbP!$D$2&amp;":"&amp;dbP!$D$2),"&lt;="&amp;AU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V292" s="1">
        <f ca="1">SUMIFS(INDIRECT($F$1&amp;$F292&amp;":"&amp;$F292),INDIRECT($F$1&amp;dbP!$D$2&amp;":"&amp;dbP!$D$2),"&gt;="&amp;AV$6,INDIRECT($F$1&amp;dbP!$D$2&amp;":"&amp;dbP!$D$2),"&lt;="&amp;AV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W292" s="1">
        <f ca="1">SUMIFS(INDIRECT($F$1&amp;$F292&amp;":"&amp;$F292),INDIRECT($F$1&amp;dbP!$D$2&amp;":"&amp;dbP!$D$2),"&gt;="&amp;AW$6,INDIRECT($F$1&amp;dbP!$D$2&amp;":"&amp;dbP!$D$2),"&lt;="&amp;AW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X292" s="1">
        <f ca="1">SUMIFS(INDIRECT($F$1&amp;$F292&amp;":"&amp;$F292),INDIRECT($F$1&amp;dbP!$D$2&amp;":"&amp;dbP!$D$2),"&gt;="&amp;AX$6,INDIRECT($F$1&amp;dbP!$D$2&amp;":"&amp;dbP!$D$2),"&lt;="&amp;AX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Y292" s="1">
        <f ca="1">SUMIFS(INDIRECT($F$1&amp;$F292&amp;":"&amp;$F292),INDIRECT($F$1&amp;dbP!$D$2&amp;":"&amp;dbP!$D$2),"&gt;="&amp;AY$6,INDIRECT($F$1&amp;dbP!$D$2&amp;":"&amp;dbP!$D$2),"&lt;="&amp;AY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AZ292" s="1">
        <f ca="1">SUMIFS(INDIRECT($F$1&amp;$F292&amp;":"&amp;$F292),INDIRECT($F$1&amp;dbP!$D$2&amp;":"&amp;dbP!$D$2),"&gt;="&amp;AZ$6,INDIRECT($F$1&amp;dbP!$D$2&amp;":"&amp;dbP!$D$2),"&lt;="&amp;AZ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A292" s="1">
        <f ca="1">SUMIFS(INDIRECT($F$1&amp;$F292&amp;":"&amp;$F292),INDIRECT($F$1&amp;dbP!$D$2&amp;":"&amp;dbP!$D$2),"&gt;="&amp;BA$6,INDIRECT($F$1&amp;dbP!$D$2&amp;":"&amp;dbP!$D$2),"&lt;="&amp;BA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B292" s="1">
        <f ca="1">SUMIFS(INDIRECT($F$1&amp;$F292&amp;":"&amp;$F292),INDIRECT($F$1&amp;dbP!$D$2&amp;":"&amp;dbP!$D$2),"&gt;="&amp;BB$6,INDIRECT($F$1&amp;dbP!$D$2&amp;":"&amp;dbP!$D$2),"&lt;="&amp;BB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C292" s="1">
        <f ca="1">SUMIFS(INDIRECT($F$1&amp;$F292&amp;":"&amp;$F292),INDIRECT($F$1&amp;dbP!$D$2&amp;":"&amp;dbP!$D$2),"&gt;="&amp;BC$6,INDIRECT($F$1&amp;dbP!$D$2&amp;":"&amp;dbP!$D$2),"&lt;="&amp;BC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D292" s="1">
        <f ca="1">SUMIFS(INDIRECT($F$1&amp;$F292&amp;":"&amp;$F292),INDIRECT($F$1&amp;dbP!$D$2&amp;":"&amp;dbP!$D$2),"&gt;="&amp;BD$6,INDIRECT($F$1&amp;dbP!$D$2&amp;":"&amp;dbP!$D$2),"&lt;="&amp;BD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  <c r="BE292" s="1">
        <f ca="1">SUMIFS(INDIRECT($F$1&amp;$F292&amp;":"&amp;$F292),INDIRECT($F$1&amp;dbP!$D$2&amp;":"&amp;dbP!$D$2),"&gt;="&amp;BE$6,INDIRECT($F$1&amp;dbP!$D$2&amp;":"&amp;dbP!$D$2),"&lt;="&amp;BE$7,INDIRECT($F$1&amp;dbP!$O$2&amp;":"&amp;dbP!$O$2),$H292,INDIRECT($F$1&amp;dbP!$P$2&amp;":"&amp;dbP!$P$2),IF($I292=$J292,"*",$I292),INDIRECT($F$1&amp;dbP!$Q$2&amp;":"&amp;dbP!$Q$2),IF(OR($I292=$J292,"  "&amp;$I292=$J292),"*",RIGHT($J292,LEN($J292)-4)),INDIRECT($F$1&amp;dbP!$AC$2&amp;":"&amp;dbP!$AC$2),RepP!$J$3)</f>
        <v>0</v>
      </c>
    </row>
    <row r="293" spans="2:57" x14ac:dyDescent="0.3">
      <c r="B293" s="1">
        <f>MAX(B$246:B292)+1</f>
        <v>52</v>
      </c>
      <c r="D293" s="1" t="str">
        <f ca="1">INDIRECT($B$1&amp;Items!T$2&amp;$B293)</f>
        <v>CF(-)</v>
      </c>
      <c r="F293" s="1" t="str">
        <f ca="1">INDIRECT($B$1&amp;Items!P$2&amp;$B293)</f>
        <v>AA</v>
      </c>
      <c r="H293" s="13" t="str">
        <f ca="1">INDIRECT($B$1&amp;Items!M$2&amp;$B293)</f>
        <v>Оплаты себестоимостных затрат</v>
      </c>
      <c r="I293" s="13" t="str">
        <f ca="1">IF(INDIRECT($B$1&amp;Items!N$2&amp;$B293)="",H293,INDIRECT($B$1&amp;Items!N$2&amp;$B293))</f>
        <v>Оплаты расходов этапа-3 бизнес-процесса</v>
      </c>
      <c r="J293" s="1" t="str">
        <f ca="1">IF(INDIRECT($B$1&amp;Items!O$2&amp;$B293)="",IF(H293&lt;&gt;I293,"  "&amp;I293,I293),"    "&amp;INDIRECT($B$1&amp;Items!O$2&amp;$B293))</f>
        <v xml:space="preserve">    Производственные затраты-21</v>
      </c>
      <c r="S293" s="1">
        <f ca="1">SUM($U293:INDIRECT(ADDRESS(ROW(),SUMIFS($1:$1,$5:$5,MAX($5:$5)))))</f>
        <v>1069040.2893000001</v>
      </c>
      <c r="V293" s="1">
        <f ca="1">SUMIFS(INDIRECT($F$1&amp;$F293&amp;":"&amp;$F293),INDIRECT($F$1&amp;dbP!$D$2&amp;":"&amp;dbP!$D$2),"&gt;="&amp;V$6,INDIRECT($F$1&amp;dbP!$D$2&amp;":"&amp;dbP!$D$2),"&lt;="&amp;V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W293" s="1">
        <f ca="1">SUMIFS(INDIRECT($F$1&amp;$F293&amp;":"&amp;$F293),INDIRECT($F$1&amp;dbP!$D$2&amp;":"&amp;dbP!$D$2),"&gt;="&amp;W$6,INDIRECT($F$1&amp;dbP!$D$2&amp;":"&amp;dbP!$D$2),"&lt;="&amp;W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X293" s="1">
        <f ca="1">SUMIFS(INDIRECT($F$1&amp;$F293&amp;":"&amp;$F293),INDIRECT($F$1&amp;dbP!$D$2&amp;":"&amp;dbP!$D$2),"&gt;="&amp;X$6,INDIRECT($F$1&amp;dbP!$D$2&amp;":"&amp;dbP!$D$2),"&lt;="&amp;X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Y293" s="1">
        <f ca="1">SUMIFS(INDIRECT($F$1&amp;$F293&amp;":"&amp;$F293),INDIRECT($F$1&amp;dbP!$D$2&amp;":"&amp;dbP!$D$2),"&gt;="&amp;Y$6,INDIRECT($F$1&amp;dbP!$D$2&amp;":"&amp;dbP!$D$2),"&lt;="&amp;Y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Z293" s="1">
        <f ca="1">SUMIFS(INDIRECT($F$1&amp;$F293&amp;":"&amp;$F293),INDIRECT($F$1&amp;dbP!$D$2&amp;":"&amp;dbP!$D$2),"&gt;="&amp;Z$6,INDIRECT($F$1&amp;dbP!$D$2&amp;":"&amp;dbP!$D$2),"&lt;="&amp;Z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1069040.2893000001</v>
      </c>
      <c r="AA293" s="1">
        <f ca="1">SUMIFS(INDIRECT($F$1&amp;$F293&amp;":"&amp;$F293),INDIRECT($F$1&amp;dbP!$D$2&amp;":"&amp;dbP!$D$2),"&gt;="&amp;AA$6,INDIRECT($F$1&amp;dbP!$D$2&amp;":"&amp;dbP!$D$2),"&lt;="&amp;AA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B293" s="1">
        <f ca="1">SUMIFS(INDIRECT($F$1&amp;$F293&amp;":"&amp;$F293),INDIRECT($F$1&amp;dbP!$D$2&amp;":"&amp;dbP!$D$2),"&gt;="&amp;AB$6,INDIRECT($F$1&amp;dbP!$D$2&amp;":"&amp;dbP!$D$2),"&lt;="&amp;AB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C293" s="1">
        <f ca="1">SUMIFS(INDIRECT($F$1&amp;$F293&amp;":"&amp;$F293),INDIRECT($F$1&amp;dbP!$D$2&amp;":"&amp;dbP!$D$2),"&gt;="&amp;AC$6,INDIRECT($F$1&amp;dbP!$D$2&amp;":"&amp;dbP!$D$2),"&lt;="&amp;AC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D293" s="1">
        <f ca="1">SUMIFS(INDIRECT($F$1&amp;$F293&amp;":"&amp;$F293),INDIRECT($F$1&amp;dbP!$D$2&amp;":"&amp;dbP!$D$2),"&gt;="&amp;AD$6,INDIRECT($F$1&amp;dbP!$D$2&amp;":"&amp;dbP!$D$2),"&lt;="&amp;AD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E293" s="1">
        <f ca="1">SUMIFS(INDIRECT($F$1&amp;$F293&amp;":"&amp;$F293),INDIRECT($F$1&amp;dbP!$D$2&amp;":"&amp;dbP!$D$2),"&gt;="&amp;AE$6,INDIRECT($F$1&amp;dbP!$D$2&amp;":"&amp;dbP!$D$2),"&lt;="&amp;AE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F293" s="1">
        <f ca="1">SUMIFS(INDIRECT($F$1&amp;$F293&amp;":"&amp;$F293),INDIRECT($F$1&amp;dbP!$D$2&amp;":"&amp;dbP!$D$2),"&gt;="&amp;AF$6,INDIRECT($F$1&amp;dbP!$D$2&amp;":"&amp;dbP!$D$2),"&lt;="&amp;AF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G293" s="1">
        <f ca="1">SUMIFS(INDIRECT($F$1&amp;$F293&amp;":"&amp;$F293),INDIRECT($F$1&amp;dbP!$D$2&amp;":"&amp;dbP!$D$2),"&gt;="&amp;AG$6,INDIRECT($F$1&amp;dbP!$D$2&amp;":"&amp;dbP!$D$2),"&lt;="&amp;AG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H293" s="1">
        <f ca="1">SUMIFS(INDIRECT($F$1&amp;$F293&amp;":"&amp;$F293),INDIRECT($F$1&amp;dbP!$D$2&amp;":"&amp;dbP!$D$2),"&gt;="&amp;AH$6,INDIRECT($F$1&amp;dbP!$D$2&amp;":"&amp;dbP!$D$2),"&lt;="&amp;AH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I293" s="1">
        <f ca="1">SUMIFS(INDIRECT($F$1&amp;$F293&amp;":"&amp;$F293),INDIRECT($F$1&amp;dbP!$D$2&amp;":"&amp;dbP!$D$2),"&gt;="&amp;AI$6,INDIRECT($F$1&amp;dbP!$D$2&amp;":"&amp;dbP!$D$2),"&lt;="&amp;AI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J293" s="1">
        <f ca="1">SUMIFS(INDIRECT($F$1&amp;$F293&amp;":"&amp;$F293),INDIRECT($F$1&amp;dbP!$D$2&amp;":"&amp;dbP!$D$2),"&gt;="&amp;AJ$6,INDIRECT($F$1&amp;dbP!$D$2&amp;":"&amp;dbP!$D$2),"&lt;="&amp;AJ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K293" s="1">
        <f ca="1">SUMIFS(INDIRECT($F$1&amp;$F293&amp;":"&amp;$F293),INDIRECT($F$1&amp;dbP!$D$2&amp;":"&amp;dbP!$D$2),"&gt;="&amp;AK$6,INDIRECT($F$1&amp;dbP!$D$2&amp;":"&amp;dbP!$D$2),"&lt;="&amp;AK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L293" s="1">
        <f ca="1">SUMIFS(INDIRECT($F$1&amp;$F293&amp;":"&amp;$F293),INDIRECT($F$1&amp;dbP!$D$2&amp;":"&amp;dbP!$D$2),"&gt;="&amp;AL$6,INDIRECT($F$1&amp;dbP!$D$2&amp;":"&amp;dbP!$D$2),"&lt;="&amp;AL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M293" s="1">
        <f ca="1">SUMIFS(INDIRECT($F$1&amp;$F293&amp;":"&amp;$F293),INDIRECT($F$1&amp;dbP!$D$2&amp;":"&amp;dbP!$D$2),"&gt;="&amp;AM$6,INDIRECT($F$1&amp;dbP!$D$2&amp;":"&amp;dbP!$D$2),"&lt;="&amp;AM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N293" s="1">
        <f ca="1">SUMIFS(INDIRECT($F$1&amp;$F293&amp;":"&amp;$F293),INDIRECT($F$1&amp;dbP!$D$2&amp;":"&amp;dbP!$D$2),"&gt;="&amp;AN$6,INDIRECT($F$1&amp;dbP!$D$2&amp;":"&amp;dbP!$D$2),"&lt;="&amp;AN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O293" s="1">
        <f ca="1">SUMIFS(INDIRECT($F$1&amp;$F293&amp;":"&amp;$F293),INDIRECT($F$1&amp;dbP!$D$2&amp;":"&amp;dbP!$D$2),"&gt;="&amp;AO$6,INDIRECT($F$1&amp;dbP!$D$2&amp;":"&amp;dbP!$D$2),"&lt;="&amp;AO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P293" s="1">
        <f ca="1">SUMIFS(INDIRECT($F$1&amp;$F293&amp;":"&amp;$F293),INDIRECT($F$1&amp;dbP!$D$2&amp;":"&amp;dbP!$D$2),"&gt;="&amp;AP$6,INDIRECT($F$1&amp;dbP!$D$2&amp;":"&amp;dbP!$D$2),"&lt;="&amp;AP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Q293" s="1">
        <f ca="1">SUMIFS(INDIRECT($F$1&amp;$F293&amp;":"&amp;$F293),INDIRECT($F$1&amp;dbP!$D$2&amp;":"&amp;dbP!$D$2),"&gt;="&amp;AQ$6,INDIRECT($F$1&amp;dbP!$D$2&amp;":"&amp;dbP!$D$2),"&lt;="&amp;AQ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R293" s="1">
        <f ca="1">SUMIFS(INDIRECT($F$1&amp;$F293&amp;":"&amp;$F293),INDIRECT($F$1&amp;dbP!$D$2&amp;":"&amp;dbP!$D$2),"&gt;="&amp;AR$6,INDIRECT($F$1&amp;dbP!$D$2&amp;":"&amp;dbP!$D$2),"&lt;="&amp;AR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S293" s="1">
        <f ca="1">SUMIFS(INDIRECT($F$1&amp;$F293&amp;":"&amp;$F293),INDIRECT($F$1&amp;dbP!$D$2&amp;":"&amp;dbP!$D$2),"&gt;="&amp;AS$6,INDIRECT($F$1&amp;dbP!$D$2&amp;":"&amp;dbP!$D$2),"&lt;="&amp;AS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T293" s="1">
        <f ca="1">SUMIFS(INDIRECT($F$1&amp;$F293&amp;":"&amp;$F293),INDIRECT($F$1&amp;dbP!$D$2&amp;":"&amp;dbP!$D$2),"&gt;="&amp;AT$6,INDIRECT($F$1&amp;dbP!$D$2&amp;":"&amp;dbP!$D$2),"&lt;="&amp;AT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U293" s="1">
        <f ca="1">SUMIFS(INDIRECT($F$1&amp;$F293&amp;":"&amp;$F293),INDIRECT($F$1&amp;dbP!$D$2&amp;":"&amp;dbP!$D$2),"&gt;="&amp;AU$6,INDIRECT($F$1&amp;dbP!$D$2&amp;":"&amp;dbP!$D$2),"&lt;="&amp;AU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V293" s="1">
        <f ca="1">SUMIFS(INDIRECT($F$1&amp;$F293&amp;":"&amp;$F293),INDIRECT($F$1&amp;dbP!$D$2&amp;":"&amp;dbP!$D$2),"&gt;="&amp;AV$6,INDIRECT($F$1&amp;dbP!$D$2&amp;":"&amp;dbP!$D$2),"&lt;="&amp;AV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W293" s="1">
        <f ca="1">SUMIFS(INDIRECT($F$1&amp;$F293&amp;":"&amp;$F293),INDIRECT($F$1&amp;dbP!$D$2&amp;":"&amp;dbP!$D$2),"&gt;="&amp;AW$6,INDIRECT($F$1&amp;dbP!$D$2&amp;":"&amp;dbP!$D$2),"&lt;="&amp;AW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X293" s="1">
        <f ca="1">SUMIFS(INDIRECT($F$1&amp;$F293&amp;":"&amp;$F293),INDIRECT($F$1&amp;dbP!$D$2&amp;":"&amp;dbP!$D$2),"&gt;="&amp;AX$6,INDIRECT($F$1&amp;dbP!$D$2&amp;":"&amp;dbP!$D$2),"&lt;="&amp;AX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Y293" s="1">
        <f ca="1">SUMIFS(INDIRECT($F$1&amp;$F293&amp;":"&amp;$F293),INDIRECT($F$1&amp;dbP!$D$2&amp;":"&amp;dbP!$D$2),"&gt;="&amp;AY$6,INDIRECT($F$1&amp;dbP!$D$2&amp;":"&amp;dbP!$D$2),"&lt;="&amp;AY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AZ293" s="1">
        <f ca="1">SUMIFS(INDIRECT($F$1&amp;$F293&amp;":"&amp;$F293),INDIRECT($F$1&amp;dbP!$D$2&amp;":"&amp;dbP!$D$2),"&gt;="&amp;AZ$6,INDIRECT($F$1&amp;dbP!$D$2&amp;":"&amp;dbP!$D$2),"&lt;="&amp;AZ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A293" s="1">
        <f ca="1">SUMIFS(INDIRECT($F$1&amp;$F293&amp;":"&amp;$F293),INDIRECT($F$1&amp;dbP!$D$2&amp;":"&amp;dbP!$D$2),"&gt;="&amp;BA$6,INDIRECT($F$1&amp;dbP!$D$2&amp;":"&amp;dbP!$D$2),"&lt;="&amp;BA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B293" s="1">
        <f ca="1">SUMIFS(INDIRECT($F$1&amp;$F293&amp;":"&amp;$F293),INDIRECT($F$1&amp;dbP!$D$2&amp;":"&amp;dbP!$D$2),"&gt;="&amp;BB$6,INDIRECT($F$1&amp;dbP!$D$2&amp;":"&amp;dbP!$D$2),"&lt;="&amp;BB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C293" s="1">
        <f ca="1">SUMIFS(INDIRECT($F$1&amp;$F293&amp;":"&amp;$F293),INDIRECT($F$1&amp;dbP!$D$2&amp;":"&amp;dbP!$D$2),"&gt;="&amp;BC$6,INDIRECT($F$1&amp;dbP!$D$2&amp;":"&amp;dbP!$D$2),"&lt;="&amp;BC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D293" s="1">
        <f ca="1">SUMIFS(INDIRECT($F$1&amp;$F293&amp;":"&amp;$F293),INDIRECT($F$1&amp;dbP!$D$2&amp;":"&amp;dbP!$D$2),"&gt;="&amp;BD$6,INDIRECT($F$1&amp;dbP!$D$2&amp;":"&amp;dbP!$D$2),"&lt;="&amp;BD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  <c r="BE293" s="1">
        <f ca="1">SUMIFS(INDIRECT($F$1&amp;$F293&amp;":"&amp;$F293),INDIRECT($F$1&amp;dbP!$D$2&amp;":"&amp;dbP!$D$2),"&gt;="&amp;BE$6,INDIRECT($F$1&amp;dbP!$D$2&amp;":"&amp;dbP!$D$2),"&lt;="&amp;BE$7,INDIRECT($F$1&amp;dbP!$O$2&amp;":"&amp;dbP!$O$2),$H293,INDIRECT($F$1&amp;dbP!$P$2&amp;":"&amp;dbP!$P$2),IF($I293=$J293,"*",$I293),INDIRECT($F$1&amp;dbP!$Q$2&amp;":"&amp;dbP!$Q$2),IF(OR($I293=$J293,"  "&amp;$I293=$J293),"*",RIGHT($J293,LEN($J293)-4)),INDIRECT($F$1&amp;dbP!$AC$2&amp;":"&amp;dbP!$AC$2),RepP!$J$3)</f>
        <v>0</v>
      </c>
    </row>
    <row r="294" spans="2:57" x14ac:dyDescent="0.3">
      <c r="B294" s="1">
        <f>MAX(B$246:B293)+1</f>
        <v>53</v>
      </c>
      <c r="D294" s="1" t="str">
        <f ca="1">INDIRECT($B$1&amp;Items!T$2&amp;$B294)</f>
        <v>CF(-)</v>
      </c>
      <c r="F294" s="1" t="str">
        <f ca="1">INDIRECT($B$1&amp;Items!P$2&amp;$B294)</f>
        <v>AA</v>
      </c>
      <c r="H294" s="13" t="str">
        <f ca="1">INDIRECT($B$1&amp;Items!M$2&amp;$B294)</f>
        <v>Оплаты себестоимостных затрат</v>
      </c>
      <c r="I294" s="13" t="str">
        <f ca="1">IF(INDIRECT($B$1&amp;Items!N$2&amp;$B294)="",H294,INDIRECT($B$1&amp;Items!N$2&amp;$B294))</f>
        <v>Оплаты расходов этапа-3 бизнес-процесса</v>
      </c>
      <c r="J294" s="1" t="str">
        <f ca="1">IF(INDIRECT($B$1&amp;Items!O$2&amp;$B294)="",IF(H294&lt;&gt;I294,"  "&amp;I294,I294),"    "&amp;INDIRECT($B$1&amp;Items!O$2&amp;$B294))</f>
        <v xml:space="preserve">    Производственные затраты-22</v>
      </c>
      <c r="S294" s="1">
        <f ca="1">SUM($U294:INDIRECT(ADDRESS(ROW(),SUMIFS($1:$1,$5:$5,MAX($5:$5)))))</f>
        <v>1043990.3499460001</v>
      </c>
      <c r="V294" s="1">
        <f ca="1">SUMIFS(INDIRECT($F$1&amp;$F294&amp;":"&amp;$F294),INDIRECT($F$1&amp;dbP!$D$2&amp;":"&amp;dbP!$D$2),"&gt;="&amp;V$6,INDIRECT($F$1&amp;dbP!$D$2&amp;":"&amp;dbP!$D$2),"&lt;="&amp;V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W294" s="1">
        <f ca="1">SUMIFS(INDIRECT($F$1&amp;$F294&amp;":"&amp;$F294),INDIRECT($F$1&amp;dbP!$D$2&amp;":"&amp;dbP!$D$2),"&gt;="&amp;W$6,INDIRECT($F$1&amp;dbP!$D$2&amp;":"&amp;dbP!$D$2),"&lt;="&amp;W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X294" s="1">
        <f ca="1">SUMIFS(INDIRECT($F$1&amp;$F294&amp;":"&amp;$F294),INDIRECT($F$1&amp;dbP!$D$2&amp;":"&amp;dbP!$D$2),"&gt;="&amp;X$6,INDIRECT($F$1&amp;dbP!$D$2&amp;":"&amp;dbP!$D$2),"&lt;="&amp;X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Y294" s="1">
        <f ca="1">SUMIFS(INDIRECT($F$1&amp;$F294&amp;":"&amp;$F294),INDIRECT($F$1&amp;dbP!$D$2&amp;":"&amp;dbP!$D$2),"&gt;="&amp;Y$6,INDIRECT($F$1&amp;dbP!$D$2&amp;":"&amp;dbP!$D$2),"&lt;="&amp;Y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Z294" s="1">
        <f ca="1">SUMIFS(INDIRECT($F$1&amp;$F294&amp;":"&amp;$F294),INDIRECT($F$1&amp;dbP!$D$2&amp;":"&amp;dbP!$D$2),"&gt;="&amp;Z$6,INDIRECT($F$1&amp;dbP!$D$2&amp;":"&amp;dbP!$D$2),"&lt;="&amp;Z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A294" s="1">
        <f ca="1">SUMIFS(INDIRECT($F$1&amp;$F294&amp;":"&amp;$F294),INDIRECT($F$1&amp;dbP!$D$2&amp;":"&amp;dbP!$D$2),"&gt;="&amp;AA$6,INDIRECT($F$1&amp;dbP!$D$2&amp;":"&amp;dbP!$D$2),"&lt;="&amp;AA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313197.10498380003</v>
      </c>
      <c r="AB294" s="1">
        <f ca="1">SUMIFS(INDIRECT($F$1&amp;$F294&amp;":"&amp;$F294),INDIRECT($F$1&amp;dbP!$D$2&amp;":"&amp;dbP!$D$2),"&gt;="&amp;AB$6,INDIRECT($F$1&amp;dbP!$D$2&amp;":"&amp;dbP!$D$2),"&lt;="&amp;AB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730793.24496220006</v>
      </c>
      <c r="AC294" s="1">
        <f ca="1">SUMIFS(INDIRECT($F$1&amp;$F294&amp;":"&amp;$F294),INDIRECT($F$1&amp;dbP!$D$2&amp;":"&amp;dbP!$D$2),"&gt;="&amp;AC$6,INDIRECT($F$1&amp;dbP!$D$2&amp;":"&amp;dbP!$D$2),"&lt;="&amp;AC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D294" s="1">
        <f ca="1">SUMIFS(INDIRECT($F$1&amp;$F294&amp;":"&amp;$F294),INDIRECT($F$1&amp;dbP!$D$2&amp;":"&amp;dbP!$D$2),"&gt;="&amp;AD$6,INDIRECT($F$1&amp;dbP!$D$2&amp;":"&amp;dbP!$D$2),"&lt;="&amp;AD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E294" s="1">
        <f ca="1">SUMIFS(INDIRECT($F$1&amp;$F294&amp;":"&amp;$F294),INDIRECT($F$1&amp;dbP!$D$2&amp;":"&amp;dbP!$D$2),"&gt;="&amp;AE$6,INDIRECT($F$1&amp;dbP!$D$2&amp;":"&amp;dbP!$D$2),"&lt;="&amp;AE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F294" s="1">
        <f ca="1">SUMIFS(INDIRECT($F$1&amp;$F294&amp;":"&amp;$F294),INDIRECT($F$1&amp;dbP!$D$2&amp;":"&amp;dbP!$D$2),"&gt;="&amp;AF$6,INDIRECT($F$1&amp;dbP!$D$2&amp;":"&amp;dbP!$D$2),"&lt;="&amp;AF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G294" s="1">
        <f ca="1">SUMIFS(INDIRECT($F$1&amp;$F294&amp;":"&amp;$F294),INDIRECT($F$1&amp;dbP!$D$2&amp;":"&amp;dbP!$D$2),"&gt;="&amp;AG$6,INDIRECT($F$1&amp;dbP!$D$2&amp;":"&amp;dbP!$D$2),"&lt;="&amp;AG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H294" s="1">
        <f ca="1">SUMIFS(INDIRECT($F$1&amp;$F294&amp;":"&amp;$F294),INDIRECT($F$1&amp;dbP!$D$2&amp;":"&amp;dbP!$D$2),"&gt;="&amp;AH$6,INDIRECT($F$1&amp;dbP!$D$2&amp;":"&amp;dbP!$D$2),"&lt;="&amp;AH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I294" s="1">
        <f ca="1">SUMIFS(INDIRECT($F$1&amp;$F294&amp;":"&amp;$F294),INDIRECT($F$1&amp;dbP!$D$2&amp;":"&amp;dbP!$D$2),"&gt;="&amp;AI$6,INDIRECT($F$1&amp;dbP!$D$2&amp;":"&amp;dbP!$D$2),"&lt;="&amp;AI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J294" s="1">
        <f ca="1">SUMIFS(INDIRECT($F$1&amp;$F294&amp;":"&amp;$F294),INDIRECT($F$1&amp;dbP!$D$2&amp;":"&amp;dbP!$D$2),"&gt;="&amp;AJ$6,INDIRECT($F$1&amp;dbP!$D$2&amp;":"&amp;dbP!$D$2),"&lt;="&amp;AJ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K294" s="1">
        <f ca="1">SUMIFS(INDIRECT($F$1&amp;$F294&amp;":"&amp;$F294),INDIRECT($F$1&amp;dbP!$D$2&amp;":"&amp;dbP!$D$2),"&gt;="&amp;AK$6,INDIRECT($F$1&amp;dbP!$D$2&amp;":"&amp;dbP!$D$2),"&lt;="&amp;AK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L294" s="1">
        <f ca="1">SUMIFS(INDIRECT($F$1&amp;$F294&amp;":"&amp;$F294),INDIRECT($F$1&amp;dbP!$D$2&amp;":"&amp;dbP!$D$2),"&gt;="&amp;AL$6,INDIRECT($F$1&amp;dbP!$D$2&amp;":"&amp;dbP!$D$2),"&lt;="&amp;AL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M294" s="1">
        <f ca="1">SUMIFS(INDIRECT($F$1&amp;$F294&amp;":"&amp;$F294),INDIRECT($F$1&amp;dbP!$D$2&amp;":"&amp;dbP!$D$2),"&gt;="&amp;AM$6,INDIRECT($F$1&amp;dbP!$D$2&amp;":"&amp;dbP!$D$2),"&lt;="&amp;AM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N294" s="1">
        <f ca="1">SUMIFS(INDIRECT($F$1&amp;$F294&amp;":"&amp;$F294),INDIRECT($F$1&amp;dbP!$D$2&amp;":"&amp;dbP!$D$2),"&gt;="&amp;AN$6,INDIRECT($F$1&amp;dbP!$D$2&amp;":"&amp;dbP!$D$2),"&lt;="&amp;AN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O294" s="1">
        <f ca="1">SUMIFS(INDIRECT($F$1&amp;$F294&amp;":"&amp;$F294),INDIRECT($F$1&amp;dbP!$D$2&amp;":"&amp;dbP!$D$2),"&gt;="&amp;AO$6,INDIRECT($F$1&amp;dbP!$D$2&amp;":"&amp;dbP!$D$2),"&lt;="&amp;AO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P294" s="1">
        <f ca="1">SUMIFS(INDIRECT($F$1&amp;$F294&amp;":"&amp;$F294),INDIRECT($F$1&amp;dbP!$D$2&amp;":"&amp;dbP!$D$2),"&gt;="&amp;AP$6,INDIRECT($F$1&amp;dbP!$D$2&amp;":"&amp;dbP!$D$2),"&lt;="&amp;AP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Q294" s="1">
        <f ca="1">SUMIFS(INDIRECT($F$1&amp;$F294&amp;":"&amp;$F294),INDIRECT($F$1&amp;dbP!$D$2&amp;":"&amp;dbP!$D$2),"&gt;="&amp;AQ$6,INDIRECT($F$1&amp;dbP!$D$2&amp;":"&amp;dbP!$D$2),"&lt;="&amp;AQ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R294" s="1">
        <f ca="1">SUMIFS(INDIRECT($F$1&amp;$F294&amp;":"&amp;$F294),INDIRECT($F$1&amp;dbP!$D$2&amp;":"&amp;dbP!$D$2),"&gt;="&amp;AR$6,INDIRECT($F$1&amp;dbP!$D$2&amp;":"&amp;dbP!$D$2),"&lt;="&amp;AR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S294" s="1">
        <f ca="1">SUMIFS(INDIRECT($F$1&amp;$F294&amp;":"&amp;$F294),INDIRECT($F$1&amp;dbP!$D$2&amp;":"&amp;dbP!$D$2),"&gt;="&amp;AS$6,INDIRECT($F$1&amp;dbP!$D$2&amp;":"&amp;dbP!$D$2),"&lt;="&amp;AS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T294" s="1">
        <f ca="1">SUMIFS(INDIRECT($F$1&amp;$F294&amp;":"&amp;$F294),INDIRECT($F$1&amp;dbP!$D$2&amp;":"&amp;dbP!$D$2),"&gt;="&amp;AT$6,INDIRECT($F$1&amp;dbP!$D$2&amp;":"&amp;dbP!$D$2),"&lt;="&amp;AT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U294" s="1">
        <f ca="1">SUMIFS(INDIRECT($F$1&amp;$F294&amp;":"&amp;$F294),INDIRECT($F$1&amp;dbP!$D$2&amp;":"&amp;dbP!$D$2),"&gt;="&amp;AU$6,INDIRECT($F$1&amp;dbP!$D$2&amp;":"&amp;dbP!$D$2),"&lt;="&amp;AU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V294" s="1">
        <f ca="1">SUMIFS(INDIRECT($F$1&amp;$F294&amp;":"&amp;$F294),INDIRECT($F$1&amp;dbP!$D$2&amp;":"&amp;dbP!$D$2),"&gt;="&amp;AV$6,INDIRECT($F$1&amp;dbP!$D$2&amp;":"&amp;dbP!$D$2),"&lt;="&amp;AV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W294" s="1">
        <f ca="1">SUMIFS(INDIRECT($F$1&amp;$F294&amp;":"&amp;$F294),INDIRECT($F$1&amp;dbP!$D$2&amp;":"&amp;dbP!$D$2),"&gt;="&amp;AW$6,INDIRECT($F$1&amp;dbP!$D$2&amp;":"&amp;dbP!$D$2),"&lt;="&amp;AW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X294" s="1">
        <f ca="1">SUMIFS(INDIRECT($F$1&amp;$F294&amp;":"&amp;$F294),INDIRECT($F$1&amp;dbP!$D$2&amp;":"&amp;dbP!$D$2),"&gt;="&amp;AX$6,INDIRECT($F$1&amp;dbP!$D$2&amp;":"&amp;dbP!$D$2),"&lt;="&amp;AX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Y294" s="1">
        <f ca="1">SUMIFS(INDIRECT($F$1&amp;$F294&amp;":"&amp;$F294),INDIRECT($F$1&amp;dbP!$D$2&amp;":"&amp;dbP!$D$2),"&gt;="&amp;AY$6,INDIRECT($F$1&amp;dbP!$D$2&amp;":"&amp;dbP!$D$2),"&lt;="&amp;AY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AZ294" s="1">
        <f ca="1">SUMIFS(INDIRECT($F$1&amp;$F294&amp;":"&amp;$F294),INDIRECT($F$1&amp;dbP!$D$2&amp;":"&amp;dbP!$D$2),"&gt;="&amp;AZ$6,INDIRECT($F$1&amp;dbP!$D$2&amp;":"&amp;dbP!$D$2),"&lt;="&amp;AZ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A294" s="1">
        <f ca="1">SUMIFS(INDIRECT($F$1&amp;$F294&amp;":"&amp;$F294),INDIRECT($F$1&amp;dbP!$D$2&amp;":"&amp;dbP!$D$2),"&gt;="&amp;BA$6,INDIRECT($F$1&amp;dbP!$D$2&amp;":"&amp;dbP!$D$2),"&lt;="&amp;BA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B294" s="1">
        <f ca="1">SUMIFS(INDIRECT($F$1&amp;$F294&amp;":"&amp;$F294),INDIRECT($F$1&amp;dbP!$D$2&amp;":"&amp;dbP!$D$2),"&gt;="&amp;BB$6,INDIRECT($F$1&amp;dbP!$D$2&amp;":"&amp;dbP!$D$2),"&lt;="&amp;BB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C294" s="1">
        <f ca="1">SUMIFS(INDIRECT($F$1&amp;$F294&amp;":"&amp;$F294),INDIRECT($F$1&amp;dbP!$D$2&amp;":"&amp;dbP!$D$2),"&gt;="&amp;BC$6,INDIRECT($F$1&amp;dbP!$D$2&amp;":"&amp;dbP!$D$2),"&lt;="&amp;BC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D294" s="1">
        <f ca="1">SUMIFS(INDIRECT($F$1&amp;$F294&amp;":"&amp;$F294),INDIRECT($F$1&amp;dbP!$D$2&amp;":"&amp;dbP!$D$2),"&gt;="&amp;BD$6,INDIRECT($F$1&amp;dbP!$D$2&amp;":"&amp;dbP!$D$2),"&lt;="&amp;BD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  <c r="BE294" s="1">
        <f ca="1">SUMIFS(INDIRECT($F$1&amp;$F294&amp;":"&amp;$F294),INDIRECT($F$1&amp;dbP!$D$2&amp;":"&amp;dbP!$D$2),"&gt;="&amp;BE$6,INDIRECT($F$1&amp;dbP!$D$2&amp;":"&amp;dbP!$D$2),"&lt;="&amp;BE$7,INDIRECT($F$1&amp;dbP!$O$2&amp;":"&amp;dbP!$O$2),$H294,INDIRECT($F$1&amp;dbP!$P$2&amp;":"&amp;dbP!$P$2),IF($I294=$J294,"*",$I294),INDIRECT($F$1&amp;dbP!$Q$2&amp;":"&amp;dbP!$Q$2),IF(OR($I294=$J294,"  "&amp;$I294=$J294),"*",RIGHT($J294,LEN($J294)-4)),INDIRECT($F$1&amp;dbP!$AC$2&amp;":"&amp;dbP!$AC$2),RepP!$J$3)</f>
        <v>0</v>
      </c>
    </row>
    <row r="295" spans="2:57" x14ac:dyDescent="0.3">
      <c r="B295" s="1">
        <f>MAX(B$246:B294)+1</f>
        <v>54</v>
      </c>
      <c r="D295" s="1" t="str">
        <f ca="1">INDIRECT($B$1&amp;Items!T$2&amp;$B295)</f>
        <v>CF(-)</v>
      </c>
      <c r="F295" s="1" t="str">
        <f ca="1">INDIRECT($B$1&amp;Items!P$2&amp;$B295)</f>
        <v>AA</v>
      </c>
      <c r="H295" s="13" t="str">
        <f ca="1">INDIRECT($B$1&amp;Items!M$2&amp;$B295)</f>
        <v>Оплаты себестоимостных затрат</v>
      </c>
      <c r="I295" s="13" t="str">
        <f ca="1">IF(INDIRECT($B$1&amp;Items!N$2&amp;$B295)="",H295,INDIRECT($B$1&amp;Items!N$2&amp;$B295))</f>
        <v>Оплаты расходов этапа-3 бизнес-процесса</v>
      </c>
      <c r="J295" s="1" t="str">
        <f ca="1">IF(INDIRECT($B$1&amp;Items!O$2&amp;$B295)="",IF(H295&lt;&gt;I295,"  "&amp;I295,I295),"    "&amp;INDIRECT($B$1&amp;Items!O$2&amp;$B295))</f>
        <v xml:space="preserve">    Производственные затраты-23</v>
      </c>
      <c r="S295" s="1">
        <f ca="1">SUM($U295:INDIRECT(ADDRESS(ROW(),SUMIFS($1:$1,$5:$5,MAX($5:$5)))))</f>
        <v>863460</v>
      </c>
      <c r="V295" s="1">
        <f ca="1">SUMIFS(INDIRECT($F$1&amp;$F295&amp;":"&amp;$F295),INDIRECT($F$1&amp;dbP!$D$2&amp;":"&amp;dbP!$D$2),"&gt;="&amp;V$6,INDIRECT($F$1&amp;dbP!$D$2&amp;":"&amp;dbP!$D$2),"&lt;="&amp;V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W295" s="1">
        <f ca="1">SUMIFS(INDIRECT($F$1&amp;$F295&amp;":"&amp;$F295),INDIRECT($F$1&amp;dbP!$D$2&amp;":"&amp;dbP!$D$2),"&gt;="&amp;W$6,INDIRECT($F$1&amp;dbP!$D$2&amp;":"&amp;dbP!$D$2),"&lt;="&amp;W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X295" s="1">
        <f ca="1">SUMIFS(INDIRECT($F$1&amp;$F295&amp;":"&amp;$F295),INDIRECT($F$1&amp;dbP!$D$2&amp;":"&amp;dbP!$D$2),"&gt;="&amp;X$6,INDIRECT($F$1&amp;dbP!$D$2&amp;":"&amp;dbP!$D$2),"&lt;="&amp;X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Y295" s="1">
        <f ca="1">SUMIFS(INDIRECT($F$1&amp;$F295&amp;":"&amp;$F295),INDIRECT($F$1&amp;dbP!$D$2&amp;":"&amp;dbP!$D$2),"&gt;="&amp;Y$6,INDIRECT($F$1&amp;dbP!$D$2&amp;":"&amp;dbP!$D$2),"&lt;="&amp;Y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Z295" s="1">
        <f ca="1">SUMIFS(INDIRECT($F$1&amp;$F295&amp;":"&amp;$F295),INDIRECT($F$1&amp;dbP!$D$2&amp;":"&amp;dbP!$D$2),"&gt;="&amp;Z$6,INDIRECT($F$1&amp;dbP!$D$2&amp;":"&amp;dbP!$D$2),"&lt;="&amp;Z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A295" s="1">
        <f ca="1">SUMIFS(INDIRECT($F$1&amp;$F295&amp;":"&amp;$F295),INDIRECT($F$1&amp;dbP!$D$2&amp;":"&amp;dbP!$D$2),"&gt;="&amp;AA$6,INDIRECT($F$1&amp;dbP!$D$2&amp;":"&amp;dbP!$D$2),"&lt;="&amp;AA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431730</v>
      </c>
      <c r="AB295" s="1">
        <f ca="1">SUMIFS(INDIRECT($F$1&amp;$F295&amp;":"&amp;$F295),INDIRECT($F$1&amp;dbP!$D$2&amp;":"&amp;dbP!$D$2),"&gt;="&amp;AB$6,INDIRECT($F$1&amp;dbP!$D$2&amp;":"&amp;dbP!$D$2),"&lt;="&amp;AB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C295" s="1">
        <f ca="1">SUMIFS(INDIRECT($F$1&amp;$F295&amp;":"&amp;$F295),INDIRECT($F$1&amp;dbP!$D$2&amp;":"&amp;dbP!$D$2),"&gt;="&amp;AC$6,INDIRECT($F$1&amp;dbP!$D$2&amp;":"&amp;dbP!$D$2),"&lt;="&amp;AC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431730</v>
      </c>
      <c r="AD295" s="1">
        <f ca="1">SUMIFS(INDIRECT($F$1&amp;$F295&amp;":"&amp;$F295),INDIRECT($F$1&amp;dbP!$D$2&amp;":"&amp;dbP!$D$2),"&gt;="&amp;AD$6,INDIRECT($F$1&amp;dbP!$D$2&amp;":"&amp;dbP!$D$2),"&lt;="&amp;AD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E295" s="1">
        <f ca="1">SUMIFS(INDIRECT($F$1&amp;$F295&amp;":"&amp;$F295),INDIRECT($F$1&amp;dbP!$D$2&amp;":"&amp;dbP!$D$2),"&gt;="&amp;AE$6,INDIRECT($F$1&amp;dbP!$D$2&amp;":"&amp;dbP!$D$2),"&lt;="&amp;AE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F295" s="1">
        <f ca="1">SUMIFS(INDIRECT($F$1&amp;$F295&amp;":"&amp;$F295),INDIRECT($F$1&amp;dbP!$D$2&amp;":"&amp;dbP!$D$2),"&gt;="&amp;AF$6,INDIRECT($F$1&amp;dbP!$D$2&amp;":"&amp;dbP!$D$2),"&lt;="&amp;AF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G295" s="1">
        <f ca="1">SUMIFS(INDIRECT($F$1&amp;$F295&amp;":"&amp;$F295),INDIRECT($F$1&amp;dbP!$D$2&amp;":"&amp;dbP!$D$2),"&gt;="&amp;AG$6,INDIRECT($F$1&amp;dbP!$D$2&amp;":"&amp;dbP!$D$2),"&lt;="&amp;AG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H295" s="1">
        <f ca="1">SUMIFS(INDIRECT($F$1&amp;$F295&amp;":"&amp;$F295),INDIRECT($F$1&amp;dbP!$D$2&amp;":"&amp;dbP!$D$2),"&gt;="&amp;AH$6,INDIRECT($F$1&amp;dbP!$D$2&amp;":"&amp;dbP!$D$2),"&lt;="&amp;AH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I295" s="1">
        <f ca="1">SUMIFS(INDIRECT($F$1&amp;$F295&amp;":"&amp;$F295),INDIRECT($F$1&amp;dbP!$D$2&amp;":"&amp;dbP!$D$2),"&gt;="&amp;AI$6,INDIRECT($F$1&amp;dbP!$D$2&amp;":"&amp;dbP!$D$2),"&lt;="&amp;AI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J295" s="1">
        <f ca="1">SUMIFS(INDIRECT($F$1&amp;$F295&amp;":"&amp;$F295),INDIRECT($F$1&amp;dbP!$D$2&amp;":"&amp;dbP!$D$2),"&gt;="&amp;AJ$6,INDIRECT($F$1&amp;dbP!$D$2&amp;":"&amp;dbP!$D$2),"&lt;="&amp;AJ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K295" s="1">
        <f ca="1">SUMIFS(INDIRECT($F$1&amp;$F295&amp;":"&amp;$F295),INDIRECT($F$1&amp;dbP!$D$2&amp;":"&amp;dbP!$D$2),"&gt;="&amp;AK$6,INDIRECT($F$1&amp;dbP!$D$2&amp;":"&amp;dbP!$D$2),"&lt;="&amp;AK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L295" s="1">
        <f ca="1">SUMIFS(INDIRECT($F$1&amp;$F295&amp;":"&amp;$F295),INDIRECT($F$1&amp;dbP!$D$2&amp;":"&amp;dbP!$D$2),"&gt;="&amp;AL$6,INDIRECT($F$1&amp;dbP!$D$2&amp;":"&amp;dbP!$D$2),"&lt;="&amp;AL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M295" s="1">
        <f ca="1">SUMIFS(INDIRECT($F$1&amp;$F295&amp;":"&amp;$F295),INDIRECT($F$1&amp;dbP!$D$2&amp;":"&amp;dbP!$D$2),"&gt;="&amp;AM$6,INDIRECT($F$1&amp;dbP!$D$2&amp;":"&amp;dbP!$D$2),"&lt;="&amp;AM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N295" s="1">
        <f ca="1">SUMIFS(INDIRECT($F$1&amp;$F295&amp;":"&amp;$F295),INDIRECT($F$1&amp;dbP!$D$2&amp;":"&amp;dbP!$D$2),"&gt;="&amp;AN$6,INDIRECT($F$1&amp;dbP!$D$2&amp;":"&amp;dbP!$D$2),"&lt;="&amp;AN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O295" s="1">
        <f ca="1">SUMIFS(INDIRECT($F$1&amp;$F295&amp;":"&amp;$F295),INDIRECT($F$1&amp;dbP!$D$2&amp;":"&amp;dbP!$D$2),"&gt;="&amp;AO$6,INDIRECT($F$1&amp;dbP!$D$2&amp;":"&amp;dbP!$D$2),"&lt;="&amp;AO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P295" s="1">
        <f ca="1">SUMIFS(INDIRECT($F$1&amp;$F295&amp;":"&amp;$F295),INDIRECT($F$1&amp;dbP!$D$2&amp;":"&amp;dbP!$D$2),"&gt;="&amp;AP$6,INDIRECT($F$1&amp;dbP!$D$2&amp;":"&amp;dbP!$D$2),"&lt;="&amp;AP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Q295" s="1">
        <f ca="1">SUMIFS(INDIRECT($F$1&amp;$F295&amp;":"&amp;$F295),INDIRECT($F$1&amp;dbP!$D$2&amp;":"&amp;dbP!$D$2),"&gt;="&amp;AQ$6,INDIRECT($F$1&amp;dbP!$D$2&amp;":"&amp;dbP!$D$2),"&lt;="&amp;AQ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R295" s="1">
        <f ca="1">SUMIFS(INDIRECT($F$1&amp;$F295&amp;":"&amp;$F295),INDIRECT($F$1&amp;dbP!$D$2&amp;":"&amp;dbP!$D$2),"&gt;="&amp;AR$6,INDIRECT($F$1&amp;dbP!$D$2&amp;":"&amp;dbP!$D$2),"&lt;="&amp;AR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S295" s="1">
        <f ca="1">SUMIFS(INDIRECT($F$1&amp;$F295&amp;":"&amp;$F295),INDIRECT($F$1&amp;dbP!$D$2&amp;":"&amp;dbP!$D$2),"&gt;="&amp;AS$6,INDIRECT($F$1&amp;dbP!$D$2&amp;":"&amp;dbP!$D$2),"&lt;="&amp;AS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T295" s="1">
        <f ca="1">SUMIFS(INDIRECT($F$1&amp;$F295&amp;":"&amp;$F295),INDIRECT($F$1&amp;dbP!$D$2&amp;":"&amp;dbP!$D$2),"&gt;="&amp;AT$6,INDIRECT($F$1&amp;dbP!$D$2&amp;":"&amp;dbP!$D$2),"&lt;="&amp;AT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U295" s="1">
        <f ca="1">SUMIFS(INDIRECT($F$1&amp;$F295&amp;":"&amp;$F295),INDIRECT($F$1&amp;dbP!$D$2&amp;":"&amp;dbP!$D$2),"&gt;="&amp;AU$6,INDIRECT($F$1&amp;dbP!$D$2&amp;":"&amp;dbP!$D$2),"&lt;="&amp;AU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V295" s="1">
        <f ca="1">SUMIFS(INDIRECT($F$1&amp;$F295&amp;":"&amp;$F295),INDIRECT($F$1&amp;dbP!$D$2&amp;":"&amp;dbP!$D$2),"&gt;="&amp;AV$6,INDIRECT($F$1&amp;dbP!$D$2&amp;":"&amp;dbP!$D$2),"&lt;="&amp;AV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W295" s="1">
        <f ca="1">SUMIFS(INDIRECT($F$1&amp;$F295&amp;":"&amp;$F295),INDIRECT($F$1&amp;dbP!$D$2&amp;":"&amp;dbP!$D$2),"&gt;="&amp;AW$6,INDIRECT($F$1&amp;dbP!$D$2&amp;":"&amp;dbP!$D$2),"&lt;="&amp;AW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X295" s="1">
        <f ca="1">SUMIFS(INDIRECT($F$1&amp;$F295&amp;":"&amp;$F295),INDIRECT($F$1&amp;dbP!$D$2&amp;":"&amp;dbP!$D$2),"&gt;="&amp;AX$6,INDIRECT($F$1&amp;dbP!$D$2&amp;":"&amp;dbP!$D$2),"&lt;="&amp;AX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Y295" s="1">
        <f ca="1">SUMIFS(INDIRECT($F$1&amp;$F295&amp;":"&amp;$F295),INDIRECT($F$1&amp;dbP!$D$2&amp;":"&amp;dbP!$D$2),"&gt;="&amp;AY$6,INDIRECT($F$1&amp;dbP!$D$2&amp;":"&amp;dbP!$D$2),"&lt;="&amp;AY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AZ295" s="1">
        <f ca="1">SUMIFS(INDIRECT($F$1&amp;$F295&amp;":"&amp;$F295),INDIRECT($F$1&amp;dbP!$D$2&amp;":"&amp;dbP!$D$2),"&gt;="&amp;AZ$6,INDIRECT($F$1&amp;dbP!$D$2&amp;":"&amp;dbP!$D$2),"&lt;="&amp;AZ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A295" s="1">
        <f ca="1">SUMIFS(INDIRECT($F$1&amp;$F295&amp;":"&amp;$F295),INDIRECT($F$1&amp;dbP!$D$2&amp;":"&amp;dbP!$D$2),"&gt;="&amp;BA$6,INDIRECT($F$1&amp;dbP!$D$2&amp;":"&amp;dbP!$D$2),"&lt;="&amp;BA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B295" s="1">
        <f ca="1">SUMIFS(INDIRECT($F$1&amp;$F295&amp;":"&amp;$F295),INDIRECT($F$1&amp;dbP!$D$2&amp;":"&amp;dbP!$D$2),"&gt;="&amp;BB$6,INDIRECT($F$1&amp;dbP!$D$2&amp;":"&amp;dbP!$D$2),"&lt;="&amp;BB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C295" s="1">
        <f ca="1">SUMIFS(INDIRECT($F$1&amp;$F295&amp;":"&amp;$F295),INDIRECT($F$1&amp;dbP!$D$2&amp;":"&amp;dbP!$D$2),"&gt;="&amp;BC$6,INDIRECT($F$1&amp;dbP!$D$2&amp;":"&amp;dbP!$D$2),"&lt;="&amp;BC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D295" s="1">
        <f ca="1">SUMIFS(INDIRECT($F$1&amp;$F295&amp;":"&amp;$F295),INDIRECT($F$1&amp;dbP!$D$2&amp;":"&amp;dbP!$D$2),"&gt;="&amp;BD$6,INDIRECT($F$1&amp;dbP!$D$2&amp;":"&amp;dbP!$D$2),"&lt;="&amp;BD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  <c r="BE295" s="1">
        <f ca="1">SUMIFS(INDIRECT($F$1&amp;$F295&amp;":"&amp;$F295),INDIRECT($F$1&amp;dbP!$D$2&amp;":"&amp;dbP!$D$2),"&gt;="&amp;BE$6,INDIRECT($F$1&amp;dbP!$D$2&amp;":"&amp;dbP!$D$2),"&lt;="&amp;BE$7,INDIRECT($F$1&amp;dbP!$O$2&amp;":"&amp;dbP!$O$2),$H295,INDIRECT($F$1&amp;dbP!$P$2&amp;":"&amp;dbP!$P$2),IF($I295=$J295,"*",$I295),INDIRECT($F$1&amp;dbP!$Q$2&amp;":"&amp;dbP!$Q$2),IF(OR($I295=$J295,"  "&amp;$I295=$J295),"*",RIGHT($J295,LEN($J295)-4)),INDIRECT($F$1&amp;dbP!$AC$2&amp;":"&amp;dbP!$AC$2),RepP!$J$3)</f>
        <v>0</v>
      </c>
    </row>
    <row r="296" spans="2:57" x14ac:dyDescent="0.3">
      <c r="B296" s="1">
        <f>MAX(B$246:B295)+1</f>
        <v>55</v>
      </c>
      <c r="D296" s="1" t="str">
        <f ca="1">INDIRECT($B$1&amp;Items!T$2&amp;$B296)</f>
        <v>CF(-)</v>
      </c>
      <c r="F296" s="1" t="str">
        <f ca="1">INDIRECT($B$1&amp;Items!P$2&amp;$B296)</f>
        <v>AA</v>
      </c>
      <c r="H296" s="13" t="str">
        <f ca="1">INDIRECT($B$1&amp;Items!M$2&amp;$B296)</f>
        <v>Оплаты себестоимостных затрат</v>
      </c>
      <c r="I296" s="13" t="str">
        <f ca="1">IF(INDIRECT($B$1&amp;Items!N$2&amp;$B296)="",H296,INDIRECT($B$1&amp;Items!N$2&amp;$B296))</f>
        <v>Оплаты расходов этапа-3 бизнес-процесса</v>
      </c>
      <c r="J296" s="1" t="str">
        <f ca="1">IF(INDIRECT($B$1&amp;Items!O$2&amp;$B296)="",IF(H296&lt;&gt;I296,"  "&amp;I296,I296),"    "&amp;INDIRECT($B$1&amp;Items!O$2&amp;$B296))</f>
        <v xml:space="preserve">    Производственные затраты-24</v>
      </c>
      <c r="S296" s="1">
        <f ca="1">SUM($U296:INDIRECT(ADDRESS(ROW(),SUMIFS($1:$1,$5:$5,MAX($5:$5)))))</f>
        <v>959400</v>
      </c>
      <c r="V296" s="1">
        <f ca="1">SUMIFS(INDIRECT($F$1&amp;$F296&amp;":"&amp;$F296),INDIRECT($F$1&amp;dbP!$D$2&amp;":"&amp;dbP!$D$2),"&gt;="&amp;V$6,INDIRECT($F$1&amp;dbP!$D$2&amp;":"&amp;dbP!$D$2),"&lt;="&amp;V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671580</v>
      </c>
      <c r="W296" s="1">
        <f ca="1">SUMIFS(INDIRECT($F$1&amp;$F296&amp;":"&amp;$F296),INDIRECT($F$1&amp;dbP!$D$2&amp;":"&amp;dbP!$D$2),"&gt;="&amp;W$6,INDIRECT($F$1&amp;dbP!$D$2&amp;":"&amp;dbP!$D$2),"&lt;="&amp;W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287820</v>
      </c>
      <c r="X296" s="1">
        <f ca="1">SUMIFS(INDIRECT($F$1&amp;$F296&amp;":"&amp;$F296),INDIRECT($F$1&amp;dbP!$D$2&amp;":"&amp;dbP!$D$2),"&gt;="&amp;X$6,INDIRECT($F$1&amp;dbP!$D$2&amp;":"&amp;dbP!$D$2),"&lt;="&amp;X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Y296" s="1">
        <f ca="1">SUMIFS(INDIRECT($F$1&amp;$F296&amp;":"&amp;$F296),INDIRECT($F$1&amp;dbP!$D$2&amp;":"&amp;dbP!$D$2),"&gt;="&amp;Y$6,INDIRECT($F$1&amp;dbP!$D$2&amp;":"&amp;dbP!$D$2),"&lt;="&amp;Y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Z296" s="1">
        <f ca="1">SUMIFS(INDIRECT($F$1&amp;$F296&amp;":"&amp;$F296),INDIRECT($F$1&amp;dbP!$D$2&amp;":"&amp;dbP!$D$2),"&gt;="&amp;Z$6,INDIRECT($F$1&amp;dbP!$D$2&amp;":"&amp;dbP!$D$2),"&lt;="&amp;Z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A296" s="1">
        <f ca="1">SUMIFS(INDIRECT($F$1&amp;$F296&amp;":"&amp;$F296),INDIRECT($F$1&amp;dbP!$D$2&amp;":"&amp;dbP!$D$2),"&gt;="&amp;AA$6,INDIRECT($F$1&amp;dbP!$D$2&amp;":"&amp;dbP!$D$2),"&lt;="&amp;AA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B296" s="1">
        <f ca="1">SUMIFS(INDIRECT($F$1&amp;$F296&amp;":"&amp;$F296),INDIRECT($F$1&amp;dbP!$D$2&amp;":"&amp;dbP!$D$2),"&gt;="&amp;AB$6,INDIRECT($F$1&amp;dbP!$D$2&amp;":"&amp;dbP!$D$2),"&lt;="&amp;AB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C296" s="1">
        <f ca="1">SUMIFS(INDIRECT($F$1&amp;$F296&amp;":"&amp;$F296),INDIRECT($F$1&amp;dbP!$D$2&amp;":"&amp;dbP!$D$2),"&gt;="&amp;AC$6,INDIRECT($F$1&amp;dbP!$D$2&amp;":"&amp;dbP!$D$2),"&lt;="&amp;AC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D296" s="1">
        <f ca="1">SUMIFS(INDIRECT($F$1&amp;$F296&amp;":"&amp;$F296),INDIRECT($F$1&amp;dbP!$D$2&amp;":"&amp;dbP!$D$2),"&gt;="&amp;AD$6,INDIRECT($F$1&amp;dbP!$D$2&amp;":"&amp;dbP!$D$2),"&lt;="&amp;AD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E296" s="1">
        <f ca="1">SUMIFS(INDIRECT($F$1&amp;$F296&amp;":"&amp;$F296),INDIRECT($F$1&amp;dbP!$D$2&amp;":"&amp;dbP!$D$2),"&gt;="&amp;AE$6,INDIRECT($F$1&amp;dbP!$D$2&amp;":"&amp;dbP!$D$2),"&lt;="&amp;AE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F296" s="1">
        <f ca="1">SUMIFS(INDIRECT($F$1&amp;$F296&amp;":"&amp;$F296),INDIRECT($F$1&amp;dbP!$D$2&amp;":"&amp;dbP!$D$2),"&gt;="&amp;AF$6,INDIRECT($F$1&amp;dbP!$D$2&amp;":"&amp;dbP!$D$2),"&lt;="&amp;AF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G296" s="1">
        <f ca="1">SUMIFS(INDIRECT($F$1&amp;$F296&amp;":"&amp;$F296),INDIRECT($F$1&amp;dbP!$D$2&amp;":"&amp;dbP!$D$2),"&gt;="&amp;AG$6,INDIRECT($F$1&amp;dbP!$D$2&amp;":"&amp;dbP!$D$2),"&lt;="&amp;AG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H296" s="1">
        <f ca="1">SUMIFS(INDIRECT($F$1&amp;$F296&amp;":"&amp;$F296),INDIRECT($F$1&amp;dbP!$D$2&amp;":"&amp;dbP!$D$2),"&gt;="&amp;AH$6,INDIRECT($F$1&amp;dbP!$D$2&amp;":"&amp;dbP!$D$2),"&lt;="&amp;AH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I296" s="1">
        <f ca="1">SUMIFS(INDIRECT($F$1&amp;$F296&amp;":"&amp;$F296),INDIRECT($F$1&amp;dbP!$D$2&amp;":"&amp;dbP!$D$2),"&gt;="&amp;AI$6,INDIRECT($F$1&amp;dbP!$D$2&amp;":"&amp;dbP!$D$2),"&lt;="&amp;AI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J296" s="1">
        <f ca="1">SUMIFS(INDIRECT($F$1&amp;$F296&amp;":"&amp;$F296),INDIRECT($F$1&amp;dbP!$D$2&amp;":"&amp;dbP!$D$2),"&gt;="&amp;AJ$6,INDIRECT($F$1&amp;dbP!$D$2&amp;":"&amp;dbP!$D$2),"&lt;="&amp;AJ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K296" s="1">
        <f ca="1">SUMIFS(INDIRECT($F$1&amp;$F296&amp;":"&amp;$F296),INDIRECT($F$1&amp;dbP!$D$2&amp;":"&amp;dbP!$D$2),"&gt;="&amp;AK$6,INDIRECT($F$1&amp;dbP!$D$2&amp;":"&amp;dbP!$D$2),"&lt;="&amp;AK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L296" s="1">
        <f ca="1">SUMIFS(INDIRECT($F$1&amp;$F296&amp;":"&amp;$F296),INDIRECT($F$1&amp;dbP!$D$2&amp;":"&amp;dbP!$D$2),"&gt;="&amp;AL$6,INDIRECT($F$1&amp;dbP!$D$2&amp;":"&amp;dbP!$D$2),"&lt;="&amp;AL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M296" s="1">
        <f ca="1">SUMIFS(INDIRECT($F$1&amp;$F296&amp;":"&amp;$F296),INDIRECT($F$1&amp;dbP!$D$2&amp;":"&amp;dbP!$D$2),"&gt;="&amp;AM$6,INDIRECT($F$1&amp;dbP!$D$2&amp;":"&amp;dbP!$D$2),"&lt;="&amp;AM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N296" s="1">
        <f ca="1">SUMIFS(INDIRECT($F$1&amp;$F296&amp;":"&amp;$F296),INDIRECT($F$1&amp;dbP!$D$2&amp;":"&amp;dbP!$D$2),"&gt;="&amp;AN$6,INDIRECT($F$1&amp;dbP!$D$2&amp;":"&amp;dbP!$D$2),"&lt;="&amp;AN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O296" s="1">
        <f ca="1">SUMIFS(INDIRECT($F$1&amp;$F296&amp;":"&amp;$F296),INDIRECT($F$1&amp;dbP!$D$2&amp;":"&amp;dbP!$D$2),"&gt;="&amp;AO$6,INDIRECT($F$1&amp;dbP!$D$2&amp;":"&amp;dbP!$D$2),"&lt;="&amp;AO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P296" s="1">
        <f ca="1">SUMIFS(INDIRECT($F$1&amp;$F296&amp;":"&amp;$F296),INDIRECT($F$1&amp;dbP!$D$2&amp;":"&amp;dbP!$D$2),"&gt;="&amp;AP$6,INDIRECT($F$1&amp;dbP!$D$2&amp;":"&amp;dbP!$D$2),"&lt;="&amp;AP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Q296" s="1">
        <f ca="1">SUMIFS(INDIRECT($F$1&amp;$F296&amp;":"&amp;$F296),INDIRECT($F$1&amp;dbP!$D$2&amp;":"&amp;dbP!$D$2),"&gt;="&amp;AQ$6,INDIRECT($F$1&amp;dbP!$D$2&amp;":"&amp;dbP!$D$2),"&lt;="&amp;AQ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R296" s="1">
        <f ca="1">SUMIFS(INDIRECT($F$1&amp;$F296&amp;":"&amp;$F296),INDIRECT($F$1&amp;dbP!$D$2&amp;":"&amp;dbP!$D$2),"&gt;="&amp;AR$6,INDIRECT($F$1&amp;dbP!$D$2&amp;":"&amp;dbP!$D$2),"&lt;="&amp;AR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S296" s="1">
        <f ca="1">SUMIFS(INDIRECT($F$1&amp;$F296&amp;":"&amp;$F296),INDIRECT($F$1&amp;dbP!$D$2&amp;":"&amp;dbP!$D$2),"&gt;="&amp;AS$6,INDIRECT($F$1&amp;dbP!$D$2&amp;":"&amp;dbP!$D$2),"&lt;="&amp;AS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T296" s="1">
        <f ca="1">SUMIFS(INDIRECT($F$1&amp;$F296&amp;":"&amp;$F296),INDIRECT($F$1&amp;dbP!$D$2&amp;":"&amp;dbP!$D$2),"&gt;="&amp;AT$6,INDIRECT($F$1&amp;dbP!$D$2&amp;":"&amp;dbP!$D$2),"&lt;="&amp;AT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U296" s="1">
        <f ca="1">SUMIFS(INDIRECT($F$1&amp;$F296&amp;":"&amp;$F296),INDIRECT($F$1&amp;dbP!$D$2&amp;":"&amp;dbP!$D$2),"&gt;="&amp;AU$6,INDIRECT($F$1&amp;dbP!$D$2&amp;":"&amp;dbP!$D$2),"&lt;="&amp;AU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V296" s="1">
        <f ca="1">SUMIFS(INDIRECT($F$1&amp;$F296&amp;":"&amp;$F296),INDIRECT($F$1&amp;dbP!$D$2&amp;":"&amp;dbP!$D$2),"&gt;="&amp;AV$6,INDIRECT($F$1&amp;dbP!$D$2&amp;":"&amp;dbP!$D$2),"&lt;="&amp;AV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W296" s="1">
        <f ca="1">SUMIFS(INDIRECT($F$1&amp;$F296&amp;":"&amp;$F296),INDIRECT($F$1&amp;dbP!$D$2&amp;":"&amp;dbP!$D$2),"&gt;="&amp;AW$6,INDIRECT($F$1&amp;dbP!$D$2&amp;":"&amp;dbP!$D$2),"&lt;="&amp;AW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X296" s="1">
        <f ca="1">SUMIFS(INDIRECT($F$1&amp;$F296&amp;":"&amp;$F296),INDIRECT($F$1&amp;dbP!$D$2&amp;":"&amp;dbP!$D$2),"&gt;="&amp;AX$6,INDIRECT($F$1&amp;dbP!$D$2&amp;":"&amp;dbP!$D$2),"&lt;="&amp;AX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Y296" s="1">
        <f ca="1">SUMIFS(INDIRECT($F$1&amp;$F296&amp;":"&amp;$F296),INDIRECT($F$1&amp;dbP!$D$2&amp;":"&amp;dbP!$D$2),"&gt;="&amp;AY$6,INDIRECT($F$1&amp;dbP!$D$2&amp;":"&amp;dbP!$D$2),"&lt;="&amp;AY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AZ296" s="1">
        <f ca="1">SUMIFS(INDIRECT($F$1&amp;$F296&amp;":"&amp;$F296),INDIRECT($F$1&amp;dbP!$D$2&amp;":"&amp;dbP!$D$2),"&gt;="&amp;AZ$6,INDIRECT($F$1&amp;dbP!$D$2&amp;":"&amp;dbP!$D$2),"&lt;="&amp;AZ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A296" s="1">
        <f ca="1">SUMIFS(INDIRECT($F$1&amp;$F296&amp;":"&amp;$F296),INDIRECT($F$1&amp;dbP!$D$2&amp;":"&amp;dbP!$D$2),"&gt;="&amp;BA$6,INDIRECT($F$1&amp;dbP!$D$2&amp;":"&amp;dbP!$D$2),"&lt;="&amp;BA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B296" s="1">
        <f ca="1">SUMIFS(INDIRECT($F$1&amp;$F296&amp;":"&amp;$F296),INDIRECT($F$1&amp;dbP!$D$2&amp;":"&amp;dbP!$D$2),"&gt;="&amp;BB$6,INDIRECT($F$1&amp;dbP!$D$2&amp;":"&amp;dbP!$D$2),"&lt;="&amp;BB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C296" s="1">
        <f ca="1">SUMIFS(INDIRECT($F$1&amp;$F296&amp;":"&amp;$F296),INDIRECT($F$1&amp;dbP!$D$2&amp;":"&amp;dbP!$D$2),"&gt;="&amp;BC$6,INDIRECT($F$1&amp;dbP!$D$2&amp;":"&amp;dbP!$D$2),"&lt;="&amp;BC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D296" s="1">
        <f ca="1">SUMIFS(INDIRECT($F$1&amp;$F296&amp;":"&amp;$F296),INDIRECT($F$1&amp;dbP!$D$2&amp;":"&amp;dbP!$D$2),"&gt;="&amp;BD$6,INDIRECT($F$1&amp;dbP!$D$2&amp;":"&amp;dbP!$D$2),"&lt;="&amp;BD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  <c r="BE296" s="1">
        <f ca="1">SUMIFS(INDIRECT($F$1&amp;$F296&amp;":"&amp;$F296),INDIRECT($F$1&amp;dbP!$D$2&amp;":"&amp;dbP!$D$2),"&gt;="&amp;BE$6,INDIRECT($F$1&amp;dbP!$D$2&amp;":"&amp;dbP!$D$2),"&lt;="&amp;BE$7,INDIRECT($F$1&amp;dbP!$O$2&amp;":"&amp;dbP!$O$2),$H296,INDIRECT($F$1&amp;dbP!$P$2&amp;":"&amp;dbP!$P$2),IF($I296=$J296,"*",$I296),INDIRECT($F$1&amp;dbP!$Q$2&amp;":"&amp;dbP!$Q$2),IF(OR($I296=$J296,"  "&amp;$I296=$J296),"*",RIGHT($J296,LEN($J296)-4)),INDIRECT($F$1&amp;dbP!$AC$2&amp;":"&amp;dbP!$AC$2),RepP!$J$3)</f>
        <v>0</v>
      </c>
    </row>
    <row r="297" spans="2:57" x14ac:dyDescent="0.3">
      <c r="B297" s="1">
        <f>MAX(B$246:B296)+1</f>
        <v>56</v>
      </c>
      <c r="D297" s="1" t="str">
        <f ca="1">INDIRECT($B$1&amp;Items!T$2&amp;$B297)</f>
        <v>CF(-)</v>
      </c>
      <c r="F297" s="1" t="str">
        <f ca="1">INDIRECT($B$1&amp;Items!P$2&amp;$B297)</f>
        <v>AA</v>
      </c>
      <c r="H297" s="13" t="str">
        <f ca="1">INDIRECT($B$1&amp;Items!M$2&amp;$B297)</f>
        <v>Оплаты себестоимостных затрат</v>
      </c>
      <c r="I297" s="13" t="str">
        <f ca="1">IF(INDIRECT($B$1&amp;Items!N$2&amp;$B297)="",H297,INDIRECT($B$1&amp;Items!N$2&amp;$B297))</f>
        <v>Оплаты расходов этапа-3 бизнес-процесса</v>
      </c>
      <c r="J297" s="1" t="str">
        <f ca="1">IF(INDIRECT($B$1&amp;Items!O$2&amp;$B297)="",IF(H297&lt;&gt;I297,"  "&amp;I297,I297),"    "&amp;INDIRECT($B$1&amp;Items!O$2&amp;$B297))</f>
        <v xml:space="preserve">    Производственные затраты-25</v>
      </c>
      <c r="S297" s="1">
        <f ca="1">SUM($U297:INDIRECT(ADDRESS(ROW(),SUMIFS($1:$1,$5:$5,MAX($5:$5)))))</f>
        <v>684600</v>
      </c>
      <c r="V297" s="1">
        <f ca="1">SUMIFS(INDIRECT($F$1&amp;$F297&amp;":"&amp;$F297),INDIRECT($F$1&amp;dbP!$D$2&amp;":"&amp;dbP!$D$2),"&gt;="&amp;V$6,INDIRECT($F$1&amp;dbP!$D$2&amp;":"&amp;dbP!$D$2),"&lt;="&amp;V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684600</v>
      </c>
      <c r="W297" s="1">
        <f ca="1">SUMIFS(INDIRECT($F$1&amp;$F297&amp;":"&amp;$F297),INDIRECT($F$1&amp;dbP!$D$2&amp;":"&amp;dbP!$D$2),"&gt;="&amp;W$6,INDIRECT($F$1&amp;dbP!$D$2&amp;":"&amp;dbP!$D$2),"&lt;="&amp;W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X297" s="1">
        <f ca="1">SUMIFS(INDIRECT($F$1&amp;$F297&amp;":"&amp;$F297),INDIRECT($F$1&amp;dbP!$D$2&amp;":"&amp;dbP!$D$2),"&gt;="&amp;X$6,INDIRECT($F$1&amp;dbP!$D$2&amp;":"&amp;dbP!$D$2),"&lt;="&amp;X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Y297" s="1">
        <f ca="1">SUMIFS(INDIRECT($F$1&amp;$F297&amp;":"&amp;$F297),INDIRECT($F$1&amp;dbP!$D$2&amp;":"&amp;dbP!$D$2),"&gt;="&amp;Y$6,INDIRECT($F$1&amp;dbP!$D$2&amp;":"&amp;dbP!$D$2),"&lt;="&amp;Y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Z297" s="1">
        <f ca="1">SUMIFS(INDIRECT($F$1&amp;$F297&amp;":"&amp;$F297),INDIRECT($F$1&amp;dbP!$D$2&amp;":"&amp;dbP!$D$2),"&gt;="&amp;Z$6,INDIRECT($F$1&amp;dbP!$D$2&amp;":"&amp;dbP!$D$2),"&lt;="&amp;Z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A297" s="1">
        <f ca="1">SUMIFS(INDIRECT($F$1&amp;$F297&amp;":"&amp;$F297),INDIRECT($F$1&amp;dbP!$D$2&amp;":"&amp;dbP!$D$2),"&gt;="&amp;AA$6,INDIRECT($F$1&amp;dbP!$D$2&amp;":"&amp;dbP!$D$2),"&lt;="&amp;AA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B297" s="1">
        <f ca="1">SUMIFS(INDIRECT($F$1&amp;$F297&amp;":"&amp;$F297),INDIRECT($F$1&amp;dbP!$D$2&amp;":"&amp;dbP!$D$2),"&gt;="&amp;AB$6,INDIRECT($F$1&amp;dbP!$D$2&amp;":"&amp;dbP!$D$2),"&lt;="&amp;AB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C297" s="1">
        <f ca="1">SUMIFS(INDIRECT($F$1&amp;$F297&amp;":"&amp;$F297),INDIRECT($F$1&amp;dbP!$D$2&amp;":"&amp;dbP!$D$2),"&gt;="&amp;AC$6,INDIRECT($F$1&amp;dbP!$D$2&amp;":"&amp;dbP!$D$2),"&lt;="&amp;AC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D297" s="1">
        <f ca="1">SUMIFS(INDIRECT($F$1&amp;$F297&amp;":"&amp;$F297),INDIRECT($F$1&amp;dbP!$D$2&amp;":"&amp;dbP!$D$2),"&gt;="&amp;AD$6,INDIRECT($F$1&amp;dbP!$D$2&amp;":"&amp;dbP!$D$2),"&lt;="&amp;AD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E297" s="1">
        <f ca="1">SUMIFS(INDIRECT($F$1&amp;$F297&amp;":"&amp;$F297),INDIRECT($F$1&amp;dbP!$D$2&amp;":"&amp;dbP!$D$2),"&gt;="&amp;AE$6,INDIRECT($F$1&amp;dbP!$D$2&amp;":"&amp;dbP!$D$2),"&lt;="&amp;AE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F297" s="1">
        <f ca="1">SUMIFS(INDIRECT($F$1&amp;$F297&amp;":"&amp;$F297),INDIRECT($F$1&amp;dbP!$D$2&amp;":"&amp;dbP!$D$2),"&gt;="&amp;AF$6,INDIRECT($F$1&amp;dbP!$D$2&amp;":"&amp;dbP!$D$2),"&lt;="&amp;AF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G297" s="1">
        <f ca="1">SUMIFS(INDIRECT($F$1&amp;$F297&amp;":"&amp;$F297),INDIRECT($F$1&amp;dbP!$D$2&amp;":"&amp;dbP!$D$2),"&gt;="&amp;AG$6,INDIRECT($F$1&amp;dbP!$D$2&amp;":"&amp;dbP!$D$2),"&lt;="&amp;AG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H297" s="1">
        <f ca="1">SUMIFS(INDIRECT($F$1&amp;$F297&amp;":"&amp;$F297),INDIRECT($F$1&amp;dbP!$D$2&amp;":"&amp;dbP!$D$2),"&gt;="&amp;AH$6,INDIRECT($F$1&amp;dbP!$D$2&amp;":"&amp;dbP!$D$2),"&lt;="&amp;AH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I297" s="1">
        <f ca="1">SUMIFS(INDIRECT($F$1&amp;$F297&amp;":"&amp;$F297),INDIRECT($F$1&amp;dbP!$D$2&amp;":"&amp;dbP!$D$2),"&gt;="&amp;AI$6,INDIRECT($F$1&amp;dbP!$D$2&amp;":"&amp;dbP!$D$2),"&lt;="&amp;AI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J297" s="1">
        <f ca="1">SUMIFS(INDIRECT($F$1&amp;$F297&amp;":"&amp;$F297),INDIRECT($F$1&amp;dbP!$D$2&amp;":"&amp;dbP!$D$2),"&gt;="&amp;AJ$6,INDIRECT($F$1&amp;dbP!$D$2&amp;":"&amp;dbP!$D$2),"&lt;="&amp;AJ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K297" s="1">
        <f ca="1">SUMIFS(INDIRECT($F$1&amp;$F297&amp;":"&amp;$F297),INDIRECT($F$1&amp;dbP!$D$2&amp;":"&amp;dbP!$D$2),"&gt;="&amp;AK$6,INDIRECT($F$1&amp;dbP!$D$2&amp;":"&amp;dbP!$D$2),"&lt;="&amp;AK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L297" s="1">
        <f ca="1">SUMIFS(INDIRECT($F$1&amp;$F297&amp;":"&amp;$F297),INDIRECT($F$1&amp;dbP!$D$2&amp;":"&amp;dbP!$D$2),"&gt;="&amp;AL$6,INDIRECT($F$1&amp;dbP!$D$2&amp;":"&amp;dbP!$D$2),"&lt;="&amp;AL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M297" s="1">
        <f ca="1">SUMIFS(INDIRECT($F$1&amp;$F297&amp;":"&amp;$F297),INDIRECT($F$1&amp;dbP!$D$2&amp;":"&amp;dbP!$D$2),"&gt;="&amp;AM$6,INDIRECT($F$1&amp;dbP!$D$2&amp;":"&amp;dbP!$D$2),"&lt;="&amp;AM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N297" s="1">
        <f ca="1">SUMIFS(INDIRECT($F$1&amp;$F297&amp;":"&amp;$F297),INDIRECT($F$1&amp;dbP!$D$2&amp;":"&amp;dbP!$D$2),"&gt;="&amp;AN$6,INDIRECT($F$1&amp;dbP!$D$2&amp;":"&amp;dbP!$D$2),"&lt;="&amp;AN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O297" s="1">
        <f ca="1">SUMIFS(INDIRECT($F$1&amp;$F297&amp;":"&amp;$F297),INDIRECT($F$1&amp;dbP!$D$2&amp;":"&amp;dbP!$D$2),"&gt;="&amp;AO$6,INDIRECT($F$1&amp;dbP!$D$2&amp;":"&amp;dbP!$D$2),"&lt;="&amp;AO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P297" s="1">
        <f ca="1">SUMIFS(INDIRECT($F$1&amp;$F297&amp;":"&amp;$F297),INDIRECT($F$1&amp;dbP!$D$2&amp;":"&amp;dbP!$D$2),"&gt;="&amp;AP$6,INDIRECT($F$1&amp;dbP!$D$2&amp;":"&amp;dbP!$D$2),"&lt;="&amp;AP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Q297" s="1">
        <f ca="1">SUMIFS(INDIRECT($F$1&amp;$F297&amp;":"&amp;$F297),INDIRECT($F$1&amp;dbP!$D$2&amp;":"&amp;dbP!$D$2),"&gt;="&amp;AQ$6,INDIRECT($F$1&amp;dbP!$D$2&amp;":"&amp;dbP!$D$2),"&lt;="&amp;AQ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R297" s="1">
        <f ca="1">SUMIFS(INDIRECT($F$1&amp;$F297&amp;":"&amp;$F297),INDIRECT($F$1&amp;dbP!$D$2&amp;":"&amp;dbP!$D$2),"&gt;="&amp;AR$6,INDIRECT($F$1&amp;dbP!$D$2&amp;":"&amp;dbP!$D$2),"&lt;="&amp;AR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S297" s="1">
        <f ca="1">SUMIFS(INDIRECT($F$1&amp;$F297&amp;":"&amp;$F297),INDIRECT($F$1&amp;dbP!$D$2&amp;":"&amp;dbP!$D$2),"&gt;="&amp;AS$6,INDIRECT($F$1&amp;dbP!$D$2&amp;":"&amp;dbP!$D$2),"&lt;="&amp;AS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T297" s="1">
        <f ca="1">SUMIFS(INDIRECT($F$1&amp;$F297&amp;":"&amp;$F297),INDIRECT($F$1&amp;dbP!$D$2&amp;":"&amp;dbP!$D$2),"&gt;="&amp;AT$6,INDIRECT($F$1&amp;dbP!$D$2&amp;":"&amp;dbP!$D$2),"&lt;="&amp;AT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U297" s="1">
        <f ca="1">SUMIFS(INDIRECT($F$1&amp;$F297&amp;":"&amp;$F297),INDIRECT($F$1&amp;dbP!$D$2&amp;":"&amp;dbP!$D$2),"&gt;="&amp;AU$6,INDIRECT($F$1&amp;dbP!$D$2&amp;":"&amp;dbP!$D$2),"&lt;="&amp;AU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V297" s="1">
        <f ca="1">SUMIFS(INDIRECT($F$1&amp;$F297&amp;":"&amp;$F297),INDIRECT($F$1&amp;dbP!$D$2&amp;":"&amp;dbP!$D$2),"&gt;="&amp;AV$6,INDIRECT($F$1&amp;dbP!$D$2&amp;":"&amp;dbP!$D$2),"&lt;="&amp;AV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W297" s="1">
        <f ca="1">SUMIFS(INDIRECT($F$1&amp;$F297&amp;":"&amp;$F297),INDIRECT($F$1&amp;dbP!$D$2&amp;":"&amp;dbP!$D$2),"&gt;="&amp;AW$6,INDIRECT($F$1&amp;dbP!$D$2&amp;":"&amp;dbP!$D$2),"&lt;="&amp;AW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X297" s="1">
        <f ca="1">SUMIFS(INDIRECT($F$1&amp;$F297&amp;":"&amp;$F297),INDIRECT($F$1&amp;dbP!$D$2&amp;":"&amp;dbP!$D$2),"&gt;="&amp;AX$6,INDIRECT($F$1&amp;dbP!$D$2&amp;":"&amp;dbP!$D$2),"&lt;="&amp;AX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Y297" s="1">
        <f ca="1">SUMIFS(INDIRECT($F$1&amp;$F297&amp;":"&amp;$F297),INDIRECT($F$1&amp;dbP!$D$2&amp;":"&amp;dbP!$D$2),"&gt;="&amp;AY$6,INDIRECT($F$1&amp;dbP!$D$2&amp;":"&amp;dbP!$D$2),"&lt;="&amp;AY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AZ297" s="1">
        <f ca="1">SUMIFS(INDIRECT($F$1&amp;$F297&amp;":"&amp;$F297),INDIRECT($F$1&amp;dbP!$D$2&amp;":"&amp;dbP!$D$2),"&gt;="&amp;AZ$6,INDIRECT($F$1&amp;dbP!$D$2&amp;":"&amp;dbP!$D$2),"&lt;="&amp;AZ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A297" s="1">
        <f ca="1">SUMIFS(INDIRECT($F$1&amp;$F297&amp;":"&amp;$F297),INDIRECT($F$1&amp;dbP!$D$2&amp;":"&amp;dbP!$D$2),"&gt;="&amp;BA$6,INDIRECT($F$1&amp;dbP!$D$2&amp;":"&amp;dbP!$D$2),"&lt;="&amp;BA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B297" s="1">
        <f ca="1">SUMIFS(INDIRECT($F$1&amp;$F297&amp;":"&amp;$F297),INDIRECT($F$1&amp;dbP!$D$2&amp;":"&amp;dbP!$D$2),"&gt;="&amp;BB$6,INDIRECT($F$1&amp;dbP!$D$2&amp;":"&amp;dbP!$D$2),"&lt;="&amp;BB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C297" s="1">
        <f ca="1">SUMIFS(INDIRECT($F$1&amp;$F297&amp;":"&amp;$F297),INDIRECT($F$1&amp;dbP!$D$2&amp;":"&amp;dbP!$D$2),"&gt;="&amp;BC$6,INDIRECT($F$1&amp;dbP!$D$2&amp;":"&amp;dbP!$D$2),"&lt;="&amp;BC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D297" s="1">
        <f ca="1">SUMIFS(INDIRECT($F$1&amp;$F297&amp;":"&amp;$F297),INDIRECT($F$1&amp;dbP!$D$2&amp;":"&amp;dbP!$D$2),"&gt;="&amp;BD$6,INDIRECT($F$1&amp;dbP!$D$2&amp;":"&amp;dbP!$D$2),"&lt;="&amp;BD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  <c r="BE297" s="1">
        <f ca="1">SUMIFS(INDIRECT($F$1&amp;$F297&amp;":"&amp;$F297),INDIRECT($F$1&amp;dbP!$D$2&amp;":"&amp;dbP!$D$2),"&gt;="&amp;BE$6,INDIRECT($F$1&amp;dbP!$D$2&amp;":"&amp;dbP!$D$2),"&lt;="&amp;BE$7,INDIRECT($F$1&amp;dbP!$O$2&amp;":"&amp;dbP!$O$2),$H297,INDIRECT($F$1&amp;dbP!$P$2&amp;":"&amp;dbP!$P$2),IF($I297=$J297,"*",$I297),INDIRECT($F$1&amp;dbP!$Q$2&amp;":"&amp;dbP!$Q$2),IF(OR($I297=$J297,"  "&amp;$I297=$J297),"*",RIGHT($J297,LEN($J297)-4)),INDIRECT($F$1&amp;dbP!$AC$2&amp;":"&amp;dbP!$AC$2),RepP!$J$3)</f>
        <v>0</v>
      </c>
    </row>
    <row r="298" spans="2:57" x14ac:dyDescent="0.3">
      <c r="B298" s="1">
        <f>MAX(B$246:B297)+1</f>
        <v>57</v>
      </c>
      <c r="D298" s="1" t="str">
        <f ca="1">INDIRECT($B$1&amp;Items!T$2&amp;$B298)</f>
        <v>CF(-)</v>
      </c>
      <c r="F298" s="1" t="str">
        <f ca="1">INDIRECT($B$1&amp;Items!P$2&amp;$B298)</f>
        <v>AA</v>
      </c>
      <c r="H298" s="13" t="str">
        <f ca="1">INDIRECT($B$1&amp;Items!M$2&amp;$B298)</f>
        <v>Оплаты себестоимостных затрат</v>
      </c>
      <c r="I298" s="13" t="str">
        <f ca="1">IF(INDIRECT($B$1&amp;Items!N$2&amp;$B298)="",H298,INDIRECT($B$1&amp;Items!N$2&amp;$B298))</f>
        <v>Оплаты расходов этапа-3 бизнес-процесса</v>
      </c>
      <c r="J298" s="1" t="str">
        <f ca="1">IF(INDIRECT($B$1&amp;Items!O$2&amp;$B298)="",IF(H298&lt;&gt;I298,"  "&amp;I298,I298),"    "&amp;INDIRECT($B$1&amp;Items!O$2&amp;$B298))</f>
        <v xml:space="preserve">    Производственные затраты-26</v>
      </c>
      <c r="S298" s="1">
        <f ca="1">SUM($U298:INDIRECT(ADDRESS(ROW(),SUMIFS($1:$1,$5:$5,MAX($5:$5)))))</f>
        <v>904698.94000000006</v>
      </c>
      <c r="V298" s="1">
        <f ca="1">SUMIFS(INDIRECT($F$1&amp;$F298&amp;":"&amp;$F298),INDIRECT($F$1&amp;dbP!$D$2&amp;":"&amp;dbP!$D$2),"&gt;="&amp;V$6,INDIRECT($F$1&amp;dbP!$D$2&amp;":"&amp;dbP!$D$2),"&lt;="&amp;V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271409.68200000003</v>
      </c>
      <c r="W298" s="1">
        <f ca="1">SUMIFS(INDIRECT($F$1&amp;$F298&amp;":"&amp;$F298),INDIRECT($F$1&amp;dbP!$D$2&amp;":"&amp;dbP!$D$2),"&gt;="&amp;W$6,INDIRECT($F$1&amp;dbP!$D$2&amp;":"&amp;dbP!$D$2),"&lt;="&amp;W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X298" s="1">
        <f ca="1">SUMIFS(INDIRECT($F$1&amp;$F298&amp;":"&amp;$F298),INDIRECT($F$1&amp;dbP!$D$2&amp;":"&amp;dbP!$D$2),"&gt;="&amp;X$6,INDIRECT($F$1&amp;dbP!$D$2&amp;":"&amp;dbP!$D$2),"&lt;="&amp;X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633289.25800000003</v>
      </c>
      <c r="Y298" s="1">
        <f ca="1">SUMIFS(INDIRECT($F$1&amp;$F298&amp;":"&amp;$F298),INDIRECT($F$1&amp;dbP!$D$2&amp;":"&amp;dbP!$D$2),"&gt;="&amp;Y$6,INDIRECT($F$1&amp;dbP!$D$2&amp;":"&amp;dbP!$D$2),"&lt;="&amp;Y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Z298" s="1">
        <f ca="1">SUMIFS(INDIRECT($F$1&amp;$F298&amp;":"&amp;$F298),INDIRECT($F$1&amp;dbP!$D$2&amp;":"&amp;dbP!$D$2),"&gt;="&amp;Z$6,INDIRECT($F$1&amp;dbP!$D$2&amp;":"&amp;dbP!$D$2),"&lt;="&amp;Z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A298" s="1">
        <f ca="1">SUMIFS(INDIRECT($F$1&amp;$F298&amp;":"&amp;$F298),INDIRECT($F$1&amp;dbP!$D$2&amp;":"&amp;dbP!$D$2),"&gt;="&amp;AA$6,INDIRECT($F$1&amp;dbP!$D$2&amp;":"&amp;dbP!$D$2),"&lt;="&amp;AA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B298" s="1">
        <f ca="1">SUMIFS(INDIRECT($F$1&amp;$F298&amp;":"&amp;$F298),INDIRECT($F$1&amp;dbP!$D$2&amp;":"&amp;dbP!$D$2),"&gt;="&amp;AB$6,INDIRECT($F$1&amp;dbP!$D$2&amp;":"&amp;dbP!$D$2),"&lt;="&amp;AB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C298" s="1">
        <f ca="1">SUMIFS(INDIRECT($F$1&amp;$F298&amp;":"&amp;$F298),INDIRECT($F$1&amp;dbP!$D$2&amp;":"&amp;dbP!$D$2),"&gt;="&amp;AC$6,INDIRECT($F$1&amp;dbP!$D$2&amp;":"&amp;dbP!$D$2),"&lt;="&amp;AC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D298" s="1">
        <f ca="1">SUMIFS(INDIRECT($F$1&amp;$F298&amp;":"&amp;$F298),INDIRECT($F$1&amp;dbP!$D$2&amp;":"&amp;dbP!$D$2),"&gt;="&amp;AD$6,INDIRECT($F$1&amp;dbP!$D$2&amp;":"&amp;dbP!$D$2),"&lt;="&amp;AD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E298" s="1">
        <f ca="1">SUMIFS(INDIRECT($F$1&amp;$F298&amp;":"&amp;$F298),INDIRECT($F$1&amp;dbP!$D$2&amp;":"&amp;dbP!$D$2),"&gt;="&amp;AE$6,INDIRECT($F$1&amp;dbP!$D$2&amp;":"&amp;dbP!$D$2),"&lt;="&amp;AE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F298" s="1">
        <f ca="1">SUMIFS(INDIRECT($F$1&amp;$F298&amp;":"&amp;$F298),INDIRECT($F$1&amp;dbP!$D$2&amp;":"&amp;dbP!$D$2),"&gt;="&amp;AF$6,INDIRECT($F$1&amp;dbP!$D$2&amp;":"&amp;dbP!$D$2),"&lt;="&amp;AF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G298" s="1">
        <f ca="1">SUMIFS(INDIRECT($F$1&amp;$F298&amp;":"&amp;$F298),INDIRECT($F$1&amp;dbP!$D$2&amp;":"&amp;dbP!$D$2),"&gt;="&amp;AG$6,INDIRECT($F$1&amp;dbP!$D$2&amp;":"&amp;dbP!$D$2),"&lt;="&amp;AG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H298" s="1">
        <f ca="1">SUMIFS(INDIRECT($F$1&amp;$F298&amp;":"&amp;$F298),INDIRECT($F$1&amp;dbP!$D$2&amp;":"&amp;dbP!$D$2),"&gt;="&amp;AH$6,INDIRECT($F$1&amp;dbP!$D$2&amp;":"&amp;dbP!$D$2),"&lt;="&amp;AH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I298" s="1">
        <f ca="1">SUMIFS(INDIRECT($F$1&amp;$F298&amp;":"&amp;$F298),INDIRECT($F$1&amp;dbP!$D$2&amp;":"&amp;dbP!$D$2),"&gt;="&amp;AI$6,INDIRECT($F$1&amp;dbP!$D$2&amp;":"&amp;dbP!$D$2),"&lt;="&amp;AI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J298" s="1">
        <f ca="1">SUMIFS(INDIRECT($F$1&amp;$F298&amp;":"&amp;$F298),INDIRECT($F$1&amp;dbP!$D$2&amp;":"&amp;dbP!$D$2),"&gt;="&amp;AJ$6,INDIRECT($F$1&amp;dbP!$D$2&amp;":"&amp;dbP!$D$2),"&lt;="&amp;AJ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K298" s="1">
        <f ca="1">SUMIFS(INDIRECT($F$1&amp;$F298&amp;":"&amp;$F298),INDIRECT($F$1&amp;dbP!$D$2&amp;":"&amp;dbP!$D$2),"&gt;="&amp;AK$6,INDIRECT($F$1&amp;dbP!$D$2&amp;":"&amp;dbP!$D$2),"&lt;="&amp;AK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L298" s="1">
        <f ca="1">SUMIFS(INDIRECT($F$1&amp;$F298&amp;":"&amp;$F298),INDIRECT($F$1&amp;dbP!$D$2&amp;":"&amp;dbP!$D$2),"&gt;="&amp;AL$6,INDIRECT($F$1&amp;dbP!$D$2&amp;":"&amp;dbP!$D$2),"&lt;="&amp;AL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M298" s="1">
        <f ca="1">SUMIFS(INDIRECT($F$1&amp;$F298&amp;":"&amp;$F298),INDIRECT($F$1&amp;dbP!$D$2&amp;":"&amp;dbP!$D$2),"&gt;="&amp;AM$6,INDIRECT($F$1&amp;dbP!$D$2&amp;":"&amp;dbP!$D$2),"&lt;="&amp;AM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N298" s="1">
        <f ca="1">SUMIFS(INDIRECT($F$1&amp;$F298&amp;":"&amp;$F298),INDIRECT($F$1&amp;dbP!$D$2&amp;":"&amp;dbP!$D$2),"&gt;="&amp;AN$6,INDIRECT($F$1&amp;dbP!$D$2&amp;":"&amp;dbP!$D$2),"&lt;="&amp;AN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O298" s="1">
        <f ca="1">SUMIFS(INDIRECT($F$1&amp;$F298&amp;":"&amp;$F298),INDIRECT($F$1&amp;dbP!$D$2&amp;":"&amp;dbP!$D$2),"&gt;="&amp;AO$6,INDIRECT($F$1&amp;dbP!$D$2&amp;":"&amp;dbP!$D$2),"&lt;="&amp;AO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P298" s="1">
        <f ca="1">SUMIFS(INDIRECT($F$1&amp;$F298&amp;":"&amp;$F298),INDIRECT($F$1&amp;dbP!$D$2&amp;":"&amp;dbP!$D$2),"&gt;="&amp;AP$6,INDIRECT($F$1&amp;dbP!$D$2&amp;":"&amp;dbP!$D$2),"&lt;="&amp;AP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Q298" s="1">
        <f ca="1">SUMIFS(INDIRECT($F$1&amp;$F298&amp;":"&amp;$F298),INDIRECT($F$1&amp;dbP!$D$2&amp;":"&amp;dbP!$D$2),"&gt;="&amp;AQ$6,INDIRECT($F$1&amp;dbP!$D$2&amp;":"&amp;dbP!$D$2),"&lt;="&amp;AQ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R298" s="1">
        <f ca="1">SUMIFS(INDIRECT($F$1&amp;$F298&amp;":"&amp;$F298),INDIRECT($F$1&amp;dbP!$D$2&amp;":"&amp;dbP!$D$2),"&gt;="&amp;AR$6,INDIRECT($F$1&amp;dbP!$D$2&amp;":"&amp;dbP!$D$2),"&lt;="&amp;AR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S298" s="1">
        <f ca="1">SUMIFS(INDIRECT($F$1&amp;$F298&amp;":"&amp;$F298),INDIRECT($F$1&amp;dbP!$D$2&amp;":"&amp;dbP!$D$2),"&gt;="&amp;AS$6,INDIRECT($F$1&amp;dbP!$D$2&amp;":"&amp;dbP!$D$2),"&lt;="&amp;AS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T298" s="1">
        <f ca="1">SUMIFS(INDIRECT($F$1&amp;$F298&amp;":"&amp;$F298),INDIRECT($F$1&amp;dbP!$D$2&amp;":"&amp;dbP!$D$2),"&gt;="&amp;AT$6,INDIRECT($F$1&amp;dbP!$D$2&amp;":"&amp;dbP!$D$2),"&lt;="&amp;AT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U298" s="1">
        <f ca="1">SUMIFS(INDIRECT($F$1&amp;$F298&amp;":"&amp;$F298),INDIRECT($F$1&amp;dbP!$D$2&amp;":"&amp;dbP!$D$2),"&gt;="&amp;AU$6,INDIRECT($F$1&amp;dbP!$D$2&amp;":"&amp;dbP!$D$2),"&lt;="&amp;AU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V298" s="1">
        <f ca="1">SUMIFS(INDIRECT($F$1&amp;$F298&amp;":"&amp;$F298),INDIRECT($F$1&amp;dbP!$D$2&amp;":"&amp;dbP!$D$2),"&gt;="&amp;AV$6,INDIRECT($F$1&amp;dbP!$D$2&amp;":"&amp;dbP!$D$2),"&lt;="&amp;AV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W298" s="1">
        <f ca="1">SUMIFS(INDIRECT($F$1&amp;$F298&amp;":"&amp;$F298),INDIRECT($F$1&amp;dbP!$D$2&amp;":"&amp;dbP!$D$2),"&gt;="&amp;AW$6,INDIRECT($F$1&amp;dbP!$D$2&amp;":"&amp;dbP!$D$2),"&lt;="&amp;AW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X298" s="1">
        <f ca="1">SUMIFS(INDIRECT($F$1&amp;$F298&amp;":"&amp;$F298),INDIRECT($F$1&amp;dbP!$D$2&amp;":"&amp;dbP!$D$2),"&gt;="&amp;AX$6,INDIRECT($F$1&amp;dbP!$D$2&amp;":"&amp;dbP!$D$2),"&lt;="&amp;AX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Y298" s="1">
        <f ca="1">SUMIFS(INDIRECT($F$1&amp;$F298&amp;":"&amp;$F298),INDIRECT($F$1&amp;dbP!$D$2&amp;":"&amp;dbP!$D$2),"&gt;="&amp;AY$6,INDIRECT($F$1&amp;dbP!$D$2&amp;":"&amp;dbP!$D$2),"&lt;="&amp;AY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AZ298" s="1">
        <f ca="1">SUMIFS(INDIRECT($F$1&amp;$F298&amp;":"&amp;$F298),INDIRECT($F$1&amp;dbP!$D$2&amp;":"&amp;dbP!$D$2),"&gt;="&amp;AZ$6,INDIRECT($F$1&amp;dbP!$D$2&amp;":"&amp;dbP!$D$2),"&lt;="&amp;AZ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A298" s="1">
        <f ca="1">SUMIFS(INDIRECT($F$1&amp;$F298&amp;":"&amp;$F298),INDIRECT($F$1&amp;dbP!$D$2&amp;":"&amp;dbP!$D$2),"&gt;="&amp;BA$6,INDIRECT($F$1&amp;dbP!$D$2&amp;":"&amp;dbP!$D$2),"&lt;="&amp;BA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B298" s="1">
        <f ca="1">SUMIFS(INDIRECT($F$1&amp;$F298&amp;":"&amp;$F298),INDIRECT($F$1&amp;dbP!$D$2&amp;":"&amp;dbP!$D$2),"&gt;="&amp;BB$6,INDIRECT($F$1&amp;dbP!$D$2&amp;":"&amp;dbP!$D$2),"&lt;="&amp;BB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C298" s="1">
        <f ca="1">SUMIFS(INDIRECT($F$1&amp;$F298&amp;":"&amp;$F298),INDIRECT($F$1&amp;dbP!$D$2&amp;":"&amp;dbP!$D$2),"&gt;="&amp;BC$6,INDIRECT($F$1&amp;dbP!$D$2&amp;":"&amp;dbP!$D$2),"&lt;="&amp;BC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D298" s="1">
        <f ca="1">SUMIFS(INDIRECT($F$1&amp;$F298&amp;":"&amp;$F298),INDIRECT($F$1&amp;dbP!$D$2&amp;":"&amp;dbP!$D$2),"&gt;="&amp;BD$6,INDIRECT($F$1&amp;dbP!$D$2&amp;":"&amp;dbP!$D$2),"&lt;="&amp;BD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  <c r="BE298" s="1">
        <f ca="1">SUMIFS(INDIRECT($F$1&amp;$F298&amp;":"&amp;$F298),INDIRECT($F$1&amp;dbP!$D$2&amp;":"&amp;dbP!$D$2),"&gt;="&amp;BE$6,INDIRECT($F$1&amp;dbP!$D$2&amp;":"&amp;dbP!$D$2),"&lt;="&amp;BE$7,INDIRECT($F$1&amp;dbP!$O$2&amp;":"&amp;dbP!$O$2),$H298,INDIRECT($F$1&amp;dbP!$P$2&amp;":"&amp;dbP!$P$2),IF($I298=$J298,"*",$I298),INDIRECT($F$1&amp;dbP!$Q$2&amp;":"&amp;dbP!$Q$2),IF(OR($I298=$J298,"  "&amp;$I298=$J298),"*",RIGHT($J298,LEN($J298)-4)),INDIRECT($F$1&amp;dbP!$AC$2&amp;":"&amp;dbP!$AC$2),RepP!$J$3)</f>
        <v>0</v>
      </c>
    </row>
    <row r="299" spans="2:57" x14ac:dyDescent="0.3">
      <c r="B299" s="1">
        <f>MAX(B$246:B298)+1</f>
        <v>58</v>
      </c>
      <c r="D299" s="1" t="str">
        <f ca="1">INDIRECT($B$1&amp;Items!T$2&amp;$B299)</f>
        <v>CF(-)</v>
      </c>
      <c r="F299" s="1" t="str">
        <f ca="1">INDIRECT($B$1&amp;Items!P$2&amp;$B299)</f>
        <v>AA</v>
      </c>
      <c r="H299" s="13" t="str">
        <f ca="1">INDIRECT($B$1&amp;Items!M$2&amp;$B299)</f>
        <v>Оплаты себестоимостных затрат</v>
      </c>
      <c r="I299" s="13" t="str">
        <f ca="1">IF(INDIRECT($B$1&amp;Items!N$2&amp;$B299)="",H299,INDIRECT($B$1&amp;Items!N$2&amp;$B299))</f>
        <v>Оплаты расходов этапа-3 бизнес-процесса</v>
      </c>
      <c r="J299" s="1" t="str">
        <f ca="1">IF(INDIRECT($B$1&amp;Items!O$2&amp;$B299)="",IF(H299&lt;&gt;I299,"  "&amp;I299,I299),"    "&amp;INDIRECT($B$1&amp;Items!O$2&amp;$B299))</f>
        <v xml:space="preserve">    Производственные затраты-27</v>
      </c>
      <c r="S299" s="1">
        <f ca="1">SUM($U299:INDIRECT(ADDRESS(ROW(),SUMIFS($1:$1,$5:$5,MAX($5:$5)))))</f>
        <v>1002477.06</v>
      </c>
      <c r="V299" s="1">
        <f ca="1">SUMIFS(INDIRECT($F$1&amp;$F299&amp;":"&amp;$F299),INDIRECT($F$1&amp;dbP!$D$2&amp;":"&amp;dbP!$D$2),"&gt;="&amp;V$6,INDIRECT($F$1&amp;dbP!$D$2&amp;":"&amp;dbP!$D$2),"&lt;="&amp;V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W299" s="1">
        <f ca="1">SUMIFS(INDIRECT($F$1&amp;$F299&amp;":"&amp;$F299),INDIRECT($F$1&amp;dbP!$D$2&amp;":"&amp;dbP!$D$2),"&gt;="&amp;W$6,INDIRECT($F$1&amp;dbP!$D$2&amp;":"&amp;dbP!$D$2),"&lt;="&amp;W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501238.53</v>
      </c>
      <c r="X299" s="1">
        <f ca="1">SUMIFS(INDIRECT($F$1&amp;$F299&amp;":"&amp;$F299),INDIRECT($F$1&amp;dbP!$D$2&amp;":"&amp;dbP!$D$2),"&gt;="&amp;X$6,INDIRECT($F$1&amp;dbP!$D$2&amp;":"&amp;dbP!$D$2),"&lt;="&amp;X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Y299" s="1">
        <f ca="1">SUMIFS(INDIRECT($F$1&amp;$F299&amp;":"&amp;$F299),INDIRECT($F$1&amp;dbP!$D$2&amp;":"&amp;dbP!$D$2),"&gt;="&amp;Y$6,INDIRECT($F$1&amp;dbP!$D$2&amp;":"&amp;dbP!$D$2),"&lt;="&amp;Y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501238.53</v>
      </c>
      <c r="Z299" s="1">
        <f ca="1">SUMIFS(INDIRECT($F$1&amp;$F299&amp;":"&amp;$F299),INDIRECT($F$1&amp;dbP!$D$2&amp;":"&amp;dbP!$D$2),"&gt;="&amp;Z$6,INDIRECT($F$1&amp;dbP!$D$2&amp;":"&amp;dbP!$D$2),"&lt;="&amp;Z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A299" s="1">
        <f ca="1">SUMIFS(INDIRECT($F$1&amp;$F299&amp;":"&amp;$F299),INDIRECT($F$1&amp;dbP!$D$2&amp;":"&amp;dbP!$D$2),"&gt;="&amp;AA$6,INDIRECT($F$1&amp;dbP!$D$2&amp;":"&amp;dbP!$D$2),"&lt;="&amp;AA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B299" s="1">
        <f ca="1">SUMIFS(INDIRECT($F$1&amp;$F299&amp;":"&amp;$F299),INDIRECT($F$1&amp;dbP!$D$2&amp;":"&amp;dbP!$D$2),"&gt;="&amp;AB$6,INDIRECT($F$1&amp;dbP!$D$2&amp;":"&amp;dbP!$D$2),"&lt;="&amp;AB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C299" s="1">
        <f ca="1">SUMIFS(INDIRECT($F$1&amp;$F299&amp;":"&amp;$F299),INDIRECT($F$1&amp;dbP!$D$2&amp;":"&amp;dbP!$D$2),"&gt;="&amp;AC$6,INDIRECT($F$1&amp;dbP!$D$2&amp;":"&amp;dbP!$D$2),"&lt;="&amp;AC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D299" s="1">
        <f ca="1">SUMIFS(INDIRECT($F$1&amp;$F299&amp;":"&amp;$F299),INDIRECT($F$1&amp;dbP!$D$2&amp;":"&amp;dbP!$D$2),"&gt;="&amp;AD$6,INDIRECT($F$1&amp;dbP!$D$2&amp;":"&amp;dbP!$D$2),"&lt;="&amp;AD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E299" s="1">
        <f ca="1">SUMIFS(INDIRECT($F$1&amp;$F299&amp;":"&amp;$F299),INDIRECT($F$1&amp;dbP!$D$2&amp;":"&amp;dbP!$D$2),"&gt;="&amp;AE$6,INDIRECT($F$1&amp;dbP!$D$2&amp;":"&amp;dbP!$D$2),"&lt;="&amp;AE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F299" s="1">
        <f ca="1">SUMIFS(INDIRECT($F$1&amp;$F299&amp;":"&amp;$F299),INDIRECT($F$1&amp;dbP!$D$2&amp;":"&amp;dbP!$D$2),"&gt;="&amp;AF$6,INDIRECT($F$1&amp;dbP!$D$2&amp;":"&amp;dbP!$D$2),"&lt;="&amp;AF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G299" s="1">
        <f ca="1">SUMIFS(INDIRECT($F$1&amp;$F299&amp;":"&amp;$F299),INDIRECT($F$1&amp;dbP!$D$2&amp;":"&amp;dbP!$D$2),"&gt;="&amp;AG$6,INDIRECT($F$1&amp;dbP!$D$2&amp;":"&amp;dbP!$D$2),"&lt;="&amp;AG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H299" s="1">
        <f ca="1">SUMIFS(INDIRECT($F$1&amp;$F299&amp;":"&amp;$F299),INDIRECT($F$1&amp;dbP!$D$2&amp;":"&amp;dbP!$D$2),"&gt;="&amp;AH$6,INDIRECT($F$1&amp;dbP!$D$2&amp;":"&amp;dbP!$D$2),"&lt;="&amp;AH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I299" s="1">
        <f ca="1">SUMIFS(INDIRECT($F$1&amp;$F299&amp;":"&amp;$F299),INDIRECT($F$1&amp;dbP!$D$2&amp;":"&amp;dbP!$D$2),"&gt;="&amp;AI$6,INDIRECT($F$1&amp;dbP!$D$2&amp;":"&amp;dbP!$D$2),"&lt;="&amp;AI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J299" s="1">
        <f ca="1">SUMIFS(INDIRECT($F$1&amp;$F299&amp;":"&amp;$F299),INDIRECT($F$1&amp;dbP!$D$2&amp;":"&amp;dbP!$D$2),"&gt;="&amp;AJ$6,INDIRECT($F$1&amp;dbP!$D$2&amp;":"&amp;dbP!$D$2),"&lt;="&amp;AJ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K299" s="1">
        <f ca="1">SUMIFS(INDIRECT($F$1&amp;$F299&amp;":"&amp;$F299),INDIRECT($F$1&amp;dbP!$D$2&amp;":"&amp;dbP!$D$2),"&gt;="&amp;AK$6,INDIRECT($F$1&amp;dbP!$D$2&amp;":"&amp;dbP!$D$2),"&lt;="&amp;AK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L299" s="1">
        <f ca="1">SUMIFS(INDIRECT($F$1&amp;$F299&amp;":"&amp;$F299),INDIRECT($F$1&amp;dbP!$D$2&amp;":"&amp;dbP!$D$2),"&gt;="&amp;AL$6,INDIRECT($F$1&amp;dbP!$D$2&amp;":"&amp;dbP!$D$2),"&lt;="&amp;AL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M299" s="1">
        <f ca="1">SUMIFS(INDIRECT($F$1&amp;$F299&amp;":"&amp;$F299),INDIRECT($F$1&amp;dbP!$D$2&amp;":"&amp;dbP!$D$2),"&gt;="&amp;AM$6,INDIRECT($F$1&amp;dbP!$D$2&amp;":"&amp;dbP!$D$2),"&lt;="&amp;AM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N299" s="1">
        <f ca="1">SUMIFS(INDIRECT($F$1&amp;$F299&amp;":"&amp;$F299),INDIRECT($F$1&amp;dbP!$D$2&amp;":"&amp;dbP!$D$2),"&gt;="&amp;AN$6,INDIRECT($F$1&amp;dbP!$D$2&amp;":"&amp;dbP!$D$2),"&lt;="&amp;AN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O299" s="1">
        <f ca="1">SUMIFS(INDIRECT($F$1&amp;$F299&amp;":"&amp;$F299),INDIRECT($F$1&amp;dbP!$D$2&amp;":"&amp;dbP!$D$2),"&gt;="&amp;AO$6,INDIRECT($F$1&amp;dbP!$D$2&amp;":"&amp;dbP!$D$2),"&lt;="&amp;AO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P299" s="1">
        <f ca="1">SUMIFS(INDIRECT($F$1&amp;$F299&amp;":"&amp;$F299),INDIRECT($F$1&amp;dbP!$D$2&amp;":"&amp;dbP!$D$2),"&gt;="&amp;AP$6,INDIRECT($F$1&amp;dbP!$D$2&amp;":"&amp;dbP!$D$2),"&lt;="&amp;AP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Q299" s="1">
        <f ca="1">SUMIFS(INDIRECT($F$1&amp;$F299&amp;":"&amp;$F299),INDIRECT($F$1&amp;dbP!$D$2&amp;":"&amp;dbP!$D$2),"&gt;="&amp;AQ$6,INDIRECT($F$1&amp;dbP!$D$2&amp;":"&amp;dbP!$D$2),"&lt;="&amp;AQ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R299" s="1">
        <f ca="1">SUMIFS(INDIRECT($F$1&amp;$F299&amp;":"&amp;$F299),INDIRECT($F$1&amp;dbP!$D$2&amp;":"&amp;dbP!$D$2),"&gt;="&amp;AR$6,INDIRECT($F$1&amp;dbP!$D$2&amp;":"&amp;dbP!$D$2),"&lt;="&amp;AR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S299" s="1">
        <f ca="1">SUMIFS(INDIRECT($F$1&amp;$F299&amp;":"&amp;$F299),INDIRECT($F$1&amp;dbP!$D$2&amp;":"&amp;dbP!$D$2),"&gt;="&amp;AS$6,INDIRECT($F$1&amp;dbP!$D$2&amp;":"&amp;dbP!$D$2),"&lt;="&amp;AS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T299" s="1">
        <f ca="1">SUMIFS(INDIRECT($F$1&amp;$F299&amp;":"&amp;$F299),INDIRECT($F$1&amp;dbP!$D$2&amp;":"&amp;dbP!$D$2),"&gt;="&amp;AT$6,INDIRECT($F$1&amp;dbP!$D$2&amp;":"&amp;dbP!$D$2),"&lt;="&amp;AT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U299" s="1">
        <f ca="1">SUMIFS(INDIRECT($F$1&amp;$F299&amp;":"&amp;$F299),INDIRECT($F$1&amp;dbP!$D$2&amp;":"&amp;dbP!$D$2),"&gt;="&amp;AU$6,INDIRECT($F$1&amp;dbP!$D$2&amp;":"&amp;dbP!$D$2),"&lt;="&amp;AU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V299" s="1">
        <f ca="1">SUMIFS(INDIRECT($F$1&amp;$F299&amp;":"&amp;$F299),INDIRECT($F$1&amp;dbP!$D$2&amp;":"&amp;dbP!$D$2),"&gt;="&amp;AV$6,INDIRECT($F$1&amp;dbP!$D$2&amp;":"&amp;dbP!$D$2),"&lt;="&amp;AV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W299" s="1">
        <f ca="1">SUMIFS(INDIRECT($F$1&amp;$F299&amp;":"&amp;$F299),INDIRECT($F$1&amp;dbP!$D$2&amp;":"&amp;dbP!$D$2),"&gt;="&amp;AW$6,INDIRECT($F$1&amp;dbP!$D$2&amp;":"&amp;dbP!$D$2),"&lt;="&amp;AW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X299" s="1">
        <f ca="1">SUMIFS(INDIRECT($F$1&amp;$F299&amp;":"&amp;$F299),INDIRECT($F$1&amp;dbP!$D$2&amp;":"&amp;dbP!$D$2),"&gt;="&amp;AX$6,INDIRECT($F$1&amp;dbP!$D$2&amp;":"&amp;dbP!$D$2),"&lt;="&amp;AX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Y299" s="1">
        <f ca="1">SUMIFS(INDIRECT($F$1&amp;$F299&amp;":"&amp;$F299),INDIRECT($F$1&amp;dbP!$D$2&amp;":"&amp;dbP!$D$2),"&gt;="&amp;AY$6,INDIRECT($F$1&amp;dbP!$D$2&amp;":"&amp;dbP!$D$2),"&lt;="&amp;AY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AZ299" s="1">
        <f ca="1">SUMIFS(INDIRECT($F$1&amp;$F299&amp;":"&amp;$F299),INDIRECT($F$1&amp;dbP!$D$2&amp;":"&amp;dbP!$D$2),"&gt;="&amp;AZ$6,INDIRECT($F$1&amp;dbP!$D$2&amp;":"&amp;dbP!$D$2),"&lt;="&amp;AZ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A299" s="1">
        <f ca="1">SUMIFS(INDIRECT($F$1&amp;$F299&amp;":"&amp;$F299),INDIRECT($F$1&amp;dbP!$D$2&amp;":"&amp;dbP!$D$2),"&gt;="&amp;BA$6,INDIRECT($F$1&amp;dbP!$D$2&amp;":"&amp;dbP!$D$2),"&lt;="&amp;BA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B299" s="1">
        <f ca="1">SUMIFS(INDIRECT($F$1&amp;$F299&amp;":"&amp;$F299),INDIRECT($F$1&amp;dbP!$D$2&amp;":"&amp;dbP!$D$2),"&gt;="&amp;BB$6,INDIRECT($F$1&amp;dbP!$D$2&amp;":"&amp;dbP!$D$2),"&lt;="&amp;BB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C299" s="1">
        <f ca="1">SUMIFS(INDIRECT($F$1&amp;$F299&amp;":"&amp;$F299),INDIRECT($F$1&amp;dbP!$D$2&amp;":"&amp;dbP!$D$2),"&gt;="&amp;BC$6,INDIRECT($F$1&amp;dbP!$D$2&amp;":"&amp;dbP!$D$2),"&lt;="&amp;BC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D299" s="1">
        <f ca="1">SUMIFS(INDIRECT($F$1&amp;$F299&amp;":"&amp;$F299),INDIRECT($F$1&amp;dbP!$D$2&amp;":"&amp;dbP!$D$2),"&gt;="&amp;BD$6,INDIRECT($F$1&amp;dbP!$D$2&amp;":"&amp;dbP!$D$2),"&lt;="&amp;BD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  <c r="BE299" s="1">
        <f ca="1">SUMIFS(INDIRECT($F$1&amp;$F299&amp;":"&amp;$F299),INDIRECT($F$1&amp;dbP!$D$2&amp;":"&amp;dbP!$D$2),"&gt;="&amp;BE$6,INDIRECT($F$1&amp;dbP!$D$2&amp;":"&amp;dbP!$D$2),"&lt;="&amp;BE$7,INDIRECT($F$1&amp;dbP!$O$2&amp;":"&amp;dbP!$O$2),$H299,INDIRECT($F$1&amp;dbP!$P$2&amp;":"&amp;dbP!$P$2),IF($I299=$J299,"*",$I299),INDIRECT($F$1&amp;dbP!$Q$2&amp;":"&amp;dbP!$Q$2),IF(OR($I299=$J299,"  "&amp;$I299=$J299),"*",RIGHT($J299,LEN($J299)-4)),INDIRECT($F$1&amp;dbP!$AC$2&amp;":"&amp;dbP!$AC$2),RepP!$J$3)</f>
        <v>0</v>
      </c>
    </row>
    <row r="300" spans="2:57" x14ac:dyDescent="0.3">
      <c r="B300" s="1">
        <f>MAX(B$246:B299)+1</f>
        <v>59</v>
      </c>
      <c r="D300" s="1">
        <f ca="1">INDIRECT($B$1&amp;Items!T$2&amp;$B300)</f>
        <v>0</v>
      </c>
      <c r="F300" s="1" t="str">
        <f ca="1">INDIRECT($B$1&amp;Items!P$2&amp;$B300)</f>
        <v>AA</v>
      </c>
      <c r="H300" s="13" t="str">
        <f ca="1">INDIRECT($B$1&amp;Items!M$2&amp;$B300)</f>
        <v>Оплаты себестоимостных затрат</v>
      </c>
      <c r="I300" s="13" t="str">
        <f ca="1">IF(INDIRECT($B$1&amp;Items!N$2&amp;$B300)="",H300,INDIRECT($B$1&amp;Items!N$2&amp;$B300))</f>
        <v>Оплаты расходов этапа-4 бизнес-процесса</v>
      </c>
      <c r="J300" s="1" t="str">
        <f ca="1">IF(INDIRECT($B$1&amp;Items!O$2&amp;$B300)="",IF(H300&lt;&gt;I300,"  "&amp;I300,I300),"    "&amp;INDIRECT($B$1&amp;Items!O$2&amp;$B300))</f>
        <v xml:space="preserve">  Оплаты расходов этапа-4 бизнес-процесса</v>
      </c>
      <c r="S300" s="1">
        <f ca="1">SUM($U300:INDIRECT(ADDRESS(ROW(),SUMIFS($1:$1,$5:$5,MAX($5:$5)))))</f>
        <v>9602816.0041850004</v>
      </c>
      <c r="V300" s="1">
        <f ca="1">SUMIFS(INDIRECT($F$1&amp;$F300&amp;":"&amp;$F300),INDIRECT($F$1&amp;dbP!$D$2&amp;":"&amp;dbP!$D$2),"&gt;="&amp;V$6,INDIRECT($F$1&amp;dbP!$D$2&amp;":"&amp;dbP!$D$2),"&lt;="&amp;V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W300" s="1">
        <f ca="1">SUMIFS(INDIRECT($F$1&amp;$F300&amp;":"&amp;$F300),INDIRECT($F$1&amp;dbP!$D$2&amp;":"&amp;dbP!$D$2),"&gt;="&amp;W$6,INDIRECT($F$1&amp;dbP!$D$2&amp;":"&amp;dbP!$D$2),"&lt;="&amp;W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787605.77699999989</v>
      </c>
      <c r="X300" s="1">
        <f ca="1">SUMIFS(INDIRECT($F$1&amp;$F300&amp;":"&amp;$F300),INDIRECT($F$1&amp;dbP!$D$2&amp;":"&amp;dbP!$D$2),"&gt;="&amp;X$6,INDIRECT($F$1&amp;dbP!$D$2&amp;":"&amp;dbP!$D$2),"&lt;="&amp;X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2957251.8530061003</v>
      </c>
      <c r="Y300" s="1">
        <f ca="1">SUMIFS(INDIRECT($F$1&amp;$F300&amp;":"&amp;$F300),INDIRECT($F$1&amp;dbP!$D$2&amp;":"&amp;dbP!$D$2),"&gt;="&amp;Y$6,INDIRECT($F$1&amp;dbP!$D$2&amp;":"&amp;dbP!$D$2),"&lt;="&amp;Y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2292318.7214302002</v>
      </c>
      <c r="Z300" s="1">
        <f ca="1">SUMIFS(INDIRECT($F$1&amp;$F300&amp;":"&amp;$F300),INDIRECT($F$1&amp;dbP!$D$2&amp;":"&amp;dbP!$D$2),"&gt;="&amp;Z$6,INDIRECT($F$1&amp;dbP!$D$2&amp;":"&amp;dbP!$D$2),"&lt;="&amp;Z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2938856.2527487003</v>
      </c>
      <c r="AA300" s="1">
        <f ca="1">SUMIFS(INDIRECT($F$1&amp;$F300&amp;":"&amp;$F300),INDIRECT($F$1&amp;dbP!$D$2&amp;":"&amp;dbP!$D$2),"&gt;="&amp;AA$6,INDIRECT($F$1&amp;dbP!$D$2&amp;":"&amp;dbP!$D$2),"&lt;="&amp;AA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252617.40000000002</v>
      </c>
      <c r="AB300" s="1">
        <f ca="1">SUMIFS(INDIRECT($F$1&amp;$F300&amp;":"&amp;$F300),INDIRECT($F$1&amp;dbP!$D$2&amp;":"&amp;dbP!$D$2),"&gt;="&amp;AB$6,INDIRECT($F$1&amp;dbP!$D$2&amp;":"&amp;dbP!$D$2),"&lt;="&amp;AB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374166</v>
      </c>
      <c r="AC300" s="1">
        <f ca="1">SUMIFS(INDIRECT($F$1&amp;$F300&amp;":"&amp;$F300),INDIRECT($F$1&amp;dbP!$D$2&amp;":"&amp;dbP!$D$2),"&gt;="&amp;AC$6,INDIRECT($F$1&amp;dbP!$D$2&amp;":"&amp;dbP!$D$2),"&lt;="&amp;AC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D300" s="1">
        <f ca="1">SUMIFS(INDIRECT($F$1&amp;$F300&amp;":"&amp;$F300),INDIRECT($F$1&amp;dbP!$D$2&amp;":"&amp;dbP!$D$2),"&gt;="&amp;AD$6,INDIRECT($F$1&amp;dbP!$D$2&amp;":"&amp;dbP!$D$2),"&lt;="&amp;AD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E300" s="1">
        <f ca="1">SUMIFS(INDIRECT($F$1&amp;$F300&amp;":"&amp;$F300),INDIRECT($F$1&amp;dbP!$D$2&amp;":"&amp;dbP!$D$2),"&gt;="&amp;AE$6,INDIRECT($F$1&amp;dbP!$D$2&amp;":"&amp;dbP!$D$2),"&lt;="&amp;AE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F300" s="1">
        <f ca="1">SUMIFS(INDIRECT($F$1&amp;$F300&amp;":"&amp;$F300),INDIRECT($F$1&amp;dbP!$D$2&amp;":"&amp;dbP!$D$2),"&gt;="&amp;AF$6,INDIRECT($F$1&amp;dbP!$D$2&amp;":"&amp;dbP!$D$2),"&lt;="&amp;AF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G300" s="1">
        <f ca="1">SUMIFS(INDIRECT($F$1&amp;$F300&amp;":"&amp;$F300),INDIRECT($F$1&amp;dbP!$D$2&amp;":"&amp;dbP!$D$2),"&gt;="&amp;AG$6,INDIRECT($F$1&amp;dbP!$D$2&amp;":"&amp;dbP!$D$2),"&lt;="&amp;AG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H300" s="1">
        <f ca="1">SUMIFS(INDIRECT($F$1&amp;$F300&amp;":"&amp;$F300),INDIRECT($F$1&amp;dbP!$D$2&amp;":"&amp;dbP!$D$2),"&gt;="&amp;AH$6,INDIRECT($F$1&amp;dbP!$D$2&amp;":"&amp;dbP!$D$2),"&lt;="&amp;AH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I300" s="1">
        <f ca="1">SUMIFS(INDIRECT($F$1&amp;$F300&amp;":"&amp;$F300),INDIRECT($F$1&amp;dbP!$D$2&amp;":"&amp;dbP!$D$2),"&gt;="&amp;AI$6,INDIRECT($F$1&amp;dbP!$D$2&amp;":"&amp;dbP!$D$2),"&lt;="&amp;AI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J300" s="1">
        <f ca="1">SUMIFS(INDIRECT($F$1&amp;$F300&amp;":"&amp;$F300),INDIRECT($F$1&amp;dbP!$D$2&amp;":"&amp;dbP!$D$2),"&gt;="&amp;AJ$6,INDIRECT($F$1&amp;dbP!$D$2&amp;":"&amp;dbP!$D$2),"&lt;="&amp;AJ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K300" s="1">
        <f ca="1">SUMIFS(INDIRECT($F$1&amp;$F300&amp;":"&amp;$F300),INDIRECT($F$1&amp;dbP!$D$2&amp;":"&amp;dbP!$D$2),"&gt;="&amp;AK$6,INDIRECT($F$1&amp;dbP!$D$2&amp;":"&amp;dbP!$D$2),"&lt;="&amp;AK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L300" s="1">
        <f ca="1">SUMIFS(INDIRECT($F$1&amp;$F300&amp;":"&amp;$F300),INDIRECT($F$1&amp;dbP!$D$2&amp;":"&amp;dbP!$D$2),"&gt;="&amp;AL$6,INDIRECT($F$1&amp;dbP!$D$2&amp;":"&amp;dbP!$D$2),"&lt;="&amp;AL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M300" s="1">
        <f ca="1">SUMIFS(INDIRECT($F$1&amp;$F300&amp;":"&amp;$F300),INDIRECT($F$1&amp;dbP!$D$2&amp;":"&amp;dbP!$D$2),"&gt;="&amp;AM$6,INDIRECT($F$1&amp;dbP!$D$2&amp;":"&amp;dbP!$D$2),"&lt;="&amp;AM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N300" s="1">
        <f ca="1">SUMIFS(INDIRECT($F$1&amp;$F300&amp;":"&amp;$F300),INDIRECT($F$1&amp;dbP!$D$2&amp;":"&amp;dbP!$D$2),"&gt;="&amp;AN$6,INDIRECT($F$1&amp;dbP!$D$2&amp;":"&amp;dbP!$D$2),"&lt;="&amp;AN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O300" s="1">
        <f ca="1">SUMIFS(INDIRECT($F$1&amp;$F300&amp;":"&amp;$F300),INDIRECT($F$1&amp;dbP!$D$2&amp;":"&amp;dbP!$D$2),"&gt;="&amp;AO$6,INDIRECT($F$1&amp;dbP!$D$2&amp;":"&amp;dbP!$D$2),"&lt;="&amp;AO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P300" s="1">
        <f ca="1">SUMIFS(INDIRECT($F$1&amp;$F300&amp;":"&amp;$F300),INDIRECT($F$1&amp;dbP!$D$2&amp;":"&amp;dbP!$D$2),"&gt;="&amp;AP$6,INDIRECT($F$1&amp;dbP!$D$2&amp;":"&amp;dbP!$D$2),"&lt;="&amp;AP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Q300" s="1">
        <f ca="1">SUMIFS(INDIRECT($F$1&amp;$F300&amp;":"&amp;$F300),INDIRECT($F$1&amp;dbP!$D$2&amp;":"&amp;dbP!$D$2),"&gt;="&amp;AQ$6,INDIRECT($F$1&amp;dbP!$D$2&amp;":"&amp;dbP!$D$2),"&lt;="&amp;AQ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R300" s="1">
        <f ca="1">SUMIFS(INDIRECT($F$1&amp;$F300&amp;":"&amp;$F300),INDIRECT($F$1&amp;dbP!$D$2&amp;":"&amp;dbP!$D$2),"&gt;="&amp;AR$6,INDIRECT($F$1&amp;dbP!$D$2&amp;":"&amp;dbP!$D$2),"&lt;="&amp;AR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S300" s="1">
        <f ca="1">SUMIFS(INDIRECT($F$1&amp;$F300&amp;":"&amp;$F300),INDIRECT($F$1&amp;dbP!$D$2&amp;":"&amp;dbP!$D$2),"&gt;="&amp;AS$6,INDIRECT($F$1&amp;dbP!$D$2&amp;":"&amp;dbP!$D$2),"&lt;="&amp;AS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T300" s="1">
        <f ca="1">SUMIFS(INDIRECT($F$1&amp;$F300&amp;":"&amp;$F300),INDIRECT($F$1&amp;dbP!$D$2&amp;":"&amp;dbP!$D$2),"&gt;="&amp;AT$6,INDIRECT($F$1&amp;dbP!$D$2&amp;":"&amp;dbP!$D$2),"&lt;="&amp;AT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U300" s="1">
        <f ca="1">SUMIFS(INDIRECT($F$1&amp;$F300&amp;":"&amp;$F300),INDIRECT($F$1&amp;dbP!$D$2&amp;":"&amp;dbP!$D$2),"&gt;="&amp;AU$6,INDIRECT($F$1&amp;dbP!$D$2&amp;":"&amp;dbP!$D$2),"&lt;="&amp;AU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V300" s="1">
        <f ca="1">SUMIFS(INDIRECT($F$1&amp;$F300&amp;":"&amp;$F300),INDIRECT($F$1&amp;dbP!$D$2&amp;":"&amp;dbP!$D$2),"&gt;="&amp;AV$6,INDIRECT($F$1&amp;dbP!$D$2&amp;":"&amp;dbP!$D$2),"&lt;="&amp;AV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W300" s="1">
        <f ca="1">SUMIFS(INDIRECT($F$1&amp;$F300&amp;":"&amp;$F300),INDIRECT($F$1&amp;dbP!$D$2&amp;":"&amp;dbP!$D$2),"&gt;="&amp;AW$6,INDIRECT($F$1&amp;dbP!$D$2&amp;":"&amp;dbP!$D$2),"&lt;="&amp;AW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X300" s="1">
        <f ca="1">SUMIFS(INDIRECT($F$1&amp;$F300&amp;":"&amp;$F300),INDIRECT($F$1&amp;dbP!$D$2&amp;":"&amp;dbP!$D$2),"&gt;="&amp;AX$6,INDIRECT($F$1&amp;dbP!$D$2&amp;":"&amp;dbP!$D$2),"&lt;="&amp;AX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Y300" s="1">
        <f ca="1">SUMIFS(INDIRECT($F$1&amp;$F300&amp;":"&amp;$F300),INDIRECT($F$1&amp;dbP!$D$2&amp;":"&amp;dbP!$D$2),"&gt;="&amp;AY$6,INDIRECT($F$1&amp;dbP!$D$2&amp;":"&amp;dbP!$D$2),"&lt;="&amp;AY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AZ300" s="1">
        <f ca="1">SUMIFS(INDIRECT($F$1&amp;$F300&amp;":"&amp;$F300),INDIRECT($F$1&amp;dbP!$D$2&amp;":"&amp;dbP!$D$2),"&gt;="&amp;AZ$6,INDIRECT($F$1&amp;dbP!$D$2&amp;":"&amp;dbP!$D$2),"&lt;="&amp;AZ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A300" s="1">
        <f ca="1">SUMIFS(INDIRECT($F$1&amp;$F300&amp;":"&amp;$F300),INDIRECT($F$1&amp;dbP!$D$2&amp;":"&amp;dbP!$D$2),"&gt;="&amp;BA$6,INDIRECT($F$1&amp;dbP!$D$2&amp;":"&amp;dbP!$D$2),"&lt;="&amp;BA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B300" s="1">
        <f ca="1">SUMIFS(INDIRECT($F$1&amp;$F300&amp;":"&amp;$F300),INDIRECT($F$1&amp;dbP!$D$2&amp;":"&amp;dbP!$D$2),"&gt;="&amp;BB$6,INDIRECT($F$1&amp;dbP!$D$2&amp;":"&amp;dbP!$D$2),"&lt;="&amp;BB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C300" s="1">
        <f ca="1">SUMIFS(INDIRECT($F$1&amp;$F300&amp;":"&amp;$F300),INDIRECT($F$1&amp;dbP!$D$2&amp;":"&amp;dbP!$D$2),"&gt;="&amp;BC$6,INDIRECT($F$1&amp;dbP!$D$2&amp;":"&amp;dbP!$D$2),"&lt;="&amp;BC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D300" s="1">
        <f ca="1">SUMIFS(INDIRECT($F$1&amp;$F300&amp;":"&amp;$F300),INDIRECT($F$1&amp;dbP!$D$2&amp;":"&amp;dbP!$D$2),"&gt;="&amp;BD$6,INDIRECT($F$1&amp;dbP!$D$2&amp;":"&amp;dbP!$D$2),"&lt;="&amp;BD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  <c r="BE300" s="1">
        <f ca="1">SUMIFS(INDIRECT($F$1&amp;$F300&amp;":"&amp;$F300),INDIRECT($F$1&amp;dbP!$D$2&amp;":"&amp;dbP!$D$2),"&gt;="&amp;BE$6,INDIRECT($F$1&amp;dbP!$D$2&amp;":"&amp;dbP!$D$2),"&lt;="&amp;BE$7,INDIRECT($F$1&amp;dbP!$O$2&amp;":"&amp;dbP!$O$2),$H300,INDIRECT($F$1&amp;dbP!$P$2&amp;":"&amp;dbP!$P$2),IF($I300=$J300,"*",$I300),INDIRECT($F$1&amp;dbP!$Q$2&amp;":"&amp;dbP!$Q$2),IF(OR($I300=$J300,"  "&amp;$I300=$J300),"*",RIGHT($J300,LEN($J300)-4)),INDIRECT($F$1&amp;dbP!$AC$2&amp;":"&amp;dbP!$AC$2),RepP!$J$3)</f>
        <v>0</v>
      </c>
    </row>
    <row r="301" spans="2:57" x14ac:dyDescent="0.3">
      <c r="B301" s="1">
        <f>MAX(B$246:B300)+1</f>
        <v>60</v>
      </c>
      <c r="D301" s="1" t="str">
        <f ca="1">INDIRECT($B$1&amp;Items!T$2&amp;$B301)</f>
        <v>CF(-)</v>
      </c>
      <c r="F301" s="1" t="str">
        <f ca="1">INDIRECT($B$1&amp;Items!P$2&amp;$B301)</f>
        <v>AA</v>
      </c>
      <c r="H301" s="13" t="str">
        <f ca="1">INDIRECT($B$1&amp;Items!M$2&amp;$B301)</f>
        <v>Оплаты себестоимостных затрат</v>
      </c>
      <c r="I301" s="13" t="str">
        <f ca="1">IF(INDIRECT($B$1&amp;Items!N$2&amp;$B301)="",H301,INDIRECT($B$1&amp;Items!N$2&amp;$B301))</f>
        <v>Оплаты расходов этапа-4 бизнес-процесса</v>
      </c>
      <c r="J301" s="1" t="str">
        <f ca="1">IF(INDIRECT($B$1&amp;Items!O$2&amp;$B301)="",IF(H301&lt;&gt;I301,"  "&amp;I301,I301),"    "&amp;INDIRECT($B$1&amp;Items!O$2&amp;$B301))</f>
        <v xml:space="preserve">    Производственные затраты-28</v>
      </c>
      <c r="S301" s="1">
        <f ca="1">SUM($U301:INDIRECT(ADDRESS(ROW(),SUMIFS($1:$1,$5:$5,MAX($5:$5)))))</f>
        <v>1125151.1099999999</v>
      </c>
      <c r="V301" s="1">
        <f ca="1">SUMIFS(INDIRECT($F$1&amp;$F301&amp;":"&amp;$F301),INDIRECT($F$1&amp;dbP!$D$2&amp;":"&amp;dbP!$D$2),"&gt;="&amp;V$6,INDIRECT($F$1&amp;dbP!$D$2&amp;":"&amp;dbP!$D$2),"&lt;="&amp;V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W301" s="1">
        <f ca="1">SUMIFS(INDIRECT($F$1&amp;$F301&amp;":"&amp;$F301),INDIRECT($F$1&amp;dbP!$D$2&amp;":"&amp;dbP!$D$2),"&gt;="&amp;W$6,INDIRECT($F$1&amp;dbP!$D$2&amp;":"&amp;dbP!$D$2),"&lt;="&amp;W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787605.77699999989</v>
      </c>
      <c r="X301" s="1">
        <f ca="1">SUMIFS(INDIRECT($F$1&amp;$F301&amp;":"&amp;$F301),INDIRECT($F$1&amp;dbP!$D$2&amp;":"&amp;dbP!$D$2),"&gt;="&amp;X$6,INDIRECT($F$1&amp;dbP!$D$2&amp;":"&amp;dbP!$D$2),"&lt;="&amp;X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337545.33299999998</v>
      </c>
      <c r="Y301" s="1">
        <f ca="1">SUMIFS(INDIRECT($F$1&amp;$F301&amp;":"&amp;$F301),INDIRECT($F$1&amp;dbP!$D$2&amp;":"&amp;dbP!$D$2),"&gt;="&amp;Y$6,INDIRECT($F$1&amp;dbP!$D$2&amp;":"&amp;dbP!$D$2),"&lt;="&amp;Y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Z301" s="1">
        <f ca="1">SUMIFS(INDIRECT($F$1&amp;$F301&amp;":"&amp;$F301),INDIRECT($F$1&amp;dbP!$D$2&amp;":"&amp;dbP!$D$2),"&gt;="&amp;Z$6,INDIRECT($F$1&amp;dbP!$D$2&amp;":"&amp;dbP!$D$2),"&lt;="&amp;Z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A301" s="1">
        <f ca="1">SUMIFS(INDIRECT($F$1&amp;$F301&amp;":"&amp;$F301),INDIRECT($F$1&amp;dbP!$D$2&amp;":"&amp;dbP!$D$2),"&gt;="&amp;AA$6,INDIRECT($F$1&amp;dbP!$D$2&amp;":"&amp;dbP!$D$2),"&lt;="&amp;AA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B301" s="1">
        <f ca="1">SUMIFS(INDIRECT($F$1&amp;$F301&amp;":"&amp;$F301),INDIRECT($F$1&amp;dbP!$D$2&amp;":"&amp;dbP!$D$2),"&gt;="&amp;AB$6,INDIRECT($F$1&amp;dbP!$D$2&amp;":"&amp;dbP!$D$2),"&lt;="&amp;AB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C301" s="1">
        <f ca="1">SUMIFS(INDIRECT($F$1&amp;$F301&amp;":"&amp;$F301),INDIRECT($F$1&amp;dbP!$D$2&amp;":"&amp;dbP!$D$2),"&gt;="&amp;AC$6,INDIRECT($F$1&amp;dbP!$D$2&amp;":"&amp;dbP!$D$2),"&lt;="&amp;AC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D301" s="1">
        <f ca="1">SUMIFS(INDIRECT($F$1&amp;$F301&amp;":"&amp;$F301),INDIRECT($F$1&amp;dbP!$D$2&amp;":"&amp;dbP!$D$2),"&gt;="&amp;AD$6,INDIRECT($F$1&amp;dbP!$D$2&amp;":"&amp;dbP!$D$2),"&lt;="&amp;AD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E301" s="1">
        <f ca="1">SUMIFS(INDIRECT($F$1&amp;$F301&amp;":"&amp;$F301),INDIRECT($F$1&amp;dbP!$D$2&amp;":"&amp;dbP!$D$2),"&gt;="&amp;AE$6,INDIRECT($F$1&amp;dbP!$D$2&amp;":"&amp;dbP!$D$2),"&lt;="&amp;AE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F301" s="1">
        <f ca="1">SUMIFS(INDIRECT($F$1&amp;$F301&amp;":"&amp;$F301),INDIRECT($F$1&amp;dbP!$D$2&amp;":"&amp;dbP!$D$2),"&gt;="&amp;AF$6,INDIRECT($F$1&amp;dbP!$D$2&amp;":"&amp;dbP!$D$2),"&lt;="&amp;AF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G301" s="1">
        <f ca="1">SUMIFS(INDIRECT($F$1&amp;$F301&amp;":"&amp;$F301),INDIRECT($F$1&amp;dbP!$D$2&amp;":"&amp;dbP!$D$2),"&gt;="&amp;AG$6,INDIRECT($F$1&amp;dbP!$D$2&amp;":"&amp;dbP!$D$2),"&lt;="&amp;AG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H301" s="1">
        <f ca="1">SUMIFS(INDIRECT($F$1&amp;$F301&amp;":"&amp;$F301),INDIRECT($F$1&amp;dbP!$D$2&amp;":"&amp;dbP!$D$2),"&gt;="&amp;AH$6,INDIRECT($F$1&amp;dbP!$D$2&amp;":"&amp;dbP!$D$2),"&lt;="&amp;AH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I301" s="1">
        <f ca="1">SUMIFS(INDIRECT($F$1&amp;$F301&amp;":"&amp;$F301),INDIRECT($F$1&amp;dbP!$D$2&amp;":"&amp;dbP!$D$2),"&gt;="&amp;AI$6,INDIRECT($F$1&amp;dbP!$D$2&amp;":"&amp;dbP!$D$2),"&lt;="&amp;AI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J301" s="1">
        <f ca="1">SUMIFS(INDIRECT($F$1&amp;$F301&amp;":"&amp;$F301),INDIRECT($F$1&amp;dbP!$D$2&amp;":"&amp;dbP!$D$2),"&gt;="&amp;AJ$6,INDIRECT($F$1&amp;dbP!$D$2&amp;":"&amp;dbP!$D$2),"&lt;="&amp;AJ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K301" s="1">
        <f ca="1">SUMIFS(INDIRECT($F$1&amp;$F301&amp;":"&amp;$F301),INDIRECT($F$1&amp;dbP!$D$2&amp;":"&amp;dbP!$D$2),"&gt;="&amp;AK$6,INDIRECT($F$1&amp;dbP!$D$2&amp;":"&amp;dbP!$D$2),"&lt;="&amp;AK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L301" s="1">
        <f ca="1">SUMIFS(INDIRECT($F$1&amp;$F301&amp;":"&amp;$F301),INDIRECT($F$1&amp;dbP!$D$2&amp;":"&amp;dbP!$D$2),"&gt;="&amp;AL$6,INDIRECT($F$1&amp;dbP!$D$2&amp;":"&amp;dbP!$D$2),"&lt;="&amp;AL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M301" s="1">
        <f ca="1">SUMIFS(INDIRECT($F$1&amp;$F301&amp;":"&amp;$F301),INDIRECT($F$1&amp;dbP!$D$2&amp;":"&amp;dbP!$D$2),"&gt;="&amp;AM$6,INDIRECT($F$1&amp;dbP!$D$2&amp;":"&amp;dbP!$D$2),"&lt;="&amp;AM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N301" s="1">
        <f ca="1">SUMIFS(INDIRECT($F$1&amp;$F301&amp;":"&amp;$F301),INDIRECT($F$1&amp;dbP!$D$2&amp;":"&amp;dbP!$D$2),"&gt;="&amp;AN$6,INDIRECT($F$1&amp;dbP!$D$2&amp;":"&amp;dbP!$D$2),"&lt;="&amp;AN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O301" s="1">
        <f ca="1">SUMIFS(INDIRECT($F$1&amp;$F301&amp;":"&amp;$F301),INDIRECT($F$1&amp;dbP!$D$2&amp;":"&amp;dbP!$D$2),"&gt;="&amp;AO$6,INDIRECT($F$1&amp;dbP!$D$2&amp;":"&amp;dbP!$D$2),"&lt;="&amp;AO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P301" s="1">
        <f ca="1">SUMIFS(INDIRECT($F$1&amp;$F301&amp;":"&amp;$F301),INDIRECT($F$1&amp;dbP!$D$2&amp;":"&amp;dbP!$D$2),"&gt;="&amp;AP$6,INDIRECT($F$1&amp;dbP!$D$2&amp;":"&amp;dbP!$D$2),"&lt;="&amp;AP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Q301" s="1">
        <f ca="1">SUMIFS(INDIRECT($F$1&amp;$F301&amp;":"&amp;$F301),INDIRECT($F$1&amp;dbP!$D$2&amp;":"&amp;dbP!$D$2),"&gt;="&amp;AQ$6,INDIRECT($F$1&amp;dbP!$D$2&amp;":"&amp;dbP!$D$2),"&lt;="&amp;AQ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R301" s="1">
        <f ca="1">SUMIFS(INDIRECT($F$1&amp;$F301&amp;":"&amp;$F301),INDIRECT($F$1&amp;dbP!$D$2&amp;":"&amp;dbP!$D$2),"&gt;="&amp;AR$6,INDIRECT($F$1&amp;dbP!$D$2&amp;":"&amp;dbP!$D$2),"&lt;="&amp;AR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S301" s="1">
        <f ca="1">SUMIFS(INDIRECT($F$1&amp;$F301&amp;":"&amp;$F301),INDIRECT($F$1&amp;dbP!$D$2&amp;":"&amp;dbP!$D$2),"&gt;="&amp;AS$6,INDIRECT($F$1&amp;dbP!$D$2&amp;":"&amp;dbP!$D$2),"&lt;="&amp;AS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T301" s="1">
        <f ca="1">SUMIFS(INDIRECT($F$1&amp;$F301&amp;":"&amp;$F301),INDIRECT($F$1&amp;dbP!$D$2&amp;":"&amp;dbP!$D$2),"&gt;="&amp;AT$6,INDIRECT($F$1&amp;dbP!$D$2&amp;":"&amp;dbP!$D$2),"&lt;="&amp;AT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U301" s="1">
        <f ca="1">SUMIFS(INDIRECT($F$1&amp;$F301&amp;":"&amp;$F301),INDIRECT($F$1&amp;dbP!$D$2&amp;":"&amp;dbP!$D$2),"&gt;="&amp;AU$6,INDIRECT($F$1&amp;dbP!$D$2&amp;":"&amp;dbP!$D$2),"&lt;="&amp;AU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V301" s="1">
        <f ca="1">SUMIFS(INDIRECT($F$1&amp;$F301&amp;":"&amp;$F301),INDIRECT($F$1&amp;dbP!$D$2&amp;":"&amp;dbP!$D$2),"&gt;="&amp;AV$6,INDIRECT($F$1&amp;dbP!$D$2&amp;":"&amp;dbP!$D$2),"&lt;="&amp;AV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W301" s="1">
        <f ca="1">SUMIFS(INDIRECT($F$1&amp;$F301&amp;":"&amp;$F301),INDIRECT($F$1&amp;dbP!$D$2&amp;":"&amp;dbP!$D$2),"&gt;="&amp;AW$6,INDIRECT($F$1&amp;dbP!$D$2&amp;":"&amp;dbP!$D$2),"&lt;="&amp;AW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X301" s="1">
        <f ca="1">SUMIFS(INDIRECT($F$1&amp;$F301&amp;":"&amp;$F301),INDIRECT($F$1&amp;dbP!$D$2&amp;":"&amp;dbP!$D$2),"&gt;="&amp;AX$6,INDIRECT($F$1&amp;dbP!$D$2&amp;":"&amp;dbP!$D$2),"&lt;="&amp;AX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Y301" s="1">
        <f ca="1">SUMIFS(INDIRECT($F$1&amp;$F301&amp;":"&amp;$F301),INDIRECT($F$1&amp;dbP!$D$2&amp;":"&amp;dbP!$D$2),"&gt;="&amp;AY$6,INDIRECT($F$1&amp;dbP!$D$2&amp;":"&amp;dbP!$D$2),"&lt;="&amp;AY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AZ301" s="1">
        <f ca="1">SUMIFS(INDIRECT($F$1&amp;$F301&amp;":"&amp;$F301),INDIRECT($F$1&amp;dbP!$D$2&amp;":"&amp;dbP!$D$2),"&gt;="&amp;AZ$6,INDIRECT($F$1&amp;dbP!$D$2&amp;":"&amp;dbP!$D$2),"&lt;="&amp;AZ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A301" s="1">
        <f ca="1">SUMIFS(INDIRECT($F$1&amp;$F301&amp;":"&amp;$F301),INDIRECT($F$1&amp;dbP!$D$2&amp;":"&amp;dbP!$D$2),"&gt;="&amp;BA$6,INDIRECT($F$1&amp;dbP!$D$2&amp;":"&amp;dbP!$D$2),"&lt;="&amp;BA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B301" s="1">
        <f ca="1">SUMIFS(INDIRECT($F$1&amp;$F301&amp;":"&amp;$F301),INDIRECT($F$1&amp;dbP!$D$2&amp;":"&amp;dbP!$D$2),"&gt;="&amp;BB$6,INDIRECT($F$1&amp;dbP!$D$2&amp;":"&amp;dbP!$D$2),"&lt;="&amp;BB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C301" s="1">
        <f ca="1">SUMIFS(INDIRECT($F$1&amp;$F301&amp;":"&amp;$F301),INDIRECT($F$1&amp;dbP!$D$2&amp;":"&amp;dbP!$D$2),"&gt;="&amp;BC$6,INDIRECT($F$1&amp;dbP!$D$2&amp;":"&amp;dbP!$D$2),"&lt;="&amp;BC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D301" s="1">
        <f ca="1">SUMIFS(INDIRECT($F$1&amp;$F301&amp;":"&amp;$F301),INDIRECT($F$1&amp;dbP!$D$2&amp;":"&amp;dbP!$D$2),"&gt;="&amp;BD$6,INDIRECT($F$1&amp;dbP!$D$2&amp;":"&amp;dbP!$D$2),"&lt;="&amp;BD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  <c r="BE301" s="1">
        <f ca="1">SUMIFS(INDIRECT($F$1&amp;$F301&amp;":"&amp;$F301),INDIRECT($F$1&amp;dbP!$D$2&amp;":"&amp;dbP!$D$2),"&gt;="&amp;BE$6,INDIRECT($F$1&amp;dbP!$D$2&amp;":"&amp;dbP!$D$2),"&lt;="&amp;BE$7,INDIRECT($F$1&amp;dbP!$O$2&amp;":"&amp;dbP!$O$2),$H301,INDIRECT($F$1&amp;dbP!$P$2&amp;":"&amp;dbP!$P$2),IF($I301=$J301,"*",$I301),INDIRECT($F$1&amp;dbP!$Q$2&amp;":"&amp;dbP!$Q$2),IF(OR($I301=$J301,"  "&amp;$I301=$J301),"*",RIGHT($J301,LEN($J301)-4)),INDIRECT($F$1&amp;dbP!$AC$2&amp;":"&amp;dbP!$AC$2),RepP!$J$3)</f>
        <v>0</v>
      </c>
    </row>
    <row r="302" spans="2:57" x14ac:dyDescent="0.3">
      <c r="B302" s="1">
        <f>MAX(B$246:B301)+1</f>
        <v>61</v>
      </c>
      <c r="D302" s="1" t="str">
        <f ca="1">INDIRECT($B$1&amp;Items!T$2&amp;$B302)</f>
        <v>CF(-)</v>
      </c>
      <c r="F302" s="1" t="str">
        <f ca="1">INDIRECT($B$1&amp;Items!P$2&amp;$B302)</f>
        <v>AA</v>
      </c>
      <c r="H302" s="13" t="str">
        <f ca="1">INDIRECT($B$1&amp;Items!M$2&amp;$B302)</f>
        <v>Оплаты себестоимостных затрат</v>
      </c>
      <c r="I302" s="13" t="str">
        <f ca="1">IF(INDIRECT($B$1&amp;Items!N$2&amp;$B302)="",H302,INDIRECT($B$1&amp;Items!N$2&amp;$B302))</f>
        <v>Оплаты расходов этапа-4 бизнес-процесса</v>
      </c>
      <c r="J302" s="1" t="str">
        <f ca="1">IF(INDIRECT($B$1&amp;Items!O$2&amp;$B302)="",IF(H302&lt;&gt;I302,"  "&amp;I302,I302),"    "&amp;INDIRECT($B$1&amp;Items!O$2&amp;$B302))</f>
        <v xml:space="preserve">    Производственные затраты-29</v>
      </c>
      <c r="S302" s="1">
        <f ca="1">SUM($U302:INDIRECT(ADDRESS(ROW(),SUMIFS($1:$1,$5:$5,MAX($5:$5)))))</f>
        <v>805533.54</v>
      </c>
      <c r="V302" s="1">
        <f ca="1">SUMIFS(INDIRECT($F$1&amp;$F302&amp;":"&amp;$F302),INDIRECT($F$1&amp;dbP!$D$2&amp;":"&amp;dbP!$D$2),"&gt;="&amp;V$6,INDIRECT($F$1&amp;dbP!$D$2&amp;":"&amp;dbP!$D$2),"&lt;="&amp;V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W302" s="1">
        <f ca="1">SUMIFS(INDIRECT($F$1&amp;$F302&amp;":"&amp;$F302),INDIRECT($F$1&amp;dbP!$D$2&amp;":"&amp;dbP!$D$2),"&gt;="&amp;W$6,INDIRECT($F$1&amp;dbP!$D$2&amp;":"&amp;dbP!$D$2),"&lt;="&amp;W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X302" s="1">
        <f ca="1">SUMIFS(INDIRECT($F$1&amp;$F302&amp;":"&amp;$F302),INDIRECT($F$1&amp;dbP!$D$2&amp;":"&amp;dbP!$D$2),"&gt;="&amp;X$6,INDIRECT($F$1&amp;dbP!$D$2&amp;":"&amp;dbP!$D$2),"&lt;="&amp;X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805533.54</v>
      </c>
      <c r="Y302" s="1">
        <f ca="1">SUMIFS(INDIRECT($F$1&amp;$F302&amp;":"&amp;$F302),INDIRECT($F$1&amp;dbP!$D$2&amp;":"&amp;dbP!$D$2),"&gt;="&amp;Y$6,INDIRECT($F$1&amp;dbP!$D$2&amp;":"&amp;dbP!$D$2),"&lt;="&amp;Y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Z302" s="1">
        <f ca="1">SUMIFS(INDIRECT($F$1&amp;$F302&amp;":"&amp;$F302),INDIRECT($F$1&amp;dbP!$D$2&amp;":"&amp;dbP!$D$2),"&gt;="&amp;Z$6,INDIRECT($F$1&amp;dbP!$D$2&amp;":"&amp;dbP!$D$2),"&lt;="&amp;Z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A302" s="1">
        <f ca="1">SUMIFS(INDIRECT($F$1&amp;$F302&amp;":"&amp;$F302),INDIRECT($F$1&amp;dbP!$D$2&amp;":"&amp;dbP!$D$2),"&gt;="&amp;AA$6,INDIRECT($F$1&amp;dbP!$D$2&amp;":"&amp;dbP!$D$2),"&lt;="&amp;AA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B302" s="1">
        <f ca="1">SUMIFS(INDIRECT($F$1&amp;$F302&amp;":"&amp;$F302),INDIRECT($F$1&amp;dbP!$D$2&amp;":"&amp;dbP!$D$2),"&gt;="&amp;AB$6,INDIRECT($F$1&amp;dbP!$D$2&amp;":"&amp;dbP!$D$2),"&lt;="&amp;AB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C302" s="1">
        <f ca="1">SUMIFS(INDIRECT($F$1&amp;$F302&amp;":"&amp;$F302),INDIRECT($F$1&amp;dbP!$D$2&amp;":"&amp;dbP!$D$2),"&gt;="&amp;AC$6,INDIRECT($F$1&amp;dbP!$D$2&amp;":"&amp;dbP!$D$2),"&lt;="&amp;AC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D302" s="1">
        <f ca="1">SUMIFS(INDIRECT($F$1&amp;$F302&amp;":"&amp;$F302),INDIRECT($F$1&amp;dbP!$D$2&amp;":"&amp;dbP!$D$2),"&gt;="&amp;AD$6,INDIRECT($F$1&amp;dbP!$D$2&amp;":"&amp;dbP!$D$2),"&lt;="&amp;AD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E302" s="1">
        <f ca="1">SUMIFS(INDIRECT($F$1&amp;$F302&amp;":"&amp;$F302),INDIRECT($F$1&amp;dbP!$D$2&amp;":"&amp;dbP!$D$2),"&gt;="&amp;AE$6,INDIRECT($F$1&amp;dbP!$D$2&amp;":"&amp;dbP!$D$2),"&lt;="&amp;AE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F302" s="1">
        <f ca="1">SUMIFS(INDIRECT($F$1&amp;$F302&amp;":"&amp;$F302),INDIRECT($F$1&amp;dbP!$D$2&amp;":"&amp;dbP!$D$2),"&gt;="&amp;AF$6,INDIRECT($F$1&amp;dbP!$D$2&amp;":"&amp;dbP!$D$2),"&lt;="&amp;AF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G302" s="1">
        <f ca="1">SUMIFS(INDIRECT($F$1&amp;$F302&amp;":"&amp;$F302),INDIRECT($F$1&amp;dbP!$D$2&amp;":"&amp;dbP!$D$2),"&gt;="&amp;AG$6,INDIRECT($F$1&amp;dbP!$D$2&amp;":"&amp;dbP!$D$2),"&lt;="&amp;AG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H302" s="1">
        <f ca="1">SUMIFS(INDIRECT($F$1&amp;$F302&amp;":"&amp;$F302),INDIRECT($F$1&amp;dbP!$D$2&amp;":"&amp;dbP!$D$2),"&gt;="&amp;AH$6,INDIRECT($F$1&amp;dbP!$D$2&amp;":"&amp;dbP!$D$2),"&lt;="&amp;AH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I302" s="1">
        <f ca="1">SUMIFS(INDIRECT($F$1&amp;$F302&amp;":"&amp;$F302),INDIRECT($F$1&amp;dbP!$D$2&amp;":"&amp;dbP!$D$2),"&gt;="&amp;AI$6,INDIRECT($F$1&amp;dbP!$D$2&amp;":"&amp;dbP!$D$2),"&lt;="&amp;AI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J302" s="1">
        <f ca="1">SUMIFS(INDIRECT($F$1&amp;$F302&amp;":"&amp;$F302),INDIRECT($F$1&amp;dbP!$D$2&amp;":"&amp;dbP!$D$2),"&gt;="&amp;AJ$6,INDIRECT($F$1&amp;dbP!$D$2&amp;":"&amp;dbP!$D$2),"&lt;="&amp;AJ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K302" s="1">
        <f ca="1">SUMIFS(INDIRECT($F$1&amp;$F302&amp;":"&amp;$F302),INDIRECT($F$1&amp;dbP!$D$2&amp;":"&amp;dbP!$D$2),"&gt;="&amp;AK$6,INDIRECT($F$1&amp;dbP!$D$2&amp;":"&amp;dbP!$D$2),"&lt;="&amp;AK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L302" s="1">
        <f ca="1">SUMIFS(INDIRECT($F$1&amp;$F302&amp;":"&amp;$F302),INDIRECT($F$1&amp;dbP!$D$2&amp;":"&amp;dbP!$D$2),"&gt;="&amp;AL$6,INDIRECT($F$1&amp;dbP!$D$2&amp;":"&amp;dbP!$D$2),"&lt;="&amp;AL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M302" s="1">
        <f ca="1">SUMIFS(INDIRECT($F$1&amp;$F302&amp;":"&amp;$F302),INDIRECT($F$1&amp;dbP!$D$2&amp;":"&amp;dbP!$D$2),"&gt;="&amp;AM$6,INDIRECT($F$1&amp;dbP!$D$2&amp;":"&amp;dbP!$D$2),"&lt;="&amp;AM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N302" s="1">
        <f ca="1">SUMIFS(INDIRECT($F$1&amp;$F302&amp;":"&amp;$F302),INDIRECT($F$1&amp;dbP!$D$2&amp;":"&amp;dbP!$D$2),"&gt;="&amp;AN$6,INDIRECT($F$1&amp;dbP!$D$2&amp;":"&amp;dbP!$D$2),"&lt;="&amp;AN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O302" s="1">
        <f ca="1">SUMIFS(INDIRECT($F$1&amp;$F302&amp;":"&amp;$F302),INDIRECT($F$1&amp;dbP!$D$2&amp;":"&amp;dbP!$D$2),"&gt;="&amp;AO$6,INDIRECT($F$1&amp;dbP!$D$2&amp;":"&amp;dbP!$D$2),"&lt;="&amp;AO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P302" s="1">
        <f ca="1">SUMIFS(INDIRECT($F$1&amp;$F302&amp;":"&amp;$F302),INDIRECT($F$1&amp;dbP!$D$2&amp;":"&amp;dbP!$D$2),"&gt;="&amp;AP$6,INDIRECT($F$1&amp;dbP!$D$2&amp;":"&amp;dbP!$D$2),"&lt;="&amp;AP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Q302" s="1">
        <f ca="1">SUMIFS(INDIRECT($F$1&amp;$F302&amp;":"&amp;$F302),INDIRECT($F$1&amp;dbP!$D$2&amp;":"&amp;dbP!$D$2),"&gt;="&amp;AQ$6,INDIRECT($F$1&amp;dbP!$D$2&amp;":"&amp;dbP!$D$2),"&lt;="&amp;AQ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R302" s="1">
        <f ca="1">SUMIFS(INDIRECT($F$1&amp;$F302&amp;":"&amp;$F302),INDIRECT($F$1&amp;dbP!$D$2&amp;":"&amp;dbP!$D$2),"&gt;="&amp;AR$6,INDIRECT($F$1&amp;dbP!$D$2&amp;":"&amp;dbP!$D$2),"&lt;="&amp;AR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S302" s="1">
        <f ca="1">SUMIFS(INDIRECT($F$1&amp;$F302&amp;":"&amp;$F302),INDIRECT($F$1&amp;dbP!$D$2&amp;":"&amp;dbP!$D$2),"&gt;="&amp;AS$6,INDIRECT($F$1&amp;dbP!$D$2&amp;":"&amp;dbP!$D$2),"&lt;="&amp;AS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T302" s="1">
        <f ca="1">SUMIFS(INDIRECT($F$1&amp;$F302&amp;":"&amp;$F302),INDIRECT($F$1&amp;dbP!$D$2&amp;":"&amp;dbP!$D$2),"&gt;="&amp;AT$6,INDIRECT($F$1&amp;dbP!$D$2&amp;":"&amp;dbP!$D$2),"&lt;="&amp;AT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U302" s="1">
        <f ca="1">SUMIFS(INDIRECT($F$1&amp;$F302&amp;":"&amp;$F302),INDIRECT($F$1&amp;dbP!$D$2&amp;":"&amp;dbP!$D$2),"&gt;="&amp;AU$6,INDIRECT($F$1&amp;dbP!$D$2&amp;":"&amp;dbP!$D$2),"&lt;="&amp;AU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V302" s="1">
        <f ca="1">SUMIFS(INDIRECT($F$1&amp;$F302&amp;":"&amp;$F302),INDIRECT($F$1&amp;dbP!$D$2&amp;":"&amp;dbP!$D$2),"&gt;="&amp;AV$6,INDIRECT($F$1&amp;dbP!$D$2&amp;":"&amp;dbP!$D$2),"&lt;="&amp;AV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W302" s="1">
        <f ca="1">SUMIFS(INDIRECT($F$1&amp;$F302&amp;":"&amp;$F302),INDIRECT($F$1&amp;dbP!$D$2&amp;":"&amp;dbP!$D$2),"&gt;="&amp;AW$6,INDIRECT($F$1&amp;dbP!$D$2&amp;":"&amp;dbP!$D$2),"&lt;="&amp;AW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X302" s="1">
        <f ca="1">SUMIFS(INDIRECT($F$1&amp;$F302&amp;":"&amp;$F302),INDIRECT($F$1&amp;dbP!$D$2&amp;":"&amp;dbP!$D$2),"&gt;="&amp;AX$6,INDIRECT($F$1&amp;dbP!$D$2&amp;":"&amp;dbP!$D$2),"&lt;="&amp;AX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Y302" s="1">
        <f ca="1">SUMIFS(INDIRECT($F$1&amp;$F302&amp;":"&amp;$F302),INDIRECT($F$1&amp;dbP!$D$2&amp;":"&amp;dbP!$D$2),"&gt;="&amp;AY$6,INDIRECT($F$1&amp;dbP!$D$2&amp;":"&amp;dbP!$D$2),"&lt;="&amp;AY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AZ302" s="1">
        <f ca="1">SUMIFS(INDIRECT($F$1&amp;$F302&amp;":"&amp;$F302),INDIRECT($F$1&amp;dbP!$D$2&amp;":"&amp;dbP!$D$2),"&gt;="&amp;AZ$6,INDIRECT($F$1&amp;dbP!$D$2&amp;":"&amp;dbP!$D$2),"&lt;="&amp;AZ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A302" s="1">
        <f ca="1">SUMIFS(INDIRECT($F$1&amp;$F302&amp;":"&amp;$F302),INDIRECT($F$1&amp;dbP!$D$2&amp;":"&amp;dbP!$D$2),"&gt;="&amp;BA$6,INDIRECT($F$1&amp;dbP!$D$2&amp;":"&amp;dbP!$D$2),"&lt;="&amp;BA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B302" s="1">
        <f ca="1">SUMIFS(INDIRECT($F$1&amp;$F302&amp;":"&amp;$F302),INDIRECT($F$1&amp;dbP!$D$2&amp;":"&amp;dbP!$D$2),"&gt;="&amp;BB$6,INDIRECT($F$1&amp;dbP!$D$2&amp;":"&amp;dbP!$D$2),"&lt;="&amp;BB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C302" s="1">
        <f ca="1">SUMIFS(INDIRECT($F$1&amp;$F302&amp;":"&amp;$F302),INDIRECT($F$1&amp;dbP!$D$2&amp;":"&amp;dbP!$D$2),"&gt;="&amp;BC$6,INDIRECT($F$1&amp;dbP!$D$2&amp;":"&amp;dbP!$D$2),"&lt;="&amp;BC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D302" s="1">
        <f ca="1">SUMIFS(INDIRECT($F$1&amp;$F302&amp;":"&amp;$F302),INDIRECT($F$1&amp;dbP!$D$2&amp;":"&amp;dbP!$D$2),"&gt;="&amp;BD$6,INDIRECT($F$1&amp;dbP!$D$2&amp;":"&amp;dbP!$D$2),"&lt;="&amp;BD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  <c r="BE302" s="1">
        <f ca="1">SUMIFS(INDIRECT($F$1&amp;$F302&amp;":"&amp;$F302),INDIRECT($F$1&amp;dbP!$D$2&amp;":"&amp;dbP!$D$2),"&gt;="&amp;BE$6,INDIRECT($F$1&amp;dbP!$D$2&amp;":"&amp;dbP!$D$2),"&lt;="&amp;BE$7,INDIRECT($F$1&amp;dbP!$O$2&amp;":"&amp;dbP!$O$2),$H302,INDIRECT($F$1&amp;dbP!$P$2&amp;":"&amp;dbP!$P$2),IF($I302=$J302,"*",$I302),INDIRECT($F$1&amp;dbP!$Q$2&amp;":"&amp;dbP!$Q$2),IF(OR($I302=$J302,"  "&amp;$I302=$J302),"*",RIGHT($J302,LEN($J302)-4)),INDIRECT($F$1&amp;dbP!$AC$2&amp;":"&amp;dbP!$AC$2),RepP!$J$3)</f>
        <v>0</v>
      </c>
    </row>
    <row r="303" spans="2:57" x14ac:dyDescent="0.3">
      <c r="B303" s="1">
        <f>MAX(B$246:B302)+1</f>
        <v>62</v>
      </c>
      <c r="D303" s="1" t="str">
        <f ca="1">INDIRECT($B$1&amp;Items!T$2&amp;$B303)</f>
        <v>CF(-)</v>
      </c>
      <c r="F303" s="1" t="str">
        <f ca="1">INDIRECT($B$1&amp;Items!P$2&amp;$B303)</f>
        <v>AA</v>
      </c>
      <c r="H303" s="13" t="str">
        <f ca="1">INDIRECT($B$1&amp;Items!M$2&amp;$B303)</f>
        <v>Оплаты себестоимостных затрат</v>
      </c>
      <c r="I303" s="13" t="str">
        <f ca="1">IF(INDIRECT($B$1&amp;Items!N$2&amp;$B303)="",H303,INDIRECT($B$1&amp;Items!N$2&amp;$B303))</f>
        <v>Оплаты расходов этапа-4 бизнес-процесса</v>
      </c>
      <c r="J303" s="1" t="str">
        <f ca="1">IF(INDIRECT($B$1&amp;Items!O$2&amp;$B303)="",IF(H303&lt;&gt;I303,"  "&amp;I303,I303),"    "&amp;INDIRECT($B$1&amp;Items!O$2&amp;$B303))</f>
        <v xml:space="preserve">    Производственные затраты-30</v>
      </c>
      <c r="S303" s="1">
        <f ca="1">SUM($U303:INDIRECT(ADDRESS(ROW(),SUMIFS($1:$1,$5:$5,MAX($5:$5)))))</f>
        <v>1043034.8164059999</v>
      </c>
      <c r="V303" s="1">
        <f ca="1">SUMIFS(INDIRECT($F$1&amp;$F303&amp;":"&amp;$F303),INDIRECT($F$1&amp;dbP!$D$2&amp;":"&amp;dbP!$D$2),"&gt;="&amp;V$6,INDIRECT($F$1&amp;dbP!$D$2&amp;":"&amp;dbP!$D$2),"&lt;="&amp;V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W303" s="1">
        <f ca="1">SUMIFS(INDIRECT($F$1&amp;$F303&amp;":"&amp;$F303),INDIRECT($F$1&amp;dbP!$D$2&amp;":"&amp;dbP!$D$2),"&gt;="&amp;W$6,INDIRECT($F$1&amp;dbP!$D$2&amp;":"&amp;dbP!$D$2),"&lt;="&amp;W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X303" s="1">
        <f ca="1">SUMIFS(INDIRECT($F$1&amp;$F303&amp;":"&amp;$F303),INDIRECT($F$1&amp;dbP!$D$2&amp;":"&amp;dbP!$D$2),"&gt;="&amp;X$6,INDIRECT($F$1&amp;dbP!$D$2&amp;":"&amp;dbP!$D$2),"&lt;="&amp;X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312910.44492179999</v>
      </c>
      <c r="Y303" s="1">
        <f ca="1">SUMIFS(INDIRECT($F$1&amp;$F303&amp;":"&amp;$F303),INDIRECT($F$1&amp;dbP!$D$2&amp;":"&amp;dbP!$D$2),"&gt;="&amp;Y$6,INDIRECT($F$1&amp;dbP!$D$2&amp;":"&amp;dbP!$D$2),"&lt;="&amp;Y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730124.3714842</v>
      </c>
      <c r="Z303" s="1">
        <f ca="1">SUMIFS(INDIRECT($F$1&amp;$F303&amp;":"&amp;$F303),INDIRECT($F$1&amp;dbP!$D$2&amp;":"&amp;dbP!$D$2),"&gt;="&amp;Z$6,INDIRECT($F$1&amp;dbP!$D$2&amp;":"&amp;dbP!$D$2),"&lt;="&amp;Z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A303" s="1">
        <f ca="1">SUMIFS(INDIRECT($F$1&amp;$F303&amp;":"&amp;$F303),INDIRECT($F$1&amp;dbP!$D$2&amp;":"&amp;dbP!$D$2),"&gt;="&amp;AA$6,INDIRECT($F$1&amp;dbP!$D$2&amp;":"&amp;dbP!$D$2),"&lt;="&amp;AA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B303" s="1">
        <f ca="1">SUMIFS(INDIRECT($F$1&amp;$F303&amp;":"&amp;$F303),INDIRECT($F$1&amp;dbP!$D$2&amp;":"&amp;dbP!$D$2),"&gt;="&amp;AB$6,INDIRECT($F$1&amp;dbP!$D$2&amp;":"&amp;dbP!$D$2),"&lt;="&amp;AB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C303" s="1">
        <f ca="1">SUMIFS(INDIRECT($F$1&amp;$F303&amp;":"&amp;$F303),INDIRECT($F$1&amp;dbP!$D$2&amp;":"&amp;dbP!$D$2),"&gt;="&amp;AC$6,INDIRECT($F$1&amp;dbP!$D$2&amp;":"&amp;dbP!$D$2),"&lt;="&amp;AC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D303" s="1">
        <f ca="1">SUMIFS(INDIRECT($F$1&amp;$F303&amp;":"&amp;$F303),INDIRECT($F$1&amp;dbP!$D$2&amp;":"&amp;dbP!$D$2),"&gt;="&amp;AD$6,INDIRECT($F$1&amp;dbP!$D$2&amp;":"&amp;dbP!$D$2),"&lt;="&amp;AD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E303" s="1">
        <f ca="1">SUMIFS(INDIRECT($F$1&amp;$F303&amp;":"&amp;$F303),INDIRECT($F$1&amp;dbP!$D$2&amp;":"&amp;dbP!$D$2),"&gt;="&amp;AE$6,INDIRECT($F$1&amp;dbP!$D$2&amp;":"&amp;dbP!$D$2),"&lt;="&amp;AE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F303" s="1">
        <f ca="1">SUMIFS(INDIRECT($F$1&amp;$F303&amp;":"&amp;$F303),INDIRECT($F$1&amp;dbP!$D$2&amp;":"&amp;dbP!$D$2),"&gt;="&amp;AF$6,INDIRECT($F$1&amp;dbP!$D$2&amp;":"&amp;dbP!$D$2),"&lt;="&amp;AF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G303" s="1">
        <f ca="1">SUMIFS(INDIRECT($F$1&amp;$F303&amp;":"&amp;$F303),INDIRECT($F$1&amp;dbP!$D$2&amp;":"&amp;dbP!$D$2),"&gt;="&amp;AG$6,INDIRECT($F$1&amp;dbP!$D$2&amp;":"&amp;dbP!$D$2),"&lt;="&amp;AG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H303" s="1">
        <f ca="1">SUMIFS(INDIRECT($F$1&amp;$F303&amp;":"&amp;$F303),INDIRECT($F$1&amp;dbP!$D$2&amp;":"&amp;dbP!$D$2),"&gt;="&amp;AH$6,INDIRECT($F$1&amp;dbP!$D$2&amp;":"&amp;dbP!$D$2),"&lt;="&amp;AH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I303" s="1">
        <f ca="1">SUMIFS(INDIRECT($F$1&amp;$F303&amp;":"&amp;$F303),INDIRECT($F$1&amp;dbP!$D$2&amp;":"&amp;dbP!$D$2),"&gt;="&amp;AI$6,INDIRECT($F$1&amp;dbP!$D$2&amp;":"&amp;dbP!$D$2),"&lt;="&amp;AI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J303" s="1">
        <f ca="1">SUMIFS(INDIRECT($F$1&amp;$F303&amp;":"&amp;$F303),INDIRECT($F$1&amp;dbP!$D$2&amp;":"&amp;dbP!$D$2),"&gt;="&amp;AJ$6,INDIRECT($F$1&amp;dbP!$D$2&amp;":"&amp;dbP!$D$2),"&lt;="&amp;AJ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K303" s="1">
        <f ca="1">SUMIFS(INDIRECT($F$1&amp;$F303&amp;":"&amp;$F303),INDIRECT($F$1&amp;dbP!$D$2&amp;":"&amp;dbP!$D$2),"&gt;="&amp;AK$6,INDIRECT($F$1&amp;dbP!$D$2&amp;":"&amp;dbP!$D$2),"&lt;="&amp;AK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L303" s="1">
        <f ca="1">SUMIFS(INDIRECT($F$1&amp;$F303&amp;":"&amp;$F303),INDIRECT($F$1&amp;dbP!$D$2&amp;":"&amp;dbP!$D$2),"&gt;="&amp;AL$6,INDIRECT($F$1&amp;dbP!$D$2&amp;":"&amp;dbP!$D$2),"&lt;="&amp;AL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M303" s="1">
        <f ca="1">SUMIFS(INDIRECT($F$1&amp;$F303&amp;":"&amp;$F303),INDIRECT($F$1&amp;dbP!$D$2&amp;":"&amp;dbP!$D$2),"&gt;="&amp;AM$6,INDIRECT($F$1&amp;dbP!$D$2&amp;":"&amp;dbP!$D$2),"&lt;="&amp;AM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N303" s="1">
        <f ca="1">SUMIFS(INDIRECT($F$1&amp;$F303&amp;":"&amp;$F303),INDIRECT($F$1&amp;dbP!$D$2&amp;":"&amp;dbP!$D$2),"&gt;="&amp;AN$6,INDIRECT($F$1&amp;dbP!$D$2&amp;":"&amp;dbP!$D$2),"&lt;="&amp;AN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O303" s="1">
        <f ca="1">SUMIFS(INDIRECT($F$1&amp;$F303&amp;":"&amp;$F303),INDIRECT($F$1&amp;dbP!$D$2&amp;":"&amp;dbP!$D$2),"&gt;="&amp;AO$6,INDIRECT($F$1&amp;dbP!$D$2&amp;":"&amp;dbP!$D$2),"&lt;="&amp;AO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P303" s="1">
        <f ca="1">SUMIFS(INDIRECT($F$1&amp;$F303&amp;":"&amp;$F303),INDIRECT($F$1&amp;dbP!$D$2&amp;":"&amp;dbP!$D$2),"&gt;="&amp;AP$6,INDIRECT($F$1&amp;dbP!$D$2&amp;":"&amp;dbP!$D$2),"&lt;="&amp;AP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Q303" s="1">
        <f ca="1">SUMIFS(INDIRECT($F$1&amp;$F303&amp;":"&amp;$F303),INDIRECT($F$1&amp;dbP!$D$2&amp;":"&amp;dbP!$D$2),"&gt;="&amp;AQ$6,INDIRECT($F$1&amp;dbP!$D$2&amp;":"&amp;dbP!$D$2),"&lt;="&amp;AQ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R303" s="1">
        <f ca="1">SUMIFS(INDIRECT($F$1&amp;$F303&amp;":"&amp;$F303),INDIRECT($F$1&amp;dbP!$D$2&amp;":"&amp;dbP!$D$2),"&gt;="&amp;AR$6,INDIRECT($F$1&amp;dbP!$D$2&amp;":"&amp;dbP!$D$2),"&lt;="&amp;AR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S303" s="1">
        <f ca="1">SUMIFS(INDIRECT($F$1&amp;$F303&amp;":"&amp;$F303),INDIRECT($F$1&amp;dbP!$D$2&amp;":"&amp;dbP!$D$2),"&gt;="&amp;AS$6,INDIRECT($F$1&amp;dbP!$D$2&amp;":"&amp;dbP!$D$2),"&lt;="&amp;AS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T303" s="1">
        <f ca="1">SUMIFS(INDIRECT($F$1&amp;$F303&amp;":"&amp;$F303),INDIRECT($F$1&amp;dbP!$D$2&amp;":"&amp;dbP!$D$2),"&gt;="&amp;AT$6,INDIRECT($F$1&amp;dbP!$D$2&amp;":"&amp;dbP!$D$2),"&lt;="&amp;AT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U303" s="1">
        <f ca="1">SUMIFS(INDIRECT($F$1&amp;$F303&amp;":"&amp;$F303),INDIRECT($F$1&amp;dbP!$D$2&amp;":"&amp;dbP!$D$2),"&gt;="&amp;AU$6,INDIRECT($F$1&amp;dbP!$D$2&amp;":"&amp;dbP!$D$2),"&lt;="&amp;AU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V303" s="1">
        <f ca="1">SUMIFS(INDIRECT($F$1&amp;$F303&amp;":"&amp;$F303),INDIRECT($F$1&amp;dbP!$D$2&amp;":"&amp;dbP!$D$2),"&gt;="&amp;AV$6,INDIRECT($F$1&amp;dbP!$D$2&amp;":"&amp;dbP!$D$2),"&lt;="&amp;AV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W303" s="1">
        <f ca="1">SUMIFS(INDIRECT($F$1&amp;$F303&amp;":"&amp;$F303),INDIRECT($F$1&amp;dbP!$D$2&amp;":"&amp;dbP!$D$2),"&gt;="&amp;AW$6,INDIRECT($F$1&amp;dbP!$D$2&amp;":"&amp;dbP!$D$2),"&lt;="&amp;AW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X303" s="1">
        <f ca="1">SUMIFS(INDIRECT($F$1&amp;$F303&amp;":"&amp;$F303),INDIRECT($F$1&amp;dbP!$D$2&amp;":"&amp;dbP!$D$2),"&gt;="&amp;AX$6,INDIRECT($F$1&amp;dbP!$D$2&amp;":"&amp;dbP!$D$2),"&lt;="&amp;AX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Y303" s="1">
        <f ca="1">SUMIFS(INDIRECT($F$1&amp;$F303&amp;":"&amp;$F303),INDIRECT($F$1&amp;dbP!$D$2&amp;":"&amp;dbP!$D$2),"&gt;="&amp;AY$6,INDIRECT($F$1&amp;dbP!$D$2&amp;":"&amp;dbP!$D$2),"&lt;="&amp;AY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AZ303" s="1">
        <f ca="1">SUMIFS(INDIRECT($F$1&amp;$F303&amp;":"&amp;$F303),INDIRECT($F$1&amp;dbP!$D$2&amp;":"&amp;dbP!$D$2),"&gt;="&amp;AZ$6,INDIRECT($F$1&amp;dbP!$D$2&amp;":"&amp;dbP!$D$2),"&lt;="&amp;AZ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A303" s="1">
        <f ca="1">SUMIFS(INDIRECT($F$1&amp;$F303&amp;":"&amp;$F303),INDIRECT($F$1&amp;dbP!$D$2&amp;":"&amp;dbP!$D$2),"&gt;="&amp;BA$6,INDIRECT($F$1&amp;dbP!$D$2&amp;":"&amp;dbP!$D$2),"&lt;="&amp;BA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B303" s="1">
        <f ca="1">SUMIFS(INDIRECT($F$1&amp;$F303&amp;":"&amp;$F303),INDIRECT($F$1&amp;dbP!$D$2&amp;":"&amp;dbP!$D$2),"&gt;="&amp;BB$6,INDIRECT($F$1&amp;dbP!$D$2&amp;":"&amp;dbP!$D$2),"&lt;="&amp;BB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C303" s="1">
        <f ca="1">SUMIFS(INDIRECT($F$1&amp;$F303&amp;":"&amp;$F303),INDIRECT($F$1&amp;dbP!$D$2&amp;":"&amp;dbP!$D$2),"&gt;="&amp;BC$6,INDIRECT($F$1&amp;dbP!$D$2&amp;":"&amp;dbP!$D$2),"&lt;="&amp;BC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D303" s="1">
        <f ca="1">SUMIFS(INDIRECT($F$1&amp;$F303&amp;":"&amp;$F303),INDIRECT($F$1&amp;dbP!$D$2&amp;":"&amp;dbP!$D$2),"&gt;="&amp;BD$6,INDIRECT($F$1&amp;dbP!$D$2&amp;":"&amp;dbP!$D$2),"&lt;="&amp;BD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  <c r="BE303" s="1">
        <f ca="1">SUMIFS(INDIRECT($F$1&amp;$F303&amp;":"&amp;$F303),INDIRECT($F$1&amp;dbP!$D$2&amp;":"&amp;dbP!$D$2),"&gt;="&amp;BE$6,INDIRECT($F$1&amp;dbP!$D$2&amp;":"&amp;dbP!$D$2),"&lt;="&amp;BE$7,INDIRECT($F$1&amp;dbP!$O$2&amp;":"&amp;dbP!$O$2),$H303,INDIRECT($F$1&amp;dbP!$P$2&amp;":"&amp;dbP!$P$2),IF($I303=$J303,"*",$I303),INDIRECT($F$1&amp;dbP!$Q$2&amp;":"&amp;dbP!$Q$2),IF(OR($I303=$J303,"  "&amp;$I303=$J303),"*",RIGHT($J303,LEN($J303)-4)),INDIRECT($F$1&amp;dbP!$AC$2&amp;":"&amp;dbP!$AC$2),RepP!$J$3)</f>
        <v>0</v>
      </c>
    </row>
    <row r="304" spans="2:57" x14ac:dyDescent="0.3">
      <c r="B304" s="1">
        <f>MAX(B$246:B303)+1</f>
        <v>63</v>
      </c>
      <c r="D304" s="1" t="str">
        <f ca="1">INDIRECT($B$1&amp;Items!T$2&amp;$B304)</f>
        <v>CF(-)</v>
      </c>
      <c r="F304" s="1" t="str">
        <f ca="1">INDIRECT($B$1&amp;Items!P$2&amp;$B304)</f>
        <v>AA</v>
      </c>
      <c r="H304" s="13" t="str">
        <f ca="1">INDIRECT($B$1&amp;Items!M$2&amp;$B304)</f>
        <v>Оплаты себестоимостных затрат</v>
      </c>
      <c r="I304" s="13" t="str">
        <f ca="1">IF(INDIRECT($B$1&amp;Items!N$2&amp;$B304)="",H304,INDIRECT($B$1&amp;Items!N$2&amp;$B304))</f>
        <v>Оплаты расходов этапа-4 бизнес-процесса</v>
      </c>
      <c r="J304" s="1" t="str">
        <f ca="1">IF(INDIRECT($B$1&amp;Items!O$2&amp;$B304)="",IF(H304&lt;&gt;I304,"  "&amp;I304,I304),"    "&amp;INDIRECT($B$1&amp;Items!O$2&amp;$B304))</f>
        <v xml:space="preserve">    Производственные затраты-31</v>
      </c>
      <c r="S304" s="1">
        <f ca="1">SUM($U304:INDIRECT(ADDRESS(ROW(),SUMIFS($1:$1,$5:$5,MAX($5:$5)))))</f>
        <v>1161637.691994</v>
      </c>
      <c r="V304" s="1">
        <f ca="1">SUMIFS(INDIRECT($F$1&amp;$F304&amp;":"&amp;$F304),INDIRECT($F$1&amp;dbP!$D$2&amp;":"&amp;dbP!$D$2),"&gt;="&amp;V$6,INDIRECT($F$1&amp;dbP!$D$2&amp;":"&amp;dbP!$D$2),"&lt;="&amp;V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W304" s="1">
        <f ca="1">SUMIFS(INDIRECT($F$1&amp;$F304&amp;":"&amp;$F304),INDIRECT($F$1&amp;dbP!$D$2&amp;":"&amp;dbP!$D$2),"&gt;="&amp;W$6,INDIRECT($F$1&amp;dbP!$D$2&amp;":"&amp;dbP!$D$2),"&lt;="&amp;W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X304" s="1">
        <f ca="1">SUMIFS(INDIRECT($F$1&amp;$F304&amp;":"&amp;$F304),INDIRECT($F$1&amp;dbP!$D$2&amp;":"&amp;dbP!$D$2),"&gt;="&amp;X$6,INDIRECT($F$1&amp;dbP!$D$2&amp;":"&amp;dbP!$D$2),"&lt;="&amp;X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580818.845997</v>
      </c>
      <c r="Y304" s="1">
        <f ca="1">SUMIFS(INDIRECT($F$1&amp;$F304&amp;":"&amp;$F304),INDIRECT($F$1&amp;dbP!$D$2&amp;":"&amp;dbP!$D$2),"&gt;="&amp;Y$6,INDIRECT($F$1&amp;dbP!$D$2&amp;":"&amp;dbP!$D$2),"&lt;="&amp;Y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Z304" s="1">
        <f ca="1">SUMIFS(INDIRECT($F$1&amp;$F304&amp;":"&amp;$F304),INDIRECT($F$1&amp;dbP!$D$2&amp;":"&amp;dbP!$D$2),"&gt;="&amp;Z$6,INDIRECT($F$1&amp;dbP!$D$2&amp;":"&amp;dbP!$D$2),"&lt;="&amp;Z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580818.845997</v>
      </c>
      <c r="AA304" s="1">
        <f ca="1">SUMIFS(INDIRECT($F$1&amp;$F304&amp;":"&amp;$F304),INDIRECT($F$1&amp;dbP!$D$2&amp;":"&amp;dbP!$D$2),"&gt;="&amp;AA$6,INDIRECT($F$1&amp;dbP!$D$2&amp;":"&amp;dbP!$D$2),"&lt;="&amp;AA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B304" s="1">
        <f ca="1">SUMIFS(INDIRECT($F$1&amp;$F304&amp;":"&amp;$F304),INDIRECT($F$1&amp;dbP!$D$2&amp;":"&amp;dbP!$D$2),"&gt;="&amp;AB$6,INDIRECT($F$1&amp;dbP!$D$2&amp;":"&amp;dbP!$D$2),"&lt;="&amp;AB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C304" s="1">
        <f ca="1">SUMIFS(INDIRECT($F$1&amp;$F304&amp;":"&amp;$F304),INDIRECT($F$1&amp;dbP!$D$2&amp;":"&amp;dbP!$D$2),"&gt;="&amp;AC$6,INDIRECT($F$1&amp;dbP!$D$2&amp;":"&amp;dbP!$D$2),"&lt;="&amp;AC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D304" s="1">
        <f ca="1">SUMIFS(INDIRECT($F$1&amp;$F304&amp;":"&amp;$F304),INDIRECT($F$1&amp;dbP!$D$2&amp;":"&amp;dbP!$D$2),"&gt;="&amp;AD$6,INDIRECT($F$1&amp;dbP!$D$2&amp;":"&amp;dbP!$D$2),"&lt;="&amp;AD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E304" s="1">
        <f ca="1">SUMIFS(INDIRECT($F$1&amp;$F304&amp;":"&amp;$F304),INDIRECT($F$1&amp;dbP!$D$2&amp;":"&amp;dbP!$D$2),"&gt;="&amp;AE$6,INDIRECT($F$1&amp;dbP!$D$2&amp;":"&amp;dbP!$D$2),"&lt;="&amp;AE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F304" s="1">
        <f ca="1">SUMIFS(INDIRECT($F$1&amp;$F304&amp;":"&amp;$F304),INDIRECT($F$1&amp;dbP!$D$2&amp;":"&amp;dbP!$D$2),"&gt;="&amp;AF$6,INDIRECT($F$1&amp;dbP!$D$2&amp;":"&amp;dbP!$D$2),"&lt;="&amp;AF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G304" s="1">
        <f ca="1">SUMIFS(INDIRECT($F$1&amp;$F304&amp;":"&amp;$F304),INDIRECT($F$1&amp;dbP!$D$2&amp;":"&amp;dbP!$D$2),"&gt;="&amp;AG$6,INDIRECT($F$1&amp;dbP!$D$2&amp;":"&amp;dbP!$D$2),"&lt;="&amp;AG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H304" s="1">
        <f ca="1">SUMIFS(INDIRECT($F$1&amp;$F304&amp;":"&amp;$F304),INDIRECT($F$1&amp;dbP!$D$2&amp;":"&amp;dbP!$D$2),"&gt;="&amp;AH$6,INDIRECT($F$1&amp;dbP!$D$2&amp;":"&amp;dbP!$D$2),"&lt;="&amp;AH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I304" s="1">
        <f ca="1">SUMIFS(INDIRECT($F$1&amp;$F304&amp;":"&amp;$F304),INDIRECT($F$1&amp;dbP!$D$2&amp;":"&amp;dbP!$D$2),"&gt;="&amp;AI$6,INDIRECT($F$1&amp;dbP!$D$2&amp;":"&amp;dbP!$D$2),"&lt;="&amp;AI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J304" s="1">
        <f ca="1">SUMIFS(INDIRECT($F$1&amp;$F304&amp;":"&amp;$F304),INDIRECT($F$1&amp;dbP!$D$2&amp;":"&amp;dbP!$D$2),"&gt;="&amp;AJ$6,INDIRECT($F$1&amp;dbP!$D$2&amp;":"&amp;dbP!$D$2),"&lt;="&amp;AJ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K304" s="1">
        <f ca="1">SUMIFS(INDIRECT($F$1&amp;$F304&amp;":"&amp;$F304),INDIRECT($F$1&amp;dbP!$D$2&amp;":"&amp;dbP!$D$2),"&gt;="&amp;AK$6,INDIRECT($F$1&amp;dbP!$D$2&amp;":"&amp;dbP!$D$2),"&lt;="&amp;AK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L304" s="1">
        <f ca="1">SUMIFS(INDIRECT($F$1&amp;$F304&amp;":"&amp;$F304),INDIRECT($F$1&amp;dbP!$D$2&amp;":"&amp;dbP!$D$2),"&gt;="&amp;AL$6,INDIRECT($F$1&amp;dbP!$D$2&amp;":"&amp;dbP!$D$2),"&lt;="&amp;AL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M304" s="1">
        <f ca="1">SUMIFS(INDIRECT($F$1&amp;$F304&amp;":"&amp;$F304),INDIRECT($F$1&amp;dbP!$D$2&amp;":"&amp;dbP!$D$2),"&gt;="&amp;AM$6,INDIRECT($F$1&amp;dbP!$D$2&amp;":"&amp;dbP!$D$2),"&lt;="&amp;AM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N304" s="1">
        <f ca="1">SUMIFS(INDIRECT($F$1&amp;$F304&amp;":"&amp;$F304),INDIRECT($F$1&amp;dbP!$D$2&amp;":"&amp;dbP!$D$2),"&gt;="&amp;AN$6,INDIRECT($F$1&amp;dbP!$D$2&amp;":"&amp;dbP!$D$2),"&lt;="&amp;AN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O304" s="1">
        <f ca="1">SUMIFS(INDIRECT($F$1&amp;$F304&amp;":"&amp;$F304),INDIRECT($F$1&amp;dbP!$D$2&amp;":"&amp;dbP!$D$2),"&gt;="&amp;AO$6,INDIRECT($F$1&amp;dbP!$D$2&amp;":"&amp;dbP!$D$2),"&lt;="&amp;AO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P304" s="1">
        <f ca="1">SUMIFS(INDIRECT($F$1&amp;$F304&amp;":"&amp;$F304),INDIRECT($F$1&amp;dbP!$D$2&amp;":"&amp;dbP!$D$2),"&gt;="&amp;AP$6,INDIRECT($F$1&amp;dbP!$D$2&amp;":"&amp;dbP!$D$2),"&lt;="&amp;AP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Q304" s="1">
        <f ca="1">SUMIFS(INDIRECT($F$1&amp;$F304&amp;":"&amp;$F304),INDIRECT($F$1&amp;dbP!$D$2&amp;":"&amp;dbP!$D$2),"&gt;="&amp;AQ$6,INDIRECT($F$1&amp;dbP!$D$2&amp;":"&amp;dbP!$D$2),"&lt;="&amp;AQ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R304" s="1">
        <f ca="1">SUMIFS(INDIRECT($F$1&amp;$F304&amp;":"&amp;$F304),INDIRECT($F$1&amp;dbP!$D$2&amp;":"&amp;dbP!$D$2),"&gt;="&amp;AR$6,INDIRECT($F$1&amp;dbP!$D$2&amp;":"&amp;dbP!$D$2),"&lt;="&amp;AR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S304" s="1">
        <f ca="1">SUMIFS(INDIRECT($F$1&amp;$F304&amp;":"&amp;$F304),INDIRECT($F$1&amp;dbP!$D$2&amp;":"&amp;dbP!$D$2),"&gt;="&amp;AS$6,INDIRECT($F$1&amp;dbP!$D$2&amp;":"&amp;dbP!$D$2),"&lt;="&amp;AS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T304" s="1">
        <f ca="1">SUMIFS(INDIRECT($F$1&amp;$F304&amp;":"&amp;$F304),INDIRECT($F$1&amp;dbP!$D$2&amp;":"&amp;dbP!$D$2),"&gt;="&amp;AT$6,INDIRECT($F$1&amp;dbP!$D$2&amp;":"&amp;dbP!$D$2),"&lt;="&amp;AT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U304" s="1">
        <f ca="1">SUMIFS(INDIRECT($F$1&amp;$F304&amp;":"&amp;$F304),INDIRECT($F$1&amp;dbP!$D$2&amp;":"&amp;dbP!$D$2),"&gt;="&amp;AU$6,INDIRECT($F$1&amp;dbP!$D$2&amp;":"&amp;dbP!$D$2),"&lt;="&amp;AU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V304" s="1">
        <f ca="1">SUMIFS(INDIRECT($F$1&amp;$F304&amp;":"&amp;$F304),INDIRECT($F$1&amp;dbP!$D$2&amp;":"&amp;dbP!$D$2),"&gt;="&amp;AV$6,INDIRECT($F$1&amp;dbP!$D$2&amp;":"&amp;dbP!$D$2),"&lt;="&amp;AV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W304" s="1">
        <f ca="1">SUMIFS(INDIRECT($F$1&amp;$F304&amp;":"&amp;$F304),INDIRECT($F$1&amp;dbP!$D$2&amp;":"&amp;dbP!$D$2),"&gt;="&amp;AW$6,INDIRECT($F$1&amp;dbP!$D$2&amp;":"&amp;dbP!$D$2),"&lt;="&amp;AW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X304" s="1">
        <f ca="1">SUMIFS(INDIRECT($F$1&amp;$F304&amp;":"&amp;$F304),INDIRECT($F$1&amp;dbP!$D$2&amp;":"&amp;dbP!$D$2),"&gt;="&amp;AX$6,INDIRECT($F$1&amp;dbP!$D$2&amp;":"&amp;dbP!$D$2),"&lt;="&amp;AX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Y304" s="1">
        <f ca="1">SUMIFS(INDIRECT($F$1&amp;$F304&amp;":"&amp;$F304),INDIRECT($F$1&amp;dbP!$D$2&amp;":"&amp;dbP!$D$2),"&gt;="&amp;AY$6,INDIRECT($F$1&amp;dbP!$D$2&amp;":"&amp;dbP!$D$2),"&lt;="&amp;AY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AZ304" s="1">
        <f ca="1">SUMIFS(INDIRECT($F$1&amp;$F304&amp;":"&amp;$F304),INDIRECT($F$1&amp;dbP!$D$2&amp;":"&amp;dbP!$D$2),"&gt;="&amp;AZ$6,INDIRECT($F$1&amp;dbP!$D$2&amp;":"&amp;dbP!$D$2),"&lt;="&amp;AZ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A304" s="1">
        <f ca="1">SUMIFS(INDIRECT($F$1&amp;$F304&amp;":"&amp;$F304),INDIRECT($F$1&amp;dbP!$D$2&amp;":"&amp;dbP!$D$2),"&gt;="&amp;BA$6,INDIRECT($F$1&amp;dbP!$D$2&amp;":"&amp;dbP!$D$2),"&lt;="&amp;BA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B304" s="1">
        <f ca="1">SUMIFS(INDIRECT($F$1&amp;$F304&amp;":"&amp;$F304),INDIRECT($F$1&amp;dbP!$D$2&amp;":"&amp;dbP!$D$2),"&gt;="&amp;BB$6,INDIRECT($F$1&amp;dbP!$D$2&amp;":"&amp;dbP!$D$2),"&lt;="&amp;BB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C304" s="1">
        <f ca="1">SUMIFS(INDIRECT($F$1&amp;$F304&amp;":"&amp;$F304),INDIRECT($F$1&amp;dbP!$D$2&amp;":"&amp;dbP!$D$2),"&gt;="&amp;BC$6,INDIRECT($F$1&amp;dbP!$D$2&amp;":"&amp;dbP!$D$2),"&lt;="&amp;BC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D304" s="1">
        <f ca="1">SUMIFS(INDIRECT($F$1&amp;$F304&amp;":"&amp;$F304),INDIRECT($F$1&amp;dbP!$D$2&amp;":"&amp;dbP!$D$2),"&gt;="&amp;BD$6,INDIRECT($F$1&amp;dbP!$D$2&amp;":"&amp;dbP!$D$2),"&lt;="&amp;BD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  <c r="BE304" s="1">
        <f ca="1">SUMIFS(INDIRECT($F$1&amp;$F304&amp;":"&amp;$F304),INDIRECT($F$1&amp;dbP!$D$2&amp;":"&amp;dbP!$D$2),"&gt;="&amp;BE$6,INDIRECT($F$1&amp;dbP!$D$2&amp;":"&amp;dbP!$D$2),"&lt;="&amp;BE$7,INDIRECT($F$1&amp;dbP!$O$2&amp;":"&amp;dbP!$O$2),$H304,INDIRECT($F$1&amp;dbP!$P$2&amp;":"&amp;dbP!$P$2),IF($I304=$J304,"*",$I304),INDIRECT($F$1&amp;dbP!$Q$2&amp;":"&amp;dbP!$Q$2),IF(OR($I304=$J304,"  "&amp;$I304=$J304),"*",RIGHT($J304,LEN($J304)-4)),INDIRECT($F$1&amp;dbP!$AC$2&amp;":"&amp;dbP!$AC$2),RepP!$J$3)</f>
        <v>0</v>
      </c>
    </row>
    <row r="305" spans="2:57" x14ac:dyDescent="0.3">
      <c r="B305" s="1">
        <f>MAX(B$246:B304)+1</f>
        <v>64</v>
      </c>
      <c r="D305" s="1" t="str">
        <f ca="1">INDIRECT($B$1&amp;Items!T$2&amp;$B305)</f>
        <v>CF(-)</v>
      </c>
      <c r="F305" s="1" t="str">
        <f ca="1">INDIRECT($B$1&amp;Items!P$2&amp;$B305)</f>
        <v>AA</v>
      </c>
      <c r="H305" s="13" t="str">
        <f ca="1">INDIRECT($B$1&amp;Items!M$2&amp;$B305)</f>
        <v>Оплаты себестоимостных затрат</v>
      </c>
      <c r="I305" s="13" t="str">
        <f ca="1">IF(INDIRECT($B$1&amp;Items!N$2&amp;$B305)="",H305,INDIRECT($B$1&amp;Items!N$2&amp;$B305))</f>
        <v>Оплаты расходов этапа-4 бизнес-процесса</v>
      </c>
      <c r="J305" s="1" t="str">
        <f ca="1">IF(INDIRECT($B$1&amp;Items!O$2&amp;$B305)="",IF(H305&lt;&gt;I305,"  "&amp;I305,I305),"    "&amp;INDIRECT($B$1&amp;Items!O$2&amp;$B305))</f>
        <v xml:space="preserve">    Производственные затраты-32</v>
      </c>
      <c r="S305" s="1">
        <f ca="1">SUM($U305:INDIRECT(ADDRESS(ROW(),SUMIFS($1:$1,$5:$5,MAX($5:$5)))))</f>
        <v>1314919.555839</v>
      </c>
      <c r="V305" s="1">
        <f ca="1">SUMIFS(INDIRECT($F$1&amp;$F305&amp;":"&amp;$F305),INDIRECT($F$1&amp;dbP!$D$2&amp;":"&amp;dbP!$D$2),"&gt;="&amp;V$6,INDIRECT($F$1&amp;dbP!$D$2&amp;":"&amp;dbP!$D$2),"&lt;="&amp;V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W305" s="1">
        <f ca="1">SUMIFS(INDIRECT($F$1&amp;$F305&amp;":"&amp;$F305),INDIRECT($F$1&amp;dbP!$D$2&amp;":"&amp;dbP!$D$2),"&gt;="&amp;W$6,INDIRECT($F$1&amp;dbP!$D$2&amp;":"&amp;dbP!$D$2),"&lt;="&amp;W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X305" s="1">
        <f ca="1">SUMIFS(INDIRECT($F$1&amp;$F305&amp;":"&amp;$F305),INDIRECT($F$1&amp;dbP!$D$2&amp;":"&amp;dbP!$D$2),"&gt;="&amp;X$6,INDIRECT($F$1&amp;dbP!$D$2&amp;":"&amp;dbP!$D$2),"&lt;="&amp;X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920443.68908729998</v>
      </c>
      <c r="Y305" s="1">
        <f ca="1">SUMIFS(INDIRECT($F$1&amp;$F305&amp;":"&amp;$F305),INDIRECT($F$1&amp;dbP!$D$2&amp;":"&amp;dbP!$D$2),"&gt;="&amp;Y$6,INDIRECT($F$1&amp;dbP!$D$2&amp;":"&amp;dbP!$D$2),"&lt;="&amp;Y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Z305" s="1">
        <f ca="1">SUMIFS(INDIRECT($F$1&amp;$F305&amp;":"&amp;$F305),INDIRECT($F$1&amp;dbP!$D$2&amp;":"&amp;dbP!$D$2),"&gt;="&amp;Z$6,INDIRECT($F$1&amp;dbP!$D$2&amp;":"&amp;dbP!$D$2),"&lt;="&amp;Z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394475.86675170006</v>
      </c>
      <c r="AA305" s="1">
        <f ca="1">SUMIFS(INDIRECT($F$1&amp;$F305&amp;":"&amp;$F305),INDIRECT($F$1&amp;dbP!$D$2&amp;":"&amp;dbP!$D$2),"&gt;="&amp;AA$6,INDIRECT($F$1&amp;dbP!$D$2&amp;":"&amp;dbP!$D$2),"&lt;="&amp;AA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B305" s="1">
        <f ca="1">SUMIFS(INDIRECT($F$1&amp;$F305&amp;":"&amp;$F305),INDIRECT($F$1&amp;dbP!$D$2&amp;":"&amp;dbP!$D$2),"&gt;="&amp;AB$6,INDIRECT($F$1&amp;dbP!$D$2&amp;":"&amp;dbP!$D$2),"&lt;="&amp;AB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C305" s="1">
        <f ca="1">SUMIFS(INDIRECT($F$1&amp;$F305&amp;":"&amp;$F305),INDIRECT($F$1&amp;dbP!$D$2&amp;":"&amp;dbP!$D$2),"&gt;="&amp;AC$6,INDIRECT($F$1&amp;dbP!$D$2&amp;":"&amp;dbP!$D$2),"&lt;="&amp;AC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D305" s="1">
        <f ca="1">SUMIFS(INDIRECT($F$1&amp;$F305&amp;":"&amp;$F305),INDIRECT($F$1&amp;dbP!$D$2&amp;":"&amp;dbP!$D$2),"&gt;="&amp;AD$6,INDIRECT($F$1&amp;dbP!$D$2&amp;":"&amp;dbP!$D$2),"&lt;="&amp;AD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E305" s="1">
        <f ca="1">SUMIFS(INDIRECT($F$1&amp;$F305&amp;":"&amp;$F305),INDIRECT($F$1&amp;dbP!$D$2&amp;":"&amp;dbP!$D$2),"&gt;="&amp;AE$6,INDIRECT($F$1&amp;dbP!$D$2&amp;":"&amp;dbP!$D$2),"&lt;="&amp;AE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F305" s="1">
        <f ca="1">SUMIFS(INDIRECT($F$1&amp;$F305&amp;":"&amp;$F305),INDIRECT($F$1&amp;dbP!$D$2&amp;":"&amp;dbP!$D$2),"&gt;="&amp;AF$6,INDIRECT($F$1&amp;dbP!$D$2&amp;":"&amp;dbP!$D$2),"&lt;="&amp;AF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G305" s="1">
        <f ca="1">SUMIFS(INDIRECT($F$1&amp;$F305&amp;":"&amp;$F305),INDIRECT($F$1&amp;dbP!$D$2&amp;":"&amp;dbP!$D$2),"&gt;="&amp;AG$6,INDIRECT($F$1&amp;dbP!$D$2&amp;":"&amp;dbP!$D$2),"&lt;="&amp;AG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H305" s="1">
        <f ca="1">SUMIFS(INDIRECT($F$1&amp;$F305&amp;":"&amp;$F305),INDIRECT($F$1&amp;dbP!$D$2&amp;":"&amp;dbP!$D$2),"&gt;="&amp;AH$6,INDIRECT($F$1&amp;dbP!$D$2&amp;":"&amp;dbP!$D$2),"&lt;="&amp;AH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I305" s="1">
        <f ca="1">SUMIFS(INDIRECT($F$1&amp;$F305&amp;":"&amp;$F305),INDIRECT($F$1&amp;dbP!$D$2&amp;":"&amp;dbP!$D$2),"&gt;="&amp;AI$6,INDIRECT($F$1&amp;dbP!$D$2&amp;":"&amp;dbP!$D$2),"&lt;="&amp;AI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J305" s="1">
        <f ca="1">SUMIFS(INDIRECT($F$1&amp;$F305&amp;":"&amp;$F305),INDIRECT($F$1&amp;dbP!$D$2&amp;":"&amp;dbP!$D$2),"&gt;="&amp;AJ$6,INDIRECT($F$1&amp;dbP!$D$2&amp;":"&amp;dbP!$D$2),"&lt;="&amp;AJ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K305" s="1">
        <f ca="1">SUMIFS(INDIRECT($F$1&amp;$F305&amp;":"&amp;$F305),INDIRECT($F$1&amp;dbP!$D$2&amp;":"&amp;dbP!$D$2),"&gt;="&amp;AK$6,INDIRECT($F$1&amp;dbP!$D$2&amp;":"&amp;dbP!$D$2),"&lt;="&amp;AK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L305" s="1">
        <f ca="1">SUMIFS(INDIRECT($F$1&amp;$F305&amp;":"&amp;$F305),INDIRECT($F$1&amp;dbP!$D$2&amp;":"&amp;dbP!$D$2),"&gt;="&amp;AL$6,INDIRECT($F$1&amp;dbP!$D$2&amp;":"&amp;dbP!$D$2),"&lt;="&amp;AL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M305" s="1">
        <f ca="1">SUMIFS(INDIRECT($F$1&amp;$F305&amp;":"&amp;$F305),INDIRECT($F$1&amp;dbP!$D$2&amp;":"&amp;dbP!$D$2),"&gt;="&amp;AM$6,INDIRECT($F$1&amp;dbP!$D$2&amp;":"&amp;dbP!$D$2),"&lt;="&amp;AM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N305" s="1">
        <f ca="1">SUMIFS(INDIRECT($F$1&amp;$F305&amp;":"&amp;$F305),INDIRECT($F$1&amp;dbP!$D$2&amp;":"&amp;dbP!$D$2),"&gt;="&amp;AN$6,INDIRECT($F$1&amp;dbP!$D$2&amp;":"&amp;dbP!$D$2),"&lt;="&amp;AN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O305" s="1">
        <f ca="1">SUMIFS(INDIRECT($F$1&amp;$F305&amp;":"&amp;$F305),INDIRECT($F$1&amp;dbP!$D$2&amp;":"&amp;dbP!$D$2),"&gt;="&amp;AO$6,INDIRECT($F$1&amp;dbP!$D$2&amp;":"&amp;dbP!$D$2),"&lt;="&amp;AO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P305" s="1">
        <f ca="1">SUMIFS(INDIRECT($F$1&amp;$F305&amp;":"&amp;$F305),INDIRECT($F$1&amp;dbP!$D$2&amp;":"&amp;dbP!$D$2),"&gt;="&amp;AP$6,INDIRECT($F$1&amp;dbP!$D$2&amp;":"&amp;dbP!$D$2),"&lt;="&amp;AP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Q305" s="1">
        <f ca="1">SUMIFS(INDIRECT($F$1&amp;$F305&amp;":"&amp;$F305),INDIRECT($F$1&amp;dbP!$D$2&amp;":"&amp;dbP!$D$2),"&gt;="&amp;AQ$6,INDIRECT($F$1&amp;dbP!$D$2&amp;":"&amp;dbP!$D$2),"&lt;="&amp;AQ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R305" s="1">
        <f ca="1">SUMIFS(INDIRECT($F$1&amp;$F305&amp;":"&amp;$F305),INDIRECT($F$1&amp;dbP!$D$2&amp;":"&amp;dbP!$D$2),"&gt;="&amp;AR$6,INDIRECT($F$1&amp;dbP!$D$2&amp;":"&amp;dbP!$D$2),"&lt;="&amp;AR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S305" s="1">
        <f ca="1">SUMIFS(INDIRECT($F$1&amp;$F305&amp;":"&amp;$F305),INDIRECT($F$1&amp;dbP!$D$2&amp;":"&amp;dbP!$D$2),"&gt;="&amp;AS$6,INDIRECT($F$1&amp;dbP!$D$2&amp;":"&amp;dbP!$D$2),"&lt;="&amp;AS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T305" s="1">
        <f ca="1">SUMIFS(INDIRECT($F$1&amp;$F305&amp;":"&amp;$F305),INDIRECT($F$1&amp;dbP!$D$2&amp;":"&amp;dbP!$D$2),"&gt;="&amp;AT$6,INDIRECT($F$1&amp;dbP!$D$2&amp;":"&amp;dbP!$D$2),"&lt;="&amp;AT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U305" s="1">
        <f ca="1">SUMIFS(INDIRECT($F$1&amp;$F305&amp;":"&amp;$F305),INDIRECT($F$1&amp;dbP!$D$2&amp;":"&amp;dbP!$D$2),"&gt;="&amp;AU$6,INDIRECT($F$1&amp;dbP!$D$2&amp;":"&amp;dbP!$D$2),"&lt;="&amp;AU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V305" s="1">
        <f ca="1">SUMIFS(INDIRECT($F$1&amp;$F305&amp;":"&amp;$F305),INDIRECT($F$1&amp;dbP!$D$2&amp;":"&amp;dbP!$D$2),"&gt;="&amp;AV$6,INDIRECT($F$1&amp;dbP!$D$2&amp;":"&amp;dbP!$D$2),"&lt;="&amp;AV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W305" s="1">
        <f ca="1">SUMIFS(INDIRECT($F$1&amp;$F305&amp;":"&amp;$F305),INDIRECT($F$1&amp;dbP!$D$2&amp;":"&amp;dbP!$D$2),"&gt;="&amp;AW$6,INDIRECT($F$1&amp;dbP!$D$2&amp;":"&amp;dbP!$D$2),"&lt;="&amp;AW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X305" s="1">
        <f ca="1">SUMIFS(INDIRECT($F$1&amp;$F305&amp;":"&amp;$F305),INDIRECT($F$1&amp;dbP!$D$2&amp;":"&amp;dbP!$D$2),"&gt;="&amp;AX$6,INDIRECT($F$1&amp;dbP!$D$2&amp;":"&amp;dbP!$D$2),"&lt;="&amp;AX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Y305" s="1">
        <f ca="1">SUMIFS(INDIRECT($F$1&amp;$F305&amp;":"&amp;$F305),INDIRECT($F$1&amp;dbP!$D$2&amp;":"&amp;dbP!$D$2),"&gt;="&amp;AY$6,INDIRECT($F$1&amp;dbP!$D$2&amp;":"&amp;dbP!$D$2),"&lt;="&amp;AY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AZ305" s="1">
        <f ca="1">SUMIFS(INDIRECT($F$1&amp;$F305&amp;":"&amp;$F305),INDIRECT($F$1&amp;dbP!$D$2&amp;":"&amp;dbP!$D$2),"&gt;="&amp;AZ$6,INDIRECT($F$1&amp;dbP!$D$2&amp;":"&amp;dbP!$D$2),"&lt;="&amp;AZ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A305" s="1">
        <f ca="1">SUMIFS(INDIRECT($F$1&amp;$F305&amp;":"&amp;$F305),INDIRECT($F$1&amp;dbP!$D$2&amp;":"&amp;dbP!$D$2),"&gt;="&amp;BA$6,INDIRECT($F$1&amp;dbP!$D$2&amp;":"&amp;dbP!$D$2),"&lt;="&amp;BA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B305" s="1">
        <f ca="1">SUMIFS(INDIRECT($F$1&amp;$F305&amp;":"&amp;$F305),INDIRECT($F$1&amp;dbP!$D$2&amp;":"&amp;dbP!$D$2),"&gt;="&amp;BB$6,INDIRECT($F$1&amp;dbP!$D$2&amp;":"&amp;dbP!$D$2),"&lt;="&amp;BB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C305" s="1">
        <f ca="1">SUMIFS(INDIRECT($F$1&amp;$F305&amp;":"&amp;$F305),INDIRECT($F$1&amp;dbP!$D$2&amp;":"&amp;dbP!$D$2),"&gt;="&amp;BC$6,INDIRECT($F$1&amp;dbP!$D$2&amp;":"&amp;dbP!$D$2),"&lt;="&amp;BC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D305" s="1">
        <f ca="1">SUMIFS(INDIRECT($F$1&amp;$F305&amp;":"&amp;$F305),INDIRECT($F$1&amp;dbP!$D$2&amp;":"&amp;dbP!$D$2),"&gt;="&amp;BD$6,INDIRECT($F$1&amp;dbP!$D$2&amp;":"&amp;dbP!$D$2),"&lt;="&amp;BD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  <c r="BE305" s="1">
        <f ca="1">SUMIFS(INDIRECT($F$1&amp;$F305&amp;":"&amp;$F305),INDIRECT($F$1&amp;dbP!$D$2&amp;":"&amp;dbP!$D$2),"&gt;="&amp;BE$6,INDIRECT($F$1&amp;dbP!$D$2&amp;":"&amp;dbP!$D$2),"&lt;="&amp;BE$7,INDIRECT($F$1&amp;dbP!$O$2&amp;":"&amp;dbP!$O$2),$H305,INDIRECT($F$1&amp;dbP!$P$2&amp;":"&amp;dbP!$P$2),IF($I305=$J305,"*",$I305),INDIRECT($F$1&amp;dbP!$Q$2&amp;":"&amp;dbP!$Q$2),IF(OR($I305=$J305,"  "&amp;$I305=$J305),"*",RIGHT($J305,LEN($J305)-4)),INDIRECT($F$1&amp;dbP!$AC$2&amp;":"&amp;dbP!$AC$2),RepP!$J$3)</f>
        <v>0</v>
      </c>
    </row>
    <row r="306" spans="2:57" x14ac:dyDescent="0.3">
      <c r="B306" s="1">
        <f>MAX(B$246:B305)+1</f>
        <v>65</v>
      </c>
      <c r="D306" s="1" t="str">
        <f ca="1">INDIRECT($B$1&amp;Items!T$2&amp;$B306)</f>
        <v>CF(-)</v>
      </c>
      <c r="F306" s="1" t="str">
        <f ca="1">INDIRECT($B$1&amp;Items!P$2&amp;$B306)</f>
        <v>AA</v>
      </c>
      <c r="H306" s="13" t="str">
        <f ca="1">INDIRECT($B$1&amp;Items!M$2&amp;$B306)</f>
        <v>Оплаты себестоимостных затрат</v>
      </c>
      <c r="I306" s="13" t="str">
        <f ca="1">IF(INDIRECT($B$1&amp;Items!N$2&amp;$B306)="",H306,INDIRECT($B$1&amp;Items!N$2&amp;$B306))</f>
        <v>Оплаты расходов этапа-4 бизнес-процесса</v>
      </c>
      <c r="J306" s="1" t="str">
        <f ca="1">IF(INDIRECT($B$1&amp;Items!O$2&amp;$B306)="",IF(H306&lt;&gt;I306,"  "&amp;I306,I306),"    "&amp;INDIRECT($B$1&amp;Items!O$2&amp;$B306))</f>
        <v xml:space="preserve">    Производственные затраты-33</v>
      </c>
      <c r="S306" s="1">
        <f ca="1">SUM($U306:INDIRECT(ADDRESS(ROW(),SUMIFS($1:$1,$5:$5,MAX($5:$5)))))</f>
        <v>943990.34994600015</v>
      </c>
      <c r="V306" s="1">
        <f ca="1">SUMIFS(INDIRECT($F$1&amp;$F306&amp;":"&amp;$F306),INDIRECT($F$1&amp;dbP!$D$2&amp;":"&amp;dbP!$D$2),"&gt;="&amp;V$6,INDIRECT($F$1&amp;dbP!$D$2&amp;":"&amp;dbP!$D$2),"&lt;="&amp;V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W306" s="1">
        <f ca="1">SUMIFS(INDIRECT($F$1&amp;$F306&amp;":"&amp;$F306),INDIRECT($F$1&amp;dbP!$D$2&amp;":"&amp;dbP!$D$2),"&gt;="&amp;W$6,INDIRECT($F$1&amp;dbP!$D$2&amp;":"&amp;dbP!$D$2),"&lt;="&amp;W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X306" s="1">
        <f ca="1">SUMIFS(INDIRECT($F$1&amp;$F306&amp;":"&amp;$F306),INDIRECT($F$1&amp;dbP!$D$2&amp;":"&amp;dbP!$D$2),"&gt;="&amp;X$6,INDIRECT($F$1&amp;dbP!$D$2&amp;":"&amp;dbP!$D$2),"&lt;="&amp;X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Y306" s="1">
        <f ca="1">SUMIFS(INDIRECT($F$1&amp;$F306&amp;":"&amp;$F306),INDIRECT($F$1&amp;dbP!$D$2&amp;":"&amp;dbP!$D$2),"&gt;="&amp;Y$6,INDIRECT($F$1&amp;dbP!$D$2&amp;":"&amp;dbP!$D$2),"&lt;="&amp;Y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943990.34994600015</v>
      </c>
      <c r="Z306" s="1">
        <f ca="1">SUMIFS(INDIRECT($F$1&amp;$F306&amp;":"&amp;$F306),INDIRECT($F$1&amp;dbP!$D$2&amp;":"&amp;dbP!$D$2),"&gt;="&amp;Z$6,INDIRECT($F$1&amp;dbP!$D$2&amp;":"&amp;dbP!$D$2),"&lt;="&amp;Z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A306" s="1">
        <f ca="1">SUMIFS(INDIRECT($F$1&amp;$F306&amp;":"&amp;$F306),INDIRECT($F$1&amp;dbP!$D$2&amp;":"&amp;dbP!$D$2),"&gt;="&amp;AA$6,INDIRECT($F$1&amp;dbP!$D$2&amp;":"&amp;dbP!$D$2),"&lt;="&amp;AA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B306" s="1">
        <f ca="1">SUMIFS(INDIRECT($F$1&amp;$F306&amp;":"&amp;$F306),INDIRECT($F$1&amp;dbP!$D$2&amp;":"&amp;dbP!$D$2),"&gt;="&amp;AB$6,INDIRECT($F$1&amp;dbP!$D$2&amp;":"&amp;dbP!$D$2),"&lt;="&amp;AB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C306" s="1">
        <f ca="1">SUMIFS(INDIRECT($F$1&amp;$F306&amp;":"&amp;$F306),INDIRECT($F$1&amp;dbP!$D$2&amp;":"&amp;dbP!$D$2),"&gt;="&amp;AC$6,INDIRECT($F$1&amp;dbP!$D$2&amp;":"&amp;dbP!$D$2),"&lt;="&amp;AC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D306" s="1">
        <f ca="1">SUMIFS(INDIRECT($F$1&amp;$F306&amp;":"&amp;$F306),INDIRECT($F$1&amp;dbP!$D$2&amp;":"&amp;dbP!$D$2),"&gt;="&amp;AD$6,INDIRECT($F$1&amp;dbP!$D$2&amp;":"&amp;dbP!$D$2),"&lt;="&amp;AD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E306" s="1">
        <f ca="1">SUMIFS(INDIRECT($F$1&amp;$F306&amp;":"&amp;$F306),INDIRECT($F$1&amp;dbP!$D$2&amp;":"&amp;dbP!$D$2),"&gt;="&amp;AE$6,INDIRECT($F$1&amp;dbP!$D$2&amp;":"&amp;dbP!$D$2),"&lt;="&amp;AE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F306" s="1">
        <f ca="1">SUMIFS(INDIRECT($F$1&amp;$F306&amp;":"&amp;$F306),INDIRECT($F$1&amp;dbP!$D$2&amp;":"&amp;dbP!$D$2),"&gt;="&amp;AF$6,INDIRECT($F$1&amp;dbP!$D$2&amp;":"&amp;dbP!$D$2),"&lt;="&amp;AF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G306" s="1">
        <f ca="1">SUMIFS(INDIRECT($F$1&amp;$F306&amp;":"&amp;$F306),INDIRECT($F$1&amp;dbP!$D$2&amp;":"&amp;dbP!$D$2),"&gt;="&amp;AG$6,INDIRECT($F$1&amp;dbP!$D$2&amp;":"&amp;dbP!$D$2),"&lt;="&amp;AG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H306" s="1">
        <f ca="1">SUMIFS(INDIRECT($F$1&amp;$F306&amp;":"&amp;$F306),INDIRECT($F$1&amp;dbP!$D$2&amp;":"&amp;dbP!$D$2),"&gt;="&amp;AH$6,INDIRECT($F$1&amp;dbP!$D$2&amp;":"&amp;dbP!$D$2),"&lt;="&amp;AH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I306" s="1">
        <f ca="1">SUMIFS(INDIRECT($F$1&amp;$F306&amp;":"&amp;$F306),INDIRECT($F$1&amp;dbP!$D$2&amp;":"&amp;dbP!$D$2),"&gt;="&amp;AI$6,INDIRECT($F$1&amp;dbP!$D$2&amp;":"&amp;dbP!$D$2),"&lt;="&amp;AI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J306" s="1">
        <f ca="1">SUMIFS(INDIRECT($F$1&amp;$F306&amp;":"&amp;$F306),INDIRECT($F$1&amp;dbP!$D$2&amp;":"&amp;dbP!$D$2),"&gt;="&amp;AJ$6,INDIRECT($F$1&amp;dbP!$D$2&amp;":"&amp;dbP!$D$2),"&lt;="&amp;AJ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K306" s="1">
        <f ca="1">SUMIFS(INDIRECT($F$1&amp;$F306&amp;":"&amp;$F306),INDIRECT($F$1&amp;dbP!$D$2&amp;":"&amp;dbP!$D$2),"&gt;="&amp;AK$6,INDIRECT($F$1&amp;dbP!$D$2&amp;":"&amp;dbP!$D$2),"&lt;="&amp;AK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L306" s="1">
        <f ca="1">SUMIFS(INDIRECT($F$1&amp;$F306&amp;":"&amp;$F306),INDIRECT($F$1&amp;dbP!$D$2&amp;":"&amp;dbP!$D$2),"&gt;="&amp;AL$6,INDIRECT($F$1&amp;dbP!$D$2&amp;":"&amp;dbP!$D$2),"&lt;="&amp;AL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M306" s="1">
        <f ca="1">SUMIFS(INDIRECT($F$1&amp;$F306&amp;":"&amp;$F306),INDIRECT($F$1&amp;dbP!$D$2&amp;":"&amp;dbP!$D$2),"&gt;="&amp;AM$6,INDIRECT($F$1&amp;dbP!$D$2&amp;":"&amp;dbP!$D$2),"&lt;="&amp;AM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N306" s="1">
        <f ca="1">SUMIFS(INDIRECT($F$1&amp;$F306&amp;":"&amp;$F306),INDIRECT($F$1&amp;dbP!$D$2&amp;":"&amp;dbP!$D$2),"&gt;="&amp;AN$6,INDIRECT($F$1&amp;dbP!$D$2&amp;":"&amp;dbP!$D$2),"&lt;="&amp;AN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O306" s="1">
        <f ca="1">SUMIFS(INDIRECT($F$1&amp;$F306&amp;":"&amp;$F306),INDIRECT($F$1&amp;dbP!$D$2&amp;":"&amp;dbP!$D$2),"&gt;="&amp;AO$6,INDIRECT($F$1&amp;dbP!$D$2&amp;":"&amp;dbP!$D$2),"&lt;="&amp;AO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P306" s="1">
        <f ca="1">SUMIFS(INDIRECT($F$1&amp;$F306&amp;":"&amp;$F306),INDIRECT($F$1&amp;dbP!$D$2&amp;":"&amp;dbP!$D$2),"&gt;="&amp;AP$6,INDIRECT($F$1&amp;dbP!$D$2&amp;":"&amp;dbP!$D$2),"&lt;="&amp;AP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Q306" s="1">
        <f ca="1">SUMIFS(INDIRECT($F$1&amp;$F306&amp;":"&amp;$F306),INDIRECT($F$1&amp;dbP!$D$2&amp;":"&amp;dbP!$D$2),"&gt;="&amp;AQ$6,INDIRECT($F$1&amp;dbP!$D$2&amp;":"&amp;dbP!$D$2),"&lt;="&amp;AQ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R306" s="1">
        <f ca="1">SUMIFS(INDIRECT($F$1&amp;$F306&amp;":"&amp;$F306),INDIRECT($F$1&amp;dbP!$D$2&amp;":"&amp;dbP!$D$2),"&gt;="&amp;AR$6,INDIRECT($F$1&amp;dbP!$D$2&amp;":"&amp;dbP!$D$2),"&lt;="&amp;AR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S306" s="1">
        <f ca="1">SUMIFS(INDIRECT($F$1&amp;$F306&amp;":"&amp;$F306),INDIRECT($F$1&amp;dbP!$D$2&amp;":"&amp;dbP!$D$2),"&gt;="&amp;AS$6,INDIRECT($F$1&amp;dbP!$D$2&amp;":"&amp;dbP!$D$2),"&lt;="&amp;AS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T306" s="1">
        <f ca="1">SUMIFS(INDIRECT($F$1&amp;$F306&amp;":"&amp;$F306),INDIRECT($F$1&amp;dbP!$D$2&amp;":"&amp;dbP!$D$2),"&gt;="&amp;AT$6,INDIRECT($F$1&amp;dbP!$D$2&amp;":"&amp;dbP!$D$2),"&lt;="&amp;AT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U306" s="1">
        <f ca="1">SUMIFS(INDIRECT($F$1&amp;$F306&amp;":"&amp;$F306),INDIRECT($F$1&amp;dbP!$D$2&amp;":"&amp;dbP!$D$2),"&gt;="&amp;AU$6,INDIRECT($F$1&amp;dbP!$D$2&amp;":"&amp;dbP!$D$2),"&lt;="&amp;AU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V306" s="1">
        <f ca="1">SUMIFS(INDIRECT($F$1&amp;$F306&amp;":"&amp;$F306),INDIRECT($F$1&amp;dbP!$D$2&amp;":"&amp;dbP!$D$2),"&gt;="&amp;AV$6,INDIRECT($F$1&amp;dbP!$D$2&amp;":"&amp;dbP!$D$2),"&lt;="&amp;AV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W306" s="1">
        <f ca="1">SUMIFS(INDIRECT($F$1&amp;$F306&amp;":"&amp;$F306),INDIRECT($F$1&amp;dbP!$D$2&amp;":"&amp;dbP!$D$2),"&gt;="&amp;AW$6,INDIRECT($F$1&amp;dbP!$D$2&amp;":"&amp;dbP!$D$2),"&lt;="&amp;AW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X306" s="1">
        <f ca="1">SUMIFS(INDIRECT($F$1&amp;$F306&amp;":"&amp;$F306),INDIRECT($F$1&amp;dbP!$D$2&amp;":"&amp;dbP!$D$2),"&gt;="&amp;AX$6,INDIRECT($F$1&amp;dbP!$D$2&amp;":"&amp;dbP!$D$2),"&lt;="&amp;AX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Y306" s="1">
        <f ca="1">SUMIFS(INDIRECT($F$1&amp;$F306&amp;":"&amp;$F306),INDIRECT($F$1&amp;dbP!$D$2&amp;":"&amp;dbP!$D$2),"&gt;="&amp;AY$6,INDIRECT($F$1&amp;dbP!$D$2&amp;":"&amp;dbP!$D$2),"&lt;="&amp;AY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AZ306" s="1">
        <f ca="1">SUMIFS(INDIRECT($F$1&amp;$F306&amp;":"&amp;$F306),INDIRECT($F$1&amp;dbP!$D$2&amp;":"&amp;dbP!$D$2),"&gt;="&amp;AZ$6,INDIRECT($F$1&amp;dbP!$D$2&amp;":"&amp;dbP!$D$2),"&lt;="&amp;AZ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A306" s="1">
        <f ca="1">SUMIFS(INDIRECT($F$1&amp;$F306&amp;":"&amp;$F306),INDIRECT($F$1&amp;dbP!$D$2&amp;":"&amp;dbP!$D$2),"&gt;="&amp;BA$6,INDIRECT($F$1&amp;dbP!$D$2&amp;":"&amp;dbP!$D$2),"&lt;="&amp;BA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B306" s="1">
        <f ca="1">SUMIFS(INDIRECT($F$1&amp;$F306&amp;":"&amp;$F306),INDIRECT($F$1&amp;dbP!$D$2&amp;":"&amp;dbP!$D$2),"&gt;="&amp;BB$6,INDIRECT($F$1&amp;dbP!$D$2&amp;":"&amp;dbP!$D$2),"&lt;="&amp;BB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C306" s="1">
        <f ca="1">SUMIFS(INDIRECT($F$1&amp;$F306&amp;":"&amp;$F306),INDIRECT($F$1&amp;dbP!$D$2&amp;":"&amp;dbP!$D$2),"&gt;="&amp;BC$6,INDIRECT($F$1&amp;dbP!$D$2&amp;":"&amp;dbP!$D$2),"&lt;="&amp;BC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D306" s="1">
        <f ca="1">SUMIFS(INDIRECT($F$1&amp;$F306&amp;":"&amp;$F306),INDIRECT($F$1&amp;dbP!$D$2&amp;":"&amp;dbP!$D$2),"&gt;="&amp;BD$6,INDIRECT($F$1&amp;dbP!$D$2&amp;":"&amp;dbP!$D$2),"&lt;="&amp;BD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  <c r="BE306" s="1">
        <f ca="1">SUMIFS(INDIRECT($F$1&amp;$F306&amp;":"&amp;$F306),INDIRECT($F$1&amp;dbP!$D$2&amp;":"&amp;dbP!$D$2),"&gt;="&amp;BE$6,INDIRECT($F$1&amp;dbP!$D$2&amp;":"&amp;dbP!$D$2),"&lt;="&amp;BE$7,INDIRECT($F$1&amp;dbP!$O$2&amp;":"&amp;dbP!$O$2),$H306,INDIRECT($F$1&amp;dbP!$P$2&amp;":"&amp;dbP!$P$2),IF($I306=$J306,"*",$I306),INDIRECT($F$1&amp;dbP!$Q$2&amp;":"&amp;dbP!$Q$2),IF(OR($I306=$J306,"  "&amp;$I306=$J306),"*",RIGHT($J306,LEN($J306)-4)),INDIRECT($F$1&amp;dbP!$AC$2&amp;":"&amp;dbP!$AC$2),RepP!$J$3)</f>
        <v>0</v>
      </c>
    </row>
    <row r="307" spans="2:57" x14ac:dyDescent="0.3">
      <c r="B307" s="1">
        <f>MAX(B$246:B306)+1</f>
        <v>66</v>
      </c>
      <c r="D307" s="1" t="str">
        <f ca="1">INDIRECT($B$1&amp;Items!T$2&amp;$B307)</f>
        <v>CF(-)</v>
      </c>
      <c r="F307" s="1" t="str">
        <f ca="1">INDIRECT($B$1&amp;Items!P$2&amp;$B307)</f>
        <v>AA</v>
      </c>
      <c r="H307" s="13" t="str">
        <f ca="1">INDIRECT($B$1&amp;Items!M$2&amp;$B307)</f>
        <v>Оплаты себестоимостных затрат</v>
      </c>
      <c r="I307" s="13" t="str">
        <f ca="1">IF(INDIRECT($B$1&amp;Items!N$2&amp;$B307)="",H307,INDIRECT($B$1&amp;Items!N$2&amp;$B307))</f>
        <v>Оплаты расходов этапа-4 бизнес-процесса</v>
      </c>
      <c r="J307" s="1" t="str">
        <f ca="1">IF(INDIRECT($B$1&amp;Items!O$2&amp;$B307)="",IF(H307&lt;&gt;I307,"  "&amp;I307,I307),"    "&amp;INDIRECT($B$1&amp;Items!O$2&amp;$B307))</f>
        <v xml:space="preserve">    Производственные затраты-34</v>
      </c>
      <c r="S307" s="1">
        <f ca="1">SUM($U307:INDIRECT(ADDRESS(ROW(),SUMIFS($1:$1,$5:$5,MAX($5:$5)))))</f>
        <v>813460</v>
      </c>
      <c r="V307" s="1">
        <f ca="1">SUMIFS(INDIRECT($F$1&amp;$F307&amp;":"&amp;$F307),INDIRECT($F$1&amp;dbP!$D$2&amp;":"&amp;dbP!$D$2),"&gt;="&amp;V$6,INDIRECT($F$1&amp;dbP!$D$2&amp;":"&amp;dbP!$D$2),"&lt;="&amp;V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W307" s="1">
        <f ca="1">SUMIFS(INDIRECT($F$1&amp;$F307&amp;":"&amp;$F307),INDIRECT($F$1&amp;dbP!$D$2&amp;":"&amp;dbP!$D$2),"&gt;="&amp;W$6,INDIRECT($F$1&amp;dbP!$D$2&amp;":"&amp;dbP!$D$2),"&lt;="&amp;W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X307" s="1">
        <f ca="1">SUMIFS(INDIRECT($F$1&amp;$F307&amp;":"&amp;$F307),INDIRECT($F$1&amp;dbP!$D$2&amp;":"&amp;dbP!$D$2),"&gt;="&amp;X$6,INDIRECT($F$1&amp;dbP!$D$2&amp;":"&amp;dbP!$D$2),"&lt;="&amp;X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Y307" s="1">
        <f ca="1">SUMIFS(INDIRECT($F$1&amp;$F307&amp;":"&amp;$F307),INDIRECT($F$1&amp;dbP!$D$2&amp;":"&amp;dbP!$D$2),"&gt;="&amp;Y$6,INDIRECT($F$1&amp;dbP!$D$2&amp;":"&amp;dbP!$D$2),"&lt;="&amp;Y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244038</v>
      </c>
      <c r="Z307" s="1">
        <f ca="1">SUMIFS(INDIRECT($F$1&amp;$F307&amp;":"&amp;$F307),INDIRECT($F$1&amp;dbP!$D$2&amp;":"&amp;dbP!$D$2),"&gt;="&amp;Z$6,INDIRECT($F$1&amp;dbP!$D$2&amp;":"&amp;dbP!$D$2),"&lt;="&amp;Z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569422</v>
      </c>
      <c r="AA307" s="1">
        <f ca="1">SUMIFS(INDIRECT($F$1&amp;$F307&amp;":"&amp;$F307),INDIRECT($F$1&amp;dbP!$D$2&amp;":"&amp;dbP!$D$2),"&gt;="&amp;AA$6,INDIRECT($F$1&amp;dbP!$D$2&amp;":"&amp;dbP!$D$2),"&lt;="&amp;AA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B307" s="1">
        <f ca="1">SUMIFS(INDIRECT($F$1&amp;$F307&amp;":"&amp;$F307),INDIRECT($F$1&amp;dbP!$D$2&amp;":"&amp;dbP!$D$2),"&gt;="&amp;AB$6,INDIRECT($F$1&amp;dbP!$D$2&amp;":"&amp;dbP!$D$2),"&lt;="&amp;AB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C307" s="1">
        <f ca="1">SUMIFS(INDIRECT($F$1&amp;$F307&amp;":"&amp;$F307),INDIRECT($F$1&amp;dbP!$D$2&amp;":"&amp;dbP!$D$2),"&gt;="&amp;AC$6,INDIRECT($F$1&amp;dbP!$D$2&amp;":"&amp;dbP!$D$2),"&lt;="&amp;AC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D307" s="1">
        <f ca="1">SUMIFS(INDIRECT($F$1&amp;$F307&amp;":"&amp;$F307),INDIRECT($F$1&amp;dbP!$D$2&amp;":"&amp;dbP!$D$2),"&gt;="&amp;AD$6,INDIRECT($F$1&amp;dbP!$D$2&amp;":"&amp;dbP!$D$2),"&lt;="&amp;AD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E307" s="1">
        <f ca="1">SUMIFS(INDIRECT($F$1&amp;$F307&amp;":"&amp;$F307),INDIRECT($F$1&amp;dbP!$D$2&amp;":"&amp;dbP!$D$2),"&gt;="&amp;AE$6,INDIRECT($F$1&amp;dbP!$D$2&amp;":"&amp;dbP!$D$2),"&lt;="&amp;AE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F307" s="1">
        <f ca="1">SUMIFS(INDIRECT($F$1&amp;$F307&amp;":"&amp;$F307),INDIRECT($F$1&amp;dbP!$D$2&amp;":"&amp;dbP!$D$2),"&gt;="&amp;AF$6,INDIRECT($F$1&amp;dbP!$D$2&amp;":"&amp;dbP!$D$2),"&lt;="&amp;AF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G307" s="1">
        <f ca="1">SUMIFS(INDIRECT($F$1&amp;$F307&amp;":"&amp;$F307),INDIRECT($F$1&amp;dbP!$D$2&amp;":"&amp;dbP!$D$2),"&gt;="&amp;AG$6,INDIRECT($F$1&amp;dbP!$D$2&amp;":"&amp;dbP!$D$2),"&lt;="&amp;AG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H307" s="1">
        <f ca="1">SUMIFS(INDIRECT($F$1&amp;$F307&amp;":"&amp;$F307),INDIRECT($F$1&amp;dbP!$D$2&amp;":"&amp;dbP!$D$2),"&gt;="&amp;AH$6,INDIRECT($F$1&amp;dbP!$D$2&amp;":"&amp;dbP!$D$2),"&lt;="&amp;AH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I307" s="1">
        <f ca="1">SUMIFS(INDIRECT($F$1&amp;$F307&amp;":"&amp;$F307),INDIRECT($F$1&amp;dbP!$D$2&amp;":"&amp;dbP!$D$2),"&gt;="&amp;AI$6,INDIRECT($F$1&amp;dbP!$D$2&amp;":"&amp;dbP!$D$2),"&lt;="&amp;AI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J307" s="1">
        <f ca="1">SUMIFS(INDIRECT($F$1&amp;$F307&amp;":"&amp;$F307),INDIRECT($F$1&amp;dbP!$D$2&amp;":"&amp;dbP!$D$2),"&gt;="&amp;AJ$6,INDIRECT($F$1&amp;dbP!$D$2&amp;":"&amp;dbP!$D$2),"&lt;="&amp;AJ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K307" s="1">
        <f ca="1">SUMIFS(INDIRECT($F$1&amp;$F307&amp;":"&amp;$F307),INDIRECT($F$1&amp;dbP!$D$2&amp;":"&amp;dbP!$D$2),"&gt;="&amp;AK$6,INDIRECT($F$1&amp;dbP!$D$2&amp;":"&amp;dbP!$D$2),"&lt;="&amp;AK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L307" s="1">
        <f ca="1">SUMIFS(INDIRECT($F$1&amp;$F307&amp;":"&amp;$F307),INDIRECT($F$1&amp;dbP!$D$2&amp;":"&amp;dbP!$D$2),"&gt;="&amp;AL$6,INDIRECT($F$1&amp;dbP!$D$2&amp;":"&amp;dbP!$D$2),"&lt;="&amp;AL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M307" s="1">
        <f ca="1">SUMIFS(INDIRECT($F$1&amp;$F307&amp;":"&amp;$F307),INDIRECT($F$1&amp;dbP!$D$2&amp;":"&amp;dbP!$D$2),"&gt;="&amp;AM$6,INDIRECT($F$1&amp;dbP!$D$2&amp;":"&amp;dbP!$D$2),"&lt;="&amp;AM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N307" s="1">
        <f ca="1">SUMIFS(INDIRECT($F$1&amp;$F307&amp;":"&amp;$F307),INDIRECT($F$1&amp;dbP!$D$2&amp;":"&amp;dbP!$D$2),"&gt;="&amp;AN$6,INDIRECT($F$1&amp;dbP!$D$2&amp;":"&amp;dbP!$D$2),"&lt;="&amp;AN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O307" s="1">
        <f ca="1">SUMIFS(INDIRECT($F$1&amp;$F307&amp;":"&amp;$F307),INDIRECT($F$1&amp;dbP!$D$2&amp;":"&amp;dbP!$D$2),"&gt;="&amp;AO$6,INDIRECT($F$1&amp;dbP!$D$2&amp;":"&amp;dbP!$D$2),"&lt;="&amp;AO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P307" s="1">
        <f ca="1">SUMIFS(INDIRECT($F$1&amp;$F307&amp;":"&amp;$F307),INDIRECT($F$1&amp;dbP!$D$2&amp;":"&amp;dbP!$D$2),"&gt;="&amp;AP$6,INDIRECT($F$1&amp;dbP!$D$2&amp;":"&amp;dbP!$D$2),"&lt;="&amp;AP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Q307" s="1">
        <f ca="1">SUMIFS(INDIRECT($F$1&amp;$F307&amp;":"&amp;$F307),INDIRECT($F$1&amp;dbP!$D$2&amp;":"&amp;dbP!$D$2),"&gt;="&amp;AQ$6,INDIRECT($F$1&amp;dbP!$D$2&amp;":"&amp;dbP!$D$2),"&lt;="&amp;AQ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R307" s="1">
        <f ca="1">SUMIFS(INDIRECT($F$1&amp;$F307&amp;":"&amp;$F307),INDIRECT($F$1&amp;dbP!$D$2&amp;":"&amp;dbP!$D$2),"&gt;="&amp;AR$6,INDIRECT($F$1&amp;dbP!$D$2&amp;":"&amp;dbP!$D$2),"&lt;="&amp;AR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S307" s="1">
        <f ca="1">SUMIFS(INDIRECT($F$1&amp;$F307&amp;":"&amp;$F307),INDIRECT($F$1&amp;dbP!$D$2&amp;":"&amp;dbP!$D$2),"&gt;="&amp;AS$6,INDIRECT($F$1&amp;dbP!$D$2&amp;":"&amp;dbP!$D$2),"&lt;="&amp;AS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T307" s="1">
        <f ca="1">SUMIFS(INDIRECT($F$1&amp;$F307&amp;":"&amp;$F307),INDIRECT($F$1&amp;dbP!$D$2&amp;":"&amp;dbP!$D$2),"&gt;="&amp;AT$6,INDIRECT($F$1&amp;dbP!$D$2&amp;":"&amp;dbP!$D$2),"&lt;="&amp;AT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U307" s="1">
        <f ca="1">SUMIFS(INDIRECT($F$1&amp;$F307&amp;":"&amp;$F307),INDIRECT($F$1&amp;dbP!$D$2&amp;":"&amp;dbP!$D$2),"&gt;="&amp;AU$6,INDIRECT($F$1&amp;dbP!$D$2&amp;":"&amp;dbP!$D$2),"&lt;="&amp;AU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V307" s="1">
        <f ca="1">SUMIFS(INDIRECT($F$1&amp;$F307&amp;":"&amp;$F307),INDIRECT($F$1&amp;dbP!$D$2&amp;":"&amp;dbP!$D$2),"&gt;="&amp;AV$6,INDIRECT($F$1&amp;dbP!$D$2&amp;":"&amp;dbP!$D$2),"&lt;="&amp;AV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W307" s="1">
        <f ca="1">SUMIFS(INDIRECT($F$1&amp;$F307&amp;":"&amp;$F307),INDIRECT($F$1&amp;dbP!$D$2&amp;":"&amp;dbP!$D$2),"&gt;="&amp;AW$6,INDIRECT($F$1&amp;dbP!$D$2&amp;":"&amp;dbP!$D$2),"&lt;="&amp;AW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X307" s="1">
        <f ca="1">SUMIFS(INDIRECT($F$1&amp;$F307&amp;":"&amp;$F307),INDIRECT($F$1&amp;dbP!$D$2&amp;":"&amp;dbP!$D$2),"&gt;="&amp;AX$6,INDIRECT($F$1&amp;dbP!$D$2&amp;":"&amp;dbP!$D$2),"&lt;="&amp;AX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Y307" s="1">
        <f ca="1">SUMIFS(INDIRECT($F$1&amp;$F307&amp;":"&amp;$F307),INDIRECT($F$1&amp;dbP!$D$2&amp;":"&amp;dbP!$D$2),"&gt;="&amp;AY$6,INDIRECT($F$1&amp;dbP!$D$2&amp;":"&amp;dbP!$D$2),"&lt;="&amp;AY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AZ307" s="1">
        <f ca="1">SUMIFS(INDIRECT($F$1&amp;$F307&amp;":"&amp;$F307),INDIRECT($F$1&amp;dbP!$D$2&amp;":"&amp;dbP!$D$2),"&gt;="&amp;AZ$6,INDIRECT($F$1&amp;dbP!$D$2&amp;":"&amp;dbP!$D$2),"&lt;="&amp;AZ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A307" s="1">
        <f ca="1">SUMIFS(INDIRECT($F$1&amp;$F307&amp;":"&amp;$F307),INDIRECT($F$1&amp;dbP!$D$2&amp;":"&amp;dbP!$D$2),"&gt;="&amp;BA$6,INDIRECT($F$1&amp;dbP!$D$2&amp;":"&amp;dbP!$D$2),"&lt;="&amp;BA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B307" s="1">
        <f ca="1">SUMIFS(INDIRECT($F$1&amp;$F307&amp;":"&amp;$F307),INDIRECT($F$1&amp;dbP!$D$2&amp;":"&amp;dbP!$D$2),"&gt;="&amp;BB$6,INDIRECT($F$1&amp;dbP!$D$2&amp;":"&amp;dbP!$D$2),"&lt;="&amp;BB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C307" s="1">
        <f ca="1">SUMIFS(INDIRECT($F$1&amp;$F307&amp;":"&amp;$F307),INDIRECT($F$1&amp;dbP!$D$2&amp;":"&amp;dbP!$D$2),"&gt;="&amp;BC$6,INDIRECT($F$1&amp;dbP!$D$2&amp;":"&amp;dbP!$D$2),"&lt;="&amp;BC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D307" s="1">
        <f ca="1">SUMIFS(INDIRECT($F$1&amp;$F307&amp;":"&amp;$F307),INDIRECT($F$1&amp;dbP!$D$2&amp;":"&amp;dbP!$D$2),"&gt;="&amp;BD$6,INDIRECT($F$1&amp;dbP!$D$2&amp;":"&amp;dbP!$D$2),"&lt;="&amp;BD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  <c r="BE307" s="1">
        <f ca="1">SUMIFS(INDIRECT($F$1&amp;$F307&amp;":"&amp;$F307),INDIRECT($F$1&amp;dbP!$D$2&amp;":"&amp;dbP!$D$2),"&gt;="&amp;BE$6,INDIRECT($F$1&amp;dbP!$D$2&amp;":"&amp;dbP!$D$2),"&lt;="&amp;BE$7,INDIRECT($F$1&amp;dbP!$O$2&amp;":"&amp;dbP!$O$2),$H307,INDIRECT($F$1&amp;dbP!$P$2&amp;":"&amp;dbP!$P$2),IF($I307=$J307,"*",$I307),INDIRECT($F$1&amp;dbP!$Q$2&amp;":"&amp;dbP!$Q$2),IF(OR($I307=$J307,"  "&amp;$I307=$J307),"*",RIGHT($J307,LEN($J307)-4)),INDIRECT($F$1&amp;dbP!$AC$2&amp;":"&amp;dbP!$AC$2),RepP!$J$3)</f>
        <v>0</v>
      </c>
    </row>
    <row r="308" spans="2:57" x14ac:dyDescent="0.3">
      <c r="B308" s="1">
        <f>MAX(B$246:B307)+1</f>
        <v>67</v>
      </c>
      <c r="D308" s="1" t="str">
        <f ca="1">INDIRECT($B$1&amp;Items!T$2&amp;$B308)</f>
        <v>CF(-)</v>
      </c>
      <c r="F308" s="1" t="str">
        <f ca="1">INDIRECT($B$1&amp;Items!P$2&amp;$B308)</f>
        <v>AA</v>
      </c>
      <c r="H308" s="13" t="str">
        <f ca="1">INDIRECT($B$1&amp;Items!M$2&amp;$B308)</f>
        <v>Оплаты себестоимостных затрат</v>
      </c>
      <c r="I308" s="13" t="str">
        <f ca="1">IF(INDIRECT($B$1&amp;Items!N$2&amp;$B308)="",H308,INDIRECT($B$1&amp;Items!N$2&amp;$B308))</f>
        <v>Оплаты расходов этапа-4 бизнес-процесса</v>
      </c>
      <c r="J308" s="1" t="str">
        <f ca="1">IF(INDIRECT($B$1&amp;Items!O$2&amp;$B308)="",IF(H308&lt;&gt;I308,"  "&amp;I308,I308),"    "&amp;INDIRECT($B$1&amp;Items!O$2&amp;$B308))</f>
        <v xml:space="preserve">    Производственные затраты-35</v>
      </c>
      <c r="S308" s="1">
        <f ca="1">SUM($U308:INDIRECT(ADDRESS(ROW(),SUMIFS($1:$1,$5:$5,MAX($5:$5)))))</f>
        <v>748332</v>
      </c>
      <c r="V308" s="1">
        <f ca="1">SUMIFS(INDIRECT($F$1&amp;$F308&amp;":"&amp;$F308),INDIRECT($F$1&amp;dbP!$D$2&amp;":"&amp;dbP!$D$2),"&gt;="&amp;V$6,INDIRECT($F$1&amp;dbP!$D$2&amp;":"&amp;dbP!$D$2),"&lt;="&amp;V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W308" s="1">
        <f ca="1">SUMIFS(INDIRECT($F$1&amp;$F308&amp;":"&amp;$F308),INDIRECT($F$1&amp;dbP!$D$2&amp;":"&amp;dbP!$D$2),"&gt;="&amp;W$6,INDIRECT($F$1&amp;dbP!$D$2&amp;":"&amp;dbP!$D$2),"&lt;="&amp;W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X308" s="1">
        <f ca="1">SUMIFS(INDIRECT($F$1&amp;$F308&amp;":"&amp;$F308),INDIRECT($F$1&amp;dbP!$D$2&amp;":"&amp;dbP!$D$2),"&gt;="&amp;X$6,INDIRECT($F$1&amp;dbP!$D$2&amp;":"&amp;dbP!$D$2),"&lt;="&amp;X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Y308" s="1">
        <f ca="1">SUMIFS(INDIRECT($F$1&amp;$F308&amp;":"&amp;$F308),INDIRECT($F$1&amp;dbP!$D$2&amp;":"&amp;dbP!$D$2),"&gt;="&amp;Y$6,INDIRECT($F$1&amp;dbP!$D$2&amp;":"&amp;dbP!$D$2),"&lt;="&amp;Y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374166</v>
      </c>
      <c r="Z308" s="1">
        <f ca="1">SUMIFS(INDIRECT($F$1&amp;$F308&amp;":"&amp;$F308),INDIRECT($F$1&amp;dbP!$D$2&amp;":"&amp;dbP!$D$2),"&gt;="&amp;Z$6,INDIRECT($F$1&amp;dbP!$D$2&amp;":"&amp;dbP!$D$2),"&lt;="&amp;Z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A308" s="1">
        <f ca="1">SUMIFS(INDIRECT($F$1&amp;$F308&amp;":"&amp;$F308),INDIRECT($F$1&amp;dbP!$D$2&amp;":"&amp;dbP!$D$2),"&gt;="&amp;AA$6,INDIRECT($F$1&amp;dbP!$D$2&amp;":"&amp;dbP!$D$2),"&lt;="&amp;AA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B308" s="1">
        <f ca="1">SUMIFS(INDIRECT($F$1&amp;$F308&amp;":"&amp;$F308),INDIRECT($F$1&amp;dbP!$D$2&amp;":"&amp;dbP!$D$2),"&gt;="&amp;AB$6,INDIRECT($F$1&amp;dbP!$D$2&amp;":"&amp;dbP!$D$2),"&lt;="&amp;AB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374166</v>
      </c>
      <c r="AC308" s="1">
        <f ca="1">SUMIFS(INDIRECT($F$1&amp;$F308&amp;":"&amp;$F308),INDIRECT($F$1&amp;dbP!$D$2&amp;":"&amp;dbP!$D$2),"&gt;="&amp;AC$6,INDIRECT($F$1&amp;dbP!$D$2&amp;":"&amp;dbP!$D$2),"&lt;="&amp;AC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D308" s="1">
        <f ca="1">SUMIFS(INDIRECT($F$1&amp;$F308&amp;":"&amp;$F308),INDIRECT($F$1&amp;dbP!$D$2&amp;":"&amp;dbP!$D$2),"&gt;="&amp;AD$6,INDIRECT($F$1&amp;dbP!$D$2&amp;":"&amp;dbP!$D$2),"&lt;="&amp;AD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E308" s="1">
        <f ca="1">SUMIFS(INDIRECT($F$1&amp;$F308&amp;":"&amp;$F308),INDIRECT($F$1&amp;dbP!$D$2&amp;":"&amp;dbP!$D$2),"&gt;="&amp;AE$6,INDIRECT($F$1&amp;dbP!$D$2&amp;":"&amp;dbP!$D$2),"&lt;="&amp;AE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F308" s="1">
        <f ca="1">SUMIFS(INDIRECT($F$1&amp;$F308&amp;":"&amp;$F308),INDIRECT($F$1&amp;dbP!$D$2&amp;":"&amp;dbP!$D$2),"&gt;="&amp;AF$6,INDIRECT($F$1&amp;dbP!$D$2&amp;":"&amp;dbP!$D$2),"&lt;="&amp;AF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G308" s="1">
        <f ca="1">SUMIFS(INDIRECT($F$1&amp;$F308&amp;":"&amp;$F308),INDIRECT($F$1&amp;dbP!$D$2&amp;":"&amp;dbP!$D$2),"&gt;="&amp;AG$6,INDIRECT($F$1&amp;dbP!$D$2&amp;":"&amp;dbP!$D$2),"&lt;="&amp;AG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H308" s="1">
        <f ca="1">SUMIFS(INDIRECT($F$1&amp;$F308&amp;":"&amp;$F308),INDIRECT($F$1&amp;dbP!$D$2&amp;":"&amp;dbP!$D$2),"&gt;="&amp;AH$6,INDIRECT($F$1&amp;dbP!$D$2&amp;":"&amp;dbP!$D$2),"&lt;="&amp;AH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I308" s="1">
        <f ca="1">SUMIFS(INDIRECT($F$1&amp;$F308&amp;":"&amp;$F308),INDIRECT($F$1&amp;dbP!$D$2&amp;":"&amp;dbP!$D$2),"&gt;="&amp;AI$6,INDIRECT($F$1&amp;dbP!$D$2&amp;":"&amp;dbP!$D$2),"&lt;="&amp;AI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J308" s="1">
        <f ca="1">SUMIFS(INDIRECT($F$1&amp;$F308&amp;":"&amp;$F308),INDIRECT($F$1&amp;dbP!$D$2&amp;":"&amp;dbP!$D$2),"&gt;="&amp;AJ$6,INDIRECT($F$1&amp;dbP!$D$2&amp;":"&amp;dbP!$D$2),"&lt;="&amp;AJ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K308" s="1">
        <f ca="1">SUMIFS(INDIRECT($F$1&amp;$F308&amp;":"&amp;$F308),INDIRECT($F$1&amp;dbP!$D$2&amp;":"&amp;dbP!$D$2),"&gt;="&amp;AK$6,INDIRECT($F$1&amp;dbP!$D$2&amp;":"&amp;dbP!$D$2),"&lt;="&amp;AK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L308" s="1">
        <f ca="1">SUMIFS(INDIRECT($F$1&amp;$F308&amp;":"&amp;$F308),INDIRECT($F$1&amp;dbP!$D$2&amp;":"&amp;dbP!$D$2),"&gt;="&amp;AL$6,INDIRECT($F$1&amp;dbP!$D$2&amp;":"&amp;dbP!$D$2),"&lt;="&amp;AL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M308" s="1">
        <f ca="1">SUMIFS(INDIRECT($F$1&amp;$F308&amp;":"&amp;$F308),INDIRECT($F$1&amp;dbP!$D$2&amp;":"&amp;dbP!$D$2),"&gt;="&amp;AM$6,INDIRECT($F$1&amp;dbP!$D$2&amp;":"&amp;dbP!$D$2),"&lt;="&amp;AM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N308" s="1">
        <f ca="1">SUMIFS(INDIRECT($F$1&amp;$F308&amp;":"&amp;$F308),INDIRECT($F$1&amp;dbP!$D$2&amp;":"&amp;dbP!$D$2),"&gt;="&amp;AN$6,INDIRECT($F$1&amp;dbP!$D$2&amp;":"&amp;dbP!$D$2),"&lt;="&amp;AN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O308" s="1">
        <f ca="1">SUMIFS(INDIRECT($F$1&amp;$F308&amp;":"&amp;$F308),INDIRECT($F$1&amp;dbP!$D$2&amp;":"&amp;dbP!$D$2),"&gt;="&amp;AO$6,INDIRECT($F$1&amp;dbP!$D$2&amp;":"&amp;dbP!$D$2),"&lt;="&amp;AO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P308" s="1">
        <f ca="1">SUMIFS(INDIRECT($F$1&amp;$F308&amp;":"&amp;$F308),INDIRECT($F$1&amp;dbP!$D$2&amp;":"&amp;dbP!$D$2),"&gt;="&amp;AP$6,INDIRECT($F$1&amp;dbP!$D$2&amp;":"&amp;dbP!$D$2),"&lt;="&amp;AP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Q308" s="1">
        <f ca="1">SUMIFS(INDIRECT($F$1&amp;$F308&amp;":"&amp;$F308),INDIRECT($F$1&amp;dbP!$D$2&amp;":"&amp;dbP!$D$2),"&gt;="&amp;AQ$6,INDIRECT($F$1&amp;dbP!$D$2&amp;":"&amp;dbP!$D$2),"&lt;="&amp;AQ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R308" s="1">
        <f ca="1">SUMIFS(INDIRECT($F$1&amp;$F308&amp;":"&amp;$F308),INDIRECT($F$1&amp;dbP!$D$2&amp;":"&amp;dbP!$D$2),"&gt;="&amp;AR$6,INDIRECT($F$1&amp;dbP!$D$2&amp;":"&amp;dbP!$D$2),"&lt;="&amp;AR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S308" s="1">
        <f ca="1">SUMIFS(INDIRECT($F$1&amp;$F308&amp;":"&amp;$F308),INDIRECT($F$1&amp;dbP!$D$2&amp;":"&amp;dbP!$D$2),"&gt;="&amp;AS$6,INDIRECT($F$1&amp;dbP!$D$2&amp;":"&amp;dbP!$D$2),"&lt;="&amp;AS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T308" s="1">
        <f ca="1">SUMIFS(INDIRECT($F$1&amp;$F308&amp;":"&amp;$F308),INDIRECT($F$1&amp;dbP!$D$2&amp;":"&amp;dbP!$D$2),"&gt;="&amp;AT$6,INDIRECT($F$1&amp;dbP!$D$2&amp;":"&amp;dbP!$D$2),"&lt;="&amp;AT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U308" s="1">
        <f ca="1">SUMIFS(INDIRECT($F$1&amp;$F308&amp;":"&amp;$F308),INDIRECT($F$1&amp;dbP!$D$2&amp;":"&amp;dbP!$D$2),"&gt;="&amp;AU$6,INDIRECT($F$1&amp;dbP!$D$2&amp;":"&amp;dbP!$D$2),"&lt;="&amp;AU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V308" s="1">
        <f ca="1">SUMIFS(INDIRECT($F$1&amp;$F308&amp;":"&amp;$F308),INDIRECT($F$1&amp;dbP!$D$2&amp;":"&amp;dbP!$D$2),"&gt;="&amp;AV$6,INDIRECT($F$1&amp;dbP!$D$2&amp;":"&amp;dbP!$D$2),"&lt;="&amp;AV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W308" s="1">
        <f ca="1">SUMIFS(INDIRECT($F$1&amp;$F308&amp;":"&amp;$F308),INDIRECT($F$1&amp;dbP!$D$2&amp;":"&amp;dbP!$D$2),"&gt;="&amp;AW$6,INDIRECT($F$1&amp;dbP!$D$2&amp;":"&amp;dbP!$D$2),"&lt;="&amp;AW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X308" s="1">
        <f ca="1">SUMIFS(INDIRECT($F$1&amp;$F308&amp;":"&amp;$F308),INDIRECT($F$1&amp;dbP!$D$2&amp;":"&amp;dbP!$D$2),"&gt;="&amp;AX$6,INDIRECT($F$1&amp;dbP!$D$2&amp;":"&amp;dbP!$D$2),"&lt;="&amp;AX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Y308" s="1">
        <f ca="1">SUMIFS(INDIRECT($F$1&amp;$F308&amp;":"&amp;$F308),INDIRECT($F$1&amp;dbP!$D$2&amp;":"&amp;dbP!$D$2),"&gt;="&amp;AY$6,INDIRECT($F$1&amp;dbP!$D$2&amp;":"&amp;dbP!$D$2),"&lt;="&amp;AY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AZ308" s="1">
        <f ca="1">SUMIFS(INDIRECT($F$1&amp;$F308&amp;":"&amp;$F308),INDIRECT($F$1&amp;dbP!$D$2&amp;":"&amp;dbP!$D$2),"&gt;="&amp;AZ$6,INDIRECT($F$1&amp;dbP!$D$2&amp;":"&amp;dbP!$D$2),"&lt;="&amp;AZ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A308" s="1">
        <f ca="1">SUMIFS(INDIRECT($F$1&amp;$F308&amp;":"&amp;$F308),INDIRECT($F$1&amp;dbP!$D$2&amp;":"&amp;dbP!$D$2),"&gt;="&amp;BA$6,INDIRECT($F$1&amp;dbP!$D$2&amp;":"&amp;dbP!$D$2),"&lt;="&amp;BA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B308" s="1">
        <f ca="1">SUMIFS(INDIRECT($F$1&amp;$F308&amp;":"&amp;$F308),INDIRECT($F$1&amp;dbP!$D$2&amp;":"&amp;dbP!$D$2),"&gt;="&amp;BB$6,INDIRECT($F$1&amp;dbP!$D$2&amp;":"&amp;dbP!$D$2),"&lt;="&amp;BB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C308" s="1">
        <f ca="1">SUMIFS(INDIRECT($F$1&amp;$F308&amp;":"&amp;$F308),INDIRECT($F$1&amp;dbP!$D$2&amp;":"&amp;dbP!$D$2),"&gt;="&amp;BC$6,INDIRECT($F$1&amp;dbP!$D$2&amp;":"&amp;dbP!$D$2),"&lt;="&amp;BC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D308" s="1">
        <f ca="1">SUMIFS(INDIRECT($F$1&amp;$F308&amp;":"&amp;$F308),INDIRECT($F$1&amp;dbP!$D$2&amp;":"&amp;dbP!$D$2),"&gt;="&amp;BD$6,INDIRECT($F$1&amp;dbP!$D$2&amp;":"&amp;dbP!$D$2),"&lt;="&amp;BD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  <c r="BE308" s="1">
        <f ca="1">SUMIFS(INDIRECT($F$1&amp;$F308&amp;":"&amp;$F308),INDIRECT($F$1&amp;dbP!$D$2&amp;":"&amp;dbP!$D$2),"&gt;="&amp;BE$6,INDIRECT($F$1&amp;dbP!$D$2&amp;":"&amp;dbP!$D$2),"&lt;="&amp;BE$7,INDIRECT($F$1&amp;dbP!$O$2&amp;":"&amp;dbP!$O$2),$H308,INDIRECT($F$1&amp;dbP!$P$2&amp;":"&amp;dbP!$P$2),IF($I308=$J308,"*",$I308),INDIRECT($F$1&amp;dbP!$Q$2&amp;":"&amp;dbP!$Q$2),IF(OR($I308=$J308,"  "&amp;$I308=$J308),"*",RIGHT($J308,LEN($J308)-4)),INDIRECT($F$1&amp;dbP!$AC$2&amp;":"&amp;dbP!$AC$2),RepP!$J$3)</f>
        <v>0</v>
      </c>
    </row>
    <row r="309" spans="2:57" x14ac:dyDescent="0.3">
      <c r="B309" s="1">
        <f>MAX(B$246:B308)+1</f>
        <v>68</v>
      </c>
      <c r="D309" s="1" t="str">
        <f ca="1">INDIRECT($B$1&amp;Items!T$2&amp;$B309)</f>
        <v>CF(-)</v>
      </c>
      <c r="F309" s="1" t="str">
        <f ca="1">INDIRECT($B$1&amp;Items!P$2&amp;$B309)</f>
        <v>AA</v>
      </c>
      <c r="H309" s="13" t="str">
        <f ca="1">INDIRECT($B$1&amp;Items!M$2&amp;$B309)</f>
        <v>Оплаты себестоимостных затрат</v>
      </c>
      <c r="I309" s="13" t="str">
        <f ca="1">IF(INDIRECT($B$1&amp;Items!N$2&amp;$B309)="",H309,INDIRECT($B$1&amp;Items!N$2&amp;$B309))</f>
        <v>Оплаты расходов этапа-4 бизнес-процесса</v>
      </c>
      <c r="J309" s="1" t="str">
        <f ca="1">IF(INDIRECT($B$1&amp;Items!O$2&amp;$B309)="",IF(H309&lt;&gt;I309,"  "&amp;I309,I309),"    "&amp;INDIRECT($B$1&amp;Items!O$2&amp;$B309))</f>
        <v xml:space="preserve">    Производственные затраты-36</v>
      </c>
      <c r="S309" s="1">
        <f ca="1">SUM($U309:INDIRECT(ADDRESS(ROW(),SUMIFS($1:$1,$5:$5,MAX($5:$5)))))</f>
        <v>842058</v>
      </c>
      <c r="V309" s="1">
        <f ca="1">SUMIFS(INDIRECT($F$1&amp;$F309&amp;":"&amp;$F309),INDIRECT($F$1&amp;dbP!$D$2&amp;":"&amp;dbP!$D$2),"&gt;="&amp;V$6,INDIRECT($F$1&amp;dbP!$D$2&amp;":"&amp;dbP!$D$2),"&lt;="&amp;V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W309" s="1">
        <f ca="1">SUMIFS(INDIRECT($F$1&amp;$F309&amp;":"&amp;$F309),INDIRECT($F$1&amp;dbP!$D$2&amp;":"&amp;dbP!$D$2),"&gt;="&amp;W$6,INDIRECT($F$1&amp;dbP!$D$2&amp;":"&amp;dbP!$D$2),"&lt;="&amp;W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X309" s="1">
        <f ca="1">SUMIFS(INDIRECT($F$1&amp;$F309&amp;":"&amp;$F309),INDIRECT($F$1&amp;dbP!$D$2&amp;":"&amp;dbP!$D$2),"&gt;="&amp;X$6,INDIRECT($F$1&amp;dbP!$D$2&amp;":"&amp;dbP!$D$2),"&lt;="&amp;X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Y309" s="1">
        <f ca="1">SUMIFS(INDIRECT($F$1&amp;$F309&amp;":"&amp;$F309),INDIRECT($F$1&amp;dbP!$D$2&amp;":"&amp;dbP!$D$2),"&gt;="&amp;Y$6,INDIRECT($F$1&amp;dbP!$D$2&amp;":"&amp;dbP!$D$2),"&lt;="&amp;Y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Z309" s="1">
        <f ca="1">SUMIFS(INDIRECT($F$1&amp;$F309&amp;":"&amp;$F309),INDIRECT($F$1&amp;dbP!$D$2&amp;":"&amp;dbP!$D$2),"&gt;="&amp;Z$6,INDIRECT($F$1&amp;dbP!$D$2&amp;":"&amp;dbP!$D$2),"&lt;="&amp;Z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589440.6</v>
      </c>
      <c r="AA309" s="1">
        <f ca="1">SUMIFS(INDIRECT($F$1&amp;$F309&amp;":"&amp;$F309),INDIRECT($F$1&amp;dbP!$D$2&amp;":"&amp;dbP!$D$2),"&gt;="&amp;AA$6,INDIRECT($F$1&amp;dbP!$D$2&amp;":"&amp;dbP!$D$2),"&lt;="&amp;AA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252617.40000000002</v>
      </c>
      <c r="AB309" s="1">
        <f ca="1">SUMIFS(INDIRECT($F$1&amp;$F309&amp;":"&amp;$F309),INDIRECT($F$1&amp;dbP!$D$2&amp;":"&amp;dbP!$D$2),"&gt;="&amp;AB$6,INDIRECT($F$1&amp;dbP!$D$2&amp;":"&amp;dbP!$D$2),"&lt;="&amp;AB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C309" s="1">
        <f ca="1">SUMIFS(INDIRECT($F$1&amp;$F309&amp;":"&amp;$F309),INDIRECT($F$1&amp;dbP!$D$2&amp;":"&amp;dbP!$D$2),"&gt;="&amp;AC$6,INDIRECT($F$1&amp;dbP!$D$2&amp;":"&amp;dbP!$D$2),"&lt;="&amp;AC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D309" s="1">
        <f ca="1">SUMIFS(INDIRECT($F$1&amp;$F309&amp;":"&amp;$F309),INDIRECT($F$1&amp;dbP!$D$2&amp;":"&amp;dbP!$D$2),"&gt;="&amp;AD$6,INDIRECT($F$1&amp;dbP!$D$2&amp;":"&amp;dbP!$D$2),"&lt;="&amp;AD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E309" s="1">
        <f ca="1">SUMIFS(INDIRECT($F$1&amp;$F309&amp;":"&amp;$F309),INDIRECT($F$1&amp;dbP!$D$2&amp;":"&amp;dbP!$D$2),"&gt;="&amp;AE$6,INDIRECT($F$1&amp;dbP!$D$2&amp;":"&amp;dbP!$D$2),"&lt;="&amp;AE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F309" s="1">
        <f ca="1">SUMIFS(INDIRECT($F$1&amp;$F309&amp;":"&amp;$F309),INDIRECT($F$1&amp;dbP!$D$2&amp;":"&amp;dbP!$D$2),"&gt;="&amp;AF$6,INDIRECT($F$1&amp;dbP!$D$2&amp;":"&amp;dbP!$D$2),"&lt;="&amp;AF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G309" s="1">
        <f ca="1">SUMIFS(INDIRECT($F$1&amp;$F309&amp;":"&amp;$F309),INDIRECT($F$1&amp;dbP!$D$2&amp;":"&amp;dbP!$D$2),"&gt;="&amp;AG$6,INDIRECT($F$1&amp;dbP!$D$2&amp;":"&amp;dbP!$D$2),"&lt;="&amp;AG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H309" s="1">
        <f ca="1">SUMIFS(INDIRECT($F$1&amp;$F309&amp;":"&amp;$F309),INDIRECT($F$1&amp;dbP!$D$2&amp;":"&amp;dbP!$D$2),"&gt;="&amp;AH$6,INDIRECT($F$1&amp;dbP!$D$2&amp;":"&amp;dbP!$D$2),"&lt;="&amp;AH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I309" s="1">
        <f ca="1">SUMIFS(INDIRECT($F$1&amp;$F309&amp;":"&amp;$F309),INDIRECT($F$1&amp;dbP!$D$2&amp;":"&amp;dbP!$D$2),"&gt;="&amp;AI$6,INDIRECT($F$1&amp;dbP!$D$2&amp;":"&amp;dbP!$D$2),"&lt;="&amp;AI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J309" s="1">
        <f ca="1">SUMIFS(INDIRECT($F$1&amp;$F309&amp;":"&amp;$F309),INDIRECT($F$1&amp;dbP!$D$2&amp;":"&amp;dbP!$D$2),"&gt;="&amp;AJ$6,INDIRECT($F$1&amp;dbP!$D$2&amp;":"&amp;dbP!$D$2),"&lt;="&amp;AJ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K309" s="1">
        <f ca="1">SUMIFS(INDIRECT($F$1&amp;$F309&amp;":"&amp;$F309),INDIRECT($F$1&amp;dbP!$D$2&amp;":"&amp;dbP!$D$2),"&gt;="&amp;AK$6,INDIRECT($F$1&amp;dbP!$D$2&amp;":"&amp;dbP!$D$2),"&lt;="&amp;AK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L309" s="1">
        <f ca="1">SUMIFS(INDIRECT($F$1&amp;$F309&amp;":"&amp;$F309),INDIRECT($F$1&amp;dbP!$D$2&amp;":"&amp;dbP!$D$2),"&gt;="&amp;AL$6,INDIRECT($F$1&amp;dbP!$D$2&amp;":"&amp;dbP!$D$2),"&lt;="&amp;AL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M309" s="1">
        <f ca="1">SUMIFS(INDIRECT($F$1&amp;$F309&amp;":"&amp;$F309),INDIRECT($F$1&amp;dbP!$D$2&amp;":"&amp;dbP!$D$2),"&gt;="&amp;AM$6,INDIRECT($F$1&amp;dbP!$D$2&amp;":"&amp;dbP!$D$2),"&lt;="&amp;AM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N309" s="1">
        <f ca="1">SUMIFS(INDIRECT($F$1&amp;$F309&amp;":"&amp;$F309),INDIRECT($F$1&amp;dbP!$D$2&amp;":"&amp;dbP!$D$2),"&gt;="&amp;AN$6,INDIRECT($F$1&amp;dbP!$D$2&amp;":"&amp;dbP!$D$2),"&lt;="&amp;AN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O309" s="1">
        <f ca="1">SUMIFS(INDIRECT($F$1&amp;$F309&amp;":"&amp;$F309),INDIRECT($F$1&amp;dbP!$D$2&amp;":"&amp;dbP!$D$2),"&gt;="&amp;AO$6,INDIRECT($F$1&amp;dbP!$D$2&amp;":"&amp;dbP!$D$2),"&lt;="&amp;AO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P309" s="1">
        <f ca="1">SUMIFS(INDIRECT($F$1&amp;$F309&amp;":"&amp;$F309),INDIRECT($F$1&amp;dbP!$D$2&amp;":"&amp;dbP!$D$2),"&gt;="&amp;AP$6,INDIRECT($F$1&amp;dbP!$D$2&amp;":"&amp;dbP!$D$2),"&lt;="&amp;AP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Q309" s="1">
        <f ca="1">SUMIFS(INDIRECT($F$1&amp;$F309&amp;":"&amp;$F309),INDIRECT($F$1&amp;dbP!$D$2&amp;":"&amp;dbP!$D$2),"&gt;="&amp;AQ$6,INDIRECT($F$1&amp;dbP!$D$2&amp;":"&amp;dbP!$D$2),"&lt;="&amp;AQ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R309" s="1">
        <f ca="1">SUMIFS(INDIRECT($F$1&amp;$F309&amp;":"&amp;$F309),INDIRECT($F$1&amp;dbP!$D$2&amp;":"&amp;dbP!$D$2),"&gt;="&amp;AR$6,INDIRECT($F$1&amp;dbP!$D$2&amp;":"&amp;dbP!$D$2),"&lt;="&amp;AR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S309" s="1">
        <f ca="1">SUMIFS(INDIRECT($F$1&amp;$F309&amp;":"&amp;$F309),INDIRECT($F$1&amp;dbP!$D$2&amp;":"&amp;dbP!$D$2),"&gt;="&amp;AS$6,INDIRECT($F$1&amp;dbP!$D$2&amp;":"&amp;dbP!$D$2),"&lt;="&amp;AS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T309" s="1">
        <f ca="1">SUMIFS(INDIRECT($F$1&amp;$F309&amp;":"&amp;$F309),INDIRECT($F$1&amp;dbP!$D$2&amp;":"&amp;dbP!$D$2),"&gt;="&amp;AT$6,INDIRECT($F$1&amp;dbP!$D$2&amp;":"&amp;dbP!$D$2),"&lt;="&amp;AT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U309" s="1">
        <f ca="1">SUMIFS(INDIRECT($F$1&amp;$F309&amp;":"&amp;$F309),INDIRECT($F$1&amp;dbP!$D$2&amp;":"&amp;dbP!$D$2),"&gt;="&amp;AU$6,INDIRECT($F$1&amp;dbP!$D$2&amp;":"&amp;dbP!$D$2),"&lt;="&amp;AU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V309" s="1">
        <f ca="1">SUMIFS(INDIRECT($F$1&amp;$F309&amp;":"&amp;$F309),INDIRECT($F$1&amp;dbP!$D$2&amp;":"&amp;dbP!$D$2),"&gt;="&amp;AV$6,INDIRECT($F$1&amp;dbP!$D$2&amp;":"&amp;dbP!$D$2),"&lt;="&amp;AV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W309" s="1">
        <f ca="1">SUMIFS(INDIRECT($F$1&amp;$F309&amp;":"&amp;$F309),INDIRECT($F$1&amp;dbP!$D$2&amp;":"&amp;dbP!$D$2),"&gt;="&amp;AW$6,INDIRECT($F$1&amp;dbP!$D$2&amp;":"&amp;dbP!$D$2),"&lt;="&amp;AW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X309" s="1">
        <f ca="1">SUMIFS(INDIRECT($F$1&amp;$F309&amp;":"&amp;$F309),INDIRECT($F$1&amp;dbP!$D$2&amp;":"&amp;dbP!$D$2),"&gt;="&amp;AX$6,INDIRECT($F$1&amp;dbP!$D$2&amp;":"&amp;dbP!$D$2),"&lt;="&amp;AX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Y309" s="1">
        <f ca="1">SUMIFS(INDIRECT($F$1&amp;$F309&amp;":"&amp;$F309),INDIRECT($F$1&amp;dbP!$D$2&amp;":"&amp;dbP!$D$2),"&gt;="&amp;AY$6,INDIRECT($F$1&amp;dbP!$D$2&amp;":"&amp;dbP!$D$2),"&lt;="&amp;AY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AZ309" s="1">
        <f ca="1">SUMIFS(INDIRECT($F$1&amp;$F309&amp;":"&amp;$F309),INDIRECT($F$1&amp;dbP!$D$2&amp;":"&amp;dbP!$D$2),"&gt;="&amp;AZ$6,INDIRECT($F$1&amp;dbP!$D$2&amp;":"&amp;dbP!$D$2),"&lt;="&amp;AZ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A309" s="1">
        <f ca="1">SUMIFS(INDIRECT($F$1&amp;$F309&amp;":"&amp;$F309),INDIRECT($F$1&amp;dbP!$D$2&amp;":"&amp;dbP!$D$2),"&gt;="&amp;BA$6,INDIRECT($F$1&amp;dbP!$D$2&amp;":"&amp;dbP!$D$2),"&lt;="&amp;BA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B309" s="1">
        <f ca="1">SUMIFS(INDIRECT($F$1&amp;$F309&amp;":"&amp;$F309),INDIRECT($F$1&amp;dbP!$D$2&amp;":"&amp;dbP!$D$2),"&gt;="&amp;BB$6,INDIRECT($F$1&amp;dbP!$D$2&amp;":"&amp;dbP!$D$2),"&lt;="&amp;BB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C309" s="1">
        <f ca="1">SUMIFS(INDIRECT($F$1&amp;$F309&amp;":"&amp;$F309),INDIRECT($F$1&amp;dbP!$D$2&amp;":"&amp;dbP!$D$2),"&gt;="&amp;BC$6,INDIRECT($F$1&amp;dbP!$D$2&amp;":"&amp;dbP!$D$2),"&lt;="&amp;BC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D309" s="1">
        <f ca="1">SUMIFS(INDIRECT($F$1&amp;$F309&amp;":"&amp;$F309),INDIRECT($F$1&amp;dbP!$D$2&amp;":"&amp;dbP!$D$2),"&gt;="&amp;BD$6,INDIRECT($F$1&amp;dbP!$D$2&amp;":"&amp;dbP!$D$2),"&lt;="&amp;BD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  <c r="BE309" s="1">
        <f ca="1">SUMIFS(INDIRECT($F$1&amp;$F309&amp;":"&amp;$F309),INDIRECT($F$1&amp;dbP!$D$2&amp;":"&amp;dbP!$D$2),"&gt;="&amp;BE$6,INDIRECT($F$1&amp;dbP!$D$2&amp;":"&amp;dbP!$D$2),"&lt;="&amp;BE$7,INDIRECT($F$1&amp;dbP!$O$2&amp;":"&amp;dbP!$O$2),$H309,INDIRECT($F$1&amp;dbP!$P$2&amp;":"&amp;dbP!$P$2),IF($I309=$J309,"*",$I309),INDIRECT($F$1&amp;dbP!$Q$2&amp;":"&amp;dbP!$Q$2),IF(OR($I309=$J309,"  "&amp;$I309=$J309),"*",RIGHT($J309,LEN($J309)-4)),INDIRECT($F$1&amp;dbP!$AC$2&amp;":"&amp;dbP!$AC$2),RepP!$J$3)</f>
        <v>0</v>
      </c>
    </row>
    <row r="310" spans="2:57" x14ac:dyDescent="0.3">
      <c r="B310" s="1">
        <f>MAX(B$246:B309)+1</f>
        <v>69</v>
      </c>
      <c r="D310" s="1" t="str">
        <f ca="1">INDIRECT($B$1&amp;Items!T$2&amp;$B310)</f>
        <v>CF(-)</v>
      </c>
      <c r="F310" s="1" t="str">
        <f ca="1">INDIRECT($B$1&amp;Items!P$2&amp;$B310)</f>
        <v>AA</v>
      </c>
      <c r="H310" s="13" t="str">
        <f ca="1">INDIRECT($B$1&amp;Items!M$2&amp;$B310)</f>
        <v>Оплаты себестоимостных затрат</v>
      </c>
      <c r="I310" s="13" t="str">
        <f ca="1">IF(INDIRECT($B$1&amp;Items!N$2&amp;$B310)="",H310,INDIRECT($B$1&amp;Items!N$2&amp;$B310))</f>
        <v>Оплаты расходов этапа-4 бизнес-процесса</v>
      </c>
      <c r="J310" s="1" t="str">
        <f ca="1">IF(INDIRECT($B$1&amp;Items!O$2&amp;$B310)="",IF(H310&lt;&gt;I310,"  "&amp;I310,I310),"    "&amp;INDIRECT($B$1&amp;Items!O$2&amp;$B310))</f>
        <v xml:space="preserve">    Производственные затраты-37</v>
      </c>
      <c r="S310" s="1">
        <f ca="1">SUM($U310:INDIRECT(ADDRESS(ROW(),SUMIFS($1:$1,$5:$5,MAX($5:$5)))))</f>
        <v>804698.94000000006</v>
      </c>
      <c r="V310" s="1">
        <f ca="1">SUMIFS(INDIRECT($F$1&amp;$F310&amp;":"&amp;$F310),INDIRECT($F$1&amp;dbP!$D$2&amp;":"&amp;dbP!$D$2),"&gt;="&amp;V$6,INDIRECT($F$1&amp;dbP!$D$2&amp;":"&amp;dbP!$D$2),"&lt;="&amp;V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W310" s="1">
        <f ca="1">SUMIFS(INDIRECT($F$1&amp;$F310&amp;":"&amp;$F310),INDIRECT($F$1&amp;dbP!$D$2&amp;":"&amp;dbP!$D$2),"&gt;="&amp;W$6,INDIRECT($F$1&amp;dbP!$D$2&amp;":"&amp;dbP!$D$2),"&lt;="&amp;W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X310" s="1">
        <f ca="1">SUMIFS(INDIRECT($F$1&amp;$F310&amp;":"&amp;$F310),INDIRECT($F$1&amp;dbP!$D$2&amp;":"&amp;dbP!$D$2),"&gt;="&amp;X$6,INDIRECT($F$1&amp;dbP!$D$2&amp;":"&amp;dbP!$D$2),"&lt;="&amp;X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Y310" s="1">
        <f ca="1">SUMIFS(INDIRECT($F$1&amp;$F310&amp;":"&amp;$F310),INDIRECT($F$1&amp;dbP!$D$2&amp;":"&amp;dbP!$D$2),"&gt;="&amp;Y$6,INDIRECT($F$1&amp;dbP!$D$2&amp;":"&amp;dbP!$D$2),"&lt;="&amp;Y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Z310" s="1">
        <f ca="1">SUMIFS(INDIRECT($F$1&amp;$F310&amp;":"&amp;$F310),INDIRECT($F$1&amp;dbP!$D$2&amp;":"&amp;dbP!$D$2),"&gt;="&amp;Z$6,INDIRECT($F$1&amp;dbP!$D$2&amp;":"&amp;dbP!$D$2),"&lt;="&amp;Z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804698.94000000006</v>
      </c>
      <c r="AA310" s="1">
        <f ca="1">SUMIFS(INDIRECT($F$1&amp;$F310&amp;":"&amp;$F310),INDIRECT($F$1&amp;dbP!$D$2&amp;":"&amp;dbP!$D$2),"&gt;="&amp;AA$6,INDIRECT($F$1&amp;dbP!$D$2&amp;":"&amp;dbP!$D$2),"&lt;="&amp;AA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B310" s="1">
        <f ca="1">SUMIFS(INDIRECT($F$1&amp;$F310&amp;":"&amp;$F310),INDIRECT($F$1&amp;dbP!$D$2&amp;":"&amp;dbP!$D$2),"&gt;="&amp;AB$6,INDIRECT($F$1&amp;dbP!$D$2&amp;":"&amp;dbP!$D$2),"&lt;="&amp;AB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C310" s="1">
        <f ca="1">SUMIFS(INDIRECT($F$1&amp;$F310&amp;":"&amp;$F310),INDIRECT($F$1&amp;dbP!$D$2&amp;":"&amp;dbP!$D$2),"&gt;="&amp;AC$6,INDIRECT($F$1&amp;dbP!$D$2&amp;":"&amp;dbP!$D$2),"&lt;="&amp;AC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D310" s="1">
        <f ca="1">SUMIFS(INDIRECT($F$1&amp;$F310&amp;":"&amp;$F310),INDIRECT($F$1&amp;dbP!$D$2&amp;":"&amp;dbP!$D$2),"&gt;="&amp;AD$6,INDIRECT($F$1&amp;dbP!$D$2&amp;":"&amp;dbP!$D$2),"&lt;="&amp;AD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E310" s="1">
        <f ca="1">SUMIFS(INDIRECT($F$1&amp;$F310&amp;":"&amp;$F310),INDIRECT($F$1&amp;dbP!$D$2&amp;":"&amp;dbP!$D$2),"&gt;="&amp;AE$6,INDIRECT($F$1&amp;dbP!$D$2&amp;":"&amp;dbP!$D$2),"&lt;="&amp;AE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F310" s="1">
        <f ca="1">SUMIFS(INDIRECT($F$1&amp;$F310&amp;":"&amp;$F310),INDIRECT($F$1&amp;dbP!$D$2&amp;":"&amp;dbP!$D$2),"&gt;="&amp;AF$6,INDIRECT($F$1&amp;dbP!$D$2&amp;":"&amp;dbP!$D$2),"&lt;="&amp;AF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G310" s="1">
        <f ca="1">SUMIFS(INDIRECT($F$1&amp;$F310&amp;":"&amp;$F310),INDIRECT($F$1&amp;dbP!$D$2&amp;":"&amp;dbP!$D$2),"&gt;="&amp;AG$6,INDIRECT($F$1&amp;dbP!$D$2&amp;":"&amp;dbP!$D$2),"&lt;="&amp;AG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H310" s="1">
        <f ca="1">SUMIFS(INDIRECT($F$1&amp;$F310&amp;":"&amp;$F310),INDIRECT($F$1&amp;dbP!$D$2&amp;":"&amp;dbP!$D$2),"&gt;="&amp;AH$6,INDIRECT($F$1&amp;dbP!$D$2&amp;":"&amp;dbP!$D$2),"&lt;="&amp;AH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I310" s="1">
        <f ca="1">SUMIFS(INDIRECT($F$1&amp;$F310&amp;":"&amp;$F310),INDIRECT($F$1&amp;dbP!$D$2&amp;":"&amp;dbP!$D$2),"&gt;="&amp;AI$6,INDIRECT($F$1&amp;dbP!$D$2&amp;":"&amp;dbP!$D$2),"&lt;="&amp;AI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J310" s="1">
        <f ca="1">SUMIFS(INDIRECT($F$1&amp;$F310&amp;":"&amp;$F310),INDIRECT($F$1&amp;dbP!$D$2&amp;":"&amp;dbP!$D$2),"&gt;="&amp;AJ$6,INDIRECT($F$1&amp;dbP!$D$2&amp;":"&amp;dbP!$D$2),"&lt;="&amp;AJ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K310" s="1">
        <f ca="1">SUMIFS(INDIRECT($F$1&amp;$F310&amp;":"&amp;$F310),INDIRECT($F$1&amp;dbP!$D$2&amp;":"&amp;dbP!$D$2),"&gt;="&amp;AK$6,INDIRECT($F$1&amp;dbP!$D$2&amp;":"&amp;dbP!$D$2),"&lt;="&amp;AK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L310" s="1">
        <f ca="1">SUMIFS(INDIRECT($F$1&amp;$F310&amp;":"&amp;$F310),INDIRECT($F$1&amp;dbP!$D$2&amp;":"&amp;dbP!$D$2),"&gt;="&amp;AL$6,INDIRECT($F$1&amp;dbP!$D$2&amp;":"&amp;dbP!$D$2),"&lt;="&amp;AL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M310" s="1">
        <f ca="1">SUMIFS(INDIRECT($F$1&amp;$F310&amp;":"&amp;$F310),INDIRECT($F$1&amp;dbP!$D$2&amp;":"&amp;dbP!$D$2),"&gt;="&amp;AM$6,INDIRECT($F$1&amp;dbP!$D$2&amp;":"&amp;dbP!$D$2),"&lt;="&amp;AM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N310" s="1">
        <f ca="1">SUMIFS(INDIRECT($F$1&amp;$F310&amp;":"&amp;$F310),INDIRECT($F$1&amp;dbP!$D$2&amp;":"&amp;dbP!$D$2),"&gt;="&amp;AN$6,INDIRECT($F$1&amp;dbP!$D$2&amp;":"&amp;dbP!$D$2),"&lt;="&amp;AN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O310" s="1">
        <f ca="1">SUMIFS(INDIRECT($F$1&amp;$F310&amp;":"&amp;$F310),INDIRECT($F$1&amp;dbP!$D$2&amp;":"&amp;dbP!$D$2),"&gt;="&amp;AO$6,INDIRECT($F$1&amp;dbP!$D$2&amp;":"&amp;dbP!$D$2),"&lt;="&amp;AO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P310" s="1">
        <f ca="1">SUMIFS(INDIRECT($F$1&amp;$F310&amp;":"&amp;$F310),INDIRECT($F$1&amp;dbP!$D$2&amp;":"&amp;dbP!$D$2),"&gt;="&amp;AP$6,INDIRECT($F$1&amp;dbP!$D$2&amp;":"&amp;dbP!$D$2),"&lt;="&amp;AP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Q310" s="1">
        <f ca="1">SUMIFS(INDIRECT($F$1&amp;$F310&amp;":"&amp;$F310),INDIRECT($F$1&amp;dbP!$D$2&amp;":"&amp;dbP!$D$2),"&gt;="&amp;AQ$6,INDIRECT($F$1&amp;dbP!$D$2&amp;":"&amp;dbP!$D$2),"&lt;="&amp;AQ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R310" s="1">
        <f ca="1">SUMIFS(INDIRECT($F$1&amp;$F310&amp;":"&amp;$F310),INDIRECT($F$1&amp;dbP!$D$2&amp;":"&amp;dbP!$D$2),"&gt;="&amp;AR$6,INDIRECT($F$1&amp;dbP!$D$2&amp;":"&amp;dbP!$D$2),"&lt;="&amp;AR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S310" s="1">
        <f ca="1">SUMIFS(INDIRECT($F$1&amp;$F310&amp;":"&amp;$F310),INDIRECT($F$1&amp;dbP!$D$2&amp;":"&amp;dbP!$D$2),"&gt;="&amp;AS$6,INDIRECT($F$1&amp;dbP!$D$2&amp;":"&amp;dbP!$D$2),"&lt;="&amp;AS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T310" s="1">
        <f ca="1">SUMIFS(INDIRECT($F$1&amp;$F310&amp;":"&amp;$F310),INDIRECT($F$1&amp;dbP!$D$2&amp;":"&amp;dbP!$D$2),"&gt;="&amp;AT$6,INDIRECT($F$1&amp;dbP!$D$2&amp;":"&amp;dbP!$D$2),"&lt;="&amp;AT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U310" s="1">
        <f ca="1">SUMIFS(INDIRECT($F$1&amp;$F310&amp;":"&amp;$F310),INDIRECT($F$1&amp;dbP!$D$2&amp;":"&amp;dbP!$D$2),"&gt;="&amp;AU$6,INDIRECT($F$1&amp;dbP!$D$2&amp;":"&amp;dbP!$D$2),"&lt;="&amp;AU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V310" s="1">
        <f ca="1">SUMIFS(INDIRECT($F$1&amp;$F310&amp;":"&amp;$F310),INDIRECT($F$1&amp;dbP!$D$2&amp;":"&amp;dbP!$D$2),"&gt;="&amp;AV$6,INDIRECT($F$1&amp;dbP!$D$2&amp;":"&amp;dbP!$D$2),"&lt;="&amp;AV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W310" s="1">
        <f ca="1">SUMIFS(INDIRECT($F$1&amp;$F310&amp;":"&amp;$F310),INDIRECT($F$1&amp;dbP!$D$2&amp;":"&amp;dbP!$D$2),"&gt;="&amp;AW$6,INDIRECT($F$1&amp;dbP!$D$2&amp;":"&amp;dbP!$D$2),"&lt;="&amp;AW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X310" s="1">
        <f ca="1">SUMIFS(INDIRECT($F$1&amp;$F310&amp;":"&amp;$F310),INDIRECT($F$1&amp;dbP!$D$2&amp;":"&amp;dbP!$D$2),"&gt;="&amp;AX$6,INDIRECT($F$1&amp;dbP!$D$2&amp;":"&amp;dbP!$D$2),"&lt;="&amp;AX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Y310" s="1">
        <f ca="1">SUMIFS(INDIRECT($F$1&amp;$F310&amp;":"&amp;$F310),INDIRECT($F$1&amp;dbP!$D$2&amp;":"&amp;dbP!$D$2),"&gt;="&amp;AY$6,INDIRECT($F$1&amp;dbP!$D$2&amp;":"&amp;dbP!$D$2),"&lt;="&amp;AY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AZ310" s="1">
        <f ca="1">SUMIFS(INDIRECT($F$1&amp;$F310&amp;":"&amp;$F310),INDIRECT($F$1&amp;dbP!$D$2&amp;":"&amp;dbP!$D$2),"&gt;="&amp;AZ$6,INDIRECT($F$1&amp;dbP!$D$2&amp;":"&amp;dbP!$D$2),"&lt;="&amp;AZ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A310" s="1">
        <f ca="1">SUMIFS(INDIRECT($F$1&amp;$F310&amp;":"&amp;$F310),INDIRECT($F$1&amp;dbP!$D$2&amp;":"&amp;dbP!$D$2),"&gt;="&amp;BA$6,INDIRECT($F$1&amp;dbP!$D$2&amp;":"&amp;dbP!$D$2),"&lt;="&amp;BA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B310" s="1">
        <f ca="1">SUMIFS(INDIRECT($F$1&amp;$F310&amp;":"&amp;$F310),INDIRECT($F$1&amp;dbP!$D$2&amp;":"&amp;dbP!$D$2),"&gt;="&amp;BB$6,INDIRECT($F$1&amp;dbP!$D$2&amp;":"&amp;dbP!$D$2),"&lt;="&amp;BB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C310" s="1">
        <f ca="1">SUMIFS(INDIRECT($F$1&amp;$F310&amp;":"&amp;$F310),INDIRECT($F$1&amp;dbP!$D$2&amp;":"&amp;dbP!$D$2),"&gt;="&amp;BC$6,INDIRECT($F$1&amp;dbP!$D$2&amp;":"&amp;dbP!$D$2),"&lt;="&amp;BC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D310" s="1">
        <f ca="1">SUMIFS(INDIRECT($F$1&amp;$F310&amp;":"&amp;$F310),INDIRECT($F$1&amp;dbP!$D$2&amp;":"&amp;dbP!$D$2),"&gt;="&amp;BD$6,INDIRECT($F$1&amp;dbP!$D$2&amp;":"&amp;dbP!$D$2),"&lt;="&amp;BD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  <c r="BE310" s="1">
        <f ca="1">SUMIFS(INDIRECT($F$1&amp;$F310&amp;":"&amp;$F310),INDIRECT($F$1&amp;dbP!$D$2&amp;":"&amp;dbP!$D$2),"&gt;="&amp;BE$6,INDIRECT($F$1&amp;dbP!$D$2&amp;":"&amp;dbP!$D$2),"&lt;="&amp;BE$7,INDIRECT($F$1&amp;dbP!$O$2&amp;":"&amp;dbP!$O$2),$H310,INDIRECT($F$1&amp;dbP!$P$2&amp;":"&amp;dbP!$P$2),IF($I310=$J310,"*",$I310),INDIRECT($F$1&amp;dbP!$Q$2&amp;":"&amp;dbP!$Q$2),IF(OR($I310=$J310,"  "&amp;$I310=$J310),"*",RIGHT($J310,LEN($J310)-4)),INDIRECT($F$1&amp;dbP!$AC$2&amp;":"&amp;dbP!$AC$2),RepP!$J$3)</f>
        <v>0</v>
      </c>
    </row>
    <row r="311" spans="2:57" x14ac:dyDescent="0.3">
      <c r="B311" s="1">
        <f>MAX(B$246:B310)+1</f>
        <v>70</v>
      </c>
      <c r="D311" s="1">
        <f ca="1">INDIRECT($B$1&amp;Items!T$2&amp;$B311)</f>
        <v>0</v>
      </c>
      <c r="F311" s="1" t="str">
        <f ca="1">INDIRECT($B$1&amp;Items!P$2&amp;$B311)</f>
        <v>AA</v>
      </c>
      <c r="H311" s="13" t="str">
        <f ca="1">INDIRECT($B$1&amp;Items!M$2&amp;$B311)</f>
        <v>Оплаты себестоимостных затрат</v>
      </c>
      <c r="I311" s="13" t="str">
        <f ca="1">IF(INDIRECT($B$1&amp;Items!N$2&amp;$B311)="",H311,INDIRECT($B$1&amp;Items!N$2&amp;$B311))</f>
        <v>Оплаты расходов этапа-5 бизнес-процесса</v>
      </c>
      <c r="J311" s="1" t="str">
        <f ca="1">IF(INDIRECT($B$1&amp;Items!O$2&amp;$B311)="",IF(H311&lt;&gt;I311,"  "&amp;I311,I311),"    "&amp;INDIRECT($B$1&amp;Items!O$2&amp;$B311))</f>
        <v xml:space="preserve">  Оплаты расходов этапа-5 бизнес-процесса</v>
      </c>
      <c r="S311" s="1">
        <f ca="1">SUM($U311:INDIRECT(ADDRESS(ROW(),SUMIFS($1:$1,$5:$5,MAX($5:$5)))))</f>
        <v>9130916.3123879991</v>
      </c>
      <c r="V311" s="1">
        <f ca="1">SUMIFS(INDIRECT($F$1&amp;$F311&amp;":"&amp;$F311),INDIRECT($F$1&amp;dbP!$D$2&amp;":"&amp;dbP!$D$2),"&gt;="&amp;V$6,INDIRECT($F$1&amp;dbP!$D$2&amp;":"&amp;dbP!$D$2),"&lt;="&amp;V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1276526.1240041999</v>
      </c>
      <c r="W311" s="1">
        <f ca="1">SUMIFS(INDIRECT($F$1&amp;$F311&amp;":"&amp;$F311),INDIRECT($F$1&amp;dbP!$D$2&amp;":"&amp;dbP!$D$2),"&gt;="&amp;W$6,INDIRECT($F$1&amp;dbP!$D$2&amp;":"&amp;dbP!$D$2),"&lt;="&amp;W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2039054.3180807161</v>
      </c>
      <c r="X311" s="1">
        <f ca="1">SUMIFS(INDIRECT($F$1&amp;$F311&amp;":"&amp;$F311),INDIRECT($F$1&amp;dbP!$D$2&amp;":"&amp;dbP!$D$2),"&gt;="&amp;X$6,INDIRECT($F$1&amp;dbP!$D$2&amp;":"&amp;dbP!$D$2),"&lt;="&amp;X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2481616.0635258742</v>
      </c>
      <c r="Y311" s="1">
        <f ca="1">SUMIFS(INDIRECT($F$1&amp;$F311&amp;":"&amp;$F311),INDIRECT($F$1&amp;dbP!$D$2&amp;":"&amp;dbP!$D$2),"&gt;="&amp;Y$6,INDIRECT($F$1&amp;dbP!$D$2&amp;":"&amp;dbP!$D$2),"&lt;="&amp;Y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512818.62677721004</v>
      </c>
      <c r="Z311" s="1">
        <f ca="1">SUMIFS(INDIRECT($F$1&amp;$F311&amp;":"&amp;$F311),INDIRECT($F$1&amp;dbP!$D$2&amp;":"&amp;dbP!$D$2),"&gt;="&amp;Z$6,INDIRECT($F$1&amp;dbP!$D$2&amp;":"&amp;dbP!$D$2),"&lt;="&amp;Z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285743.11800000002</v>
      </c>
      <c r="AA311" s="1">
        <f ca="1">SUMIFS(INDIRECT($F$1&amp;$F311&amp;":"&amp;$F311),INDIRECT($F$1&amp;dbP!$D$2&amp;":"&amp;dbP!$D$2),"&gt;="&amp;AA$6,INDIRECT($F$1&amp;dbP!$D$2&amp;":"&amp;dbP!$D$2),"&lt;="&amp;AA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1132373.3108399999</v>
      </c>
      <c r="AB311" s="1">
        <f ca="1">SUMIFS(INDIRECT($F$1&amp;$F311&amp;":"&amp;$F311),INDIRECT($F$1&amp;dbP!$D$2&amp;":"&amp;dbP!$D$2),"&gt;="&amp;AB$6,INDIRECT($F$1&amp;dbP!$D$2&amp;":"&amp;dbP!$D$2),"&lt;="&amp;AB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963975.81826000009</v>
      </c>
      <c r="AC311" s="1">
        <f ca="1">SUMIFS(INDIRECT($F$1&amp;$F311&amp;":"&amp;$F311),INDIRECT($F$1&amp;dbP!$D$2&amp;":"&amp;dbP!$D$2),"&gt;="&amp;AC$6,INDIRECT($F$1&amp;dbP!$D$2&amp;":"&amp;dbP!$D$2),"&lt;="&amp;AC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438808.93289999996</v>
      </c>
      <c r="AD311" s="1">
        <f ca="1">SUMIFS(INDIRECT($F$1&amp;$F311&amp;":"&amp;$F311),INDIRECT($F$1&amp;dbP!$D$2&amp;":"&amp;dbP!$D$2),"&gt;="&amp;AD$6,INDIRECT($F$1&amp;dbP!$D$2&amp;":"&amp;dbP!$D$2),"&lt;="&amp;AD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E311" s="1">
        <f ca="1">SUMIFS(INDIRECT($F$1&amp;$F311&amp;":"&amp;$F311),INDIRECT($F$1&amp;dbP!$D$2&amp;":"&amp;dbP!$D$2),"&gt;="&amp;AE$6,INDIRECT($F$1&amp;dbP!$D$2&amp;":"&amp;dbP!$D$2),"&lt;="&amp;AE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F311" s="1">
        <f ca="1">SUMIFS(INDIRECT($F$1&amp;$F311&amp;":"&amp;$F311),INDIRECT($F$1&amp;dbP!$D$2&amp;":"&amp;dbP!$D$2),"&gt;="&amp;AF$6,INDIRECT($F$1&amp;dbP!$D$2&amp;":"&amp;dbP!$D$2),"&lt;="&amp;AF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G311" s="1">
        <f ca="1">SUMIFS(INDIRECT($F$1&amp;$F311&amp;":"&amp;$F311),INDIRECT($F$1&amp;dbP!$D$2&amp;":"&amp;dbP!$D$2),"&gt;="&amp;AG$6,INDIRECT($F$1&amp;dbP!$D$2&amp;":"&amp;dbP!$D$2),"&lt;="&amp;AG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H311" s="1">
        <f ca="1">SUMIFS(INDIRECT($F$1&amp;$F311&amp;":"&amp;$F311),INDIRECT($F$1&amp;dbP!$D$2&amp;":"&amp;dbP!$D$2),"&gt;="&amp;AH$6,INDIRECT($F$1&amp;dbP!$D$2&amp;":"&amp;dbP!$D$2),"&lt;="&amp;AH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I311" s="1">
        <f ca="1">SUMIFS(INDIRECT($F$1&amp;$F311&amp;":"&amp;$F311),INDIRECT($F$1&amp;dbP!$D$2&amp;":"&amp;dbP!$D$2),"&gt;="&amp;AI$6,INDIRECT($F$1&amp;dbP!$D$2&amp;":"&amp;dbP!$D$2),"&lt;="&amp;AI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J311" s="1">
        <f ca="1">SUMIFS(INDIRECT($F$1&amp;$F311&amp;":"&amp;$F311),INDIRECT($F$1&amp;dbP!$D$2&amp;":"&amp;dbP!$D$2),"&gt;="&amp;AJ$6,INDIRECT($F$1&amp;dbP!$D$2&amp;":"&amp;dbP!$D$2),"&lt;="&amp;AJ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K311" s="1">
        <f ca="1">SUMIFS(INDIRECT($F$1&amp;$F311&amp;":"&amp;$F311),INDIRECT($F$1&amp;dbP!$D$2&amp;":"&amp;dbP!$D$2),"&gt;="&amp;AK$6,INDIRECT($F$1&amp;dbP!$D$2&amp;":"&amp;dbP!$D$2),"&lt;="&amp;AK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L311" s="1">
        <f ca="1">SUMIFS(INDIRECT($F$1&amp;$F311&amp;":"&amp;$F311),INDIRECT($F$1&amp;dbP!$D$2&amp;":"&amp;dbP!$D$2),"&gt;="&amp;AL$6,INDIRECT($F$1&amp;dbP!$D$2&amp;":"&amp;dbP!$D$2),"&lt;="&amp;AL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M311" s="1">
        <f ca="1">SUMIFS(INDIRECT($F$1&amp;$F311&amp;":"&amp;$F311),INDIRECT($F$1&amp;dbP!$D$2&amp;":"&amp;dbP!$D$2),"&gt;="&amp;AM$6,INDIRECT($F$1&amp;dbP!$D$2&amp;":"&amp;dbP!$D$2),"&lt;="&amp;AM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N311" s="1">
        <f ca="1">SUMIFS(INDIRECT($F$1&amp;$F311&amp;":"&amp;$F311),INDIRECT($F$1&amp;dbP!$D$2&amp;":"&amp;dbP!$D$2),"&gt;="&amp;AN$6,INDIRECT($F$1&amp;dbP!$D$2&amp;":"&amp;dbP!$D$2),"&lt;="&amp;AN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O311" s="1">
        <f ca="1">SUMIFS(INDIRECT($F$1&amp;$F311&amp;":"&amp;$F311),INDIRECT($F$1&amp;dbP!$D$2&amp;":"&amp;dbP!$D$2),"&gt;="&amp;AO$6,INDIRECT($F$1&amp;dbP!$D$2&amp;":"&amp;dbP!$D$2),"&lt;="&amp;AO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P311" s="1">
        <f ca="1">SUMIFS(INDIRECT($F$1&amp;$F311&amp;":"&amp;$F311),INDIRECT($F$1&amp;dbP!$D$2&amp;":"&amp;dbP!$D$2),"&gt;="&amp;AP$6,INDIRECT($F$1&amp;dbP!$D$2&amp;":"&amp;dbP!$D$2),"&lt;="&amp;AP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Q311" s="1">
        <f ca="1">SUMIFS(INDIRECT($F$1&amp;$F311&amp;":"&amp;$F311),INDIRECT($F$1&amp;dbP!$D$2&amp;":"&amp;dbP!$D$2),"&gt;="&amp;AQ$6,INDIRECT($F$1&amp;dbP!$D$2&amp;":"&amp;dbP!$D$2),"&lt;="&amp;AQ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R311" s="1">
        <f ca="1">SUMIFS(INDIRECT($F$1&amp;$F311&amp;":"&amp;$F311),INDIRECT($F$1&amp;dbP!$D$2&amp;":"&amp;dbP!$D$2),"&gt;="&amp;AR$6,INDIRECT($F$1&amp;dbP!$D$2&amp;":"&amp;dbP!$D$2),"&lt;="&amp;AR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S311" s="1">
        <f ca="1">SUMIFS(INDIRECT($F$1&amp;$F311&amp;":"&amp;$F311),INDIRECT($F$1&amp;dbP!$D$2&amp;":"&amp;dbP!$D$2),"&gt;="&amp;AS$6,INDIRECT($F$1&amp;dbP!$D$2&amp;":"&amp;dbP!$D$2),"&lt;="&amp;AS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T311" s="1">
        <f ca="1">SUMIFS(INDIRECT($F$1&amp;$F311&amp;":"&amp;$F311),INDIRECT($F$1&amp;dbP!$D$2&amp;":"&amp;dbP!$D$2),"&gt;="&amp;AT$6,INDIRECT($F$1&amp;dbP!$D$2&amp;":"&amp;dbP!$D$2),"&lt;="&amp;AT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U311" s="1">
        <f ca="1">SUMIFS(INDIRECT($F$1&amp;$F311&amp;":"&amp;$F311),INDIRECT($F$1&amp;dbP!$D$2&amp;":"&amp;dbP!$D$2),"&gt;="&amp;AU$6,INDIRECT($F$1&amp;dbP!$D$2&amp;":"&amp;dbP!$D$2),"&lt;="&amp;AU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V311" s="1">
        <f ca="1">SUMIFS(INDIRECT($F$1&amp;$F311&amp;":"&amp;$F311),INDIRECT($F$1&amp;dbP!$D$2&amp;":"&amp;dbP!$D$2),"&gt;="&amp;AV$6,INDIRECT($F$1&amp;dbP!$D$2&amp;":"&amp;dbP!$D$2),"&lt;="&amp;AV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W311" s="1">
        <f ca="1">SUMIFS(INDIRECT($F$1&amp;$F311&amp;":"&amp;$F311),INDIRECT($F$1&amp;dbP!$D$2&amp;":"&amp;dbP!$D$2),"&gt;="&amp;AW$6,INDIRECT($F$1&amp;dbP!$D$2&amp;":"&amp;dbP!$D$2),"&lt;="&amp;AW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X311" s="1">
        <f ca="1">SUMIFS(INDIRECT($F$1&amp;$F311&amp;":"&amp;$F311),INDIRECT($F$1&amp;dbP!$D$2&amp;":"&amp;dbP!$D$2),"&gt;="&amp;AX$6,INDIRECT($F$1&amp;dbP!$D$2&amp;":"&amp;dbP!$D$2),"&lt;="&amp;AX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Y311" s="1">
        <f ca="1">SUMIFS(INDIRECT($F$1&amp;$F311&amp;":"&amp;$F311),INDIRECT($F$1&amp;dbP!$D$2&amp;":"&amp;dbP!$D$2),"&gt;="&amp;AY$6,INDIRECT($F$1&amp;dbP!$D$2&amp;":"&amp;dbP!$D$2),"&lt;="&amp;AY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AZ311" s="1">
        <f ca="1">SUMIFS(INDIRECT($F$1&amp;$F311&amp;":"&amp;$F311),INDIRECT($F$1&amp;dbP!$D$2&amp;":"&amp;dbP!$D$2),"&gt;="&amp;AZ$6,INDIRECT($F$1&amp;dbP!$D$2&amp;":"&amp;dbP!$D$2),"&lt;="&amp;AZ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A311" s="1">
        <f ca="1">SUMIFS(INDIRECT($F$1&amp;$F311&amp;":"&amp;$F311),INDIRECT($F$1&amp;dbP!$D$2&amp;":"&amp;dbP!$D$2),"&gt;="&amp;BA$6,INDIRECT($F$1&amp;dbP!$D$2&amp;":"&amp;dbP!$D$2),"&lt;="&amp;BA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B311" s="1">
        <f ca="1">SUMIFS(INDIRECT($F$1&amp;$F311&amp;":"&amp;$F311),INDIRECT($F$1&amp;dbP!$D$2&amp;":"&amp;dbP!$D$2),"&gt;="&amp;BB$6,INDIRECT($F$1&amp;dbP!$D$2&amp;":"&amp;dbP!$D$2),"&lt;="&amp;BB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C311" s="1">
        <f ca="1">SUMIFS(INDIRECT($F$1&amp;$F311&amp;":"&amp;$F311),INDIRECT($F$1&amp;dbP!$D$2&amp;":"&amp;dbP!$D$2),"&gt;="&amp;BC$6,INDIRECT($F$1&amp;dbP!$D$2&amp;":"&amp;dbP!$D$2),"&lt;="&amp;BC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D311" s="1">
        <f ca="1">SUMIFS(INDIRECT($F$1&amp;$F311&amp;":"&amp;$F311),INDIRECT($F$1&amp;dbP!$D$2&amp;":"&amp;dbP!$D$2),"&gt;="&amp;BD$6,INDIRECT($F$1&amp;dbP!$D$2&amp;":"&amp;dbP!$D$2),"&lt;="&amp;BD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  <c r="BE311" s="1">
        <f ca="1">SUMIFS(INDIRECT($F$1&amp;$F311&amp;":"&amp;$F311),INDIRECT($F$1&amp;dbP!$D$2&amp;":"&amp;dbP!$D$2),"&gt;="&amp;BE$6,INDIRECT($F$1&amp;dbP!$D$2&amp;":"&amp;dbP!$D$2),"&lt;="&amp;BE$7,INDIRECT($F$1&amp;dbP!$O$2&amp;":"&amp;dbP!$O$2),$H311,INDIRECT($F$1&amp;dbP!$P$2&amp;":"&amp;dbP!$P$2),IF($I311=$J311,"*",$I311),INDIRECT($F$1&amp;dbP!$Q$2&amp;":"&amp;dbP!$Q$2),IF(OR($I311=$J311,"  "&amp;$I311=$J311),"*",RIGHT($J311,LEN($J311)-4)),INDIRECT($F$1&amp;dbP!$AC$2&amp;":"&amp;dbP!$AC$2),RepP!$J$3)</f>
        <v>0</v>
      </c>
    </row>
    <row r="312" spans="2:57" x14ac:dyDescent="0.3">
      <c r="B312" s="1">
        <f>MAX(B$246:B311)+1</f>
        <v>71</v>
      </c>
      <c r="D312" s="1" t="str">
        <f ca="1">INDIRECT($B$1&amp;Items!T$2&amp;$B312)</f>
        <v>CF(-)</v>
      </c>
      <c r="F312" s="1" t="str">
        <f ca="1">INDIRECT($B$1&amp;Items!P$2&amp;$B312)</f>
        <v>AA</v>
      </c>
      <c r="H312" s="13" t="str">
        <f ca="1">INDIRECT($B$1&amp;Items!M$2&amp;$B312)</f>
        <v>Оплаты себестоимостных затрат</v>
      </c>
      <c r="I312" s="13" t="str">
        <f ca="1">IF(INDIRECT($B$1&amp;Items!N$2&amp;$B312)="",H312,INDIRECT($B$1&amp;Items!N$2&amp;$B312))</f>
        <v>Оплаты расходов этапа-5 бизнес-процесса</v>
      </c>
      <c r="J312" s="1" t="str">
        <f ca="1">IF(INDIRECT($B$1&amp;Items!O$2&amp;$B312)="",IF(H312&lt;&gt;I312,"  "&amp;I312,I312),"    "&amp;INDIRECT($B$1&amp;Items!O$2&amp;$B312))</f>
        <v xml:space="preserve">    Затраты на доставку и продажу-1</v>
      </c>
      <c r="S312" s="1">
        <f ca="1">SUM($U312:INDIRECT(ADDRESS(ROW(),SUMIFS($1:$1,$5:$5,MAX($5:$5)))))</f>
        <v>952477.06</v>
      </c>
      <c r="V312" s="1">
        <f ca="1">SUMIFS(INDIRECT($F$1&amp;$F312&amp;":"&amp;$F312),INDIRECT($F$1&amp;dbP!$D$2&amp;":"&amp;dbP!$D$2),"&gt;="&amp;V$6,INDIRECT($F$1&amp;dbP!$D$2&amp;":"&amp;dbP!$D$2),"&lt;="&amp;V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W312" s="1">
        <f ca="1">SUMIFS(INDIRECT($F$1&amp;$F312&amp;":"&amp;$F312),INDIRECT($F$1&amp;dbP!$D$2&amp;":"&amp;dbP!$D$2),"&gt;="&amp;W$6,INDIRECT($F$1&amp;dbP!$D$2&amp;":"&amp;dbP!$D$2),"&lt;="&amp;W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X312" s="1">
        <f ca="1">SUMIFS(INDIRECT($F$1&amp;$F312&amp;":"&amp;$F312),INDIRECT($F$1&amp;dbP!$D$2&amp;":"&amp;dbP!$D$2),"&gt;="&amp;X$6,INDIRECT($F$1&amp;dbP!$D$2&amp;":"&amp;dbP!$D$2),"&lt;="&amp;X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Y312" s="1">
        <f ca="1">SUMIFS(INDIRECT($F$1&amp;$F312&amp;":"&amp;$F312),INDIRECT($F$1&amp;dbP!$D$2&amp;":"&amp;dbP!$D$2),"&gt;="&amp;Y$6,INDIRECT($F$1&amp;dbP!$D$2&amp;":"&amp;dbP!$D$2),"&lt;="&amp;Y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Z312" s="1">
        <f ca="1">SUMIFS(INDIRECT($F$1&amp;$F312&amp;":"&amp;$F312),INDIRECT($F$1&amp;dbP!$D$2&amp;":"&amp;dbP!$D$2),"&gt;="&amp;Z$6,INDIRECT($F$1&amp;dbP!$D$2&amp;":"&amp;dbP!$D$2),"&lt;="&amp;Z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285743.11800000002</v>
      </c>
      <c r="AA312" s="1">
        <f ca="1">SUMIFS(INDIRECT($F$1&amp;$F312&amp;":"&amp;$F312),INDIRECT($F$1&amp;dbP!$D$2&amp;":"&amp;dbP!$D$2),"&gt;="&amp;AA$6,INDIRECT($F$1&amp;dbP!$D$2&amp;":"&amp;dbP!$D$2),"&lt;="&amp;AA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B312" s="1">
        <f ca="1">SUMIFS(INDIRECT($F$1&amp;$F312&amp;":"&amp;$F312),INDIRECT($F$1&amp;dbP!$D$2&amp;":"&amp;dbP!$D$2),"&gt;="&amp;AB$6,INDIRECT($F$1&amp;dbP!$D$2&amp;":"&amp;dbP!$D$2),"&lt;="&amp;AB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666733.94200000004</v>
      </c>
      <c r="AC312" s="1">
        <f ca="1">SUMIFS(INDIRECT($F$1&amp;$F312&amp;":"&amp;$F312),INDIRECT($F$1&amp;dbP!$D$2&amp;":"&amp;dbP!$D$2),"&gt;="&amp;AC$6,INDIRECT($F$1&amp;dbP!$D$2&amp;":"&amp;dbP!$D$2),"&lt;="&amp;AC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D312" s="1">
        <f ca="1">SUMIFS(INDIRECT($F$1&amp;$F312&amp;":"&amp;$F312),INDIRECT($F$1&amp;dbP!$D$2&amp;":"&amp;dbP!$D$2),"&gt;="&amp;AD$6,INDIRECT($F$1&amp;dbP!$D$2&amp;":"&amp;dbP!$D$2),"&lt;="&amp;AD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E312" s="1">
        <f ca="1">SUMIFS(INDIRECT($F$1&amp;$F312&amp;":"&amp;$F312),INDIRECT($F$1&amp;dbP!$D$2&amp;":"&amp;dbP!$D$2),"&gt;="&amp;AE$6,INDIRECT($F$1&amp;dbP!$D$2&amp;":"&amp;dbP!$D$2),"&lt;="&amp;AE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F312" s="1">
        <f ca="1">SUMIFS(INDIRECT($F$1&amp;$F312&amp;":"&amp;$F312),INDIRECT($F$1&amp;dbP!$D$2&amp;":"&amp;dbP!$D$2),"&gt;="&amp;AF$6,INDIRECT($F$1&amp;dbP!$D$2&amp;":"&amp;dbP!$D$2),"&lt;="&amp;AF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G312" s="1">
        <f ca="1">SUMIFS(INDIRECT($F$1&amp;$F312&amp;":"&amp;$F312),INDIRECT($F$1&amp;dbP!$D$2&amp;":"&amp;dbP!$D$2),"&gt;="&amp;AG$6,INDIRECT($F$1&amp;dbP!$D$2&amp;":"&amp;dbP!$D$2),"&lt;="&amp;AG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H312" s="1">
        <f ca="1">SUMIFS(INDIRECT($F$1&amp;$F312&amp;":"&amp;$F312),INDIRECT($F$1&amp;dbP!$D$2&amp;":"&amp;dbP!$D$2),"&gt;="&amp;AH$6,INDIRECT($F$1&amp;dbP!$D$2&amp;":"&amp;dbP!$D$2),"&lt;="&amp;AH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I312" s="1">
        <f ca="1">SUMIFS(INDIRECT($F$1&amp;$F312&amp;":"&amp;$F312),INDIRECT($F$1&amp;dbP!$D$2&amp;":"&amp;dbP!$D$2),"&gt;="&amp;AI$6,INDIRECT($F$1&amp;dbP!$D$2&amp;":"&amp;dbP!$D$2),"&lt;="&amp;AI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J312" s="1">
        <f ca="1">SUMIFS(INDIRECT($F$1&amp;$F312&amp;":"&amp;$F312),INDIRECT($F$1&amp;dbP!$D$2&amp;":"&amp;dbP!$D$2),"&gt;="&amp;AJ$6,INDIRECT($F$1&amp;dbP!$D$2&amp;":"&amp;dbP!$D$2),"&lt;="&amp;AJ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K312" s="1">
        <f ca="1">SUMIFS(INDIRECT($F$1&amp;$F312&amp;":"&amp;$F312),INDIRECT($F$1&amp;dbP!$D$2&amp;":"&amp;dbP!$D$2),"&gt;="&amp;AK$6,INDIRECT($F$1&amp;dbP!$D$2&amp;":"&amp;dbP!$D$2),"&lt;="&amp;AK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L312" s="1">
        <f ca="1">SUMIFS(INDIRECT($F$1&amp;$F312&amp;":"&amp;$F312),INDIRECT($F$1&amp;dbP!$D$2&amp;":"&amp;dbP!$D$2),"&gt;="&amp;AL$6,INDIRECT($F$1&amp;dbP!$D$2&amp;":"&amp;dbP!$D$2),"&lt;="&amp;AL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M312" s="1">
        <f ca="1">SUMIFS(INDIRECT($F$1&amp;$F312&amp;":"&amp;$F312),INDIRECT($F$1&amp;dbP!$D$2&amp;":"&amp;dbP!$D$2),"&gt;="&amp;AM$6,INDIRECT($F$1&amp;dbP!$D$2&amp;":"&amp;dbP!$D$2),"&lt;="&amp;AM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N312" s="1">
        <f ca="1">SUMIFS(INDIRECT($F$1&amp;$F312&amp;":"&amp;$F312),INDIRECT($F$1&amp;dbP!$D$2&amp;":"&amp;dbP!$D$2),"&gt;="&amp;AN$6,INDIRECT($F$1&amp;dbP!$D$2&amp;":"&amp;dbP!$D$2),"&lt;="&amp;AN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O312" s="1">
        <f ca="1">SUMIFS(INDIRECT($F$1&amp;$F312&amp;":"&amp;$F312),INDIRECT($F$1&amp;dbP!$D$2&amp;":"&amp;dbP!$D$2),"&gt;="&amp;AO$6,INDIRECT($F$1&amp;dbP!$D$2&amp;":"&amp;dbP!$D$2),"&lt;="&amp;AO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P312" s="1">
        <f ca="1">SUMIFS(INDIRECT($F$1&amp;$F312&amp;":"&amp;$F312),INDIRECT($F$1&amp;dbP!$D$2&amp;":"&amp;dbP!$D$2),"&gt;="&amp;AP$6,INDIRECT($F$1&amp;dbP!$D$2&amp;":"&amp;dbP!$D$2),"&lt;="&amp;AP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Q312" s="1">
        <f ca="1">SUMIFS(INDIRECT($F$1&amp;$F312&amp;":"&amp;$F312),INDIRECT($F$1&amp;dbP!$D$2&amp;":"&amp;dbP!$D$2),"&gt;="&amp;AQ$6,INDIRECT($F$1&amp;dbP!$D$2&amp;":"&amp;dbP!$D$2),"&lt;="&amp;AQ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R312" s="1">
        <f ca="1">SUMIFS(INDIRECT($F$1&amp;$F312&amp;":"&amp;$F312),INDIRECT($F$1&amp;dbP!$D$2&amp;":"&amp;dbP!$D$2),"&gt;="&amp;AR$6,INDIRECT($F$1&amp;dbP!$D$2&amp;":"&amp;dbP!$D$2),"&lt;="&amp;AR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S312" s="1">
        <f ca="1">SUMIFS(INDIRECT($F$1&amp;$F312&amp;":"&amp;$F312),INDIRECT($F$1&amp;dbP!$D$2&amp;":"&amp;dbP!$D$2),"&gt;="&amp;AS$6,INDIRECT($F$1&amp;dbP!$D$2&amp;":"&amp;dbP!$D$2),"&lt;="&amp;AS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T312" s="1">
        <f ca="1">SUMIFS(INDIRECT($F$1&amp;$F312&amp;":"&amp;$F312),INDIRECT($F$1&amp;dbP!$D$2&amp;":"&amp;dbP!$D$2),"&gt;="&amp;AT$6,INDIRECT($F$1&amp;dbP!$D$2&amp;":"&amp;dbP!$D$2),"&lt;="&amp;AT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U312" s="1">
        <f ca="1">SUMIFS(INDIRECT($F$1&amp;$F312&amp;":"&amp;$F312),INDIRECT($F$1&amp;dbP!$D$2&amp;":"&amp;dbP!$D$2),"&gt;="&amp;AU$6,INDIRECT($F$1&amp;dbP!$D$2&amp;":"&amp;dbP!$D$2),"&lt;="&amp;AU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V312" s="1">
        <f ca="1">SUMIFS(INDIRECT($F$1&amp;$F312&amp;":"&amp;$F312),INDIRECT($F$1&amp;dbP!$D$2&amp;":"&amp;dbP!$D$2),"&gt;="&amp;AV$6,INDIRECT($F$1&amp;dbP!$D$2&amp;":"&amp;dbP!$D$2),"&lt;="&amp;AV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W312" s="1">
        <f ca="1">SUMIFS(INDIRECT($F$1&amp;$F312&amp;":"&amp;$F312),INDIRECT($F$1&amp;dbP!$D$2&amp;":"&amp;dbP!$D$2),"&gt;="&amp;AW$6,INDIRECT($F$1&amp;dbP!$D$2&amp;":"&amp;dbP!$D$2),"&lt;="&amp;AW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X312" s="1">
        <f ca="1">SUMIFS(INDIRECT($F$1&amp;$F312&amp;":"&amp;$F312),INDIRECT($F$1&amp;dbP!$D$2&amp;":"&amp;dbP!$D$2),"&gt;="&amp;AX$6,INDIRECT($F$1&amp;dbP!$D$2&amp;":"&amp;dbP!$D$2),"&lt;="&amp;AX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Y312" s="1">
        <f ca="1">SUMIFS(INDIRECT($F$1&amp;$F312&amp;":"&amp;$F312),INDIRECT($F$1&amp;dbP!$D$2&amp;":"&amp;dbP!$D$2),"&gt;="&amp;AY$6,INDIRECT($F$1&amp;dbP!$D$2&amp;":"&amp;dbP!$D$2),"&lt;="&amp;AY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AZ312" s="1">
        <f ca="1">SUMIFS(INDIRECT($F$1&amp;$F312&amp;":"&amp;$F312),INDIRECT($F$1&amp;dbP!$D$2&amp;":"&amp;dbP!$D$2),"&gt;="&amp;AZ$6,INDIRECT($F$1&amp;dbP!$D$2&amp;":"&amp;dbP!$D$2),"&lt;="&amp;AZ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A312" s="1">
        <f ca="1">SUMIFS(INDIRECT($F$1&amp;$F312&amp;":"&amp;$F312),INDIRECT($F$1&amp;dbP!$D$2&amp;":"&amp;dbP!$D$2),"&gt;="&amp;BA$6,INDIRECT($F$1&amp;dbP!$D$2&amp;":"&amp;dbP!$D$2),"&lt;="&amp;BA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B312" s="1">
        <f ca="1">SUMIFS(INDIRECT($F$1&amp;$F312&amp;":"&amp;$F312),INDIRECT($F$1&amp;dbP!$D$2&amp;":"&amp;dbP!$D$2),"&gt;="&amp;BB$6,INDIRECT($F$1&amp;dbP!$D$2&amp;":"&amp;dbP!$D$2),"&lt;="&amp;BB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C312" s="1">
        <f ca="1">SUMIFS(INDIRECT($F$1&amp;$F312&amp;":"&amp;$F312),INDIRECT($F$1&amp;dbP!$D$2&amp;":"&amp;dbP!$D$2),"&gt;="&amp;BC$6,INDIRECT($F$1&amp;dbP!$D$2&amp;":"&amp;dbP!$D$2),"&lt;="&amp;BC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D312" s="1">
        <f ca="1">SUMIFS(INDIRECT($F$1&amp;$F312&amp;":"&amp;$F312),INDIRECT($F$1&amp;dbP!$D$2&amp;":"&amp;dbP!$D$2),"&gt;="&amp;BD$6,INDIRECT($F$1&amp;dbP!$D$2&amp;":"&amp;dbP!$D$2),"&lt;="&amp;BD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  <c r="BE312" s="1">
        <f ca="1">SUMIFS(INDIRECT($F$1&amp;$F312&amp;":"&amp;$F312),INDIRECT($F$1&amp;dbP!$D$2&amp;":"&amp;dbP!$D$2),"&gt;="&amp;BE$6,INDIRECT($F$1&amp;dbP!$D$2&amp;":"&amp;dbP!$D$2),"&lt;="&amp;BE$7,INDIRECT($F$1&amp;dbP!$O$2&amp;":"&amp;dbP!$O$2),$H312,INDIRECT($F$1&amp;dbP!$P$2&amp;":"&amp;dbP!$P$2),IF($I312=$J312,"*",$I312),INDIRECT($F$1&amp;dbP!$Q$2&amp;":"&amp;dbP!$Q$2),IF(OR($I312=$J312,"  "&amp;$I312=$J312),"*",RIGHT($J312,LEN($J312)-4)),INDIRECT($F$1&amp;dbP!$AC$2&amp;":"&amp;dbP!$AC$2),RepP!$J$3)</f>
        <v>0</v>
      </c>
    </row>
    <row r="313" spans="2:57" x14ac:dyDescent="0.3">
      <c r="B313" s="1">
        <f>MAX(B$246:B312)+1</f>
        <v>72</v>
      </c>
      <c r="D313" s="1" t="str">
        <f ca="1">INDIRECT($B$1&amp;Items!T$2&amp;$B313)</f>
        <v>CF(-)</v>
      </c>
      <c r="F313" s="1" t="str">
        <f ca="1">INDIRECT($B$1&amp;Items!P$2&amp;$B313)</f>
        <v>AA</v>
      </c>
      <c r="H313" s="13" t="str">
        <f ca="1">INDIRECT($B$1&amp;Items!M$2&amp;$B313)</f>
        <v>Оплаты себестоимостных затрат</v>
      </c>
      <c r="I313" s="13" t="str">
        <f ca="1">IF(INDIRECT($B$1&amp;Items!N$2&amp;$B313)="",H313,INDIRECT($B$1&amp;Items!N$2&amp;$B313))</f>
        <v>Оплаты расходов этапа-5 бизнес-процесса</v>
      </c>
      <c r="J313" s="1" t="str">
        <f ca="1">IF(INDIRECT($B$1&amp;Items!O$2&amp;$B313)="",IF(H313&lt;&gt;I313,"  "&amp;I313,I313),"    "&amp;INDIRECT($B$1&amp;Items!O$2&amp;$B313))</f>
        <v xml:space="preserve">    Затраты на доставку и продажу-2</v>
      </c>
      <c r="S313" s="1">
        <f ca="1">SUM($U313:INDIRECT(ADDRESS(ROW(),SUMIFS($1:$1,$5:$5,MAX($5:$5)))))</f>
        <v>877617.86579999991</v>
      </c>
      <c r="V313" s="1">
        <f ca="1">SUMIFS(INDIRECT($F$1&amp;$F313&amp;":"&amp;$F313),INDIRECT($F$1&amp;dbP!$D$2&amp;":"&amp;dbP!$D$2),"&gt;="&amp;V$6,INDIRECT($F$1&amp;dbP!$D$2&amp;":"&amp;dbP!$D$2),"&lt;="&amp;V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W313" s="1">
        <f ca="1">SUMIFS(INDIRECT($F$1&amp;$F313&amp;":"&amp;$F313),INDIRECT($F$1&amp;dbP!$D$2&amp;":"&amp;dbP!$D$2),"&gt;="&amp;W$6,INDIRECT($F$1&amp;dbP!$D$2&amp;":"&amp;dbP!$D$2),"&lt;="&amp;W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X313" s="1">
        <f ca="1">SUMIFS(INDIRECT($F$1&amp;$F313&amp;":"&amp;$F313),INDIRECT($F$1&amp;dbP!$D$2&amp;":"&amp;dbP!$D$2),"&gt;="&amp;X$6,INDIRECT($F$1&amp;dbP!$D$2&amp;":"&amp;dbP!$D$2),"&lt;="&amp;X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Y313" s="1">
        <f ca="1">SUMIFS(INDIRECT($F$1&amp;$F313&amp;":"&amp;$F313),INDIRECT($F$1&amp;dbP!$D$2&amp;":"&amp;dbP!$D$2),"&gt;="&amp;Y$6,INDIRECT($F$1&amp;dbP!$D$2&amp;":"&amp;dbP!$D$2),"&lt;="&amp;Y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Z313" s="1">
        <f ca="1">SUMIFS(INDIRECT($F$1&amp;$F313&amp;":"&amp;$F313),INDIRECT($F$1&amp;dbP!$D$2&amp;":"&amp;dbP!$D$2),"&gt;="&amp;Z$6,INDIRECT($F$1&amp;dbP!$D$2&amp;":"&amp;dbP!$D$2),"&lt;="&amp;Z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A313" s="1">
        <f ca="1">SUMIFS(INDIRECT($F$1&amp;$F313&amp;":"&amp;$F313),INDIRECT($F$1&amp;dbP!$D$2&amp;":"&amp;dbP!$D$2),"&gt;="&amp;AA$6,INDIRECT($F$1&amp;dbP!$D$2&amp;":"&amp;dbP!$D$2),"&lt;="&amp;AA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438808.93289999996</v>
      </c>
      <c r="AB313" s="1">
        <f ca="1">SUMIFS(INDIRECT($F$1&amp;$F313&amp;":"&amp;$F313),INDIRECT($F$1&amp;dbP!$D$2&amp;":"&amp;dbP!$D$2),"&gt;="&amp;AB$6,INDIRECT($F$1&amp;dbP!$D$2&amp;":"&amp;dbP!$D$2),"&lt;="&amp;AB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C313" s="1">
        <f ca="1">SUMIFS(INDIRECT($F$1&amp;$F313&amp;":"&amp;$F313),INDIRECT($F$1&amp;dbP!$D$2&amp;":"&amp;dbP!$D$2),"&gt;="&amp;AC$6,INDIRECT($F$1&amp;dbP!$D$2&amp;":"&amp;dbP!$D$2),"&lt;="&amp;AC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438808.93289999996</v>
      </c>
      <c r="AD313" s="1">
        <f ca="1">SUMIFS(INDIRECT($F$1&amp;$F313&amp;":"&amp;$F313),INDIRECT($F$1&amp;dbP!$D$2&amp;":"&amp;dbP!$D$2),"&gt;="&amp;AD$6,INDIRECT($F$1&amp;dbP!$D$2&amp;":"&amp;dbP!$D$2),"&lt;="&amp;AD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E313" s="1">
        <f ca="1">SUMIFS(INDIRECT($F$1&amp;$F313&amp;":"&amp;$F313),INDIRECT($F$1&amp;dbP!$D$2&amp;":"&amp;dbP!$D$2),"&gt;="&amp;AE$6,INDIRECT($F$1&amp;dbP!$D$2&amp;":"&amp;dbP!$D$2),"&lt;="&amp;AE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F313" s="1">
        <f ca="1">SUMIFS(INDIRECT($F$1&amp;$F313&amp;":"&amp;$F313),INDIRECT($F$1&amp;dbP!$D$2&amp;":"&amp;dbP!$D$2),"&gt;="&amp;AF$6,INDIRECT($F$1&amp;dbP!$D$2&amp;":"&amp;dbP!$D$2),"&lt;="&amp;AF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G313" s="1">
        <f ca="1">SUMIFS(INDIRECT($F$1&amp;$F313&amp;":"&amp;$F313),INDIRECT($F$1&amp;dbP!$D$2&amp;":"&amp;dbP!$D$2),"&gt;="&amp;AG$6,INDIRECT($F$1&amp;dbP!$D$2&amp;":"&amp;dbP!$D$2),"&lt;="&amp;AG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H313" s="1">
        <f ca="1">SUMIFS(INDIRECT($F$1&amp;$F313&amp;":"&amp;$F313),INDIRECT($F$1&amp;dbP!$D$2&amp;":"&amp;dbP!$D$2),"&gt;="&amp;AH$6,INDIRECT($F$1&amp;dbP!$D$2&amp;":"&amp;dbP!$D$2),"&lt;="&amp;AH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I313" s="1">
        <f ca="1">SUMIFS(INDIRECT($F$1&amp;$F313&amp;":"&amp;$F313),INDIRECT($F$1&amp;dbP!$D$2&amp;":"&amp;dbP!$D$2),"&gt;="&amp;AI$6,INDIRECT($F$1&amp;dbP!$D$2&amp;":"&amp;dbP!$D$2),"&lt;="&amp;AI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J313" s="1">
        <f ca="1">SUMIFS(INDIRECT($F$1&amp;$F313&amp;":"&amp;$F313),INDIRECT($F$1&amp;dbP!$D$2&amp;":"&amp;dbP!$D$2),"&gt;="&amp;AJ$6,INDIRECT($F$1&amp;dbP!$D$2&amp;":"&amp;dbP!$D$2),"&lt;="&amp;AJ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K313" s="1">
        <f ca="1">SUMIFS(INDIRECT($F$1&amp;$F313&amp;":"&amp;$F313),INDIRECT($F$1&amp;dbP!$D$2&amp;":"&amp;dbP!$D$2),"&gt;="&amp;AK$6,INDIRECT($F$1&amp;dbP!$D$2&amp;":"&amp;dbP!$D$2),"&lt;="&amp;AK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L313" s="1">
        <f ca="1">SUMIFS(INDIRECT($F$1&amp;$F313&amp;":"&amp;$F313),INDIRECT($F$1&amp;dbP!$D$2&amp;":"&amp;dbP!$D$2),"&gt;="&amp;AL$6,INDIRECT($F$1&amp;dbP!$D$2&amp;":"&amp;dbP!$D$2),"&lt;="&amp;AL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M313" s="1">
        <f ca="1">SUMIFS(INDIRECT($F$1&amp;$F313&amp;":"&amp;$F313),INDIRECT($F$1&amp;dbP!$D$2&amp;":"&amp;dbP!$D$2),"&gt;="&amp;AM$6,INDIRECT($F$1&amp;dbP!$D$2&amp;":"&amp;dbP!$D$2),"&lt;="&amp;AM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N313" s="1">
        <f ca="1">SUMIFS(INDIRECT($F$1&amp;$F313&amp;":"&amp;$F313),INDIRECT($F$1&amp;dbP!$D$2&amp;":"&amp;dbP!$D$2),"&gt;="&amp;AN$6,INDIRECT($F$1&amp;dbP!$D$2&amp;":"&amp;dbP!$D$2),"&lt;="&amp;AN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O313" s="1">
        <f ca="1">SUMIFS(INDIRECT($F$1&amp;$F313&amp;":"&amp;$F313),INDIRECT($F$1&amp;dbP!$D$2&amp;":"&amp;dbP!$D$2),"&gt;="&amp;AO$6,INDIRECT($F$1&amp;dbP!$D$2&amp;":"&amp;dbP!$D$2),"&lt;="&amp;AO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P313" s="1">
        <f ca="1">SUMIFS(INDIRECT($F$1&amp;$F313&amp;":"&amp;$F313),INDIRECT($F$1&amp;dbP!$D$2&amp;":"&amp;dbP!$D$2),"&gt;="&amp;AP$6,INDIRECT($F$1&amp;dbP!$D$2&amp;":"&amp;dbP!$D$2),"&lt;="&amp;AP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Q313" s="1">
        <f ca="1">SUMIFS(INDIRECT($F$1&amp;$F313&amp;":"&amp;$F313),INDIRECT($F$1&amp;dbP!$D$2&amp;":"&amp;dbP!$D$2),"&gt;="&amp;AQ$6,INDIRECT($F$1&amp;dbP!$D$2&amp;":"&amp;dbP!$D$2),"&lt;="&amp;AQ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R313" s="1">
        <f ca="1">SUMIFS(INDIRECT($F$1&amp;$F313&amp;":"&amp;$F313),INDIRECT($F$1&amp;dbP!$D$2&amp;":"&amp;dbP!$D$2),"&gt;="&amp;AR$6,INDIRECT($F$1&amp;dbP!$D$2&amp;":"&amp;dbP!$D$2),"&lt;="&amp;AR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S313" s="1">
        <f ca="1">SUMIFS(INDIRECT($F$1&amp;$F313&amp;":"&amp;$F313),INDIRECT($F$1&amp;dbP!$D$2&amp;":"&amp;dbP!$D$2),"&gt;="&amp;AS$6,INDIRECT($F$1&amp;dbP!$D$2&amp;":"&amp;dbP!$D$2),"&lt;="&amp;AS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T313" s="1">
        <f ca="1">SUMIFS(INDIRECT($F$1&amp;$F313&amp;":"&amp;$F313),INDIRECT($F$1&amp;dbP!$D$2&amp;":"&amp;dbP!$D$2),"&gt;="&amp;AT$6,INDIRECT($F$1&amp;dbP!$D$2&amp;":"&amp;dbP!$D$2),"&lt;="&amp;AT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U313" s="1">
        <f ca="1">SUMIFS(INDIRECT($F$1&amp;$F313&amp;":"&amp;$F313),INDIRECT($F$1&amp;dbP!$D$2&amp;":"&amp;dbP!$D$2),"&gt;="&amp;AU$6,INDIRECT($F$1&amp;dbP!$D$2&amp;":"&amp;dbP!$D$2),"&lt;="&amp;AU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V313" s="1">
        <f ca="1">SUMIFS(INDIRECT($F$1&amp;$F313&amp;":"&amp;$F313),INDIRECT($F$1&amp;dbP!$D$2&amp;":"&amp;dbP!$D$2),"&gt;="&amp;AV$6,INDIRECT($F$1&amp;dbP!$D$2&amp;":"&amp;dbP!$D$2),"&lt;="&amp;AV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W313" s="1">
        <f ca="1">SUMIFS(INDIRECT($F$1&amp;$F313&amp;":"&amp;$F313),INDIRECT($F$1&amp;dbP!$D$2&amp;":"&amp;dbP!$D$2),"&gt;="&amp;AW$6,INDIRECT($F$1&amp;dbP!$D$2&amp;":"&amp;dbP!$D$2),"&lt;="&amp;AW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X313" s="1">
        <f ca="1">SUMIFS(INDIRECT($F$1&amp;$F313&amp;":"&amp;$F313),INDIRECT($F$1&amp;dbP!$D$2&amp;":"&amp;dbP!$D$2),"&gt;="&amp;AX$6,INDIRECT($F$1&amp;dbP!$D$2&amp;":"&amp;dbP!$D$2),"&lt;="&amp;AX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Y313" s="1">
        <f ca="1">SUMIFS(INDIRECT($F$1&amp;$F313&amp;":"&amp;$F313),INDIRECT($F$1&amp;dbP!$D$2&amp;":"&amp;dbP!$D$2),"&gt;="&amp;AY$6,INDIRECT($F$1&amp;dbP!$D$2&amp;":"&amp;dbP!$D$2),"&lt;="&amp;AY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AZ313" s="1">
        <f ca="1">SUMIFS(INDIRECT($F$1&amp;$F313&amp;":"&amp;$F313),INDIRECT($F$1&amp;dbP!$D$2&amp;":"&amp;dbP!$D$2),"&gt;="&amp;AZ$6,INDIRECT($F$1&amp;dbP!$D$2&amp;":"&amp;dbP!$D$2),"&lt;="&amp;AZ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A313" s="1">
        <f ca="1">SUMIFS(INDIRECT($F$1&amp;$F313&amp;":"&amp;$F313),INDIRECT($F$1&amp;dbP!$D$2&amp;":"&amp;dbP!$D$2),"&gt;="&amp;BA$6,INDIRECT($F$1&amp;dbP!$D$2&amp;":"&amp;dbP!$D$2),"&lt;="&amp;BA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B313" s="1">
        <f ca="1">SUMIFS(INDIRECT($F$1&amp;$F313&amp;":"&amp;$F313),INDIRECT($F$1&amp;dbP!$D$2&amp;":"&amp;dbP!$D$2),"&gt;="&amp;BB$6,INDIRECT($F$1&amp;dbP!$D$2&amp;":"&amp;dbP!$D$2),"&lt;="&amp;BB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C313" s="1">
        <f ca="1">SUMIFS(INDIRECT($F$1&amp;$F313&amp;":"&amp;$F313),INDIRECT($F$1&amp;dbP!$D$2&amp;":"&amp;dbP!$D$2),"&gt;="&amp;BC$6,INDIRECT($F$1&amp;dbP!$D$2&amp;":"&amp;dbP!$D$2),"&lt;="&amp;BC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D313" s="1">
        <f ca="1">SUMIFS(INDIRECT($F$1&amp;$F313&amp;":"&amp;$F313),INDIRECT($F$1&amp;dbP!$D$2&amp;":"&amp;dbP!$D$2),"&gt;="&amp;BD$6,INDIRECT($F$1&amp;dbP!$D$2&amp;":"&amp;dbP!$D$2),"&lt;="&amp;BD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  <c r="BE313" s="1">
        <f ca="1">SUMIFS(INDIRECT($F$1&amp;$F313&amp;":"&amp;$F313),INDIRECT($F$1&amp;dbP!$D$2&amp;":"&amp;dbP!$D$2),"&gt;="&amp;BE$6,INDIRECT($F$1&amp;dbP!$D$2&amp;":"&amp;dbP!$D$2),"&lt;="&amp;BE$7,INDIRECT($F$1&amp;dbP!$O$2&amp;":"&amp;dbP!$O$2),$H313,INDIRECT($F$1&amp;dbP!$P$2&amp;":"&amp;dbP!$P$2),IF($I313=$J313,"*",$I313),INDIRECT($F$1&amp;dbP!$Q$2&amp;":"&amp;dbP!$Q$2),IF(OR($I313=$J313,"  "&amp;$I313=$J313),"*",RIGHT($J313,LEN($J313)-4)),INDIRECT($F$1&amp;dbP!$AC$2&amp;":"&amp;dbP!$AC$2),RepP!$J$3)</f>
        <v>0</v>
      </c>
    </row>
    <row r="314" spans="2:57" x14ac:dyDescent="0.3">
      <c r="B314" s="1">
        <f>MAX(B$246:B313)+1</f>
        <v>73</v>
      </c>
      <c r="D314" s="1" t="str">
        <f ca="1">INDIRECT($B$1&amp;Items!T$2&amp;$B314)</f>
        <v>CF(-)</v>
      </c>
      <c r="F314" s="1" t="str">
        <f ca="1">INDIRECT($B$1&amp;Items!P$2&amp;$B314)</f>
        <v>AA</v>
      </c>
      <c r="H314" s="13" t="str">
        <f ca="1">INDIRECT($B$1&amp;Items!M$2&amp;$B314)</f>
        <v>Оплаты себестоимостных затрат</v>
      </c>
      <c r="I314" s="13" t="str">
        <f ca="1">IF(INDIRECT($B$1&amp;Items!N$2&amp;$B314)="",H314,INDIRECT($B$1&amp;Items!N$2&amp;$B314))</f>
        <v>Оплаты расходов этапа-5 бизнес-процесса</v>
      </c>
      <c r="J314" s="1" t="str">
        <f ca="1">IF(INDIRECT($B$1&amp;Items!O$2&amp;$B314)="",IF(H314&lt;&gt;I314,"  "&amp;I314,I314),"    "&amp;INDIRECT($B$1&amp;Items!O$2&amp;$B314))</f>
        <v xml:space="preserve">    Затраты на доставку и продажу-3</v>
      </c>
      <c r="S314" s="1">
        <f ca="1">SUM($U314:INDIRECT(ADDRESS(ROW(),SUMIFS($1:$1,$5:$5,MAX($5:$5)))))</f>
        <v>990806.25420000008</v>
      </c>
      <c r="V314" s="1">
        <f ca="1">SUMIFS(INDIRECT($F$1&amp;$F314&amp;":"&amp;$F314),INDIRECT($F$1&amp;dbP!$D$2&amp;":"&amp;dbP!$D$2),"&gt;="&amp;V$6,INDIRECT($F$1&amp;dbP!$D$2&amp;":"&amp;dbP!$D$2),"&lt;="&amp;V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W314" s="1">
        <f ca="1">SUMIFS(INDIRECT($F$1&amp;$F314&amp;":"&amp;$F314),INDIRECT($F$1&amp;dbP!$D$2&amp;":"&amp;dbP!$D$2),"&gt;="&amp;W$6,INDIRECT($F$1&amp;dbP!$D$2&amp;":"&amp;dbP!$D$2),"&lt;="&amp;W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X314" s="1">
        <f ca="1">SUMIFS(INDIRECT($F$1&amp;$F314&amp;":"&amp;$F314),INDIRECT($F$1&amp;dbP!$D$2&amp;":"&amp;dbP!$D$2),"&gt;="&amp;X$6,INDIRECT($F$1&amp;dbP!$D$2&amp;":"&amp;dbP!$D$2),"&lt;="&amp;X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Y314" s="1">
        <f ca="1">SUMIFS(INDIRECT($F$1&amp;$F314&amp;":"&amp;$F314),INDIRECT($F$1&amp;dbP!$D$2&amp;":"&amp;dbP!$D$2),"&gt;="&amp;Y$6,INDIRECT($F$1&amp;dbP!$D$2&amp;":"&amp;dbP!$D$2),"&lt;="&amp;Y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Z314" s="1">
        <f ca="1">SUMIFS(INDIRECT($F$1&amp;$F314&amp;":"&amp;$F314),INDIRECT($F$1&amp;dbP!$D$2&amp;":"&amp;dbP!$D$2),"&gt;="&amp;Z$6,INDIRECT($F$1&amp;dbP!$D$2&amp;":"&amp;dbP!$D$2),"&lt;="&amp;Z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A314" s="1">
        <f ca="1">SUMIFS(INDIRECT($F$1&amp;$F314&amp;":"&amp;$F314),INDIRECT($F$1&amp;dbP!$D$2&amp;":"&amp;dbP!$D$2),"&gt;="&amp;AA$6,INDIRECT($F$1&amp;dbP!$D$2&amp;":"&amp;dbP!$D$2),"&lt;="&amp;AA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693564.37794000003</v>
      </c>
      <c r="AB314" s="1">
        <f ca="1">SUMIFS(INDIRECT($F$1&amp;$F314&amp;":"&amp;$F314),INDIRECT($F$1&amp;dbP!$D$2&amp;":"&amp;dbP!$D$2),"&gt;="&amp;AB$6,INDIRECT($F$1&amp;dbP!$D$2&amp;":"&amp;dbP!$D$2),"&lt;="&amp;AB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297241.87626000005</v>
      </c>
      <c r="AC314" s="1">
        <f ca="1">SUMIFS(INDIRECT($F$1&amp;$F314&amp;":"&amp;$F314),INDIRECT($F$1&amp;dbP!$D$2&amp;":"&amp;dbP!$D$2),"&gt;="&amp;AC$6,INDIRECT($F$1&amp;dbP!$D$2&amp;":"&amp;dbP!$D$2),"&lt;="&amp;AC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D314" s="1">
        <f ca="1">SUMIFS(INDIRECT($F$1&amp;$F314&amp;":"&amp;$F314),INDIRECT($F$1&amp;dbP!$D$2&amp;":"&amp;dbP!$D$2),"&gt;="&amp;AD$6,INDIRECT($F$1&amp;dbP!$D$2&amp;":"&amp;dbP!$D$2),"&lt;="&amp;AD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E314" s="1">
        <f ca="1">SUMIFS(INDIRECT($F$1&amp;$F314&amp;":"&amp;$F314),INDIRECT($F$1&amp;dbP!$D$2&amp;":"&amp;dbP!$D$2),"&gt;="&amp;AE$6,INDIRECT($F$1&amp;dbP!$D$2&amp;":"&amp;dbP!$D$2),"&lt;="&amp;AE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F314" s="1">
        <f ca="1">SUMIFS(INDIRECT($F$1&amp;$F314&amp;":"&amp;$F314),INDIRECT($F$1&amp;dbP!$D$2&amp;":"&amp;dbP!$D$2),"&gt;="&amp;AF$6,INDIRECT($F$1&amp;dbP!$D$2&amp;":"&amp;dbP!$D$2),"&lt;="&amp;AF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G314" s="1">
        <f ca="1">SUMIFS(INDIRECT($F$1&amp;$F314&amp;":"&amp;$F314),INDIRECT($F$1&amp;dbP!$D$2&amp;":"&amp;dbP!$D$2),"&gt;="&amp;AG$6,INDIRECT($F$1&amp;dbP!$D$2&amp;":"&amp;dbP!$D$2),"&lt;="&amp;AG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H314" s="1">
        <f ca="1">SUMIFS(INDIRECT($F$1&amp;$F314&amp;":"&amp;$F314),INDIRECT($F$1&amp;dbP!$D$2&amp;":"&amp;dbP!$D$2),"&gt;="&amp;AH$6,INDIRECT($F$1&amp;dbP!$D$2&amp;":"&amp;dbP!$D$2),"&lt;="&amp;AH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I314" s="1">
        <f ca="1">SUMIFS(INDIRECT($F$1&amp;$F314&amp;":"&amp;$F314),INDIRECT($F$1&amp;dbP!$D$2&amp;":"&amp;dbP!$D$2),"&gt;="&amp;AI$6,INDIRECT($F$1&amp;dbP!$D$2&amp;":"&amp;dbP!$D$2),"&lt;="&amp;AI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J314" s="1">
        <f ca="1">SUMIFS(INDIRECT($F$1&amp;$F314&amp;":"&amp;$F314),INDIRECT($F$1&amp;dbP!$D$2&amp;":"&amp;dbP!$D$2),"&gt;="&amp;AJ$6,INDIRECT($F$1&amp;dbP!$D$2&amp;":"&amp;dbP!$D$2),"&lt;="&amp;AJ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K314" s="1">
        <f ca="1">SUMIFS(INDIRECT($F$1&amp;$F314&amp;":"&amp;$F314),INDIRECT($F$1&amp;dbP!$D$2&amp;":"&amp;dbP!$D$2),"&gt;="&amp;AK$6,INDIRECT($F$1&amp;dbP!$D$2&amp;":"&amp;dbP!$D$2),"&lt;="&amp;AK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L314" s="1">
        <f ca="1">SUMIFS(INDIRECT($F$1&amp;$F314&amp;":"&amp;$F314),INDIRECT($F$1&amp;dbP!$D$2&amp;":"&amp;dbP!$D$2),"&gt;="&amp;AL$6,INDIRECT($F$1&amp;dbP!$D$2&amp;":"&amp;dbP!$D$2),"&lt;="&amp;AL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M314" s="1">
        <f ca="1">SUMIFS(INDIRECT($F$1&amp;$F314&amp;":"&amp;$F314),INDIRECT($F$1&amp;dbP!$D$2&amp;":"&amp;dbP!$D$2),"&gt;="&amp;AM$6,INDIRECT($F$1&amp;dbP!$D$2&amp;":"&amp;dbP!$D$2),"&lt;="&amp;AM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N314" s="1">
        <f ca="1">SUMIFS(INDIRECT($F$1&amp;$F314&amp;":"&amp;$F314),INDIRECT($F$1&amp;dbP!$D$2&amp;":"&amp;dbP!$D$2),"&gt;="&amp;AN$6,INDIRECT($F$1&amp;dbP!$D$2&amp;":"&amp;dbP!$D$2),"&lt;="&amp;AN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O314" s="1">
        <f ca="1">SUMIFS(INDIRECT($F$1&amp;$F314&amp;":"&amp;$F314),INDIRECT($F$1&amp;dbP!$D$2&amp;":"&amp;dbP!$D$2),"&gt;="&amp;AO$6,INDIRECT($F$1&amp;dbP!$D$2&amp;":"&amp;dbP!$D$2),"&lt;="&amp;AO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P314" s="1">
        <f ca="1">SUMIFS(INDIRECT($F$1&amp;$F314&amp;":"&amp;$F314),INDIRECT($F$1&amp;dbP!$D$2&amp;":"&amp;dbP!$D$2),"&gt;="&amp;AP$6,INDIRECT($F$1&amp;dbP!$D$2&amp;":"&amp;dbP!$D$2),"&lt;="&amp;AP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Q314" s="1">
        <f ca="1">SUMIFS(INDIRECT($F$1&amp;$F314&amp;":"&amp;$F314),INDIRECT($F$1&amp;dbP!$D$2&amp;":"&amp;dbP!$D$2),"&gt;="&amp;AQ$6,INDIRECT($F$1&amp;dbP!$D$2&amp;":"&amp;dbP!$D$2),"&lt;="&amp;AQ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R314" s="1">
        <f ca="1">SUMIFS(INDIRECT($F$1&amp;$F314&amp;":"&amp;$F314),INDIRECT($F$1&amp;dbP!$D$2&amp;":"&amp;dbP!$D$2),"&gt;="&amp;AR$6,INDIRECT($F$1&amp;dbP!$D$2&amp;":"&amp;dbP!$D$2),"&lt;="&amp;AR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S314" s="1">
        <f ca="1">SUMIFS(INDIRECT($F$1&amp;$F314&amp;":"&amp;$F314),INDIRECT($F$1&amp;dbP!$D$2&amp;":"&amp;dbP!$D$2),"&gt;="&amp;AS$6,INDIRECT($F$1&amp;dbP!$D$2&amp;":"&amp;dbP!$D$2),"&lt;="&amp;AS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T314" s="1">
        <f ca="1">SUMIFS(INDIRECT($F$1&amp;$F314&amp;":"&amp;$F314),INDIRECT($F$1&amp;dbP!$D$2&amp;":"&amp;dbP!$D$2),"&gt;="&amp;AT$6,INDIRECT($F$1&amp;dbP!$D$2&amp;":"&amp;dbP!$D$2),"&lt;="&amp;AT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U314" s="1">
        <f ca="1">SUMIFS(INDIRECT($F$1&amp;$F314&amp;":"&amp;$F314),INDIRECT($F$1&amp;dbP!$D$2&amp;":"&amp;dbP!$D$2),"&gt;="&amp;AU$6,INDIRECT($F$1&amp;dbP!$D$2&amp;":"&amp;dbP!$D$2),"&lt;="&amp;AU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V314" s="1">
        <f ca="1">SUMIFS(INDIRECT($F$1&amp;$F314&amp;":"&amp;$F314),INDIRECT($F$1&amp;dbP!$D$2&amp;":"&amp;dbP!$D$2),"&gt;="&amp;AV$6,INDIRECT($F$1&amp;dbP!$D$2&amp;":"&amp;dbP!$D$2),"&lt;="&amp;AV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W314" s="1">
        <f ca="1">SUMIFS(INDIRECT($F$1&amp;$F314&amp;":"&amp;$F314),INDIRECT($F$1&amp;dbP!$D$2&amp;":"&amp;dbP!$D$2),"&gt;="&amp;AW$6,INDIRECT($F$1&amp;dbP!$D$2&amp;":"&amp;dbP!$D$2),"&lt;="&amp;AW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X314" s="1">
        <f ca="1">SUMIFS(INDIRECT($F$1&amp;$F314&amp;":"&amp;$F314),INDIRECT($F$1&amp;dbP!$D$2&amp;":"&amp;dbP!$D$2),"&gt;="&amp;AX$6,INDIRECT($F$1&amp;dbP!$D$2&amp;":"&amp;dbP!$D$2),"&lt;="&amp;AX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Y314" s="1">
        <f ca="1">SUMIFS(INDIRECT($F$1&amp;$F314&amp;":"&amp;$F314),INDIRECT($F$1&amp;dbP!$D$2&amp;":"&amp;dbP!$D$2),"&gt;="&amp;AY$6,INDIRECT($F$1&amp;dbP!$D$2&amp;":"&amp;dbP!$D$2),"&lt;="&amp;AY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AZ314" s="1">
        <f ca="1">SUMIFS(INDIRECT($F$1&amp;$F314&amp;":"&amp;$F314),INDIRECT($F$1&amp;dbP!$D$2&amp;":"&amp;dbP!$D$2),"&gt;="&amp;AZ$6,INDIRECT($F$1&amp;dbP!$D$2&amp;":"&amp;dbP!$D$2),"&lt;="&amp;AZ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A314" s="1">
        <f ca="1">SUMIFS(INDIRECT($F$1&amp;$F314&amp;":"&amp;$F314),INDIRECT($F$1&amp;dbP!$D$2&amp;":"&amp;dbP!$D$2),"&gt;="&amp;BA$6,INDIRECT($F$1&amp;dbP!$D$2&amp;":"&amp;dbP!$D$2),"&lt;="&amp;BA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B314" s="1">
        <f ca="1">SUMIFS(INDIRECT($F$1&amp;$F314&amp;":"&amp;$F314),INDIRECT($F$1&amp;dbP!$D$2&amp;":"&amp;dbP!$D$2),"&gt;="&amp;BB$6,INDIRECT($F$1&amp;dbP!$D$2&amp;":"&amp;dbP!$D$2),"&lt;="&amp;BB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C314" s="1">
        <f ca="1">SUMIFS(INDIRECT($F$1&amp;$F314&amp;":"&amp;$F314),INDIRECT($F$1&amp;dbP!$D$2&amp;":"&amp;dbP!$D$2),"&gt;="&amp;BC$6,INDIRECT($F$1&amp;dbP!$D$2&amp;":"&amp;dbP!$D$2),"&lt;="&amp;BC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D314" s="1">
        <f ca="1">SUMIFS(INDIRECT($F$1&amp;$F314&amp;":"&amp;$F314),INDIRECT($F$1&amp;dbP!$D$2&amp;":"&amp;dbP!$D$2),"&gt;="&amp;BD$6,INDIRECT($F$1&amp;dbP!$D$2&amp;":"&amp;dbP!$D$2),"&lt;="&amp;BD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  <c r="BE314" s="1">
        <f ca="1">SUMIFS(INDIRECT($F$1&amp;$F314&amp;":"&amp;$F314),INDIRECT($F$1&amp;dbP!$D$2&amp;":"&amp;dbP!$D$2),"&gt;="&amp;BE$6,INDIRECT($F$1&amp;dbP!$D$2&amp;":"&amp;dbP!$D$2),"&lt;="&amp;BE$7,INDIRECT($F$1&amp;dbP!$O$2&amp;":"&amp;dbP!$O$2),$H314,INDIRECT($F$1&amp;dbP!$P$2&amp;":"&amp;dbP!$P$2),IF($I314=$J314,"*",$I314),INDIRECT($F$1&amp;dbP!$Q$2&amp;":"&amp;dbP!$Q$2),IF(OR($I314=$J314,"  "&amp;$I314=$J314),"*",RIGHT($J314,LEN($J314)-4)),INDIRECT($F$1&amp;dbP!$AC$2&amp;":"&amp;dbP!$AC$2),RepP!$J$3)</f>
        <v>0</v>
      </c>
    </row>
    <row r="315" spans="2:57" x14ac:dyDescent="0.3">
      <c r="B315" s="1">
        <f>MAX(B$246:B314)+1</f>
        <v>74</v>
      </c>
      <c r="D315" s="1" t="str">
        <f ca="1">INDIRECT($B$1&amp;Items!T$2&amp;$B315)</f>
        <v>CF(-)</v>
      </c>
      <c r="F315" s="1" t="str">
        <f ca="1">INDIRECT($B$1&amp;Items!P$2&amp;$B315)</f>
        <v>AA</v>
      </c>
      <c r="H315" s="13" t="str">
        <f ca="1">INDIRECT($B$1&amp;Items!M$2&amp;$B315)</f>
        <v>Оплаты себестоимостных затрат</v>
      </c>
      <c r="I315" s="13" t="str">
        <f ca="1">IF(INDIRECT($B$1&amp;Items!N$2&amp;$B315)="",H315,INDIRECT($B$1&amp;Items!N$2&amp;$B315))</f>
        <v>Оплаты расходов этапа-5 бизнес-процесса</v>
      </c>
      <c r="J315" s="1" t="str">
        <f ca="1">IF(INDIRECT($B$1&amp;Items!O$2&amp;$B315)="",IF(H315&lt;&gt;I315,"  "&amp;I315,I315),"    "&amp;INDIRECT($B$1&amp;Items!O$2&amp;$B315))</f>
        <v xml:space="preserve">    Затраты на доставку и продажу-4</v>
      </c>
      <c r="S315" s="1">
        <f ca="1">SUM($U315:INDIRECT(ADDRESS(ROW(),SUMIFS($1:$1,$5:$5,MAX($5:$5)))))</f>
        <v>943034.81640599994</v>
      </c>
      <c r="V315" s="1">
        <f ca="1">SUMIFS(INDIRECT($F$1&amp;$F315&amp;":"&amp;$F315),INDIRECT($F$1&amp;dbP!$D$2&amp;":"&amp;dbP!$D$2),"&gt;="&amp;V$6,INDIRECT($F$1&amp;dbP!$D$2&amp;":"&amp;dbP!$D$2),"&lt;="&amp;V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943034.81640599994</v>
      </c>
      <c r="W315" s="1">
        <f ca="1">SUMIFS(INDIRECT($F$1&amp;$F315&amp;":"&amp;$F315),INDIRECT($F$1&amp;dbP!$D$2&amp;":"&amp;dbP!$D$2),"&gt;="&amp;W$6,INDIRECT($F$1&amp;dbP!$D$2&amp;":"&amp;dbP!$D$2),"&lt;="&amp;W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X315" s="1">
        <f ca="1">SUMIFS(INDIRECT($F$1&amp;$F315&amp;":"&amp;$F315),INDIRECT($F$1&amp;dbP!$D$2&amp;":"&amp;dbP!$D$2),"&gt;="&amp;X$6,INDIRECT($F$1&amp;dbP!$D$2&amp;":"&amp;dbP!$D$2),"&lt;="&amp;X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Y315" s="1">
        <f ca="1">SUMIFS(INDIRECT($F$1&amp;$F315&amp;":"&amp;$F315),INDIRECT($F$1&amp;dbP!$D$2&amp;":"&amp;dbP!$D$2),"&gt;="&amp;Y$6,INDIRECT($F$1&amp;dbP!$D$2&amp;":"&amp;dbP!$D$2),"&lt;="&amp;Y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Z315" s="1">
        <f ca="1">SUMIFS(INDIRECT($F$1&amp;$F315&amp;":"&amp;$F315),INDIRECT($F$1&amp;dbP!$D$2&amp;":"&amp;dbP!$D$2),"&gt;="&amp;Z$6,INDIRECT($F$1&amp;dbP!$D$2&amp;":"&amp;dbP!$D$2),"&lt;="&amp;Z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A315" s="1">
        <f ca="1">SUMIFS(INDIRECT($F$1&amp;$F315&amp;":"&amp;$F315),INDIRECT($F$1&amp;dbP!$D$2&amp;":"&amp;dbP!$D$2),"&gt;="&amp;AA$6,INDIRECT($F$1&amp;dbP!$D$2&amp;":"&amp;dbP!$D$2),"&lt;="&amp;AA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B315" s="1">
        <f ca="1">SUMIFS(INDIRECT($F$1&amp;$F315&amp;":"&amp;$F315),INDIRECT($F$1&amp;dbP!$D$2&amp;":"&amp;dbP!$D$2),"&gt;="&amp;AB$6,INDIRECT($F$1&amp;dbP!$D$2&amp;":"&amp;dbP!$D$2),"&lt;="&amp;AB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C315" s="1">
        <f ca="1">SUMIFS(INDIRECT($F$1&amp;$F315&amp;":"&amp;$F315),INDIRECT($F$1&amp;dbP!$D$2&amp;":"&amp;dbP!$D$2),"&gt;="&amp;AC$6,INDIRECT($F$1&amp;dbP!$D$2&amp;":"&amp;dbP!$D$2),"&lt;="&amp;AC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D315" s="1">
        <f ca="1">SUMIFS(INDIRECT($F$1&amp;$F315&amp;":"&amp;$F315),INDIRECT($F$1&amp;dbP!$D$2&amp;":"&amp;dbP!$D$2),"&gt;="&amp;AD$6,INDIRECT($F$1&amp;dbP!$D$2&amp;":"&amp;dbP!$D$2),"&lt;="&amp;AD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E315" s="1">
        <f ca="1">SUMIFS(INDIRECT($F$1&amp;$F315&amp;":"&amp;$F315),INDIRECT($F$1&amp;dbP!$D$2&amp;":"&amp;dbP!$D$2),"&gt;="&amp;AE$6,INDIRECT($F$1&amp;dbP!$D$2&amp;":"&amp;dbP!$D$2),"&lt;="&amp;AE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F315" s="1">
        <f ca="1">SUMIFS(INDIRECT($F$1&amp;$F315&amp;":"&amp;$F315),INDIRECT($F$1&amp;dbP!$D$2&amp;":"&amp;dbP!$D$2),"&gt;="&amp;AF$6,INDIRECT($F$1&amp;dbP!$D$2&amp;":"&amp;dbP!$D$2),"&lt;="&amp;AF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G315" s="1">
        <f ca="1">SUMIFS(INDIRECT($F$1&amp;$F315&amp;":"&amp;$F315),INDIRECT($F$1&amp;dbP!$D$2&amp;":"&amp;dbP!$D$2),"&gt;="&amp;AG$6,INDIRECT($F$1&amp;dbP!$D$2&amp;":"&amp;dbP!$D$2),"&lt;="&amp;AG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H315" s="1">
        <f ca="1">SUMIFS(INDIRECT($F$1&amp;$F315&amp;":"&amp;$F315),INDIRECT($F$1&amp;dbP!$D$2&amp;":"&amp;dbP!$D$2),"&gt;="&amp;AH$6,INDIRECT($F$1&amp;dbP!$D$2&amp;":"&amp;dbP!$D$2),"&lt;="&amp;AH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I315" s="1">
        <f ca="1">SUMIFS(INDIRECT($F$1&amp;$F315&amp;":"&amp;$F315),INDIRECT($F$1&amp;dbP!$D$2&amp;":"&amp;dbP!$D$2),"&gt;="&amp;AI$6,INDIRECT($F$1&amp;dbP!$D$2&amp;":"&amp;dbP!$D$2),"&lt;="&amp;AI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J315" s="1">
        <f ca="1">SUMIFS(INDIRECT($F$1&amp;$F315&amp;":"&amp;$F315),INDIRECT($F$1&amp;dbP!$D$2&amp;":"&amp;dbP!$D$2),"&gt;="&amp;AJ$6,INDIRECT($F$1&amp;dbP!$D$2&amp;":"&amp;dbP!$D$2),"&lt;="&amp;AJ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K315" s="1">
        <f ca="1">SUMIFS(INDIRECT($F$1&amp;$F315&amp;":"&amp;$F315),INDIRECT($F$1&amp;dbP!$D$2&amp;":"&amp;dbP!$D$2),"&gt;="&amp;AK$6,INDIRECT($F$1&amp;dbP!$D$2&amp;":"&amp;dbP!$D$2),"&lt;="&amp;AK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L315" s="1">
        <f ca="1">SUMIFS(INDIRECT($F$1&amp;$F315&amp;":"&amp;$F315),INDIRECT($F$1&amp;dbP!$D$2&amp;":"&amp;dbP!$D$2),"&gt;="&amp;AL$6,INDIRECT($F$1&amp;dbP!$D$2&amp;":"&amp;dbP!$D$2),"&lt;="&amp;AL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M315" s="1">
        <f ca="1">SUMIFS(INDIRECT($F$1&amp;$F315&amp;":"&amp;$F315),INDIRECT($F$1&amp;dbP!$D$2&amp;":"&amp;dbP!$D$2),"&gt;="&amp;AM$6,INDIRECT($F$1&amp;dbP!$D$2&amp;":"&amp;dbP!$D$2),"&lt;="&amp;AM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N315" s="1">
        <f ca="1">SUMIFS(INDIRECT($F$1&amp;$F315&amp;":"&amp;$F315),INDIRECT($F$1&amp;dbP!$D$2&amp;":"&amp;dbP!$D$2),"&gt;="&amp;AN$6,INDIRECT($F$1&amp;dbP!$D$2&amp;":"&amp;dbP!$D$2),"&lt;="&amp;AN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O315" s="1">
        <f ca="1">SUMIFS(INDIRECT($F$1&amp;$F315&amp;":"&amp;$F315),INDIRECT($F$1&amp;dbP!$D$2&amp;":"&amp;dbP!$D$2),"&gt;="&amp;AO$6,INDIRECT($F$1&amp;dbP!$D$2&amp;":"&amp;dbP!$D$2),"&lt;="&amp;AO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P315" s="1">
        <f ca="1">SUMIFS(INDIRECT($F$1&amp;$F315&amp;":"&amp;$F315),INDIRECT($F$1&amp;dbP!$D$2&amp;":"&amp;dbP!$D$2),"&gt;="&amp;AP$6,INDIRECT($F$1&amp;dbP!$D$2&amp;":"&amp;dbP!$D$2),"&lt;="&amp;AP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Q315" s="1">
        <f ca="1">SUMIFS(INDIRECT($F$1&amp;$F315&amp;":"&amp;$F315),INDIRECT($F$1&amp;dbP!$D$2&amp;":"&amp;dbP!$D$2),"&gt;="&amp;AQ$6,INDIRECT($F$1&amp;dbP!$D$2&amp;":"&amp;dbP!$D$2),"&lt;="&amp;AQ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R315" s="1">
        <f ca="1">SUMIFS(INDIRECT($F$1&amp;$F315&amp;":"&amp;$F315),INDIRECT($F$1&amp;dbP!$D$2&amp;":"&amp;dbP!$D$2),"&gt;="&amp;AR$6,INDIRECT($F$1&amp;dbP!$D$2&amp;":"&amp;dbP!$D$2),"&lt;="&amp;AR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S315" s="1">
        <f ca="1">SUMIFS(INDIRECT($F$1&amp;$F315&amp;":"&amp;$F315),INDIRECT($F$1&amp;dbP!$D$2&amp;":"&amp;dbP!$D$2),"&gt;="&amp;AS$6,INDIRECT($F$1&amp;dbP!$D$2&amp;":"&amp;dbP!$D$2),"&lt;="&amp;AS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T315" s="1">
        <f ca="1">SUMIFS(INDIRECT($F$1&amp;$F315&amp;":"&amp;$F315),INDIRECT($F$1&amp;dbP!$D$2&amp;":"&amp;dbP!$D$2),"&gt;="&amp;AT$6,INDIRECT($F$1&amp;dbP!$D$2&amp;":"&amp;dbP!$D$2),"&lt;="&amp;AT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U315" s="1">
        <f ca="1">SUMIFS(INDIRECT($F$1&amp;$F315&amp;":"&amp;$F315),INDIRECT($F$1&amp;dbP!$D$2&amp;":"&amp;dbP!$D$2),"&gt;="&amp;AU$6,INDIRECT($F$1&amp;dbP!$D$2&amp;":"&amp;dbP!$D$2),"&lt;="&amp;AU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V315" s="1">
        <f ca="1">SUMIFS(INDIRECT($F$1&amp;$F315&amp;":"&amp;$F315),INDIRECT($F$1&amp;dbP!$D$2&amp;":"&amp;dbP!$D$2),"&gt;="&amp;AV$6,INDIRECT($F$1&amp;dbP!$D$2&amp;":"&amp;dbP!$D$2),"&lt;="&amp;AV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W315" s="1">
        <f ca="1">SUMIFS(INDIRECT($F$1&amp;$F315&amp;":"&amp;$F315),INDIRECT($F$1&amp;dbP!$D$2&amp;":"&amp;dbP!$D$2),"&gt;="&amp;AW$6,INDIRECT($F$1&amp;dbP!$D$2&amp;":"&amp;dbP!$D$2),"&lt;="&amp;AW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X315" s="1">
        <f ca="1">SUMIFS(INDIRECT($F$1&amp;$F315&amp;":"&amp;$F315),INDIRECT($F$1&amp;dbP!$D$2&amp;":"&amp;dbP!$D$2),"&gt;="&amp;AX$6,INDIRECT($F$1&amp;dbP!$D$2&amp;":"&amp;dbP!$D$2),"&lt;="&amp;AX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Y315" s="1">
        <f ca="1">SUMIFS(INDIRECT($F$1&amp;$F315&amp;":"&amp;$F315),INDIRECT($F$1&amp;dbP!$D$2&amp;":"&amp;dbP!$D$2),"&gt;="&amp;AY$6,INDIRECT($F$1&amp;dbP!$D$2&amp;":"&amp;dbP!$D$2),"&lt;="&amp;AY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AZ315" s="1">
        <f ca="1">SUMIFS(INDIRECT($F$1&amp;$F315&amp;":"&amp;$F315),INDIRECT($F$1&amp;dbP!$D$2&amp;":"&amp;dbP!$D$2),"&gt;="&amp;AZ$6,INDIRECT($F$1&amp;dbP!$D$2&amp;":"&amp;dbP!$D$2),"&lt;="&amp;AZ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A315" s="1">
        <f ca="1">SUMIFS(INDIRECT($F$1&amp;$F315&amp;":"&amp;$F315),INDIRECT($F$1&amp;dbP!$D$2&amp;":"&amp;dbP!$D$2),"&gt;="&amp;BA$6,INDIRECT($F$1&amp;dbP!$D$2&amp;":"&amp;dbP!$D$2),"&lt;="&amp;BA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B315" s="1">
        <f ca="1">SUMIFS(INDIRECT($F$1&amp;$F315&amp;":"&amp;$F315),INDIRECT($F$1&amp;dbP!$D$2&amp;":"&amp;dbP!$D$2),"&gt;="&amp;BB$6,INDIRECT($F$1&amp;dbP!$D$2&amp;":"&amp;dbP!$D$2),"&lt;="&amp;BB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C315" s="1">
        <f ca="1">SUMIFS(INDIRECT($F$1&amp;$F315&amp;":"&amp;$F315),INDIRECT($F$1&amp;dbP!$D$2&amp;":"&amp;dbP!$D$2),"&gt;="&amp;BC$6,INDIRECT($F$1&amp;dbP!$D$2&amp;":"&amp;dbP!$D$2),"&lt;="&amp;BC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D315" s="1">
        <f ca="1">SUMIFS(INDIRECT($F$1&amp;$F315&amp;":"&amp;$F315),INDIRECT($F$1&amp;dbP!$D$2&amp;":"&amp;dbP!$D$2),"&gt;="&amp;BD$6,INDIRECT($F$1&amp;dbP!$D$2&amp;":"&amp;dbP!$D$2),"&lt;="&amp;BD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  <c r="BE315" s="1">
        <f ca="1">SUMIFS(INDIRECT($F$1&amp;$F315&amp;":"&amp;$F315),INDIRECT($F$1&amp;dbP!$D$2&amp;":"&amp;dbP!$D$2),"&gt;="&amp;BE$6,INDIRECT($F$1&amp;dbP!$D$2&amp;":"&amp;dbP!$D$2),"&lt;="&amp;BE$7,INDIRECT($F$1&amp;dbP!$O$2&amp;":"&amp;dbP!$O$2),$H315,INDIRECT($F$1&amp;dbP!$P$2&amp;":"&amp;dbP!$P$2),IF($I315=$J315,"*",$I315),INDIRECT($F$1&amp;dbP!$Q$2&amp;":"&amp;dbP!$Q$2),IF(OR($I315=$J315,"  "&amp;$I315=$J315),"*",RIGHT($J315,LEN($J315)-4)),INDIRECT($F$1&amp;dbP!$AC$2&amp;":"&amp;dbP!$AC$2),RepP!$J$3)</f>
        <v>0</v>
      </c>
    </row>
    <row r="316" spans="2:57" x14ac:dyDescent="0.3">
      <c r="B316" s="1">
        <f>MAX(B$246:B315)+1</f>
        <v>75</v>
      </c>
      <c r="D316" s="1" t="str">
        <f ca="1">INDIRECT($B$1&amp;Items!T$2&amp;$B316)</f>
        <v>CF(-)</v>
      </c>
      <c r="F316" s="1" t="str">
        <f ca="1">INDIRECT($B$1&amp;Items!P$2&amp;$B316)</f>
        <v>AA</v>
      </c>
      <c r="H316" s="13" t="str">
        <f ca="1">INDIRECT($B$1&amp;Items!M$2&amp;$B316)</f>
        <v>Оплаты себестоимостных затрат</v>
      </c>
      <c r="I316" s="13" t="str">
        <f ca="1">IF(INDIRECT($B$1&amp;Items!N$2&amp;$B316)="",H316,INDIRECT($B$1&amp;Items!N$2&amp;$B316))</f>
        <v>Оплаты расходов этапа-5 бизнес-процесса</v>
      </c>
      <c r="J316" s="1" t="str">
        <f ca="1">IF(INDIRECT($B$1&amp;Items!O$2&amp;$B316)="",IF(H316&lt;&gt;I316,"  "&amp;I316,I316),"    "&amp;INDIRECT($B$1&amp;Items!O$2&amp;$B316))</f>
        <v xml:space="preserve">    Затраты на доставку и продажу-5</v>
      </c>
      <c r="S316" s="1">
        <f ca="1">SUM($U316:INDIRECT(ADDRESS(ROW(),SUMIFS($1:$1,$5:$5,MAX($5:$5)))))</f>
        <v>1111637.691994</v>
      </c>
      <c r="V316" s="1">
        <f ca="1">SUMIFS(INDIRECT($F$1&amp;$F316&amp;":"&amp;$F316),INDIRECT($F$1&amp;dbP!$D$2&amp;":"&amp;dbP!$D$2),"&gt;="&amp;V$6,INDIRECT($F$1&amp;dbP!$D$2&amp;":"&amp;dbP!$D$2),"&lt;="&amp;V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333491.30759819999</v>
      </c>
      <c r="W316" s="1">
        <f ca="1">SUMIFS(INDIRECT($F$1&amp;$F316&amp;":"&amp;$F316),INDIRECT($F$1&amp;dbP!$D$2&amp;":"&amp;dbP!$D$2),"&gt;="&amp;W$6,INDIRECT($F$1&amp;dbP!$D$2&amp;":"&amp;dbP!$D$2),"&lt;="&amp;W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X316" s="1">
        <f ca="1">SUMIFS(INDIRECT($F$1&amp;$F316&amp;":"&amp;$F316),INDIRECT($F$1&amp;dbP!$D$2&amp;":"&amp;dbP!$D$2),"&gt;="&amp;X$6,INDIRECT($F$1&amp;dbP!$D$2&amp;":"&amp;dbP!$D$2),"&lt;="&amp;X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778146.38439580007</v>
      </c>
      <c r="Y316" s="1">
        <f ca="1">SUMIFS(INDIRECT($F$1&amp;$F316&amp;":"&amp;$F316),INDIRECT($F$1&amp;dbP!$D$2&amp;":"&amp;dbP!$D$2),"&gt;="&amp;Y$6,INDIRECT($F$1&amp;dbP!$D$2&amp;":"&amp;dbP!$D$2),"&lt;="&amp;Y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Z316" s="1">
        <f ca="1">SUMIFS(INDIRECT($F$1&amp;$F316&amp;":"&amp;$F316),INDIRECT($F$1&amp;dbP!$D$2&amp;":"&amp;dbP!$D$2),"&gt;="&amp;Z$6,INDIRECT($F$1&amp;dbP!$D$2&amp;":"&amp;dbP!$D$2),"&lt;="&amp;Z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A316" s="1">
        <f ca="1">SUMIFS(INDIRECT($F$1&amp;$F316&amp;":"&amp;$F316),INDIRECT($F$1&amp;dbP!$D$2&amp;":"&amp;dbP!$D$2),"&gt;="&amp;AA$6,INDIRECT($F$1&amp;dbP!$D$2&amp;":"&amp;dbP!$D$2),"&lt;="&amp;AA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B316" s="1">
        <f ca="1">SUMIFS(INDIRECT($F$1&amp;$F316&amp;":"&amp;$F316),INDIRECT($F$1&amp;dbP!$D$2&amp;":"&amp;dbP!$D$2),"&gt;="&amp;AB$6,INDIRECT($F$1&amp;dbP!$D$2&amp;":"&amp;dbP!$D$2),"&lt;="&amp;AB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C316" s="1">
        <f ca="1">SUMIFS(INDIRECT($F$1&amp;$F316&amp;":"&amp;$F316),INDIRECT($F$1&amp;dbP!$D$2&amp;":"&amp;dbP!$D$2),"&gt;="&amp;AC$6,INDIRECT($F$1&amp;dbP!$D$2&amp;":"&amp;dbP!$D$2),"&lt;="&amp;AC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D316" s="1">
        <f ca="1">SUMIFS(INDIRECT($F$1&amp;$F316&amp;":"&amp;$F316),INDIRECT($F$1&amp;dbP!$D$2&amp;":"&amp;dbP!$D$2),"&gt;="&amp;AD$6,INDIRECT($F$1&amp;dbP!$D$2&amp;":"&amp;dbP!$D$2),"&lt;="&amp;AD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E316" s="1">
        <f ca="1">SUMIFS(INDIRECT($F$1&amp;$F316&amp;":"&amp;$F316),INDIRECT($F$1&amp;dbP!$D$2&amp;":"&amp;dbP!$D$2),"&gt;="&amp;AE$6,INDIRECT($F$1&amp;dbP!$D$2&amp;":"&amp;dbP!$D$2),"&lt;="&amp;AE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F316" s="1">
        <f ca="1">SUMIFS(INDIRECT($F$1&amp;$F316&amp;":"&amp;$F316),INDIRECT($F$1&amp;dbP!$D$2&amp;":"&amp;dbP!$D$2),"&gt;="&amp;AF$6,INDIRECT($F$1&amp;dbP!$D$2&amp;":"&amp;dbP!$D$2),"&lt;="&amp;AF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G316" s="1">
        <f ca="1">SUMIFS(INDIRECT($F$1&amp;$F316&amp;":"&amp;$F316),INDIRECT($F$1&amp;dbP!$D$2&amp;":"&amp;dbP!$D$2),"&gt;="&amp;AG$6,INDIRECT($F$1&amp;dbP!$D$2&amp;":"&amp;dbP!$D$2),"&lt;="&amp;AG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H316" s="1">
        <f ca="1">SUMIFS(INDIRECT($F$1&amp;$F316&amp;":"&amp;$F316),INDIRECT($F$1&amp;dbP!$D$2&amp;":"&amp;dbP!$D$2),"&gt;="&amp;AH$6,INDIRECT($F$1&amp;dbP!$D$2&amp;":"&amp;dbP!$D$2),"&lt;="&amp;AH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I316" s="1">
        <f ca="1">SUMIFS(INDIRECT($F$1&amp;$F316&amp;":"&amp;$F316),INDIRECT($F$1&amp;dbP!$D$2&amp;":"&amp;dbP!$D$2),"&gt;="&amp;AI$6,INDIRECT($F$1&amp;dbP!$D$2&amp;":"&amp;dbP!$D$2),"&lt;="&amp;AI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J316" s="1">
        <f ca="1">SUMIFS(INDIRECT($F$1&amp;$F316&amp;":"&amp;$F316),INDIRECT($F$1&amp;dbP!$D$2&amp;":"&amp;dbP!$D$2),"&gt;="&amp;AJ$6,INDIRECT($F$1&amp;dbP!$D$2&amp;":"&amp;dbP!$D$2),"&lt;="&amp;AJ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K316" s="1">
        <f ca="1">SUMIFS(INDIRECT($F$1&amp;$F316&amp;":"&amp;$F316),INDIRECT($F$1&amp;dbP!$D$2&amp;":"&amp;dbP!$D$2),"&gt;="&amp;AK$6,INDIRECT($F$1&amp;dbP!$D$2&amp;":"&amp;dbP!$D$2),"&lt;="&amp;AK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L316" s="1">
        <f ca="1">SUMIFS(INDIRECT($F$1&amp;$F316&amp;":"&amp;$F316),INDIRECT($F$1&amp;dbP!$D$2&amp;":"&amp;dbP!$D$2),"&gt;="&amp;AL$6,INDIRECT($F$1&amp;dbP!$D$2&amp;":"&amp;dbP!$D$2),"&lt;="&amp;AL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M316" s="1">
        <f ca="1">SUMIFS(INDIRECT($F$1&amp;$F316&amp;":"&amp;$F316),INDIRECT($F$1&amp;dbP!$D$2&amp;":"&amp;dbP!$D$2),"&gt;="&amp;AM$6,INDIRECT($F$1&amp;dbP!$D$2&amp;":"&amp;dbP!$D$2),"&lt;="&amp;AM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N316" s="1">
        <f ca="1">SUMIFS(INDIRECT($F$1&amp;$F316&amp;":"&amp;$F316),INDIRECT($F$1&amp;dbP!$D$2&amp;":"&amp;dbP!$D$2),"&gt;="&amp;AN$6,INDIRECT($F$1&amp;dbP!$D$2&amp;":"&amp;dbP!$D$2),"&lt;="&amp;AN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O316" s="1">
        <f ca="1">SUMIFS(INDIRECT($F$1&amp;$F316&amp;":"&amp;$F316),INDIRECT($F$1&amp;dbP!$D$2&amp;":"&amp;dbP!$D$2),"&gt;="&amp;AO$6,INDIRECT($F$1&amp;dbP!$D$2&amp;":"&amp;dbP!$D$2),"&lt;="&amp;AO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P316" s="1">
        <f ca="1">SUMIFS(INDIRECT($F$1&amp;$F316&amp;":"&amp;$F316),INDIRECT($F$1&amp;dbP!$D$2&amp;":"&amp;dbP!$D$2),"&gt;="&amp;AP$6,INDIRECT($F$1&amp;dbP!$D$2&amp;":"&amp;dbP!$D$2),"&lt;="&amp;AP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Q316" s="1">
        <f ca="1">SUMIFS(INDIRECT($F$1&amp;$F316&amp;":"&amp;$F316),INDIRECT($F$1&amp;dbP!$D$2&amp;":"&amp;dbP!$D$2),"&gt;="&amp;AQ$6,INDIRECT($F$1&amp;dbP!$D$2&amp;":"&amp;dbP!$D$2),"&lt;="&amp;AQ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R316" s="1">
        <f ca="1">SUMIFS(INDIRECT($F$1&amp;$F316&amp;":"&amp;$F316),INDIRECT($F$1&amp;dbP!$D$2&amp;":"&amp;dbP!$D$2),"&gt;="&amp;AR$6,INDIRECT($F$1&amp;dbP!$D$2&amp;":"&amp;dbP!$D$2),"&lt;="&amp;AR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S316" s="1">
        <f ca="1">SUMIFS(INDIRECT($F$1&amp;$F316&amp;":"&amp;$F316),INDIRECT($F$1&amp;dbP!$D$2&amp;":"&amp;dbP!$D$2),"&gt;="&amp;AS$6,INDIRECT($F$1&amp;dbP!$D$2&amp;":"&amp;dbP!$D$2),"&lt;="&amp;AS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T316" s="1">
        <f ca="1">SUMIFS(INDIRECT($F$1&amp;$F316&amp;":"&amp;$F316),INDIRECT($F$1&amp;dbP!$D$2&amp;":"&amp;dbP!$D$2),"&gt;="&amp;AT$6,INDIRECT($F$1&amp;dbP!$D$2&amp;":"&amp;dbP!$D$2),"&lt;="&amp;AT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U316" s="1">
        <f ca="1">SUMIFS(INDIRECT($F$1&amp;$F316&amp;":"&amp;$F316),INDIRECT($F$1&amp;dbP!$D$2&amp;":"&amp;dbP!$D$2),"&gt;="&amp;AU$6,INDIRECT($F$1&amp;dbP!$D$2&amp;":"&amp;dbP!$D$2),"&lt;="&amp;AU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V316" s="1">
        <f ca="1">SUMIFS(INDIRECT($F$1&amp;$F316&amp;":"&amp;$F316),INDIRECT($F$1&amp;dbP!$D$2&amp;":"&amp;dbP!$D$2),"&gt;="&amp;AV$6,INDIRECT($F$1&amp;dbP!$D$2&amp;":"&amp;dbP!$D$2),"&lt;="&amp;AV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W316" s="1">
        <f ca="1">SUMIFS(INDIRECT($F$1&amp;$F316&amp;":"&amp;$F316),INDIRECT($F$1&amp;dbP!$D$2&amp;":"&amp;dbP!$D$2),"&gt;="&amp;AW$6,INDIRECT($F$1&amp;dbP!$D$2&amp;":"&amp;dbP!$D$2),"&lt;="&amp;AW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X316" s="1">
        <f ca="1">SUMIFS(INDIRECT($F$1&amp;$F316&amp;":"&amp;$F316),INDIRECT($F$1&amp;dbP!$D$2&amp;":"&amp;dbP!$D$2),"&gt;="&amp;AX$6,INDIRECT($F$1&amp;dbP!$D$2&amp;":"&amp;dbP!$D$2),"&lt;="&amp;AX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Y316" s="1">
        <f ca="1">SUMIFS(INDIRECT($F$1&amp;$F316&amp;":"&amp;$F316),INDIRECT($F$1&amp;dbP!$D$2&amp;":"&amp;dbP!$D$2),"&gt;="&amp;AY$6,INDIRECT($F$1&amp;dbP!$D$2&amp;":"&amp;dbP!$D$2),"&lt;="&amp;AY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AZ316" s="1">
        <f ca="1">SUMIFS(INDIRECT($F$1&amp;$F316&amp;":"&amp;$F316),INDIRECT($F$1&amp;dbP!$D$2&amp;":"&amp;dbP!$D$2),"&gt;="&amp;AZ$6,INDIRECT($F$1&amp;dbP!$D$2&amp;":"&amp;dbP!$D$2),"&lt;="&amp;AZ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A316" s="1">
        <f ca="1">SUMIFS(INDIRECT($F$1&amp;$F316&amp;":"&amp;$F316),INDIRECT($F$1&amp;dbP!$D$2&amp;":"&amp;dbP!$D$2),"&gt;="&amp;BA$6,INDIRECT($F$1&amp;dbP!$D$2&amp;":"&amp;dbP!$D$2),"&lt;="&amp;BA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B316" s="1">
        <f ca="1">SUMIFS(INDIRECT($F$1&amp;$F316&amp;":"&amp;$F316),INDIRECT($F$1&amp;dbP!$D$2&amp;":"&amp;dbP!$D$2),"&gt;="&amp;BB$6,INDIRECT($F$1&amp;dbP!$D$2&amp;":"&amp;dbP!$D$2),"&lt;="&amp;BB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C316" s="1">
        <f ca="1">SUMIFS(INDIRECT($F$1&amp;$F316&amp;":"&amp;$F316),INDIRECT($F$1&amp;dbP!$D$2&amp;":"&amp;dbP!$D$2),"&gt;="&amp;BC$6,INDIRECT($F$1&amp;dbP!$D$2&amp;":"&amp;dbP!$D$2),"&lt;="&amp;BC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D316" s="1">
        <f ca="1">SUMIFS(INDIRECT($F$1&amp;$F316&amp;":"&amp;$F316),INDIRECT($F$1&amp;dbP!$D$2&amp;":"&amp;dbP!$D$2),"&gt;="&amp;BD$6,INDIRECT($F$1&amp;dbP!$D$2&amp;":"&amp;dbP!$D$2),"&lt;="&amp;BD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  <c r="BE316" s="1">
        <f ca="1">SUMIFS(INDIRECT($F$1&amp;$F316&amp;":"&amp;$F316),INDIRECT($F$1&amp;dbP!$D$2&amp;":"&amp;dbP!$D$2),"&gt;="&amp;BE$6,INDIRECT($F$1&amp;dbP!$D$2&amp;":"&amp;dbP!$D$2),"&lt;="&amp;BE$7,INDIRECT($F$1&amp;dbP!$O$2&amp;":"&amp;dbP!$O$2),$H316,INDIRECT($F$1&amp;dbP!$P$2&amp;":"&amp;dbP!$P$2),IF($I316=$J316,"*",$I316),INDIRECT($F$1&amp;dbP!$Q$2&amp;":"&amp;dbP!$Q$2),IF(OR($I316=$J316,"  "&amp;$I316=$J316),"*",RIGHT($J316,LEN($J316)-4)),INDIRECT($F$1&amp;dbP!$AC$2&amp;":"&amp;dbP!$AC$2),RepP!$J$3)</f>
        <v>0</v>
      </c>
    </row>
    <row r="317" spans="2:57" x14ac:dyDescent="0.3">
      <c r="B317" s="1">
        <f>MAX(B$246:B316)+1</f>
        <v>76</v>
      </c>
      <c r="D317" s="1" t="str">
        <f ca="1">INDIRECT($B$1&amp;Items!T$2&amp;$B317)</f>
        <v>CF(-)</v>
      </c>
      <c r="F317" s="1" t="str">
        <f ca="1">INDIRECT($B$1&amp;Items!P$2&amp;$B317)</f>
        <v>AA</v>
      </c>
      <c r="H317" s="13" t="str">
        <f ca="1">INDIRECT($B$1&amp;Items!M$2&amp;$B317)</f>
        <v>Оплаты себестоимостных затрат</v>
      </c>
      <c r="I317" s="13" t="str">
        <f ca="1">IF(INDIRECT($B$1&amp;Items!N$2&amp;$B317)="",H317,INDIRECT($B$1&amp;Items!N$2&amp;$B317))</f>
        <v>Оплаты расходов этапа-5 бизнес-процесса</v>
      </c>
      <c r="J317" s="1" t="str">
        <f ca="1">IF(INDIRECT($B$1&amp;Items!O$2&amp;$B317)="",IF(H317&lt;&gt;I317,"  "&amp;I317,I317),"    "&amp;INDIRECT($B$1&amp;Items!O$2&amp;$B317))</f>
        <v xml:space="preserve">    Затраты на доставку и продажу-6</v>
      </c>
      <c r="S317" s="1">
        <f ca="1">SUM($U317:INDIRECT(ADDRESS(ROW(),SUMIFS($1:$1,$5:$5,MAX($5:$5)))))</f>
        <v>1025637.2535544201</v>
      </c>
      <c r="V317" s="1">
        <f ca="1">SUMIFS(INDIRECT($F$1&amp;$F317&amp;":"&amp;$F317),INDIRECT($F$1&amp;dbP!$D$2&amp;":"&amp;dbP!$D$2),"&gt;="&amp;V$6,INDIRECT($F$1&amp;dbP!$D$2&amp;":"&amp;dbP!$D$2),"&lt;="&amp;V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W317" s="1">
        <f ca="1">SUMIFS(INDIRECT($F$1&amp;$F317&amp;":"&amp;$F317),INDIRECT($F$1&amp;dbP!$D$2&amp;":"&amp;dbP!$D$2),"&gt;="&amp;W$6,INDIRECT($F$1&amp;dbP!$D$2&amp;":"&amp;dbP!$D$2),"&lt;="&amp;W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512818.62677721004</v>
      </c>
      <c r="X317" s="1">
        <f ca="1">SUMIFS(INDIRECT($F$1&amp;$F317&amp;":"&amp;$F317),INDIRECT($F$1&amp;dbP!$D$2&amp;":"&amp;dbP!$D$2),"&gt;="&amp;X$6,INDIRECT($F$1&amp;dbP!$D$2&amp;":"&amp;dbP!$D$2),"&lt;="&amp;X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Y317" s="1">
        <f ca="1">SUMIFS(INDIRECT($F$1&amp;$F317&amp;":"&amp;$F317),INDIRECT($F$1&amp;dbP!$D$2&amp;":"&amp;dbP!$D$2),"&gt;="&amp;Y$6,INDIRECT($F$1&amp;dbP!$D$2&amp;":"&amp;dbP!$D$2),"&lt;="&amp;Y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512818.62677721004</v>
      </c>
      <c r="Z317" s="1">
        <f ca="1">SUMIFS(INDIRECT($F$1&amp;$F317&amp;":"&amp;$F317),INDIRECT($F$1&amp;dbP!$D$2&amp;":"&amp;dbP!$D$2),"&gt;="&amp;Z$6,INDIRECT($F$1&amp;dbP!$D$2&amp;":"&amp;dbP!$D$2),"&lt;="&amp;Z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A317" s="1">
        <f ca="1">SUMIFS(INDIRECT($F$1&amp;$F317&amp;":"&amp;$F317),INDIRECT($F$1&amp;dbP!$D$2&amp;":"&amp;dbP!$D$2),"&gt;="&amp;AA$6,INDIRECT($F$1&amp;dbP!$D$2&amp;":"&amp;dbP!$D$2),"&lt;="&amp;AA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B317" s="1">
        <f ca="1">SUMIFS(INDIRECT($F$1&amp;$F317&amp;":"&amp;$F317),INDIRECT($F$1&amp;dbP!$D$2&amp;":"&amp;dbP!$D$2),"&gt;="&amp;AB$6,INDIRECT($F$1&amp;dbP!$D$2&amp;":"&amp;dbP!$D$2),"&lt;="&amp;AB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C317" s="1">
        <f ca="1">SUMIFS(INDIRECT($F$1&amp;$F317&amp;":"&amp;$F317),INDIRECT($F$1&amp;dbP!$D$2&amp;":"&amp;dbP!$D$2),"&gt;="&amp;AC$6,INDIRECT($F$1&amp;dbP!$D$2&amp;":"&amp;dbP!$D$2),"&lt;="&amp;AC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D317" s="1">
        <f ca="1">SUMIFS(INDIRECT($F$1&amp;$F317&amp;":"&amp;$F317),INDIRECT($F$1&amp;dbP!$D$2&amp;":"&amp;dbP!$D$2),"&gt;="&amp;AD$6,INDIRECT($F$1&amp;dbP!$D$2&amp;":"&amp;dbP!$D$2),"&lt;="&amp;AD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E317" s="1">
        <f ca="1">SUMIFS(INDIRECT($F$1&amp;$F317&amp;":"&amp;$F317),INDIRECT($F$1&amp;dbP!$D$2&amp;":"&amp;dbP!$D$2),"&gt;="&amp;AE$6,INDIRECT($F$1&amp;dbP!$D$2&amp;":"&amp;dbP!$D$2),"&lt;="&amp;AE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F317" s="1">
        <f ca="1">SUMIFS(INDIRECT($F$1&amp;$F317&amp;":"&amp;$F317),INDIRECT($F$1&amp;dbP!$D$2&amp;":"&amp;dbP!$D$2),"&gt;="&amp;AF$6,INDIRECT($F$1&amp;dbP!$D$2&amp;":"&amp;dbP!$D$2),"&lt;="&amp;AF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G317" s="1">
        <f ca="1">SUMIFS(INDIRECT($F$1&amp;$F317&amp;":"&amp;$F317),INDIRECT($F$1&amp;dbP!$D$2&amp;":"&amp;dbP!$D$2),"&gt;="&amp;AG$6,INDIRECT($F$1&amp;dbP!$D$2&amp;":"&amp;dbP!$D$2),"&lt;="&amp;AG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H317" s="1">
        <f ca="1">SUMIFS(INDIRECT($F$1&amp;$F317&amp;":"&amp;$F317),INDIRECT($F$1&amp;dbP!$D$2&amp;":"&amp;dbP!$D$2),"&gt;="&amp;AH$6,INDIRECT($F$1&amp;dbP!$D$2&amp;":"&amp;dbP!$D$2),"&lt;="&amp;AH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I317" s="1">
        <f ca="1">SUMIFS(INDIRECT($F$1&amp;$F317&amp;":"&amp;$F317),INDIRECT($F$1&amp;dbP!$D$2&amp;":"&amp;dbP!$D$2),"&gt;="&amp;AI$6,INDIRECT($F$1&amp;dbP!$D$2&amp;":"&amp;dbP!$D$2),"&lt;="&amp;AI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J317" s="1">
        <f ca="1">SUMIFS(INDIRECT($F$1&amp;$F317&amp;":"&amp;$F317),INDIRECT($F$1&amp;dbP!$D$2&amp;":"&amp;dbP!$D$2),"&gt;="&amp;AJ$6,INDIRECT($F$1&amp;dbP!$D$2&amp;":"&amp;dbP!$D$2),"&lt;="&amp;AJ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K317" s="1">
        <f ca="1">SUMIFS(INDIRECT($F$1&amp;$F317&amp;":"&amp;$F317),INDIRECT($F$1&amp;dbP!$D$2&amp;":"&amp;dbP!$D$2),"&gt;="&amp;AK$6,INDIRECT($F$1&amp;dbP!$D$2&amp;":"&amp;dbP!$D$2),"&lt;="&amp;AK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L317" s="1">
        <f ca="1">SUMIFS(INDIRECT($F$1&amp;$F317&amp;":"&amp;$F317),INDIRECT($F$1&amp;dbP!$D$2&amp;":"&amp;dbP!$D$2),"&gt;="&amp;AL$6,INDIRECT($F$1&amp;dbP!$D$2&amp;":"&amp;dbP!$D$2),"&lt;="&amp;AL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M317" s="1">
        <f ca="1">SUMIFS(INDIRECT($F$1&amp;$F317&amp;":"&amp;$F317),INDIRECT($F$1&amp;dbP!$D$2&amp;":"&amp;dbP!$D$2),"&gt;="&amp;AM$6,INDIRECT($F$1&amp;dbP!$D$2&amp;":"&amp;dbP!$D$2),"&lt;="&amp;AM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N317" s="1">
        <f ca="1">SUMIFS(INDIRECT($F$1&amp;$F317&amp;":"&amp;$F317),INDIRECT($F$1&amp;dbP!$D$2&amp;":"&amp;dbP!$D$2),"&gt;="&amp;AN$6,INDIRECT($F$1&amp;dbP!$D$2&amp;":"&amp;dbP!$D$2),"&lt;="&amp;AN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O317" s="1">
        <f ca="1">SUMIFS(INDIRECT($F$1&amp;$F317&amp;":"&amp;$F317),INDIRECT($F$1&amp;dbP!$D$2&amp;":"&amp;dbP!$D$2),"&gt;="&amp;AO$6,INDIRECT($F$1&amp;dbP!$D$2&amp;":"&amp;dbP!$D$2),"&lt;="&amp;AO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P317" s="1">
        <f ca="1">SUMIFS(INDIRECT($F$1&amp;$F317&amp;":"&amp;$F317),INDIRECT($F$1&amp;dbP!$D$2&amp;":"&amp;dbP!$D$2),"&gt;="&amp;AP$6,INDIRECT($F$1&amp;dbP!$D$2&amp;":"&amp;dbP!$D$2),"&lt;="&amp;AP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Q317" s="1">
        <f ca="1">SUMIFS(INDIRECT($F$1&amp;$F317&amp;":"&amp;$F317),INDIRECT($F$1&amp;dbP!$D$2&amp;":"&amp;dbP!$D$2),"&gt;="&amp;AQ$6,INDIRECT($F$1&amp;dbP!$D$2&amp;":"&amp;dbP!$D$2),"&lt;="&amp;AQ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R317" s="1">
        <f ca="1">SUMIFS(INDIRECT($F$1&amp;$F317&amp;":"&amp;$F317),INDIRECT($F$1&amp;dbP!$D$2&amp;":"&amp;dbP!$D$2),"&gt;="&amp;AR$6,INDIRECT($F$1&amp;dbP!$D$2&amp;":"&amp;dbP!$D$2),"&lt;="&amp;AR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S317" s="1">
        <f ca="1">SUMIFS(INDIRECT($F$1&amp;$F317&amp;":"&amp;$F317),INDIRECT($F$1&amp;dbP!$D$2&amp;":"&amp;dbP!$D$2),"&gt;="&amp;AS$6,INDIRECT($F$1&amp;dbP!$D$2&amp;":"&amp;dbP!$D$2),"&lt;="&amp;AS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T317" s="1">
        <f ca="1">SUMIFS(INDIRECT($F$1&amp;$F317&amp;":"&amp;$F317),INDIRECT($F$1&amp;dbP!$D$2&amp;":"&amp;dbP!$D$2),"&gt;="&amp;AT$6,INDIRECT($F$1&amp;dbP!$D$2&amp;":"&amp;dbP!$D$2),"&lt;="&amp;AT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U317" s="1">
        <f ca="1">SUMIFS(INDIRECT($F$1&amp;$F317&amp;":"&amp;$F317),INDIRECT($F$1&amp;dbP!$D$2&amp;":"&amp;dbP!$D$2),"&gt;="&amp;AU$6,INDIRECT($F$1&amp;dbP!$D$2&amp;":"&amp;dbP!$D$2),"&lt;="&amp;AU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V317" s="1">
        <f ca="1">SUMIFS(INDIRECT($F$1&amp;$F317&amp;":"&amp;$F317),INDIRECT($F$1&amp;dbP!$D$2&amp;":"&amp;dbP!$D$2),"&gt;="&amp;AV$6,INDIRECT($F$1&amp;dbP!$D$2&amp;":"&amp;dbP!$D$2),"&lt;="&amp;AV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W317" s="1">
        <f ca="1">SUMIFS(INDIRECT($F$1&amp;$F317&amp;":"&amp;$F317),INDIRECT($F$1&amp;dbP!$D$2&amp;":"&amp;dbP!$D$2),"&gt;="&amp;AW$6,INDIRECT($F$1&amp;dbP!$D$2&amp;":"&amp;dbP!$D$2),"&lt;="&amp;AW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X317" s="1">
        <f ca="1">SUMIFS(INDIRECT($F$1&amp;$F317&amp;":"&amp;$F317),INDIRECT($F$1&amp;dbP!$D$2&amp;":"&amp;dbP!$D$2),"&gt;="&amp;AX$6,INDIRECT($F$1&amp;dbP!$D$2&amp;":"&amp;dbP!$D$2),"&lt;="&amp;AX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Y317" s="1">
        <f ca="1">SUMIFS(INDIRECT($F$1&amp;$F317&amp;":"&amp;$F317),INDIRECT($F$1&amp;dbP!$D$2&amp;":"&amp;dbP!$D$2),"&gt;="&amp;AY$6,INDIRECT($F$1&amp;dbP!$D$2&amp;":"&amp;dbP!$D$2),"&lt;="&amp;AY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AZ317" s="1">
        <f ca="1">SUMIFS(INDIRECT($F$1&amp;$F317&amp;":"&amp;$F317),INDIRECT($F$1&amp;dbP!$D$2&amp;":"&amp;dbP!$D$2),"&gt;="&amp;AZ$6,INDIRECT($F$1&amp;dbP!$D$2&amp;":"&amp;dbP!$D$2),"&lt;="&amp;AZ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A317" s="1">
        <f ca="1">SUMIFS(INDIRECT($F$1&amp;$F317&amp;":"&amp;$F317),INDIRECT($F$1&amp;dbP!$D$2&amp;":"&amp;dbP!$D$2),"&gt;="&amp;BA$6,INDIRECT($F$1&amp;dbP!$D$2&amp;":"&amp;dbP!$D$2),"&lt;="&amp;BA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B317" s="1">
        <f ca="1">SUMIFS(INDIRECT($F$1&amp;$F317&amp;":"&amp;$F317),INDIRECT($F$1&amp;dbP!$D$2&amp;":"&amp;dbP!$D$2),"&gt;="&amp;BB$6,INDIRECT($F$1&amp;dbP!$D$2&amp;":"&amp;dbP!$D$2),"&lt;="&amp;BB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C317" s="1">
        <f ca="1">SUMIFS(INDIRECT($F$1&amp;$F317&amp;":"&amp;$F317),INDIRECT($F$1&amp;dbP!$D$2&amp;":"&amp;dbP!$D$2),"&gt;="&amp;BC$6,INDIRECT($F$1&amp;dbP!$D$2&amp;":"&amp;dbP!$D$2),"&lt;="&amp;BC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D317" s="1">
        <f ca="1">SUMIFS(INDIRECT($F$1&amp;$F317&amp;":"&amp;$F317),INDIRECT($F$1&amp;dbP!$D$2&amp;":"&amp;dbP!$D$2),"&gt;="&amp;BD$6,INDIRECT($F$1&amp;dbP!$D$2&amp;":"&amp;dbP!$D$2),"&lt;="&amp;BD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  <c r="BE317" s="1">
        <f ca="1">SUMIFS(INDIRECT($F$1&amp;$F317&amp;":"&amp;$F317),INDIRECT($F$1&amp;dbP!$D$2&amp;":"&amp;dbP!$D$2),"&gt;="&amp;BE$6,INDIRECT($F$1&amp;dbP!$D$2&amp;":"&amp;dbP!$D$2),"&lt;="&amp;BE$7,INDIRECT($F$1&amp;dbP!$O$2&amp;":"&amp;dbP!$O$2),$H317,INDIRECT($F$1&amp;dbP!$P$2&amp;":"&amp;dbP!$P$2),IF($I317=$J317,"*",$I317),INDIRECT($F$1&amp;dbP!$Q$2&amp;":"&amp;dbP!$Q$2),IF(OR($I317=$J317,"  "&amp;$I317=$J317),"*",RIGHT($J317,LEN($J317)-4)),INDIRECT($F$1&amp;dbP!$AC$2&amp;":"&amp;dbP!$AC$2),RepP!$J$3)</f>
        <v>0</v>
      </c>
    </row>
    <row r="318" spans="2:57" x14ac:dyDescent="0.3">
      <c r="B318" s="1">
        <f>MAX(B$246:B317)+1</f>
        <v>77</v>
      </c>
      <c r="D318" s="1" t="str">
        <f ca="1">INDIRECT($B$1&amp;Items!T$2&amp;$B318)</f>
        <v>CF(-)</v>
      </c>
      <c r="F318" s="1" t="str">
        <f ca="1">INDIRECT($B$1&amp;Items!P$2&amp;$B318)</f>
        <v>AA</v>
      </c>
      <c r="H318" s="13" t="str">
        <f ca="1">INDIRECT($B$1&amp;Items!M$2&amp;$B318)</f>
        <v>Оплаты себестоимостных затрат</v>
      </c>
      <c r="I318" s="13" t="str">
        <f ca="1">IF(INDIRECT($B$1&amp;Items!N$2&amp;$B318)="",H318,INDIRECT($B$1&amp;Items!N$2&amp;$B318))</f>
        <v>Оплаты расходов этапа-5 бизнес-процесса</v>
      </c>
      <c r="J318" s="1" t="str">
        <f ca="1">IF(INDIRECT($B$1&amp;Items!O$2&amp;$B318)="",IF(H318&lt;&gt;I318,"  "&amp;I318,I318),"    "&amp;INDIRECT($B$1&amp;Items!O$2&amp;$B318))</f>
        <v xml:space="preserve">    Затраты на доставку и продажу-7</v>
      </c>
      <c r="S318" s="1">
        <f ca="1">SUM($U318:INDIRECT(ADDRESS(ROW(),SUMIFS($1:$1,$5:$5,MAX($5:$5)))))</f>
        <v>1161108.1304335801</v>
      </c>
      <c r="V318" s="1">
        <f ca="1">SUMIFS(INDIRECT($F$1&amp;$F318&amp;":"&amp;$F318),INDIRECT($F$1&amp;dbP!$D$2&amp;":"&amp;dbP!$D$2),"&gt;="&amp;V$6,INDIRECT($F$1&amp;dbP!$D$2&amp;":"&amp;dbP!$D$2),"&lt;="&amp;V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W318" s="1">
        <f ca="1">SUMIFS(INDIRECT($F$1&amp;$F318&amp;":"&amp;$F318),INDIRECT($F$1&amp;dbP!$D$2&amp;":"&amp;dbP!$D$2),"&gt;="&amp;W$6,INDIRECT($F$1&amp;dbP!$D$2&amp;":"&amp;dbP!$D$2),"&lt;="&amp;W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812775.69130350603</v>
      </c>
      <c r="X318" s="1">
        <f ca="1">SUMIFS(INDIRECT($F$1&amp;$F318&amp;":"&amp;$F318),INDIRECT($F$1&amp;dbP!$D$2&amp;":"&amp;dbP!$D$2),"&gt;="&amp;X$6,INDIRECT($F$1&amp;dbP!$D$2&amp;":"&amp;dbP!$D$2),"&lt;="&amp;X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348332.43913007411</v>
      </c>
      <c r="Y318" s="1">
        <f ca="1">SUMIFS(INDIRECT($F$1&amp;$F318&amp;":"&amp;$F318),INDIRECT($F$1&amp;dbP!$D$2&amp;":"&amp;dbP!$D$2),"&gt;="&amp;Y$6,INDIRECT($F$1&amp;dbP!$D$2&amp;":"&amp;dbP!$D$2),"&lt;="&amp;Y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Z318" s="1">
        <f ca="1">SUMIFS(INDIRECT($F$1&amp;$F318&amp;":"&amp;$F318),INDIRECT($F$1&amp;dbP!$D$2&amp;":"&amp;dbP!$D$2),"&gt;="&amp;Z$6,INDIRECT($F$1&amp;dbP!$D$2&amp;":"&amp;dbP!$D$2),"&lt;="&amp;Z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A318" s="1">
        <f ca="1">SUMIFS(INDIRECT($F$1&amp;$F318&amp;":"&amp;$F318),INDIRECT($F$1&amp;dbP!$D$2&amp;":"&amp;dbP!$D$2),"&gt;="&amp;AA$6,INDIRECT($F$1&amp;dbP!$D$2&amp;":"&amp;dbP!$D$2),"&lt;="&amp;AA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B318" s="1">
        <f ca="1">SUMIFS(INDIRECT($F$1&amp;$F318&amp;":"&amp;$F318),INDIRECT($F$1&amp;dbP!$D$2&amp;":"&amp;dbP!$D$2),"&gt;="&amp;AB$6,INDIRECT($F$1&amp;dbP!$D$2&amp;":"&amp;dbP!$D$2),"&lt;="&amp;AB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C318" s="1">
        <f ca="1">SUMIFS(INDIRECT($F$1&amp;$F318&amp;":"&amp;$F318),INDIRECT($F$1&amp;dbP!$D$2&amp;":"&amp;dbP!$D$2),"&gt;="&amp;AC$6,INDIRECT($F$1&amp;dbP!$D$2&amp;":"&amp;dbP!$D$2),"&lt;="&amp;AC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D318" s="1">
        <f ca="1">SUMIFS(INDIRECT($F$1&amp;$F318&amp;":"&amp;$F318),INDIRECT($F$1&amp;dbP!$D$2&amp;":"&amp;dbP!$D$2),"&gt;="&amp;AD$6,INDIRECT($F$1&amp;dbP!$D$2&amp;":"&amp;dbP!$D$2),"&lt;="&amp;AD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E318" s="1">
        <f ca="1">SUMIFS(INDIRECT($F$1&amp;$F318&amp;":"&amp;$F318),INDIRECT($F$1&amp;dbP!$D$2&amp;":"&amp;dbP!$D$2),"&gt;="&amp;AE$6,INDIRECT($F$1&amp;dbP!$D$2&amp;":"&amp;dbP!$D$2),"&lt;="&amp;AE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F318" s="1">
        <f ca="1">SUMIFS(INDIRECT($F$1&amp;$F318&amp;":"&amp;$F318),INDIRECT($F$1&amp;dbP!$D$2&amp;":"&amp;dbP!$D$2),"&gt;="&amp;AF$6,INDIRECT($F$1&amp;dbP!$D$2&amp;":"&amp;dbP!$D$2),"&lt;="&amp;AF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G318" s="1">
        <f ca="1">SUMIFS(INDIRECT($F$1&amp;$F318&amp;":"&amp;$F318),INDIRECT($F$1&amp;dbP!$D$2&amp;":"&amp;dbP!$D$2),"&gt;="&amp;AG$6,INDIRECT($F$1&amp;dbP!$D$2&amp;":"&amp;dbP!$D$2),"&lt;="&amp;AG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H318" s="1">
        <f ca="1">SUMIFS(INDIRECT($F$1&amp;$F318&amp;":"&amp;$F318),INDIRECT($F$1&amp;dbP!$D$2&amp;":"&amp;dbP!$D$2),"&gt;="&amp;AH$6,INDIRECT($F$1&amp;dbP!$D$2&amp;":"&amp;dbP!$D$2),"&lt;="&amp;AH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I318" s="1">
        <f ca="1">SUMIFS(INDIRECT($F$1&amp;$F318&amp;":"&amp;$F318),INDIRECT($F$1&amp;dbP!$D$2&amp;":"&amp;dbP!$D$2),"&gt;="&amp;AI$6,INDIRECT($F$1&amp;dbP!$D$2&amp;":"&amp;dbP!$D$2),"&lt;="&amp;AI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J318" s="1">
        <f ca="1">SUMIFS(INDIRECT($F$1&amp;$F318&amp;":"&amp;$F318),INDIRECT($F$1&amp;dbP!$D$2&amp;":"&amp;dbP!$D$2),"&gt;="&amp;AJ$6,INDIRECT($F$1&amp;dbP!$D$2&amp;":"&amp;dbP!$D$2),"&lt;="&amp;AJ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K318" s="1">
        <f ca="1">SUMIFS(INDIRECT($F$1&amp;$F318&amp;":"&amp;$F318),INDIRECT($F$1&amp;dbP!$D$2&amp;":"&amp;dbP!$D$2),"&gt;="&amp;AK$6,INDIRECT($F$1&amp;dbP!$D$2&amp;":"&amp;dbP!$D$2),"&lt;="&amp;AK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L318" s="1">
        <f ca="1">SUMIFS(INDIRECT($F$1&amp;$F318&amp;":"&amp;$F318),INDIRECT($F$1&amp;dbP!$D$2&amp;":"&amp;dbP!$D$2),"&gt;="&amp;AL$6,INDIRECT($F$1&amp;dbP!$D$2&amp;":"&amp;dbP!$D$2),"&lt;="&amp;AL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M318" s="1">
        <f ca="1">SUMIFS(INDIRECT($F$1&amp;$F318&amp;":"&amp;$F318),INDIRECT($F$1&amp;dbP!$D$2&amp;":"&amp;dbP!$D$2),"&gt;="&amp;AM$6,INDIRECT($F$1&amp;dbP!$D$2&amp;":"&amp;dbP!$D$2),"&lt;="&amp;AM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N318" s="1">
        <f ca="1">SUMIFS(INDIRECT($F$1&amp;$F318&amp;":"&amp;$F318),INDIRECT($F$1&amp;dbP!$D$2&amp;":"&amp;dbP!$D$2),"&gt;="&amp;AN$6,INDIRECT($F$1&amp;dbP!$D$2&amp;":"&amp;dbP!$D$2),"&lt;="&amp;AN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O318" s="1">
        <f ca="1">SUMIFS(INDIRECT($F$1&amp;$F318&amp;":"&amp;$F318),INDIRECT($F$1&amp;dbP!$D$2&amp;":"&amp;dbP!$D$2),"&gt;="&amp;AO$6,INDIRECT($F$1&amp;dbP!$D$2&amp;":"&amp;dbP!$D$2),"&lt;="&amp;AO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P318" s="1">
        <f ca="1">SUMIFS(INDIRECT($F$1&amp;$F318&amp;":"&amp;$F318),INDIRECT($F$1&amp;dbP!$D$2&amp;":"&amp;dbP!$D$2),"&gt;="&amp;AP$6,INDIRECT($F$1&amp;dbP!$D$2&amp;":"&amp;dbP!$D$2),"&lt;="&amp;AP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Q318" s="1">
        <f ca="1">SUMIFS(INDIRECT($F$1&amp;$F318&amp;":"&amp;$F318),INDIRECT($F$1&amp;dbP!$D$2&amp;":"&amp;dbP!$D$2),"&gt;="&amp;AQ$6,INDIRECT($F$1&amp;dbP!$D$2&amp;":"&amp;dbP!$D$2),"&lt;="&amp;AQ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R318" s="1">
        <f ca="1">SUMIFS(INDIRECT($F$1&amp;$F318&amp;":"&amp;$F318),INDIRECT($F$1&amp;dbP!$D$2&amp;":"&amp;dbP!$D$2),"&gt;="&amp;AR$6,INDIRECT($F$1&amp;dbP!$D$2&amp;":"&amp;dbP!$D$2),"&lt;="&amp;AR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S318" s="1">
        <f ca="1">SUMIFS(INDIRECT($F$1&amp;$F318&amp;":"&amp;$F318),INDIRECT($F$1&amp;dbP!$D$2&amp;":"&amp;dbP!$D$2),"&gt;="&amp;AS$6,INDIRECT($F$1&amp;dbP!$D$2&amp;":"&amp;dbP!$D$2),"&lt;="&amp;AS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T318" s="1">
        <f ca="1">SUMIFS(INDIRECT($F$1&amp;$F318&amp;":"&amp;$F318),INDIRECT($F$1&amp;dbP!$D$2&amp;":"&amp;dbP!$D$2),"&gt;="&amp;AT$6,INDIRECT($F$1&amp;dbP!$D$2&amp;":"&amp;dbP!$D$2),"&lt;="&amp;AT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U318" s="1">
        <f ca="1">SUMIFS(INDIRECT($F$1&amp;$F318&amp;":"&amp;$F318),INDIRECT($F$1&amp;dbP!$D$2&amp;":"&amp;dbP!$D$2),"&gt;="&amp;AU$6,INDIRECT($F$1&amp;dbP!$D$2&amp;":"&amp;dbP!$D$2),"&lt;="&amp;AU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V318" s="1">
        <f ca="1">SUMIFS(INDIRECT($F$1&amp;$F318&amp;":"&amp;$F318),INDIRECT($F$1&amp;dbP!$D$2&amp;":"&amp;dbP!$D$2),"&gt;="&amp;AV$6,INDIRECT($F$1&amp;dbP!$D$2&amp;":"&amp;dbP!$D$2),"&lt;="&amp;AV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W318" s="1">
        <f ca="1">SUMIFS(INDIRECT($F$1&amp;$F318&amp;":"&amp;$F318),INDIRECT($F$1&amp;dbP!$D$2&amp;":"&amp;dbP!$D$2),"&gt;="&amp;AW$6,INDIRECT($F$1&amp;dbP!$D$2&amp;":"&amp;dbP!$D$2),"&lt;="&amp;AW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X318" s="1">
        <f ca="1">SUMIFS(INDIRECT($F$1&amp;$F318&amp;":"&amp;$F318),INDIRECT($F$1&amp;dbP!$D$2&amp;":"&amp;dbP!$D$2),"&gt;="&amp;AX$6,INDIRECT($F$1&amp;dbP!$D$2&amp;":"&amp;dbP!$D$2),"&lt;="&amp;AX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Y318" s="1">
        <f ca="1">SUMIFS(INDIRECT($F$1&amp;$F318&amp;":"&amp;$F318),INDIRECT($F$1&amp;dbP!$D$2&amp;":"&amp;dbP!$D$2),"&gt;="&amp;AY$6,INDIRECT($F$1&amp;dbP!$D$2&amp;":"&amp;dbP!$D$2),"&lt;="&amp;AY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AZ318" s="1">
        <f ca="1">SUMIFS(INDIRECT($F$1&amp;$F318&amp;":"&amp;$F318),INDIRECT($F$1&amp;dbP!$D$2&amp;":"&amp;dbP!$D$2),"&gt;="&amp;AZ$6,INDIRECT($F$1&amp;dbP!$D$2&amp;":"&amp;dbP!$D$2),"&lt;="&amp;AZ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A318" s="1">
        <f ca="1">SUMIFS(INDIRECT($F$1&amp;$F318&amp;":"&amp;$F318),INDIRECT($F$1&amp;dbP!$D$2&amp;":"&amp;dbP!$D$2),"&gt;="&amp;BA$6,INDIRECT($F$1&amp;dbP!$D$2&amp;":"&amp;dbP!$D$2),"&lt;="&amp;BA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B318" s="1">
        <f ca="1">SUMIFS(INDIRECT($F$1&amp;$F318&amp;":"&amp;$F318),INDIRECT($F$1&amp;dbP!$D$2&amp;":"&amp;dbP!$D$2),"&gt;="&amp;BB$6,INDIRECT($F$1&amp;dbP!$D$2&amp;":"&amp;dbP!$D$2),"&lt;="&amp;BB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C318" s="1">
        <f ca="1">SUMIFS(INDIRECT($F$1&amp;$F318&amp;":"&amp;$F318),INDIRECT($F$1&amp;dbP!$D$2&amp;":"&amp;dbP!$D$2),"&gt;="&amp;BC$6,INDIRECT($F$1&amp;dbP!$D$2&amp;":"&amp;dbP!$D$2),"&lt;="&amp;BC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D318" s="1">
        <f ca="1">SUMIFS(INDIRECT($F$1&amp;$F318&amp;":"&amp;$F318),INDIRECT($F$1&amp;dbP!$D$2&amp;":"&amp;dbP!$D$2),"&gt;="&amp;BD$6,INDIRECT($F$1&amp;dbP!$D$2&amp;":"&amp;dbP!$D$2),"&lt;="&amp;BD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  <c r="BE318" s="1">
        <f ca="1">SUMIFS(INDIRECT($F$1&amp;$F318&amp;":"&amp;$F318),INDIRECT($F$1&amp;dbP!$D$2&amp;":"&amp;dbP!$D$2),"&gt;="&amp;BE$6,INDIRECT($F$1&amp;dbP!$D$2&amp;":"&amp;dbP!$D$2),"&lt;="&amp;BE$7,INDIRECT($F$1&amp;dbP!$O$2&amp;":"&amp;dbP!$O$2),$H318,INDIRECT($F$1&amp;dbP!$P$2&amp;":"&amp;dbP!$P$2),IF($I318=$J318,"*",$I318),INDIRECT($F$1&amp;dbP!$Q$2&amp;":"&amp;dbP!$Q$2),IF(OR($I318=$J318,"  "&amp;$I318=$J318),"*",RIGHT($J318,LEN($J318)-4)),INDIRECT($F$1&amp;dbP!$AC$2&amp;":"&amp;dbP!$AC$2),RepP!$J$3)</f>
        <v>0</v>
      </c>
    </row>
    <row r="319" spans="2:57" x14ac:dyDescent="0.3">
      <c r="B319" s="1">
        <f>MAX(B$246:B318)+1</f>
        <v>78</v>
      </c>
      <c r="D319" s="1" t="str">
        <f ca="1">INDIRECT($B$1&amp;Items!T$2&amp;$B319)</f>
        <v>CF(-)</v>
      </c>
      <c r="F319" s="1" t="str">
        <f ca="1">INDIRECT($B$1&amp;Items!P$2&amp;$B319)</f>
        <v>AA</v>
      </c>
      <c r="H319" s="13" t="str">
        <f ca="1">INDIRECT($B$1&amp;Items!M$2&amp;$B319)</f>
        <v>Оплаты себестоимостных затрат</v>
      </c>
      <c r="I319" s="13" t="str">
        <f ca="1">IF(INDIRECT($B$1&amp;Items!N$2&amp;$B319)="",H319,INDIRECT($B$1&amp;Items!N$2&amp;$B319))</f>
        <v>Оплаты расходов этапа-5 бизнес-процесса</v>
      </c>
      <c r="J319" s="1" t="str">
        <f ca="1">IF(INDIRECT($B$1&amp;Items!O$2&amp;$B319)="",IF(H319&lt;&gt;I319,"  "&amp;I319,I319),"    "&amp;INDIRECT($B$1&amp;Items!O$2&amp;$B319))</f>
        <v xml:space="preserve">    Затраты на доставку и продажу-8</v>
      </c>
      <c r="S319" s="1">
        <f ca="1">SUM($U319:INDIRECT(ADDRESS(ROW(),SUMIFS($1:$1,$5:$5,MAX($5:$5)))))</f>
        <v>713460</v>
      </c>
      <c r="V319" s="1">
        <f ca="1">SUMIFS(INDIRECT($F$1&amp;$F319&amp;":"&amp;$F319),INDIRECT($F$1&amp;dbP!$D$2&amp;":"&amp;dbP!$D$2),"&gt;="&amp;V$6,INDIRECT($F$1&amp;dbP!$D$2&amp;":"&amp;dbP!$D$2),"&lt;="&amp;V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W319" s="1">
        <f ca="1">SUMIFS(INDIRECT($F$1&amp;$F319&amp;":"&amp;$F319),INDIRECT($F$1&amp;dbP!$D$2&amp;":"&amp;dbP!$D$2),"&gt;="&amp;W$6,INDIRECT($F$1&amp;dbP!$D$2&amp;":"&amp;dbP!$D$2),"&lt;="&amp;W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713460</v>
      </c>
      <c r="X319" s="1">
        <f ca="1">SUMIFS(INDIRECT($F$1&amp;$F319&amp;":"&amp;$F319),INDIRECT($F$1&amp;dbP!$D$2&amp;":"&amp;dbP!$D$2),"&gt;="&amp;X$6,INDIRECT($F$1&amp;dbP!$D$2&amp;":"&amp;dbP!$D$2),"&lt;="&amp;X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Y319" s="1">
        <f ca="1">SUMIFS(INDIRECT($F$1&amp;$F319&amp;":"&amp;$F319),INDIRECT($F$1&amp;dbP!$D$2&amp;":"&amp;dbP!$D$2),"&gt;="&amp;Y$6,INDIRECT($F$1&amp;dbP!$D$2&amp;":"&amp;dbP!$D$2),"&lt;="&amp;Y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Z319" s="1">
        <f ca="1">SUMIFS(INDIRECT($F$1&amp;$F319&amp;":"&amp;$F319),INDIRECT($F$1&amp;dbP!$D$2&amp;":"&amp;dbP!$D$2),"&gt;="&amp;Z$6,INDIRECT($F$1&amp;dbP!$D$2&amp;":"&amp;dbP!$D$2),"&lt;="&amp;Z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A319" s="1">
        <f ca="1">SUMIFS(INDIRECT($F$1&amp;$F319&amp;":"&amp;$F319),INDIRECT($F$1&amp;dbP!$D$2&amp;":"&amp;dbP!$D$2),"&gt;="&amp;AA$6,INDIRECT($F$1&amp;dbP!$D$2&amp;":"&amp;dbP!$D$2),"&lt;="&amp;AA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B319" s="1">
        <f ca="1">SUMIFS(INDIRECT($F$1&amp;$F319&amp;":"&amp;$F319),INDIRECT($F$1&amp;dbP!$D$2&amp;":"&amp;dbP!$D$2),"&gt;="&amp;AB$6,INDIRECT($F$1&amp;dbP!$D$2&amp;":"&amp;dbP!$D$2),"&lt;="&amp;AB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C319" s="1">
        <f ca="1">SUMIFS(INDIRECT($F$1&amp;$F319&amp;":"&amp;$F319),INDIRECT($F$1&amp;dbP!$D$2&amp;":"&amp;dbP!$D$2),"&gt;="&amp;AC$6,INDIRECT($F$1&amp;dbP!$D$2&amp;":"&amp;dbP!$D$2),"&lt;="&amp;AC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D319" s="1">
        <f ca="1">SUMIFS(INDIRECT($F$1&amp;$F319&amp;":"&amp;$F319),INDIRECT($F$1&amp;dbP!$D$2&amp;":"&amp;dbP!$D$2),"&gt;="&amp;AD$6,INDIRECT($F$1&amp;dbP!$D$2&amp;":"&amp;dbP!$D$2),"&lt;="&amp;AD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E319" s="1">
        <f ca="1">SUMIFS(INDIRECT($F$1&amp;$F319&amp;":"&amp;$F319),INDIRECT($F$1&amp;dbP!$D$2&amp;":"&amp;dbP!$D$2),"&gt;="&amp;AE$6,INDIRECT($F$1&amp;dbP!$D$2&amp;":"&amp;dbP!$D$2),"&lt;="&amp;AE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F319" s="1">
        <f ca="1">SUMIFS(INDIRECT($F$1&amp;$F319&amp;":"&amp;$F319),INDIRECT($F$1&amp;dbP!$D$2&amp;":"&amp;dbP!$D$2),"&gt;="&amp;AF$6,INDIRECT($F$1&amp;dbP!$D$2&amp;":"&amp;dbP!$D$2),"&lt;="&amp;AF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G319" s="1">
        <f ca="1">SUMIFS(INDIRECT($F$1&amp;$F319&amp;":"&amp;$F319),INDIRECT($F$1&amp;dbP!$D$2&amp;":"&amp;dbP!$D$2),"&gt;="&amp;AG$6,INDIRECT($F$1&amp;dbP!$D$2&amp;":"&amp;dbP!$D$2),"&lt;="&amp;AG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H319" s="1">
        <f ca="1">SUMIFS(INDIRECT($F$1&amp;$F319&amp;":"&amp;$F319),INDIRECT($F$1&amp;dbP!$D$2&amp;":"&amp;dbP!$D$2),"&gt;="&amp;AH$6,INDIRECT($F$1&amp;dbP!$D$2&amp;":"&amp;dbP!$D$2),"&lt;="&amp;AH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I319" s="1">
        <f ca="1">SUMIFS(INDIRECT($F$1&amp;$F319&amp;":"&amp;$F319),INDIRECT($F$1&amp;dbP!$D$2&amp;":"&amp;dbP!$D$2),"&gt;="&amp;AI$6,INDIRECT($F$1&amp;dbP!$D$2&amp;":"&amp;dbP!$D$2),"&lt;="&amp;AI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J319" s="1">
        <f ca="1">SUMIFS(INDIRECT($F$1&amp;$F319&amp;":"&amp;$F319),INDIRECT($F$1&amp;dbP!$D$2&amp;":"&amp;dbP!$D$2),"&gt;="&amp;AJ$6,INDIRECT($F$1&amp;dbP!$D$2&amp;":"&amp;dbP!$D$2),"&lt;="&amp;AJ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K319" s="1">
        <f ca="1">SUMIFS(INDIRECT($F$1&amp;$F319&amp;":"&amp;$F319),INDIRECT($F$1&amp;dbP!$D$2&amp;":"&amp;dbP!$D$2),"&gt;="&amp;AK$6,INDIRECT($F$1&amp;dbP!$D$2&amp;":"&amp;dbP!$D$2),"&lt;="&amp;AK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L319" s="1">
        <f ca="1">SUMIFS(INDIRECT($F$1&amp;$F319&amp;":"&amp;$F319),INDIRECT($F$1&amp;dbP!$D$2&amp;":"&amp;dbP!$D$2),"&gt;="&amp;AL$6,INDIRECT($F$1&amp;dbP!$D$2&amp;":"&amp;dbP!$D$2),"&lt;="&amp;AL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M319" s="1">
        <f ca="1">SUMIFS(INDIRECT($F$1&amp;$F319&amp;":"&amp;$F319),INDIRECT($F$1&amp;dbP!$D$2&amp;":"&amp;dbP!$D$2),"&gt;="&amp;AM$6,INDIRECT($F$1&amp;dbP!$D$2&amp;":"&amp;dbP!$D$2),"&lt;="&amp;AM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N319" s="1">
        <f ca="1">SUMIFS(INDIRECT($F$1&amp;$F319&amp;":"&amp;$F319),INDIRECT($F$1&amp;dbP!$D$2&amp;":"&amp;dbP!$D$2),"&gt;="&amp;AN$6,INDIRECT($F$1&amp;dbP!$D$2&amp;":"&amp;dbP!$D$2),"&lt;="&amp;AN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O319" s="1">
        <f ca="1">SUMIFS(INDIRECT($F$1&amp;$F319&amp;":"&amp;$F319),INDIRECT($F$1&amp;dbP!$D$2&amp;":"&amp;dbP!$D$2),"&gt;="&amp;AO$6,INDIRECT($F$1&amp;dbP!$D$2&amp;":"&amp;dbP!$D$2),"&lt;="&amp;AO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P319" s="1">
        <f ca="1">SUMIFS(INDIRECT($F$1&amp;$F319&amp;":"&amp;$F319),INDIRECT($F$1&amp;dbP!$D$2&amp;":"&amp;dbP!$D$2),"&gt;="&amp;AP$6,INDIRECT($F$1&amp;dbP!$D$2&amp;":"&amp;dbP!$D$2),"&lt;="&amp;AP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Q319" s="1">
        <f ca="1">SUMIFS(INDIRECT($F$1&amp;$F319&amp;":"&amp;$F319),INDIRECT($F$1&amp;dbP!$D$2&amp;":"&amp;dbP!$D$2),"&gt;="&amp;AQ$6,INDIRECT($F$1&amp;dbP!$D$2&amp;":"&amp;dbP!$D$2),"&lt;="&amp;AQ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R319" s="1">
        <f ca="1">SUMIFS(INDIRECT($F$1&amp;$F319&amp;":"&amp;$F319),INDIRECT($F$1&amp;dbP!$D$2&amp;":"&amp;dbP!$D$2),"&gt;="&amp;AR$6,INDIRECT($F$1&amp;dbP!$D$2&amp;":"&amp;dbP!$D$2),"&lt;="&amp;AR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S319" s="1">
        <f ca="1">SUMIFS(INDIRECT($F$1&amp;$F319&amp;":"&amp;$F319),INDIRECT($F$1&amp;dbP!$D$2&amp;":"&amp;dbP!$D$2),"&gt;="&amp;AS$6,INDIRECT($F$1&amp;dbP!$D$2&amp;":"&amp;dbP!$D$2),"&lt;="&amp;AS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T319" s="1">
        <f ca="1">SUMIFS(INDIRECT($F$1&amp;$F319&amp;":"&amp;$F319),INDIRECT($F$1&amp;dbP!$D$2&amp;":"&amp;dbP!$D$2),"&gt;="&amp;AT$6,INDIRECT($F$1&amp;dbP!$D$2&amp;":"&amp;dbP!$D$2),"&lt;="&amp;AT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U319" s="1">
        <f ca="1">SUMIFS(INDIRECT($F$1&amp;$F319&amp;":"&amp;$F319),INDIRECT($F$1&amp;dbP!$D$2&amp;":"&amp;dbP!$D$2),"&gt;="&amp;AU$6,INDIRECT($F$1&amp;dbP!$D$2&amp;":"&amp;dbP!$D$2),"&lt;="&amp;AU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V319" s="1">
        <f ca="1">SUMIFS(INDIRECT($F$1&amp;$F319&amp;":"&amp;$F319),INDIRECT($F$1&amp;dbP!$D$2&amp;":"&amp;dbP!$D$2),"&gt;="&amp;AV$6,INDIRECT($F$1&amp;dbP!$D$2&amp;":"&amp;dbP!$D$2),"&lt;="&amp;AV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W319" s="1">
        <f ca="1">SUMIFS(INDIRECT($F$1&amp;$F319&amp;":"&amp;$F319),INDIRECT($F$1&amp;dbP!$D$2&amp;":"&amp;dbP!$D$2),"&gt;="&amp;AW$6,INDIRECT($F$1&amp;dbP!$D$2&amp;":"&amp;dbP!$D$2),"&lt;="&amp;AW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X319" s="1">
        <f ca="1">SUMIFS(INDIRECT($F$1&amp;$F319&amp;":"&amp;$F319),INDIRECT($F$1&amp;dbP!$D$2&amp;":"&amp;dbP!$D$2),"&gt;="&amp;AX$6,INDIRECT($F$1&amp;dbP!$D$2&amp;":"&amp;dbP!$D$2),"&lt;="&amp;AX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Y319" s="1">
        <f ca="1">SUMIFS(INDIRECT($F$1&amp;$F319&amp;":"&amp;$F319),INDIRECT($F$1&amp;dbP!$D$2&amp;":"&amp;dbP!$D$2),"&gt;="&amp;AY$6,INDIRECT($F$1&amp;dbP!$D$2&amp;":"&amp;dbP!$D$2),"&lt;="&amp;AY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AZ319" s="1">
        <f ca="1">SUMIFS(INDIRECT($F$1&amp;$F319&amp;":"&amp;$F319),INDIRECT($F$1&amp;dbP!$D$2&amp;":"&amp;dbP!$D$2),"&gt;="&amp;AZ$6,INDIRECT($F$1&amp;dbP!$D$2&amp;":"&amp;dbP!$D$2),"&lt;="&amp;AZ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A319" s="1">
        <f ca="1">SUMIFS(INDIRECT($F$1&amp;$F319&amp;":"&amp;$F319),INDIRECT($F$1&amp;dbP!$D$2&amp;":"&amp;dbP!$D$2),"&gt;="&amp;BA$6,INDIRECT($F$1&amp;dbP!$D$2&amp;":"&amp;dbP!$D$2),"&lt;="&amp;BA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B319" s="1">
        <f ca="1">SUMIFS(INDIRECT($F$1&amp;$F319&amp;":"&amp;$F319),INDIRECT($F$1&amp;dbP!$D$2&amp;":"&amp;dbP!$D$2),"&gt;="&amp;BB$6,INDIRECT($F$1&amp;dbP!$D$2&amp;":"&amp;dbP!$D$2),"&lt;="&amp;BB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C319" s="1">
        <f ca="1">SUMIFS(INDIRECT($F$1&amp;$F319&amp;":"&amp;$F319),INDIRECT($F$1&amp;dbP!$D$2&amp;":"&amp;dbP!$D$2),"&gt;="&amp;BC$6,INDIRECT($F$1&amp;dbP!$D$2&amp;":"&amp;dbP!$D$2),"&lt;="&amp;BC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D319" s="1">
        <f ca="1">SUMIFS(INDIRECT($F$1&amp;$F319&amp;":"&amp;$F319),INDIRECT($F$1&amp;dbP!$D$2&amp;":"&amp;dbP!$D$2),"&gt;="&amp;BD$6,INDIRECT($F$1&amp;dbP!$D$2&amp;":"&amp;dbP!$D$2),"&lt;="&amp;BD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  <c r="BE319" s="1">
        <f ca="1">SUMIFS(INDIRECT($F$1&amp;$F319&amp;":"&amp;$F319),INDIRECT($F$1&amp;dbP!$D$2&amp;":"&amp;dbP!$D$2),"&gt;="&amp;BE$6,INDIRECT($F$1&amp;dbP!$D$2&amp;":"&amp;dbP!$D$2),"&lt;="&amp;BE$7,INDIRECT($F$1&amp;dbP!$O$2&amp;":"&amp;dbP!$O$2),$H319,INDIRECT($F$1&amp;dbP!$P$2&amp;":"&amp;dbP!$P$2),IF($I319=$J319,"*",$I319),INDIRECT($F$1&amp;dbP!$Q$2&amp;":"&amp;dbP!$Q$2),IF(OR($I319=$J319,"  "&amp;$I319=$J319),"*",RIGHT($J319,LEN($J319)-4)),INDIRECT($F$1&amp;dbP!$AC$2&amp;":"&amp;dbP!$AC$2),RepP!$J$3)</f>
        <v>0</v>
      </c>
    </row>
    <row r="320" spans="2:57" x14ac:dyDescent="0.3">
      <c r="B320" s="1">
        <f>MAX(B$246:B319)+1</f>
        <v>79</v>
      </c>
      <c r="D320" s="1" t="str">
        <f ca="1">INDIRECT($B$1&amp;Items!T$2&amp;$B320)</f>
        <v>CF(-)</v>
      </c>
      <c r="F320" s="1" t="str">
        <f ca="1">INDIRECT($B$1&amp;Items!P$2&amp;$B320)</f>
        <v>AA</v>
      </c>
      <c r="H320" s="13" t="str">
        <f ca="1">INDIRECT($B$1&amp;Items!M$2&amp;$B320)</f>
        <v>Оплаты себестоимостных затрат</v>
      </c>
      <c r="I320" s="13" t="str">
        <f ca="1">IF(INDIRECT($B$1&amp;Items!N$2&amp;$B320)="",H320,INDIRECT($B$1&amp;Items!N$2&amp;$B320))</f>
        <v>Оплаты расходов этапа-5 бизнес-процесса</v>
      </c>
      <c r="J320" s="1" t="str">
        <f ca="1">IF(INDIRECT($B$1&amp;Items!O$2&amp;$B320)="",IF(H320&lt;&gt;I320,"  "&amp;I320,I320),"    "&amp;INDIRECT($B$1&amp;Items!O$2&amp;$B320))</f>
        <v xml:space="preserve">    Затраты на доставку и продажу-9</v>
      </c>
      <c r="S320" s="1">
        <f ca="1">SUM($U320:INDIRECT(ADDRESS(ROW(),SUMIFS($1:$1,$5:$5,MAX($5:$5)))))</f>
        <v>698332</v>
      </c>
      <c r="V320" s="1">
        <f ca="1">SUMIFS(INDIRECT($F$1&amp;$F320&amp;":"&amp;$F320),INDIRECT($F$1&amp;dbP!$D$2&amp;":"&amp;dbP!$D$2),"&gt;="&amp;V$6,INDIRECT($F$1&amp;dbP!$D$2&amp;":"&amp;dbP!$D$2),"&lt;="&amp;V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W320" s="1">
        <f ca="1">SUMIFS(INDIRECT($F$1&amp;$F320&amp;":"&amp;$F320),INDIRECT($F$1&amp;dbP!$D$2&amp;":"&amp;dbP!$D$2),"&gt;="&amp;W$6,INDIRECT($F$1&amp;dbP!$D$2&amp;":"&amp;dbP!$D$2),"&lt;="&amp;W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X320" s="1">
        <f ca="1">SUMIFS(INDIRECT($F$1&amp;$F320&amp;":"&amp;$F320),INDIRECT($F$1&amp;dbP!$D$2&amp;":"&amp;dbP!$D$2),"&gt;="&amp;X$6,INDIRECT($F$1&amp;dbP!$D$2&amp;":"&amp;dbP!$D$2),"&lt;="&amp;X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698332</v>
      </c>
      <c r="Y320" s="1">
        <f ca="1">SUMIFS(INDIRECT($F$1&amp;$F320&amp;":"&amp;$F320),INDIRECT($F$1&amp;dbP!$D$2&amp;":"&amp;dbP!$D$2),"&gt;="&amp;Y$6,INDIRECT($F$1&amp;dbP!$D$2&amp;":"&amp;dbP!$D$2),"&lt;="&amp;Y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Z320" s="1">
        <f ca="1">SUMIFS(INDIRECT($F$1&amp;$F320&amp;":"&amp;$F320),INDIRECT($F$1&amp;dbP!$D$2&amp;":"&amp;dbP!$D$2),"&gt;="&amp;Z$6,INDIRECT($F$1&amp;dbP!$D$2&amp;":"&amp;dbP!$D$2),"&lt;="&amp;Z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A320" s="1">
        <f ca="1">SUMIFS(INDIRECT($F$1&amp;$F320&amp;":"&amp;$F320),INDIRECT($F$1&amp;dbP!$D$2&amp;":"&amp;dbP!$D$2),"&gt;="&amp;AA$6,INDIRECT($F$1&amp;dbP!$D$2&amp;":"&amp;dbP!$D$2),"&lt;="&amp;AA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B320" s="1">
        <f ca="1">SUMIFS(INDIRECT($F$1&amp;$F320&amp;":"&amp;$F320),INDIRECT($F$1&amp;dbP!$D$2&amp;":"&amp;dbP!$D$2),"&gt;="&amp;AB$6,INDIRECT($F$1&amp;dbP!$D$2&amp;":"&amp;dbP!$D$2),"&lt;="&amp;AB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C320" s="1">
        <f ca="1">SUMIFS(INDIRECT($F$1&amp;$F320&amp;":"&amp;$F320),INDIRECT($F$1&amp;dbP!$D$2&amp;":"&amp;dbP!$D$2),"&gt;="&amp;AC$6,INDIRECT($F$1&amp;dbP!$D$2&amp;":"&amp;dbP!$D$2),"&lt;="&amp;AC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D320" s="1">
        <f ca="1">SUMIFS(INDIRECT($F$1&amp;$F320&amp;":"&amp;$F320),INDIRECT($F$1&amp;dbP!$D$2&amp;":"&amp;dbP!$D$2),"&gt;="&amp;AD$6,INDIRECT($F$1&amp;dbP!$D$2&amp;":"&amp;dbP!$D$2),"&lt;="&amp;AD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E320" s="1">
        <f ca="1">SUMIFS(INDIRECT($F$1&amp;$F320&amp;":"&amp;$F320),INDIRECT($F$1&amp;dbP!$D$2&amp;":"&amp;dbP!$D$2),"&gt;="&amp;AE$6,INDIRECT($F$1&amp;dbP!$D$2&amp;":"&amp;dbP!$D$2),"&lt;="&amp;AE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F320" s="1">
        <f ca="1">SUMIFS(INDIRECT($F$1&amp;$F320&amp;":"&amp;$F320),INDIRECT($F$1&amp;dbP!$D$2&amp;":"&amp;dbP!$D$2),"&gt;="&amp;AF$6,INDIRECT($F$1&amp;dbP!$D$2&amp;":"&amp;dbP!$D$2),"&lt;="&amp;AF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G320" s="1">
        <f ca="1">SUMIFS(INDIRECT($F$1&amp;$F320&amp;":"&amp;$F320),INDIRECT($F$1&amp;dbP!$D$2&amp;":"&amp;dbP!$D$2),"&gt;="&amp;AG$6,INDIRECT($F$1&amp;dbP!$D$2&amp;":"&amp;dbP!$D$2),"&lt;="&amp;AG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H320" s="1">
        <f ca="1">SUMIFS(INDIRECT($F$1&amp;$F320&amp;":"&amp;$F320),INDIRECT($F$1&amp;dbP!$D$2&amp;":"&amp;dbP!$D$2),"&gt;="&amp;AH$6,INDIRECT($F$1&amp;dbP!$D$2&amp;":"&amp;dbP!$D$2),"&lt;="&amp;AH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I320" s="1">
        <f ca="1">SUMIFS(INDIRECT($F$1&amp;$F320&amp;":"&amp;$F320),INDIRECT($F$1&amp;dbP!$D$2&amp;":"&amp;dbP!$D$2),"&gt;="&amp;AI$6,INDIRECT($F$1&amp;dbP!$D$2&amp;":"&amp;dbP!$D$2),"&lt;="&amp;AI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J320" s="1">
        <f ca="1">SUMIFS(INDIRECT($F$1&amp;$F320&amp;":"&amp;$F320),INDIRECT($F$1&amp;dbP!$D$2&amp;":"&amp;dbP!$D$2),"&gt;="&amp;AJ$6,INDIRECT($F$1&amp;dbP!$D$2&amp;":"&amp;dbP!$D$2),"&lt;="&amp;AJ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K320" s="1">
        <f ca="1">SUMIFS(INDIRECT($F$1&amp;$F320&amp;":"&amp;$F320),INDIRECT($F$1&amp;dbP!$D$2&amp;":"&amp;dbP!$D$2),"&gt;="&amp;AK$6,INDIRECT($F$1&amp;dbP!$D$2&amp;":"&amp;dbP!$D$2),"&lt;="&amp;AK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L320" s="1">
        <f ca="1">SUMIFS(INDIRECT($F$1&amp;$F320&amp;":"&amp;$F320),INDIRECT($F$1&amp;dbP!$D$2&amp;":"&amp;dbP!$D$2),"&gt;="&amp;AL$6,INDIRECT($F$1&amp;dbP!$D$2&amp;":"&amp;dbP!$D$2),"&lt;="&amp;AL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M320" s="1">
        <f ca="1">SUMIFS(INDIRECT($F$1&amp;$F320&amp;":"&amp;$F320),INDIRECT($F$1&amp;dbP!$D$2&amp;":"&amp;dbP!$D$2),"&gt;="&amp;AM$6,INDIRECT($F$1&amp;dbP!$D$2&amp;":"&amp;dbP!$D$2),"&lt;="&amp;AM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N320" s="1">
        <f ca="1">SUMIFS(INDIRECT($F$1&amp;$F320&amp;":"&amp;$F320),INDIRECT($F$1&amp;dbP!$D$2&amp;":"&amp;dbP!$D$2),"&gt;="&amp;AN$6,INDIRECT($F$1&amp;dbP!$D$2&amp;":"&amp;dbP!$D$2),"&lt;="&amp;AN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O320" s="1">
        <f ca="1">SUMIFS(INDIRECT($F$1&amp;$F320&amp;":"&amp;$F320),INDIRECT($F$1&amp;dbP!$D$2&amp;":"&amp;dbP!$D$2),"&gt;="&amp;AO$6,INDIRECT($F$1&amp;dbP!$D$2&amp;":"&amp;dbP!$D$2),"&lt;="&amp;AO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P320" s="1">
        <f ca="1">SUMIFS(INDIRECT($F$1&amp;$F320&amp;":"&amp;$F320),INDIRECT($F$1&amp;dbP!$D$2&amp;":"&amp;dbP!$D$2),"&gt;="&amp;AP$6,INDIRECT($F$1&amp;dbP!$D$2&amp;":"&amp;dbP!$D$2),"&lt;="&amp;AP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Q320" s="1">
        <f ca="1">SUMIFS(INDIRECT($F$1&amp;$F320&amp;":"&amp;$F320),INDIRECT($F$1&amp;dbP!$D$2&amp;":"&amp;dbP!$D$2),"&gt;="&amp;AQ$6,INDIRECT($F$1&amp;dbP!$D$2&amp;":"&amp;dbP!$D$2),"&lt;="&amp;AQ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R320" s="1">
        <f ca="1">SUMIFS(INDIRECT($F$1&amp;$F320&amp;":"&amp;$F320),INDIRECT($F$1&amp;dbP!$D$2&amp;":"&amp;dbP!$D$2),"&gt;="&amp;AR$6,INDIRECT($F$1&amp;dbP!$D$2&amp;":"&amp;dbP!$D$2),"&lt;="&amp;AR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S320" s="1">
        <f ca="1">SUMIFS(INDIRECT($F$1&amp;$F320&amp;":"&amp;$F320),INDIRECT($F$1&amp;dbP!$D$2&amp;":"&amp;dbP!$D$2),"&gt;="&amp;AS$6,INDIRECT($F$1&amp;dbP!$D$2&amp;":"&amp;dbP!$D$2),"&lt;="&amp;AS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T320" s="1">
        <f ca="1">SUMIFS(INDIRECT($F$1&amp;$F320&amp;":"&amp;$F320),INDIRECT($F$1&amp;dbP!$D$2&amp;":"&amp;dbP!$D$2),"&gt;="&amp;AT$6,INDIRECT($F$1&amp;dbP!$D$2&amp;":"&amp;dbP!$D$2),"&lt;="&amp;AT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U320" s="1">
        <f ca="1">SUMIFS(INDIRECT($F$1&amp;$F320&amp;":"&amp;$F320),INDIRECT($F$1&amp;dbP!$D$2&amp;":"&amp;dbP!$D$2),"&gt;="&amp;AU$6,INDIRECT($F$1&amp;dbP!$D$2&amp;":"&amp;dbP!$D$2),"&lt;="&amp;AU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V320" s="1">
        <f ca="1">SUMIFS(INDIRECT($F$1&amp;$F320&amp;":"&amp;$F320),INDIRECT($F$1&amp;dbP!$D$2&amp;":"&amp;dbP!$D$2),"&gt;="&amp;AV$6,INDIRECT($F$1&amp;dbP!$D$2&amp;":"&amp;dbP!$D$2),"&lt;="&amp;AV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W320" s="1">
        <f ca="1">SUMIFS(INDIRECT($F$1&amp;$F320&amp;":"&amp;$F320),INDIRECT($F$1&amp;dbP!$D$2&amp;":"&amp;dbP!$D$2),"&gt;="&amp;AW$6,INDIRECT($F$1&amp;dbP!$D$2&amp;":"&amp;dbP!$D$2),"&lt;="&amp;AW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X320" s="1">
        <f ca="1">SUMIFS(INDIRECT($F$1&amp;$F320&amp;":"&amp;$F320),INDIRECT($F$1&amp;dbP!$D$2&amp;":"&amp;dbP!$D$2),"&gt;="&amp;AX$6,INDIRECT($F$1&amp;dbP!$D$2&amp;":"&amp;dbP!$D$2),"&lt;="&amp;AX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Y320" s="1">
        <f ca="1">SUMIFS(INDIRECT($F$1&amp;$F320&amp;":"&amp;$F320),INDIRECT($F$1&amp;dbP!$D$2&amp;":"&amp;dbP!$D$2),"&gt;="&amp;AY$6,INDIRECT($F$1&amp;dbP!$D$2&amp;":"&amp;dbP!$D$2),"&lt;="&amp;AY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AZ320" s="1">
        <f ca="1">SUMIFS(INDIRECT($F$1&amp;$F320&amp;":"&amp;$F320),INDIRECT($F$1&amp;dbP!$D$2&amp;":"&amp;dbP!$D$2),"&gt;="&amp;AZ$6,INDIRECT($F$1&amp;dbP!$D$2&amp;":"&amp;dbP!$D$2),"&lt;="&amp;AZ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A320" s="1">
        <f ca="1">SUMIFS(INDIRECT($F$1&amp;$F320&amp;":"&amp;$F320),INDIRECT($F$1&amp;dbP!$D$2&amp;":"&amp;dbP!$D$2),"&gt;="&amp;BA$6,INDIRECT($F$1&amp;dbP!$D$2&amp;":"&amp;dbP!$D$2),"&lt;="&amp;BA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B320" s="1">
        <f ca="1">SUMIFS(INDIRECT($F$1&amp;$F320&amp;":"&amp;$F320),INDIRECT($F$1&amp;dbP!$D$2&amp;":"&amp;dbP!$D$2),"&gt;="&amp;BB$6,INDIRECT($F$1&amp;dbP!$D$2&amp;":"&amp;dbP!$D$2),"&lt;="&amp;BB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C320" s="1">
        <f ca="1">SUMIFS(INDIRECT($F$1&amp;$F320&amp;":"&amp;$F320),INDIRECT($F$1&amp;dbP!$D$2&amp;":"&amp;dbP!$D$2),"&gt;="&amp;BC$6,INDIRECT($F$1&amp;dbP!$D$2&amp;":"&amp;dbP!$D$2),"&lt;="&amp;BC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D320" s="1">
        <f ca="1">SUMIFS(INDIRECT($F$1&amp;$F320&amp;":"&amp;$F320),INDIRECT($F$1&amp;dbP!$D$2&amp;":"&amp;dbP!$D$2),"&gt;="&amp;BD$6,INDIRECT($F$1&amp;dbP!$D$2&amp;":"&amp;dbP!$D$2),"&lt;="&amp;BD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  <c r="BE320" s="1">
        <f ca="1">SUMIFS(INDIRECT($F$1&amp;$F320&amp;":"&amp;$F320),INDIRECT($F$1&amp;dbP!$D$2&amp;":"&amp;dbP!$D$2),"&gt;="&amp;BE$6,INDIRECT($F$1&amp;dbP!$D$2&amp;":"&amp;dbP!$D$2),"&lt;="&amp;BE$7,INDIRECT($F$1&amp;dbP!$O$2&amp;":"&amp;dbP!$O$2),$H320,INDIRECT($F$1&amp;dbP!$P$2&amp;":"&amp;dbP!$P$2),IF($I320=$J320,"*",$I320),INDIRECT($F$1&amp;dbP!$Q$2&amp;":"&amp;dbP!$Q$2),IF(OR($I320=$J320,"  "&amp;$I320=$J320),"*",RIGHT($J320,LEN($J320)-4)),INDIRECT($F$1&amp;dbP!$AC$2&amp;":"&amp;dbP!$AC$2),RepP!$J$3)</f>
        <v>0</v>
      </c>
    </row>
    <row r="321" spans="1:57" x14ac:dyDescent="0.3">
      <c r="B321" s="1">
        <f>MAX(B$246:B320)+1</f>
        <v>80</v>
      </c>
      <c r="D321" s="1" t="str">
        <f ca="1">INDIRECT($B$1&amp;Items!T$2&amp;$B321)</f>
        <v>CF(-)</v>
      </c>
      <c r="F321" s="1" t="str">
        <f ca="1">INDIRECT($B$1&amp;Items!P$2&amp;$B321)</f>
        <v>AA</v>
      </c>
      <c r="H321" s="13" t="str">
        <f ca="1">INDIRECT($B$1&amp;Items!M$2&amp;$B321)</f>
        <v>Оплаты себестоимостных затрат</v>
      </c>
      <c r="I321" s="13" t="str">
        <f ca="1">IF(INDIRECT($B$1&amp;Items!N$2&amp;$B321)="",H321,INDIRECT($B$1&amp;Items!N$2&amp;$B321))</f>
        <v>Оплаты расходов этапа-5 бизнес-процесса</v>
      </c>
      <c r="J321" s="1" t="str">
        <f ca="1">IF(INDIRECT($B$1&amp;Items!O$2&amp;$B321)="",IF(H321&lt;&gt;I321,"  "&amp;I321,I321),"    "&amp;INDIRECT($B$1&amp;Items!O$2&amp;$B321))</f>
        <v xml:space="preserve">    Затраты на доставку и продажу-10</v>
      </c>
      <c r="S321" s="1">
        <f ca="1">SUM($U321:INDIRECT(ADDRESS(ROW(),SUMIFS($1:$1,$5:$5,MAX($5:$5)))))</f>
        <v>656805.24</v>
      </c>
      <c r="V321" s="1">
        <f ca="1">SUMIFS(INDIRECT($F$1&amp;$F321&amp;":"&amp;$F321),INDIRECT($F$1&amp;dbP!$D$2&amp;":"&amp;dbP!$D$2),"&gt;="&amp;V$6,INDIRECT($F$1&amp;dbP!$D$2&amp;":"&amp;dbP!$D$2),"&lt;="&amp;V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W321" s="1">
        <f ca="1">SUMIFS(INDIRECT($F$1&amp;$F321&amp;":"&amp;$F321),INDIRECT($F$1&amp;dbP!$D$2&amp;":"&amp;dbP!$D$2),"&gt;="&amp;W$6,INDIRECT($F$1&amp;dbP!$D$2&amp;":"&amp;dbP!$D$2),"&lt;="&amp;W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X321" s="1">
        <f ca="1">SUMIFS(INDIRECT($F$1&amp;$F321&amp;":"&amp;$F321),INDIRECT($F$1&amp;dbP!$D$2&amp;":"&amp;dbP!$D$2),"&gt;="&amp;X$6,INDIRECT($F$1&amp;dbP!$D$2&amp;":"&amp;dbP!$D$2),"&lt;="&amp;X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656805.24</v>
      </c>
      <c r="Y321" s="1">
        <f ca="1">SUMIFS(INDIRECT($F$1&amp;$F321&amp;":"&amp;$F321),INDIRECT($F$1&amp;dbP!$D$2&amp;":"&amp;dbP!$D$2),"&gt;="&amp;Y$6,INDIRECT($F$1&amp;dbP!$D$2&amp;":"&amp;dbP!$D$2),"&lt;="&amp;Y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Z321" s="1">
        <f ca="1">SUMIFS(INDIRECT($F$1&amp;$F321&amp;":"&amp;$F321),INDIRECT($F$1&amp;dbP!$D$2&amp;":"&amp;dbP!$D$2),"&gt;="&amp;Z$6,INDIRECT($F$1&amp;dbP!$D$2&amp;":"&amp;dbP!$D$2),"&lt;="&amp;Z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A321" s="1">
        <f ca="1">SUMIFS(INDIRECT($F$1&amp;$F321&amp;":"&amp;$F321),INDIRECT($F$1&amp;dbP!$D$2&amp;":"&amp;dbP!$D$2),"&gt;="&amp;AA$6,INDIRECT($F$1&amp;dbP!$D$2&amp;":"&amp;dbP!$D$2),"&lt;="&amp;AA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B321" s="1">
        <f ca="1">SUMIFS(INDIRECT($F$1&amp;$F321&amp;":"&amp;$F321),INDIRECT($F$1&amp;dbP!$D$2&amp;":"&amp;dbP!$D$2),"&gt;="&amp;AB$6,INDIRECT($F$1&amp;dbP!$D$2&amp;":"&amp;dbP!$D$2),"&lt;="&amp;AB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C321" s="1">
        <f ca="1">SUMIFS(INDIRECT($F$1&amp;$F321&amp;":"&amp;$F321),INDIRECT($F$1&amp;dbP!$D$2&amp;":"&amp;dbP!$D$2),"&gt;="&amp;AC$6,INDIRECT($F$1&amp;dbP!$D$2&amp;":"&amp;dbP!$D$2),"&lt;="&amp;AC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D321" s="1">
        <f ca="1">SUMIFS(INDIRECT($F$1&amp;$F321&amp;":"&amp;$F321),INDIRECT($F$1&amp;dbP!$D$2&amp;":"&amp;dbP!$D$2),"&gt;="&amp;AD$6,INDIRECT($F$1&amp;dbP!$D$2&amp;":"&amp;dbP!$D$2),"&lt;="&amp;AD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E321" s="1">
        <f ca="1">SUMIFS(INDIRECT($F$1&amp;$F321&amp;":"&amp;$F321),INDIRECT($F$1&amp;dbP!$D$2&amp;":"&amp;dbP!$D$2),"&gt;="&amp;AE$6,INDIRECT($F$1&amp;dbP!$D$2&amp;":"&amp;dbP!$D$2),"&lt;="&amp;AE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F321" s="1">
        <f ca="1">SUMIFS(INDIRECT($F$1&amp;$F321&amp;":"&amp;$F321),INDIRECT($F$1&amp;dbP!$D$2&amp;":"&amp;dbP!$D$2),"&gt;="&amp;AF$6,INDIRECT($F$1&amp;dbP!$D$2&amp;":"&amp;dbP!$D$2),"&lt;="&amp;AF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G321" s="1">
        <f ca="1">SUMIFS(INDIRECT($F$1&amp;$F321&amp;":"&amp;$F321),INDIRECT($F$1&amp;dbP!$D$2&amp;":"&amp;dbP!$D$2),"&gt;="&amp;AG$6,INDIRECT($F$1&amp;dbP!$D$2&amp;":"&amp;dbP!$D$2),"&lt;="&amp;AG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H321" s="1">
        <f ca="1">SUMIFS(INDIRECT($F$1&amp;$F321&amp;":"&amp;$F321),INDIRECT($F$1&amp;dbP!$D$2&amp;":"&amp;dbP!$D$2),"&gt;="&amp;AH$6,INDIRECT($F$1&amp;dbP!$D$2&amp;":"&amp;dbP!$D$2),"&lt;="&amp;AH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I321" s="1">
        <f ca="1">SUMIFS(INDIRECT($F$1&amp;$F321&amp;":"&amp;$F321),INDIRECT($F$1&amp;dbP!$D$2&amp;":"&amp;dbP!$D$2),"&gt;="&amp;AI$6,INDIRECT($F$1&amp;dbP!$D$2&amp;":"&amp;dbP!$D$2),"&lt;="&amp;AI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J321" s="1">
        <f ca="1">SUMIFS(INDIRECT($F$1&amp;$F321&amp;":"&amp;$F321),INDIRECT($F$1&amp;dbP!$D$2&amp;":"&amp;dbP!$D$2),"&gt;="&amp;AJ$6,INDIRECT($F$1&amp;dbP!$D$2&amp;":"&amp;dbP!$D$2),"&lt;="&amp;AJ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K321" s="1">
        <f ca="1">SUMIFS(INDIRECT($F$1&amp;$F321&amp;":"&amp;$F321),INDIRECT($F$1&amp;dbP!$D$2&amp;":"&amp;dbP!$D$2),"&gt;="&amp;AK$6,INDIRECT($F$1&amp;dbP!$D$2&amp;":"&amp;dbP!$D$2),"&lt;="&amp;AK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L321" s="1">
        <f ca="1">SUMIFS(INDIRECT($F$1&amp;$F321&amp;":"&amp;$F321),INDIRECT($F$1&amp;dbP!$D$2&amp;":"&amp;dbP!$D$2),"&gt;="&amp;AL$6,INDIRECT($F$1&amp;dbP!$D$2&amp;":"&amp;dbP!$D$2),"&lt;="&amp;AL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M321" s="1">
        <f ca="1">SUMIFS(INDIRECT($F$1&amp;$F321&amp;":"&amp;$F321),INDIRECT($F$1&amp;dbP!$D$2&amp;":"&amp;dbP!$D$2),"&gt;="&amp;AM$6,INDIRECT($F$1&amp;dbP!$D$2&amp;":"&amp;dbP!$D$2),"&lt;="&amp;AM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N321" s="1">
        <f ca="1">SUMIFS(INDIRECT($F$1&amp;$F321&amp;":"&amp;$F321),INDIRECT($F$1&amp;dbP!$D$2&amp;":"&amp;dbP!$D$2),"&gt;="&amp;AN$6,INDIRECT($F$1&amp;dbP!$D$2&amp;":"&amp;dbP!$D$2),"&lt;="&amp;AN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O321" s="1">
        <f ca="1">SUMIFS(INDIRECT($F$1&amp;$F321&amp;":"&amp;$F321),INDIRECT($F$1&amp;dbP!$D$2&amp;":"&amp;dbP!$D$2),"&gt;="&amp;AO$6,INDIRECT($F$1&amp;dbP!$D$2&amp;":"&amp;dbP!$D$2),"&lt;="&amp;AO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P321" s="1">
        <f ca="1">SUMIFS(INDIRECT($F$1&amp;$F321&amp;":"&amp;$F321),INDIRECT($F$1&amp;dbP!$D$2&amp;":"&amp;dbP!$D$2),"&gt;="&amp;AP$6,INDIRECT($F$1&amp;dbP!$D$2&amp;":"&amp;dbP!$D$2),"&lt;="&amp;AP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Q321" s="1">
        <f ca="1">SUMIFS(INDIRECT($F$1&amp;$F321&amp;":"&amp;$F321),INDIRECT($F$1&amp;dbP!$D$2&amp;":"&amp;dbP!$D$2),"&gt;="&amp;AQ$6,INDIRECT($F$1&amp;dbP!$D$2&amp;":"&amp;dbP!$D$2),"&lt;="&amp;AQ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R321" s="1">
        <f ca="1">SUMIFS(INDIRECT($F$1&amp;$F321&amp;":"&amp;$F321),INDIRECT($F$1&amp;dbP!$D$2&amp;":"&amp;dbP!$D$2),"&gt;="&amp;AR$6,INDIRECT($F$1&amp;dbP!$D$2&amp;":"&amp;dbP!$D$2),"&lt;="&amp;AR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S321" s="1">
        <f ca="1">SUMIFS(INDIRECT($F$1&amp;$F321&amp;":"&amp;$F321),INDIRECT($F$1&amp;dbP!$D$2&amp;":"&amp;dbP!$D$2),"&gt;="&amp;AS$6,INDIRECT($F$1&amp;dbP!$D$2&amp;":"&amp;dbP!$D$2),"&lt;="&amp;AS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T321" s="1">
        <f ca="1">SUMIFS(INDIRECT($F$1&amp;$F321&amp;":"&amp;$F321),INDIRECT($F$1&amp;dbP!$D$2&amp;":"&amp;dbP!$D$2),"&gt;="&amp;AT$6,INDIRECT($F$1&amp;dbP!$D$2&amp;":"&amp;dbP!$D$2),"&lt;="&amp;AT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U321" s="1">
        <f ca="1">SUMIFS(INDIRECT($F$1&amp;$F321&amp;":"&amp;$F321),INDIRECT($F$1&amp;dbP!$D$2&amp;":"&amp;dbP!$D$2),"&gt;="&amp;AU$6,INDIRECT($F$1&amp;dbP!$D$2&amp;":"&amp;dbP!$D$2),"&lt;="&amp;AU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V321" s="1">
        <f ca="1">SUMIFS(INDIRECT($F$1&amp;$F321&amp;":"&amp;$F321),INDIRECT($F$1&amp;dbP!$D$2&amp;":"&amp;dbP!$D$2),"&gt;="&amp;AV$6,INDIRECT($F$1&amp;dbP!$D$2&amp;":"&amp;dbP!$D$2),"&lt;="&amp;AV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W321" s="1">
        <f ca="1">SUMIFS(INDIRECT($F$1&amp;$F321&amp;":"&amp;$F321),INDIRECT($F$1&amp;dbP!$D$2&amp;":"&amp;dbP!$D$2),"&gt;="&amp;AW$6,INDIRECT($F$1&amp;dbP!$D$2&amp;":"&amp;dbP!$D$2),"&lt;="&amp;AW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X321" s="1">
        <f ca="1">SUMIFS(INDIRECT($F$1&amp;$F321&amp;":"&amp;$F321),INDIRECT($F$1&amp;dbP!$D$2&amp;":"&amp;dbP!$D$2),"&gt;="&amp;AX$6,INDIRECT($F$1&amp;dbP!$D$2&amp;":"&amp;dbP!$D$2),"&lt;="&amp;AX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Y321" s="1">
        <f ca="1">SUMIFS(INDIRECT($F$1&amp;$F321&amp;":"&amp;$F321),INDIRECT($F$1&amp;dbP!$D$2&amp;":"&amp;dbP!$D$2),"&gt;="&amp;AY$6,INDIRECT($F$1&amp;dbP!$D$2&amp;":"&amp;dbP!$D$2),"&lt;="&amp;AY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AZ321" s="1">
        <f ca="1">SUMIFS(INDIRECT($F$1&amp;$F321&amp;":"&amp;$F321),INDIRECT($F$1&amp;dbP!$D$2&amp;":"&amp;dbP!$D$2),"&gt;="&amp;AZ$6,INDIRECT($F$1&amp;dbP!$D$2&amp;":"&amp;dbP!$D$2),"&lt;="&amp;AZ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A321" s="1">
        <f ca="1">SUMIFS(INDIRECT($F$1&amp;$F321&amp;":"&amp;$F321),INDIRECT($F$1&amp;dbP!$D$2&amp;":"&amp;dbP!$D$2),"&gt;="&amp;BA$6,INDIRECT($F$1&amp;dbP!$D$2&amp;":"&amp;dbP!$D$2),"&lt;="&amp;BA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B321" s="1">
        <f ca="1">SUMIFS(INDIRECT($F$1&amp;$F321&amp;":"&amp;$F321),INDIRECT($F$1&amp;dbP!$D$2&amp;":"&amp;dbP!$D$2),"&gt;="&amp;BB$6,INDIRECT($F$1&amp;dbP!$D$2&amp;":"&amp;dbP!$D$2),"&lt;="&amp;BB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C321" s="1">
        <f ca="1">SUMIFS(INDIRECT($F$1&amp;$F321&amp;":"&amp;$F321),INDIRECT($F$1&amp;dbP!$D$2&amp;":"&amp;dbP!$D$2),"&gt;="&amp;BC$6,INDIRECT($F$1&amp;dbP!$D$2&amp;":"&amp;dbP!$D$2),"&lt;="&amp;BC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D321" s="1">
        <f ca="1">SUMIFS(INDIRECT($F$1&amp;$F321&amp;":"&amp;$F321),INDIRECT($F$1&amp;dbP!$D$2&amp;":"&amp;dbP!$D$2),"&gt;="&amp;BD$6,INDIRECT($F$1&amp;dbP!$D$2&amp;":"&amp;dbP!$D$2),"&lt;="&amp;BD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  <c r="BE321" s="1">
        <f ca="1">SUMIFS(INDIRECT($F$1&amp;$F321&amp;":"&amp;$F321),INDIRECT($F$1&amp;dbP!$D$2&amp;":"&amp;dbP!$D$2),"&gt;="&amp;BE$6,INDIRECT($F$1&amp;dbP!$D$2&amp;":"&amp;dbP!$D$2),"&lt;="&amp;BE$7,INDIRECT($F$1&amp;dbP!$O$2&amp;":"&amp;dbP!$O$2),$H321,INDIRECT($F$1&amp;dbP!$P$2&amp;":"&amp;dbP!$P$2),IF($I321=$J321,"*",$I321),INDIRECT($F$1&amp;dbP!$Q$2&amp;":"&amp;dbP!$Q$2),IF(OR($I321=$J321,"  "&amp;$I321=$J321),"*",RIGHT($J321,LEN($J321)-4)),INDIRECT($F$1&amp;dbP!$AC$2&amp;":"&amp;dbP!$AC$2),RepP!$J$3)</f>
        <v>0</v>
      </c>
    </row>
    <row r="322" spans="1:57" ht="4.95" customHeight="1" x14ac:dyDescent="0.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3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</row>
    <row r="323" spans="1:57" x14ac:dyDescent="0.3">
      <c r="B323" s="1">
        <f>MAX(B$246:B322)+1</f>
        <v>81</v>
      </c>
      <c r="D323" s="1" t="str">
        <f ca="1">INDIRECT($B$1&amp;Items!T$2&amp;$B323)</f>
        <v>CF</v>
      </c>
      <c r="F323" s="1">
        <f ca="1">INDIRECT($B$1&amp;Items!P$2&amp;$B323)</f>
        <v>0</v>
      </c>
      <c r="H323" s="13" t="str">
        <f ca="1">INDIRECT($B$1&amp;Items!M$2&amp;$B323)</f>
        <v>Денежный поток от продаж</v>
      </c>
      <c r="I323" s="13" t="str">
        <f ca="1">IF(INDIRECT($B$1&amp;Items!N$2&amp;$B323)="",H323,INDIRECT($B$1&amp;Items!N$2&amp;$B323))</f>
        <v>Денежный поток от продаж</v>
      </c>
      <c r="J323" s="1" t="str">
        <f ca="1">IF(INDIRECT($B$1&amp;Items!O$2&amp;$B323)="",IF(H323&lt;&gt;I323,"  "&amp;I323,I323),"    "&amp;INDIRECT($B$1&amp;Items!O$2&amp;$B323))</f>
        <v>Денежный поток от продаж</v>
      </c>
      <c r="S323" s="1">
        <f ca="1">SUM($U323:INDIRECT(ADDRESS(ROW(),SUMIFS($1:$1,$5:$5,MAX($5:$5)))))</f>
        <v>34871913.075192332</v>
      </c>
      <c r="V323" s="1">
        <f ca="1">SUMIFS(V$248:V322,$D$248:$D322,Items!$T$11)-SUMIFS(V$248:V322,$D$248:$D322,Items!$T$19)</f>
        <v>-8082707.2673942</v>
      </c>
      <c r="W323" s="1">
        <f ca="1">SUMIFS(W$248:W322,$D$248:$D322,Items!$T$11)-SUMIFS(W$248:W322,$D$248:$D322,Items!$T$19)</f>
        <v>-7605572.3931537159</v>
      </c>
      <c r="X323" s="1">
        <f ca="1">SUMIFS(X$248:X322,$D$248:$D322,Items!$T$11)-SUMIFS(X$248:X322,$D$248:$D322,Items!$T$19)</f>
        <v>-7566737.0456965771</v>
      </c>
      <c r="Y323" s="1">
        <f ca="1">SUMIFS(Y$248:Y322,$D$248:$D322,Items!$T$11)-SUMIFS(Y$248:Y322,$D$248:$D322,Items!$T$19)</f>
        <v>-4559548.2246750128</v>
      </c>
      <c r="Z323" s="1">
        <f ca="1">SUMIFS(Z$248:Z322,$D$248:$D322,Items!$T$11)-SUMIFS(Z$248:Z322,$D$248:$D322,Items!$T$19)</f>
        <v>24405768.022095934</v>
      </c>
      <c r="AA323" s="1">
        <f ca="1">SUMIFS(AA$248:AA322,$D$248:$D322,Items!$T$11)-SUMIFS(AA$248:AA322,$D$248:$D322,Items!$T$19)</f>
        <v>23629510.5068352</v>
      </c>
      <c r="AB323" s="1">
        <f ca="1">SUMIFS(AB$248:AB322,$D$248:$D322,Items!$T$11)-SUMIFS(AB$248:AB322,$D$248:$D322,Items!$T$19)</f>
        <v>15521738.410080705</v>
      </c>
      <c r="AC323" s="1">
        <f ca="1">SUMIFS(AC$248:AC322,$D$248:$D322,Items!$T$11)-SUMIFS(AC$248:AC322,$D$248:$D322,Items!$T$19)</f>
        <v>-870538.9328999999</v>
      </c>
      <c r="AD323" s="1">
        <f ca="1">SUMIFS(AD$248:AD322,$D$248:$D322,Items!$T$11)-SUMIFS(AD$248:AD322,$D$248:$D322,Items!$T$19)</f>
        <v>0</v>
      </c>
      <c r="AE323" s="1">
        <f ca="1">SUMIFS(AE$248:AE322,$D$248:$D322,Items!$T$11)-SUMIFS(AE$248:AE322,$D$248:$D322,Items!$T$19)</f>
        <v>0</v>
      </c>
      <c r="AF323" s="1">
        <f ca="1">SUMIFS(AF$248:AF322,$D$248:$D322,Items!$T$11)-SUMIFS(AF$248:AF322,$D$248:$D322,Items!$T$19)</f>
        <v>0</v>
      </c>
      <c r="AG323" s="1">
        <f ca="1">SUMIFS(AG$248:AG322,$D$248:$D322,Items!$T$11)-SUMIFS(AG$248:AG322,$D$248:$D322,Items!$T$19)</f>
        <v>0</v>
      </c>
      <c r="AH323" s="1">
        <f ca="1">SUMIFS(AH$248:AH322,$D$248:$D322,Items!$T$11)-SUMIFS(AH$248:AH322,$D$248:$D322,Items!$T$19)</f>
        <v>0</v>
      </c>
      <c r="AI323" s="1">
        <f ca="1">SUMIFS(AI$248:AI322,$D$248:$D322,Items!$T$11)-SUMIFS(AI$248:AI322,$D$248:$D322,Items!$T$19)</f>
        <v>0</v>
      </c>
      <c r="AJ323" s="1">
        <f ca="1">SUMIFS(AJ$248:AJ322,$D$248:$D322,Items!$T$11)-SUMIFS(AJ$248:AJ322,$D$248:$D322,Items!$T$19)</f>
        <v>0</v>
      </c>
      <c r="AK323" s="1">
        <f ca="1">SUMIFS(AK$248:AK322,$D$248:$D322,Items!$T$11)-SUMIFS(AK$248:AK322,$D$248:$D322,Items!$T$19)</f>
        <v>0</v>
      </c>
      <c r="AL323" s="1">
        <f ca="1">SUMIFS(AL$248:AL322,$D$248:$D322,Items!$T$11)-SUMIFS(AL$248:AL322,$D$248:$D322,Items!$T$19)</f>
        <v>0</v>
      </c>
      <c r="AM323" s="1">
        <f ca="1">SUMIFS(AM$248:AM322,$D$248:$D322,Items!$T$11)-SUMIFS(AM$248:AM322,$D$248:$D322,Items!$T$19)</f>
        <v>0</v>
      </c>
      <c r="AN323" s="1">
        <f ca="1">SUMIFS(AN$248:AN322,$D$248:$D322,Items!$T$11)-SUMIFS(AN$248:AN322,$D$248:$D322,Items!$T$19)</f>
        <v>0</v>
      </c>
      <c r="AO323" s="1">
        <f ca="1">SUMIFS(AO$248:AO322,$D$248:$D322,Items!$T$11)-SUMIFS(AO$248:AO322,$D$248:$D322,Items!$T$19)</f>
        <v>0</v>
      </c>
      <c r="AP323" s="1">
        <f ca="1">SUMIFS(AP$248:AP322,$D$248:$D322,Items!$T$11)-SUMIFS(AP$248:AP322,$D$248:$D322,Items!$T$19)</f>
        <v>0</v>
      </c>
      <c r="AQ323" s="1">
        <f ca="1">SUMIFS(AQ$248:AQ322,$D$248:$D322,Items!$T$11)-SUMIFS(AQ$248:AQ322,$D$248:$D322,Items!$T$19)</f>
        <v>0</v>
      </c>
      <c r="AR323" s="1">
        <f ca="1">SUMIFS(AR$248:AR322,$D$248:$D322,Items!$T$11)-SUMIFS(AR$248:AR322,$D$248:$D322,Items!$T$19)</f>
        <v>0</v>
      </c>
      <c r="AS323" s="1">
        <f ca="1">SUMIFS(AS$248:AS322,$D$248:$D322,Items!$T$11)-SUMIFS(AS$248:AS322,$D$248:$D322,Items!$T$19)</f>
        <v>0</v>
      </c>
      <c r="AT323" s="1">
        <f ca="1">SUMIFS(AT$248:AT322,$D$248:$D322,Items!$T$11)-SUMIFS(AT$248:AT322,$D$248:$D322,Items!$T$19)</f>
        <v>0</v>
      </c>
      <c r="AU323" s="1">
        <f ca="1">SUMIFS(AU$248:AU322,$D$248:$D322,Items!$T$11)-SUMIFS(AU$248:AU322,$D$248:$D322,Items!$T$19)</f>
        <v>0</v>
      </c>
      <c r="AV323" s="1">
        <f ca="1">SUMIFS(AV$248:AV322,$D$248:$D322,Items!$T$11)-SUMIFS(AV$248:AV322,$D$248:$D322,Items!$T$19)</f>
        <v>0</v>
      </c>
      <c r="AW323" s="1">
        <f ca="1">SUMIFS(AW$248:AW322,$D$248:$D322,Items!$T$11)-SUMIFS(AW$248:AW322,$D$248:$D322,Items!$T$19)</f>
        <v>0</v>
      </c>
      <c r="AX323" s="1">
        <f ca="1">SUMIFS(AX$248:AX322,$D$248:$D322,Items!$T$11)-SUMIFS(AX$248:AX322,$D$248:$D322,Items!$T$19)</f>
        <v>0</v>
      </c>
      <c r="AY323" s="1">
        <f ca="1">SUMIFS(AY$248:AY322,$D$248:$D322,Items!$T$11)-SUMIFS(AY$248:AY322,$D$248:$D322,Items!$T$19)</f>
        <v>0</v>
      </c>
      <c r="AZ323" s="1">
        <f ca="1">SUMIFS(AZ$248:AZ322,$D$248:$D322,Items!$T$11)-SUMIFS(AZ$248:AZ322,$D$248:$D322,Items!$T$19)</f>
        <v>0</v>
      </c>
      <c r="BA323" s="1">
        <f ca="1">SUMIFS(BA$248:BA322,$D$248:$D322,Items!$T$11)-SUMIFS(BA$248:BA322,$D$248:$D322,Items!$T$19)</f>
        <v>0</v>
      </c>
      <c r="BB323" s="1">
        <f ca="1">SUMIFS(BB$248:BB322,$D$248:$D322,Items!$T$11)-SUMIFS(BB$248:BB322,$D$248:$D322,Items!$T$19)</f>
        <v>0</v>
      </c>
      <c r="BC323" s="1">
        <f ca="1">SUMIFS(BC$248:BC322,$D$248:$D322,Items!$T$11)-SUMIFS(BC$248:BC322,$D$248:$D322,Items!$T$19)</f>
        <v>0</v>
      </c>
      <c r="BD323" s="1">
        <f ca="1">SUMIFS(BD$248:BD322,$D$248:$D322,Items!$T$11)-SUMIFS(BD$248:BD322,$D$248:$D322,Items!$T$19)</f>
        <v>0</v>
      </c>
      <c r="BE323" s="1">
        <f ca="1">SUMIFS(BE$248:BE322,$D$248:$D322,Items!$T$11)-SUMIFS(BE$248:BE322,$D$248:$D322,Items!$T$19)</f>
        <v>0</v>
      </c>
    </row>
    <row r="324" spans="1:57" ht="4.95" customHeight="1" x14ac:dyDescent="0.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3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</row>
    <row r="325" spans="1:57" x14ac:dyDescent="0.3">
      <c r="B325" s="1">
        <f>MAX(B$246:B324)+1</f>
        <v>82</v>
      </c>
      <c r="D325" s="1">
        <f ca="1">INDIRECT($B$1&amp;Items!T$2&amp;$B325)</f>
        <v>0</v>
      </c>
      <c r="F325" s="1" t="str">
        <f ca="1">INDIRECT($B$1&amp;Items!P$2&amp;$B325)</f>
        <v>AA</v>
      </c>
      <c r="H325" s="13" t="str">
        <f ca="1">INDIRECT($B$1&amp;Items!M$2&amp;$B325)</f>
        <v>Оплата операционных расходов</v>
      </c>
      <c r="I325" s="13" t="str">
        <f ca="1">IF(INDIRECT($B$1&amp;Items!N$2&amp;$B325)="",H325,INDIRECT($B$1&amp;Items!N$2&amp;$B325))</f>
        <v>Оплата операционных расходов</v>
      </c>
      <c r="J325" s="1" t="str">
        <f ca="1">IF(INDIRECT($B$1&amp;Items!O$2&amp;$B325)="",IF(H325&lt;&gt;I325,"  "&amp;I325,I325),"    "&amp;INDIRECT($B$1&amp;Items!O$2&amp;$B325))</f>
        <v>Оплата операционных расходов</v>
      </c>
      <c r="S325" s="1">
        <f ca="1">SUM($U325:INDIRECT(ADDRESS(ROW(),SUMIFS($1:$1,$5:$5,MAX($5:$5)))))</f>
        <v>8220675.0502451556</v>
      </c>
      <c r="V325" s="1">
        <f ca="1">SUMIFS(INDIRECT($F$1&amp;$F325&amp;":"&amp;$F325),INDIRECT($F$1&amp;dbP!$D$2&amp;":"&amp;dbP!$D$2),"&gt;="&amp;V$6,INDIRECT($F$1&amp;dbP!$D$2&amp;":"&amp;dbP!$D$2),"&lt;="&amp;V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194276.677</v>
      </c>
      <c r="W325" s="1">
        <f ca="1">SUMIFS(INDIRECT($F$1&amp;$F325&amp;":"&amp;$F325),INDIRECT($F$1&amp;dbP!$D$2&amp;":"&amp;dbP!$D$2),"&gt;="&amp;W$6,INDIRECT($F$1&amp;dbP!$D$2&amp;":"&amp;dbP!$D$2),"&lt;="&amp;W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900706.0345454209</v>
      </c>
      <c r="X325" s="1">
        <f ca="1">SUMIFS(INDIRECT($F$1&amp;$F325&amp;":"&amp;$F325),INDIRECT($F$1&amp;dbP!$D$2&amp;":"&amp;dbP!$D$2),"&gt;="&amp;X$6,INDIRECT($F$1&amp;dbP!$D$2&amp;":"&amp;dbP!$D$2),"&lt;="&amp;X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1482327.2514187437</v>
      </c>
      <c r="Y325" s="1">
        <f ca="1">SUMIFS(INDIRECT($F$1&amp;$F325&amp;":"&amp;$F325),INDIRECT($F$1&amp;dbP!$D$2&amp;":"&amp;dbP!$D$2),"&gt;="&amp;Y$6,INDIRECT($F$1&amp;dbP!$D$2&amp;":"&amp;dbP!$D$2),"&lt;="&amp;Y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1603828.6758053</v>
      </c>
      <c r="Z325" s="1">
        <f ca="1">SUMIFS(INDIRECT($F$1&amp;$F325&amp;":"&amp;$F325),INDIRECT($F$1&amp;dbP!$D$2&amp;":"&amp;dbP!$D$2),"&gt;="&amp;Z$6,INDIRECT($F$1&amp;dbP!$D$2&amp;":"&amp;dbP!$D$2),"&lt;="&amp;Z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1640597.5990242704</v>
      </c>
      <c r="AA325" s="1">
        <f ca="1">SUMIFS(INDIRECT($F$1&amp;$F325&amp;":"&amp;$F325),INDIRECT($F$1&amp;dbP!$D$2&amp;":"&amp;dbP!$D$2),"&gt;="&amp;AA$6,INDIRECT($F$1&amp;dbP!$D$2&amp;":"&amp;dbP!$D$2),"&lt;="&amp;AA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1187496.18000982</v>
      </c>
      <c r="AB325" s="1">
        <f ca="1">SUMIFS(INDIRECT($F$1&amp;$F325&amp;":"&amp;$F325),INDIRECT($F$1&amp;dbP!$D$2&amp;":"&amp;dbP!$D$2),"&gt;="&amp;AB$6,INDIRECT($F$1&amp;dbP!$D$2&amp;":"&amp;dbP!$D$2),"&lt;="&amp;AB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1211442.6324416001</v>
      </c>
      <c r="AC325" s="1">
        <f ca="1">SUMIFS(INDIRECT($F$1&amp;$F325&amp;":"&amp;$F325),INDIRECT($F$1&amp;dbP!$D$2&amp;":"&amp;dbP!$D$2),"&gt;="&amp;AC$6,INDIRECT($F$1&amp;dbP!$D$2&amp;":"&amp;dbP!$D$2),"&lt;="&amp;AC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D325" s="1">
        <f ca="1">SUMIFS(INDIRECT($F$1&amp;$F325&amp;":"&amp;$F325),INDIRECT($F$1&amp;dbP!$D$2&amp;":"&amp;dbP!$D$2),"&gt;="&amp;AD$6,INDIRECT($F$1&amp;dbP!$D$2&amp;":"&amp;dbP!$D$2),"&lt;="&amp;AD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E325" s="1">
        <f ca="1">SUMIFS(INDIRECT($F$1&amp;$F325&amp;":"&amp;$F325),INDIRECT($F$1&amp;dbP!$D$2&amp;":"&amp;dbP!$D$2),"&gt;="&amp;AE$6,INDIRECT($F$1&amp;dbP!$D$2&amp;":"&amp;dbP!$D$2),"&lt;="&amp;AE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F325" s="1">
        <f ca="1">SUMIFS(INDIRECT($F$1&amp;$F325&amp;":"&amp;$F325),INDIRECT($F$1&amp;dbP!$D$2&amp;":"&amp;dbP!$D$2),"&gt;="&amp;AF$6,INDIRECT($F$1&amp;dbP!$D$2&amp;":"&amp;dbP!$D$2),"&lt;="&amp;AF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G325" s="1">
        <f ca="1">SUMIFS(INDIRECT($F$1&amp;$F325&amp;":"&amp;$F325),INDIRECT($F$1&amp;dbP!$D$2&amp;":"&amp;dbP!$D$2),"&gt;="&amp;AG$6,INDIRECT($F$1&amp;dbP!$D$2&amp;":"&amp;dbP!$D$2),"&lt;="&amp;AG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H325" s="1">
        <f ca="1">SUMIFS(INDIRECT($F$1&amp;$F325&amp;":"&amp;$F325),INDIRECT($F$1&amp;dbP!$D$2&amp;":"&amp;dbP!$D$2),"&gt;="&amp;AH$6,INDIRECT($F$1&amp;dbP!$D$2&amp;":"&amp;dbP!$D$2),"&lt;="&amp;AH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I325" s="1">
        <f ca="1">SUMIFS(INDIRECT($F$1&amp;$F325&amp;":"&amp;$F325),INDIRECT($F$1&amp;dbP!$D$2&amp;":"&amp;dbP!$D$2),"&gt;="&amp;AI$6,INDIRECT($F$1&amp;dbP!$D$2&amp;":"&amp;dbP!$D$2),"&lt;="&amp;AI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J325" s="1">
        <f ca="1">SUMIFS(INDIRECT($F$1&amp;$F325&amp;":"&amp;$F325),INDIRECT($F$1&amp;dbP!$D$2&amp;":"&amp;dbP!$D$2),"&gt;="&amp;AJ$6,INDIRECT($F$1&amp;dbP!$D$2&amp;":"&amp;dbP!$D$2),"&lt;="&amp;AJ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K325" s="1">
        <f ca="1">SUMIFS(INDIRECT($F$1&amp;$F325&amp;":"&amp;$F325),INDIRECT($F$1&amp;dbP!$D$2&amp;":"&amp;dbP!$D$2),"&gt;="&amp;AK$6,INDIRECT($F$1&amp;dbP!$D$2&amp;":"&amp;dbP!$D$2),"&lt;="&amp;AK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L325" s="1">
        <f ca="1">SUMIFS(INDIRECT($F$1&amp;$F325&amp;":"&amp;$F325),INDIRECT($F$1&amp;dbP!$D$2&amp;":"&amp;dbP!$D$2),"&gt;="&amp;AL$6,INDIRECT($F$1&amp;dbP!$D$2&amp;":"&amp;dbP!$D$2),"&lt;="&amp;AL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M325" s="1">
        <f ca="1">SUMIFS(INDIRECT($F$1&amp;$F325&amp;":"&amp;$F325),INDIRECT($F$1&amp;dbP!$D$2&amp;":"&amp;dbP!$D$2),"&gt;="&amp;AM$6,INDIRECT($F$1&amp;dbP!$D$2&amp;":"&amp;dbP!$D$2),"&lt;="&amp;AM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N325" s="1">
        <f ca="1">SUMIFS(INDIRECT($F$1&amp;$F325&amp;":"&amp;$F325),INDIRECT($F$1&amp;dbP!$D$2&amp;":"&amp;dbP!$D$2),"&gt;="&amp;AN$6,INDIRECT($F$1&amp;dbP!$D$2&amp;":"&amp;dbP!$D$2),"&lt;="&amp;AN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O325" s="1">
        <f ca="1">SUMIFS(INDIRECT($F$1&amp;$F325&amp;":"&amp;$F325),INDIRECT($F$1&amp;dbP!$D$2&amp;":"&amp;dbP!$D$2),"&gt;="&amp;AO$6,INDIRECT($F$1&amp;dbP!$D$2&amp;":"&amp;dbP!$D$2),"&lt;="&amp;AO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P325" s="1">
        <f ca="1">SUMIFS(INDIRECT($F$1&amp;$F325&amp;":"&amp;$F325),INDIRECT($F$1&amp;dbP!$D$2&amp;":"&amp;dbP!$D$2),"&gt;="&amp;AP$6,INDIRECT($F$1&amp;dbP!$D$2&amp;":"&amp;dbP!$D$2),"&lt;="&amp;AP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Q325" s="1">
        <f ca="1">SUMIFS(INDIRECT($F$1&amp;$F325&amp;":"&amp;$F325),INDIRECT($F$1&amp;dbP!$D$2&amp;":"&amp;dbP!$D$2),"&gt;="&amp;AQ$6,INDIRECT($F$1&amp;dbP!$D$2&amp;":"&amp;dbP!$D$2),"&lt;="&amp;AQ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R325" s="1">
        <f ca="1">SUMIFS(INDIRECT($F$1&amp;$F325&amp;":"&amp;$F325),INDIRECT($F$1&amp;dbP!$D$2&amp;":"&amp;dbP!$D$2),"&gt;="&amp;AR$6,INDIRECT($F$1&amp;dbP!$D$2&amp;":"&amp;dbP!$D$2),"&lt;="&amp;AR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S325" s="1">
        <f ca="1">SUMIFS(INDIRECT($F$1&amp;$F325&amp;":"&amp;$F325),INDIRECT($F$1&amp;dbP!$D$2&amp;":"&amp;dbP!$D$2),"&gt;="&amp;AS$6,INDIRECT($F$1&amp;dbP!$D$2&amp;":"&amp;dbP!$D$2),"&lt;="&amp;AS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T325" s="1">
        <f ca="1">SUMIFS(INDIRECT($F$1&amp;$F325&amp;":"&amp;$F325),INDIRECT($F$1&amp;dbP!$D$2&amp;":"&amp;dbP!$D$2),"&gt;="&amp;AT$6,INDIRECT($F$1&amp;dbP!$D$2&amp;":"&amp;dbP!$D$2),"&lt;="&amp;AT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U325" s="1">
        <f ca="1">SUMIFS(INDIRECT($F$1&amp;$F325&amp;":"&amp;$F325),INDIRECT($F$1&amp;dbP!$D$2&amp;":"&amp;dbP!$D$2),"&gt;="&amp;AU$6,INDIRECT($F$1&amp;dbP!$D$2&amp;":"&amp;dbP!$D$2),"&lt;="&amp;AU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V325" s="1">
        <f ca="1">SUMIFS(INDIRECT($F$1&amp;$F325&amp;":"&amp;$F325),INDIRECT($F$1&amp;dbP!$D$2&amp;":"&amp;dbP!$D$2),"&gt;="&amp;AV$6,INDIRECT($F$1&amp;dbP!$D$2&amp;":"&amp;dbP!$D$2),"&lt;="&amp;AV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W325" s="1">
        <f ca="1">SUMIFS(INDIRECT($F$1&amp;$F325&amp;":"&amp;$F325),INDIRECT($F$1&amp;dbP!$D$2&amp;":"&amp;dbP!$D$2),"&gt;="&amp;AW$6,INDIRECT($F$1&amp;dbP!$D$2&amp;":"&amp;dbP!$D$2),"&lt;="&amp;AW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X325" s="1">
        <f ca="1">SUMIFS(INDIRECT($F$1&amp;$F325&amp;":"&amp;$F325),INDIRECT($F$1&amp;dbP!$D$2&amp;":"&amp;dbP!$D$2),"&gt;="&amp;AX$6,INDIRECT($F$1&amp;dbP!$D$2&amp;":"&amp;dbP!$D$2),"&lt;="&amp;AX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Y325" s="1">
        <f ca="1">SUMIFS(INDIRECT($F$1&amp;$F325&amp;":"&amp;$F325),INDIRECT($F$1&amp;dbP!$D$2&amp;":"&amp;dbP!$D$2),"&gt;="&amp;AY$6,INDIRECT($F$1&amp;dbP!$D$2&amp;":"&amp;dbP!$D$2),"&lt;="&amp;AY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AZ325" s="1">
        <f ca="1">SUMIFS(INDIRECT($F$1&amp;$F325&amp;":"&amp;$F325),INDIRECT($F$1&amp;dbP!$D$2&amp;":"&amp;dbP!$D$2),"&gt;="&amp;AZ$6,INDIRECT($F$1&amp;dbP!$D$2&amp;":"&amp;dbP!$D$2),"&lt;="&amp;AZ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A325" s="1">
        <f ca="1">SUMIFS(INDIRECT($F$1&amp;$F325&amp;":"&amp;$F325),INDIRECT($F$1&amp;dbP!$D$2&amp;":"&amp;dbP!$D$2),"&gt;="&amp;BA$6,INDIRECT($F$1&amp;dbP!$D$2&amp;":"&amp;dbP!$D$2),"&lt;="&amp;BA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B325" s="1">
        <f ca="1">SUMIFS(INDIRECT($F$1&amp;$F325&amp;":"&amp;$F325),INDIRECT($F$1&amp;dbP!$D$2&amp;":"&amp;dbP!$D$2),"&gt;="&amp;BB$6,INDIRECT($F$1&amp;dbP!$D$2&amp;":"&amp;dbP!$D$2),"&lt;="&amp;BB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C325" s="1">
        <f ca="1">SUMIFS(INDIRECT($F$1&amp;$F325&amp;":"&amp;$F325),INDIRECT($F$1&amp;dbP!$D$2&amp;":"&amp;dbP!$D$2),"&gt;="&amp;BC$6,INDIRECT($F$1&amp;dbP!$D$2&amp;":"&amp;dbP!$D$2),"&lt;="&amp;BC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D325" s="1">
        <f ca="1">SUMIFS(INDIRECT($F$1&amp;$F325&amp;":"&amp;$F325),INDIRECT($F$1&amp;dbP!$D$2&amp;":"&amp;dbP!$D$2),"&gt;="&amp;BD$6,INDIRECT($F$1&amp;dbP!$D$2&amp;":"&amp;dbP!$D$2),"&lt;="&amp;BD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  <c r="BE325" s="1">
        <f ca="1">SUMIFS(INDIRECT($F$1&amp;$F325&amp;":"&amp;$F325),INDIRECT($F$1&amp;dbP!$D$2&amp;":"&amp;dbP!$D$2),"&gt;="&amp;BE$6,INDIRECT($F$1&amp;dbP!$D$2&amp;":"&amp;dbP!$D$2),"&lt;="&amp;BE$7,INDIRECT($F$1&amp;dbP!$O$2&amp;":"&amp;dbP!$O$2),$H325,INDIRECT($F$1&amp;dbP!$P$2&amp;":"&amp;dbP!$P$2),IF($I325=$J325,"*",$I325),INDIRECT($F$1&amp;dbP!$Q$2&amp;":"&amp;dbP!$Q$2),IF(OR($I325=$J325,"  "&amp;$I325=$J325),"*",RIGHT($J325,LEN($J325)-4)),INDIRECT($F$1&amp;dbP!$AC$2&amp;":"&amp;dbP!$AC$2),RepP!$J$3)</f>
        <v>0</v>
      </c>
    </row>
    <row r="326" spans="1:57" x14ac:dyDescent="0.3">
      <c r="B326" s="1">
        <f>MAX(B$246:B325)+1</f>
        <v>83</v>
      </c>
      <c r="D326" s="1">
        <f ca="1">INDIRECT($B$1&amp;Items!T$2&amp;$B326)</f>
        <v>0</v>
      </c>
      <c r="F326" s="1" t="str">
        <f ca="1">INDIRECT($B$1&amp;Items!P$2&amp;$B326)</f>
        <v>AA</v>
      </c>
      <c r="H326" s="13" t="str">
        <f ca="1">INDIRECT($B$1&amp;Items!M$2&amp;$B326)</f>
        <v>Оплата операционных расходов</v>
      </c>
      <c r="I326" s="13" t="str">
        <f ca="1">IF(INDIRECT($B$1&amp;Items!N$2&amp;$B326)="",H326,INDIRECT($B$1&amp;Items!N$2&amp;$B326))</f>
        <v>Оплата операционных расходов - блок-1</v>
      </c>
      <c r="J326" s="1" t="str">
        <f ca="1">IF(INDIRECT($B$1&amp;Items!O$2&amp;$B326)="",IF(H326&lt;&gt;I326,"  "&amp;I326,I326),"    "&amp;INDIRECT($B$1&amp;Items!O$2&amp;$B326))</f>
        <v xml:space="preserve">  Оплата операционных расходов - блок-1</v>
      </c>
      <c r="S326" s="1">
        <f ca="1">SUM($U326:INDIRECT(ADDRESS(ROW(),SUMIFS($1:$1,$5:$5,MAX($5:$5)))))</f>
        <v>1719552.5518260002</v>
      </c>
      <c r="V326" s="1">
        <f ca="1">SUMIFS(INDIRECT($F$1&amp;$F326&amp;":"&amp;$F326),INDIRECT($F$1&amp;dbP!$D$2&amp;":"&amp;dbP!$D$2),"&gt;="&amp;V$6,INDIRECT($F$1&amp;dbP!$D$2&amp;":"&amp;dbP!$D$2),"&lt;="&amp;V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146500</v>
      </c>
      <c r="W326" s="1">
        <f ca="1">SUMIFS(INDIRECT($F$1&amp;$F326&amp;":"&amp;$F326),INDIRECT($F$1&amp;dbP!$D$2&amp;":"&amp;dbP!$D$2),"&gt;="&amp;W$6,INDIRECT($F$1&amp;dbP!$D$2&amp;":"&amp;dbP!$D$2),"&lt;="&amp;W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X326" s="1">
        <f ca="1">SUMIFS(INDIRECT($F$1&amp;$F326&amp;":"&amp;$F326),INDIRECT($F$1&amp;dbP!$D$2&amp;":"&amp;dbP!$D$2),"&gt;="&amp;X$6,INDIRECT($F$1&amp;dbP!$D$2&amp;":"&amp;dbP!$D$2),"&lt;="&amp;X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582994.85</v>
      </c>
      <c r="Y326" s="1">
        <f ca="1">SUMIFS(INDIRECT($F$1&amp;$F326&amp;":"&amp;$F326),INDIRECT($F$1&amp;dbP!$D$2&amp;":"&amp;dbP!$D$2),"&gt;="&amp;Y$6,INDIRECT($F$1&amp;dbP!$D$2&amp;":"&amp;dbP!$D$2),"&lt;="&amp;Y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473791.50546500005</v>
      </c>
      <c r="Z326" s="1">
        <f ca="1">SUMIFS(INDIRECT($F$1&amp;$F326&amp;":"&amp;$F326),INDIRECT($F$1&amp;dbP!$D$2&amp;":"&amp;dbP!$D$2),"&gt;="&amp;Z$6,INDIRECT($F$1&amp;dbP!$D$2&amp;":"&amp;dbP!$D$2),"&lt;="&amp;Z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516266.19636100007</v>
      </c>
      <c r="AA326" s="1">
        <f ca="1">SUMIFS(INDIRECT($F$1&amp;$F326&amp;":"&amp;$F326),INDIRECT($F$1&amp;dbP!$D$2&amp;":"&amp;dbP!$D$2),"&gt;="&amp;AA$6,INDIRECT($F$1&amp;dbP!$D$2&amp;":"&amp;dbP!$D$2),"&lt;="&amp;AA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B326" s="1">
        <f ca="1">SUMIFS(INDIRECT($F$1&amp;$F326&amp;":"&amp;$F326),INDIRECT($F$1&amp;dbP!$D$2&amp;":"&amp;dbP!$D$2),"&gt;="&amp;AB$6,INDIRECT($F$1&amp;dbP!$D$2&amp;":"&amp;dbP!$D$2),"&lt;="&amp;AB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C326" s="1">
        <f ca="1">SUMIFS(INDIRECT($F$1&amp;$F326&amp;":"&amp;$F326),INDIRECT($F$1&amp;dbP!$D$2&amp;":"&amp;dbP!$D$2),"&gt;="&amp;AC$6,INDIRECT($F$1&amp;dbP!$D$2&amp;":"&amp;dbP!$D$2),"&lt;="&amp;AC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D326" s="1">
        <f ca="1">SUMIFS(INDIRECT($F$1&amp;$F326&amp;":"&amp;$F326),INDIRECT($F$1&amp;dbP!$D$2&amp;":"&amp;dbP!$D$2),"&gt;="&amp;AD$6,INDIRECT($F$1&amp;dbP!$D$2&amp;":"&amp;dbP!$D$2),"&lt;="&amp;AD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E326" s="1">
        <f ca="1">SUMIFS(INDIRECT($F$1&amp;$F326&amp;":"&amp;$F326),INDIRECT($F$1&amp;dbP!$D$2&amp;":"&amp;dbP!$D$2),"&gt;="&amp;AE$6,INDIRECT($F$1&amp;dbP!$D$2&amp;":"&amp;dbP!$D$2),"&lt;="&amp;AE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F326" s="1">
        <f ca="1">SUMIFS(INDIRECT($F$1&amp;$F326&amp;":"&amp;$F326),INDIRECT($F$1&amp;dbP!$D$2&amp;":"&amp;dbP!$D$2),"&gt;="&amp;AF$6,INDIRECT($F$1&amp;dbP!$D$2&amp;":"&amp;dbP!$D$2),"&lt;="&amp;AF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G326" s="1">
        <f ca="1">SUMIFS(INDIRECT($F$1&amp;$F326&amp;":"&amp;$F326),INDIRECT($F$1&amp;dbP!$D$2&amp;":"&amp;dbP!$D$2),"&gt;="&amp;AG$6,INDIRECT($F$1&amp;dbP!$D$2&amp;":"&amp;dbP!$D$2),"&lt;="&amp;AG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H326" s="1">
        <f ca="1">SUMIFS(INDIRECT($F$1&amp;$F326&amp;":"&amp;$F326),INDIRECT($F$1&amp;dbP!$D$2&amp;":"&amp;dbP!$D$2),"&gt;="&amp;AH$6,INDIRECT($F$1&amp;dbP!$D$2&amp;":"&amp;dbP!$D$2),"&lt;="&amp;AH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I326" s="1">
        <f ca="1">SUMIFS(INDIRECT($F$1&amp;$F326&amp;":"&amp;$F326),INDIRECT($F$1&amp;dbP!$D$2&amp;":"&amp;dbP!$D$2),"&gt;="&amp;AI$6,INDIRECT($F$1&amp;dbP!$D$2&amp;":"&amp;dbP!$D$2),"&lt;="&amp;AI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J326" s="1">
        <f ca="1">SUMIFS(INDIRECT($F$1&amp;$F326&amp;":"&amp;$F326),INDIRECT($F$1&amp;dbP!$D$2&amp;":"&amp;dbP!$D$2),"&gt;="&amp;AJ$6,INDIRECT($F$1&amp;dbP!$D$2&amp;":"&amp;dbP!$D$2),"&lt;="&amp;AJ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K326" s="1">
        <f ca="1">SUMIFS(INDIRECT($F$1&amp;$F326&amp;":"&amp;$F326),INDIRECT($F$1&amp;dbP!$D$2&amp;":"&amp;dbP!$D$2),"&gt;="&amp;AK$6,INDIRECT($F$1&amp;dbP!$D$2&amp;":"&amp;dbP!$D$2),"&lt;="&amp;AK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L326" s="1">
        <f ca="1">SUMIFS(INDIRECT($F$1&amp;$F326&amp;":"&amp;$F326),INDIRECT($F$1&amp;dbP!$D$2&amp;":"&amp;dbP!$D$2),"&gt;="&amp;AL$6,INDIRECT($F$1&amp;dbP!$D$2&amp;":"&amp;dbP!$D$2),"&lt;="&amp;AL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M326" s="1">
        <f ca="1">SUMIFS(INDIRECT($F$1&amp;$F326&amp;":"&amp;$F326),INDIRECT($F$1&amp;dbP!$D$2&amp;":"&amp;dbP!$D$2),"&gt;="&amp;AM$6,INDIRECT($F$1&amp;dbP!$D$2&amp;":"&amp;dbP!$D$2),"&lt;="&amp;AM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N326" s="1">
        <f ca="1">SUMIFS(INDIRECT($F$1&amp;$F326&amp;":"&amp;$F326),INDIRECT($F$1&amp;dbP!$D$2&amp;":"&amp;dbP!$D$2),"&gt;="&amp;AN$6,INDIRECT($F$1&amp;dbP!$D$2&amp;":"&amp;dbP!$D$2),"&lt;="&amp;AN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O326" s="1">
        <f ca="1">SUMIFS(INDIRECT($F$1&amp;$F326&amp;":"&amp;$F326),INDIRECT($F$1&amp;dbP!$D$2&amp;":"&amp;dbP!$D$2),"&gt;="&amp;AO$6,INDIRECT($F$1&amp;dbP!$D$2&amp;":"&amp;dbP!$D$2),"&lt;="&amp;AO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P326" s="1">
        <f ca="1">SUMIFS(INDIRECT($F$1&amp;$F326&amp;":"&amp;$F326),INDIRECT($F$1&amp;dbP!$D$2&amp;":"&amp;dbP!$D$2),"&gt;="&amp;AP$6,INDIRECT($F$1&amp;dbP!$D$2&amp;":"&amp;dbP!$D$2),"&lt;="&amp;AP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Q326" s="1">
        <f ca="1">SUMIFS(INDIRECT($F$1&amp;$F326&amp;":"&amp;$F326),INDIRECT($F$1&amp;dbP!$D$2&amp;":"&amp;dbP!$D$2),"&gt;="&amp;AQ$6,INDIRECT($F$1&amp;dbP!$D$2&amp;":"&amp;dbP!$D$2),"&lt;="&amp;AQ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R326" s="1">
        <f ca="1">SUMIFS(INDIRECT($F$1&amp;$F326&amp;":"&amp;$F326),INDIRECT($F$1&amp;dbP!$D$2&amp;":"&amp;dbP!$D$2),"&gt;="&amp;AR$6,INDIRECT($F$1&amp;dbP!$D$2&amp;":"&amp;dbP!$D$2),"&lt;="&amp;AR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S326" s="1">
        <f ca="1">SUMIFS(INDIRECT($F$1&amp;$F326&amp;":"&amp;$F326),INDIRECT($F$1&amp;dbP!$D$2&amp;":"&amp;dbP!$D$2),"&gt;="&amp;AS$6,INDIRECT($F$1&amp;dbP!$D$2&amp;":"&amp;dbP!$D$2),"&lt;="&amp;AS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T326" s="1">
        <f ca="1">SUMIFS(INDIRECT($F$1&amp;$F326&amp;":"&amp;$F326),INDIRECT($F$1&amp;dbP!$D$2&amp;":"&amp;dbP!$D$2),"&gt;="&amp;AT$6,INDIRECT($F$1&amp;dbP!$D$2&amp;":"&amp;dbP!$D$2),"&lt;="&amp;AT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U326" s="1">
        <f ca="1">SUMIFS(INDIRECT($F$1&amp;$F326&amp;":"&amp;$F326),INDIRECT($F$1&amp;dbP!$D$2&amp;":"&amp;dbP!$D$2),"&gt;="&amp;AU$6,INDIRECT($F$1&amp;dbP!$D$2&amp;":"&amp;dbP!$D$2),"&lt;="&amp;AU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V326" s="1">
        <f ca="1">SUMIFS(INDIRECT($F$1&amp;$F326&amp;":"&amp;$F326),INDIRECT($F$1&amp;dbP!$D$2&amp;":"&amp;dbP!$D$2),"&gt;="&amp;AV$6,INDIRECT($F$1&amp;dbP!$D$2&amp;":"&amp;dbP!$D$2),"&lt;="&amp;AV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W326" s="1">
        <f ca="1">SUMIFS(INDIRECT($F$1&amp;$F326&amp;":"&amp;$F326),INDIRECT($F$1&amp;dbP!$D$2&amp;":"&amp;dbP!$D$2),"&gt;="&amp;AW$6,INDIRECT($F$1&amp;dbP!$D$2&amp;":"&amp;dbP!$D$2),"&lt;="&amp;AW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X326" s="1">
        <f ca="1">SUMIFS(INDIRECT($F$1&amp;$F326&amp;":"&amp;$F326),INDIRECT($F$1&amp;dbP!$D$2&amp;":"&amp;dbP!$D$2),"&gt;="&amp;AX$6,INDIRECT($F$1&amp;dbP!$D$2&amp;":"&amp;dbP!$D$2),"&lt;="&amp;AX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Y326" s="1">
        <f ca="1">SUMIFS(INDIRECT($F$1&amp;$F326&amp;":"&amp;$F326),INDIRECT($F$1&amp;dbP!$D$2&amp;":"&amp;dbP!$D$2),"&gt;="&amp;AY$6,INDIRECT($F$1&amp;dbP!$D$2&amp;":"&amp;dbP!$D$2),"&lt;="&amp;AY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AZ326" s="1">
        <f ca="1">SUMIFS(INDIRECT($F$1&amp;$F326&amp;":"&amp;$F326),INDIRECT($F$1&amp;dbP!$D$2&amp;":"&amp;dbP!$D$2),"&gt;="&amp;AZ$6,INDIRECT($F$1&amp;dbP!$D$2&amp;":"&amp;dbP!$D$2),"&lt;="&amp;AZ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A326" s="1">
        <f ca="1">SUMIFS(INDIRECT($F$1&amp;$F326&amp;":"&amp;$F326),INDIRECT($F$1&amp;dbP!$D$2&amp;":"&amp;dbP!$D$2),"&gt;="&amp;BA$6,INDIRECT($F$1&amp;dbP!$D$2&amp;":"&amp;dbP!$D$2),"&lt;="&amp;BA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B326" s="1">
        <f ca="1">SUMIFS(INDIRECT($F$1&amp;$F326&amp;":"&amp;$F326),INDIRECT($F$1&amp;dbP!$D$2&amp;":"&amp;dbP!$D$2),"&gt;="&amp;BB$6,INDIRECT($F$1&amp;dbP!$D$2&amp;":"&amp;dbP!$D$2),"&lt;="&amp;BB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C326" s="1">
        <f ca="1">SUMIFS(INDIRECT($F$1&amp;$F326&amp;":"&amp;$F326),INDIRECT($F$1&amp;dbP!$D$2&amp;":"&amp;dbP!$D$2),"&gt;="&amp;BC$6,INDIRECT($F$1&amp;dbP!$D$2&amp;":"&amp;dbP!$D$2),"&lt;="&amp;BC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D326" s="1">
        <f ca="1">SUMIFS(INDIRECT($F$1&amp;$F326&amp;":"&amp;$F326),INDIRECT($F$1&amp;dbP!$D$2&amp;":"&amp;dbP!$D$2),"&gt;="&amp;BD$6,INDIRECT($F$1&amp;dbP!$D$2&amp;":"&amp;dbP!$D$2),"&lt;="&amp;BD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  <c r="BE326" s="1">
        <f ca="1">SUMIFS(INDIRECT($F$1&amp;$F326&amp;":"&amp;$F326),INDIRECT($F$1&amp;dbP!$D$2&amp;":"&amp;dbP!$D$2),"&gt;="&amp;BE$6,INDIRECT($F$1&amp;dbP!$D$2&amp;":"&amp;dbP!$D$2),"&lt;="&amp;BE$7,INDIRECT($F$1&amp;dbP!$O$2&amp;":"&amp;dbP!$O$2),$H326,INDIRECT($F$1&amp;dbP!$P$2&amp;":"&amp;dbP!$P$2),IF($I326=$J326,"*",$I326),INDIRECT($F$1&amp;dbP!$Q$2&amp;":"&amp;dbP!$Q$2),IF(OR($I326=$J326,"  "&amp;$I326=$J326),"*",RIGHT($J326,LEN($J326)-4)),INDIRECT($F$1&amp;dbP!$AC$2&amp;":"&amp;dbP!$AC$2),RepP!$J$3)</f>
        <v>0</v>
      </c>
    </row>
    <row r="327" spans="1:57" x14ac:dyDescent="0.3">
      <c r="B327" s="1">
        <f>MAX(B$246:B326)+1</f>
        <v>84</v>
      </c>
      <c r="D327" s="1" t="str">
        <f ca="1">INDIRECT($B$1&amp;Items!T$2&amp;$B327)</f>
        <v>CF(-)</v>
      </c>
      <c r="F327" s="1" t="str">
        <f ca="1">INDIRECT($B$1&amp;Items!P$2&amp;$B327)</f>
        <v>AA</v>
      </c>
      <c r="H327" s="13" t="str">
        <f ca="1">INDIRECT($B$1&amp;Items!M$2&amp;$B327)</f>
        <v>Оплата операционных расходов</v>
      </c>
      <c r="I327" s="13" t="str">
        <f ca="1">IF(INDIRECT($B$1&amp;Items!N$2&amp;$B327)="",H327,INDIRECT($B$1&amp;Items!N$2&amp;$B327))</f>
        <v>Оплата операционных расходов - блок-1</v>
      </c>
      <c r="J327" s="1" t="str">
        <f ca="1">IF(INDIRECT($B$1&amp;Items!O$2&amp;$B327)="",IF(H327&lt;&gt;I327,"  "&amp;I327,I327),"    "&amp;INDIRECT($B$1&amp;Items!O$2&amp;$B327))</f>
        <v xml:space="preserve">    Операционные расходы - 1-1</v>
      </c>
      <c r="S327" s="1">
        <f ca="1">SUM($U327:INDIRECT(ADDRESS(ROW(),SUMIFS($1:$1,$5:$5,MAX($5:$5)))))</f>
        <v>100000</v>
      </c>
      <c r="V327" s="1">
        <f ca="1">SUMIFS(INDIRECT($F$1&amp;$F327&amp;":"&amp;$F327),INDIRECT($F$1&amp;dbP!$D$2&amp;":"&amp;dbP!$D$2),"&gt;="&amp;V$6,INDIRECT($F$1&amp;dbP!$D$2&amp;":"&amp;dbP!$D$2),"&lt;="&amp;V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100000</v>
      </c>
      <c r="W327" s="1">
        <f ca="1">SUMIFS(INDIRECT($F$1&amp;$F327&amp;":"&amp;$F327),INDIRECT($F$1&amp;dbP!$D$2&amp;":"&amp;dbP!$D$2),"&gt;="&amp;W$6,INDIRECT($F$1&amp;dbP!$D$2&amp;":"&amp;dbP!$D$2),"&lt;="&amp;W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X327" s="1">
        <f ca="1">SUMIFS(INDIRECT($F$1&amp;$F327&amp;":"&amp;$F327),INDIRECT($F$1&amp;dbP!$D$2&amp;":"&amp;dbP!$D$2),"&gt;="&amp;X$6,INDIRECT($F$1&amp;dbP!$D$2&amp;":"&amp;dbP!$D$2),"&lt;="&amp;X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Y327" s="1">
        <f ca="1">SUMIFS(INDIRECT($F$1&amp;$F327&amp;":"&amp;$F327),INDIRECT($F$1&amp;dbP!$D$2&amp;":"&amp;dbP!$D$2),"&gt;="&amp;Y$6,INDIRECT($F$1&amp;dbP!$D$2&amp;":"&amp;dbP!$D$2),"&lt;="&amp;Y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Z327" s="1">
        <f ca="1">SUMIFS(INDIRECT($F$1&amp;$F327&amp;":"&amp;$F327),INDIRECT($F$1&amp;dbP!$D$2&amp;":"&amp;dbP!$D$2),"&gt;="&amp;Z$6,INDIRECT($F$1&amp;dbP!$D$2&amp;":"&amp;dbP!$D$2),"&lt;="&amp;Z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A327" s="1">
        <f ca="1">SUMIFS(INDIRECT($F$1&amp;$F327&amp;":"&amp;$F327),INDIRECT($F$1&amp;dbP!$D$2&amp;":"&amp;dbP!$D$2),"&gt;="&amp;AA$6,INDIRECT($F$1&amp;dbP!$D$2&amp;":"&amp;dbP!$D$2),"&lt;="&amp;AA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B327" s="1">
        <f ca="1">SUMIFS(INDIRECT($F$1&amp;$F327&amp;":"&amp;$F327),INDIRECT($F$1&amp;dbP!$D$2&amp;":"&amp;dbP!$D$2),"&gt;="&amp;AB$6,INDIRECT($F$1&amp;dbP!$D$2&amp;":"&amp;dbP!$D$2),"&lt;="&amp;AB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C327" s="1">
        <f ca="1">SUMIFS(INDIRECT($F$1&amp;$F327&amp;":"&amp;$F327),INDIRECT($F$1&amp;dbP!$D$2&amp;":"&amp;dbP!$D$2),"&gt;="&amp;AC$6,INDIRECT($F$1&amp;dbP!$D$2&amp;":"&amp;dbP!$D$2),"&lt;="&amp;AC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D327" s="1">
        <f ca="1">SUMIFS(INDIRECT($F$1&amp;$F327&amp;":"&amp;$F327),INDIRECT($F$1&amp;dbP!$D$2&amp;":"&amp;dbP!$D$2),"&gt;="&amp;AD$6,INDIRECT($F$1&amp;dbP!$D$2&amp;":"&amp;dbP!$D$2),"&lt;="&amp;AD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E327" s="1">
        <f ca="1">SUMIFS(INDIRECT($F$1&amp;$F327&amp;":"&amp;$F327),INDIRECT($F$1&amp;dbP!$D$2&amp;":"&amp;dbP!$D$2),"&gt;="&amp;AE$6,INDIRECT($F$1&amp;dbP!$D$2&amp;":"&amp;dbP!$D$2),"&lt;="&amp;AE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F327" s="1">
        <f ca="1">SUMIFS(INDIRECT($F$1&amp;$F327&amp;":"&amp;$F327),INDIRECT($F$1&amp;dbP!$D$2&amp;":"&amp;dbP!$D$2),"&gt;="&amp;AF$6,INDIRECT($F$1&amp;dbP!$D$2&amp;":"&amp;dbP!$D$2),"&lt;="&amp;AF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G327" s="1">
        <f ca="1">SUMIFS(INDIRECT($F$1&amp;$F327&amp;":"&amp;$F327),INDIRECT($F$1&amp;dbP!$D$2&amp;":"&amp;dbP!$D$2),"&gt;="&amp;AG$6,INDIRECT($F$1&amp;dbP!$D$2&amp;":"&amp;dbP!$D$2),"&lt;="&amp;AG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H327" s="1">
        <f ca="1">SUMIFS(INDIRECT($F$1&amp;$F327&amp;":"&amp;$F327),INDIRECT($F$1&amp;dbP!$D$2&amp;":"&amp;dbP!$D$2),"&gt;="&amp;AH$6,INDIRECT($F$1&amp;dbP!$D$2&amp;":"&amp;dbP!$D$2),"&lt;="&amp;AH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I327" s="1">
        <f ca="1">SUMIFS(INDIRECT($F$1&amp;$F327&amp;":"&amp;$F327),INDIRECT($F$1&amp;dbP!$D$2&amp;":"&amp;dbP!$D$2),"&gt;="&amp;AI$6,INDIRECT($F$1&amp;dbP!$D$2&amp;":"&amp;dbP!$D$2),"&lt;="&amp;AI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J327" s="1">
        <f ca="1">SUMIFS(INDIRECT($F$1&amp;$F327&amp;":"&amp;$F327),INDIRECT($F$1&amp;dbP!$D$2&amp;":"&amp;dbP!$D$2),"&gt;="&amp;AJ$6,INDIRECT($F$1&amp;dbP!$D$2&amp;":"&amp;dbP!$D$2),"&lt;="&amp;AJ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K327" s="1">
        <f ca="1">SUMIFS(INDIRECT($F$1&amp;$F327&amp;":"&amp;$F327),INDIRECT($F$1&amp;dbP!$D$2&amp;":"&amp;dbP!$D$2),"&gt;="&amp;AK$6,INDIRECT($F$1&amp;dbP!$D$2&amp;":"&amp;dbP!$D$2),"&lt;="&amp;AK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L327" s="1">
        <f ca="1">SUMIFS(INDIRECT($F$1&amp;$F327&amp;":"&amp;$F327),INDIRECT($F$1&amp;dbP!$D$2&amp;":"&amp;dbP!$D$2),"&gt;="&amp;AL$6,INDIRECT($F$1&amp;dbP!$D$2&amp;":"&amp;dbP!$D$2),"&lt;="&amp;AL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M327" s="1">
        <f ca="1">SUMIFS(INDIRECT($F$1&amp;$F327&amp;":"&amp;$F327),INDIRECT($F$1&amp;dbP!$D$2&amp;":"&amp;dbP!$D$2),"&gt;="&amp;AM$6,INDIRECT($F$1&amp;dbP!$D$2&amp;":"&amp;dbP!$D$2),"&lt;="&amp;AM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N327" s="1">
        <f ca="1">SUMIFS(INDIRECT($F$1&amp;$F327&amp;":"&amp;$F327),INDIRECT($F$1&amp;dbP!$D$2&amp;":"&amp;dbP!$D$2),"&gt;="&amp;AN$6,INDIRECT($F$1&amp;dbP!$D$2&amp;":"&amp;dbP!$D$2),"&lt;="&amp;AN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O327" s="1">
        <f ca="1">SUMIFS(INDIRECT($F$1&amp;$F327&amp;":"&amp;$F327),INDIRECT($F$1&amp;dbP!$D$2&amp;":"&amp;dbP!$D$2),"&gt;="&amp;AO$6,INDIRECT($F$1&amp;dbP!$D$2&amp;":"&amp;dbP!$D$2),"&lt;="&amp;AO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P327" s="1">
        <f ca="1">SUMIFS(INDIRECT($F$1&amp;$F327&amp;":"&amp;$F327),INDIRECT($F$1&amp;dbP!$D$2&amp;":"&amp;dbP!$D$2),"&gt;="&amp;AP$6,INDIRECT($F$1&amp;dbP!$D$2&amp;":"&amp;dbP!$D$2),"&lt;="&amp;AP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Q327" s="1">
        <f ca="1">SUMIFS(INDIRECT($F$1&amp;$F327&amp;":"&amp;$F327),INDIRECT($F$1&amp;dbP!$D$2&amp;":"&amp;dbP!$D$2),"&gt;="&amp;AQ$6,INDIRECT($F$1&amp;dbP!$D$2&amp;":"&amp;dbP!$D$2),"&lt;="&amp;AQ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R327" s="1">
        <f ca="1">SUMIFS(INDIRECT($F$1&amp;$F327&amp;":"&amp;$F327),INDIRECT($F$1&amp;dbP!$D$2&amp;":"&amp;dbP!$D$2),"&gt;="&amp;AR$6,INDIRECT($F$1&amp;dbP!$D$2&amp;":"&amp;dbP!$D$2),"&lt;="&amp;AR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S327" s="1">
        <f ca="1">SUMIFS(INDIRECT($F$1&amp;$F327&amp;":"&amp;$F327),INDIRECT($F$1&amp;dbP!$D$2&amp;":"&amp;dbP!$D$2),"&gt;="&amp;AS$6,INDIRECT($F$1&amp;dbP!$D$2&amp;":"&amp;dbP!$D$2),"&lt;="&amp;AS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T327" s="1">
        <f ca="1">SUMIFS(INDIRECT($F$1&amp;$F327&amp;":"&amp;$F327),INDIRECT($F$1&amp;dbP!$D$2&amp;":"&amp;dbP!$D$2),"&gt;="&amp;AT$6,INDIRECT($F$1&amp;dbP!$D$2&amp;":"&amp;dbP!$D$2),"&lt;="&amp;AT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U327" s="1">
        <f ca="1">SUMIFS(INDIRECT($F$1&amp;$F327&amp;":"&amp;$F327),INDIRECT($F$1&amp;dbP!$D$2&amp;":"&amp;dbP!$D$2),"&gt;="&amp;AU$6,INDIRECT($F$1&amp;dbP!$D$2&amp;":"&amp;dbP!$D$2),"&lt;="&amp;AU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V327" s="1">
        <f ca="1">SUMIFS(INDIRECT($F$1&amp;$F327&amp;":"&amp;$F327),INDIRECT($F$1&amp;dbP!$D$2&amp;":"&amp;dbP!$D$2),"&gt;="&amp;AV$6,INDIRECT($F$1&amp;dbP!$D$2&amp;":"&amp;dbP!$D$2),"&lt;="&amp;AV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W327" s="1">
        <f ca="1">SUMIFS(INDIRECT($F$1&amp;$F327&amp;":"&amp;$F327),INDIRECT($F$1&amp;dbP!$D$2&amp;":"&amp;dbP!$D$2),"&gt;="&amp;AW$6,INDIRECT($F$1&amp;dbP!$D$2&amp;":"&amp;dbP!$D$2),"&lt;="&amp;AW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X327" s="1">
        <f ca="1">SUMIFS(INDIRECT($F$1&amp;$F327&amp;":"&amp;$F327),INDIRECT($F$1&amp;dbP!$D$2&amp;":"&amp;dbP!$D$2),"&gt;="&amp;AX$6,INDIRECT($F$1&amp;dbP!$D$2&amp;":"&amp;dbP!$D$2),"&lt;="&amp;AX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Y327" s="1">
        <f ca="1">SUMIFS(INDIRECT($F$1&amp;$F327&amp;":"&amp;$F327),INDIRECT($F$1&amp;dbP!$D$2&amp;":"&amp;dbP!$D$2),"&gt;="&amp;AY$6,INDIRECT($F$1&amp;dbP!$D$2&amp;":"&amp;dbP!$D$2),"&lt;="&amp;AY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AZ327" s="1">
        <f ca="1">SUMIFS(INDIRECT($F$1&amp;$F327&amp;":"&amp;$F327),INDIRECT($F$1&amp;dbP!$D$2&amp;":"&amp;dbP!$D$2),"&gt;="&amp;AZ$6,INDIRECT($F$1&amp;dbP!$D$2&amp;":"&amp;dbP!$D$2),"&lt;="&amp;AZ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A327" s="1">
        <f ca="1">SUMIFS(INDIRECT($F$1&amp;$F327&amp;":"&amp;$F327),INDIRECT($F$1&amp;dbP!$D$2&amp;":"&amp;dbP!$D$2),"&gt;="&amp;BA$6,INDIRECT($F$1&amp;dbP!$D$2&amp;":"&amp;dbP!$D$2),"&lt;="&amp;BA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B327" s="1">
        <f ca="1">SUMIFS(INDIRECT($F$1&amp;$F327&amp;":"&amp;$F327),INDIRECT($F$1&amp;dbP!$D$2&amp;":"&amp;dbP!$D$2),"&gt;="&amp;BB$6,INDIRECT($F$1&amp;dbP!$D$2&amp;":"&amp;dbP!$D$2),"&lt;="&amp;BB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C327" s="1">
        <f ca="1">SUMIFS(INDIRECT($F$1&amp;$F327&amp;":"&amp;$F327),INDIRECT($F$1&amp;dbP!$D$2&amp;":"&amp;dbP!$D$2),"&gt;="&amp;BC$6,INDIRECT($F$1&amp;dbP!$D$2&amp;":"&amp;dbP!$D$2),"&lt;="&amp;BC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D327" s="1">
        <f ca="1">SUMIFS(INDIRECT($F$1&amp;$F327&amp;":"&amp;$F327),INDIRECT($F$1&amp;dbP!$D$2&amp;":"&amp;dbP!$D$2),"&gt;="&amp;BD$6,INDIRECT($F$1&amp;dbP!$D$2&amp;":"&amp;dbP!$D$2),"&lt;="&amp;BD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  <c r="BE327" s="1">
        <f ca="1">SUMIFS(INDIRECT($F$1&amp;$F327&amp;":"&amp;$F327),INDIRECT($F$1&amp;dbP!$D$2&amp;":"&amp;dbP!$D$2),"&gt;="&amp;BE$6,INDIRECT($F$1&amp;dbP!$D$2&amp;":"&amp;dbP!$D$2),"&lt;="&amp;BE$7,INDIRECT($F$1&amp;dbP!$O$2&amp;":"&amp;dbP!$O$2),$H327,INDIRECT($F$1&amp;dbP!$P$2&amp;":"&amp;dbP!$P$2),IF($I327=$J327,"*",$I327),INDIRECT($F$1&amp;dbP!$Q$2&amp;":"&amp;dbP!$Q$2),IF(OR($I327=$J327,"  "&amp;$I327=$J327),"*",RIGHT($J327,LEN($J327)-4)),INDIRECT($F$1&amp;dbP!$AC$2&amp;":"&amp;dbP!$AC$2),RepP!$J$3)</f>
        <v>0</v>
      </c>
    </row>
    <row r="328" spans="1:57" x14ac:dyDescent="0.3">
      <c r="B328" s="1">
        <f>MAX(B$246:B327)+1</f>
        <v>85</v>
      </c>
      <c r="D328" s="1" t="str">
        <f ca="1">INDIRECT($B$1&amp;Items!T$2&amp;$B328)</f>
        <v>CF(-)</v>
      </c>
      <c r="F328" s="1" t="str">
        <f ca="1">INDIRECT($B$1&amp;Items!P$2&amp;$B328)</f>
        <v>AA</v>
      </c>
      <c r="H328" s="13" t="str">
        <f ca="1">INDIRECT($B$1&amp;Items!M$2&amp;$B328)</f>
        <v>Оплата операционных расходов</v>
      </c>
      <c r="I328" s="13" t="str">
        <f ca="1">IF(INDIRECT($B$1&amp;Items!N$2&amp;$B328)="",H328,INDIRECT($B$1&amp;Items!N$2&amp;$B328))</f>
        <v>Оплата операционных расходов - блок-1</v>
      </c>
      <c r="J328" s="1" t="str">
        <f ca="1">IF(INDIRECT($B$1&amp;Items!O$2&amp;$B328)="",IF(H328&lt;&gt;I328,"  "&amp;I328,I328),"    "&amp;INDIRECT($B$1&amp;Items!O$2&amp;$B328))</f>
        <v xml:space="preserve">    Операционные расходы - 1-2</v>
      </c>
      <c r="S328" s="1">
        <f ca="1">SUM($U328:INDIRECT(ADDRESS(ROW(),SUMIFS($1:$1,$5:$5,MAX($5:$5)))))</f>
        <v>46500</v>
      </c>
      <c r="V328" s="1">
        <f ca="1">SUMIFS(INDIRECT($F$1&amp;$F328&amp;":"&amp;$F328),INDIRECT($F$1&amp;dbP!$D$2&amp;":"&amp;dbP!$D$2),"&gt;="&amp;V$6,INDIRECT($F$1&amp;dbP!$D$2&amp;":"&amp;dbP!$D$2),"&lt;="&amp;V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46500</v>
      </c>
      <c r="W328" s="1">
        <f ca="1">SUMIFS(INDIRECT($F$1&amp;$F328&amp;":"&amp;$F328),INDIRECT($F$1&amp;dbP!$D$2&amp;":"&amp;dbP!$D$2),"&gt;="&amp;W$6,INDIRECT($F$1&amp;dbP!$D$2&amp;":"&amp;dbP!$D$2),"&lt;="&amp;W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X328" s="1">
        <f ca="1">SUMIFS(INDIRECT($F$1&amp;$F328&amp;":"&amp;$F328),INDIRECT($F$1&amp;dbP!$D$2&amp;":"&amp;dbP!$D$2),"&gt;="&amp;X$6,INDIRECT($F$1&amp;dbP!$D$2&amp;":"&amp;dbP!$D$2),"&lt;="&amp;X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Y328" s="1">
        <f ca="1">SUMIFS(INDIRECT($F$1&amp;$F328&amp;":"&amp;$F328),INDIRECT($F$1&amp;dbP!$D$2&amp;":"&amp;dbP!$D$2),"&gt;="&amp;Y$6,INDIRECT($F$1&amp;dbP!$D$2&amp;":"&amp;dbP!$D$2),"&lt;="&amp;Y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Z328" s="1">
        <f ca="1">SUMIFS(INDIRECT($F$1&amp;$F328&amp;":"&amp;$F328),INDIRECT($F$1&amp;dbP!$D$2&amp;":"&amp;dbP!$D$2),"&gt;="&amp;Z$6,INDIRECT($F$1&amp;dbP!$D$2&amp;":"&amp;dbP!$D$2),"&lt;="&amp;Z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A328" s="1">
        <f ca="1">SUMIFS(INDIRECT($F$1&amp;$F328&amp;":"&amp;$F328),INDIRECT($F$1&amp;dbP!$D$2&amp;":"&amp;dbP!$D$2),"&gt;="&amp;AA$6,INDIRECT($F$1&amp;dbP!$D$2&amp;":"&amp;dbP!$D$2),"&lt;="&amp;AA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B328" s="1">
        <f ca="1">SUMIFS(INDIRECT($F$1&amp;$F328&amp;":"&amp;$F328),INDIRECT($F$1&amp;dbP!$D$2&amp;":"&amp;dbP!$D$2),"&gt;="&amp;AB$6,INDIRECT($F$1&amp;dbP!$D$2&amp;":"&amp;dbP!$D$2),"&lt;="&amp;AB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C328" s="1">
        <f ca="1">SUMIFS(INDIRECT($F$1&amp;$F328&amp;":"&amp;$F328),INDIRECT($F$1&amp;dbP!$D$2&amp;":"&amp;dbP!$D$2),"&gt;="&amp;AC$6,INDIRECT($F$1&amp;dbP!$D$2&amp;":"&amp;dbP!$D$2),"&lt;="&amp;AC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D328" s="1">
        <f ca="1">SUMIFS(INDIRECT($F$1&amp;$F328&amp;":"&amp;$F328),INDIRECT($F$1&amp;dbP!$D$2&amp;":"&amp;dbP!$D$2),"&gt;="&amp;AD$6,INDIRECT($F$1&amp;dbP!$D$2&amp;":"&amp;dbP!$D$2),"&lt;="&amp;AD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E328" s="1">
        <f ca="1">SUMIFS(INDIRECT($F$1&amp;$F328&amp;":"&amp;$F328),INDIRECT($F$1&amp;dbP!$D$2&amp;":"&amp;dbP!$D$2),"&gt;="&amp;AE$6,INDIRECT($F$1&amp;dbP!$D$2&amp;":"&amp;dbP!$D$2),"&lt;="&amp;AE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F328" s="1">
        <f ca="1">SUMIFS(INDIRECT($F$1&amp;$F328&amp;":"&amp;$F328),INDIRECT($F$1&amp;dbP!$D$2&amp;":"&amp;dbP!$D$2),"&gt;="&amp;AF$6,INDIRECT($F$1&amp;dbP!$D$2&amp;":"&amp;dbP!$D$2),"&lt;="&amp;AF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G328" s="1">
        <f ca="1">SUMIFS(INDIRECT($F$1&amp;$F328&amp;":"&amp;$F328),INDIRECT($F$1&amp;dbP!$D$2&amp;":"&amp;dbP!$D$2),"&gt;="&amp;AG$6,INDIRECT($F$1&amp;dbP!$D$2&amp;":"&amp;dbP!$D$2),"&lt;="&amp;AG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H328" s="1">
        <f ca="1">SUMIFS(INDIRECT($F$1&amp;$F328&amp;":"&amp;$F328),INDIRECT($F$1&amp;dbP!$D$2&amp;":"&amp;dbP!$D$2),"&gt;="&amp;AH$6,INDIRECT($F$1&amp;dbP!$D$2&amp;":"&amp;dbP!$D$2),"&lt;="&amp;AH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I328" s="1">
        <f ca="1">SUMIFS(INDIRECT($F$1&amp;$F328&amp;":"&amp;$F328),INDIRECT($F$1&amp;dbP!$D$2&amp;":"&amp;dbP!$D$2),"&gt;="&amp;AI$6,INDIRECT($F$1&amp;dbP!$D$2&amp;":"&amp;dbP!$D$2),"&lt;="&amp;AI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J328" s="1">
        <f ca="1">SUMIFS(INDIRECT($F$1&amp;$F328&amp;":"&amp;$F328),INDIRECT($F$1&amp;dbP!$D$2&amp;":"&amp;dbP!$D$2),"&gt;="&amp;AJ$6,INDIRECT($F$1&amp;dbP!$D$2&amp;":"&amp;dbP!$D$2),"&lt;="&amp;AJ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K328" s="1">
        <f ca="1">SUMIFS(INDIRECT($F$1&amp;$F328&amp;":"&amp;$F328),INDIRECT($F$1&amp;dbP!$D$2&amp;":"&amp;dbP!$D$2),"&gt;="&amp;AK$6,INDIRECT($F$1&amp;dbP!$D$2&amp;":"&amp;dbP!$D$2),"&lt;="&amp;AK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L328" s="1">
        <f ca="1">SUMIFS(INDIRECT($F$1&amp;$F328&amp;":"&amp;$F328),INDIRECT($F$1&amp;dbP!$D$2&amp;":"&amp;dbP!$D$2),"&gt;="&amp;AL$6,INDIRECT($F$1&amp;dbP!$D$2&amp;":"&amp;dbP!$D$2),"&lt;="&amp;AL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M328" s="1">
        <f ca="1">SUMIFS(INDIRECT($F$1&amp;$F328&amp;":"&amp;$F328),INDIRECT($F$1&amp;dbP!$D$2&amp;":"&amp;dbP!$D$2),"&gt;="&amp;AM$6,INDIRECT($F$1&amp;dbP!$D$2&amp;":"&amp;dbP!$D$2),"&lt;="&amp;AM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N328" s="1">
        <f ca="1">SUMIFS(INDIRECT($F$1&amp;$F328&amp;":"&amp;$F328),INDIRECT($F$1&amp;dbP!$D$2&amp;":"&amp;dbP!$D$2),"&gt;="&amp;AN$6,INDIRECT($F$1&amp;dbP!$D$2&amp;":"&amp;dbP!$D$2),"&lt;="&amp;AN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O328" s="1">
        <f ca="1">SUMIFS(INDIRECT($F$1&amp;$F328&amp;":"&amp;$F328),INDIRECT($F$1&amp;dbP!$D$2&amp;":"&amp;dbP!$D$2),"&gt;="&amp;AO$6,INDIRECT($F$1&amp;dbP!$D$2&amp;":"&amp;dbP!$D$2),"&lt;="&amp;AO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P328" s="1">
        <f ca="1">SUMIFS(INDIRECT($F$1&amp;$F328&amp;":"&amp;$F328),INDIRECT($F$1&amp;dbP!$D$2&amp;":"&amp;dbP!$D$2),"&gt;="&amp;AP$6,INDIRECT($F$1&amp;dbP!$D$2&amp;":"&amp;dbP!$D$2),"&lt;="&amp;AP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Q328" s="1">
        <f ca="1">SUMIFS(INDIRECT($F$1&amp;$F328&amp;":"&amp;$F328),INDIRECT($F$1&amp;dbP!$D$2&amp;":"&amp;dbP!$D$2),"&gt;="&amp;AQ$6,INDIRECT($F$1&amp;dbP!$D$2&amp;":"&amp;dbP!$D$2),"&lt;="&amp;AQ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R328" s="1">
        <f ca="1">SUMIFS(INDIRECT($F$1&amp;$F328&amp;":"&amp;$F328),INDIRECT($F$1&amp;dbP!$D$2&amp;":"&amp;dbP!$D$2),"&gt;="&amp;AR$6,INDIRECT($F$1&amp;dbP!$D$2&amp;":"&amp;dbP!$D$2),"&lt;="&amp;AR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S328" s="1">
        <f ca="1">SUMIFS(INDIRECT($F$1&amp;$F328&amp;":"&amp;$F328),INDIRECT($F$1&amp;dbP!$D$2&amp;":"&amp;dbP!$D$2),"&gt;="&amp;AS$6,INDIRECT($F$1&amp;dbP!$D$2&amp;":"&amp;dbP!$D$2),"&lt;="&amp;AS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T328" s="1">
        <f ca="1">SUMIFS(INDIRECT($F$1&amp;$F328&amp;":"&amp;$F328),INDIRECT($F$1&amp;dbP!$D$2&amp;":"&amp;dbP!$D$2),"&gt;="&amp;AT$6,INDIRECT($F$1&amp;dbP!$D$2&amp;":"&amp;dbP!$D$2),"&lt;="&amp;AT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U328" s="1">
        <f ca="1">SUMIFS(INDIRECT($F$1&amp;$F328&amp;":"&amp;$F328),INDIRECT($F$1&amp;dbP!$D$2&amp;":"&amp;dbP!$D$2),"&gt;="&amp;AU$6,INDIRECT($F$1&amp;dbP!$D$2&amp;":"&amp;dbP!$D$2),"&lt;="&amp;AU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V328" s="1">
        <f ca="1">SUMIFS(INDIRECT($F$1&amp;$F328&amp;":"&amp;$F328),INDIRECT($F$1&amp;dbP!$D$2&amp;":"&amp;dbP!$D$2),"&gt;="&amp;AV$6,INDIRECT($F$1&amp;dbP!$D$2&amp;":"&amp;dbP!$D$2),"&lt;="&amp;AV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W328" s="1">
        <f ca="1">SUMIFS(INDIRECT($F$1&amp;$F328&amp;":"&amp;$F328),INDIRECT($F$1&amp;dbP!$D$2&amp;":"&amp;dbP!$D$2),"&gt;="&amp;AW$6,INDIRECT($F$1&amp;dbP!$D$2&amp;":"&amp;dbP!$D$2),"&lt;="&amp;AW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X328" s="1">
        <f ca="1">SUMIFS(INDIRECT($F$1&amp;$F328&amp;":"&amp;$F328),INDIRECT($F$1&amp;dbP!$D$2&amp;":"&amp;dbP!$D$2),"&gt;="&amp;AX$6,INDIRECT($F$1&amp;dbP!$D$2&amp;":"&amp;dbP!$D$2),"&lt;="&amp;AX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Y328" s="1">
        <f ca="1">SUMIFS(INDIRECT($F$1&amp;$F328&amp;":"&amp;$F328),INDIRECT($F$1&amp;dbP!$D$2&amp;":"&amp;dbP!$D$2),"&gt;="&amp;AY$6,INDIRECT($F$1&amp;dbP!$D$2&amp;":"&amp;dbP!$D$2),"&lt;="&amp;AY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AZ328" s="1">
        <f ca="1">SUMIFS(INDIRECT($F$1&amp;$F328&amp;":"&amp;$F328),INDIRECT($F$1&amp;dbP!$D$2&amp;":"&amp;dbP!$D$2),"&gt;="&amp;AZ$6,INDIRECT($F$1&amp;dbP!$D$2&amp;":"&amp;dbP!$D$2),"&lt;="&amp;AZ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A328" s="1">
        <f ca="1">SUMIFS(INDIRECT($F$1&amp;$F328&amp;":"&amp;$F328),INDIRECT($F$1&amp;dbP!$D$2&amp;":"&amp;dbP!$D$2),"&gt;="&amp;BA$6,INDIRECT($F$1&amp;dbP!$D$2&amp;":"&amp;dbP!$D$2),"&lt;="&amp;BA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B328" s="1">
        <f ca="1">SUMIFS(INDIRECT($F$1&amp;$F328&amp;":"&amp;$F328),INDIRECT($F$1&amp;dbP!$D$2&amp;":"&amp;dbP!$D$2),"&gt;="&amp;BB$6,INDIRECT($F$1&amp;dbP!$D$2&amp;":"&amp;dbP!$D$2),"&lt;="&amp;BB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C328" s="1">
        <f ca="1">SUMIFS(INDIRECT($F$1&amp;$F328&amp;":"&amp;$F328),INDIRECT($F$1&amp;dbP!$D$2&amp;":"&amp;dbP!$D$2),"&gt;="&amp;BC$6,INDIRECT($F$1&amp;dbP!$D$2&amp;":"&amp;dbP!$D$2),"&lt;="&amp;BC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D328" s="1">
        <f ca="1">SUMIFS(INDIRECT($F$1&amp;$F328&amp;":"&amp;$F328),INDIRECT($F$1&amp;dbP!$D$2&amp;":"&amp;dbP!$D$2),"&gt;="&amp;BD$6,INDIRECT($F$1&amp;dbP!$D$2&amp;":"&amp;dbP!$D$2),"&lt;="&amp;BD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  <c r="BE328" s="1">
        <f ca="1">SUMIFS(INDIRECT($F$1&amp;$F328&amp;":"&amp;$F328),INDIRECT($F$1&amp;dbP!$D$2&amp;":"&amp;dbP!$D$2),"&gt;="&amp;BE$6,INDIRECT($F$1&amp;dbP!$D$2&amp;":"&amp;dbP!$D$2),"&lt;="&amp;BE$7,INDIRECT($F$1&amp;dbP!$O$2&amp;":"&amp;dbP!$O$2),$H328,INDIRECT($F$1&amp;dbP!$P$2&amp;":"&amp;dbP!$P$2),IF($I328=$J328,"*",$I328),INDIRECT($F$1&amp;dbP!$Q$2&amp;":"&amp;dbP!$Q$2),IF(OR($I328=$J328,"  "&amp;$I328=$J328),"*",RIGHT($J328,LEN($J328)-4)),INDIRECT($F$1&amp;dbP!$AC$2&amp;":"&amp;dbP!$AC$2),RepP!$J$3)</f>
        <v>0</v>
      </c>
    </row>
    <row r="329" spans="1:57" x14ac:dyDescent="0.3">
      <c r="B329" s="1">
        <f>MAX(B$246:B328)+1</f>
        <v>86</v>
      </c>
      <c r="D329" s="1" t="str">
        <f ca="1">INDIRECT($B$1&amp;Items!T$2&amp;$B329)</f>
        <v>CF(-)</v>
      </c>
      <c r="F329" s="1" t="str">
        <f ca="1">INDIRECT($B$1&amp;Items!P$2&amp;$B329)</f>
        <v>AA</v>
      </c>
      <c r="H329" s="13" t="str">
        <f ca="1">INDIRECT($B$1&amp;Items!M$2&amp;$B329)</f>
        <v>Оплата операционных расходов</v>
      </c>
      <c r="I329" s="13" t="str">
        <f ca="1">IF(INDIRECT($B$1&amp;Items!N$2&amp;$B329)="",H329,INDIRECT($B$1&amp;Items!N$2&amp;$B329))</f>
        <v>Оплата операционных расходов - блок-1</v>
      </c>
      <c r="J329" s="1" t="str">
        <f ca="1">IF(INDIRECT($B$1&amp;Items!O$2&amp;$B329)="",IF(H329&lt;&gt;I329,"  "&amp;I329,I329),"    "&amp;INDIRECT($B$1&amp;Items!O$2&amp;$B329))</f>
        <v xml:space="preserve">    Операционные расходы - 1-3</v>
      </c>
      <c r="S329" s="1">
        <f ca="1">SUM($U329:INDIRECT(ADDRESS(ROW(),SUMIFS($1:$1,$5:$5,MAX($5:$5)))))</f>
        <v>246100</v>
      </c>
      <c r="V329" s="1">
        <f ca="1">SUMIFS(INDIRECT($F$1&amp;$F329&amp;":"&amp;$F329),INDIRECT($F$1&amp;dbP!$D$2&amp;":"&amp;dbP!$D$2),"&gt;="&amp;V$6,INDIRECT($F$1&amp;dbP!$D$2&amp;":"&amp;dbP!$D$2),"&lt;="&amp;V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W329" s="1">
        <f ca="1">SUMIFS(INDIRECT($F$1&amp;$F329&amp;":"&amp;$F329),INDIRECT($F$1&amp;dbP!$D$2&amp;":"&amp;dbP!$D$2),"&gt;="&amp;W$6,INDIRECT($F$1&amp;dbP!$D$2&amp;":"&amp;dbP!$D$2),"&lt;="&amp;W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X329" s="1">
        <f ca="1">SUMIFS(INDIRECT($F$1&amp;$F329&amp;":"&amp;$F329),INDIRECT($F$1&amp;dbP!$D$2&amp;":"&amp;dbP!$D$2),"&gt;="&amp;X$6,INDIRECT($F$1&amp;dbP!$D$2&amp;":"&amp;dbP!$D$2),"&lt;="&amp;X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246100</v>
      </c>
      <c r="Y329" s="1">
        <f ca="1">SUMIFS(INDIRECT($F$1&amp;$F329&amp;":"&amp;$F329),INDIRECT($F$1&amp;dbP!$D$2&amp;":"&amp;dbP!$D$2),"&gt;="&amp;Y$6,INDIRECT($F$1&amp;dbP!$D$2&amp;":"&amp;dbP!$D$2),"&lt;="&amp;Y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Z329" s="1">
        <f ca="1">SUMIFS(INDIRECT($F$1&amp;$F329&amp;":"&amp;$F329),INDIRECT($F$1&amp;dbP!$D$2&amp;":"&amp;dbP!$D$2),"&gt;="&amp;Z$6,INDIRECT($F$1&amp;dbP!$D$2&amp;":"&amp;dbP!$D$2),"&lt;="&amp;Z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A329" s="1">
        <f ca="1">SUMIFS(INDIRECT($F$1&amp;$F329&amp;":"&amp;$F329),INDIRECT($F$1&amp;dbP!$D$2&amp;":"&amp;dbP!$D$2),"&gt;="&amp;AA$6,INDIRECT($F$1&amp;dbP!$D$2&amp;":"&amp;dbP!$D$2),"&lt;="&amp;AA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B329" s="1">
        <f ca="1">SUMIFS(INDIRECT($F$1&amp;$F329&amp;":"&amp;$F329),INDIRECT($F$1&amp;dbP!$D$2&amp;":"&amp;dbP!$D$2),"&gt;="&amp;AB$6,INDIRECT($F$1&amp;dbP!$D$2&amp;":"&amp;dbP!$D$2),"&lt;="&amp;AB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C329" s="1">
        <f ca="1">SUMIFS(INDIRECT($F$1&amp;$F329&amp;":"&amp;$F329),INDIRECT($F$1&amp;dbP!$D$2&amp;":"&amp;dbP!$D$2),"&gt;="&amp;AC$6,INDIRECT($F$1&amp;dbP!$D$2&amp;":"&amp;dbP!$D$2),"&lt;="&amp;AC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D329" s="1">
        <f ca="1">SUMIFS(INDIRECT($F$1&amp;$F329&amp;":"&amp;$F329),INDIRECT($F$1&amp;dbP!$D$2&amp;":"&amp;dbP!$D$2),"&gt;="&amp;AD$6,INDIRECT($F$1&amp;dbP!$D$2&amp;":"&amp;dbP!$D$2),"&lt;="&amp;AD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E329" s="1">
        <f ca="1">SUMIFS(INDIRECT($F$1&amp;$F329&amp;":"&amp;$F329),INDIRECT($F$1&amp;dbP!$D$2&amp;":"&amp;dbP!$D$2),"&gt;="&amp;AE$6,INDIRECT($F$1&amp;dbP!$D$2&amp;":"&amp;dbP!$D$2),"&lt;="&amp;AE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F329" s="1">
        <f ca="1">SUMIFS(INDIRECT($F$1&amp;$F329&amp;":"&amp;$F329),INDIRECT($F$1&amp;dbP!$D$2&amp;":"&amp;dbP!$D$2),"&gt;="&amp;AF$6,INDIRECT($F$1&amp;dbP!$D$2&amp;":"&amp;dbP!$D$2),"&lt;="&amp;AF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G329" s="1">
        <f ca="1">SUMIFS(INDIRECT($F$1&amp;$F329&amp;":"&amp;$F329),INDIRECT($F$1&amp;dbP!$D$2&amp;":"&amp;dbP!$D$2),"&gt;="&amp;AG$6,INDIRECT($F$1&amp;dbP!$D$2&amp;":"&amp;dbP!$D$2),"&lt;="&amp;AG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H329" s="1">
        <f ca="1">SUMIFS(INDIRECT($F$1&amp;$F329&amp;":"&amp;$F329),INDIRECT($F$1&amp;dbP!$D$2&amp;":"&amp;dbP!$D$2),"&gt;="&amp;AH$6,INDIRECT($F$1&amp;dbP!$D$2&amp;":"&amp;dbP!$D$2),"&lt;="&amp;AH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I329" s="1">
        <f ca="1">SUMIFS(INDIRECT($F$1&amp;$F329&amp;":"&amp;$F329),INDIRECT($F$1&amp;dbP!$D$2&amp;":"&amp;dbP!$D$2),"&gt;="&amp;AI$6,INDIRECT($F$1&amp;dbP!$D$2&amp;":"&amp;dbP!$D$2),"&lt;="&amp;AI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J329" s="1">
        <f ca="1">SUMIFS(INDIRECT($F$1&amp;$F329&amp;":"&amp;$F329),INDIRECT($F$1&amp;dbP!$D$2&amp;":"&amp;dbP!$D$2),"&gt;="&amp;AJ$6,INDIRECT($F$1&amp;dbP!$D$2&amp;":"&amp;dbP!$D$2),"&lt;="&amp;AJ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K329" s="1">
        <f ca="1">SUMIFS(INDIRECT($F$1&amp;$F329&amp;":"&amp;$F329),INDIRECT($F$1&amp;dbP!$D$2&amp;":"&amp;dbP!$D$2),"&gt;="&amp;AK$6,INDIRECT($F$1&amp;dbP!$D$2&amp;":"&amp;dbP!$D$2),"&lt;="&amp;AK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L329" s="1">
        <f ca="1">SUMIFS(INDIRECT($F$1&amp;$F329&amp;":"&amp;$F329),INDIRECT($F$1&amp;dbP!$D$2&amp;":"&amp;dbP!$D$2),"&gt;="&amp;AL$6,INDIRECT($F$1&amp;dbP!$D$2&amp;":"&amp;dbP!$D$2),"&lt;="&amp;AL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M329" s="1">
        <f ca="1">SUMIFS(INDIRECT($F$1&amp;$F329&amp;":"&amp;$F329),INDIRECT($F$1&amp;dbP!$D$2&amp;":"&amp;dbP!$D$2),"&gt;="&amp;AM$6,INDIRECT($F$1&amp;dbP!$D$2&amp;":"&amp;dbP!$D$2),"&lt;="&amp;AM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N329" s="1">
        <f ca="1">SUMIFS(INDIRECT($F$1&amp;$F329&amp;":"&amp;$F329),INDIRECT($F$1&amp;dbP!$D$2&amp;":"&amp;dbP!$D$2),"&gt;="&amp;AN$6,INDIRECT($F$1&amp;dbP!$D$2&amp;":"&amp;dbP!$D$2),"&lt;="&amp;AN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O329" s="1">
        <f ca="1">SUMIFS(INDIRECT($F$1&amp;$F329&amp;":"&amp;$F329),INDIRECT($F$1&amp;dbP!$D$2&amp;":"&amp;dbP!$D$2),"&gt;="&amp;AO$6,INDIRECT($F$1&amp;dbP!$D$2&amp;":"&amp;dbP!$D$2),"&lt;="&amp;AO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P329" s="1">
        <f ca="1">SUMIFS(INDIRECT($F$1&amp;$F329&amp;":"&amp;$F329),INDIRECT($F$1&amp;dbP!$D$2&amp;":"&amp;dbP!$D$2),"&gt;="&amp;AP$6,INDIRECT($F$1&amp;dbP!$D$2&amp;":"&amp;dbP!$D$2),"&lt;="&amp;AP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Q329" s="1">
        <f ca="1">SUMIFS(INDIRECT($F$1&amp;$F329&amp;":"&amp;$F329),INDIRECT($F$1&amp;dbP!$D$2&amp;":"&amp;dbP!$D$2),"&gt;="&amp;AQ$6,INDIRECT($F$1&amp;dbP!$D$2&amp;":"&amp;dbP!$D$2),"&lt;="&amp;AQ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R329" s="1">
        <f ca="1">SUMIFS(INDIRECT($F$1&amp;$F329&amp;":"&amp;$F329),INDIRECT($F$1&amp;dbP!$D$2&amp;":"&amp;dbP!$D$2),"&gt;="&amp;AR$6,INDIRECT($F$1&amp;dbP!$D$2&amp;":"&amp;dbP!$D$2),"&lt;="&amp;AR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S329" s="1">
        <f ca="1">SUMIFS(INDIRECT($F$1&amp;$F329&amp;":"&amp;$F329),INDIRECT($F$1&amp;dbP!$D$2&amp;":"&amp;dbP!$D$2),"&gt;="&amp;AS$6,INDIRECT($F$1&amp;dbP!$D$2&amp;":"&amp;dbP!$D$2),"&lt;="&amp;AS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T329" s="1">
        <f ca="1">SUMIFS(INDIRECT($F$1&amp;$F329&amp;":"&amp;$F329),INDIRECT($F$1&amp;dbP!$D$2&amp;":"&amp;dbP!$D$2),"&gt;="&amp;AT$6,INDIRECT($F$1&amp;dbP!$D$2&amp;":"&amp;dbP!$D$2),"&lt;="&amp;AT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U329" s="1">
        <f ca="1">SUMIFS(INDIRECT($F$1&amp;$F329&amp;":"&amp;$F329),INDIRECT($F$1&amp;dbP!$D$2&amp;":"&amp;dbP!$D$2),"&gt;="&amp;AU$6,INDIRECT($F$1&amp;dbP!$D$2&amp;":"&amp;dbP!$D$2),"&lt;="&amp;AU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V329" s="1">
        <f ca="1">SUMIFS(INDIRECT($F$1&amp;$F329&amp;":"&amp;$F329),INDIRECT($F$1&amp;dbP!$D$2&amp;":"&amp;dbP!$D$2),"&gt;="&amp;AV$6,INDIRECT($F$1&amp;dbP!$D$2&amp;":"&amp;dbP!$D$2),"&lt;="&amp;AV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W329" s="1">
        <f ca="1">SUMIFS(INDIRECT($F$1&amp;$F329&amp;":"&amp;$F329),INDIRECT($F$1&amp;dbP!$D$2&amp;":"&amp;dbP!$D$2),"&gt;="&amp;AW$6,INDIRECT($F$1&amp;dbP!$D$2&amp;":"&amp;dbP!$D$2),"&lt;="&amp;AW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X329" s="1">
        <f ca="1">SUMIFS(INDIRECT($F$1&amp;$F329&amp;":"&amp;$F329),INDIRECT($F$1&amp;dbP!$D$2&amp;":"&amp;dbP!$D$2),"&gt;="&amp;AX$6,INDIRECT($F$1&amp;dbP!$D$2&amp;":"&amp;dbP!$D$2),"&lt;="&amp;AX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Y329" s="1">
        <f ca="1">SUMIFS(INDIRECT($F$1&amp;$F329&amp;":"&amp;$F329),INDIRECT($F$1&amp;dbP!$D$2&amp;":"&amp;dbP!$D$2),"&gt;="&amp;AY$6,INDIRECT($F$1&amp;dbP!$D$2&amp;":"&amp;dbP!$D$2),"&lt;="&amp;AY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AZ329" s="1">
        <f ca="1">SUMIFS(INDIRECT($F$1&amp;$F329&amp;":"&amp;$F329),INDIRECT($F$1&amp;dbP!$D$2&amp;":"&amp;dbP!$D$2),"&gt;="&amp;AZ$6,INDIRECT($F$1&amp;dbP!$D$2&amp;":"&amp;dbP!$D$2),"&lt;="&amp;AZ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A329" s="1">
        <f ca="1">SUMIFS(INDIRECT($F$1&amp;$F329&amp;":"&amp;$F329),INDIRECT($F$1&amp;dbP!$D$2&amp;":"&amp;dbP!$D$2),"&gt;="&amp;BA$6,INDIRECT($F$1&amp;dbP!$D$2&amp;":"&amp;dbP!$D$2),"&lt;="&amp;BA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B329" s="1">
        <f ca="1">SUMIFS(INDIRECT($F$1&amp;$F329&amp;":"&amp;$F329),INDIRECT($F$1&amp;dbP!$D$2&amp;":"&amp;dbP!$D$2),"&gt;="&amp;BB$6,INDIRECT($F$1&amp;dbP!$D$2&amp;":"&amp;dbP!$D$2),"&lt;="&amp;BB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C329" s="1">
        <f ca="1">SUMIFS(INDIRECT($F$1&amp;$F329&amp;":"&amp;$F329),INDIRECT($F$1&amp;dbP!$D$2&amp;":"&amp;dbP!$D$2),"&gt;="&amp;BC$6,INDIRECT($F$1&amp;dbP!$D$2&amp;":"&amp;dbP!$D$2),"&lt;="&amp;BC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D329" s="1">
        <f ca="1">SUMIFS(INDIRECT($F$1&amp;$F329&amp;":"&amp;$F329),INDIRECT($F$1&amp;dbP!$D$2&amp;":"&amp;dbP!$D$2),"&gt;="&amp;BD$6,INDIRECT($F$1&amp;dbP!$D$2&amp;":"&amp;dbP!$D$2),"&lt;="&amp;BD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  <c r="BE329" s="1">
        <f ca="1">SUMIFS(INDIRECT($F$1&amp;$F329&amp;":"&amp;$F329),INDIRECT($F$1&amp;dbP!$D$2&amp;":"&amp;dbP!$D$2),"&gt;="&amp;BE$6,INDIRECT($F$1&amp;dbP!$D$2&amp;":"&amp;dbP!$D$2),"&lt;="&amp;BE$7,INDIRECT($F$1&amp;dbP!$O$2&amp;":"&amp;dbP!$O$2),$H329,INDIRECT($F$1&amp;dbP!$P$2&amp;":"&amp;dbP!$P$2),IF($I329=$J329,"*",$I329),INDIRECT($F$1&amp;dbP!$Q$2&amp;":"&amp;dbP!$Q$2),IF(OR($I329=$J329,"  "&amp;$I329=$J329),"*",RIGHT($J329,LEN($J329)-4)),INDIRECT($F$1&amp;dbP!$AC$2&amp;":"&amp;dbP!$AC$2),RepP!$J$3)</f>
        <v>0</v>
      </c>
    </row>
    <row r="330" spans="1:57" x14ac:dyDescent="0.3">
      <c r="B330" s="1">
        <f>MAX(B$246:B329)+1</f>
        <v>87</v>
      </c>
      <c r="D330" s="1" t="str">
        <f ca="1">INDIRECT($B$1&amp;Items!T$2&amp;$B330)</f>
        <v>CF(-)</v>
      </c>
      <c r="F330" s="1" t="str">
        <f ca="1">INDIRECT($B$1&amp;Items!P$2&amp;$B330)</f>
        <v>AA</v>
      </c>
      <c r="H330" s="13" t="str">
        <f ca="1">INDIRECT($B$1&amp;Items!M$2&amp;$B330)</f>
        <v>Оплата операционных расходов</v>
      </c>
      <c r="I330" s="13" t="str">
        <f ca="1">IF(INDIRECT($B$1&amp;Items!N$2&amp;$B330)="",H330,INDIRECT($B$1&amp;Items!N$2&amp;$B330))</f>
        <v>Оплата операционных расходов - блок-1</v>
      </c>
      <c r="J330" s="1" t="str">
        <f ca="1">IF(INDIRECT($B$1&amp;Items!O$2&amp;$B330)="",IF(H330&lt;&gt;I330,"  "&amp;I330,I330),"    "&amp;INDIRECT($B$1&amp;Items!O$2&amp;$B330))</f>
        <v xml:space="preserve">    Операционные расходы - 1-4</v>
      </c>
      <c r="S330" s="1">
        <f ca="1">SUM($U330:INDIRECT(ADDRESS(ROW(),SUMIFS($1:$1,$5:$5,MAX($5:$5)))))</f>
        <v>169167</v>
      </c>
      <c r="V330" s="1">
        <f ca="1">SUMIFS(INDIRECT($F$1&amp;$F330&amp;":"&amp;$F330),INDIRECT($F$1&amp;dbP!$D$2&amp;":"&amp;dbP!$D$2),"&gt;="&amp;V$6,INDIRECT($F$1&amp;dbP!$D$2&amp;":"&amp;dbP!$D$2),"&lt;="&amp;V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W330" s="1">
        <f ca="1">SUMIFS(INDIRECT($F$1&amp;$F330&amp;":"&amp;$F330),INDIRECT($F$1&amp;dbP!$D$2&amp;":"&amp;dbP!$D$2),"&gt;="&amp;W$6,INDIRECT($F$1&amp;dbP!$D$2&amp;":"&amp;dbP!$D$2),"&lt;="&amp;W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X330" s="1">
        <f ca="1">SUMIFS(INDIRECT($F$1&amp;$F330&amp;":"&amp;$F330),INDIRECT($F$1&amp;dbP!$D$2&amp;":"&amp;dbP!$D$2),"&gt;="&amp;X$6,INDIRECT($F$1&amp;dbP!$D$2&amp;":"&amp;dbP!$D$2),"&lt;="&amp;X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169167</v>
      </c>
      <c r="Y330" s="1">
        <f ca="1">SUMIFS(INDIRECT($F$1&amp;$F330&amp;":"&amp;$F330),INDIRECT($F$1&amp;dbP!$D$2&amp;":"&amp;dbP!$D$2),"&gt;="&amp;Y$6,INDIRECT($F$1&amp;dbP!$D$2&amp;":"&amp;dbP!$D$2),"&lt;="&amp;Y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Z330" s="1">
        <f ca="1">SUMIFS(INDIRECT($F$1&amp;$F330&amp;":"&amp;$F330),INDIRECT($F$1&amp;dbP!$D$2&amp;":"&amp;dbP!$D$2),"&gt;="&amp;Z$6,INDIRECT($F$1&amp;dbP!$D$2&amp;":"&amp;dbP!$D$2),"&lt;="&amp;Z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A330" s="1">
        <f ca="1">SUMIFS(INDIRECT($F$1&amp;$F330&amp;":"&amp;$F330),INDIRECT($F$1&amp;dbP!$D$2&amp;":"&amp;dbP!$D$2),"&gt;="&amp;AA$6,INDIRECT($F$1&amp;dbP!$D$2&amp;":"&amp;dbP!$D$2),"&lt;="&amp;AA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B330" s="1">
        <f ca="1">SUMIFS(INDIRECT($F$1&amp;$F330&amp;":"&amp;$F330),INDIRECT($F$1&amp;dbP!$D$2&amp;":"&amp;dbP!$D$2),"&gt;="&amp;AB$6,INDIRECT($F$1&amp;dbP!$D$2&amp;":"&amp;dbP!$D$2),"&lt;="&amp;AB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C330" s="1">
        <f ca="1">SUMIFS(INDIRECT($F$1&amp;$F330&amp;":"&amp;$F330),INDIRECT($F$1&amp;dbP!$D$2&amp;":"&amp;dbP!$D$2),"&gt;="&amp;AC$6,INDIRECT($F$1&amp;dbP!$D$2&amp;":"&amp;dbP!$D$2),"&lt;="&amp;AC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D330" s="1">
        <f ca="1">SUMIFS(INDIRECT($F$1&amp;$F330&amp;":"&amp;$F330),INDIRECT($F$1&amp;dbP!$D$2&amp;":"&amp;dbP!$D$2),"&gt;="&amp;AD$6,INDIRECT($F$1&amp;dbP!$D$2&amp;":"&amp;dbP!$D$2),"&lt;="&amp;AD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E330" s="1">
        <f ca="1">SUMIFS(INDIRECT($F$1&amp;$F330&amp;":"&amp;$F330),INDIRECT($F$1&amp;dbP!$D$2&amp;":"&amp;dbP!$D$2),"&gt;="&amp;AE$6,INDIRECT($F$1&amp;dbP!$D$2&amp;":"&amp;dbP!$D$2),"&lt;="&amp;AE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F330" s="1">
        <f ca="1">SUMIFS(INDIRECT($F$1&amp;$F330&amp;":"&amp;$F330),INDIRECT($F$1&amp;dbP!$D$2&amp;":"&amp;dbP!$D$2),"&gt;="&amp;AF$6,INDIRECT($F$1&amp;dbP!$D$2&amp;":"&amp;dbP!$D$2),"&lt;="&amp;AF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G330" s="1">
        <f ca="1">SUMIFS(INDIRECT($F$1&amp;$F330&amp;":"&amp;$F330),INDIRECT($F$1&amp;dbP!$D$2&amp;":"&amp;dbP!$D$2),"&gt;="&amp;AG$6,INDIRECT($F$1&amp;dbP!$D$2&amp;":"&amp;dbP!$D$2),"&lt;="&amp;AG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H330" s="1">
        <f ca="1">SUMIFS(INDIRECT($F$1&amp;$F330&amp;":"&amp;$F330),INDIRECT($F$1&amp;dbP!$D$2&amp;":"&amp;dbP!$D$2),"&gt;="&amp;AH$6,INDIRECT($F$1&amp;dbP!$D$2&amp;":"&amp;dbP!$D$2),"&lt;="&amp;AH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I330" s="1">
        <f ca="1">SUMIFS(INDIRECT($F$1&amp;$F330&amp;":"&amp;$F330),INDIRECT($F$1&amp;dbP!$D$2&amp;":"&amp;dbP!$D$2),"&gt;="&amp;AI$6,INDIRECT($F$1&amp;dbP!$D$2&amp;":"&amp;dbP!$D$2),"&lt;="&amp;AI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J330" s="1">
        <f ca="1">SUMIFS(INDIRECT($F$1&amp;$F330&amp;":"&amp;$F330),INDIRECT($F$1&amp;dbP!$D$2&amp;":"&amp;dbP!$D$2),"&gt;="&amp;AJ$6,INDIRECT($F$1&amp;dbP!$D$2&amp;":"&amp;dbP!$D$2),"&lt;="&amp;AJ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K330" s="1">
        <f ca="1">SUMIFS(INDIRECT($F$1&amp;$F330&amp;":"&amp;$F330),INDIRECT($F$1&amp;dbP!$D$2&amp;":"&amp;dbP!$D$2),"&gt;="&amp;AK$6,INDIRECT($F$1&amp;dbP!$D$2&amp;":"&amp;dbP!$D$2),"&lt;="&amp;AK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L330" s="1">
        <f ca="1">SUMIFS(INDIRECT($F$1&amp;$F330&amp;":"&amp;$F330),INDIRECT($F$1&amp;dbP!$D$2&amp;":"&amp;dbP!$D$2),"&gt;="&amp;AL$6,INDIRECT($F$1&amp;dbP!$D$2&amp;":"&amp;dbP!$D$2),"&lt;="&amp;AL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M330" s="1">
        <f ca="1">SUMIFS(INDIRECT($F$1&amp;$F330&amp;":"&amp;$F330),INDIRECT($F$1&amp;dbP!$D$2&amp;":"&amp;dbP!$D$2),"&gt;="&amp;AM$6,INDIRECT($F$1&amp;dbP!$D$2&amp;":"&amp;dbP!$D$2),"&lt;="&amp;AM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N330" s="1">
        <f ca="1">SUMIFS(INDIRECT($F$1&amp;$F330&amp;":"&amp;$F330),INDIRECT($F$1&amp;dbP!$D$2&amp;":"&amp;dbP!$D$2),"&gt;="&amp;AN$6,INDIRECT($F$1&amp;dbP!$D$2&amp;":"&amp;dbP!$D$2),"&lt;="&amp;AN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O330" s="1">
        <f ca="1">SUMIFS(INDIRECT($F$1&amp;$F330&amp;":"&amp;$F330),INDIRECT($F$1&amp;dbP!$D$2&amp;":"&amp;dbP!$D$2),"&gt;="&amp;AO$6,INDIRECT($F$1&amp;dbP!$D$2&amp;":"&amp;dbP!$D$2),"&lt;="&amp;AO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P330" s="1">
        <f ca="1">SUMIFS(INDIRECT($F$1&amp;$F330&amp;":"&amp;$F330),INDIRECT($F$1&amp;dbP!$D$2&amp;":"&amp;dbP!$D$2),"&gt;="&amp;AP$6,INDIRECT($F$1&amp;dbP!$D$2&amp;":"&amp;dbP!$D$2),"&lt;="&amp;AP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Q330" s="1">
        <f ca="1">SUMIFS(INDIRECT($F$1&amp;$F330&amp;":"&amp;$F330),INDIRECT($F$1&amp;dbP!$D$2&amp;":"&amp;dbP!$D$2),"&gt;="&amp;AQ$6,INDIRECT($F$1&amp;dbP!$D$2&amp;":"&amp;dbP!$D$2),"&lt;="&amp;AQ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R330" s="1">
        <f ca="1">SUMIFS(INDIRECT($F$1&amp;$F330&amp;":"&amp;$F330),INDIRECT($F$1&amp;dbP!$D$2&amp;":"&amp;dbP!$D$2),"&gt;="&amp;AR$6,INDIRECT($F$1&amp;dbP!$D$2&amp;":"&amp;dbP!$D$2),"&lt;="&amp;AR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S330" s="1">
        <f ca="1">SUMIFS(INDIRECT($F$1&amp;$F330&amp;":"&amp;$F330),INDIRECT($F$1&amp;dbP!$D$2&amp;":"&amp;dbP!$D$2),"&gt;="&amp;AS$6,INDIRECT($F$1&amp;dbP!$D$2&amp;":"&amp;dbP!$D$2),"&lt;="&amp;AS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T330" s="1">
        <f ca="1">SUMIFS(INDIRECT($F$1&amp;$F330&amp;":"&amp;$F330),INDIRECT($F$1&amp;dbP!$D$2&amp;":"&amp;dbP!$D$2),"&gt;="&amp;AT$6,INDIRECT($F$1&amp;dbP!$D$2&amp;":"&amp;dbP!$D$2),"&lt;="&amp;AT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U330" s="1">
        <f ca="1">SUMIFS(INDIRECT($F$1&amp;$F330&amp;":"&amp;$F330),INDIRECT($F$1&amp;dbP!$D$2&amp;":"&amp;dbP!$D$2),"&gt;="&amp;AU$6,INDIRECT($F$1&amp;dbP!$D$2&amp;":"&amp;dbP!$D$2),"&lt;="&amp;AU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V330" s="1">
        <f ca="1">SUMIFS(INDIRECT($F$1&amp;$F330&amp;":"&amp;$F330),INDIRECT($F$1&amp;dbP!$D$2&amp;":"&amp;dbP!$D$2),"&gt;="&amp;AV$6,INDIRECT($F$1&amp;dbP!$D$2&amp;":"&amp;dbP!$D$2),"&lt;="&amp;AV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W330" s="1">
        <f ca="1">SUMIFS(INDIRECT($F$1&amp;$F330&amp;":"&amp;$F330),INDIRECT($F$1&amp;dbP!$D$2&amp;":"&amp;dbP!$D$2),"&gt;="&amp;AW$6,INDIRECT($F$1&amp;dbP!$D$2&amp;":"&amp;dbP!$D$2),"&lt;="&amp;AW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X330" s="1">
        <f ca="1">SUMIFS(INDIRECT($F$1&amp;$F330&amp;":"&amp;$F330),INDIRECT($F$1&amp;dbP!$D$2&amp;":"&amp;dbP!$D$2),"&gt;="&amp;AX$6,INDIRECT($F$1&amp;dbP!$D$2&amp;":"&amp;dbP!$D$2),"&lt;="&amp;AX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Y330" s="1">
        <f ca="1">SUMIFS(INDIRECT($F$1&amp;$F330&amp;":"&amp;$F330),INDIRECT($F$1&amp;dbP!$D$2&amp;":"&amp;dbP!$D$2),"&gt;="&amp;AY$6,INDIRECT($F$1&amp;dbP!$D$2&amp;":"&amp;dbP!$D$2),"&lt;="&amp;AY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AZ330" s="1">
        <f ca="1">SUMIFS(INDIRECT($F$1&amp;$F330&amp;":"&amp;$F330),INDIRECT($F$1&amp;dbP!$D$2&amp;":"&amp;dbP!$D$2),"&gt;="&amp;AZ$6,INDIRECT($F$1&amp;dbP!$D$2&amp;":"&amp;dbP!$D$2),"&lt;="&amp;AZ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A330" s="1">
        <f ca="1">SUMIFS(INDIRECT($F$1&amp;$F330&amp;":"&amp;$F330),INDIRECT($F$1&amp;dbP!$D$2&amp;":"&amp;dbP!$D$2),"&gt;="&amp;BA$6,INDIRECT($F$1&amp;dbP!$D$2&amp;":"&amp;dbP!$D$2),"&lt;="&amp;BA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B330" s="1">
        <f ca="1">SUMIFS(INDIRECT($F$1&amp;$F330&amp;":"&amp;$F330),INDIRECT($F$1&amp;dbP!$D$2&amp;":"&amp;dbP!$D$2),"&gt;="&amp;BB$6,INDIRECT($F$1&amp;dbP!$D$2&amp;":"&amp;dbP!$D$2),"&lt;="&amp;BB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C330" s="1">
        <f ca="1">SUMIFS(INDIRECT($F$1&amp;$F330&amp;":"&amp;$F330),INDIRECT($F$1&amp;dbP!$D$2&amp;":"&amp;dbP!$D$2),"&gt;="&amp;BC$6,INDIRECT($F$1&amp;dbP!$D$2&amp;":"&amp;dbP!$D$2),"&lt;="&amp;BC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D330" s="1">
        <f ca="1">SUMIFS(INDIRECT($F$1&amp;$F330&amp;":"&amp;$F330),INDIRECT($F$1&amp;dbP!$D$2&amp;":"&amp;dbP!$D$2),"&gt;="&amp;BD$6,INDIRECT($F$1&amp;dbP!$D$2&amp;":"&amp;dbP!$D$2),"&lt;="&amp;BD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  <c r="BE330" s="1">
        <f ca="1">SUMIFS(INDIRECT($F$1&amp;$F330&amp;":"&amp;$F330),INDIRECT($F$1&amp;dbP!$D$2&amp;":"&amp;dbP!$D$2),"&gt;="&amp;BE$6,INDIRECT($F$1&amp;dbP!$D$2&amp;":"&amp;dbP!$D$2),"&lt;="&amp;BE$7,INDIRECT($F$1&amp;dbP!$O$2&amp;":"&amp;dbP!$O$2),$H330,INDIRECT($F$1&amp;dbP!$P$2&amp;":"&amp;dbP!$P$2),IF($I330=$J330,"*",$I330),INDIRECT($F$1&amp;dbP!$Q$2&amp;":"&amp;dbP!$Q$2),IF(OR($I330=$J330,"  "&amp;$I330=$J330),"*",RIGHT($J330,LEN($J330)-4)),INDIRECT($F$1&amp;dbP!$AC$2&amp;":"&amp;dbP!$AC$2),RepP!$J$3)</f>
        <v>0</v>
      </c>
    </row>
    <row r="331" spans="1:57" x14ac:dyDescent="0.3">
      <c r="B331" s="1">
        <f>MAX(B$246:B330)+1</f>
        <v>88</v>
      </c>
      <c r="D331" s="1" t="str">
        <f ca="1">INDIRECT($B$1&amp;Items!T$2&amp;$B331)</f>
        <v>CF(-)</v>
      </c>
      <c r="F331" s="1" t="str">
        <f ca="1">INDIRECT($B$1&amp;Items!P$2&amp;$B331)</f>
        <v>AA</v>
      </c>
      <c r="H331" s="13" t="str">
        <f ca="1">INDIRECT($B$1&amp;Items!M$2&amp;$B331)</f>
        <v>Оплата операционных расходов</v>
      </c>
      <c r="I331" s="13" t="str">
        <f ca="1">IF(INDIRECT($B$1&amp;Items!N$2&amp;$B331)="",H331,INDIRECT($B$1&amp;Items!N$2&amp;$B331))</f>
        <v>Оплата операционных расходов - блок-1</v>
      </c>
      <c r="J331" s="1" t="str">
        <f ca="1">IF(INDIRECT($B$1&amp;Items!O$2&amp;$B331)="",IF(H331&lt;&gt;I331,"  "&amp;I331,I331),"    "&amp;INDIRECT($B$1&amp;Items!O$2&amp;$B331))</f>
        <v xml:space="preserve">    Операционные расходы - 1-5</v>
      </c>
      <c r="S331" s="1">
        <f ca="1">SUM($U331:INDIRECT(ADDRESS(ROW(),SUMIFS($1:$1,$5:$5,MAX($5:$5)))))</f>
        <v>114490</v>
      </c>
      <c r="V331" s="1">
        <f ca="1">SUMIFS(INDIRECT($F$1&amp;$F331&amp;":"&amp;$F331),INDIRECT($F$1&amp;dbP!$D$2&amp;":"&amp;dbP!$D$2),"&gt;="&amp;V$6,INDIRECT($F$1&amp;dbP!$D$2&amp;":"&amp;dbP!$D$2),"&lt;="&amp;V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W331" s="1">
        <f ca="1">SUMIFS(INDIRECT($F$1&amp;$F331&amp;":"&amp;$F331),INDIRECT($F$1&amp;dbP!$D$2&amp;":"&amp;dbP!$D$2),"&gt;="&amp;W$6,INDIRECT($F$1&amp;dbP!$D$2&amp;":"&amp;dbP!$D$2),"&lt;="&amp;W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X331" s="1">
        <f ca="1">SUMIFS(INDIRECT($F$1&amp;$F331&amp;":"&amp;$F331),INDIRECT($F$1&amp;dbP!$D$2&amp;":"&amp;dbP!$D$2),"&gt;="&amp;X$6,INDIRECT($F$1&amp;dbP!$D$2&amp;":"&amp;dbP!$D$2),"&lt;="&amp;X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114490</v>
      </c>
      <c r="Y331" s="1">
        <f ca="1">SUMIFS(INDIRECT($F$1&amp;$F331&amp;":"&amp;$F331),INDIRECT($F$1&amp;dbP!$D$2&amp;":"&amp;dbP!$D$2),"&gt;="&amp;Y$6,INDIRECT($F$1&amp;dbP!$D$2&amp;":"&amp;dbP!$D$2),"&lt;="&amp;Y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Z331" s="1">
        <f ca="1">SUMIFS(INDIRECT($F$1&amp;$F331&amp;":"&amp;$F331),INDIRECT($F$1&amp;dbP!$D$2&amp;":"&amp;dbP!$D$2),"&gt;="&amp;Z$6,INDIRECT($F$1&amp;dbP!$D$2&amp;":"&amp;dbP!$D$2),"&lt;="&amp;Z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A331" s="1">
        <f ca="1">SUMIFS(INDIRECT($F$1&amp;$F331&amp;":"&amp;$F331),INDIRECT($F$1&amp;dbP!$D$2&amp;":"&amp;dbP!$D$2),"&gt;="&amp;AA$6,INDIRECT($F$1&amp;dbP!$D$2&amp;":"&amp;dbP!$D$2),"&lt;="&amp;AA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B331" s="1">
        <f ca="1">SUMIFS(INDIRECT($F$1&amp;$F331&amp;":"&amp;$F331),INDIRECT($F$1&amp;dbP!$D$2&amp;":"&amp;dbP!$D$2),"&gt;="&amp;AB$6,INDIRECT($F$1&amp;dbP!$D$2&amp;":"&amp;dbP!$D$2),"&lt;="&amp;AB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C331" s="1">
        <f ca="1">SUMIFS(INDIRECT($F$1&amp;$F331&amp;":"&amp;$F331),INDIRECT($F$1&amp;dbP!$D$2&amp;":"&amp;dbP!$D$2),"&gt;="&amp;AC$6,INDIRECT($F$1&amp;dbP!$D$2&amp;":"&amp;dbP!$D$2),"&lt;="&amp;AC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D331" s="1">
        <f ca="1">SUMIFS(INDIRECT($F$1&amp;$F331&amp;":"&amp;$F331),INDIRECT($F$1&amp;dbP!$D$2&amp;":"&amp;dbP!$D$2),"&gt;="&amp;AD$6,INDIRECT($F$1&amp;dbP!$D$2&amp;":"&amp;dbP!$D$2),"&lt;="&amp;AD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E331" s="1">
        <f ca="1">SUMIFS(INDIRECT($F$1&amp;$F331&amp;":"&amp;$F331),INDIRECT($F$1&amp;dbP!$D$2&amp;":"&amp;dbP!$D$2),"&gt;="&amp;AE$6,INDIRECT($F$1&amp;dbP!$D$2&amp;":"&amp;dbP!$D$2),"&lt;="&amp;AE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F331" s="1">
        <f ca="1">SUMIFS(INDIRECT($F$1&amp;$F331&amp;":"&amp;$F331),INDIRECT($F$1&amp;dbP!$D$2&amp;":"&amp;dbP!$D$2),"&gt;="&amp;AF$6,INDIRECT($F$1&amp;dbP!$D$2&amp;":"&amp;dbP!$D$2),"&lt;="&amp;AF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G331" s="1">
        <f ca="1">SUMIFS(INDIRECT($F$1&amp;$F331&amp;":"&amp;$F331),INDIRECT($F$1&amp;dbP!$D$2&amp;":"&amp;dbP!$D$2),"&gt;="&amp;AG$6,INDIRECT($F$1&amp;dbP!$D$2&amp;":"&amp;dbP!$D$2),"&lt;="&amp;AG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H331" s="1">
        <f ca="1">SUMIFS(INDIRECT($F$1&amp;$F331&amp;":"&amp;$F331),INDIRECT($F$1&amp;dbP!$D$2&amp;":"&amp;dbP!$D$2),"&gt;="&amp;AH$6,INDIRECT($F$1&amp;dbP!$D$2&amp;":"&amp;dbP!$D$2),"&lt;="&amp;AH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I331" s="1">
        <f ca="1">SUMIFS(INDIRECT($F$1&amp;$F331&amp;":"&amp;$F331),INDIRECT($F$1&amp;dbP!$D$2&amp;":"&amp;dbP!$D$2),"&gt;="&amp;AI$6,INDIRECT($F$1&amp;dbP!$D$2&amp;":"&amp;dbP!$D$2),"&lt;="&amp;AI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J331" s="1">
        <f ca="1">SUMIFS(INDIRECT($F$1&amp;$F331&amp;":"&amp;$F331),INDIRECT($F$1&amp;dbP!$D$2&amp;":"&amp;dbP!$D$2),"&gt;="&amp;AJ$6,INDIRECT($F$1&amp;dbP!$D$2&amp;":"&amp;dbP!$D$2),"&lt;="&amp;AJ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K331" s="1">
        <f ca="1">SUMIFS(INDIRECT($F$1&amp;$F331&amp;":"&amp;$F331),INDIRECT($F$1&amp;dbP!$D$2&amp;":"&amp;dbP!$D$2),"&gt;="&amp;AK$6,INDIRECT($F$1&amp;dbP!$D$2&amp;":"&amp;dbP!$D$2),"&lt;="&amp;AK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L331" s="1">
        <f ca="1">SUMIFS(INDIRECT($F$1&amp;$F331&amp;":"&amp;$F331),INDIRECT($F$1&amp;dbP!$D$2&amp;":"&amp;dbP!$D$2),"&gt;="&amp;AL$6,INDIRECT($F$1&amp;dbP!$D$2&amp;":"&amp;dbP!$D$2),"&lt;="&amp;AL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M331" s="1">
        <f ca="1">SUMIFS(INDIRECT($F$1&amp;$F331&amp;":"&amp;$F331),INDIRECT($F$1&amp;dbP!$D$2&amp;":"&amp;dbP!$D$2),"&gt;="&amp;AM$6,INDIRECT($F$1&amp;dbP!$D$2&amp;":"&amp;dbP!$D$2),"&lt;="&amp;AM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N331" s="1">
        <f ca="1">SUMIFS(INDIRECT($F$1&amp;$F331&amp;":"&amp;$F331),INDIRECT($F$1&amp;dbP!$D$2&amp;":"&amp;dbP!$D$2),"&gt;="&amp;AN$6,INDIRECT($F$1&amp;dbP!$D$2&amp;":"&amp;dbP!$D$2),"&lt;="&amp;AN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O331" s="1">
        <f ca="1">SUMIFS(INDIRECT($F$1&amp;$F331&amp;":"&amp;$F331),INDIRECT($F$1&amp;dbP!$D$2&amp;":"&amp;dbP!$D$2),"&gt;="&amp;AO$6,INDIRECT($F$1&amp;dbP!$D$2&amp;":"&amp;dbP!$D$2),"&lt;="&amp;AO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P331" s="1">
        <f ca="1">SUMIFS(INDIRECT($F$1&amp;$F331&amp;":"&amp;$F331),INDIRECT($F$1&amp;dbP!$D$2&amp;":"&amp;dbP!$D$2),"&gt;="&amp;AP$6,INDIRECT($F$1&amp;dbP!$D$2&amp;":"&amp;dbP!$D$2),"&lt;="&amp;AP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Q331" s="1">
        <f ca="1">SUMIFS(INDIRECT($F$1&amp;$F331&amp;":"&amp;$F331),INDIRECT($F$1&amp;dbP!$D$2&amp;":"&amp;dbP!$D$2),"&gt;="&amp;AQ$6,INDIRECT($F$1&amp;dbP!$D$2&amp;":"&amp;dbP!$D$2),"&lt;="&amp;AQ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R331" s="1">
        <f ca="1">SUMIFS(INDIRECT($F$1&amp;$F331&amp;":"&amp;$F331),INDIRECT($F$1&amp;dbP!$D$2&amp;":"&amp;dbP!$D$2),"&gt;="&amp;AR$6,INDIRECT($F$1&amp;dbP!$D$2&amp;":"&amp;dbP!$D$2),"&lt;="&amp;AR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S331" s="1">
        <f ca="1">SUMIFS(INDIRECT($F$1&amp;$F331&amp;":"&amp;$F331),INDIRECT($F$1&amp;dbP!$D$2&amp;":"&amp;dbP!$D$2),"&gt;="&amp;AS$6,INDIRECT($F$1&amp;dbP!$D$2&amp;":"&amp;dbP!$D$2),"&lt;="&amp;AS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T331" s="1">
        <f ca="1">SUMIFS(INDIRECT($F$1&amp;$F331&amp;":"&amp;$F331),INDIRECT($F$1&amp;dbP!$D$2&amp;":"&amp;dbP!$D$2),"&gt;="&amp;AT$6,INDIRECT($F$1&amp;dbP!$D$2&amp;":"&amp;dbP!$D$2),"&lt;="&amp;AT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U331" s="1">
        <f ca="1">SUMIFS(INDIRECT($F$1&amp;$F331&amp;":"&amp;$F331),INDIRECT($F$1&amp;dbP!$D$2&amp;":"&amp;dbP!$D$2),"&gt;="&amp;AU$6,INDIRECT($F$1&amp;dbP!$D$2&amp;":"&amp;dbP!$D$2),"&lt;="&amp;AU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V331" s="1">
        <f ca="1">SUMIFS(INDIRECT($F$1&amp;$F331&amp;":"&amp;$F331),INDIRECT($F$1&amp;dbP!$D$2&amp;":"&amp;dbP!$D$2),"&gt;="&amp;AV$6,INDIRECT($F$1&amp;dbP!$D$2&amp;":"&amp;dbP!$D$2),"&lt;="&amp;AV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W331" s="1">
        <f ca="1">SUMIFS(INDIRECT($F$1&amp;$F331&amp;":"&amp;$F331),INDIRECT($F$1&amp;dbP!$D$2&amp;":"&amp;dbP!$D$2),"&gt;="&amp;AW$6,INDIRECT($F$1&amp;dbP!$D$2&amp;":"&amp;dbP!$D$2),"&lt;="&amp;AW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X331" s="1">
        <f ca="1">SUMIFS(INDIRECT($F$1&amp;$F331&amp;":"&amp;$F331),INDIRECT($F$1&amp;dbP!$D$2&amp;":"&amp;dbP!$D$2),"&gt;="&amp;AX$6,INDIRECT($F$1&amp;dbP!$D$2&amp;":"&amp;dbP!$D$2),"&lt;="&amp;AX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Y331" s="1">
        <f ca="1">SUMIFS(INDIRECT($F$1&amp;$F331&amp;":"&amp;$F331),INDIRECT($F$1&amp;dbP!$D$2&amp;":"&amp;dbP!$D$2),"&gt;="&amp;AY$6,INDIRECT($F$1&amp;dbP!$D$2&amp;":"&amp;dbP!$D$2),"&lt;="&amp;AY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AZ331" s="1">
        <f ca="1">SUMIFS(INDIRECT($F$1&amp;$F331&amp;":"&amp;$F331),INDIRECT($F$1&amp;dbP!$D$2&amp;":"&amp;dbP!$D$2),"&gt;="&amp;AZ$6,INDIRECT($F$1&amp;dbP!$D$2&amp;":"&amp;dbP!$D$2),"&lt;="&amp;AZ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A331" s="1">
        <f ca="1">SUMIFS(INDIRECT($F$1&amp;$F331&amp;":"&amp;$F331),INDIRECT($F$1&amp;dbP!$D$2&amp;":"&amp;dbP!$D$2),"&gt;="&amp;BA$6,INDIRECT($F$1&amp;dbP!$D$2&amp;":"&amp;dbP!$D$2),"&lt;="&amp;BA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B331" s="1">
        <f ca="1">SUMIFS(INDIRECT($F$1&amp;$F331&amp;":"&amp;$F331),INDIRECT($F$1&amp;dbP!$D$2&amp;":"&amp;dbP!$D$2),"&gt;="&amp;BB$6,INDIRECT($F$1&amp;dbP!$D$2&amp;":"&amp;dbP!$D$2),"&lt;="&amp;BB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C331" s="1">
        <f ca="1">SUMIFS(INDIRECT($F$1&amp;$F331&amp;":"&amp;$F331),INDIRECT($F$1&amp;dbP!$D$2&amp;":"&amp;dbP!$D$2),"&gt;="&amp;BC$6,INDIRECT($F$1&amp;dbP!$D$2&amp;":"&amp;dbP!$D$2),"&lt;="&amp;BC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D331" s="1">
        <f ca="1">SUMIFS(INDIRECT($F$1&amp;$F331&amp;":"&amp;$F331),INDIRECT($F$1&amp;dbP!$D$2&amp;":"&amp;dbP!$D$2),"&gt;="&amp;BD$6,INDIRECT($F$1&amp;dbP!$D$2&amp;":"&amp;dbP!$D$2),"&lt;="&amp;BD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  <c r="BE331" s="1">
        <f ca="1">SUMIFS(INDIRECT($F$1&amp;$F331&amp;":"&amp;$F331),INDIRECT($F$1&amp;dbP!$D$2&amp;":"&amp;dbP!$D$2),"&gt;="&amp;BE$6,INDIRECT($F$1&amp;dbP!$D$2&amp;":"&amp;dbP!$D$2),"&lt;="&amp;BE$7,INDIRECT($F$1&amp;dbP!$O$2&amp;":"&amp;dbP!$O$2),$H331,INDIRECT($F$1&amp;dbP!$P$2&amp;":"&amp;dbP!$P$2),IF($I331=$J331,"*",$I331),INDIRECT($F$1&amp;dbP!$Q$2&amp;":"&amp;dbP!$Q$2),IF(OR($I331=$J331,"  "&amp;$I331=$J331),"*",RIGHT($J331,LEN($J331)-4)),INDIRECT($F$1&amp;dbP!$AC$2&amp;":"&amp;dbP!$AC$2),RepP!$J$3)</f>
        <v>0</v>
      </c>
    </row>
    <row r="332" spans="1:57" x14ac:dyDescent="0.3">
      <c r="B332" s="1">
        <f>MAX(B$246:B331)+1</f>
        <v>89</v>
      </c>
      <c r="D332" s="1" t="str">
        <f ca="1">INDIRECT($B$1&amp;Items!T$2&amp;$B332)</f>
        <v>CF(-)</v>
      </c>
      <c r="F332" s="1" t="str">
        <f ca="1">INDIRECT($B$1&amp;Items!P$2&amp;$B332)</f>
        <v>AA</v>
      </c>
      <c r="H332" s="13" t="str">
        <f ca="1">INDIRECT($B$1&amp;Items!M$2&amp;$B332)</f>
        <v>Оплата операционных расходов</v>
      </c>
      <c r="I332" s="13" t="str">
        <f ca="1">IF(INDIRECT($B$1&amp;Items!N$2&amp;$B332)="",H332,INDIRECT($B$1&amp;Items!N$2&amp;$B332))</f>
        <v>Оплата операционных расходов - блок-1</v>
      </c>
      <c r="J332" s="1" t="str">
        <f ca="1">IF(INDIRECT($B$1&amp;Items!O$2&amp;$B332)="",IF(H332&lt;&gt;I332,"  "&amp;I332,I332),"    "&amp;INDIRECT($B$1&amp;Items!O$2&amp;$B332))</f>
        <v xml:space="preserve">    Операционные расходы - 1-6</v>
      </c>
      <c r="S332" s="1">
        <f ca="1">SUM($U332:INDIRECT(ADDRESS(ROW(),SUMIFS($1:$1,$5:$5,MAX($5:$5)))))</f>
        <v>53237.850000000006</v>
      </c>
      <c r="V332" s="1">
        <f ca="1">SUMIFS(INDIRECT($F$1&amp;$F332&amp;":"&amp;$F332),INDIRECT($F$1&amp;dbP!$D$2&amp;":"&amp;dbP!$D$2),"&gt;="&amp;V$6,INDIRECT($F$1&amp;dbP!$D$2&amp;":"&amp;dbP!$D$2),"&lt;="&amp;V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W332" s="1">
        <f ca="1">SUMIFS(INDIRECT($F$1&amp;$F332&amp;":"&amp;$F332),INDIRECT($F$1&amp;dbP!$D$2&amp;":"&amp;dbP!$D$2),"&gt;="&amp;W$6,INDIRECT($F$1&amp;dbP!$D$2&amp;":"&amp;dbP!$D$2),"&lt;="&amp;W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X332" s="1">
        <f ca="1">SUMIFS(INDIRECT($F$1&amp;$F332&amp;":"&amp;$F332),INDIRECT($F$1&amp;dbP!$D$2&amp;":"&amp;dbP!$D$2),"&gt;="&amp;X$6,INDIRECT($F$1&amp;dbP!$D$2&amp;":"&amp;dbP!$D$2),"&lt;="&amp;X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53237.850000000006</v>
      </c>
      <c r="Y332" s="1">
        <f ca="1">SUMIFS(INDIRECT($F$1&amp;$F332&amp;":"&amp;$F332),INDIRECT($F$1&amp;dbP!$D$2&amp;":"&amp;dbP!$D$2),"&gt;="&amp;Y$6,INDIRECT($F$1&amp;dbP!$D$2&amp;":"&amp;dbP!$D$2),"&lt;="&amp;Y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Z332" s="1">
        <f ca="1">SUMIFS(INDIRECT($F$1&amp;$F332&amp;":"&amp;$F332),INDIRECT($F$1&amp;dbP!$D$2&amp;":"&amp;dbP!$D$2),"&gt;="&amp;Z$6,INDIRECT($F$1&amp;dbP!$D$2&amp;":"&amp;dbP!$D$2),"&lt;="&amp;Z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A332" s="1">
        <f ca="1">SUMIFS(INDIRECT($F$1&amp;$F332&amp;":"&amp;$F332),INDIRECT($F$1&amp;dbP!$D$2&amp;":"&amp;dbP!$D$2),"&gt;="&amp;AA$6,INDIRECT($F$1&amp;dbP!$D$2&amp;":"&amp;dbP!$D$2),"&lt;="&amp;AA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B332" s="1">
        <f ca="1">SUMIFS(INDIRECT($F$1&amp;$F332&amp;":"&amp;$F332),INDIRECT($F$1&amp;dbP!$D$2&amp;":"&amp;dbP!$D$2),"&gt;="&amp;AB$6,INDIRECT($F$1&amp;dbP!$D$2&amp;":"&amp;dbP!$D$2),"&lt;="&amp;AB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C332" s="1">
        <f ca="1">SUMIFS(INDIRECT($F$1&amp;$F332&amp;":"&amp;$F332),INDIRECT($F$1&amp;dbP!$D$2&amp;":"&amp;dbP!$D$2),"&gt;="&amp;AC$6,INDIRECT($F$1&amp;dbP!$D$2&amp;":"&amp;dbP!$D$2),"&lt;="&amp;AC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D332" s="1">
        <f ca="1">SUMIFS(INDIRECT($F$1&amp;$F332&amp;":"&amp;$F332),INDIRECT($F$1&amp;dbP!$D$2&amp;":"&amp;dbP!$D$2),"&gt;="&amp;AD$6,INDIRECT($F$1&amp;dbP!$D$2&amp;":"&amp;dbP!$D$2),"&lt;="&amp;AD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E332" s="1">
        <f ca="1">SUMIFS(INDIRECT($F$1&amp;$F332&amp;":"&amp;$F332),INDIRECT($F$1&amp;dbP!$D$2&amp;":"&amp;dbP!$D$2),"&gt;="&amp;AE$6,INDIRECT($F$1&amp;dbP!$D$2&amp;":"&amp;dbP!$D$2),"&lt;="&amp;AE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F332" s="1">
        <f ca="1">SUMIFS(INDIRECT($F$1&amp;$F332&amp;":"&amp;$F332),INDIRECT($F$1&amp;dbP!$D$2&amp;":"&amp;dbP!$D$2),"&gt;="&amp;AF$6,INDIRECT($F$1&amp;dbP!$D$2&amp;":"&amp;dbP!$D$2),"&lt;="&amp;AF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G332" s="1">
        <f ca="1">SUMIFS(INDIRECT($F$1&amp;$F332&amp;":"&amp;$F332),INDIRECT($F$1&amp;dbP!$D$2&amp;":"&amp;dbP!$D$2),"&gt;="&amp;AG$6,INDIRECT($F$1&amp;dbP!$D$2&amp;":"&amp;dbP!$D$2),"&lt;="&amp;AG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H332" s="1">
        <f ca="1">SUMIFS(INDIRECT($F$1&amp;$F332&amp;":"&amp;$F332),INDIRECT($F$1&amp;dbP!$D$2&amp;":"&amp;dbP!$D$2),"&gt;="&amp;AH$6,INDIRECT($F$1&amp;dbP!$D$2&amp;":"&amp;dbP!$D$2),"&lt;="&amp;AH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I332" s="1">
        <f ca="1">SUMIFS(INDIRECT($F$1&amp;$F332&amp;":"&amp;$F332),INDIRECT($F$1&amp;dbP!$D$2&amp;":"&amp;dbP!$D$2),"&gt;="&amp;AI$6,INDIRECT($F$1&amp;dbP!$D$2&amp;":"&amp;dbP!$D$2),"&lt;="&amp;AI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J332" s="1">
        <f ca="1">SUMIFS(INDIRECT($F$1&amp;$F332&amp;":"&amp;$F332),INDIRECT($F$1&amp;dbP!$D$2&amp;":"&amp;dbP!$D$2),"&gt;="&amp;AJ$6,INDIRECT($F$1&amp;dbP!$D$2&amp;":"&amp;dbP!$D$2),"&lt;="&amp;AJ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K332" s="1">
        <f ca="1">SUMIFS(INDIRECT($F$1&amp;$F332&amp;":"&amp;$F332),INDIRECT($F$1&amp;dbP!$D$2&amp;":"&amp;dbP!$D$2),"&gt;="&amp;AK$6,INDIRECT($F$1&amp;dbP!$D$2&amp;":"&amp;dbP!$D$2),"&lt;="&amp;AK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L332" s="1">
        <f ca="1">SUMIFS(INDIRECT($F$1&amp;$F332&amp;":"&amp;$F332),INDIRECT($F$1&amp;dbP!$D$2&amp;":"&amp;dbP!$D$2),"&gt;="&amp;AL$6,INDIRECT($F$1&amp;dbP!$D$2&amp;":"&amp;dbP!$D$2),"&lt;="&amp;AL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M332" s="1">
        <f ca="1">SUMIFS(INDIRECT($F$1&amp;$F332&amp;":"&amp;$F332),INDIRECT($F$1&amp;dbP!$D$2&amp;":"&amp;dbP!$D$2),"&gt;="&amp;AM$6,INDIRECT($F$1&amp;dbP!$D$2&amp;":"&amp;dbP!$D$2),"&lt;="&amp;AM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N332" s="1">
        <f ca="1">SUMIFS(INDIRECT($F$1&amp;$F332&amp;":"&amp;$F332),INDIRECT($F$1&amp;dbP!$D$2&amp;":"&amp;dbP!$D$2),"&gt;="&amp;AN$6,INDIRECT($F$1&amp;dbP!$D$2&amp;":"&amp;dbP!$D$2),"&lt;="&amp;AN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O332" s="1">
        <f ca="1">SUMIFS(INDIRECT($F$1&amp;$F332&amp;":"&amp;$F332),INDIRECT($F$1&amp;dbP!$D$2&amp;":"&amp;dbP!$D$2),"&gt;="&amp;AO$6,INDIRECT($F$1&amp;dbP!$D$2&amp;":"&amp;dbP!$D$2),"&lt;="&amp;AO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P332" s="1">
        <f ca="1">SUMIFS(INDIRECT($F$1&amp;$F332&amp;":"&amp;$F332),INDIRECT($F$1&amp;dbP!$D$2&amp;":"&amp;dbP!$D$2),"&gt;="&amp;AP$6,INDIRECT($F$1&amp;dbP!$D$2&amp;":"&amp;dbP!$D$2),"&lt;="&amp;AP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Q332" s="1">
        <f ca="1">SUMIFS(INDIRECT($F$1&amp;$F332&amp;":"&amp;$F332),INDIRECT($F$1&amp;dbP!$D$2&amp;":"&amp;dbP!$D$2),"&gt;="&amp;AQ$6,INDIRECT($F$1&amp;dbP!$D$2&amp;":"&amp;dbP!$D$2),"&lt;="&amp;AQ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R332" s="1">
        <f ca="1">SUMIFS(INDIRECT($F$1&amp;$F332&amp;":"&amp;$F332),INDIRECT($F$1&amp;dbP!$D$2&amp;":"&amp;dbP!$D$2),"&gt;="&amp;AR$6,INDIRECT($F$1&amp;dbP!$D$2&amp;":"&amp;dbP!$D$2),"&lt;="&amp;AR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S332" s="1">
        <f ca="1">SUMIFS(INDIRECT($F$1&amp;$F332&amp;":"&amp;$F332),INDIRECT($F$1&amp;dbP!$D$2&amp;":"&amp;dbP!$D$2),"&gt;="&amp;AS$6,INDIRECT($F$1&amp;dbP!$D$2&amp;":"&amp;dbP!$D$2),"&lt;="&amp;AS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T332" s="1">
        <f ca="1">SUMIFS(INDIRECT($F$1&amp;$F332&amp;":"&amp;$F332),INDIRECT($F$1&amp;dbP!$D$2&amp;":"&amp;dbP!$D$2),"&gt;="&amp;AT$6,INDIRECT($F$1&amp;dbP!$D$2&amp;":"&amp;dbP!$D$2),"&lt;="&amp;AT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U332" s="1">
        <f ca="1">SUMIFS(INDIRECT($F$1&amp;$F332&amp;":"&amp;$F332),INDIRECT($F$1&amp;dbP!$D$2&amp;":"&amp;dbP!$D$2),"&gt;="&amp;AU$6,INDIRECT($F$1&amp;dbP!$D$2&amp;":"&amp;dbP!$D$2),"&lt;="&amp;AU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V332" s="1">
        <f ca="1">SUMIFS(INDIRECT($F$1&amp;$F332&amp;":"&amp;$F332),INDIRECT($F$1&amp;dbP!$D$2&amp;":"&amp;dbP!$D$2),"&gt;="&amp;AV$6,INDIRECT($F$1&amp;dbP!$D$2&amp;":"&amp;dbP!$D$2),"&lt;="&amp;AV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W332" s="1">
        <f ca="1">SUMIFS(INDIRECT($F$1&amp;$F332&amp;":"&amp;$F332),INDIRECT($F$1&amp;dbP!$D$2&amp;":"&amp;dbP!$D$2),"&gt;="&amp;AW$6,INDIRECT($F$1&amp;dbP!$D$2&amp;":"&amp;dbP!$D$2),"&lt;="&amp;AW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X332" s="1">
        <f ca="1">SUMIFS(INDIRECT($F$1&amp;$F332&amp;":"&amp;$F332),INDIRECT($F$1&amp;dbP!$D$2&amp;":"&amp;dbP!$D$2),"&gt;="&amp;AX$6,INDIRECT($F$1&amp;dbP!$D$2&amp;":"&amp;dbP!$D$2),"&lt;="&amp;AX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Y332" s="1">
        <f ca="1">SUMIFS(INDIRECT($F$1&amp;$F332&amp;":"&amp;$F332),INDIRECT($F$1&amp;dbP!$D$2&amp;":"&amp;dbP!$D$2),"&gt;="&amp;AY$6,INDIRECT($F$1&amp;dbP!$D$2&amp;":"&amp;dbP!$D$2),"&lt;="&amp;AY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AZ332" s="1">
        <f ca="1">SUMIFS(INDIRECT($F$1&amp;$F332&amp;":"&amp;$F332),INDIRECT($F$1&amp;dbP!$D$2&amp;":"&amp;dbP!$D$2),"&gt;="&amp;AZ$6,INDIRECT($F$1&amp;dbP!$D$2&amp;":"&amp;dbP!$D$2),"&lt;="&amp;AZ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A332" s="1">
        <f ca="1">SUMIFS(INDIRECT($F$1&amp;$F332&amp;":"&amp;$F332),INDIRECT($F$1&amp;dbP!$D$2&amp;":"&amp;dbP!$D$2),"&gt;="&amp;BA$6,INDIRECT($F$1&amp;dbP!$D$2&amp;":"&amp;dbP!$D$2),"&lt;="&amp;BA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B332" s="1">
        <f ca="1">SUMIFS(INDIRECT($F$1&amp;$F332&amp;":"&amp;$F332),INDIRECT($F$1&amp;dbP!$D$2&amp;":"&amp;dbP!$D$2),"&gt;="&amp;BB$6,INDIRECT($F$1&amp;dbP!$D$2&amp;":"&amp;dbP!$D$2),"&lt;="&amp;BB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C332" s="1">
        <f ca="1">SUMIFS(INDIRECT($F$1&amp;$F332&amp;":"&amp;$F332),INDIRECT($F$1&amp;dbP!$D$2&amp;":"&amp;dbP!$D$2),"&gt;="&amp;BC$6,INDIRECT($F$1&amp;dbP!$D$2&amp;":"&amp;dbP!$D$2),"&lt;="&amp;BC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D332" s="1">
        <f ca="1">SUMIFS(INDIRECT($F$1&amp;$F332&amp;":"&amp;$F332),INDIRECT($F$1&amp;dbP!$D$2&amp;":"&amp;dbP!$D$2),"&gt;="&amp;BD$6,INDIRECT($F$1&amp;dbP!$D$2&amp;":"&amp;dbP!$D$2),"&lt;="&amp;BD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  <c r="BE332" s="1">
        <f ca="1">SUMIFS(INDIRECT($F$1&amp;$F332&amp;":"&amp;$F332),INDIRECT($F$1&amp;dbP!$D$2&amp;":"&amp;dbP!$D$2),"&gt;="&amp;BE$6,INDIRECT($F$1&amp;dbP!$D$2&amp;":"&amp;dbP!$D$2),"&lt;="&amp;BE$7,INDIRECT($F$1&amp;dbP!$O$2&amp;":"&amp;dbP!$O$2),$H332,INDIRECT($F$1&amp;dbP!$P$2&amp;":"&amp;dbP!$P$2),IF($I332=$J332,"*",$I332),INDIRECT($F$1&amp;dbP!$Q$2&amp;":"&amp;dbP!$Q$2),IF(OR($I332=$J332,"  "&amp;$I332=$J332),"*",RIGHT($J332,LEN($J332)-4)),INDIRECT($F$1&amp;dbP!$AC$2&amp;":"&amp;dbP!$AC$2),RepP!$J$3)</f>
        <v>0</v>
      </c>
    </row>
    <row r="333" spans="1:57" x14ac:dyDescent="0.3">
      <c r="B333" s="1">
        <f>MAX(B$246:B332)+1</f>
        <v>90</v>
      </c>
      <c r="D333" s="1" t="str">
        <f ca="1">INDIRECT($B$1&amp;Items!T$2&amp;$B333)</f>
        <v>CF(-)</v>
      </c>
      <c r="F333" s="1" t="str">
        <f ca="1">INDIRECT($B$1&amp;Items!P$2&amp;$B333)</f>
        <v>AA</v>
      </c>
      <c r="H333" s="13" t="str">
        <f ca="1">INDIRECT($B$1&amp;Items!M$2&amp;$B333)</f>
        <v>Оплата операционных расходов</v>
      </c>
      <c r="I333" s="13" t="str">
        <f ca="1">IF(INDIRECT($B$1&amp;Items!N$2&amp;$B333)="",H333,INDIRECT($B$1&amp;Items!N$2&amp;$B333))</f>
        <v>Оплата операционных расходов - блок-1</v>
      </c>
      <c r="J333" s="1" t="str">
        <f ca="1">IF(INDIRECT($B$1&amp;Items!O$2&amp;$B333)="",IF(H333&lt;&gt;I333,"  "&amp;I333,I333),"    "&amp;INDIRECT($B$1&amp;Items!O$2&amp;$B333))</f>
        <v xml:space="preserve">    Операционные расходы - 1-7</v>
      </c>
      <c r="S333" s="1">
        <f ca="1">SUM($U333:INDIRECT(ADDRESS(ROW(),SUMIFS($1:$1,$5:$5,MAX($5:$5)))))</f>
        <v>281759.89</v>
      </c>
      <c r="V333" s="1">
        <f ca="1">SUMIFS(INDIRECT($F$1&amp;$F333&amp;":"&amp;$F333),INDIRECT($F$1&amp;dbP!$D$2&amp;":"&amp;dbP!$D$2),"&gt;="&amp;V$6,INDIRECT($F$1&amp;dbP!$D$2&amp;":"&amp;dbP!$D$2),"&lt;="&amp;V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W333" s="1">
        <f ca="1">SUMIFS(INDIRECT($F$1&amp;$F333&amp;":"&amp;$F333),INDIRECT($F$1&amp;dbP!$D$2&amp;":"&amp;dbP!$D$2),"&gt;="&amp;W$6,INDIRECT($F$1&amp;dbP!$D$2&amp;":"&amp;dbP!$D$2),"&lt;="&amp;W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X333" s="1">
        <f ca="1">SUMIFS(INDIRECT($F$1&amp;$F333&amp;":"&amp;$F333),INDIRECT($F$1&amp;dbP!$D$2&amp;":"&amp;dbP!$D$2),"&gt;="&amp;X$6,INDIRECT($F$1&amp;dbP!$D$2&amp;":"&amp;dbP!$D$2),"&lt;="&amp;X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Y333" s="1">
        <f ca="1">SUMIFS(INDIRECT($F$1&amp;$F333&amp;":"&amp;$F333),INDIRECT($F$1&amp;dbP!$D$2&amp;":"&amp;dbP!$D$2),"&gt;="&amp;Y$6,INDIRECT($F$1&amp;dbP!$D$2&amp;":"&amp;dbP!$D$2),"&lt;="&amp;Y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281759.89</v>
      </c>
      <c r="Z333" s="1">
        <f ca="1">SUMIFS(INDIRECT($F$1&amp;$F333&amp;":"&amp;$F333),INDIRECT($F$1&amp;dbP!$D$2&amp;":"&amp;dbP!$D$2),"&gt;="&amp;Z$6,INDIRECT($F$1&amp;dbP!$D$2&amp;":"&amp;dbP!$D$2),"&lt;="&amp;Z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A333" s="1">
        <f ca="1">SUMIFS(INDIRECT($F$1&amp;$F333&amp;":"&amp;$F333),INDIRECT($F$1&amp;dbP!$D$2&amp;":"&amp;dbP!$D$2),"&gt;="&amp;AA$6,INDIRECT($F$1&amp;dbP!$D$2&amp;":"&amp;dbP!$D$2),"&lt;="&amp;AA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B333" s="1">
        <f ca="1">SUMIFS(INDIRECT($F$1&amp;$F333&amp;":"&amp;$F333),INDIRECT($F$1&amp;dbP!$D$2&amp;":"&amp;dbP!$D$2),"&gt;="&amp;AB$6,INDIRECT($F$1&amp;dbP!$D$2&amp;":"&amp;dbP!$D$2),"&lt;="&amp;AB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C333" s="1">
        <f ca="1">SUMIFS(INDIRECT($F$1&amp;$F333&amp;":"&amp;$F333),INDIRECT($F$1&amp;dbP!$D$2&amp;":"&amp;dbP!$D$2),"&gt;="&amp;AC$6,INDIRECT($F$1&amp;dbP!$D$2&amp;":"&amp;dbP!$D$2),"&lt;="&amp;AC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D333" s="1">
        <f ca="1">SUMIFS(INDIRECT($F$1&amp;$F333&amp;":"&amp;$F333),INDIRECT($F$1&amp;dbP!$D$2&amp;":"&amp;dbP!$D$2),"&gt;="&amp;AD$6,INDIRECT($F$1&amp;dbP!$D$2&amp;":"&amp;dbP!$D$2),"&lt;="&amp;AD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E333" s="1">
        <f ca="1">SUMIFS(INDIRECT($F$1&amp;$F333&amp;":"&amp;$F333),INDIRECT($F$1&amp;dbP!$D$2&amp;":"&amp;dbP!$D$2),"&gt;="&amp;AE$6,INDIRECT($F$1&amp;dbP!$D$2&amp;":"&amp;dbP!$D$2),"&lt;="&amp;AE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F333" s="1">
        <f ca="1">SUMIFS(INDIRECT($F$1&amp;$F333&amp;":"&amp;$F333),INDIRECT($F$1&amp;dbP!$D$2&amp;":"&amp;dbP!$D$2),"&gt;="&amp;AF$6,INDIRECT($F$1&amp;dbP!$D$2&amp;":"&amp;dbP!$D$2),"&lt;="&amp;AF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G333" s="1">
        <f ca="1">SUMIFS(INDIRECT($F$1&amp;$F333&amp;":"&amp;$F333),INDIRECT($F$1&amp;dbP!$D$2&amp;":"&amp;dbP!$D$2),"&gt;="&amp;AG$6,INDIRECT($F$1&amp;dbP!$D$2&amp;":"&amp;dbP!$D$2),"&lt;="&amp;AG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H333" s="1">
        <f ca="1">SUMIFS(INDIRECT($F$1&amp;$F333&amp;":"&amp;$F333),INDIRECT($F$1&amp;dbP!$D$2&amp;":"&amp;dbP!$D$2),"&gt;="&amp;AH$6,INDIRECT($F$1&amp;dbP!$D$2&amp;":"&amp;dbP!$D$2),"&lt;="&amp;AH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I333" s="1">
        <f ca="1">SUMIFS(INDIRECT($F$1&amp;$F333&amp;":"&amp;$F333),INDIRECT($F$1&amp;dbP!$D$2&amp;":"&amp;dbP!$D$2),"&gt;="&amp;AI$6,INDIRECT($F$1&amp;dbP!$D$2&amp;":"&amp;dbP!$D$2),"&lt;="&amp;AI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J333" s="1">
        <f ca="1">SUMIFS(INDIRECT($F$1&amp;$F333&amp;":"&amp;$F333),INDIRECT($F$1&amp;dbP!$D$2&amp;":"&amp;dbP!$D$2),"&gt;="&amp;AJ$6,INDIRECT($F$1&amp;dbP!$D$2&amp;":"&amp;dbP!$D$2),"&lt;="&amp;AJ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K333" s="1">
        <f ca="1">SUMIFS(INDIRECT($F$1&amp;$F333&amp;":"&amp;$F333),INDIRECT($F$1&amp;dbP!$D$2&amp;":"&amp;dbP!$D$2),"&gt;="&amp;AK$6,INDIRECT($F$1&amp;dbP!$D$2&amp;":"&amp;dbP!$D$2),"&lt;="&amp;AK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L333" s="1">
        <f ca="1">SUMIFS(INDIRECT($F$1&amp;$F333&amp;":"&amp;$F333),INDIRECT($F$1&amp;dbP!$D$2&amp;":"&amp;dbP!$D$2),"&gt;="&amp;AL$6,INDIRECT($F$1&amp;dbP!$D$2&amp;":"&amp;dbP!$D$2),"&lt;="&amp;AL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M333" s="1">
        <f ca="1">SUMIFS(INDIRECT($F$1&amp;$F333&amp;":"&amp;$F333),INDIRECT($F$1&amp;dbP!$D$2&amp;":"&amp;dbP!$D$2),"&gt;="&amp;AM$6,INDIRECT($F$1&amp;dbP!$D$2&amp;":"&amp;dbP!$D$2),"&lt;="&amp;AM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N333" s="1">
        <f ca="1">SUMIFS(INDIRECT($F$1&amp;$F333&amp;":"&amp;$F333),INDIRECT($F$1&amp;dbP!$D$2&amp;":"&amp;dbP!$D$2),"&gt;="&amp;AN$6,INDIRECT($F$1&amp;dbP!$D$2&amp;":"&amp;dbP!$D$2),"&lt;="&amp;AN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O333" s="1">
        <f ca="1">SUMIFS(INDIRECT($F$1&amp;$F333&amp;":"&amp;$F333),INDIRECT($F$1&amp;dbP!$D$2&amp;":"&amp;dbP!$D$2),"&gt;="&amp;AO$6,INDIRECT($F$1&amp;dbP!$D$2&amp;":"&amp;dbP!$D$2),"&lt;="&amp;AO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P333" s="1">
        <f ca="1">SUMIFS(INDIRECT($F$1&amp;$F333&amp;":"&amp;$F333),INDIRECT($F$1&amp;dbP!$D$2&amp;":"&amp;dbP!$D$2),"&gt;="&amp;AP$6,INDIRECT($F$1&amp;dbP!$D$2&amp;":"&amp;dbP!$D$2),"&lt;="&amp;AP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Q333" s="1">
        <f ca="1">SUMIFS(INDIRECT($F$1&amp;$F333&amp;":"&amp;$F333),INDIRECT($F$1&amp;dbP!$D$2&amp;":"&amp;dbP!$D$2),"&gt;="&amp;AQ$6,INDIRECT($F$1&amp;dbP!$D$2&amp;":"&amp;dbP!$D$2),"&lt;="&amp;AQ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R333" s="1">
        <f ca="1">SUMIFS(INDIRECT($F$1&amp;$F333&amp;":"&amp;$F333),INDIRECT($F$1&amp;dbP!$D$2&amp;":"&amp;dbP!$D$2),"&gt;="&amp;AR$6,INDIRECT($F$1&amp;dbP!$D$2&amp;":"&amp;dbP!$D$2),"&lt;="&amp;AR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S333" s="1">
        <f ca="1">SUMIFS(INDIRECT($F$1&amp;$F333&amp;":"&amp;$F333),INDIRECT($F$1&amp;dbP!$D$2&amp;":"&amp;dbP!$D$2),"&gt;="&amp;AS$6,INDIRECT($F$1&amp;dbP!$D$2&amp;":"&amp;dbP!$D$2),"&lt;="&amp;AS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T333" s="1">
        <f ca="1">SUMIFS(INDIRECT($F$1&amp;$F333&amp;":"&amp;$F333),INDIRECT($F$1&amp;dbP!$D$2&amp;":"&amp;dbP!$D$2),"&gt;="&amp;AT$6,INDIRECT($F$1&amp;dbP!$D$2&amp;":"&amp;dbP!$D$2),"&lt;="&amp;AT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U333" s="1">
        <f ca="1">SUMIFS(INDIRECT($F$1&amp;$F333&amp;":"&amp;$F333),INDIRECT($F$1&amp;dbP!$D$2&amp;":"&amp;dbP!$D$2),"&gt;="&amp;AU$6,INDIRECT($F$1&amp;dbP!$D$2&amp;":"&amp;dbP!$D$2),"&lt;="&amp;AU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V333" s="1">
        <f ca="1">SUMIFS(INDIRECT($F$1&amp;$F333&amp;":"&amp;$F333),INDIRECT($F$1&amp;dbP!$D$2&amp;":"&amp;dbP!$D$2),"&gt;="&amp;AV$6,INDIRECT($F$1&amp;dbP!$D$2&amp;":"&amp;dbP!$D$2),"&lt;="&amp;AV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W333" s="1">
        <f ca="1">SUMIFS(INDIRECT($F$1&amp;$F333&amp;":"&amp;$F333),INDIRECT($F$1&amp;dbP!$D$2&amp;":"&amp;dbP!$D$2),"&gt;="&amp;AW$6,INDIRECT($F$1&amp;dbP!$D$2&amp;":"&amp;dbP!$D$2),"&lt;="&amp;AW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X333" s="1">
        <f ca="1">SUMIFS(INDIRECT($F$1&amp;$F333&amp;":"&amp;$F333),INDIRECT($F$1&amp;dbP!$D$2&amp;":"&amp;dbP!$D$2),"&gt;="&amp;AX$6,INDIRECT($F$1&amp;dbP!$D$2&amp;":"&amp;dbP!$D$2),"&lt;="&amp;AX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Y333" s="1">
        <f ca="1">SUMIFS(INDIRECT($F$1&amp;$F333&amp;":"&amp;$F333),INDIRECT($F$1&amp;dbP!$D$2&amp;":"&amp;dbP!$D$2),"&gt;="&amp;AY$6,INDIRECT($F$1&amp;dbP!$D$2&amp;":"&amp;dbP!$D$2),"&lt;="&amp;AY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AZ333" s="1">
        <f ca="1">SUMIFS(INDIRECT($F$1&amp;$F333&amp;":"&amp;$F333),INDIRECT($F$1&amp;dbP!$D$2&amp;":"&amp;dbP!$D$2),"&gt;="&amp;AZ$6,INDIRECT($F$1&amp;dbP!$D$2&amp;":"&amp;dbP!$D$2),"&lt;="&amp;AZ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A333" s="1">
        <f ca="1">SUMIFS(INDIRECT($F$1&amp;$F333&amp;":"&amp;$F333),INDIRECT($F$1&amp;dbP!$D$2&amp;":"&amp;dbP!$D$2),"&gt;="&amp;BA$6,INDIRECT($F$1&amp;dbP!$D$2&amp;":"&amp;dbP!$D$2),"&lt;="&amp;BA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B333" s="1">
        <f ca="1">SUMIFS(INDIRECT($F$1&amp;$F333&amp;":"&amp;$F333),INDIRECT($F$1&amp;dbP!$D$2&amp;":"&amp;dbP!$D$2),"&gt;="&amp;BB$6,INDIRECT($F$1&amp;dbP!$D$2&amp;":"&amp;dbP!$D$2),"&lt;="&amp;BB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C333" s="1">
        <f ca="1">SUMIFS(INDIRECT($F$1&amp;$F333&amp;":"&amp;$F333),INDIRECT($F$1&amp;dbP!$D$2&amp;":"&amp;dbP!$D$2),"&gt;="&amp;BC$6,INDIRECT($F$1&amp;dbP!$D$2&amp;":"&amp;dbP!$D$2),"&lt;="&amp;BC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D333" s="1">
        <f ca="1">SUMIFS(INDIRECT($F$1&amp;$F333&amp;":"&amp;$F333),INDIRECT($F$1&amp;dbP!$D$2&amp;":"&amp;dbP!$D$2),"&gt;="&amp;BD$6,INDIRECT($F$1&amp;dbP!$D$2&amp;":"&amp;dbP!$D$2),"&lt;="&amp;BD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  <c r="BE333" s="1">
        <f ca="1">SUMIFS(INDIRECT($F$1&amp;$F333&amp;":"&amp;$F333),INDIRECT($F$1&amp;dbP!$D$2&amp;":"&amp;dbP!$D$2),"&gt;="&amp;BE$6,INDIRECT($F$1&amp;dbP!$D$2&amp;":"&amp;dbP!$D$2),"&lt;="&amp;BE$7,INDIRECT($F$1&amp;dbP!$O$2&amp;":"&amp;dbP!$O$2),$H333,INDIRECT($F$1&amp;dbP!$P$2&amp;":"&amp;dbP!$P$2),IF($I333=$J333,"*",$I333),INDIRECT($F$1&amp;dbP!$Q$2&amp;":"&amp;dbP!$Q$2),IF(OR($I333=$J333,"  "&amp;$I333=$J333),"*",RIGHT($J333,LEN($J333)-4)),INDIRECT($F$1&amp;dbP!$AC$2&amp;":"&amp;dbP!$AC$2),RepP!$J$3)</f>
        <v>0</v>
      </c>
    </row>
    <row r="334" spans="1:57" x14ac:dyDescent="0.3">
      <c r="B334" s="1">
        <f>MAX(B$246:B333)+1</f>
        <v>91</v>
      </c>
      <c r="D334" s="1" t="str">
        <f ca="1">INDIRECT($B$1&amp;Items!T$2&amp;$B334)</f>
        <v>CF(-)</v>
      </c>
      <c r="F334" s="1" t="str">
        <f ca="1">INDIRECT($B$1&amp;Items!P$2&amp;$B334)</f>
        <v>AA</v>
      </c>
      <c r="H334" s="13" t="str">
        <f ca="1">INDIRECT($B$1&amp;Items!M$2&amp;$B334)</f>
        <v>Оплата операционных расходов</v>
      </c>
      <c r="I334" s="13" t="str">
        <f ca="1">IF(INDIRECT($B$1&amp;Items!N$2&amp;$B334)="",H334,INDIRECT($B$1&amp;Items!N$2&amp;$B334))</f>
        <v>Оплата операционных расходов - блок-1</v>
      </c>
      <c r="J334" s="1" t="str">
        <f ca="1">IF(INDIRECT($B$1&amp;Items!O$2&amp;$B334)="",IF(H334&lt;&gt;I334,"  "&amp;I334,I334),"    "&amp;INDIRECT($B$1&amp;Items!O$2&amp;$B334))</f>
        <v xml:space="preserve">    Операционные расходы - 1-8</v>
      </c>
      <c r="S334" s="1">
        <f ca="1">SUM($U334:INDIRECT(ADDRESS(ROW(),SUMIFS($1:$1,$5:$5,MAX($5:$5)))))</f>
        <v>193679.29830000002</v>
      </c>
      <c r="V334" s="1">
        <f ca="1">SUMIFS(INDIRECT($F$1&amp;$F334&amp;":"&amp;$F334),INDIRECT($F$1&amp;dbP!$D$2&amp;":"&amp;dbP!$D$2),"&gt;="&amp;V$6,INDIRECT($F$1&amp;dbP!$D$2&amp;":"&amp;dbP!$D$2),"&lt;="&amp;V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W334" s="1">
        <f ca="1">SUMIFS(INDIRECT($F$1&amp;$F334&amp;":"&amp;$F334),INDIRECT($F$1&amp;dbP!$D$2&amp;":"&amp;dbP!$D$2),"&gt;="&amp;W$6,INDIRECT($F$1&amp;dbP!$D$2&amp;":"&amp;dbP!$D$2),"&lt;="&amp;W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X334" s="1">
        <f ca="1">SUMIFS(INDIRECT($F$1&amp;$F334&amp;":"&amp;$F334),INDIRECT($F$1&amp;dbP!$D$2&amp;":"&amp;dbP!$D$2),"&gt;="&amp;X$6,INDIRECT($F$1&amp;dbP!$D$2&amp;":"&amp;dbP!$D$2),"&lt;="&amp;X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Y334" s="1">
        <f ca="1">SUMIFS(INDIRECT($F$1&amp;$F334&amp;":"&amp;$F334),INDIRECT($F$1&amp;dbP!$D$2&amp;":"&amp;dbP!$D$2),"&gt;="&amp;Y$6,INDIRECT($F$1&amp;dbP!$D$2&amp;":"&amp;dbP!$D$2),"&lt;="&amp;Y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Z334" s="1">
        <f ca="1">SUMIFS(INDIRECT($F$1&amp;$F334&amp;":"&amp;$F334),INDIRECT($F$1&amp;dbP!$D$2&amp;":"&amp;dbP!$D$2),"&gt;="&amp;Z$6,INDIRECT($F$1&amp;dbP!$D$2&amp;":"&amp;dbP!$D$2),"&lt;="&amp;Z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193679.29830000002</v>
      </c>
      <c r="AA334" s="1">
        <f ca="1">SUMIFS(INDIRECT($F$1&amp;$F334&amp;":"&amp;$F334),INDIRECT($F$1&amp;dbP!$D$2&amp;":"&amp;dbP!$D$2),"&gt;="&amp;AA$6,INDIRECT($F$1&amp;dbP!$D$2&amp;":"&amp;dbP!$D$2),"&lt;="&amp;AA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B334" s="1">
        <f ca="1">SUMIFS(INDIRECT($F$1&amp;$F334&amp;":"&amp;$F334),INDIRECT($F$1&amp;dbP!$D$2&amp;":"&amp;dbP!$D$2),"&gt;="&amp;AB$6,INDIRECT($F$1&amp;dbP!$D$2&amp;":"&amp;dbP!$D$2),"&lt;="&amp;AB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C334" s="1">
        <f ca="1">SUMIFS(INDIRECT($F$1&amp;$F334&amp;":"&amp;$F334),INDIRECT($F$1&amp;dbP!$D$2&amp;":"&amp;dbP!$D$2),"&gt;="&amp;AC$6,INDIRECT($F$1&amp;dbP!$D$2&amp;":"&amp;dbP!$D$2),"&lt;="&amp;AC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D334" s="1">
        <f ca="1">SUMIFS(INDIRECT($F$1&amp;$F334&amp;":"&amp;$F334),INDIRECT($F$1&amp;dbP!$D$2&amp;":"&amp;dbP!$D$2),"&gt;="&amp;AD$6,INDIRECT($F$1&amp;dbP!$D$2&amp;":"&amp;dbP!$D$2),"&lt;="&amp;AD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E334" s="1">
        <f ca="1">SUMIFS(INDIRECT($F$1&amp;$F334&amp;":"&amp;$F334),INDIRECT($F$1&amp;dbP!$D$2&amp;":"&amp;dbP!$D$2),"&gt;="&amp;AE$6,INDIRECT($F$1&amp;dbP!$D$2&amp;":"&amp;dbP!$D$2),"&lt;="&amp;AE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F334" s="1">
        <f ca="1">SUMIFS(INDIRECT($F$1&amp;$F334&amp;":"&amp;$F334),INDIRECT($F$1&amp;dbP!$D$2&amp;":"&amp;dbP!$D$2),"&gt;="&amp;AF$6,INDIRECT($F$1&amp;dbP!$D$2&amp;":"&amp;dbP!$D$2),"&lt;="&amp;AF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G334" s="1">
        <f ca="1">SUMIFS(INDIRECT($F$1&amp;$F334&amp;":"&amp;$F334),INDIRECT($F$1&amp;dbP!$D$2&amp;":"&amp;dbP!$D$2),"&gt;="&amp;AG$6,INDIRECT($F$1&amp;dbP!$D$2&amp;":"&amp;dbP!$D$2),"&lt;="&amp;AG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H334" s="1">
        <f ca="1">SUMIFS(INDIRECT($F$1&amp;$F334&amp;":"&amp;$F334),INDIRECT($F$1&amp;dbP!$D$2&amp;":"&amp;dbP!$D$2),"&gt;="&amp;AH$6,INDIRECT($F$1&amp;dbP!$D$2&amp;":"&amp;dbP!$D$2),"&lt;="&amp;AH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I334" s="1">
        <f ca="1">SUMIFS(INDIRECT($F$1&amp;$F334&amp;":"&amp;$F334),INDIRECT($F$1&amp;dbP!$D$2&amp;":"&amp;dbP!$D$2),"&gt;="&amp;AI$6,INDIRECT($F$1&amp;dbP!$D$2&amp;":"&amp;dbP!$D$2),"&lt;="&amp;AI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J334" s="1">
        <f ca="1">SUMIFS(INDIRECT($F$1&amp;$F334&amp;":"&amp;$F334),INDIRECT($F$1&amp;dbP!$D$2&amp;":"&amp;dbP!$D$2),"&gt;="&amp;AJ$6,INDIRECT($F$1&amp;dbP!$D$2&amp;":"&amp;dbP!$D$2),"&lt;="&amp;AJ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K334" s="1">
        <f ca="1">SUMIFS(INDIRECT($F$1&amp;$F334&amp;":"&amp;$F334),INDIRECT($F$1&amp;dbP!$D$2&amp;":"&amp;dbP!$D$2),"&gt;="&amp;AK$6,INDIRECT($F$1&amp;dbP!$D$2&amp;":"&amp;dbP!$D$2),"&lt;="&amp;AK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L334" s="1">
        <f ca="1">SUMIFS(INDIRECT($F$1&amp;$F334&amp;":"&amp;$F334),INDIRECT($F$1&amp;dbP!$D$2&amp;":"&amp;dbP!$D$2),"&gt;="&amp;AL$6,INDIRECT($F$1&amp;dbP!$D$2&amp;":"&amp;dbP!$D$2),"&lt;="&amp;AL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M334" s="1">
        <f ca="1">SUMIFS(INDIRECT($F$1&amp;$F334&amp;":"&amp;$F334),INDIRECT($F$1&amp;dbP!$D$2&amp;":"&amp;dbP!$D$2),"&gt;="&amp;AM$6,INDIRECT($F$1&amp;dbP!$D$2&amp;":"&amp;dbP!$D$2),"&lt;="&amp;AM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N334" s="1">
        <f ca="1">SUMIFS(INDIRECT($F$1&amp;$F334&amp;":"&amp;$F334),INDIRECT($F$1&amp;dbP!$D$2&amp;":"&amp;dbP!$D$2),"&gt;="&amp;AN$6,INDIRECT($F$1&amp;dbP!$D$2&amp;":"&amp;dbP!$D$2),"&lt;="&amp;AN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O334" s="1">
        <f ca="1">SUMIFS(INDIRECT($F$1&amp;$F334&amp;":"&amp;$F334),INDIRECT($F$1&amp;dbP!$D$2&amp;":"&amp;dbP!$D$2),"&gt;="&amp;AO$6,INDIRECT($F$1&amp;dbP!$D$2&amp;":"&amp;dbP!$D$2),"&lt;="&amp;AO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P334" s="1">
        <f ca="1">SUMIFS(INDIRECT($F$1&amp;$F334&amp;":"&amp;$F334),INDIRECT($F$1&amp;dbP!$D$2&amp;":"&amp;dbP!$D$2),"&gt;="&amp;AP$6,INDIRECT($F$1&amp;dbP!$D$2&amp;":"&amp;dbP!$D$2),"&lt;="&amp;AP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Q334" s="1">
        <f ca="1">SUMIFS(INDIRECT($F$1&amp;$F334&amp;":"&amp;$F334),INDIRECT($F$1&amp;dbP!$D$2&amp;":"&amp;dbP!$D$2),"&gt;="&amp;AQ$6,INDIRECT($F$1&amp;dbP!$D$2&amp;":"&amp;dbP!$D$2),"&lt;="&amp;AQ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R334" s="1">
        <f ca="1">SUMIFS(INDIRECT($F$1&amp;$F334&amp;":"&amp;$F334),INDIRECT($F$1&amp;dbP!$D$2&amp;":"&amp;dbP!$D$2),"&gt;="&amp;AR$6,INDIRECT($F$1&amp;dbP!$D$2&amp;":"&amp;dbP!$D$2),"&lt;="&amp;AR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S334" s="1">
        <f ca="1">SUMIFS(INDIRECT($F$1&amp;$F334&amp;":"&amp;$F334),INDIRECT($F$1&amp;dbP!$D$2&amp;":"&amp;dbP!$D$2),"&gt;="&amp;AS$6,INDIRECT($F$1&amp;dbP!$D$2&amp;":"&amp;dbP!$D$2),"&lt;="&amp;AS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T334" s="1">
        <f ca="1">SUMIFS(INDIRECT($F$1&amp;$F334&amp;":"&amp;$F334),INDIRECT($F$1&amp;dbP!$D$2&amp;":"&amp;dbP!$D$2),"&gt;="&amp;AT$6,INDIRECT($F$1&amp;dbP!$D$2&amp;":"&amp;dbP!$D$2),"&lt;="&amp;AT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U334" s="1">
        <f ca="1">SUMIFS(INDIRECT($F$1&amp;$F334&amp;":"&amp;$F334),INDIRECT($F$1&amp;dbP!$D$2&amp;":"&amp;dbP!$D$2),"&gt;="&amp;AU$6,INDIRECT($F$1&amp;dbP!$D$2&amp;":"&amp;dbP!$D$2),"&lt;="&amp;AU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V334" s="1">
        <f ca="1">SUMIFS(INDIRECT($F$1&amp;$F334&amp;":"&amp;$F334),INDIRECT($F$1&amp;dbP!$D$2&amp;":"&amp;dbP!$D$2),"&gt;="&amp;AV$6,INDIRECT($F$1&amp;dbP!$D$2&amp;":"&amp;dbP!$D$2),"&lt;="&amp;AV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W334" s="1">
        <f ca="1">SUMIFS(INDIRECT($F$1&amp;$F334&amp;":"&amp;$F334),INDIRECT($F$1&amp;dbP!$D$2&amp;":"&amp;dbP!$D$2),"&gt;="&amp;AW$6,INDIRECT($F$1&amp;dbP!$D$2&amp;":"&amp;dbP!$D$2),"&lt;="&amp;AW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X334" s="1">
        <f ca="1">SUMIFS(INDIRECT($F$1&amp;$F334&amp;":"&amp;$F334),INDIRECT($F$1&amp;dbP!$D$2&amp;":"&amp;dbP!$D$2),"&gt;="&amp;AX$6,INDIRECT($F$1&amp;dbP!$D$2&amp;":"&amp;dbP!$D$2),"&lt;="&amp;AX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Y334" s="1">
        <f ca="1">SUMIFS(INDIRECT($F$1&amp;$F334&amp;":"&amp;$F334),INDIRECT($F$1&amp;dbP!$D$2&amp;":"&amp;dbP!$D$2),"&gt;="&amp;AY$6,INDIRECT($F$1&amp;dbP!$D$2&amp;":"&amp;dbP!$D$2),"&lt;="&amp;AY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AZ334" s="1">
        <f ca="1">SUMIFS(INDIRECT($F$1&amp;$F334&amp;":"&amp;$F334),INDIRECT($F$1&amp;dbP!$D$2&amp;":"&amp;dbP!$D$2),"&gt;="&amp;AZ$6,INDIRECT($F$1&amp;dbP!$D$2&amp;":"&amp;dbP!$D$2),"&lt;="&amp;AZ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A334" s="1">
        <f ca="1">SUMIFS(INDIRECT($F$1&amp;$F334&amp;":"&amp;$F334),INDIRECT($F$1&amp;dbP!$D$2&amp;":"&amp;dbP!$D$2),"&gt;="&amp;BA$6,INDIRECT($F$1&amp;dbP!$D$2&amp;":"&amp;dbP!$D$2),"&lt;="&amp;BA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B334" s="1">
        <f ca="1">SUMIFS(INDIRECT($F$1&amp;$F334&amp;":"&amp;$F334),INDIRECT($F$1&amp;dbP!$D$2&amp;":"&amp;dbP!$D$2),"&gt;="&amp;BB$6,INDIRECT($F$1&amp;dbP!$D$2&amp;":"&amp;dbP!$D$2),"&lt;="&amp;BB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C334" s="1">
        <f ca="1">SUMIFS(INDIRECT($F$1&amp;$F334&amp;":"&amp;$F334),INDIRECT($F$1&amp;dbP!$D$2&amp;":"&amp;dbP!$D$2),"&gt;="&amp;BC$6,INDIRECT($F$1&amp;dbP!$D$2&amp;":"&amp;dbP!$D$2),"&lt;="&amp;BC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D334" s="1">
        <f ca="1">SUMIFS(INDIRECT($F$1&amp;$F334&amp;":"&amp;$F334),INDIRECT($F$1&amp;dbP!$D$2&amp;":"&amp;dbP!$D$2),"&gt;="&amp;BD$6,INDIRECT($F$1&amp;dbP!$D$2&amp;":"&amp;dbP!$D$2),"&lt;="&amp;BD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  <c r="BE334" s="1">
        <f ca="1">SUMIFS(INDIRECT($F$1&amp;$F334&amp;":"&amp;$F334),INDIRECT($F$1&amp;dbP!$D$2&amp;":"&amp;dbP!$D$2),"&gt;="&amp;BE$6,INDIRECT($F$1&amp;dbP!$D$2&amp;":"&amp;dbP!$D$2),"&lt;="&amp;BE$7,INDIRECT($F$1&amp;dbP!$O$2&amp;":"&amp;dbP!$O$2),$H334,INDIRECT($F$1&amp;dbP!$P$2&amp;":"&amp;dbP!$P$2),IF($I334=$J334,"*",$I334),INDIRECT($F$1&amp;dbP!$Q$2&amp;":"&amp;dbP!$Q$2),IF(OR($I334=$J334,"  "&amp;$I334=$J334),"*",RIGHT($J334,LEN($J334)-4)),INDIRECT($F$1&amp;dbP!$AC$2&amp;":"&amp;dbP!$AC$2),RepP!$J$3)</f>
        <v>0</v>
      </c>
    </row>
    <row r="335" spans="1:57" x14ac:dyDescent="0.3">
      <c r="B335" s="1">
        <f>MAX(B$246:B334)+1</f>
        <v>92</v>
      </c>
      <c r="D335" s="1" t="str">
        <f ca="1">INDIRECT($B$1&amp;Items!T$2&amp;$B335)</f>
        <v>CF(-)</v>
      </c>
      <c r="F335" s="1" t="str">
        <f ca="1">INDIRECT($B$1&amp;Items!P$2&amp;$B335)</f>
        <v>AA</v>
      </c>
      <c r="H335" s="13" t="str">
        <f ca="1">INDIRECT($B$1&amp;Items!M$2&amp;$B335)</f>
        <v>Оплата операционных расходов</v>
      </c>
      <c r="I335" s="13" t="str">
        <f ca="1">IF(INDIRECT($B$1&amp;Items!N$2&amp;$B335)="",H335,INDIRECT($B$1&amp;Items!N$2&amp;$B335))</f>
        <v>Оплата операционных расходов - блок-1</v>
      </c>
      <c r="J335" s="1" t="str">
        <f ca="1">IF(INDIRECT($B$1&amp;Items!O$2&amp;$B335)="",IF(H335&lt;&gt;I335,"  "&amp;I335,I335),"    "&amp;INDIRECT($B$1&amp;Items!O$2&amp;$B335))</f>
        <v xml:space="preserve">    Операционные расходы - 1-9</v>
      </c>
      <c r="S335" s="1">
        <f ca="1">SUM($U335:INDIRECT(ADDRESS(ROW(),SUMIFS($1:$1,$5:$5,MAX($5:$5)))))</f>
        <v>131079.601</v>
      </c>
      <c r="V335" s="1">
        <f ca="1">SUMIFS(INDIRECT($F$1&amp;$F335&amp;":"&amp;$F335),INDIRECT($F$1&amp;dbP!$D$2&amp;":"&amp;dbP!$D$2),"&gt;="&amp;V$6,INDIRECT($F$1&amp;dbP!$D$2&amp;":"&amp;dbP!$D$2),"&lt;="&amp;V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W335" s="1">
        <f ca="1">SUMIFS(INDIRECT($F$1&amp;$F335&amp;":"&amp;$F335),INDIRECT($F$1&amp;dbP!$D$2&amp;":"&amp;dbP!$D$2),"&gt;="&amp;W$6,INDIRECT($F$1&amp;dbP!$D$2&amp;":"&amp;dbP!$D$2),"&lt;="&amp;W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X335" s="1">
        <f ca="1">SUMIFS(INDIRECT($F$1&amp;$F335&amp;":"&amp;$F335),INDIRECT($F$1&amp;dbP!$D$2&amp;":"&amp;dbP!$D$2),"&gt;="&amp;X$6,INDIRECT($F$1&amp;dbP!$D$2&amp;":"&amp;dbP!$D$2),"&lt;="&amp;X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Y335" s="1">
        <f ca="1">SUMIFS(INDIRECT($F$1&amp;$F335&amp;":"&amp;$F335),INDIRECT($F$1&amp;dbP!$D$2&amp;":"&amp;dbP!$D$2),"&gt;="&amp;Y$6,INDIRECT($F$1&amp;dbP!$D$2&amp;":"&amp;dbP!$D$2),"&lt;="&amp;Y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131079.601</v>
      </c>
      <c r="Z335" s="1">
        <f ca="1">SUMIFS(INDIRECT($F$1&amp;$F335&amp;":"&amp;$F335),INDIRECT($F$1&amp;dbP!$D$2&amp;":"&amp;dbP!$D$2),"&gt;="&amp;Z$6,INDIRECT($F$1&amp;dbP!$D$2&amp;":"&amp;dbP!$D$2),"&lt;="&amp;Z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A335" s="1">
        <f ca="1">SUMIFS(INDIRECT($F$1&amp;$F335&amp;":"&amp;$F335),INDIRECT($F$1&amp;dbP!$D$2&amp;":"&amp;dbP!$D$2),"&gt;="&amp;AA$6,INDIRECT($F$1&amp;dbP!$D$2&amp;":"&amp;dbP!$D$2),"&lt;="&amp;AA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B335" s="1">
        <f ca="1">SUMIFS(INDIRECT($F$1&amp;$F335&amp;":"&amp;$F335),INDIRECT($F$1&amp;dbP!$D$2&amp;":"&amp;dbP!$D$2),"&gt;="&amp;AB$6,INDIRECT($F$1&amp;dbP!$D$2&amp;":"&amp;dbP!$D$2),"&lt;="&amp;AB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C335" s="1">
        <f ca="1">SUMIFS(INDIRECT($F$1&amp;$F335&amp;":"&amp;$F335),INDIRECT($F$1&amp;dbP!$D$2&amp;":"&amp;dbP!$D$2),"&gt;="&amp;AC$6,INDIRECT($F$1&amp;dbP!$D$2&amp;":"&amp;dbP!$D$2),"&lt;="&amp;AC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D335" s="1">
        <f ca="1">SUMIFS(INDIRECT($F$1&amp;$F335&amp;":"&amp;$F335),INDIRECT($F$1&amp;dbP!$D$2&amp;":"&amp;dbP!$D$2),"&gt;="&amp;AD$6,INDIRECT($F$1&amp;dbP!$D$2&amp;":"&amp;dbP!$D$2),"&lt;="&amp;AD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E335" s="1">
        <f ca="1">SUMIFS(INDIRECT($F$1&amp;$F335&amp;":"&amp;$F335),INDIRECT($F$1&amp;dbP!$D$2&amp;":"&amp;dbP!$D$2),"&gt;="&amp;AE$6,INDIRECT($F$1&amp;dbP!$D$2&amp;":"&amp;dbP!$D$2),"&lt;="&amp;AE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F335" s="1">
        <f ca="1">SUMIFS(INDIRECT($F$1&amp;$F335&amp;":"&amp;$F335),INDIRECT($F$1&amp;dbP!$D$2&amp;":"&amp;dbP!$D$2),"&gt;="&amp;AF$6,INDIRECT($F$1&amp;dbP!$D$2&amp;":"&amp;dbP!$D$2),"&lt;="&amp;AF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G335" s="1">
        <f ca="1">SUMIFS(INDIRECT($F$1&amp;$F335&amp;":"&amp;$F335),INDIRECT($F$1&amp;dbP!$D$2&amp;":"&amp;dbP!$D$2),"&gt;="&amp;AG$6,INDIRECT($F$1&amp;dbP!$D$2&amp;":"&amp;dbP!$D$2),"&lt;="&amp;AG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H335" s="1">
        <f ca="1">SUMIFS(INDIRECT($F$1&amp;$F335&amp;":"&amp;$F335),INDIRECT($F$1&amp;dbP!$D$2&amp;":"&amp;dbP!$D$2),"&gt;="&amp;AH$6,INDIRECT($F$1&amp;dbP!$D$2&amp;":"&amp;dbP!$D$2),"&lt;="&amp;AH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I335" s="1">
        <f ca="1">SUMIFS(INDIRECT($F$1&amp;$F335&amp;":"&amp;$F335),INDIRECT($F$1&amp;dbP!$D$2&amp;":"&amp;dbP!$D$2),"&gt;="&amp;AI$6,INDIRECT($F$1&amp;dbP!$D$2&amp;":"&amp;dbP!$D$2),"&lt;="&amp;AI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J335" s="1">
        <f ca="1">SUMIFS(INDIRECT($F$1&amp;$F335&amp;":"&amp;$F335),INDIRECT($F$1&amp;dbP!$D$2&amp;":"&amp;dbP!$D$2),"&gt;="&amp;AJ$6,INDIRECT($F$1&amp;dbP!$D$2&amp;":"&amp;dbP!$D$2),"&lt;="&amp;AJ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K335" s="1">
        <f ca="1">SUMIFS(INDIRECT($F$1&amp;$F335&amp;":"&amp;$F335),INDIRECT($F$1&amp;dbP!$D$2&amp;":"&amp;dbP!$D$2),"&gt;="&amp;AK$6,INDIRECT($F$1&amp;dbP!$D$2&amp;":"&amp;dbP!$D$2),"&lt;="&amp;AK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L335" s="1">
        <f ca="1">SUMIFS(INDIRECT($F$1&amp;$F335&amp;":"&amp;$F335),INDIRECT($F$1&amp;dbP!$D$2&amp;":"&amp;dbP!$D$2),"&gt;="&amp;AL$6,INDIRECT($F$1&amp;dbP!$D$2&amp;":"&amp;dbP!$D$2),"&lt;="&amp;AL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M335" s="1">
        <f ca="1">SUMIFS(INDIRECT($F$1&amp;$F335&amp;":"&amp;$F335),INDIRECT($F$1&amp;dbP!$D$2&amp;":"&amp;dbP!$D$2),"&gt;="&amp;AM$6,INDIRECT($F$1&amp;dbP!$D$2&amp;":"&amp;dbP!$D$2),"&lt;="&amp;AM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N335" s="1">
        <f ca="1">SUMIFS(INDIRECT($F$1&amp;$F335&amp;":"&amp;$F335),INDIRECT($F$1&amp;dbP!$D$2&amp;":"&amp;dbP!$D$2),"&gt;="&amp;AN$6,INDIRECT($F$1&amp;dbP!$D$2&amp;":"&amp;dbP!$D$2),"&lt;="&amp;AN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O335" s="1">
        <f ca="1">SUMIFS(INDIRECT($F$1&amp;$F335&amp;":"&amp;$F335),INDIRECT($F$1&amp;dbP!$D$2&amp;":"&amp;dbP!$D$2),"&gt;="&amp;AO$6,INDIRECT($F$1&amp;dbP!$D$2&amp;":"&amp;dbP!$D$2),"&lt;="&amp;AO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P335" s="1">
        <f ca="1">SUMIFS(INDIRECT($F$1&amp;$F335&amp;":"&amp;$F335),INDIRECT($F$1&amp;dbP!$D$2&amp;":"&amp;dbP!$D$2),"&gt;="&amp;AP$6,INDIRECT($F$1&amp;dbP!$D$2&amp;":"&amp;dbP!$D$2),"&lt;="&amp;AP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Q335" s="1">
        <f ca="1">SUMIFS(INDIRECT($F$1&amp;$F335&amp;":"&amp;$F335),INDIRECT($F$1&amp;dbP!$D$2&amp;":"&amp;dbP!$D$2),"&gt;="&amp;AQ$6,INDIRECT($F$1&amp;dbP!$D$2&amp;":"&amp;dbP!$D$2),"&lt;="&amp;AQ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R335" s="1">
        <f ca="1">SUMIFS(INDIRECT($F$1&amp;$F335&amp;":"&amp;$F335),INDIRECT($F$1&amp;dbP!$D$2&amp;":"&amp;dbP!$D$2),"&gt;="&amp;AR$6,INDIRECT($F$1&amp;dbP!$D$2&amp;":"&amp;dbP!$D$2),"&lt;="&amp;AR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S335" s="1">
        <f ca="1">SUMIFS(INDIRECT($F$1&amp;$F335&amp;":"&amp;$F335),INDIRECT($F$1&amp;dbP!$D$2&amp;":"&amp;dbP!$D$2),"&gt;="&amp;AS$6,INDIRECT($F$1&amp;dbP!$D$2&amp;":"&amp;dbP!$D$2),"&lt;="&amp;AS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T335" s="1">
        <f ca="1">SUMIFS(INDIRECT($F$1&amp;$F335&amp;":"&amp;$F335),INDIRECT($F$1&amp;dbP!$D$2&amp;":"&amp;dbP!$D$2),"&gt;="&amp;AT$6,INDIRECT($F$1&amp;dbP!$D$2&amp;":"&amp;dbP!$D$2),"&lt;="&amp;AT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U335" s="1">
        <f ca="1">SUMIFS(INDIRECT($F$1&amp;$F335&amp;":"&amp;$F335),INDIRECT($F$1&amp;dbP!$D$2&amp;":"&amp;dbP!$D$2),"&gt;="&amp;AU$6,INDIRECT($F$1&amp;dbP!$D$2&amp;":"&amp;dbP!$D$2),"&lt;="&amp;AU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V335" s="1">
        <f ca="1">SUMIFS(INDIRECT($F$1&amp;$F335&amp;":"&amp;$F335),INDIRECT($F$1&amp;dbP!$D$2&amp;":"&amp;dbP!$D$2),"&gt;="&amp;AV$6,INDIRECT($F$1&amp;dbP!$D$2&amp;":"&amp;dbP!$D$2),"&lt;="&amp;AV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W335" s="1">
        <f ca="1">SUMIFS(INDIRECT($F$1&amp;$F335&amp;":"&amp;$F335),INDIRECT($F$1&amp;dbP!$D$2&amp;":"&amp;dbP!$D$2),"&gt;="&amp;AW$6,INDIRECT($F$1&amp;dbP!$D$2&amp;":"&amp;dbP!$D$2),"&lt;="&amp;AW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X335" s="1">
        <f ca="1">SUMIFS(INDIRECT($F$1&amp;$F335&amp;":"&amp;$F335),INDIRECT($F$1&amp;dbP!$D$2&amp;":"&amp;dbP!$D$2),"&gt;="&amp;AX$6,INDIRECT($F$1&amp;dbP!$D$2&amp;":"&amp;dbP!$D$2),"&lt;="&amp;AX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Y335" s="1">
        <f ca="1">SUMIFS(INDIRECT($F$1&amp;$F335&amp;":"&amp;$F335),INDIRECT($F$1&amp;dbP!$D$2&amp;":"&amp;dbP!$D$2),"&gt;="&amp;AY$6,INDIRECT($F$1&amp;dbP!$D$2&amp;":"&amp;dbP!$D$2),"&lt;="&amp;AY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AZ335" s="1">
        <f ca="1">SUMIFS(INDIRECT($F$1&amp;$F335&amp;":"&amp;$F335),INDIRECT($F$1&amp;dbP!$D$2&amp;":"&amp;dbP!$D$2),"&gt;="&amp;AZ$6,INDIRECT($F$1&amp;dbP!$D$2&amp;":"&amp;dbP!$D$2),"&lt;="&amp;AZ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A335" s="1">
        <f ca="1">SUMIFS(INDIRECT($F$1&amp;$F335&amp;":"&amp;$F335),INDIRECT($F$1&amp;dbP!$D$2&amp;":"&amp;dbP!$D$2),"&gt;="&amp;BA$6,INDIRECT($F$1&amp;dbP!$D$2&amp;":"&amp;dbP!$D$2),"&lt;="&amp;BA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B335" s="1">
        <f ca="1">SUMIFS(INDIRECT($F$1&amp;$F335&amp;":"&amp;$F335),INDIRECT($F$1&amp;dbP!$D$2&amp;":"&amp;dbP!$D$2),"&gt;="&amp;BB$6,INDIRECT($F$1&amp;dbP!$D$2&amp;":"&amp;dbP!$D$2),"&lt;="&amp;BB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C335" s="1">
        <f ca="1">SUMIFS(INDIRECT($F$1&amp;$F335&amp;":"&amp;$F335),INDIRECT($F$1&amp;dbP!$D$2&amp;":"&amp;dbP!$D$2),"&gt;="&amp;BC$6,INDIRECT($F$1&amp;dbP!$D$2&amp;":"&amp;dbP!$D$2),"&lt;="&amp;BC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D335" s="1">
        <f ca="1">SUMIFS(INDIRECT($F$1&amp;$F335&amp;":"&amp;$F335),INDIRECT($F$1&amp;dbP!$D$2&amp;":"&amp;dbP!$D$2),"&gt;="&amp;BD$6,INDIRECT($F$1&amp;dbP!$D$2&amp;":"&amp;dbP!$D$2),"&lt;="&amp;BD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  <c r="BE335" s="1">
        <f ca="1">SUMIFS(INDIRECT($F$1&amp;$F335&amp;":"&amp;$F335),INDIRECT($F$1&amp;dbP!$D$2&amp;":"&amp;dbP!$D$2),"&gt;="&amp;BE$6,INDIRECT($F$1&amp;dbP!$D$2&amp;":"&amp;dbP!$D$2),"&lt;="&amp;BE$7,INDIRECT($F$1&amp;dbP!$O$2&amp;":"&amp;dbP!$O$2),$H335,INDIRECT($F$1&amp;dbP!$P$2&amp;":"&amp;dbP!$P$2),IF($I335=$J335,"*",$I335),INDIRECT($F$1&amp;dbP!$Q$2&amp;":"&amp;dbP!$Q$2),IF(OR($I335=$J335,"  "&amp;$I335=$J335),"*",RIGHT($J335,LEN($J335)-4)),INDIRECT($F$1&amp;dbP!$AC$2&amp;":"&amp;dbP!$AC$2),RepP!$J$3)</f>
        <v>0</v>
      </c>
    </row>
    <row r="336" spans="1:57" x14ac:dyDescent="0.3">
      <c r="B336" s="1">
        <f>MAX(B$246:B335)+1</f>
        <v>93</v>
      </c>
      <c r="D336" s="1" t="str">
        <f ca="1">INDIRECT($B$1&amp;Items!T$2&amp;$B336)</f>
        <v>CF(-)</v>
      </c>
      <c r="F336" s="1" t="str">
        <f ca="1">INDIRECT($B$1&amp;Items!P$2&amp;$B336)</f>
        <v>AA</v>
      </c>
      <c r="H336" s="13" t="str">
        <f ca="1">INDIRECT($B$1&amp;Items!M$2&amp;$B336)</f>
        <v>Оплата операционных расходов</v>
      </c>
      <c r="I336" s="13" t="str">
        <f ca="1">IF(INDIRECT($B$1&amp;Items!N$2&amp;$B336)="",H336,INDIRECT($B$1&amp;Items!N$2&amp;$B336))</f>
        <v>Оплата операционных расходов - блок-1</v>
      </c>
      <c r="J336" s="1" t="str">
        <f ca="1">IF(INDIRECT($B$1&amp;Items!O$2&amp;$B336)="",IF(H336&lt;&gt;I336,"  "&amp;I336,I336),"    "&amp;INDIRECT($B$1&amp;Items!O$2&amp;$B336))</f>
        <v xml:space="preserve">    Операционные расходы - 1-10</v>
      </c>
      <c r="S336" s="1">
        <f ca="1">SUM($U336:INDIRECT(ADDRESS(ROW(),SUMIFS($1:$1,$5:$5,MAX($5:$5)))))</f>
        <v>60952.014465000007</v>
      </c>
      <c r="V336" s="1">
        <f ca="1">SUMIFS(INDIRECT($F$1&amp;$F336&amp;":"&amp;$F336),INDIRECT($F$1&amp;dbP!$D$2&amp;":"&amp;dbP!$D$2),"&gt;="&amp;V$6,INDIRECT($F$1&amp;dbP!$D$2&amp;":"&amp;dbP!$D$2),"&lt;="&amp;V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W336" s="1">
        <f ca="1">SUMIFS(INDIRECT($F$1&amp;$F336&amp;":"&amp;$F336),INDIRECT($F$1&amp;dbP!$D$2&amp;":"&amp;dbP!$D$2),"&gt;="&amp;W$6,INDIRECT($F$1&amp;dbP!$D$2&amp;":"&amp;dbP!$D$2),"&lt;="&amp;W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X336" s="1">
        <f ca="1">SUMIFS(INDIRECT($F$1&amp;$F336&amp;":"&amp;$F336),INDIRECT($F$1&amp;dbP!$D$2&amp;":"&amp;dbP!$D$2),"&gt;="&amp;X$6,INDIRECT($F$1&amp;dbP!$D$2&amp;":"&amp;dbP!$D$2),"&lt;="&amp;X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Y336" s="1">
        <f ca="1">SUMIFS(INDIRECT($F$1&amp;$F336&amp;":"&amp;$F336),INDIRECT($F$1&amp;dbP!$D$2&amp;":"&amp;dbP!$D$2),"&gt;="&amp;Y$6,INDIRECT($F$1&amp;dbP!$D$2&amp;":"&amp;dbP!$D$2),"&lt;="&amp;Y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60952.014465000007</v>
      </c>
      <c r="Z336" s="1">
        <f ca="1">SUMIFS(INDIRECT($F$1&amp;$F336&amp;":"&amp;$F336),INDIRECT($F$1&amp;dbP!$D$2&amp;":"&amp;dbP!$D$2),"&gt;="&amp;Z$6,INDIRECT($F$1&amp;dbP!$D$2&amp;":"&amp;dbP!$D$2),"&lt;="&amp;Z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A336" s="1">
        <f ca="1">SUMIFS(INDIRECT($F$1&amp;$F336&amp;":"&amp;$F336),INDIRECT($F$1&amp;dbP!$D$2&amp;":"&amp;dbP!$D$2),"&gt;="&amp;AA$6,INDIRECT($F$1&amp;dbP!$D$2&amp;":"&amp;dbP!$D$2),"&lt;="&amp;AA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B336" s="1">
        <f ca="1">SUMIFS(INDIRECT($F$1&amp;$F336&amp;":"&amp;$F336),INDIRECT($F$1&amp;dbP!$D$2&amp;":"&amp;dbP!$D$2),"&gt;="&amp;AB$6,INDIRECT($F$1&amp;dbP!$D$2&amp;":"&amp;dbP!$D$2),"&lt;="&amp;AB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C336" s="1">
        <f ca="1">SUMIFS(INDIRECT($F$1&amp;$F336&amp;":"&amp;$F336),INDIRECT($F$1&amp;dbP!$D$2&amp;":"&amp;dbP!$D$2),"&gt;="&amp;AC$6,INDIRECT($F$1&amp;dbP!$D$2&amp;":"&amp;dbP!$D$2),"&lt;="&amp;AC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D336" s="1">
        <f ca="1">SUMIFS(INDIRECT($F$1&amp;$F336&amp;":"&amp;$F336),INDIRECT($F$1&amp;dbP!$D$2&amp;":"&amp;dbP!$D$2),"&gt;="&amp;AD$6,INDIRECT($F$1&amp;dbP!$D$2&amp;":"&amp;dbP!$D$2),"&lt;="&amp;AD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E336" s="1">
        <f ca="1">SUMIFS(INDIRECT($F$1&amp;$F336&amp;":"&amp;$F336),INDIRECT($F$1&amp;dbP!$D$2&amp;":"&amp;dbP!$D$2),"&gt;="&amp;AE$6,INDIRECT($F$1&amp;dbP!$D$2&amp;":"&amp;dbP!$D$2),"&lt;="&amp;AE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F336" s="1">
        <f ca="1">SUMIFS(INDIRECT($F$1&amp;$F336&amp;":"&amp;$F336),INDIRECT($F$1&amp;dbP!$D$2&amp;":"&amp;dbP!$D$2),"&gt;="&amp;AF$6,INDIRECT($F$1&amp;dbP!$D$2&amp;":"&amp;dbP!$D$2),"&lt;="&amp;AF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G336" s="1">
        <f ca="1">SUMIFS(INDIRECT($F$1&amp;$F336&amp;":"&amp;$F336),INDIRECT($F$1&amp;dbP!$D$2&amp;":"&amp;dbP!$D$2),"&gt;="&amp;AG$6,INDIRECT($F$1&amp;dbP!$D$2&amp;":"&amp;dbP!$D$2),"&lt;="&amp;AG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H336" s="1">
        <f ca="1">SUMIFS(INDIRECT($F$1&amp;$F336&amp;":"&amp;$F336),INDIRECT($F$1&amp;dbP!$D$2&amp;":"&amp;dbP!$D$2),"&gt;="&amp;AH$6,INDIRECT($F$1&amp;dbP!$D$2&amp;":"&amp;dbP!$D$2),"&lt;="&amp;AH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I336" s="1">
        <f ca="1">SUMIFS(INDIRECT($F$1&amp;$F336&amp;":"&amp;$F336),INDIRECT($F$1&amp;dbP!$D$2&amp;":"&amp;dbP!$D$2),"&gt;="&amp;AI$6,INDIRECT($F$1&amp;dbP!$D$2&amp;":"&amp;dbP!$D$2),"&lt;="&amp;AI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J336" s="1">
        <f ca="1">SUMIFS(INDIRECT($F$1&amp;$F336&amp;":"&amp;$F336),INDIRECT($F$1&amp;dbP!$D$2&amp;":"&amp;dbP!$D$2),"&gt;="&amp;AJ$6,INDIRECT($F$1&amp;dbP!$D$2&amp;":"&amp;dbP!$D$2),"&lt;="&amp;AJ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K336" s="1">
        <f ca="1">SUMIFS(INDIRECT($F$1&amp;$F336&amp;":"&amp;$F336),INDIRECT($F$1&amp;dbP!$D$2&amp;":"&amp;dbP!$D$2),"&gt;="&amp;AK$6,INDIRECT($F$1&amp;dbP!$D$2&amp;":"&amp;dbP!$D$2),"&lt;="&amp;AK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L336" s="1">
        <f ca="1">SUMIFS(INDIRECT($F$1&amp;$F336&amp;":"&amp;$F336),INDIRECT($F$1&amp;dbP!$D$2&amp;":"&amp;dbP!$D$2),"&gt;="&amp;AL$6,INDIRECT($F$1&amp;dbP!$D$2&amp;":"&amp;dbP!$D$2),"&lt;="&amp;AL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M336" s="1">
        <f ca="1">SUMIFS(INDIRECT($F$1&amp;$F336&amp;":"&amp;$F336),INDIRECT($F$1&amp;dbP!$D$2&amp;":"&amp;dbP!$D$2),"&gt;="&amp;AM$6,INDIRECT($F$1&amp;dbP!$D$2&amp;":"&amp;dbP!$D$2),"&lt;="&amp;AM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N336" s="1">
        <f ca="1">SUMIFS(INDIRECT($F$1&amp;$F336&amp;":"&amp;$F336),INDIRECT($F$1&amp;dbP!$D$2&amp;":"&amp;dbP!$D$2),"&gt;="&amp;AN$6,INDIRECT($F$1&amp;dbP!$D$2&amp;":"&amp;dbP!$D$2),"&lt;="&amp;AN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O336" s="1">
        <f ca="1">SUMIFS(INDIRECT($F$1&amp;$F336&amp;":"&amp;$F336),INDIRECT($F$1&amp;dbP!$D$2&amp;":"&amp;dbP!$D$2),"&gt;="&amp;AO$6,INDIRECT($F$1&amp;dbP!$D$2&amp;":"&amp;dbP!$D$2),"&lt;="&amp;AO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P336" s="1">
        <f ca="1">SUMIFS(INDIRECT($F$1&amp;$F336&amp;":"&amp;$F336),INDIRECT($F$1&amp;dbP!$D$2&amp;":"&amp;dbP!$D$2),"&gt;="&amp;AP$6,INDIRECT($F$1&amp;dbP!$D$2&amp;":"&amp;dbP!$D$2),"&lt;="&amp;AP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Q336" s="1">
        <f ca="1">SUMIFS(INDIRECT($F$1&amp;$F336&amp;":"&amp;$F336),INDIRECT($F$1&amp;dbP!$D$2&amp;":"&amp;dbP!$D$2),"&gt;="&amp;AQ$6,INDIRECT($F$1&amp;dbP!$D$2&amp;":"&amp;dbP!$D$2),"&lt;="&amp;AQ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R336" s="1">
        <f ca="1">SUMIFS(INDIRECT($F$1&amp;$F336&amp;":"&amp;$F336),INDIRECT($F$1&amp;dbP!$D$2&amp;":"&amp;dbP!$D$2),"&gt;="&amp;AR$6,INDIRECT($F$1&amp;dbP!$D$2&amp;":"&amp;dbP!$D$2),"&lt;="&amp;AR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S336" s="1">
        <f ca="1">SUMIFS(INDIRECT($F$1&amp;$F336&amp;":"&amp;$F336),INDIRECT($F$1&amp;dbP!$D$2&amp;":"&amp;dbP!$D$2),"&gt;="&amp;AS$6,INDIRECT($F$1&amp;dbP!$D$2&amp;":"&amp;dbP!$D$2),"&lt;="&amp;AS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T336" s="1">
        <f ca="1">SUMIFS(INDIRECT($F$1&amp;$F336&amp;":"&amp;$F336),INDIRECT($F$1&amp;dbP!$D$2&amp;":"&amp;dbP!$D$2),"&gt;="&amp;AT$6,INDIRECT($F$1&amp;dbP!$D$2&amp;":"&amp;dbP!$D$2),"&lt;="&amp;AT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U336" s="1">
        <f ca="1">SUMIFS(INDIRECT($F$1&amp;$F336&amp;":"&amp;$F336),INDIRECT($F$1&amp;dbP!$D$2&amp;":"&amp;dbP!$D$2),"&gt;="&amp;AU$6,INDIRECT($F$1&amp;dbP!$D$2&amp;":"&amp;dbP!$D$2),"&lt;="&amp;AU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V336" s="1">
        <f ca="1">SUMIFS(INDIRECT($F$1&amp;$F336&amp;":"&amp;$F336),INDIRECT($F$1&amp;dbP!$D$2&amp;":"&amp;dbP!$D$2),"&gt;="&amp;AV$6,INDIRECT($F$1&amp;dbP!$D$2&amp;":"&amp;dbP!$D$2),"&lt;="&amp;AV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W336" s="1">
        <f ca="1">SUMIFS(INDIRECT($F$1&amp;$F336&amp;":"&amp;$F336),INDIRECT($F$1&amp;dbP!$D$2&amp;":"&amp;dbP!$D$2),"&gt;="&amp;AW$6,INDIRECT($F$1&amp;dbP!$D$2&amp;":"&amp;dbP!$D$2),"&lt;="&amp;AW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X336" s="1">
        <f ca="1">SUMIFS(INDIRECT($F$1&amp;$F336&amp;":"&amp;$F336),INDIRECT($F$1&amp;dbP!$D$2&amp;":"&amp;dbP!$D$2),"&gt;="&amp;AX$6,INDIRECT($F$1&amp;dbP!$D$2&amp;":"&amp;dbP!$D$2),"&lt;="&amp;AX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Y336" s="1">
        <f ca="1">SUMIFS(INDIRECT($F$1&amp;$F336&amp;":"&amp;$F336),INDIRECT($F$1&amp;dbP!$D$2&amp;":"&amp;dbP!$D$2),"&gt;="&amp;AY$6,INDIRECT($F$1&amp;dbP!$D$2&amp;":"&amp;dbP!$D$2),"&lt;="&amp;AY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AZ336" s="1">
        <f ca="1">SUMIFS(INDIRECT($F$1&amp;$F336&amp;":"&amp;$F336),INDIRECT($F$1&amp;dbP!$D$2&amp;":"&amp;dbP!$D$2),"&gt;="&amp;AZ$6,INDIRECT($F$1&amp;dbP!$D$2&amp;":"&amp;dbP!$D$2),"&lt;="&amp;AZ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A336" s="1">
        <f ca="1">SUMIFS(INDIRECT($F$1&amp;$F336&amp;":"&amp;$F336),INDIRECT($F$1&amp;dbP!$D$2&amp;":"&amp;dbP!$D$2),"&gt;="&amp;BA$6,INDIRECT($F$1&amp;dbP!$D$2&amp;":"&amp;dbP!$D$2),"&lt;="&amp;BA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B336" s="1">
        <f ca="1">SUMIFS(INDIRECT($F$1&amp;$F336&amp;":"&amp;$F336),INDIRECT($F$1&amp;dbP!$D$2&amp;":"&amp;dbP!$D$2),"&gt;="&amp;BB$6,INDIRECT($F$1&amp;dbP!$D$2&amp;":"&amp;dbP!$D$2),"&lt;="&amp;BB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C336" s="1">
        <f ca="1">SUMIFS(INDIRECT($F$1&amp;$F336&amp;":"&amp;$F336),INDIRECT($F$1&amp;dbP!$D$2&amp;":"&amp;dbP!$D$2),"&gt;="&amp;BC$6,INDIRECT($F$1&amp;dbP!$D$2&amp;":"&amp;dbP!$D$2),"&lt;="&amp;BC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D336" s="1">
        <f ca="1">SUMIFS(INDIRECT($F$1&amp;$F336&amp;":"&amp;$F336),INDIRECT($F$1&amp;dbP!$D$2&amp;":"&amp;dbP!$D$2),"&gt;="&amp;BD$6,INDIRECT($F$1&amp;dbP!$D$2&amp;":"&amp;dbP!$D$2),"&lt;="&amp;BD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  <c r="BE336" s="1">
        <f ca="1">SUMIFS(INDIRECT($F$1&amp;$F336&amp;":"&amp;$F336),INDIRECT($F$1&amp;dbP!$D$2&amp;":"&amp;dbP!$D$2),"&gt;="&amp;BE$6,INDIRECT($F$1&amp;dbP!$D$2&amp;":"&amp;dbP!$D$2),"&lt;="&amp;BE$7,INDIRECT($F$1&amp;dbP!$O$2&amp;":"&amp;dbP!$O$2),$H336,INDIRECT($F$1&amp;dbP!$P$2&amp;":"&amp;dbP!$P$2),IF($I336=$J336,"*",$I336),INDIRECT($F$1&amp;dbP!$Q$2&amp;":"&amp;dbP!$Q$2),IF(OR($I336=$J336,"  "&amp;$I336=$J336),"*",RIGHT($J336,LEN($J336)-4)),INDIRECT($F$1&amp;dbP!$AC$2&amp;":"&amp;dbP!$AC$2),RepP!$J$3)</f>
        <v>0</v>
      </c>
    </row>
    <row r="337" spans="2:57" x14ac:dyDescent="0.3">
      <c r="B337" s="1">
        <f>MAX(B$246:B336)+1</f>
        <v>94</v>
      </c>
      <c r="D337" s="1" t="str">
        <f ca="1">INDIRECT($B$1&amp;Items!T$2&amp;$B337)</f>
        <v>CF(-)</v>
      </c>
      <c r="F337" s="1" t="str">
        <f ca="1">INDIRECT($B$1&amp;Items!P$2&amp;$B337)</f>
        <v>AA</v>
      </c>
      <c r="H337" s="13" t="str">
        <f ca="1">INDIRECT($B$1&amp;Items!M$2&amp;$B337)</f>
        <v>Оплата операционных расходов</v>
      </c>
      <c r="I337" s="13" t="str">
        <f ca="1">IF(INDIRECT($B$1&amp;Items!N$2&amp;$B337)="",H337,INDIRECT($B$1&amp;Items!N$2&amp;$B337))</f>
        <v>Оплата операционных расходов - блок-1</v>
      </c>
      <c r="J337" s="1" t="str">
        <f ca="1">IF(INDIRECT($B$1&amp;Items!O$2&amp;$B337)="",IF(H337&lt;&gt;I337,"  "&amp;I337,I337),"    "&amp;INDIRECT($B$1&amp;Items!O$2&amp;$B337))</f>
        <v xml:space="preserve">    Операционные расходы - 1-11</v>
      </c>
      <c r="S337" s="1">
        <f ca="1">SUM($U337:INDIRECT(ADDRESS(ROW(),SUMIFS($1:$1,$5:$5,MAX($5:$5)))))</f>
        <v>322586.89806100004</v>
      </c>
      <c r="V337" s="1">
        <f ca="1">SUMIFS(INDIRECT($F$1&amp;$F337&amp;":"&amp;$F337),INDIRECT($F$1&amp;dbP!$D$2&amp;":"&amp;dbP!$D$2),"&gt;="&amp;V$6,INDIRECT($F$1&amp;dbP!$D$2&amp;":"&amp;dbP!$D$2),"&lt;="&amp;V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W337" s="1">
        <f ca="1">SUMIFS(INDIRECT($F$1&amp;$F337&amp;":"&amp;$F337),INDIRECT($F$1&amp;dbP!$D$2&amp;":"&amp;dbP!$D$2),"&gt;="&amp;W$6,INDIRECT($F$1&amp;dbP!$D$2&amp;":"&amp;dbP!$D$2),"&lt;="&amp;W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X337" s="1">
        <f ca="1">SUMIFS(INDIRECT($F$1&amp;$F337&amp;":"&amp;$F337),INDIRECT($F$1&amp;dbP!$D$2&amp;":"&amp;dbP!$D$2),"&gt;="&amp;X$6,INDIRECT($F$1&amp;dbP!$D$2&amp;":"&amp;dbP!$D$2),"&lt;="&amp;X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Y337" s="1">
        <f ca="1">SUMIFS(INDIRECT($F$1&amp;$F337&amp;":"&amp;$F337),INDIRECT($F$1&amp;dbP!$D$2&amp;":"&amp;dbP!$D$2),"&gt;="&amp;Y$6,INDIRECT($F$1&amp;dbP!$D$2&amp;":"&amp;dbP!$D$2),"&lt;="&amp;Y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Z337" s="1">
        <f ca="1">SUMIFS(INDIRECT($F$1&amp;$F337&amp;":"&amp;$F337),INDIRECT($F$1&amp;dbP!$D$2&amp;":"&amp;dbP!$D$2),"&gt;="&amp;Z$6,INDIRECT($F$1&amp;dbP!$D$2&amp;":"&amp;dbP!$D$2),"&lt;="&amp;Z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322586.89806100004</v>
      </c>
      <c r="AA337" s="1">
        <f ca="1">SUMIFS(INDIRECT($F$1&amp;$F337&amp;":"&amp;$F337),INDIRECT($F$1&amp;dbP!$D$2&amp;":"&amp;dbP!$D$2),"&gt;="&amp;AA$6,INDIRECT($F$1&amp;dbP!$D$2&amp;":"&amp;dbP!$D$2),"&lt;="&amp;AA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B337" s="1">
        <f ca="1">SUMIFS(INDIRECT($F$1&amp;$F337&amp;":"&amp;$F337),INDIRECT($F$1&amp;dbP!$D$2&amp;":"&amp;dbP!$D$2),"&gt;="&amp;AB$6,INDIRECT($F$1&amp;dbP!$D$2&amp;":"&amp;dbP!$D$2),"&lt;="&amp;AB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C337" s="1">
        <f ca="1">SUMIFS(INDIRECT($F$1&amp;$F337&amp;":"&amp;$F337),INDIRECT($F$1&amp;dbP!$D$2&amp;":"&amp;dbP!$D$2),"&gt;="&amp;AC$6,INDIRECT($F$1&amp;dbP!$D$2&amp;":"&amp;dbP!$D$2),"&lt;="&amp;AC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D337" s="1">
        <f ca="1">SUMIFS(INDIRECT($F$1&amp;$F337&amp;":"&amp;$F337),INDIRECT($F$1&amp;dbP!$D$2&amp;":"&amp;dbP!$D$2),"&gt;="&amp;AD$6,INDIRECT($F$1&amp;dbP!$D$2&amp;":"&amp;dbP!$D$2),"&lt;="&amp;AD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E337" s="1">
        <f ca="1">SUMIFS(INDIRECT($F$1&amp;$F337&amp;":"&amp;$F337),INDIRECT($F$1&amp;dbP!$D$2&amp;":"&amp;dbP!$D$2),"&gt;="&amp;AE$6,INDIRECT($F$1&amp;dbP!$D$2&amp;":"&amp;dbP!$D$2),"&lt;="&amp;AE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F337" s="1">
        <f ca="1">SUMIFS(INDIRECT($F$1&amp;$F337&amp;":"&amp;$F337),INDIRECT($F$1&amp;dbP!$D$2&amp;":"&amp;dbP!$D$2),"&gt;="&amp;AF$6,INDIRECT($F$1&amp;dbP!$D$2&amp;":"&amp;dbP!$D$2),"&lt;="&amp;AF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G337" s="1">
        <f ca="1">SUMIFS(INDIRECT($F$1&amp;$F337&amp;":"&amp;$F337),INDIRECT($F$1&amp;dbP!$D$2&amp;":"&amp;dbP!$D$2),"&gt;="&amp;AG$6,INDIRECT($F$1&amp;dbP!$D$2&amp;":"&amp;dbP!$D$2),"&lt;="&amp;AG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H337" s="1">
        <f ca="1">SUMIFS(INDIRECT($F$1&amp;$F337&amp;":"&amp;$F337),INDIRECT($F$1&amp;dbP!$D$2&amp;":"&amp;dbP!$D$2),"&gt;="&amp;AH$6,INDIRECT($F$1&amp;dbP!$D$2&amp;":"&amp;dbP!$D$2),"&lt;="&amp;AH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I337" s="1">
        <f ca="1">SUMIFS(INDIRECT($F$1&amp;$F337&amp;":"&amp;$F337),INDIRECT($F$1&amp;dbP!$D$2&amp;":"&amp;dbP!$D$2),"&gt;="&amp;AI$6,INDIRECT($F$1&amp;dbP!$D$2&amp;":"&amp;dbP!$D$2),"&lt;="&amp;AI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J337" s="1">
        <f ca="1">SUMIFS(INDIRECT($F$1&amp;$F337&amp;":"&amp;$F337),INDIRECT($F$1&amp;dbP!$D$2&amp;":"&amp;dbP!$D$2),"&gt;="&amp;AJ$6,INDIRECT($F$1&amp;dbP!$D$2&amp;":"&amp;dbP!$D$2),"&lt;="&amp;AJ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K337" s="1">
        <f ca="1">SUMIFS(INDIRECT($F$1&amp;$F337&amp;":"&amp;$F337),INDIRECT($F$1&amp;dbP!$D$2&amp;":"&amp;dbP!$D$2),"&gt;="&amp;AK$6,INDIRECT($F$1&amp;dbP!$D$2&amp;":"&amp;dbP!$D$2),"&lt;="&amp;AK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L337" s="1">
        <f ca="1">SUMIFS(INDIRECT($F$1&amp;$F337&amp;":"&amp;$F337),INDIRECT($F$1&amp;dbP!$D$2&amp;":"&amp;dbP!$D$2),"&gt;="&amp;AL$6,INDIRECT($F$1&amp;dbP!$D$2&amp;":"&amp;dbP!$D$2),"&lt;="&amp;AL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M337" s="1">
        <f ca="1">SUMIFS(INDIRECT($F$1&amp;$F337&amp;":"&amp;$F337),INDIRECT($F$1&amp;dbP!$D$2&amp;":"&amp;dbP!$D$2),"&gt;="&amp;AM$6,INDIRECT($F$1&amp;dbP!$D$2&amp;":"&amp;dbP!$D$2),"&lt;="&amp;AM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N337" s="1">
        <f ca="1">SUMIFS(INDIRECT($F$1&amp;$F337&amp;":"&amp;$F337),INDIRECT($F$1&amp;dbP!$D$2&amp;":"&amp;dbP!$D$2),"&gt;="&amp;AN$6,INDIRECT($F$1&amp;dbP!$D$2&amp;":"&amp;dbP!$D$2),"&lt;="&amp;AN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O337" s="1">
        <f ca="1">SUMIFS(INDIRECT($F$1&amp;$F337&amp;":"&amp;$F337),INDIRECT($F$1&amp;dbP!$D$2&amp;":"&amp;dbP!$D$2),"&gt;="&amp;AO$6,INDIRECT($F$1&amp;dbP!$D$2&amp;":"&amp;dbP!$D$2),"&lt;="&amp;AO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P337" s="1">
        <f ca="1">SUMIFS(INDIRECT($F$1&amp;$F337&amp;":"&amp;$F337),INDIRECT($F$1&amp;dbP!$D$2&amp;":"&amp;dbP!$D$2),"&gt;="&amp;AP$6,INDIRECT($F$1&amp;dbP!$D$2&amp;":"&amp;dbP!$D$2),"&lt;="&amp;AP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Q337" s="1">
        <f ca="1">SUMIFS(INDIRECT($F$1&amp;$F337&amp;":"&amp;$F337),INDIRECT($F$1&amp;dbP!$D$2&amp;":"&amp;dbP!$D$2),"&gt;="&amp;AQ$6,INDIRECT($F$1&amp;dbP!$D$2&amp;":"&amp;dbP!$D$2),"&lt;="&amp;AQ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R337" s="1">
        <f ca="1">SUMIFS(INDIRECT($F$1&amp;$F337&amp;":"&amp;$F337),INDIRECT($F$1&amp;dbP!$D$2&amp;":"&amp;dbP!$D$2),"&gt;="&amp;AR$6,INDIRECT($F$1&amp;dbP!$D$2&amp;":"&amp;dbP!$D$2),"&lt;="&amp;AR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S337" s="1">
        <f ca="1">SUMIFS(INDIRECT($F$1&amp;$F337&amp;":"&amp;$F337),INDIRECT($F$1&amp;dbP!$D$2&amp;":"&amp;dbP!$D$2),"&gt;="&amp;AS$6,INDIRECT($F$1&amp;dbP!$D$2&amp;":"&amp;dbP!$D$2),"&lt;="&amp;AS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T337" s="1">
        <f ca="1">SUMIFS(INDIRECT($F$1&amp;$F337&amp;":"&amp;$F337),INDIRECT($F$1&amp;dbP!$D$2&amp;":"&amp;dbP!$D$2),"&gt;="&amp;AT$6,INDIRECT($F$1&amp;dbP!$D$2&amp;":"&amp;dbP!$D$2),"&lt;="&amp;AT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U337" s="1">
        <f ca="1">SUMIFS(INDIRECT($F$1&amp;$F337&amp;":"&amp;$F337),INDIRECT($F$1&amp;dbP!$D$2&amp;":"&amp;dbP!$D$2),"&gt;="&amp;AU$6,INDIRECT($F$1&amp;dbP!$D$2&amp;":"&amp;dbP!$D$2),"&lt;="&amp;AU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V337" s="1">
        <f ca="1">SUMIFS(INDIRECT($F$1&amp;$F337&amp;":"&amp;$F337),INDIRECT($F$1&amp;dbP!$D$2&amp;":"&amp;dbP!$D$2),"&gt;="&amp;AV$6,INDIRECT($F$1&amp;dbP!$D$2&amp;":"&amp;dbP!$D$2),"&lt;="&amp;AV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W337" s="1">
        <f ca="1">SUMIFS(INDIRECT($F$1&amp;$F337&amp;":"&amp;$F337),INDIRECT($F$1&amp;dbP!$D$2&amp;":"&amp;dbP!$D$2),"&gt;="&amp;AW$6,INDIRECT($F$1&amp;dbP!$D$2&amp;":"&amp;dbP!$D$2),"&lt;="&amp;AW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X337" s="1">
        <f ca="1">SUMIFS(INDIRECT($F$1&amp;$F337&amp;":"&amp;$F337),INDIRECT($F$1&amp;dbP!$D$2&amp;":"&amp;dbP!$D$2),"&gt;="&amp;AX$6,INDIRECT($F$1&amp;dbP!$D$2&amp;":"&amp;dbP!$D$2),"&lt;="&amp;AX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Y337" s="1">
        <f ca="1">SUMIFS(INDIRECT($F$1&amp;$F337&amp;":"&amp;$F337),INDIRECT($F$1&amp;dbP!$D$2&amp;":"&amp;dbP!$D$2),"&gt;="&amp;AY$6,INDIRECT($F$1&amp;dbP!$D$2&amp;":"&amp;dbP!$D$2),"&lt;="&amp;AY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AZ337" s="1">
        <f ca="1">SUMIFS(INDIRECT($F$1&amp;$F337&amp;":"&amp;$F337),INDIRECT($F$1&amp;dbP!$D$2&amp;":"&amp;dbP!$D$2),"&gt;="&amp;AZ$6,INDIRECT($F$1&amp;dbP!$D$2&amp;":"&amp;dbP!$D$2),"&lt;="&amp;AZ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A337" s="1">
        <f ca="1">SUMIFS(INDIRECT($F$1&amp;$F337&amp;":"&amp;$F337),INDIRECT($F$1&amp;dbP!$D$2&amp;":"&amp;dbP!$D$2),"&gt;="&amp;BA$6,INDIRECT($F$1&amp;dbP!$D$2&amp;":"&amp;dbP!$D$2),"&lt;="&amp;BA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B337" s="1">
        <f ca="1">SUMIFS(INDIRECT($F$1&amp;$F337&amp;":"&amp;$F337),INDIRECT($F$1&amp;dbP!$D$2&amp;":"&amp;dbP!$D$2),"&gt;="&amp;BB$6,INDIRECT($F$1&amp;dbP!$D$2&amp;":"&amp;dbP!$D$2),"&lt;="&amp;BB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C337" s="1">
        <f ca="1">SUMIFS(INDIRECT($F$1&amp;$F337&amp;":"&amp;$F337),INDIRECT($F$1&amp;dbP!$D$2&amp;":"&amp;dbP!$D$2),"&gt;="&amp;BC$6,INDIRECT($F$1&amp;dbP!$D$2&amp;":"&amp;dbP!$D$2),"&lt;="&amp;BC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D337" s="1">
        <f ca="1">SUMIFS(INDIRECT($F$1&amp;$F337&amp;":"&amp;$F337),INDIRECT($F$1&amp;dbP!$D$2&amp;":"&amp;dbP!$D$2),"&gt;="&amp;BD$6,INDIRECT($F$1&amp;dbP!$D$2&amp;":"&amp;dbP!$D$2),"&lt;="&amp;BD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  <c r="BE337" s="1">
        <f ca="1">SUMIFS(INDIRECT($F$1&amp;$F337&amp;":"&amp;$F337),INDIRECT($F$1&amp;dbP!$D$2&amp;":"&amp;dbP!$D$2),"&gt;="&amp;BE$6,INDIRECT($F$1&amp;dbP!$D$2&amp;":"&amp;dbP!$D$2),"&lt;="&amp;BE$7,INDIRECT($F$1&amp;dbP!$O$2&amp;":"&amp;dbP!$O$2),$H337,INDIRECT($F$1&amp;dbP!$P$2&amp;":"&amp;dbP!$P$2),IF($I337=$J337,"*",$I337),INDIRECT($F$1&amp;dbP!$Q$2&amp;":"&amp;dbP!$Q$2),IF(OR($I337=$J337,"  "&amp;$I337=$J337),"*",RIGHT($J337,LEN($J337)-4)),INDIRECT($F$1&amp;dbP!$AC$2&amp;":"&amp;dbP!$AC$2),RepP!$J$3)</f>
        <v>0</v>
      </c>
    </row>
    <row r="338" spans="2:57" x14ac:dyDescent="0.3">
      <c r="B338" s="1">
        <f>MAX(B$246:B337)+1</f>
        <v>95</v>
      </c>
      <c r="D338" s="1">
        <f ca="1">INDIRECT($B$1&amp;Items!T$2&amp;$B338)</f>
        <v>0</v>
      </c>
      <c r="F338" s="1" t="str">
        <f ca="1">INDIRECT($B$1&amp;Items!P$2&amp;$B338)</f>
        <v>AA</v>
      </c>
      <c r="H338" s="13" t="str">
        <f ca="1">INDIRECT($B$1&amp;Items!M$2&amp;$B338)</f>
        <v>Оплата операционных расходов</v>
      </c>
      <c r="I338" s="13" t="str">
        <f ca="1">IF(INDIRECT($B$1&amp;Items!N$2&amp;$B338)="",H338,INDIRECT($B$1&amp;Items!N$2&amp;$B338))</f>
        <v>Оплата операционных расходов - блок-2</v>
      </c>
      <c r="J338" s="1" t="str">
        <f ca="1">IF(INDIRECT($B$1&amp;Items!O$2&amp;$B338)="",IF(H338&lt;&gt;I338,"  "&amp;I338,I338),"    "&amp;INDIRECT($B$1&amp;Items!O$2&amp;$B338))</f>
        <v xml:space="preserve">  Оплата операционных расходов - блок-2</v>
      </c>
      <c r="S338" s="1">
        <f ca="1">SUM($U338:INDIRECT(ADDRESS(ROW(),SUMIFS($1:$1,$5:$5,MAX($5:$5)))))</f>
        <v>1536173.6558010001</v>
      </c>
      <c r="V338" s="1">
        <f ca="1">SUMIFS(INDIRECT($F$1&amp;$F338&amp;":"&amp;$F338),INDIRECT($F$1&amp;dbP!$D$2&amp;":"&amp;dbP!$D$2),"&gt;="&amp;V$6,INDIRECT($F$1&amp;dbP!$D$2&amp;":"&amp;dbP!$D$2),"&lt;="&amp;V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47776.677000000003</v>
      </c>
      <c r="W338" s="1">
        <f ca="1">SUMIFS(INDIRECT($F$1&amp;$F338&amp;":"&amp;$F338),INDIRECT($F$1&amp;dbP!$D$2&amp;":"&amp;dbP!$D$2),"&gt;="&amp;W$6,INDIRECT($F$1&amp;dbP!$D$2&amp;":"&amp;dbP!$D$2),"&lt;="&amp;W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322305.138171</v>
      </c>
      <c r="X338" s="1">
        <f ca="1">SUMIFS(INDIRECT($F$1&amp;$F338&amp;":"&amp;$F338),INDIRECT($F$1&amp;dbP!$D$2&amp;":"&amp;dbP!$D$2),"&gt;="&amp;X$6,INDIRECT($F$1&amp;dbP!$D$2&amp;":"&amp;dbP!$D$2),"&lt;="&amp;X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322739.35063000006</v>
      </c>
      <c r="Y338" s="1">
        <f ca="1">SUMIFS(INDIRECT($F$1&amp;$F338&amp;":"&amp;$F338),INDIRECT($F$1&amp;dbP!$D$2&amp;":"&amp;dbP!$D$2),"&gt;="&amp;Y$6,INDIRECT($F$1&amp;dbP!$D$2&amp;":"&amp;dbP!$D$2),"&lt;="&amp;Y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Z338" s="1">
        <f ca="1">SUMIFS(INDIRECT($F$1&amp;$F338&amp;":"&amp;$F338),INDIRECT($F$1&amp;dbP!$D$2&amp;":"&amp;dbP!$D$2),"&gt;="&amp;Z$6,INDIRECT($F$1&amp;dbP!$D$2&amp;":"&amp;dbP!$D$2),"&lt;="&amp;Z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129730</v>
      </c>
      <c r="AA338" s="1">
        <f ca="1">SUMIFS(INDIRECT($F$1&amp;$F338&amp;":"&amp;$F338),INDIRECT($F$1&amp;dbP!$D$2&amp;":"&amp;dbP!$D$2),"&gt;="&amp;AA$6,INDIRECT($F$1&amp;dbP!$D$2&amp;":"&amp;dbP!$D$2),"&lt;="&amp;AA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153000</v>
      </c>
      <c r="AB338" s="1">
        <f ca="1">SUMIFS(INDIRECT($F$1&amp;$F338&amp;":"&amp;$F338),INDIRECT($F$1&amp;dbP!$D$2&amp;":"&amp;dbP!$D$2),"&gt;="&amp;AB$6,INDIRECT($F$1&amp;dbP!$D$2&amp;":"&amp;dbP!$D$2),"&lt;="&amp;AB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560622.49</v>
      </c>
      <c r="AC338" s="1">
        <f ca="1">SUMIFS(INDIRECT($F$1&amp;$F338&amp;":"&amp;$F338),INDIRECT($F$1&amp;dbP!$D$2&amp;":"&amp;dbP!$D$2),"&gt;="&amp;AC$6,INDIRECT($F$1&amp;dbP!$D$2&amp;":"&amp;dbP!$D$2),"&lt;="&amp;AC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D338" s="1">
        <f ca="1">SUMIFS(INDIRECT($F$1&amp;$F338&amp;":"&amp;$F338),INDIRECT($F$1&amp;dbP!$D$2&amp;":"&amp;dbP!$D$2),"&gt;="&amp;AD$6,INDIRECT($F$1&amp;dbP!$D$2&amp;":"&amp;dbP!$D$2),"&lt;="&amp;AD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E338" s="1">
        <f ca="1">SUMIFS(INDIRECT($F$1&amp;$F338&amp;":"&amp;$F338),INDIRECT($F$1&amp;dbP!$D$2&amp;":"&amp;dbP!$D$2),"&gt;="&amp;AE$6,INDIRECT($F$1&amp;dbP!$D$2&amp;":"&amp;dbP!$D$2),"&lt;="&amp;AE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F338" s="1">
        <f ca="1">SUMIFS(INDIRECT($F$1&amp;$F338&amp;":"&amp;$F338),INDIRECT($F$1&amp;dbP!$D$2&amp;":"&amp;dbP!$D$2),"&gt;="&amp;AF$6,INDIRECT($F$1&amp;dbP!$D$2&amp;":"&amp;dbP!$D$2),"&lt;="&amp;AF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G338" s="1">
        <f ca="1">SUMIFS(INDIRECT($F$1&amp;$F338&amp;":"&amp;$F338),INDIRECT($F$1&amp;dbP!$D$2&amp;":"&amp;dbP!$D$2),"&gt;="&amp;AG$6,INDIRECT($F$1&amp;dbP!$D$2&amp;":"&amp;dbP!$D$2),"&lt;="&amp;AG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H338" s="1">
        <f ca="1">SUMIFS(INDIRECT($F$1&amp;$F338&amp;":"&amp;$F338),INDIRECT($F$1&amp;dbP!$D$2&amp;":"&amp;dbP!$D$2),"&gt;="&amp;AH$6,INDIRECT($F$1&amp;dbP!$D$2&amp;":"&amp;dbP!$D$2),"&lt;="&amp;AH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I338" s="1">
        <f ca="1">SUMIFS(INDIRECT($F$1&amp;$F338&amp;":"&amp;$F338),INDIRECT($F$1&amp;dbP!$D$2&amp;":"&amp;dbP!$D$2),"&gt;="&amp;AI$6,INDIRECT($F$1&amp;dbP!$D$2&amp;":"&amp;dbP!$D$2),"&lt;="&amp;AI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J338" s="1">
        <f ca="1">SUMIFS(INDIRECT($F$1&amp;$F338&amp;":"&amp;$F338),INDIRECT($F$1&amp;dbP!$D$2&amp;":"&amp;dbP!$D$2),"&gt;="&amp;AJ$6,INDIRECT($F$1&amp;dbP!$D$2&amp;":"&amp;dbP!$D$2),"&lt;="&amp;AJ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K338" s="1">
        <f ca="1">SUMIFS(INDIRECT($F$1&amp;$F338&amp;":"&amp;$F338),INDIRECT($F$1&amp;dbP!$D$2&amp;":"&amp;dbP!$D$2),"&gt;="&amp;AK$6,INDIRECT($F$1&amp;dbP!$D$2&amp;":"&amp;dbP!$D$2),"&lt;="&amp;AK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L338" s="1">
        <f ca="1">SUMIFS(INDIRECT($F$1&amp;$F338&amp;":"&amp;$F338),INDIRECT($F$1&amp;dbP!$D$2&amp;":"&amp;dbP!$D$2),"&gt;="&amp;AL$6,INDIRECT($F$1&amp;dbP!$D$2&amp;":"&amp;dbP!$D$2),"&lt;="&amp;AL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M338" s="1">
        <f ca="1">SUMIFS(INDIRECT($F$1&amp;$F338&amp;":"&amp;$F338),INDIRECT($F$1&amp;dbP!$D$2&amp;":"&amp;dbP!$D$2),"&gt;="&amp;AM$6,INDIRECT($F$1&amp;dbP!$D$2&amp;":"&amp;dbP!$D$2),"&lt;="&amp;AM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N338" s="1">
        <f ca="1">SUMIFS(INDIRECT($F$1&amp;$F338&amp;":"&amp;$F338),INDIRECT($F$1&amp;dbP!$D$2&amp;":"&amp;dbP!$D$2),"&gt;="&amp;AN$6,INDIRECT($F$1&amp;dbP!$D$2&amp;":"&amp;dbP!$D$2),"&lt;="&amp;AN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O338" s="1">
        <f ca="1">SUMIFS(INDIRECT($F$1&amp;$F338&amp;":"&amp;$F338),INDIRECT($F$1&amp;dbP!$D$2&amp;":"&amp;dbP!$D$2),"&gt;="&amp;AO$6,INDIRECT($F$1&amp;dbP!$D$2&amp;":"&amp;dbP!$D$2),"&lt;="&amp;AO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P338" s="1">
        <f ca="1">SUMIFS(INDIRECT($F$1&amp;$F338&amp;":"&amp;$F338),INDIRECT($F$1&amp;dbP!$D$2&amp;":"&amp;dbP!$D$2),"&gt;="&amp;AP$6,INDIRECT($F$1&amp;dbP!$D$2&amp;":"&amp;dbP!$D$2),"&lt;="&amp;AP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Q338" s="1">
        <f ca="1">SUMIFS(INDIRECT($F$1&amp;$F338&amp;":"&amp;$F338),INDIRECT($F$1&amp;dbP!$D$2&amp;":"&amp;dbP!$D$2),"&gt;="&amp;AQ$6,INDIRECT($F$1&amp;dbP!$D$2&amp;":"&amp;dbP!$D$2),"&lt;="&amp;AQ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R338" s="1">
        <f ca="1">SUMIFS(INDIRECT($F$1&amp;$F338&amp;":"&amp;$F338),INDIRECT($F$1&amp;dbP!$D$2&amp;":"&amp;dbP!$D$2),"&gt;="&amp;AR$6,INDIRECT($F$1&amp;dbP!$D$2&amp;":"&amp;dbP!$D$2),"&lt;="&amp;AR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S338" s="1">
        <f ca="1">SUMIFS(INDIRECT($F$1&amp;$F338&amp;":"&amp;$F338),INDIRECT($F$1&amp;dbP!$D$2&amp;":"&amp;dbP!$D$2),"&gt;="&amp;AS$6,INDIRECT($F$1&amp;dbP!$D$2&amp;":"&amp;dbP!$D$2),"&lt;="&amp;AS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T338" s="1">
        <f ca="1">SUMIFS(INDIRECT($F$1&amp;$F338&amp;":"&amp;$F338),INDIRECT($F$1&amp;dbP!$D$2&amp;":"&amp;dbP!$D$2),"&gt;="&amp;AT$6,INDIRECT($F$1&amp;dbP!$D$2&amp;":"&amp;dbP!$D$2),"&lt;="&amp;AT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U338" s="1">
        <f ca="1">SUMIFS(INDIRECT($F$1&amp;$F338&amp;":"&amp;$F338),INDIRECT($F$1&amp;dbP!$D$2&amp;":"&amp;dbP!$D$2),"&gt;="&amp;AU$6,INDIRECT($F$1&amp;dbP!$D$2&amp;":"&amp;dbP!$D$2),"&lt;="&amp;AU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V338" s="1">
        <f ca="1">SUMIFS(INDIRECT($F$1&amp;$F338&amp;":"&amp;$F338),INDIRECT($F$1&amp;dbP!$D$2&amp;":"&amp;dbP!$D$2),"&gt;="&amp;AV$6,INDIRECT($F$1&amp;dbP!$D$2&amp;":"&amp;dbP!$D$2),"&lt;="&amp;AV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W338" s="1">
        <f ca="1">SUMIFS(INDIRECT($F$1&amp;$F338&amp;":"&amp;$F338),INDIRECT($F$1&amp;dbP!$D$2&amp;":"&amp;dbP!$D$2),"&gt;="&amp;AW$6,INDIRECT($F$1&amp;dbP!$D$2&amp;":"&amp;dbP!$D$2),"&lt;="&amp;AW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X338" s="1">
        <f ca="1">SUMIFS(INDIRECT($F$1&amp;$F338&amp;":"&amp;$F338),INDIRECT($F$1&amp;dbP!$D$2&amp;":"&amp;dbP!$D$2),"&gt;="&amp;AX$6,INDIRECT($F$1&amp;dbP!$D$2&amp;":"&amp;dbP!$D$2),"&lt;="&amp;AX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Y338" s="1">
        <f ca="1">SUMIFS(INDIRECT($F$1&amp;$F338&amp;":"&amp;$F338),INDIRECT($F$1&amp;dbP!$D$2&amp;":"&amp;dbP!$D$2),"&gt;="&amp;AY$6,INDIRECT($F$1&amp;dbP!$D$2&amp;":"&amp;dbP!$D$2),"&lt;="&amp;AY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AZ338" s="1">
        <f ca="1">SUMIFS(INDIRECT($F$1&amp;$F338&amp;":"&amp;$F338),INDIRECT($F$1&amp;dbP!$D$2&amp;":"&amp;dbP!$D$2),"&gt;="&amp;AZ$6,INDIRECT($F$1&amp;dbP!$D$2&amp;":"&amp;dbP!$D$2),"&lt;="&amp;AZ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A338" s="1">
        <f ca="1">SUMIFS(INDIRECT($F$1&amp;$F338&amp;":"&amp;$F338),INDIRECT($F$1&amp;dbP!$D$2&amp;":"&amp;dbP!$D$2),"&gt;="&amp;BA$6,INDIRECT($F$1&amp;dbP!$D$2&amp;":"&amp;dbP!$D$2),"&lt;="&amp;BA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B338" s="1">
        <f ca="1">SUMIFS(INDIRECT($F$1&amp;$F338&amp;":"&amp;$F338),INDIRECT($F$1&amp;dbP!$D$2&amp;":"&amp;dbP!$D$2),"&gt;="&amp;BB$6,INDIRECT($F$1&amp;dbP!$D$2&amp;":"&amp;dbP!$D$2),"&lt;="&amp;BB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C338" s="1">
        <f ca="1">SUMIFS(INDIRECT($F$1&amp;$F338&amp;":"&amp;$F338),INDIRECT($F$1&amp;dbP!$D$2&amp;":"&amp;dbP!$D$2),"&gt;="&amp;BC$6,INDIRECT($F$1&amp;dbP!$D$2&amp;":"&amp;dbP!$D$2),"&lt;="&amp;BC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D338" s="1">
        <f ca="1">SUMIFS(INDIRECT($F$1&amp;$F338&amp;":"&amp;$F338),INDIRECT($F$1&amp;dbP!$D$2&amp;":"&amp;dbP!$D$2),"&gt;="&amp;BD$6,INDIRECT($F$1&amp;dbP!$D$2&amp;":"&amp;dbP!$D$2),"&lt;="&amp;BD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  <c r="BE338" s="1">
        <f ca="1">SUMIFS(INDIRECT($F$1&amp;$F338&amp;":"&amp;$F338),INDIRECT($F$1&amp;dbP!$D$2&amp;":"&amp;dbP!$D$2),"&gt;="&amp;BE$6,INDIRECT($F$1&amp;dbP!$D$2&amp;":"&amp;dbP!$D$2),"&lt;="&amp;BE$7,INDIRECT($F$1&amp;dbP!$O$2&amp;":"&amp;dbP!$O$2),$H338,INDIRECT($F$1&amp;dbP!$P$2&amp;":"&amp;dbP!$P$2),IF($I338=$J338,"*",$I338),INDIRECT($F$1&amp;dbP!$Q$2&amp;":"&amp;dbP!$Q$2),IF(OR($I338=$J338,"  "&amp;$I338=$J338),"*",RIGHT($J338,LEN($J338)-4)),INDIRECT($F$1&amp;dbP!$AC$2&amp;":"&amp;dbP!$AC$2),RepP!$J$3)</f>
        <v>0</v>
      </c>
    </row>
    <row r="339" spans="2:57" x14ac:dyDescent="0.3">
      <c r="B339" s="1">
        <f>MAX(B$246:B338)+1</f>
        <v>96</v>
      </c>
      <c r="D339" s="1" t="str">
        <f ca="1">INDIRECT($B$1&amp;Items!T$2&amp;$B339)</f>
        <v>CF(-)</v>
      </c>
      <c r="F339" s="1" t="str">
        <f ca="1">INDIRECT($B$1&amp;Items!P$2&amp;$B339)</f>
        <v>AA</v>
      </c>
      <c r="H339" s="13" t="str">
        <f ca="1">INDIRECT($B$1&amp;Items!M$2&amp;$B339)</f>
        <v>Оплата операционных расходов</v>
      </c>
      <c r="I339" s="13" t="str">
        <f ca="1">IF(INDIRECT($B$1&amp;Items!N$2&amp;$B339)="",H339,INDIRECT($B$1&amp;Items!N$2&amp;$B339))</f>
        <v>Оплата операционных расходов - блок-2</v>
      </c>
      <c r="J339" s="1" t="str">
        <f ca="1">IF(INDIRECT($B$1&amp;Items!O$2&amp;$B339)="",IF(H339&lt;&gt;I339,"  "&amp;I339,I339),"    "&amp;INDIRECT($B$1&amp;Items!O$2&amp;$B339))</f>
        <v xml:space="preserve">    Операционные расходы - 2-1</v>
      </c>
      <c r="S339" s="1">
        <f ca="1">SUM($U339:INDIRECT(ADDRESS(ROW(),SUMIFS($1:$1,$5:$5,MAX($5:$5)))))</f>
        <v>153000</v>
      </c>
      <c r="V339" s="1">
        <f ca="1">SUMIFS(INDIRECT($F$1&amp;$F339&amp;":"&amp;$F339),INDIRECT($F$1&amp;dbP!$D$2&amp;":"&amp;dbP!$D$2),"&gt;="&amp;V$6,INDIRECT($F$1&amp;dbP!$D$2&amp;":"&amp;dbP!$D$2),"&lt;="&amp;V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W339" s="1">
        <f ca="1">SUMIFS(INDIRECT($F$1&amp;$F339&amp;":"&amp;$F339),INDIRECT($F$1&amp;dbP!$D$2&amp;":"&amp;dbP!$D$2),"&gt;="&amp;W$6,INDIRECT($F$1&amp;dbP!$D$2&amp;":"&amp;dbP!$D$2),"&lt;="&amp;W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X339" s="1">
        <f ca="1">SUMIFS(INDIRECT($F$1&amp;$F339&amp;":"&amp;$F339),INDIRECT($F$1&amp;dbP!$D$2&amp;":"&amp;dbP!$D$2),"&gt;="&amp;X$6,INDIRECT($F$1&amp;dbP!$D$2&amp;":"&amp;dbP!$D$2),"&lt;="&amp;X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Y339" s="1">
        <f ca="1">SUMIFS(INDIRECT($F$1&amp;$F339&amp;":"&amp;$F339),INDIRECT($F$1&amp;dbP!$D$2&amp;":"&amp;dbP!$D$2),"&gt;="&amp;Y$6,INDIRECT($F$1&amp;dbP!$D$2&amp;":"&amp;dbP!$D$2),"&lt;="&amp;Y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Z339" s="1">
        <f ca="1">SUMIFS(INDIRECT($F$1&amp;$F339&amp;":"&amp;$F339),INDIRECT($F$1&amp;dbP!$D$2&amp;":"&amp;dbP!$D$2),"&gt;="&amp;Z$6,INDIRECT($F$1&amp;dbP!$D$2&amp;":"&amp;dbP!$D$2),"&lt;="&amp;Z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A339" s="1">
        <f ca="1">SUMIFS(INDIRECT($F$1&amp;$F339&amp;":"&amp;$F339),INDIRECT($F$1&amp;dbP!$D$2&amp;":"&amp;dbP!$D$2),"&gt;="&amp;AA$6,INDIRECT($F$1&amp;dbP!$D$2&amp;":"&amp;dbP!$D$2),"&lt;="&amp;AA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153000</v>
      </c>
      <c r="AB339" s="1">
        <f ca="1">SUMIFS(INDIRECT($F$1&amp;$F339&amp;":"&amp;$F339),INDIRECT($F$1&amp;dbP!$D$2&amp;":"&amp;dbP!$D$2),"&gt;="&amp;AB$6,INDIRECT($F$1&amp;dbP!$D$2&amp;":"&amp;dbP!$D$2),"&lt;="&amp;AB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C339" s="1">
        <f ca="1">SUMIFS(INDIRECT($F$1&amp;$F339&amp;":"&amp;$F339),INDIRECT($F$1&amp;dbP!$D$2&amp;":"&amp;dbP!$D$2),"&gt;="&amp;AC$6,INDIRECT($F$1&amp;dbP!$D$2&amp;":"&amp;dbP!$D$2),"&lt;="&amp;AC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D339" s="1">
        <f ca="1">SUMIFS(INDIRECT($F$1&amp;$F339&amp;":"&amp;$F339),INDIRECT($F$1&amp;dbP!$D$2&amp;":"&amp;dbP!$D$2),"&gt;="&amp;AD$6,INDIRECT($F$1&amp;dbP!$D$2&amp;":"&amp;dbP!$D$2),"&lt;="&amp;AD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E339" s="1">
        <f ca="1">SUMIFS(INDIRECT($F$1&amp;$F339&amp;":"&amp;$F339),INDIRECT($F$1&amp;dbP!$D$2&amp;":"&amp;dbP!$D$2),"&gt;="&amp;AE$6,INDIRECT($F$1&amp;dbP!$D$2&amp;":"&amp;dbP!$D$2),"&lt;="&amp;AE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F339" s="1">
        <f ca="1">SUMIFS(INDIRECT($F$1&amp;$F339&amp;":"&amp;$F339),INDIRECT($F$1&amp;dbP!$D$2&amp;":"&amp;dbP!$D$2),"&gt;="&amp;AF$6,INDIRECT($F$1&amp;dbP!$D$2&amp;":"&amp;dbP!$D$2),"&lt;="&amp;AF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G339" s="1">
        <f ca="1">SUMIFS(INDIRECT($F$1&amp;$F339&amp;":"&amp;$F339),INDIRECT($F$1&amp;dbP!$D$2&amp;":"&amp;dbP!$D$2),"&gt;="&amp;AG$6,INDIRECT($F$1&amp;dbP!$D$2&amp;":"&amp;dbP!$D$2),"&lt;="&amp;AG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H339" s="1">
        <f ca="1">SUMIFS(INDIRECT($F$1&amp;$F339&amp;":"&amp;$F339),INDIRECT($F$1&amp;dbP!$D$2&amp;":"&amp;dbP!$D$2),"&gt;="&amp;AH$6,INDIRECT($F$1&amp;dbP!$D$2&amp;":"&amp;dbP!$D$2),"&lt;="&amp;AH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I339" s="1">
        <f ca="1">SUMIFS(INDIRECT($F$1&amp;$F339&amp;":"&amp;$F339),INDIRECT($F$1&amp;dbP!$D$2&amp;":"&amp;dbP!$D$2),"&gt;="&amp;AI$6,INDIRECT($F$1&amp;dbP!$D$2&amp;":"&amp;dbP!$D$2),"&lt;="&amp;AI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J339" s="1">
        <f ca="1">SUMIFS(INDIRECT($F$1&amp;$F339&amp;":"&amp;$F339),INDIRECT($F$1&amp;dbP!$D$2&amp;":"&amp;dbP!$D$2),"&gt;="&amp;AJ$6,INDIRECT($F$1&amp;dbP!$D$2&amp;":"&amp;dbP!$D$2),"&lt;="&amp;AJ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K339" s="1">
        <f ca="1">SUMIFS(INDIRECT($F$1&amp;$F339&amp;":"&amp;$F339),INDIRECT($F$1&amp;dbP!$D$2&amp;":"&amp;dbP!$D$2),"&gt;="&amp;AK$6,INDIRECT($F$1&amp;dbP!$D$2&amp;":"&amp;dbP!$D$2),"&lt;="&amp;AK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L339" s="1">
        <f ca="1">SUMIFS(INDIRECT($F$1&amp;$F339&amp;":"&amp;$F339),INDIRECT($F$1&amp;dbP!$D$2&amp;":"&amp;dbP!$D$2),"&gt;="&amp;AL$6,INDIRECT($F$1&amp;dbP!$D$2&amp;":"&amp;dbP!$D$2),"&lt;="&amp;AL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M339" s="1">
        <f ca="1">SUMIFS(INDIRECT($F$1&amp;$F339&amp;":"&amp;$F339),INDIRECT($F$1&amp;dbP!$D$2&amp;":"&amp;dbP!$D$2),"&gt;="&amp;AM$6,INDIRECT($F$1&amp;dbP!$D$2&amp;":"&amp;dbP!$D$2),"&lt;="&amp;AM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N339" s="1">
        <f ca="1">SUMIFS(INDIRECT($F$1&amp;$F339&amp;":"&amp;$F339),INDIRECT($F$1&amp;dbP!$D$2&amp;":"&amp;dbP!$D$2),"&gt;="&amp;AN$6,INDIRECT($F$1&amp;dbP!$D$2&amp;":"&amp;dbP!$D$2),"&lt;="&amp;AN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O339" s="1">
        <f ca="1">SUMIFS(INDIRECT($F$1&amp;$F339&amp;":"&amp;$F339),INDIRECT($F$1&amp;dbP!$D$2&amp;":"&amp;dbP!$D$2),"&gt;="&amp;AO$6,INDIRECT($F$1&amp;dbP!$D$2&amp;":"&amp;dbP!$D$2),"&lt;="&amp;AO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P339" s="1">
        <f ca="1">SUMIFS(INDIRECT($F$1&amp;$F339&amp;":"&amp;$F339),INDIRECT($F$1&amp;dbP!$D$2&amp;":"&amp;dbP!$D$2),"&gt;="&amp;AP$6,INDIRECT($F$1&amp;dbP!$D$2&amp;":"&amp;dbP!$D$2),"&lt;="&amp;AP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Q339" s="1">
        <f ca="1">SUMIFS(INDIRECT($F$1&amp;$F339&amp;":"&amp;$F339),INDIRECT($F$1&amp;dbP!$D$2&amp;":"&amp;dbP!$D$2),"&gt;="&amp;AQ$6,INDIRECT($F$1&amp;dbP!$D$2&amp;":"&amp;dbP!$D$2),"&lt;="&amp;AQ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R339" s="1">
        <f ca="1">SUMIFS(INDIRECT($F$1&amp;$F339&amp;":"&amp;$F339),INDIRECT($F$1&amp;dbP!$D$2&amp;":"&amp;dbP!$D$2),"&gt;="&amp;AR$6,INDIRECT($F$1&amp;dbP!$D$2&amp;":"&amp;dbP!$D$2),"&lt;="&amp;AR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S339" s="1">
        <f ca="1">SUMIFS(INDIRECT($F$1&amp;$F339&amp;":"&amp;$F339),INDIRECT($F$1&amp;dbP!$D$2&amp;":"&amp;dbP!$D$2),"&gt;="&amp;AS$6,INDIRECT($F$1&amp;dbP!$D$2&amp;":"&amp;dbP!$D$2),"&lt;="&amp;AS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T339" s="1">
        <f ca="1">SUMIFS(INDIRECT($F$1&amp;$F339&amp;":"&amp;$F339),INDIRECT($F$1&amp;dbP!$D$2&amp;":"&amp;dbP!$D$2),"&gt;="&amp;AT$6,INDIRECT($F$1&amp;dbP!$D$2&amp;":"&amp;dbP!$D$2),"&lt;="&amp;AT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U339" s="1">
        <f ca="1">SUMIFS(INDIRECT($F$1&amp;$F339&amp;":"&amp;$F339),INDIRECT($F$1&amp;dbP!$D$2&amp;":"&amp;dbP!$D$2),"&gt;="&amp;AU$6,INDIRECT($F$1&amp;dbP!$D$2&amp;":"&amp;dbP!$D$2),"&lt;="&amp;AU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V339" s="1">
        <f ca="1">SUMIFS(INDIRECT($F$1&amp;$F339&amp;":"&amp;$F339),INDIRECT($F$1&amp;dbP!$D$2&amp;":"&amp;dbP!$D$2),"&gt;="&amp;AV$6,INDIRECT($F$1&amp;dbP!$D$2&amp;":"&amp;dbP!$D$2),"&lt;="&amp;AV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W339" s="1">
        <f ca="1">SUMIFS(INDIRECT($F$1&amp;$F339&amp;":"&amp;$F339),INDIRECT($F$1&amp;dbP!$D$2&amp;":"&amp;dbP!$D$2),"&gt;="&amp;AW$6,INDIRECT($F$1&amp;dbP!$D$2&amp;":"&amp;dbP!$D$2),"&lt;="&amp;AW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X339" s="1">
        <f ca="1">SUMIFS(INDIRECT($F$1&amp;$F339&amp;":"&amp;$F339),INDIRECT($F$1&amp;dbP!$D$2&amp;":"&amp;dbP!$D$2),"&gt;="&amp;AX$6,INDIRECT($F$1&amp;dbP!$D$2&amp;":"&amp;dbP!$D$2),"&lt;="&amp;AX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Y339" s="1">
        <f ca="1">SUMIFS(INDIRECT($F$1&amp;$F339&amp;":"&amp;$F339),INDIRECT($F$1&amp;dbP!$D$2&amp;":"&amp;dbP!$D$2),"&gt;="&amp;AY$6,INDIRECT($F$1&amp;dbP!$D$2&amp;":"&amp;dbP!$D$2),"&lt;="&amp;AY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AZ339" s="1">
        <f ca="1">SUMIFS(INDIRECT($F$1&amp;$F339&amp;":"&amp;$F339),INDIRECT($F$1&amp;dbP!$D$2&amp;":"&amp;dbP!$D$2),"&gt;="&amp;AZ$6,INDIRECT($F$1&amp;dbP!$D$2&amp;":"&amp;dbP!$D$2),"&lt;="&amp;AZ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A339" s="1">
        <f ca="1">SUMIFS(INDIRECT($F$1&amp;$F339&amp;":"&amp;$F339),INDIRECT($F$1&amp;dbP!$D$2&amp;":"&amp;dbP!$D$2),"&gt;="&amp;BA$6,INDIRECT($F$1&amp;dbP!$D$2&amp;":"&amp;dbP!$D$2),"&lt;="&amp;BA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B339" s="1">
        <f ca="1">SUMIFS(INDIRECT($F$1&amp;$F339&amp;":"&amp;$F339),INDIRECT($F$1&amp;dbP!$D$2&amp;":"&amp;dbP!$D$2),"&gt;="&amp;BB$6,INDIRECT($F$1&amp;dbP!$D$2&amp;":"&amp;dbP!$D$2),"&lt;="&amp;BB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C339" s="1">
        <f ca="1">SUMIFS(INDIRECT($F$1&amp;$F339&amp;":"&amp;$F339),INDIRECT($F$1&amp;dbP!$D$2&amp;":"&amp;dbP!$D$2),"&gt;="&amp;BC$6,INDIRECT($F$1&amp;dbP!$D$2&amp;":"&amp;dbP!$D$2),"&lt;="&amp;BC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D339" s="1">
        <f ca="1">SUMIFS(INDIRECT($F$1&amp;$F339&amp;":"&amp;$F339),INDIRECT($F$1&amp;dbP!$D$2&amp;":"&amp;dbP!$D$2),"&gt;="&amp;BD$6,INDIRECT($F$1&amp;dbP!$D$2&amp;":"&amp;dbP!$D$2),"&lt;="&amp;BD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  <c r="BE339" s="1">
        <f ca="1">SUMIFS(INDIRECT($F$1&amp;$F339&amp;":"&amp;$F339),INDIRECT($F$1&amp;dbP!$D$2&amp;":"&amp;dbP!$D$2),"&gt;="&amp;BE$6,INDIRECT($F$1&amp;dbP!$D$2&amp;":"&amp;dbP!$D$2),"&lt;="&amp;BE$7,INDIRECT($F$1&amp;dbP!$O$2&amp;":"&amp;dbP!$O$2),$H339,INDIRECT($F$1&amp;dbP!$P$2&amp;":"&amp;dbP!$P$2),IF($I339=$J339,"*",$I339),INDIRECT($F$1&amp;dbP!$Q$2&amp;":"&amp;dbP!$Q$2),IF(OR($I339=$J339,"  "&amp;$I339=$J339),"*",RIGHT($J339,LEN($J339)-4)),INDIRECT($F$1&amp;dbP!$AC$2&amp;":"&amp;dbP!$AC$2),RepP!$J$3)</f>
        <v>0</v>
      </c>
    </row>
    <row r="340" spans="2:57" x14ac:dyDescent="0.3">
      <c r="B340" s="1">
        <f>MAX(B$246:B339)+1</f>
        <v>97</v>
      </c>
      <c r="D340" s="1" t="str">
        <f ca="1">INDIRECT($B$1&amp;Items!T$2&amp;$B340)</f>
        <v>CF(-)</v>
      </c>
      <c r="F340" s="1" t="str">
        <f ca="1">INDIRECT($B$1&amp;Items!P$2&amp;$B340)</f>
        <v>AA</v>
      </c>
      <c r="H340" s="13" t="str">
        <f ca="1">INDIRECT($B$1&amp;Items!M$2&amp;$B340)</f>
        <v>Оплата операционных расходов</v>
      </c>
      <c r="I340" s="13" t="str">
        <f ca="1">IF(INDIRECT($B$1&amp;Items!N$2&amp;$B340)="",H340,INDIRECT($B$1&amp;Items!N$2&amp;$B340))</f>
        <v>Оплата операционных расходов - блок-2</v>
      </c>
      <c r="J340" s="1" t="str">
        <f ca="1">IF(INDIRECT($B$1&amp;Items!O$2&amp;$B340)="",IF(H340&lt;&gt;I340,"  "&amp;I340,I340),"    "&amp;INDIRECT($B$1&amp;Items!O$2&amp;$B340))</f>
        <v xml:space="preserve">    Операционные расходы - 2-2</v>
      </c>
      <c r="S340" s="1">
        <f ca="1">SUM($U340:INDIRECT(ADDRESS(ROW(),SUMIFS($1:$1,$5:$5,MAX($5:$5)))))</f>
        <v>88000</v>
      </c>
      <c r="V340" s="1">
        <f ca="1">SUMIFS(INDIRECT($F$1&amp;$F340&amp;":"&amp;$F340),INDIRECT($F$1&amp;dbP!$D$2&amp;":"&amp;dbP!$D$2),"&gt;="&amp;V$6,INDIRECT($F$1&amp;dbP!$D$2&amp;":"&amp;dbP!$D$2),"&lt;="&amp;V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W340" s="1">
        <f ca="1">SUMIFS(INDIRECT($F$1&amp;$F340&amp;":"&amp;$F340),INDIRECT($F$1&amp;dbP!$D$2&amp;":"&amp;dbP!$D$2),"&gt;="&amp;W$6,INDIRECT($F$1&amp;dbP!$D$2&amp;":"&amp;dbP!$D$2),"&lt;="&amp;W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X340" s="1">
        <f ca="1">SUMIFS(INDIRECT($F$1&amp;$F340&amp;":"&amp;$F340),INDIRECT($F$1&amp;dbP!$D$2&amp;":"&amp;dbP!$D$2),"&gt;="&amp;X$6,INDIRECT($F$1&amp;dbP!$D$2&amp;":"&amp;dbP!$D$2),"&lt;="&amp;X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Y340" s="1">
        <f ca="1">SUMIFS(INDIRECT($F$1&amp;$F340&amp;":"&amp;$F340),INDIRECT($F$1&amp;dbP!$D$2&amp;":"&amp;dbP!$D$2),"&gt;="&amp;Y$6,INDIRECT($F$1&amp;dbP!$D$2&amp;":"&amp;dbP!$D$2),"&lt;="&amp;Y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Z340" s="1">
        <f ca="1">SUMIFS(INDIRECT($F$1&amp;$F340&amp;":"&amp;$F340),INDIRECT($F$1&amp;dbP!$D$2&amp;":"&amp;dbP!$D$2),"&gt;="&amp;Z$6,INDIRECT($F$1&amp;dbP!$D$2&amp;":"&amp;dbP!$D$2),"&lt;="&amp;Z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88000</v>
      </c>
      <c r="AA340" s="1">
        <f ca="1">SUMIFS(INDIRECT($F$1&amp;$F340&amp;":"&amp;$F340),INDIRECT($F$1&amp;dbP!$D$2&amp;":"&amp;dbP!$D$2),"&gt;="&amp;AA$6,INDIRECT($F$1&amp;dbP!$D$2&amp;":"&amp;dbP!$D$2),"&lt;="&amp;AA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B340" s="1">
        <f ca="1">SUMIFS(INDIRECT($F$1&amp;$F340&amp;":"&amp;$F340),INDIRECT($F$1&amp;dbP!$D$2&amp;":"&amp;dbP!$D$2),"&gt;="&amp;AB$6,INDIRECT($F$1&amp;dbP!$D$2&amp;":"&amp;dbP!$D$2),"&lt;="&amp;AB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C340" s="1">
        <f ca="1">SUMIFS(INDIRECT($F$1&amp;$F340&amp;":"&amp;$F340),INDIRECT($F$1&amp;dbP!$D$2&amp;":"&amp;dbP!$D$2),"&gt;="&amp;AC$6,INDIRECT($F$1&amp;dbP!$D$2&amp;":"&amp;dbP!$D$2),"&lt;="&amp;AC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D340" s="1">
        <f ca="1">SUMIFS(INDIRECT($F$1&amp;$F340&amp;":"&amp;$F340),INDIRECT($F$1&amp;dbP!$D$2&amp;":"&amp;dbP!$D$2),"&gt;="&amp;AD$6,INDIRECT($F$1&amp;dbP!$D$2&amp;":"&amp;dbP!$D$2),"&lt;="&amp;AD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E340" s="1">
        <f ca="1">SUMIFS(INDIRECT($F$1&amp;$F340&amp;":"&amp;$F340),INDIRECT($F$1&amp;dbP!$D$2&amp;":"&amp;dbP!$D$2),"&gt;="&amp;AE$6,INDIRECT($F$1&amp;dbP!$D$2&amp;":"&amp;dbP!$D$2),"&lt;="&amp;AE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F340" s="1">
        <f ca="1">SUMIFS(INDIRECT($F$1&amp;$F340&amp;":"&amp;$F340),INDIRECT($F$1&amp;dbP!$D$2&amp;":"&amp;dbP!$D$2),"&gt;="&amp;AF$6,INDIRECT($F$1&amp;dbP!$D$2&amp;":"&amp;dbP!$D$2),"&lt;="&amp;AF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G340" s="1">
        <f ca="1">SUMIFS(INDIRECT($F$1&amp;$F340&amp;":"&amp;$F340),INDIRECT($F$1&amp;dbP!$D$2&amp;":"&amp;dbP!$D$2),"&gt;="&amp;AG$6,INDIRECT($F$1&amp;dbP!$D$2&amp;":"&amp;dbP!$D$2),"&lt;="&amp;AG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H340" s="1">
        <f ca="1">SUMIFS(INDIRECT($F$1&amp;$F340&amp;":"&amp;$F340),INDIRECT($F$1&amp;dbP!$D$2&amp;":"&amp;dbP!$D$2),"&gt;="&amp;AH$6,INDIRECT($F$1&amp;dbP!$D$2&amp;":"&amp;dbP!$D$2),"&lt;="&amp;AH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I340" s="1">
        <f ca="1">SUMIFS(INDIRECT($F$1&amp;$F340&amp;":"&amp;$F340),INDIRECT($F$1&amp;dbP!$D$2&amp;":"&amp;dbP!$D$2),"&gt;="&amp;AI$6,INDIRECT($F$1&amp;dbP!$D$2&amp;":"&amp;dbP!$D$2),"&lt;="&amp;AI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J340" s="1">
        <f ca="1">SUMIFS(INDIRECT($F$1&amp;$F340&amp;":"&amp;$F340),INDIRECT($F$1&amp;dbP!$D$2&amp;":"&amp;dbP!$D$2),"&gt;="&amp;AJ$6,INDIRECT($F$1&amp;dbP!$D$2&amp;":"&amp;dbP!$D$2),"&lt;="&amp;AJ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K340" s="1">
        <f ca="1">SUMIFS(INDIRECT($F$1&amp;$F340&amp;":"&amp;$F340),INDIRECT($F$1&amp;dbP!$D$2&amp;":"&amp;dbP!$D$2),"&gt;="&amp;AK$6,INDIRECT($F$1&amp;dbP!$D$2&amp;":"&amp;dbP!$D$2),"&lt;="&amp;AK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L340" s="1">
        <f ca="1">SUMIFS(INDIRECT($F$1&amp;$F340&amp;":"&amp;$F340),INDIRECT($F$1&amp;dbP!$D$2&amp;":"&amp;dbP!$D$2),"&gt;="&amp;AL$6,INDIRECT($F$1&amp;dbP!$D$2&amp;":"&amp;dbP!$D$2),"&lt;="&amp;AL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M340" s="1">
        <f ca="1">SUMIFS(INDIRECT($F$1&amp;$F340&amp;":"&amp;$F340),INDIRECT($F$1&amp;dbP!$D$2&amp;":"&amp;dbP!$D$2),"&gt;="&amp;AM$6,INDIRECT($F$1&amp;dbP!$D$2&amp;":"&amp;dbP!$D$2),"&lt;="&amp;AM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N340" s="1">
        <f ca="1">SUMIFS(INDIRECT($F$1&amp;$F340&amp;":"&amp;$F340),INDIRECT($F$1&amp;dbP!$D$2&amp;":"&amp;dbP!$D$2),"&gt;="&amp;AN$6,INDIRECT($F$1&amp;dbP!$D$2&amp;":"&amp;dbP!$D$2),"&lt;="&amp;AN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O340" s="1">
        <f ca="1">SUMIFS(INDIRECT($F$1&amp;$F340&amp;":"&amp;$F340),INDIRECT($F$1&amp;dbP!$D$2&amp;":"&amp;dbP!$D$2),"&gt;="&amp;AO$6,INDIRECT($F$1&amp;dbP!$D$2&amp;":"&amp;dbP!$D$2),"&lt;="&amp;AO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P340" s="1">
        <f ca="1">SUMIFS(INDIRECT($F$1&amp;$F340&amp;":"&amp;$F340),INDIRECT($F$1&amp;dbP!$D$2&amp;":"&amp;dbP!$D$2),"&gt;="&amp;AP$6,INDIRECT($F$1&amp;dbP!$D$2&amp;":"&amp;dbP!$D$2),"&lt;="&amp;AP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Q340" s="1">
        <f ca="1">SUMIFS(INDIRECT($F$1&amp;$F340&amp;":"&amp;$F340),INDIRECT($F$1&amp;dbP!$D$2&amp;":"&amp;dbP!$D$2),"&gt;="&amp;AQ$6,INDIRECT($F$1&amp;dbP!$D$2&amp;":"&amp;dbP!$D$2),"&lt;="&amp;AQ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R340" s="1">
        <f ca="1">SUMIFS(INDIRECT($F$1&amp;$F340&amp;":"&amp;$F340),INDIRECT($F$1&amp;dbP!$D$2&amp;":"&amp;dbP!$D$2),"&gt;="&amp;AR$6,INDIRECT($F$1&amp;dbP!$D$2&amp;":"&amp;dbP!$D$2),"&lt;="&amp;AR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S340" s="1">
        <f ca="1">SUMIFS(INDIRECT($F$1&amp;$F340&amp;":"&amp;$F340),INDIRECT($F$1&amp;dbP!$D$2&amp;":"&amp;dbP!$D$2),"&gt;="&amp;AS$6,INDIRECT($F$1&amp;dbP!$D$2&amp;":"&amp;dbP!$D$2),"&lt;="&amp;AS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T340" s="1">
        <f ca="1">SUMIFS(INDIRECT($F$1&amp;$F340&amp;":"&amp;$F340),INDIRECT($F$1&amp;dbP!$D$2&amp;":"&amp;dbP!$D$2),"&gt;="&amp;AT$6,INDIRECT($F$1&amp;dbP!$D$2&amp;":"&amp;dbP!$D$2),"&lt;="&amp;AT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U340" s="1">
        <f ca="1">SUMIFS(INDIRECT($F$1&amp;$F340&amp;":"&amp;$F340),INDIRECT($F$1&amp;dbP!$D$2&amp;":"&amp;dbP!$D$2),"&gt;="&amp;AU$6,INDIRECT($F$1&amp;dbP!$D$2&amp;":"&amp;dbP!$D$2),"&lt;="&amp;AU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V340" s="1">
        <f ca="1">SUMIFS(INDIRECT($F$1&amp;$F340&amp;":"&amp;$F340),INDIRECT($F$1&amp;dbP!$D$2&amp;":"&amp;dbP!$D$2),"&gt;="&amp;AV$6,INDIRECT($F$1&amp;dbP!$D$2&amp;":"&amp;dbP!$D$2),"&lt;="&amp;AV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W340" s="1">
        <f ca="1">SUMIFS(INDIRECT($F$1&amp;$F340&amp;":"&amp;$F340),INDIRECT($F$1&amp;dbP!$D$2&amp;":"&amp;dbP!$D$2),"&gt;="&amp;AW$6,INDIRECT($F$1&amp;dbP!$D$2&amp;":"&amp;dbP!$D$2),"&lt;="&amp;AW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X340" s="1">
        <f ca="1">SUMIFS(INDIRECT($F$1&amp;$F340&amp;":"&amp;$F340),INDIRECT($F$1&amp;dbP!$D$2&amp;":"&amp;dbP!$D$2),"&gt;="&amp;AX$6,INDIRECT($F$1&amp;dbP!$D$2&amp;":"&amp;dbP!$D$2),"&lt;="&amp;AX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Y340" s="1">
        <f ca="1">SUMIFS(INDIRECT($F$1&amp;$F340&amp;":"&amp;$F340),INDIRECT($F$1&amp;dbP!$D$2&amp;":"&amp;dbP!$D$2),"&gt;="&amp;AY$6,INDIRECT($F$1&amp;dbP!$D$2&amp;":"&amp;dbP!$D$2),"&lt;="&amp;AY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AZ340" s="1">
        <f ca="1">SUMIFS(INDIRECT($F$1&amp;$F340&amp;":"&amp;$F340),INDIRECT($F$1&amp;dbP!$D$2&amp;":"&amp;dbP!$D$2),"&gt;="&amp;AZ$6,INDIRECT($F$1&amp;dbP!$D$2&amp;":"&amp;dbP!$D$2),"&lt;="&amp;AZ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A340" s="1">
        <f ca="1">SUMIFS(INDIRECT($F$1&amp;$F340&amp;":"&amp;$F340),INDIRECT($F$1&amp;dbP!$D$2&amp;":"&amp;dbP!$D$2),"&gt;="&amp;BA$6,INDIRECT($F$1&amp;dbP!$D$2&amp;":"&amp;dbP!$D$2),"&lt;="&amp;BA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B340" s="1">
        <f ca="1">SUMIFS(INDIRECT($F$1&amp;$F340&amp;":"&amp;$F340),INDIRECT($F$1&amp;dbP!$D$2&amp;":"&amp;dbP!$D$2),"&gt;="&amp;BB$6,INDIRECT($F$1&amp;dbP!$D$2&amp;":"&amp;dbP!$D$2),"&lt;="&amp;BB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C340" s="1">
        <f ca="1">SUMIFS(INDIRECT($F$1&amp;$F340&amp;":"&amp;$F340),INDIRECT($F$1&amp;dbP!$D$2&amp;":"&amp;dbP!$D$2),"&gt;="&amp;BC$6,INDIRECT($F$1&amp;dbP!$D$2&amp;":"&amp;dbP!$D$2),"&lt;="&amp;BC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D340" s="1">
        <f ca="1">SUMIFS(INDIRECT($F$1&amp;$F340&amp;":"&amp;$F340),INDIRECT($F$1&amp;dbP!$D$2&amp;":"&amp;dbP!$D$2),"&gt;="&amp;BD$6,INDIRECT($F$1&amp;dbP!$D$2&amp;":"&amp;dbP!$D$2),"&lt;="&amp;BD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  <c r="BE340" s="1">
        <f ca="1">SUMIFS(INDIRECT($F$1&amp;$F340&amp;":"&amp;$F340),INDIRECT($F$1&amp;dbP!$D$2&amp;":"&amp;dbP!$D$2),"&gt;="&amp;BE$6,INDIRECT($F$1&amp;dbP!$D$2&amp;":"&amp;dbP!$D$2),"&lt;="&amp;BE$7,INDIRECT($F$1&amp;dbP!$O$2&amp;":"&amp;dbP!$O$2),$H340,INDIRECT($F$1&amp;dbP!$P$2&amp;":"&amp;dbP!$P$2),IF($I340=$J340,"*",$I340),INDIRECT($F$1&amp;dbP!$Q$2&amp;":"&amp;dbP!$Q$2),IF(OR($I340=$J340,"  "&amp;$I340=$J340),"*",RIGHT($J340,LEN($J340)-4)),INDIRECT($F$1&amp;dbP!$AC$2&amp;":"&amp;dbP!$AC$2),RepP!$J$3)</f>
        <v>0</v>
      </c>
    </row>
    <row r="341" spans="2:57" x14ac:dyDescent="0.3">
      <c r="B341" s="1">
        <f>MAX(B$246:B340)+1</f>
        <v>98</v>
      </c>
      <c r="D341" s="1" t="str">
        <f ca="1">INDIRECT($B$1&amp;Items!T$2&amp;$B341)</f>
        <v>CF(-)</v>
      </c>
      <c r="F341" s="1" t="str">
        <f ca="1">INDIRECT($B$1&amp;Items!P$2&amp;$B341)</f>
        <v>AA</v>
      </c>
      <c r="H341" s="13" t="str">
        <f ca="1">INDIRECT($B$1&amp;Items!M$2&amp;$B341)</f>
        <v>Оплата операционных расходов</v>
      </c>
      <c r="I341" s="13" t="str">
        <f ca="1">IF(INDIRECT($B$1&amp;Items!N$2&amp;$B341)="",H341,INDIRECT($B$1&amp;Items!N$2&amp;$B341))</f>
        <v>Оплата операционных расходов - блок-2</v>
      </c>
      <c r="J341" s="1" t="str">
        <f ca="1">IF(INDIRECT($B$1&amp;Items!O$2&amp;$B341)="",IF(H341&lt;&gt;I341,"  "&amp;I341,I341),"    "&amp;INDIRECT($B$1&amp;Items!O$2&amp;$B341))</f>
        <v xml:space="preserve">    Операционные расходы - 2-3</v>
      </c>
      <c r="S341" s="1">
        <f ca="1">SUM($U341:INDIRECT(ADDRESS(ROW(),SUMIFS($1:$1,$5:$5,MAX($5:$5)))))</f>
        <v>41730</v>
      </c>
      <c r="V341" s="1">
        <f ca="1">SUMIFS(INDIRECT($F$1&amp;$F341&amp;":"&amp;$F341),INDIRECT($F$1&amp;dbP!$D$2&amp;":"&amp;dbP!$D$2),"&gt;="&amp;V$6,INDIRECT($F$1&amp;dbP!$D$2&amp;":"&amp;dbP!$D$2),"&lt;="&amp;V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W341" s="1">
        <f ca="1">SUMIFS(INDIRECT($F$1&amp;$F341&amp;":"&amp;$F341),INDIRECT($F$1&amp;dbP!$D$2&amp;":"&amp;dbP!$D$2),"&gt;="&amp;W$6,INDIRECT($F$1&amp;dbP!$D$2&amp;":"&amp;dbP!$D$2),"&lt;="&amp;W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X341" s="1">
        <f ca="1">SUMIFS(INDIRECT($F$1&amp;$F341&amp;":"&amp;$F341),INDIRECT($F$1&amp;dbP!$D$2&amp;":"&amp;dbP!$D$2),"&gt;="&amp;X$6,INDIRECT($F$1&amp;dbP!$D$2&amp;":"&amp;dbP!$D$2),"&lt;="&amp;X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Y341" s="1">
        <f ca="1">SUMIFS(INDIRECT($F$1&amp;$F341&amp;":"&amp;$F341),INDIRECT($F$1&amp;dbP!$D$2&amp;":"&amp;dbP!$D$2),"&gt;="&amp;Y$6,INDIRECT($F$1&amp;dbP!$D$2&amp;":"&amp;dbP!$D$2),"&lt;="&amp;Y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Z341" s="1">
        <f ca="1">SUMIFS(INDIRECT($F$1&amp;$F341&amp;":"&amp;$F341),INDIRECT($F$1&amp;dbP!$D$2&amp;":"&amp;dbP!$D$2),"&gt;="&amp;Z$6,INDIRECT($F$1&amp;dbP!$D$2&amp;":"&amp;dbP!$D$2),"&lt;="&amp;Z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41730</v>
      </c>
      <c r="AA341" s="1">
        <f ca="1">SUMIFS(INDIRECT($F$1&amp;$F341&amp;":"&amp;$F341),INDIRECT($F$1&amp;dbP!$D$2&amp;":"&amp;dbP!$D$2),"&gt;="&amp;AA$6,INDIRECT($F$1&amp;dbP!$D$2&amp;":"&amp;dbP!$D$2),"&lt;="&amp;AA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B341" s="1">
        <f ca="1">SUMIFS(INDIRECT($F$1&amp;$F341&amp;":"&amp;$F341),INDIRECT($F$1&amp;dbP!$D$2&amp;":"&amp;dbP!$D$2),"&gt;="&amp;AB$6,INDIRECT($F$1&amp;dbP!$D$2&amp;":"&amp;dbP!$D$2),"&lt;="&amp;AB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C341" s="1">
        <f ca="1">SUMIFS(INDIRECT($F$1&amp;$F341&amp;":"&amp;$F341),INDIRECT($F$1&amp;dbP!$D$2&amp;":"&amp;dbP!$D$2),"&gt;="&amp;AC$6,INDIRECT($F$1&amp;dbP!$D$2&amp;":"&amp;dbP!$D$2),"&lt;="&amp;AC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D341" s="1">
        <f ca="1">SUMIFS(INDIRECT($F$1&amp;$F341&amp;":"&amp;$F341),INDIRECT($F$1&amp;dbP!$D$2&amp;":"&amp;dbP!$D$2),"&gt;="&amp;AD$6,INDIRECT($F$1&amp;dbP!$D$2&amp;":"&amp;dbP!$D$2),"&lt;="&amp;AD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E341" s="1">
        <f ca="1">SUMIFS(INDIRECT($F$1&amp;$F341&amp;":"&amp;$F341),INDIRECT($F$1&amp;dbP!$D$2&amp;":"&amp;dbP!$D$2),"&gt;="&amp;AE$6,INDIRECT($F$1&amp;dbP!$D$2&amp;":"&amp;dbP!$D$2),"&lt;="&amp;AE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F341" s="1">
        <f ca="1">SUMIFS(INDIRECT($F$1&amp;$F341&amp;":"&amp;$F341),INDIRECT($F$1&amp;dbP!$D$2&amp;":"&amp;dbP!$D$2),"&gt;="&amp;AF$6,INDIRECT($F$1&amp;dbP!$D$2&amp;":"&amp;dbP!$D$2),"&lt;="&amp;AF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G341" s="1">
        <f ca="1">SUMIFS(INDIRECT($F$1&amp;$F341&amp;":"&amp;$F341),INDIRECT($F$1&amp;dbP!$D$2&amp;":"&amp;dbP!$D$2),"&gt;="&amp;AG$6,INDIRECT($F$1&amp;dbP!$D$2&amp;":"&amp;dbP!$D$2),"&lt;="&amp;AG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H341" s="1">
        <f ca="1">SUMIFS(INDIRECT($F$1&amp;$F341&amp;":"&amp;$F341),INDIRECT($F$1&amp;dbP!$D$2&amp;":"&amp;dbP!$D$2),"&gt;="&amp;AH$6,INDIRECT($F$1&amp;dbP!$D$2&amp;":"&amp;dbP!$D$2),"&lt;="&amp;AH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I341" s="1">
        <f ca="1">SUMIFS(INDIRECT($F$1&amp;$F341&amp;":"&amp;$F341),INDIRECT($F$1&amp;dbP!$D$2&amp;":"&amp;dbP!$D$2),"&gt;="&amp;AI$6,INDIRECT($F$1&amp;dbP!$D$2&amp;":"&amp;dbP!$D$2),"&lt;="&amp;AI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J341" s="1">
        <f ca="1">SUMIFS(INDIRECT($F$1&amp;$F341&amp;":"&amp;$F341),INDIRECT($F$1&amp;dbP!$D$2&amp;":"&amp;dbP!$D$2),"&gt;="&amp;AJ$6,INDIRECT($F$1&amp;dbP!$D$2&amp;":"&amp;dbP!$D$2),"&lt;="&amp;AJ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K341" s="1">
        <f ca="1">SUMIFS(INDIRECT($F$1&amp;$F341&amp;":"&amp;$F341),INDIRECT($F$1&amp;dbP!$D$2&amp;":"&amp;dbP!$D$2),"&gt;="&amp;AK$6,INDIRECT($F$1&amp;dbP!$D$2&amp;":"&amp;dbP!$D$2),"&lt;="&amp;AK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L341" s="1">
        <f ca="1">SUMIFS(INDIRECT($F$1&amp;$F341&amp;":"&amp;$F341),INDIRECT($F$1&amp;dbP!$D$2&amp;":"&amp;dbP!$D$2),"&gt;="&amp;AL$6,INDIRECT($F$1&amp;dbP!$D$2&amp;":"&amp;dbP!$D$2),"&lt;="&amp;AL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M341" s="1">
        <f ca="1">SUMIFS(INDIRECT($F$1&amp;$F341&amp;":"&amp;$F341),INDIRECT($F$1&amp;dbP!$D$2&amp;":"&amp;dbP!$D$2),"&gt;="&amp;AM$6,INDIRECT($F$1&amp;dbP!$D$2&amp;":"&amp;dbP!$D$2),"&lt;="&amp;AM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N341" s="1">
        <f ca="1">SUMIFS(INDIRECT($F$1&amp;$F341&amp;":"&amp;$F341),INDIRECT($F$1&amp;dbP!$D$2&amp;":"&amp;dbP!$D$2),"&gt;="&amp;AN$6,INDIRECT($F$1&amp;dbP!$D$2&amp;":"&amp;dbP!$D$2),"&lt;="&amp;AN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O341" s="1">
        <f ca="1">SUMIFS(INDIRECT($F$1&amp;$F341&amp;":"&amp;$F341),INDIRECT($F$1&amp;dbP!$D$2&amp;":"&amp;dbP!$D$2),"&gt;="&amp;AO$6,INDIRECT($F$1&amp;dbP!$D$2&amp;":"&amp;dbP!$D$2),"&lt;="&amp;AO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P341" s="1">
        <f ca="1">SUMIFS(INDIRECT($F$1&amp;$F341&amp;":"&amp;$F341),INDIRECT($F$1&amp;dbP!$D$2&amp;":"&amp;dbP!$D$2),"&gt;="&amp;AP$6,INDIRECT($F$1&amp;dbP!$D$2&amp;":"&amp;dbP!$D$2),"&lt;="&amp;AP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Q341" s="1">
        <f ca="1">SUMIFS(INDIRECT($F$1&amp;$F341&amp;":"&amp;$F341),INDIRECT($F$1&amp;dbP!$D$2&amp;":"&amp;dbP!$D$2),"&gt;="&amp;AQ$6,INDIRECT($F$1&amp;dbP!$D$2&amp;":"&amp;dbP!$D$2),"&lt;="&amp;AQ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R341" s="1">
        <f ca="1">SUMIFS(INDIRECT($F$1&amp;$F341&amp;":"&amp;$F341),INDIRECT($F$1&amp;dbP!$D$2&amp;":"&amp;dbP!$D$2),"&gt;="&amp;AR$6,INDIRECT($F$1&amp;dbP!$D$2&amp;":"&amp;dbP!$D$2),"&lt;="&amp;AR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S341" s="1">
        <f ca="1">SUMIFS(INDIRECT($F$1&amp;$F341&amp;":"&amp;$F341),INDIRECT($F$1&amp;dbP!$D$2&amp;":"&amp;dbP!$D$2),"&gt;="&amp;AS$6,INDIRECT($F$1&amp;dbP!$D$2&amp;":"&amp;dbP!$D$2),"&lt;="&amp;AS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T341" s="1">
        <f ca="1">SUMIFS(INDIRECT($F$1&amp;$F341&amp;":"&amp;$F341),INDIRECT($F$1&amp;dbP!$D$2&amp;":"&amp;dbP!$D$2),"&gt;="&amp;AT$6,INDIRECT($F$1&amp;dbP!$D$2&amp;":"&amp;dbP!$D$2),"&lt;="&amp;AT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U341" s="1">
        <f ca="1">SUMIFS(INDIRECT($F$1&amp;$F341&amp;":"&amp;$F341),INDIRECT($F$1&amp;dbP!$D$2&amp;":"&amp;dbP!$D$2),"&gt;="&amp;AU$6,INDIRECT($F$1&amp;dbP!$D$2&amp;":"&amp;dbP!$D$2),"&lt;="&amp;AU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V341" s="1">
        <f ca="1">SUMIFS(INDIRECT($F$1&amp;$F341&amp;":"&amp;$F341),INDIRECT($F$1&amp;dbP!$D$2&amp;":"&amp;dbP!$D$2),"&gt;="&amp;AV$6,INDIRECT($F$1&amp;dbP!$D$2&amp;":"&amp;dbP!$D$2),"&lt;="&amp;AV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W341" s="1">
        <f ca="1">SUMIFS(INDIRECT($F$1&amp;$F341&amp;":"&amp;$F341),INDIRECT($F$1&amp;dbP!$D$2&amp;":"&amp;dbP!$D$2),"&gt;="&amp;AW$6,INDIRECT($F$1&amp;dbP!$D$2&amp;":"&amp;dbP!$D$2),"&lt;="&amp;AW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X341" s="1">
        <f ca="1">SUMIFS(INDIRECT($F$1&amp;$F341&amp;":"&amp;$F341),INDIRECT($F$1&amp;dbP!$D$2&amp;":"&amp;dbP!$D$2),"&gt;="&amp;AX$6,INDIRECT($F$1&amp;dbP!$D$2&amp;":"&amp;dbP!$D$2),"&lt;="&amp;AX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Y341" s="1">
        <f ca="1">SUMIFS(INDIRECT($F$1&amp;$F341&amp;":"&amp;$F341),INDIRECT($F$1&amp;dbP!$D$2&amp;":"&amp;dbP!$D$2),"&gt;="&amp;AY$6,INDIRECT($F$1&amp;dbP!$D$2&amp;":"&amp;dbP!$D$2),"&lt;="&amp;AY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AZ341" s="1">
        <f ca="1">SUMIFS(INDIRECT($F$1&amp;$F341&amp;":"&amp;$F341),INDIRECT($F$1&amp;dbP!$D$2&amp;":"&amp;dbP!$D$2),"&gt;="&amp;AZ$6,INDIRECT($F$1&amp;dbP!$D$2&amp;":"&amp;dbP!$D$2),"&lt;="&amp;AZ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A341" s="1">
        <f ca="1">SUMIFS(INDIRECT($F$1&amp;$F341&amp;":"&amp;$F341),INDIRECT($F$1&amp;dbP!$D$2&amp;":"&amp;dbP!$D$2),"&gt;="&amp;BA$6,INDIRECT($F$1&amp;dbP!$D$2&amp;":"&amp;dbP!$D$2),"&lt;="&amp;BA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B341" s="1">
        <f ca="1">SUMIFS(INDIRECT($F$1&amp;$F341&amp;":"&amp;$F341),INDIRECT($F$1&amp;dbP!$D$2&amp;":"&amp;dbP!$D$2),"&gt;="&amp;BB$6,INDIRECT($F$1&amp;dbP!$D$2&amp;":"&amp;dbP!$D$2),"&lt;="&amp;BB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C341" s="1">
        <f ca="1">SUMIFS(INDIRECT($F$1&amp;$F341&amp;":"&amp;$F341),INDIRECT($F$1&amp;dbP!$D$2&amp;":"&amp;dbP!$D$2),"&gt;="&amp;BC$6,INDIRECT($F$1&amp;dbP!$D$2&amp;":"&amp;dbP!$D$2),"&lt;="&amp;BC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D341" s="1">
        <f ca="1">SUMIFS(INDIRECT($F$1&amp;$F341&amp;":"&amp;$F341),INDIRECT($F$1&amp;dbP!$D$2&amp;":"&amp;dbP!$D$2),"&gt;="&amp;BD$6,INDIRECT($F$1&amp;dbP!$D$2&amp;":"&amp;dbP!$D$2),"&lt;="&amp;BD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  <c r="BE341" s="1">
        <f ca="1">SUMIFS(INDIRECT($F$1&amp;$F341&amp;":"&amp;$F341),INDIRECT($F$1&amp;dbP!$D$2&amp;":"&amp;dbP!$D$2),"&gt;="&amp;BE$6,INDIRECT($F$1&amp;dbP!$D$2&amp;":"&amp;dbP!$D$2),"&lt;="&amp;BE$7,INDIRECT($F$1&amp;dbP!$O$2&amp;":"&amp;dbP!$O$2),$H341,INDIRECT($F$1&amp;dbP!$P$2&amp;":"&amp;dbP!$P$2),IF($I341=$J341,"*",$I341),INDIRECT($F$1&amp;dbP!$Q$2&amp;":"&amp;dbP!$Q$2),IF(OR($I341=$J341,"  "&amp;$I341=$J341),"*",RIGHT($J341,LEN($J341)-4)),INDIRECT($F$1&amp;dbP!$AC$2&amp;":"&amp;dbP!$AC$2),RepP!$J$3)</f>
        <v>0</v>
      </c>
    </row>
    <row r="342" spans="2:57" x14ac:dyDescent="0.3">
      <c r="B342" s="1">
        <f>MAX(B$246:B341)+1</f>
        <v>99</v>
      </c>
      <c r="D342" s="1" t="str">
        <f ca="1">INDIRECT($B$1&amp;Items!T$2&amp;$B342)</f>
        <v>CF(-)</v>
      </c>
      <c r="F342" s="1" t="str">
        <f ca="1">INDIRECT($B$1&amp;Items!P$2&amp;$B342)</f>
        <v>AA</v>
      </c>
      <c r="H342" s="13" t="str">
        <f ca="1">INDIRECT($B$1&amp;Items!M$2&amp;$B342)</f>
        <v>Оплата операционных расходов</v>
      </c>
      <c r="I342" s="13" t="str">
        <f ca="1">IF(INDIRECT($B$1&amp;Items!N$2&amp;$B342)="",H342,INDIRECT($B$1&amp;Items!N$2&amp;$B342))</f>
        <v>Оплата операционных расходов - блок-2</v>
      </c>
      <c r="J342" s="1" t="str">
        <f ca="1">IF(INDIRECT($B$1&amp;Items!O$2&amp;$B342)="",IF(H342&lt;&gt;I342,"  "&amp;I342,I342),"    "&amp;INDIRECT($B$1&amp;Items!O$2&amp;$B342))</f>
        <v xml:space="preserve">    Операционные расходы - 2-4</v>
      </c>
      <c r="S342" s="1">
        <f ca="1">SUM($U342:INDIRECT(ADDRESS(ROW(),SUMIFS($1:$1,$5:$5,MAX($5:$5)))))</f>
        <v>281513.79000000004</v>
      </c>
      <c r="V342" s="1">
        <f ca="1">SUMIFS(INDIRECT($F$1&amp;$F342&amp;":"&amp;$F342),INDIRECT($F$1&amp;dbP!$D$2&amp;":"&amp;dbP!$D$2),"&gt;="&amp;V$6,INDIRECT($F$1&amp;dbP!$D$2&amp;":"&amp;dbP!$D$2),"&lt;="&amp;V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W342" s="1">
        <f ca="1">SUMIFS(INDIRECT($F$1&amp;$F342&amp;":"&amp;$F342),INDIRECT($F$1&amp;dbP!$D$2&amp;":"&amp;dbP!$D$2),"&gt;="&amp;W$6,INDIRECT($F$1&amp;dbP!$D$2&amp;":"&amp;dbP!$D$2),"&lt;="&amp;W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X342" s="1">
        <f ca="1">SUMIFS(INDIRECT($F$1&amp;$F342&amp;":"&amp;$F342),INDIRECT($F$1&amp;dbP!$D$2&amp;":"&amp;dbP!$D$2),"&gt;="&amp;X$6,INDIRECT($F$1&amp;dbP!$D$2&amp;":"&amp;dbP!$D$2),"&lt;="&amp;X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Y342" s="1">
        <f ca="1">SUMIFS(INDIRECT($F$1&amp;$F342&amp;":"&amp;$F342),INDIRECT($F$1&amp;dbP!$D$2&amp;":"&amp;dbP!$D$2),"&gt;="&amp;Y$6,INDIRECT($F$1&amp;dbP!$D$2&amp;":"&amp;dbP!$D$2),"&lt;="&amp;Y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Z342" s="1">
        <f ca="1">SUMIFS(INDIRECT($F$1&amp;$F342&amp;":"&amp;$F342),INDIRECT($F$1&amp;dbP!$D$2&amp;":"&amp;dbP!$D$2),"&gt;="&amp;Z$6,INDIRECT($F$1&amp;dbP!$D$2&amp;":"&amp;dbP!$D$2),"&lt;="&amp;Z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A342" s="1">
        <f ca="1">SUMIFS(INDIRECT($F$1&amp;$F342&amp;":"&amp;$F342),INDIRECT($F$1&amp;dbP!$D$2&amp;":"&amp;dbP!$D$2),"&gt;="&amp;AA$6,INDIRECT($F$1&amp;dbP!$D$2&amp;":"&amp;dbP!$D$2),"&lt;="&amp;AA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B342" s="1">
        <f ca="1">SUMIFS(INDIRECT($F$1&amp;$F342&amp;":"&amp;$F342),INDIRECT($F$1&amp;dbP!$D$2&amp;":"&amp;dbP!$D$2),"&gt;="&amp;AB$6,INDIRECT($F$1&amp;dbP!$D$2&amp;":"&amp;dbP!$D$2),"&lt;="&amp;AB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281513.79000000004</v>
      </c>
      <c r="AC342" s="1">
        <f ca="1">SUMIFS(INDIRECT($F$1&amp;$F342&amp;":"&amp;$F342),INDIRECT($F$1&amp;dbP!$D$2&amp;":"&amp;dbP!$D$2),"&gt;="&amp;AC$6,INDIRECT($F$1&amp;dbP!$D$2&amp;":"&amp;dbP!$D$2),"&lt;="&amp;AC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D342" s="1">
        <f ca="1">SUMIFS(INDIRECT($F$1&amp;$F342&amp;":"&amp;$F342),INDIRECT($F$1&amp;dbP!$D$2&amp;":"&amp;dbP!$D$2),"&gt;="&amp;AD$6,INDIRECT($F$1&amp;dbP!$D$2&amp;":"&amp;dbP!$D$2),"&lt;="&amp;AD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E342" s="1">
        <f ca="1">SUMIFS(INDIRECT($F$1&amp;$F342&amp;":"&amp;$F342),INDIRECT($F$1&amp;dbP!$D$2&amp;":"&amp;dbP!$D$2),"&gt;="&amp;AE$6,INDIRECT($F$1&amp;dbP!$D$2&amp;":"&amp;dbP!$D$2),"&lt;="&amp;AE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F342" s="1">
        <f ca="1">SUMIFS(INDIRECT($F$1&amp;$F342&amp;":"&amp;$F342),INDIRECT($F$1&amp;dbP!$D$2&amp;":"&amp;dbP!$D$2),"&gt;="&amp;AF$6,INDIRECT($F$1&amp;dbP!$D$2&amp;":"&amp;dbP!$D$2),"&lt;="&amp;AF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G342" s="1">
        <f ca="1">SUMIFS(INDIRECT($F$1&amp;$F342&amp;":"&amp;$F342),INDIRECT($F$1&amp;dbP!$D$2&amp;":"&amp;dbP!$D$2),"&gt;="&amp;AG$6,INDIRECT($F$1&amp;dbP!$D$2&amp;":"&amp;dbP!$D$2),"&lt;="&amp;AG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H342" s="1">
        <f ca="1">SUMIFS(INDIRECT($F$1&amp;$F342&amp;":"&amp;$F342),INDIRECT($F$1&amp;dbP!$D$2&amp;":"&amp;dbP!$D$2),"&gt;="&amp;AH$6,INDIRECT($F$1&amp;dbP!$D$2&amp;":"&amp;dbP!$D$2),"&lt;="&amp;AH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I342" s="1">
        <f ca="1">SUMIFS(INDIRECT($F$1&amp;$F342&amp;":"&amp;$F342),INDIRECT($F$1&amp;dbP!$D$2&amp;":"&amp;dbP!$D$2),"&gt;="&amp;AI$6,INDIRECT($F$1&amp;dbP!$D$2&amp;":"&amp;dbP!$D$2),"&lt;="&amp;AI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J342" s="1">
        <f ca="1">SUMIFS(INDIRECT($F$1&amp;$F342&amp;":"&amp;$F342),INDIRECT($F$1&amp;dbP!$D$2&amp;":"&amp;dbP!$D$2),"&gt;="&amp;AJ$6,INDIRECT($F$1&amp;dbP!$D$2&amp;":"&amp;dbP!$D$2),"&lt;="&amp;AJ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K342" s="1">
        <f ca="1">SUMIFS(INDIRECT($F$1&amp;$F342&amp;":"&amp;$F342),INDIRECT($F$1&amp;dbP!$D$2&amp;":"&amp;dbP!$D$2),"&gt;="&amp;AK$6,INDIRECT($F$1&amp;dbP!$D$2&amp;":"&amp;dbP!$D$2),"&lt;="&amp;AK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L342" s="1">
        <f ca="1">SUMIFS(INDIRECT($F$1&amp;$F342&amp;":"&amp;$F342),INDIRECT($F$1&amp;dbP!$D$2&amp;":"&amp;dbP!$D$2),"&gt;="&amp;AL$6,INDIRECT($F$1&amp;dbP!$D$2&amp;":"&amp;dbP!$D$2),"&lt;="&amp;AL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M342" s="1">
        <f ca="1">SUMIFS(INDIRECT($F$1&amp;$F342&amp;":"&amp;$F342),INDIRECT($F$1&amp;dbP!$D$2&amp;":"&amp;dbP!$D$2),"&gt;="&amp;AM$6,INDIRECT($F$1&amp;dbP!$D$2&amp;":"&amp;dbP!$D$2),"&lt;="&amp;AM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N342" s="1">
        <f ca="1">SUMIFS(INDIRECT($F$1&amp;$F342&amp;":"&amp;$F342),INDIRECT($F$1&amp;dbP!$D$2&amp;":"&amp;dbP!$D$2),"&gt;="&amp;AN$6,INDIRECT($F$1&amp;dbP!$D$2&amp;":"&amp;dbP!$D$2),"&lt;="&amp;AN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O342" s="1">
        <f ca="1">SUMIFS(INDIRECT($F$1&amp;$F342&amp;":"&amp;$F342),INDIRECT($F$1&amp;dbP!$D$2&amp;":"&amp;dbP!$D$2),"&gt;="&amp;AO$6,INDIRECT($F$1&amp;dbP!$D$2&amp;":"&amp;dbP!$D$2),"&lt;="&amp;AO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P342" s="1">
        <f ca="1">SUMIFS(INDIRECT($F$1&amp;$F342&amp;":"&amp;$F342),INDIRECT($F$1&amp;dbP!$D$2&amp;":"&amp;dbP!$D$2),"&gt;="&amp;AP$6,INDIRECT($F$1&amp;dbP!$D$2&amp;":"&amp;dbP!$D$2),"&lt;="&amp;AP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Q342" s="1">
        <f ca="1">SUMIFS(INDIRECT($F$1&amp;$F342&amp;":"&amp;$F342),INDIRECT($F$1&amp;dbP!$D$2&amp;":"&amp;dbP!$D$2),"&gt;="&amp;AQ$6,INDIRECT($F$1&amp;dbP!$D$2&amp;":"&amp;dbP!$D$2),"&lt;="&amp;AQ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R342" s="1">
        <f ca="1">SUMIFS(INDIRECT($F$1&amp;$F342&amp;":"&amp;$F342),INDIRECT($F$1&amp;dbP!$D$2&amp;":"&amp;dbP!$D$2),"&gt;="&amp;AR$6,INDIRECT($F$1&amp;dbP!$D$2&amp;":"&amp;dbP!$D$2),"&lt;="&amp;AR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S342" s="1">
        <f ca="1">SUMIFS(INDIRECT($F$1&amp;$F342&amp;":"&amp;$F342),INDIRECT($F$1&amp;dbP!$D$2&amp;":"&amp;dbP!$D$2),"&gt;="&amp;AS$6,INDIRECT($F$1&amp;dbP!$D$2&amp;":"&amp;dbP!$D$2),"&lt;="&amp;AS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T342" s="1">
        <f ca="1">SUMIFS(INDIRECT($F$1&amp;$F342&amp;":"&amp;$F342),INDIRECT($F$1&amp;dbP!$D$2&amp;":"&amp;dbP!$D$2),"&gt;="&amp;AT$6,INDIRECT($F$1&amp;dbP!$D$2&amp;":"&amp;dbP!$D$2),"&lt;="&amp;AT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U342" s="1">
        <f ca="1">SUMIFS(INDIRECT($F$1&amp;$F342&amp;":"&amp;$F342),INDIRECT($F$1&amp;dbP!$D$2&amp;":"&amp;dbP!$D$2),"&gt;="&amp;AU$6,INDIRECT($F$1&amp;dbP!$D$2&amp;":"&amp;dbP!$D$2),"&lt;="&amp;AU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V342" s="1">
        <f ca="1">SUMIFS(INDIRECT($F$1&amp;$F342&amp;":"&amp;$F342),INDIRECT($F$1&amp;dbP!$D$2&amp;":"&amp;dbP!$D$2),"&gt;="&amp;AV$6,INDIRECT($F$1&amp;dbP!$D$2&amp;":"&amp;dbP!$D$2),"&lt;="&amp;AV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W342" s="1">
        <f ca="1">SUMIFS(INDIRECT($F$1&amp;$F342&amp;":"&amp;$F342),INDIRECT($F$1&amp;dbP!$D$2&amp;":"&amp;dbP!$D$2),"&gt;="&amp;AW$6,INDIRECT($F$1&amp;dbP!$D$2&amp;":"&amp;dbP!$D$2),"&lt;="&amp;AW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X342" s="1">
        <f ca="1">SUMIFS(INDIRECT($F$1&amp;$F342&amp;":"&amp;$F342),INDIRECT($F$1&amp;dbP!$D$2&amp;":"&amp;dbP!$D$2),"&gt;="&amp;AX$6,INDIRECT($F$1&amp;dbP!$D$2&amp;":"&amp;dbP!$D$2),"&lt;="&amp;AX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Y342" s="1">
        <f ca="1">SUMIFS(INDIRECT($F$1&amp;$F342&amp;":"&amp;$F342),INDIRECT($F$1&amp;dbP!$D$2&amp;":"&amp;dbP!$D$2),"&gt;="&amp;AY$6,INDIRECT($F$1&amp;dbP!$D$2&amp;":"&amp;dbP!$D$2),"&lt;="&amp;AY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AZ342" s="1">
        <f ca="1">SUMIFS(INDIRECT($F$1&amp;$F342&amp;":"&amp;$F342),INDIRECT($F$1&amp;dbP!$D$2&amp;":"&amp;dbP!$D$2),"&gt;="&amp;AZ$6,INDIRECT($F$1&amp;dbP!$D$2&amp;":"&amp;dbP!$D$2),"&lt;="&amp;AZ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A342" s="1">
        <f ca="1">SUMIFS(INDIRECT($F$1&amp;$F342&amp;":"&amp;$F342),INDIRECT($F$1&amp;dbP!$D$2&amp;":"&amp;dbP!$D$2),"&gt;="&amp;BA$6,INDIRECT($F$1&amp;dbP!$D$2&amp;":"&amp;dbP!$D$2),"&lt;="&amp;BA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B342" s="1">
        <f ca="1">SUMIFS(INDIRECT($F$1&amp;$F342&amp;":"&amp;$F342),INDIRECT($F$1&amp;dbP!$D$2&amp;":"&amp;dbP!$D$2),"&gt;="&amp;BB$6,INDIRECT($F$1&amp;dbP!$D$2&amp;":"&amp;dbP!$D$2),"&lt;="&amp;BB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C342" s="1">
        <f ca="1">SUMIFS(INDIRECT($F$1&amp;$F342&amp;":"&amp;$F342),INDIRECT($F$1&amp;dbP!$D$2&amp;":"&amp;dbP!$D$2),"&gt;="&amp;BC$6,INDIRECT($F$1&amp;dbP!$D$2&amp;":"&amp;dbP!$D$2),"&lt;="&amp;BC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D342" s="1">
        <f ca="1">SUMIFS(INDIRECT($F$1&amp;$F342&amp;":"&amp;$F342),INDIRECT($F$1&amp;dbP!$D$2&amp;":"&amp;dbP!$D$2),"&gt;="&amp;BD$6,INDIRECT($F$1&amp;dbP!$D$2&amp;":"&amp;dbP!$D$2),"&lt;="&amp;BD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  <c r="BE342" s="1">
        <f ca="1">SUMIFS(INDIRECT($F$1&amp;$F342&amp;":"&amp;$F342),INDIRECT($F$1&amp;dbP!$D$2&amp;":"&amp;dbP!$D$2),"&gt;="&amp;BE$6,INDIRECT($F$1&amp;dbP!$D$2&amp;":"&amp;dbP!$D$2),"&lt;="&amp;BE$7,INDIRECT($F$1&amp;dbP!$O$2&amp;":"&amp;dbP!$O$2),$H342,INDIRECT($F$1&amp;dbP!$P$2&amp;":"&amp;dbP!$P$2),IF($I342=$J342,"*",$I342),INDIRECT($F$1&amp;dbP!$Q$2&amp;":"&amp;dbP!$Q$2),IF(OR($I342=$J342,"  "&amp;$I342=$J342),"*",RIGHT($J342,LEN($J342)-4)),INDIRECT($F$1&amp;dbP!$AC$2&amp;":"&amp;dbP!$AC$2),RepP!$J$3)</f>
        <v>0</v>
      </c>
    </row>
    <row r="343" spans="2:57" x14ac:dyDescent="0.3">
      <c r="B343" s="1">
        <f>MAX(B$246:B342)+1</f>
        <v>100</v>
      </c>
      <c r="D343" s="1" t="str">
        <f ca="1">INDIRECT($B$1&amp;Items!T$2&amp;$B343)</f>
        <v>CF(-)</v>
      </c>
      <c r="F343" s="1" t="str">
        <f ca="1">INDIRECT($B$1&amp;Items!P$2&amp;$B343)</f>
        <v>AA</v>
      </c>
      <c r="H343" s="13" t="str">
        <f ca="1">INDIRECT($B$1&amp;Items!M$2&amp;$B343)</f>
        <v>Оплата операционных расходов</v>
      </c>
      <c r="I343" s="13" t="str">
        <f ca="1">IF(INDIRECT($B$1&amp;Items!N$2&amp;$B343)="",H343,INDIRECT($B$1&amp;Items!N$2&amp;$B343))</f>
        <v>Оплата операционных расходов - блок-2</v>
      </c>
      <c r="J343" s="1" t="str">
        <f ca="1">IF(INDIRECT($B$1&amp;Items!O$2&amp;$B343)="",IF(H343&lt;&gt;I343,"  "&amp;I343,I343),"    "&amp;INDIRECT($B$1&amp;Items!O$2&amp;$B343))</f>
        <v xml:space="preserve">    Операционные расходы - 2-5</v>
      </c>
      <c r="S343" s="1">
        <f ca="1">SUM($U343:INDIRECT(ADDRESS(ROW(),SUMIFS($1:$1,$5:$5,MAX($5:$5)))))</f>
        <v>177633</v>
      </c>
      <c r="V343" s="1">
        <f ca="1">SUMIFS(INDIRECT($F$1&amp;$F343&amp;":"&amp;$F343),INDIRECT($F$1&amp;dbP!$D$2&amp;":"&amp;dbP!$D$2),"&gt;="&amp;V$6,INDIRECT($F$1&amp;dbP!$D$2&amp;":"&amp;dbP!$D$2),"&lt;="&amp;V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W343" s="1">
        <f ca="1">SUMIFS(INDIRECT($F$1&amp;$F343&amp;":"&amp;$F343),INDIRECT($F$1&amp;dbP!$D$2&amp;":"&amp;dbP!$D$2),"&gt;="&amp;W$6,INDIRECT($F$1&amp;dbP!$D$2&amp;":"&amp;dbP!$D$2),"&lt;="&amp;W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X343" s="1">
        <f ca="1">SUMIFS(INDIRECT($F$1&amp;$F343&amp;":"&amp;$F343),INDIRECT($F$1&amp;dbP!$D$2&amp;":"&amp;dbP!$D$2),"&gt;="&amp;X$6,INDIRECT($F$1&amp;dbP!$D$2&amp;":"&amp;dbP!$D$2),"&lt;="&amp;X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Y343" s="1">
        <f ca="1">SUMIFS(INDIRECT($F$1&amp;$F343&amp;":"&amp;$F343),INDIRECT($F$1&amp;dbP!$D$2&amp;":"&amp;dbP!$D$2),"&gt;="&amp;Y$6,INDIRECT($F$1&amp;dbP!$D$2&amp;":"&amp;dbP!$D$2),"&lt;="&amp;Y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Z343" s="1">
        <f ca="1">SUMIFS(INDIRECT($F$1&amp;$F343&amp;":"&amp;$F343),INDIRECT($F$1&amp;dbP!$D$2&amp;":"&amp;dbP!$D$2),"&gt;="&amp;Z$6,INDIRECT($F$1&amp;dbP!$D$2&amp;":"&amp;dbP!$D$2),"&lt;="&amp;Z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A343" s="1">
        <f ca="1">SUMIFS(INDIRECT($F$1&amp;$F343&amp;":"&amp;$F343),INDIRECT($F$1&amp;dbP!$D$2&amp;":"&amp;dbP!$D$2),"&gt;="&amp;AA$6,INDIRECT($F$1&amp;dbP!$D$2&amp;":"&amp;dbP!$D$2),"&lt;="&amp;AA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B343" s="1">
        <f ca="1">SUMIFS(INDIRECT($F$1&amp;$F343&amp;":"&amp;$F343),INDIRECT($F$1&amp;dbP!$D$2&amp;":"&amp;dbP!$D$2),"&gt;="&amp;AB$6,INDIRECT($F$1&amp;dbP!$D$2&amp;":"&amp;dbP!$D$2),"&lt;="&amp;AB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177633</v>
      </c>
      <c r="AC343" s="1">
        <f ca="1">SUMIFS(INDIRECT($F$1&amp;$F343&amp;":"&amp;$F343),INDIRECT($F$1&amp;dbP!$D$2&amp;":"&amp;dbP!$D$2),"&gt;="&amp;AC$6,INDIRECT($F$1&amp;dbP!$D$2&amp;":"&amp;dbP!$D$2),"&lt;="&amp;AC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D343" s="1">
        <f ca="1">SUMIFS(INDIRECT($F$1&amp;$F343&amp;":"&amp;$F343),INDIRECT($F$1&amp;dbP!$D$2&amp;":"&amp;dbP!$D$2),"&gt;="&amp;AD$6,INDIRECT($F$1&amp;dbP!$D$2&amp;":"&amp;dbP!$D$2),"&lt;="&amp;AD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E343" s="1">
        <f ca="1">SUMIFS(INDIRECT($F$1&amp;$F343&amp;":"&amp;$F343),INDIRECT($F$1&amp;dbP!$D$2&amp;":"&amp;dbP!$D$2),"&gt;="&amp;AE$6,INDIRECT($F$1&amp;dbP!$D$2&amp;":"&amp;dbP!$D$2),"&lt;="&amp;AE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F343" s="1">
        <f ca="1">SUMIFS(INDIRECT($F$1&amp;$F343&amp;":"&amp;$F343),INDIRECT($F$1&amp;dbP!$D$2&amp;":"&amp;dbP!$D$2),"&gt;="&amp;AF$6,INDIRECT($F$1&amp;dbP!$D$2&amp;":"&amp;dbP!$D$2),"&lt;="&amp;AF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G343" s="1">
        <f ca="1">SUMIFS(INDIRECT($F$1&amp;$F343&amp;":"&amp;$F343),INDIRECT($F$1&amp;dbP!$D$2&amp;":"&amp;dbP!$D$2),"&gt;="&amp;AG$6,INDIRECT($F$1&amp;dbP!$D$2&amp;":"&amp;dbP!$D$2),"&lt;="&amp;AG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H343" s="1">
        <f ca="1">SUMIFS(INDIRECT($F$1&amp;$F343&amp;":"&amp;$F343),INDIRECT($F$1&amp;dbP!$D$2&amp;":"&amp;dbP!$D$2),"&gt;="&amp;AH$6,INDIRECT($F$1&amp;dbP!$D$2&amp;":"&amp;dbP!$D$2),"&lt;="&amp;AH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I343" s="1">
        <f ca="1">SUMIFS(INDIRECT($F$1&amp;$F343&amp;":"&amp;$F343),INDIRECT($F$1&amp;dbP!$D$2&amp;":"&amp;dbP!$D$2),"&gt;="&amp;AI$6,INDIRECT($F$1&amp;dbP!$D$2&amp;":"&amp;dbP!$D$2),"&lt;="&amp;AI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J343" s="1">
        <f ca="1">SUMIFS(INDIRECT($F$1&amp;$F343&amp;":"&amp;$F343),INDIRECT($F$1&amp;dbP!$D$2&amp;":"&amp;dbP!$D$2),"&gt;="&amp;AJ$6,INDIRECT($F$1&amp;dbP!$D$2&amp;":"&amp;dbP!$D$2),"&lt;="&amp;AJ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K343" s="1">
        <f ca="1">SUMIFS(INDIRECT($F$1&amp;$F343&amp;":"&amp;$F343),INDIRECT($F$1&amp;dbP!$D$2&amp;":"&amp;dbP!$D$2),"&gt;="&amp;AK$6,INDIRECT($F$1&amp;dbP!$D$2&amp;":"&amp;dbP!$D$2),"&lt;="&amp;AK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L343" s="1">
        <f ca="1">SUMIFS(INDIRECT($F$1&amp;$F343&amp;":"&amp;$F343),INDIRECT($F$1&amp;dbP!$D$2&amp;":"&amp;dbP!$D$2),"&gt;="&amp;AL$6,INDIRECT($F$1&amp;dbP!$D$2&amp;":"&amp;dbP!$D$2),"&lt;="&amp;AL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M343" s="1">
        <f ca="1">SUMIFS(INDIRECT($F$1&amp;$F343&amp;":"&amp;$F343),INDIRECT($F$1&amp;dbP!$D$2&amp;":"&amp;dbP!$D$2),"&gt;="&amp;AM$6,INDIRECT($F$1&amp;dbP!$D$2&amp;":"&amp;dbP!$D$2),"&lt;="&amp;AM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N343" s="1">
        <f ca="1">SUMIFS(INDIRECT($F$1&amp;$F343&amp;":"&amp;$F343),INDIRECT($F$1&amp;dbP!$D$2&amp;":"&amp;dbP!$D$2),"&gt;="&amp;AN$6,INDIRECT($F$1&amp;dbP!$D$2&amp;":"&amp;dbP!$D$2),"&lt;="&amp;AN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O343" s="1">
        <f ca="1">SUMIFS(INDIRECT($F$1&amp;$F343&amp;":"&amp;$F343),INDIRECT($F$1&amp;dbP!$D$2&amp;":"&amp;dbP!$D$2),"&gt;="&amp;AO$6,INDIRECT($F$1&amp;dbP!$D$2&amp;":"&amp;dbP!$D$2),"&lt;="&amp;AO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P343" s="1">
        <f ca="1">SUMIFS(INDIRECT($F$1&amp;$F343&amp;":"&amp;$F343),INDIRECT($F$1&amp;dbP!$D$2&amp;":"&amp;dbP!$D$2),"&gt;="&amp;AP$6,INDIRECT($F$1&amp;dbP!$D$2&amp;":"&amp;dbP!$D$2),"&lt;="&amp;AP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Q343" s="1">
        <f ca="1">SUMIFS(INDIRECT($F$1&amp;$F343&amp;":"&amp;$F343),INDIRECT($F$1&amp;dbP!$D$2&amp;":"&amp;dbP!$D$2),"&gt;="&amp;AQ$6,INDIRECT($F$1&amp;dbP!$D$2&amp;":"&amp;dbP!$D$2),"&lt;="&amp;AQ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R343" s="1">
        <f ca="1">SUMIFS(INDIRECT($F$1&amp;$F343&amp;":"&amp;$F343),INDIRECT($F$1&amp;dbP!$D$2&amp;":"&amp;dbP!$D$2),"&gt;="&amp;AR$6,INDIRECT($F$1&amp;dbP!$D$2&amp;":"&amp;dbP!$D$2),"&lt;="&amp;AR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S343" s="1">
        <f ca="1">SUMIFS(INDIRECT($F$1&amp;$F343&amp;":"&amp;$F343),INDIRECT($F$1&amp;dbP!$D$2&amp;":"&amp;dbP!$D$2),"&gt;="&amp;AS$6,INDIRECT($F$1&amp;dbP!$D$2&amp;":"&amp;dbP!$D$2),"&lt;="&amp;AS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T343" s="1">
        <f ca="1">SUMIFS(INDIRECT($F$1&amp;$F343&amp;":"&amp;$F343),INDIRECT($F$1&amp;dbP!$D$2&amp;":"&amp;dbP!$D$2),"&gt;="&amp;AT$6,INDIRECT($F$1&amp;dbP!$D$2&amp;":"&amp;dbP!$D$2),"&lt;="&amp;AT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U343" s="1">
        <f ca="1">SUMIFS(INDIRECT($F$1&amp;$F343&amp;":"&amp;$F343),INDIRECT($F$1&amp;dbP!$D$2&amp;":"&amp;dbP!$D$2),"&gt;="&amp;AU$6,INDIRECT($F$1&amp;dbP!$D$2&amp;":"&amp;dbP!$D$2),"&lt;="&amp;AU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V343" s="1">
        <f ca="1">SUMIFS(INDIRECT($F$1&amp;$F343&amp;":"&amp;$F343),INDIRECT($F$1&amp;dbP!$D$2&amp;":"&amp;dbP!$D$2),"&gt;="&amp;AV$6,INDIRECT($F$1&amp;dbP!$D$2&amp;":"&amp;dbP!$D$2),"&lt;="&amp;AV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W343" s="1">
        <f ca="1">SUMIFS(INDIRECT($F$1&amp;$F343&amp;":"&amp;$F343),INDIRECT($F$1&amp;dbP!$D$2&amp;":"&amp;dbP!$D$2),"&gt;="&amp;AW$6,INDIRECT($F$1&amp;dbP!$D$2&amp;":"&amp;dbP!$D$2),"&lt;="&amp;AW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X343" s="1">
        <f ca="1">SUMIFS(INDIRECT($F$1&amp;$F343&amp;":"&amp;$F343),INDIRECT($F$1&amp;dbP!$D$2&amp;":"&amp;dbP!$D$2),"&gt;="&amp;AX$6,INDIRECT($F$1&amp;dbP!$D$2&amp;":"&amp;dbP!$D$2),"&lt;="&amp;AX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Y343" s="1">
        <f ca="1">SUMIFS(INDIRECT($F$1&amp;$F343&amp;":"&amp;$F343),INDIRECT($F$1&amp;dbP!$D$2&amp;":"&amp;dbP!$D$2),"&gt;="&amp;AY$6,INDIRECT($F$1&amp;dbP!$D$2&amp;":"&amp;dbP!$D$2),"&lt;="&amp;AY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AZ343" s="1">
        <f ca="1">SUMIFS(INDIRECT($F$1&amp;$F343&amp;":"&amp;$F343),INDIRECT($F$1&amp;dbP!$D$2&amp;":"&amp;dbP!$D$2),"&gt;="&amp;AZ$6,INDIRECT($F$1&amp;dbP!$D$2&amp;":"&amp;dbP!$D$2),"&lt;="&amp;AZ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A343" s="1">
        <f ca="1">SUMIFS(INDIRECT($F$1&amp;$F343&amp;":"&amp;$F343),INDIRECT($F$1&amp;dbP!$D$2&amp;":"&amp;dbP!$D$2),"&gt;="&amp;BA$6,INDIRECT($F$1&amp;dbP!$D$2&amp;":"&amp;dbP!$D$2),"&lt;="&amp;BA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B343" s="1">
        <f ca="1">SUMIFS(INDIRECT($F$1&amp;$F343&amp;":"&amp;$F343),INDIRECT($F$1&amp;dbP!$D$2&amp;":"&amp;dbP!$D$2),"&gt;="&amp;BB$6,INDIRECT($F$1&amp;dbP!$D$2&amp;":"&amp;dbP!$D$2),"&lt;="&amp;BB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C343" s="1">
        <f ca="1">SUMIFS(INDIRECT($F$1&amp;$F343&amp;":"&amp;$F343),INDIRECT($F$1&amp;dbP!$D$2&amp;":"&amp;dbP!$D$2),"&gt;="&amp;BC$6,INDIRECT($F$1&amp;dbP!$D$2&amp;":"&amp;dbP!$D$2),"&lt;="&amp;BC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D343" s="1">
        <f ca="1">SUMIFS(INDIRECT($F$1&amp;$F343&amp;":"&amp;$F343),INDIRECT($F$1&amp;dbP!$D$2&amp;":"&amp;dbP!$D$2),"&gt;="&amp;BD$6,INDIRECT($F$1&amp;dbP!$D$2&amp;":"&amp;dbP!$D$2),"&lt;="&amp;BD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  <c r="BE343" s="1">
        <f ca="1">SUMIFS(INDIRECT($F$1&amp;$F343&amp;":"&amp;$F343),INDIRECT($F$1&amp;dbP!$D$2&amp;":"&amp;dbP!$D$2),"&gt;="&amp;BE$6,INDIRECT($F$1&amp;dbP!$D$2&amp;":"&amp;dbP!$D$2),"&lt;="&amp;BE$7,INDIRECT($F$1&amp;dbP!$O$2&amp;":"&amp;dbP!$O$2),$H343,INDIRECT($F$1&amp;dbP!$P$2&amp;":"&amp;dbP!$P$2),IF($I343=$J343,"*",$I343),INDIRECT($F$1&amp;dbP!$Q$2&amp;":"&amp;dbP!$Q$2),IF(OR($I343=$J343,"  "&amp;$I343=$J343),"*",RIGHT($J343,LEN($J343)-4)),INDIRECT($F$1&amp;dbP!$AC$2&amp;":"&amp;dbP!$AC$2),RepP!$J$3)</f>
        <v>0</v>
      </c>
    </row>
    <row r="344" spans="2:57" x14ac:dyDescent="0.3">
      <c r="B344" s="1">
        <f>MAX(B$246:B343)+1</f>
        <v>101</v>
      </c>
      <c r="D344" s="1" t="str">
        <f ca="1">INDIRECT($B$1&amp;Items!T$2&amp;$B344)</f>
        <v>CF(-)</v>
      </c>
      <c r="F344" s="1" t="str">
        <f ca="1">INDIRECT($B$1&amp;Items!P$2&amp;$B344)</f>
        <v>AA</v>
      </c>
      <c r="H344" s="13" t="str">
        <f ca="1">INDIRECT($B$1&amp;Items!M$2&amp;$B344)</f>
        <v>Оплата операционных расходов</v>
      </c>
      <c r="I344" s="13" t="str">
        <f ca="1">IF(INDIRECT($B$1&amp;Items!N$2&amp;$B344)="",H344,INDIRECT($B$1&amp;Items!N$2&amp;$B344))</f>
        <v>Оплата операционных расходов - блок-2</v>
      </c>
      <c r="J344" s="1" t="str">
        <f ca="1">IF(INDIRECT($B$1&amp;Items!O$2&amp;$B344)="",IF(H344&lt;&gt;I344,"  "&amp;I344,I344),"    "&amp;INDIRECT($B$1&amp;Items!O$2&amp;$B344))</f>
        <v xml:space="preserve">    Операционные расходы - 2-6</v>
      </c>
      <c r="S344" s="1">
        <f ca="1">SUM($U344:INDIRECT(ADDRESS(ROW(),SUMIFS($1:$1,$5:$5,MAX($5:$5)))))</f>
        <v>101475.70000000001</v>
      </c>
      <c r="V344" s="1">
        <f ca="1">SUMIFS(INDIRECT($F$1&amp;$F344&amp;":"&amp;$F344),INDIRECT($F$1&amp;dbP!$D$2&amp;":"&amp;dbP!$D$2),"&gt;="&amp;V$6,INDIRECT($F$1&amp;dbP!$D$2&amp;":"&amp;dbP!$D$2),"&lt;="&amp;V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W344" s="1">
        <f ca="1">SUMIFS(INDIRECT($F$1&amp;$F344&amp;":"&amp;$F344),INDIRECT($F$1&amp;dbP!$D$2&amp;":"&amp;dbP!$D$2),"&gt;="&amp;W$6,INDIRECT($F$1&amp;dbP!$D$2&amp;":"&amp;dbP!$D$2),"&lt;="&amp;W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X344" s="1">
        <f ca="1">SUMIFS(INDIRECT($F$1&amp;$F344&amp;":"&amp;$F344),INDIRECT($F$1&amp;dbP!$D$2&amp;":"&amp;dbP!$D$2),"&gt;="&amp;X$6,INDIRECT($F$1&amp;dbP!$D$2&amp;":"&amp;dbP!$D$2),"&lt;="&amp;X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Y344" s="1">
        <f ca="1">SUMIFS(INDIRECT($F$1&amp;$F344&amp;":"&amp;$F344),INDIRECT($F$1&amp;dbP!$D$2&amp;":"&amp;dbP!$D$2),"&gt;="&amp;Y$6,INDIRECT($F$1&amp;dbP!$D$2&amp;":"&amp;dbP!$D$2),"&lt;="&amp;Y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Z344" s="1">
        <f ca="1">SUMIFS(INDIRECT($F$1&amp;$F344&amp;":"&amp;$F344),INDIRECT($F$1&amp;dbP!$D$2&amp;":"&amp;dbP!$D$2),"&gt;="&amp;Z$6,INDIRECT($F$1&amp;dbP!$D$2&amp;":"&amp;dbP!$D$2),"&lt;="&amp;Z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A344" s="1">
        <f ca="1">SUMIFS(INDIRECT($F$1&amp;$F344&amp;":"&amp;$F344),INDIRECT($F$1&amp;dbP!$D$2&amp;":"&amp;dbP!$D$2),"&gt;="&amp;AA$6,INDIRECT($F$1&amp;dbP!$D$2&amp;":"&amp;dbP!$D$2),"&lt;="&amp;AA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B344" s="1">
        <f ca="1">SUMIFS(INDIRECT($F$1&amp;$F344&amp;":"&amp;$F344),INDIRECT($F$1&amp;dbP!$D$2&amp;":"&amp;dbP!$D$2),"&gt;="&amp;AB$6,INDIRECT($F$1&amp;dbP!$D$2&amp;":"&amp;dbP!$D$2),"&lt;="&amp;AB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101475.70000000001</v>
      </c>
      <c r="AC344" s="1">
        <f ca="1">SUMIFS(INDIRECT($F$1&amp;$F344&amp;":"&amp;$F344),INDIRECT($F$1&amp;dbP!$D$2&amp;":"&amp;dbP!$D$2),"&gt;="&amp;AC$6,INDIRECT($F$1&amp;dbP!$D$2&amp;":"&amp;dbP!$D$2),"&lt;="&amp;AC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D344" s="1">
        <f ca="1">SUMIFS(INDIRECT($F$1&amp;$F344&amp;":"&amp;$F344),INDIRECT($F$1&amp;dbP!$D$2&amp;":"&amp;dbP!$D$2),"&gt;="&amp;AD$6,INDIRECT($F$1&amp;dbP!$D$2&amp;":"&amp;dbP!$D$2),"&lt;="&amp;AD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E344" s="1">
        <f ca="1">SUMIFS(INDIRECT($F$1&amp;$F344&amp;":"&amp;$F344),INDIRECT($F$1&amp;dbP!$D$2&amp;":"&amp;dbP!$D$2),"&gt;="&amp;AE$6,INDIRECT($F$1&amp;dbP!$D$2&amp;":"&amp;dbP!$D$2),"&lt;="&amp;AE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F344" s="1">
        <f ca="1">SUMIFS(INDIRECT($F$1&amp;$F344&amp;":"&amp;$F344),INDIRECT($F$1&amp;dbP!$D$2&amp;":"&amp;dbP!$D$2),"&gt;="&amp;AF$6,INDIRECT($F$1&amp;dbP!$D$2&amp;":"&amp;dbP!$D$2),"&lt;="&amp;AF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G344" s="1">
        <f ca="1">SUMIFS(INDIRECT($F$1&amp;$F344&amp;":"&amp;$F344),INDIRECT($F$1&amp;dbP!$D$2&amp;":"&amp;dbP!$D$2),"&gt;="&amp;AG$6,INDIRECT($F$1&amp;dbP!$D$2&amp;":"&amp;dbP!$D$2),"&lt;="&amp;AG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H344" s="1">
        <f ca="1">SUMIFS(INDIRECT($F$1&amp;$F344&amp;":"&amp;$F344),INDIRECT($F$1&amp;dbP!$D$2&amp;":"&amp;dbP!$D$2),"&gt;="&amp;AH$6,INDIRECT($F$1&amp;dbP!$D$2&amp;":"&amp;dbP!$D$2),"&lt;="&amp;AH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I344" s="1">
        <f ca="1">SUMIFS(INDIRECT($F$1&amp;$F344&amp;":"&amp;$F344),INDIRECT($F$1&amp;dbP!$D$2&amp;":"&amp;dbP!$D$2),"&gt;="&amp;AI$6,INDIRECT($F$1&amp;dbP!$D$2&amp;":"&amp;dbP!$D$2),"&lt;="&amp;AI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J344" s="1">
        <f ca="1">SUMIFS(INDIRECT($F$1&amp;$F344&amp;":"&amp;$F344),INDIRECT($F$1&amp;dbP!$D$2&amp;":"&amp;dbP!$D$2),"&gt;="&amp;AJ$6,INDIRECT($F$1&amp;dbP!$D$2&amp;":"&amp;dbP!$D$2),"&lt;="&amp;AJ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K344" s="1">
        <f ca="1">SUMIFS(INDIRECT($F$1&amp;$F344&amp;":"&amp;$F344),INDIRECT($F$1&amp;dbP!$D$2&amp;":"&amp;dbP!$D$2),"&gt;="&amp;AK$6,INDIRECT($F$1&amp;dbP!$D$2&amp;":"&amp;dbP!$D$2),"&lt;="&amp;AK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L344" s="1">
        <f ca="1">SUMIFS(INDIRECT($F$1&amp;$F344&amp;":"&amp;$F344),INDIRECT($F$1&amp;dbP!$D$2&amp;":"&amp;dbP!$D$2),"&gt;="&amp;AL$6,INDIRECT($F$1&amp;dbP!$D$2&amp;":"&amp;dbP!$D$2),"&lt;="&amp;AL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M344" s="1">
        <f ca="1">SUMIFS(INDIRECT($F$1&amp;$F344&amp;":"&amp;$F344),INDIRECT($F$1&amp;dbP!$D$2&amp;":"&amp;dbP!$D$2),"&gt;="&amp;AM$6,INDIRECT($F$1&amp;dbP!$D$2&amp;":"&amp;dbP!$D$2),"&lt;="&amp;AM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N344" s="1">
        <f ca="1">SUMIFS(INDIRECT($F$1&amp;$F344&amp;":"&amp;$F344),INDIRECT($F$1&amp;dbP!$D$2&amp;":"&amp;dbP!$D$2),"&gt;="&amp;AN$6,INDIRECT($F$1&amp;dbP!$D$2&amp;":"&amp;dbP!$D$2),"&lt;="&amp;AN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O344" s="1">
        <f ca="1">SUMIFS(INDIRECT($F$1&amp;$F344&amp;":"&amp;$F344),INDIRECT($F$1&amp;dbP!$D$2&amp;":"&amp;dbP!$D$2),"&gt;="&amp;AO$6,INDIRECT($F$1&amp;dbP!$D$2&amp;":"&amp;dbP!$D$2),"&lt;="&amp;AO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P344" s="1">
        <f ca="1">SUMIFS(INDIRECT($F$1&amp;$F344&amp;":"&amp;$F344),INDIRECT($F$1&amp;dbP!$D$2&amp;":"&amp;dbP!$D$2),"&gt;="&amp;AP$6,INDIRECT($F$1&amp;dbP!$D$2&amp;":"&amp;dbP!$D$2),"&lt;="&amp;AP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Q344" s="1">
        <f ca="1">SUMIFS(INDIRECT($F$1&amp;$F344&amp;":"&amp;$F344),INDIRECT($F$1&amp;dbP!$D$2&amp;":"&amp;dbP!$D$2),"&gt;="&amp;AQ$6,INDIRECT($F$1&amp;dbP!$D$2&amp;":"&amp;dbP!$D$2),"&lt;="&amp;AQ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R344" s="1">
        <f ca="1">SUMIFS(INDIRECT($F$1&amp;$F344&amp;":"&amp;$F344),INDIRECT($F$1&amp;dbP!$D$2&amp;":"&amp;dbP!$D$2),"&gt;="&amp;AR$6,INDIRECT($F$1&amp;dbP!$D$2&amp;":"&amp;dbP!$D$2),"&lt;="&amp;AR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S344" s="1">
        <f ca="1">SUMIFS(INDIRECT($F$1&amp;$F344&amp;":"&amp;$F344),INDIRECT($F$1&amp;dbP!$D$2&amp;":"&amp;dbP!$D$2),"&gt;="&amp;AS$6,INDIRECT($F$1&amp;dbP!$D$2&amp;":"&amp;dbP!$D$2),"&lt;="&amp;AS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T344" s="1">
        <f ca="1">SUMIFS(INDIRECT($F$1&amp;$F344&amp;":"&amp;$F344),INDIRECT($F$1&amp;dbP!$D$2&amp;":"&amp;dbP!$D$2),"&gt;="&amp;AT$6,INDIRECT($F$1&amp;dbP!$D$2&amp;":"&amp;dbP!$D$2),"&lt;="&amp;AT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U344" s="1">
        <f ca="1">SUMIFS(INDIRECT($F$1&amp;$F344&amp;":"&amp;$F344),INDIRECT($F$1&amp;dbP!$D$2&amp;":"&amp;dbP!$D$2),"&gt;="&amp;AU$6,INDIRECT($F$1&amp;dbP!$D$2&amp;":"&amp;dbP!$D$2),"&lt;="&amp;AU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V344" s="1">
        <f ca="1">SUMIFS(INDIRECT($F$1&amp;$F344&amp;":"&amp;$F344),INDIRECT($F$1&amp;dbP!$D$2&amp;":"&amp;dbP!$D$2),"&gt;="&amp;AV$6,INDIRECT($F$1&amp;dbP!$D$2&amp;":"&amp;dbP!$D$2),"&lt;="&amp;AV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W344" s="1">
        <f ca="1">SUMIFS(INDIRECT($F$1&amp;$F344&amp;":"&amp;$F344),INDIRECT($F$1&amp;dbP!$D$2&amp;":"&amp;dbP!$D$2),"&gt;="&amp;AW$6,INDIRECT($F$1&amp;dbP!$D$2&amp;":"&amp;dbP!$D$2),"&lt;="&amp;AW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X344" s="1">
        <f ca="1">SUMIFS(INDIRECT($F$1&amp;$F344&amp;":"&amp;$F344),INDIRECT($F$1&amp;dbP!$D$2&amp;":"&amp;dbP!$D$2),"&gt;="&amp;AX$6,INDIRECT($F$1&amp;dbP!$D$2&amp;":"&amp;dbP!$D$2),"&lt;="&amp;AX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Y344" s="1">
        <f ca="1">SUMIFS(INDIRECT($F$1&amp;$F344&amp;":"&amp;$F344),INDIRECT($F$1&amp;dbP!$D$2&amp;":"&amp;dbP!$D$2),"&gt;="&amp;AY$6,INDIRECT($F$1&amp;dbP!$D$2&amp;":"&amp;dbP!$D$2),"&lt;="&amp;AY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AZ344" s="1">
        <f ca="1">SUMIFS(INDIRECT($F$1&amp;$F344&amp;":"&amp;$F344),INDIRECT($F$1&amp;dbP!$D$2&amp;":"&amp;dbP!$D$2),"&gt;="&amp;AZ$6,INDIRECT($F$1&amp;dbP!$D$2&amp;":"&amp;dbP!$D$2),"&lt;="&amp;AZ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A344" s="1">
        <f ca="1">SUMIFS(INDIRECT($F$1&amp;$F344&amp;":"&amp;$F344),INDIRECT($F$1&amp;dbP!$D$2&amp;":"&amp;dbP!$D$2),"&gt;="&amp;BA$6,INDIRECT($F$1&amp;dbP!$D$2&amp;":"&amp;dbP!$D$2),"&lt;="&amp;BA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B344" s="1">
        <f ca="1">SUMIFS(INDIRECT($F$1&amp;$F344&amp;":"&amp;$F344),INDIRECT($F$1&amp;dbP!$D$2&amp;":"&amp;dbP!$D$2),"&gt;="&amp;BB$6,INDIRECT($F$1&amp;dbP!$D$2&amp;":"&amp;dbP!$D$2),"&lt;="&amp;BB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C344" s="1">
        <f ca="1">SUMIFS(INDIRECT($F$1&amp;$F344&amp;":"&amp;$F344),INDIRECT($F$1&amp;dbP!$D$2&amp;":"&amp;dbP!$D$2),"&gt;="&amp;BC$6,INDIRECT($F$1&amp;dbP!$D$2&amp;":"&amp;dbP!$D$2),"&lt;="&amp;BC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D344" s="1">
        <f ca="1">SUMIFS(INDIRECT($F$1&amp;$F344&amp;":"&amp;$F344),INDIRECT($F$1&amp;dbP!$D$2&amp;":"&amp;dbP!$D$2),"&gt;="&amp;BD$6,INDIRECT($F$1&amp;dbP!$D$2&amp;":"&amp;dbP!$D$2),"&lt;="&amp;BD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  <c r="BE344" s="1">
        <f ca="1">SUMIFS(INDIRECT($F$1&amp;$F344&amp;":"&amp;$F344),INDIRECT($F$1&amp;dbP!$D$2&amp;":"&amp;dbP!$D$2),"&gt;="&amp;BE$6,INDIRECT($F$1&amp;dbP!$D$2&amp;":"&amp;dbP!$D$2),"&lt;="&amp;BE$7,INDIRECT($F$1&amp;dbP!$O$2&amp;":"&amp;dbP!$O$2),$H344,INDIRECT($F$1&amp;dbP!$P$2&amp;":"&amp;dbP!$P$2),IF($I344=$J344,"*",$I344),INDIRECT($F$1&amp;dbP!$Q$2&amp;":"&amp;dbP!$Q$2),IF(OR($I344=$J344,"  "&amp;$I344=$J344),"*",RIGHT($J344,LEN($J344)-4)),INDIRECT($F$1&amp;dbP!$AC$2&amp;":"&amp;dbP!$AC$2),RepP!$J$3)</f>
        <v>0</v>
      </c>
    </row>
    <row r="345" spans="2:57" x14ac:dyDescent="0.3">
      <c r="B345" s="1">
        <f>MAX(B$246:B344)+1</f>
        <v>102</v>
      </c>
      <c r="D345" s="1" t="str">
        <f ca="1">INDIRECT($B$1&amp;Items!T$2&amp;$B345)</f>
        <v>CF(-)</v>
      </c>
      <c r="F345" s="1" t="str">
        <f ca="1">INDIRECT($B$1&amp;Items!P$2&amp;$B345)</f>
        <v>AA</v>
      </c>
      <c r="H345" s="13" t="str">
        <f ca="1">INDIRECT($B$1&amp;Items!M$2&amp;$B345)</f>
        <v>Оплата операционных расходов</v>
      </c>
      <c r="I345" s="13" t="str">
        <f ca="1">IF(INDIRECT($B$1&amp;Items!N$2&amp;$B345)="",H345,INDIRECT($B$1&amp;Items!N$2&amp;$B345))</f>
        <v>Оплата операционных расходов - блок-2</v>
      </c>
      <c r="J345" s="1" t="str">
        <f ca="1">IF(INDIRECT($B$1&amp;Items!O$2&amp;$B345)="",IF(H345&lt;&gt;I345,"  "&amp;I345,I345),"    "&amp;INDIRECT($B$1&amp;Items!O$2&amp;$B345))</f>
        <v xml:space="preserve">    Операционные расходы - 2-7</v>
      </c>
      <c r="S345" s="1">
        <f ca="1">SUM($U345:INDIRECT(ADDRESS(ROW(),SUMIFS($1:$1,$5:$5,MAX($5:$5)))))</f>
        <v>47776.677000000003</v>
      </c>
      <c r="V345" s="1">
        <f ca="1">SUMIFS(INDIRECT($F$1&amp;$F345&amp;":"&amp;$F345),INDIRECT($F$1&amp;dbP!$D$2&amp;":"&amp;dbP!$D$2),"&gt;="&amp;V$6,INDIRECT($F$1&amp;dbP!$D$2&amp;":"&amp;dbP!$D$2),"&lt;="&amp;V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47776.677000000003</v>
      </c>
      <c r="W345" s="1">
        <f ca="1">SUMIFS(INDIRECT($F$1&amp;$F345&amp;":"&amp;$F345),INDIRECT($F$1&amp;dbP!$D$2&amp;":"&amp;dbP!$D$2),"&gt;="&amp;W$6,INDIRECT($F$1&amp;dbP!$D$2&amp;":"&amp;dbP!$D$2),"&lt;="&amp;W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X345" s="1">
        <f ca="1">SUMIFS(INDIRECT($F$1&amp;$F345&amp;":"&amp;$F345),INDIRECT($F$1&amp;dbP!$D$2&amp;":"&amp;dbP!$D$2),"&gt;="&amp;X$6,INDIRECT($F$1&amp;dbP!$D$2&amp;":"&amp;dbP!$D$2),"&lt;="&amp;X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Y345" s="1">
        <f ca="1">SUMIFS(INDIRECT($F$1&amp;$F345&amp;":"&amp;$F345),INDIRECT($F$1&amp;dbP!$D$2&amp;":"&amp;dbP!$D$2),"&gt;="&amp;Y$6,INDIRECT($F$1&amp;dbP!$D$2&amp;":"&amp;dbP!$D$2),"&lt;="&amp;Y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Z345" s="1">
        <f ca="1">SUMIFS(INDIRECT($F$1&amp;$F345&amp;":"&amp;$F345),INDIRECT($F$1&amp;dbP!$D$2&amp;":"&amp;dbP!$D$2),"&gt;="&amp;Z$6,INDIRECT($F$1&amp;dbP!$D$2&amp;":"&amp;dbP!$D$2),"&lt;="&amp;Z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A345" s="1">
        <f ca="1">SUMIFS(INDIRECT($F$1&amp;$F345&amp;":"&amp;$F345),INDIRECT($F$1&amp;dbP!$D$2&amp;":"&amp;dbP!$D$2),"&gt;="&amp;AA$6,INDIRECT($F$1&amp;dbP!$D$2&amp;":"&amp;dbP!$D$2),"&lt;="&amp;AA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B345" s="1">
        <f ca="1">SUMIFS(INDIRECT($F$1&amp;$F345&amp;":"&amp;$F345),INDIRECT($F$1&amp;dbP!$D$2&amp;":"&amp;dbP!$D$2),"&gt;="&amp;AB$6,INDIRECT($F$1&amp;dbP!$D$2&amp;":"&amp;dbP!$D$2),"&lt;="&amp;AB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C345" s="1">
        <f ca="1">SUMIFS(INDIRECT($F$1&amp;$F345&amp;":"&amp;$F345),INDIRECT($F$1&amp;dbP!$D$2&amp;":"&amp;dbP!$D$2),"&gt;="&amp;AC$6,INDIRECT($F$1&amp;dbP!$D$2&amp;":"&amp;dbP!$D$2),"&lt;="&amp;AC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D345" s="1">
        <f ca="1">SUMIFS(INDIRECT($F$1&amp;$F345&amp;":"&amp;$F345),INDIRECT($F$1&amp;dbP!$D$2&amp;":"&amp;dbP!$D$2),"&gt;="&amp;AD$6,INDIRECT($F$1&amp;dbP!$D$2&amp;":"&amp;dbP!$D$2),"&lt;="&amp;AD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E345" s="1">
        <f ca="1">SUMIFS(INDIRECT($F$1&amp;$F345&amp;":"&amp;$F345),INDIRECT($F$1&amp;dbP!$D$2&amp;":"&amp;dbP!$D$2),"&gt;="&amp;AE$6,INDIRECT($F$1&amp;dbP!$D$2&amp;":"&amp;dbP!$D$2),"&lt;="&amp;AE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F345" s="1">
        <f ca="1">SUMIFS(INDIRECT($F$1&amp;$F345&amp;":"&amp;$F345),INDIRECT($F$1&amp;dbP!$D$2&amp;":"&amp;dbP!$D$2),"&gt;="&amp;AF$6,INDIRECT($F$1&amp;dbP!$D$2&amp;":"&amp;dbP!$D$2),"&lt;="&amp;AF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G345" s="1">
        <f ca="1">SUMIFS(INDIRECT($F$1&amp;$F345&amp;":"&amp;$F345),INDIRECT($F$1&amp;dbP!$D$2&amp;":"&amp;dbP!$D$2),"&gt;="&amp;AG$6,INDIRECT($F$1&amp;dbP!$D$2&amp;":"&amp;dbP!$D$2),"&lt;="&amp;AG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H345" s="1">
        <f ca="1">SUMIFS(INDIRECT($F$1&amp;$F345&amp;":"&amp;$F345),INDIRECT($F$1&amp;dbP!$D$2&amp;":"&amp;dbP!$D$2),"&gt;="&amp;AH$6,INDIRECT($F$1&amp;dbP!$D$2&amp;":"&amp;dbP!$D$2),"&lt;="&amp;AH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I345" s="1">
        <f ca="1">SUMIFS(INDIRECT($F$1&amp;$F345&amp;":"&amp;$F345),INDIRECT($F$1&amp;dbP!$D$2&amp;":"&amp;dbP!$D$2),"&gt;="&amp;AI$6,INDIRECT($F$1&amp;dbP!$D$2&amp;":"&amp;dbP!$D$2),"&lt;="&amp;AI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J345" s="1">
        <f ca="1">SUMIFS(INDIRECT($F$1&amp;$F345&amp;":"&amp;$F345),INDIRECT($F$1&amp;dbP!$D$2&amp;":"&amp;dbP!$D$2),"&gt;="&amp;AJ$6,INDIRECT($F$1&amp;dbP!$D$2&amp;":"&amp;dbP!$D$2),"&lt;="&amp;AJ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K345" s="1">
        <f ca="1">SUMIFS(INDIRECT($F$1&amp;$F345&amp;":"&amp;$F345),INDIRECT($F$1&amp;dbP!$D$2&amp;":"&amp;dbP!$D$2),"&gt;="&amp;AK$6,INDIRECT($F$1&amp;dbP!$D$2&amp;":"&amp;dbP!$D$2),"&lt;="&amp;AK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L345" s="1">
        <f ca="1">SUMIFS(INDIRECT($F$1&amp;$F345&amp;":"&amp;$F345),INDIRECT($F$1&amp;dbP!$D$2&amp;":"&amp;dbP!$D$2),"&gt;="&amp;AL$6,INDIRECT($F$1&amp;dbP!$D$2&amp;":"&amp;dbP!$D$2),"&lt;="&amp;AL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M345" s="1">
        <f ca="1">SUMIFS(INDIRECT($F$1&amp;$F345&amp;":"&amp;$F345),INDIRECT($F$1&amp;dbP!$D$2&amp;":"&amp;dbP!$D$2),"&gt;="&amp;AM$6,INDIRECT($F$1&amp;dbP!$D$2&amp;":"&amp;dbP!$D$2),"&lt;="&amp;AM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N345" s="1">
        <f ca="1">SUMIFS(INDIRECT($F$1&amp;$F345&amp;":"&amp;$F345),INDIRECT($F$1&amp;dbP!$D$2&amp;":"&amp;dbP!$D$2),"&gt;="&amp;AN$6,INDIRECT($F$1&amp;dbP!$D$2&amp;":"&amp;dbP!$D$2),"&lt;="&amp;AN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O345" s="1">
        <f ca="1">SUMIFS(INDIRECT($F$1&amp;$F345&amp;":"&amp;$F345),INDIRECT($F$1&amp;dbP!$D$2&amp;":"&amp;dbP!$D$2),"&gt;="&amp;AO$6,INDIRECT($F$1&amp;dbP!$D$2&amp;":"&amp;dbP!$D$2),"&lt;="&amp;AO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P345" s="1">
        <f ca="1">SUMIFS(INDIRECT($F$1&amp;$F345&amp;":"&amp;$F345),INDIRECT($F$1&amp;dbP!$D$2&amp;":"&amp;dbP!$D$2),"&gt;="&amp;AP$6,INDIRECT($F$1&amp;dbP!$D$2&amp;":"&amp;dbP!$D$2),"&lt;="&amp;AP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Q345" s="1">
        <f ca="1">SUMIFS(INDIRECT($F$1&amp;$F345&amp;":"&amp;$F345),INDIRECT($F$1&amp;dbP!$D$2&amp;":"&amp;dbP!$D$2),"&gt;="&amp;AQ$6,INDIRECT($F$1&amp;dbP!$D$2&amp;":"&amp;dbP!$D$2),"&lt;="&amp;AQ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R345" s="1">
        <f ca="1">SUMIFS(INDIRECT($F$1&amp;$F345&amp;":"&amp;$F345),INDIRECT($F$1&amp;dbP!$D$2&amp;":"&amp;dbP!$D$2),"&gt;="&amp;AR$6,INDIRECT($F$1&amp;dbP!$D$2&amp;":"&amp;dbP!$D$2),"&lt;="&amp;AR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S345" s="1">
        <f ca="1">SUMIFS(INDIRECT($F$1&amp;$F345&amp;":"&amp;$F345),INDIRECT($F$1&amp;dbP!$D$2&amp;":"&amp;dbP!$D$2),"&gt;="&amp;AS$6,INDIRECT($F$1&amp;dbP!$D$2&amp;":"&amp;dbP!$D$2),"&lt;="&amp;AS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T345" s="1">
        <f ca="1">SUMIFS(INDIRECT($F$1&amp;$F345&amp;":"&amp;$F345),INDIRECT($F$1&amp;dbP!$D$2&amp;":"&amp;dbP!$D$2),"&gt;="&amp;AT$6,INDIRECT($F$1&amp;dbP!$D$2&amp;":"&amp;dbP!$D$2),"&lt;="&amp;AT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U345" s="1">
        <f ca="1">SUMIFS(INDIRECT($F$1&amp;$F345&amp;":"&amp;$F345),INDIRECT($F$1&amp;dbP!$D$2&amp;":"&amp;dbP!$D$2),"&gt;="&amp;AU$6,INDIRECT($F$1&amp;dbP!$D$2&amp;":"&amp;dbP!$D$2),"&lt;="&amp;AU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V345" s="1">
        <f ca="1">SUMIFS(INDIRECT($F$1&amp;$F345&amp;":"&amp;$F345),INDIRECT($F$1&amp;dbP!$D$2&amp;":"&amp;dbP!$D$2),"&gt;="&amp;AV$6,INDIRECT($F$1&amp;dbP!$D$2&amp;":"&amp;dbP!$D$2),"&lt;="&amp;AV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W345" s="1">
        <f ca="1">SUMIFS(INDIRECT($F$1&amp;$F345&amp;":"&amp;$F345),INDIRECT($F$1&amp;dbP!$D$2&amp;":"&amp;dbP!$D$2),"&gt;="&amp;AW$6,INDIRECT($F$1&amp;dbP!$D$2&amp;":"&amp;dbP!$D$2),"&lt;="&amp;AW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X345" s="1">
        <f ca="1">SUMIFS(INDIRECT($F$1&amp;$F345&amp;":"&amp;$F345),INDIRECT($F$1&amp;dbP!$D$2&amp;":"&amp;dbP!$D$2),"&gt;="&amp;AX$6,INDIRECT($F$1&amp;dbP!$D$2&amp;":"&amp;dbP!$D$2),"&lt;="&amp;AX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Y345" s="1">
        <f ca="1">SUMIFS(INDIRECT($F$1&amp;$F345&amp;":"&amp;$F345),INDIRECT($F$1&amp;dbP!$D$2&amp;":"&amp;dbP!$D$2),"&gt;="&amp;AY$6,INDIRECT($F$1&amp;dbP!$D$2&amp;":"&amp;dbP!$D$2),"&lt;="&amp;AY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AZ345" s="1">
        <f ca="1">SUMIFS(INDIRECT($F$1&amp;$F345&amp;":"&amp;$F345),INDIRECT($F$1&amp;dbP!$D$2&amp;":"&amp;dbP!$D$2),"&gt;="&amp;AZ$6,INDIRECT($F$1&amp;dbP!$D$2&amp;":"&amp;dbP!$D$2),"&lt;="&amp;AZ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A345" s="1">
        <f ca="1">SUMIFS(INDIRECT($F$1&amp;$F345&amp;":"&amp;$F345),INDIRECT($F$1&amp;dbP!$D$2&amp;":"&amp;dbP!$D$2),"&gt;="&amp;BA$6,INDIRECT($F$1&amp;dbP!$D$2&amp;":"&amp;dbP!$D$2),"&lt;="&amp;BA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B345" s="1">
        <f ca="1">SUMIFS(INDIRECT($F$1&amp;$F345&amp;":"&amp;$F345),INDIRECT($F$1&amp;dbP!$D$2&amp;":"&amp;dbP!$D$2),"&gt;="&amp;BB$6,INDIRECT($F$1&amp;dbP!$D$2&amp;":"&amp;dbP!$D$2),"&lt;="&amp;BB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C345" s="1">
        <f ca="1">SUMIFS(INDIRECT($F$1&amp;$F345&amp;":"&amp;$F345),INDIRECT($F$1&amp;dbP!$D$2&amp;":"&amp;dbP!$D$2),"&gt;="&amp;BC$6,INDIRECT($F$1&amp;dbP!$D$2&amp;":"&amp;dbP!$D$2),"&lt;="&amp;BC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D345" s="1">
        <f ca="1">SUMIFS(INDIRECT($F$1&amp;$F345&amp;":"&amp;$F345),INDIRECT($F$1&amp;dbP!$D$2&amp;":"&amp;dbP!$D$2),"&gt;="&amp;BD$6,INDIRECT($F$1&amp;dbP!$D$2&amp;":"&amp;dbP!$D$2),"&lt;="&amp;BD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  <c r="BE345" s="1">
        <f ca="1">SUMIFS(INDIRECT($F$1&amp;$F345&amp;":"&amp;$F345),INDIRECT($F$1&amp;dbP!$D$2&amp;":"&amp;dbP!$D$2),"&gt;="&amp;BE$6,INDIRECT($F$1&amp;dbP!$D$2&amp;":"&amp;dbP!$D$2),"&lt;="&amp;BE$7,INDIRECT($F$1&amp;dbP!$O$2&amp;":"&amp;dbP!$O$2),$H345,INDIRECT($F$1&amp;dbP!$P$2&amp;":"&amp;dbP!$P$2),IF($I345=$J345,"*",$I345),INDIRECT($F$1&amp;dbP!$Q$2&amp;":"&amp;dbP!$Q$2),IF(OR($I345=$J345,"  "&amp;$I345=$J345),"*",RIGHT($J345,LEN($J345)-4)),INDIRECT($F$1&amp;dbP!$AC$2&amp;":"&amp;dbP!$AC$2),RepP!$J$3)</f>
        <v>0</v>
      </c>
    </row>
    <row r="346" spans="2:57" x14ac:dyDescent="0.3">
      <c r="B346" s="1">
        <f>MAX(B$246:B345)+1</f>
        <v>103</v>
      </c>
      <c r="D346" s="1" t="str">
        <f ca="1">INDIRECT($B$1&amp;Items!T$2&amp;$B346)</f>
        <v>CF(-)</v>
      </c>
      <c r="F346" s="1" t="str">
        <f ca="1">INDIRECT($B$1&amp;Items!P$2&amp;$B346)</f>
        <v>AA</v>
      </c>
      <c r="H346" s="13" t="str">
        <f ca="1">INDIRECT($B$1&amp;Items!M$2&amp;$B346)</f>
        <v>Оплата операционных расходов</v>
      </c>
      <c r="I346" s="13" t="str">
        <f ca="1">IF(INDIRECT($B$1&amp;Items!N$2&amp;$B346)="",H346,INDIRECT($B$1&amp;Items!N$2&amp;$B346))</f>
        <v>Оплата операционных расходов - блок-2</v>
      </c>
      <c r="J346" s="1" t="str">
        <f ca="1">IF(INDIRECT($B$1&amp;Items!O$2&amp;$B346)="",IF(H346&lt;&gt;I346,"  "&amp;I346,I346),"    "&amp;INDIRECT($B$1&amp;Items!O$2&amp;$B346))</f>
        <v xml:space="preserve">    Операционные расходы - 2-8</v>
      </c>
      <c r="S346" s="1">
        <f ca="1">SUM($U346:INDIRECT(ADDRESS(ROW(),SUMIFS($1:$1,$5:$5,MAX($5:$5)))))</f>
        <v>322305.138171</v>
      </c>
      <c r="V346" s="1">
        <f ca="1">SUMIFS(INDIRECT($F$1&amp;$F346&amp;":"&amp;$F346),INDIRECT($F$1&amp;dbP!$D$2&amp;":"&amp;dbP!$D$2),"&gt;="&amp;V$6,INDIRECT($F$1&amp;dbP!$D$2&amp;":"&amp;dbP!$D$2),"&lt;="&amp;V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W346" s="1">
        <f ca="1">SUMIFS(INDIRECT($F$1&amp;$F346&amp;":"&amp;$F346),INDIRECT($F$1&amp;dbP!$D$2&amp;":"&amp;dbP!$D$2),"&gt;="&amp;W$6,INDIRECT($F$1&amp;dbP!$D$2&amp;":"&amp;dbP!$D$2),"&lt;="&amp;W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322305.138171</v>
      </c>
      <c r="X346" s="1">
        <f ca="1">SUMIFS(INDIRECT($F$1&amp;$F346&amp;":"&amp;$F346),INDIRECT($F$1&amp;dbP!$D$2&amp;":"&amp;dbP!$D$2),"&gt;="&amp;X$6,INDIRECT($F$1&amp;dbP!$D$2&amp;":"&amp;dbP!$D$2),"&lt;="&amp;X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Y346" s="1">
        <f ca="1">SUMIFS(INDIRECT($F$1&amp;$F346&amp;":"&amp;$F346),INDIRECT($F$1&amp;dbP!$D$2&amp;":"&amp;dbP!$D$2),"&gt;="&amp;Y$6,INDIRECT($F$1&amp;dbP!$D$2&amp;":"&amp;dbP!$D$2),"&lt;="&amp;Y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Z346" s="1">
        <f ca="1">SUMIFS(INDIRECT($F$1&amp;$F346&amp;":"&amp;$F346),INDIRECT($F$1&amp;dbP!$D$2&amp;":"&amp;dbP!$D$2),"&gt;="&amp;Z$6,INDIRECT($F$1&amp;dbP!$D$2&amp;":"&amp;dbP!$D$2),"&lt;="&amp;Z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A346" s="1">
        <f ca="1">SUMIFS(INDIRECT($F$1&amp;$F346&amp;":"&amp;$F346),INDIRECT($F$1&amp;dbP!$D$2&amp;":"&amp;dbP!$D$2),"&gt;="&amp;AA$6,INDIRECT($F$1&amp;dbP!$D$2&amp;":"&amp;dbP!$D$2),"&lt;="&amp;AA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B346" s="1">
        <f ca="1">SUMIFS(INDIRECT($F$1&amp;$F346&amp;":"&amp;$F346),INDIRECT($F$1&amp;dbP!$D$2&amp;":"&amp;dbP!$D$2),"&gt;="&amp;AB$6,INDIRECT($F$1&amp;dbP!$D$2&amp;":"&amp;dbP!$D$2),"&lt;="&amp;AB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C346" s="1">
        <f ca="1">SUMIFS(INDIRECT($F$1&amp;$F346&amp;":"&amp;$F346),INDIRECT($F$1&amp;dbP!$D$2&amp;":"&amp;dbP!$D$2),"&gt;="&amp;AC$6,INDIRECT($F$1&amp;dbP!$D$2&amp;":"&amp;dbP!$D$2),"&lt;="&amp;AC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D346" s="1">
        <f ca="1">SUMIFS(INDIRECT($F$1&amp;$F346&amp;":"&amp;$F346),INDIRECT($F$1&amp;dbP!$D$2&amp;":"&amp;dbP!$D$2),"&gt;="&amp;AD$6,INDIRECT($F$1&amp;dbP!$D$2&amp;":"&amp;dbP!$D$2),"&lt;="&amp;AD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E346" s="1">
        <f ca="1">SUMIFS(INDIRECT($F$1&amp;$F346&amp;":"&amp;$F346),INDIRECT($F$1&amp;dbP!$D$2&amp;":"&amp;dbP!$D$2),"&gt;="&amp;AE$6,INDIRECT($F$1&amp;dbP!$D$2&amp;":"&amp;dbP!$D$2),"&lt;="&amp;AE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F346" s="1">
        <f ca="1">SUMIFS(INDIRECT($F$1&amp;$F346&amp;":"&amp;$F346),INDIRECT($F$1&amp;dbP!$D$2&amp;":"&amp;dbP!$D$2),"&gt;="&amp;AF$6,INDIRECT($F$1&amp;dbP!$D$2&amp;":"&amp;dbP!$D$2),"&lt;="&amp;AF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G346" s="1">
        <f ca="1">SUMIFS(INDIRECT($F$1&amp;$F346&amp;":"&amp;$F346),INDIRECT($F$1&amp;dbP!$D$2&amp;":"&amp;dbP!$D$2),"&gt;="&amp;AG$6,INDIRECT($F$1&amp;dbP!$D$2&amp;":"&amp;dbP!$D$2),"&lt;="&amp;AG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H346" s="1">
        <f ca="1">SUMIFS(INDIRECT($F$1&amp;$F346&amp;":"&amp;$F346),INDIRECT($F$1&amp;dbP!$D$2&amp;":"&amp;dbP!$D$2),"&gt;="&amp;AH$6,INDIRECT($F$1&amp;dbP!$D$2&amp;":"&amp;dbP!$D$2),"&lt;="&amp;AH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I346" s="1">
        <f ca="1">SUMIFS(INDIRECT($F$1&amp;$F346&amp;":"&amp;$F346),INDIRECT($F$1&amp;dbP!$D$2&amp;":"&amp;dbP!$D$2),"&gt;="&amp;AI$6,INDIRECT($F$1&amp;dbP!$D$2&amp;":"&amp;dbP!$D$2),"&lt;="&amp;AI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J346" s="1">
        <f ca="1">SUMIFS(INDIRECT($F$1&amp;$F346&amp;":"&amp;$F346),INDIRECT($F$1&amp;dbP!$D$2&amp;":"&amp;dbP!$D$2),"&gt;="&amp;AJ$6,INDIRECT($F$1&amp;dbP!$D$2&amp;":"&amp;dbP!$D$2),"&lt;="&amp;AJ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K346" s="1">
        <f ca="1">SUMIFS(INDIRECT($F$1&amp;$F346&amp;":"&amp;$F346),INDIRECT($F$1&amp;dbP!$D$2&amp;":"&amp;dbP!$D$2),"&gt;="&amp;AK$6,INDIRECT($F$1&amp;dbP!$D$2&amp;":"&amp;dbP!$D$2),"&lt;="&amp;AK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L346" s="1">
        <f ca="1">SUMIFS(INDIRECT($F$1&amp;$F346&amp;":"&amp;$F346),INDIRECT($F$1&amp;dbP!$D$2&amp;":"&amp;dbP!$D$2),"&gt;="&amp;AL$6,INDIRECT($F$1&amp;dbP!$D$2&amp;":"&amp;dbP!$D$2),"&lt;="&amp;AL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M346" s="1">
        <f ca="1">SUMIFS(INDIRECT($F$1&amp;$F346&amp;":"&amp;$F346),INDIRECT($F$1&amp;dbP!$D$2&amp;":"&amp;dbP!$D$2),"&gt;="&amp;AM$6,INDIRECT($F$1&amp;dbP!$D$2&amp;":"&amp;dbP!$D$2),"&lt;="&amp;AM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N346" s="1">
        <f ca="1">SUMIFS(INDIRECT($F$1&amp;$F346&amp;":"&amp;$F346),INDIRECT($F$1&amp;dbP!$D$2&amp;":"&amp;dbP!$D$2),"&gt;="&amp;AN$6,INDIRECT($F$1&amp;dbP!$D$2&amp;":"&amp;dbP!$D$2),"&lt;="&amp;AN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O346" s="1">
        <f ca="1">SUMIFS(INDIRECT($F$1&amp;$F346&amp;":"&amp;$F346),INDIRECT($F$1&amp;dbP!$D$2&amp;":"&amp;dbP!$D$2),"&gt;="&amp;AO$6,INDIRECT($F$1&amp;dbP!$D$2&amp;":"&amp;dbP!$D$2),"&lt;="&amp;AO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P346" s="1">
        <f ca="1">SUMIFS(INDIRECT($F$1&amp;$F346&amp;":"&amp;$F346),INDIRECT($F$1&amp;dbP!$D$2&amp;":"&amp;dbP!$D$2),"&gt;="&amp;AP$6,INDIRECT($F$1&amp;dbP!$D$2&amp;":"&amp;dbP!$D$2),"&lt;="&amp;AP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Q346" s="1">
        <f ca="1">SUMIFS(INDIRECT($F$1&amp;$F346&amp;":"&amp;$F346),INDIRECT($F$1&amp;dbP!$D$2&amp;":"&amp;dbP!$D$2),"&gt;="&amp;AQ$6,INDIRECT($F$1&amp;dbP!$D$2&amp;":"&amp;dbP!$D$2),"&lt;="&amp;AQ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R346" s="1">
        <f ca="1">SUMIFS(INDIRECT($F$1&amp;$F346&amp;":"&amp;$F346),INDIRECT($F$1&amp;dbP!$D$2&amp;":"&amp;dbP!$D$2),"&gt;="&amp;AR$6,INDIRECT($F$1&amp;dbP!$D$2&amp;":"&amp;dbP!$D$2),"&lt;="&amp;AR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S346" s="1">
        <f ca="1">SUMIFS(INDIRECT($F$1&amp;$F346&amp;":"&amp;$F346),INDIRECT($F$1&amp;dbP!$D$2&amp;":"&amp;dbP!$D$2),"&gt;="&amp;AS$6,INDIRECT($F$1&amp;dbP!$D$2&amp;":"&amp;dbP!$D$2),"&lt;="&amp;AS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T346" s="1">
        <f ca="1">SUMIFS(INDIRECT($F$1&amp;$F346&amp;":"&amp;$F346),INDIRECT($F$1&amp;dbP!$D$2&amp;":"&amp;dbP!$D$2),"&gt;="&amp;AT$6,INDIRECT($F$1&amp;dbP!$D$2&amp;":"&amp;dbP!$D$2),"&lt;="&amp;AT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U346" s="1">
        <f ca="1">SUMIFS(INDIRECT($F$1&amp;$F346&amp;":"&amp;$F346),INDIRECT($F$1&amp;dbP!$D$2&amp;":"&amp;dbP!$D$2),"&gt;="&amp;AU$6,INDIRECT($F$1&amp;dbP!$D$2&amp;":"&amp;dbP!$D$2),"&lt;="&amp;AU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V346" s="1">
        <f ca="1">SUMIFS(INDIRECT($F$1&amp;$F346&amp;":"&amp;$F346),INDIRECT($F$1&amp;dbP!$D$2&amp;":"&amp;dbP!$D$2),"&gt;="&amp;AV$6,INDIRECT($F$1&amp;dbP!$D$2&amp;":"&amp;dbP!$D$2),"&lt;="&amp;AV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W346" s="1">
        <f ca="1">SUMIFS(INDIRECT($F$1&amp;$F346&amp;":"&amp;$F346),INDIRECT($F$1&amp;dbP!$D$2&amp;":"&amp;dbP!$D$2),"&gt;="&amp;AW$6,INDIRECT($F$1&amp;dbP!$D$2&amp;":"&amp;dbP!$D$2),"&lt;="&amp;AW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X346" s="1">
        <f ca="1">SUMIFS(INDIRECT($F$1&amp;$F346&amp;":"&amp;$F346),INDIRECT($F$1&amp;dbP!$D$2&amp;":"&amp;dbP!$D$2),"&gt;="&amp;AX$6,INDIRECT($F$1&amp;dbP!$D$2&amp;":"&amp;dbP!$D$2),"&lt;="&amp;AX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Y346" s="1">
        <f ca="1">SUMIFS(INDIRECT($F$1&amp;$F346&amp;":"&amp;$F346),INDIRECT($F$1&amp;dbP!$D$2&amp;":"&amp;dbP!$D$2),"&gt;="&amp;AY$6,INDIRECT($F$1&amp;dbP!$D$2&amp;":"&amp;dbP!$D$2),"&lt;="&amp;AY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AZ346" s="1">
        <f ca="1">SUMIFS(INDIRECT($F$1&amp;$F346&amp;":"&amp;$F346),INDIRECT($F$1&amp;dbP!$D$2&amp;":"&amp;dbP!$D$2),"&gt;="&amp;AZ$6,INDIRECT($F$1&amp;dbP!$D$2&amp;":"&amp;dbP!$D$2),"&lt;="&amp;AZ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A346" s="1">
        <f ca="1">SUMIFS(INDIRECT($F$1&amp;$F346&amp;":"&amp;$F346),INDIRECT($F$1&amp;dbP!$D$2&amp;":"&amp;dbP!$D$2),"&gt;="&amp;BA$6,INDIRECT($F$1&amp;dbP!$D$2&amp;":"&amp;dbP!$D$2),"&lt;="&amp;BA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B346" s="1">
        <f ca="1">SUMIFS(INDIRECT($F$1&amp;$F346&amp;":"&amp;$F346),INDIRECT($F$1&amp;dbP!$D$2&amp;":"&amp;dbP!$D$2),"&gt;="&amp;BB$6,INDIRECT($F$1&amp;dbP!$D$2&amp;":"&amp;dbP!$D$2),"&lt;="&amp;BB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C346" s="1">
        <f ca="1">SUMIFS(INDIRECT($F$1&amp;$F346&amp;":"&amp;$F346),INDIRECT($F$1&amp;dbP!$D$2&amp;":"&amp;dbP!$D$2),"&gt;="&amp;BC$6,INDIRECT($F$1&amp;dbP!$D$2&amp;":"&amp;dbP!$D$2),"&lt;="&amp;BC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D346" s="1">
        <f ca="1">SUMIFS(INDIRECT($F$1&amp;$F346&amp;":"&amp;$F346),INDIRECT($F$1&amp;dbP!$D$2&amp;":"&amp;dbP!$D$2),"&gt;="&amp;BD$6,INDIRECT($F$1&amp;dbP!$D$2&amp;":"&amp;dbP!$D$2),"&lt;="&amp;BD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  <c r="BE346" s="1">
        <f ca="1">SUMIFS(INDIRECT($F$1&amp;$F346&amp;":"&amp;$F346),INDIRECT($F$1&amp;dbP!$D$2&amp;":"&amp;dbP!$D$2),"&gt;="&amp;BE$6,INDIRECT($F$1&amp;dbP!$D$2&amp;":"&amp;dbP!$D$2),"&lt;="&amp;BE$7,INDIRECT($F$1&amp;dbP!$O$2&amp;":"&amp;dbP!$O$2),$H346,INDIRECT($F$1&amp;dbP!$P$2&amp;":"&amp;dbP!$P$2),IF($I346=$J346,"*",$I346),INDIRECT($F$1&amp;dbP!$Q$2&amp;":"&amp;dbP!$Q$2),IF(OR($I346=$J346,"  "&amp;$I346=$J346),"*",RIGHT($J346,LEN($J346)-4)),INDIRECT($F$1&amp;dbP!$AC$2&amp;":"&amp;dbP!$AC$2),RepP!$J$3)</f>
        <v>0</v>
      </c>
    </row>
    <row r="347" spans="2:57" x14ac:dyDescent="0.3">
      <c r="B347" s="1">
        <f>MAX(B$246:B346)+1</f>
        <v>104</v>
      </c>
      <c r="D347" s="1" t="str">
        <f ca="1">INDIRECT($B$1&amp;Items!T$2&amp;$B347)</f>
        <v>CF(-)</v>
      </c>
      <c r="F347" s="1" t="str">
        <f ca="1">INDIRECT($B$1&amp;Items!P$2&amp;$B347)</f>
        <v>AA</v>
      </c>
      <c r="H347" s="13" t="str">
        <f ca="1">INDIRECT($B$1&amp;Items!M$2&amp;$B347)</f>
        <v>Оплата операционных расходов</v>
      </c>
      <c r="I347" s="13" t="str">
        <f ca="1">IF(INDIRECT($B$1&amp;Items!N$2&amp;$B347)="",H347,INDIRECT($B$1&amp;Items!N$2&amp;$B347))</f>
        <v>Оплата операционных расходов - блок-2</v>
      </c>
      <c r="J347" s="1" t="str">
        <f ca="1">IF(INDIRECT($B$1&amp;Items!O$2&amp;$B347)="",IF(H347&lt;&gt;I347,"  "&amp;I347,I347),"    "&amp;INDIRECT($B$1&amp;Items!O$2&amp;$B347))</f>
        <v xml:space="preserve">    Операционные расходы - 2-9</v>
      </c>
      <c r="S347" s="1">
        <f ca="1">SUM($U347:INDIRECT(ADDRESS(ROW(),SUMIFS($1:$1,$5:$5,MAX($5:$5)))))</f>
        <v>205835.32170000003</v>
      </c>
      <c r="V347" s="1">
        <f ca="1">SUMIFS(INDIRECT($F$1&amp;$F347&amp;":"&amp;$F347),INDIRECT($F$1&amp;dbP!$D$2&amp;":"&amp;dbP!$D$2),"&gt;="&amp;V$6,INDIRECT($F$1&amp;dbP!$D$2&amp;":"&amp;dbP!$D$2),"&lt;="&amp;V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W347" s="1">
        <f ca="1">SUMIFS(INDIRECT($F$1&amp;$F347&amp;":"&amp;$F347),INDIRECT($F$1&amp;dbP!$D$2&amp;":"&amp;dbP!$D$2),"&gt;="&amp;W$6,INDIRECT($F$1&amp;dbP!$D$2&amp;":"&amp;dbP!$D$2),"&lt;="&amp;W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X347" s="1">
        <f ca="1">SUMIFS(INDIRECT($F$1&amp;$F347&amp;":"&amp;$F347),INDIRECT($F$1&amp;dbP!$D$2&amp;":"&amp;dbP!$D$2),"&gt;="&amp;X$6,INDIRECT($F$1&amp;dbP!$D$2&amp;":"&amp;dbP!$D$2),"&lt;="&amp;X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205835.32170000003</v>
      </c>
      <c r="Y347" s="1">
        <f ca="1">SUMIFS(INDIRECT($F$1&amp;$F347&amp;":"&amp;$F347),INDIRECT($F$1&amp;dbP!$D$2&amp;":"&amp;dbP!$D$2),"&gt;="&amp;Y$6,INDIRECT($F$1&amp;dbP!$D$2&amp;":"&amp;dbP!$D$2),"&lt;="&amp;Y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Z347" s="1">
        <f ca="1">SUMIFS(INDIRECT($F$1&amp;$F347&amp;":"&amp;$F347),INDIRECT($F$1&amp;dbP!$D$2&amp;":"&amp;dbP!$D$2),"&gt;="&amp;Z$6,INDIRECT($F$1&amp;dbP!$D$2&amp;":"&amp;dbP!$D$2),"&lt;="&amp;Z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A347" s="1">
        <f ca="1">SUMIFS(INDIRECT($F$1&amp;$F347&amp;":"&amp;$F347),INDIRECT($F$1&amp;dbP!$D$2&amp;":"&amp;dbP!$D$2),"&gt;="&amp;AA$6,INDIRECT($F$1&amp;dbP!$D$2&amp;":"&amp;dbP!$D$2),"&lt;="&amp;AA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B347" s="1">
        <f ca="1">SUMIFS(INDIRECT($F$1&amp;$F347&amp;":"&amp;$F347),INDIRECT($F$1&amp;dbP!$D$2&amp;":"&amp;dbP!$D$2),"&gt;="&amp;AB$6,INDIRECT($F$1&amp;dbP!$D$2&amp;":"&amp;dbP!$D$2),"&lt;="&amp;AB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C347" s="1">
        <f ca="1">SUMIFS(INDIRECT($F$1&amp;$F347&amp;":"&amp;$F347),INDIRECT($F$1&amp;dbP!$D$2&amp;":"&amp;dbP!$D$2),"&gt;="&amp;AC$6,INDIRECT($F$1&amp;dbP!$D$2&amp;":"&amp;dbP!$D$2),"&lt;="&amp;AC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D347" s="1">
        <f ca="1">SUMIFS(INDIRECT($F$1&amp;$F347&amp;":"&amp;$F347),INDIRECT($F$1&amp;dbP!$D$2&amp;":"&amp;dbP!$D$2),"&gt;="&amp;AD$6,INDIRECT($F$1&amp;dbP!$D$2&amp;":"&amp;dbP!$D$2),"&lt;="&amp;AD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E347" s="1">
        <f ca="1">SUMIFS(INDIRECT($F$1&amp;$F347&amp;":"&amp;$F347),INDIRECT($F$1&amp;dbP!$D$2&amp;":"&amp;dbP!$D$2),"&gt;="&amp;AE$6,INDIRECT($F$1&amp;dbP!$D$2&amp;":"&amp;dbP!$D$2),"&lt;="&amp;AE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F347" s="1">
        <f ca="1">SUMIFS(INDIRECT($F$1&amp;$F347&amp;":"&amp;$F347),INDIRECT($F$1&amp;dbP!$D$2&amp;":"&amp;dbP!$D$2),"&gt;="&amp;AF$6,INDIRECT($F$1&amp;dbP!$D$2&amp;":"&amp;dbP!$D$2),"&lt;="&amp;AF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G347" s="1">
        <f ca="1">SUMIFS(INDIRECT($F$1&amp;$F347&amp;":"&amp;$F347),INDIRECT($F$1&amp;dbP!$D$2&amp;":"&amp;dbP!$D$2),"&gt;="&amp;AG$6,INDIRECT($F$1&amp;dbP!$D$2&amp;":"&amp;dbP!$D$2),"&lt;="&amp;AG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H347" s="1">
        <f ca="1">SUMIFS(INDIRECT($F$1&amp;$F347&amp;":"&amp;$F347),INDIRECT($F$1&amp;dbP!$D$2&amp;":"&amp;dbP!$D$2),"&gt;="&amp;AH$6,INDIRECT($F$1&amp;dbP!$D$2&amp;":"&amp;dbP!$D$2),"&lt;="&amp;AH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I347" s="1">
        <f ca="1">SUMIFS(INDIRECT($F$1&amp;$F347&amp;":"&amp;$F347),INDIRECT($F$1&amp;dbP!$D$2&amp;":"&amp;dbP!$D$2),"&gt;="&amp;AI$6,INDIRECT($F$1&amp;dbP!$D$2&amp;":"&amp;dbP!$D$2),"&lt;="&amp;AI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J347" s="1">
        <f ca="1">SUMIFS(INDIRECT($F$1&amp;$F347&amp;":"&amp;$F347),INDIRECT($F$1&amp;dbP!$D$2&amp;":"&amp;dbP!$D$2),"&gt;="&amp;AJ$6,INDIRECT($F$1&amp;dbP!$D$2&amp;":"&amp;dbP!$D$2),"&lt;="&amp;AJ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K347" s="1">
        <f ca="1">SUMIFS(INDIRECT($F$1&amp;$F347&amp;":"&amp;$F347),INDIRECT($F$1&amp;dbP!$D$2&amp;":"&amp;dbP!$D$2),"&gt;="&amp;AK$6,INDIRECT($F$1&amp;dbP!$D$2&amp;":"&amp;dbP!$D$2),"&lt;="&amp;AK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L347" s="1">
        <f ca="1">SUMIFS(INDIRECT($F$1&amp;$F347&amp;":"&amp;$F347),INDIRECT($F$1&amp;dbP!$D$2&amp;":"&amp;dbP!$D$2),"&gt;="&amp;AL$6,INDIRECT($F$1&amp;dbP!$D$2&amp;":"&amp;dbP!$D$2),"&lt;="&amp;AL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M347" s="1">
        <f ca="1">SUMIFS(INDIRECT($F$1&amp;$F347&amp;":"&amp;$F347),INDIRECT($F$1&amp;dbP!$D$2&amp;":"&amp;dbP!$D$2),"&gt;="&amp;AM$6,INDIRECT($F$1&amp;dbP!$D$2&amp;":"&amp;dbP!$D$2),"&lt;="&amp;AM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N347" s="1">
        <f ca="1">SUMIFS(INDIRECT($F$1&amp;$F347&amp;":"&amp;$F347),INDIRECT($F$1&amp;dbP!$D$2&amp;":"&amp;dbP!$D$2),"&gt;="&amp;AN$6,INDIRECT($F$1&amp;dbP!$D$2&amp;":"&amp;dbP!$D$2),"&lt;="&amp;AN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O347" s="1">
        <f ca="1">SUMIFS(INDIRECT($F$1&amp;$F347&amp;":"&amp;$F347),INDIRECT($F$1&amp;dbP!$D$2&amp;":"&amp;dbP!$D$2),"&gt;="&amp;AO$6,INDIRECT($F$1&amp;dbP!$D$2&amp;":"&amp;dbP!$D$2),"&lt;="&amp;AO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P347" s="1">
        <f ca="1">SUMIFS(INDIRECT($F$1&amp;$F347&amp;":"&amp;$F347),INDIRECT($F$1&amp;dbP!$D$2&amp;":"&amp;dbP!$D$2),"&gt;="&amp;AP$6,INDIRECT($F$1&amp;dbP!$D$2&amp;":"&amp;dbP!$D$2),"&lt;="&amp;AP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Q347" s="1">
        <f ca="1">SUMIFS(INDIRECT($F$1&amp;$F347&amp;":"&amp;$F347),INDIRECT($F$1&amp;dbP!$D$2&amp;":"&amp;dbP!$D$2),"&gt;="&amp;AQ$6,INDIRECT($F$1&amp;dbP!$D$2&amp;":"&amp;dbP!$D$2),"&lt;="&amp;AQ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R347" s="1">
        <f ca="1">SUMIFS(INDIRECT($F$1&amp;$F347&amp;":"&amp;$F347),INDIRECT($F$1&amp;dbP!$D$2&amp;":"&amp;dbP!$D$2),"&gt;="&amp;AR$6,INDIRECT($F$1&amp;dbP!$D$2&amp;":"&amp;dbP!$D$2),"&lt;="&amp;AR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S347" s="1">
        <f ca="1">SUMIFS(INDIRECT($F$1&amp;$F347&amp;":"&amp;$F347),INDIRECT($F$1&amp;dbP!$D$2&amp;":"&amp;dbP!$D$2),"&gt;="&amp;AS$6,INDIRECT($F$1&amp;dbP!$D$2&amp;":"&amp;dbP!$D$2),"&lt;="&amp;AS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T347" s="1">
        <f ca="1">SUMIFS(INDIRECT($F$1&amp;$F347&amp;":"&amp;$F347),INDIRECT($F$1&amp;dbP!$D$2&amp;":"&amp;dbP!$D$2),"&gt;="&amp;AT$6,INDIRECT($F$1&amp;dbP!$D$2&amp;":"&amp;dbP!$D$2),"&lt;="&amp;AT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U347" s="1">
        <f ca="1">SUMIFS(INDIRECT($F$1&amp;$F347&amp;":"&amp;$F347),INDIRECT($F$1&amp;dbP!$D$2&amp;":"&amp;dbP!$D$2),"&gt;="&amp;AU$6,INDIRECT($F$1&amp;dbP!$D$2&amp;":"&amp;dbP!$D$2),"&lt;="&amp;AU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V347" s="1">
        <f ca="1">SUMIFS(INDIRECT($F$1&amp;$F347&amp;":"&amp;$F347),INDIRECT($F$1&amp;dbP!$D$2&amp;":"&amp;dbP!$D$2),"&gt;="&amp;AV$6,INDIRECT($F$1&amp;dbP!$D$2&amp;":"&amp;dbP!$D$2),"&lt;="&amp;AV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W347" s="1">
        <f ca="1">SUMIFS(INDIRECT($F$1&amp;$F347&amp;":"&amp;$F347),INDIRECT($F$1&amp;dbP!$D$2&amp;":"&amp;dbP!$D$2),"&gt;="&amp;AW$6,INDIRECT($F$1&amp;dbP!$D$2&amp;":"&amp;dbP!$D$2),"&lt;="&amp;AW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X347" s="1">
        <f ca="1">SUMIFS(INDIRECT($F$1&amp;$F347&amp;":"&amp;$F347),INDIRECT($F$1&amp;dbP!$D$2&amp;":"&amp;dbP!$D$2),"&gt;="&amp;AX$6,INDIRECT($F$1&amp;dbP!$D$2&amp;":"&amp;dbP!$D$2),"&lt;="&amp;AX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Y347" s="1">
        <f ca="1">SUMIFS(INDIRECT($F$1&amp;$F347&amp;":"&amp;$F347),INDIRECT($F$1&amp;dbP!$D$2&amp;":"&amp;dbP!$D$2),"&gt;="&amp;AY$6,INDIRECT($F$1&amp;dbP!$D$2&amp;":"&amp;dbP!$D$2),"&lt;="&amp;AY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AZ347" s="1">
        <f ca="1">SUMIFS(INDIRECT($F$1&amp;$F347&amp;":"&amp;$F347),INDIRECT($F$1&amp;dbP!$D$2&amp;":"&amp;dbP!$D$2),"&gt;="&amp;AZ$6,INDIRECT($F$1&amp;dbP!$D$2&amp;":"&amp;dbP!$D$2),"&lt;="&amp;AZ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A347" s="1">
        <f ca="1">SUMIFS(INDIRECT($F$1&amp;$F347&amp;":"&amp;$F347),INDIRECT($F$1&amp;dbP!$D$2&amp;":"&amp;dbP!$D$2),"&gt;="&amp;BA$6,INDIRECT($F$1&amp;dbP!$D$2&amp;":"&amp;dbP!$D$2),"&lt;="&amp;BA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B347" s="1">
        <f ca="1">SUMIFS(INDIRECT($F$1&amp;$F347&amp;":"&amp;$F347),INDIRECT($F$1&amp;dbP!$D$2&amp;":"&amp;dbP!$D$2),"&gt;="&amp;BB$6,INDIRECT($F$1&amp;dbP!$D$2&amp;":"&amp;dbP!$D$2),"&lt;="&amp;BB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C347" s="1">
        <f ca="1">SUMIFS(INDIRECT($F$1&amp;$F347&amp;":"&amp;$F347),INDIRECT($F$1&amp;dbP!$D$2&amp;":"&amp;dbP!$D$2),"&gt;="&amp;BC$6,INDIRECT($F$1&amp;dbP!$D$2&amp;":"&amp;dbP!$D$2),"&lt;="&amp;BC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D347" s="1">
        <f ca="1">SUMIFS(INDIRECT($F$1&amp;$F347&amp;":"&amp;$F347),INDIRECT($F$1&amp;dbP!$D$2&amp;":"&amp;dbP!$D$2),"&gt;="&amp;BD$6,INDIRECT($F$1&amp;dbP!$D$2&amp;":"&amp;dbP!$D$2),"&lt;="&amp;BD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  <c r="BE347" s="1">
        <f ca="1">SUMIFS(INDIRECT($F$1&amp;$F347&amp;":"&amp;$F347),INDIRECT($F$1&amp;dbP!$D$2&amp;":"&amp;dbP!$D$2),"&gt;="&amp;BE$6,INDIRECT($F$1&amp;dbP!$D$2&amp;":"&amp;dbP!$D$2),"&lt;="&amp;BE$7,INDIRECT($F$1&amp;dbP!$O$2&amp;":"&amp;dbP!$O$2),$H347,INDIRECT($F$1&amp;dbP!$P$2&amp;":"&amp;dbP!$P$2),IF($I347=$J347,"*",$I347),INDIRECT($F$1&amp;dbP!$Q$2&amp;":"&amp;dbP!$Q$2),IF(OR($I347=$J347,"  "&amp;$I347=$J347),"*",RIGHT($J347,LEN($J347)-4)),INDIRECT($F$1&amp;dbP!$AC$2&amp;":"&amp;dbP!$AC$2),RepP!$J$3)</f>
        <v>0</v>
      </c>
    </row>
    <row r="348" spans="2:57" x14ac:dyDescent="0.3">
      <c r="B348" s="1">
        <f>MAX(B$246:B347)+1</f>
        <v>105</v>
      </c>
      <c r="D348" s="1" t="str">
        <f ca="1">INDIRECT($B$1&amp;Items!T$2&amp;$B348)</f>
        <v>CF(-)</v>
      </c>
      <c r="F348" s="1" t="str">
        <f ca="1">INDIRECT($B$1&amp;Items!P$2&amp;$B348)</f>
        <v>AA</v>
      </c>
      <c r="H348" s="13" t="str">
        <f ca="1">INDIRECT($B$1&amp;Items!M$2&amp;$B348)</f>
        <v>Оплата операционных расходов</v>
      </c>
      <c r="I348" s="13" t="str">
        <f ca="1">IF(INDIRECT($B$1&amp;Items!N$2&amp;$B348)="",H348,INDIRECT($B$1&amp;Items!N$2&amp;$B348))</f>
        <v>Оплата операционных расходов - блок-2</v>
      </c>
      <c r="J348" s="1" t="str">
        <f ca="1">IF(INDIRECT($B$1&amp;Items!O$2&amp;$B348)="",IF(H348&lt;&gt;I348,"  "&amp;I348,I348),"    "&amp;INDIRECT($B$1&amp;Items!O$2&amp;$B348))</f>
        <v xml:space="preserve">    Операционные расходы - 2-10</v>
      </c>
      <c r="S348" s="1">
        <f ca="1">SUM($U348:INDIRECT(ADDRESS(ROW(),SUMIFS($1:$1,$5:$5,MAX($5:$5)))))</f>
        <v>116904.02893000001</v>
      </c>
      <c r="V348" s="1">
        <f ca="1">SUMIFS(INDIRECT($F$1&amp;$F348&amp;":"&amp;$F348),INDIRECT($F$1&amp;dbP!$D$2&amp;":"&amp;dbP!$D$2),"&gt;="&amp;V$6,INDIRECT($F$1&amp;dbP!$D$2&amp;":"&amp;dbP!$D$2),"&lt;="&amp;V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W348" s="1">
        <f ca="1">SUMIFS(INDIRECT($F$1&amp;$F348&amp;":"&amp;$F348),INDIRECT($F$1&amp;dbP!$D$2&amp;":"&amp;dbP!$D$2),"&gt;="&amp;W$6,INDIRECT($F$1&amp;dbP!$D$2&amp;":"&amp;dbP!$D$2),"&lt;="&amp;W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X348" s="1">
        <f ca="1">SUMIFS(INDIRECT($F$1&amp;$F348&amp;":"&amp;$F348),INDIRECT($F$1&amp;dbP!$D$2&amp;":"&amp;dbP!$D$2),"&gt;="&amp;X$6,INDIRECT($F$1&amp;dbP!$D$2&amp;":"&amp;dbP!$D$2),"&lt;="&amp;X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116904.02893000001</v>
      </c>
      <c r="Y348" s="1">
        <f ca="1">SUMIFS(INDIRECT($F$1&amp;$F348&amp;":"&amp;$F348),INDIRECT($F$1&amp;dbP!$D$2&amp;":"&amp;dbP!$D$2),"&gt;="&amp;Y$6,INDIRECT($F$1&amp;dbP!$D$2&amp;":"&amp;dbP!$D$2),"&lt;="&amp;Y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Z348" s="1">
        <f ca="1">SUMIFS(INDIRECT($F$1&amp;$F348&amp;":"&amp;$F348),INDIRECT($F$1&amp;dbP!$D$2&amp;":"&amp;dbP!$D$2),"&gt;="&amp;Z$6,INDIRECT($F$1&amp;dbP!$D$2&amp;":"&amp;dbP!$D$2),"&lt;="&amp;Z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A348" s="1">
        <f ca="1">SUMIFS(INDIRECT($F$1&amp;$F348&amp;":"&amp;$F348),INDIRECT($F$1&amp;dbP!$D$2&amp;":"&amp;dbP!$D$2),"&gt;="&amp;AA$6,INDIRECT($F$1&amp;dbP!$D$2&amp;":"&amp;dbP!$D$2),"&lt;="&amp;AA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B348" s="1">
        <f ca="1">SUMIFS(INDIRECT($F$1&amp;$F348&amp;":"&amp;$F348),INDIRECT($F$1&amp;dbP!$D$2&amp;":"&amp;dbP!$D$2),"&gt;="&amp;AB$6,INDIRECT($F$1&amp;dbP!$D$2&amp;":"&amp;dbP!$D$2),"&lt;="&amp;AB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C348" s="1">
        <f ca="1">SUMIFS(INDIRECT($F$1&amp;$F348&amp;":"&amp;$F348),INDIRECT($F$1&amp;dbP!$D$2&amp;":"&amp;dbP!$D$2),"&gt;="&amp;AC$6,INDIRECT($F$1&amp;dbP!$D$2&amp;":"&amp;dbP!$D$2),"&lt;="&amp;AC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D348" s="1">
        <f ca="1">SUMIFS(INDIRECT($F$1&amp;$F348&amp;":"&amp;$F348),INDIRECT($F$1&amp;dbP!$D$2&amp;":"&amp;dbP!$D$2),"&gt;="&amp;AD$6,INDIRECT($F$1&amp;dbP!$D$2&amp;":"&amp;dbP!$D$2),"&lt;="&amp;AD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E348" s="1">
        <f ca="1">SUMIFS(INDIRECT($F$1&amp;$F348&amp;":"&amp;$F348),INDIRECT($F$1&amp;dbP!$D$2&amp;":"&amp;dbP!$D$2),"&gt;="&amp;AE$6,INDIRECT($F$1&amp;dbP!$D$2&amp;":"&amp;dbP!$D$2),"&lt;="&amp;AE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F348" s="1">
        <f ca="1">SUMIFS(INDIRECT($F$1&amp;$F348&amp;":"&amp;$F348),INDIRECT($F$1&amp;dbP!$D$2&amp;":"&amp;dbP!$D$2),"&gt;="&amp;AF$6,INDIRECT($F$1&amp;dbP!$D$2&amp;":"&amp;dbP!$D$2),"&lt;="&amp;AF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G348" s="1">
        <f ca="1">SUMIFS(INDIRECT($F$1&amp;$F348&amp;":"&amp;$F348),INDIRECT($F$1&amp;dbP!$D$2&amp;":"&amp;dbP!$D$2),"&gt;="&amp;AG$6,INDIRECT($F$1&amp;dbP!$D$2&amp;":"&amp;dbP!$D$2),"&lt;="&amp;AG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H348" s="1">
        <f ca="1">SUMIFS(INDIRECT($F$1&amp;$F348&amp;":"&amp;$F348),INDIRECT($F$1&amp;dbP!$D$2&amp;":"&amp;dbP!$D$2),"&gt;="&amp;AH$6,INDIRECT($F$1&amp;dbP!$D$2&amp;":"&amp;dbP!$D$2),"&lt;="&amp;AH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I348" s="1">
        <f ca="1">SUMIFS(INDIRECT($F$1&amp;$F348&amp;":"&amp;$F348),INDIRECT($F$1&amp;dbP!$D$2&amp;":"&amp;dbP!$D$2),"&gt;="&amp;AI$6,INDIRECT($F$1&amp;dbP!$D$2&amp;":"&amp;dbP!$D$2),"&lt;="&amp;AI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J348" s="1">
        <f ca="1">SUMIFS(INDIRECT($F$1&amp;$F348&amp;":"&amp;$F348),INDIRECT($F$1&amp;dbP!$D$2&amp;":"&amp;dbP!$D$2),"&gt;="&amp;AJ$6,INDIRECT($F$1&amp;dbP!$D$2&amp;":"&amp;dbP!$D$2),"&lt;="&amp;AJ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K348" s="1">
        <f ca="1">SUMIFS(INDIRECT($F$1&amp;$F348&amp;":"&amp;$F348),INDIRECT($F$1&amp;dbP!$D$2&amp;":"&amp;dbP!$D$2),"&gt;="&amp;AK$6,INDIRECT($F$1&amp;dbP!$D$2&amp;":"&amp;dbP!$D$2),"&lt;="&amp;AK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L348" s="1">
        <f ca="1">SUMIFS(INDIRECT($F$1&amp;$F348&amp;":"&amp;$F348),INDIRECT($F$1&amp;dbP!$D$2&amp;":"&amp;dbP!$D$2),"&gt;="&amp;AL$6,INDIRECT($F$1&amp;dbP!$D$2&amp;":"&amp;dbP!$D$2),"&lt;="&amp;AL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M348" s="1">
        <f ca="1">SUMIFS(INDIRECT($F$1&amp;$F348&amp;":"&amp;$F348),INDIRECT($F$1&amp;dbP!$D$2&amp;":"&amp;dbP!$D$2),"&gt;="&amp;AM$6,INDIRECT($F$1&amp;dbP!$D$2&amp;":"&amp;dbP!$D$2),"&lt;="&amp;AM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N348" s="1">
        <f ca="1">SUMIFS(INDIRECT($F$1&amp;$F348&amp;":"&amp;$F348),INDIRECT($F$1&amp;dbP!$D$2&amp;":"&amp;dbP!$D$2),"&gt;="&amp;AN$6,INDIRECT($F$1&amp;dbP!$D$2&amp;":"&amp;dbP!$D$2),"&lt;="&amp;AN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O348" s="1">
        <f ca="1">SUMIFS(INDIRECT($F$1&amp;$F348&amp;":"&amp;$F348),INDIRECT($F$1&amp;dbP!$D$2&amp;":"&amp;dbP!$D$2),"&gt;="&amp;AO$6,INDIRECT($F$1&amp;dbP!$D$2&amp;":"&amp;dbP!$D$2),"&lt;="&amp;AO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P348" s="1">
        <f ca="1">SUMIFS(INDIRECT($F$1&amp;$F348&amp;":"&amp;$F348),INDIRECT($F$1&amp;dbP!$D$2&amp;":"&amp;dbP!$D$2),"&gt;="&amp;AP$6,INDIRECT($F$1&amp;dbP!$D$2&amp;":"&amp;dbP!$D$2),"&lt;="&amp;AP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Q348" s="1">
        <f ca="1">SUMIFS(INDIRECT($F$1&amp;$F348&amp;":"&amp;$F348),INDIRECT($F$1&amp;dbP!$D$2&amp;":"&amp;dbP!$D$2),"&gt;="&amp;AQ$6,INDIRECT($F$1&amp;dbP!$D$2&amp;":"&amp;dbP!$D$2),"&lt;="&amp;AQ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R348" s="1">
        <f ca="1">SUMIFS(INDIRECT($F$1&amp;$F348&amp;":"&amp;$F348),INDIRECT($F$1&amp;dbP!$D$2&amp;":"&amp;dbP!$D$2),"&gt;="&amp;AR$6,INDIRECT($F$1&amp;dbP!$D$2&amp;":"&amp;dbP!$D$2),"&lt;="&amp;AR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S348" s="1">
        <f ca="1">SUMIFS(INDIRECT($F$1&amp;$F348&amp;":"&amp;$F348),INDIRECT($F$1&amp;dbP!$D$2&amp;":"&amp;dbP!$D$2),"&gt;="&amp;AS$6,INDIRECT($F$1&amp;dbP!$D$2&amp;":"&amp;dbP!$D$2),"&lt;="&amp;AS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T348" s="1">
        <f ca="1">SUMIFS(INDIRECT($F$1&amp;$F348&amp;":"&amp;$F348),INDIRECT($F$1&amp;dbP!$D$2&amp;":"&amp;dbP!$D$2),"&gt;="&amp;AT$6,INDIRECT($F$1&amp;dbP!$D$2&amp;":"&amp;dbP!$D$2),"&lt;="&amp;AT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U348" s="1">
        <f ca="1">SUMIFS(INDIRECT($F$1&amp;$F348&amp;":"&amp;$F348),INDIRECT($F$1&amp;dbP!$D$2&amp;":"&amp;dbP!$D$2),"&gt;="&amp;AU$6,INDIRECT($F$1&amp;dbP!$D$2&amp;":"&amp;dbP!$D$2),"&lt;="&amp;AU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V348" s="1">
        <f ca="1">SUMIFS(INDIRECT($F$1&amp;$F348&amp;":"&amp;$F348),INDIRECT($F$1&amp;dbP!$D$2&amp;":"&amp;dbP!$D$2),"&gt;="&amp;AV$6,INDIRECT($F$1&amp;dbP!$D$2&amp;":"&amp;dbP!$D$2),"&lt;="&amp;AV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W348" s="1">
        <f ca="1">SUMIFS(INDIRECT($F$1&amp;$F348&amp;":"&amp;$F348),INDIRECT($F$1&amp;dbP!$D$2&amp;":"&amp;dbP!$D$2),"&gt;="&amp;AW$6,INDIRECT($F$1&amp;dbP!$D$2&amp;":"&amp;dbP!$D$2),"&lt;="&amp;AW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X348" s="1">
        <f ca="1">SUMIFS(INDIRECT($F$1&amp;$F348&amp;":"&amp;$F348),INDIRECT($F$1&amp;dbP!$D$2&amp;":"&amp;dbP!$D$2),"&gt;="&amp;AX$6,INDIRECT($F$1&amp;dbP!$D$2&amp;":"&amp;dbP!$D$2),"&lt;="&amp;AX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Y348" s="1">
        <f ca="1">SUMIFS(INDIRECT($F$1&amp;$F348&amp;":"&amp;$F348),INDIRECT($F$1&amp;dbP!$D$2&amp;":"&amp;dbP!$D$2),"&gt;="&amp;AY$6,INDIRECT($F$1&amp;dbP!$D$2&amp;":"&amp;dbP!$D$2),"&lt;="&amp;AY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AZ348" s="1">
        <f ca="1">SUMIFS(INDIRECT($F$1&amp;$F348&amp;":"&amp;$F348),INDIRECT($F$1&amp;dbP!$D$2&amp;":"&amp;dbP!$D$2),"&gt;="&amp;AZ$6,INDIRECT($F$1&amp;dbP!$D$2&amp;":"&amp;dbP!$D$2),"&lt;="&amp;AZ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A348" s="1">
        <f ca="1">SUMIFS(INDIRECT($F$1&amp;$F348&amp;":"&amp;$F348),INDIRECT($F$1&amp;dbP!$D$2&amp;":"&amp;dbP!$D$2),"&gt;="&amp;BA$6,INDIRECT($F$1&amp;dbP!$D$2&amp;":"&amp;dbP!$D$2),"&lt;="&amp;BA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B348" s="1">
        <f ca="1">SUMIFS(INDIRECT($F$1&amp;$F348&amp;":"&amp;$F348),INDIRECT($F$1&amp;dbP!$D$2&amp;":"&amp;dbP!$D$2),"&gt;="&amp;BB$6,INDIRECT($F$1&amp;dbP!$D$2&amp;":"&amp;dbP!$D$2),"&lt;="&amp;BB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C348" s="1">
        <f ca="1">SUMIFS(INDIRECT($F$1&amp;$F348&amp;":"&amp;$F348),INDIRECT($F$1&amp;dbP!$D$2&amp;":"&amp;dbP!$D$2),"&gt;="&amp;BC$6,INDIRECT($F$1&amp;dbP!$D$2&amp;":"&amp;dbP!$D$2),"&lt;="&amp;BC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D348" s="1">
        <f ca="1">SUMIFS(INDIRECT($F$1&amp;$F348&amp;":"&amp;$F348),INDIRECT($F$1&amp;dbP!$D$2&amp;":"&amp;dbP!$D$2),"&gt;="&amp;BD$6,INDIRECT($F$1&amp;dbP!$D$2&amp;":"&amp;dbP!$D$2),"&lt;="&amp;BD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  <c r="BE348" s="1">
        <f ca="1">SUMIFS(INDIRECT($F$1&amp;$F348&amp;":"&amp;$F348),INDIRECT($F$1&amp;dbP!$D$2&amp;":"&amp;dbP!$D$2),"&gt;="&amp;BE$6,INDIRECT($F$1&amp;dbP!$D$2&amp;":"&amp;dbP!$D$2),"&lt;="&amp;BE$7,INDIRECT($F$1&amp;dbP!$O$2&amp;":"&amp;dbP!$O$2),$H348,INDIRECT($F$1&amp;dbP!$P$2&amp;":"&amp;dbP!$P$2),IF($I348=$J348,"*",$I348),INDIRECT($F$1&amp;dbP!$Q$2&amp;":"&amp;dbP!$Q$2),IF(OR($I348=$J348,"  "&amp;$I348=$J348),"*",RIGHT($J348,LEN($J348)-4)),INDIRECT($F$1&amp;dbP!$AC$2&amp;":"&amp;dbP!$AC$2),RepP!$J$3)</f>
        <v>0</v>
      </c>
    </row>
    <row r="349" spans="2:57" x14ac:dyDescent="0.3">
      <c r="B349" s="1">
        <f>MAX(B$246:B348)+1</f>
        <v>106</v>
      </c>
      <c r="D349" s="1">
        <f ca="1">INDIRECT($B$1&amp;Items!T$2&amp;$B349)</f>
        <v>0</v>
      </c>
      <c r="F349" s="1" t="str">
        <f ca="1">INDIRECT($B$1&amp;Items!P$2&amp;$B349)</f>
        <v>AA</v>
      </c>
      <c r="H349" s="13" t="str">
        <f ca="1">INDIRECT($B$1&amp;Items!M$2&amp;$B349)</f>
        <v>Оплата операционных расходов</v>
      </c>
      <c r="I349" s="13" t="str">
        <f ca="1">IF(INDIRECT($B$1&amp;Items!N$2&amp;$B349)="",H349,INDIRECT($B$1&amp;Items!N$2&amp;$B349))</f>
        <v>Оплата операционных расходов - блок-3</v>
      </c>
      <c r="J349" s="1" t="str">
        <f ca="1">IF(INDIRECT($B$1&amp;Items!O$2&amp;$B349)="",IF(H349&lt;&gt;I349,"  "&amp;I349,I349),"    "&amp;INDIRECT($B$1&amp;Items!O$2&amp;$B349))</f>
        <v xml:space="preserve">  Оплата операционных расходов - блок-3</v>
      </c>
      <c r="S349" s="1">
        <f ca="1">SUM($U349:INDIRECT(ADDRESS(ROW(),SUMIFS($1:$1,$5:$5,MAX($5:$5)))))</f>
        <v>2313901.2817222001</v>
      </c>
      <c r="V349" s="1">
        <f ca="1">SUMIFS(INDIRECT($F$1&amp;$F349&amp;":"&amp;$F349),INDIRECT($F$1&amp;dbP!$D$2&amp;":"&amp;dbP!$D$2),"&gt;="&amp;V$6,INDIRECT($F$1&amp;dbP!$D$2&amp;":"&amp;dbP!$D$2),"&lt;="&amp;V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W349" s="1">
        <f ca="1">SUMIFS(INDIRECT($F$1&amp;$F349&amp;":"&amp;$F349),INDIRECT($F$1&amp;dbP!$D$2&amp;":"&amp;dbP!$D$2),"&gt;="&amp;W$6,INDIRECT($F$1&amp;dbP!$D$2&amp;":"&amp;dbP!$D$2),"&lt;="&amp;W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415955.26449730003</v>
      </c>
      <c r="X349" s="1">
        <f ca="1">SUMIFS(INDIRECT($F$1&amp;$F349&amp;":"&amp;$F349),INDIRECT($F$1&amp;dbP!$D$2&amp;":"&amp;dbP!$D$2),"&gt;="&amp;X$6,INDIRECT($F$1&amp;dbP!$D$2&amp;":"&amp;dbP!$D$2),"&lt;="&amp;X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116382.00000000001</v>
      </c>
      <c r="Y349" s="1">
        <f ca="1">SUMIFS(INDIRECT($F$1&amp;$F349&amp;":"&amp;$F349),INDIRECT($F$1&amp;dbP!$D$2&amp;":"&amp;dbP!$D$2),"&gt;="&amp;Y$6,INDIRECT($F$1&amp;dbP!$D$2&amp;":"&amp;dbP!$D$2),"&lt;="&amp;Y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380804.94699999999</v>
      </c>
      <c r="Z349" s="1">
        <f ca="1">SUMIFS(INDIRECT($F$1&amp;$F349&amp;":"&amp;$F349),INDIRECT($F$1&amp;dbP!$D$2&amp;":"&amp;dbP!$D$2),"&gt;="&amp;Z$6,INDIRECT($F$1&amp;dbP!$D$2&amp;":"&amp;dbP!$D$2),"&lt;="&amp;Z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573407.30482029996</v>
      </c>
      <c r="AA349" s="1">
        <f ca="1">SUMIFS(INDIRECT($F$1&amp;$F349&amp;":"&amp;$F349),INDIRECT($F$1&amp;dbP!$D$2&amp;":"&amp;dbP!$D$2),"&gt;="&amp;AA$6,INDIRECT($F$1&amp;dbP!$D$2&amp;":"&amp;dbP!$D$2),"&lt;="&amp;AA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541215.88122899993</v>
      </c>
      <c r="AB349" s="1">
        <f ca="1">SUMIFS(INDIRECT($F$1&amp;$F349&amp;":"&amp;$F349),INDIRECT($F$1&amp;dbP!$D$2&amp;":"&amp;dbP!$D$2),"&gt;="&amp;AB$6,INDIRECT($F$1&amp;dbP!$D$2&amp;":"&amp;dbP!$D$2),"&lt;="&amp;AB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286135.88417560002</v>
      </c>
      <c r="AC349" s="1">
        <f ca="1">SUMIFS(INDIRECT($F$1&amp;$F349&amp;":"&amp;$F349),INDIRECT($F$1&amp;dbP!$D$2&amp;":"&amp;dbP!$D$2),"&gt;="&amp;AC$6,INDIRECT($F$1&amp;dbP!$D$2&amp;":"&amp;dbP!$D$2),"&lt;="&amp;AC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D349" s="1">
        <f ca="1">SUMIFS(INDIRECT($F$1&amp;$F349&amp;":"&amp;$F349),INDIRECT($F$1&amp;dbP!$D$2&amp;":"&amp;dbP!$D$2),"&gt;="&amp;AD$6,INDIRECT($F$1&amp;dbP!$D$2&amp;":"&amp;dbP!$D$2),"&lt;="&amp;AD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E349" s="1">
        <f ca="1">SUMIFS(INDIRECT($F$1&amp;$F349&amp;":"&amp;$F349),INDIRECT($F$1&amp;dbP!$D$2&amp;":"&amp;dbP!$D$2),"&gt;="&amp;AE$6,INDIRECT($F$1&amp;dbP!$D$2&amp;":"&amp;dbP!$D$2),"&lt;="&amp;AE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F349" s="1">
        <f ca="1">SUMIFS(INDIRECT($F$1&amp;$F349&amp;":"&amp;$F349),INDIRECT($F$1&amp;dbP!$D$2&amp;":"&amp;dbP!$D$2),"&gt;="&amp;AF$6,INDIRECT($F$1&amp;dbP!$D$2&amp;":"&amp;dbP!$D$2),"&lt;="&amp;AF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G349" s="1">
        <f ca="1">SUMIFS(INDIRECT($F$1&amp;$F349&amp;":"&amp;$F349),INDIRECT($F$1&amp;dbP!$D$2&amp;":"&amp;dbP!$D$2),"&gt;="&amp;AG$6,INDIRECT($F$1&amp;dbP!$D$2&amp;":"&amp;dbP!$D$2),"&lt;="&amp;AG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H349" s="1">
        <f ca="1">SUMIFS(INDIRECT($F$1&amp;$F349&amp;":"&amp;$F349),INDIRECT($F$1&amp;dbP!$D$2&amp;":"&amp;dbP!$D$2),"&gt;="&amp;AH$6,INDIRECT($F$1&amp;dbP!$D$2&amp;":"&amp;dbP!$D$2),"&lt;="&amp;AH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I349" s="1">
        <f ca="1">SUMIFS(INDIRECT($F$1&amp;$F349&amp;":"&amp;$F349),INDIRECT($F$1&amp;dbP!$D$2&amp;":"&amp;dbP!$D$2),"&gt;="&amp;AI$6,INDIRECT($F$1&amp;dbP!$D$2&amp;":"&amp;dbP!$D$2),"&lt;="&amp;AI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J349" s="1">
        <f ca="1">SUMIFS(INDIRECT($F$1&amp;$F349&amp;":"&amp;$F349),INDIRECT($F$1&amp;dbP!$D$2&amp;":"&amp;dbP!$D$2),"&gt;="&amp;AJ$6,INDIRECT($F$1&amp;dbP!$D$2&amp;":"&amp;dbP!$D$2),"&lt;="&amp;AJ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K349" s="1">
        <f ca="1">SUMIFS(INDIRECT($F$1&amp;$F349&amp;":"&amp;$F349),INDIRECT($F$1&amp;dbP!$D$2&amp;":"&amp;dbP!$D$2),"&gt;="&amp;AK$6,INDIRECT($F$1&amp;dbP!$D$2&amp;":"&amp;dbP!$D$2),"&lt;="&amp;AK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L349" s="1">
        <f ca="1">SUMIFS(INDIRECT($F$1&amp;$F349&amp;":"&amp;$F349),INDIRECT($F$1&amp;dbP!$D$2&amp;":"&amp;dbP!$D$2),"&gt;="&amp;AL$6,INDIRECT($F$1&amp;dbP!$D$2&amp;":"&amp;dbP!$D$2),"&lt;="&amp;AL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M349" s="1">
        <f ca="1">SUMIFS(INDIRECT($F$1&amp;$F349&amp;":"&amp;$F349),INDIRECT($F$1&amp;dbP!$D$2&amp;":"&amp;dbP!$D$2),"&gt;="&amp;AM$6,INDIRECT($F$1&amp;dbP!$D$2&amp;":"&amp;dbP!$D$2),"&lt;="&amp;AM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N349" s="1">
        <f ca="1">SUMIFS(INDIRECT($F$1&amp;$F349&amp;":"&amp;$F349),INDIRECT($F$1&amp;dbP!$D$2&amp;":"&amp;dbP!$D$2),"&gt;="&amp;AN$6,INDIRECT($F$1&amp;dbP!$D$2&amp;":"&amp;dbP!$D$2),"&lt;="&amp;AN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O349" s="1">
        <f ca="1">SUMIFS(INDIRECT($F$1&amp;$F349&amp;":"&amp;$F349),INDIRECT($F$1&amp;dbP!$D$2&amp;":"&amp;dbP!$D$2),"&gt;="&amp;AO$6,INDIRECT($F$1&amp;dbP!$D$2&amp;":"&amp;dbP!$D$2),"&lt;="&amp;AO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P349" s="1">
        <f ca="1">SUMIFS(INDIRECT($F$1&amp;$F349&amp;":"&amp;$F349),INDIRECT($F$1&amp;dbP!$D$2&amp;":"&amp;dbP!$D$2),"&gt;="&amp;AP$6,INDIRECT($F$1&amp;dbP!$D$2&amp;":"&amp;dbP!$D$2),"&lt;="&amp;AP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Q349" s="1">
        <f ca="1">SUMIFS(INDIRECT($F$1&amp;$F349&amp;":"&amp;$F349),INDIRECT($F$1&amp;dbP!$D$2&amp;":"&amp;dbP!$D$2),"&gt;="&amp;AQ$6,INDIRECT($F$1&amp;dbP!$D$2&amp;":"&amp;dbP!$D$2),"&lt;="&amp;AQ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R349" s="1">
        <f ca="1">SUMIFS(INDIRECT($F$1&amp;$F349&amp;":"&amp;$F349),INDIRECT($F$1&amp;dbP!$D$2&amp;":"&amp;dbP!$D$2),"&gt;="&amp;AR$6,INDIRECT($F$1&amp;dbP!$D$2&amp;":"&amp;dbP!$D$2),"&lt;="&amp;AR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S349" s="1">
        <f ca="1">SUMIFS(INDIRECT($F$1&amp;$F349&amp;":"&amp;$F349),INDIRECT($F$1&amp;dbP!$D$2&amp;":"&amp;dbP!$D$2),"&gt;="&amp;AS$6,INDIRECT($F$1&amp;dbP!$D$2&amp;":"&amp;dbP!$D$2),"&lt;="&amp;AS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T349" s="1">
        <f ca="1">SUMIFS(INDIRECT($F$1&amp;$F349&amp;":"&amp;$F349),INDIRECT($F$1&amp;dbP!$D$2&amp;":"&amp;dbP!$D$2),"&gt;="&amp;AT$6,INDIRECT($F$1&amp;dbP!$D$2&amp;":"&amp;dbP!$D$2),"&lt;="&amp;AT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U349" s="1">
        <f ca="1">SUMIFS(INDIRECT($F$1&amp;$F349&amp;":"&amp;$F349),INDIRECT($F$1&amp;dbP!$D$2&amp;":"&amp;dbP!$D$2),"&gt;="&amp;AU$6,INDIRECT($F$1&amp;dbP!$D$2&amp;":"&amp;dbP!$D$2),"&lt;="&amp;AU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V349" s="1">
        <f ca="1">SUMIFS(INDIRECT($F$1&amp;$F349&amp;":"&amp;$F349),INDIRECT($F$1&amp;dbP!$D$2&amp;":"&amp;dbP!$D$2),"&gt;="&amp;AV$6,INDIRECT($F$1&amp;dbP!$D$2&amp;":"&amp;dbP!$D$2),"&lt;="&amp;AV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W349" s="1">
        <f ca="1">SUMIFS(INDIRECT($F$1&amp;$F349&amp;":"&amp;$F349),INDIRECT($F$1&amp;dbP!$D$2&amp;":"&amp;dbP!$D$2),"&gt;="&amp;AW$6,INDIRECT($F$1&amp;dbP!$D$2&amp;":"&amp;dbP!$D$2),"&lt;="&amp;AW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X349" s="1">
        <f ca="1">SUMIFS(INDIRECT($F$1&amp;$F349&amp;":"&amp;$F349),INDIRECT($F$1&amp;dbP!$D$2&amp;":"&amp;dbP!$D$2),"&gt;="&amp;AX$6,INDIRECT($F$1&amp;dbP!$D$2&amp;":"&amp;dbP!$D$2),"&lt;="&amp;AX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Y349" s="1">
        <f ca="1">SUMIFS(INDIRECT($F$1&amp;$F349&amp;":"&amp;$F349),INDIRECT($F$1&amp;dbP!$D$2&amp;":"&amp;dbP!$D$2),"&gt;="&amp;AY$6,INDIRECT($F$1&amp;dbP!$D$2&amp;":"&amp;dbP!$D$2),"&lt;="&amp;AY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AZ349" s="1">
        <f ca="1">SUMIFS(INDIRECT($F$1&amp;$F349&amp;":"&amp;$F349),INDIRECT($F$1&amp;dbP!$D$2&amp;":"&amp;dbP!$D$2),"&gt;="&amp;AZ$6,INDIRECT($F$1&amp;dbP!$D$2&amp;":"&amp;dbP!$D$2),"&lt;="&amp;AZ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A349" s="1">
        <f ca="1">SUMIFS(INDIRECT($F$1&amp;$F349&amp;":"&amp;$F349),INDIRECT($F$1&amp;dbP!$D$2&amp;":"&amp;dbP!$D$2),"&gt;="&amp;BA$6,INDIRECT($F$1&amp;dbP!$D$2&amp;":"&amp;dbP!$D$2),"&lt;="&amp;BA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B349" s="1">
        <f ca="1">SUMIFS(INDIRECT($F$1&amp;$F349&amp;":"&amp;$F349),INDIRECT($F$1&amp;dbP!$D$2&amp;":"&amp;dbP!$D$2),"&gt;="&amp;BB$6,INDIRECT($F$1&amp;dbP!$D$2&amp;":"&amp;dbP!$D$2),"&lt;="&amp;BB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C349" s="1">
        <f ca="1">SUMIFS(INDIRECT($F$1&amp;$F349&amp;":"&amp;$F349),INDIRECT($F$1&amp;dbP!$D$2&amp;":"&amp;dbP!$D$2),"&gt;="&amp;BC$6,INDIRECT($F$1&amp;dbP!$D$2&amp;":"&amp;dbP!$D$2),"&lt;="&amp;BC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D349" s="1">
        <f ca="1">SUMIFS(INDIRECT($F$1&amp;$F349&amp;":"&amp;$F349),INDIRECT($F$1&amp;dbP!$D$2&amp;":"&amp;dbP!$D$2),"&gt;="&amp;BD$6,INDIRECT($F$1&amp;dbP!$D$2&amp;":"&amp;dbP!$D$2),"&lt;="&amp;BD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  <c r="BE349" s="1">
        <f ca="1">SUMIFS(INDIRECT($F$1&amp;$F349&amp;":"&amp;$F349),INDIRECT($F$1&amp;dbP!$D$2&amp;":"&amp;dbP!$D$2),"&gt;="&amp;BE$6,INDIRECT($F$1&amp;dbP!$D$2&amp;":"&amp;dbP!$D$2),"&lt;="&amp;BE$7,INDIRECT($F$1&amp;dbP!$O$2&amp;":"&amp;dbP!$O$2),$H349,INDIRECT($F$1&amp;dbP!$P$2&amp;":"&amp;dbP!$P$2),IF($I349=$J349,"*",$I349),INDIRECT($F$1&amp;dbP!$Q$2&amp;":"&amp;dbP!$Q$2),IF(OR($I349=$J349,"  "&amp;$I349=$J349),"*",RIGHT($J349,LEN($J349)-4)),INDIRECT($F$1&amp;dbP!$AC$2&amp;":"&amp;dbP!$AC$2),RepP!$J$3)</f>
        <v>0</v>
      </c>
    </row>
    <row r="350" spans="2:57" x14ac:dyDescent="0.3">
      <c r="B350" s="1">
        <f>MAX(B$246:B349)+1</f>
        <v>107</v>
      </c>
      <c r="D350" s="1" t="str">
        <f ca="1">INDIRECT($B$1&amp;Items!T$2&amp;$B350)</f>
        <v>CF(-)</v>
      </c>
      <c r="F350" s="1" t="str">
        <f ca="1">INDIRECT($B$1&amp;Items!P$2&amp;$B350)</f>
        <v>AA</v>
      </c>
      <c r="H350" s="13" t="str">
        <f ca="1">INDIRECT($B$1&amp;Items!M$2&amp;$B350)</f>
        <v>Оплата операционных расходов</v>
      </c>
      <c r="I350" s="13" t="str">
        <f ca="1">IF(INDIRECT($B$1&amp;Items!N$2&amp;$B350)="",H350,INDIRECT($B$1&amp;Items!N$2&amp;$B350))</f>
        <v>Оплата операционных расходов - блок-3</v>
      </c>
      <c r="J350" s="1" t="str">
        <f ca="1">IF(INDIRECT($B$1&amp;Items!O$2&amp;$B350)="",IF(H350&lt;&gt;I350,"  "&amp;I350,I350),"    "&amp;INDIRECT($B$1&amp;Items!O$2&amp;$B350))</f>
        <v xml:space="preserve">    Операционные расходы - 3-1</v>
      </c>
      <c r="S350" s="1">
        <f ca="1">SUM($U350:INDIRECT(ADDRESS(ROW(),SUMIFS($1:$1,$5:$5,MAX($5:$5)))))</f>
        <v>54699.51749730001</v>
      </c>
      <c r="V350" s="1">
        <f ca="1">SUMIFS(INDIRECT($F$1&amp;$F350&amp;":"&amp;$F350),INDIRECT($F$1&amp;dbP!$D$2&amp;":"&amp;dbP!$D$2),"&gt;="&amp;V$6,INDIRECT($F$1&amp;dbP!$D$2&amp;":"&amp;dbP!$D$2),"&lt;="&amp;V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W350" s="1">
        <f ca="1">SUMIFS(INDIRECT($F$1&amp;$F350&amp;":"&amp;$F350),INDIRECT($F$1&amp;dbP!$D$2&amp;":"&amp;dbP!$D$2),"&gt;="&amp;W$6,INDIRECT($F$1&amp;dbP!$D$2&amp;":"&amp;dbP!$D$2),"&lt;="&amp;W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54699.51749730001</v>
      </c>
      <c r="X350" s="1">
        <f ca="1">SUMIFS(INDIRECT($F$1&amp;$F350&amp;":"&amp;$F350),INDIRECT($F$1&amp;dbP!$D$2&amp;":"&amp;dbP!$D$2),"&gt;="&amp;X$6,INDIRECT($F$1&amp;dbP!$D$2&amp;":"&amp;dbP!$D$2),"&lt;="&amp;X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Y350" s="1">
        <f ca="1">SUMIFS(INDIRECT($F$1&amp;$F350&amp;":"&amp;$F350),INDIRECT($F$1&amp;dbP!$D$2&amp;":"&amp;dbP!$D$2),"&gt;="&amp;Y$6,INDIRECT($F$1&amp;dbP!$D$2&amp;":"&amp;dbP!$D$2),"&lt;="&amp;Y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Z350" s="1">
        <f ca="1">SUMIFS(INDIRECT($F$1&amp;$F350&amp;":"&amp;$F350),INDIRECT($F$1&amp;dbP!$D$2&amp;":"&amp;dbP!$D$2),"&gt;="&amp;Z$6,INDIRECT($F$1&amp;dbP!$D$2&amp;":"&amp;dbP!$D$2),"&lt;="&amp;Z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A350" s="1">
        <f ca="1">SUMIFS(INDIRECT($F$1&amp;$F350&amp;":"&amp;$F350),INDIRECT($F$1&amp;dbP!$D$2&amp;":"&amp;dbP!$D$2),"&gt;="&amp;AA$6,INDIRECT($F$1&amp;dbP!$D$2&amp;":"&amp;dbP!$D$2),"&lt;="&amp;AA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B350" s="1">
        <f ca="1">SUMIFS(INDIRECT($F$1&amp;$F350&amp;":"&amp;$F350),INDIRECT($F$1&amp;dbP!$D$2&amp;":"&amp;dbP!$D$2),"&gt;="&amp;AB$6,INDIRECT($F$1&amp;dbP!$D$2&amp;":"&amp;dbP!$D$2),"&lt;="&amp;AB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C350" s="1">
        <f ca="1">SUMIFS(INDIRECT($F$1&amp;$F350&amp;":"&amp;$F350),INDIRECT($F$1&amp;dbP!$D$2&amp;":"&amp;dbP!$D$2),"&gt;="&amp;AC$6,INDIRECT($F$1&amp;dbP!$D$2&amp;":"&amp;dbP!$D$2),"&lt;="&amp;AC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D350" s="1">
        <f ca="1">SUMIFS(INDIRECT($F$1&amp;$F350&amp;":"&amp;$F350),INDIRECT($F$1&amp;dbP!$D$2&amp;":"&amp;dbP!$D$2),"&gt;="&amp;AD$6,INDIRECT($F$1&amp;dbP!$D$2&amp;":"&amp;dbP!$D$2),"&lt;="&amp;AD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E350" s="1">
        <f ca="1">SUMIFS(INDIRECT($F$1&amp;$F350&amp;":"&amp;$F350),INDIRECT($F$1&amp;dbP!$D$2&amp;":"&amp;dbP!$D$2),"&gt;="&amp;AE$6,INDIRECT($F$1&amp;dbP!$D$2&amp;":"&amp;dbP!$D$2),"&lt;="&amp;AE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F350" s="1">
        <f ca="1">SUMIFS(INDIRECT($F$1&amp;$F350&amp;":"&amp;$F350),INDIRECT($F$1&amp;dbP!$D$2&amp;":"&amp;dbP!$D$2),"&gt;="&amp;AF$6,INDIRECT($F$1&amp;dbP!$D$2&amp;":"&amp;dbP!$D$2),"&lt;="&amp;AF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G350" s="1">
        <f ca="1">SUMIFS(INDIRECT($F$1&amp;$F350&amp;":"&amp;$F350),INDIRECT($F$1&amp;dbP!$D$2&amp;":"&amp;dbP!$D$2),"&gt;="&amp;AG$6,INDIRECT($F$1&amp;dbP!$D$2&amp;":"&amp;dbP!$D$2),"&lt;="&amp;AG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H350" s="1">
        <f ca="1">SUMIFS(INDIRECT($F$1&amp;$F350&amp;":"&amp;$F350),INDIRECT($F$1&amp;dbP!$D$2&amp;":"&amp;dbP!$D$2),"&gt;="&amp;AH$6,INDIRECT($F$1&amp;dbP!$D$2&amp;":"&amp;dbP!$D$2),"&lt;="&amp;AH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I350" s="1">
        <f ca="1">SUMIFS(INDIRECT($F$1&amp;$F350&amp;":"&amp;$F350),INDIRECT($F$1&amp;dbP!$D$2&amp;":"&amp;dbP!$D$2),"&gt;="&amp;AI$6,INDIRECT($F$1&amp;dbP!$D$2&amp;":"&amp;dbP!$D$2),"&lt;="&amp;AI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J350" s="1">
        <f ca="1">SUMIFS(INDIRECT($F$1&amp;$F350&amp;":"&amp;$F350),INDIRECT($F$1&amp;dbP!$D$2&amp;":"&amp;dbP!$D$2),"&gt;="&amp;AJ$6,INDIRECT($F$1&amp;dbP!$D$2&amp;":"&amp;dbP!$D$2),"&lt;="&amp;AJ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K350" s="1">
        <f ca="1">SUMIFS(INDIRECT($F$1&amp;$F350&amp;":"&amp;$F350),INDIRECT($F$1&amp;dbP!$D$2&amp;":"&amp;dbP!$D$2),"&gt;="&amp;AK$6,INDIRECT($F$1&amp;dbP!$D$2&amp;":"&amp;dbP!$D$2),"&lt;="&amp;AK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L350" s="1">
        <f ca="1">SUMIFS(INDIRECT($F$1&amp;$F350&amp;":"&amp;$F350),INDIRECT($F$1&amp;dbP!$D$2&amp;":"&amp;dbP!$D$2),"&gt;="&amp;AL$6,INDIRECT($F$1&amp;dbP!$D$2&amp;":"&amp;dbP!$D$2),"&lt;="&amp;AL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M350" s="1">
        <f ca="1">SUMIFS(INDIRECT($F$1&amp;$F350&amp;":"&amp;$F350),INDIRECT($F$1&amp;dbP!$D$2&amp;":"&amp;dbP!$D$2),"&gt;="&amp;AM$6,INDIRECT($F$1&amp;dbP!$D$2&amp;":"&amp;dbP!$D$2),"&lt;="&amp;AM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N350" s="1">
        <f ca="1">SUMIFS(INDIRECT($F$1&amp;$F350&amp;":"&amp;$F350),INDIRECT($F$1&amp;dbP!$D$2&amp;":"&amp;dbP!$D$2),"&gt;="&amp;AN$6,INDIRECT($F$1&amp;dbP!$D$2&amp;":"&amp;dbP!$D$2),"&lt;="&amp;AN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O350" s="1">
        <f ca="1">SUMIFS(INDIRECT($F$1&amp;$F350&amp;":"&amp;$F350),INDIRECT($F$1&amp;dbP!$D$2&amp;":"&amp;dbP!$D$2),"&gt;="&amp;AO$6,INDIRECT($F$1&amp;dbP!$D$2&amp;":"&amp;dbP!$D$2),"&lt;="&amp;AO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P350" s="1">
        <f ca="1">SUMIFS(INDIRECT($F$1&amp;$F350&amp;":"&amp;$F350),INDIRECT($F$1&amp;dbP!$D$2&amp;":"&amp;dbP!$D$2),"&gt;="&amp;AP$6,INDIRECT($F$1&amp;dbP!$D$2&amp;":"&amp;dbP!$D$2),"&lt;="&amp;AP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Q350" s="1">
        <f ca="1">SUMIFS(INDIRECT($F$1&amp;$F350&amp;":"&amp;$F350),INDIRECT($F$1&amp;dbP!$D$2&amp;":"&amp;dbP!$D$2),"&gt;="&amp;AQ$6,INDIRECT($F$1&amp;dbP!$D$2&amp;":"&amp;dbP!$D$2),"&lt;="&amp;AQ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R350" s="1">
        <f ca="1">SUMIFS(INDIRECT($F$1&amp;$F350&amp;":"&amp;$F350),INDIRECT($F$1&amp;dbP!$D$2&amp;":"&amp;dbP!$D$2),"&gt;="&amp;AR$6,INDIRECT($F$1&amp;dbP!$D$2&amp;":"&amp;dbP!$D$2),"&lt;="&amp;AR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S350" s="1">
        <f ca="1">SUMIFS(INDIRECT($F$1&amp;$F350&amp;":"&amp;$F350),INDIRECT($F$1&amp;dbP!$D$2&amp;":"&amp;dbP!$D$2),"&gt;="&amp;AS$6,INDIRECT($F$1&amp;dbP!$D$2&amp;":"&amp;dbP!$D$2),"&lt;="&amp;AS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T350" s="1">
        <f ca="1">SUMIFS(INDIRECT($F$1&amp;$F350&amp;":"&amp;$F350),INDIRECT($F$1&amp;dbP!$D$2&amp;":"&amp;dbP!$D$2),"&gt;="&amp;AT$6,INDIRECT($F$1&amp;dbP!$D$2&amp;":"&amp;dbP!$D$2),"&lt;="&amp;AT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U350" s="1">
        <f ca="1">SUMIFS(INDIRECT($F$1&amp;$F350&amp;":"&amp;$F350),INDIRECT($F$1&amp;dbP!$D$2&amp;":"&amp;dbP!$D$2),"&gt;="&amp;AU$6,INDIRECT($F$1&amp;dbP!$D$2&amp;":"&amp;dbP!$D$2),"&lt;="&amp;AU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V350" s="1">
        <f ca="1">SUMIFS(INDIRECT($F$1&amp;$F350&amp;":"&amp;$F350),INDIRECT($F$1&amp;dbP!$D$2&amp;":"&amp;dbP!$D$2),"&gt;="&amp;AV$6,INDIRECT($F$1&amp;dbP!$D$2&amp;":"&amp;dbP!$D$2),"&lt;="&amp;AV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W350" s="1">
        <f ca="1">SUMIFS(INDIRECT($F$1&amp;$F350&amp;":"&amp;$F350),INDIRECT($F$1&amp;dbP!$D$2&amp;":"&amp;dbP!$D$2),"&gt;="&amp;AW$6,INDIRECT($F$1&amp;dbP!$D$2&amp;":"&amp;dbP!$D$2),"&lt;="&amp;AW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X350" s="1">
        <f ca="1">SUMIFS(INDIRECT($F$1&amp;$F350&amp;":"&amp;$F350),INDIRECT($F$1&amp;dbP!$D$2&amp;":"&amp;dbP!$D$2),"&gt;="&amp;AX$6,INDIRECT($F$1&amp;dbP!$D$2&amp;":"&amp;dbP!$D$2),"&lt;="&amp;AX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Y350" s="1">
        <f ca="1">SUMIFS(INDIRECT($F$1&amp;$F350&amp;":"&amp;$F350),INDIRECT($F$1&amp;dbP!$D$2&amp;":"&amp;dbP!$D$2),"&gt;="&amp;AY$6,INDIRECT($F$1&amp;dbP!$D$2&amp;":"&amp;dbP!$D$2),"&lt;="&amp;AY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AZ350" s="1">
        <f ca="1">SUMIFS(INDIRECT($F$1&amp;$F350&amp;":"&amp;$F350),INDIRECT($F$1&amp;dbP!$D$2&amp;":"&amp;dbP!$D$2),"&gt;="&amp;AZ$6,INDIRECT($F$1&amp;dbP!$D$2&amp;":"&amp;dbP!$D$2),"&lt;="&amp;AZ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A350" s="1">
        <f ca="1">SUMIFS(INDIRECT($F$1&amp;$F350&amp;":"&amp;$F350),INDIRECT($F$1&amp;dbP!$D$2&amp;":"&amp;dbP!$D$2),"&gt;="&amp;BA$6,INDIRECT($F$1&amp;dbP!$D$2&amp;":"&amp;dbP!$D$2),"&lt;="&amp;BA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B350" s="1">
        <f ca="1">SUMIFS(INDIRECT($F$1&amp;$F350&amp;":"&amp;$F350),INDIRECT($F$1&amp;dbP!$D$2&amp;":"&amp;dbP!$D$2),"&gt;="&amp;BB$6,INDIRECT($F$1&amp;dbP!$D$2&amp;":"&amp;dbP!$D$2),"&lt;="&amp;BB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C350" s="1">
        <f ca="1">SUMIFS(INDIRECT($F$1&amp;$F350&amp;":"&amp;$F350),INDIRECT($F$1&amp;dbP!$D$2&amp;":"&amp;dbP!$D$2),"&gt;="&amp;BC$6,INDIRECT($F$1&amp;dbP!$D$2&amp;":"&amp;dbP!$D$2),"&lt;="&amp;BC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D350" s="1">
        <f ca="1">SUMIFS(INDIRECT($F$1&amp;$F350&amp;":"&amp;$F350),INDIRECT($F$1&amp;dbP!$D$2&amp;":"&amp;dbP!$D$2),"&gt;="&amp;BD$6,INDIRECT($F$1&amp;dbP!$D$2&amp;":"&amp;dbP!$D$2),"&lt;="&amp;BD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  <c r="BE350" s="1">
        <f ca="1">SUMIFS(INDIRECT($F$1&amp;$F350&amp;":"&amp;$F350),INDIRECT($F$1&amp;dbP!$D$2&amp;":"&amp;dbP!$D$2),"&gt;="&amp;BE$6,INDIRECT($F$1&amp;dbP!$D$2&amp;":"&amp;dbP!$D$2),"&lt;="&amp;BE$7,INDIRECT($F$1&amp;dbP!$O$2&amp;":"&amp;dbP!$O$2),$H350,INDIRECT($F$1&amp;dbP!$P$2&amp;":"&amp;dbP!$P$2),IF($I350=$J350,"*",$I350),INDIRECT($F$1&amp;dbP!$Q$2&amp;":"&amp;dbP!$Q$2),IF(OR($I350=$J350,"  "&amp;$I350=$J350),"*",RIGHT($J350,LEN($J350)-4)),INDIRECT($F$1&amp;dbP!$AC$2&amp;":"&amp;dbP!$AC$2),RepP!$J$3)</f>
        <v>0</v>
      </c>
    </row>
    <row r="351" spans="2:57" x14ac:dyDescent="0.3">
      <c r="B351" s="1">
        <f>MAX(B$246:B350)+1</f>
        <v>108</v>
      </c>
      <c r="D351" s="1" t="str">
        <f ca="1">INDIRECT($B$1&amp;Items!T$2&amp;$B351)</f>
        <v>CF(-)</v>
      </c>
      <c r="F351" s="1" t="str">
        <f ca="1">INDIRECT($B$1&amp;Items!P$2&amp;$B351)</f>
        <v>AA</v>
      </c>
      <c r="H351" s="13" t="str">
        <f ca="1">INDIRECT($B$1&amp;Items!M$2&amp;$B351)</f>
        <v>Оплата операционных расходов</v>
      </c>
      <c r="I351" s="13" t="str">
        <f ca="1">IF(INDIRECT($B$1&amp;Items!N$2&amp;$B351)="",H351,INDIRECT($B$1&amp;Items!N$2&amp;$B351))</f>
        <v>Оплата операционных расходов - блок-3</v>
      </c>
      <c r="J351" s="1" t="str">
        <f ca="1">IF(INDIRECT($B$1&amp;Items!O$2&amp;$B351)="",IF(H351&lt;&gt;I351,"  "&amp;I351,I351),"    "&amp;INDIRECT($B$1&amp;Items!O$2&amp;$B351))</f>
        <v xml:space="preserve">    Операционные расходы - 3-2</v>
      </c>
      <c r="S351" s="1">
        <f ca="1">SUM($U351:INDIRECT(ADDRESS(ROW(),SUMIFS($1:$1,$5:$5,MAX($5:$5)))))</f>
        <v>254610</v>
      </c>
      <c r="V351" s="1">
        <f ca="1">SUMIFS(INDIRECT($F$1&amp;$F351&amp;":"&amp;$F351),INDIRECT($F$1&amp;dbP!$D$2&amp;":"&amp;dbP!$D$2),"&gt;="&amp;V$6,INDIRECT($F$1&amp;dbP!$D$2&amp;":"&amp;dbP!$D$2),"&lt;="&amp;V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W351" s="1">
        <f ca="1">SUMIFS(INDIRECT($F$1&amp;$F351&amp;":"&amp;$F351),INDIRECT($F$1&amp;dbP!$D$2&amp;":"&amp;dbP!$D$2),"&gt;="&amp;W$6,INDIRECT($F$1&amp;dbP!$D$2&amp;":"&amp;dbP!$D$2),"&lt;="&amp;W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X351" s="1">
        <f ca="1">SUMIFS(INDIRECT($F$1&amp;$F351&amp;":"&amp;$F351),INDIRECT($F$1&amp;dbP!$D$2&amp;":"&amp;dbP!$D$2),"&gt;="&amp;X$6,INDIRECT($F$1&amp;dbP!$D$2&amp;":"&amp;dbP!$D$2),"&lt;="&amp;X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Y351" s="1">
        <f ca="1">SUMIFS(INDIRECT($F$1&amp;$F351&amp;":"&amp;$F351),INDIRECT($F$1&amp;dbP!$D$2&amp;":"&amp;dbP!$D$2),"&gt;="&amp;Y$6,INDIRECT($F$1&amp;dbP!$D$2&amp;":"&amp;dbP!$D$2),"&lt;="&amp;Y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254610</v>
      </c>
      <c r="Z351" s="1">
        <f ca="1">SUMIFS(INDIRECT($F$1&amp;$F351&amp;":"&amp;$F351),INDIRECT($F$1&amp;dbP!$D$2&amp;":"&amp;dbP!$D$2),"&gt;="&amp;Z$6,INDIRECT($F$1&amp;dbP!$D$2&amp;":"&amp;dbP!$D$2),"&lt;="&amp;Z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A351" s="1">
        <f ca="1">SUMIFS(INDIRECT($F$1&amp;$F351&amp;":"&amp;$F351),INDIRECT($F$1&amp;dbP!$D$2&amp;":"&amp;dbP!$D$2),"&gt;="&amp;AA$6,INDIRECT($F$1&amp;dbP!$D$2&amp;":"&amp;dbP!$D$2),"&lt;="&amp;AA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B351" s="1">
        <f ca="1">SUMIFS(INDIRECT($F$1&amp;$F351&amp;":"&amp;$F351),INDIRECT($F$1&amp;dbP!$D$2&amp;":"&amp;dbP!$D$2),"&gt;="&amp;AB$6,INDIRECT($F$1&amp;dbP!$D$2&amp;":"&amp;dbP!$D$2),"&lt;="&amp;AB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C351" s="1">
        <f ca="1">SUMIFS(INDIRECT($F$1&amp;$F351&amp;":"&amp;$F351),INDIRECT($F$1&amp;dbP!$D$2&amp;":"&amp;dbP!$D$2),"&gt;="&amp;AC$6,INDIRECT($F$1&amp;dbP!$D$2&amp;":"&amp;dbP!$D$2),"&lt;="&amp;AC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D351" s="1">
        <f ca="1">SUMIFS(INDIRECT($F$1&amp;$F351&amp;":"&amp;$F351),INDIRECT($F$1&amp;dbP!$D$2&amp;":"&amp;dbP!$D$2),"&gt;="&amp;AD$6,INDIRECT($F$1&amp;dbP!$D$2&amp;":"&amp;dbP!$D$2),"&lt;="&amp;AD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E351" s="1">
        <f ca="1">SUMIFS(INDIRECT($F$1&amp;$F351&amp;":"&amp;$F351),INDIRECT($F$1&amp;dbP!$D$2&amp;":"&amp;dbP!$D$2),"&gt;="&amp;AE$6,INDIRECT($F$1&amp;dbP!$D$2&amp;":"&amp;dbP!$D$2),"&lt;="&amp;AE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F351" s="1">
        <f ca="1">SUMIFS(INDIRECT($F$1&amp;$F351&amp;":"&amp;$F351),INDIRECT($F$1&amp;dbP!$D$2&amp;":"&amp;dbP!$D$2),"&gt;="&amp;AF$6,INDIRECT($F$1&amp;dbP!$D$2&amp;":"&amp;dbP!$D$2),"&lt;="&amp;AF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G351" s="1">
        <f ca="1">SUMIFS(INDIRECT($F$1&amp;$F351&amp;":"&amp;$F351),INDIRECT($F$1&amp;dbP!$D$2&amp;":"&amp;dbP!$D$2),"&gt;="&amp;AG$6,INDIRECT($F$1&amp;dbP!$D$2&amp;":"&amp;dbP!$D$2),"&lt;="&amp;AG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H351" s="1">
        <f ca="1">SUMIFS(INDIRECT($F$1&amp;$F351&amp;":"&amp;$F351),INDIRECT($F$1&amp;dbP!$D$2&amp;":"&amp;dbP!$D$2),"&gt;="&amp;AH$6,INDIRECT($F$1&amp;dbP!$D$2&amp;":"&amp;dbP!$D$2),"&lt;="&amp;AH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I351" s="1">
        <f ca="1">SUMIFS(INDIRECT($F$1&amp;$F351&amp;":"&amp;$F351),INDIRECT($F$1&amp;dbP!$D$2&amp;":"&amp;dbP!$D$2),"&gt;="&amp;AI$6,INDIRECT($F$1&amp;dbP!$D$2&amp;":"&amp;dbP!$D$2),"&lt;="&amp;AI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J351" s="1">
        <f ca="1">SUMIFS(INDIRECT($F$1&amp;$F351&amp;":"&amp;$F351),INDIRECT($F$1&amp;dbP!$D$2&amp;":"&amp;dbP!$D$2),"&gt;="&amp;AJ$6,INDIRECT($F$1&amp;dbP!$D$2&amp;":"&amp;dbP!$D$2),"&lt;="&amp;AJ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K351" s="1">
        <f ca="1">SUMIFS(INDIRECT($F$1&amp;$F351&amp;":"&amp;$F351),INDIRECT($F$1&amp;dbP!$D$2&amp;":"&amp;dbP!$D$2),"&gt;="&amp;AK$6,INDIRECT($F$1&amp;dbP!$D$2&amp;":"&amp;dbP!$D$2),"&lt;="&amp;AK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L351" s="1">
        <f ca="1">SUMIFS(INDIRECT($F$1&amp;$F351&amp;":"&amp;$F351),INDIRECT($F$1&amp;dbP!$D$2&amp;":"&amp;dbP!$D$2),"&gt;="&amp;AL$6,INDIRECT($F$1&amp;dbP!$D$2&amp;":"&amp;dbP!$D$2),"&lt;="&amp;AL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M351" s="1">
        <f ca="1">SUMIFS(INDIRECT($F$1&amp;$F351&amp;":"&amp;$F351),INDIRECT($F$1&amp;dbP!$D$2&amp;":"&amp;dbP!$D$2),"&gt;="&amp;AM$6,INDIRECT($F$1&amp;dbP!$D$2&amp;":"&amp;dbP!$D$2),"&lt;="&amp;AM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N351" s="1">
        <f ca="1">SUMIFS(INDIRECT($F$1&amp;$F351&amp;":"&amp;$F351),INDIRECT($F$1&amp;dbP!$D$2&amp;":"&amp;dbP!$D$2),"&gt;="&amp;AN$6,INDIRECT($F$1&amp;dbP!$D$2&amp;":"&amp;dbP!$D$2),"&lt;="&amp;AN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O351" s="1">
        <f ca="1">SUMIFS(INDIRECT($F$1&amp;$F351&amp;":"&amp;$F351),INDIRECT($F$1&amp;dbP!$D$2&amp;":"&amp;dbP!$D$2),"&gt;="&amp;AO$6,INDIRECT($F$1&amp;dbP!$D$2&amp;":"&amp;dbP!$D$2),"&lt;="&amp;AO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P351" s="1">
        <f ca="1">SUMIFS(INDIRECT($F$1&amp;$F351&amp;":"&amp;$F351),INDIRECT($F$1&amp;dbP!$D$2&amp;":"&amp;dbP!$D$2),"&gt;="&amp;AP$6,INDIRECT($F$1&amp;dbP!$D$2&amp;":"&amp;dbP!$D$2),"&lt;="&amp;AP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Q351" s="1">
        <f ca="1">SUMIFS(INDIRECT($F$1&amp;$F351&amp;":"&amp;$F351),INDIRECT($F$1&amp;dbP!$D$2&amp;":"&amp;dbP!$D$2),"&gt;="&amp;AQ$6,INDIRECT($F$1&amp;dbP!$D$2&amp;":"&amp;dbP!$D$2),"&lt;="&amp;AQ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R351" s="1">
        <f ca="1">SUMIFS(INDIRECT($F$1&amp;$F351&amp;":"&amp;$F351),INDIRECT($F$1&amp;dbP!$D$2&amp;":"&amp;dbP!$D$2),"&gt;="&amp;AR$6,INDIRECT($F$1&amp;dbP!$D$2&amp;":"&amp;dbP!$D$2),"&lt;="&amp;AR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S351" s="1">
        <f ca="1">SUMIFS(INDIRECT($F$1&amp;$F351&amp;":"&amp;$F351),INDIRECT($F$1&amp;dbP!$D$2&amp;":"&amp;dbP!$D$2),"&gt;="&amp;AS$6,INDIRECT($F$1&amp;dbP!$D$2&amp;":"&amp;dbP!$D$2),"&lt;="&amp;AS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T351" s="1">
        <f ca="1">SUMIFS(INDIRECT($F$1&amp;$F351&amp;":"&amp;$F351),INDIRECT($F$1&amp;dbP!$D$2&amp;":"&amp;dbP!$D$2),"&gt;="&amp;AT$6,INDIRECT($F$1&amp;dbP!$D$2&amp;":"&amp;dbP!$D$2),"&lt;="&amp;AT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U351" s="1">
        <f ca="1">SUMIFS(INDIRECT($F$1&amp;$F351&amp;":"&amp;$F351),INDIRECT($F$1&amp;dbP!$D$2&amp;":"&amp;dbP!$D$2),"&gt;="&amp;AU$6,INDIRECT($F$1&amp;dbP!$D$2&amp;":"&amp;dbP!$D$2),"&lt;="&amp;AU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V351" s="1">
        <f ca="1">SUMIFS(INDIRECT($F$1&amp;$F351&amp;":"&amp;$F351),INDIRECT($F$1&amp;dbP!$D$2&amp;":"&amp;dbP!$D$2),"&gt;="&amp;AV$6,INDIRECT($F$1&amp;dbP!$D$2&amp;":"&amp;dbP!$D$2),"&lt;="&amp;AV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W351" s="1">
        <f ca="1">SUMIFS(INDIRECT($F$1&amp;$F351&amp;":"&amp;$F351),INDIRECT($F$1&amp;dbP!$D$2&amp;":"&amp;dbP!$D$2),"&gt;="&amp;AW$6,INDIRECT($F$1&amp;dbP!$D$2&amp;":"&amp;dbP!$D$2),"&lt;="&amp;AW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X351" s="1">
        <f ca="1">SUMIFS(INDIRECT($F$1&amp;$F351&amp;":"&amp;$F351),INDIRECT($F$1&amp;dbP!$D$2&amp;":"&amp;dbP!$D$2),"&gt;="&amp;AX$6,INDIRECT($F$1&amp;dbP!$D$2&amp;":"&amp;dbP!$D$2),"&lt;="&amp;AX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Y351" s="1">
        <f ca="1">SUMIFS(INDIRECT($F$1&amp;$F351&amp;":"&amp;$F351),INDIRECT($F$1&amp;dbP!$D$2&amp;":"&amp;dbP!$D$2),"&gt;="&amp;AY$6,INDIRECT($F$1&amp;dbP!$D$2&amp;":"&amp;dbP!$D$2),"&lt;="&amp;AY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AZ351" s="1">
        <f ca="1">SUMIFS(INDIRECT($F$1&amp;$F351&amp;":"&amp;$F351),INDIRECT($F$1&amp;dbP!$D$2&amp;":"&amp;dbP!$D$2),"&gt;="&amp;AZ$6,INDIRECT($F$1&amp;dbP!$D$2&amp;":"&amp;dbP!$D$2),"&lt;="&amp;AZ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A351" s="1">
        <f ca="1">SUMIFS(INDIRECT($F$1&amp;$F351&amp;":"&amp;$F351),INDIRECT($F$1&amp;dbP!$D$2&amp;":"&amp;dbP!$D$2),"&gt;="&amp;BA$6,INDIRECT($F$1&amp;dbP!$D$2&amp;":"&amp;dbP!$D$2),"&lt;="&amp;BA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B351" s="1">
        <f ca="1">SUMIFS(INDIRECT($F$1&amp;$F351&amp;":"&amp;$F351),INDIRECT($F$1&amp;dbP!$D$2&amp;":"&amp;dbP!$D$2),"&gt;="&amp;BB$6,INDIRECT($F$1&amp;dbP!$D$2&amp;":"&amp;dbP!$D$2),"&lt;="&amp;BB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C351" s="1">
        <f ca="1">SUMIFS(INDIRECT($F$1&amp;$F351&amp;":"&amp;$F351),INDIRECT($F$1&amp;dbP!$D$2&amp;":"&amp;dbP!$D$2),"&gt;="&amp;BC$6,INDIRECT($F$1&amp;dbP!$D$2&amp;":"&amp;dbP!$D$2),"&lt;="&amp;BC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D351" s="1">
        <f ca="1">SUMIFS(INDIRECT($F$1&amp;$F351&amp;":"&amp;$F351),INDIRECT($F$1&amp;dbP!$D$2&amp;":"&amp;dbP!$D$2),"&gt;="&amp;BD$6,INDIRECT($F$1&amp;dbP!$D$2&amp;":"&amp;dbP!$D$2),"&lt;="&amp;BD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  <c r="BE351" s="1">
        <f ca="1">SUMIFS(INDIRECT($F$1&amp;$F351&amp;":"&amp;$F351),INDIRECT($F$1&amp;dbP!$D$2&amp;":"&amp;dbP!$D$2),"&gt;="&amp;BE$6,INDIRECT($F$1&amp;dbP!$D$2&amp;":"&amp;dbP!$D$2),"&lt;="&amp;BE$7,INDIRECT($F$1&amp;dbP!$O$2&amp;":"&amp;dbP!$O$2),$H351,INDIRECT($F$1&amp;dbP!$P$2&amp;":"&amp;dbP!$P$2),IF($I351=$J351,"*",$I351),INDIRECT($F$1&amp;dbP!$Q$2&amp;":"&amp;dbP!$Q$2),IF(OR($I351=$J351,"  "&amp;$I351=$J351),"*",RIGHT($J351,LEN($J351)-4)),INDIRECT($F$1&amp;dbP!$AC$2&amp;":"&amp;dbP!$AC$2),RepP!$J$3)</f>
        <v>0</v>
      </c>
    </row>
    <row r="352" spans="2:57" x14ac:dyDescent="0.3">
      <c r="B352" s="1">
        <f>MAX(B$246:B351)+1</f>
        <v>109</v>
      </c>
      <c r="D352" s="1" t="str">
        <f ca="1">INDIRECT($B$1&amp;Items!T$2&amp;$B352)</f>
        <v>CF(-)</v>
      </c>
      <c r="F352" s="1" t="str">
        <f ca="1">INDIRECT($B$1&amp;Items!P$2&amp;$B352)</f>
        <v>AA</v>
      </c>
      <c r="H352" s="13" t="str">
        <f ca="1">INDIRECT($B$1&amp;Items!M$2&amp;$B352)</f>
        <v>Оплата операционных расходов</v>
      </c>
      <c r="I352" s="13" t="str">
        <f ca="1">IF(INDIRECT($B$1&amp;Items!N$2&amp;$B352)="",H352,INDIRECT($B$1&amp;Items!N$2&amp;$B352))</f>
        <v>Оплата операционных расходов - блок-3</v>
      </c>
      <c r="J352" s="1" t="str">
        <f ca="1">IF(INDIRECT($B$1&amp;Items!O$2&amp;$B352)="",IF(H352&lt;&gt;I352,"  "&amp;I352,I352),"    "&amp;INDIRECT($B$1&amp;Items!O$2&amp;$B352))</f>
        <v xml:space="preserve">    Операционные расходы - 3-3</v>
      </c>
      <c r="S352" s="1">
        <f ca="1">SUM($U352:INDIRECT(ADDRESS(ROW(),SUMIFS($1:$1,$5:$5,MAX($5:$5)))))</f>
        <v>132600</v>
      </c>
      <c r="V352" s="1">
        <f ca="1">SUMIFS(INDIRECT($F$1&amp;$F352&amp;":"&amp;$F352),INDIRECT($F$1&amp;dbP!$D$2&amp;":"&amp;dbP!$D$2),"&gt;="&amp;V$6,INDIRECT($F$1&amp;dbP!$D$2&amp;":"&amp;dbP!$D$2),"&lt;="&amp;V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W352" s="1">
        <f ca="1">SUMIFS(INDIRECT($F$1&amp;$F352&amp;":"&amp;$F352),INDIRECT($F$1&amp;dbP!$D$2&amp;":"&amp;dbP!$D$2),"&gt;="&amp;W$6,INDIRECT($F$1&amp;dbP!$D$2&amp;":"&amp;dbP!$D$2),"&lt;="&amp;W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X352" s="1">
        <f ca="1">SUMIFS(INDIRECT($F$1&amp;$F352&amp;":"&amp;$F352),INDIRECT($F$1&amp;dbP!$D$2&amp;":"&amp;dbP!$D$2),"&gt;="&amp;X$6,INDIRECT($F$1&amp;dbP!$D$2&amp;":"&amp;dbP!$D$2),"&lt;="&amp;X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Y352" s="1">
        <f ca="1">SUMIFS(INDIRECT($F$1&amp;$F352&amp;":"&amp;$F352),INDIRECT($F$1&amp;dbP!$D$2&amp;":"&amp;dbP!$D$2),"&gt;="&amp;Y$6,INDIRECT($F$1&amp;dbP!$D$2&amp;":"&amp;dbP!$D$2),"&lt;="&amp;Y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Z352" s="1">
        <f ca="1">SUMIFS(INDIRECT($F$1&amp;$F352&amp;":"&amp;$F352),INDIRECT($F$1&amp;dbP!$D$2&amp;":"&amp;dbP!$D$2),"&gt;="&amp;Z$6,INDIRECT($F$1&amp;dbP!$D$2&amp;":"&amp;dbP!$D$2),"&lt;="&amp;Z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132600</v>
      </c>
      <c r="AA352" s="1">
        <f ca="1">SUMIFS(INDIRECT($F$1&amp;$F352&amp;":"&amp;$F352),INDIRECT($F$1&amp;dbP!$D$2&amp;":"&amp;dbP!$D$2),"&gt;="&amp;AA$6,INDIRECT($F$1&amp;dbP!$D$2&amp;":"&amp;dbP!$D$2),"&lt;="&amp;AA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B352" s="1">
        <f ca="1">SUMIFS(INDIRECT($F$1&amp;$F352&amp;":"&amp;$F352),INDIRECT($F$1&amp;dbP!$D$2&amp;":"&amp;dbP!$D$2),"&gt;="&amp;AB$6,INDIRECT($F$1&amp;dbP!$D$2&amp;":"&amp;dbP!$D$2),"&lt;="&amp;AB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C352" s="1">
        <f ca="1">SUMIFS(INDIRECT($F$1&amp;$F352&amp;":"&amp;$F352),INDIRECT($F$1&amp;dbP!$D$2&amp;":"&amp;dbP!$D$2),"&gt;="&amp;AC$6,INDIRECT($F$1&amp;dbP!$D$2&amp;":"&amp;dbP!$D$2),"&lt;="&amp;AC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D352" s="1">
        <f ca="1">SUMIFS(INDIRECT($F$1&amp;$F352&amp;":"&amp;$F352),INDIRECT($F$1&amp;dbP!$D$2&amp;":"&amp;dbP!$D$2),"&gt;="&amp;AD$6,INDIRECT($F$1&amp;dbP!$D$2&amp;":"&amp;dbP!$D$2),"&lt;="&amp;AD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E352" s="1">
        <f ca="1">SUMIFS(INDIRECT($F$1&amp;$F352&amp;":"&amp;$F352),INDIRECT($F$1&amp;dbP!$D$2&amp;":"&amp;dbP!$D$2),"&gt;="&amp;AE$6,INDIRECT($F$1&amp;dbP!$D$2&amp;":"&amp;dbP!$D$2),"&lt;="&amp;AE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F352" s="1">
        <f ca="1">SUMIFS(INDIRECT($F$1&amp;$F352&amp;":"&amp;$F352),INDIRECT($F$1&amp;dbP!$D$2&amp;":"&amp;dbP!$D$2),"&gt;="&amp;AF$6,INDIRECT($F$1&amp;dbP!$D$2&amp;":"&amp;dbP!$D$2),"&lt;="&amp;AF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G352" s="1">
        <f ca="1">SUMIFS(INDIRECT($F$1&amp;$F352&amp;":"&amp;$F352),INDIRECT($F$1&amp;dbP!$D$2&amp;":"&amp;dbP!$D$2),"&gt;="&amp;AG$6,INDIRECT($F$1&amp;dbP!$D$2&amp;":"&amp;dbP!$D$2),"&lt;="&amp;AG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H352" s="1">
        <f ca="1">SUMIFS(INDIRECT($F$1&amp;$F352&amp;":"&amp;$F352),INDIRECT($F$1&amp;dbP!$D$2&amp;":"&amp;dbP!$D$2),"&gt;="&amp;AH$6,INDIRECT($F$1&amp;dbP!$D$2&amp;":"&amp;dbP!$D$2),"&lt;="&amp;AH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I352" s="1">
        <f ca="1">SUMIFS(INDIRECT($F$1&amp;$F352&amp;":"&amp;$F352),INDIRECT($F$1&amp;dbP!$D$2&amp;":"&amp;dbP!$D$2),"&gt;="&amp;AI$6,INDIRECT($F$1&amp;dbP!$D$2&amp;":"&amp;dbP!$D$2),"&lt;="&amp;AI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J352" s="1">
        <f ca="1">SUMIFS(INDIRECT($F$1&amp;$F352&amp;":"&amp;$F352),INDIRECT($F$1&amp;dbP!$D$2&amp;":"&amp;dbP!$D$2),"&gt;="&amp;AJ$6,INDIRECT($F$1&amp;dbP!$D$2&amp;":"&amp;dbP!$D$2),"&lt;="&amp;AJ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K352" s="1">
        <f ca="1">SUMIFS(INDIRECT($F$1&amp;$F352&amp;":"&amp;$F352),INDIRECT($F$1&amp;dbP!$D$2&amp;":"&amp;dbP!$D$2),"&gt;="&amp;AK$6,INDIRECT($F$1&amp;dbP!$D$2&amp;":"&amp;dbP!$D$2),"&lt;="&amp;AK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L352" s="1">
        <f ca="1">SUMIFS(INDIRECT($F$1&amp;$F352&amp;":"&amp;$F352),INDIRECT($F$1&amp;dbP!$D$2&amp;":"&amp;dbP!$D$2),"&gt;="&amp;AL$6,INDIRECT($F$1&amp;dbP!$D$2&amp;":"&amp;dbP!$D$2),"&lt;="&amp;AL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M352" s="1">
        <f ca="1">SUMIFS(INDIRECT($F$1&amp;$F352&amp;":"&amp;$F352),INDIRECT($F$1&amp;dbP!$D$2&amp;":"&amp;dbP!$D$2),"&gt;="&amp;AM$6,INDIRECT($F$1&amp;dbP!$D$2&amp;":"&amp;dbP!$D$2),"&lt;="&amp;AM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N352" s="1">
        <f ca="1">SUMIFS(INDIRECT($F$1&amp;$F352&amp;":"&amp;$F352),INDIRECT($F$1&amp;dbP!$D$2&amp;":"&amp;dbP!$D$2),"&gt;="&amp;AN$6,INDIRECT($F$1&amp;dbP!$D$2&amp;":"&amp;dbP!$D$2),"&lt;="&amp;AN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O352" s="1">
        <f ca="1">SUMIFS(INDIRECT($F$1&amp;$F352&amp;":"&amp;$F352),INDIRECT($F$1&amp;dbP!$D$2&amp;":"&amp;dbP!$D$2),"&gt;="&amp;AO$6,INDIRECT($F$1&amp;dbP!$D$2&amp;":"&amp;dbP!$D$2),"&lt;="&amp;AO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P352" s="1">
        <f ca="1">SUMIFS(INDIRECT($F$1&amp;$F352&amp;":"&amp;$F352),INDIRECT($F$1&amp;dbP!$D$2&amp;":"&amp;dbP!$D$2),"&gt;="&amp;AP$6,INDIRECT($F$1&amp;dbP!$D$2&amp;":"&amp;dbP!$D$2),"&lt;="&amp;AP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Q352" s="1">
        <f ca="1">SUMIFS(INDIRECT($F$1&amp;$F352&amp;":"&amp;$F352),INDIRECT($F$1&amp;dbP!$D$2&amp;":"&amp;dbP!$D$2),"&gt;="&amp;AQ$6,INDIRECT($F$1&amp;dbP!$D$2&amp;":"&amp;dbP!$D$2),"&lt;="&amp;AQ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R352" s="1">
        <f ca="1">SUMIFS(INDIRECT($F$1&amp;$F352&amp;":"&amp;$F352),INDIRECT($F$1&amp;dbP!$D$2&amp;":"&amp;dbP!$D$2),"&gt;="&amp;AR$6,INDIRECT($F$1&amp;dbP!$D$2&amp;":"&amp;dbP!$D$2),"&lt;="&amp;AR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S352" s="1">
        <f ca="1">SUMIFS(INDIRECT($F$1&amp;$F352&amp;":"&amp;$F352),INDIRECT($F$1&amp;dbP!$D$2&amp;":"&amp;dbP!$D$2),"&gt;="&amp;AS$6,INDIRECT($F$1&amp;dbP!$D$2&amp;":"&amp;dbP!$D$2),"&lt;="&amp;AS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T352" s="1">
        <f ca="1">SUMIFS(INDIRECT($F$1&amp;$F352&amp;":"&amp;$F352),INDIRECT($F$1&amp;dbP!$D$2&amp;":"&amp;dbP!$D$2),"&gt;="&amp;AT$6,INDIRECT($F$1&amp;dbP!$D$2&amp;":"&amp;dbP!$D$2),"&lt;="&amp;AT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U352" s="1">
        <f ca="1">SUMIFS(INDIRECT($F$1&amp;$F352&amp;":"&amp;$F352),INDIRECT($F$1&amp;dbP!$D$2&amp;":"&amp;dbP!$D$2),"&gt;="&amp;AU$6,INDIRECT($F$1&amp;dbP!$D$2&amp;":"&amp;dbP!$D$2),"&lt;="&amp;AU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V352" s="1">
        <f ca="1">SUMIFS(INDIRECT($F$1&amp;$F352&amp;":"&amp;$F352),INDIRECT($F$1&amp;dbP!$D$2&amp;":"&amp;dbP!$D$2),"&gt;="&amp;AV$6,INDIRECT($F$1&amp;dbP!$D$2&amp;":"&amp;dbP!$D$2),"&lt;="&amp;AV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W352" s="1">
        <f ca="1">SUMIFS(INDIRECT($F$1&amp;$F352&amp;":"&amp;$F352),INDIRECT($F$1&amp;dbP!$D$2&amp;":"&amp;dbP!$D$2),"&gt;="&amp;AW$6,INDIRECT($F$1&amp;dbP!$D$2&amp;":"&amp;dbP!$D$2),"&lt;="&amp;AW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X352" s="1">
        <f ca="1">SUMIFS(INDIRECT($F$1&amp;$F352&amp;":"&amp;$F352),INDIRECT($F$1&amp;dbP!$D$2&amp;":"&amp;dbP!$D$2),"&gt;="&amp;AX$6,INDIRECT($F$1&amp;dbP!$D$2&amp;":"&amp;dbP!$D$2),"&lt;="&amp;AX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Y352" s="1">
        <f ca="1">SUMIFS(INDIRECT($F$1&amp;$F352&amp;":"&amp;$F352),INDIRECT($F$1&amp;dbP!$D$2&amp;":"&amp;dbP!$D$2),"&gt;="&amp;AY$6,INDIRECT($F$1&amp;dbP!$D$2&amp;":"&amp;dbP!$D$2),"&lt;="&amp;AY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AZ352" s="1">
        <f ca="1">SUMIFS(INDIRECT($F$1&amp;$F352&amp;":"&amp;$F352),INDIRECT($F$1&amp;dbP!$D$2&amp;":"&amp;dbP!$D$2),"&gt;="&amp;AZ$6,INDIRECT($F$1&amp;dbP!$D$2&amp;":"&amp;dbP!$D$2),"&lt;="&amp;AZ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A352" s="1">
        <f ca="1">SUMIFS(INDIRECT($F$1&amp;$F352&amp;":"&amp;$F352),INDIRECT($F$1&amp;dbP!$D$2&amp;":"&amp;dbP!$D$2),"&gt;="&amp;BA$6,INDIRECT($F$1&amp;dbP!$D$2&amp;":"&amp;dbP!$D$2),"&lt;="&amp;BA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B352" s="1">
        <f ca="1">SUMIFS(INDIRECT($F$1&amp;$F352&amp;":"&amp;$F352),INDIRECT($F$1&amp;dbP!$D$2&amp;":"&amp;dbP!$D$2),"&gt;="&amp;BB$6,INDIRECT($F$1&amp;dbP!$D$2&amp;":"&amp;dbP!$D$2),"&lt;="&amp;BB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C352" s="1">
        <f ca="1">SUMIFS(INDIRECT($F$1&amp;$F352&amp;":"&amp;$F352),INDIRECT($F$1&amp;dbP!$D$2&amp;":"&amp;dbP!$D$2),"&gt;="&amp;BC$6,INDIRECT($F$1&amp;dbP!$D$2&amp;":"&amp;dbP!$D$2),"&lt;="&amp;BC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D352" s="1">
        <f ca="1">SUMIFS(INDIRECT($F$1&amp;$F352&amp;":"&amp;$F352),INDIRECT($F$1&amp;dbP!$D$2&amp;":"&amp;dbP!$D$2),"&gt;="&amp;BD$6,INDIRECT($F$1&amp;dbP!$D$2&amp;":"&amp;dbP!$D$2),"&lt;="&amp;BD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  <c r="BE352" s="1">
        <f ca="1">SUMIFS(INDIRECT($F$1&amp;$F352&amp;":"&amp;$F352),INDIRECT($F$1&amp;dbP!$D$2&amp;":"&amp;dbP!$D$2),"&gt;="&amp;BE$6,INDIRECT($F$1&amp;dbP!$D$2&amp;":"&amp;dbP!$D$2),"&lt;="&amp;BE$7,INDIRECT($F$1&amp;dbP!$O$2&amp;":"&amp;dbP!$O$2),$H352,INDIRECT($F$1&amp;dbP!$P$2&amp;":"&amp;dbP!$P$2),IF($I352=$J352,"*",$I352),INDIRECT($F$1&amp;dbP!$Q$2&amp;":"&amp;dbP!$Q$2),IF(OR($I352=$J352,"  "&amp;$I352=$J352),"*",RIGHT($J352,LEN($J352)-4)),INDIRECT($F$1&amp;dbP!$AC$2&amp;":"&amp;dbP!$AC$2),RepP!$J$3)</f>
        <v>0</v>
      </c>
    </row>
    <row r="353" spans="2:57" x14ac:dyDescent="0.3">
      <c r="B353" s="1">
        <f>MAX(B$246:B352)+1</f>
        <v>110</v>
      </c>
      <c r="D353" s="1" t="str">
        <f ca="1">INDIRECT($B$1&amp;Items!T$2&amp;$B353)</f>
        <v>CF(-)</v>
      </c>
      <c r="F353" s="1" t="str">
        <f ca="1">INDIRECT($B$1&amp;Items!P$2&amp;$B353)</f>
        <v>AA</v>
      </c>
      <c r="H353" s="13" t="str">
        <f ca="1">INDIRECT($B$1&amp;Items!M$2&amp;$B353)</f>
        <v>Оплата операционных расходов</v>
      </c>
      <c r="I353" s="13" t="str">
        <f ca="1">IF(INDIRECT($B$1&amp;Items!N$2&amp;$B353)="",H353,INDIRECT($B$1&amp;Items!N$2&amp;$B353))</f>
        <v>Оплата операционных расходов - блок-3</v>
      </c>
      <c r="J353" s="1" t="str">
        <f ca="1">IF(INDIRECT($B$1&amp;Items!O$2&amp;$B353)="",IF(H353&lt;&gt;I353,"  "&amp;I353,I353),"    "&amp;INDIRECT($B$1&amp;Items!O$2&amp;$B353))</f>
        <v xml:space="preserve">    Операционные расходы - 3-4</v>
      </c>
      <c r="S353" s="1">
        <f ca="1">SUM($U353:INDIRECT(ADDRESS(ROW(),SUMIFS($1:$1,$5:$5,MAX($5:$5)))))</f>
        <v>78460</v>
      </c>
      <c r="V353" s="1">
        <f ca="1">SUMIFS(INDIRECT($F$1&amp;$F353&amp;":"&amp;$F353),INDIRECT($F$1&amp;dbP!$D$2&amp;":"&amp;dbP!$D$2),"&gt;="&amp;V$6,INDIRECT($F$1&amp;dbP!$D$2&amp;":"&amp;dbP!$D$2),"&lt;="&amp;V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W353" s="1">
        <f ca="1">SUMIFS(INDIRECT($F$1&amp;$F353&amp;":"&amp;$F353),INDIRECT($F$1&amp;dbP!$D$2&amp;":"&amp;dbP!$D$2),"&gt;="&amp;W$6,INDIRECT($F$1&amp;dbP!$D$2&amp;":"&amp;dbP!$D$2),"&lt;="&amp;W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X353" s="1">
        <f ca="1">SUMIFS(INDIRECT($F$1&amp;$F353&amp;":"&amp;$F353),INDIRECT($F$1&amp;dbP!$D$2&amp;":"&amp;dbP!$D$2),"&gt;="&amp;X$6,INDIRECT($F$1&amp;dbP!$D$2&amp;":"&amp;dbP!$D$2),"&lt;="&amp;X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Y353" s="1">
        <f ca="1">SUMIFS(INDIRECT($F$1&amp;$F353&amp;":"&amp;$F353),INDIRECT($F$1&amp;dbP!$D$2&amp;":"&amp;dbP!$D$2),"&gt;="&amp;Y$6,INDIRECT($F$1&amp;dbP!$D$2&amp;":"&amp;dbP!$D$2),"&lt;="&amp;Y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78460</v>
      </c>
      <c r="Z353" s="1">
        <f ca="1">SUMIFS(INDIRECT($F$1&amp;$F353&amp;":"&amp;$F353),INDIRECT($F$1&amp;dbP!$D$2&amp;":"&amp;dbP!$D$2),"&gt;="&amp;Z$6,INDIRECT($F$1&amp;dbP!$D$2&amp;":"&amp;dbP!$D$2),"&lt;="&amp;Z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A353" s="1">
        <f ca="1">SUMIFS(INDIRECT($F$1&amp;$F353&amp;":"&amp;$F353),INDIRECT($F$1&amp;dbP!$D$2&amp;":"&amp;dbP!$D$2),"&gt;="&amp;AA$6,INDIRECT($F$1&amp;dbP!$D$2&amp;":"&amp;dbP!$D$2),"&lt;="&amp;AA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B353" s="1">
        <f ca="1">SUMIFS(INDIRECT($F$1&amp;$F353&amp;":"&amp;$F353),INDIRECT($F$1&amp;dbP!$D$2&amp;":"&amp;dbP!$D$2),"&gt;="&amp;AB$6,INDIRECT($F$1&amp;dbP!$D$2&amp;":"&amp;dbP!$D$2),"&lt;="&amp;AB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C353" s="1">
        <f ca="1">SUMIFS(INDIRECT($F$1&amp;$F353&amp;":"&amp;$F353),INDIRECT($F$1&amp;dbP!$D$2&amp;":"&amp;dbP!$D$2),"&gt;="&amp;AC$6,INDIRECT($F$1&amp;dbP!$D$2&amp;":"&amp;dbP!$D$2),"&lt;="&amp;AC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D353" s="1">
        <f ca="1">SUMIFS(INDIRECT($F$1&amp;$F353&amp;":"&amp;$F353),INDIRECT($F$1&amp;dbP!$D$2&amp;":"&amp;dbP!$D$2),"&gt;="&amp;AD$6,INDIRECT($F$1&amp;dbP!$D$2&amp;":"&amp;dbP!$D$2),"&lt;="&amp;AD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E353" s="1">
        <f ca="1">SUMIFS(INDIRECT($F$1&amp;$F353&amp;":"&amp;$F353),INDIRECT($F$1&amp;dbP!$D$2&amp;":"&amp;dbP!$D$2),"&gt;="&amp;AE$6,INDIRECT($F$1&amp;dbP!$D$2&amp;":"&amp;dbP!$D$2),"&lt;="&amp;AE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F353" s="1">
        <f ca="1">SUMIFS(INDIRECT($F$1&amp;$F353&amp;":"&amp;$F353),INDIRECT($F$1&amp;dbP!$D$2&amp;":"&amp;dbP!$D$2),"&gt;="&amp;AF$6,INDIRECT($F$1&amp;dbP!$D$2&amp;":"&amp;dbP!$D$2),"&lt;="&amp;AF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G353" s="1">
        <f ca="1">SUMIFS(INDIRECT($F$1&amp;$F353&amp;":"&amp;$F353),INDIRECT($F$1&amp;dbP!$D$2&amp;":"&amp;dbP!$D$2),"&gt;="&amp;AG$6,INDIRECT($F$1&amp;dbP!$D$2&amp;":"&amp;dbP!$D$2),"&lt;="&amp;AG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H353" s="1">
        <f ca="1">SUMIFS(INDIRECT($F$1&amp;$F353&amp;":"&amp;$F353),INDIRECT($F$1&amp;dbP!$D$2&amp;":"&amp;dbP!$D$2),"&gt;="&amp;AH$6,INDIRECT($F$1&amp;dbP!$D$2&amp;":"&amp;dbP!$D$2),"&lt;="&amp;AH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I353" s="1">
        <f ca="1">SUMIFS(INDIRECT($F$1&amp;$F353&amp;":"&amp;$F353),INDIRECT($F$1&amp;dbP!$D$2&amp;":"&amp;dbP!$D$2),"&gt;="&amp;AI$6,INDIRECT($F$1&amp;dbP!$D$2&amp;":"&amp;dbP!$D$2),"&lt;="&amp;AI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J353" s="1">
        <f ca="1">SUMIFS(INDIRECT($F$1&amp;$F353&amp;":"&amp;$F353),INDIRECT($F$1&amp;dbP!$D$2&amp;":"&amp;dbP!$D$2),"&gt;="&amp;AJ$6,INDIRECT($F$1&amp;dbP!$D$2&amp;":"&amp;dbP!$D$2),"&lt;="&amp;AJ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K353" s="1">
        <f ca="1">SUMIFS(INDIRECT($F$1&amp;$F353&amp;":"&amp;$F353),INDIRECT($F$1&amp;dbP!$D$2&amp;":"&amp;dbP!$D$2),"&gt;="&amp;AK$6,INDIRECT($F$1&amp;dbP!$D$2&amp;":"&amp;dbP!$D$2),"&lt;="&amp;AK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L353" s="1">
        <f ca="1">SUMIFS(INDIRECT($F$1&amp;$F353&amp;":"&amp;$F353),INDIRECT($F$1&amp;dbP!$D$2&amp;":"&amp;dbP!$D$2),"&gt;="&amp;AL$6,INDIRECT($F$1&amp;dbP!$D$2&amp;":"&amp;dbP!$D$2),"&lt;="&amp;AL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M353" s="1">
        <f ca="1">SUMIFS(INDIRECT($F$1&amp;$F353&amp;":"&amp;$F353),INDIRECT($F$1&amp;dbP!$D$2&amp;":"&amp;dbP!$D$2),"&gt;="&amp;AM$6,INDIRECT($F$1&amp;dbP!$D$2&amp;":"&amp;dbP!$D$2),"&lt;="&amp;AM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N353" s="1">
        <f ca="1">SUMIFS(INDIRECT($F$1&amp;$F353&amp;":"&amp;$F353),INDIRECT($F$1&amp;dbP!$D$2&amp;":"&amp;dbP!$D$2),"&gt;="&amp;AN$6,INDIRECT($F$1&amp;dbP!$D$2&amp;":"&amp;dbP!$D$2),"&lt;="&amp;AN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O353" s="1">
        <f ca="1">SUMIFS(INDIRECT($F$1&amp;$F353&amp;":"&amp;$F353),INDIRECT($F$1&amp;dbP!$D$2&amp;":"&amp;dbP!$D$2),"&gt;="&amp;AO$6,INDIRECT($F$1&amp;dbP!$D$2&amp;":"&amp;dbP!$D$2),"&lt;="&amp;AO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P353" s="1">
        <f ca="1">SUMIFS(INDIRECT($F$1&amp;$F353&amp;":"&amp;$F353),INDIRECT($F$1&amp;dbP!$D$2&amp;":"&amp;dbP!$D$2),"&gt;="&amp;AP$6,INDIRECT($F$1&amp;dbP!$D$2&amp;":"&amp;dbP!$D$2),"&lt;="&amp;AP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Q353" s="1">
        <f ca="1">SUMIFS(INDIRECT($F$1&amp;$F353&amp;":"&amp;$F353),INDIRECT($F$1&amp;dbP!$D$2&amp;":"&amp;dbP!$D$2),"&gt;="&amp;AQ$6,INDIRECT($F$1&amp;dbP!$D$2&amp;":"&amp;dbP!$D$2),"&lt;="&amp;AQ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R353" s="1">
        <f ca="1">SUMIFS(INDIRECT($F$1&amp;$F353&amp;":"&amp;$F353),INDIRECT($F$1&amp;dbP!$D$2&amp;":"&amp;dbP!$D$2),"&gt;="&amp;AR$6,INDIRECT($F$1&amp;dbP!$D$2&amp;":"&amp;dbP!$D$2),"&lt;="&amp;AR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S353" s="1">
        <f ca="1">SUMIFS(INDIRECT($F$1&amp;$F353&amp;":"&amp;$F353),INDIRECT($F$1&amp;dbP!$D$2&amp;":"&amp;dbP!$D$2),"&gt;="&amp;AS$6,INDIRECT($F$1&amp;dbP!$D$2&amp;":"&amp;dbP!$D$2),"&lt;="&amp;AS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T353" s="1">
        <f ca="1">SUMIFS(INDIRECT($F$1&amp;$F353&amp;":"&amp;$F353),INDIRECT($F$1&amp;dbP!$D$2&amp;":"&amp;dbP!$D$2),"&gt;="&amp;AT$6,INDIRECT($F$1&amp;dbP!$D$2&amp;":"&amp;dbP!$D$2),"&lt;="&amp;AT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U353" s="1">
        <f ca="1">SUMIFS(INDIRECT($F$1&amp;$F353&amp;":"&amp;$F353),INDIRECT($F$1&amp;dbP!$D$2&amp;":"&amp;dbP!$D$2),"&gt;="&amp;AU$6,INDIRECT($F$1&amp;dbP!$D$2&amp;":"&amp;dbP!$D$2),"&lt;="&amp;AU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V353" s="1">
        <f ca="1">SUMIFS(INDIRECT($F$1&amp;$F353&amp;":"&amp;$F353),INDIRECT($F$1&amp;dbP!$D$2&amp;":"&amp;dbP!$D$2),"&gt;="&amp;AV$6,INDIRECT($F$1&amp;dbP!$D$2&amp;":"&amp;dbP!$D$2),"&lt;="&amp;AV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W353" s="1">
        <f ca="1">SUMIFS(INDIRECT($F$1&amp;$F353&amp;":"&amp;$F353),INDIRECT($F$1&amp;dbP!$D$2&amp;":"&amp;dbP!$D$2),"&gt;="&amp;AW$6,INDIRECT($F$1&amp;dbP!$D$2&amp;":"&amp;dbP!$D$2),"&lt;="&amp;AW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X353" s="1">
        <f ca="1">SUMIFS(INDIRECT($F$1&amp;$F353&amp;":"&amp;$F353),INDIRECT($F$1&amp;dbP!$D$2&amp;":"&amp;dbP!$D$2),"&gt;="&amp;AX$6,INDIRECT($F$1&amp;dbP!$D$2&amp;":"&amp;dbP!$D$2),"&lt;="&amp;AX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Y353" s="1">
        <f ca="1">SUMIFS(INDIRECT($F$1&amp;$F353&amp;":"&amp;$F353),INDIRECT($F$1&amp;dbP!$D$2&amp;":"&amp;dbP!$D$2),"&gt;="&amp;AY$6,INDIRECT($F$1&amp;dbP!$D$2&amp;":"&amp;dbP!$D$2),"&lt;="&amp;AY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AZ353" s="1">
        <f ca="1">SUMIFS(INDIRECT($F$1&amp;$F353&amp;":"&amp;$F353),INDIRECT($F$1&amp;dbP!$D$2&amp;":"&amp;dbP!$D$2),"&gt;="&amp;AZ$6,INDIRECT($F$1&amp;dbP!$D$2&amp;":"&amp;dbP!$D$2),"&lt;="&amp;AZ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A353" s="1">
        <f ca="1">SUMIFS(INDIRECT($F$1&amp;$F353&amp;":"&amp;$F353),INDIRECT($F$1&amp;dbP!$D$2&amp;":"&amp;dbP!$D$2),"&gt;="&amp;BA$6,INDIRECT($F$1&amp;dbP!$D$2&amp;":"&amp;dbP!$D$2),"&lt;="&amp;BA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B353" s="1">
        <f ca="1">SUMIFS(INDIRECT($F$1&amp;$F353&amp;":"&amp;$F353),INDIRECT($F$1&amp;dbP!$D$2&amp;":"&amp;dbP!$D$2),"&gt;="&amp;BB$6,INDIRECT($F$1&amp;dbP!$D$2&amp;":"&amp;dbP!$D$2),"&lt;="&amp;BB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C353" s="1">
        <f ca="1">SUMIFS(INDIRECT($F$1&amp;$F353&amp;":"&amp;$F353),INDIRECT($F$1&amp;dbP!$D$2&amp;":"&amp;dbP!$D$2),"&gt;="&amp;BC$6,INDIRECT($F$1&amp;dbP!$D$2&amp;":"&amp;dbP!$D$2),"&lt;="&amp;BC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D353" s="1">
        <f ca="1">SUMIFS(INDIRECT($F$1&amp;$F353&amp;":"&amp;$F353),INDIRECT($F$1&amp;dbP!$D$2&amp;":"&amp;dbP!$D$2),"&gt;="&amp;BD$6,INDIRECT($F$1&amp;dbP!$D$2&amp;":"&amp;dbP!$D$2),"&lt;="&amp;BD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  <c r="BE353" s="1">
        <f ca="1">SUMIFS(INDIRECT($F$1&amp;$F353&amp;":"&amp;$F353),INDIRECT($F$1&amp;dbP!$D$2&amp;":"&amp;dbP!$D$2),"&gt;="&amp;BE$6,INDIRECT($F$1&amp;dbP!$D$2&amp;":"&amp;dbP!$D$2),"&lt;="&amp;BE$7,INDIRECT($F$1&amp;dbP!$O$2&amp;":"&amp;dbP!$O$2),$H353,INDIRECT($F$1&amp;dbP!$P$2&amp;":"&amp;dbP!$P$2),IF($I353=$J353,"*",$I353),INDIRECT($F$1&amp;dbP!$Q$2&amp;":"&amp;dbP!$Q$2),IF(OR($I353=$J353,"  "&amp;$I353=$J353),"*",RIGHT($J353,LEN($J353)-4)),INDIRECT($F$1&amp;dbP!$AC$2&amp;":"&amp;dbP!$AC$2),RepP!$J$3)</f>
        <v>0</v>
      </c>
    </row>
    <row r="354" spans="2:57" x14ac:dyDescent="0.3">
      <c r="B354" s="1">
        <f>MAX(B$246:B353)+1</f>
        <v>111</v>
      </c>
      <c r="D354" s="1" t="str">
        <f ca="1">INDIRECT($B$1&amp;Items!T$2&amp;$B354)</f>
        <v>CF(-)</v>
      </c>
      <c r="F354" s="1" t="str">
        <f ca="1">INDIRECT($B$1&amp;Items!P$2&amp;$B354)</f>
        <v>AA</v>
      </c>
      <c r="H354" s="13" t="str">
        <f ca="1">INDIRECT($B$1&amp;Items!M$2&amp;$B354)</f>
        <v>Оплата операционных расходов</v>
      </c>
      <c r="I354" s="13" t="str">
        <f ca="1">IF(INDIRECT($B$1&amp;Items!N$2&amp;$B354)="",H354,INDIRECT($B$1&amp;Items!N$2&amp;$B354))</f>
        <v>Оплата операционных расходов - блок-3</v>
      </c>
      <c r="J354" s="1" t="str">
        <f ca="1">IF(INDIRECT($B$1&amp;Items!O$2&amp;$B354)="",IF(H354&lt;&gt;I354,"  "&amp;I354,I354),"    "&amp;INDIRECT($B$1&amp;Items!O$2&amp;$B354))</f>
        <v xml:space="preserve">    Операционные расходы - 3-5</v>
      </c>
      <c r="S354" s="1">
        <f ca="1">SUM($U354:INDIRECT(ADDRESS(ROW(),SUMIFS($1:$1,$5:$5,MAX($5:$5)))))</f>
        <v>47734.947000000007</v>
      </c>
      <c r="V354" s="1">
        <f ca="1">SUMIFS(INDIRECT($F$1&amp;$F354&amp;":"&amp;$F354),INDIRECT($F$1&amp;dbP!$D$2&amp;":"&amp;dbP!$D$2),"&gt;="&amp;V$6,INDIRECT($F$1&amp;dbP!$D$2&amp;":"&amp;dbP!$D$2),"&lt;="&amp;V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W354" s="1">
        <f ca="1">SUMIFS(INDIRECT($F$1&amp;$F354&amp;":"&amp;$F354),INDIRECT($F$1&amp;dbP!$D$2&amp;":"&amp;dbP!$D$2),"&gt;="&amp;W$6,INDIRECT($F$1&amp;dbP!$D$2&amp;":"&amp;dbP!$D$2),"&lt;="&amp;W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X354" s="1">
        <f ca="1">SUMIFS(INDIRECT($F$1&amp;$F354&amp;":"&amp;$F354),INDIRECT($F$1&amp;dbP!$D$2&amp;":"&amp;dbP!$D$2),"&gt;="&amp;X$6,INDIRECT($F$1&amp;dbP!$D$2&amp;":"&amp;dbP!$D$2),"&lt;="&amp;X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Y354" s="1">
        <f ca="1">SUMIFS(INDIRECT($F$1&amp;$F354&amp;":"&amp;$F354),INDIRECT($F$1&amp;dbP!$D$2&amp;":"&amp;dbP!$D$2),"&gt;="&amp;Y$6,INDIRECT($F$1&amp;dbP!$D$2&amp;":"&amp;dbP!$D$2),"&lt;="&amp;Y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47734.947000000007</v>
      </c>
      <c r="Z354" s="1">
        <f ca="1">SUMIFS(INDIRECT($F$1&amp;$F354&amp;":"&amp;$F354),INDIRECT($F$1&amp;dbP!$D$2&amp;":"&amp;dbP!$D$2),"&gt;="&amp;Z$6,INDIRECT($F$1&amp;dbP!$D$2&amp;":"&amp;dbP!$D$2),"&lt;="&amp;Z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A354" s="1">
        <f ca="1">SUMIFS(INDIRECT($F$1&amp;$F354&amp;":"&amp;$F354),INDIRECT($F$1&amp;dbP!$D$2&amp;":"&amp;dbP!$D$2),"&gt;="&amp;AA$6,INDIRECT($F$1&amp;dbP!$D$2&amp;":"&amp;dbP!$D$2),"&lt;="&amp;AA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B354" s="1">
        <f ca="1">SUMIFS(INDIRECT($F$1&amp;$F354&amp;":"&amp;$F354),INDIRECT($F$1&amp;dbP!$D$2&amp;":"&amp;dbP!$D$2),"&gt;="&amp;AB$6,INDIRECT($F$1&amp;dbP!$D$2&amp;":"&amp;dbP!$D$2),"&lt;="&amp;AB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C354" s="1">
        <f ca="1">SUMIFS(INDIRECT($F$1&amp;$F354&amp;":"&amp;$F354),INDIRECT($F$1&amp;dbP!$D$2&amp;":"&amp;dbP!$D$2),"&gt;="&amp;AC$6,INDIRECT($F$1&amp;dbP!$D$2&amp;":"&amp;dbP!$D$2),"&lt;="&amp;AC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D354" s="1">
        <f ca="1">SUMIFS(INDIRECT($F$1&amp;$F354&amp;":"&amp;$F354),INDIRECT($F$1&amp;dbP!$D$2&amp;":"&amp;dbP!$D$2),"&gt;="&amp;AD$6,INDIRECT($F$1&amp;dbP!$D$2&amp;":"&amp;dbP!$D$2),"&lt;="&amp;AD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E354" s="1">
        <f ca="1">SUMIFS(INDIRECT($F$1&amp;$F354&amp;":"&amp;$F354),INDIRECT($F$1&amp;dbP!$D$2&amp;":"&amp;dbP!$D$2),"&gt;="&amp;AE$6,INDIRECT($F$1&amp;dbP!$D$2&amp;":"&amp;dbP!$D$2),"&lt;="&amp;AE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F354" s="1">
        <f ca="1">SUMIFS(INDIRECT($F$1&amp;$F354&amp;":"&amp;$F354),INDIRECT($F$1&amp;dbP!$D$2&amp;":"&amp;dbP!$D$2),"&gt;="&amp;AF$6,INDIRECT($F$1&amp;dbP!$D$2&amp;":"&amp;dbP!$D$2),"&lt;="&amp;AF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G354" s="1">
        <f ca="1">SUMIFS(INDIRECT($F$1&amp;$F354&amp;":"&amp;$F354),INDIRECT($F$1&amp;dbP!$D$2&amp;":"&amp;dbP!$D$2),"&gt;="&amp;AG$6,INDIRECT($F$1&amp;dbP!$D$2&amp;":"&amp;dbP!$D$2),"&lt;="&amp;AG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H354" s="1">
        <f ca="1">SUMIFS(INDIRECT($F$1&amp;$F354&amp;":"&amp;$F354),INDIRECT($F$1&amp;dbP!$D$2&amp;":"&amp;dbP!$D$2),"&gt;="&amp;AH$6,INDIRECT($F$1&amp;dbP!$D$2&amp;":"&amp;dbP!$D$2),"&lt;="&amp;AH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I354" s="1">
        <f ca="1">SUMIFS(INDIRECT($F$1&amp;$F354&amp;":"&amp;$F354),INDIRECT($F$1&amp;dbP!$D$2&amp;":"&amp;dbP!$D$2),"&gt;="&amp;AI$6,INDIRECT($F$1&amp;dbP!$D$2&amp;":"&amp;dbP!$D$2),"&lt;="&amp;AI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J354" s="1">
        <f ca="1">SUMIFS(INDIRECT($F$1&amp;$F354&amp;":"&amp;$F354),INDIRECT($F$1&amp;dbP!$D$2&amp;":"&amp;dbP!$D$2),"&gt;="&amp;AJ$6,INDIRECT($F$1&amp;dbP!$D$2&amp;":"&amp;dbP!$D$2),"&lt;="&amp;AJ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K354" s="1">
        <f ca="1">SUMIFS(INDIRECT($F$1&amp;$F354&amp;":"&amp;$F354),INDIRECT($F$1&amp;dbP!$D$2&amp;":"&amp;dbP!$D$2),"&gt;="&amp;AK$6,INDIRECT($F$1&amp;dbP!$D$2&amp;":"&amp;dbP!$D$2),"&lt;="&amp;AK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L354" s="1">
        <f ca="1">SUMIFS(INDIRECT($F$1&amp;$F354&amp;":"&amp;$F354),INDIRECT($F$1&amp;dbP!$D$2&amp;":"&amp;dbP!$D$2),"&gt;="&amp;AL$6,INDIRECT($F$1&amp;dbP!$D$2&amp;":"&amp;dbP!$D$2),"&lt;="&amp;AL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M354" s="1">
        <f ca="1">SUMIFS(INDIRECT($F$1&amp;$F354&amp;":"&amp;$F354),INDIRECT($F$1&amp;dbP!$D$2&amp;":"&amp;dbP!$D$2),"&gt;="&amp;AM$6,INDIRECT($F$1&amp;dbP!$D$2&amp;":"&amp;dbP!$D$2),"&lt;="&amp;AM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N354" s="1">
        <f ca="1">SUMIFS(INDIRECT($F$1&amp;$F354&amp;":"&amp;$F354),INDIRECT($F$1&amp;dbP!$D$2&amp;":"&amp;dbP!$D$2),"&gt;="&amp;AN$6,INDIRECT($F$1&amp;dbP!$D$2&amp;":"&amp;dbP!$D$2),"&lt;="&amp;AN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O354" s="1">
        <f ca="1">SUMIFS(INDIRECT($F$1&amp;$F354&amp;":"&amp;$F354),INDIRECT($F$1&amp;dbP!$D$2&amp;":"&amp;dbP!$D$2),"&gt;="&amp;AO$6,INDIRECT($F$1&amp;dbP!$D$2&amp;":"&amp;dbP!$D$2),"&lt;="&amp;AO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P354" s="1">
        <f ca="1">SUMIFS(INDIRECT($F$1&amp;$F354&amp;":"&amp;$F354),INDIRECT($F$1&amp;dbP!$D$2&amp;":"&amp;dbP!$D$2),"&gt;="&amp;AP$6,INDIRECT($F$1&amp;dbP!$D$2&amp;":"&amp;dbP!$D$2),"&lt;="&amp;AP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Q354" s="1">
        <f ca="1">SUMIFS(INDIRECT($F$1&amp;$F354&amp;":"&amp;$F354),INDIRECT($F$1&amp;dbP!$D$2&amp;":"&amp;dbP!$D$2),"&gt;="&amp;AQ$6,INDIRECT($F$1&amp;dbP!$D$2&amp;":"&amp;dbP!$D$2),"&lt;="&amp;AQ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R354" s="1">
        <f ca="1">SUMIFS(INDIRECT($F$1&amp;$F354&amp;":"&amp;$F354),INDIRECT($F$1&amp;dbP!$D$2&amp;":"&amp;dbP!$D$2),"&gt;="&amp;AR$6,INDIRECT($F$1&amp;dbP!$D$2&amp;":"&amp;dbP!$D$2),"&lt;="&amp;AR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S354" s="1">
        <f ca="1">SUMIFS(INDIRECT($F$1&amp;$F354&amp;":"&amp;$F354),INDIRECT($F$1&amp;dbP!$D$2&amp;":"&amp;dbP!$D$2),"&gt;="&amp;AS$6,INDIRECT($F$1&amp;dbP!$D$2&amp;":"&amp;dbP!$D$2),"&lt;="&amp;AS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T354" s="1">
        <f ca="1">SUMIFS(INDIRECT($F$1&amp;$F354&amp;":"&amp;$F354),INDIRECT($F$1&amp;dbP!$D$2&amp;":"&amp;dbP!$D$2),"&gt;="&amp;AT$6,INDIRECT($F$1&amp;dbP!$D$2&amp;":"&amp;dbP!$D$2),"&lt;="&amp;AT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U354" s="1">
        <f ca="1">SUMIFS(INDIRECT($F$1&amp;$F354&amp;":"&amp;$F354),INDIRECT($F$1&amp;dbP!$D$2&amp;":"&amp;dbP!$D$2),"&gt;="&amp;AU$6,INDIRECT($F$1&amp;dbP!$D$2&amp;":"&amp;dbP!$D$2),"&lt;="&amp;AU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V354" s="1">
        <f ca="1">SUMIFS(INDIRECT($F$1&amp;$F354&amp;":"&amp;$F354),INDIRECT($F$1&amp;dbP!$D$2&amp;":"&amp;dbP!$D$2),"&gt;="&amp;AV$6,INDIRECT($F$1&amp;dbP!$D$2&amp;":"&amp;dbP!$D$2),"&lt;="&amp;AV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W354" s="1">
        <f ca="1">SUMIFS(INDIRECT($F$1&amp;$F354&amp;":"&amp;$F354),INDIRECT($F$1&amp;dbP!$D$2&amp;":"&amp;dbP!$D$2),"&gt;="&amp;AW$6,INDIRECT($F$1&amp;dbP!$D$2&amp;":"&amp;dbP!$D$2),"&lt;="&amp;AW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X354" s="1">
        <f ca="1">SUMIFS(INDIRECT($F$1&amp;$F354&amp;":"&amp;$F354),INDIRECT($F$1&amp;dbP!$D$2&amp;":"&amp;dbP!$D$2),"&gt;="&amp;AX$6,INDIRECT($F$1&amp;dbP!$D$2&amp;":"&amp;dbP!$D$2),"&lt;="&amp;AX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Y354" s="1">
        <f ca="1">SUMIFS(INDIRECT($F$1&amp;$F354&amp;":"&amp;$F354),INDIRECT($F$1&amp;dbP!$D$2&amp;":"&amp;dbP!$D$2),"&gt;="&amp;AY$6,INDIRECT($F$1&amp;dbP!$D$2&amp;":"&amp;dbP!$D$2),"&lt;="&amp;AY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AZ354" s="1">
        <f ca="1">SUMIFS(INDIRECT($F$1&amp;$F354&amp;":"&amp;$F354),INDIRECT($F$1&amp;dbP!$D$2&amp;":"&amp;dbP!$D$2),"&gt;="&amp;AZ$6,INDIRECT($F$1&amp;dbP!$D$2&amp;":"&amp;dbP!$D$2),"&lt;="&amp;AZ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A354" s="1">
        <f ca="1">SUMIFS(INDIRECT($F$1&amp;$F354&amp;":"&amp;$F354),INDIRECT($F$1&amp;dbP!$D$2&amp;":"&amp;dbP!$D$2),"&gt;="&amp;BA$6,INDIRECT($F$1&amp;dbP!$D$2&amp;":"&amp;dbP!$D$2),"&lt;="&amp;BA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B354" s="1">
        <f ca="1">SUMIFS(INDIRECT($F$1&amp;$F354&amp;":"&amp;$F354),INDIRECT($F$1&amp;dbP!$D$2&amp;":"&amp;dbP!$D$2),"&gt;="&amp;BB$6,INDIRECT($F$1&amp;dbP!$D$2&amp;":"&amp;dbP!$D$2),"&lt;="&amp;BB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C354" s="1">
        <f ca="1">SUMIFS(INDIRECT($F$1&amp;$F354&amp;":"&amp;$F354),INDIRECT($F$1&amp;dbP!$D$2&amp;":"&amp;dbP!$D$2),"&gt;="&amp;BC$6,INDIRECT($F$1&amp;dbP!$D$2&amp;":"&amp;dbP!$D$2),"&lt;="&amp;BC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D354" s="1">
        <f ca="1">SUMIFS(INDIRECT($F$1&amp;$F354&amp;":"&amp;$F354),INDIRECT($F$1&amp;dbP!$D$2&amp;":"&amp;dbP!$D$2),"&gt;="&amp;BD$6,INDIRECT($F$1&amp;dbP!$D$2&amp;":"&amp;dbP!$D$2),"&lt;="&amp;BD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  <c r="BE354" s="1">
        <f ca="1">SUMIFS(INDIRECT($F$1&amp;$F354&amp;":"&amp;$F354),INDIRECT($F$1&amp;dbP!$D$2&amp;":"&amp;dbP!$D$2),"&gt;="&amp;BE$6,INDIRECT($F$1&amp;dbP!$D$2&amp;":"&amp;dbP!$D$2),"&lt;="&amp;BE$7,INDIRECT($F$1&amp;dbP!$O$2&amp;":"&amp;dbP!$O$2),$H354,INDIRECT($F$1&amp;dbP!$P$2&amp;":"&amp;dbP!$P$2),IF($I354=$J354,"*",$I354),INDIRECT($F$1&amp;dbP!$Q$2&amp;":"&amp;dbP!$Q$2),IF(OR($I354=$J354,"  "&amp;$I354=$J354),"*",RIGHT($J354,LEN($J354)-4)),INDIRECT($F$1&amp;dbP!$AC$2&amp;":"&amp;dbP!$AC$2),RepP!$J$3)</f>
        <v>0</v>
      </c>
    </row>
    <row r="355" spans="2:57" x14ac:dyDescent="0.3">
      <c r="B355" s="1">
        <f>MAX(B$246:B354)+1</f>
        <v>112</v>
      </c>
      <c r="D355" s="1" t="str">
        <f ca="1">INDIRECT($B$1&amp;Items!T$2&amp;$B355)</f>
        <v>CF(-)</v>
      </c>
      <c r="F355" s="1" t="str">
        <f ca="1">INDIRECT($B$1&amp;Items!P$2&amp;$B355)</f>
        <v>AA</v>
      </c>
      <c r="H355" s="13" t="str">
        <f ca="1">INDIRECT($B$1&amp;Items!M$2&amp;$B355)</f>
        <v>Оплата операционных расходов</v>
      </c>
      <c r="I355" s="13" t="str">
        <f ca="1">IF(INDIRECT($B$1&amp;Items!N$2&amp;$B355)="",H355,INDIRECT($B$1&amp;Items!N$2&amp;$B355))</f>
        <v>Оплата операционных расходов - блок-3</v>
      </c>
      <c r="J355" s="1" t="str">
        <f ca="1">IF(INDIRECT($B$1&amp;Items!O$2&amp;$B355)="",IF(H355&lt;&gt;I355,"  "&amp;I355,I355),"    "&amp;INDIRECT($B$1&amp;Items!O$2&amp;$B355))</f>
        <v xml:space="preserve">    Операционные расходы - 3-6</v>
      </c>
      <c r="S355" s="1">
        <f ca="1">SUM($U355:INDIRECT(ADDRESS(ROW(),SUMIFS($1:$1,$5:$5,MAX($5:$5)))))</f>
        <v>295602.21000000002</v>
      </c>
      <c r="V355" s="1">
        <f ca="1">SUMIFS(INDIRECT($F$1&amp;$F355&amp;":"&amp;$F355),INDIRECT($F$1&amp;dbP!$D$2&amp;":"&amp;dbP!$D$2),"&gt;="&amp;V$6,INDIRECT($F$1&amp;dbP!$D$2&amp;":"&amp;dbP!$D$2),"&lt;="&amp;V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W355" s="1">
        <f ca="1">SUMIFS(INDIRECT($F$1&amp;$F355&amp;":"&amp;$F355),INDIRECT($F$1&amp;dbP!$D$2&amp;":"&amp;dbP!$D$2),"&gt;="&amp;W$6,INDIRECT($F$1&amp;dbP!$D$2&amp;":"&amp;dbP!$D$2),"&lt;="&amp;W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X355" s="1">
        <f ca="1">SUMIFS(INDIRECT($F$1&amp;$F355&amp;":"&amp;$F355),INDIRECT($F$1&amp;dbP!$D$2&amp;":"&amp;dbP!$D$2),"&gt;="&amp;X$6,INDIRECT($F$1&amp;dbP!$D$2&amp;":"&amp;dbP!$D$2),"&lt;="&amp;X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Y355" s="1">
        <f ca="1">SUMIFS(INDIRECT($F$1&amp;$F355&amp;":"&amp;$F355),INDIRECT($F$1&amp;dbP!$D$2&amp;":"&amp;dbP!$D$2),"&gt;="&amp;Y$6,INDIRECT($F$1&amp;dbP!$D$2&amp;":"&amp;dbP!$D$2),"&lt;="&amp;Y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Z355" s="1">
        <f ca="1">SUMIFS(INDIRECT($F$1&amp;$F355&amp;":"&amp;$F355),INDIRECT($F$1&amp;dbP!$D$2&amp;":"&amp;dbP!$D$2),"&gt;="&amp;Z$6,INDIRECT($F$1&amp;dbP!$D$2&amp;":"&amp;dbP!$D$2),"&lt;="&amp;Z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295602.21000000002</v>
      </c>
      <c r="AA355" s="1">
        <f ca="1">SUMIFS(INDIRECT($F$1&amp;$F355&amp;":"&amp;$F355),INDIRECT($F$1&amp;dbP!$D$2&amp;":"&amp;dbP!$D$2),"&gt;="&amp;AA$6,INDIRECT($F$1&amp;dbP!$D$2&amp;":"&amp;dbP!$D$2),"&lt;="&amp;AA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B355" s="1">
        <f ca="1">SUMIFS(INDIRECT($F$1&amp;$F355&amp;":"&amp;$F355),INDIRECT($F$1&amp;dbP!$D$2&amp;":"&amp;dbP!$D$2),"&gt;="&amp;AB$6,INDIRECT($F$1&amp;dbP!$D$2&amp;":"&amp;dbP!$D$2),"&lt;="&amp;AB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C355" s="1">
        <f ca="1">SUMIFS(INDIRECT($F$1&amp;$F355&amp;":"&amp;$F355),INDIRECT($F$1&amp;dbP!$D$2&amp;":"&amp;dbP!$D$2),"&gt;="&amp;AC$6,INDIRECT($F$1&amp;dbP!$D$2&amp;":"&amp;dbP!$D$2),"&lt;="&amp;AC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D355" s="1">
        <f ca="1">SUMIFS(INDIRECT($F$1&amp;$F355&amp;":"&amp;$F355),INDIRECT($F$1&amp;dbP!$D$2&amp;":"&amp;dbP!$D$2),"&gt;="&amp;AD$6,INDIRECT($F$1&amp;dbP!$D$2&amp;":"&amp;dbP!$D$2),"&lt;="&amp;AD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E355" s="1">
        <f ca="1">SUMIFS(INDIRECT($F$1&amp;$F355&amp;":"&amp;$F355),INDIRECT($F$1&amp;dbP!$D$2&amp;":"&amp;dbP!$D$2),"&gt;="&amp;AE$6,INDIRECT($F$1&amp;dbP!$D$2&amp;":"&amp;dbP!$D$2),"&lt;="&amp;AE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F355" s="1">
        <f ca="1">SUMIFS(INDIRECT($F$1&amp;$F355&amp;":"&amp;$F355),INDIRECT($F$1&amp;dbP!$D$2&amp;":"&amp;dbP!$D$2),"&gt;="&amp;AF$6,INDIRECT($F$1&amp;dbP!$D$2&amp;":"&amp;dbP!$D$2),"&lt;="&amp;AF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G355" s="1">
        <f ca="1">SUMIFS(INDIRECT($F$1&amp;$F355&amp;":"&amp;$F355),INDIRECT($F$1&amp;dbP!$D$2&amp;":"&amp;dbP!$D$2),"&gt;="&amp;AG$6,INDIRECT($F$1&amp;dbP!$D$2&amp;":"&amp;dbP!$D$2),"&lt;="&amp;AG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H355" s="1">
        <f ca="1">SUMIFS(INDIRECT($F$1&amp;$F355&amp;":"&amp;$F355),INDIRECT($F$1&amp;dbP!$D$2&amp;":"&amp;dbP!$D$2),"&gt;="&amp;AH$6,INDIRECT($F$1&amp;dbP!$D$2&amp;":"&amp;dbP!$D$2),"&lt;="&amp;AH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I355" s="1">
        <f ca="1">SUMIFS(INDIRECT($F$1&amp;$F355&amp;":"&amp;$F355),INDIRECT($F$1&amp;dbP!$D$2&amp;":"&amp;dbP!$D$2),"&gt;="&amp;AI$6,INDIRECT($F$1&amp;dbP!$D$2&amp;":"&amp;dbP!$D$2),"&lt;="&amp;AI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J355" s="1">
        <f ca="1">SUMIFS(INDIRECT($F$1&amp;$F355&amp;":"&amp;$F355),INDIRECT($F$1&amp;dbP!$D$2&amp;":"&amp;dbP!$D$2),"&gt;="&amp;AJ$6,INDIRECT($F$1&amp;dbP!$D$2&amp;":"&amp;dbP!$D$2),"&lt;="&amp;AJ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K355" s="1">
        <f ca="1">SUMIFS(INDIRECT($F$1&amp;$F355&amp;":"&amp;$F355),INDIRECT($F$1&amp;dbP!$D$2&amp;":"&amp;dbP!$D$2),"&gt;="&amp;AK$6,INDIRECT($F$1&amp;dbP!$D$2&amp;":"&amp;dbP!$D$2),"&lt;="&amp;AK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L355" s="1">
        <f ca="1">SUMIFS(INDIRECT($F$1&amp;$F355&amp;":"&amp;$F355),INDIRECT($F$1&amp;dbP!$D$2&amp;":"&amp;dbP!$D$2),"&gt;="&amp;AL$6,INDIRECT($F$1&amp;dbP!$D$2&amp;":"&amp;dbP!$D$2),"&lt;="&amp;AL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M355" s="1">
        <f ca="1">SUMIFS(INDIRECT($F$1&amp;$F355&amp;":"&amp;$F355),INDIRECT($F$1&amp;dbP!$D$2&amp;":"&amp;dbP!$D$2),"&gt;="&amp;AM$6,INDIRECT($F$1&amp;dbP!$D$2&amp;":"&amp;dbP!$D$2),"&lt;="&amp;AM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N355" s="1">
        <f ca="1">SUMIFS(INDIRECT($F$1&amp;$F355&amp;":"&amp;$F355),INDIRECT($F$1&amp;dbP!$D$2&amp;":"&amp;dbP!$D$2),"&gt;="&amp;AN$6,INDIRECT($F$1&amp;dbP!$D$2&amp;":"&amp;dbP!$D$2),"&lt;="&amp;AN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O355" s="1">
        <f ca="1">SUMIFS(INDIRECT($F$1&amp;$F355&amp;":"&amp;$F355),INDIRECT($F$1&amp;dbP!$D$2&amp;":"&amp;dbP!$D$2),"&gt;="&amp;AO$6,INDIRECT($F$1&amp;dbP!$D$2&amp;":"&amp;dbP!$D$2),"&lt;="&amp;AO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P355" s="1">
        <f ca="1">SUMIFS(INDIRECT($F$1&amp;$F355&amp;":"&amp;$F355),INDIRECT($F$1&amp;dbP!$D$2&amp;":"&amp;dbP!$D$2),"&gt;="&amp;AP$6,INDIRECT($F$1&amp;dbP!$D$2&amp;":"&amp;dbP!$D$2),"&lt;="&amp;AP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Q355" s="1">
        <f ca="1">SUMIFS(INDIRECT($F$1&amp;$F355&amp;":"&amp;$F355),INDIRECT($F$1&amp;dbP!$D$2&amp;":"&amp;dbP!$D$2),"&gt;="&amp;AQ$6,INDIRECT($F$1&amp;dbP!$D$2&amp;":"&amp;dbP!$D$2),"&lt;="&amp;AQ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R355" s="1">
        <f ca="1">SUMIFS(INDIRECT($F$1&amp;$F355&amp;":"&amp;$F355),INDIRECT($F$1&amp;dbP!$D$2&amp;":"&amp;dbP!$D$2),"&gt;="&amp;AR$6,INDIRECT($F$1&amp;dbP!$D$2&amp;":"&amp;dbP!$D$2),"&lt;="&amp;AR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S355" s="1">
        <f ca="1">SUMIFS(INDIRECT($F$1&amp;$F355&amp;":"&amp;$F355),INDIRECT($F$1&amp;dbP!$D$2&amp;":"&amp;dbP!$D$2),"&gt;="&amp;AS$6,INDIRECT($F$1&amp;dbP!$D$2&amp;":"&amp;dbP!$D$2),"&lt;="&amp;AS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T355" s="1">
        <f ca="1">SUMIFS(INDIRECT($F$1&amp;$F355&amp;":"&amp;$F355),INDIRECT($F$1&amp;dbP!$D$2&amp;":"&amp;dbP!$D$2),"&gt;="&amp;AT$6,INDIRECT($F$1&amp;dbP!$D$2&amp;":"&amp;dbP!$D$2),"&lt;="&amp;AT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U355" s="1">
        <f ca="1">SUMIFS(INDIRECT($F$1&amp;$F355&amp;":"&amp;$F355),INDIRECT($F$1&amp;dbP!$D$2&amp;":"&amp;dbP!$D$2),"&gt;="&amp;AU$6,INDIRECT($F$1&amp;dbP!$D$2&amp;":"&amp;dbP!$D$2),"&lt;="&amp;AU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V355" s="1">
        <f ca="1">SUMIFS(INDIRECT($F$1&amp;$F355&amp;":"&amp;$F355),INDIRECT($F$1&amp;dbP!$D$2&amp;":"&amp;dbP!$D$2),"&gt;="&amp;AV$6,INDIRECT($F$1&amp;dbP!$D$2&amp;":"&amp;dbP!$D$2),"&lt;="&amp;AV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W355" s="1">
        <f ca="1">SUMIFS(INDIRECT($F$1&amp;$F355&amp;":"&amp;$F355),INDIRECT($F$1&amp;dbP!$D$2&amp;":"&amp;dbP!$D$2),"&gt;="&amp;AW$6,INDIRECT($F$1&amp;dbP!$D$2&amp;":"&amp;dbP!$D$2),"&lt;="&amp;AW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X355" s="1">
        <f ca="1">SUMIFS(INDIRECT($F$1&amp;$F355&amp;":"&amp;$F355),INDIRECT($F$1&amp;dbP!$D$2&amp;":"&amp;dbP!$D$2),"&gt;="&amp;AX$6,INDIRECT($F$1&amp;dbP!$D$2&amp;":"&amp;dbP!$D$2),"&lt;="&amp;AX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Y355" s="1">
        <f ca="1">SUMIFS(INDIRECT($F$1&amp;$F355&amp;":"&amp;$F355),INDIRECT($F$1&amp;dbP!$D$2&amp;":"&amp;dbP!$D$2),"&gt;="&amp;AY$6,INDIRECT($F$1&amp;dbP!$D$2&amp;":"&amp;dbP!$D$2),"&lt;="&amp;AY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AZ355" s="1">
        <f ca="1">SUMIFS(INDIRECT($F$1&amp;$F355&amp;":"&amp;$F355),INDIRECT($F$1&amp;dbP!$D$2&amp;":"&amp;dbP!$D$2),"&gt;="&amp;AZ$6,INDIRECT($F$1&amp;dbP!$D$2&amp;":"&amp;dbP!$D$2),"&lt;="&amp;AZ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A355" s="1">
        <f ca="1">SUMIFS(INDIRECT($F$1&amp;$F355&amp;":"&amp;$F355),INDIRECT($F$1&amp;dbP!$D$2&amp;":"&amp;dbP!$D$2),"&gt;="&amp;BA$6,INDIRECT($F$1&amp;dbP!$D$2&amp;":"&amp;dbP!$D$2),"&lt;="&amp;BA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B355" s="1">
        <f ca="1">SUMIFS(INDIRECT($F$1&amp;$F355&amp;":"&amp;$F355),INDIRECT($F$1&amp;dbP!$D$2&amp;":"&amp;dbP!$D$2),"&gt;="&amp;BB$6,INDIRECT($F$1&amp;dbP!$D$2&amp;":"&amp;dbP!$D$2),"&lt;="&amp;BB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C355" s="1">
        <f ca="1">SUMIFS(INDIRECT($F$1&amp;$F355&amp;":"&amp;$F355),INDIRECT($F$1&amp;dbP!$D$2&amp;":"&amp;dbP!$D$2),"&gt;="&amp;BC$6,INDIRECT($F$1&amp;dbP!$D$2&amp;":"&amp;dbP!$D$2),"&lt;="&amp;BC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D355" s="1">
        <f ca="1">SUMIFS(INDIRECT($F$1&amp;$F355&amp;":"&amp;$F355),INDIRECT($F$1&amp;dbP!$D$2&amp;":"&amp;dbP!$D$2),"&gt;="&amp;BD$6,INDIRECT($F$1&amp;dbP!$D$2&amp;":"&amp;dbP!$D$2),"&lt;="&amp;BD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  <c r="BE355" s="1">
        <f ca="1">SUMIFS(INDIRECT($F$1&amp;$F355&amp;":"&amp;$F355),INDIRECT($F$1&amp;dbP!$D$2&amp;":"&amp;dbP!$D$2),"&gt;="&amp;BE$6,INDIRECT($F$1&amp;dbP!$D$2&amp;":"&amp;dbP!$D$2),"&lt;="&amp;BE$7,INDIRECT($F$1&amp;dbP!$O$2&amp;":"&amp;dbP!$O$2),$H355,INDIRECT($F$1&amp;dbP!$P$2&amp;":"&amp;dbP!$P$2),IF($I355=$J355,"*",$I355),INDIRECT($F$1&amp;dbP!$Q$2&amp;":"&amp;dbP!$Q$2),IF(OR($I355=$J355,"  "&amp;$I355=$J355),"*",RIGHT($J355,LEN($J355)-4)),INDIRECT($F$1&amp;dbP!$AC$2&amp;":"&amp;dbP!$AC$2),RepP!$J$3)</f>
        <v>0</v>
      </c>
    </row>
    <row r="356" spans="2:57" x14ac:dyDescent="0.3">
      <c r="B356" s="1">
        <f>MAX(B$246:B355)+1</f>
        <v>113</v>
      </c>
      <c r="D356" s="1" t="str">
        <f ca="1">INDIRECT($B$1&amp;Items!T$2&amp;$B356)</f>
        <v>CF(-)</v>
      </c>
      <c r="F356" s="1" t="str">
        <f ca="1">INDIRECT($B$1&amp;Items!P$2&amp;$B356)</f>
        <v>AA</v>
      </c>
      <c r="H356" s="13" t="str">
        <f ca="1">INDIRECT($B$1&amp;Items!M$2&amp;$B356)</f>
        <v>Оплата операционных расходов</v>
      </c>
      <c r="I356" s="13" t="str">
        <f ca="1">IF(INDIRECT($B$1&amp;Items!N$2&amp;$B356)="",H356,INDIRECT($B$1&amp;Items!N$2&amp;$B356))</f>
        <v>Оплата операционных расходов - блок-3</v>
      </c>
      <c r="J356" s="1" t="str">
        <f ca="1">IF(INDIRECT($B$1&amp;Items!O$2&amp;$B356)="",IF(H356&lt;&gt;I356,"  "&amp;I356,I356),"    "&amp;INDIRECT($B$1&amp;Items!O$2&amp;$B356))</f>
        <v xml:space="preserve">    Операционные расходы - 3-7</v>
      </c>
      <c r="S356" s="1">
        <f ca="1">SUM($U356:INDIRECT(ADDRESS(ROW(),SUMIFS($1:$1,$5:$5,MAX($5:$5)))))</f>
        <v>155508.69</v>
      </c>
      <c r="V356" s="1">
        <f ca="1">SUMIFS(INDIRECT($F$1&amp;$F356&amp;":"&amp;$F356),INDIRECT($F$1&amp;dbP!$D$2&amp;":"&amp;dbP!$D$2),"&gt;="&amp;V$6,INDIRECT($F$1&amp;dbP!$D$2&amp;":"&amp;dbP!$D$2),"&lt;="&amp;V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W356" s="1">
        <f ca="1">SUMIFS(INDIRECT($F$1&amp;$F356&amp;":"&amp;$F356),INDIRECT($F$1&amp;dbP!$D$2&amp;":"&amp;dbP!$D$2),"&gt;="&amp;W$6,INDIRECT($F$1&amp;dbP!$D$2&amp;":"&amp;dbP!$D$2),"&lt;="&amp;W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X356" s="1">
        <f ca="1">SUMIFS(INDIRECT($F$1&amp;$F356&amp;":"&amp;$F356),INDIRECT($F$1&amp;dbP!$D$2&amp;":"&amp;dbP!$D$2),"&gt;="&amp;X$6,INDIRECT($F$1&amp;dbP!$D$2&amp;":"&amp;dbP!$D$2),"&lt;="&amp;X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Y356" s="1">
        <f ca="1">SUMIFS(INDIRECT($F$1&amp;$F356&amp;":"&amp;$F356),INDIRECT($F$1&amp;dbP!$D$2&amp;":"&amp;dbP!$D$2),"&gt;="&amp;Y$6,INDIRECT($F$1&amp;dbP!$D$2&amp;":"&amp;dbP!$D$2),"&lt;="&amp;Y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Z356" s="1">
        <f ca="1">SUMIFS(INDIRECT($F$1&amp;$F356&amp;":"&amp;$F356),INDIRECT($F$1&amp;dbP!$D$2&amp;":"&amp;dbP!$D$2),"&gt;="&amp;Z$6,INDIRECT($F$1&amp;dbP!$D$2&amp;":"&amp;dbP!$D$2),"&lt;="&amp;Z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A356" s="1">
        <f ca="1">SUMIFS(INDIRECT($F$1&amp;$F356&amp;":"&amp;$F356),INDIRECT($F$1&amp;dbP!$D$2&amp;":"&amp;dbP!$D$2),"&gt;="&amp;AA$6,INDIRECT($F$1&amp;dbP!$D$2&amp;":"&amp;dbP!$D$2),"&lt;="&amp;AA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155508.69</v>
      </c>
      <c r="AB356" s="1">
        <f ca="1">SUMIFS(INDIRECT($F$1&amp;$F356&amp;":"&amp;$F356),INDIRECT($F$1&amp;dbP!$D$2&amp;":"&amp;dbP!$D$2),"&gt;="&amp;AB$6,INDIRECT($F$1&amp;dbP!$D$2&amp;":"&amp;dbP!$D$2),"&lt;="&amp;AB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C356" s="1">
        <f ca="1">SUMIFS(INDIRECT($F$1&amp;$F356&amp;":"&amp;$F356),INDIRECT($F$1&amp;dbP!$D$2&amp;":"&amp;dbP!$D$2),"&gt;="&amp;AC$6,INDIRECT($F$1&amp;dbP!$D$2&amp;":"&amp;dbP!$D$2),"&lt;="&amp;AC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D356" s="1">
        <f ca="1">SUMIFS(INDIRECT($F$1&amp;$F356&amp;":"&amp;$F356),INDIRECT($F$1&amp;dbP!$D$2&amp;":"&amp;dbP!$D$2),"&gt;="&amp;AD$6,INDIRECT($F$1&amp;dbP!$D$2&amp;":"&amp;dbP!$D$2),"&lt;="&amp;AD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E356" s="1">
        <f ca="1">SUMIFS(INDIRECT($F$1&amp;$F356&amp;":"&amp;$F356),INDIRECT($F$1&amp;dbP!$D$2&amp;":"&amp;dbP!$D$2),"&gt;="&amp;AE$6,INDIRECT($F$1&amp;dbP!$D$2&amp;":"&amp;dbP!$D$2),"&lt;="&amp;AE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F356" s="1">
        <f ca="1">SUMIFS(INDIRECT($F$1&amp;$F356&amp;":"&amp;$F356),INDIRECT($F$1&amp;dbP!$D$2&amp;":"&amp;dbP!$D$2),"&gt;="&amp;AF$6,INDIRECT($F$1&amp;dbP!$D$2&amp;":"&amp;dbP!$D$2),"&lt;="&amp;AF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G356" s="1">
        <f ca="1">SUMIFS(INDIRECT($F$1&amp;$F356&amp;":"&amp;$F356),INDIRECT($F$1&amp;dbP!$D$2&amp;":"&amp;dbP!$D$2),"&gt;="&amp;AG$6,INDIRECT($F$1&amp;dbP!$D$2&amp;":"&amp;dbP!$D$2),"&lt;="&amp;AG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H356" s="1">
        <f ca="1">SUMIFS(INDIRECT($F$1&amp;$F356&amp;":"&amp;$F356),INDIRECT($F$1&amp;dbP!$D$2&amp;":"&amp;dbP!$D$2),"&gt;="&amp;AH$6,INDIRECT($F$1&amp;dbP!$D$2&amp;":"&amp;dbP!$D$2),"&lt;="&amp;AH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I356" s="1">
        <f ca="1">SUMIFS(INDIRECT($F$1&amp;$F356&amp;":"&amp;$F356),INDIRECT($F$1&amp;dbP!$D$2&amp;":"&amp;dbP!$D$2),"&gt;="&amp;AI$6,INDIRECT($F$1&amp;dbP!$D$2&amp;":"&amp;dbP!$D$2),"&lt;="&amp;AI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J356" s="1">
        <f ca="1">SUMIFS(INDIRECT($F$1&amp;$F356&amp;":"&amp;$F356),INDIRECT($F$1&amp;dbP!$D$2&amp;":"&amp;dbP!$D$2),"&gt;="&amp;AJ$6,INDIRECT($F$1&amp;dbP!$D$2&amp;":"&amp;dbP!$D$2),"&lt;="&amp;AJ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K356" s="1">
        <f ca="1">SUMIFS(INDIRECT($F$1&amp;$F356&amp;":"&amp;$F356),INDIRECT($F$1&amp;dbP!$D$2&amp;":"&amp;dbP!$D$2),"&gt;="&amp;AK$6,INDIRECT($F$1&amp;dbP!$D$2&amp;":"&amp;dbP!$D$2),"&lt;="&amp;AK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L356" s="1">
        <f ca="1">SUMIFS(INDIRECT($F$1&amp;$F356&amp;":"&amp;$F356),INDIRECT($F$1&amp;dbP!$D$2&amp;":"&amp;dbP!$D$2),"&gt;="&amp;AL$6,INDIRECT($F$1&amp;dbP!$D$2&amp;":"&amp;dbP!$D$2),"&lt;="&amp;AL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M356" s="1">
        <f ca="1">SUMIFS(INDIRECT($F$1&amp;$F356&amp;":"&amp;$F356),INDIRECT($F$1&amp;dbP!$D$2&amp;":"&amp;dbP!$D$2),"&gt;="&amp;AM$6,INDIRECT($F$1&amp;dbP!$D$2&amp;":"&amp;dbP!$D$2),"&lt;="&amp;AM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N356" s="1">
        <f ca="1">SUMIFS(INDIRECT($F$1&amp;$F356&amp;":"&amp;$F356),INDIRECT($F$1&amp;dbP!$D$2&amp;":"&amp;dbP!$D$2),"&gt;="&amp;AN$6,INDIRECT($F$1&amp;dbP!$D$2&amp;":"&amp;dbP!$D$2),"&lt;="&amp;AN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O356" s="1">
        <f ca="1">SUMIFS(INDIRECT($F$1&amp;$F356&amp;":"&amp;$F356),INDIRECT($F$1&amp;dbP!$D$2&amp;":"&amp;dbP!$D$2),"&gt;="&amp;AO$6,INDIRECT($F$1&amp;dbP!$D$2&amp;":"&amp;dbP!$D$2),"&lt;="&amp;AO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P356" s="1">
        <f ca="1">SUMIFS(INDIRECT($F$1&amp;$F356&amp;":"&amp;$F356),INDIRECT($F$1&amp;dbP!$D$2&amp;":"&amp;dbP!$D$2),"&gt;="&amp;AP$6,INDIRECT($F$1&amp;dbP!$D$2&amp;":"&amp;dbP!$D$2),"&lt;="&amp;AP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Q356" s="1">
        <f ca="1">SUMIFS(INDIRECT($F$1&amp;$F356&amp;":"&amp;$F356),INDIRECT($F$1&amp;dbP!$D$2&amp;":"&amp;dbP!$D$2),"&gt;="&amp;AQ$6,INDIRECT($F$1&amp;dbP!$D$2&amp;":"&amp;dbP!$D$2),"&lt;="&amp;AQ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R356" s="1">
        <f ca="1">SUMIFS(INDIRECT($F$1&amp;$F356&amp;":"&amp;$F356),INDIRECT($F$1&amp;dbP!$D$2&amp;":"&amp;dbP!$D$2),"&gt;="&amp;AR$6,INDIRECT($F$1&amp;dbP!$D$2&amp;":"&amp;dbP!$D$2),"&lt;="&amp;AR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S356" s="1">
        <f ca="1">SUMIFS(INDIRECT($F$1&amp;$F356&amp;":"&amp;$F356),INDIRECT($F$1&amp;dbP!$D$2&amp;":"&amp;dbP!$D$2),"&gt;="&amp;AS$6,INDIRECT($F$1&amp;dbP!$D$2&amp;":"&amp;dbP!$D$2),"&lt;="&amp;AS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T356" s="1">
        <f ca="1">SUMIFS(INDIRECT($F$1&amp;$F356&amp;":"&amp;$F356),INDIRECT($F$1&amp;dbP!$D$2&amp;":"&amp;dbP!$D$2),"&gt;="&amp;AT$6,INDIRECT($F$1&amp;dbP!$D$2&amp;":"&amp;dbP!$D$2),"&lt;="&amp;AT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U356" s="1">
        <f ca="1">SUMIFS(INDIRECT($F$1&amp;$F356&amp;":"&amp;$F356),INDIRECT($F$1&amp;dbP!$D$2&amp;":"&amp;dbP!$D$2),"&gt;="&amp;AU$6,INDIRECT($F$1&amp;dbP!$D$2&amp;":"&amp;dbP!$D$2),"&lt;="&amp;AU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V356" s="1">
        <f ca="1">SUMIFS(INDIRECT($F$1&amp;$F356&amp;":"&amp;$F356),INDIRECT($F$1&amp;dbP!$D$2&amp;":"&amp;dbP!$D$2),"&gt;="&amp;AV$6,INDIRECT($F$1&amp;dbP!$D$2&amp;":"&amp;dbP!$D$2),"&lt;="&amp;AV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W356" s="1">
        <f ca="1">SUMIFS(INDIRECT($F$1&amp;$F356&amp;":"&amp;$F356),INDIRECT($F$1&amp;dbP!$D$2&amp;":"&amp;dbP!$D$2),"&gt;="&amp;AW$6,INDIRECT($F$1&amp;dbP!$D$2&amp;":"&amp;dbP!$D$2),"&lt;="&amp;AW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X356" s="1">
        <f ca="1">SUMIFS(INDIRECT($F$1&amp;$F356&amp;":"&amp;$F356),INDIRECT($F$1&amp;dbP!$D$2&amp;":"&amp;dbP!$D$2),"&gt;="&amp;AX$6,INDIRECT($F$1&amp;dbP!$D$2&amp;":"&amp;dbP!$D$2),"&lt;="&amp;AX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Y356" s="1">
        <f ca="1">SUMIFS(INDIRECT($F$1&amp;$F356&amp;":"&amp;$F356),INDIRECT($F$1&amp;dbP!$D$2&amp;":"&amp;dbP!$D$2),"&gt;="&amp;AY$6,INDIRECT($F$1&amp;dbP!$D$2&amp;":"&amp;dbP!$D$2),"&lt;="&amp;AY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AZ356" s="1">
        <f ca="1">SUMIFS(INDIRECT($F$1&amp;$F356&amp;":"&amp;$F356),INDIRECT($F$1&amp;dbP!$D$2&amp;":"&amp;dbP!$D$2),"&gt;="&amp;AZ$6,INDIRECT($F$1&amp;dbP!$D$2&amp;":"&amp;dbP!$D$2),"&lt;="&amp;AZ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A356" s="1">
        <f ca="1">SUMIFS(INDIRECT($F$1&amp;$F356&amp;":"&amp;$F356),INDIRECT($F$1&amp;dbP!$D$2&amp;":"&amp;dbP!$D$2),"&gt;="&amp;BA$6,INDIRECT($F$1&amp;dbP!$D$2&amp;":"&amp;dbP!$D$2),"&lt;="&amp;BA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B356" s="1">
        <f ca="1">SUMIFS(INDIRECT($F$1&amp;$F356&amp;":"&amp;$F356),INDIRECT($F$1&amp;dbP!$D$2&amp;":"&amp;dbP!$D$2),"&gt;="&amp;BB$6,INDIRECT($F$1&amp;dbP!$D$2&amp;":"&amp;dbP!$D$2),"&lt;="&amp;BB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C356" s="1">
        <f ca="1">SUMIFS(INDIRECT($F$1&amp;$F356&amp;":"&amp;$F356),INDIRECT($F$1&amp;dbP!$D$2&amp;":"&amp;dbP!$D$2),"&gt;="&amp;BC$6,INDIRECT($F$1&amp;dbP!$D$2&amp;":"&amp;dbP!$D$2),"&lt;="&amp;BC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D356" s="1">
        <f ca="1">SUMIFS(INDIRECT($F$1&amp;$F356&amp;":"&amp;$F356),INDIRECT($F$1&amp;dbP!$D$2&amp;":"&amp;dbP!$D$2),"&gt;="&amp;BD$6,INDIRECT($F$1&amp;dbP!$D$2&amp;":"&amp;dbP!$D$2),"&lt;="&amp;BD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  <c r="BE356" s="1">
        <f ca="1">SUMIFS(INDIRECT($F$1&amp;$F356&amp;":"&amp;$F356),INDIRECT($F$1&amp;dbP!$D$2&amp;":"&amp;dbP!$D$2),"&gt;="&amp;BE$6,INDIRECT($F$1&amp;dbP!$D$2&amp;":"&amp;dbP!$D$2),"&lt;="&amp;BE$7,INDIRECT($F$1&amp;dbP!$O$2&amp;":"&amp;dbP!$O$2),$H356,INDIRECT($F$1&amp;dbP!$P$2&amp;":"&amp;dbP!$P$2),IF($I356=$J356,"*",$I356),INDIRECT($F$1&amp;dbP!$Q$2&amp;":"&amp;dbP!$Q$2),IF(OR($I356=$J356,"  "&amp;$I356=$J356),"*",RIGHT($J356,LEN($J356)-4)),INDIRECT($F$1&amp;dbP!$AC$2&amp;":"&amp;dbP!$AC$2),RepP!$J$3)</f>
        <v>0</v>
      </c>
    </row>
    <row r="357" spans="2:57" x14ac:dyDescent="0.3">
      <c r="B357" s="1">
        <f>MAX(B$246:B356)+1</f>
        <v>114</v>
      </c>
      <c r="D357" s="1" t="str">
        <f ca="1">INDIRECT($B$1&amp;Items!T$2&amp;$B357)</f>
        <v>CF(-)</v>
      </c>
      <c r="F357" s="1" t="str">
        <f ca="1">INDIRECT($B$1&amp;Items!P$2&amp;$B357)</f>
        <v>AA</v>
      </c>
      <c r="H357" s="13" t="str">
        <f ca="1">INDIRECT($B$1&amp;Items!M$2&amp;$B357)</f>
        <v>Оплата операционных расходов</v>
      </c>
      <c r="I357" s="13" t="str">
        <f ca="1">IF(INDIRECT($B$1&amp;Items!N$2&amp;$B357)="",H357,INDIRECT($B$1&amp;Items!N$2&amp;$B357))</f>
        <v>Оплата операционных расходов - блок-3</v>
      </c>
      <c r="J357" s="1" t="str">
        <f ca="1">IF(INDIRECT($B$1&amp;Items!O$2&amp;$B357)="",IF(H357&lt;&gt;I357,"  "&amp;I357,I357),"    "&amp;INDIRECT($B$1&amp;Items!O$2&amp;$B357))</f>
        <v xml:space="preserve">    Операционные расходы - 3-8</v>
      </c>
      <c r="S357" s="1">
        <f ca="1">SUM($U357:INDIRECT(ADDRESS(ROW(),SUMIFS($1:$1,$5:$5,MAX($5:$5)))))</f>
        <v>90553.354000000007</v>
      </c>
      <c r="V357" s="1">
        <f ca="1">SUMIFS(INDIRECT($F$1&amp;$F357&amp;":"&amp;$F357),INDIRECT($F$1&amp;dbP!$D$2&amp;":"&amp;dbP!$D$2),"&gt;="&amp;V$6,INDIRECT($F$1&amp;dbP!$D$2&amp;":"&amp;dbP!$D$2),"&lt;="&amp;V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W357" s="1">
        <f ca="1">SUMIFS(INDIRECT($F$1&amp;$F357&amp;":"&amp;$F357),INDIRECT($F$1&amp;dbP!$D$2&amp;":"&amp;dbP!$D$2),"&gt;="&amp;W$6,INDIRECT($F$1&amp;dbP!$D$2&amp;":"&amp;dbP!$D$2),"&lt;="&amp;W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X357" s="1">
        <f ca="1">SUMIFS(INDIRECT($F$1&amp;$F357&amp;":"&amp;$F357),INDIRECT($F$1&amp;dbP!$D$2&amp;":"&amp;dbP!$D$2),"&gt;="&amp;X$6,INDIRECT($F$1&amp;dbP!$D$2&amp;":"&amp;dbP!$D$2),"&lt;="&amp;X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Y357" s="1">
        <f ca="1">SUMIFS(INDIRECT($F$1&amp;$F357&amp;":"&amp;$F357),INDIRECT($F$1&amp;dbP!$D$2&amp;":"&amp;dbP!$D$2),"&gt;="&amp;Y$6,INDIRECT($F$1&amp;dbP!$D$2&amp;":"&amp;dbP!$D$2),"&lt;="&amp;Y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Z357" s="1">
        <f ca="1">SUMIFS(INDIRECT($F$1&amp;$F357&amp;":"&amp;$F357),INDIRECT($F$1&amp;dbP!$D$2&amp;":"&amp;dbP!$D$2),"&gt;="&amp;Z$6,INDIRECT($F$1&amp;dbP!$D$2&amp;":"&amp;dbP!$D$2),"&lt;="&amp;Z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90553.354000000007</v>
      </c>
      <c r="AA357" s="1">
        <f ca="1">SUMIFS(INDIRECT($F$1&amp;$F357&amp;":"&amp;$F357),INDIRECT($F$1&amp;dbP!$D$2&amp;":"&amp;dbP!$D$2),"&gt;="&amp;AA$6,INDIRECT($F$1&amp;dbP!$D$2&amp;":"&amp;dbP!$D$2),"&lt;="&amp;AA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B357" s="1">
        <f ca="1">SUMIFS(INDIRECT($F$1&amp;$F357&amp;":"&amp;$F357),INDIRECT($F$1&amp;dbP!$D$2&amp;":"&amp;dbP!$D$2),"&gt;="&amp;AB$6,INDIRECT($F$1&amp;dbP!$D$2&amp;":"&amp;dbP!$D$2),"&lt;="&amp;AB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C357" s="1">
        <f ca="1">SUMIFS(INDIRECT($F$1&amp;$F357&amp;":"&amp;$F357),INDIRECT($F$1&amp;dbP!$D$2&amp;":"&amp;dbP!$D$2),"&gt;="&amp;AC$6,INDIRECT($F$1&amp;dbP!$D$2&amp;":"&amp;dbP!$D$2),"&lt;="&amp;AC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D357" s="1">
        <f ca="1">SUMIFS(INDIRECT($F$1&amp;$F357&amp;":"&amp;$F357),INDIRECT($F$1&amp;dbP!$D$2&amp;":"&amp;dbP!$D$2),"&gt;="&amp;AD$6,INDIRECT($F$1&amp;dbP!$D$2&amp;":"&amp;dbP!$D$2),"&lt;="&amp;AD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E357" s="1">
        <f ca="1">SUMIFS(INDIRECT($F$1&amp;$F357&amp;":"&amp;$F357),INDIRECT($F$1&amp;dbP!$D$2&amp;":"&amp;dbP!$D$2),"&gt;="&amp;AE$6,INDIRECT($F$1&amp;dbP!$D$2&amp;":"&amp;dbP!$D$2),"&lt;="&amp;AE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F357" s="1">
        <f ca="1">SUMIFS(INDIRECT($F$1&amp;$F357&amp;":"&amp;$F357),INDIRECT($F$1&amp;dbP!$D$2&amp;":"&amp;dbP!$D$2),"&gt;="&amp;AF$6,INDIRECT($F$1&amp;dbP!$D$2&amp;":"&amp;dbP!$D$2),"&lt;="&amp;AF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G357" s="1">
        <f ca="1">SUMIFS(INDIRECT($F$1&amp;$F357&amp;":"&amp;$F357),INDIRECT($F$1&amp;dbP!$D$2&amp;":"&amp;dbP!$D$2),"&gt;="&amp;AG$6,INDIRECT($F$1&amp;dbP!$D$2&amp;":"&amp;dbP!$D$2),"&lt;="&amp;AG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H357" s="1">
        <f ca="1">SUMIFS(INDIRECT($F$1&amp;$F357&amp;":"&amp;$F357),INDIRECT($F$1&amp;dbP!$D$2&amp;":"&amp;dbP!$D$2),"&gt;="&amp;AH$6,INDIRECT($F$1&amp;dbP!$D$2&amp;":"&amp;dbP!$D$2),"&lt;="&amp;AH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I357" s="1">
        <f ca="1">SUMIFS(INDIRECT($F$1&amp;$F357&amp;":"&amp;$F357),INDIRECT($F$1&amp;dbP!$D$2&amp;":"&amp;dbP!$D$2),"&gt;="&amp;AI$6,INDIRECT($F$1&amp;dbP!$D$2&amp;":"&amp;dbP!$D$2),"&lt;="&amp;AI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J357" s="1">
        <f ca="1">SUMIFS(INDIRECT($F$1&amp;$F357&amp;":"&amp;$F357),INDIRECT($F$1&amp;dbP!$D$2&amp;":"&amp;dbP!$D$2),"&gt;="&amp;AJ$6,INDIRECT($F$1&amp;dbP!$D$2&amp;":"&amp;dbP!$D$2),"&lt;="&amp;AJ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K357" s="1">
        <f ca="1">SUMIFS(INDIRECT($F$1&amp;$F357&amp;":"&amp;$F357),INDIRECT($F$1&amp;dbP!$D$2&amp;":"&amp;dbP!$D$2),"&gt;="&amp;AK$6,INDIRECT($F$1&amp;dbP!$D$2&amp;":"&amp;dbP!$D$2),"&lt;="&amp;AK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L357" s="1">
        <f ca="1">SUMIFS(INDIRECT($F$1&amp;$F357&amp;":"&amp;$F357),INDIRECT($F$1&amp;dbP!$D$2&amp;":"&amp;dbP!$D$2),"&gt;="&amp;AL$6,INDIRECT($F$1&amp;dbP!$D$2&amp;":"&amp;dbP!$D$2),"&lt;="&amp;AL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M357" s="1">
        <f ca="1">SUMIFS(INDIRECT($F$1&amp;$F357&amp;":"&amp;$F357),INDIRECT($F$1&amp;dbP!$D$2&amp;":"&amp;dbP!$D$2),"&gt;="&amp;AM$6,INDIRECT($F$1&amp;dbP!$D$2&amp;":"&amp;dbP!$D$2),"&lt;="&amp;AM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N357" s="1">
        <f ca="1">SUMIFS(INDIRECT($F$1&amp;$F357&amp;":"&amp;$F357),INDIRECT($F$1&amp;dbP!$D$2&amp;":"&amp;dbP!$D$2),"&gt;="&amp;AN$6,INDIRECT($F$1&amp;dbP!$D$2&amp;":"&amp;dbP!$D$2),"&lt;="&amp;AN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O357" s="1">
        <f ca="1">SUMIFS(INDIRECT($F$1&amp;$F357&amp;":"&amp;$F357),INDIRECT($F$1&amp;dbP!$D$2&amp;":"&amp;dbP!$D$2),"&gt;="&amp;AO$6,INDIRECT($F$1&amp;dbP!$D$2&amp;":"&amp;dbP!$D$2),"&lt;="&amp;AO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P357" s="1">
        <f ca="1">SUMIFS(INDIRECT($F$1&amp;$F357&amp;":"&amp;$F357),INDIRECT($F$1&amp;dbP!$D$2&amp;":"&amp;dbP!$D$2),"&gt;="&amp;AP$6,INDIRECT($F$1&amp;dbP!$D$2&amp;":"&amp;dbP!$D$2),"&lt;="&amp;AP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Q357" s="1">
        <f ca="1">SUMIFS(INDIRECT($F$1&amp;$F357&amp;":"&amp;$F357),INDIRECT($F$1&amp;dbP!$D$2&amp;":"&amp;dbP!$D$2),"&gt;="&amp;AQ$6,INDIRECT($F$1&amp;dbP!$D$2&amp;":"&amp;dbP!$D$2),"&lt;="&amp;AQ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R357" s="1">
        <f ca="1">SUMIFS(INDIRECT($F$1&amp;$F357&amp;":"&amp;$F357),INDIRECT($F$1&amp;dbP!$D$2&amp;":"&amp;dbP!$D$2),"&gt;="&amp;AR$6,INDIRECT($F$1&amp;dbP!$D$2&amp;":"&amp;dbP!$D$2),"&lt;="&amp;AR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S357" s="1">
        <f ca="1">SUMIFS(INDIRECT($F$1&amp;$F357&amp;":"&amp;$F357),INDIRECT($F$1&amp;dbP!$D$2&amp;":"&amp;dbP!$D$2),"&gt;="&amp;AS$6,INDIRECT($F$1&amp;dbP!$D$2&amp;":"&amp;dbP!$D$2),"&lt;="&amp;AS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T357" s="1">
        <f ca="1">SUMIFS(INDIRECT($F$1&amp;$F357&amp;":"&amp;$F357),INDIRECT($F$1&amp;dbP!$D$2&amp;":"&amp;dbP!$D$2),"&gt;="&amp;AT$6,INDIRECT($F$1&amp;dbP!$D$2&amp;":"&amp;dbP!$D$2),"&lt;="&amp;AT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U357" s="1">
        <f ca="1">SUMIFS(INDIRECT($F$1&amp;$F357&amp;":"&amp;$F357),INDIRECT($F$1&amp;dbP!$D$2&amp;":"&amp;dbP!$D$2),"&gt;="&amp;AU$6,INDIRECT($F$1&amp;dbP!$D$2&amp;":"&amp;dbP!$D$2),"&lt;="&amp;AU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V357" s="1">
        <f ca="1">SUMIFS(INDIRECT($F$1&amp;$F357&amp;":"&amp;$F357),INDIRECT($F$1&amp;dbP!$D$2&amp;":"&amp;dbP!$D$2),"&gt;="&amp;AV$6,INDIRECT($F$1&amp;dbP!$D$2&amp;":"&amp;dbP!$D$2),"&lt;="&amp;AV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W357" s="1">
        <f ca="1">SUMIFS(INDIRECT($F$1&amp;$F357&amp;":"&amp;$F357),INDIRECT($F$1&amp;dbP!$D$2&amp;":"&amp;dbP!$D$2),"&gt;="&amp;AW$6,INDIRECT($F$1&amp;dbP!$D$2&amp;":"&amp;dbP!$D$2),"&lt;="&amp;AW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X357" s="1">
        <f ca="1">SUMIFS(INDIRECT($F$1&amp;$F357&amp;":"&amp;$F357),INDIRECT($F$1&amp;dbP!$D$2&amp;":"&amp;dbP!$D$2),"&gt;="&amp;AX$6,INDIRECT($F$1&amp;dbP!$D$2&amp;":"&amp;dbP!$D$2),"&lt;="&amp;AX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Y357" s="1">
        <f ca="1">SUMIFS(INDIRECT($F$1&amp;$F357&amp;":"&amp;$F357),INDIRECT($F$1&amp;dbP!$D$2&amp;":"&amp;dbP!$D$2),"&gt;="&amp;AY$6,INDIRECT($F$1&amp;dbP!$D$2&amp;":"&amp;dbP!$D$2),"&lt;="&amp;AY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AZ357" s="1">
        <f ca="1">SUMIFS(INDIRECT($F$1&amp;$F357&amp;":"&amp;$F357),INDIRECT($F$1&amp;dbP!$D$2&amp;":"&amp;dbP!$D$2),"&gt;="&amp;AZ$6,INDIRECT($F$1&amp;dbP!$D$2&amp;":"&amp;dbP!$D$2),"&lt;="&amp;AZ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A357" s="1">
        <f ca="1">SUMIFS(INDIRECT($F$1&amp;$F357&amp;":"&amp;$F357),INDIRECT($F$1&amp;dbP!$D$2&amp;":"&amp;dbP!$D$2),"&gt;="&amp;BA$6,INDIRECT($F$1&amp;dbP!$D$2&amp;":"&amp;dbP!$D$2),"&lt;="&amp;BA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B357" s="1">
        <f ca="1">SUMIFS(INDIRECT($F$1&amp;$F357&amp;":"&amp;$F357),INDIRECT($F$1&amp;dbP!$D$2&amp;":"&amp;dbP!$D$2),"&gt;="&amp;BB$6,INDIRECT($F$1&amp;dbP!$D$2&amp;":"&amp;dbP!$D$2),"&lt;="&amp;BB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C357" s="1">
        <f ca="1">SUMIFS(INDIRECT($F$1&amp;$F357&amp;":"&amp;$F357),INDIRECT($F$1&amp;dbP!$D$2&amp;":"&amp;dbP!$D$2),"&gt;="&amp;BC$6,INDIRECT($F$1&amp;dbP!$D$2&amp;":"&amp;dbP!$D$2),"&lt;="&amp;BC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D357" s="1">
        <f ca="1">SUMIFS(INDIRECT($F$1&amp;$F357&amp;":"&amp;$F357),INDIRECT($F$1&amp;dbP!$D$2&amp;":"&amp;dbP!$D$2),"&gt;="&amp;BD$6,INDIRECT($F$1&amp;dbP!$D$2&amp;":"&amp;dbP!$D$2),"&lt;="&amp;BD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  <c r="BE357" s="1">
        <f ca="1">SUMIFS(INDIRECT($F$1&amp;$F357&amp;":"&amp;$F357),INDIRECT($F$1&amp;dbP!$D$2&amp;":"&amp;dbP!$D$2),"&gt;="&amp;BE$6,INDIRECT($F$1&amp;dbP!$D$2&amp;":"&amp;dbP!$D$2),"&lt;="&amp;BE$7,INDIRECT($F$1&amp;dbP!$O$2&amp;":"&amp;dbP!$O$2),$H357,INDIRECT($F$1&amp;dbP!$P$2&amp;":"&amp;dbP!$P$2),IF($I357=$J357,"*",$I357),INDIRECT($F$1&amp;dbP!$Q$2&amp;":"&amp;dbP!$Q$2),IF(OR($I357=$J357,"  "&amp;$I357=$J357),"*",RIGHT($J357,LEN($J357)-4)),INDIRECT($F$1&amp;dbP!$AC$2&amp;":"&amp;dbP!$AC$2),RepP!$J$3)</f>
        <v>0</v>
      </c>
    </row>
    <row r="358" spans="2:57" x14ac:dyDescent="0.3">
      <c r="B358" s="1">
        <f>MAX(B$246:B357)+1</f>
        <v>115</v>
      </c>
      <c r="D358" s="1" t="str">
        <f ca="1">INDIRECT($B$1&amp;Items!T$2&amp;$B358)</f>
        <v>CF(-)</v>
      </c>
      <c r="F358" s="1" t="str">
        <f ca="1">INDIRECT($B$1&amp;Items!P$2&amp;$B358)</f>
        <v>AA</v>
      </c>
      <c r="H358" s="13" t="str">
        <f ca="1">INDIRECT($B$1&amp;Items!M$2&amp;$B358)</f>
        <v>Оплата операционных расходов</v>
      </c>
      <c r="I358" s="13" t="str">
        <f ca="1">IF(INDIRECT($B$1&amp;Items!N$2&amp;$B358)="",H358,INDIRECT($B$1&amp;Items!N$2&amp;$B358))</f>
        <v>Оплата операционных расходов - блок-3</v>
      </c>
      <c r="J358" s="1" t="str">
        <f ca="1">IF(INDIRECT($B$1&amp;Items!O$2&amp;$B358)="",IF(H358&lt;&gt;I358,"  "&amp;I358,I358),"    "&amp;INDIRECT($B$1&amp;Items!O$2&amp;$B358))</f>
        <v xml:space="preserve">    Операционные расходы - 3-9</v>
      </c>
      <c r="S358" s="1">
        <f ca="1">SUM($U358:INDIRECT(ADDRESS(ROW(),SUMIFS($1:$1,$5:$5,MAX($5:$5)))))</f>
        <v>54651.740820300001</v>
      </c>
      <c r="V358" s="1">
        <f ca="1">SUMIFS(INDIRECT($F$1&amp;$F358&amp;":"&amp;$F358),INDIRECT($F$1&amp;dbP!$D$2&amp;":"&amp;dbP!$D$2),"&gt;="&amp;V$6,INDIRECT($F$1&amp;dbP!$D$2&amp;":"&amp;dbP!$D$2),"&lt;="&amp;V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W358" s="1">
        <f ca="1">SUMIFS(INDIRECT($F$1&amp;$F358&amp;":"&amp;$F358),INDIRECT($F$1&amp;dbP!$D$2&amp;":"&amp;dbP!$D$2),"&gt;="&amp;W$6,INDIRECT($F$1&amp;dbP!$D$2&amp;":"&amp;dbP!$D$2),"&lt;="&amp;W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X358" s="1">
        <f ca="1">SUMIFS(INDIRECT($F$1&amp;$F358&amp;":"&amp;$F358),INDIRECT($F$1&amp;dbP!$D$2&amp;":"&amp;dbP!$D$2),"&gt;="&amp;X$6,INDIRECT($F$1&amp;dbP!$D$2&amp;":"&amp;dbP!$D$2),"&lt;="&amp;X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Y358" s="1">
        <f ca="1">SUMIFS(INDIRECT($F$1&amp;$F358&amp;":"&amp;$F358),INDIRECT($F$1&amp;dbP!$D$2&amp;":"&amp;dbP!$D$2),"&gt;="&amp;Y$6,INDIRECT($F$1&amp;dbP!$D$2&amp;":"&amp;dbP!$D$2),"&lt;="&amp;Y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Z358" s="1">
        <f ca="1">SUMIFS(INDIRECT($F$1&amp;$F358&amp;":"&amp;$F358),INDIRECT($F$1&amp;dbP!$D$2&amp;":"&amp;dbP!$D$2),"&gt;="&amp;Z$6,INDIRECT($F$1&amp;dbP!$D$2&amp;":"&amp;dbP!$D$2),"&lt;="&amp;Z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54651.740820300001</v>
      </c>
      <c r="AA358" s="1">
        <f ca="1">SUMIFS(INDIRECT($F$1&amp;$F358&amp;":"&amp;$F358),INDIRECT($F$1&amp;dbP!$D$2&amp;":"&amp;dbP!$D$2),"&gt;="&amp;AA$6,INDIRECT($F$1&amp;dbP!$D$2&amp;":"&amp;dbP!$D$2),"&lt;="&amp;AA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B358" s="1">
        <f ca="1">SUMIFS(INDIRECT($F$1&amp;$F358&amp;":"&amp;$F358),INDIRECT($F$1&amp;dbP!$D$2&amp;":"&amp;dbP!$D$2),"&gt;="&amp;AB$6,INDIRECT($F$1&amp;dbP!$D$2&amp;":"&amp;dbP!$D$2),"&lt;="&amp;AB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C358" s="1">
        <f ca="1">SUMIFS(INDIRECT($F$1&amp;$F358&amp;":"&amp;$F358),INDIRECT($F$1&amp;dbP!$D$2&amp;":"&amp;dbP!$D$2),"&gt;="&amp;AC$6,INDIRECT($F$1&amp;dbP!$D$2&amp;":"&amp;dbP!$D$2),"&lt;="&amp;AC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D358" s="1">
        <f ca="1">SUMIFS(INDIRECT($F$1&amp;$F358&amp;":"&amp;$F358),INDIRECT($F$1&amp;dbP!$D$2&amp;":"&amp;dbP!$D$2),"&gt;="&amp;AD$6,INDIRECT($F$1&amp;dbP!$D$2&amp;":"&amp;dbP!$D$2),"&lt;="&amp;AD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E358" s="1">
        <f ca="1">SUMIFS(INDIRECT($F$1&amp;$F358&amp;":"&amp;$F358),INDIRECT($F$1&amp;dbP!$D$2&amp;":"&amp;dbP!$D$2),"&gt;="&amp;AE$6,INDIRECT($F$1&amp;dbP!$D$2&amp;":"&amp;dbP!$D$2),"&lt;="&amp;AE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F358" s="1">
        <f ca="1">SUMIFS(INDIRECT($F$1&amp;$F358&amp;":"&amp;$F358),INDIRECT($F$1&amp;dbP!$D$2&amp;":"&amp;dbP!$D$2),"&gt;="&amp;AF$6,INDIRECT($F$1&amp;dbP!$D$2&amp;":"&amp;dbP!$D$2),"&lt;="&amp;AF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G358" s="1">
        <f ca="1">SUMIFS(INDIRECT($F$1&amp;$F358&amp;":"&amp;$F358),INDIRECT($F$1&amp;dbP!$D$2&amp;":"&amp;dbP!$D$2),"&gt;="&amp;AG$6,INDIRECT($F$1&amp;dbP!$D$2&amp;":"&amp;dbP!$D$2),"&lt;="&amp;AG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H358" s="1">
        <f ca="1">SUMIFS(INDIRECT($F$1&amp;$F358&amp;":"&amp;$F358),INDIRECT($F$1&amp;dbP!$D$2&amp;":"&amp;dbP!$D$2),"&gt;="&amp;AH$6,INDIRECT($F$1&amp;dbP!$D$2&amp;":"&amp;dbP!$D$2),"&lt;="&amp;AH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I358" s="1">
        <f ca="1">SUMIFS(INDIRECT($F$1&amp;$F358&amp;":"&amp;$F358),INDIRECT($F$1&amp;dbP!$D$2&amp;":"&amp;dbP!$D$2),"&gt;="&amp;AI$6,INDIRECT($F$1&amp;dbP!$D$2&amp;":"&amp;dbP!$D$2),"&lt;="&amp;AI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J358" s="1">
        <f ca="1">SUMIFS(INDIRECT($F$1&amp;$F358&amp;":"&amp;$F358),INDIRECT($F$1&amp;dbP!$D$2&amp;":"&amp;dbP!$D$2),"&gt;="&amp;AJ$6,INDIRECT($F$1&amp;dbP!$D$2&amp;":"&amp;dbP!$D$2),"&lt;="&amp;AJ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K358" s="1">
        <f ca="1">SUMIFS(INDIRECT($F$1&amp;$F358&amp;":"&amp;$F358),INDIRECT($F$1&amp;dbP!$D$2&amp;":"&amp;dbP!$D$2),"&gt;="&amp;AK$6,INDIRECT($F$1&amp;dbP!$D$2&amp;":"&amp;dbP!$D$2),"&lt;="&amp;AK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L358" s="1">
        <f ca="1">SUMIFS(INDIRECT($F$1&amp;$F358&amp;":"&amp;$F358),INDIRECT($F$1&amp;dbP!$D$2&amp;":"&amp;dbP!$D$2),"&gt;="&amp;AL$6,INDIRECT($F$1&amp;dbP!$D$2&amp;":"&amp;dbP!$D$2),"&lt;="&amp;AL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M358" s="1">
        <f ca="1">SUMIFS(INDIRECT($F$1&amp;$F358&amp;":"&amp;$F358),INDIRECT($F$1&amp;dbP!$D$2&amp;":"&amp;dbP!$D$2),"&gt;="&amp;AM$6,INDIRECT($F$1&amp;dbP!$D$2&amp;":"&amp;dbP!$D$2),"&lt;="&amp;AM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N358" s="1">
        <f ca="1">SUMIFS(INDIRECT($F$1&amp;$F358&amp;":"&amp;$F358),INDIRECT($F$1&amp;dbP!$D$2&amp;":"&amp;dbP!$D$2),"&gt;="&amp;AN$6,INDIRECT($F$1&amp;dbP!$D$2&amp;":"&amp;dbP!$D$2),"&lt;="&amp;AN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O358" s="1">
        <f ca="1">SUMIFS(INDIRECT($F$1&amp;$F358&amp;":"&amp;$F358),INDIRECT($F$1&amp;dbP!$D$2&amp;":"&amp;dbP!$D$2),"&gt;="&amp;AO$6,INDIRECT($F$1&amp;dbP!$D$2&amp;":"&amp;dbP!$D$2),"&lt;="&amp;AO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P358" s="1">
        <f ca="1">SUMIFS(INDIRECT($F$1&amp;$F358&amp;":"&amp;$F358),INDIRECT($F$1&amp;dbP!$D$2&amp;":"&amp;dbP!$D$2),"&gt;="&amp;AP$6,INDIRECT($F$1&amp;dbP!$D$2&amp;":"&amp;dbP!$D$2),"&lt;="&amp;AP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Q358" s="1">
        <f ca="1">SUMIFS(INDIRECT($F$1&amp;$F358&amp;":"&amp;$F358),INDIRECT($F$1&amp;dbP!$D$2&amp;":"&amp;dbP!$D$2),"&gt;="&amp;AQ$6,INDIRECT($F$1&amp;dbP!$D$2&amp;":"&amp;dbP!$D$2),"&lt;="&amp;AQ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R358" s="1">
        <f ca="1">SUMIFS(INDIRECT($F$1&amp;$F358&amp;":"&amp;$F358),INDIRECT($F$1&amp;dbP!$D$2&amp;":"&amp;dbP!$D$2),"&gt;="&amp;AR$6,INDIRECT($F$1&amp;dbP!$D$2&amp;":"&amp;dbP!$D$2),"&lt;="&amp;AR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S358" s="1">
        <f ca="1">SUMIFS(INDIRECT($F$1&amp;$F358&amp;":"&amp;$F358),INDIRECT($F$1&amp;dbP!$D$2&amp;":"&amp;dbP!$D$2),"&gt;="&amp;AS$6,INDIRECT($F$1&amp;dbP!$D$2&amp;":"&amp;dbP!$D$2),"&lt;="&amp;AS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T358" s="1">
        <f ca="1">SUMIFS(INDIRECT($F$1&amp;$F358&amp;":"&amp;$F358),INDIRECT($F$1&amp;dbP!$D$2&amp;":"&amp;dbP!$D$2),"&gt;="&amp;AT$6,INDIRECT($F$1&amp;dbP!$D$2&amp;":"&amp;dbP!$D$2),"&lt;="&amp;AT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U358" s="1">
        <f ca="1">SUMIFS(INDIRECT($F$1&amp;$F358&amp;":"&amp;$F358),INDIRECT($F$1&amp;dbP!$D$2&amp;":"&amp;dbP!$D$2),"&gt;="&amp;AU$6,INDIRECT($F$1&amp;dbP!$D$2&amp;":"&amp;dbP!$D$2),"&lt;="&amp;AU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V358" s="1">
        <f ca="1">SUMIFS(INDIRECT($F$1&amp;$F358&amp;":"&amp;$F358),INDIRECT($F$1&amp;dbP!$D$2&amp;":"&amp;dbP!$D$2),"&gt;="&amp;AV$6,INDIRECT($F$1&amp;dbP!$D$2&amp;":"&amp;dbP!$D$2),"&lt;="&amp;AV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W358" s="1">
        <f ca="1">SUMIFS(INDIRECT($F$1&amp;$F358&amp;":"&amp;$F358),INDIRECT($F$1&amp;dbP!$D$2&amp;":"&amp;dbP!$D$2),"&gt;="&amp;AW$6,INDIRECT($F$1&amp;dbP!$D$2&amp;":"&amp;dbP!$D$2),"&lt;="&amp;AW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X358" s="1">
        <f ca="1">SUMIFS(INDIRECT($F$1&amp;$F358&amp;":"&amp;$F358),INDIRECT($F$1&amp;dbP!$D$2&amp;":"&amp;dbP!$D$2),"&gt;="&amp;AX$6,INDIRECT($F$1&amp;dbP!$D$2&amp;":"&amp;dbP!$D$2),"&lt;="&amp;AX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Y358" s="1">
        <f ca="1">SUMIFS(INDIRECT($F$1&amp;$F358&amp;":"&amp;$F358),INDIRECT($F$1&amp;dbP!$D$2&amp;":"&amp;dbP!$D$2),"&gt;="&amp;AY$6,INDIRECT($F$1&amp;dbP!$D$2&amp;":"&amp;dbP!$D$2),"&lt;="&amp;AY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AZ358" s="1">
        <f ca="1">SUMIFS(INDIRECT($F$1&amp;$F358&amp;":"&amp;$F358),INDIRECT($F$1&amp;dbP!$D$2&amp;":"&amp;dbP!$D$2),"&gt;="&amp;AZ$6,INDIRECT($F$1&amp;dbP!$D$2&amp;":"&amp;dbP!$D$2),"&lt;="&amp;AZ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A358" s="1">
        <f ca="1">SUMIFS(INDIRECT($F$1&amp;$F358&amp;":"&amp;$F358),INDIRECT($F$1&amp;dbP!$D$2&amp;":"&amp;dbP!$D$2),"&gt;="&amp;BA$6,INDIRECT($F$1&amp;dbP!$D$2&amp;":"&amp;dbP!$D$2),"&lt;="&amp;BA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B358" s="1">
        <f ca="1">SUMIFS(INDIRECT($F$1&amp;$F358&amp;":"&amp;$F358),INDIRECT($F$1&amp;dbP!$D$2&amp;":"&amp;dbP!$D$2),"&gt;="&amp;BB$6,INDIRECT($F$1&amp;dbP!$D$2&amp;":"&amp;dbP!$D$2),"&lt;="&amp;BB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C358" s="1">
        <f ca="1">SUMIFS(INDIRECT($F$1&amp;$F358&amp;":"&amp;$F358),INDIRECT($F$1&amp;dbP!$D$2&amp;":"&amp;dbP!$D$2),"&gt;="&amp;BC$6,INDIRECT($F$1&amp;dbP!$D$2&amp;":"&amp;dbP!$D$2),"&lt;="&amp;BC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D358" s="1">
        <f ca="1">SUMIFS(INDIRECT($F$1&amp;$F358&amp;":"&amp;$F358),INDIRECT($F$1&amp;dbP!$D$2&amp;":"&amp;dbP!$D$2),"&gt;="&amp;BD$6,INDIRECT($F$1&amp;dbP!$D$2&amp;":"&amp;dbP!$D$2),"&lt;="&amp;BD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  <c r="BE358" s="1">
        <f ca="1">SUMIFS(INDIRECT($F$1&amp;$F358&amp;":"&amp;$F358),INDIRECT($F$1&amp;dbP!$D$2&amp;":"&amp;dbP!$D$2),"&gt;="&amp;BE$6,INDIRECT($F$1&amp;dbP!$D$2&amp;":"&amp;dbP!$D$2),"&lt;="&amp;BE$7,INDIRECT($F$1&amp;dbP!$O$2&amp;":"&amp;dbP!$O$2),$H358,INDIRECT($F$1&amp;dbP!$P$2&amp;":"&amp;dbP!$P$2),IF($I358=$J358,"*",$I358),INDIRECT($F$1&amp;dbP!$Q$2&amp;":"&amp;dbP!$Q$2),IF(OR($I358=$J358,"  "&amp;$I358=$J358),"*",RIGHT($J358,LEN($J358)-4)),INDIRECT($F$1&amp;dbP!$AC$2&amp;":"&amp;dbP!$AC$2),RepP!$J$3)</f>
        <v>0</v>
      </c>
    </row>
    <row r="359" spans="2:57" x14ac:dyDescent="0.3">
      <c r="B359" s="1">
        <f>MAX(B$246:B358)+1</f>
        <v>116</v>
      </c>
      <c r="D359" s="1" t="str">
        <f ca="1">INDIRECT($B$1&amp;Items!T$2&amp;$B359)</f>
        <v>CF(-)</v>
      </c>
      <c r="F359" s="1" t="str">
        <f ca="1">INDIRECT($B$1&amp;Items!P$2&amp;$B359)</f>
        <v>AA</v>
      </c>
      <c r="H359" s="13" t="str">
        <f ca="1">INDIRECT($B$1&amp;Items!M$2&amp;$B359)</f>
        <v>Оплата операционных расходов</v>
      </c>
      <c r="I359" s="13" t="str">
        <f ca="1">IF(INDIRECT($B$1&amp;Items!N$2&amp;$B359)="",H359,INDIRECT($B$1&amp;Items!N$2&amp;$B359))</f>
        <v>Оплата операционных расходов - блок-3</v>
      </c>
      <c r="J359" s="1" t="str">
        <f ca="1">IF(INDIRECT($B$1&amp;Items!O$2&amp;$B359)="",IF(H359&lt;&gt;I359,"  "&amp;I359,I359),"    "&amp;INDIRECT($B$1&amp;Items!O$2&amp;$B359))</f>
        <v xml:space="preserve">    Операционные расходы - 3-10</v>
      </c>
      <c r="S359" s="1">
        <f ca="1">SUM($U359:INDIRECT(ADDRESS(ROW(),SUMIFS($1:$1,$5:$5,MAX($5:$5)))))</f>
        <v>342534.19122899999</v>
      </c>
      <c r="V359" s="1">
        <f ca="1">SUMIFS(INDIRECT($F$1&amp;$F359&amp;":"&amp;$F359),INDIRECT($F$1&amp;dbP!$D$2&amp;":"&amp;dbP!$D$2),"&gt;="&amp;V$6,INDIRECT($F$1&amp;dbP!$D$2&amp;":"&amp;dbP!$D$2),"&lt;="&amp;V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W359" s="1">
        <f ca="1">SUMIFS(INDIRECT($F$1&amp;$F359&amp;":"&amp;$F359),INDIRECT($F$1&amp;dbP!$D$2&amp;":"&amp;dbP!$D$2),"&gt;="&amp;W$6,INDIRECT($F$1&amp;dbP!$D$2&amp;":"&amp;dbP!$D$2),"&lt;="&amp;W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X359" s="1">
        <f ca="1">SUMIFS(INDIRECT($F$1&amp;$F359&amp;":"&amp;$F359),INDIRECT($F$1&amp;dbP!$D$2&amp;":"&amp;dbP!$D$2),"&gt;="&amp;X$6,INDIRECT($F$1&amp;dbP!$D$2&amp;":"&amp;dbP!$D$2),"&lt;="&amp;X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Y359" s="1">
        <f ca="1">SUMIFS(INDIRECT($F$1&amp;$F359&amp;":"&amp;$F359),INDIRECT($F$1&amp;dbP!$D$2&amp;":"&amp;dbP!$D$2),"&gt;="&amp;Y$6,INDIRECT($F$1&amp;dbP!$D$2&amp;":"&amp;dbP!$D$2),"&lt;="&amp;Y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Z359" s="1">
        <f ca="1">SUMIFS(INDIRECT($F$1&amp;$F359&amp;":"&amp;$F359),INDIRECT($F$1&amp;dbP!$D$2&amp;":"&amp;dbP!$D$2),"&gt;="&amp;Z$6,INDIRECT($F$1&amp;dbP!$D$2&amp;":"&amp;dbP!$D$2),"&lt;="&amp;Z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A359" s="1">
        <f ca="1">SUMIFS(INDIRECT($F$1&amp;$F359&amp;":"&amp;$F359),INDIRECT($F$1&amp;dbP!$D$2&amp;":"&amp;dbP!$D$2),"&gt;="&amp;AA$6,INDIRECT($F$1&amp;dbP!$D$2&amp;":"&amp;dbP!$D$2),"&lt;="&amp;AA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342534.19122899999</v>
      </c>
      <c r="AB359" s="1">
        <f ca="1">SUMIFS(INDIRECT($F$1&amp;$F359&amp;":"&amp;$F359),INDIRECT($F$1&amp;dbP!$D$2&amp;":"&amp;dbP!$D$2),"&gt;="&amp;AB$6,INDIRECT($F$1&amp;dbP!$D$2&amp;":"&amp;dbP!$D$2),"&lt;="&amp;AB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C359" s="1">
        <f ca="1">SUMIFS(INDIRECT($F$1&amp;$F359&amp;":"&amp;$F359),INDIRECT($F$1&amp;dbP!$D$2&amp;":"&amp;dbP!$D$2),"&gt;="&amp;AC$6,INDIRECT($F$1&amp;dbP!$D$2&amp;":"&amp;dbP!$D$2),"&lt;="&amp;AC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D359" s="1">
        <f ca="1">SUMIFS(INDIRECT($F$1&amp;$F359&amp;":"&amp;$F359),INDIRECT($F$1&amp;dbP!$D$2&amp;":"&amp;dbP!$D$2),"&gt;="&amp;AD$6,INDIRECT($F$1&amp;dbP!$D$2&amp;":"&amp;dbP!$D$2),"&lt;="&amp;AD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E359" s="1">
        <f ca="1">SUMIFS(INDIRECT($F$1&amp;$F359&amp;":"&amp;$F359),INDIRECT($F$1&amp;dbP!$D$2&amp;":"&amp;dbP!$D$2),"&gt;="&amp;AE$6,INDIRECT($F$1&amp;dbP!$D$2&amp;":"&amp;dbP!$D$2),"&lt;="&amp;AE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F359" s="1">
        <f ca="1">SUMIFS(INDIRECT($F$1&amp;$F359&amp;":"&amp;$F359),INDIRECT($F$1&amp;dbP!$D$2&amp;":"&amp;dbP!$D$2),"&gt;="&amp;AF$6,INDIRECT($F$1&amp;dbP!$D$2&amp;":"&amp;dbP!$D$2),"&lt;="&amp;AF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G359" s="1">
        <f ca="1">SUMIFS(INDIRECT($F$1&amp;$F359&amp;":"&amp;$F359),INDIRECT($F$1&amp;dbP!$D$2&amp;":"&amp;dbP!$D$2),"&gt;="&amp;AG$6,INDIRECT($F$1&amp;dbP!$D$2&amp;":"&amp;dbP!$D$2),"&lt;="&amp;AG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H359" s="1">
        <f ca="1">SUMIFS(INDIRECT($F$1&amp;$F359&amp;":"&amp;$F359),INDIRECT($F$1&amp;dbP!$D$2&amp;":"&amp;dbP!$D$2),"&gt;="&amp;AH$6,INDIRECT($F$1&amp;dbP!$D$2&amp;":"&amp;dbP!$D$2),"&lt;="&amp;AH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I359" s="1">
        <f ca="1">SUMIFS(INDIRECT($F$1&amp;$F359&amp;":"&amp;$F359),INDIRECT($F$1&amp;dbP!$D$2&amp;":"&amp;dbP!$D$2),"&gt;="&amp;AI$6,INDIRECT($F$1&amp;dbP!$D$2&amp;":"&amp;dbP!$D$2),"&lt;="&amp;AI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J359" s="1">
        <f ca="1">SUMIFS(INDIRECT($F$1&amp;$F359&amp;":"&amp;$F359),INDIRECT($F$1&amp;dbP!$D$2&amp;":"&amp;dbP!$D$2),"&gt;="&amp;AJ$6,INDIRECT($F$1&amp;dbP!$D$2&amp;":"&amp;dbP!$D$2),"&lt;="&amp;AJ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K359" s="1">
        <f ca="1">SUMIFS(INDIRECT($F$1&amp;$F359&amp;":"&amp;$F359),INDIRECT($F$1&amp;dbP!$D$2&amp;":"&amp;dbP!$D$2),"&gt;="&amp;AK$6,INDIRECT($F$1&amp;dbP!$D$2&amp;":"&amp;dbP!$D$2),"&lt;="&amp;AK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L359" s="1">
        <f ca="1">SUMIFS(INDIRECT($F$1&amp;$F359&amp;":"&amp;$F359),INDIRECT($F$1&amp;dbP!$D$2&amp;":"&amp;dbP!$D$2),"&gt;="&amp;AL$6,INDIRECT($F$1&amp;dbP!$D$2&amp;":"&amp;dbP!$D$2),"&lt;="&amp;AL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M359" s="1">
        <f ca="1">SUMIFS(INDIRECT($F$1&amp;$F359&amp;":"&amp;$F359),INDIRECT($F$1&amp;dbP!$D$2&amp;":"&amp;dbP!$D$2),"&gt;="&amp;AM$6,INDIRECT($F$1&amp;dbP!$D$2&amp;":"&amp;dbP!$D$2),"&lt;="&amp;AM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N359" s="1">
        <f ca="1">SUMIFS(INDIRECT($F$1&amp;$F359&amp;":"&amp;$F359),INDIRECT($F$1&amp;dbP!$D$2&amp;":"&amp;dbP!$D$2),"&gt;="&amp;AN$6,INDIRECT($F$1&amp;dbP!$D$2&amp;":"&amp;dbP!$D$2),"&lt;="&amp;AN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O359" s="1">
        <f ca="1">SUMIFS(INDIRECT($F$1&amp;$F359&amp;":"&amp;$F359),INDIRECT($F$1&amp;dbP!$D$2&amp;":"&amp;dbP!$D$2),"&gt;="&amp;AO$6,INDIRECT($F$1&amp;dbP!$D$2&amp;":"&amp;dbP!$D$2),"&lt;="&amp;AO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P359" s="1">
        <f ca="1">SUMIFS(INDIRECT($F$1&amp;$F359&amp;":"&amp;$F359),INDIRECT($F$1&amp;dbP!$D$2&amp;":"&amp;dbP!$D$2),"&gt;="&amp;AP$6,INDIRECT($F$1&amp;dbP!$D$2&amp;":"&amp;dbP!$D$2),"&lt;="&amp;AP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Q359" s="1">
        <f ca="1">SUMIFS(INDIRECT($F$1&amp;$F359&amp;":"&amp;$F359),INDIRECT($F$1&amp;dbP!$D$2&amp;":"&amp;dbP!$D$2),"&gt;="&amp;AQ$6,INDIRECT($F$1&amp;dbP!$D$2&amp;":"&amp;dbP!$D$2),"&lt;="&amp;AQ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R359" s="1">
        <f ca="1">SUMIFS(INDIRECT($F$1&amp;$F359&amp;":"&amp;$F359),INDIRECT($F$1&amp;dbP!$D$2&amp;":"&amp;dbP!$D$2),"&gt;="&amp;AR$6,INDIRECT($F$1&amp;dbP!$D$2&amp;":"&amp;dbP!$D$2),"&lt;="&amp;AR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S359" s="1">
        <f ca="1">SUMIFS(INDIRECT($F$1&amp;$F359&amp;":"&amp;$F359),INDIRECT($F$1&amp;dbP!$D$2&amp;":"&amp;dbP!$D$2),"&gt;="&amp;AS$6,INDIRECT($F$1&amp;dbP!$D$2&amp;":"&amp;dbP!$D$2),"&lt;="&amp;AS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T359" s="1">
        <f ca="1">SUMIFS(INDIRECT($F$1&amp;$F359&amp;":"&amp;$F359),INDIRECT($F$1&amp;dbP!$D$2&amp;":"&amp;dbP!$D$2),"&gt;="&amp;AT$6,INDIRECT($F$1&amp;dbP!$D$2&amp;":"&amp;dbP!$D$2),"&lt;="&amp;AT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U359" s="1">
        <f ca="1">SUMIFS(INDIRECT($F$1&amp;$F359&amp;":"&amp;$F359),INDIRECT($F$1&amp;dbP!$D$2&amp;":"&amp;dbP!$D$2),"&gt;="&amp;AU$6,INDIRECT($F$1&amp;dbP!$D$2&amp;":"&amp;dbP!$D$2),"&lt;="&amp;AU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V359" s="1">
        <f ca="1">SUMIFS(INDIRECT($F$1&amp;$F359&amp;":"&amp;$F359),INDIRECT($F$1&amp;dbP!$D$2&amp;":"&amp;dbP!$D$2),"&gt;="&amp;AV$6,INDIRECT($F$1&amp;dbP!$D$2&amp;":"&amp;dbP!$D$2),"&lt;="&amp;AV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W359" s="1">
        <f ca="1">SUMIFS(INDIRECT($F$1&amp;$F359&amp;":"&amp;$F359),INDIRECT($F$1&amp;dbP!$D$2&amp;":"&amp;dbP!$D$2),"&gt;="&amp;AW$6,INDIRECT($F$1&amp;dbP!$D$2&amp;":"&amp;dbP!$D$2),"&lt;="&amp;AW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X359" s="1">
        <f ca="1">SUMIFS(INDIRECT($F$1&amp;$F359&amp;":"&amp;$F359),INDIRECT($F$1&amp;dbP!$D$2&amp;":"&amp;dbP!$D$2),"&gt;="&amp;AX$6,INDIRECT($F$1&amp;dbP!$D$2&amp;":"&amp;dbP!$D$2),"&lt;="&amp;AX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Y359" s="1">
        <f ca="1">SUMIFS(INDIRECT($F$1&amp;$F359&amp;":"&amp;$F359),INDIRECT($F$1&amp;dbP!$D$2&amp;":"&amp;dbP!$D$2),"&gt;="&amp;AY$6,INDIRECT($F$1&amp;dbP!$D$2&amp;":"&amp;dbP!$D$2),"&lt;="&amp;AY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AZ359" s="1">
        <f ca="1">SUMIFS(INDIRECT($F$1&amp;$F359&amp;":"&amp;$F359),INDIRECT($F$1&amp;dbP!$D$2&amp;":"&amp;dbP!$D$2),"&gt;="&amp;AZ$6,INDIRECT($F$1&amp;dbP!$D$2&amp;":"&amp;dbP!$D$2),"&lt;="&amp;AZ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A359" s="1">
        <f ca="1">SUMIFS(INDIRECT($F$1&amp;$F359&amp;":"&amp;$F359),INDIRECT($F$1&amp;dbP!$D$2&amp;":"&amp;dbP!$D$2),"&gt;="&amp;BA$6,INDIRECT($F$1&amp;dbP!$D$2&amp;":"&amp;dbP!$D$2),"&lt;="&amp;BA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B359" s="1">
        <f ca="1">SUMIFS(INDIRECT($F$1&amp;$F359&amp;":"&amp;$F359),INDIRECT($F$1&amp;dbP!$D$2&amp;":"&amp;dbP!$D$2),"&gt;="&amp;BB$6,INDIRECT($F$1&amp;dbP!$D$2&amp;":"&amp;dbP!$D$2),"&lt;="&amp;BB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C359" s="1">
        <f ca="1">SUMIFS(INDIRECT($F$1&amp;$F359&amp;":"&amp;$F359),INDIRECT($F$1&amp;dbP!$D$2&amp;":"&amp;dbP!$D$2),"&gt;="&amp;BC$6,INDIRECT($F$1&amp;dbP!$D$2&amp;":"&amp;dbP!$D$2),"&lt;="&amp;BC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D359" s="1">
        <f ca="1">SUMIFS(INDIRECT($F$1&amp;$F359&amp;":"&amp;$F359),INDIRECT($F$1&amp;dbP!$D$2&amp;":"&amp;dbP!$D$2),"&gt;="&amp;BD$6,INDIRECT($F$1&amp;dbP!$D$2&amp;":"&amp;dbP!$D$2),"&lt;="&amp;BD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  <c r="BE359" s="1">
        <f ca="1">SUMIFS(INDIRECT($F$1&amp;$F359&amp;":"&amp;$F359),INDIRECT($F$1&amp;dbP!$D$2&amp;":"&amp;dbP!$D$2),"&gt;="&amp;BE$6,INDIRECT($F$1&amp;dbP!$D$2&amp;":"&amp;dbP!$D$2),"&lt;="&amp;BE$7,INDIRECT($F$1&amp;dbP!$O$2&amp;":"&amp;dbP!$O$2),$H359,INDIRECT($F$1&amp;dbP!$P$2&amp;":"&amp;dbP!$P$2),IF($I359=$J359,"*",$I359),INDIRECT($F$1&amp;dbP!$Q$2&amp;":"&amp;dbP!$Q$2),IF(OR($I359=$J359,"  "&amp;$I359=$J359),"*",RIGHT($J359,LEN($J359)-4)),INDIRECT($F$1&amp;dbP!$AC$2&amp;":"&amp;dbP!$AC$2),RepP!$J$3)</f>
        <v>0</v>
      </c>
    </row>
    <row r="360" spans="2:57" x14ac:dyDescent="0.3">
      <c r="B360" s="1">
        <f>MAX(B$246:B359)+1</f>
        <v>117</v>
      </c>
      <c r="D360" s="1" t="str">
        <f ca="1">INDIRECT($B$1&amp;Items!T$2&amp;$B360)</f>
        <v>CF(-)</v>
      </c>
      <c r="F360" s="1" t="str">
        <f ca="1">INDIRECT($B$1&amp;Items!P$2&amp;$B360)</f>
        <v>AA</v>
      </c>
      <c r="H360" s="13" t="str">
        <f ca="1">INDIRECT($B$1&amp;Items!M$2&amp;$B360)</f>
        <v>Оплата операционных расходов</v>
      </c>
      <c r="I360" s="13" t="str">
        <f ca="1">IF(INDIRECT($B$1&amp;Items!N$2&amp;$B360)="",H360,INDIRECT($B$1&amp;Items!N$2&amp;$B360))</f>
        <v>Оплата операционных расходов - блок-3</v>
      </c>
      <c r="J360" s="1" t="str">
        <f ca="1">IF(INDIRECT($B$1&amp;Items!O$2&amp;$B360)="",IF(H360&lt;&gt;I360,"  "&amp;I360,I360),"    "&amp;INDIRECT($B$1&amp;Items!O$2&amp;$B360))</f>
        <v xml:space="preserve">    Операционные расходы - 3-11</v>
      </c>
      <c r="S360" s="1">
        <f ca="1">SUM($U360:INDIRECT(ADDRESS(ROW(),SUMIFS($1:$1,$5:$5,MAX($5:$5)))))</f>
        <v>181736.84918100003</v>
      </c>
      <c r="V360" s="1">
        <f ca="1">SUMIFS(INDIRECT($F$1&amp;$F360&amp;":"&amp;$F360),INDIRECT($F$1&amp;dbP!$D$2&amp;":"&amp;dbP!$D$2),"&gt;="&amp;V$6,INDIRECT($F$1&amp;dbP!$D$2&amp;":"&amp;dbP!$D$2),"&lt;="&amp;V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W360" s="1">
        <f ca="1">SUMIFS(INDIRECT($F$1&amp;$F360&amp;":"&amp;$F360),INDIRECT($F$1&amp;dbP!$D$2&amp;":"&amp;dbP!$D$2),"&gt;="&amp;W$6,INDIRECT($F$1&amp;dbP!$D$2&amp;":"&amp;dbP!$D$2),"&lt;="&amp;W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X360" s="1">
        <f ca="1">SUMIFS(INDIRECT($F$1&amp;$F360&amp;":"&amp;$F360),INDIRECT($F$1&amp;dbP!$D$2&amp;":"&amp;dbP!$D$2),"&gt;="&amp;X$6,INDIRECT($F$1&amp;dbP!$D$2&amp;":"&amp;dbP!$D$2),"&lt;="&amp;X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Y360" s="1">
        <f ca="1">SUMIFS(INDIRECT($F$1&amp;$F360&amp;":"&amp;$F360),INDIRECT($F$1&amp;dbP!$D$2&amp;":"&amp;dbP!$D$2),"&gt;="&amp;Y$6,INDIRECT($F$1&amp;dbP!$D$2&amp;":"&amp;dbP!$D$2),"&lt;="&amp;Y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Z360" s="1">
        <f ca="1">SUMIFS(INDIRECT($F$1&amp;$F360&amp;":"&amp;$F360),INDIRECT($F$1&amp;dbP!$D$2&amp;":"&amp;dbP!$D$2),"&gt;="&amp;Z$6,INDIRECT($F$1&amp;dbP!$D$2&amp;":"&amp;dbP!$D$2),"&lt;="&amp;Z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A360" s="1">
        <f ca="1">SUMIFS(INDIRECT($F$1&amp;$F360&amp;":"&amp;$F360),INDIRECT($F$1&amp;dbP!$D$2&amp;":"&amp;dbP!$D$2),"&gt;="&amp;AA$6,INDIRECT($F$1&amp;dbP!$D$2&amp;":"&amp;dbP!$D$2),"&lt;="&amp;AA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B360" s="1">
        <f ca="1">SUMIFS(INDIRECT($F$1&amp;$F360&amp;":"&amp;$F360),INDIRECT($F$1&amp;dbP!$D$2&amp;":"&amp;dbP!$D$2),"&gt;="&amp;AB$6,INDIRECT($F$1&amp;dbP!$D$2&amp;":"&amp;dbP!$D$2),"&lt;="&amp;AB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181736.84918100003</v>
      </c>
      <c r="AC360" s="1">
        <f ca="1">SUMIFS(INDIRECT($F$1&amp;$F360&amp;":"&amp;$F360),INDIRECT($F$1&amp;dbP!$D$2&amp;":"&amp;dbP!$D$2),"&gt;="&amp;AC$6,INDIRECT($F$1&amp;dbP!$D$2&amp;":"&amp;dbP!$D$2),"&lt;="&amp;AC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D360" s="1">
        <f ca="1">SUMIFS(INDIRECT($F$1&amp;$F360&amp;":"&amp;$F360),INDIRECT($F$1&amp;dbP!$D$2&amp;":"&amp;dbP!$D$2),"&gt;="&amp;AD$6,INDIRECT($F$1&amp;dbP!$D$2&amp;":"&amp;dbP!$D$2),"&lt;="&amp;AD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E360" s="1">
        <f ca="1">SUMIFS(INDIRECT($F$1&amp;$F360&amp;":"&amp;$F360),INDIRECT($F$1&amp;dbP!$D$2&amp;":"&amp;dbP!$D$2),"&gt;="&amp;AE$6,INDIRECT($F$1&amp;dbP!$D$2&amp;":"&amp;dbP!$D$2),"&lt;="&amp;AE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F360" s="1">
        <f ca="1">SUMIFS(INDIRECT($F$1&amp;$F360&amp;":"&amp;$F360),INDIRECT($F$1&amp;dbP!$D$2&amp;":"&amp;dbP!$D$2),"&gt;="&amp;AF$6,INDIRECT($F$1&amp;dbP!$D$2&amp;":"&amp;dbP!$D$2),"&lt;="&amp;AF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G360" s="1">
        <f ca="1">SUMIFS(INDIRECT($F$1&amp;$F360&amp;":"&amp;$F360),INDIRECT($F$1&amp;dbP!$D$2&amp;":"&amp;dbP!$D$2),"&gt;="&amp;AG$6,INDIRECT($F$1&amp;dbP!$D$2&amp;":"&amp;dbP!$D$2),"&lt;="&amp;AG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H360" s="1">
        <f ca="1">SUMIFS(INDIRECT($F$1&amp;$F360&amp;":"&amp;$F360),INDIRECT($F$1&amp;dbP!$D$2&amp;":"&amp;dbP!$D$2),"&gt;="&amp;AH$6,INDIRECT($F$1&amp;dbP!$D$2&amp;":"&amp;dbP!$D$2),"&lt;="&amp;AH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I360" s="1">
        <f ca="1">SUMIFS(INDIRECT($F$1&amp;$F360&amp;":"&amp;$F360),INDIRECT($F$1&amp;dbP!$D$2&amp;":"&amp;dbP!$D$2),"&gt;="&amp;AI$6,INDIRECT($F$1&amp;dbP!$D$2&amp;":"&amp;dbP!$D$2),"&lt;="&amp;AI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J360" s="1">
        <f ca="1">SUMIFS(INDIRECT($F$1&amp;$F360&amp;":"&amp;$F360),INDIRECT($F$1&amp;dbP!$D$2&amp;":"&amp;dbP!$D$2),"&gt;="&amp;AJ$6,INDIRECT($F$1&amp;dbP!$D$2&amp;":"&amp;dbP!$D$2),"&lt;="&amp;AJ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K360" s="1">
        <f ca="1">SUMIFS(INDIRECT($F$1&amp;$F360&amp;":"&amp;$F360),INDIRECT($F$1&amp;dbP!$D$2&amp;":"&amp;dbP!$D$2),"&gt;="&amp;AK$6,INDIRECT($F$1&amp;dbP!$D$2&amp;":"&amp;dbP!$D$2),"&lt;="&amp;AK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L360" s="1">
        <f ca="1">SUMIFS(INDIRECT($F$1&amp;$F360&amp;":"&amp;$F360),INDIRECT($F$1&amp;dbP!$D$2&amp;":"&amp;dbP!$D$2),"&gt;="&amp;AL$6,INDIRECT($F$1&amp;dbP!$D$2&amp;":"&amp;dbP!$D$2),"&lt;="&amp;AL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M360" s="1">
        <f ca="1">SUMIFS(INDIRECT($F$1&amp;$F360&amp;":"&amp;$F360),INDIRECT($F$1&amp;dbP!$D$2&amp;":"&amp;dbP!$D$2),"&gt;="&amp;AM$6,INDIRECT($F$1&amp;dbP!$D$2&amp;":"&amp;dbP!$D$2),"&lt;="&amp;AM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N360" s="1">
        <f ca="1">SUMIFS(INDIRECT($F$1&amp;$F360&amp;":"&amp;$F360),INDIRECT($F$1&amp;dbP!$D$2&amp;":"&amp;dbP!$D$2),"&gt;="&amp;AN$6,INDIRECT($F$1&amp;dbP!$D$2&amp;":"&amp;dbP!$D$2),"&lt;="&amp;AN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O360" s="1">
        <f ca="1">SUMIFS(INDIRECT($F$1&amp;$F360&amp;":"&amp;$F360),INDIRECT($F$1&amp;dbP!$D$2&amp;":"&amp;dbP!$D$2),"&gt;="&amp;AO$6,INDIRECT($F$1&amp;dbP!$D$2&amp;":"&amp;dbP!$D$2),"&lt;="&amp;AO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P360" s="1">
        <f ca="1">SUMIFS(INDIRECT($F$1&amp;$F360&amp;":"&amp;$F360),INDIRECT($F$1&amp;dbP!$D$2&amp;":"&amp;dbP!$D$2),"&gt;="&amp;AP$6,INDIRECT($F$1&amp;dbP!$D$2&amp;":"&amp;dbP!$D$2),"&lt;="&amp;AP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Q360" s="1">
        <f ca="1">SUMIFS(INDIRECT($F$1&amp;$F360&amp;":"&amp;$F360),INDIRECT($F$1&amp;dbP!$D$2&amp;":"&amp;dbP!$D$2),"&gt;="&amp;AQ$6,INDIRECT($F$1&amp;dbP!$D$2&amp;":"&amp;dbP!$D$2),"&lt;="&amp;AQ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R360" s="1">
        <f ca="1">SUMIFS(INDIRECT($F$1&amp;$F360&amp;":"&amp;$F360),INDIRECT($F$1&amp;dbP!$D$2&amp;":"&amp;dbP!$D$2),"&gt;="&amp;AR$6,INDIRECT($F$1&amp;dbP!$D$2&amp;":"&amp;dbP!$D$2),"&lt;="&amp;AR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S360" s="1">
        <f ca="1">SUMIFS(INDIRECT($F$1&amp;$F360&amp;":"&amp;$F360),INDIRECT($F$1&amp;dbP!$D$2&amp;":"&amp;dbP!$D$2),"&gt;="&amp;AS$6,INDIRECT($F$1&amp;dbP!$D$2&amp;":"&amp;dbP!$D$2),"&lt;="&amp;AS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T360" s="1">
        <f ca="1">SUMIFS(INDIRECT($F$1&amp;$F360&amp;":"&amp;$F360),INDIRECT($F$1&amp;dbP!$D$2&amp;":"&amp;dbP!$D$2),"&gt;="&amp;AT$6,INDIRECT($F$1&amp;dbP!$D$2&amp;":"&amp;dbP!$D$2),"&lt;="&amp;AT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U360" s="1">
        <f ca="1">SUMIFS(INDIRECT($F$1&amp;$F360&amp;":"&amp;$F360),INDIRECT($F$1&amp;dbP!$D$2&amp;":"&amp;dbP!$D$2),"&gt;="&amp;AU$6,INDIRECT($F$1&amp;dbP!$D$2&amp;":"&amp;dbP!$D$2),"&lt;="&amp;AU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V360" s="1">
        <f ca="1">SUMIFS(INDIRECT($F$1&amp;$F360&amp;":"&amp;$F360),INDIRECT($F$1&amp;dbP!$D$2&amp;":"&amp;dbP!$D$2),"&gt;="&amp;AV$6,INDIRECT($F$1&amp;dbP!$D$2&amp;":"&amp;dbP!$D$2),"&lt;="&amp;AV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W360" s="1">
        <f ca="1">SUMIFS(INDIRECT($F$1&amp;$F360&amp;":"&amp;$F360),INDIRECT($F$1&amp;dbP!$D$2&amp;":"&amp;dbP!$D$2),"&gt;="&amp;AW$6,INDIRECT($F$1&amp;dbP!$D$2&amp;":"&amp;dbP!$D$2),"&lt;="&amp;AW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X360" s="1">
        <f ca="1">SUMIFS(INDIRECT($F$1&amp;$F360&amp;":"&amp;$F360),INDIRECT($F$1&amp;dbP!$D$2&amp;":"&amp;dbP!$D$2),"&gt;="&amp;AX$6,INDIRECT($F$1&amp;dbP!$D$2&amp;":"&amp;dbP!$D$2),"&lt;="&amp;AX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Y360" s="1">
        <f ca="1">SUMIFS(INDIRECT($F$1&amp;$F360&amp;":"&amp;$F360),INDIRECT($F$1&amp;dbP!$D$2&amp;":"&amp;dbP!$D$2),"&gt;="&amp;AY$6,INDIRECT($F$1&amp;dbP!$D$2&amp;":"&amp;dbP!$D$2),"&lt;="&amp;AY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AZ360" s="1">
        <f ca="1">SUMIFS(INDIRECT($F$1&amp;$F360&amp;":"&amp;$F360),INDIRECT($F$1&amp;dbP!$D$2&amp;":"&amp;dbP!$D$2),"&gt;="&amp;AZ$6,INDIRECT($F$1&amp;dbP!$D$2&amp;":"&amp;dbP!$D$2),"&lt;="&amp;AZ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A360" s="1">
        <f ca="1">SUMIFS(INDIRECT($F$1&amp;$F360&amp;":"&amp;$F360),INDIRECT($F$1&amp;dbP!$D$2&amp;":"&amp;dbP!$D$2),"&gt;="&amp;BA$6,INDIRECT($F$1&amp;dbP!$D$2&amp;":"&amp;dbP!$D$2),"&lt;="&amp;BA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B360" s="1">
        <f ca="1">SUMIFS(INDIRECT($F$1&amp;$F360&amp;":"&amp;$F360),INDIRECT($F$1&amp;dbP!$D$2&amp;":"&amp;dbP!$D$2),"&gt;="&amp;BB$6,INDIRECT($F$1&amp;dbP!$D$2&amp;":"&amp;dbP!$D$2),"&lt;="&amp;BB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C360" s="1">
        <f ca="1">SUMIFS(INDIRECT($F$1&amp;$F360&amp;":"&amp;$F360),INDIRECT($F$1&amp;dbP!$D$2&amp;":"&amp;dbP!$D$2),"&gt;="&amp;BC$6,INDIRECT($F$1&amp;dbP!$D$2&amp;":"&amp;dbP!$D$2),"&lt;="&amp;BC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D360" s="1">
        <f ca="1">SUMIFS(INDIRECT($F$1&amp;$F360&amp;":"&amp;$F360),INDIRECT($F$1&amp;dbP!$D$2&amp;":"&amp;dbP!$D$2),"&gt;="&amp;BD$6,INDIRECT($F$1&amp;dbP!$D$2&amp;":"&amp;dbP!$D$2),"&lt;="&amp;BD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  <c r="BE360" s="1">
        <f ca="1">SUMIFS(INDIRECT($F$1&amp;$F360&amp;":"&amp;$F360),INDIRECT($F$1&amp;dbP!$D$2&amp;":"&amp;dbP!$D$2),"&gt;="&amp;BE$6,INDIRECT($F$1&amp;dbP!$D$2&amp;":"&amp;dbP!$D$2),"&lt;="&amp;BE$7,INDIRECT($F$1&amp;dbP!$O$2&amp;":"&amp;dbP!$O$2),$H360,INDIRECT($F$1&amp;dbP!$P$2&amp;":"&amp;dbP!$P$2),IF($I360=$J360,"*",$I360),INDIRECT($F$1&amp;dbP!$Q$2&amp;":"&amp;dbP!$Q$2),IF(OR($I360=$J360,"  "&amp;$I360=$J360),"*",RIGHT($J360,LEN($J360)-4)),INDIRECT($F$1&amp;dbP!$AC$2&amp;":"&amp;dbP!$AC$2),RepP!$J$3)</f>
        <v>0</v>
      </c>
    </row>
    <row r="361" spans="2:57" x14ac:dyDescent="0.3">
      <c r="B361" s="1">
        <f>MAX(B$246:B360)+1</f>
        <v>118</v>
      </c>
      <c r="D361" s="1" t="str">
        <f ca="1">INDIRECT($B$1&amp;Items!T$2&amp;$B361)</f>
        <v>CF(-)</v>
      </c>
      <c r="F361" s="1" t="str">
        <f ca="1">INDIRECT($B$1&amp;Items!P$2&amp;$B361)</f>
        <v>AA</v>
      </c>
      <c r="H361" s="13" t="str">
        <f ca="1">INDIRECT($B$1&amp;Items!M$2&amp;$B361)</f>
        <v>Оплата операционных расходов</v>
      </c>
      <c r="I361" s="13" t="str">
        <f ca="1">IF(INDIRECT($B$1&amp;Items!N$2&amp;$B361)="",H361,INDIRECT($B$1&amp;Items!N$2&amp;$B361))</f>
        <v>Оплата операционных расходов - блок-3</v>
      </c>
      <c r="J361" s="1" t="str">
        <f ca="1">IF(INDIRECT($B$1&amp;Items!O$2&amp;$B361)="",IF(H361&lt;&gt;I361,"  "&amp;I361,I361),"    "&amp;INDIRECT($B$1&amp;Items!O$2&amp;$B361))</f>
        <v xml:space="preserve">    Операционные расходы - 3-12</v>
      </c>
      <c r="S361" s="1">
        <f ca="1">SUM($U361:INDIRECT(ADDRESS(ROW(),SUMIFS($1:$1,$5:$5,MAX($5:$5)))))</f>
        <v>104399.03499460002</v>
      </c>
      <c r="V361" s="1">
        <f ca="1">SUMIFS(INDIRECT($F$1&amp;$F361&amp;":"&amp;$F361),INDIRECT($F$1&amp;dbP!$D$2&amp;":"&amp;dbP!$D$2),"&gt;="&amp;V$6,INDIRECT($F$1&amp;dbP!$D$2&amp;":"&amp;dbP!$D$2),"&lt;="&amp;V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W361" s="1">
        <f ca="1">SUMIFS(INDIRECT($F$1&amp;$F361&amp;":"&amp;$F361),INDIRECT($F$1&amp;dbP!$D$2&amp;":"&amp;dbP!$D$2),"&gt;="&amp;W$6,INDIRECT($F$1&amp;dbP!$D$2&amp;":"&amp;dbP!$D$2),"&lt;="&amp;W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X361" s="1">
        <f ca="1">SUMIFS(INDIRECT($F$1&amp;$F361&amp;":"&amp;$F361),INDIRECT($F$1&amp;dbP!$D$2&amp;":"&amp;dbP!$D$2),"&gt;="&amp;X$6,INDIRECT($F$1&amp;dbP!$D$2&amp;":"&amp;dbP!$D$2),"&lt;="&amp;X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Y361" s="1">
        <f ca="1">SUMIFS(INDIRECT($F$1&amp;$F361&amp;":"&amp;$F361),INDIRECT($F$1&amp;dbP!$D$2&amp;":"&amp;dbP!$D$2),"&gt;="&amp;Y$6,INDIRECT($F$1&amp;dbP!$D$2&amp;":"&amp;dbP!$D$2),"&lt;="&amp;Y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Z361" s="1">
        <f ca="1">SUMIFS(INDIRECT($F$1&amp;$F361&amp;":"&amp;$F361),INDIRECT($F$1&amp;dbP!$D$2&amp;":"&amp;dbP!$D$2),"&gt;="&amp;Z$6,INDIRECT($F$1&amp;dbP!$D$2&amp;":"&amp;dbP!$D$2),"&lt;="&amp;Z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A361" s="1">
        <f ca="1">SUMIFS(INDIRECT($F$1&amp;$F361&amp;":"&amp;$F361),INDIRECT($F$1&amp;dbP!$D$2&amp;":"&amp;dbP!$D$2),"&gt;="&amp;AA$6,INDIRECT($F$1&amp;dbP!$D$2&amp;":"&amp;dbP!$D$2),"&lt;="&amp;AA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B361" s="1">
        <f ca="1">SUMIFS(INDIRECT($F$1&amp;$F361&amp;":"&amp;$F361),INDIRECT($F$1&amp;dbP!$D$2&amp;":"&amp;dbP!$D$2),"&gt;="&amp;AB$6,INDIRECT($F$1&amp;dbP!$D$2&amp;":"&amp;dbP!$D$2),"&lt;="&amp;AB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104399.03499460002</v>
      </c>
      <c r="AC361" s="1">
        <f ca="1">SUMIFS(INDIRECT($F$1&amp;$F361&amp;":"&amp;$F361),INDIRECT($F$1&amp;dbP!$D$2&amp;":"&amp;dbP!$D$2),"&gt;="&amp;AC$6,INDIRECT($F$1&amp;dbP!$D$2&amp;":"&amp;dbP!$D$2),"&lt;="&amp;AC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D361" s="1">
        <f ca="1">SUMIFS(INDIRECT($F$1&amp;$F361&amp;":"&amp;$F361),INDIRECT($F$1&amp;dbP!$D$2&amp;":"&amp;dbP!$D$2),"&gt;="&amp;AD$6,INDIRECT($F$1&amp;dbP!$D$2&amp;":"&amp;dbP!$D$2),"&lt;="&amp;AD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E361" s="1">
        <f ca="1">SUMIFS(INDIRECT($F$1&amp;$F361&amp;":"&amp;$F361),INDIRECT($F$1&amp;dbP!$D$2&amp;":"&amp;dbP!$D$2),"&gt;="&amp;AE$6,INDIRECT($F$1&amp;dbP!$D$2&amp;":"&amp;dbP!$D$2),"&lt;="&amp;AE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F361" s="1">
        <f ca="1">SUMIFS(INDIRECT($F$1&amp;$F361&amp;":"&amp;$F361),INDIRECT($F$1&amp;dbP!$D$2&amp;":"&amp;dbP!$D$2),"&gt;="&amp;AF$6,INDIRECT($F$1&amp;dbP!$D$2&amp;":"&amp;dbP!$D$2),"&lt;="&amp;AF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G361" s="1">
        <f ca="1">SUMIFS(INDIRECT($F$1&amp;$F361&amp;":"&amp;$F361),INDIRECT($F$1&amp;dbP!$D$2&amp;":"&amp;dbP!$D$2),"&gt;="&amp;AG$6,INDIRECT($F$1&amp;dbP!$D$2&amp;":"&amp;dbP!$D$2),"&lt;="&amp;AG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H361" s="1">
        <f ca="1">SUMIFS(INDIRECT($F$1&amp;$F361&amp;":"&amp;$F361),INDIRECT($F$1&amp;dbP!$D$2&amp;":"&amp;dbP!$D$2),"&gt;="&amp;AH$6,INDIRECT($F$1&amp;dbP!$D$2&amp;":"&amp;dbP!$D$2),"&lt;="&amp;AH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I361" s="1">
        <f ca="1">SUMIFS(INDIRECT($F$1&amp;$F361&amp;":"&amp;$F361),INDIRECT($F$1&amp;dbP!$D$2&amp;":"&amp;dbP!$D$2),"&gt;="&amp;AI$6,INDIRECT($F$1&amp;dbP!$D$2&amp;":"&amp;dbP!$D$2),"&lt;="&amp;AI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J361" s="1">
        <f ca="1">SUMIFS(INDIRECT($F$1&amp;$F361&amp;":"&amp;$F361),INDIRECT($F$1&amp;dbP!$D$2&amp;":"&amp;dbP!$D$2),"&gt;="&amp;AJ$6,INDIRECT($F$1&amp;dbP!$D$2&amp;":"&amp;dbP!$D$2),"&lt;="&amp;AJ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K361" s="1">
        <f ca="1">SUMIFS(INDIRECT($F$1&amp;$F361&amp;":"&amp;$F361),INDIRECT($F$1&amp;dbP!$D$2&amp;":"&amp;dbP!$D$2),"&gt;="&amp;AK$6,INDIRECT($F$1&amp;dbP!$D$2&amp;":"&amp;dbP!$D$2),"&lt;="&amp;AK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L361" s="1">
        <f ca="1">SUMIFS(INDIRECT($F$1&amp;$F361&amp;":"&amp;$F361),INDIRECT($F$1&amp;dbP!$D$2&amp;":"&amp;dbP!$D$2),"&gt;="&amp;AL$6,INDIRECT($F$1&amp;dbP!$D$2&amp;":"&amp;dbP!$D$2),"&lt;="&amp;AL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M361" s="1">
        <f ca="1">SUMIFS(INDIRECT($F$1&amp;$F361&amp;":"&amp;$F361),INDIRECT($F$1&amp;dbP!$D$2&amp;":"&amp;dbP!$D$2),"&gt;="&amp;AM$6,INDIRECT($F$1&amp;dbP!$D$2&amp;":"&amp;dbP!$D$2),"&lt;="&amp;AM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N361" s="1">
        <f ca="1">SUMIFS(INDIRECT($F$1&amp;$F361&amp;":"&amp;$F361),INDIRECT($F$1&amp;dbP!$D$2&amp;":"&amp;dbP!$D$2),"&gt;="&amp;AN$6,INDIRECT($F$1&amp;dbP!$D$2&amp;":"&amp;dbP!$D$2),"&lt;="&amp;AN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O361" s="1">
        <f ca="1">SUMIFS(INDIRECT($F$1&amp;$F361&amp;":"&amp;$F361),INDIRECT($F$1&amp;dbP!$D$2&amp;":"&amp;dbP!$D$2),"&gt;="&amp;AO$6,INDIRECT($F$1&amp;dbP!$D$2&amp;":"&amp;dbP!$D$2),"&lt;="&amp;AO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P361" s="1">
        <f ca="1">SUMIFS(INDIRECT($F$1&amp;$F361&amp;":"&amp;$F361),INDIRECT($F$1&amp;dbP!$D$2&amp;":"&amp;dbP!$D$2),"&gt;="&amp;AP$6,INDIRECT($F$1&amp;dbP!$D$2&amp;":"&amp;dbP!$D$2),"&lt;="&amp;AP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Q361" s="1">
        <f ca="1">SUMIFS(INDIRECT($F$1&amp;$F361&amp;":"&amp;$F361),INDIRECT($F$1&amp;dbP!$D$2&amp;":"&amp;dbP!$D$2),"&gt;="&amp;AQ$6,INDIRECT($F$1&amp;dbP!$D$2&amp;":"&amp;dbP!$D$2),"&lt;="&amp;AQ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R361" s="1">
        <f ca="1">SUMIFS(INDIRECT($F$1&amp;$F361&amp;":"&amp;$F361),INDIRECT($F$1&amp;dbP!$D$2&amp;":"&amp;dbP!$D$2),"&gt;="&amp;AR$6,INDIRECT($F$1&amp;dbP!$D$2&amp;":"&amp;dbP!$D$2),"&lt;="&amp;AR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S361" s="1">
        <f ca="1">SUMIFS(INDIRECT($F$1&amp;$F361&amp;":"&amp;$F361),INDIRECT($F$1&amp;dbP!$D$2&amp;":"&amp;dbP!$D$2),"&gt;="&amp;AS$6,INDIRECT($F$1&amp;dbP!$D$2&amp;":"&amp;dbP!$D$2),"&lt;="&amp;AS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T361" s="1">
        <f ca="1">SUMIFS(INDIRECT($F$1&amp;$F361&amp;":"&amp;$F361),INDIRECT($F$1&amp;dbP!$D$2&amp;":"&amp;dbP!$D$2),"&gt;="&amp;AT$6,INDIRECT($F$1&amp;dbP!$D$2&amp;":"&amp;dbP!$D$2),"&lt;="&amp;AT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U361" s="1">
        <f ca="1">SUMIFS(INDIRECT($F$1&amp;$F361&amp;":"&amp;$F361),INDIRECT($F$1&amp;dbP!$D$2&amp;":"&amp;dbP!$D$2),"&gt;="&amp;AU$6,INDIRECT($F$1&amp;dbP!$D$2&amp;":"&amp;dbP!$D$2),"&lt;="&amp;AU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V361" s="1">
        <f ca="1">SUMIFS(INDIRECT($F$1&amp;$F361&amp;":"&amp;$F361),INDIRECT($F$1&amp;dbP!$D$2&amp;":"&amp;dbP!$D$2),"&gt;="&amp;AV$6,INDIRECT($F$1&amp;dbP!$D$2&amp;":"&amp;dbP!$D$2),"&lt;="&amp;AV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W361" s="1">
        <f ca="1">SUMIFS(INDIRECT($F$1&amp;$F361&amp;":"&amp;$F361),INDIRECT($F$1&amp;dbP!$D$2&amp;":"&amp;dbP!$D$2),"&gt;="&amp;AW$6,INDIRECT($F$1&amp;dbP!$D$2&amp;":"&amp;dbP!$D$2),"&lt;="&amp;AW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X361" s="1">
        <f ca="1">SUMIFS(INDIRECT($F$1&amp;$F361&amp;":"&amp;$F361),INDIRECT($F$1&amp;dbP!$D$2&amp;":"&amp;dbP!$D$2),"&gt;="&amp;AX$6,INDIRECT($F$1&amp;dbP!$D$2&amp;":"&amp;dbP!$D$2),"&lt;="&amp;AX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Y361" s="1">
        <f ca="1">SUMIFS(INDIRECT($F$1&amp;$F361&amp;":"&amp;$F361),INDIRECT($F$1&amp;dbP!$D$2&amp;":"&amp;dbP!$D$2),"&gt;="&amp;AY$6,INDIRECT($F$1&amp;dbP!$D$2&amp;":"&amp;dbP!$D$2),"&lt;="&amp;AY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AZ361" s="1">
        <f ca="1">SUMIFS(INDIRECT($F$1&amp;$F361&amp;":"&amp;$F361),INDIRECT($F$1&amp;dbP!$D$2&amp;":"&amp;dbP!$D$2),"&gt;="&amp;AZ$6,INDIRECT($F$1&amp;dbP!$D$2&amp;":"&amp;dbP!$D$2),"&lt;="&amp;AZ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A361" s="1">
        <f ca="1">SUMIFS(INDIRECT($F$1&amp;$F361&amp;":"&amp;$F361),INDIRECT($F$1&amp;dbP!$D$2&amp;":"&amp;dbP!$D$2),"&gt;="&amp;BA$6,INDIRECT($F$1&amp;dbP!$D$2&amp;":"&amp;dbP!$D$2),"&lt;="&amp;BA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B361" s="1">
        <f ca="1">SUMIFS(INDIRECT($F$1&amp;$F361&amp;":"&amp;$F361),INDIRECT($F$1&amp;dbP!$D$2&amp;":"&amp;dbP!$D$2),"&gt;="&amp;BB$6,INDIRECT($F$1&amp;dbP!$D$2&amp;":"&amp;dbP!$D$2),"&lt;="&amp;BB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C361" s="1">
        <f ca="1">SUMIFS(INDIRECT($F$1&amp;$F361&amp;":"&amp;$F361),INDIRECT($F$1&amp;dbP!$D$2&amp;":"&amp;dbP!$D$2),"&gt;="&amp;BC$6,INDIRECT($F$1&amp;dbP!$D$2&amp;":"&amp;dbP!$D$2),"&lt;="&amp;BC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D361" s="1">
        <f ca="1">SUMIFS(INDIRECT($F$1&amp;$F361&amp;":"&amp;$F361),INDIRECT($F$1&amp;dbP!$D$2&amp;":"&amp;dbP!$D$2),"&gt;="&amp;BD$6,INDIRECT($F$1&amp;dbP!$D$2&amp;":"&amp;dbP!$D$2),"&lt;="&amp;BD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  <c r="BE361" s="1">
        <f ca="1">SUMIFS(INDIRECT($F$1&amp;$F361&amp;":"&amp;$F361),INDIRECT($F$1&amp;dbP!$D$2&amp;":"&amp;dbP!$D$2),"&gt;="&amp;BE$6,INDIRECT($F$1&amp;dbP!$D$2&amp;":"&amp;dbP!$D$2),"&lt;="&amp;BE$7,INDIRECT($F$1&amp;dbP!$O$2&amp;":"&amp;dbP!$O$2),$H361,INDIRECT($F$1&amp;dbP!$P$2&amp;":"&amp;dbP!$P$2),IF($I361=$J361,"*",$I361),INDIRECT($F$1&amp;dbP!$Q$2&amp;":"&amp;dbP!$Q$2),IF(OR($I361=$J361,"  "&amp;$I361=$J361),"*",RIGHT($J361,LEN($J361)-4)),INDIRECT($F$1&amp;dbP!$AC$2&amp;":"&amp;dbP!$AC$2),RepP!$J$3)</f>
        <v>0</v>
      </c>
    </row>
    <row r="362" spans="2:57" x14ac:dyDescent="0.3">
      <c r="B362" s="1">
        <f>MAX(B$246:B361)+1</f>
        <v>119</v>
      </c>
      <c r="D362" s="1" t="str">
        <f ca="1">INDIRECT($B$1&amp;Items!T$2&amp;$B362)</f>
        <v>CF(-)</v>
      </c>
      <c r="F362" s="1" t="str">
        <f ca="1">INDIRECT($B$1&amp;Items!P$2&amp;$B362)</f>
        <v>AA</v>
      </c>
      <c r="H362" s="13" t="str">
        <f ca="1">INDIRECT($B$1&amp;Items!M$2&amp;$B362)</f>
        <v>Оплата операционных расходов</v>
      </c>
      <c r="I362" s="13" t="str">
        <f ca="1">IF(INDIRECT($B$1&amp;Items!N$2&amp;$B362)="",H362,INDIRECT($B$1&amp;Items!N$2&amp;$B362))</f>
        <v>Оплата операционных расходов - блок-3</v>
      </c>
      <c r="J362" s="1" t="str">
        <f ca="1">IF(INDIRECT($B$1&amp;Items!O$2&amp;$B362)="",IF(H362&lt;&gt;I362,"  "&amp;I362,I362),"    "&amp;INDIRECT($B$1&amp;Items!O$2&amp;$B362))</f>
        <v xml:space="preserve">    Операционные расходы - 3-13</v>
      </c>
      <c r="S362" s="1">
        <f ca="1">SUM($U362:INDIRECT(ADDRESS(ROW(),SUMIFS($1:$1,$5:$5,MAX($5:$5)))))</f>
        <v>43173</v>
      </c>
      <c r="V362" s="1">
        <f ca="1">SUMIFS(INDIRECT($F$1&amp;$F362&amp;":"&amp;$F362),INDIRECT($F$1&amp;dbP!$D$2&amp;":"&amp;dbP!$D$2),"&gt;="&amp;V$6,INDIRECT($F$1&amp;dbP!$D$2&amp;":"&amp;dbP!$D$2),"&lt;="&amp;V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W362" s="1">
        <f ca="1">SUMIFS(INDIRECT($F$1&amp;$F362&amp;":"&amp;$F362),INDIRECT($F$1&amp;dbP!$D$2&amp;":"&amp;dbP!$D$2),"&gt;="&amp;W$6,INDIRECT($F$1&amp;dbP!$D$2&amp;":"&amp;dbP!$D$2),"&lt;="&amp;W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X362" s="1">
        <f ca="1">SUMIFS(INDIRECT($F$1&amp;$F362&amp;":"&amp;$F362),INDIRECT($F$1&amp;dbP!$D$2&amp;":"&amp;dbP!$D$2),"&gt;="&amp;X$6,INDIRECT($F$1&amp;dbP!$D$2&amp;":"&amp;dbP!$D$2),"&lt;="&amp;X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Y362" s="1">
        <f ca="1">SUMIFS(INDIRECT($F$1&amp;$F362&amp;":"&amp;$F362),INDIRECT($F$1&amp;dbP!$D$2&amp;":"&amp;dbP!$D$2),"&gt;="&amp;Y$6,INDIRECT($F$1&amp;dbP!$D$2&amp;":"&amp;dbP!$D$2),"&lt;="&amp;Y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Z362" s="1">
        <f ca="1">SUMIFS(INDIRECT($F$1&amp;$F362&amp;":"&amp;$F362),INDIRECT($F$1&amp;dbP!$D$2&amp;":"&amp;dbP!$D$2),"&gt;="&amp;Z$6,INDIRECT($F$1&amp;dbP!$D$2&amp;":"&amp;dbP!$D$2),"&lt;="&amp;Z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A362" s="1">
        <f ca="1">SUMIFS(INDIRECT($F$1&amp;$F362&amp;":"&amp;$F362),INDIRECT($F$1&amp;dbP!$D$2&amp;":"&amp;dbP!$D$2),"&gt;="&amp;AA$6,INDIRECT($F$1&amp;dbP!$D$2&amp;":"&amp;dbP!$D$2),"&lt;="&amp;AA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43173</v>
      </c>
      <c r="AB362" s="1">
        <f ca="1">SUMIFS(INDIRECT($F$1&amp;$F362&amp;":"&amp;$F362),INDIRECT($F$1&amp;dbP!$D$2&amp;":"&amp;dbP!$D$2),"&gt;="&amp;AB$6,INDIRECT($F$1&amp;dbP!$D$2&amp;":"&amp;dbP!$D$2),"&lt;="&amp;AB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C362" s="1">
        <f ca="1">SUMIFS(INDIRECT($F$1&amp;$F362&amp;":"&amp;$F362),INDIRECT($F$1&amp;dbP!$D$2&amp;":"&amp;dbP!$D$2),"&gt;="&amp;AC$6,INDIRECT($F$1&amp;dbP!$D$2&amp;":"&amp;dbP!$D$2),"&lt;="&amp;AC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D362" s="1">
        <f ca="1">SUMIFS(INDIRECT($F$1&amp;$F362&amp;":"&amp;$F362),INDIRECT($F$1&amp;dbP!$D$2&amp;":"&amp;dbP!$D$2),"&gt;="&amp;AD$6,INDIRECT($F$1&amp;dbP!$D$2&amp;":"&amp;dbP!$D$2),"&lt;="&amp;AD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E362" s="1">
        <f ca="1">SUMIFS(INDIRECT($F$1&amp;$F362&amp;":"&amp;$F362),INDIRECT($F$1&amp;dbP!$D$2&amp;":"&amp;dbP!$D$2),"&gt;="&amp;AE$6,INDIRECT($F$1&amp;dbP!$D$2&amp;":"&amp;dbP!$D$2),"&lt;="&amp;AE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F362" s="1">
        <f ca="1">SUMIFS(INDIRECT($F$1&amp;$F362&amp;":"&amp;$F362),INDIRECT($F$1&amp;dbP!$D$2&amp;":"&amp;dbP!$D$2),"&gt;="&amp;AF$6,INDIRECT($F$1&amp;dbP!$D$2&amp;":"&amp;dbP!$D$2),"&lt;="&amp;AF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G362" s="1">
        <f ca="1">SUMIFS(INDIRECT($F$1&amp;$F362&amp;":"&amp;$F362),INDIRECT($F$1&amp;dbP!$D$2&amp;":"&amp;dbP!$D$2),"&gt;="&amp;AG$6,INDIRECT($F$1&amp;dbP!$D$2&amp;":"&amp;dbP!$D$2),"&lt;="&amp;AG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H362" s="1">
        <f ca="1">SUMIFS(INDIRECT($F$1&amp;$F362&amp;":"&amp;$F362),INDIRECT($F$1&amp;dbP!$D$2&amp;":"&amp;dbP!$D$2),"&gt;="&amp;AH$6,INDIRECT($F$1&amp;dbP!$D$2&amp;":"&amp;dbP!$D$2),"&lt;="&amp;AH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I362" s="1">
        <f ca="1">SUMIFS(INDIRECT($F$1&amp;$F362&amp;":"&amp;$F362),INDIRECT($F$1&amp;dbP!$D$2&amp;":"&amp;dbP!$D$2),"&gt;="&amp;AI$6,INDIRECT($F$1&amp;dbP!$D$2&amp;":"&amp;dbP!$D$2),"&lt;="&amp;AI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J362" s="1">
        <f ca="1">SUMIFS(INDIRECT($F$1&amp;$F362&amp;":"&amp;$F362),INDIRECT($F$1&amp;dbP!$D$2&amp;":"&amp;dbP!$D$2),"&gt;="&amp;AJ$6,INDIRECT($F$1&amp;dbP!$D$2&amp;":"&amp;dbP!$D$2),"&lt;="&amp;AJ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K362" s="1">
        <f ca="1">SUMIFS(INDIRECT($F$1&amp;$F362&amp;":"&amp;$F362),INDIRECT($F$1&amp;dbP!$D$2&amp;":"&amp;dbP!$D$2),"&gt;="&amp;AK$6,INDIRECT($F$1&amp;dbP!$D$2&amp;":"&amp;dbP!$D$2),"&lt;="&amp;AK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L362" s="1">
        <f ca="1">SUMIFS(INDIRECT($F$1&amp;$F362&amp;":"&amp;$F362),INDIRECT($F$1&amp;dbP!$D$2&amp;":"&amp;dbP!$D$2),"&gt;="&amp;AL$6,INDIRECT($F$1&amp;dbP!$D$2&amp;":"&amp;dbP!$D$2),"&lt;="&amp;AL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M362" s="1">
        <f ca="1">SUMIFS(INDIRECT($F$1&amp;$F362&amp;":"&amp;$F362),INDIRECT($F$1&amp;dbP!$D$2&amp;":"&amp;dbP!$D$2),"&gt;="&amp;AM$6,INDIRECT($F$1&amp;dbP!$D$2&amp;":"&amp;dbP!$D$2),"&lt;="&amp;AM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N362" s="1">
        <f ca="1">SUMIFS(INDIRECT($F$1&amp;$F362&amp;":"&amp;$F362),INDIRECT($F$1&amp;dbP!$D$2&amp;":"&amp;dbP!$D$2),"&gt;="&amp;AN$6,INDIRECT($F$1&amp;dbP!$D$2&amp;":"&amp;dbP!$D$2),"&lt;="&amp;AN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O362" s="1">
        <f ca="1">SUMIFS(INDIRECT($F$1&amp;$F362&amp;":"&amp;$F362),INDIRECT($F$1&amp;dbP!$D$2&amp;":"&amp;dbP!$D$2),"&gt;="&amp;AO$6,INDIRECT($F$1&amp;dbP!$D$2&amp;":"&amp;dbP!$D$2),"&lt;="&amp;AO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P362" s="1">
        <f ca="1">SUMIFS(INDIRECT($F$1&amp;$F362&amp;":"&amp;$F362),INDIRECT($F$1&amp;dbP!$D$2&amp;":"&amp;dbP!$D$2),"&gt;="&amp;AP$6,INDIRECT($F$1&amp;dbP!$D$2&amp;":"&amp;dbP!$D$2),"&lt;="&amp;AP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Q362" s="1">
        <f ca="1">SUMIFS(INDIRECT($F$1&amp;$F362&amp;":"&amp;$F362),INDIRECT($F$1&amp;dbP!$D$2&amp;":"&amp;dbP!$D$2),"&gt;="&amp;AQ$6,INDIRECT($F$1&amp;dbP!$D$2&amp;":"&amp;dbP!$D$2),"&lt;="&amp;AQ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R362" s="1">
        <f ca="1">SUMIFS(INDIRECT($F$1&amp;$F362&amp;":"&amp;$F362),INDIRECT($F$1&amp;dbP!$D$2&amp;":"&amp;dbP!$D$2),"&gt;="&amp;AR$6,INDIRECT($F$1&amp;dbP!$D$2&amp;":"&amp;dbP!$D$2),"&lt;="&amp;AR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S362" s="1">
        <f ca="1">SUMIFS(INDIRECT($F$1&amp;$F362&amp;":"&amp;$F362),INDIRECT($F$1&amp;dbP!$D$2&amp;":"&amp;dbP!$D$2),"&gt;="&amp;AS$6,INDIRECT($F$1&amp;dbP!$D$2&amp;":"&amp;dbP!$D$2),"&lt;="&amp;AS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T362" s="1">
        <f ca="1">SUMIFS(INDIRECT($F$1&amp;$F362&amp;":"&amp;$F362),INDIRECT($F$1&amp;dbP!$D$2&amp;":"&amp;dbP!$D$2),"&gt;="&amp;AT$6,INDIRECT($F$1&amp;dbP!$D$2&amp;":"&amp;dbP!$D$2),"&lt;="&amp;AT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U362" s="1">
        <f ca="1">SUMIFS(INDIRECT($F$1&amp;$F362&amp;":"&amp;$F362),INDIRECT($F$1&amp;dbP!$D$2&amp;":"&amp;dbP!$D$2),"&gt;="&amp;AU$6,INDIRECT($F$1&amp;dbP!$D$2&amp;":"&amp;dbP!$D$2),"&lt;="&amp;AU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V362" s="1">
        <f ca="1">SUMIFS(INDIRECT($F$1&amp;$F362&amp;":"&amp;$F362),INDIRECT($F$1&amp;dbP!$D$2&amp;":"&amp;dbP!$D$2),"&gt;="&amp;AV$6,INDIRECT($F$1&amp;dbP!$D$2&amp;":"&amp;dbP!$D$2),"&lt;="&amp;AV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W362" s="1">
        <f ca="1">SUMIFS(INDIRECT($F$1&amp;$F362&amp;":"&amp;$F362),INDIRECT($F$1&amp;dbP!$D$2&amp;":"&amp;dbP!$D$2),"&gt;="&amp;AW$6,INDIRECT($F$1&amp;dbP!$D$2&amp;":"&amp;dbP!$D$2),"&lt;="&amp;AW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X362" s="1">
        <f ca="1">SUMIFS(INDIRECT($F$1&amp;$F362&amp;":"&amp;$F362),INDIRECT($F$1&amp;dbP!$D$2&amp;":"&amp;dbP!$D$2),"&gt;="&amp;AX$6,INDIRECT($F$1&amp;dbP!$D$2&amp;":"&amp;dbP!$D$2),"&lt;="&amp;AX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Y362" s="1">
        <f ca="1">SUMIFS(INDIRECT($F$1&amp;$F362&amp;":"&amp;$F362),INDIRECT($F$1&amp;dbP!$D$2&amp;":"&amp;dbP!$D$2),"&gt;="&amp;AY$6,INDIRECT($F$1&amp;dbP!$D$2&amp;":"&amp;dbP!$D$2),"&lt;="&amp;AY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AZ362" s="1">
        <f ca="1">SUMIFS(INDIRECT($F$1&amp;$F362&amp;":"&amp;$F362),INDIRECT($F$1&amp;dbP!$D$2&amp;":"&amp;dbP!$D$2),"&gt;="&amp;AZ$6,INDIRECT($F$1&amp;dbP!$D$2&amp;":"&amp;dbP!$D$2),"&lt;="&amp;AZ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A362" s="1">
        <f ca="1">SUMIFS(INDIRECT($F$1&amp;$F362&amp;":"&amp;$F362),INDIRECT($F$1&amp;dbP!$D$2&amp;":"&amp;dbP!$D$2),"&gt;="&amp;BA$6,INDIRECT($F$1&amp;dbP!$D$2&amp;":"&amp;dbP!$D$2),"&lt;="&amp;BA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B362" s="1">
        <f ca="1">SUMIFS(INDIRECT($F$1&amp;$F362&amp;":"&amp;$F362),INDIRECT($F$1&amp;dbP!$D$2&amp;":"&amp;dbP!$D$2),"&gt;="&amp;BB$6,INDIRECT($F$1&amp;dbP!$D$2&amp;":"&amp;dbP!$D$2),"&lt;="&amp;BB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C362" s="1">
        <f ca="1">SUMIFS(INDIRECT($F$1&amp;$F362&amp;":"&amp;$F362),INDIRECT($F$1&amp;dbP!$D$2&amp;":"&amp;dbP!$D$2),"&gt;="&amp;BC$6,INDIRECT($F$1&amp;dbP!$D$2&amp;":"&amp;dbP!$D$2),"&lt;="&amp;BC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D362" s="1">
        <f ca="1">SUMIFS(INDIRECT($F$1&amp;$F362&amp;":"&amp;$F362),INDIRECT($F$1&amp;dbP!$D$2&amp;":"&amp;dbP!$D$2),"&gt;="&amp;BD$6,INDIRECT($F$1&amp;dbP!$D$2&amp;":"&amp;dbP!$D$2),"&lt;="&amp;BD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  <c r="BE362" s="1">
        <f ca="1">SUMIFS(INDIRECT($F$1&amp;$F362&amp;":"&amp;$F362),INDIRECT($F$1&amp;dbP!$D$2&amp;":"&amp;dbP!$D$2),"&gt;="&amp;BE$6,INDIRECT($F$1&amp;dbP!$D$2&amp;":"&amp;dbP!$D$2),"&lt;="&amp;BE$7,INDIRECT($F$1&amp;dbP!$O$2&amp;":"&amp;dbP!$O$2),$H362,INDIRECT($F$1&amp;dbP!$P$2&amp;":"&amp;dbP!$P$2),IF($I362=$J362,"*",$I362),INDIRECT($F$1&amp;dbP!$Q$2&amp;":"&amp;dbP!$Q$2),IF(OR($I362=$J362,"  "&amp;$I362=$J362),"*",RIGHT($J362,LEN($J362)-4)),INDIRECT($F$1&amp;dbP!$AC$2&amp;":"&amp;dbP!$AC$2),RepP!$J$3)</f>
        <v>0</v>
      </c>
    </row>
    <row r="363" spans="2:57" x14ac:dyDescent="0.3">
      <c r="B363" s="1">
        <f>MAX(B$246:B362)+1</f>
        <v>120</v>
      </c>
      <c r="D363" s="1" t="str">
        <f ca="1">INDIRECT($B$1&amp;Items!T$2&amp;$B363)</f>
        <v>CF(-)</v>
      </c>
      <c r="F363" s="1" t="str">
        <f ca="1">INDIRECT($B$1&amp;Items!P$2&amp;$B363)</f>
        <v>AA</v>
      </c>
      <c r="H363" s="13" t="str">
        <f ca="1">INDIRECT($B$1&amp;Items!M$2&amp;$B363)</f>
        <v>Оплата операционных расходов</v>
      </c>
      <c r="I363" s="13" t="str">
        <f ca="1">IF(INDIRECT($B$1&amp;Items!N$2&amp;$B363)="",H363,INDIRECT($B$1&amp;Items!N$2&amp;$B363))</f>
        <v>Оплата операционных расходов - блок-3</v>
      </c>
      <c r="J363" s="1" t="str">
        <f ca="1">IF(INDIRECT($B$1&amp;Items!O$2&amp;$B363)="",IF(H363&lt;&gt;I363,"  "&amp;I363,I363),"    "&amp;INDIRECT($B$1&amp;Items!O$2&amp;$B363))</f>
        <v xml:space="preserve">    Операционные расходы - 3-14</v>
      </c>
      <c r="S363" s="1">
        <f ca="1">SUM($U363:INDIRECT(ADDRESS(ROW(),SUMIFS($1:$1,$5:$5,MAX($5:$5)))))</f>
        <v>220662</v>
      </c>
      <c r="V363" s="1">
        <f ca="1">SUMIFS(INDIRECT($F$1&amp;$F363&amp;":"&amp;$F363),INDIRECT($F$1&amp;dbP!$D$2&amp;":"&amp;dbP!$D$2),"&gt;="&amp;V$6,INDIRECT($F$1&amp;dbP!$D$2&amp;":"&amp;dbP!$D$2),"&lt;="&amp;V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W363" s="1">
        <f ca="1">SUMIFS(INDIRECT($F$1&amp;$F363&amp;":"&amp;$F363),INDIRECT($F$1&amp;dbP!$D$2&amp;":"&amp;dbP!$D$2),"&gt;="&amp;W$6,INDIRECT($F$1&amp;dbP!$D$2&amp;":"&amp;dbP!$D$2),"&lt;="&amp;W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220662</v>
      </c>
      <c r="X363" s="1">
        <f ca="1">SUMIFS(INDIRECT($F$1&amp;$F363&amp;":"&amp;$F363),INDIRECT($F$1&amp;dbP!$D$2&amp;":"&amp;dbP!$D$2),"&gt;="&amp;X$6,INDIRECT($F$1&amp;dbP!$D$2&amp;":"&amp;dbP!$D$2),"&lt;="&amp;X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Y363" s="1">
        <f ca="1">SUMIFS(INDIRECT($F$1&amp;$F363&amp;":"&amp;$F363),INDIRECT($F$1&amp;dbP!$D$2&amp;":"&amp;dbP!$D$2),"&gt;="&amp;Y$6,INDIRECT($F$1&amp;dbP!$D$2&amp;":"&amp;dbP!$D$2),"&lt;="&amp;Y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Z363" s="1">
        <f ca="1">SUMIFS(INDIRECT($F$1&amp;$F363&amp;":"&amp;$F363),INDIRECT($F$1&amp;dbP!$D$2&amp;":"&amp;dbP!$D$2),"&gt;="&amp;Z$6,INDIRECT($F$1&amp;dbP!$D$2&amp;":"&amp;dbP!$D$2),"&lt;="&amp;Z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A363" s="1">
        <f ca="1">SUMIFS(INDIRECT($F$1&amp;$F363&amp;":"&amp;$F363),INDIRECT($F$1&amp;dbP!$D$2&amp;":"&amp;dbP!$D$2),"&gt;="&amp;AA$6,INDIRECT($F$1&amp;dbP!$D$2&amp;":"&amp;dbP!$D$2),"&lt;="&amp;AA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B363" s="1">
        <f ca="1">SUMIFS(INDIRECT($F$1&amp;$F363&amp;":"&amp;$F363),INDIRECT($F$1&amp;dbP!$D$2&amp;":"&amp;dbP!$D$2),"&gt;="&amp;AB$6,INDIRECT($F$1&amp;dbP!$D$2&amp;":"&amp;dbP!$D$2),"&lt;="&amp;AB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C363" s="1">
        <f ca="1">SUMIFS(INDIRECT($F$1&amp;$F363&amp;":"&amp;$F363),INDIRECT($F$1&amp;dbP!$D$2&amp;":"&amp;dbP!$D$2),"&gt;="&amp;AC$6,INDIRECT($F$1&amp;dbP!$D$2&amp;":"&amp;dbP!$D$2),"&lt;="&amp;AC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D363" s="1">
        <f ca="1">SUMIFS(INDIRECT($F$1&amp;$F363&amp;":"&amp;$F363),INDIRECT($F$1&amp;dbP!$D$2&amp;":"&amp;dbP!$D$2),"&gt;="&amp;AD$6,INDIRECT($F$1&amp;dbP!$D$2&amp;":"&amp;dbP!$D$2),"&lt;="&amp;AD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E363" s="1">
        <f ca="1">SUMIFS(INDIRECT($F$1&amp;$F363&amp;":"&amp;$F363),INDIRECT($F$1&amp;dbP!$D$2&amp;":"&amp;dbP!$D$2),"&gt;="&amp;AE$6,INDIRECT($F$1&amp;dbP!$D$2&amp;":"&amp;dbP!$D$2),"&lt;="&amp;AE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F363" s="1">
        <f ca="1">SUMIFS(INDIRECT($F$1&amp;$F363&amp;":"&amp;$F363),INDIRECT($F$1&amp;dbP!$D$2&amp;":"&amp;dbP!$D$2),"&gt;="&amp;AF$6,INDIRECT($F$1&amp;dbP!$D$2&amp;":"&amp;dbP!$D$2),"&lt;="&amp;AF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G363" s="1">
        <f ca="1">SUMIFS(INDIRECT($F$1&amp;$F363&amp;":"&amp;$F363),INDIRECT($F$1&amp;dbP!$D$2&amp;":"&amp;dbP!$D$2),"&gt;="&amp;AG$6,INDIRECT($F$1&amp;dbP!$D$2&amp;":"&amp;dbP!$D$2),"&lt;="&amp;AG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H363" s="1">
        <f ca="1">SUMIFS(INDIRECT($F$1&amp;$F363&amp;":"&amp;$F363),INDIRECT($F$1&amp;dbP!$D$2&amp;":"&amp;dbP!$D$2),"&gt;="&amp;AH$6,INDIRECT($F$1&amp;dbP!$D$2&amp;":"&amp;dbP!$D$2),"&lt;="&amp;AH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I363" s="1">
        <f ca="1">SUMIFS(INDIRECT($F$1&amp;$F363&amp;":"&amp;$F363),INDIRECT($F$1&amp;dbP!$D$2&amp;":"&amp;dbP!$D$2),"&gt;="&amp;AI$6,INDIRECT($F$1&amp;dbP!$D$2&amp;":"&amp;dbP!$D$2),"&lt;="&amp;AI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J363" s="1">
        <f ca="1">SUMIFS(INDIRECT($F$1&amp;$F363&amp;":"&amp;$F363),INDIRECT($F$1&amp;dbP!$D$2&amp;":"&amp;dbP!$D$2),"&gt;="&amp;AJ$6,INDIRECT($F$1&amp;dbP!$D$2&amp;":"&amp;dbP!$D$2),"&lt;="&amp;AJ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K363" s="1">
        <f ca="1">SUMIFS(INDIRECT($F$1&amp;$F363&amp;":"&amp;$F363),INDIRECT($F$1&amp;dbP!$D$2&amp;":"&amp;dbP!$D$2),"&gt;="&amp;AK$6,INDIRECT($F$1&amp;dbP!$D$2&amp;":"&amp;dbP!$D$2),"&lt;="&amp;AK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L363" s="1">
        <f ca="1">SUMIFS(INDIRECT($F$1&amp;$F363&amp;":"&amp;$F363),INDIRECT($F$1&amp;dbP!$D$2&amp;":"&amp;dbP!$D$2),"&gt;="&amp;AL$6,INDIRECT($F$1&amp;dbP!$D$2&amp;":"&amp;dbP!$D$2),"&lt;="&amp;AL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M363" s="1">
        <f ca="1">SUMIFS(INDIRECT($F$1&amp;$F363&amp;":"&amp;$F363),INDIRECT($F$1&amp;dbP!$D$2&amp;":"&amp;dbP!$D$2),"&gt;="&amp;AM$6,INDIRECT($F$1&amp;dbP!$D$2&amp;":"&amp;dbP!$D$2),"&lt;="&amp;AM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N363" s="1">
        <f ca="1">SUMIFS(INDIRECT($F$1&amp;$F363&amp;":"&amp;$F363),INDIRECT($F$1&amp;dbP!$D$2&amp;":"&amp;dbP!$D$2),"&gt;="&amp;AN$6,INDIRECT($F$1&amp;dbP!$D$2&amp;":"&amp;dbP!$D$2),"&lt;="&amp;AN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O363" s="1">
        <f ca="1">SUMIFS(INDIRECT($F$1&amp;$F363&amp;":"&amp;$F363),INDIRECT($F$1&amp;dbP!$D$2&amp;":"&amp;dbP!$D$2),"&gt;="&amp;AO$6,INDIRECT($F$1&amp;dbP!$D$2&amp;":"&amp;dbP!$D$2),"&lt;="&amp;AO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P363" s="1">
        <f ca="1">SUMIFS(INDIRECT($F$1&amp;$F363&amp;":"&amp;$F363),INDIRECT($F$1&amp;dbP!$D$2&amp;":"&amp;dbP!$D$2),"&gt;="&amp;AP$6,INDIRECT($F$1&amp;dbP!$D$2&amp;":"&amp;dbP!$D$2),"&lt;="&amp;AP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Q363" s="1">
        <f ca="1">SUMIFS(INDIRECT($F$1&amp;$F363&amp;":"&amp;$F363),INDIRECT($F$1&amp;dbP!$D$2&amp;":"&amp;dbP!$D$2),"&gt;="&amp;AQ$6,INDIRECT($F$1&amp;dbP!$D$2&amp;":"&amp;dbP!$D$2),"&lt;="&amp;AQ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R363" s="1">
        <f ca="1">SUMIFS(INDIRECT($F$1&amp;$F363&amp;":"&amp;$F363),INDIRECT($F$1&amp;dbP!$D$2&amp;":"&amp;dbP!$D$2),"&gt;="&amp;AR$6,INDIRECT($F$1&amp;dbP!$D$2&amp;":"&amp;dbP!$D$2),"&lt;="&amp;AR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S363" s="1">
        <f ca="1">SUMIFS(INDIRECT($F$1&amp;$F363&amp;":"&amp;$F363),INDIRECT($F$1&amp;dbP!$D$2&amp;":"&amp;dbP!$D$2),"&gt;="&amp;AS$6,INDIRECT($F$1&amp;dbP!$D$2&amp;":"&amp;dbP!$D$2),"&lt;="&amp;AS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T363" s="1">
        <f ca="1">SUMIFS(INDIRECT($F$1&amp;$F363&amp;":"&amp;$F363),INDIRECT($F$1&amp;dbP!$D$2&amp;":"&amp;dbP!$D$2),"&gt;="&amp;AT$6,INDIRECT($F$1&amp;dbP!$D$2&amp;":"&amp;dbP!$D$2),"&lt;="&amp;AT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U363" s="1">
        <f ca="1">SUMIFS(INDIRECT($F$1&amp;$F363&amp;":"&amp;$F363),INDIRECT($F$1&amp;dbP!$D$2&amp;":"&amp;dbP!$D$2),"&gt;="&amp;AU$6,INDIRECT($F$1&amp;dbP!$D$2&amp;":"&amp;dbP!$D$2),"&lt;="&amp;AU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V363" s="1">
        <f ca="1">SUMIFS(INDIRECT($F$1&amp;$F363&amp;":"&amp;$F363),INDIRECT($F$1&amp;dbP!$D$2&amp;":"&amp;dbP!$D$2),"&gt;="&amp;AV$6,INDIRECT($F$1&amp;dbP!$D$2&amp;":"&amp;dbP!$D$2),"&lt;="&amp;AV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W363" s="1">
        <f ca="1">SUMIFS(INDIRECT($F$1&amp;$F363&amp;":"&amp;$F363),INDIRECT($F$1&amp;dbP!$D$2&amp;":"&amp;dbP!$D$2),"&gt;="&amp;AW$6,INDIRECT($F$1&amp;dbP!$D$2&amp;":"&amp;dbP!$D$2),"&lt;="&amp;AW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X363" s="1">
        <f ca="1">SUMIFS(INDIRECT($F$1&amp;$F363&amp;":"&amp;$F363),INDIRECT($F$1&amp;dbP!$D$2&amp;":"&amp;dbP!$D$2),"&gt;="&amp;AX$6,INDIRECT($F$1&amp;dbP!$D$2&amp;":"&amp;dbP!$D$2),"&lt;="&amp;AX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Y363" s="1">
        <f ca="1">SUMIFS(INDIRECT($F$1&amp;$F363&amp;":"&amp;$F363),INDIRECT($F$1&amp;dbP!$D$2&amp;":"&amp;dbP!$D$2),"&gt;="&amp;AY$6,INDIRECT($F$1&amp;dbP!$D$2&amp;":"&amp;dbP!$D$2),"&lt;="&amp;AY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AZ363" s="1">
        <f ca="1">SUMIFS(INDIRECT($F$1&amp;$F363&amp;":"&amp;$F363),INDIRECT($F$1&amp;dbP!$D$2&amp;":"&amp;dbP!$D$2),"&gt;="&amp;AZ$6,INDIRECT($F$1&amp;dbP!$D$2&amp;":"&amp;dbP!$D$2),"&lt;="&amp;AZ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A363" s="1">
        <f ca="1">SUMIFS(INDIRECT($F$1&amp;$F363&amp;":"&amp;$F363),INDIRECT($F$1&amp;dbP!$D$2&amp;":"&amp;dbP!$D$2),"&gt;="&amp;BA$6,INDIRECT($F$1&amp;dbP!$D$2&amp;":"&amp;dbP!$D$2),"&lt;="&amp;BA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B363" s="1">
        <f ca="1">SUMIFS(INDIRECT($F$1&amp;$F363&amp;":"&amp;$F363),INDIRECT($F$1&amp;dbP!$D$2&amp;":"&amp;dbP!$D$2),"&gt;="&amp;BB$6,INDIRECT($F$1&amp;dbP!$D$2&amp;":"&amp;dbP!$D$2),"&lt;="&amp;BB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C363" s="1">
        <f ca="1">SUMIFS(INDIRECT($F$1&amp;$F363&amp;":"&amp;$F363),INDIRECT($F$1&amp;dbP!$D$2&amp;":"&amp;dbP!$D$2),"&gt;="&amp;BC$6,INDIRECT($F$1&amp;dbP!$D$2&amp;":"&amp;dbP!$D$2),"&lt;="&amp;BC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D363" s="1">
        <f ca="1">SUMIFS(INDIRECT($F$1&amp;$F363&amp;":"&amp;$F363),INDIRECT($F$1&amp;dbP!$D$2&amp;":"&amp;dbP!$D$2),"&gt;="&amp;BD$6,INDIRECT($F$1&amp;dbP!$D$2&amp;":"&amp;dbP!$D$2),"&lt;="&amp;BD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  <c r="BE363" s="1">
        <f ca="1">SUMIFS(INDIRECT($F$1&amp;$F363&amp;":"&amp;$F363),INDIRECT($F$1&amp;dbP!$D$2&amp;":"&amp;dbP!$D$2),"&gt;="&amp;BE$6,INDIRECT($F$1&amp;dbP!$D$2&amp;":"&amp;dbP!$D$2),"&lt;="&amp;BE$7,INDIRECT($F$1&amp;dbP!$O$2&amp;":"&amp;dbP!$O$2),$H363,INDIRECT($F$1&amp;dbP!$P$2&amp;":"&amp;dbP!$P$2),IF($I363=$J363,"*",$I363),INDIRECT($F$1&amp;dbP!$Q$2&amp;":"&amp;dbP!$Q$2),IF(OR($I363=$J363,"  "&amp;$I363=$J363),"*",RIGHT($J363,LEN($J363)-4)),INDIRECT($F$1&amp;dbP!$AC$2&amp;":"&amp;dbP!$AC$2),RepP!$J$3)</f>
        <v>0</v>
      </c>
    </row>
    <row r="364" spans="2:57" x14ac:dyDescent="0.3">
      <c r="B364" s="1">
        <f>MAX(B$246:B363)+1</f>
        <v>121</v>
      </c>
      <c r="D364" s="1" t="str">
        <f ca="1">INDIRECT($B$1&amp;Items!T$2&amp;$B364)</f>
        <v>CF(-)</v>
      </c>
      <c r="F364" s="1" t="str">
        <f ca="1">INDIRECT($B$1&amp;Items!P$2&amp;$B364)</f>
        <v>AA</v>
      </c>
      <c r="H364" s="13" t="str">
        <f ca="1">INDIRECT($B$1&amp;Items!M$2&amp;$B364)</f>
        <v>Оплата операционных расходов</v>
      </c>
      <c r="I364" s="13" t="str">
        <f ca="1">IF(INDIRECT($B$1&amp;Items!N$2&amp;$B364)="",H364,INDIRECT($B$1&amp;Items!N$2&amp;$B364))</f>
        <v>Оплата операционных расходов - блок-3</v>
      </c>
      <c r="J364" s="1" t="str">
        <f ca="1">IF(INDIRECT($B$1&amp;Items!O$2&amp;$B364)="",IF(H364&lt;&gt;I364,"  "&amp;I364,I364),"    "&amp;INDIRECT($B$1&amp;Items!O$2&amp;$B364))</f>
        <v xml:space="preserve">    Операционные расходы - 3-15</v>
      </c>
      <c r="S364" s="1">
        <f ca="1">SUM($U364:INDIRECT(ADDRESS(ROW(),SUMIFS($1:$1,$5:$5,MAX($5:$5)))))</f>
        <v>116382.00000000001</v>
      </c>
      <c r="V364" s="1">
        <f ca="1">SUMIFS(INDIRECT($F$1&amp;$F364&amp;":"&amp;$F364),INDIRECT($F$1&amp;dbP!$D$2&amp;":"&amp;dbP!$D$2),"&gt;="&amp;V$6,INDIRECT($F$1&amp;dbP!$D$2&amp;":"&amp;dbP!$D$2),"&lt;="&amp;V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W364" s="1">
        <f ca="1">SUMIFS(INDIRECT($F$1&amp;$F364&amp;":"&amp;$F364),INDIRECT($F$1&amp;dbP!$D$2&amp;":"&amp;dbP!$D$2),"&gt;="&amp;W$6,INDIRECT($F$1&amp;dbP!$D$2&amp;":"&amp;dbP!$D$2),"&lt;="&amp;W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X364" s="1">
        <f ca="1">SUMIFS(INDIRECT($F$1&amp;$F364&amp;":"&amp;$F364),INDIRECT($F$1&amp;dbP!$D$2&amp;":"&amp;dbP!$D$2),"&gt;="&amp;X$6,INDIRECT($F$1&amp;dbP!$D$2&amp;":"&amp;dbP!$D$2),"&lt;="&amp;X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116382.00000000001</v>
      </c>
      <c r="Y364" s="1">
        <f ca="1">SUMIFS(INDIRECT($F$1&amp;$F364&amp;":"&amp;$F364),INDIRECT($F$1&amp;dbP!$D$2&amp;":"&amp;dbP!$D$2),"&gt;="&amp;Y$6,INDIRECT($F$1&amp;dbP!$D$2&amp;":"&amp;dbP!$D$2),"&lt;="&amp;Y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Z364" s="1">
        <f ca="1">SUMIFS(INDIRECT($F$1&amp;$F364&amp;":"&amp;$F364),INDIRECT($F$1&amp;dbP!$D$2&amp;":"&amp;dbP!$D$2),"&gt;="&amp;Z$6,INDIRECT($F$1&amp;dbP!$D$2&amp;":"&amp;dbP!$D$2),"&lt;="&amp;Z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A364" s="1">
        <f ca="1">SUMIFS(INDIRECT($F$1&amp;$F364&amp;":"&amp;$F364),INDIRECT($F$1&amp;dbP!$D$2&amp;":"&amp;dbP!$D$2),"&gt;="&amp;AA$6,INDIRECT($F$1&amp;dbP!$D$2&amp;":"&amp;dbP!$D$2),"&lt;="&amp;AA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B364" s="1">
        <f ca="1">SUMIFS(INDIRECT($F$1&amp;$F364&amp;":"&amp;$F364),INDIRECT($F$1&amp;dbP!$D$2&amp;":"&amp;dbP!$D$2),"&gt;="&amp;AB$6,INDIRECT($F$1&amp;dbP!$D$2&amp;":"&amp;dbP!$D$2),"&lt;="&amp;AB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C364" s="1">
        <f ca="1">SUMIFS(INDIRECT($F$1&amp;$F364&amp;":"&amp;$F364),INDIRECT($F$1&amp;dbP!$D$2&amp;":"&amp;dbP!$D$2),"&gt;="&amp;AC$6,INDIRECT($F$1&amp;dbP!$D$2&amp;":"&amp;dbP!$D$2),"&lt;="&amp;AC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D364" s="1">
        <f ca="1">SUMIFS(INDIRECT($F$1&amp;$F364&amp;":"&amp;$F364),INDIRECT($F$1&amp;dbP!$D$2&amp;":"&amp;dbP!$D$2),"&gt;="&amp;AD$6,INDIRECT($F$1&amp;dbP!$D$2&amp;":"&amp;dbP!$D$2),"&lt;="&amp;AD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E364" s="1">
        <f ca="1">SUMIFS(INDIRECT($F$1&amp;$F364&amp;":"&amp;$F364),INDIRECT($F$1&amp;dbP!$D$2&amp;":"&amp;dbP!$D$2),"&gt;="&amp;AE$6,INDIRECT($F$1&amp;dbP!$D$2&amp;":"&amp;dbP!$D$2),"&lt;="&amp;AE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F364" s="1">
        <f ca="1">SUMIFS(INDIRECT($F$1&amp;$F364&amp;":"&amp;$F364),INDIRECT($F$1&amp;dbP!$D$2&amp;":"&amp;dbP!$D$2),"&gt;="&amp;AF$6,INDIRECT($F$1&amp;dbP!$D$2&amp;":"&amp;dbP!$D$2),"&lt;="&amp;AF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G364" s="1">
        <f ca="1">SUMIFS(INDIRECT($F$1&amp;$F364&amp;":"&amp;$F364),INDIRECT($F$1&amp;dbP!$D$2&amp;":"&amp;dbP!$D$2),"&gt;="&amp;AG$6,INDIRECT($F$1&amp;dbP!$D$2&amp;":"&amp;dbP!$D$2),"&lt;="&amp;AG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H364" s="1">
        <f ca="1">SUMIFS(INDIRECT($F$1&amp;$F364&amp;":"&amp;$F364),INDIRECT($F$1&amp;dbP!$D$2&amp;":"&amp;dbP!$D$2),"&gt;="&amp;AH$6,INDIRECT($F$1&amp;dbP!$D$2&amp;":"&amp;dbP!$D$2),"&lt;="&amp;AH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I364" s="1">
        <f ca="1">SUMIFS(INDIRECT($F$1&amp;$F364&amp;":"&amp;$F364),INDIRECT($F$1&amp;dbP!$D$2&amp;":"&amp;dbP!$D$2),"&gt;="&amp;AI$6,INDIRECT($F$1&amp;dbP!$D$2&amp;":"&amp;dbP!$D$2),"&lt;="&amp;AI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J364" s="1">
        <f ca="1">SUMIFS(INDIRECT($F$1&amp;$F364&amp;":"&amp;$F364),INDIRECT($F$1&amp;dbP!$D$2&amp;":"&amp;dbP!$D$2),"&gt;="&amp;AJ$6,INDIRECT($F$1&amp;dbP!$D$2&amp;":"&amp;dbP!$D$2),"&lt;="&amp;AJ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K364" s="1">
        <f ca="1">SUMIFS(INDIRECT($F$1&amp;$F364&amp;":"&amp;$F364),INDIRECT($F$1&amp;dbP!$D$2&amp;":"&amp;dbP!$D$2),"&gt;="&amp;AK$6,INDIRECT($F$1&amp;dbP!$D$2&amp;":"&amp;dbP!$D$2),"&lt;="&amp;AK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L364" s="1">
        <f ca="1">SUMIFS(INDIRECT($F$1&amp;$F364&amp;":"&amp;$F364),INDIRECT($F$1&amp;dbP!$D$2&amp;":"&amp;dbP!$D$2),"&gt;="&amp;AL$6,INDIRECT($F$1&amp;dbP!$D$2&amp;":"&amp;dbP!$D$2),"&lt;="&amp;AL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M364" s="1">
        <f ca="1">SUMIFS(INDIRECT($F$1&amp;$F364&amp;":"&amp;$F364),INDIRECT($F$1&amp;dbP!$D$2&amp;":"&amp;dbP!$D$2),"&gt;="&amp;AM$6,INDIRECT($F$1&amp;dbP!$D$2&amp;":"&amp;dbP!$D$2),"&lt;="&amp;AM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N364" s="1">
        <f ca="1">SUMIFS(INDIRECT($F$1&amp;$F364&amp;":"&amp;$F364),INDIRECT($F$1&amp;dbP!$D$2&amp;":"&amp;dbP!$D$2),"&gt;="&amp;AN$6,INDIRECT($F$1&amp;dbP!$D$2&amp;":"&amp;dbP!$D$2),"&lt;="&amp;AN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O364" s="1">
        <f ca="1">SUMIFS(INDIRECT($F$1&amp;$F364&amp;":"&amp;$F364),INDIRECT($F$1&amp;dbP!$D$2&amp;":"&amp;dbP!$D$2),"&gt;="&amp;AO$6,INDIRECT($F$1&amp;dbP!$D$2&amp;":"&amp;dbP!$D$2),"&lt;="&amp;AO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P364" s="1">
        <f ca="1">SUMIFS(INDIRECT($F$1&amp;$F364&amp;":"&amp;$F364),INDIRECT($F$1&amp;dbP!$D$2&amp;":"&amp;dbP!$D$2),"&gt;="&amp;AP$6,INDIRECT($F$1&amp;dbP!$D$2&amp;":"&amp;dbP!$D$2),"&lt;="&amp;AP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Q364" s="1">
        <f ca="1">SUMIFS(INDIRECT($F$1&amp;$F364&amp;":"&amp;$F364),INDIRECT($F$1&amp;dbP!$D$2&amp;":"&amp;dbP!$D$2),"&gt;="&amp;AQ$6,INDIRECT($F$1&amp;dbP!$D$2&amp;":"&amp;dbP!$D$2),"&lt;="&amp;AQ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R364" s="1">
        <f ca="1">SUMIFS(INDIRECT($F$1&amp;$F364&amp;":"&amp;$F364),INDIRECT($F$1&amp;dbP!$D$2&amp;":"&amp;dbP!$D$2),"&gt;="&amp;AR$6,INDIRECT($F$1&amp;dbP!$D$2&amp;":"&amp;dbP!$D$2),"&lt;="&amp;AR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S364" s="1">
        <f ca="1">SUMIFS(INDIRECT($F$1&amp;$F364&amp;":"&amp;$F364),INDIRECT($F$1&amp;dbP!$D$2&amp;":"&amp;dbP!$D$2),"&gt;="&amp;AS$6,INDIRECT($F$1&amp;dbP!$D$2&amp;":"&amp;dbP!$D$2),"&lt;="&amp;AS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T364" s="1">
        <f ca="1">SUMIFS(INDIRECT($F$1&amp;$F364&amp;":"&amp;$F364),INDIRECT($F$1&amp;dbP!$D$2&amp;":"&amp;dbP!$D$2),"&gt;="&amp;AT$6,INDIRECT($F$1&amp;dbP!$D$2&amp;":"&amp;dbP!$D$2),"&lt;="&amp;AT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U364" s="1">
        <f ca="1">SUMIFS(INDIRECT($F$1&amp;$F364&amp;":"&amp;$F364),INDIRECT($F$1&amp;dbP!$D$2&amp;":"&amp;dbP!$D$2),"&gt;="&amp;AU$6,INDIRECT($F$1&amp;dbP!$D$2&amp;":"&amp;dbP!$D$2),"&lt;="&amp;AU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V364" s="1">
        <f ca="1">SUMIFS(INDIRECT($F$1&amp;$F364&amp;":"&amp;$F364),INDIRECT($F$1&amp;dbP!$D$2&amp;":"&amp;dbP!$D$2),"&gt;="&amp;AV$6,INDIRECT($F$1&amp;dbP!$D$2&amp;":"&amp;dbP!$D$2),"&lt;="&amp;AV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W364" s="1">
        <f ca="1">SUMIFS(INDIRECT($F$1&amp;$F364&amp;":"&amp;$F364),INDIRECT($F$1&amp;dbP!$D$2&amp;":"&amp;dbP!$D$2),"&gt;="&amp;AW$6,INDIRECT($F$1&amp;dbP!$D$2&amp;":"&amp;dbP!$D$2),"&lt;="&amp;AW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X364" s="1">
        <f ca="1">SUMIFS(INDIRECT($F$1&amp;$F364&amp;":"&amp;$F364),INDIRECT($F$1&amp;dbP!$D$2&amp;":"&amp;dbP!$D$2),"&gt;="&amp;AX$6,INDIRECT($F$1&amp;dbP!$D$2&amp;":"&amp;dbP!$D$2),"&lt;="&amp;AX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Y364" s="1">
        <f ca="1">SUMIFS(INDIRECT($F$1&amp;$F364&amp;":"&amp;$F364),INDIRECT($F$1&amp;dbP!$D$2&amp;":"&amp;dbP!$D$2),"&gt;="&amp;AY$6,INDIRECT($F$1&amp;dbP!$D$2&amp;":"&amp;dbP!$D$2),"&lt;="&amp;AY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AZ364" s="1">
        <f ca="1">SUMIFS(INDIRECT($F$1&amp;$F364&amp;":"&amp;$F364),INDIRECT($F$1&amp;dbP!$D$2&amp;":"&amp;dbP!$D$2),"&gt;="&amp;AZ$6,INDIRECT($F$1&amp;dbP!$D$2&amp;":"&amp;dbP!$D$2),"&lt;="&amp;AZ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A364" s="1">
        <f ca="1">SUMIFS(INDIRECT($F$1&amp;$F364&amp;":"&amp;$F364),INDIRECT($F$1&amp;dbP!$D$2&amp;":"&amp;dbP!$D$2),"&gt;="&amp;BA$6,INDIRECT($F$1&amp;dbP!$D$2&amp;":"&amp;dbP!$D$2),"&lt;="&amp;BA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B364" s="1">
        <f ca="1">SUMIFS(INDIRECT($F$1&amp;$F364&amp;":"&amp;$F364),INDIRECT($F$1&amp;dbP!$D$2&amp;":"&amp;dbP!$D$2),"&gt;="&amp;BB$6,INDIRECT($F$1&amp;dbP!$D$2&amp;":"&amp;dbP!$D$2),"&lt;="&amp;BB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C364" s="1">
        <f ca="1">SUMIFS(INDIRECT($F$1&amp;$F364&amp;":"&amp;$F364),INDIRECT($F$1&amp;dbP!$D$2&amp;":"&amp;dbP!$D$2),"&gt;="&amp;BC$6,INDIRECT($F$1&amp;dbP!$D$2&amp;":"&amp;dbP!$D$2),"&lt;="&amp;BC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D364" s="1">
        <f ca="1">SUMIFS(INDIRECT($F$1&amp;$F364&amp;":"&amp;$F364),INDIRECT($F$1&amp;dbP!$D$2&amp;":"&amp;dbP!$D$2),"&gt;="&amp;BD$6,INDIRECT($F$1&amp;dbP!$D$2&amp;":"&amp;dbP!$D$2),"&lt;="&amp;BD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  <c r="BE364" s="1">
        <f ca="1">SUMIFS(INDIRECT($F$1&amp;$F364&amp;":"&amp;$F364),INDIRECT($F$1&amp;dbP!$D$2&amp;":"&amp;dbP!$D$2),"&gt;="&amp;BE$6,INDIRECT($F$1&amp;dbP!$D$2&amp;":"&amp;dbP!$D$2),"&lt;="&amp;BE$7,INDIRECT($F$1&amp;dbP!$O$2&amp;":"&amp;dbP!$O$2),$H364,INDIRECT($F$1&amp;dbP!$P$2&amp;":"&amp;dbP!$P$2),IF($I364=$J364,"*",$I364),INDIRECT($F$1&amp;dbP!$Q$2&amp;":"&amp;dbP!$Q$2),IF(OR($I364=$J364,"  "&amp;$I364=$J364),"*",RIGHT($J364,LEN($J364)-4)),INDIRECT($F$1&amp;dbP!$AC$2&amp;":"&amp;dbP!$AC$2),RepP!$J$3)</f>
        <v>0</v>
      </c>
    </row>
    <row r="365" spans="2:57" x14ac:dyDescent="0.3">
      <c r="B365" s="1">
        <f>MAX(B$246:B364)+1</f>
        <v>122</v>
      </c>
      <c r="D365" s="1" t="str">
        <f ca="1">INDIRECT($B$1&amp;Items!T$2&amp;$B365)</f>
        <v>CF(-)</v>
      </c>
      <c r="F365" s="1" t="str">
        <f ca="1">INDIRECT($B$1&amp;Items!P$2&amp;$B365)</f>
        <v>AA</v>
      </c>
      <c r="H365" s="13" t="str">
        <f ca="1">INDIRECT($B$1&amp;Items!M$2&amp;$B365)</f>
        <v>Оплата операционных расходов</v>
      </c>
      <c r="I365" s="13" t="str">
        <f ca="1">IF(INDIRECT($B$1&amp;Items!N$2&amp;$B365)="",H365,INDIRECT($B$1&amp;Items!N$2&amp;$B365))</f>
        <v>Оплата операционных расходов - блок-3</v>
      </c>
      <c r="J365" s="1" t="str">
        <f ca="1">IF(INDIRECT($B$1&amp;Items!O$2&amp;$B365)="",IF(H365&lt;&gt;I365,"  "&amp;I365,I365),"    "&amp;INDIRECT($B$1&amp;Items!O$2&amp;$B365))</f>
        <v xml:space="preserve">    Операционные расходы - 3-16</v>
      </c>
      <c r="S365" s="1">
        <f ca="1">SUM($U365:INDIRECT(ADDRESS(ROW(),SUMIFS($1:$1,$5:$5,MAX($5:$5)))))</f>
        <v>90469.894000000015</v>
      </c>
      <c r="V365" s="1">
        <f ca="1">SUMIFS(INDIRECT($F$1&amp;$F365&amp;":"&amp;$F365),INDIRECT($F$1&amp;dbP!$D$2&amp;":"&amp;dbP!$D$2),"&gt;="&amp;V$6,INDIRECT($F$1&amp;dbP!$D$2&amp;":"&amp;dbP!$D$2),"&lt;="&amp;V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W365" s="1">
        <f ca="1">SUMIFS(INDIRECT($F$1&amp;$F365&amp;":"&amp;$F365),INDIRECT($F$1&amp;dbP!$D$2&amp;":"&amp;dbP!$D$2),"&gt;="&amp;W$6,INDIRECT($F$1&amp;dbP!$D$2&amp;":"&amp;dbP!$D$2),"&lt;="&amp;W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90469.894000000015</v>
      </c>
      <c r="X365" s="1">
        <f ca="1">SUMIFS(INDIRECT($F$1&amp;$F365&amp;":"&amp;$F365),INDIRECT($F$1&amp;dbP!$D$2&amp;":"&amp;dbP!$D$2),"&gt;="&amp;X$6,INDIRECT($F$1&amp;dbP!$D$2&amp;":"&amp;dbP!$D$2),"&lt;="&amp;X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Y365" s="1">
        <f ca="1">SUMIFS(INDIRECT($F$1&amp;$F365&amp;":"&amp;$F365),INDIRECT($F$1&amp;dbP!$D$2&amp;":"&amp;dbP!$D$2),"&gt;="&amp;Y$6,INDIRECT($F$1&amp;dbP!$D$2&amp;":"&amp;dbP!$D$2),"&lt;="&amp;Y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Z365" s="1">
        <f ca="1">SUMIFS(INDIRECT($F$1&amp;$F365&amp;":"&amp;$F365),INDIRECT($F$1&amp;dbP!$D$2&amp;":"&amp;dbP!$D$2),"&gt;="&amp;Z$6,INDIRECT($F$1&amp;dbP!$D$2&amp;":"&amp;dbP!$D$2),"&lt;="&amp;Z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A365" s="1">
        <f ca="1">SUMIFS(INDIRECT($F$1&amp;$F365&amp;":"&amp;$F365),INDIRECT($F$1&amp;dbP!$D$2&amp;":"&amp;dbP!$D$2),"&gt;="&amp;AA$6,INDIRECT($F$1&amp;dbP!$D$2&amp;":"&amp;dbP!$D$2),"&lt;="&amp;AA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B365" s="1">
        <f ca="1">SUMIFS(INDIRECT($F$1&amp;$F365&amp;":"&amp;$F365),INDIRECT($F$1&amp;dbP!$D$2&amp;":"&amp;dbP!$D$2),"&gt;="&amp;AB$6,INDIRECT($F$1&amp;dbP!$D$2&amp;":"&amp;dbP!$D$2),"&lt;="&amp;AB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C365" s="1">
        <f ca="1">SUMIFS(INDIRECT($F$1&amp;$F365&amp;":"&amp;$F365),INDIRECT($F$1&amp;dbP!$D$2&amp;":"&amp;dbP!$D$2),"&gt;="&amp;AC$6,INDIRECT($F$1&amp;dbP!$D$2&amp;":"&amp;dbP!$D$2),"&lt;="&amp;AC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D365" s="1">
        <f ca="1">SUMIFS(INDIRECT($F$1&amp;$F365&amp;":"&amp;$F365),INDIRECT($F$1&amp;dbP!$D$2&amp;":"&amp;dbP!$D$2),"&gt;="&amp;AD$6,INDIRECT($F$1&amp;dbP!$D$2&amp;":"&amp;dbP!$D$2),"&lt;="&amp;AD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E365" s="1">
        <f ca="1">SUMIFS(INDIRECT($F$1&amp;$F365&amp;":"&amp;$F365),INDIRECT($F$1&amp;dbP!$D$2&amp;":"&amp;dbP!$D$2),"&gt;="&amp;AE$6,INDIRECT($F$1&amp;dbP!$D$2&amp;":"&amp;dbP!$D$2),"&lt;="&amp;AE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F365" s="1">
        <f ca="1">SUMIFS(INDIRECT($F$1&amp;$F365&amp;":"&amp;$F365),INDIRECT($F$1&amp;dbP!$D$2&amp;":"&amp;dbP!$D$2),"&gt;="&amp;AF$6,INDIRECT($F$1&amp;dbP!$D$2&amp;":"&amp;dbP!$D$2),"&lt;="&amp;AF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G365" s="1">
        <f ca="1">SUMIFS(INDIRECT($F$1&amp;$F365&amp;":"&amp;$F365),INDIRECT($F$1&amp;dbP!$D$2&amp;":"&amp;dbP!$D$2),"&gt;="&amp;AG$6,INDIRECT($F$1&amp;dbP!$D$2&amp;":"&amp;dbP!$D$2),"&lt;="&amp;AG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H365" s="1">
        <f ca="1">SUMIFS(INDIRECT($F$1&amp;$F365&amp;":"&amp;$F365),INDIRECT($F$1&amp;dbP!$D$2&amp;":"&amp;dbP!$D$2),"&gt;="&amp;AH$6,INDIRECT($F$1&amp;dbP!$D$2&amp;":"&amp;dbP!$D$2),"&lt;="&amp;AH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I365" s="1">
        <f ca="1">SUMIFS(INDIRECT($F$1&amp;$F365&amp;":"&amp;$F365),INDIRECT($F$1&amp;dbP!$D$2&amp;":"&amp;dbP!$D$2),"&gt;="&amp;AI$6,INDIRECT($F$1&amp;dbP!$D$2&amp;":"&amp;dbP!$D$2),"&lt;="&amp;AI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J365" s="1">
        <f ca="1">SUMIFS(INDIRECT($F$1&amp;$F365&amp;":"&amp;$F365),INDIRECT($F$1&amp;dbP!$D$2&amp;":"&amp;dbP!$D$2),"&gt;="&amp;AJ$6,INDIRECT($F$1&amp;dbP!$D$2&amp;":"&amp;dbP!$D$2),"&lt;="&amp;AJ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K365" s="1">
        <f ca="1">SUMIFS(INDIRECT($F$1&amp;$F365&amp;":"&amp;$F365),INDIRECT($F$1&amp;dbP!$D$2&amp;":"&amp;dbP!$D$2),"&gt;="&amp;AK$6,INDIRECT($F$1&amp;dbP!$D$2&amp;":"&amp;dbP!$D$2),"&lt;="&amp;AK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L365" s="1">
        <f ca="1">SUMIFS(INDIRECT($F$1&amp;$F365&amp;":"&amp;$F365),INDIRECT($F$1&amp;dbP!$D$2&amp;":"&amp;dbP!$D$2),"&gt;="&amp;AL$6,INDIRECT($F$1&amp;dbP!$D$2&amp;":"&amp;dbP!$D$2),"&lt;="&amp;AL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M365" s="1">
        <f ca="1">SUMIFS(INDIRECT($F$1&amp;$F365&amp;":"&amp;$F365),INDIRECT($F$1&amp;dbP!$D$2&amp;":"&amp;dbP!$D$2),"&gt;="&amp;AM$6,INDIRECT($F$1&amp;dbP!$D$2&amp;":"&amp;dbP!$D$2),"&lt;="&amp;AM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N365" s="1">
        <f ca="1">SUMIFS(INDIRECT($F$1&amp;$F365&amp;":"&amp;$F365),INDIRECT($F$1&amp;dbP!$D$2&amp;":"&amp;dbP!$D$2),"&gt;="&amp;AN$6,INDIRECT($F$1&amp;dbP!$D$2&amp;":"&amp;dbP!$D$2),"&lt;="&amp;AN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O365" s="1">
        <f ca="1">SUMIFS(INDIRECT($F$1&amp;$F365&amp;":"&amp;$F365),INDIRECT($F$1&amp;dbP!$D$2&amp;":"&amp;dbP!$D$2),"&gt;="&amp;AO$6,INDIRECT($F$1&amp;dbP!$D$2&amp;":"&amp;dbP!$D$2),"&lt;="&amp;AO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P365" s="1">
        <f ca="1">SUMIFS(INDIRECT($F$1&amp;$F365&amp;":"&amp;$F365),INDIRECT($F$1&amp;dbP!$D$2&amp;":"&amp;dbP!$D$2),"&gt;="&amp;AP$6,INDIRECT($F$1&amp;dbP!$D$2&amp;":"&amp;dbP!$D$2),"&lt;="&amp;AP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Q365" s="1">
        <f ca="1">SUMIFS(INDIRECT($F$1&amp;$F365&amp;":"&amp;$F365),INDIRECT($F$1&amp;dbP!$D$2&amp;":"&amp;dbP!$D$2),"&gt;="&amp;AQ$6,INDIRECT($F$1&amp;dbP!$D$2&amp;":"&amp;dbP!$D$2),"&lt;="&amp;AQ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R365" s="1">
        <f ca="1">SUMIFS(INDIRECT($F$1&amp;$F365&amp;":"&amp;$F365),INDIRECT($F$1&amp;dbP!$D$2&amp;":"&amp;dbP!$D$2),"&gt;="&amp;AR$6,INDIRECT($F$1&amp;dbP!$D$2&amp;":"&amp;dbP!$D$2),"&lt;="&amp;AR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S365" s="1">
        <f ca="1">SUMIFS(INDIRECT($F$1&amp;$F365&amp;":"&amp;$F365),INDIRECT($F$1&amp;dbP!$D$2&amp;":"&amp;dbP!$D$2),"&gt;="&amp;AS$6,INDIRECT($F$1&amp;dbP!$D$2&amp;":"&amp;dbP!$D$2),"&lt;="&amp;AS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T365" s="1">
        <f ca="1">SUMIFS(INDIRECT($F$1&amp;$F365&amp;":"&amp;$F365),INDIRECT($F$1&amp;dbP!$D$2&amp;":"&amp;dbP!$D$2),"&gt;="&amp;AT$6,INDIRECT($F$1&amp;dbP!$D$2&amp;":"&amp;dbP!$D$2),"&lt;="&amp;AT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U365" s="1">
        <f ca="1">SUMIFS(INDIRECT($F$1&amp;$F365&amp;":"&amp;$F365),INDIRECT($F$1&amp;dbP!$D$2&amp;":"&amp;dbP!$D$2),"&gt;="&amp;AU$6,INDIRECT($F$1&amp;dbP!$D$2&amp;":"&amp;dbP!$D$2),"&lt;="&amp;AU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V365" s="1">
        <f ca="1">SUMIFS(INDIRECT($F$1&amp;$F365&amp;":"&amp;$F365),INDIRECT($F$1&amp;dbP!$D$2&amp;":"&amp;dbP!$D$2),"&gt;="&amp;AV$6,INDIRECT($F$1&amp;dbP!$D$2&amp;":"&amp;dbP!$D$2),"&lt;="&amp;AV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W365" s="1">
        <f ca="1">SUMIFS(INDIRECT($F$1&amp;$F365&amp;":"&amp;$F365),INDIRECT($F$1&amp;dbP!$D$2&amp;":"&amp;dbP!$D$2),"&gt;="&amp;AW$6,INDIRECT($F$1&amp;dbP!$D$2&amp;":"&amp;dbP!$D$2),"&lt;="&amp;AW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X365" s="1">
        <f ca="1">SUMIFS(INDIRECT($F$1&amp;$F365&amp;":"&amp;$F365),INDIRECT($F$1&amp;dbP!$D$2&amp;":"&amp;dbP!$D$2),"&gt;="&amp;AX$6,INDIRECT($F$1&amp;dbP!$D$2&amp;":"&amp;dbP!$D$2),"&lt;="&amp;AX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Y365" s="1">
        <f ca="1">SUMIFS(INDIRECT($F$1&amp;$F365&amp;":"&amp;$F365),INDIRECT($F$1&amp;dbP!$D$2&amp;":"&amp;dbP!$D$2),"&gt;="&amp;AY$6,INDIRECT($F$1&amp;dbP!$D$2&amp;":"&amp;dbP!$D$2),"&lt;="&amp;AY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AZ365" s="1">
        <f ca="1">SUMIFS(INDIRECT($F$1&amp;$F365&amp;":"&amp;$F365),INDIRECT($F$1&amp;dbP!$D$2&amp;":"&amp;dbP!$D$2),"&gt;="&amp;AZ$6,INDIRECT($F$1&amp;dbP!$D$2&amp;":"&amp;dbP!$D$2),"&lt;="&amp;AZ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A365" s="1">
        <f ca="1">SUMIFS(INDIRECT($F$1&amp;$F365&amp;":"&amp;$F365),INDIRECT($F$1&amp;dbP!$D$2&amp;":"&amp;dbP!$D$2),"&gt;="&amp;BA$6,INDIRECT($F$1&amp;dbP!$D$2&amp;":"&amp;dbP!$D$2),"&lt;="&amp;BA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B365" s="1">
        <f ca="1">SUMIFS(INDIRECT($F$1&amp;$F365&amp;":"&amp;$F365),INDIRECT($F$1&amp;dbP!$D$2&amp;":"&amp;dbP!$D$2),"&gt;="&amp;BB$6,INDIRECT($F$1&amp;dbP!$D$2&amp;":"&amp;dbP!$D$2),"&lt;="&amp;BB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C365" s="1">
        <f ca="1">SUMIFS(INDIRECT($F$1&amp;$F365&amp;":"&amp;$F365),INDIRECT($F$1&amp;dbP!$D$2&amp;":"&amp;dbP!$D$2),"&gt;="&amp;BC$6,INDIRECT($F$1&amp;dbP!$D$2&amp;":"&amp;dbP!$D$2),"&lt;="&amp;BC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D365" s="1">
        <f ca="1">SUMIFS(INDIRECT($F$1&amp;$F365&amp;":"&amp;$F365),INDIRECT($F$1&amp;dbP!$D$2&amp;":"&amp;dbP!$D$2),"&gt;="&amp;BD$6,INDIRECT($F$1&amp;dbP!$D$2&amp;":"&amp;dbP!$D$2),"&lt;="&amp;BD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  <c r="BE365" s="1">
        <f ca="1">SUMIFS(INDIRECT($F$1&amp;$F365&amp;":"&amp;$F365),INDIRECT($F$1&amp;dbP!$D$2&amp;":"&amp;dbP!$D$2),"&gt;="&amp;BE$6,INDIRECT($F$1&amp;dbP!$D$2&amp;":"&amp;dbP!$D$2),"&lt;="&amp;BE$7,INDIRECT($F$1&amp;dbP!$O$2&amp;":"&amp;dbP!$O$2),$H365,INDIRECT($F$1&amp;dbP!$P$2&amp;":"&amp;dbP!$P$2),IF($I365=$J365,"*",$I365),INDIRECT($F$1&amp;dbP!$Q$2&amp;":"&amp;dbP!$Q$2),IF(OR($I365=$J365,"  "&amp;$I365=$J365),"*",RIGHT($J365,LEN($J365)-4)),INDIRECT($F$1&amp;dbP!$AC$2&amp;":"&amp;dbP!$AC$2),RepP!$J$3)</f>
        <v>0</v>
      </c>
    </row>
    <row r="366" spans="2:57" x14ac:dyDescent="0.3">
      <c r="B366" s="1">
        <f>MAX(B$246:B365)+1</f>
        <v>123</v>
      </c>
      <c r="D366" s="1" t="str">
        <f ca="1">INDIRECT($B$1&amp;Items!T$2&amp;$B366)</f>
        <v>CF(-)</v>
      </c>
      <c r="F366" s="1" t="str">
        <f ca="1">INDIRECT($B$1&amp;Items!P$2&amp;$B366)</f>
        <v>AA</v>
      </c>
      <c r="H366" s="13" t="str">
        <f ca="1">INDIRECT($B$1&amp;Items!M$2&amp;$B366)</f>
        <v>Оплата операционных расходов</v>
      </c>
      <c r="I366" s="13" t="str">
        <f ca="1">IF(INDIRECT($B$1&amp;Items!N$2&amp;$B366)="",H366,INDIRECT($B$1&amp;Items!N$2&amp;$B366))</f>
        <v>Оплата операционных расходов - блок-3</v>
      </c>
      <c r="J366" s="1" t="str">
        <f ca="1">IF(INDIRECT($B$1&amp;Items!O$2&amp;$B366)="",IF(H366&lt;&gt;I366,"  "&amp;I366,I366),"    "&amp;INDIRECT($B$1&amp;Items!O$2&amp;$B366))</f>
        <v xml:space="preserve">    Операционные расходы - 3-17</v>
      </c>
      <c r="S366" s="1">
        <f ca="1">SUM($U366:INDIRECT(ADDRESS(ROW(),SUMIFS($1:$1,$5:$5,MAX($5:$5)))))</f>
        <v>50123.853000000003</v>
      </c>
      <c r="V366" s="1">
        <f ca="1">SUMIFS(INDIRECT($F$1&amp;$F366&amp;":"&amp;$F366),INDIRECT($F$1&amp;dbP!$D$2&amp;":"&amp;dbP!$D$2),"&gt;="&amp;V$6,INDIRECT($F$1&amp;dbP!$D$2&amp;":"&amp;dbP!$D$2),"&lt;="&amp;V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W366" s="1">
        <f ca="1">SUMIFS(INDIRECT($F$1&amp;$F366&amp;":"&amp;$F366),INDIRECT($F$1&amp;dbP!$D$2&amp;":"&amp;dbP!$D$2),"&gt;="&amp;W$6,INDIRECT($F$1&amp;dbP!$D$2&amp;":"&amp;dbP!$D$2),"&lt;="&amp;W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50123.853000000003</v>
      </c>
      <c r="X366" s="1">
        <f ca="1">SUMIFS(INDIRECT($F$1&amp;$F366&amp;":"&amp;$F366),INDIRECT($F$1&amp;dbP!$D$2&amp;":"&amp;dbP!$D$2),"&gt;="&amp;X$6,INDIRECT($F$1&amp;dbP!$D$2&amp;":"&amp;dbP!$D$2),"&lt;="&amp;X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Y366" s="1">
        <f ca="1">SUMIFS(INDIRECT($F$1&amp;$F366&amp;":"&amp;$F366),INDIRECT($F$1&amp;dbP!$D$2&amp;":"&amp;dbP!$D$2),"&gt;="&amp;Y$6,INDIRECT($F$1&amp;dbP!$D$2&amp;":"&amp;dbP!$D$2),"&lt;="&amp;Y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Z366" s="1">
        <f ca="1">SUMIFS(INDIRECT($F$1&amp;$F366&amp;":"&amp;$F366),INDIRECT($F$1&amp;dbP!$D$2&amp;":"&amp;dbP!$D$2),"&gt;="&amp;Z$6,INDIRECT($F$1&amp;dbP!$D$2&amp;":"&amp;dbP!$D$2),"&lt;="&amp;Z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A366" s="1">
        <f ca="1">SUMIFS(INDIRECT($F$1&amp;$F366&amp;":"&amp;$F366),INDIRECT($F$1&amp;dbP!$D$2&amp;":"&amp;dbP!$D$2),"&gt;="&amp;AA$6,INDIRECT($F$1&amp;dbP!$D$2&amp;":"&amp;dbP!$D$2),"&lt;="&amp;AA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B366" s="1">
        <f ca="1">SUMIFS(INDIRECT($F$1&amp;$F366&amp;":"&amp;$F366),INDIRECT($F$1&amp;dbP!$D$2&amp;":"&amp;dbP!$D$2),"&gt;="&amp;AB$6,INDIRECT($F$1&amp;dbP!$D$2&amp;":"&amp;dbP!$D$2),"&lt;="&amp;AB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C366" s="1">
        <f ca="1">SUMIFS(INDIRECT($F$1&amp;$F366&amp;":"&amp;$F366),INDIRECT($F$1&amp;dbP!$D$2&amp;":"&amp;dbP!$D$2),"&gt;="&amp;AC$6,INDIRECT($F$1&amp;dbP!$D$2&amp;":"&amp;dbP!$D$2),"&lt;="&amp;AC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D366" s="1">
        <f ca="1">SUMIFS(INDIRECT($F$1&amp;$F366&amp;":"&amp;$F366),INDIRECT($F$1&amp;dbP!$D$2&amp;":"&amp;dbP!$D$2),"&gt;="&amp;AD$6,INDIRECT($F$1&amp;dbP!$D$2&amp;":"&amp;dbP!$D$2),"&lt;="&amp;AD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E366" s="1">
        <f ca="1">SUMIFS(INDIRECT($F$1&amp;$F366&amp;":"&amp;$F366),INDIRECT($F$1&amp;dbP!$D$2&amp;":"&amp;dbP!$D$2),"&gt;="&amp;AE$6,INDIRECT($F$1&amp;dbP!$D$2&amp;":"&amp;dbP!$D$2),"&lt;="&amp;AE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F366" s="1">
        <f ca="1">SUMIFS(INDIRECT($F$1&amp;$F366&amp;":"&amp;$F366),INDIRECT($F$1&amp;dbP!$D$2&amp;":"&amp;dbP!$D$2),"&gt;="&amp;AF$6,INDIRECT($F$1&amp;dbP!$D$2&amp;":"&amp;dbP!$D$2),"&lt;="&amp;AF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G366" s="1">
        <f ca="1">SUMIFS(INDIRECT($F$1&amp;$F366&amp;":"&amp;$F366),INDIRECT($F$1&amp;dbP!$D$2&amp;":"&amp;dbP!$D$2),"&gt;="&amp;AG$6,INDIRECT($F$1&amp;dbP!$D$2&amp;":"&amp;dbP!$D$2),"&lt;="&amp;AG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H366" s="1">
        <f ca="1">SUMIFS(INDIRECT($F$1&amp;$F366&amp;":"&amp;$F366),INDIRECT($F$1&amp;dbP!$D$2&amp;":"&amp;dbP!$D$2),"&gt;="&amp;AH$6,INDIRECT($F$1&amp;dbP!$D$2&amp;":"&amp;dbP!$D$2),"&lt;="&amp;AH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I366" s="1">
        <f ca="1">SUMIFS(INDIRECT($F$1&amp;$F366&amp;":"&amp;$F366),INDIRECT($F$1&amp;dbP!$D$2&amp;":"&amp;dbP!$D$2),"&gt;="&amp;AI$6,INDIRECT($F$1&amp;dbP!$D$2&amp;":"&amp;dbP!$D$2),"&lt;="&amp;AI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J366" s="1">
        <f ca="1">SUMIFS(INDIRECT($F$1&amp;$F366&amp;":"&amp;$F366),INDIRECT($F$1&amp;dbP!$D$2&amp;":"&amp;dbP!$D$2),"&gt;="&amp;AJ$6,INDIRECT($F$1&amp;dbP!$D$2&amp;":"&amp;dbP!$D$2),"&lt;="&amp;AJ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K366" s="1">
        <f ca="1">SUMIFS(INDIRECT($F$1&amp;$F366&amp;":"&amp;$F366),INDIRECT($F$1&amp;dbP!$D$2&amp;":"&amp;dbP!$D$2),"&gt;="&amp;AK$6,INDIRECT($F$1&amp;dbP!$D$2&amp;":"&amp;dbP!$D$2),"&lt;="&amp;AK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L366" s="1">
        <f ca="1">SUMIFS(INDIRECT($F$1&amp;$F366&amp;":"&amp;$F366),INDIRECT($F$1&amp;dbP!$D$2&amp;":"&amp;dbP!$D$2),"&gt;="&amp;AL$6,INDIRECT($F$1&amp;dbP!$D$2&amp;":"&amp;dbP!$D$2),"&lt;="&amp;AL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M366" s="1">
        <f ca="1">SUMIFS(INDIRECT($F$1&amp;$F366&amp;":"&amp;$F366),INDIRECT($F$1&amp;dbP!$D$2&amp;":"&amp;dbP!$D$2),"&gt;="&amp;AM$6,INDIRECT($F$1&amp;dbP!$D$2&amp;":"&amp;dbP!$D$2),"&lt;="&amp;AM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N366" s="1">
        <f ca="1">SUMIFS(INDIRECT($F$1&amp;$F366&amp;":"&amp;$F366),INDIRECT($F$1&amp;dbP!$D$2&amp;":"&amp;dbP!$D$2),"&gt;="&amp;AN$6,INDIRECT($F$1&amp;dbP!$D$2&amp;":"&amp;dbP!$D$2),"&lt;="&amp;AN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O366" s="1">
        <f ca="1">SUMIFS(INDIRECT($F$1&amp;$F366&amp;":"&amp;$F366),INDIRECT($F$1&amp;dbP!$D$2&amp;":"&amp;dbP!$D$2),"&gt;="&amp;AO$6,INDIRECT($F$1&amp;dbP!$D$2&amp;":"&amp;dbP!$D$2),"&lt;="&amp;AO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P366" s="1">
        <f ca="1">SUMIFS(INDIRECT($F$1&amp;$F366&amp;":"&amp;$F366),INDIRECT($F$1&amp;dbP!$D$2&amp;":"&amp;dbP!$D$2),"&gt;="&amp;AP$6,INDIRECT($F$1&amp;dbP!$D$2&amp;":"&amp;dbP!$D$2),"&lt;="&amp;AP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Q366" s="1">
        <f ca="1">SUMIFS(INDIRECT($F$1&amp;$F366&amp;":"&amp;$F366),INDIRECT($F$1&amp;dbP!$D$2&amp;":"&amp;dbP!$D$2),"&gt;="&amp;AQ$6,INDIRECT($F$1&amp;dbP!$D$2&amp;":"&amp;dbP!$D$2),"&lt;="&amp;AQ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R366" s="1">
        <f ca="1">SUMIFS(INDIRECT($F$1&amp;$F366&amp;":"&amp;$F366),INDIRECT($F$1&amp;dbP!$D$2&amp;":"&amp;dbP!$D$2),"&gt;="&amp;AR$6,INDIRECT($F$1&amp;dbP!$D$2&amp;":"&amp;dbP!$D$2),"&lt;="&amp;AR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S366" s="1">
        <f ca="1">SUMIFS(INDIRECT($F$1&amp;$F366&amp;":"&amp;$F366),INDIRECT($F$1&amp;dbP!$D$2&amp;":"&amp;dbP!$D$2),"&gt;="&amp;AS$6,INDIRECT($F$1&amp;dbP!$D$2&amp;":"&amp;dbP!$D$2),"&lt;="&amp;AS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T366" s="1">
        <f ca="1">SUMIFS(INDIRECT($F$1&amp;$F366&amp;":"&amp;$F366),INDIRECT($F$1&amp;dbP!$D$2&amp;":"&amp;dbP!$D$2),"&gt;="&amp;AT$6,INDIRECT($F$1&amp;dbP!$D$2&amp;":"&amp;dbP!$D$2),"&lt;="&amp;AT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U366" s="1">
        <f ca="1">SUMIFS(INDIRECT($F$1&amp;$F366&amp;":"&amp;$F366),INDIRECT($F$1&amp;dbP!$D$2&amp;":"&amp;dbP!$D$2),"&gt;="&amp;AU$6,INDIRECT($F$1&amp;dbP!$D$2&amp;":"&amp;dbP!$D$2),"&lt;="&amp;AU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V366" s="1">
        <f ca="1">SUMIFS(INDIRECT($F$1&amp;$F366&amp;":"&amp;$F366),INDIRECT($F$1&amp;dbP!$D$2&amp;":"&amp;dbP!$D$2),"&gt;="&amp;AV$6,INDIRECT($F$1&amp;dbP!$D$2&amp;":"&amp;dbP!$D$2),"&lt;="&amp;AV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W366" s="1">
        <f ca="1">SUMIFS(INDIRECT($F$1&amp;$F366&amp;":"&amp;$F366),INDIRECT($F$1&amp;dbP!$D$2&amp;":"&amp;dbP!$D$2),"&gt;="&amp;AW$6,INDIRECT($F$1&amp;dbP!$D$2&amp;":"&amp;dbP!$D$2),"&lt;="&amp;AW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X366" s="1">
        <f ca="1">SUMIFS(INDIRECT($F$1&amp;$F366&amp;":"&amp;$F366),INDIRECT($F$1&amp;dbP!$D$2&amp;":"&amp;dbP!$D$2),"&gt;="&amp;AX$6,INDIRECT($F$1&amp;dbP!$D$2&amp;":"&amp;dbP!$D$2),"&lt;="&amp;AX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Y366" s="1">
        <f ca="1">SUMIFS(INDIRECT($F$1&amp;$F366&amp;":"&amp;$F366),INDIRECT($F$1&amp;dbP!$D$2&amp;":"&amp;dbP!$D$2),"&gt;="&amp;AY$6,INDIRECT($F$1&amp;dbP!$D$2&amp;":"&amp;dbP!$D$2),"&lt;="&amp;AY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AZ366" s="1">
        <f ca="1">SUMIFS(INDIRECT($F$1&amp;$F366&amp;":"&amp;$F366),INDIRECT($F$1&amp;dbP!$D$2&amp;":"&amp;dbP!$D$2),"&gt;="&amp;AZ$6,INDIRECT($F$1&amp;dbP!$D$2&amp;":"&amp;dbP!$D$2),"&lt;="&amp;AZ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A366" s="1">
        <f ca="1">SUMIFS(INDIRECT($F$1&amp;$F366&amp;":"&amp;$F366),INDIRECT($F$1&amp;dbP!$D$2&amp;":"&amp;dbP!$D$2),"&gt;="&amp;BA$6,INDIRECT($F$1&amp;dbP!$D$2&amp;":"&amp;dbP!$D$2),"&lt;="&amp;BA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B366" s="1">
        <f ca="1">SUMIFS(INDIRECT($F$1&amp;$F366&amp;":"&amp;$F366),INDIRECT($F$1&amp;dbP!$D$2&amp;":"&amp;dbP!$D$2),"&gt;="&amp;BB$6,INDIRECT($F$1&amp;dbP!$D$2&amp;":"&amp;dbP!$D$2),"&lt;="&amp;BB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C366" s="1">
        <f ca="1">SUMIFS(INDIRECT($F$1&amp;$F366&amp;":"&amp;$F366),INDIRECT($F$1&amp;dbP!$D$2&amp;":"&amp;dbP!$D$2),"&gt;="&amp;BC$6,INDIRECT($F$1&amp;dbP!$D$2&amp;":"&amp;dbP!$D$2),"&lt;="&amp;BC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D366" s="1">
        <f ca="1">SUMIFS(INDIRECT($F$1&amp;$F366&amp;":"&amp;$F366),INDIRECT($F$1&amp;dbP!$D$2&amp;":"&amp;dbP!$D$2),"&gt;="&amp;BD$6,INDIRECT($F$1&amp;dbP!$D$2&amp;":"&amp;dbP!$D$2),"&lt;="&amp;BD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  <c r="BE366" s="1">
        <f ca="1">SUMIFS(INDIRECT($F$1&amp;$F366&amp;":"&amp;$F366),INDIRECT($F$1&amp;dbP!$D$2&amp;":"&amp;dbP!$D$2),"&gt;="&amp;BE$6,INDIRECT($F$1&amp;dbP!$D$2&amp;":"&amp;dbP!$D$2),"&lt;="&amp;BE$7,INDIRECT($F$1&amp;dbP!$O$2&amp;":"&amp;dbP!$O$2),$H366,INDIRECT($F$1&amp;dbP!$P$2&amp;":"&amp;dbP!$P$2),IF($I366=$J366,"*",$I366),INDIRECT($F$1&amp;dbP!$Q$2&amp;":"&amp;dbP!$Q$2),IF(OR($I366=$J366,"  "&amp;$I366=$J366),"*",RIGHT($J366,LEN($J366)-4)),INDIRECT($F$1&amp;dbP!$AC$2&amp;":"&amp;dbP!$AC$2),RepP!$J$3)</f>
        <v>0</v>
      </c>
    </row>
    <row r="367" spans="2:57" x14ac:dyDescent="0.3">
      <c r="B367" s="1">
        <f>MAX(B$246:B366)+1</f>
        <v>124</v>
      </c>
      <c r="D367" s="1">
        <f ca="1">INDIRECT($B$1&amp;Items!T$2&amp;$B367)</f>
        <v>0</v>
      </c>
      <c r="F367" s="1" t="str">
        <f ca="1">INDIRECT($B$1&amp;Items!P$2&amp;$B367)</f>
        <v>AA</v>
      </c>
      <c r="H367" s="13" t="str">
        <f ca="1">INDIRECT($B$1&amp;Items!M$2&amp;$B367)</f>
        <v>Оплата операционных расходов</v>
      </c>
      <c r="I367" s="13" t="str">
        <f ca="1">IF(INDIRECT($B$1&amp;Items!N$2&amp;$B367)="",H367,INDIRECT($B$1&amp;Items!N$2&amp;$B367))</f>
        <v>Оплата операционных расходов - блок-4</v>
      </c>
      <c r="J367" s="1" t="str">
        <f ca="1">IF(INDIRECT($B$1&amp;Items!O$2&amp;$B367)="",IF(H367&lt;&gt;I367,"  "&amp;I367,I367),"    "&amp;INDIRECT($B$1&amp;Items!O$2&amp;$B367))</f>
        <v xml:space="preserve">  Оплата операционных расходов - блок-4</v>
      </c>
      <c r="S367" s="1">
        <f ca="1">SUM($U367:INDIRECT(ADDRESS(ROW(),SUMIFS($1:$1,$5:$5,MAX($5:$5)))))</f>
        <v>1470255.4404740899</v>
      </c>
      <c r="V367" s="1">
        <f ca="1">SUMIFS(INDIRECT($F$1&amp;$F367&amp;":"&amp;$F367),INDIRECT($F$1&amp;dbP!$D$2&amp;":"&amp;dbP!$D$2),"&gt;="&amp;V$6,INDIRECT($F$1&amp;dbP!$D$2&amp;":"&amp;dbP!$D$2),"&lt;="&amp;V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W367" s="1">
        <f ca="1">SUMIFS(INDIRECT($F$1&amp;$F367&amp;":"&amp;$F367),INDIRECT($F$1&amp;dbP!$D$2&amp;":"&amp;dbP!$D$2),"&gt;="&amp;W$6,INDIRECT($F$1&amp;dbP!$D$2&amp;":"&amp;dbP!$D$2),"&lt;="&amp;W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X367" s="1">
        <f ca="1">SUMIFS(INDIRECT($F$1&amp;$F367&amp;":"&amp;$F367),INDIRECT($F$1&amp;dbP!$D$2&amp;":"&amp;dbP!$D$2),"&gt;="&amp;X$6,INDIRECT($F$1&amp;dbP!$D$2&amp;":"&amp;dbP!$D$2),"&lt;="&amp;X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Y367" s="1">
        <f ca="1">SUMIFS(INDIRECT($F$1&amp;$F367&amp;":"&amp;$F367),INDIRECT($F$1&amp;dbP!$D$2&amp;":"&amp;dbP!$D$2),"&gt;="&amp;Y$6,INDIRECT($F$1&amp;dbP!$D$2&amp;":"&amp;dbP!$D$2),"&lt;="&amp;Y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558110.8233403</v>
      </c>
      <c r="Z367" s="1">
        <f ca="1">SUMIFS(INDIRECT($F$1&amp;$F367&amp;":"&amp;$F367),INDIRECT($F$1&amp;dbP!$D$2&amp;":"&amp;dbP!$D$2),"&gt;="&amp;Z$6,INDIRECT($F$1&amp;dbP!$D$2&amp;":"&amp;dbP!$D$2),"&lt;="&amp;Z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421194.09784296999</v>
      </c>
      <c r="AA367" s="1">
        <f ca="1">SUMIFS(INDIRECT($F$1&amp;$F367&amp;":"&amp;$F367),INDIRECT($F$1&amp;dbP!$D$2&amp;":"&amp;dbP!$D$2),"&gt;="&amp;AA$6,INDIRECT($F$1&amp;dbP!$D$2&amp;":"&amp;dbP!$D$2),"&lt;="&amp;AA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354151.69949082006</v>
      </c>
      <c r="AB367" s="1">
        <f ca="1">SUMIFS(INDIRECT($F$1&amp;$F367&amp;":"&amp;$F367),INDIRECT($F$1&amp;dbP!$D$2&amp;":"&amp;dbP!$D$2),"&gt;="&amp;AB$6,INDIRECT($F$1&amp;dbP!$D$2&amp;":"&amp;dbP!$D$2),"&lt;="&amp;AB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136798.81980000003</v>
      </c>
      <c r="AC367" s="1">
        <f ca="1">SUMIFS(INDIRECT($F$1&amp;$F367&amp;":"&amp;$F367),INDIRECT($F$1&amp;dbP!$D$2&amp;":"&amp;dbP!$D$2),"&gt;="&amp;AC$6,INDIRECT($F$1&amp;dbP!$D$2&amp;":"&amp;dbP!$D$2),"&lt;="&amp;AC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D367" s="1">
        <f ca="1">SUMIFS(INDIRECT($F$1&amp;$F367&amp;":"&amp;$F367),INDIRECT($F$1&amp;dbP!$D$2&amp;":"&amp;dbP!$D$2),"&gt;="&amp;AD$6,INDIRECT($F$1&amp;dbP!$D$2&amp;":"&amp;dbP!$D$2),"&lt;="&amp;AD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E367" s="1">
        <f ca="1">SUMIFS(INDIRECT($F$1&amp;$F367&amp;":"&amp;$F367),INDIRECT($F$1&amp;dbP!$D$2&amp;":"&amp;dbP!$D$2),"&gt;="&amp;AE$6,INDIRECT($F$1&amp;dbP!$D$2&amp;":"&amp;dbP!$D$2),"&lt;="&amp;AE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F367" s="1">
        <f ca="1">SUMIFS(INDIRECT($F$1&amp;$F367&amp;":"&amp;$F367),INDIRECT($F$1&amp;dbP!$D$2&amp;":"&amp;dbP!$D$2),"&gt;="&amp;AF$6,INDIRECT($F$1&amp;dbP!$D$2&amp;":"&amp;dbP!$D$2),"&lt;="&amp;AF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G367" s="1">
        <f ca="1">SUMIFS(INDIRECT($F$1&amp;$F367&amp;":"&amp;$F367),INDIRECT($F$1&amp;dbP!$D$2&amp;":"&amp;dbP!$D$2),"&gt;="&amp;AG$6,INDIRECT($F$1&amp;dbP!$D$2&amp;":"&amp;dbP!$D$2),"&lt;="&amp;AG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H367" s="1">
        <f ca="1">SUMIFS(INDIRECT($F$1&amp;$F367&amp;":"&amp;$F367),INDIRECT($F$1&amp;dbP!$D$2&amp;":"&amp;dbP!$D$2),"&gt;="&amp;AH$6,INDIRECT($F$1&amp;dbP!$D$2&amp;":"&amp;dbP!$D$2),"&lt;="&amp;AH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I367" s="1">
        <f ca="1">SUMIFS(INDIRECT($F$1&amp;$F367&amp;":"&amp;$F367),INDIRECT($F$1&amp;dbP!$D$2&amp;":"&amp;dbP!$D$2),"&gt;="&amp;AI$6,INDIRECT($F$1&amp;dbP!$D$2&amp;":"&amp;dbP!$D$2),"&lt;="&amp;AI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J367" s="1">
        <f ca="1">SUMIFS(INDIRECT($F$1&amp;$F367&amp;":"&amp;$F367),INDIRECT($F$1&amp;dbP!$D$2&amp;":"&amp;dbP!$D$2),"&gt;="&amp;AJ$6,INDIRECT($F$1&amp;dbP!$D$2&amp;":"&amp;dbP!$D$2),"&lt;="&amp;AJ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K367" s="1">
        <f ca="1">SUMIFS(INDIRECT($F$1&amp;$F367&amp;":"&amp;$F367),INDIRECT($F$1&amp;dbP!$D$2&amp;":"&amp;dbP!$D$2),"&gt;="&amp;AK$6,INDIRECT($F$1&amp;dbP!$D$2&amp;":"&amp;dbP!$D$2),"&lt;="&amp;AK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L367" s="1">
        <f ca="1">SUMIFS(INDIRECT($F$1&amp;$F367&amp;":"&amp;$F367),INDIRECT($F$1&amp;dbP!$D$2&amp;":"&amp;dbP!$D$2),"&gt;="&amp;AL$6,INDIRECT($F$1&amp;dbP!$D$2&amp;":"&amp;dbP!$D$2),"&lt;="&amp;AL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M367" s="1">
        <f ca="1">SUMIFS(INDIRECT($F$1&amp;$F367&amp;":"&amp;$F367),INDIRECT($F$1&amp;dbP!$D$2&amp;":"&amp;dbP!$D$2),"&gt;="&amp;AM$6,INDIRECT($F$1&amp;dbP!$D$2&amp;":"&amp;dbP!$D$2),"&lt;="&amp;AM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N367" s="1">
        <f ca="1">SUMIFS(INDIRECT($F$1&amp;$F367&amp;":"&amp;$F367),INDIRECT($F$1&amp;dbP!$D$2&amp;":"&amp;dbP!$D$2),"&gt;="&amp;AN$6,INDIRECT($F$1&amp;dbP!$D$2&amp;":"&amp;dbP!$D$2),"&lt;="&amp;AN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O367" s="1">
        <f ca="1">SUMIFS(INDIRECT($F$1&amp;$F367&amp;":"&amp;$F367),INDIRECT($F$1&amp;dbP!$D$2&amp;":"&amp;dbP!$D$2),"&gt;="&amp;AO$6,INDIRECT($F$1&amp;dbP!$D$2&amp;":"&amp;dbP!$D$2),"&lt;="&amp;AO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P367" s="1">
        <f ca="1">SUMIFS(INDIRECT($F$1&amp;$F367&amp;":"&amp;$F367),INDIRECT($F$1&amp;dbP!$D$2&amp;":"&amp;dbP!$D$2),"&gt;="&amp;AP$6,INDIRECT($F$1&amp;dbP!$D$2&amp;":"&amp;dbP!$D$2),"&lt;="&amp;AP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Q367" s="1">
        <f ca="1">SUMIFS(INDIRECT($F$1&amp;$F367&amp;":"&amp;$F367),INDIRECT($F$1&amp;dbP!$D$2&amp;":"&amp;dbP!$D$2),"&gt;="&amp;AQ$6,INDIRECT($F$1&amp;dbP!$D$2&amp;":"&amp;dbP!$D$2),"&lt;="&amp;AQ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R367" s="1">
        <f ca="1">SUMIFS(INDIRECT($F$1&amp;$F367&amp;":"&amp;$F367),INDIRECT($F$1&amp;dbP!$D$2&amp;":"&amp;dbP!$D$2),"&gt;="&amp;AR$6,INDIRECT($F$1&amp;dbP!$D$2&amp;":"&amp;dbP!$D$2),"&lt;="&amp;AR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S367" s="1">
        <f ca="1">SUMIFS(INDIRECT($F$1&amp;$F367&amp;":"&amp;$F367),INDIRECT($F$1&amp;dbP!$D$2&amp;":"&amp;dbP!$D$2),"&gt;="&amp;AS$6,INDIRECT($F$1&amp;dbP!$D$2&amp;":"&amp;dbP!$D$2),"&lt;="&amp;AS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T367" s="1">
        <f ca="1">SUMIFS(INDIRECT($F$1&amp;$F367&amp;":"&amp;$F367),INDIRECT($F$1&amp;dbP!$D$2&amp;":"&amp;dbP!$D$2),"&gt;="&amp;AT$6,INDIRECT($F$1&amp;dbP!$D$2&amp;":"&amp;dbP!$D$2),"&lt;="&amp;AT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U367" s="1">
        <f ca="1">SUMIFS(INDIRECT($F$1&amp;$F367&amp;":"&amp;$F367),INDIRECT($F$1&amp;dbP!$D$2&amp;":"&amp;dbP!$D$2),"&gt;="&amp;AU$6,INDIRECT($F$1&amp;dbP!$D$2&amp;":"&amp;dbP!$D$2),"&lt;="&amp;AU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V367" s="1">
        <f ca="1">SUMIFS(INDIRECT($F$1&amp;$F367&amp;":"&amp;$F367),INDIRECT($F$1&amp;dbP!$D$2&amp;":"&amp;dbP!$D$2),"&gt;="&amp;AV$6,INDIRECT($F$1&amp;dbP!$D$2&amp;":"&amp;dbP!$D$2),"&lt;="&amp;AV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W367" s="1">
        <f ca="1">SUMIFS(INDIRECT($F$1&amp;$F367&amp;":"&amp;$F367),INDIRECT($F$1&amp;dbP!$D$2&amp;":"&amp;dbP!$D$2),"&gt;="&amp;AW$6,INDIRECT($F$1&amp;dbP!$D$2&amp;":"&amp;dbP!$D$2),"&lt;="&amp;AW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X367" s="1">
        <f ca="1">SUMIFS(INDIRECT($F$1&amp;$F367&amp;":"&amp;$F367),INDIRECT($F$1&amp;dbP!$D$2&amp;":"&amp;dbP!$D$2),"&gt;="&amp;AX$6,INDIRECT($F$1&amp;dbP!$D$2&amp;":"&amp;dbP!$D$2),"&lt;="&amp;AX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Y367" s="1">
        <f ca="1">SUMIFS(INDIRECT($F$1&amp;$F367&amp;":"&amp;$F367),INDIRECT($F$1&amp;dbP!$D$2&amp;":"&amp;dbP!$D$2),"&gt;="&amp;AY$6,INDIRECT($F$1&amp;dbP!$D$2&amp;":"&amp;dbP!$D$2),"&lt;="&amp;AY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AZ367" s="1">
        <f ca="1">SUMIFS(INDIRECT($F$1&amp;$F367&amp;":"&amp;$F367),INDIRECT($F$1&amp;dbP!$D$2&amp;":"&amp;dbP!$D$2),"&gt;="&amp;AZ$6,INDIRECT($F$1&amp;dbP!$D$2&amp;":"&amp;dbP!$D$2),"&lt;="&amp;AZ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A367" s="1">
        <f ca="1">SUMIFS(INDIRECT($F$1&amp;$F367&amp;":"&amp;$F367),INDIRECT($F$1&amp;dbP!$D$2&amp;":"&amp;dbP!$D$2),"&gt;="&amp;BA$6,INDIRECT($F$1&amp;dbP!$D$2&amp;":"&amp;dbP!$D$2),"&lt;="&amp;BA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B367" s="1">
        <f ca="1">SUMIFS(INDIRECT($F$1&amp;$F367&amp;":"&amp;$F367),INDIRECT($F$1&amp;dbP!$D$2&amp;":"&amp;dbP!$D$2),"&gt;="&amp;BB$6,INDIRECT($F$1&amp;dbP!$D$2&amp;":"&amp;dbP!$D$2),"&lt;="&amp;BB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C367" s="1">
        <f ca="1">SUMIFS(INDIRECT($F$1&amp;$F367&amp;":"&amp;$F367),INDIRECT($F$1&amp;dbP!$D$2&amp;":"&amp;dbP!$D$2),"&gt;="&amp;BC$6,INDIRECT($F$1&amp;dbP!$D$2&amp;":"&amp;dbP!$D$2),"&lt;="&amp;BC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D367" s="1">
        <f ca="1">SUMIFS(INDIRECT($F$1&amp;$F367&amp;":"&amp;$F367),INDIRECT($F$1&amp;dbP!$D$2&amp;":"&amp;dbP!$D$2),"&gt;="&amp;BD$6,INDIRECT($F$1&amp;dbP!$D$2&amp;":"&amp;dbP!$D$2),"&lt;="&amp;BD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  <c r="BE367" s="1">
        <f ca="1">SUMIFS(INDIRECT($F$1&amp;$F367&amp;":"&amp;$F367),INDIRECT($F$1&amp;dbP!$D$2&amp;":"&amp;dbP!$D$2),"&gt;="&amp;BE$6,INDIRECT($F$1&amp;dbP!$D$2&amp;":"&amp;dbP!$D$2),"&lt;="&amp;BE$7,INDIRECT($F$1&amp;dbP!$O$2&amp;":"&amp;dbP!$O$2),$H367,INDIRECT($F$1&amp;dbP!$P$2&amp;":"&amp;dbP!$P$2),IF($I367=$J367,"*",$I367),INDIRECT($F$1&amp;dbP!$Q$2&amp;":"&amp;dbP!$Q$2),IF(OR($I367=$J367,"  "&amp;$I367=$J367),"*",RIGHT($J367,LEN($J367)-4)),INDIRECT($F$1&amp;dbP!$AC$2&amp;":"&amp;dbP!$AC$2),RepP!$J$3)</f>
        <v>0</v>
      </c>
    </row>
    <row r="368" spans="2:57" x14ac:dyDescent="0.3">
      <c r="B368" s="1">
        <f>MAX(B$246:B367)+1</f>
        <v>125</v>
      </c>
      <c r="D368" s="1" t="str">
        <f ca="1">INDIRECT($B$1&amp;Items!T$2&amp;$B368)</f>
        <v>CF(-)</v>
      </c>
      <c r="F368" s="1" t="str">
        <f ca="1">INDIRECT($B$1&amp;Items!P$2&amp;$B368)</f>
        <v>AA</v>
      </c>
      <c r="H368" s="13" t="str">
        <f ca="1">INDIRECT($B$1&amp;Items!M$2&amp;$B368)</f>
        <v>Оплата операционных расходов</v>
      </c>
      <c r="I368" s="13" t="str">
        <f ca="1">IF(INDIRECT($B$1&amp;Items!N$2&amp;$B368)="",H368,INDIRECT($B$1&amp;Items!N$2&amp;$B368))</f>
        <v>Оплата операционных расходов - блок-4</v>
      </c>
      <c r="J368" s="1" t="str">
        <f ca="1">IF(INDIRECT($B$1&amp;Items!O$2&amp;$B368)="",IF(H368&lt;&gt;I368,"  "&amp;I368,I368),"    "&amp;INDIRECT($B$1&amp;Items!O$2&amp;$B368))</f>
        <v xml:space="preserve">    Операционные расходы - 4-1</v>
      </c>
      <c r="S368" s="1">
        <f ca="1">SUM($U368:INDIRECT(ADDRESS(ROW(),SUMIFS($1:$1,$5:$5,MAX($5:$5)))))</f>
        <v>258784.75529999999</v>
      </c>
      <c r="V368" s="1">
        <f ca="1">SUMIFS(INDIRECT($F$1&amp;$F368&amp;":"&amp;$F368),INDIRECT($F$1&amp;dbP!$D$2&amp;":"&amp;dbP!$D$2),"&gt;="&amp;V$6,INDIRECT($F$1&amp;dbP!$D$2&amp;":"&amp;dbP!$D$2),"&lt;="&amp;V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W368" s="1">
        <f ca="1">SUMIFS(INDIRECT($F$1&amp;$F368&amp;":"&amp;$F368),INDIRECT($F$1&amp;dbP!$D$2&amp;":"&amp;dbP!$D$2),"&gt;="&amp;W$6,INDIRECT($F$1&amp;dbP!$D$2&amp;":"&amp;dbP!$D$2),"&lt;="&amp;W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X368" s="1">
        <f ca="1">SUMIFS(INDIRECT($F$1&amp;$F368&amp;":"&amp;$F368),INDIRECT($F$1&amp;dbP!$D$2&amp;":"&amp;dbP!$D$2),"&gt;="&amp;X$6,INDIRECT($F$1&amp;dbP!$D$2&amp;":"&amp;dbP!$D$2),"&lt;="&amp;X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Y368" s="1">
        <f ca="1">SUMIFS(INDIRECT($F$1&amp;$F368&amp;":"&amp;$F368),INDIRECT($F$1&amp;dbP!$D$2&amp;":"&amp;dbP!$D$2),"&gt;="&amp;Y$6,INDIRECT($F$1&amp;dbP!$D$2&amp;":"&amp;dbP!$D$2),"&lt;="&amp;Y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258784.75529999999</v>
      </c>
      <c r="Z368" s="1">
        <f ca="1">SUMIFS(INDIRECT($F$1&amp;$F368&amp;":"&amp;$F368),INDIRECT($F$1&amp;dbP!$D$2&amp;":"&amp;dbP!$D$2),"&gt;="&amp;Z$6,INDIRECT($F$1&amp;dbP!$D$2&amp;":"&amp;dbP!$D$2),"&lt;="&amp;Z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A368" s="1">
        <f ca="1">SUMIFS(INDIRECT($F$1&amp;$F368&amp;":"&amp;$F368),INDIRECT($F$1&amp;dbP!$D$2&amp;":"&amp;dbP!$D$2),"&gt;="&amp;AA$6,INDIRECT($F$1&amp;dbP!$D$2&amp;":"&amp;dbP!$D$2),"&lt;="&amp;AA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B368" s="1">
        <f ca="1">SUMIFS(INDIRECT($F$1&amp;$F368&amp;":"&amp;$F368),INDIRECT($F$1&amp;dbP!$D$2&amp;":"&amp;dbP!$D$2),"&gt;="&amp;AB$6,INDIRECT($F$1&amp;dbP!$D$2&amp;":"&amp;dbP!$D$2),"&lt;="&amp;AB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C368" s="1">
        <f ca="1">SUMIFS(INDIRECT($F$1&amp;$F368&amp;":"&amp;$F368),INDIRECT($F$1&amp;dbP!$D$2&amp;":"&amp;dbP!$D$2),"&gt;="&amp;AC$6,INDIRECT($F$1&amp;dbP!$D$2&amp;":"&amp;dbP!$D$2),"&lt;="&amp;AC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D368" s="1">
        <f ca="1">SUMIFS(INDIRECT($F$1&amp;$F368&amp;":"&amp;$F368),INDIRECT($F$1&amp;dbP!$D$2&amp;":"&amp;dbP!$D$2),"&gt;="&amp;AD$6,INDIRECT($F$1&amp;dbP!$D$2&amp;":"&amp;dbP!$D$2),"&lt;="&amp;AD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E368" s="1">
        <f ca="1">SUMIFS(INDIRECT($F$1&amp;$F368&amp;":"&amp;$F368),INDIRECT($F$1&amp;dbP!$D$2&amp;":"&amp;dbP!$D$2),"&gt;="&amp;AE$6,INDIRECT($F$1&amp;dbP!$D$2&amp;":"&amp;dbP!$D$2),"&lt;="&amp;AE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F368" s="1">
        <f ca="1">SUMIFS(INDIRECT($F$1&amp;$F368&amp;":"&amp;$F368),INDIRECT($F$1&amp;dbP!$D$2&amp;":"&amp;dbP!$D$2),"&gt;="&amp;AF$6,INDIRECT($F$1&amp;dbP!$D$2&amp;":"&amp;dbP!$D$2),"&lt;="&amp;AF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G368" s="1">
        <f ca="1">SUMIFS(INDIRECT($F$1&amp;$F368&amp;":"&amp;$F368),INDIRECT($F$1&amp;dbP!$D$2&amp;":"&amp;dbP!$D$2),"&gt;="&amp;AG$6,INDIRECT($F$1&amp;dbP!$D$2&amp;":"&amp;dbP!$D$2),"&lt;="&amp;AG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H368" s="1">
        <f ca="1">SUMIFS(INDIRECT($F$1&amp;$F368&amp;":"&amp;$F368),INDIRECT($F$1&amp;dbP!$D$2&amp;":"&amp;dbP!$D$2),"&gt;="&amp;AH$6,INDIRECT($F$1&amp;dbP!$D$2&amp;":"&amp;dbP!$D$2),"&lt;="&amp;AH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I368" s="1">
        <f ca="1">SUMIFS(INDIRECT($F$1&amp;$F368&amp;":"&amp;$F368),INDIRECT($F$1&amp;dbP!$D$2&amp;":"&amp;dbP!$D$2),"&gt;="&amp;AI$6,INDIRECT($F$1&amp;dbP!$D$2&amp;":"&amp;dbP!$D$2),"&lt;="&amp;AI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J368" s="1">
        <f ca="1">SUMIFS(INDIRECT($F$1&amp;$F368&amp;":"&amp;$F368),INDIRECT($F$1&amp;dbP!$D$2&amp;":"&amp;dbP!$D$2),"&gt;="&amp;AJ$6,INDIRECT($F$1&amp;dbP!$D$2&amp;":"&amp;dbP!$D$2),"&lt;="&amp;AJ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K368" s="1">
        <f ca="1">SUMIFS(INDIRECT($F$1&amp;$F368&amp;":"&amp;$F368),INDIRECT($F$1&amp;dbP!$D$2&amp;":"&amp;dbP!$D$2),"&gt;="&amp;AK$6,INDIRECT($F$1&amp;dbP!$D$2&amp;":"&amp;dbP!$D$2),"&lt;="&amp;AK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L368" s="1">
        <f ca="1">SUMIFS(INDIRECT($F$1&amp;$F368&amp;":"&amp;$F368),INDIRECT($F$1&amp;dbP!$D$2&amp;":"&amp;dbP!$D$2),"&gt;="&amp;AL$6,INDIRECT($F$1&amp;dbP!$D$2&amp;":"&amp;dbP!$D$2),"&lt;="&amp;AL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M368" s="1">
        <f ca="1">SUMIFS(INDIRECT($F$1&amp;$F368&amp;":"&amp;$F368),INDIRECT($F$1&amp;dbP!$D$2&amp;":"&amp;dbP!$D$2),"&gt;="&amp;AM$6,INDIRECT($F$1&amp;dbP!$D$2&amp;":"&amp;dbP!$D$2),"&lt;="&amp;AM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N368" s="1">
        <f ca="1">SUMIFS(INDIRECT($F$1&amp;$F368&amp;":"&amp;$F368),INDIRECT($F$1&amp;dbP!$D$2&amp;":"&amp;dbP!$D$2),"&gt;="&amp;AN$6,INDIRECT($F$1&amp;dbP!$D$2&amp;":"&amp;dbP!$D$2),"&lt;="&amp;AN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O368" s="1">
        <f ca="1">SUMIFS(INDIRECT($F$1&amp;$F368&amp;":"&amp;$F368),INDIRECT($F$1&amp;dbP!$D$2&amp;":"&amp;dbP!$D$2),"&gt;="&amp;AO$6,INDIRECT($F$1&amp;dbP!$D$2&amp;":"&amp;dbP!$D$2),"&lt;="&amp;AO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P368" s="1">
        <f ca="1">SUMIFS(INDIRECT($F$1&amp;$F368&amp;":"&amp;$F368),INDIRECT($F$1&amp;dbP!$D$2&amp;":"&amp;dbP!$D$2),"&gt;="&amp;AP$6,INDIRECT($F$1&amp;dbP!$D$2&amp;":"&amp;dbP!$D$2),"&lt;="&amp;AP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Q368" s="1">
        <f ca="1">SUMIFS(INDIRECT($F$1&amp;$F368&amp;":"&amp;$F368),INDIRECT($F$1&amp;dbP!$D$2&amp;":"&amp;dbP!$D$2),"&gt;="&amp;AQ$6,INDIRECT($F$1&amp;dbP!$D$2&amp;":"&amp;dbP!$D$2),"&lt;="&amp;AQ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R368" s="1">
        <f ca="1">SUMIFS(INDIRECT($F$1&amp;$F368&amp;":"&amp;$F368),INDIRECT($F$1&amp;dbP!$D$2&amp;":"&amp;dbP!$D$2),"&gt;="&amp;AR$6,INDIRECT($F$1&amp;dbP!$D$2&amp;":"&amp;dbP!$D$2),"&lt;="&amp;AR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S368" s="1">
        <f ca="1">SUMIFS(INDIRECT($F$1&amp;$F368&amp;":"&amp;$F368),INDIRECT($F$1&amp;dbP!$D$2&amp;":"&amp;dbP!$D$2),"&gt;="&amp;AS$6,INDIRECT($F$1&amp;dbP!$D$2&amp;":"&amp;dbP!$D$2),"&lt;="&amp;AS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T368" s="1">
        <f ca="1">SUMIFS(INDIRECT($F$1&amp;$F368&amp;":"&amp;$F368),INDIRECT($F$1&amp;dbP!$D$2&amp;":"&amp;dbP!$D$2),"&gt;="&amp;AT$6,INDIRECT($F$1&amp;dbP!$D$2&amp;":"&amp;dbP!$D$2),"&lt;="&amp;AT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U368" s="1">
        <f ca="1">SUMIFS(INDIRECT($F$1&amp;$F368&amp;":"&amp;$F368),INDIRECT($F$1&amp;dbP!$D$2&amp;":"&amp;dbP!$D$2),"&gt;="&amp;AU$6,INDIRECT($F$1&amp;dbP!$D$2&amp;":"&amp;dbP!$D$2),"&lt;="&amp;AU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V368" s="1">
        <f ca="1">SUMIFS(INDIRECT($F$1&amp;$F368&amp;":"&amp;$F368),INDIRECT($F$1&amp;dbP!$D$2&amp;":"&amp;dbP!$D$2),"&gt;="&amp;AV$6,INDIRECT($F$1&amp;dbP!$D$2&amp;":"&amp;dbP!$D$2),"&lt;="&amp;AV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W368" s="1">
        <f ca="1">SUMIFS(INDIRECT($F$1&amp;$F368&amp;":"&amp;$F368),INDIRECT($F$1&amp;dbP!$D$2&amp;":"&amp;dbP!$D$2),"&gt;="&amp;AW$6,INDIRECT($F$1&amp;dbP!$D$2&amp;":"&amp;dbP!$D$2),"&lt;="&amp;AW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X368" s="1">
        <f ca="1">SUMIFS(INDIRECT($F$1&amp;$F368&amp;":"&amp;$F368),INDIRECT($F$1&amp;dbP!$D$2&amp;":"&amp;dbP!$D$2),"&gt;="&amp;AX$6,INDIRECT($F$1&amp;dbP!$D$2&amp;":"&amp;dbP!$D$2),"&lt;="&amp;AX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Y368" s="1">
        <f ca="1">SUMIFS(INDIRECT($F$1&amp;$F368&amp;":"&amp;$F368),INDIRECT($F$1&amp;dbP!$D$2&amp;":"&amp;dbP!$D$2),"&gt;="&amp;AY$6,INDIRECT($F$1&amp;dbP!$D$2&amp;":"&amp;dbP!$D$2),"&lt;="&amp;AY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AZ368" s="1">
        <f ca="1">SUMIFS(INDIRECT($F$1&amp;$F368&amp;":"&amp;$F368),INDIRECT($F$1&amp;dbP!$D$2&amp;":"&amp;dbP!$D$2),"&gt;="&amp;AZ$6,INDIRECT($F$1&amp;dbP!$D$2&amp;":"&amp;dbP!$D$2),"&lt;="&amp;AZ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A368" s="1">
        <f ca="1">SUMIFS(INDIRECT($F$1&amp;$F368&amp;":"&amp;$F368),INDIRECT($F$1&amp;dbP!$D$2&amp;":"&amp;dbP!$D$2),"&gt;="&amp;BA$6,INDIRECT($F$1&amp;dbP!$D$2&amp;":"&amp;dbP!$D$2),"&lt;="&amp;BA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B368" s="1">
        <f ca="1">SUMIFS(INDIRECT($F$1&amp;$F368&amp;":"&amp;$F368),INDIRECT($F$1&amp;dbP!$D$2&amp;":"&amp;dbP!$D$2),"&gt;="&amp;BB$6,INDIRECT($F$1&amp;dbP!$D$2&amp;":"&amp;dbP!$D$2),"&lt;="&amp;BB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C368" s="1">
        <f ca="1">SUMIFS(INDIRECT($F$1&amp;$F368&amp;":"&amp;$F368),INDIRECT($F$1&amp;dbP!$D$2&amp;":"&amp;dbP!$D$2),"&gt;="&amp;BC$6,INDIRECT($F$1&amp;dbP!$D$2&amp;":"&amp;dbP!$D$2),"&lt;="&amp;BC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D368" s="1">
        <f ca="1">SUMIFS(INDIRECT($F$1&amp;$F368&amp;":"&amp;$F368),INDIRECT($F$1&amp;dbP!$D$2&amp;":"&amp;dbP!$D$2),"&gt;="&amp;BD$6,INDIRECT($F$1&amp;dbP!$D$2&amp;":"&amp;dbP!$D$2),"&lt;="&amp;BD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  <c r="BE368" s="1">
        <f ca="1">SUMIFS(INDIRECT($F$1&amp;$F368&amp;":"&amp;$F368),INDIRECT($F$1&amp;dbP!$D$2&amp;":"&amp;dbP!$D$2),"&gt;="&amp;BE$6,INDIRECT($F$1&amp;dbP!$D$2&amp;":"&amp;dbP!$D$2),"&lt;="&amp;BE$7,INDIRECT($F$1&amp;dbP!$O$2&amp;":"&amp;dbP!$O$2),$H368,INDIRECT($F$1&amp;dbP!$P$2&amp;":"&amp;dbP!$P$2),IF($I368=$J368,"*",$I368),INDIRECT($F$1&amp;dbP!$Q$2&amp;":"&amp;dbP!$Q$2),IF(OR($I368=$J368,"  "&amp;$I368=$J368),"*",RIGHT($J368,LEN($J368)-4)),INDIRECT($F$1&amp;dbP!$AC$2&amp;":"&amp;dbP!$AC$2),RepP!$J$3)</f>
        <v>0</v>
      </c>
    </row>
    <row r="369" spans="2:57" x14ac:dyDescent="0.3">
      <c r="B369" s="1">
        <f>MAX(B$246:B368)+1</f>
        <v>126</v>
      </c>
      <c r="D369" s="1" t="str">
        <f ca="1">INDIRECT($B$1&amp;Items!T$2&amp;$B369)</f>
        <v>CF(-)</v>
      </c>
      <c r="F369" s="1" t="str">
        <f ca="1">INDIRECT($B$1&amp;Items!P$2&amp;$B369)</f>
        <v>AA</v>
      </c>
      <c r="H369" s="13" t="str">
        <f ca="1">INDIRECT($B$1&amp;Items!M$2&amp;$B369)</f>
        <v>Оплата операционных расходов</v>
      </c>
      <c r="I369" s="13" t="str">
        <f ca="1">IF(INDIRECT($B$1&amp;Items!N$2&amp;$B369)="",H369,INDIRECT($B$1&amp;Items!N$2&amp;$B369))</f>
        <v>Оплата операционных расходов - блок-4</v>
      </c>
      <c r="J369" s="1" t="str">
        <f ca="1">IF(INDIRECT($B$1&amp;Items!O$2&amp;$B369)="",IF(H369&lt;&gt;I369,"  "&amp;I369,I369),"    "&amp;INDIRECT($B$1&amp;Items!O$2&amp;$B369))</f>
        <v xml:space="preserve">    Операционные расходы - 4-2</v>
      </c>
      <c r="S369" s="1">
        <f ca="1">SUM($U369:INDIRECT(ADDRESS(ROW(),SUMIFS($1:$1,$5:$5,MAX($5:$5)))))</f>
        <v>136940.70180000001</v>
      </c>
      <c r="V369" s="1">
        <f ca="1">SUMIFS(INDIRECT($F$1&amp;$F369&amp;":"&amp;$F369),INDIRECT($F$1&amp;dbP!$D$2&amp;":"&amp;dbP!$D$2),"&gt;="&amp;V$6,INDIRECT($F$1&amp;dbP!$D$2&amp;":"&amp;dbP!$D$2),"&lt;="&amp;V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W369" s="1">
        <f ca="1">SUMIFS(INDIRECT($F$1&amp;$F369&amp;":"&amp;$F369),INDIRECT($F$1&amp;dbP!$D$2&amp;":"&amp;dbP!$D$2),"&gt;="&amp;W$6,INDIRECT($F$1&amp;dbP!$D$2&amp;":"&amp;dbP!$D$2),"&lt;="&amp;W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X369" s="1">
        <f ca="1">SUMIFS(INDIRECT($F$1&amp;$F369&amp;":"&amp;$F369),INDIRECT($F$1&amp;dbP!$D$2&amp;":"&amp;dbP!$D$2),"&gt;="&amp;X$6,INDIRECT($F$1&amp;dbP!$D$2&amp;":"&amp;dbP!$D$2),"&lt;="&amp;X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Y369" s="1">
        <f ca="1">SUMIFS(INDIRECT($F$1&amp;$F369&amp;":"&amp;$F369),INDIRECT($F$1&amp;dbP!$D$2&amp;":"&amp;dbP!$D$2),"&gt;="&amp;Y$6,INDIRECT($F$1&amp;dbP!$D$2&amp;":"&amp;dbP!$D$2),"&lt;="&amp;Y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136940.70180000001</v>
      </c>
      <c r="Z369" s="1">
        <f ca="1">SUMIFS(INDIRECT($F$1&amp;$F369&amp;":"&amp;$F369),INDIRECT($F$1&amp;dbP!$D$2&amp;":"&amp;dbP!$D$2),"&gt;="&amp;Z$6,INDIRECT($F$1&amp;dbP!$D$2&amp;":"&amp;dbP!$D$2),"&lt;="&amp;Z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A369" s="1">
        <f ca="1">SUMIFS(INDIRECT($F$1&amp;$F369&amp;":"&amp;$F369),INDIRECT($F$1&amp;dbP!$D$2&amp;":"&amp;dbP!$D$2),"&gt;="&amp;AA$6,INDIRECT($F$1&amp;dbP!$D$2&amp;":"&amp;dbP!$D$2),"&lt;="&amp;AA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B369" s="1">
        <f ca="1">SUMIFS(INDIRECT($F$1&amp;$F369&amp;":"&amp;$F369),INDIRECT($F$1&amp;dbP!$D$2&amp;":"&amp;dbP!$D$2),"&gt;="&amp;AB$6,INDIRECT($F$1&amp;dbP!$D$2&amp;":"&amp;dbP!$D$2),"&lt;="&amp;AB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C369" s="1">
        <f ca="1">SUMIFS(INDIRECT($F$1&amp;$F369&amp;":"&amp;$F369),INDIRECT($F$1&amp;dbP!$D$2&amp;":"&amp;dbP!$D$2),"&gt;="&amp;AC$6,INDIRECT($F$1&amp;dbP!$D$2&amp;":"&amp;dbP!$D$2),"&lt;="&amp;AC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D369" s="1">
        <f ca="1">SUMIFS(INDIRECT($F$1&amp;$F369&amp;":"&amp;$F369),INDIRECT($F$1&amp;dbP!$D$2&amp;":"&amp;dbP!$D$2),"&gt;="&amp;AD$6,INDIRECT($F$1&amp;dbP!$D$2&amp;":"&amp;dbP!$D$2),"&lt;="&amp;AD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E369" s="1">
        <f ca="1">SUMIFS(INDIRECT($F$1&amp;$F369&amp;":"&amp;$F369),INDIRECT($F$1&amp;dbP!$D$2&amp;":"&amp;dbP!$D$2),"&gt;="&amp;AE$6,INDIRECT($F$1&amp;dbP!$D$2&amp;":"&amp;dbP!$D$2),"&lt;="&amp;AE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F369" s="1">
        <f ca="1">SUMIFS(INDIRECT($F$1&amp;$F369&amp;":"&amp;$F369),INDIRECT($F$1&amp;dbP!$D$2&amp;":"&amp;dbP!$D$2),"&gt;="&amp;AF$6,INDIRECT($F$1&amp;dbP!$D$2&amp;":"&amp;dbP!$D$2),"&lt;="&amp;AF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G369" s="1">
        <f ca="1">SUMIFS(INDIRECT($F$1&amp;$F369&amp;":"&amp;$F369),INDIRECT($F$1&amp;dbP!$D$2&amp;":"&amp;dbP!$D$2),"&gt;="&amp;AG$6,INDIRECT($F$1&amp;dbP!$D$2&amp;":"&amp;dbP!$D$2),"&lt;="&amp;AG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H369" s="1">
        <f ca="1">SUMIFS(INDIRECT($F$1&amp;$F369&amp;":"&amp;$F369),INDIRECT($F$1&amp;dbP!$D$2&amp;":"&amp;dbP!$D$2),"&gt;="&amp;AH$6,INDIRECT($F$1&amp;dbP!$D$2&amp;":"&amp;dbP!$D$2),"&lt;="&amp;AH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I369" s="1">
        <f ca="1">SUMIFS(INDIRECT($F$1&amp;$F369&amp;":"&amp;$F369),INDIRECT($F$1&amp;dbP!$D$2&amp;":"&amp;dbP!$D$2),"&gt;="&amp;AI$6,INDIRECT($F$1&amp;dbP!$D$2&amp;":"&amp;dbP!$D$2),"&lt;="&amp;AI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J369" s="1">
        <f ca="1">SUMIFS(INDIRECT($F$1&amp;$F369&amp;":"&amp;$F369),INDIRECT($F$1&amp;dbP!$D$2&amp;":"&amp;dbP!$D$2),"&gt;="&amp;AJ$6,INDIRECT($F$1&amp;dbP!$D$2&amp;":"&amp;dbP!$D$2),"&lt;="&amp;AJ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K369" s="1">
        <f ca="1">SUMIFS(INDIRECT($F$1&amp;$F369&amp;":"&amp;$F369),INDIRECT($F$1&amp;dbP!$D$2&amp;":"&amp;dbP!$D$2),"&gt;="&amp;AK$6,INDIRECT($F$1&amp;dbP!$D$2&amp;":"&amp;dbP!$D$2),"&lt;="&amp;AK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L369" s="1">
        <f ca="1">SUMIFS(INDIRECT($F$1&amp;$F369&amp;":"&amp;$F369),INDIRECT($F$1&amp;dbP!$D$2&amp;":"&amp;dbP!$D$2),"&gt;="&amp;AL$6,INDIRECT($F$1&amp;dbP!$D$2&amp;":"&amp;dbP!$D$2),"&lt;="&amp;AL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M369" s="1">
        <f ca="1">SUMIFS(INDIRECT($F$1&amp;$F369&amp;":"&amp;$F369),INDIRECT($F$1&amp;dbP!$D$2&amp;":"&amp;dbP!$D$2),"&gt;="&amp;AM$6,INDIRECT($F$1&amp;dbP!$D$2&amp;":"&amp;dbP!$D$2),"&lt;="&amp;AM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N369" s="1">
        <f ca="1">SUMIFS(INDIRECT($F$1&amp;$F369&amp;":"&amp;$F369),INDIRECT($F$1&amp;dbP!$D$2&amp;":"&amp;dbP!$D$2),"&gt;="&amp;AN$6,INDIRECT($F$1&amp;dbP!$D$2&amp;":"&amp;dbP!$D$2),"&lt;="&amp;AN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O369" s="1">
        <f ca="1">SUMIFS(INDIRECT($F$1&amp;$F369&amp;":"&amp;$F369),INDIRECT($F$1&amp;dbP!$D$2&amp;":"&amp;dbP!$D$2),"&gt;="&amp;AO$6,INDIRECT($F$1&amp;dbP!$D$2&amp;":"&amp;dbP!$D$2),"&lt;="&amp;AO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P369" s="1">
        <f ca="1">SUMIFS(INDIRECT($F$1&amp;$F369&amp;":"&amp;$F369),INDIRECT($F$1&amp;dbP!$D$2&amp;":"&amp;dbP!$D$2),"&gt;="&amp;AP$6,INDIRECT($F$1&amp;dbP!$D$2&amp;":"&amp;dbP!$D$2),"&lt;="&amp;AP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Q369" s="1">
        <f ca="1">SUMIFS(INDIRECT($F$1&amp;$F369&amp;":"&amp;$F369),INDIRECT($F$1&amp;dbP!$D$2&amp;":"&amp;dbP!$D$2),"&gt;="&amp;AQ$6,INDIRECT($F$1&amp;dbP!$D$2&amp;":"&amp;dbP!$D$2),"&lt;="&amp;AQ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R369" s="1">
        <f ca="1">SUMIFS(INDIRECT($F$1&amp;$F369&amp;":"&amp;$F369),INDIRECT($F$1&amp;dbP!$D$2&amp;":"&amp;dbP!$D$2),"&gt;="&amp;AR$6,INDIRECT($F$1&amp;dbP!$D$2&amp;":"&amp;dbP!$D$2),"&lt;="&amp;AR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S369" s="1">
        <f ca="1">SUMIFS(INDIRECT($F$1&amp;$F369&amp;":"&amp;$F369),INDIRECT($F$1&amp;dbP!$D$2&amp;":"&amp;dbP!$D$2),"&gt;="&amp;AS$6,INDIRECT($F$1&amp;dbP!$D$2&amp;":"&amp;dbP!$D$2),"&lt;="&amp;AS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T369" s="1">
        <f ca="1">SUMIFS(INDIRECT($F$1&amp;$F369&amp;":"&amp;$F369),INDIRECT($F$1&amp;dbP!$D$2&amp;":"&amp;dbP!$D$2),"&gt;="&amp;AT$6,INDIRECT($F$1&amp;dbP!$D$2&amp;":"&amp;dbP!$D$2),"&lt;="&amp;AT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U369" s="1">
        <f ca="1">SUMIFS(INDIRECT($F$1&amp;$F369&amp;":"&amp;$F369),INDIRECT($F$1&amp;dbP!$D$2&amp;":"&amp;dbP!$D$2),"&gt;="&amp;AU$6,INDIRECT($F$1&amp;dbP!$D$2&amp;":"&amp;dbP!$D$2),"&lt;="&amp;AU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V369" s="1">
        <f ca="1">SUMIFS(INDIRECT($F$1&amp;$F369&amp;":"&amp;$F369),INDIRECT($F$1&amp;dbP!$D$2&amp;":"&amp;dbP!$D$2),"&gt;="&amp;AV$6,INDIRECT($F$1&amp;dbP!$D$2&amp;":"&amp;dbP!$D$2),"&lt;="&amp;AV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W369" s="1">
        <f ca="1">SUMIFS(INDIRECT($F$1&amp;$F369&amp;":"&amp;$F369),INDIRECT($F$1&amp;dbP!$D$2&amp;":"&amp;dbP!$D$2),"&gt;="&amp;AW$6,INDIRECT($F$1&amp;dbP!$D$2&amp;":"&amp;dbP!$D$2),"&lt;="&amp;AW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X369" s="1">
        <f ca="1">SUMIFS(INDIRECT($F$1&amp;$F369&amp;":"&amp;$F369),INDIRECT($F$1&amp;dbP!$D$2&amp;":"&amp;dbP!$D$2),"&gt;="&amp;AX$6,INDIRECT($F$1&amp;dbP!$D$2&amp;":"&amp;dbP!$D$2),"&lt;="&amp;AX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Y369" s="1">
        <f ca="1">SUMIFS(INDIRECT($F$1&amp;$F369&amp;":"&amp;$F369),INDIRECT($F$1&amp;dbP!$D$2&amp;":"&amp;dbP!$D$2),"&gt;="&amp;AY$6,INDIRECT($F$1&amp;dbP!$D$2&amp;":"&amp;dbP!$D$2),"&lt;="&amp;AY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AZ369" s="1">
        <f ca="1">SUMIFS(INDIRECT($F$1&amp;$F369&amp;":"&amp;$F369),INDIRECT($F$1&amp;dbP!$D$2&amp;":"&amp;dbP!$D$2),"&gt;="&amp;AZ$6,INDIRECT($F$1&amp;dbP!$D$2&amp;":"&amp;dbP!$D$2),"&lt;="&amp;AZ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A369" s="1">
        <f ca="1">SUMIFS(INDIRECT($F$1&amp;$F369&amp;":"&amp;$F369),INDIRECT($F$1&amp;dbP!$D$2&amp;":"&amp;dbP!$D$2),"&gt;="&amp;BA$6,INDIRECT($F$1&amp;dbP!$D$2&amp;":"&amp;dbP!$D$2),"&lt;="&amp;BA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B369" s="1">
        <f ca="1">SUMIFS(INDIRECT($F$1&amp;$F369&amp;":"&amp;$F369),INDIRECT($F$1&amp;dbP!$D$2&amp;":"&amp;dbP!$D$2),"&gt;="&amp;BB$6,INDIRECT($F$1&amp;dbP!$D$2&amp;":"&amp;dbP!$D$2),"&lt;="&amp;BB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C369" s="1">
        <f ca="1">SUMIFS(INDIRECT($F$1&amp;$F369&amp;":"&amp;$F369),INDIRECT($F$1&amp;dbP!$D$2&amp;":"&amp;dbP!$D$2),"&gt;="&amp;BC$6,INDIRECT($F$1&amp;dbP!$D$2&amp;":"&amp;dbP!$D$2),"&lt;="&amp;BC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D369" s="1">
        <f ca="1">SUMIFS(INDIRECT($F$1&amp;$F369&amp;":"&amp;$F369),INDIRECT($F$1&amp;dbP!$D$2&amp;":"&amp;dbP!$D$2),"&gt;="&amp;BD$6,INDIRECT($F$1&amp;dbP!$D$2&amp;":"&amp;dbP!$D$2),"&lt;="&amp;BD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  <c r="BE369" s="1">
        <f ca="1">SUMIFS(INDIRECT($F$1&amp;$F369&amp;":"&amp;$F369),INDIRECT($F$1&amp;dbP!$D$2&amp;":"&amp;dbP!$D$2),"&gt;="&amp;BE$6,INDIRECT($F$1&amp;dbP!$D$2&amp;":"&amp;dbP!$D$2),"&lt;="&amp;BE$7,INDIRECT($F$1&amp;dbP!$O$2&amp;":"&amp;dbP!$O$2),$H369,INDIRECT($F$1&amp;dbP!$P$2&amp;":"&amp;dbP!$P$2),IF($I369=$J369,"*",$I369),INDIRECT($F$1&amp;dbP!$Q$2&amp;":"&amp;dbP!$Q$2),IF(OR($I369=$J369,"  "&amp;$I369=$J369),"*",RIGHT($J369,LEN($J369)-4)),INDIRECT($F$1&amp;dbP!$AC$2&amp;":"&amp;dbP!$AC$2),RepP!$J$3)</f>
        <v>0</v>
      </c>
    </row>
    <row r="370" spans="2:57" x14ac:dyDescent="0.3">
      <c r="B370" s="1">
        <f>MAX(B$246:B369)+1</f>
        <v>127</v>
      </c>
      <c r="D370" s="1" t="str">
        <f ca="1">INDIRECT($B$1&amp;Items!T$2&amp;$B370)</f>
        <v>CF(-)</v>
      </c>
      <c r="F370" s="1" t="str">
        <f ca="1">INDIRECT($B$1&amp;Items!P$2&amp;$B370)</f>
        <v>AA</v>
      </c>
      <c r="H370" s="13" t="str">
        <f ca="1">INDIRECT($B$1&amp;Items!M$2&amp;$B370)</f>
        <v>Оплата операционных расходов</v>
      </c>
      <c r="I370" s="13" t="str">
        <f ca="1">IF(INDIRECT($B$1&amp;Items!N$2&amp;$B370)="",H370,INDIRECT($B$1&amp;Items!N$2&amp;$B370))</f>
        <v>Оплата операционных расходов - блок-4</v>
      </c>
      <c r="J370" s="1" t="str">
        <f ca="1">IF(INDIRECT($B$1&amp;Items!O$2&amp;$B370)="",IF(H370&lt;&gt;I370,"  "&amp;I370,I370),"    "&amp;INDIRECT($B$1&amp;Items!O$2&amp;$B370))</f>
        <v xml:space="preserve">    Операционные расходы - 4-3</v>
      </c>
      <c r="S370" s="1">
        <f ca="1">SUM($U370:INDIRECT(ADDRESS(ROW(),SUMIFS($1:$1,$5:$5,MAX($5:$5)))))</f>
        <v>104303.4816406</v>
      </c>
      <c r="V370" s="1">
        <f ca="1">SUMIFS(INDIRECT($F$1&amp;$F370&amp;":"&amp;$F370),INDIRECT($F$1&amp;dbP!$D$2&amp;":"&amp;dbP!$D$2),"&gt;="&amp;V$6,INDIRECT($F$1&amp;dbP!$D$2&amp;":"&amp;dbP!$D$2),"&lt;="&amp;V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W370" s="1">
        <f ca="1">SUMIFS(INDIRECT($F$1&amp;$F370&amp;":"&amp;$F370),INDIRECT($F$1&amp;dbP!$D$2&amp;":"&amp;dbP!$D$2),"&gt;="&amp;W$6,INDIRECT($F$1&amp;dbP!$D$2&amp;":"&amp;dbP!$D$2),"&lt;="&amp;W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X370" s="1">
        <f ca="1">SUMIFS(INDIRECT($F$1&amp;$F370&amp;":"&amp;$F370),INDIRECT($F$1&amp;dbP!$D$2&amp;":"&amp;dbP!$D$2),"&gt;="&amp;X$6,INDIRECT($F$1&amp;dbP!$D$2&amp;":"&amp;dbP!$D$2),"&lt;="&amp;X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Y370" s="1">
        <f ca="1">SUMIFS(INDIRECT($F$1&amp;$F370&amp;":"&amp;$F370),INDIRECT($F$1&amp;dbP!$D$2&amp;":"&amp;dbP!$D$2),"&gt;="&amp;Y$6,INDIRECT($F$1&amp;dbP!$D$2&amp;":"&amp;dbP!$D$2),"&lt;="&amp;Y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104303.4816406</v>
      </c>
      <c r="Z370" s="1">
        <f ca="1">SUMIFS(INDIRECT($F$1&amp;$F370&amp;":"&amp;$F370),INDIRECT($F$1&amp;dbP!$D$2&amp;":"&amp;dbP!$D$2),"&gt;="&amp;Z$6,INDIRECT($F$1&amp;dbP!$D$2&amp;":"&amp;dbP!$D$2),"&lt;="&amp;Z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A370" s="1">
        <f ca="1">SUMIFS(INDIRECT($F$1&amp;$F370&amp;":"&amp;$F370),INDIRECT($F$1&amp;dbP!$D$2&amp;":"&amp;dbP!$D$2),"&gt;="&amp;AA$6,INDIRECT($F$1&amp;dbP!$D$2&amp;":"&amp;dbP!$D$2),"&lt;="&amp;AA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B370" s="1">
        <f ca="1">SUMIFS(INDIRECT($F$1&amp;$F370&amp;":"&amp;$F370),INDIRECT($F$1&amp;dbP!$D$2&amp;":"&amp;dbP!$D$2),"&gt;="&amp;AB$6,INDIRECT($F$1&amp;dbP!$D$2&amp;":"&amp;dbP!$D$2),"&lt;="&amp;AB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C370" s="1">
        <f ca="1">SUMIFS(INDIRECT($F$1&amp;$F370&amp;":"&amp;$F370),INDIRECT($F$1&amp;dbP!$D$2&amp;":"&amp;dbP!$D$2),"&gt;="&amp;AC$6,INDIRECT($F$1&amp;dbP!$D$2&amp;":"&amp;dbP!$D$2),"&lt;="&amp;AC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D370" s="1">
        <f ca="1">SUMIFS(INDIRECT($F$1&amp;$F370&amp;":"&amp;$F370),INDIRECT($F$1&amp;dbP!$D$2&amp;":"&amp;dbP!$D$2),"&gt;="&amp;AD$6,INDIRECT($F$1&amp;dbP!$D$2&amp;":"&amp;dbP!$D$2),"&lt;="&amp;AD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E370" s="1">
        <f ca="1">SUMIFS(INDIRECT($F$1&amp;$F370&amp;":"&amp;$F370),INDIRECT($F$1&amp;dbP!$D$2&amp;":"&amp;dbP!$D$2),"&gt;="&amp;AE$6,INDIRECT($F$1&amp;dbP!$D$2&amp;":"&amp;dbP!$D$2),"&lt;="&amp;AE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F370" s="1">
        <f ca="1">SUMIFS(INDIRECT($F$1&amp;$F370&amp;":"&amp;$F370),INDIRECT($F$1&amp;dbP!$D$2&amp;":"&amp;dbP!$D$2),"&gt;="&amp;AF$6,INDIRECT($F$1&amp;dbP!$D$2&amp;":"&amp;dbP!$D$2),"&lt;="&amp;AF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G370" s="1">
        <f ca="1">SUMIFS(INDIRECT($F$1&amp;$F370&amp;":"&amp;$F370),INDIRECT($F$1&amp;dbP!$D$2&amp;":"&amp;dbP!$D$2),"&gt;="&amp;AG$6,INDIRECT($F$1&amp;dbP!$D$2&amp;":"&amp;dbP!$D$2),"&lt;="&amp;AG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H370" s="1">
        <f ca="1">SUMIFS(INDIRECT($F$1&amp;$F370&amp;":"&amp;$F370),INDIRECT($F$1&amp;dbP!$D$2&amp;":"&amp;dbP!$D$2),"&gt;="&amp;AH$6,INDIRECT($F$1&amp;dbP!$D$2&amp;":"&amp;dbP!$D$2),"&lt;="&amp;AH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I370" s="1">
        <f ca="1">SUMIFS(INDIRECT($F$1&amp;$F370&amp;":"&amp;$F370),INDIRECT($F$1&amp;dbP!$D$2&amp;":"&amp;dbP!$D$2),"&gt;="&amp;AI$6,INDIRECT($F$1&amp;dbP!$D$2&amp;":"&amp;dbP!$D$2),"&lt;="&amp;AI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J370" s="1">
        <f ca="1">SUMIFS(INDIRECT($F$1&amp;$F370&amp;":"&amp;$F370),INDIRECT($F$1&amp;dbP!$D$2&amp;":"&amp;dbP!$D$2),"&gt;="&amp;AJ$6,INDIRECT($F$1&amp;dbP!$D$2&amp;":"&amp;dbP!$D$2),"&lt;="&amp;AJ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K370" s="1">
        <f ca="1">SUMIFS(INDIRECT($F$1&amp;$F370&amp;":"&amp;$F370),INDIRECT($F$1&amp;dbP!$D$2&amp;":"&amp;dbP!$D$2),"&gt;="&amp;AK$6,INDIRECT($F$1&amp;dbP!$D$2&amp;":"&amp;dbP!$D$2),"&lt;="&amp;AK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L370" s="1">
        <f ca="1">SUMIFS(INDIRECT($F$1&amp;$F370&amp;":"&amp;$F370),INDIRECT($F$1&amp;dbP!$D$2&amp;":"&amp;dbP!$D$2),"&gt;="&amp;AL$6,INDIRECT($F$1&amp;dbP!$D$2&amp;":"&amp;dbP!$D$2),"&lt;="&amp;AL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M370" s="1">
        <f ca="1">SUMIFS(INDIRECT($F$1&amp;$F370&amp;":"&amp;$F370),INDIRECT($F$1&amp;dbP!$D$2&amp;":"&amp;dbP!$D$2),"&gt;="&amp;AM$6,INDIRECT($F$1&amp;dbP!$D$2&amp;":"&amp;dbP!$D$2),"&lt;="&amp;AM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N370" s="1">
        <f ca="1">SUMIFS(INDIRECT($F$1&amp;$F370&amp;":"&amp;$F370),INDIRECT($F$1&amp;dbP!$D$2&amp;":"&amp;dbP!$D$2),"&gt;="&amp;AN$6,INDIRECT($F$1&amp;dbP!$D$2&amp;":"&amp;dbP!$D$2),"&lt;="&amp;AN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O370" s="1">
        <f ca="1">SUMIFS(INDIRECT($F$1&amp;$F370&amp;":"&amp;$F370),INDIRECT($F$1&amp;dbP!$D$2&amp;":"&amp;dbP!$D$2),"&gt;="&amp;AO$6,INDIRECT($F$1&amp;dbP!$D$2&amp;":"&amp;dbP!$D$2),"&lt;="&amp;AO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P370" s="1">
        <f ca="1">SUMIFS(INDIRECT($F$1&amp;$F370&amp;":"&amp;$F370),INDIRECT($F$1&amp;dbP!$D$2&amp;":"&amp;dbP!$D$2),"&gt;="&amp;AP$6,INDIRECT($F$1&amp;dbP!$D$2&amp;":"&amp;dbP!$D$2),"&lt;="&amp;AP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Q370" s="1">
        <f ca="1">SUMIFS(INDIRECT($F$1&amp;$F370&amp;":"&amp;$F370),INDIRECT($F$1&amp;dbP!$D$2&amp;":"&amp;dbP!$D$2),"&gt;="&amp;AQ$6,INDIRECT($F$1&amp;dbP!$D$2&amp;":"&amp;dbP!$D$2),"&lt;="&amp;AQ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R370" s="1">
        <f ca="1">SUMIFS(INDIRECT($F$1&amp;$F370&amp;":"&amp;$F370),INDIRECT($F$1&amp;dbP!$D$2&amp;":"&amp;dbP!$D$2),"&gt;="&amp;AR$6,INDIRECT($F$1&amp;dbP!$D$2&amp;":"&amp;dbP!$D$2),"&lt;="&amp;AR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S370" s="1">
        <f ca="1">SUMIFS(INDIRECT($F$1&amp;$F370&amp;":"&amp;$F370),INDIRECT($F$1&amp;dbP!$D$2&amp;":"&amp;dbP!$D$2),"&gt;="&amp;AS$6,INDIRECT($F$1&amp;dbP!$D$2&amp;":"&amp;dbP!$D$2),"&lt;="&amp;AS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T370" s="1">
        <f ca="1">SUMIFS(INDIRECT($F$1&amp;$F370&amp;":"&amp;$F370),INDIRECT($F$1&amp;dbP!$D$2&amp;":"&amp;dbP!$D$2),"&gt;="&amp;AT$6,INDIRECT($F$1&amp;dbP!$D$2&amp;":"&amp;dbP!$D$2),"&lt;="&amp;AT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U370" s="1">
        <f ca="1">SUMIFS(INDIRECT($F$1&amp;$F370&amp;":"&amp;$F370),INDIRECT($F$1&amp;dbP!$D$2&amp;":"&amp;dbP!$D$2),"&gt;="&amp;AU$6,INDIRECT($F$1&amp;dbP!$D$2&amp;":"&amp;dbP!$D$2),"&lt;="&amp;AU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V370" s="1">
        <f ca="1">SUMIFS(INDIRECT($F$1&amp;$F370&amp;":"&amp;$F370),INDIRECT($F$1&amp;dbP!$D$2&amp;":"&amp;dbP!$D$2),"&gt;="&amp;AV$6,INDIRECT($F$1&amp;dbP!$D$2&amp;":"&amp;dbP!$D$2),"&lt;="&amp;AV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W370" s="1">
        <f ca="1">SUMIFS(INDIRECT($F$1&amp;$F370&amp;":"&amp;$F370),INDIRECT($F$1&amp;dbP!$D$2&amp;":"&amp;dbP!$D$2),"&gt;="&amp;AW$6,INDIRECT($F$1&amp;dbP!$D$2&amp;":"&amp;dbP!$D$2),"&lt;="&amp;AW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X370" s="1">
        <f ca="1">SUMIFS(INDIRECT($F$1&amp;$F370&amp;":"&amp;$F370),INDIRECT($F$1&amp;dbP!$D$2&amp;":"&amp;dbP!$D$2),"&gt;="&amp;AX$6,INDIRECT($F$1&amp;dbP!$D$2&amp;":"&amp;dbP!$D$2),"&lt;="&amp;AX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Y370" s="1">
        <f ca="1">SUMIFS(INDIRECT($F$1&amp;$F370&amp;":"&amp;$F370),INDIRECT($F$1&amp;dbP!$D$2&amp;":"&amp;dbP!$D$2),"&gt;="&amp;AY$6,INDIRECT($F$1&amp;dbP!$D$2&amp;":"&amp;dbP!$D$2),"&lt;="&amp;AY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AZ370" s="1">
        <f ca="1">SUMIFS(INDIRECT($F$1&amp;$F370&amp;":"&amp;$F370),INDIRECT($F$1&amp;dbP!$D$2&amp;":"&amp;dbP!$D$2),"&gt;="&amp;AZ$6,INDIRECT($F$1&amp;dbP!$D$2&amp;":"&amp;dbP!$D$2),"&lt;="&amp;AZ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A370" s="1">
        <f ca="1">SUMIFS(INDIRECT($F$1&amp;$F370&amp;":"&amp;$F370),INDIRECT($F$1&amp;dbP!$D$2&amp;":"&amp;dbP!$D$2),"&gt;="&amp;BA$6,INDIRECT($F$1&amp;dbP!$D$2&amp;":"&amp;dbP!$D$2),"&lt;="&amp;BA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B370" s="1">
        <f ca="1">SUMIFS(INDIRECT($F$1&amp;$F370&amp;":"&amp;$F370),INDIRECT($F$1&amp;dbP!$D$2&amp;":"&amp;dbP!$D$2),"&gt;="&amp;BB$6,INDIRECT($F$1&amp;dbP!$D$2&amp;":"&amp;dbP!$D$2),"&lt;="&amp;BB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C370" s="1">
        <f ca="1">SUMIFS(INDIRECT($F$1&amp;$F370&amp;":"&amp;$F370),INDIRECT($F$1&amp;dbP!$D$2&amp;":"&amp;dbP!$D$2),"&gt;="&amp;BC$6,INDIRECT($F$1&amp;dbP!$D$2&amp;":"&amp;dbP!$D$2),"&lt;="&amp;BC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D370" s="1">
        <f ca="1">SUMIFS(INDIRECT($F$1&amp;$F370&amp;":"&amp;$F370),INDIRECT($F$1&amp;dbP!$D$2&amp;":"&amp;dbP!$D$2),"&gt;="&amp;BD$6,INDIRECT($F$1&amp;dbP!$D$2&amp;":"&amp;dbP!$D$2),"&lt;="&amp;BD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  <c r="BE370" s="1">
        <f ca="1">SUMIFS(INDIRECT($F$1&amp;$F370&amp;":"&amp;$F370),INDIRECT($F$1&amp;dbP!$D$2&amp;":"&amp;dbP!$D$2),"&gt;="&amp;BE$6,INDIRECT($F$1&amp;dbP!$D$2&amp;":"&amp;dbP!$D$2),"&lt;="&amp;BE$7,INDIRECT($F$1&amp;dbP!$O$2&amp;":"&amp;dbP!$O$2),$H370,INDIRECT($F$1&amp;dbP!$P$2&amp;":"&amp;dbP!$P$2),IF($I370=$J370,"*",$I370),INDIRECT($F$1&amp;dbP!$Q$2&amp;":"&amp;dbP!$Q$2),IF(OR($I370=$J370,"  "&amp;$I370=$J370),"*",RIGHT($J370,LEN($J370)-4)),INDIRECT($F$1&amp;dbP!$AC$2&amp;":"&amp;dbP!$AC$2),RepP!$J$3)</f>
        <v>0</v>
      </c>
    </row>
    <row r="371" spans="2:57" x14ac:dyDescent="0.3">
      <c r="B371" s="1">
        <f>MAX(B$246:B370)+1</f>
        <v>128</v>
      </c>
      <c r="D371" s="1" t="str">
        <f ca="1">INDIRECT($B$1&amp;Items!T$2&amp;$B371)</f>
        <v>CF(-)</v>
      </c>
      <c r="F371" s="1" t="str">
        <f ca="1">INDIRECT($B$1&amp;Items!P$2&amp;$B371)</f>
        <v>AA</v>
      </c>
      <c r="H371" s="13" t="str">
        <f ca="1">INDIRECT($B$1&amp;Items!M$2&amp;$B371)</f>
        <v>Оплата операционных расходов</v>
      </c>
      <c r="I371" s="13" t="str">
        <f ca="1">IF(INDIRECT($B$1&amp;Items!N$2&amp;$B371)="",H371,INDIRECT($B$1&amp;Items!N$2&amp;$B371))</f>
        <v>Оплата операционных расходов - блок-4</v>
      </c>
      <c r="J371" s="1" t="str">
        <f ca="1">IF(INDIRECT($B$1&amp;Items!O$2&amp;$B371)="",IF(H371&lt;&gt;I371,"  "&amp;I371,I371),"    "&amp;INDIRECT($B$1&amp;Items!O$2&amp;$B371))</f>
        <v xml:space="preserve">    Операционные расходы - 4-4</v>
      </c>
      <c r="S371" s="1">
        <f ca="1">SUM($U371:INDIRECT(ADDRESS(ROW(),SUMIFS($1:$1,$5:$5,MAX($5:$5)))))</f>
        <v>58081.884599700003</v>
      </c>
      <c r="V371" s="1">
        <f ca="1">SUMIFS(INDIRECT($F$1&amp;$F371&amp;":"&amp;$F371),INDIRECT($F$1&amp;dbP!$D$2&amp;":"&amp;dbP!$D$2),"&gt;="&amp;V$6,INDIRECT($F$1&amp;dbP!$D$2&amp;":"&amp;dbP!$D$2),"&lt;="&amp;V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W371" s="1">
        <f ca="1">SUMIFS(INDIRECT($F$1&amp;$F371&amp;":"&amp;$F371),INDIRECT($F$1&amp;dbP!$D$2&amp;":"&amp;dbP!$D$2),"&gt;="&amp;W$6,INDIRECT($F$1&amp;dbP!$D$2&amp;":"&amp;dbP!$D$2),"&lt;="&amp;W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X371" s="1">
        <f ca="1">SUMIFS(INDIRECT($F$1&amp;$F371&amp;":"&amp;$F371),INDIRECT($F$1&amp;dbP!$D$2&amp;":"&amp;dbP!$D$2),"&gt;="&amp;X$6,INDIRECT($F$1&amp;dbP!$D$2&amp;":"&amp;dbP!$D$2),"&lt;="&amp;X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Y371" s="1">
        <f ca="1">SUMIFS(INDIRECT($F$1&amp;$F371&amp;":"&amp;$F371),INDIRECT($F$1&amp;dbP!$D$2&amp;":"&amp;dbP!$D$2),"&gt;="&amp;Y$6,INDIRECT($F$1&amp;dbP!$D$2&amp;":"&amp;dbP!$D$2),"&lt;="&amp;Y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58081.884599700003</v>
      </c>
      <c r="Z371" s="1">
        <f ca="1">SUMIFS(INDIRECT($F$1&amp;$F371&amp;":"&amp;$F371),INDIRECT($F$1&amp;dbP!$D$2&amp;":"&amp;dbP!$D$2),"&gt;="&amp;Z$6,INDIRECT($F$1&amp;dbP!$D$2&amp;":"&amp;dbP!$D$2),"&lt;="&amp;Z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A371" s="1">
        <f ca="1">SUMIFS(INDIRECT($F$1&amp;$F371&amp;":"&amp;$F371),INDIRECT($F$1&amp;dbP!$D$2&amp;":"&amp;dbP!$D$2),"&gt;="&amp;AA$6,INDIRECT($F$1&amp;dbP!$D$2&amp;":"&amp;dbP!$D$2),"&lt;="&amp;AA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B371" s="1">
        <f ca="1">SUMIFS(INDIRECT($F$1&amp;$F371&amp;":"&amp;$F371),INDIRECT($F$1&amp;dbP!$D$2&amp;":"&amp;dbP!$D$2),"&gt;="&amp;AB$6,INDIRECT($F$1&amp;dbP!$D$2&amp;":"&amp;dbP!$D$2),"&lt;="&amp;AB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C371" s="1">
        <f ca="1">SUMIFS(INDIRECT($F$1&amp;$F371&amp;":"&amp;$F371),INDIRECT($F$1&amp;dbP!$D$2&amp;":"&amp;dbP!$D$2),"&gt;="&amp;AC$6,INDIRECT($F$1&amp;dbP!$D$2&amp;":"&amp;dbP!$D$2),"&lt;="&amp;AC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D371" s="1">
        <f ca="1">SUMIFS(INDIRECT($F$1&amp;$F371&amp;":"&amp;$F371),INDIRECT($F$1&amp;dbP!$D$2&amp;":"&amp;dbP!$D$2),"&gt;="&amp;AD$6,INDIRECT($F$1&amp;dbP!$D$2&amp;":"&amp;dbP!$D$2),"&lt;="&amp;AD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E371" s="1">
        <f ca="1">SUMIFS(INDIRECT($F$1&amp;$F371&amp;":"&amp;$F371),INDIRECT($F$1&amp;dbP!$D$2&amp;":"&amp;dbP!$D$2),"&gt;="&amp;AE$6,INDIRECT($F$1&amp;dbP!$D$2&amp;":"&amp;dbP!$D$2),"&lt;="&amp;AE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F371" s="1">
        <f ca="1">SUMIFS(INDIRECT($F$1&amp;$F371&amp;":"&amp;$F371),INDIRECT($F$1&amp;dbP!$D$2&amp;":"&amp;dbP!$D$2),"&gt;="&amp;AF$6,INDIRECT($F$1&amp;dbP!$D$2&amp;":"&amp;dbP!$D$2),"&lt;="&amp;AF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G371" s="1">
        <f ca="1">SUMIFS(INDIRECT($F$1&amp;$F371&amp;":"&amp;$F371),INDIRECT($F$1&amp;dbP!$D$2&amp;":"&amp;dbP!$D$2),"&gt;="&amp;AG$6,INDIRECT($F$1&amp;dbP!$D$2&amp;":"&amp;dbP!$D$2),"&lt;="&amp;AG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H371" s="1">
        <f ca="1">SUMIFS(INDIRECT($F$1&amp;$F371&amp;":"&amp;$F371),INDIRECT($F$1&amp;dbP!$D$2&amp;":"&amp;dbP!$D$2),"&gt;="&amp;AH$6,INDIRECT($F$1&amp;dbP!$D$2&amp;":"&amp;dbP!$D$2),"&lt;="&amp;AH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I371" s="1">
        <f ca="1">SUMIFS(INDIRECT($F$1&amp;$F371&amp;":"&amp;$F371),INDIRECT($F$1&amp;dbP!$D$2&amp;":"&amp;dbP!$D$2),"&gt;="&amp;AI$6,INDIRECT($F$1&amp;dbP!$D$2&amp;":"&amp;dbP!$D$2),"&lt;="&amp;AI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J371" s="1">
        <f ca="1">SUMIFS(INDIRECT($F$1&amp;$F371&amp;":"&amp;$F371),INDIRECT($F$1&amp;dbP!$D$2&amp;":"&amp;dbP!$D$2),"&gt;="&amp;AJ$6,INDIRECT($F$1&amp;dbP!$D$2&amp;":"&amp;dbP!$D$2),"&lt;="&amp;AJ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K371" s="1">
        <f ca="1">SUMIFS(INDIRECT($F$1&amp;$F371&amp;":"&amp;$F371),INDIRECT($F$1&amp;dbP!$D$2&amp;":"&amp;dbP!$D$2),"&gt;="&amp;AK$6,INDIRECT($F$1&amp;dbP!$D$2&amp;":"&amp;dbP!$D$2),"&lt;="&amp;AK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L371" s="1">
        <f ca="1">SUMIFS(INDIRECT($F$1&amp;$F371&amp;":"&amp;$F371),INDIRECT($F$1&amp;dbP!$D$2&amp;":"&amp;dbP!$D$2),"&gt;="&amp;AL$6,INDIRECT($F$1&amp;dbP!$D$2&amp;":"&amp;dbP!$D$2),"&lt;="&amp;AL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M371" s="1">
        <f ca="1">SUMIFS(INDIRECT($F$1&amp;$F371&amp;":"&amp;$F371),INDIRECT($F$1&amp;dbP!$D$2&amp;":"&amp;dbP!$D$2),"&gt;="&amp;AM$6,INDIRECT($F$1&amp;dbP!$D$2&amp;":"&amp;dbP!$D$2),"&lt;="&amp;AM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N371" s="1">
        <f ca="1">SUMIFS(INDIRECT($F$1&amp;$F371&amp;":"&amp;$F371),INDIRECT($F$1&amp;dbP!$D$2&amp;":"&amp;dbP!$D$2),"&gt;="&amp;AN$6,INDIRECT($F$1&amp;dbP!$D$2&amp;":"&amp;dbP!$D$2),"&lt;="&amp;AN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O371" s="1">
        <f ca="1">SUMIFS(INDIRECT($F$1&amp;$F371&amp;":"&amp;$F371),INDIRECT($F$1&amp;dbP!$D$2&amp;":"&amp;dbP!$D$2),"&gt;="&amp;AO$6,INDIRECT($F$1&amp;dbP!$D$2&amp;":"&amp;dbP!$D$2),"&lt;="&amp;AO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P371" s="1">
        <f ca="1">SUMIFS(INDIRECT($F$1&amp;$F371&amp;":"&amp;$F371),INDIRECT($F$1&amp;dbP!$D$2&amp;":"&amp;dbP!$D$2),"&gt;="&amp;AP$6,INDIRECT($F$1&amp;dbP!$D$2&amp;":"&amp;dbP!$D$2),"&lt;="&amp;AP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Q371" s="1">
        <f ca="1">SUMIFS(INDIRECT($F$1&amp;$F371&amp;":"&amp;$F371),INDIRECT($F$1&amp;dbP!$D$2&amp;":"&amp;dbP!$D$2),"&gt;="&amp;AQ$6,INDIRECT($F$1&amp;dbP!$D$2&amp;":"&amp;dbP!$D$2),"&lt;="&amp;AQ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R371" s="1">
        <f ca="1">SUMIFS(INDIRECT($F$1&amp;$F371&amp;":"&amp;$F371),INDIRECT($F$1&amp;dbP!$D$2&amp;":"&amp;dbP!$D$2),"&gt;="&amp;AR$6,INDIRECT($F$1&amp;dbP!$D$2&amp;":"&amp;dbP!$D$2),"&lt;="&amp;AR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S371" s="1">
        <f ca="1">SUMIFS(INDIRECT($F$1&amp;$F371&amp;":"&amp;$F371),INDIRECT($F$1&amp;dbP!$D$2&amp;":"&amp;dbP!$D$2),"&gt;="&amp;AS$6,INDIRECT($F$1&amp;dbP!$D$2&amp;":"&amp;dbP!$D$2),"&lt;="&amp;AS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T371" s="1">
        <f ca="1">SUMIFS(INDIRECT($F$1&amp;$F371&amp;":"&amp;$F371),INDIRECT($F$1&amp;dbP!$D$2&amp;":"&amp;dbP!$D$2),"&gt;="&amp;AT$6,INDIRECT($F$1&amp;dbP!$D$2&amp;":"&amp;dbP!$D$2),"&lt;="&amp;AT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U371" s="1">
        <f ca="1">SUMIFS(INDIRECT($F$1&amp;$F371&amp;":"&amp;$F371),INDIRECT($F$1&amp;dbP!$D$2&amp;":"&amp;dbP!$D$2),"&gt;="&amp;AU$6,INDIRECT($F$1&amp;dbP!$D$2&amp;":"&amp;dbP!$D$2),"&lt;="&amp;AU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V371" s="1">
        <f ca="1">SUMIFS(INDIRECT($F$1&amp;$F371&amp;":"&amp;$F371),INDIRECT($F$1&amp;dbP!$D$2&amp;":"&amp;dbP!$D$2),"&gt;="&amp;AV$6,INDIRECT($F$1&amp;dbP!$D$2&amp;":"&amp;dbP!$D$2),"&lt;="&amp;AV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W371" s="1">
        <f ca="1">SUMIFS(INDIRECT($F$1&amp;$F371&amp;":"&amp;$F371),INDIRECT($F$1&amp;dbP!$D$2&amp;":"&amp;dbP!$D$2),"&gt;="&amp;AW$6,INDIRECT($F$1&amp;dbP!$D$2&amp;":"&amp;dbP!$D$2),"&lt;="&amp;AW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X371" s="1">
        <f ca="1">SUMIFS(INDIRECT($F$1&amp;$F371&amp;":"&amp;$F371),INDIRECT($F$1&amp;dbP!$D$2&amp;":"&amp;dbP!$D$2),"&gt;="&amp;AX$6,INDIRECT($F$1&amp;dbP!$D$2&amp;":"&amp;dbP!$D$2),"&lt;="&amp;AX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Y371" s="1">
        <f ca="1">SUMIFS(INDIRECT($F$1&amp;$F371&amp;":"&amp;$F371),INDIRECT($F$1&amp;dbP!$D$2&amp;":"&amp;dbP!$D$2),"&gt;="&amp;AY$6,INDIRECT($F$1&amp;dbP!$D$2&amp;":"&amp;dbP!$D$2),"&lt;="&amp;AY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AZ371" s="1">
        <f ca="1">SUMIFS(INDIRECT($F$1&amp;$F371&amp;":"&amp;$F371),INDIRECT($F$1&amp;dbP!$D$2&amp;":"&amp;dbP!$D$2),"&gt;="&amp;AZ$6,INDIRECT($F$1&amp;dbP!$D$2&amp;":"&amp;dbP!$D$2),"&lt;="&amp;AZ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A371" s="1">
        <f ca="1">SUMIFS(INDIRECT($F$1&amp;$F371&amp;":"&amp;$F371),INDIRECT($F$1&amp;dbP!$D$2&amp;":"&amp;dbP!$D$2),"&gt;="&amp;BA$6,INDIRECT($F$1&amp;dbP!$D$2&amp;":"&amp;dbP!$D$2),"&lt;="&amp;BA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B371" s="1">
        <f ca="1">SUMIFS(INDIRECT($F$1&amp;$F371&amp;":"&amp;$F371),INDIRECT($F$1&amp;dbP!$D$2&amp;":"&amp;dbP!$D$2),"&gt;="&amp;BB$6,INDIRECT($F$1&amp;dbP!$D$2&amp;":"&amp;dbP!$D$2),"&lt;="&amp;BB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C371" s="1">
        <f ca="1">SUMIFS(INDIRECT($F$1&amp;$F371&amp;":"&amp;$F371),INDIRECT($F$1&amp;dbP!$D$2&amp;":"&amp;dbP!$D$2),"&gt;="&amp;BC$6,INDIRECT($F$1&amp;dbP!$D$2&amp;":"&amp;dbP!$D$2),"&lt;="&amp;BC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D371" s="1">
        <f ca="1">SUMIFS(INDIRECT($F$1&amp;$F371&amp;":"&amp;$F371),INDIRECT($F$1&amp;dbP!$D$2&amp;":"&amp;dbP!$D$2),"&gt;="&amp;BD$6,INDIRECT($F$1&amp;dbP!$D$2&amp;":"&amp;dbP!$D$2),"&lt;="&amp;BD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  <c r="BE371" s="1">
        <f ca="1">SUMIFS(INDIRECT($F$1&amp;$F371&amp;":"&amp;$F371),INDIRECT($F$1&amp;dbP!$D$2&amp;":"&amp;dbP!$D$2),"&gt;="&amp;BE$6,INDIRECT($F$1&amp;dbP!$D$2&amp;":"&amp;dbP!$D$2),"&lt;="&amp;BE$7,INDIRECT($F$1&amp;dbP!$O$2&amp;":"&amp;dbP!$O$2),$H371,INDIRECT($F$1&amp;dbP!$P$2&amp;":"&amp;dbP!$P$2),IF($I371=$J371,"*",$I371),INDIRECT($F$1&amp;dbP!$Q$2&amp;":"&amp;dbP!$Q$2),IF(OR($I371=$J371,"  "&amp;$I371=$J371),"*",RIGHT($J371,LEN($J371)-4)),INDIRECT($F$1&amp;dbP!$AC$2&amp;":"&amp;dbP!$AC$2),RepP!$J$3)</f>
        <v>0</v>
      </c>
    </row>
    <row r="372" spans="2:57" x14ac:dyDescent="0.3">
      <c r="B372" s="1">
        <f>MAX(B$246:B371)+1</f>
        <v>129</v>
      </c>
      <c r="D372" s="1" t="str">
        <f ca="1">INDIRECT($B$1&amp;Items!T$2&amp;$B372)</f>
        <v>CF(-)</v>
      </c>
      <c r="F372" s="1" t="str">
        <f ca="1">INDIRECT($B$1&amp;Items!P$2&amp;$B372)</f>
        <v>AA</v>
      </c>
      <c r="H372" s="13" t="str">
        <f ca="1">INDIRECT($B$1&amp;Items!M$2&amp;$B372)</f>
        <v>Оплата операционных расходов</v>
      </c>
      <c r="I372" s="13" t="str">
        <f ca="1">IF(INDIRECT($B$1&amp;Items!N$2&amp;$B372)="",H372,INDIRECT($B$1&amp;Items!N$2&amp;$B372))</f>
        <v>Оплата операционных расходов - блок-4</v>
      </c>
      <c r="J372" s="1" t="str">
        <f ca="1">IF(INDIRECT($B$1&amp;Items!O$2&amp;$B372)="",IF(H372&lt;&gt;I372,"  "&amp;I372,I372),"    "&amp;INDIRECT($B$1&amp;Items!O$2&amp;$B372))</f>
        <v xml:space="preserve">    Операционные расходы - 4-5</v>
      </c>
      <c r="S372" s="1">
        <f ca="1">SUM($U372:INDIRECT(ADDRESS(ROW(),SUMIFS($1:$1,$5:$5,MAX($5:$5)))))</f>
        <v>302431.49784297001</v>
      </c>
      <c r="V372" s="1">
        <f ca="1">SUMIFS(INDIRECT($F$1&amp;$F372&amp;":"&amp;$F372),INDIRECT($F$1&amp;dbP!$D$2&amp;":"&amp;dbP!$D$2),"&gt;="&amp;V$6,INDIRECT($F$1&amp;dbP!$D$2&amp;":"&amp;dbP!$D$2),"&lt;="&amp;V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W372" s="1">
        <f ca="1">SUMIFS(INDIRECT($F$1&amp;$F372&amp;":"&amp;$F372),INDIRECT($F$1&amp;dbP!$D$2&amp;":"&amp;dbP!$D$2),"&gt;="&amp;W$6,INDIRECT($F$1&amp;dbP!$D$2&amp;":"&amp;dbP!$D$2),"&lt;="&amp;W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X372" s="1">
        <f ca="1">SUMIFS(INDIRECT($F$1&amp;$F372&amp;":"&amp;$F372),INDIRECT($F$1&amp;dbP!$D$2&amp;":"&amp;dbP!$D$2),"&gt;="&amp;X$6,INDIRECT($F$1&amp;dbP!$D$2&amp;":"&amp;dbP!$D$2),"&lt;="&amp;X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Y372" s="1">
        <f ca="1">SUMIFS(INDIRECT($F$1&amp;$F372&amp;":"&amp;$F372),INDIRECT($F$1&amp;dbP!$D$2&amp;":"&amp;dbP!$D$2),"&gt;="&amp;Y$6,INDIRECT($F$1&amp;dbP!$D$2&amp;":"&amp;dbP!$D$2),"&lt;="&amp;Y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Z372" s="1">
        <f ca="1">SUMIFS(INDIRECT($F$1&amp;$F372&amp;":"&amp;$F372),INDIRECT($F$1&amp;dbP!$D$2&amp;":"&amp;dbP!$D$2),"&gt;="&amp;Z$6,INDIRECT($F$1&amp;dbP!$D$2&amp;":"&amp;dbP!$D$2),"&lt;="&amp;Z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302431.49784297001</v>
      </c>
      <c r="AA372" s="1">
        <f ca="1">SUMIFS(INDIRECT($F$1&amp;$F372&amp;":"&amp;$F372),INDIRECT($F$1&amp;dbP!$D$2&amp;":"&amp;dbP!$D$2),"&gt;="&amp;AA$6,INDIRECT($F$1&amp;dbP!$D$2&amp;":"&amp;dbP!$D$2),"&lt;="&amp;AA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B372" s="1">
        <f ca="1">SUMIFS(INDIRECT($F$1&amp;$F372&amp;":"&amp;$F372),INDIRECT($F$1&amp;dbP!$D$2&amp;":"&amp;dbP!$D$2),"&gt;="&amp;AB$6,INDIRECT($F$1&amp;dbP!$D$2&amp;":"&amp;dbP!$D$2),"&lt;="&amp;AB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C372" s="1">
        <f ca="1">SUMIFS(INDIRECT($F$1&amp;$F372&amp;":"&amp;$F372),INDIRECT($F$1&amp;dbP!$D$2&amp;":"&amp;dbP!$D$2),"&gt;="&amp;AC$6,INDIRECT($F$1&amp;dbP!$D$2&amp;":"&amp;dbP!$D$2),"&lt;="&amp;AC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D372" s="1">
        <f ca="1">SUMIFS(INDIRECT($F$1&amp;$F372&amp;":"&amp;$F372),INDIRECT($F$1&amp;dbP!$D$2&amp;":"&amp;dbP!$D$2),"&gt;="&amp;AD$6,INDIRECT($F$1&amp;dbP!$D$2&amp;":"&amp;dbP!$D$2),"&lt;="&amp;AD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E372" s="1">
        <f ca="1">SUMIFS(INDIRECT($F$1&amp;$F372&amp;":"&amp;$F372),INDIRECT($F$1&amp;dbP!$D$2&amp;":"&amp;dbP!$D$2),"&gt;="&amp;AE$6,INDIRECT($F$1&amp;dbP!$D$2&amp;":"&amp;dbP!$D$2),"&lt;="&amp;AE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F372" s="1">
        <f ca="1">SUMIFS(INDIRECT($F$1&amp;$F372&amp;":"&amp;$F372),INDIRECT($F$1&amp;dbP!$D$2&amp;":"&amp;dbP!$D$2),"&gt;="&amp;AF$6,INDIRECT($F$1&amp;dbP!$D$2&amp;":"&amp;dbP!$D$2),"&lt;="&amp;AF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G372" s="1">
        <f ca="1">SUMIFS(INDIRECT($F$1&amp;$F372&amp;":"&amp;$F372),INDIRECT($F$1&amp;dbP!$D$2&amp;":"&amp;dbP!$D$2),"&gt;="&amp;AG$6,INDIRECT($F$1&amp;dbP!$D$2&amp;":"&amp;dbP!$D$2),"&lt;="&amp;AG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H372" s="1">
        <f ca="1">SUMIFS(INDIRECT($F$1&amp;$F372&amp;":"&amp;$F372),INDIRECT($F$1&amp;dbP!$D$2&amp;":"&amp;dbP!$D$2),"&gt;="&amp;AH$6,INDIRECT($F$1&amp;dbP!$D$2&amp;":"&amp;dbP!$D$2),"&lt;="&amp;AH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I372" s="1">
        <f ca="1">SUMIFS(INDIRECT($F$1&amp;$F372&amp;":"&amp;$F372),INDIRECT($F$1&amp;dbP!$D$2&amp;":"&amp;dbP!$D$2),"&gt;="&amp;AI$6,INDIRECT($F$1&amp;dbP!$D$2&amp;":"&amp;dbP!$D$2),"&lt;="&amp;AI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J372" s="1">
        <f ca="1">SUMIFS(INDIRECT($F$1&amp;$F372&amp;":"&amp;$F372),INDIRECT($F$1&amp;dbP!$D$2&amp;":"&amp;dbP!$D$2),"&gt;="&amp;AJ$6,INDIRECT($F$1&amp;dbP!$D$2&amp;":"&amp;dbP!$D$2),"&lt;="&amp;AJ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K372" s="1">
        <f ca="1">SUMIFS(INDIRECT($F$1&amp;$F372&amp;":"&amp;$F372),INDIRECT($F$1&amp;dbP!$D$2&amp;":"&amp;dbP!$D$2),"&gt;="&amp;AK$6,INDIRECT($F$1&amp;dbP!$D$2&amp;":"&amp;dbP!$D$2),"&lt;="&amp;AK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L372" s="1">
        <f ca="1">SUMIFS(INDIRECT($F$1&amp;$F372&amp;":"&amp;$F372),INDIRECT($F$1&amp;dbP!$D$2&amp;":"&amp;dbP!$D$2),"&gt;="&amp;AL$6,INDIRECT($F$1&amp;dbP!$D$2&amp;":"&amp;dbP!$D$2),"&lt;="&amp;AL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M372" s="1">
        <f ca="1">SUMIFS(INDIRECT($F$1&amp;$F372&amp;":"&amp;$F372),INDIRECT($F$1&amp;dbP!$D$2&amp;":"&amp;dbP!$D$2),"&gt;="&amp;AM$6,INDIRECT($F$1&amp;dbP!$D$2&amp;":"&amp;dbP!$D$2),"&lt;="&amp;AM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N372" s="1">
        <f ca="1">SUMIFS(INDIRECT($F$1&amp;$F372&amp;":"&amp;$F372),INDIRECT($F$1&amp;dbP!$D$2&amp;":"&amp;dbP!$D$2),"&gt;="&amp;AN$6,INDIRECT($F$1&amp;dbP!$D$2&amp;":"&amp;dbP!$D$2),"&lt;="&amp;AN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O372" s="1">
        <f ca="1">SUMIFS(INDIRECT($F$1&amp;$F372&amp;":"&amp;$F372),INDIRECT($F$1&amp;dbP!$D$2&amp;":"&amp;dbP!$D$2),"&gt;="&amp;AO$6,INDIRECT($F$1&amp;dbP!$D$2&amp;":"&amp;dbP!$D$2),"&lt;="&amp;AO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P372" s="1">
        <f ca="1">SUMIFS(INDIRECT($F$1&amp;$F372&amp;":"&amp;$F372),INDIRECT($F$1&amp;dbP!$D$2&amp;":"&amp;dbP!$D$2),"&gt;="&amp;AP$6,INDIRECT($F$1&amp;dbP!$D$2&amp;":"&amp;dbP!$D$2),"&lt;="&amp;AP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Q372" s="1">
        <f ca="1">SUMIFS(INDIRECT($F$1&amp;$F372&amp;":"&amp;$F372),INDIRECT($F$1&amp;dbP!$D$2&amp;":"&amp;dbP!$D$2),"&gt;="&amp;AQ$6,INDIRECT($F$1&amp;dbP!$D$2&amp;":"&amp;dbP!$D$2),"&lt;="&amp;AQ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R372" s="1">
        <f ca="1">SUMIFS(INDIRECT($F$1&amp;$F372&amp;":"&amp;$F372),INDIRECT($F$1&amp;dbP!$D$2&amp;":"&amp;dbP!$D$2),"&gt;="&amp;AR$6,INDIRECT($F$1&amp;dbP!$D$2&amp;":"&amp;dbP!$D$2),"&lt;="&amp;AR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S372" s="1">
        <f ca="1">SUMIFS(INDIRECT($F$1&amp;$F372&amp;":"&amp;$F372),INDIRECT($F$1&amp;dbP!$D$2&amp;":"&amp;dbP!$D$2),"&gt;="&amp;AS$6,INDIRECT($F$1&amp;dbP!$D$2&amp;":"&amp;dbP!$D$2),"&lt;="&amp;AS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T372" s="1">
        <f ca="1">SUMIFS(INDIRECT($F$1&amp;$F372&amp;":"&amp;$F372),INDIRECT($F$1&amp;dbP!$D$2&amp;":"&amp;dbP!$D$2),"&gt;="&amp;AT$6,INDIRECT($F$1&amp;dbP!$D$2&amp;":"&amp;dbP!$D$2),"&lt;="&amp;AT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U372" s="1">
        <f ca="1">SUMIFS(INDIRECT($F$1&amp;$F372&amp;":"&amp;$F372),INDIRECT($F$1&amp;dbP!$D$2&amp;":"&amp;dbP!$D$2),"&gt;="&amp;AU$6,INDIRECT($F$1&amp;dbP!$D$2&amp;":"&amp;dbP!$D$2),"&lt;="&amp;AU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V372" s="1">
        <f ca="1">SUMIFS(INDIRECT($F$1&amp;$F372&amp;":"&amp;$F372),INDIRECT($F$1&amp;dbP!$D$2&amp;":"&amp;dbP!$D$2),"&gt;="&amp;AV$6,INDIRECT($F$1&amp;dbP!$D$2&amp;":"&amp;dbP!$D$2),"&lt;="&amp;AV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W372" s="1">
        <f ca="1">SUMIFS(INDIRECT($F$1&amp;$F372&amp;":"&amp;$F372),INDIRECT($F$1&amp;dbP!$D$2&amp;":"&amp;dbP!$D$2),"&gt;="&amp;AW$6,INDIRECT($F$1&amp;dbP!$D$2&amp;":"&amp;dbP!$D$2),"&lt;="&amp;AW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X372" s="1">
        <f ca="1">SUMIFS(INDIRECT($F$1&amp;$F372&amp;":"&amp;$F372),INDIRECT($F$1&amp;dbP!$D$2&amp;":"&amp;dbP!$D$2),"&gt;="&amp;AX$6,INDIRECT($F$1&amp;dbP!$D$2&amp;":"&amp;dbP!$D$2),"&lt;="&amp;AX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Y372" s="1">
        <f ca="1">SUMIFS(INDIRECT($F$1&amp;$F372&amp;":"&amp;$F372),INDIRECT($F$1&amp;dbP!$D$2&amp;":"&amp;dbP!$D$2),"&gt;="&amp;AY$6,INDIRECT($F$1&amp;dbP!$D$2&amp;":"&amp;dbP!$D$2),"&lt;="&amp;AY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AZ372" s="1">
        <f ca="1">SUMIFS(INDIRECT($F$1&amp;$F372&amp;":"&amp;$F372),INDIRECT($F$1&amp;dbP!$D$2&amp;":"&amp;dbP!$D$2),"&gt;="&amp;AZ$6,INDIRECT($F$1&amp;dbP!$D$2&amp;":"&amp;dbP!$D$2),"&lt;="&amp;AZ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A372" s="1">
        <f ca="1">SUMIFS(INDIRECT($F$1&amp;$F372&amp;":"&amp;$F372),INDIRECT($F$1&amp;dbP!$D$2&amp;":"&amp;dbP!$D$2),"&gt;="&amp;BA$6,INDIRECT($F$1&amp;dbP!$D$2&amp;":"&amp;dbP!$D$2),"&lt;="&amp;BA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B372" s="1">
        <f ca="1">SUMIFS(INDIRECT($F$1&amp;$F372&amp;":"&amp;$F372),INDIRECT($F$1&amp;dbP!$D$2&amp;":"&amp;dbP!$D$2),"&gt;="&amp;BB$6,INDIRECT($F$1&amp;dbP!$D$2&amp;":"&amp;dbP!$D$2),"&lt;="&amp;BB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C372" s="1">
        <f ca="1">SUMIFS(INDIRECT($F$1&amp;$F372&amp;":"&amp;$F372),INDIRECT($F$1&amp;dbP!$D$2&amp;":"&amp;dbP!$D$2),"&gt;="&amp;BC$6,INDIRECT($F$1&amp;dbP!$D$2&amp;":"&amp;dbP!$D$2),"&lt;="&amp;BC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D372" s="1">
        <f ca="1">SUMIFS(INDIRECT($F$1&amp;$F372&amp;":"&amp;$F372),INDIRECT($F$1&amp;dbP!$D$2&amp;":"&amp;dbP!$D$2),"&gt;="&amp;BD$6,INDIRECT($F$1&amp;dbP!$D$2&amp;":"&amp;dbP!$D$2),"&lt;="&amp;BD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  <c r="BE372" s="1">
        <f ca="1">SUMIFS(INDIRECT($F$1&amp;$F372&amp;":"&amp;$F372),INDIRECT($F$1&amp;dbP!$D$2&amp;":"&amp;dbP!$D$2),"&gt;="&amp;BE$6,INDIRECT($F$1&amp;dbP!$D$2&amp;":"&amp;dbP!$D$2),"&lt;="&amp;BE$7,INDIRECT($F$1&amp;dbP!$O$2&amp;":"&amp;dbP!$O$2),$H372,INDIRECT($F$1&amp;dbP!$P$2&amp;":"&amp;dbP!$P$2),IF($I372=$J372,"*",$I372),INDIRECT($F$1&amp;dbP!$Q$2&amp;":"&amp;dbP!$Q$2),IF(OR($I372=$J372,"  "&amp;$I372=$J372),"*",RIGHT($J372,LEN($J372)-4)),INDIRECT($F$1&amp;dbP!$AC$2&amp;":"&amp;dbP!$AC$2),RepP!$J$3)</f>
        <v>0</v>
      </c>
    </row>
    <row r="373" spans="2:57" x14ac:dyDescent="0.3">
      <c r="B373" s="1">
        <f>MAX(B$246:B372)+1</f>
        <v>130</v>
      </c>
      <c r="D373" s="1" t="str">
        <f ca="1">INDIRECT($B$1&amp;Items!T$2&amp;$B373)</f>
        <v>CF(-)</v>
      </c>
      <c r="F373" s="1" t="str">
        <f ca="1">INDIRECT($B$1&amp;Items!P$2&amp;$B373)</f>
        <v>AA</v>
      </c>
      <c r="H373" s="13" t="str">
        <f ca="1">INDIRECT($B$1&amp;Items!M$2&amp;$B373)</f>
        <v>Оплата операционных расходов</v>
      </c>
      <c r="I373" s="13" t="str">
        <f ca="1">IF(INDIRECT($B$1&amp;Items!N$2&amp;$B373)="",H373,INDIRECT($B$1&amp;Items!N$2&amp;$B373))</f>
        <v>Оплата операционных расходов - блок-4</v>
      </c>
      <c r="J373" s="1" t="str">
        <f ca="1">IF(INDIRECT($B$1&amp;Items!O$2&amp;$B373)="",IF(H373&lt;&gt;I373,"  "&amp;I373,I373),"    "&amp;INDIRECT($B$1&amp;Items!O$2&amp;$B373))</f>
        <v xml:space="preserve">    Операционные расходы - 4-6</v>
      </c>
      <c r="S373" s="1">
        <f ca="1">SUM($U373:INDIRECT(ADDRESS(ROW(),SUMIFS($1:$1,$5:$5,MAX($5:$5)))))</f>
        <v>160478.35949082003</v>
      </c>
      <c r="V373" s="1">
        <f ca="1">SUMIFS(INDIRECT($F$1&amp;$F373&amp;":"&amp;$F373),INDIRECT($F$1&amp;dbP!$D$2&amp;":"&amp;dbP!$D$2),"&gt;="&amp;V$6,INDIRECT($F$1&amp;dbP!$D$2&amp;":"&amp;dbP!$D$2),"&lt;="&amp;V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W373" s="1">
        <f ca="1">SUMIFS(INDIRECT($F$1&amp;$F373&amp;":"&amp;$F373),INDIRECT($F$1&amp;dbP!$D$2&amp;":"&amp;dbP!$D$2),"&gt;="&amp;W$6,INDIRECT($F$1&amp;dbP!$D$2&amp;":"&amp;dbP!$D$2),"&lt;="&amp;W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X373" s="1">
        <f ca="1">SUMIFS(INDIRECT($F$1&amp;$F373&amp;":"&amp;$F373),INDIRECT($F$1&amp;dbP!$D$2&amp;":"&amp;dbP!$D$2),"&gt;="&amp;X$6,INDIRECT($F$1&amp;dbP!$D$2&amp;":"&amp;dbP!$D$2),"&lt;="&amp;X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Y373" s="1">
        <f ca="1">SUMIFS(INDIRECT($F$1&amp;$F373&amp;":"&amp;$F373),INDIRECT($F$1&amp;dbP!$D$2&amp;":"&amp;dbP!$D$2),"&gt;="&amp;Y$6,INDIRECT($F$1&amp;dbP!$D$2&amp;":"&amp;dbP!$D$2),"&lt;="&amp;Y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Z373" s="1">
        <f ca="1">SUMIFS(INDIRECT($F$1&amp;$F373&amp;":"&amp;$F373),INDIRECT($F$1&amp;dbP!$D$2&amp;":"&amp;dbP!$D$2),"&gt;="&amp;Z$6,INDIRECT($F$1&amp;dbP!$D$2&amp;":"&amp;dbP!$D$2),"&lt;="&amp;Z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A373" s="1">
        <f ca="1">SUMIFS(INDIRECT($F$1&amp;$F373&amp;":"&amp;$F373),INDIRECT($F$1&amp;dbP!$D$2&amp;":"&amp;dbP!$D$2),"&gt;="&amp;AA$6,INDIRECT($F$1&amp;dbP!$D$2&amp;":"&amp;dbP!$D$2),"&lt;="&amp;AA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160478.35949082003</v>
      </c>
      <c r="AB373" s="1">
        <f ca="1">SUMIFS(INDIRECT($F$1&amp;$F373&amp;":"&amp;$F373),INDIRECT($F$1&amp;dbP!$D$2&amp;":"&amp;dbP!$D$2),"&gt;="&amp;AB$6,INDIRECT($F$1&amp;dbP!$D$2&amp;":"&amp;dbP!$D$2),"&lt;="&amp;AB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C373" s="1">
        <f ca="1">SUMIFS(INDIRECT($F$1&amp;$F373&amp;":"&amp;$F373),INDIRECT($F$1&amp;dbP!$D$2&amp;":"&amp;dbP!$D$2),"&gt;="&amp;AC$6,INDIRECT($F$1&amp;dbP!$D$2&amp;":"&amp;dbP!$D$2),"&lt;="&amp;AC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D373" s="1">
        <f ca="1">SUMIFS(INDIRECT($F$1&amp;$F373&amp;":"&amp;$F373),INDIRECT($F$1&amp;dbP!$D$2&amp;":"&amp;dbP!$D$2),"&gt;="&amp;AD$6,INDIRECT($F$1&amp;dbP!$D$2&amp;":"&amp;dbP!$D$2),"&lt;="&amp;AD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E373" s="1">
        <f ca="1">SUMIFS(INDIRECT($F$1&amp;$F373&amp;":"&amp;$F373),INDIRECT($F$1&amp;dbP!$D$2&amp;":"&amp;dbP!$D$2),"&gt;="&amp;AE$6,INDIRECT($F$1&amp;dbP!$D$2&amp;":"&amp;dbP!$D$2),"&lt;="&amp;AE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F373" s="1">
        <f ca="1">SUMIFS(INDIRECT($F$1&amp;$F373&amp;":"&amp;$F373),INDIRECT($F$1&amp;dbP!$D$2&amp;":"&amp;dbP!$D$2),"&gt;="&amp;AF$6,INDIRECT($F$1&amp;dbP!$D$2&amp;":"&amp;dbP!$D$2),"&lt;="&amp;AF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G373" s="1">
        <f ca="1">SUMIFS(INDIRECT($F$1&amp;$F373&amp;":"&amp;$F373),INDIRECT($F$1&amp;dbP!$D$2&amp;":"&amp;dbP!$D$2),"&gt;="&amp;AG$6,INDIRECT($F$1&amp;dbP!$D$2&amp;":"&amp;dbP!$D$2),"&lt;="&amp;AG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H373" s="1">
        <f ca="1">SUMIFS(INDIRECT($F$1&amp;$F373&amp;":"&amp;$F373),INDIRECT($F$1&amp;dbP!$D$2&amp;":"&amp;dbP!$D$2),"&gt;="&amp;AH$6,INDIRECT($F$1&amp;dbP!$D$2&amp;":"&amp;dbP!$D$2),"&lt;="&amp;AH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I373" s="1">
        <f ca="1">SUMIFS(INDIRECT($F$1&amp;$F373&amp;":"&amp;$F373),INDIRECT($F$1&amp;dbP!$D$2&amp;":"&amp;dbP!$D$2),"&gt;="&amp;AI$6,INDIRECT($F$1&amp;dbP!$D$2&amp;":"&amp;dbP!$D$2),"&lt;="&amp;AI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J373" s="1">
        <f ca="1">SUMIFS(INDIRECT($F$1&amp;$F373&amp;":"&amp;$F373),INDIRECT($F$1&amp;dbP!$D$2&amp;":"&amp;dbP!$D$2),"&gt;="&amp;AJ$6,INDIRECT($F$1&amp;dbP!$D$2&amp;":"&amp;dbP!$D$2),"&lt;="&amp;AJ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K373" s="1">
        <f ca="1">SUMIFS(INDIRECT($F$1&amp;$F373&amp;":"&amp;$F373),INDIRECT($F$1&amp;dbP!$D$2&amp;":"&amp;dbP!$D$2),"&gt;="&amp;AK$6,INDIRECT($F$1&amp;dbP!$D$2&amp;":"&amp;dbP!$D$2),"&lt;="&amp;AK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L373" s="1">
        <f ca="1">SUMIFS(INDIRECT($F$1&amp;$F373&amp;":"&amp;$F373),INDIRECT($F$1&amp;dbP!$D$2&amp;":"&amp;dbP!$D$2),"&gt;="&amp;AL$6,INDIRECT($F$1&amp;dbP!$D$2&amp;":"&amp;dbP!$D$2),"&lt;="&amp;AL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M373" s="1">
        <f ca="1">SUMIFS(INDIRECT($F$1&amp;$F373&amp;":"&amp;$F373),INDIRECT($F$1&amp;dbP!$D$2&amp;":"&amp;dbP!$D$2),"&gt;="&amp;AM$6,INDIRECT($F$1&amp;dbP!$D$2&amp;":"&amp;dbP!$D$2),"&lt;="&amp;AM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N373" s="1">
        <f ca="1">SUMIFS(INDIRECT($F$1&amp;$F373&amp;":"&amp;$F373),INDIRECT($F$1&amp;dbP!$D$2&amp;":"&amp;dbP!$D$2),"&gt;="&amp;AN$6,INDIRECT($F$1&amp;dbP!$D$2&amp;":"&amp;dbP!$D$2),"&lt;="&amp;AN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O373" s="1">
        <f ca="1">SUMIFS(INDIRECT($F$1&amp;$F373&amp;":"&amp;$F373),INDIRECT($F$1&amp;dbP!$D$2&amp;":"&amp;dbP!$D$2),"&gt;="&amp;AO$6,INDIRECT($F$1&amp;dbP!$D$2&amp;":"&amp;dbP!$D$2),"&lt;="&amp;AO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P373" s="1">
        <f ca="1">SUMIFS(INDIRECT($F$1&amp;$F373&amp;":"&amp;$F373),INDIRECT($F$1&amp;dbP!$D$2&amp;":"&amp;dbP!$D$2),"&gt;="&amp;AP$6,INDIRECT($F$1&amp;dbP!$D$2&amp;":"&amp;dbP!$D$2),"&lt;="&amp;AP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Q373" s="1">
        <f ca="1">SUMIFS(INDIRECT($F$1&amp;$F373&amp;":"&amp;$F373),INDIRECT($F$1&amp;dbP!$D$2&amp;":"&amp;dbP!$D$2),"&gt;="&amp;AQ$6,INDIRECT($F$1&amp;dbP!$D$2&amp;":"&amp;dbP!$D$2),"&lt;="&amp;AQ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R373" s="1">
        <f ca="1">SUMIFS(INDIRECT($F$1&amp;$F373&amp;":"&amp;$F373),INDIRECT($F$1&amp;dbP!$D$2&amp;":"&amp;dbP!$D$2),"&gt;="&amp;AR$6,INDIRECT($F$1&amp;dbP!$D$2&amp;":"&amp;dbP!$D$2),"&lt;="&amp;AR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S373" s="1">
        <f ca="1">SUMIFS(INDIRECT($F$1&amp;$F373&amp;":"&amp;$F373),INDIRECT($F$1&amp;dbP!$D$2&amp;":"&amp;dbP!$D$2),"&gt;="&amp;AS$6,INDIRECT($F$1&amp;dbP!$D$2&amp;":"&amp;dbP!$D$2),"&lt;="&amp;AS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T373" s="1">
        <f ca="1">SUMIFS(INDIRECT($F$1&amp;$F373&amp;":"&amp;$F373),INDIRECT($F$1&amp;dbP!$D$2&amp;":"&amp;dbP!$D$2),"&gt;="&amp;AT$6,INDIRECT($F$1&amp;dbP!$D$2&amp;":"&amp;dbP!$D$2),"&lt;="&amp;AT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U373" s="1">
        <f ca="1">SUMIFS(INDIRECT($F$1&amp;$F373&amp;":"&amp;$F373),INDIRECT($F$1&amp;dbP!$D$2&amp;":"&amp;dbP!$D$2),"&gt;="&amp;AU$6,INDIRECT($F$1&amp;dbP!$D$2&amp;":"&amp;dbP!$D$2),"&lt;="&amp;AU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V373" s="1">
        <f ca="1">SUMIFS(INDIRECT($F$1&amp;$F373&amp;":"&amp;$F373),INDIRECT($F$1&amp;dbP!$D$2&amp;":"&amp;dbP!$D$2),"&gt;="&amp;AV$6,INDIRECT($F$1&amp;dbP!$D$2&amp;":"&amp;dbP!$D$2),"&lt;="&amp;AV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W373" s="1">
        <f ca="1">SUMIFS(INDIRECT($F$1&amp;$F373&amp;":"&amp;$F373),INDIRECT($F$1&amp;dbP!$D$2&amp;":"&amp;dbP!$D$2),"&gt;="&amp;AW$6,INDIRECT($F$1&amp;dbP!$D$2&amp;":"&amp;dbP!$D$2),"&lt;="&amp;AW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X373" s="1">
        <f ca="1">SUMIFS(INDIRECT($F$1&amp;$F373&amp;":"&amp;$F373),INDIRECT($F$1&amp;dbP!$D$2&amp;":"&amp;dbP!$D$2),"&gt;="&amp;AX$6,INDIRECT($F$1&amp;dbP!$D$2&amp;":"&amp;dbP!$D$2),"&lt;="&amp;AX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Y373" s="1">
        <f ca="1">SUMIFS(INDIRECT($F$1&amp;$F373&amp;":"&amp;$F373),INDIRECT($F$1&amp;dbP!$D$2&amp;":"&amp;dbP!$D$2),"&gt;="&amp;AY$6,INDIRECT($F$1&amp;dbP!$D$2&amp;":"&amp;dbP!$D$2),"&lt;="&amp;AY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AZ373" s="1">
        <f ca="1">SUMIFS(INDIRECT($F$1&amp;$F373&amp;":"&amp;$F373),INDIRECT($F$1&amp;dbP!$D$2&amp;":"&amp;dbP!$D$2),"&gt;="&amp;AZ$6,INDIRECT($F$1&amp;dbP!$D$2&amp;":"&amp;dbP!$D$2),"&lt;="&amp;AZ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A373" s="1">
        <f ca="1">SUMIFS(INDIRECT($F$1&amp;$F373&amp;":"&amp;$F373),INDIRECT($F$1&amp;dbP!$D$2&amp;":"&amp;dbP!$D$2),"&gt;="&amp;BA$6,INDIRECT($F$1&amp;dbP!$D$2&amp;":"&amp;dbP!$D$2),"&lt;="&amp;BA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B373" s="1">
        <f ca="1">SUMIFS(INDIRECT($F$1&amp;$F373&amp;":"&amp;$F373),INDIRECT($F$1&amp;dbP!$D$2&amp;":"&amp;dbP!$D$2),"&gt;="&amp;BB$6,INDIRECT($F$1&amp;dbP!$D$2&amp;":"&amp;dbP!$D$2),"&lt;="&amp;BB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C373" s="1">
        <f ca="1">SUMIFS(INDIRECT($F$1&amp;$F373&amp;":"&amp;$F373),INDIRECT($F$1&amp;dbP!$D$2&amp;":"&amp;dbP!$D$2),"&gt;="&amp;BC$6,INDIRECT($F$1&amp;dbP!$D$2&amp;":"&amp;dbP!$D$2),"&lt;="&amp;BC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D373" s="1">
        <f ca="1">SUMIFS(INDIRECT($F$1&amp;$F373&amp;":"&amp;$F373),INDIRECT($F$1&amp;dbP!$D$2&amp;":"&amp;dbP!$D$2),"&gt;="&amp;BD$6,INDIRECT($F$1&amp;dbP!$D$2&amp;":"&amp;dbP!$D$2),"&lt;="&amp;BD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  <c r="BE373" s="1">
        <f ca="1">SUMIFS(INDIRECT($F$1&amp;$F373&amp;":"&amp;$F373),INDIRECT($F$1&amp;dbP!$D$2&amp;":"&amp;dbP!$D$2),"&gt;="&amp;BE$6,INDIRECT($F$1&amp;dbP!$D$2&amp;":"&amp;dbP!$D$2),"&lt;="&amp;BE$7,INDIRECT($F$1&amp;dbP!$O$2&amp;":"&amp;dbP!$O$2),$H373,INDIRECT($F$1&amp;dbP!$P$2&amp;":"&amp;dbP!$P$2),IF($I373=$J373,"*",$I373),INDIRECT($F$1&amp;dbP!$Q$2&amp;":"&amp;dbP!$Q$2),IF(OR($I373=$J373,"  "&amp;$I373=$J373),"*",RIGHT($J373,LEN($J373)-4)),INDIRECT($F$1&amp;dbP!$AC$2&amp;":"&amp;dbP!$AC$2),RepP!$J$3)</f>
        <v>0</v>
      </c>
    </row>
    <row r="374" spans="2:57" x14ac:dyDescent="0.3">
      <c r="B374" s="1">
        <f>MAX(B$246:B373)+1</f>
        <v>131</v>
      </c>
      <c r="D374" s="1" t="str">
        <f ca="1">INDIRECT($B$1&amp;Items!T$2&amp;$B374)</f>
        <v>CF(-)</v>
      </c>
      <c r="F374" s="1" t="str">
        <f ca="1">INDIRECT($B$1&amp;Items!P$2&amp;$B374)</f>
        <v>AA</v>
      </c>
      <c r="H374" s="13" t="str">
        <f ca="1">INDIRECT($B$1&amp;Items!M$2&amp;$B374)</f>
        <v>Оплата операционных расходов</v>
      </c>
      <c r="I374" s="13" t="str">
        <f ca="1">IF(INDIRECT($B$1&amp;Items!N$2&amp;$B374)="",H374,INDIRECT($B$1&amp;Items!N$2&amp;$B374))</f>
        <v>Оплата операционных расходов - блок-4</v>
      </c>
      <c r="J374" s="1" t="str">
        <f ca="1">IF(INDIRECT($B$1&amp;Items!O$2&amp;$B374)="",IF(H374&lt;&gt;I374,"  "&amp;I374,I374),"    "&amp;INDIRECT($B$1&amp;Items!O$2&amp;$B374))</f>
        <v xml:space="preserve">    Операционные расходы - 4-7</v>
      </c>
      <c r="S374" s="1">
        <f ca="1">SUM($U374:INDIRECT(ADDRESS(ROW(),SUMIFS($1:$1,$5:$5,MAX($5:$5)))))</f>
        <v>81346</v>
      </c>
      <c r="V374" s="1">
        <f ca="1">SUMIFS(INDIRECT($F$1&amp;$F374&amp;":"&amp;$F374),INDIRECT($F$1&amp;dbP!$D$2&amp;":"&amp;dbP!$D$2),"&gt;="&amp;V$6,INDIRECT($F$1&amp;dbP!$D$2&amp;":"&amp;dbP!$D$2),"&lt;="&amp;V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W374" s="1">
        <f ca="1">SUMIFS(INDIRECT($F$1&amp;$F374&amp;":"&amp;$F374),INDIRECT($F$1&amp;dbP!$D$2&amp;":"&amp;dbP!$D$2),"&gt;="&amp;W$6,INDIRECT($F$1&amp;dbP!$D$2&amp;":"&amp;dbP!$D$2),"&lt;="&amp;W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X374" s="1">
        <f ca="1">SUMIFS(INDIRECT($F$1&amp;$F374&amp;":"&amp;$F374),INDIRECT($F$1&amp;dbP!$D$2&amp;":"&amp;dbP!$D$2),"&gt;="&amp;X$6,INDIRECT($F$1&amp;dbP!$D$2&amp;":"&amp;dbP!$D$2),"&lt;="&amp;X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Y374" s="1">
        <f ca="1">SUMIFS(INDIRECT($F$1&amp;$F374&amp;":"&amp;$F374),INDIRECT($F$1&amp;dbP!$D$2&amp;":"&amp;dbP!$D$2),"&gt;="&amp;Y$6,INDIRECT($F$1&amp;dbP!$D$2&amp;":"&amp;dbP!$D$2),"&lt;="&amp;Y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Z374" s="1">
        <f ca="1">SUMIFS(INDIRECT($F$1&amp;$F374&amp;":"&amp;$F374),INDIRECT($F$1&amp;dbP!$D$2&amp;":"&amp;dbP!$D$2),"&gt;="&amp;Z$6,INDIRECT($F$1&amp;dbP!$D$2&amp;":"&amp;dbP!$D$2),"&lt;="&amp;Z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81346</v>
      </c>
      <c r="AA374" s="1">
        <f ca="1">SUMIFS(INDIRECT($F$1&amp;$F374&amp;":"&amp;$F374),INDIRECT($F$1&amp;dbP!$D$2&amp;":"&amp;dbP!$D$2),"&gt;="&amp;AA$6,INDIRECT($F$1&amp;dbP!$D$2&amp;":"&amp;dbP!$D$2),"&lt;="&amp;AA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B374" s="1">
        <f ca="1">SUMIFS(INDIRECT($F$1&amp;$F374&amp;":"&amp;$F374),INDIRECT($F$1&amp;dbP!$D$2&amp;":"&amp;dbP!$D$2),"&gt;="&amp;AB$6,INDIRECT($F$1&amp;dbP!$D$2&amp;":"&amp;dbP!$D$2),"&lt;="&amp;AB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C374" s="1">
        <f ca="1">SUMIFS(INDIRECT($F$1&amp;$F374&amp;":"&amp;$F374),INDIRECT($F$1&amp;dbP!$D$2&amp;":"&amp;dbP!$D$2),"&gt;="&amp;AC$6,INDIRECT($F$1&amp;dbP!$D$2&amp;":"&amp;dbP!$D$2),"&lt;="&amp;AC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D374" s="1">
        <f ca="1">SUMIFS(INDIRECT($F$1&amp;$F374&amp;":"&amp;$F374),INDIRECT($F$1&amp;dbP!$D$2&amp;":"&amp;dbP!$D$2),"&gt;="&amp;AD$6,INDIRECT($F$1&amp;dbP!$D$2&amp;":"&amp;dbP!$D$2),"&lt;="&amp;AD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E374" s="1">
        <f ca="1">SUMIFS(INDIRECT($F$1&amp;$F374&amp;":"&amp;$F374),INDIRECT($F$1&amp;dbP!$D$2&amp;":"&amp;dbP!$D$2),"&gt;="&amp;AE$6,INDIRECT($F$1&amp;dbP!$D$2&amp;":"&amp;dbP!$D$2),"&lt;="&amp;AE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F374" s="1">
        <f ca="1">SUMIFS(INDIRECT($F$1&amp;$F374&amp;":"&amp;$F374),INDIRECT($F$1&amp;dbP!$D$2&amp;":"&amp;dbP!$D$2),"&gt;="&amp;AF$6,INDIRECT($F$1&amp;dbP!$D$2&amp;":"&amp;dbP!$D$2),"&lt;="&amp;AF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G374" s="1">
        <f ca="1">SUMIFS(INDIRECT($F$1&amp;$F374&amp;":"&amp;$F374),INDIRECT($F$1&amp;dbP!$D$2&amp;":"&amp;dbP!$D$2),"&gt;="&amp;AG$6,INDIRECT($F$1&amp;dbP!$D$2&amp;":"&amp;dbP!$D$2),"&lt;="&amp;AG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H374" s="1">
        <f ca="1">SUMIFS(INDIRECT($F$1&amp;$F374&amp;":"&amp;$F374),INDIRECT($F$1&amp;dbP!$D$2&amp;":"&amp;dbP!$D$2),"&gt;="&amp;AH$6,INDIRECT($F$1&amp;dbP!$D$2&amp;":"&amp;dbP!$D$2),"&lt;="&amp;AH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I374" s="1">
        <f ca="1">SUMIFS(INDIRECT($F$1&amp;$F374&amp;":"&amp;$F374),INDIRECT($F$1&amp;dbP!$D$2&amp;":"&amp;dbP!$D$2),"&gt;="&amp;AI$6,INDIRECT($F$1&amp;dbP!$D$2&amp;":"&amp;dbP!$D$2),"&lt;="&amp;AI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J374" s="1">
        <f ca="1">SUMIFS(INDIRECT($F$1&amp;$F374&amp;":"&amp;$F374),INDIRECT($F$1&amp;dbP!$D$2&amp;":"&amp;dbP!$D$2),"&gt;="&amp;AJ$6,INDIRECT($F$1&amp;dbP!$D$2&amp;":"&amp;dbP!$D$2),"&lt;="&amp;AJ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K374" s="1">
        <f ca="1">SUMIFS(INDIRECT($F$1&amp;$F374&amp;":"&amp;$F374),INDIRECT($F$1&amp;dbP!$D$2&amp;":"&amp;dbP!$D$2),"&gt;="&amp;AK$6,INDIRECT($F$1&amp;dbP!$D$2&amp;":"&amp;dbP!$D$2),"&lt;="&amp;AK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L374" s="1">
        <f ca="1">SUMIFS(INDIRECT($F$1&amp;$F374&amp;":"&amp;$F374),INDIRECT($F$1&amp;dbP!$D$2&amp;":"&amp;dbP!$D$2),"&gt;="&amp;AL$6,INDIRECT($F$1&amp;dbP!$D$2&amp;":"&amp;dbP!$D$2),"&lt;="&amp;AL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M374" s="1">
        <f ca="1">SUMIFS(INDIRECT($F$1&amp;$F374&amp;":"&amp;$F374),INDIRECT($F$1&amp;dbP!$D$2&amp;":"&amp;dbP!$D$2),"&gt;="&amp;AM$6,INDIRECT($F$1&amp;dbP!$D$2&amp;":"&amp;dbP!$D$2),"&lt;="&amp;AM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N374" s="1">
        <f ca="1">SUMIFS(INDIRECT($F$1&amp;$F374&amp;":"&amp;$F374),INDIRECT($F$1&amp;dbP!$D$2&amp;":"&amp;dbP!$D$2),"&gt;="&amp;AN$6,INDIRECT($F$1&amp;dbP!$D$2&amp;":"&amp;dbP!$D$2),"&lt;="&amp;AN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O374" s="1">
        <f ca="1">SUMIFS(INDIRECT($F$1&amp;$F374&amp;":"&amp;$F374),INDIRECT($F$1&amp;dbP!$D$2&amp;":"&amp;dbP!$D$2),"&gt;="&amp;AO$6,INDIRECT($F$1&amp;dbP!$D$2&amp;":"&amp;dbP!$D$2),"&lt;="&amp;AO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P374" s="1">
        <f ca="1">SUMIFS(INDIRECT($F$1&amp;$F374&amp;":"&amp;$F374),INDIRECT($F$1&amp;dbP!$D$2&amp;":"&amp;dbP!$D$2),"&gt;="&amp;AP$6,INDIRECT($F$1&amp;dbP!$D$2&amp;":"&amp;dbP!$D$2),"&lt;="&amp;AP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Q374" s="1">
        <f ca="1">SUMIFS(INDIRECT($F$1&amp;$F374&amp;":"&amp;$F374),INDIRECT($F$1&amp;dbP!$D$2&amp;":"&amp;dbP!$D$2),"&gt;="&amp;AQ$6,INDIRECT($F$1&amp;dbP!$D$2&amp;":"&amp;dbP!$D$2),"&lt;="&amp;AQ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R374" s="1">
        <f ca="1">SUMIFS(INDIRECT($F$1&amp;$F374&amp;":"&amp;$F374),INDIRECT($F$1&amp;dbP!$D$2&amp;":"&amp;dbP!$D$2),"&gt;="&amp;AR$6,INDIRECT($F$1&amp;dbP!$D$2&amp;":"&amp;dbP!$D$2),"&lt;="&amp;AR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S374" s="1">
        <f ca="1">SUMIFS(INDIRECT($F$1&amp;$F374&amp;":"&amp;$F374),INDIRECT($F$1&amp;dbP!$D$2&amp;":"&amp;dbP!$D$2),"&gt;="&amp;AS$6,INDIRECT($F$1&amp;dbP!$D$2&amp;":"&amp;dbP!$D$2),"&lt;="&amp;AS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T374" s="1">
        <f ca="1">SUMIFS(INDIRECT($F$1&amp;$F374&amp;":"&amp;$F374),INDIRECT($F$1&amp;dbP!$D$2&amp;":"&amp;dbP!$D$2),"&gt;="&amp;AT$6,INDIRECT($F$1&amp;dbP!$D$2&amp;":"&amp;dbP!$D$2),"&lt;="&amp;AT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U374" s="1">
        <f ca="1">SUMIFS(INDIRECT($F$1&amp;$F374&amp;":"&amp;$F374),INDIRECT($F$1&amp;dbP!$D$2&amp;":"&amp;dbP!$D$2),"&gt;="&amp;AU$6,INDIRECT($F$1&amp;dbP!$D$2&amp;":"&amp;dbP!$D$2),"&lt;="&amp;AU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V374" s="1">
        <f ca="1">SUMIFS(INDIRECT($F$1&amp;$F374&amp;":"&amp;$F374),INDIRECT($F$1&amp;dbP!$D$2&amp;":"&amp;dbP!$D$2),"&gt;="&amp;AV$6,INDIRECT($F$1&amp;dbP!$D$2&amp;":"&amp;dbP!$D$2),"&lt;="&amp;AV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W374" s="1">
        <f ca="1">SUMIFS(INDIRECT($F$1&amp;$F374&amp;":"&amp;$F374),INDIRECT($F$1&amp;dbP!$D$2&amp;":"&amp;dbP!$D$2),"&gt;="&amp;AW$6,INDIRECT($F$1&amp;dbP!$D$2&amp;":"&amp;dbP!$D$2),"&lt;="&amp;AW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X374" s="1">
        <f ca="1">SUMIFS(INDIRECT($F$1&amp;$F374&amp;":"&amp;$F374),INDIRECT($F$1&amp;dbP!$D$2&amp;":"&amp;dbP!$D$2),"&gt;="&amp;AX$6,INDIRECT($F$1&amp;dbP!$D$2&amp;":"&amp;dbP!$D$2),"&lt;="&amp;AX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Y374" s="1">
        <f ca="1">SUMIFS(INDIRECT($F$1&amp;$F374&amp;":"&amp;$F374),INDIRECT($F$1&amp;dbP!$D$2&amp;":"&amp;dbP!$D$2),"&gt;="&amp;AY$6,INDIRECT($F$1&amp;dbP!$D$2&amp;":"&amp;dbP!$D$2),"&lt;="&amp;AY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AZ374" s="1">
        <f ca="1">SUMIFS(INDIRECT($F$1&amp;$F374&amp;":"&amp;$F374),INDIRECT($F$1&amp;dbP!$D$2&amp;":"&amp;dbP!$D$2),"&gt;="&amp;AZ$6,INDIRECT($F$1&amp;dbP!$D$2&amp;":"&amp;dbP!$D$2),"&lt;="&amp;AZ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A374" s="1">
        <f ca="1">SUMIFS(INDIRECT($F$1&amp;$F374&amp;":"&amp;$F374),INDIRECT($F$1&amp;dbP!$D$2&amp;":"&amp;dbP!$D$2),"&gt;="&amp;BA$6,INDIRECT($F$1&amp;dbP!$D$2&amp;":"&amp;dbP!$D$2),"&lt;="&amp;BA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B374" s="1">
        <f ca="1">SUMIFS(INDIRECT($F$1&amp;$F374&amp;":"&amp;$F374),INDIRECT($F$1&amp;dbP!$D$2&amp;":"&amp;dbP!$D$2),"&gt;="&amp;BB$6,INDIRECT($F$1&amp;dbP!$D$2&amp;":"&amp;dbP!$D$2),"&lt;="&amp;BB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C374" s="1">
        <f ca="1">SUMIFS(INDIRECT($F$1&amp;$F374&amp;":"&amp;$F374),INDIRECT($F$1&amp;dbP!$D$2&amp;":"&amp;dbP!$D$2),"&gt;="&amp;BC$6,INDIRECT($F$1&amp;dbP!$D$2&amp;":"&amp;dbP!$D$2),"&lt;="&amp;BC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D374" s="1">
        <f ca="1">SUMIFS(INDIRECT($F$1&amp;$F374&amp;":"&amp;$F374),INDIRECT($F$1&amp;dbP!$D$2&amp;":"&amp;dbP!$D$2),"&gt;="&amp;BD$6,INDIRECT($F$1&amp;dbP!$D$2&amp;":"&amp;dbP!$D$2),"&lt;="&amp;BD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  <c r="BE374" s="1">
        <f ca="1">SUMIFS(INDIRECT($F$1&amp;$F374&amp;":"&amp;$F374),INDIRECT($F$1&amp;dbP!$D$2&amp;":"&amp;dbP!$D$2),"&gt;="&amp;BE$6,INDIRECT($F$1&amp;dbP!$D$2&amp;":"&amp;dbP!$D$2),"&lt;="&amp;BE$7,INDIRECT($F$1&amp;dbP!$O$2&amp;":"&amp;dbP!$O$2),$H374,INDIRECT($F$1&amp;dbP!$P$2&amp;":"&amp;dbP!$P$2),IF($I374=$J374,"*",$I374),INDIRECT($F$1&amp;dbP!$Q$2&amp;":"&amp;dbP!$Q$2),IF(OR($I374=$J374,"  "&amp;$I374=$J374),"*",RIGHT($J374,LEN($J374)-4)),INDIRECT($F$1&amp;dbP!$AC$2&amp;":"&amp;dbP!$AC$2),RepP!$J$3)</f>
        <v>0</v>
      </c>
    </row>
    <row r="375" spans="2:57" x14ac:dyDescent="0.3">
      <c r="B375" s="1">
        <f>MAX(B$246:B374)+1</f>
        <v>132</v>
      </c>
      <c r="D375" s="1" t="str">
        <f ca="1">INDIRECT($B$1&amp;Items!T$2&amp;$B375)</f>
        <v>CF(-)</v>
      </c>
      <c r="F375" s="1" t="str">
        <f ca="1">INDIRECT($B$1&amp;Items!P$2&amp;$B375)</f>
        <v>AA</v>
      </c>
      <c r="H375" s="13" t="str">
        <f ca="1">INDIRECT($B$1&amp;Items!M$2&amp;$B375)</f>
        <v>Оплата операционных расходов</v>
      </c>
      <c r="I375" s="13" t="str">
        <f ca="1">IF(INDIRECT($B$1&amp;Items!N$2&amp;$B375)="",H375,INDIRECT($B$1&amp;Items!N$2&amp;$B375))</f>
        <v>Оплата операционных расходов - блок-4</v>
      </c>
      <c r="J375" s="1" t="str">
        <f ca="1">IF(INDIRECT($B$1&amp;Items!O$2&amp;$B375)="",IF(H375&lt;&gt;I375,"  "&amp;I375,I375),"    "&amp;INDIRECT($B$1&amp;Items!O$2&amp;$B375))</f>
        <v xml:space="preserve">    Операционные расходы - 4-8</v>
      </c>
      <c r="S375" s="1">
        <f ca="1">SUM($U375:INDIRECT(ADDRESS(ROW(),SUMIFS($1:$1,$5:$5,MAX($5:$5)))))</f>
        <v>37416.6</v>
      </c>
      <c r="V375" s="1">
        <f ca="1">SUMIFS(INDIRECT($F$1&amp;$F375&amp;":"&amp;$F375),INDIRECT($F$1&amp;dbP!$D$2&amp;":"&amp;dbP!$D$2),"&gt;="&amp;V$6,INDIRECT($F$1&amp;dbP!$D$2&amp;":"&amp;dbP!$D$2),"&lt;="&amp;V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W375" s="1">
        <f ca="1">SUMIFS(INDIRECT($F$1&amp;$F375&amp;":"&amp;$F375),INDIRECT($F$1&amp;dbP!$D$2&amp;":"&amp;dbP!$D$2),"&gt;="&amp;W$6,INDIRECT($F$1&amp;dbP!$D$2&amp;":"&amp;dbP!$D$2),"&lt;="&amp;W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X375" s="1">
        <f ca="1">SUMIFS(INDIRECT($F$1&amp;$F375&amp;":"&amp;$F375),INDIRECT($F$1&amp;dbP!$D$2&amp;":"&amp;dbP!$D$2),"&gt;="&amp;X$6,INDIRECT($F$1&amp;dbP!$D$2&amp;":"&amp;dbP!$D$2),"&lt;="&amp;X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Y375" s="1">
        <f ca="1">SUMIFS(INDIRECT($F$1&amp;$F375&amp;":"&amp;$F375),INDIRECT($F$1&amp;dbP!$D$2&amp;":"&amp;dbP!$D$2),"&gt;="&amp;Y$6,INDIRECT($F$1&amp;dbP!$D$2&amp;":"&amp;dbP!$D$2),"&lt;="&amp;Y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Z375" s="1">
        <f ca="1">SUMIFS(INDIRECT($F$1&amp;$F375&amp;":"&amp;$F375),INDIRECT($F$1&amp;dbP!$D$2&amp;":"&amp;dbP!$D$2),"&gt;="&amp;Z$6,INDIRECT($F$1&amp;dbP!$D$2&amp;":"&amp;dbP!$D$2),"&lt;="&amp;Z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37416.6</v>
      </c>
      <c r="AA375" s="1">
        <f ca="1">SUMIFS(INDIRECT($F$1&amp;$F375&amp;":"&amp;$F375),INDIRECT($F$1&amp;dbP!$D$2&amp;":"&amp;dbP!$D$2),"&gt;="&amp;AA$6,INDIRECT($F$1&amp;dbP!$D$2&amp;":"&amp;dbP!$D$2),"&lt;="&amp;AA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B375" s="1">
        <f ca="1">SUMIFS(INDIRECT($F$1&amp;$F375&amp;":"&amp;$F375),INDIRECT($F$1&amp;dbP!$D$2&amp;":"&amp;dbP!$D$2),"&gt;="&amp;AB$6,INDIRECT($F$1&amp;dbP!$D$2&amp;":"&amp;dbP!$D$2),"&lt;="&amp;AB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C375" s="1">
        <f ca="1">SUMIFS(INDIRECT($F$1&amp;$F375&amp;":"&amp;$F375),INDIRECT($F$1&amp;dbP!$D$2&amp;":"&amp;dbP!$D$2),"&gt;="&amp;AC$6,INDIRECT($F$1&amp;dbP!$D$2&amp;":"&amp;dbP!$D$2),"&lt;="&amp;AC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D375" s="1">
        <f ca="1">SUMIFS(INDIRECT($F$1&amp;$F375&amp;":"&amp;$F375),INDIRECT($F$1&amp;dbP!$D$2&amp;":"&amp;dbP!$D$2),"&gt;="&amp;AD$6,INDIRECT($F$1&amp;dbP!$D$2&amp;":"&amp;dbP!$D$2),"&lt;="&amp;AD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E375" s="1">
        <f ca="1">SUMIFS(INDIRECT($F$1&amp;$F375&amp;":"&amp;$F375),INDIRECT($F$1&amp;dbP!$D$2&amp;":"&amp;dbP!$D$2),"&gt;="&amp;AE$6,INDIRECT($F$1&amp;dbP!$D$2&amp;":"&amp;dbP!$D$2),"&lt;="&amp;AE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F375" s="1">
        <f ca="1">SUMIFS(INDIRECT($F$1&amp;$F375&amp;":"&amp;$F375),INDIRECT($F$1&amp;dbP!$D$2&amp;":"&amp;dbP!$D$2),"&gt;="&amp;AF$6,INDIRECT($F$1&amp;dbP!$D$2&amp;":"&amp;dbP!$D$2),"&lt;="&amp;AF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G375" s="1">
        <f ca="1">SUMIFS(INDIRECT($F$1&amp;$F375&amp;":"&amp;$F375),INDIRECT($F$1&amp;dbP!$D$2&amp;":"&amp;dbP!$D$2),"&gt;="&amp;AG$6,INDIRECT($F$1&amp;dbP!$D$2&amp;":"&amp;dbP!$D$2),"&lt;="&amp;AG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H375" s="1">
        <f ca="1">SUMIFS(INDIRECT($F$1&amp;$F375&amp;":"&amp;$F375),INDIRECT($F$1&amp;dbP!$D$2&amp;":"&amp;dbP!$D$2),"&gt;="&amp;AH$6,INDIRECT($F$1&amp;dbP!$D$2&amp;":"&amp;dbP!$D$2),"&lt;="&amp;AH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I375" s="1">
        <f ca="1">SUMIFS(INDIRECT($F$1&amp;$F375&amp;":"&amp;$F375),INDIRECT($F$1&amp;dbP!$D$2&amp;":"&amp;dbP!$D$2),"&gt;="&amp;AI$6,INDIRECT($F$1&amp;dbP!$D$2&amp;":"&amp;dbP!$D$2),"&lt;="&amp;AI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J375" s="1">
        <f ca="1">SUMIFS(INDIRECT($F$1&amp;$F375&amp;":"&amp;$F375),INDIRECT($F$1&amp;dbP!$D$2&amp;":"&amp;dbP!$D$2),"&gt;="&amp;AJ$6,INDIRECT($F$1&amp;dbP!$D$2&amp;":"&amp;dbP!$D$2),"&lt;="&amp;AJ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K375" s="1">
        <f ca="1">SUMIFS(INDIRECT($F$1&amp;$F375&amp;":"&amp;$F375),INDIRECT($F$1&amp;dbP!$D$2&amp;":"&amp;dbP!$D$2),"&gt;="&amp;AK$6,INDIRECT($F$1&amp;dbP!$D$2&amp;":"&amp;dbP!$D$2),"&lt;="&amp;AK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L375" s="1">
        <f ca="1">SUMIFS(INDIRECT($F$1&amp;$F375&amp;":"&amp;$F375),INDIRECT($F$1&amp;dbP!$D$2&amp;":"&amp;dbP!$D$2),"&gt;="&amp;AL$6,INDIRECT($F$1&amp;dbP!$D$2&amp;":"&amp;dbP!$D$2),"&lt;="&amp;AL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M375" s="1">
        <f ca="1">SUMIFS(INDIRECT($F$1&amp;$F375&amp;":"&amp;$F375),INDIRECT($F$1&amp;dbP!$D$2&amp;":"&amp;dbP!$D$2),"&gt;="&amp;AM$6,INDIRECT($F$1&amp;dbP!$D$2&amp;":"&amp;dbP!$D$2),"&lt;="&amp;AM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N375" s="1">
        <f ca="1">SUMIFS(INDIRECT($F$1&amp;$F375&amp;":"&amp;$F375),INDIRECT($F$1&amp;dbP!$D$2&amp;":"&amp;dbP!$D$2),"&gt;="&amp;AN$6,INDIRECT($F$1&amp;dbP!$D$2&amp;":"&amp;dbP!$D$2),"&lt;="&amp;AN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O375" s="1">
        <f ca="1">SUMIFS(INDIRECT($F$1&amp;$F375&amp;":"&amp;$F375),INDIRECT($F$1&amp;dbP!$D$2&amp;":"&amp;dbP!$D$2),"&gt;="&amp;AO$6,INDIRECT($F$1&amp;dbP!$D$2&amp;":"&amp;dbP!$D$2),"&lt;="&amp;AO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P375" s="1">
        <f ca="1">SUMIFS(INDIRECT($F$1&amp;$F375&amp;":"&amp;$F375),INDIRECT($F$1&amp;dbP!$D$2&amp;":"&amp;dbP!$D$2),"&gt;="&amp;AP$6,INDIRECT($F$1&amp;dbP!$D$2&amp;":"&amp;dbP!$D$2),"&lt;="&amp;AP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Q375" s="1">
        <f ca="1">SUMIFS(INDIRECT($F$1&amp;$F375&amp;":"&amp;$F375),INDIRECT($F$1&amp;dbP!$D$2&amp;":"&amp;dbP!$D$2),"&gt;="&amp;AQ$6,INDIRECT($F$1&amp;dbP!$D$2&amp;":"&amp;dbP!$D$2),"&lt;="&amp;AQ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R375" s="1">
        <f ca="1">SUMIFS(INDIRECT($F$1&amp;$F375&amp;":"&amp;$F375),INDIRECT($F$1&amp;dbP!$D$2&amp;":"&amp;dbP!$D$2),"&gt;="&amp;AR$6,INDIRECT($F$1&amp;dbP!$D$2&amp;":"&amp;dbP!$D$2),"&lt;="&amp;AR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S375" s="1">
        <f ca="1">SUMIFS(INDIRECT($F$1&amp;$F375&amp;":"&amp;$F375),INDIRECT($F$1&amp;dbP!$D$2&amp;":"&amp;dbP!$D$2),"&gt;="&amp;AS$6,INDIRECT($F$1&amp;dbP!$D$2&amp;":"&amp;dbP!$D$2),"&lt;="&amp;AS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T375" s="1">
        <f ca="1">SUMIFS(INDIRECT($F$1&amp;$F375&amp;":"&amp;$F375),INDIRECT($F$1&amp;dbP!$D$2&amp;":"&amp;dbP!$D$2),"&gt;="&amp;AT$6,INDIRECT($F$1&amp;dbP!$D$2&amp;":"&amp;dbP!$D$2),"&lt;="&amp;AT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U375" s="1">
        <f ca="1">SUMIFS(INDIRECT($F$1&amp;$F375&amp;":"&amp;$F375),INDIRECT($F$1&amp;dbP!$D$2&amp;":"&amp;dbP!$D$2),"&gt;="&amp;AU$6,INDIRECT($F$1&amp;dbP!$D$2&amp;":"&amp;dbP!$D$2),"&lt;="&amp;AU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V375" s="1">
        <f ca="1">SUMIFS(INDIRECT($F$1&amp;$F375&amp;":"&amp;$F375),INDIRECT($F$1&amp;dbP!$D$2&amp;":"&amp;dbP!$D$2),"&gt;="&amp;AV$6,INDIRECT($F$1&amp;dbP!$D$2&amp;":"&amp;dbP!$D$2),"&lt;="&amp;AV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W375" s="1">
        <f ca="1">SUMIFS(INDIRECT($F$1&amp;$F375&amp;":"&amp;$F375),INDIRECT($F$1&amp;dbP!$D$2&amp;":"&amp;dbP!$D$2),"&gt;="&amp;AW$6,INDIRECT($F$1&amp;dbP!$D$2&amp;":"&amp;dbP!$D$2),"&lt;="&amp;AW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X375" s="1">
        <f ca="1">SUMIFS(INDIRECT($F$1&amp;$F375&amp;":"&amp;$F375),INDIRECT($F$1&amp;dbP!$D$2&amp;":"&amp;dbP!$D$2),"&gt;="&amp;AX$6,INDIRECT($F$1&amp;dbP!$D$2&amp;":"&amp;dbP!$D$2),"&lt;="&amp;AX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Y375" s="1">
        <f ca="1">SUMIFS(INDIRECT($F$1&amp;$F375&amp;":"&amp;$F375),INDIRECT($F$1&amp;dbP!$D$2&amp;":"&amp;dbP!$D$2),"&gt;="&amp;AY$6,INDIRECT($F$1&amp;dbP!$D$2&amp;":"&amp;dbP!$D$2),"&lt;="&amp;AY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AZ375" s="1">
        <f ca="1">SUMIFS(INDIRECT($F$1&amp;$F375&amp;":"&amp;$F375),INDIRECT($F$1&amp;dbP!$D$2&amp;":"&amp;dbP!$D$2),"&gt;="&amp;AZ$6,INDIRECT($F$1&amp;dbP!$D$2&amp;":"&amp;dbP!$D$2),"&lt;="&amp;AZ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A375" s="1">
        <f ca="1">SUMIFS(INDIRECT($F$1&amp;$F375&amp;":"&amp;$F375),INDIRECT($F$1&amp;dbP!$D$2&amp;":"&amp;dbP!$D$2),"&gt;="&amp;BA$6,INDIRECT($F$1&amp;dbP!$D$2&amp;":"&amp;dbP!$D$2),"&lt;="&amp;BA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B375" s="1">
        <f ca="1">SUMIFS(INDIRECT($F$1&amp;$F375&amp;":"&amp;$F375),INDIRECT($F$1&amp;dbP!$D$2&amp;":"&amp;dbP!$D$2),"&gt;="&amp;BB$6,INDIRECT($F$1&amp;dbP!$D$2&amp;":"&amp;dbP!$D$2),"&lt;="&amp;BB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C375" s="1">
        <f ca="1">SUMIFS(INDIRECT($F$1&amp;$F375&amp;":"&amp;$F375),INDIRECT($F$1&amp;dbP!$D$2&amp;":"&amp;dbP!$D$2),"&gt;="&amp;BC$6,INDIRECT($F$1&amp;dbP!$D$2&amp;":"&amp;dbP!$D$2),"&lt;="&amp;BC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D375" s="1">
        <f ca="1">SUMIFS(INDIRECT($F$1&amp;$F375&amp;":"&amp;$F375),INDIRECT($F$1&amp;dbP!$D$2&amp;":"&amp;dbP!$D$2),"&gt;="&amp;BD$6,INDIRECT($F$1&amp;dbP!$D$2&amp;":"&amp;dbP!$D$2),"&lt;="&amp;BD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  <c r="BE375" s="1">
        <f ca="1">SUMIFS(INDIRECT($F$1&amp;$F375&amp;":"&amp;$F375),INDIRECT($F$1&amp;dbP!$D$2&amp;":"&amp;dbP!$D$2),"&gt;="&amp;BE$6,INDIRECT($F$1&amp;dbP!$D$2&amp;":"&amp;dbP!$D$2),"&lt;="&amp;BE$7,INDIRECT($F$1&amp;dbP!$O$2&amp;":"&amp;dbP!$O$2),$H375,INDIRECT($F$1&amp;dbP!$P$2&amp;":"&amp;dbP!$P$2),IF($I375=$J375,"*",$I375),INDIRECT($F$1&amp;dbP!$Q$2&amp;":"&amp;dbP!$Q$2),IF(OR($I375=$J375,"  "&amp;$I375=$J375),"*",RIGHT($J375,LEN($J375)-4)),INDIRECT($F$1&amp;dbP!$AC$2&amp;":"&amp;dbP!$AC$2),RepP!$J$3)</f>
        <v>0</v>
      </c>
    </row>
    <row r="376" spans="2:57" x14ac:dyDescent="0.3">
      <c r="B376" s="1">
        <f>MAX(B$246:B375)+1</f>
        <v>133</v>
      </c>
      <c r="D376" s="1" t="str">
        <f ca="1">INDIRECT($B$1&amp;Items!T$2&amp;$B376)</f>
        <v>CF(-)</v>
      </c>
      <c r="F376" s="1" t="str">
        <f ca="1">INDIRECT($B$1&amp;Items!P$2&amp;$B376)</f>
        <v>AA</v>
      </c>
      <c r="H376" s="13" t="str">
        <f ca="1">INDIRECT($B$1&amp;Items!M$2&amp;$B376)</f>
        <v>Оплата операционных расходов</v>
      </c>
      <c r="I376" s="13" t="str">
        <f ca="1">IF(INDIRECT($B$1&amp;Items!N$2&amp;$B376)="",H376,INDIRECT($B$1&amp;Items!N$2&amp;$B376))</f>
        <v>Оплата операционных расходов - блок-4</v>
      </c>
      <c r="J376" s="1" t="str">
        <f ca="1">IF(INDIRECT($B$1&amp;Items!O$2&amp;$B376)="",IF(H376&lt;&gt;I376,"  "&amp;I376,I376),"    "&amp;INDIRECT($B$1&amp;Items!O$2&amp;$B376))</f>
        <v xml:space="preserve">    Операционные расходы - 4-9</v>
      </c>
      <c r="S376" s="1">
        <f ca="1">SUM($U376:INDIRECT(ADDRESS(ROW(),SUMIFS($1:$1,$5:$5,MAX($5:$5)))))</f>
        <v>193673.34</v>
      </c>
      <c r="V376" s="1">
        <f ca="1">SUMIFS(INDIRECT($F$1&amp;$F376&amp;":"&amp;$F376),INDIRECT($F$1&amp;dbP!$D$2&amp;":"&amp;dbP!$D$2),"&gt;="&amp;V$6,INDIRECT($F$1&amp;dbP!$D$2&amp;":"&amp;dbP!$D$2),"&lt;="&amp;V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W376" s="1">
        <f ca="1">SUMIFS(INDIRECT($F$1&amp;$F376&amp;":"&amp;$F376),INDIRECT($F$1&amp;dbP!$D$2&amp;":"&amp;dbP!$D$2),"&gt;="&amp;W$6,INDIRECT($F$1&amp;dbP!$D$2&amp;":"&amp;dbP!$D$2),"&lt;="&amp;W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X376" s="1">
        <f ca="1">SUMIFS(INDIRECT($F$1&amp;$F376&amp;":"&amp;$F376),INDIRECT($F$1&amp;dbP!$D$2&amp;":"&amp;dbP!$D$2),"&gt;="&amp;X$6,INDIRECT($F$1&amp;dbP!$D$2&amp;":"&amp;dbP!$D$2),"&lt;="&amp;X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Y376" s="1">
        <f ca="1">SUMIFS(INDIRECT($F$1&amp;$F376&amp;":"&amp;$F376),INDIRECT($F$1&amp;dbP!$D$2&amp;":"&amp;dbP!$D$2),"&gt;="&amp;Y$6,INDIRECT($F$1&amp;dbP!$D$2&amp;":"&amp;dbP!$D$2),"&lt;="&amp;Y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Z376" s="1">
        <f ca="1">SUMIFS(INDIRECT($F$1&amp;$F376&amp;":"&amp;$F376),INDIRECT($F$1&amp;dbP!$D$2&amp;":"&amp;dbP!$D$2),"&gt;="&amp;Z$6,INDIRECT($F$1&amp;dbP!$D$2&amp;":"&amp;dbP!$D$2),"&lt;="&amp;Z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A376" s="1">
        <f ca="1">SUMIFS(INDIRECT($F$1&amp;$F376&amp;":"&amp;$F376),INDIRECT($F$1&amp;dbP!$D$2&amp;":"&amp;dbP!$D$2),"&gt;="&amp;AA$6,INDIRECT($F$1&amp;dbP!$D$2&amp;":"&amp;dbP!$D$2),"&lt;="&amp;AA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193673.34</v>
      </c>
      <c r="AB376" s="1">
        <f ca="1">SUMIFS(INDIRECT($F$1&amp;$F376&amp;":"&amp;$F376),INDIRECT($F$1&amp;dbP!$D$2&amp;":"&amp;dbP!$D$2),"&gt;="&amp;AB$6,INDIRECT($F$1&amp;dbP!$D$2&amp;":"&amp;dbP!$D$2),"&lt;="&amp;AB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C376" s="1">
        <f ca="1">SUMIFS(INDIRECT($F$1&amp;$F376&amp;":"&amp;$F376),INDIRECT($F$1&amp;dbP!$D$2&amp;":"&amp;dbP!$D$2),"&gt;="&amp;AC$6,INDIRECT($F$1&amp;dbP!$D$2&amp;":"&amp;dbP!$D$2),"&lt;="&amp;AC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D376" s="1">
        <f ca="1">SUMIFS(INDIRECT($F$1&amp;$F376&amp;":"&amp;$F376),INDIRECT($F$1&amp;dbP!$D$2&amp;":"&amp;dbP!$D$2),"&gt;="&amp;AD$6,INDIRECT($F$1&amp;dbP!$D$2&amp;":"&amp;dbP!$D$2),"&lt;="&amp;AD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E376" s="1">
        <f ca="1">SUMIFS(INDIRECT($F$1&amp;$F376&amp;":"&amp;$F376),INDIRECT($F$1&amp;dbP!$D$2&amp;":"&amp;dbP!$D$2),"&gt;="&amp;AE$6,INDIRECT($F$1&amp;dbP!$D$2&amp;":"&amp;dbP!$D$2),"&lt;="&amp;AE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F376" s="1">
        <f ca="1">SUMIFS(INDIRECT($F$1&amp;$F376&amp;":"&amp;$F376),INDIRECT($F$1&amp;dbP!$D$2&amp;":"&amp;dbP!$D$2),"&gt;="&amp;AF$6,INDIRECT($F$1&amp;dbP!$D$2&amp;":"&amp;dbP!$D$2),"&lt;="&amp;AF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G376" s="1">
        <f ca="1">SUMIFS(INDIRECT($F$1&amp;$F376&amp;":"&amp;$F376),INDIRECT($F$1&amp;dbP!$D$2&amp;":"&amp;dbP!$D$2),"&gt;="&amp;AG$6,INDIRECT($F$1&amp;dbP!$D$2&amp;":"&amp;dbP!$D$2),"&lt;="&amp;AG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H376" s="1">
        <f ca="1">SUMIFS(INDIRECT($F$1&amp;$F376&amp;":"&amp;$F376),INDIRECT($F$1&amp;dbP!$D$2&amp;":"&amp;dbP!$D$2),"&gt;="&amp;AH$6,INDIRECT($F$1&amp;dbP!$D$2&amp;":"&amp;dbP!$D$2),"&lt;="&amp;AH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I376" s="1">
        <f ca="1">SUMIFS(INDIRECT($F$1&amp;$F376&amp;":"&amp;$F376),INDIRECT($F$1&amp;dbP!$D$2&amp;":"&amp;dbP!$D$2),"&gt;="&amp;AI$6,INDIRECT($F$1&amp;dbP!$D$2&amp;":"&amp;dbP!$D$2),"&lt;="&amp;AI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J376" s="1">
        <f ca="1">SUMIFS(INDIRECT($F$1&amp;$F376&amp;":"&amp;$F376),INDIRECT($F$1&amp;dbP!$D$2&amp;":"&amp;dbP!$D$2),"&gt;="&amp;AJ$6,INDIRECT($F$1&amp;dbP!$D$2&amp;":"&amp;dbP!$D$2),"&lt;="&amp;AJ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K376" s="1">
        <f ca="1">SUMIFS(INDIRECT($F$1&amp;$F376&amp;":"&amp;$F376),INDIRECT($F$1&amp;dbP!$D$2&amp;":"&amp;dbP!$D$2),"&gt;="&amp;AK$6,INDIRECT($F$1&amp;dbP!$D$2&amp;":"&amp;dbP!$D$2),"&lt;="&amp;AK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L376" s="1">
        <f ca="1">SUMIFS(INDIRECT($F$1&amp;$F376&amp;":"&amp;$F376),INDIRECT($F$1&amp;dbP!$D$2&amp;":"&amp;dbP!$D$2),"&gt;="&amp;AL$6,INDIRECT($F$1&amp;dbP!$D$2&amp;":"&amp;dbP!$D$2),"&lt;="&amp;AL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M376" s="1">
        <f ca="1">SUMIFS(INDIRECT($F$1&amp;$F376&amp;":"&amp;$F376),INDIRECT($F$1&amp;dbP!$D$2&amp;":"&amp;dbP!$D$2),"&gt;="&amp;AM$6,INDIRECT($F$1&amp;dbP!$D$2&amp;":"&amp;dbP!$D$2),"&lt;="&amp;AM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N376" s="1">
        <f ca="1">SUMIFS(INDIRECT($F$1&amp;$F376&amp;":"&amp;$F376),INDIRECT($F$1&amp;dbP!$D$2&amp;":"&amp;dbP!$D$2),"&gt;="&amp;AN$6,INDIRECT($F$1&amp;dbP!$D$2&amp;":"&amp;dbP!$D$2),"&lt;="&amp;AN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O376" s="1">
        <f ca="1">SUMIFS(INDIRECT($F$1&amp;$F376&amp;":"&amp;$F376),INDIRECT($F$1&amp;dbP!$D$2&amp;":"&amp;dbP!$D$2),"&gt;="&amp;AO$6,INDIRECT($F$1&amp;dbP!$D$2&amp;":"&amp;dbP!$D$2),"&lt;="&amp;AO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P376" s="1">
        <f ca="1">SUMIFS(INDIRECT($F$1&amp;$F376&amp;":"&amp;$F376),INDIRECT($F$1&amp;dbP!$D$2&amp;":"&amp;dbP!$D$2),"&gt;="&amp;AP$6,INDIRECT($F$1&amp;dbP!$D$2&amp;":"&amp;dbP!$D$2),"&lt;="&amp;AP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Q376" s="1">
        <f ca="1">SUMIFS(INDIRECT($F$1&amp;$F376&amp;":"&amp;$F376),INDIRECT($F$1&amp;dbP!$D$2&amp;":"&amp;dbP!$D$2),"&gt;="&amp;AQ$6,INDIRECT($F$1&amp;dbP!$D$2&amp;":"&amp;dbP!$D$2),"&lt;="&amp;AQ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R376" s="1">
        <f ca="1">SUMIFS(INDIRECT($F$1&amp;$F376&amp;":"&amp;$F376),INDIRECT($F$1&amp;dbP!$D$2&amp;":"&amp;dbP!$D$2),"&gt;="&amp;AR$6,INDIRECT($F$1&amp;dbP!$D$2&amp;":"&amp;dbP!$D$2),"&lt;="&amp;AR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S376" s="1">
        <f ca="1">SUMIFS(INDIRECT($F$1&amp;$F376&amp;":"&amp;$F376),INDIRECT($F$1&amp;dbP!$D$2&amp;":"&amp;dbP!$D$2),"&gt;="&amp;AS$6,INDIRECT($F$1&amp;dbP!$D$2&amp;":"&amp;dbP!$D$2),"&lt;="&amp;AS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T376" s="1">
        <f ca="1">SUMIFS(INDIRECT($F$1&amp;$F376&amp;":"&amp;$F376),INDIRECT($F$1&amp;dbP!$D$2&amp;":"&amp;dbP!$D$2),"&gt;="&amp;AT$6,INDIRECT($F$1&amp;dbP!$D$2&amp;":"&amp;dbP!$D$2),"&lt;="&amp;AT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U376" s="1">
        <f ca="1">SUMIFS(INDIRECT($F$1&amp;$F376&amp;":"&amp;$F376),INDIRECT($F$1&amp;dbP!$D$2&amp;":"&amp;dbP!$D$2),"&gt;="&amp;AU$6,INDIRECT($F$1&amp;dbP!$D$2&amp;":"&amp;dbP!$D$2),"&lt;="&amp;AU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V376" s="1">
        <f ca="1">SUMIFS(INDIRECT($F$1&amp;$F376&amp;":"&amp;$F376),INDIRECT($F$1&amp;dbP!$D$2&amp;":"&amp;dbP!$D$2),"&gt;="&amp;AV$6,INDIRECT($F$1&amp;dbP!$D$2&amp;":"&amp;dbP!$D$2),"&lt;="&amp;AV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W376" s="1">
        <f ca="1">SUMIFS(INDIRECT($F$1&amp;$F376&amp;":"&amp;$F376),INDIRECT($F$1&amp;dbP!$D$2&amp;":"&amp;dbP!$D$2),"&gt;="&amp;AW$6,INDIRECT($F$1&amp;dbP!$D$2&amp;":"&amp;dbP!$D$2),"&lt;="&amp;AW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X376" s="1">
        <f ca="1">SUMIFS(INDIRECT($F$1&amp;$F376&amp;":"&amp;$F376),INDIRECT($F$1&amp;dbP!$D$2&amp;":"&amp;dbP!$D$2),"&gt;="&amp;AX$6,INDIRECT($F$1&amp;dbP!$D$2&amp;":"&amp;dbP!$D$2),"&lt;="&amp;AX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Y376" s="1">
        <f ca="1">SUMIFS(INDIRECT($F$1&amp;$F376&amp;":"&amp;$F376),INDIRECT($F$1&amp;dbP!$D$2&amp;":"&amp;dbP!$D$2),"&gt;="&amp;AY$6,INDIRECT($F$1&amp;dbP!$D$2&amp;":"&amp;dbP!$D$2),"&lt;="&amp;AY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AZ376" s="1">
        <f ca="1">SUMIFS(INDIRECT($F$1&amp;$F376&amp;":"&amp;$F376),INDIRECT($F$1&amp;dbP!$D$2&amp;":"&amp;dbP!$D$2),"&gt;="&amp;AZ$6,INDIRECT($F$1&amp;dbP!$D$2&amp;":"&amp;dbP!$D$2),"&lt;="&amp;AZ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A376" s="1">
        <f ca="1">SUMIFS(INDIRECT($F$1&amp;$F376&amp;":"&amp;$F376),INDIRECT($F$1&amp;dbP!$D$2&amp;":"&amp;dbP!$D$2),"&gt;="&amp;BA$6,INDIRECT($F$1&amp;dbP!$D$2&amp;":"&amp;dbP!$D$2),"&lt;="&amp;BA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B376" s="1">
        <f ca="1">SUMIFS(INDIRECT($F$1&amp;$F376&amp;":"&amp;$F376),INDIRECT($F$1&amp;dbP!$D$2&amp;":"&amp;dbP!$D$2),"&gt;="&amp;BB$6,INDIRECT($F$1&amp;dbP!$D$2&amp;":"&amp;dbP!$D$2),"&lt;="&amp;BB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C376" s="1">
        <f ca="1">SUMIFS(INDIRECT($F$1&amp;$F376&amp;":"&amp;$F376),INDIRECT($F$1&amp;dbP!$D$2&amp;":"&amp;dbP!$D$2),"&gt;="&amp;BC$6,INDIRECT($F$1&amp;dbP!$D$2&amp;":"&amp;dbP!$D$2),"&lt;="&amp;BC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D376" s="1">
        <f ca="1">SUMIFS(INDIRECT($F$1&amp;$F376&amp;":"&amp;$F376),INDIRECT($F$1&amp;dbP!$D$2&amp;":"&amp;dbP!$D$2),"&gt;="&amp;BD$6,INDIRECT($F$1&amp;dbP!$D$2&amp;":"&amp;dbP!$D$2),"&lt;="&amp;BD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  <c r="BE376" s="1">
        <f ca="1">SUMIFS(INDIRECT($F$1&amp;$F376&amp;":"&amp;$F376),INDIRECT($F$1&amp;dbP!$D$2&amp;":"&amp;dbP!$D$2),"&gt;="&amp;BE$6,INDIRECT($F$1&amp;dbP!$D$2&amp;":"&amp;dbP!$D$2),"&lt;="&amp;BE$7,INDIRECT($F$1&amp;dbP!$O$2&amp;":"&amp;dbP!$O$2),$H376,INDIRECT($F$1&amp;dbP!$P$2&amp;":"&amp;dbP!$P$2),IF($I376=$J376,"*",$I376),INDIRECT($F$1&amp;dbP!$Q$2&amp;":"&amp;dbP!$Q$2),IF(OR($I376=$J376,"  "&amp;$I376=$J376),"*",RIGHT($J376,LEN($J376)-4)),INDIRECT($F$1&amp;dbP!$AC$2&amp;":"&amp;dbP!$AC$2),RepP!$J$3)</f>
        <v>0</v>
      </c>
    </row>
    <row r="377" spans="2:57" x14ac:dyDescent="0.3">
      <c r="B377" s="1">
        <f>MAX(B$246:B376)+1</f>
        <v>134</v>
      </c>
      <c r="D377" s="1" t="str">
        <f ca="1">INDIRECT($B$1&amp;Items!T$2&amp;$B377)</f>
        <v>CF(-)</v>
      </c>
      <c r="F377" s="1" t="str">
        <f ca="1">INDIRECT($B$1&amp;Items!P$2&amp;$B377)</f>
        <v>AA</v>
      </c>
      <c r="H377" s="13" t="str">
        <f ca="1">INDIRECT($B$1&amp;Items!M$2&amp;$B377)</f>
        <v>Оплата операционных расходов</v>
      </c>
      <c r="I377" s="13" t="str">
        <f ca="1">IF(INDIRECT($B$1&amp;Items!N$2&amp;$B377)="",H377,INDIRECT($B$1&amp;Items!N$2&amp;$B377))</f>
        <v>Оплата операционных расходов - блок-4</v>
      </c>
      <c r="J377" s="1" t="str">
        <f ca="1">IF(INDIRECT($B$1&amp;Items!O$2&amp;$B377)="",IF(H377&lt;&gt;I377,"  "&amp;I377,I377),"    "&amp;INDIRECT($B$1&amp;Items!O$2&amp;$B377))</f>
        <v xml:space="preserve">    Операционные расходы - 4-10</v>
      </c>
      <c r="S377" s="1">
        <f ca="1">SUM($U377:INDIRECT(ADDRESS(ROW(),SUMIFS($1:$1,$5:$5,MAX($5:$5)))))</f>
        <v>136798.81980000003</v>
      </c>
      <c r="V377" s="1">
        <f ca="1">SUMIFS(INDIRECT($F$1&amp;$F377&amp;":"&amp;$F377),INDIRECT($F$1&amp;dbP!$D$2&amp;":"&amp;dbP!$D$2),"&gt;="&amp;V$6,INDIRECT($F$1&amp;dbP!$D$2&amp;":"&amp;dbP!$D$2),"&lt;="&amp;V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W377" s="1">
        <f ca="1">SUMIFS(INDIRECT($F$1&amp;$F377&amp;":"&amp;$F377),INDIRECT($F$1&amp;dbP!$D$2&amp;":"&amp;dbP!$D$2),"&gt;="&amp;W$6,INDIRECT($F$1&amp;dbP!$D$2&amp;":"&amp;dbP!$D$2),"&lt;="&amp;W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X377" s="1">
        <f ca="1">SUMIFS(INDIRECT($F$1&amp;$F377&amp;":"&amp;$F377),INDIRECT($F$1&amp;dbP!$D$2&amp;":"&amp;dbP!$D$2),"&gt;="&amp;X$6,INDIRECT($F$1&amp;dbP!$D$2&amp;":"&amp;dbP!$D$2),"&lt;="&amp;X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Y377" s="1">
        <f ca="1">SUMIFS(INDIRECT($F$1&amp;$F377&amp;":"&amp;$F377),INDIRECT($F$1&amp;dbP!$D$2&amp;":"&amp;dbP!$D$2),"&gt;="&amp;Y$6,INDIRECT($F$1&amp;dbP!$D$2&amp;":"&amp;dbP!$D$2),"&lt;="&amp;Y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Z377" s="1">
        <f ca="1">SUMIFS(INDIRECT($F$1&amp;$F377&amp;":"&amp;$F377),INDIRECT($F$1&amp;dbP!$D$2&amp;":"&amp;dbP!$D$2),"&gt;="&amp;Z$6,INDIRECT($F$1&amp;dbP!$D$2&amp;":"&amp;dbP!$D$2),"&lt;="&amp;Z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A377" s="1">
        <f ca="1">SUMIFS(INDIRECT($F$1&amp;$F377&amp;":"&amp;$F377),INDIRECT($F$1&amp;dbP!$D$2&amp;":"&amp;dbP!$D$2),"&gt;="&amp;AA$6,INDIRECT($F$1&amp;dbP!$D$2&amp;":"&amp;dbP!$D$2),"&lt;="&amp;AA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B377" s="1">
        <f ca="1">SUMIFS(INDIRECT($F$1&amp;$F377&amp;":"&amp;$F377),INDIRECT($F$1&amp;dbP!$D$2&amp;":"&amp;dbP!$D$2),"&gt;="&amp;AB$6,INDIRECT($F$1&amp;dbP!$D$2&amp;":"&amp;dbP!$D$2),"&lt;="&amp;AB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136798.81980000003</v>
      </c>
      <c r="AC377" s="1">
        <f ca="1">SUMIFS(INDIRECT($F$1&amp;$F377&amp;":"&amp;$F377),INDIRECT($F$1&amp;dbP!$D$2&amp;":"&amp;dbP!$D$2),"&gt;="&amp;AC$6,INDIRECT($F$1&amp;dbP!$D$2&amp;":"&amp;dbP!$D$2),"&lt;="&amp;AC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D377" s="1">
        <f ca="1">SUMIFS(INDIRECT($F$1&amp;$F377&amp;":"&amp;$F377),INDIRECT($F$1&amp;dbP!$D$2&amp;":"&amp;dbP!$D$2),"&gt;="&amp;AD$6,INDIRECT($F$1&amp;dbP!$D$2&amp;":"&amp;dbP!$D$2),"&lt;="&amp;AD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E377" s="1">
        <f ca="1">SUMIFS(INDIRECT($F$1&amp;$F377&amp;":"&amp;$F377),INDIRECT($F$1&amp;dbP!$D$2&amp;":"&amp;dbP!$D$2),"&gt;="&amp;AE$6,INDIRECT($F$1&amp;dbP!$D$2&amp;":"&amp;dbP!$D$2),"&lt;="&amp;AE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F377" s="1">
        <f ca="1">SUMIFS(INDIRECT($F$1&amp;$F377&amp;":"&amp;$F377),INDIRECT($F$1&amp;dbP!$D$2&amp;":"&amp;dbP!$D$2),"&gt;="&amp;AF$6,INDIRECT($F$1&amp;dbP!$D$2&amp;":"&amp;dbP!$D$2),"&lt;="&amp;AF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G377" s="1">
        <f ca="1">SUMIFS(INDIRECT($F$1&amp;$F377&amp;":"&amp;$F377),INDIRECT($F$1&amp;dbP!$D$2&amp;":"&amp;dbP!$D$2),"&gt;="&amp;AG$6,INDIRECT($F$1&amp;dbP!$D$2&amp;":"&amp;dbP!$D$2),"&lt;="&amp;AG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H377" s="1">
        <f ca="1">SUMIFS(INDIRECT($F$1&amp;$F377&amp;":"&amp;$F377),INDIRECT($F$1&amp;dbP!$D$2&amp;":"&amp;dbP!$D$2),"&gt;="&amp;AH$6,INDIRECT($F$1&amp;dbP!$D$2&amp;":"&amp;dbP!$D$2),"&lt;="&amp;AH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I377" s="1">
        <f ca="1">SUMIFS(INDIRECT($F$1&amp;$F377&amp;":"&amp;$F377),INDIRECT($F$1&amp;dbP!$D$2&amp;":"&amp;dbP!$D$2),"&gt;="&amp;AI$6,INDIRECT($F$1&amp;dbP!$D$2&amp;":"&amp;dbP!$D$2),"&lt;="&amp;AI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J377" s="1">
        <f ca="1">SUMIFS(INDIRECT($F$1&amp;$F377&amp;":"&amp;$F377),INDIRECT($F$1&amp;dbP!$D$2&amp;":"&amp;dbP!$D$2),"&gt;="&amp;AJ$6,INDIRECT($F$1&amp;dbP!$D$2&amp;":"&amp;dbP!$D$2),"&lt;="&amp;AJ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K377" s="1">
        <f ca="1">SUMIFS(INDIRECT($F$1&amp;$F377&amp;":"&amp;$F377),INDIRECT($F$1&amp;dbP!$D$2&amp;":"&amp;dbP!$D$2),"&gt;="&amp;AK$6,INDIRECT($F$1&amp;dbP!$D$2&amp;":"&amp;dbP!$D$2),"&lt;="&amp;AK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L377" s="1">
        <f ca="1">SUMIFS(INDIRECT($F$1&amp;$F377&amp;":"&amp;$F377),INDIRECT($F$1&amp;dbP!$D$2&amp;":"&amp;dbP!$D$2),"&gt;="&amp;AL$6,INDIRECT($F$1&amp;dbP!$D$2&amp;":"&amp;dbP!$D$2),"&lt;="&amp;AL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M377" s="1">
        <f ca="1">SUMIFS(INDIRECT($F$1&amp;$F377&amp;":"&amp;$F377),INDIRECT($F$1&amp;dbP!$D$2&amp;":"&amp;dbP!$D$2),"&gt;="&amp;AM$6,INDIRECT($F$1&amp;dbP!$D$2&amp;":"&amp;dbP!$D$2),"&lt;="&amp;AM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N377" s="1">
        <f ca="1">SUMIFS(INDIRECT($F$1&amp;$F377&amp;":"&amp;$F377),INDIRECT($F$1&amp;dbP!$D$2&amp;":"&amp;dbP!$D$2),"&gt;="&amp;AN$6,INDIRECT($F$1&amp;dbP!$D$2&amp;":"&amp;dbP!$D$2),"&lt;="&amp;AN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O377" s="1">
        <f ca="1">SUMIFS(INDIRECT($F$1&amp;$F377&amp;":"&amp;$F377),INDIRECT($F$1&amp;dbP!$D$2&amp;":"&amp;dbP!$D$2),"&gt;="&amp;AO$6,INDIRECT($F$1&amp;dbP!$D$2&amp;":"&amp;dbP!$D$2),"&lt;="&amp;AO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P377" s="1">
        <f ca="1">SUMIFS(INDIRECT($F$1&amp;$F377&amp;":"&amp;$F377),INDIRECT($F$1&amp;dbP!$D$2&amp;":"&amp;dbP!$D$2),"&gt;="&amp;AP$6,INDIRECT($F$1&amp;dbP!$D$2&amp;":"&amp;dbP!$D$2),"&lt;="&amp;AP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Q377" s="1">
        <f ca="1">SUMIFS(INDIRECT($F$1&amp;$F377&amp;":"&amp;$F377),INDIRECT($F$1&amp;dbP!$D$2&amp;":"&amp;dbP!$D$2),"&gt;="&amp;AQ$6,INDIRECT($F$1&amp;dbP!$D$2&amp;":"&amp;dbP!$D$2),"&lt;="&amp;AQ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R377" s="1">
        <f ca="1">SUMIFS(INDIRECT($F$1&amp;$F377&amp;":"&amp;$F377),INDIRECT($F$1&amp;dbP!$D$2&amp;":"&amp;dbP!$D$2),"&gt;="&amp;AR$6,INDIRECT($F$1&amp;dbP!$D$2&amp;":"&amp;dbP!$D$2),"&lt;="&amp;AR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S377" s="1">
        <f ca="1">SUMIFS(INDIRECT($F$1&amp;$F377&amp;":"&amp;$F377),INDIRECT($F$1&amp;dbP!$D$2&amp;":"&amp;dbP!$D$2),"&gt;="&amp;AS$6,INDIRECT($F$1&amp;dbP!$D$2&amp;":"&amp;dbP!$D$2),"&lt;="&amp;AS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T377" s="1">
        <f ca="1">SUMIFS(INDIRECT($F$1&amp;$F377&amp;":"&amp;$F377),INDIRECT($F$1&amp;dbP!$D$2&amp;":"&amp;dbP!$D$2),"&gt;="&amp;AT$6,INDIRECT($F$1&amp;dbP!$D$2&amp;":"&amp;dbP!$D$2),"&lt;="&amp;AT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U377" s="1">
        <f ca="1">SUMIFS(INDIRECT($F$1&amp;$F377&amp;":"&amp;$F377),INDIRECT($F$1&amp;dbP!$D$2&amp;":"&amp;dbP!$D$2),"&gt;="&amp;AU$6,INDIRECT($F$1&amp;dbP!$D$2&amp;":"&amp;dbP!$D$2),"&lt;="&amp;AU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V377" s="1">
        <f ca="1">SUMIFS(INDIRECT($F$1&amp;$F377&amp;":"&amp;$F377),INDIRECT($F$1&amp;dbP!$D$2&amp;":"&amp;dbP!$D$2),"&gt;="&amp;AV$6,INDIRECT($F$1&amp;dbP!$D$2&amp;":"&amp;dbP!$D$2),"&lt;="&amp;AV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W377" s="1">
        <f ca="1">SUMIFS(INDIRECT($F$1&amp;$F377&amp;":"&amp;$F377),INDIRECT($F$1&amp;dbP!$D$2&amp;":"&amp;dbP!$D$2),"&gt;="&amp;AW$6,INDIRECT($F$1&amp;dbP!$D$2&amp;":"&amp;dbP!$D$2),"&lt;="&amp;AW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X377" s="1">
        <f ca="1">SUMIFS(INDIRECT($F$1&amp;$F377&amp;":"&amp;$F377),INDIRECT($F$1&amp;dbP!$D$2&amp;":"&amp;dbP!$D$2),"&gt;="&amp;AX$6,INDIRECT($F$1&amp;dbP!$D$2&amp;":"&amp;dbP!$D$2),"&lt;="&amp;AX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Y377" s="1">
        <f ca="1">SUMIFS(INDIRECT($F$1&amp;$F377&amp;":"&amp;$F377),INDIRECT($F$1&amp;dbP!$D$2&amp;":"&amp;dbP!$D$2),"&gt;="&amp;AY$6,INDIRECT($F$1&amp;dbP!$D$2&amp;":"&amp;dbP!$D$2),"&lt;="&amp;AY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AZ377" s="1">
        <f ca="1">SUMIFS(INDIRECT($F$1&amp;$F377&amp;":"&amp;$F377),INDIRECT($F$1&amp;dbP!$D$2&amp;":"&amp;dbP!$D$2),"&gt;="&amp;AZ$6,INDIRECT($F$1&amp;dbP!$D$2&amp;":"&amp;dbP!$D$2),"&lt;="&amp;AZ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A377" s="1">
        <f ca="1">SUMIFS(INDIRECT($F$1&amp;$F377&amp;":"&amp;$F377),INDIRECT($F$1&amp;dbP!$D$2&amp;":"&amp;dbP!$D$2),"&gt;="&amp;BA$6,INDIRECT($F$1&amp;dbP!$D$2&amp;":"&amp;dbP!$D$2),"&lt;="&amp;BA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B377" s="1">
        <f ca="1">SUMIFS(INDIRECT($F$1&amp;$F377&amp;":"&amp;$F377),INDIRECT($F$1&amp;dbP!$D$2&amp;":"&amp;dbP!$D$2),"&gt;="&amp;BB$6,INDIRECT($F$1&amp;dbP!$D$2&amp;":"&amp;dbP!$D$2),"&lt;="&amp;BB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C377" s="1">
        <f ca="1">SUMIFS(INDIRECT($F$1&amp;$F377&amp;":"&amp;$F377),INDIRECT($F$1&amp;dbP!$D$2&amp;":"&amp;dbP!$D$2),"&gt;="&amp;BC$6,INDIRECT($F$1&amp;dbP!$D$2&amp;":"&amp;dbP!$D$2),"&lt;="&amp;BC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D377" s="1">
        <f ca="1">SUMIFS(INDIRECT($F$1&amp;$F377&amp;":"&amp;$F377),INDIRECT($F$1&amp;dbP!$D$2&amp;":"&amp;dbP!$D$2),"&gt;="&amp;BD$6,INDIRECT($F$1&amp;dbP!$D$2&amp;":"&amp;dbP!$D$2),"&lt;="&amp;BD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  <c r="BE377" s="1">
        <f ca="1">SUMIFS(INDIRECT($F$1&amp;$F377&amp;":"&amp;$F377),INDIRECT($F$1&amp;dbP!$D$2&amp;":"&amp;dbP!$D$2),"&gt;="&amp;BE$6,INDIRECT($F$1&amp;dbP!$D$2&amp;":"&amp;dbP!$D$2),"&lt;="&amp;BE$7,INDIRECT($F$1&amp;dbP!$O$2&amp;":"&amp;dbP!$O$2),$H377,INDIRECT($F$1&amp;dbP!$P$2&amp;":"&amp;dbP!$P$2),IF($I377=$J377,"*",$I377),INDIRECT($F$1&amp;dbP!$Q$2&amp;":"&amp;dbP!$Q$2),IF(OR($I377=$J377,"  "&amp;$I377=$J377),"*",RIGHT($J377,LEN($J377)-4)),INDIRECT($F$1&amp;dbP!$AC$2&amp;":"&amp;dbP!$AC$2),RepP!$J$3)</f>
        <v>0</v>
      </c>
    </row>
    <row r="378" spans="2:57" x14ac:dyDescent="0.3">
      <c r="B378" s="1">
        <f>MAX(B$246:B377)+1</f>
        <v>135</v>
      </c>
      <c r="D378" s="1">
        <f ca="1">INDIRECT($B$1&amp;Items!T$2&amp;$B378)</f>
        <v>0</v>
      </c>
      <c r="F378" s="1" t="str">
        <f ca="1">INDIRECT($B$1&amp;Items!P$2&amp;$B378)</f>
        <v>AA</v>
      </c>
      <c r="H378" s="13" t="str">
        <f ca="1">INDIRECT($B$1&amp;Items!M$2&amp;$B378)</f>
        <v>Оплата операционных расходов</v>
      </c>
      <c r="I378" s="13" t="str">
        <f ca="1">IF(INDIRECT($B$1&amp;Items!N$2&amp;$B378)="",H378,INDIRECT($B$1&amp;Items!N$2&amp;$B378))</f>
        <v>Оплата операционных расходов - блок-5</v>
      </c>
      <c r="J378" s="1" t="str">
        <f ca="1">IF(INDIRECT($B$1&amp;Items!O$2&amp;$B378)="",IF(H378&lt;&gt;I378,"  "&amp;I378,I378),"    "&amp;INDIRECT($B$1&amp;Items!O$2&amp;$B378))</f>
        <v xml:space="preserve">  Оплата операционных расходов - блок-5</v>
      </c>
      <c r="S378" s="1">
        <f ca="1">SUM($U378:INDIRECT(ADDRESS(ROW(),SUMIFS($1:$1,$5:$5,MAX($5:$5)))))</f>
        <v>1180792.1204218646</v>
      </c>
      <c r="V378" s="1">
        <f ca="1">SUMIFS(INDIRECT($F$1&amp;$F378&amp;":"&amp;$F378),INDIRECT($F$1&amp;dbP!$D$2&amp;":"&amp;dbP!$D$2),"&gt;="&amp;V$6,INDIRECT($F$1&amp;dbP!$D$2&amp;":"&amp;dbP!$D$2),"&lt;="&amp;V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W378" s="1">
        <f ca="1">SUMIFS(INDIRECT($F$1&amp;$F378&amp;":"&amp;$F378),INDIRECT($F$1&amp;dbP!$D$2&amp;":"&amp;dbP!$D$2),"&gt;="&amp;W$6,INDIRECT($F$1&amp;dbP!$D$2&amp;":"&amp;dbP!$D$2),"&lt;="&amp;W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162445.63187712102</v>
      </c>
      <c r="X378" s="1">
        <f ca="1">SUMIFS(INDIRECT($F$1&amp;$F378&amp;":"&amp;$F378),INDIRECT($F$1&amp;dbP!$D$2&amp;":"&amp;dbP!$D$2),"&gt;="&amp;X$6,INDIRECT($F$1&amp;dbP!$D$2&amp;":"&amp;dbP!$D$2),"&lt;="&amp;X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460211.05078874342</v>
      </c>
      <c r="Y378" s="1">
        <f ca="1">SUMIFS(INDIRECT($F$1&amp;$F378&amp;":"&amp;$F378),INDIRECT($F$1&amp;dbP!$D$2&amp;":"&amp;dbP!$D$2),"&gt;="&amp;Y$6,INDIRECT($F$1&amp;dbP!$D$2&amp;":"&amp;dbP!$D$2),"&lt;="&amp;Y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191121.40000000002</v>
      </c>
      <c r="Z378" s="1">
        <f ca="1">SUMIFS(INDIRECT($F$1&amp;$F378&amp;":"&amp;$F378),INDIRECT($F$1&amp;dbP!$D$2&amp;":"&amp;dbP!$D$2),"&gt;="&amp;Z$6,INDIRECT($F$1&amp;dbP!$D$2&amp;":"&amp;dbP!$D$2),"&lt;="&amp;Z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A378" s="1">
        <f ca="1">SUMIFS(INDIRECT($F$1&amp;$F378&amp;":"&amp;$F378),INDIRECT($F$1&amp;dbP!$D$2&amp;":"&amp;dbP!$D$2),"&gt;="&amp;AA$6,INDIRECT($F$1&amp;dbP!$D$2&amp;":"&amp;dbP!$D$2),"&lt;="&amp;AA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139128.59929000001</v>
      </c>
      <c r="AB378" s="1">
        <f ca="1">SUMIFS(INDIRECT($F$1&amp;$F378&amp;":"&amp;$F378),INDIRECT($F$1&amp;dbP!$D$2&amp;":"&amp;dbP!$D$2),"&gt;="&amp;AB$6,INDIRECT($F$1&amp;dbP!$D$2&amp;":"&amp;dbP!$D$2),"&lt;="&amp;AB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227885.43846600002</v>
      </c>
      <c r="AC378" s="1">
        <f ca="1">SUMIFS(INDIRECT($F$1&amp;$F378&amp;":"&amp;$F378),INDIRECT($F$1&amp;dbP!$D$2&amp;":"&amp;dbP!$D$2),"&gt;="&amp;AC$6,INDIRECT($F$1&amp;dbP!$D$2&amp;":"&amp;dbP!$D$2),"&lt;="&amp;AC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D378" s="1">
        <f ca="1">SUMIFS(INDIRECT($F$1&amp;$F378&amp;":"&amp;$F378),INDIRECT($F$1&amp;dbP!$D$2&amp;":"&amp;dbP!$D$2),"&gt;="&amp;AD$6,INDIRECT($F$1&amp;dbP!$D$2&amp;":"&amp;dbP!$D$2),"&lt;="&amp;AD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E378" s="1">
        <f ca="1">SUMIFS(INDIRECT($F$1&amp;$F378&amp;":"&amp;$F378),INDIRECT($F$1&amp;dbP!$D$2&amp;":"&amp;dbP!$D$2),"&gt;="&amp;AE$6,INDIRECT($F$1&amp;dbP!$D$2&amp;":"&amp;dbP!$D$2),"&lt;="&amp;AE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F378" s="1">
        <f ca="1">SUMIFS(INDIRECT($F$1&amp;$F378&amp;":"&amp;$F378),INDIRECT($F$1&amp;dbP!$D$2&amp;":"&amp;dbP!$D$2),"&gt;="&amp;AF$6,INDIRECT($F$1&amp;dbP!$D$2&amp;":"&amp;dbP!$D$2),"&lt;="&amp;AF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G378" s="1">
        <f ca="1">SUMIFS(INDIRECT($F$1&amp;$F378&amp;":"&amp;$F378),INDIRECT($F$1&amp;dbP!$D$2&amp;":"&amp;dbP!$D$2),"&gt;="&amp;AG$6,INDIRECT($F$1&amp;dbP!$D$2&amp;":"&amp;dbP!$D$2),"&lt;="&amp;AG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H378" s="1">
        <f ca="1">SUMIFS(INDIRECT($F$1&amp;$F378&amp;":"&amp;$F378),INDIRECT($F$1&amp;dbP!$D$2&amp;":"&amp;dbP!$D$2),"&gt;="&amp;AH$6,INDIRECT($F$1&amp;dbP!$D$2&amp;":"&amp;dbP!$D$2),"&lt;="&amp;AH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I378" s="1">
        <f ca="1">SUMIFS(INDIRECT($F$1&amp;$F378&amp;":"&amp;$F378),INDIRECT($F$1&amp;dbP!$D$2&amp;":"&amp;dbP!$D$2),"&gt;="&amp;AI$6,INDIRECT($F$1&amp;dbP!$D$2&amp;":"&amp;dbP!$D$2),"&lt;="&amp;AI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J378" s="1">
        <f ca="1">SUMIFS(INDIRECT($F$1&amp;$F378&amp;":"&amp;$F378),INDIRECT($F$1&amp;dbP!$D$2&amp;":"&amp;dbP!$D$2),"&gt;="&amp;AJ$6,INDIRECT($F$1&amp;dbP!$D$2&amp;":"&amp;dbP!$D$2),"&lt;="&amp;AJ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K378" s="1">
        <f ca="1">SUMIFS(INDIRECT($F$1&amp;$F378&amp;":"&amp;$F378),INDIRECT($F$1&amp;dbP!$D$2&amp;":"&amp;dbP!$D$2),"&gt;="&amp;AK$6,INDIRECT($F$1&amp;dbP!$D$2&amp;":"&amp;dbP!$D$2),"&lt;="&amp;AK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L378" s="1">
        <f ca="1">SUMIFS(INDIRECT($F$1&amp;$F378&amp;":"&amp;$F378),INDIRECT($F$1&amp;dbP!$D$2&amp;":"&amp;dbP!$D$2),"&gt;="&amp;AL$6,INDIRECT($F$1&amp;dbP!$D$2&amp;":"&amp;dbP!$D$2),"&lt;="&amp;AL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M378" s="1">
        <f ca="1">SUMIFS(INDIRECT($F$1&amp;$F378&amp;":"&amp;$F378),INDIRECT($F$1&amp;dbP!$D$2&amp;":"&amp;dbP!$D$2),"&gt;="&amp;AM$6,INDIRECT($F$1&amp;dbP!$D$2&amp;":"&amp;dbP!$D$2),"&lt;="&amp;AM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N378" s="1">
        <f ca="1">SUMIFS(INDIRECT($F$1&amp;$F378&amp;":"&amp;$F378),INDIRECT($F$1&amp;dbP!$D$2&amp;":"&amp;dbP!$D$2),"&gt;="&amp;AN$6,INDIRECT($F$1&amp;dbP!$D$2&amp;":"&amp;dbP!$D$2),"&lt;="&amp;AN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O378" s="1">
        <f ca="1">SUMIFS(INDIRECT($F$1&amp;$F378&amp;":"&amp;$F378),INDIRECT($F$1&amp;dbP!$D$2&amp;":"&amp;dbP!$D$2),"&gt;="&amp;AO$6,INDIRECT($F$1&amp;dbP!$D$2&amp;":"&amp;dbP!$D$2),"&lt;="&amp;AO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P378" s="1">
        <f ca="1">SUMIFS(INDIRECT($F$1&amp;$F378&amp;":"&amp;$F378),INDIRECT($F$1&amp;dbP!$D$2&amp;":"&amp;dbP!$D$2),"&gt;="&amp;AP$6,INDIRECT($F$1&amp;dbP!$D$2&amp;":"&amp;dbP!$D$2),"&lt;="&amp;AP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Q378" s="1">
        <f ca="1">SUMIFS(INDIRECT($F$1&amp;$F378&amp;":"&amp;$F378),INDIRECT($F$1&amp;dbP!$D$2&amp;":"&amp;dbP!$D$2),"&gt;="&amp;AQ$6,INDIRECT($F$1&amp;dbP!$D$2&amp;":"&amp;dbP!$D$2),"&lt;="&amp;AQ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R378" s="1">
        <f ca="1">SUMIFS(INDIRECT($F$1&amp;$F378&amp;":"&amp;$F378),INDIRECT($F$1&amp;dbP!$D$2&amp;":"&amp;dbP!$D$2),"&gt;="&amp;AR$6,INDIRECT($F$1&amp;dbP!$D$2&amp;":"&amp;dbP!$D$2),"&lt;="&amp;AR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S378" s="1">
        <f ca="1">SUMIFS(INDIRECT($F$1&amp;$F378&amp;":"&amp;$F378),INDIRECT($F$1&amp;dbP!$D$2&amp;":"&amp;dbP!$D$2),"&gt;="&amp;AS$6,INDIRECT($F$1&amp;dbP!$D$2&amp;":"&amp;dbP!$D$2),"&lt;="&amp;AS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T378" s="1">
        <f ca="1">SUMIFS(INDIRECT($F$1&amp;$F378&amp;":"&amp;$F378),INDIRECT($F$1&amp;dbP!$D$2&amp;":"&amp;dbP!$D$2),"&gt;="&amp;AT$6,INDIRECT($F$1&amp;dbP!$D$2&amp;":"&amp;dbP!$D$2),"&lt;="&amp;AT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U378" s="1">
        <f ca="1">SUMIFS(INDIRECT($F$1&amp;$F378&amp;":"&amp;$F378),INDIRECT($F$1&amp;dbP!$D$2&amp;":"&amp;dbP!$D$2),"&gt;="&amp;AU$6,INDIRECT($F$1&amp;dbP!$D$2&amp;":"&amp;dbP!$D$2),"&lt;="&amp;AU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V378" s="1">
        <f ca="1">SUMIFS(INDIRECT($F$1&amp;$F378&amp;":"&amp;$F378),INDIRECT($F$1&amp;dbP!$D$2&amp;":"&amp;dbP!$D$2),"&gt;="&amp;AV$6,INDIRECT($F$1&amp;dbP!$D$2&amp;":"&amp;dbP!$D$2),"&lt;="&amp;AV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W378" s="1">
        <f ca="1">SUMIFS(INDIRECT($F$1&amp;$F378&amp;":"&amp;$F378),INDIRECT($F$1&amp;dbP!$D$2&amp;":"&amp;dbP!$D$2),"&gt;="&amp;AW$6,INDIRECT($F$1&amp;dbP!$D$2&amp;":"&amp;dbP!$D$2),"&lt;="&amp;AW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X378" s="1">
        <f ca="1">SUMIFS(INDIRECT($F$1&amp;$F378&amp;":"&amp;$F378),INDIRECT($F$1&amp;dbP!$D$2&amp;":"&amp;dbP!$D$2),"&gt;="&amp;AX$6,INDIRECT($F$1&amp;dbP!$D$2&amp;":"&amp;dbP!$D$2),"&lt;="&amp;AX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Y378" s="1">
        <f ca="1">SUMIFS(INDIRECT($F$1&amp;$F378&amp;":"&amp;$F378),INDIRECT($F$1&amp;dbP!$D$2&amp;":"&amp;dbP!$D$2),"&gt;="&amp;AY$6,INDIRECT($F$1&amp;dbP!$D$2&amp;":"&amp;dbP!$D$2),"&lt;="&amp;AY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AZ378" s="1">
        <f ca="1">SUMIFS(INDIRECT($F$1&amp;$F378&amp;":"&amp;$F378),INDIRECT($F$1&amp;dbP!$D$2&amp;":"&amp;dbP!$D$2),"&gt;="&amp;AZ$6,INDIRECT($F$1&amp;dbP!$D$2&amp;":"&amp;dbP!$D$2),"&lt;="&amp;AZ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A378" s="1">
        <f ca="1">SUMIFS(INDIRECT($F$1&amp;$F378&amp;":"&amp;$F378),INDIRECT($F$1&amp;dbP!$D$2&amp;":"&amp;dbP!$D$2),"&gt;="&amp;BA$6,INDIRECT($F$1&amp;dbP!$D$2&amp;":"&amp;dbP!$D$2),"&lt;="&amp;BA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B378" s="1">
        <f ca="1">SUMIFS(INDIRECT($F$1&amp;$F378&amp;":"&amp;$F378),INDIRECT($F$1&amp;dbP!$D$2&amp;":"&amp;dbP!$D$2),"&gt;="&amp;BB$6,INDIRECT($F$1&amp;dbP!$D$2&amp;":"&amp;dbP!$D$2),"&lt;="&amp;BB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C378" s="1">
        <f ca="1">SUMIFS(INDIRECT($F$1&amp;$F378&amp;":"&amp;$F378),INDIRECT($F$1&amp;dbP!$D$2&amp;":"&amp;dbP!$D$2),"&gt;="&amp;BC$6,INDIRECT($F$1&amp;dbP!$D$2&amp;":"&amp;dbP!$D$2),"&lt;="&amp;BC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D378" s="1">
        <f ca="1">SUMIFS(INDIRECT($F$1&amp;$F378&amp;":"&amp;$F378),INDIRECT($F$1&amp;dbP!$D$2&amp;":"&amp;dbP!$D$2),"&gt;="&amp;BD$6,INDIRECT($F$1&amp;dbP!$D$2&amp;":"&amp;dbP!$D$2),"&lt;="&amp;BD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  <c r="BE378" s="1">
        <f ca="1">SUMIFS(INDIRECT($F$1&amp;$F378&amp;":"&amp;$F378),INDIRECT($F$1&amp;dbP!$D$2&amp;":"&amp;dbP!$D$2),"&gt;="&amp;BE$6,INDIRECT($F$1&amp;dbP!$D$2&amp;":"&amp;dbP!$D$2),"&lt;="&amp;BE$7,INDIRECT($F$1&amp;dbP!$O$2&amp;":"&amp;dbP!$O$2),$H378,INDIRECT($F$1&amp;dbP!$P$2&amp;":"&amp;dbP!$P$2),IF($I378=$J378,"*",$I378),INDIRECT($F$1&amp;dbP!$Q$2&amp;":"&amp;dbP!$Q$2),IF(OR($I378=$J378,"  "&amp;$I378=$J378),"*",RIGHT($J378,LEN($J378)-4)),INDIRECT($F$1&amp;dbP!$AC$2&amp;":"&amp;dbP!$AC$2),RepP!$J$3)</f>
        <v>0</v>
      </c>
    </row>
    <row r="379" spans="2:57" x14ac:dyDescent="0.3">
      <c r="B379" s="1">
        <f>MAX(B$246:B378)+1</f>
        <v>136</v>
      </c>
      <c r="D379" s="1" t="str">
        <f ca="1">INDIRECT($B$1&amp;Items!T$2&amp;$B379)</f>
        <v>CF(-)</v>
      </c>
      <c r="F379" s="1" t="str">
        <f ca="1">INDIRECT($B$1&amp;Items!P$2&amp;$B379)</f>
        <v>AA</v>
      </c>
      <c r="H379" s="13" t="str">
        <f ca="1">INDIRECT($B$1&amp;Items!M$2&amp;$B379)</f>
        <v>Оплата операционных расходов</v>
      </c>
      <c r="I379" s="13" t="str">
        <f ca="1">IF(INDIRECT($B$1&amp;Items!N$2&amp;$B379)="",H379,INDIRECT($B$1&amp;Items!N$2&amp;$B379))</f>
        <v>Оплата операционных расходов - блок-5</v>
      </c>
      <c r="J379" s="1" t="str">
        <f ca="1">IF(INDIRECT($B$1&amp;Items!O$2&amp;$B379)="",IF(H379&lt;&gt;I379,"  "&amp;I379,I379),"    "&amp;INDIRECT($B$1&amp;Items!O$2&amp;$B379))</f>
        <v xml:space="preserve">    Операционные расходы - 5-1</v>
      </c>
      <c r="S379" s="1">
        <f ca="1">SUM($U379:INDIRECT(ADDRESS(ROW(),SUMIFS($1:$1,$5:$5,MAX($5:$5)))))</f>
        <v>95247.706000000006</v>
      </c>
      <c r="V379" s="1">
        <f ca="1">SUMIFS(INDIRECT($F$1&amp;$F379&amp;":"&amp;$F379),INDIRECT($F$1&amp;dbP!$D$2&amp;":"&amp;dbP!$D$2),"&gt;="&amp;V$6,INDIRECT($F$1&amp;dbP!$D$2&amp;":"&amp;dbP!$D$2),"&lt;="&amp;V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W379" s="1">
        <f ca="1">SUMIFS(INDIRECT($F$1&amp;$F379&amp;":"&amp;$F379),INDIRECT($F$1&amp;dbP!$D$2&amp;":"&amp;dbP!$D$2),"&gt;="&amp;W$6,INDIRECT($F$1&amp;dbP!$D$2&amp;":"&amp;dbP!$D$2),"&lt;="&amp;W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X379" s="1">
        <f ca="1">SUMIFS(INDIRECT($F$1&amp;$F379&amp;":"&amp;$F379),INDIRECT($F$1&amp;dbP!$D$2&amp;":"&amp;dbP!$D$2),"&gt;="&amp;X$6,INDIRECT($F$1&amp;dbP!$D$2&amp;":"&amp;dbP!$D$2),"&lt;="&amp;X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Y379" s="1">
        <f ca="1">SUMIFS(INDIRECT($F$1&amp;$F379&amp;":"&amp;$F379),INDIRECT($F$1&amp;dbP!$D$2&amp;":"&amp;dbP!$D$2),"&gt;="&amp;Y$6,INDIRECT($F$1&amp;dbP!$D$2&amp;":"&amp;dbP!$D$2),"&lt;="&amp;Y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Z379" s="1">
        <f ca="1">SUMIFS(INDIRECT($F$1&amp;$F379&amp;":"&amp;$F379),INDIRECT($F$1&amp;dbP!$D$2&amp;":"&amp;dbP!$D$2),"&gt;="&amp;Z$6,INDIRECT($F$1&amp;dbP!$D$2&amp;":"&amp;dbP!$D$2),"&lt;="&amp;Z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A379" s="1">
        <f ca="1">SUMIFS(INDIRECT($F$1&amp;$F379&amp;":"&amp;$F379),INDIRECT($F$1&amp;dbP!$D$2&amp;":"&amp;dbP!$D$2),"&gt;="&amp;AA$6,INDIRECT($F$1&amp;dbP!$D$2&amp;":"&amp;dbP!$D$2),"&lt;="&amp;AA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95247.706000000006</v>
      </c>
      <c r="AB379" s="1">
        <f ca="1">SUMIFS(INDIRECT($F$1&amp;$F379&amp;":"&amp;$F379),INDIRECT($F$1&amp;dbP!$D$2&amp;":"&amp;dbP!$D$2),"&gt;="&amp;AB$6,INDIRECT($F$1&amp;dbP!$D$2&amp;":"&amp;dbP!$D$2),"&lt;="&amp;AB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C379" s="1">
        <f ca="1">SUMIFS(INDIRECT($F$1&amp;$F379&amp;":"&amp;$F379),INDIRECT($F$1&amp;dbP!$D$2&amp;":"&amp;dbP!$D$2),"&gt;="&amp;AC$6,INDIRECT($F$1&amp;dbP!$D$2&amp;":"&amp;dbP!$D$2),"&lt;="&amp;AC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D379" s="1">
        <f ca="1">SUMIFS(INDIRECT($F$1&amp;$F379&amp;":"&amp;$F379),INDIRECT($F$1&amp;dbP!$D$2&amp;":"&amp;dbP!$D$2),"&gt;="&amp;AD$6,INDIRECT($F$1&amp;dbP!$D$2&amp;":"&amp;dbP!$D$2),"&lt;="&amp;AD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E379" s="1">
        <f ca="1">SUMIFS(INDIRECT($F$1&amp;$F379&amp;":"&amp;$F379),INDIRECT($F$1&amp;dbP!$D$2&amp;":"&amp;dbP!$D$2),"&gt;="&amp;AE$6,INDIRECT($F$1&amp;dbP!$D$2&amp;":"&amp;dbP!$D$2),"&lt;="&amp;AE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F379" s="1">
        <f ca="1">SUMIFS(INDIRECT($F$1&amp;$F379&amp;":"&amp;$F379),INDIRECT($F$1&amp;dbP!$D$2&amp;":"&amp;dbP!$D$2),"&gt;="&amp;AF$6,INDIRECT($F$1&amp;dbP!$D$2&amp;":"&amp;dbP!$D$2),"&lt;="&amp;AF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G379" s="1">
        <f ca="1">SUMIFS(INDIRECT($F$1&amp;$F379&amp;":"&amp;$F379),INDIRECT($F$1&amp;dbP!$D$2&amp;":"&amp;dbP!$D$2),"&gt;="&amp;AG$6,INDIRECT($F$1&amp;dbP!$D$2&amp;":"&amp;dbP!$D$2),"&lt;="&amp;AG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H379" s="1">
        <f ca="1">SUMIFS(INDIRECT($F$1&amp;$F379&amp;":"&amp;$F379),INDIRECT($F$1&amp;dbP!$D$2&amp;":"&amp;dbP!$D$2),"&gt;="&amp;AH$6,INDIRECT($F$1&amp;dbP!$D$2&amp;":"&amp;dbP!$D$2),"&lt;="&amp;AH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I379" s="1">
        <f ca="1">SUMIFS(INDIRECT($F$1&amp;$F379&amp;":"&amp;$F379),INDIRECT($F$1&amp;dbP!$D$2&amp;":"&amp;dbP!$D$2),"&gt;="&amp;AI$6,INDIRECT($F$1&amp;dbP!$D$2&amp;":"&amp;dbP!$D$2),"&lt;="&amp;AI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J379" s="1">
        <f ca="1">SUMIFS(INDIRECT($F$1&amp;$F379&amp;":"&amp;$F379),INDIRECT($F$1&amp;dbP!$D$2&amp;":"&amp;dbP!$D$2),"&gt;="&amp;AJ$6,INDIRECT($F$1&amp;dbP!$D$2&amp;":"&amp;dbP!$D$2),"&lt;="&amp;AJ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K379" s="1">
        <f ca="1">SUMIFS(INDIRECT($F$1&amp;$F379&amp;":"&amp;$F379),INDIRECT($F$1&amp;dbP!$D$2&amp;":"&amp;dbP!$D$2),"&gt;="&amp;AK$6,INDIRECT($F$1&amp;dbP!$D$2&amp;":"&amp;dbP!$D$2),"&lt;="&amp;AK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L379" s="1">
        <f ca="1">SUMIFS(INDIRECT($F$1&amp;$F379&amp;":"&amp;$F379),INDIRECT($F$1&amp;dbP!$D$2&amp;":"&amp;dbP!$D$2),"&gt;="&amp;AL$6,INDIRECT($F$1&amp;dbP!$D$2&amp;":"&amp;dbP!$D$2),"&lt;="&amp;AL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M379" s="1">
        <f ca="1">SUMIFS(INDIRECT($F$1&amp;$F379&amp;":"&amp;$F379),INDIRECT($F$1&amp;dbP!$D$2&amp;":"&amp;dbP!$D$2),"&gt;="&amp;AM$6,INDIRECT($F$1&amp;dbP!$D$2&amp;":"&amp;dbP!$D$2),"&lt;="&amp;AM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N379" s="1">
        <f ca="1">SUMIFS(INDIRECT($F$1&amp;$F379&amp;":"&amp;$F379),INDIRECT($F$1&amp;dbP!$D$2&amp;":"&amp;dbP!$D$2),"&gt;="&amp;AN$6,INDIRECT($F$1&amp;dbP!$D$2&amp;":"&amp;dbP!$D$2),"&lt;="&amp;AN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O379" s="1">
        <f ca="1">SUMIFS(INDIRECT($F$1&amp;$F379&amp;":"&amp;$F379),INDIRECT($F$1&amp;dbP!$D$2&amp;":"&amp;dbP!$D$2),"&gt;="&amp;AO$6,INDIRECT($F$1&amp;dbP!$D$2&amp;":"&amp;dbP!$D$2),"&lt;="&amp;AO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P379" s="1">
        <f ca="1">SUMIFS(INDIRECT($F$1&amp;$F379&amp;":"&amp;$F379),INDIRECT($F$1&amp;dbP!$D$2&amp;":"&amp;dbP!$D$2),"&gt;="&amp;AP$6,INDIRECT($F$1&amp;dbP!$D$2&amp;":"&amp;dbP!$D$2),"&lt;="&amp;AP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Q379" s="1">
        <f ca="1">SUMIFS(INDIRECT($F$1&amp;$F379&amp;":"&amp;$F379),INDIRECT($F$1&amp;dbP!$D$2&amp;":"&amp;dbP!$D$2),"&gt;="&amp;AQ$6,INDIRECT($F$1&amp;dbP!$D$2&amp;":"&amp;dbP!$D$2),"&lt;="&amp;AQ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R379" s="1">
        <f ca="1">SUMIFS(INDIRECT($F$1&amp;$F379&amp;":"&amp;$F379),INDIRECT($F$1&amp;dbP!$D$2&amp;":"&amp;dbP!$D$2),"&gt;="&amp;AR$6,INDIRECT($F$1&amp;dbP!$D$2&amp;":"&amp;dbP!$D$2),"&lt;="&amp;AR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S379" s="1">
        <f ca="1">SUMIFS(INDIRECT($F$1&amp;$F379&amp;":"&amp;$F379),INDIRECT($F$1&amp;dbP!$D$2&amp;":"&amp;dbP!$D$2),"&gt;="&amp;AS$6,INDIRECT($F$1&amp;dbP!$D$2&amp;":"&amp;dbP!$D$2),"&lt;="&amp;AS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T379" s="1">
        <f ca="1">SUMIFS(INDIRECT($F$1&amp;$F379&amp;":"&amp;$F379),INDIRECT($F$1&amp;dbP!$D$2&amp;":"&amp;dbP!$D$2),"&gt;="&amp;AT$6,INDIRECT($F$1&amp;dbP!$D$2&amp;":"&amp;dbP!$D$2),"&lt;="&amp;AT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U379" s="1">
        <f ca="1">SUMIFS(INDIRECT($F$1&amp;$F379&amp;":"&amp;$F379),INDIRECT($F$1&amp;dbP!$D$2&amp;":"&amp;dbP!$D$2),"&gt;="&amp;AU$6,INDIRECT($F$1&amp;dbP!$D$2&amp;":"&amp;dbP!$D$2),"&lt;="&amp;AU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V379" s="1">
        <f ca="1">SUMIFS(INDIRECT($F$1&amp;$F379&amp;":"&amp;$F379),INDIRECT($F$1&amp;dbP!$D$2&amp;":"&amp;dbP!$D$2),"&gt;="&amp;AV$6,INDIRECT($F$1&amp;dbP!$D$2&amp;":"&amp;dbP!$D$2),"&lt;="&amp;AV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W379" s="1">
        <f ca="1">SUMIFS(INDIRECT($F$1&amp;$F379&amp;":"&amp;$F379),INDIRECT($F$1&amp;dbP!$D$2&amp;":"&amp;dbP!$D$2),"&gt;="&amp;AW$6,INDIRECT($F$1&amp;dbP!$D$2&amp;":"&amp;dbP!$D$2),"&lt;="&amp;AW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X379" s="1">
        <f ca="1">SUMIFS(INDIRECT($F$1&amp;$F379&amp;":"&amp;$F379),INDIRECT($F$1&amp;dbP!$D$2&amp;":"&amp;dbP!$D$2),"&gt;="&amp;AX$6,INDIRECT($F$1&amp;dbP!$D$2&amp;":"&amp;dbP!$D$2),"&lt;="&amp;AX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Y379" s="1">
        <f ca="1">SUMIFS(INDIRECT($F$1&amp;$F379&amp;":"&amp;$F379),INDIRECT($F$1&amp;dbP!$D$2&amp;":"&amp;dbP!$D$2),"&gt;="&amp;AY$6,INDIRECT($F$1&amp;dbP!$D$2&amp;":"&amp;dbP!$D$2),"&lt;="&amp;AY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AZ379" s="1">
        <f ca="1">SUMIFS(INDIRECT($F$1&amp;$F379&amp;":"&amp;$F379),INDIRECT($F$1&amp;dbP!$D$2&amp;":"&amp;dbP!$D$2),"&gt;="&amp;AZ$6,INDIRECT($F$1&amp;dbP!$D$2&amp;":"&amp;dbP!$D$2),"&lt;="&amp;AZ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A379" s="1">
        <f ca="1">SUMIFS(INDIRECT($F$1&amp;$F379&amp;":"&amp;$F379),INDIRECT($F$1&amp;dbP!$D$2&amp;":"&amp;dbP!$D$2),"&gt;="&amp;BA$6,INDIRECT($F$1&amp;dbP!$D$2&amp;":"&amp;dbP!$D$2),"&lt;="&amp;BA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B379" s="1">
        <f ca="1">SUMIFS(INDIRECT($F$1&amp;$F379&amp;":"&amp;$F379),INDIRECT($F$1&amp;dbP!$D$2&amp;":"&amp;dbP!$D$2),"&gt;="&amp;BB$6,INDIRECT($F$1&amp;dbP!$D$2&amp;":"&amp;dbP!$D$2),"&lt;="&amp;BB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C379" s="1">
        <f ca="1">SUMIFS(INDIRECT($F$1&amp;$F379&amp;":"&amp;$F379),INDIRECT($F$1&amp;dbP!$D$2&amp;":"&amp;dbP!$D$2),"&gt;="&amp;BC$6,INDIRECT($F$1&amp;dbP!$D$2&amp;":"&amp;dbP!$D$2),"&lt;="&amp;BC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D379" s="1">
        <f ca="1">SUMIFS(INDIRECT($F$1&amp;$F379&amp;":"&amp;$F379),INDIRECT($F$1&amp;dbP!$D$2&amp;":"&amp;dbP!$D$2),"&gt;="&amp;BD$6,INDIRECT($F$1&amp;dbP!$D$2&amp;":"&amp;dbP!$D$2),"&lt;="&amp;BD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  <c r="BE379" s="1">
        <f ca="1">SUMIFS(INDIRECT($F$1&amp;$F379&amp;":"&amp;$F379),INDIRECT($F$1&amp;dbP!$D$2&amp;":"&amp;dbP!$D$2),"&gt;="&amp;BE$6,INDIRECT($F$1&amp;dbP!$D$2&amp;":"&amp;dbP!$D$2),"&lt;="&amp;BE$7,INDIRECT($F$1&amp;dbP!$O$2&amp;":"&amp;dbP!$O$2),$H379,INDIRECT($F$1&amp;dbP!$P$2&amp;":"&amp;dbP!$P$2),IF($I379=$J379,"*",$I379),INDIRECT($F$1&amp;dbP!$Q$2&amp;":"&amp;dbP!$Q$2),IF(OR($I379=$J379,"  "&amp;$I379=$J379),"*",RIGHT($J379,LEN($J379)-4)),INDIRECT($F$1&amp;dbP!$AC$2&amp;":"&amp;dbP!$AC$2),RepP!$J$3)</f>
        <v>0</v>
      </c>
    </row>
    <row r="380" spans="2:57" x14ac:dyDescent="0.3">
      <c r="B380" s="1">
        <f>MAX(B$246:B379)+1</f>
        <v>137</v>
      </c>
      <c r="D380" s="1" t="str">
        <f ca="1">INDIRECT($B$1&amp;Items!T$2&amp;$B380)</f>
        <v>CF(-)</v>
      </c>
      <c r="F380" s="1" t="str">
        <f ca="1">INDIRECT($B$1&amp;Items!P$2&amp;$B380)</f>
        <v>AA</v>
      </c>
      <c r="H380" s="13" t="str">
        <f ca="1">INDIRECT($B$1&amp;Items!M$2&amp;$B380)</f>
        <v>Оплата операционных расходов</v>
      </c>
      <c r="I380" s="13" t="str">
        <f ca="1">IF(INDIRECT($B$1&amp;Items!N$2&amp;$B380)="",H380,INDIRECT($B$1&amp;Items!N$2&amp;$B380))</f>
        <v>Оплата операционных расходов - блок-5</v>
      </c>
      <c r="J380" s="1" t="str">
        <f ca="1">IF(INDIRECT($B$1&amp;Items!O$2&amp;$B380)="",IF(H380&lt;&gt;I380,"  "&amp;I380,I380),"    "&amp;INDIRECT($B$1&amp;Items!O$2&amp;$B380))</f>
        <v xml:space="preserve">    Операционные расходы - 5-2</v>
      </c>
      <c r="S380" s="1">
        <f ca="1">SUM($U380:INDIRECT(ADDRESS(ROW(),SUMIFS($1:$1,$5:$5,MAX($5:$5)))))</f>
        <v>43880.89329</v>
      </c>
      <c r="V380" s="1">
        <f ca="1">SUMIFS(INDIRECT($F$1&amp;$F380&amp;":"&amp;$F380),INDIRECT($F$1&amp;dbP!$D$2&amp;":"&amp;dbP!$D$2),"&gt;="&amp;V$6,INDIRECT($F$1&amp;dbP!$D$2&amp;":"&amp;dbP!$D$2),"&lt;="&amp;V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W380" s="1">
        <f ca="1">SUMIFS(INDIRECT($F$1&amp;$F380&amp;":"&amp;$F380),INDIRECT($F$1&amp;dbP!$D$2&amp;":"&amp;dbP!$D$2),"&gt;="&amp;W$6,INDIRECT($F$1&amp;dbP!$D$2&amp;":"&amp;dbP!$D$2),"&lt;="&amp;W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X380" s="1">
        <f ca="1">SUMIFS(INDIRECT($F$1&amp;$F380&amp;":"&amp;$F380),INDIRECT($F$1&amp;dbP!$D$2&amp;":"&amp;dbP!$D$2),"&gt;="&amp;X$6,INDIRECT($F$1&amp;dbP!$D$2&amp;":"&amp;dbP!$D$2),"&lt;="&amp;X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Y380" s="1">
        <f ca="1">SUMIFS(INDIRECT($F$1&amp;$F380&amp;":"&amp;$F380),INDIRECT($F$1&amp;dbP!$D$2&amp;":"&amp;dbP!$D$2),"&gt;="&amp;Y$6,INDIRECT($F$1&amp;dbP!$D$2&amp;":"&amp;dbP!$D$2),"&lt;="&amp;Y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Z380" s="1">
        <f ca="1">SUMIFS(INDIRECT($F$1&amp;$F380&amp;":"&amp;$F380),INDIRECT($F$1&amp;dbP!$D$2&amp;":"&amp;dbP!$D$2),"&gt;="&amp;Z$6,INDIRECT($F$1&amp;dbP!$D$2&amp;":"&amp;dbP!$D$2),"&lt;="&amp;Z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A380" s="1">
        <f ca="1">SUMIFS(INDIRECT($F$1&amp;$F380&amp;":"&amp;$F380),INDIRECT($F$1&amp;dbP!$D$2&amp;":"&amp;dbP!$D$2),"&gt;="&amp;AA$6,INDIRECT($F$1&amp;dbP!$D$2&amp;":"&amp;dbP!$D$2),"&lt;="&amp;AA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43880.89329</v>
      </c>
      <c r="AB380" s="1">
        <f ca="1">SUMIFS(INDIRECT($F$1&amp;$F380&amp;":"&amp;$F380),INDIRECT($F$1&amp;dbP!$D$2&amp;":"&amp;dbP!$D$2),"&gt;="&amp;AB$6,INDIRECT($F$1&amp;dbP!$D$2&amp;":"&amp;dbP!$D$2),"&lt;="&amp;AB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C380" s="1">
        <f ca="1">SUMIFS(INDIRECT($F$1&amp;$F380&amp;":"&amp;$F380),INDIRECT($F$1&amp;dbP!$D$2&amp;":"&amp;dbP!$D$2),"&gt;="&amp;AC$6,INDIRECT($F$1&amp;dbP!$D$2&amp;":"&amp;dbP!$D$2),"&lt;="&amp;AC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D380" s="1">
        <f ca="1">SUMIFS(INDIRECT($F$1&amp;$F380&amp;":"&amp;$F380),INDIRECT($F$1&amp;dbP!$D$2&amp;":"&amp;dbP!$D$2),"&gt;="&amp;AD$6,INDIRECT($F$1&amp;dbP!$D$2&amp;":"&amp;dbP!$D$2),"&lt;="&amp;AD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E380" s="1">
        <f ca="1">SUMIFS(INDIRECT($F$1&amp;$F380&amp;":"&amp;$F380),INDIRECT($F$1&amp;dbP!$D$2&amp;":"&amp;dbP!$D$2),"&gt;="&amp;AE$6,INDIRECT($F$1&amp;dbP!$D$2&amp;":"&amp;dbP!$D$2),"&lt;="&amp;AE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F380" s="1">
        <f ca="1">SUMIFS(INDIRECT($F$1&amp;$F380&amp;":"&amp;$F380),INDIRECT($F$1&amp;dbP!$D$2&amp;":"&amp;dbP!$D$2),"&gt;="&amp;AF$6,INDIRECT($F$1&amp;dbP!$D$2&amp;":"&amp;dbP!$D$2),"&lt;="&amp;AF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G380" s="1">
        <f ca="1">SUMIFS(INDIRECT($F$1&amp;$F380&amp;":"&amp;$F380),INDIRECT($F$1&amp;dbP!$D$2&amp;":"&amp;dbP!$D$2),"&gt;="&amp;AG$6,INDIRECT($F$1&amp;dbP!$D$2&amp;":"&amp;dbP!$D$2),"&lt;="&amp;AG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H380" s="1">
        <f ca="1">SUMIFS(INDIRECT($F$1&amp;$F380&amp;":"&amp;$F380),INDIRECT($F$1&amp;dbP!$D$2&amp;":"&amp;dbP!$D$2),"&gt;="&amp;AH$6,INDIRECT($F$1&amp;dbP!$D$2&amp;":"&amp;dbP!$D$2),"&lt;="&amp;AH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I380" s="1">
        <f ca="1">SUMIFS(INDIRECT($F$1&amp;$F380&amp;":"&amp;$F380),INDIRECT($F$1&amp;dbP!$D$2&amp;":"&amp;dbP!$D$2),"&gt;="&amp;AI$6,INDIRECT($F$1&amp;dbP!$D$2&amp;":"&amp;dbP!$D$2),"&lt;="&amp;AI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J380" s="1">
        <f ca="1">SUMIFS(INDIRECT($F$1&amp;$F380&amp;":"&amp;$F380),INDIRECT($F$1&amp;dbP!$D$2&amp;":"&amp;dbP!$D$2),"&gt;="&amp;AJ$6,INDIRECT($F$1&amp;dbP!$D$2&amp;":"&amp;dbP!$D$2),"&lt;="&amp;AJ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K380" s="1">
        <f ca="1">SUMIFS(INDIRECT($F$1&amp;$F380&amp;":"&amp;$F380),INDIRECT($F$1&amp;dbP!$D$2&amp;":"&amp;dbP!$D$2),"&gt;="&amp;AK$6,INDIRECT($F$1&amp;dbP!$D$2&amp;":"&amp;dbP!$D$2),"&lt;="&amp;AK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L380" s="1">
        <f ca="1">SUMIFS(INDIRECT($F$1&amp;$F380&amp;":"&amp;$F380),INDIRECT($F$1&amp;dbP!$D$2&amp;":"&amp;dbP!$D$2),"&gt;="&amp;AL$6,INDIRECT($F$1&amp;dbP!$D$2&amp;":"&amp;dbP!$D$2),"&lt;="&amp;AL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M380" s="1">
        <f ca="1">SUMIFS(INDIRECT($F$1&amp;$F380&amp;":"&amp;$F380),INDIRECT($F$1&amp;dbP!$D$2&amp;":"&amp;dbP!$D$2),"&gt;="&amp;AM$6,INDIRECT($F$1&amp;dbP!$D$2&amp;":"&amp;dbP!$D$2),"&lt;="&amp;AM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N380" s="1">
        <f ca="1">SUMIFS(INDIRECT($F$1&amp;$F380&amp;":"&amp;$F380),INDIRECT($F$1&amp;dbP!$D$2&amp;":"&amp;dbP!$D$2),"&gt;="&amp;AN$6,INDIRECT($F$1&amp;dbP!$D$2&amp;":"&amp;dbP!$D$2),"&lt;="&amp;AN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O380" s="1">
        <f ca="1">SUMIFS(INDIRECT($F$1&amp;$F380&amp;":"&amp;$F380),INDIRECT($F$1&amp;dbP!$D$2&amp;":"&amp;dbP!$D$2),"&gt;="&amp;AO$6,INDIRECT($F$1&amp;dbP!$D$2&amp;":"&amp;dbP!$D$2),"&lt;="&amp;AO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P380" s="1">
        <f ca="1">SUMIFS(INDIRECT($F$1&amp;$F380&amp;":"&amp;$F380),INDIRECT($F$1&amp;dbP!$D$2&amp;":"&amp;dbP!$D$2),"&gt;="&amp;AP$6,INDIRECT($F$1&amp;dbP!$D$2&amp;":"&amp;dbP!$D$2),"&lt;="&amp;AP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Q380" s="1">
        <f ca="1">SUMIFS(INDIRECT($F$1&amp;$F380&amp;":"&amp;$F380),INDIRECT($F$1&amp;dbP!$D$2&amp;":"&amp;dbP!$D$2),"&gt;="&amp;AQ$6,INDIRECT($F$1&amp;dbP!$D$2&amp;":"&amp;dbP!$D$2),"&lt;="&amp;AQ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R380" s="1">
        <f ca="1">SUMIFS(INDIRECT($F$1&amp;$F380&amp;":"&amp;$F380),INDIRECT($F$1&amp;dbP!$D$2&amp;":"&amp;dbP!$D$2),"&gt;="&amp;AR$6,INDIRECT($F$1&amp;dbP!$D$2&amp;":"&amp;dbP!$D$2),"&lt;="&amp;AR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S380" s="1">
        <f ca="1">SUMIFS(INDIRECT($F$1&amp;$F380&amp;":"&amp;$F380),INDIRECT($F$1&amp;dbP!$D$2&amp;":"&amp;dbP!$D$2),"&gt;="&amp;AS$6,INDIRECT($F$1&amp;dbP!$D$2&amp;":"&amp;dbP!$D$2),"&lt;="&amp;AS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T380" s="1">
        <f ca="1">SUMIFS(INDIRECT($F$1&amp;$F380&amp;":"&amp;$F380),INDIRECT($F$1&amp;dbP!$D$2&amp;":"&amp;dbP!$D$2),"&gt;="&amp;AT$6,INDIRECT($F$1&amp;dbP!$D$2&amp;":"&amp;dbP!$D$2),"&lt;="&amp;AT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U380" s="1">
        <f ca="1">SUMIFS(INDIRECT($F$1&amp;$F380&amp;":"&amp;$F380),INDIRECT($F$1&amp;dbP!$D$2&amp;":"&amp;dbP!$D$2),"&gt;="&amp;AU$6,INDIRECT($F$1&amp;dbP!$D$2&amp;":"&amp;dbP!$D$2),"&lt;="&amp;AU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V380" s="1">
        <f ca="1">SUMIFS(INDIRECT($F$1&amp;$F380&amp;":"&amp;$F380),INDIRECT($F$1&amp;dbP!$D$2&amp;":"&amp;dbP!$D$2),"&gt;="&amp;AV$6,INDIRECT($F$1&amp;dbP!$D$2&amp;":"&amp;dbP!$D$2),"&lt;="&amp;AV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W380" s="1">
        <f ca="1">SUMIFS(INDIRECT($F$1&amp;$F380&amp;":"&amp;$F380),INDIRECT($F$1&amp;dbP!$D$2&amp;":"&amp;dbP!$D$2),"&gt;="&amp;AW$6,INDIRECT($F$1&amp;dbP!$D$2&amp;":"&amp;dbP!$D$2),"&lt;="&amp;AW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X380" s="1">
        <f ca="1">SUMIFS(INDIRECT($F$1&amp;$F380&amp;":"&amp;$F380),INDIRECT($F$1&amp;dbP!$D$2&amp;":"&amp;dbP!$D$2),"&gt;="&amp;AX$6,INDIRECT($F$1&amp;dbP!$D$2&amp;":"&amp;dbP!$D$2),"&lt;="&amp;AX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Y380" s="1">
        <f ca="1">SUMIFS(INDIRECT($F$1&amp;$F380&amp;":"&amp;$F380),INDIRECT($F$1&amp;dbP!$D$2&amp;":"&amp;dbP!$D$2),"&gt;="&amp;AY$6,INDIRECT($F$1&amp;dbP!$D$2&amp;":"&amp;dbP!$D$2),"&lt;="&amp;AY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AZ380" s="1">
        <f ca="1">SUMIFS(INDIRECT($F$1&amp;$F380&amp;":"&amp;$F380),INDIRECT($F$1&amp;dbP!$D$2&amp;":"&amp;dbP!$D$2),"&gt;="&amp;AZ$6,INDIRECT($F$1&amp;dbP!$D$2&amp;":"&amp;dbP!$D$2),"&lt;="&amp;AZ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A380" s="1">
        <f ca="1">SUMIFS(INDIRECT($F$1&amp;$F380&amp;":"&amp;$F380),INDIRECT($F$1&amp;dbP!$D$2&amp;":"&amp;dbP!$D$2),"&gt;="&amp;BA$6,INDIRECT($F$1&amp;dbP!$D$2&amp;":"&amp;dbP!$D$2),"&lt;="&amp;BA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B380" s="1">
        <f ca="1">SUMIFS(INDIRECT($F$1&amp;$F380&amp;":"&amp;$F380),INDIRECT($F$1&amp;dbP!$D$2&amp;":"&amp;dbP!$D$2),"&gt;="&amp;BB$6,INDIRECT($F$1&amp;dbP!$D$2&amp;":"&amp;dbP!$D$2),"&lt;="&amp;BB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C380" s="1">
        <f ca="1">SUMIFS(INDIRECT($F$1&amp;$F380&amp;":"&amp;$F380),INDIRECT($F$1&amp;dbP!$D$2&amp;":"&amp;dbP!$D$2),"&gt;="&amp;BC$6,INDIRECT($F$1&amp;dbP!$D$2&amp;":"&amp;dbP!$D$2),"&lt;="&amp;BC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D380" s="1">
        <f ca="1">SUMIFS(INDIRECT($F$1&amp;$F380&amp;":"&amp;$F380),INDIRECT($F$1&amp;dbP!$D$2&amp;":"&amp;dbP!$D$2),"&gt;="&amp;BD$6,INDIRECT($F$1&amp;dbP!$D$2&amp;":"&amp;dbP!$D$2),"&lt;="&amp;BD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  <c r="BE380" s="1">
        <f ca="1">SUMIFS(INDIRECT($F$1&amp;$F380&amp;":"&amp;$F380),INDIRECT($F$1&amp;dbP!$D$2&amp;":"&amp;dbP!$D$2),"&gt;="&amp;BE$6,INDIRECT($F$1&amp;dbP!$D$2&amp;":"&amp;dbP!$D$2),"&lt;="&amp;BE$7,INDIRECT($F$1&amp;dbP!$O$2&amp;":"&amp;dbP!$O$2),$H380,INDIRECT($F$1&amp;dbP!$P$2&amp;":"&amp;dbP!$P$2),IF($I380=$J380,"*",$I380),INDIRECT($F$1&amp;dbP!$Q$2&amp;":"&amp;dbP!$Q$2),IF(OR($I380=$J380,"  "&amp;$I380=$J380),"*",RIGHT($J380,LEN($J380)-4)),INDIRECT($F$1&amp;dbP!$AC$2&amp;":"&amp;dbP!$AC$2),RepP!$J$3)</f>
        <v>0</v>
      </c>
    </row>
    <row r="381" spans="2:57" x14ac:dyDescent="0.3">
      <c r="B381" s="1">
        <f>MAX(B$246:B380)+1</f>
        <v>138</v>
      </c>
      <c r="D381" s="1" t="str">
        <f ca="1">INDIRECT($B$1&amp;Items!T$2&amp;$B381)</f>
        <v>CF(-)</v>
      </c>
      <c r="F381" s="1" t="str">
        <f ca="1">INDIRECT($B$1&amp;Items!P$2&amp;$B381)</f>
        <v>AA</v>
      </c>
      <c r="H381" s="13" t="str">
        <f ca="1">INDIRECT($B$1&amp;Items!M$2&amp;$B381)</f>
        <v>Оплата операционных расходов</v>
      </c>
      <c r="I381" s="13" t="str">
        <f ca="1">IF(INDIRECT($B$1&amp;Items!N$2&amp;$B381)="",H381,INDIRECT($B$1&amp;Items!N$2&amp;$B381))</f>
        <v>Оплата операционных расходов - блок-5</v>
      </c>
      <c r="J381" s="1" t="str">
        <f ca="1">IF(INDIRECT($B$1&amp;Items!O$2&amp;$B381)="",IF(H381&lt;&gt;I381,"  "&amp;I381,I381),"    "&amp;INDIRECT($B$1&amp;Items!O$2&amp;$B381))</f>
        <v xml:space="preserve">    Операционные расходы - 5-3</v>
      </c>
      <c r="S381" s="1">
        <f ca="1">SUM($U381:INDIRECT(ADDRESS(ROW(),SUMIFS($1:$1,$5:$5,MAX($5:$5)))))</f>
        <v>227885.43846600002</v>
      </c>
      <c r="V381" s="1">
        <f ca="1">SUMIFS(INDIRECT($F$1&amp;$F381&amp;":"&amp;$F381),INDIRECT($F$1&amp;dbP!$D$2&amp;":"&amp;dbP!$D$2),"&gt;="&amp;V$6,INDIRECT($F$1&amp;dbP!$D$2&amp;":"&amp;dbP!$D$2),"&lt;="&amp;V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W381" s="1">
        <f ca="1">SUMIFS(INDIRECT($F$1&amp;$F381&amp;":"&amp;$F381),INDIRECT($F$1&amp;dbP!$D$2&amp;":"&amp;dbP!$D$2),"&gt;="&amp;W$6,INDIRECT($F$1&amp;dbP!$D$2&amp;":"&amp;dbP!$D$2),"&lt;="&amp;W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X381" s="1">
        <f ca="1">SUMIFS(INDIRECT($F$1&amp;$F381&amp;":"&amp;$F381),INDIRECT($F$1&amp;dbP!$D$2&amp;":"&amp;dbP!$D$2),"&gt;="&amp;X$6,INDIRECT($F$1&amp;dbP!$D$2&amp;":"&amp;dbP!$D$2),"&lt;="&amp;X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Y381" s="1">
        <f ca="1">SUMIFS(INDIRECT($F$1&amp;$F381&amp;":"&amp;$F381),INDIRECT($F$1&amp;dbP!$D$2&amp;":"&amp;dbP!$D$2),"&gt;="&amp;Y$6,INDIRECT($F$1&amp;dbP!$D$2&amp;":"&amp;dbP!$D$2),"&lt;="&amp;Y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Z381" s="1">
        <f ca="1">SUMIFS(INDIRECT($F$1&amp;$F381&amp;":"&amp;$F381),INDIRECT($F$1&amp;dbP!$D$2&amp;":"&amp;dbP!$D$2),"&gt;="&amp;Z$6,INDIRECT($F$1&amp;dbP!$D$2&amp;":"&amp;dbP!$D$2),"&lt;="&amp;Z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A381" s="1">
        <f ca="1">SUMIFS(INDIRECT($F$1&amp;$F381&amp;":"&amp;$F381),INDIRECT($F$1&amp;dbP!$D$2&amp;":"&amp;dbP!$D$2),"&gt;="&amp;AA$6,INDIRECT($F$1&amp;dbP!$D$2&amp;":"&amp;dbP!$D$2),"&lt;="&amp;AA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B381" s="1">
        <f ca="1">SUMIFS(INDIRECT($F$1&amp;$F381&amp;":"&amp;$F381),INDIRECT($F$1&amp;dbP!$D$2&amp;":"&amp;dbP!$D$2),"&gt;="&amp;AB$6,INDIRECT($F$1&amp;dbP!$D$2&amp;":"&amp;dbP!$D$2),"&lt;="&amp;AB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227885.43846600002</v>
      </c>
      <c r="AC381" s="1">
        <f ca="1">SUMIFS(INDIRECT($F$1&amp;$F381&amp;":"&amp;$F381),INDIRECT($F$1&amp;dbP!$D$2&amp;":"&amp;dbP!$D$2),"&gt;="&amp;AC$6,INDIRECT($F$1&amp;dbP!$D$2&amp;":"&amp;dbP!$D$2),"&lt;="&amp;AC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D381" s="1">
        <f ca="1">SUMIFS(INDIRECT($F$1&amp;$F381&amp;":"&amp;$F381),INDIRECT($F$1&amp;dbP!$D$2&amp;":"&amp;dbP!$D$2),"&gt;="&amp;AD$6,INDIRECT($F$1&amp;dbP!$D$2&amp;":"&amp;dbP!$D$2),"&lt;="&amp;AD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E381" s="1">
        <f ca="1">SUMIFS(INDIRECT($F$1&amp;$F381&amp;":"&amp;$F381),INDIRECT($F$1&amp;dbP!$D$2&amp;":"&amp;dbP!$D$2),"&gt;="&amp;AE$6,INDIRECT($F$1&amp;dbP!$D$2&amp;":"&amp;dbP!$D$2),"&lt;="&amp;AE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F381" s="1">
        <f ca="1">SUMIFS(INDIRECT($F$1&amp;$F381&amp;":"&amp;$F381),INDIRECT($F$1&amp;dbP!$D$2&amp;":"&amp;dbP!$D$2),"&gt;="&amp;AF$6,INDIRECT($F$1&amp;dbP!$D$2&amp;":"&amp;dbP!$D$2),"&lt;="&amp;AF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G381" s="1">
        <f ca="1">SUMIFS(INDIRECT($F$1&amp;$F381&amp;":"&amp;$F381),INDIRECT($F$1&amp;dbP!$D$2&amp;":"&amp;dbP!$D$2),"&gt;="&amp;AG$6,INDIRECT($F$1&amp;dbP!$D$2&amp;":"&amp;dbP!$D$2),"&lt;="&amp;AG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H381" s="1">
        <f ca="1">SUMIFS(INDIRECT($F$1&amp;$F381&amp;":"&amp;$F381),INDIRECT($F$1&amp;dbP!$D$2&amp;":"&amp;dbP!$D$2),"&gt;="&amp;AH$6,INDIRECT($F$1&amp;dbP!$D$2&amp;":"&amp;dbP!$D$2),"&lt;="&amp;AH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I381" s="1">
        <f ca="1">SUMIFS(INDIRECT($F$1&amp;$F381&amp;":"&amp;$F381),INDIRECT($F$1&amp;dbP!$D$2&amp;":"&amp;dbP!$D$2),"&gt;="&amp;AI$6,INDIRECT($F$1&amp;dbP!$D$2&amp;":"&amp;dbP!$D$2),"&lt;="&amp;AI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J381" s="1">
        <f ca="1">SUMIFS(INDIRECT($F$1&amp;$F381&amp;":"&amp;$F381),INDIRECT($F$1&amp;dbP!$D$2&amp;":"&amp;dbP!$D$2),"&gt;="&amp;AJ$6,INDIRECT($F$1&amp;dbP!$D$2&amp;":"&amp;dbP!$D$2),"&lt;="&amp;AJ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K381" s="1">
        <f ca="1">SUMIFS(INDIRECT($F$1&amp;$F381&amp;":"&amp;$F381),INDIRECT($F$1&amp;dbP!$D$2&amp;":"&amp;dbP!$D$2),"&gt;="&amp;AK$6,INDIRECT($F$1&amp;dbP!$D$2&amp;":"&amp;dbP!$D$2),"&lt;="&amp;AK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L381" s="1">
        <f ca="1">SUMIFS(INDIRECT($F$1&amp;$F381&amp;":"&amp;$F381),INDIRECT($F$1&amp;dbP!$D$2&amp;":"&amp;dbP!$D$2),"&gt;="&amp;AL$6,INDIRECT($F$1&amp;dbP!$D$2&amp;":"&amp;dbP!$D$2),"&lt;="&amp;AL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M381" s="1">
        <f ca="1">SUMIFS(INDIRECT($F$1&amp;$F381&amp;":"&amp;$F381),INDIRECT($F$1&amp;dbP!$D$2&amp;":"&amp;dbP!$D$2),"&gt;="&amp;AM$6,INDIRECT($F$1&amp;dbP!$D$2&amp;":"&amp;dbP!$D$2),"&lt;="&amp;AM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N381" s="1">
        <f ca="1">SUMIFS(INDIRECT($F$1&amp;$F381&amp;":"&amp;$F381),INDIRECT($F$1&amp;dbP!$D$2&amp;":"&amp;dbP!$D$2),"&gt;="&amp;AN$6,INDIRECT($F$1&amp;dbP!$D$2&amp;":"&amp;dbP!$D$2),"&lt;="&amp;AN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O381" s="1">
        <f ca="1">SUMIFS(INDIRECT($F$1&amp;$F381&amp;":"&amp;$F381),INDIRECT($F$1&amp;dbP!$D$2&amp;":"&amp;dbP!$D$2),"&gt;="&amp;AO$6,INDIRECT($F$1&amp;dbP!$D$2&amp;":"&amp;dbP!$D$2),"&lt;="&amp;AO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P381" s="1">
        <f ca="1">SUMIFS(INDIRECT($F$1&amp;$F381&amp;":"&amp;$F381),INDIRECT($F$1&amp;dbP!$D$2&amp;":"&amp;dbP!$D$2),"&gt;="&amp;AP$6,INDIRECT($F$1&amp;dbP!$D$2&amp;":"&amp;dbP!$D$2),"&lt;="&amp;AP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Q381" s="1">
        <f ca="1">SUMIFS(INDIRECT($F$1&amp;$F381&amp;":"&amp;$F381),INDIRECT($F$1&amp;dbP!$D$2&amp;":"&amp;dbP!$D$2),"&gt;="&amp;AQ$6,INDIRECT($F$1&amp;dbP!$D$2&amp;":"&amp;dbP!$D$2),"&lt;="&amp;AQ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R381" s="1">
        <f ca="1">SUMIFS(INDIRECT($F$1&amp;$F381&amp;":"&amp;$F381),INDIRECT($F$1&amp;dbP!$D$2&amp;":"&amp;dbP!$D$2),"&gt;="&amp;AR$6,INDIRECT($F$1&amp;dbP!$D$2&amp;":"&amp;dbP!$D$2),"&lt;="&amp;AR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S381" s="1">
        <f ca="1">SUMIFS(INDIRECT($F$1&amp;$F381&amp;":"&amp;$F381),INDIRECT($F$1&amp;dbP!$D$2&amp;":"&amp;dbP!$D$2),"&gt;="&amp;AS$6,INDIRECT($F$1&amp;dbP!$D$2&amp;":"&amp;dbP!$D$2),"&lt;="&amp;AS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T381" s="1">
        <f ca="1">SUMIFS(INDIRECT($F$1&amp;$F381&amp;":"&amp;$F381),INDIRECT($F$1&amp;dbP!$D$2&amp;":"&amp;dbP!$D$2),"&gt;="&amp;AT$6,INDIRECT($F$1&amp;dbP!$D$2&amp;":"&amp;dbP!$D$2),"&lt;="&amp;AT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U381" s="1">
        <f ca="1">SUMIFS(INDIRECT($F$1&amp;$F381&amp;":"&amp;$F381),INDIRECT($F$1&amp;dbP!$D$2&amp;":"&amp;dbP!$D$2),"&gt;="&amp;AU$6,INDIRECT($F$1&amp;dbP!$D$2&amp;":"&amp;dbP!$D$2),"&lt;="&amp;AU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V381" s="1">
        <f ca="1">SUMIFS(INDIRECT($F$1&amp;$F381&amp;":"&amp;$F381),INDIRECT($F$1&amp;dbP!$D$2&amp;":"&amp;dbP!$D$2),"&gt;="&amp;AV$6,INDIRECT($F$1&amp;dbP!$D$2&amp;":"&amp;dbP!$D$2),"&lt;="&amp;AV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W381" s="1">
        <f ca="1">SUMIFS(INDIRECT($F$1&amp;$F381&amp;":"&amp;$F381),INDIRECT($F$1&amp;dbP!$D$2&amp;":"&amp;dbP!$D$2),"&gt;="&amp;AW$6,INDIRECT($F$1&amp;dbP!$D$2&amp;":"&amp;dbP!$D$2),"&lt;="&amp;AW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X381" s="1">
        <f ca="1">SUMIFS(INDIRECT($F$1&amp;$F381&amp;":"&amp;$F381),INDIRECT($F$1&amp;dbP!$D$2&amp;":"&amp;dbP!$D$2),"&gt;="&amp;AX$6,INDIRECT($F$1&amp;dbP!$D$2&amp;":"&amp;dbP!$D$2),"&lt;="&amp;AX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Y381" s="1">
        <f ca="1">SUMIFS(INDIRECT($F$1&amp;$F381&amp;":"&amp;$F381),INDIRECT($F$1&amp;dbP!$D$2&amp;":"&amp;dbP!$D$2),"&gt;="&amp;AY$6,INDIRECT($F$1&amp;dbP!$D$2&amp;":"&amp;dbP!$D$2),"&lt;="&amp;AY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AZ381" s="1">
        <f ca="1">SUMIFS(INDIRECT($F$1&amp;$F381&amp;":"&amp;$F381),INDIRECT($F$1&amp;dbP!$D$2&amp;":"&amp;dbP!$D$2),"&gt;="&amp;AZ$6,INDIRECT($F$1&amp;dbP!$D$2&amp;":"&amp;dbP!$D$2),"&lt;="&amp;AZ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A381" s="1">
        <f ca="1">SUMIFS(INDIRECT($F$1&amp;$F381&amp;":"&amp;$F381),INDIRECT($F$1&amp;dbP!$D$2&amp;":"&amp;dbP!$D$2),"&gt;="&amp;BA$6,INDIRECT($F$1&amp;dbP!$D$2&amp;":"&amp;dbP!$D$2),"&lt;="&amp;BA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B381" s="1">
        <f ca="1">SUMIFS(INDIRECT($F$1&amp;$F381&amp;":"&amp;$F381),INDIRECT($F$1&amp;dbP!$D$2&amp;":"&amp;dbP!$D$2),"&gt;="&amp;BB$6,INDIRECT($F$1&amp;dbP!$D$2&amp;":"&amp;dbP!$D$2),"&lt;="&amp;BB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C381" s="1">
        <f ca="1">SUMIFS(INDIRECT($F$1&amp;$F381&amp;":"&amp;$F381),INDIRECT($F$1&amp;dbP!$D$2&amp;":"&amp;dbP!$D$2),"&gt;="&amp;BC$6,INDIRECT($F$1&amp;dbP!$D$2&amp;":"&amp;dbP!$D$2),"&lt;="&amp;BC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D381" s="1">
        <f ca="1">SUMIFS(INDIRECT($F$1&amp;$F381&amp;":"&amp;$F381),INDIRECT($F$1&amp;dbP!$D$2&amp;":"&amp;dbP!$D$2),"&gt;="&amp;BD$6,INDIRECT($F$1&amp;dbP!$D$2&amp;":"&amp;dbP!$D$2),"&lt;="&amp;BD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  <c r="BE381" s="1">
        <f ca="1">SUMIFS(INDIRECT($F$1&amp;$F381&amp;":"&amp;$F381),INDIRECT($F$1&amp;dbP!$D$2&amp;":"&amp;dbP!$D$2),"&gt;="&amp;BE$6,INDIRECT($F$1&amp;dbP!$D$2&amp;":"&amp;dbP!$D$2),"&lt;="&amp;BE$7,INDIRECT($F$1&amp;dbP!$O$2&amp;":"&amp;dbP!$O$2),$H381,INDIRECT($F$1&amp;dbP!$P$2&amp;":"&amp;dbP!$P$2),IF($I381=$J381,"*",$I381),INDIRECT($F$1&amp;dbP!$Q$2&amp;":"&amp;dbP!$Q$2),IF(OR($I381=$J381,"  "&amp;$I381=$J381),"*",RIGHT($J381,LEN($J381)-4)),INDIRECT($F$1&amp;dbP!$AC$2&amp;":"&amp;dbP!$AC$2),RepP!$J$3)</f>
        <v>0</v>
      </c>
    </row>
    <row r="382" spans="2:57" x14ac:dyDescent="0.3">
      <c r="B382" s="1">
        <f>MAX(B$246:B381)+1</f>
        <v>139</v>
      </c>
      <c r="D382" s="1" t="str">
        <f ca="1">INDIRECT($B$1&amp;Items!T$2&amp;$B382)</f>
        <v>CF(-)</v>
      </c>
      <c r="F382" s="1" t="str">
        <f ca="1">INDIRECT($B$1&amp;Items!P$2&amp;$B382)</f>
        <v>AA</v>
      </c>
      <c r="H382" s="13" t="str">
        <f ca="1">INDIRECT($B$1&amp;Items!M$2&amp;$B382)</f>
        <v>Оплата операционных расходов</v>
      </c>
      <c r="I382" s="13" t="str">
        <f ca="1">IF(INDIRECT($B$1&amp;Items!N$2&amp;$B382)="",H382,INDIRECT($B$1&amp;Items!N$2&amp;$B382))</f>
        <v>Оплата операционных расходов - блок-5</v>
      </c>
      <c r="J382" s="1" t="str">
        <f ca="1">IF(INDIRECT($B$1&amp;Items!O$2&amp;$B382)="",IF(H382&lt;&gt;I382,"  "&amp;I382,I382),"    "&amp;INDIRECT($B$1&amp;Items!O$2&amp;$B382))</f>
        <v xml:space="preserve">    Операционные расходы - 5-4</v>
      </c>
      <c r="S382" s="1">
        <f ca="1">SUM($U382:INDIRECT(ADDRESS(ROW(),SUMIFS($1:$1,$5:$5,MAX($5:$5)))))</f>
        <v>160315.91878902001</v>
      </c>
      <c r="V382" s="1">
        <f ca="1">SUMIFS(INDIRECT($F$1&amp;$F382&amp;":"&amp;$F382),INDIRECT($F$1&amp;dbP!$D$2&amp;":"&amp;dbP!$D$2),"&gt;="&amp;V$6,INDIRECT($F$1&amp;dbP!$D$2&amp;":"&amp;dbP!$D$2),"&lt;="&amp;V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W382" s="1">
        <f ca="1">SUMIFS(INDIRECT($F$1&amp;$F382&amp;":"&amp;$F382),INDIRECT($F$1&amp;dbP!$D$2&amp;":"&amp;dbP!$D$2),"&gt;="&amp;W$6,INDIRECT($F$1&amp;dbP!$D$2&amp;":"&amp;dbP!$D$2),"&lt;="&amp;W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X382" s="1">
        <f ca="1">SUMIFS(INDIRECT($F$1&amp;$F382&amp;":"&amp;$F382),INDIRECT($F$1&amp;dbP!$D$2&amp;":"&amp;dbP!$D$2),"&gt;="&amp;X$6,INDIRECT($F$1&amp;dbP!$D$2&amp;":"&amp;dbP!$D$2),"&lt;="&amp;X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160315.91878902001</v>
      </c>
      <c r="Y382" s="1">
        <f ca="1">SUMIFS(INDIRECT($F$1&amp;$F382&amp;":"&amp;$F382),INDIRECT($F$1&amp;dbP!$D$2&amp;":"&amp;dbP!$D$2),"&gt;="&amp;Y$6,INDIRECT($F$1&amp;dbP!$D$2&amp;":"&amp;dbP!$D$2),"&lt;="&amp;Y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Z382" s="1">
        <f ca="1">SUMIFS(INDIRECT($F$1&amp;$F382&amp;":"&amp;$F382),INDIRECT($F$1&amp;dbP!$D$2&amp;":"&amp;dbP!$D$2),"&gt;="&amp;Z$6,INDIRECT($F$1&amp;dbP!$D$2&amp;":"&amp;dbP!$D$2),"&lt;="&amp;Z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A382" s="1">
        <f ca="1">SUMIFS(INDIRECT($F$1&amp;$F382&amp;":"&amp;$F382),INDIRECT($F$1&amp;dbP!$D$2&amp;":"&amp;dbP!$D$2),"&gt;="&amp;AA$6,INDIRECT($F$1&amp;dbP!$D$2&amp;":"&amp;dbP!$D$2),"&lt;="&amp;AA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B382" s="1">
        <f ca="1">SUMIFS(INDIRECT($F$1&amp;$F382&amp;":"&amp;$F382),INDIRECT($F$1&amp;dbP!$D$2&amp;":"&amp;dbP!$D$2),"&gt;="&amp;AB$6,INDIRECT($F$1&amp;dbP!$D$2&amp;":"&amp;dbP!$D$2),"&lt;="&amp;AB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C382" s="1">
        <f ca="1">SUMIFS(INDIRECT($F$1&amp;$F382&amp;":"&amp;$F382),INDIRECT($F$1&amp;dbP!$D$2&amp;":"&amp;dbP!$D$2),"&gt;="&amp;AC$6,INDIRECT($F$1&amp;dbP!$D$2&amp;":"&amp;dbP!$D$2),"&lt;="&amp;AC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D382" s="1">
        <f ca="1">SUMIFS(INDIRECT($F$1&amp;$F382&amp;":"&amp;$F382),INDIRECT($F$1&amp;dbP!$D$2&amp;":"&amp;dbP!$D$2),"&gt;="&amp;AD$6,INDIRECT($F$1&amp;dbP!$D$2&amp;":"&amp;dbP!$D$2),"&lt;="&amp;AD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E382" s="1">
        <f ca="1">SUMIFS(INDIRECT($F$1&amp;$F382&amp;":"&amp;$F382),INDIRECT($F$1&amp;dbP!$D$2&amp;":"&amp;dbP!$D$2),"&gt;="&amp;AE$6,INDIRECT($F$1&amp;dbP!$D$2&amp;":"&amp;dbP!$D$2),"&lt;="&amp;AE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F382" s="1">
        <f ca="1">SUMIFS(INDIRECT($F$1&amp;$F382&amp;":"&amp;$F382),INDIRECT($F$1&amp;dbP!$D$2&amp;":"&amp;dbP!$D$2),"&gt;="&amp;AF$6,INDIRECT($F$1&amp;dbP!$D$2&amp;":"&amp;dbP!$D$2),"&lt;="&amp;AF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G382" s="1">
        <f ca="1">SUMIFS(INDIRECT($F$1&amp;$F382&amp;":"&amp;$F382),INDIRECT($F$1&amp;dbP!$D$2&amp;":"&amp;dbP!$D$2),"&gt;="&amp;AG$6,INDIRECT($F$1&amp;dbP!$D$2&amp;":"&amp;dbP!$D$2),"&lt;="&amp;AG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H382" s="1">
        <f ca="1">SUMIFS(INDIRECT($F$1&amp;$F382&amp;":"&amp;$F382),INDIRECT($F$1&amp;dbP!$D$2&amp;":"&amp;dbP!$D$2),"&gt;="&amp;AH$6,INDIRECT($F$1&amp;dbP!$D$2&amp;":"&amp;dbP!$D$2),"&lt;="&amp;AH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I382" s="1">
        <f ca="1">SUMIFS(INDIRECT($F$1&amp;$F382&amp;":"&amp;$F382),INDIRECT($F$1&amp;dbP!$D$2&amp;":"&amp;dbP!$D$2),"&gt;="&amp;AI$6,INDIRECT($F$1&amp;dbP!$D$2&amp;":"&amp;dbP!$D$2),"&lt;="&amp;AI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J382" s="1">
        <f ca="1">SUMIFS(INDIRECT($F$1&amp;$F382&amp;":"&amp;$F382),INDIRECT($F$1&amp;dbP!$D$2&amp;":"&amp;dbP!$D$2),"&gt;="&amp;AJ$6,INDIRECT($F$1&amp;dbP!$D$2&amp;":"&amp;dbP!$D$2),"&lt;="&amp;AJ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K382" s="1">
        <f ca="1">SUMIFS(INDIRECT($F$1&amp;$F382&amp;":"&amp;$F382),INDIRECT($F$1&amp;dbP!$D$2&amp;":"&amp;dbP!$D$2),"&gt;="&amp;AK$6,INDIRECT($F$1&amp;dbP!$D$2&amp;":"&amp;dbP!$D$2),"&lt;="&amp;AK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L382" s="1">
        <f ca="1">SUMIFS(INDIRECT($F$1&amp;$F382&amp;":"&amp;$F382),INDIRECT($F$1&amp;dbP!$D$2&amp;":"&amp;dbP!$D$2),"&gt;="&amp;AL$6,INDIRECT($F$1&amp;dbP!$D$2&amp;":"&amp;dbP!$D$2),"&lt;="&amp;AL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M382" s="1">
        <f ca="1">SUMIFS(INDIRECT($F$1&amp;$F382&amp;":"&amp;$F382),INDIRECT($F$1&amp;dbP!$D$2&amp;":"&amp;dbP!$D$2),"&gt;="&amp;AM$6,INDIRECT($F$1&amp;dbP!$D$2&amp;":"&amp;dbP!$D$2),"&lt;="&amp;AM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N382" s="1">
        <f ca="1">SUMIFS(INDIRECT($F$1&amp;$F382&amp;":"&amp;$F382),INDIRECT($F$1&amp;dbP!$D$2&amp;":"&amp;dbP!$D$2),"&gt;="&amp;AN$6,INDIRECT($F$1&amp;dbP!$D$2&amp;":"&amp;dbP!$D$2),"&lt;="&amp;AN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O382" s="1">
        <f ca="1">SUMIFS(INDIRECT($F$1&amp;$F382&amp;":"&amp;$F382),INDIRECT($F$1&amp;dbP!$D$2&amp;":"&amp;dbP!$D$2),"&gt;="&amp;AO$6,INDIRECT($F$1&amp;dbP!$D$2&amp;":"&amp;dbP!$D$2),"&lt;="&amp;AO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P382" s="1">
        <f ca="1">SUMIFS(INDIRECT($F$1&amp;$F382&amp;":"&amp;$F382),INDIRECT($F$1&amp;dbP!$D$2&amp;":"&amp;dbP!$D$2),"&gt;="&amp;AP$6,INDIRECT($F$1&amp;dbP!$D$2&amp;":"&amp;dbP!$D$2),"&lt;="&amp;AP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Q382" s="1">
        <f ca="1">SUMIFS(INDIRECT($F$1&amp;$F382&amp;":"&amp;$F382),INDIRECT($F$1&amp;dbP!$D$2&amp;":"&amp;dbP!$D$2),"&gt;="&amp;AQ$6,INDIRECT($F$1&amp;dbP!$D$2&amp;":"&amp;dbP!$D$2),"&lt;="&amp;AQ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R382" s="1">
        <f ca="1">SUMIFS(INDIRECT($F$1&amp;$F382&amp;":"&amp;$F382),INDIRECT($F$1&amp;dbP!$D$2&amp;":"&amp;dbP!$D$2),"&gt;="&amp;AR$6,INDIRECT($F$1&amp;dbP!$D$2&amp;":"&amp;dbP!$D$2),"&lt;="&amp;AR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S382" s="1">
        <f ca="1">SUMIFS(INDIRECT($F$1&amp;$F382&amp;":"&amp;$F382),INDIRECT($F$1&amp;dbP!$D$2&amp;":"&amp;dbP!$D$2),"&gt;="&amp;AS$6,INDIRECT($F$1&amp;dbP!$D$2&amp;":"&amp;dbP!$D$2),"&lt;="&amp;AS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T382" s="1">
        <f ca="1">SUMIFS(INDIRECT($F$1&amp;$F382&amp;":"&amp;$F382),INDIRECT($F$1&amp;dbP!$D$2&amp;":"&amp;dbP!$D$2),"&gt;="&amp;AT$6,INDIRECT($F$1&amp;dbP!$D$2&amp;":"&amp;dbP!$D$2),"&lt;="&amp;AT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U382" s="1">
        <f ca="1">SUMIFS(INDIRECT($F$1&amp;$F382&amp;":"&amp;$F382),INDIRECT($F$1&amp;dbP!$D$2&amp;":"&amp;dbP!$D$2),"&gt;="&amp;AU$6,INDIRECT($F$1&amp;dbP!$D$2&amp;":"&amp;dbP!$D$2),"&lt;="&amp;AU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V382" s="1">
        <f ca="1">SUMIFS(INDIRECT($F$1&amp;$F382&amp;":"&amp;$F382),INDIRECT($F$1&amp;dbP!$D$2&amp;":"&amp;dbP!$D$2),"&gt;="&amp;AV$6,INDIRECT($F$1&amp;dbP!$D$2&amp;":"&amp;dbP!$D$2),"&lt;="&amp;AV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W382" s="1">
        <f ca="1">SUMIFS(INDIRECT($F$1&amp;$F382&amp;":"&amp;$F382),INDIRECT($F$1&amp;dbP!$D$2&amp;":"&amp;dbP!$D$2),"&gt;="&amp;AW$6,INDIRECT($F$1&amp;dbP!$D$2&amp;":"&amp;dbP!$D$2),"&lt;="&amp;AW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X382" s="1">
        <f ca="1">SUMIFS(INDIRECT($F$1&amp;$F382&amp;":"&amp;$F382),INDIRECT($F$1&amp;dbP!$D$2&amp;":"&amp;dbP!$D$2),"&gt;="&amp;AX$6,INDIRECT($F$1&amp;dbP!$D$2&amp;":"&amp;dbP!$D$2),"&lt;="&amp;AX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Y382" s="1">
        <f ca="1">SUMIFS(INDIRECT($F$1&amp;$F382&amp;":"&amp;$F382),INDIRECT($F$1&amp;dbP!$D$2&amp;":"&amp;dbP!$D$2),"&gt;="&amp;AY$6,INDIRECT($F$1&amp;dbP!$D$2&amp;":"&amp;dbP!$D$2),"&lt;="&amp;AY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AZ382" s="1">
        <f ca="1">SUMIFS(INDIRECT($F$1&amp;$F382&amp;":"&amp;$F382),INDIRECT($F$1&amp;dbP!$D$2&amp;":"&amp;dbP!$D$2),"&gt;="&amp;AZ$6,INDIRECT($F$1&amp;dbP!$D$2&amp;":"&amp;dbP!$D$2),"&lt;="&amp;AZ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A382" s="1">
        <f ca="1">SUMIFS(INDIRECT($F$1&amp;$F382&amp;":"&amp;$F382),INDIRECT($F$1&amp;dbP!$D$2&amp;":"&amp;dbP!$D$2),"&gt;="&amp;BA$6,INDIRECT($F$1&amp;dbP!$D$2&amp;":"&amp;dbP!$D$2),"&lt;="&amp;BA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B382" s="1">
        <f ca="1">SUMIFS(INDIRECT($F$1&amp;$F382&amp;":"&amp;$F382),INDIRECT($F$1&amp;dbP!$D$2&amp;":"&amp;dbP!$D$2),"&gt;="&amp;BB$6,INDIRECT($F$1&amp;dbP!$D$2&amp;":"&amp;dbP!$D$2),"&lt;="&amp;BB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C382" s="1">
        <f ca="1">SUMIFS(INDIRECT($F$1&amp;$F382&amp;":"&amp;$F382),INDIRECT($F$1&amp;dbP!$D$2&amp;":"&amp;dbP!$D$2),"&gt;="&amp;BC$6,INDIRECT($F$1&amp;dbP!$D$2&amp;":"&amp;dbP!$D$2),"&lt;="&amp;BC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D382" s="1">
        <f ca="1">SUMIFS(INDIRECT($F$1&amp;$F382&amp;":"&amp;$F382),INDIRECT($F$1&amp;dbP!$D$2&amp;":"&amp;dbP!$D$2),"&gt;="&amp;BD$6,INDIRECT($F$1&amp;dbP!$D$2&amp;":"&amp;dbP!$D$2),"&lt;="&amp;BD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  <c r="BE382" s="1">
        <f ca="1">SUMIFS(INDIRECT($F$1&amp;$F382&amp;":"&amp;$F382),INDIRECT($F$1&amp;dbP!$D$2&amp;":"&amp;dbP!$D$2),"&gt;="&amp;BE$6,INDIRECT($F$1&amp;dbP!$D$2&amp;":"&amp;dbP!$D$2),"&lt;="&amp;BE$7,INDIRECT($F$1&amp;dbP!$O$2&amp;":"&amp;dbP!$O$2),$H382,INDIRECT($F$1&amp;dbP!$P$2&amp;":"&amp;dbP!$P$2),IF($I382=$J382,"*",$I382),INDIRECT($F$1&amp;dbP!$Q$2&amp;":"&amp;dbP!$Q$2),IF(OR($I382=$J382,"  "&amp;$I382=$J382),"*",RIGHT($J382,LEN($J382)-4)),INDIRECT($F$1&amp;dbP!$AC$2&amp;":"&amp;dbP!$AC$2),RepP!$J$3)</f>
        <v>0</v>
      </c>
    </row>
    <row r="383" spans="2:57" x14ac:dyDescent="0.3">
      <c r="B383" s="1">
        <f>MAX(B$246:B382)+1</f>
        <v>140</v>
      </c>
      <c r="D383" s="1" t="str">
        <f ca="1">INDIRECT($B$1&amp;Items!T$2&amp;$B383)</f>
        <v>CF(-)</v>
      </c>
      <c r="F383" s="1" t="str">
        <f ca="1">INDIRECT($B$1&amp;Items!P$2&amp;$B383)</f>
        <v>AA</v>
      </c>
      <c r="H383" s="13" t="str">
        <f ca="1">INDIRECT($B$1&amp;Items!M$2&amp;$B383)</f>
        <v>Оплата операционных расходов</v>
      </c>
      <c r="I383" s="13" t="str">
        <f ca="1">IF(INDIRECT($B$1&amp;Items!N$2&amp;$B383)="",H383,INDIRECT($B$1&amp;Items!N$2&amp;$B383))</f>
        <v>Оплата операционных расходов - блок-5</v>
      </c>
      <c r="J383" s="1" t="str">
        <f ca="1">IF(INDIRECT($B$1&amp;Items!O$2&amp;$B383)="",IF(H383&lt;&gt;I383,"  "&amp;I383,I383),"    "&amp;INDIRECT($B$1&amp;Items!O$2&amp;$B383))</f>
        <v xml:space="preserve">    Операционные расходы - 5-5</v>
      </c>
      <c r="S383" s="1">
        <f ca="1">SUM($U383:INDIRECT(ADDRESS(ROW(),SUMIFS($1:$1,$5:$5,MAX($5:$5)))))</f>
        <v>111163.76919940001</v>
      </c>
      <c r="V383" s="1">
        <f ca="1">SUMIFS(INDIRECT($F$1&amp;$F383&amp;":"&amp;$F383),INDIRECT($F$1&amp;dbP!$D$2&amp;":"&amp;dbP!$D$2),"&gt;="&amp;V$6,INDIRECT($F$1&amp;dbP!$D$2&amp;":"&amp;dbP!$D$2),"&lt;="&amp;V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W383" s="1">
        <f ca="1">SUMIFS(INDIRECT($F$1&amp;$F383&amp;":"&amp;$F383),INDIRECT($F$1&amp;dbP!$D$2&amp;":"&amp;dbP!$D$2),"&gt;="&amp;W$6,INDIRECT($F$1&amp;dbP!$D$2&amp;":"&amp;dbP!$D$2),"&lt;="&amp;W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111163.76919940001</v>
      </c>
      <c r="X383" s="1">
        <f ca="1">SUMIFS(INDIRECT($F$1&amp;$F383&amp;":"&amp;$F383),INDIRECT($F$1&amp;dbP!$D$2&amp;":"&amp;dbP!$D$2),"&gt;="&amp;X$6,INDIRECT($F$1&amp;dbP!$D$2&amp;":"&amp;dbP!$D$2),"&lt;="&amp;X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Y383" s="1">
        <f ca="1">SUMIFS(INDIRECT($F$1&amp;$F383&amp;":"&amp;$F383),INDIRECT($F$1&amp;dbP!$D$2&amp;":"&amp;dbP!$D$2),"&gt;="&amp;Y$6,INDIRECT($F$1&amp;dbP!$D$2&amp;":"&amp;dbP!$D$2),"&lt;="&amp;Y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Z383" s="1">
        <f ca="1">SUMIFS(INDIRECT($F$1&amp;$F383&amp;":"&amp;$F383),INDIRECT($F$1&amp;dbP!$D$2&amp;":"&amp;dbP!$D$2),"&gt;="&amp;Z$6,INDIRECT($F$1&amp;dbP!$D$2&amp;":"&amp;dbP!$D$2),"&lt;="&amp;Z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A383" s="1">
        <f ca="1">SUMIFS(INDIRECT($F$1&amp;$F383&amp;":"&amp;$F383),INDIRECT($F$1&amp;dbP!$D$2&amp;":"&amp;dbP!$D$2),"&gt;="&amp;AA$6,INDIRECT($F$1&amp;dbP!$D$2&amp;":"&amp;dbP!$D$2),"&lt;="&amp;AA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B383" s="1">
        <f ca="1">SUMIFS(INDIRECT($F$1&amp;$F383&amp;":"&amp;$F383),INDIRECT($F$1&amp;dbP!$D$2&amp;":"&amp;dbP!$D$2),"&gt;="&amp;AB$6,INDIRECT($F$1&amp;dbP!$D$2&amp;":"&amp;dbP!$D$2),"&lt;="&amp;AB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C383" s="1">
        <f ca="1">SUMIFS(INDIRECT($F$1&amp;$F383&amp;":"&amp;$F383),INDIRECT($F$1&amp;dbP!$D$2&amp;":"&amp;dbP!$D$2),"&gt;="&amp;AC$6,INDIRECT($F$1&amp;dbP!$D$2&amp;":"&amp;dbP!$D$2),"&lt;="&amp;AC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D383" s="1">
        <f ca="1">SUMIFS(INDIRECT($F$1&amp;$F383&amp;":"&amp;$F383),INDIRECT($F$1&amp;dbP!$D$2&amp;":"&amp;dbP!$D$2),"&gt;="&amp;AD$6,INDIRECT($F$1&amp;dbP!$D$2&amp;":"&amp;dbP!$D$2),"&lt;="&amp;AD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E383" s="1">
        <f ca="1">SUMIFS(INDIRECT($F$1&amp;$F383&amp;":"&amp;$F383),INDIRECT($F$1&amp;dbP!$D$2&amp;":"&amp;dbP!$D$2),"&gt;="&amp;AE$6,INDIRECT($F$1&amp;dbP!$D$2&amp;":"&amp;dbP!$D$2),"&lt;="&amp;AE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F383" s="1">
        <f ca="1">SUMIFS(INDIRECT($F$1&amp;$F383&amp;":"&amp;$F383),INDIRECT($F$1&amp;dbP!$D$2&amp;":"&amp;dbP!$D$2),"&gt;="&amp;AF$6,INDIRECT($F$1&amp;dbP!$D$2&amp;":"&amp;dbP!$D$2),"&lt;="&amp;AF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G383" s="1">
        <f ca="1">SUMIFS(INDIRECT($F$1&amp;$F383&amp;":"&amp;$F383),INDIRECT($F$1&amp;dbP!$D$2&amp;":"&amp;dbP!$D$2),"&gt;="&amp;AG$6,INDIRECT($F$1&amp;dbP!$D$2&amp;":"&amp;dbP!$D$2),"&lt;="&amp;AG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H383" s="1">
        <f ca="1">SUMIFS(INDIRECT($F$1&amp;$F383&amp;":"&amp;$F383),INDIRECT($F$1&amp;dbP!$D$2&amp;":"&amp;dbP!$D$2),"&gt;="&amp;AH$6,INDIRECT($F$1&amp;dbP!$D$2&amp;":"&amp;dbP!$D$2),"&lt;="&amp;AH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I383" s="1">
        <f ca="1">SUMIFS(INDIRECT($F$1&amp;$F383&amp;":"&amp;$F383),INDIRECT($F$1&amp;dbP!$D$2&amp;":"&amp;dbP!$D$2),"&gt;="&amp;AI$6,INDIRECT($F$1&amp;dbP!$D$2&amp;":"&amp;dbP!$D$2),"&lt;="&amp;AI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J383" s="1">
        <f ca="1">SUMIFS(INDIRECT($F$1&amp;$F383&amp;":"&amp;$F383),INDIRECT($F$1&amp;dbP!$D$2&amp;":"&amp;dbP!$D$2),"&gt;="&amp;AJ$6,INDIRECT($F$1&amp;dbP!$D$2&amp;":"&amp;dbP!$D$2),"&lt;="&amp;AJ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K383" s="1">
        <f ca="1">SUMIFS(INDIRECT($F$1&amp;$F383&amp;":"&amp;$F383),INDIRECT($F$1&amp;dbP!$D$2&amp;":"&amp;dbP!$D$2),"&gt;="&amp;AK$6,INDIRECT($F$1&amp;dbP!$D$2&amp;":"&amp;dbP!$D$2),"&lt;="&amp;AK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L383" s="1">
        <f ca="1">SUMIFS(INDIRECT($F$1&amp;$F383&amp;":"&amp;$F383),INDIRECT($F$1&amp;dbP!$D$2&amp;":"&amp;dbP!$D$2),"&gt;="&amp;AL$6,INDIRECT($F$1&amp;dbP!$D$2&amp;":"&amp;dbP!$D$2),"&lt;="&amp;AL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M383" s="1">
        <f ca="1">SUMIFS(INDIRECT($F$1&amp;$F383&amp;":"&amp;$F383),INDIRECT($F$1&amp;dbP!$D$2&amp;":"&amp;dbP!$D$2),"&gt;="&amp;AM$6,INDIRECT($F$1&amp;dbP!$D$2&amp;":"&amp;dbP!$D$2),"&lt;="&amp;AM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N383" s="1">
        <f ca="1">SUMIFS(INDIRECT($F$1&amp;$F383&amp;":"&amp;$F383),INDIRECT($F$1&amp;dbP!$D$2&amp;":"&amp;dbP!$D$2),"&gt;="&amp;AN$6,INDIRECT($F$1&amp;dbP!$D$2&amp;":"&amp;dbP!$D$2),"&lt;="&amp;AN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O383" s="1">
        <f ca="1">SUMIFS(INDIRECT($F$1&amp;$F383&amp;":"&amp;$F383),INDIRECT($F$1&amp;dbP!$D$2&amp;":"&amp;dbP!$D$2),"&gt;="&amp;AO$6,INDIRECT($F$1&amp;dbP!$D$2&amp;":"&amp;dbP!$D$2),"&lt;="&amp;AO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P383" s="1">
        <f ca="1">SUMIFS(INDIRECT($F$1&amp;$F383&amp;":"&amp;$F383),INDIRECT($F$1&amp;dbP!$D$2&amp;":"&amp;dbP!$D$2),"&gt;="&amp;AP$6,INDIRECT($F$1&amp;dbP!$D$2&amp;":"&amp;dbP!$D$2),"&lt;="&amp;AP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Q383" s="1">
        <f ca="1">SUMIFS(INDIRECT($F$1&amp;$F383&amp;":"&amp;$F383),INDIRECT($F$1&amp;dbP!$D$2&amp;":"&amp;dbP!$D$2),"&gt;="&amp;AQ$6,INDIRECT($F$1&amp;dbP!$D$2&amp;":"&amp;dbP!$D$2),"&lt;="&amp;AQ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R383" s="1">
        <f ca="1">SUMIFS(INDIRECT($F$1&amp;$F383&amp;":"&amp;$F383),INDIRECT($F$1&amp;dbP!$D$2&amp;":"&amp;dbP!$D$2),"&gt;="&amp;AR$6,INDIRECT($F$1&amp;dbP!$D$2&amp;":"&amp;dbP!$D$2),"&lt;="&amp;AR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S383" s="1">
        <f ca="1">SUMIFS(INDIRECT($F$1&amp;$F383&amp;":"&amp;$F383),INDIRECT($F$1&amp;dbP!$D$2&amp;":"&amp;dbP!$D$2),"&gt;="&amp;AS$6,INDIRECT($F$1&amp;dbP!$D$2&amp;":"&amp;dbP!$D$2),"&lt;="&amp;AS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T383" s="1">
        <f ca="1">SUMIFS(INDIRECT($F$1&amp;$F383&amp;":"&amp;$F383),INDIRECT($F$1&amp;dbP!$D$2&amp;":"&amp;dbP!$D$2),"&gt;="&amp;AT$6,INDIRECT($F$1&amp;dbP!$D$2&amp;":"&amp;dbP!$D$2),"&lt;="&amp;AT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U383" s="1">
        <f ca="1">SUMIFS(INDIRECT($F$1&amp;$F383&amp;":"&amp;$F383),INDIRECT($F$1&amp;dbP!$D$2&amp;":"&amp;dbP!$D$2),"&gt;="&amp;AU$6,INDIRECT($F$1&amp;dbP!$D$2&amp;":"&amp;dbP!$D$2),"&lt;="&amp;AU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V383" s="1">
        <f ca="1">SUMIFS(INDIRECT($F$1&amp;$F383&amp;":"&amp;$F383),INDIRECT($F$1&amp;dbP!$D$2&amp;":"&amp;dbP!$D$2),"&gt;="&amp;AV$6,INDIRECT($F$1&amp;dbP!$D$2&amp;":"&amp;dbP!$D$2),"&lt;="&amp;AV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W383" s="1">
        <f ca="1">SUMIFS(INDIRECT($F$1&amp;$F383&amp;":"&amp;$F383),INDIRECT($F$1&amp;dbP!$D$2&amp;":"&amp;dbP!$D$2),"&gt;="&amp;AW$6,INDIRECT($F$1&amp;dbP!$D$2&amp;":"&amp;dbP!$D$2),"&lt;="&amp;AW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X383" s="1">
        <f ca="1">SUMIFS(INDIRECT($F$1&amp;$F383&amp;":"&amp;$F383),INDIRECT($F$1&amp;dbP!$D$2&amp;":"&amp;dbP!$D$2),"&gt;="&amp;AX$6,INDIRECT($F$1&amp;dbP!$D$2&amp;":"&amp;dbP!$D$2),"&lt;="&amp;AX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Y383" s="1">
        <f ca="1">SUMIFS(INDIRECT($F$1&amp;$F383&amp;":"&amp;$F383),INDIRECT($F$1&amp;dbP!$D$2&amp;":"&amp;dbP!$D$2),"&gt;="&amp;AY$6,INDIRECT($F$1&amp;dbP!$D$2&amp;":"&amp;dbP!$D$2),"&lt;="&amp;AY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AZ383" s="1">
        <f ca="1">SUMIFS(INDIRECT($F$1&amp;$F383&amp;":"&amp;$F383),INDIRECT($F$1&amp;dbP!$D$2&amp;":"&amp;dbP!$D$2),"&gt;="&amp;AZ$6,INDIRECT($F$1&amp;dbP!$D$2&amp;":"&amp;dbP!$D$2),"&lt;="&amp;AZ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A383" s="1">
        <f ca="1">SUMIFS(INDIRECT($F$1&amp;$F383&amp;":"&amp;$F383),INDIRECT($F$1&amp;dbP!$D$2&amp;":"&amp;dbP!$D$2),"&gt;="&amp;BA$6,INDIRECT($F$1&amp;dbP!$D$2&amp;":"&amp;dbP!$D$2),"&lt;="&amp;BA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B383" s="1">
        <f ca="1">SUMIFS(INDIRECT($F$1&amp;$F383&amp;":"&amp;$F383),INDIRECT($F$1&amp;dbP!$D$2&amp;":"&amp;dbP!$D$2),"&gt;="&amp;BB$6,INDIRECT($F$1&amp;dbP!$D$2&amp;":"&amp;dbP!$D$2),"&lt;="&amp;BB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C383" s="1">
        <f ca="1">SUMIFS(INDIRECT($F$1&amp;$F383&amp;":"&amp;$F383),INDIRECT($F$1&amp;dbP!$D$2&amp;":"&amp;dbP!$D$2),"&gt;="&amp;BC$6,INDIRECT($F$1&amp;dbP!$D$2&amp;":"&amp;dbP!$D$2),"&lt;="&amp;BC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D383" s="1">
        <f ca="1">SUMIFS(INDIRECT($F$1&amp;$F383&amp;":"&amp;$F383),INDIRECT($F$1&amp;dbP!$D$2&amp;":"&amp;dbP!$D$2),"&gt;="&amp;BD$6,INDIRECT($F$1&amp;dbP!$D$2&amp;":"&amp;dbP!$D$2),"&lt;="&amp;BD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  <c r="BE383" s="1">
        <f ca="1">SUMIFS(INDIRECT($F$1&amp;$F383&amp;":"&amp;$F383),INDIRECT($F$1&amp;dbP!$D$2&amp;":"&amp;dbP!$D$2),"&gt;="&amp;BE$6,INDIRECT($F$1&amp;dbP!$D$2&amp;":"&amp;dbP!$D$2),"&lt;="&amp;BE$7,INDIRECT($F$1&amp;dbP!$O$2&amp;":"&amp;dbP!$O$2),$H383,INDIRECT($F$1&amp;dbP!$P$2&amp;":"&amp;dbP!$P$2),IF($I383=$J383,"*",$I383),INDIRECT($F$1&amp;dbP!$Q$2&amp;":"&amp;dbP!$Q$2),IF(OR($I383=$J383,"  "&amp;$I383=$J383),"*",RIGHT($J383,LEN($J383)-4)),INDIRECT($F$1&amp;dbP!$AC$2&amp;":"&amp;dbP!$AC$2),RepP!$J$3)</f>
        <v>0</v>
      </c>
    </row>
    <row r="384" spans="2:57" x14ac:dyDescent="0.3">
      <c r="B384" s="1">
        <f>MAX(B$246:B383)+1</f>
        <v>141</v>
      </c>
      <c r="D384" s="1" t="str">
        <f ca="1">INDIRECT($B$1&amp;Items!T$2&amp;$B384)</f>
        <v>CF(-)</v>
      </c>
      <c r="F384" s="1" t="str">
        <f ca="1">INDIRECT($B$1&amp;Items!P$2&amp;$B384)</f>
        <v>AA</v>
      </c>
      <c r="H384" s="13" t="str">
        <f ca="1">INDIRECT($B$1&amp;Items!M$2&amp;$B384)</f>
        <v>Оплата операционных расходов</v>
      </c>
      <c r="I384" s="13" t="str">
        <f ca="1">IF(INDIRECT($B$1&amp;Items!N$2&amp;$B384)="",H384,INDIRECT($B$1&amp;Items!N$2&amp;$B384))</f>
        <v>Оплата операционных расходов - блок-5</v>
      </c>
      <c r="J384" s="1" t="str">
        <f ca="1">IF(INDIRECT($B$1&amp;Items!O$2&amp;$B384)="",IF(H384&lt;&gt;I384,"  "&amp;I384,I384),"    "&amp;INDIRECT($B$1&amp;Items!O$2&amp;$B384))</f>
        <v xml:space="preserve">    Операционные расходы - 5-6</v>
      </c>
      <c r="S384" s="1">
        <f ca="1">SUM($U384:INDIRECT(ADDRESS(ROW(),SUMIFS($1:$1,$5:$5,MAX($5:$5)))))</f>
        <v>51281.862677721008</v>
      </c>
      <c r="V384" s="1">
        <f ca="1">SUMIFS(INDIRECT($F$1&amp;$F384&amp;":"&amp;$F384),INDIRECT($F$1&amp;dbP!$D$2&amp;":"&amp;dbP!$D$2),"&gt;="&amp;V$6,INDIRECT($F$1&amp;dbP!$D$2&amp;":"&amp;dbP!$D$2),"&lt;="&amp;V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W384" s="1">
        <f ca="1">SUMIFS(INDIRECT($F$1&amp;$F384&amp;":"&amp;$F384),INDIRECT($F$1&amp;dbP!$D$2&amp;":"&amp;dbP!$D$2),"&gt;="&amp;W$6,INDIRECT($F$1&amp;dbP!$D$2&amp;":"&amp;dbP!$D$2),"&lt;="&amp;W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51281.862677721008</v>
      </c>
      <c r="X384" s="1">
        <f ca="1">SUMIFS(INDIRECT($F$1&amp;$F384&amp;":"&amp;$F384),INDIRECT($F$1&amp;dbP!$D$2&amp;":"&amp;dbP!$D$2),"&gt;="&amp;X$6,INDIRECT($F$1&amp;dbP!$D$2&amp;":"&amp;dbP!$D$2),"&lt;="&amp;X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Y384" s="1">
        <f ca="1">SUMIFS(INDIRECT($F$1&amp;$F384&amp;":"&amp;$F384),INDIRECT($F$1&amp;dbP!$D$2&amp;":"&amp;dbP!$D$2),"&gt;="&amp;Y$6,INDIRECT($F$1&amp;dbP!$D$2&amp;":"&amp;dbP!$D$2),"&lt;="&amp;Y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Z384" s="1">
        <f ca="1">SUMIFS(INDIRECT($F$1&amp;$F384&amp;":"&amp;$F384),INDIRECT($F$1&amp;dbP!$D$2&amp;":"&amp;dbP!$D$2),"&gt;="&amp;Z$6,INDIRECT($F$1&amp;dbP!$D$2&amp;":"&amp;dbP!$D$2),"&lt;="&amp;Z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A384" s="1">
        <f ca="1">SUMIFS(INDIRECT($F$1&amp;$F384&amp;":"&amp;$F384),INDIRECT($F$1&amp;dbP!$D$2&amp;":"&amp;dbP!$D$2),"&gt;="&amp;AA$6,INDIRECT($F$1&amp;dbP!$D$2&amp;":"&amp;dbP!$D$2),"&lt;="&amp;AA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B384" s="1">
        <f ca="1">SUMIFS(INDIRECT($F$1&amp;$F384&amp;":"&amp;$F384),INDIRECT($F$1&amp;dbP!$D$2&amp;":"&amp;dbP!$D$2),"&gt;="&amp;AB$6,INDIRECT($F$1&amp;dbP!$D$2&amp;":"&amp;dbP!$D$2),"&lt;="&amp;AB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C384" s="1">
        <f ca="1">SUMIFS(INDIRECT($F$1&amp;$F384&amp;":"&amp;$F384),INDIRECT($F$1&amp;dbP!$D$2&amp;":"&amp;dbP!$D$2),"&gt;="&amp;AC$6,INDIRECT($F$1&amp;dbP!$D$2&amp;":"&amp;dbP!$D$2),"&lt;="&amp;AC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D384" s="1">
        <f ca="1">SUMIFS(INDIRECT($F$1&amp;$F384&amp;":"&amp;$F384),INDIRECT($F$1&amp;dbP!$D$2&amp;":"&amp;dbP!$D$2),"&gt;="&amp;AD$6,INDIRECT($F$1&amp;dbP!$D$2&amp;":"&amp;dbP!$D$2),"&lt;="&amp;AD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E384" s="1">
        <f ca="1">SUMIFS(INDIRECT($F$1&amp;$F384&amp;":"&amp;$F384),INDIRECT($F$1&amp;dbP!$D$2&amp;":"&amp;dbP!$D$2),"&gt;="&amp;AE$6,INDIRECT($F$1&amp;dbP!$D$2&amp;":"&amp;dbP!$D$2),"&lt;="&amp;AE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F384" s="1">
        <f ca="1">SUMIFS(INDIRECT($F$1&amp;$F384&amp;":"&amp;$F384),INDIRECT($F$1&amp;dbP!$D$2&amp;":"&amp;dbP!$D$2),"&gt;="&amp;AF$6,INDIRECT($F$1&amp;dbP!$D$2&amp;":"&amp;dbP!$D$2),"&lt;="&amp;AF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G384" s="1">
        <f ca="1">SUMIFS(INDIRECT($F$1&amp;$F384&amp;":"&amp;$F384),INDIRECT($F$1&amp;dbP!$D$2&amp;":"&amp;dbP!$D$2),"&gt;="&amp;AG$6,INDIRECT($F$1&amp;dbP!$D$2&amp;":"&amp;dbP!$D$2),"&lt;="&amp;AG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H384" s="1">
        <f ca="1">SUMIFS(INDIRECT($F$1&amp;$F384&amp;":"&amp;$F384),INDIRECT($F$1&amp;dbP!$D$2&amp;":"&amp;dbP!$D$2),"&gt;="&amp;AH$6,INDIRECT($F$1&amp;dbP!$D$2&amp;":"&amp;dbP!$D$2),"&lt;="&amp;AH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I384" s="1">
        <f ca="1">SUMIFS(INDIRECT($F$1&amp;$F384&amp;":"&amp;$F384),INDIRECT($F$1&amp;dbP!$D$2&amp;":"&amp;dbP!$D$2),"&gt;="&amp;AI$6,INDIRECT($F$1&amp;dbP!$D$2&amp;":"&amp;dbP!$D$2),"&lt;="&amp;AI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J384" s="1">
        <f ca="1">SUMIFS(INDIRECT($F$1&amp;$F384&amp;":"&amp;$F384),INDIRECT($F$1&amp;dbP!$D$2&amp;":"&amp;dbP!$D$2),"&gt;="&amp;AJ$6,INDIRECT($F$1&amp;dbP!$D$2&amp;":"&amp;dbP!$D$2),"&lt;="&amp;AJ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K384" s="1">
        <f ca="1">SUMIFS(INDIRECT($F$1&amp;$F384&amp;":"&amp;$F384),INDIRECT($F$1&amp;dbP!$D$2&amp;":"&amp;dbP!$D$2),"&gt;="&amp;AK$6,INDIRECT($F$1&amp;dbP!$D$2&amp;":"&amp;dbP!$D$2),"&lt;="&amp;AK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L384" s="1">
        <f ca="1">SUMIFS(INDIRECT($F$1&amp;$F384&amp;":"&amp;$F384),INDIRECT($F$1&amp;dbP!$D$2&amp;":"&amp;dbP!$D$2),"&gt;="&amp;AL$6,INDIRECT($F$1&amp;dbP!$D$2&amp;":"&amp;dbP!$D$2),"&lt;="&amp;AL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M384" s="1">
        <f ca="1">SUMIFS(INDIRECT($F$1&amp;$F384&amp;":"&amp;$F384),INDIRECT($F$1&amp;dbP!$D$2&amp;":"&amp;dbP!$D$2),"&gt;="&amp;AM$6,INDIRECT($F$1&amp;dbP!$D$2&amp;":"&amp;dbP!$D$2),"&lt;="&amp;AM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N384" s="1">
        <f ca="1">SUMIFS(INDIRECT($F$1&amp;$F384&amp;":"&amp;$F384),INDIRECT($F$1&amp;dbP!$D$2&amp;":"&amp;dbP!$D$2),"&gt;="&amp;AN$6,INDIRECT($F$1&amp;dbP!$D$2&amp;":"&amp;dbP!$D$2),"&lt;="&amp;AN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O384" s="1">
        <f ca="1">SUMIFS(INDIRECT($F$1&amp;$F384&amp;":"&amp;$F384),INDIRECT($F$1&amp;dbP!$D$2&amp;":"&amp;dbP!$D$2),"&gt;="&amp;AO$6,INDIRECT($F$1&amp;dbP!$D$2&amp;":"&amp;dbP!$D$2),"&lt;="&amp;AO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P384" s="1">
        <f ca="1">SUMIFS(INDIRECT($F$1&amp;$F384&amp;":"&amp;$F384),INDIRECT($F$1&amp;dbP!$D$2&amp;":"&amp;dbP!$D$2),"&gt;="&amp;AP$6,INDIRECT($F$1&amp;dbP!$D$2&amp;":"&amp;dbP!$D$2),"&lt;="&amp;AP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Q384" s="1">
        <f ca="1">SUMIFS(INDIRECT($F$1&amp;$F384&amp;":"&amp;$F384),INDIRECT($F$1&amp;dbP!$D$2&amp;":"&amp;dbP!$D$2),"&gt;="&amp;AQ$6,INDIRECT($F$1&amp;dbP!$D$2&amp;":"&amp;dbP!$D$2),"&lt;="&amp;AQ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R384" s="1">
        <f ca="1">SUMIFS(INDIRECT($F$1&amp;$F384&amp;":"&amp;$F384),INDIRECT($F$1&amp;dbP!$D$2&amp;":"&amp;dbP!$D$2),"&gt;="&amp;AR$6,INDIRECT($F$1&amp;dbP!$D$2&amp;":"&amp;dbP!$D$2),"&lt;="&amp;AR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S384" s="1">
        <f ca="1">SUMIFS(INDIRECT($F$1&amp;$F384&amp;":"&amp;$F384),INDIRECT($F$1&amp;dbP!$D$2&amp;":"&amp;dbP!$D$2),"&gt;="&amp;AS$6,INDIRECT($F$1&amp;dbP!$D$2&amp;":"&amp;dbP!$D$2),"&lt;="&amp;AS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T384" s="1">
        <f ca="1">SUMIFS(INDIRECT($F$1&amp;$F384&amp;":"&amp;$F384),INDIRECT($F$1&amp;dbP!$D$2&amp;":"&amp;dbP!$D$2),"&gt;="&amp;AT$6,INDIRECT($F$1&amp;dbP!$D$2&amp;":"&amp;dbP!$D$2),"&lt;="&amp;AT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U384" s="1">
        <f ca="1">SUMIFS(INDIRECT($F$1&amp;$F384&amp;":"&amp;$F384),INDIRECT($F$1&amp;dbP!$D$2&amp;":"&amp;dbP!$D$2),"&gt;="&amp;AU$6,INDIRECT($F$1&amp;dbP!$D$2&amp;":"&amp;dbP!$D$2),"&lt;="&amp;AU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V384" s="1">
        <f ca="1">SUMIFS(INDIRECT($F$1&amp;$F384&amp;":"&amp;$F384),INDIRECT($F$1&amp;dbP!$D$2&amp;":"&amp;dbP!$D$2),"&gt;="&amp;AV$6,INDIRECT($F$1&amp;dbP!$D$2&amp;":"&amp;dbP!$D$2),"&lt;="&amp;AV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W384" s="1">
        <f ca="1">SUMIFS(INDIRECT($F$1&amp;$F384&amp;":"&amp;$F384),INDIRECT($F$1&amp;dbP!$D$2&amp;":"&amp;dbP!$D$2),"&gt;="&amp;AW$6,INDIRECT($F$1&amp;dbP!$D$2&amp;":"&amp;dbP!$D$2),"&lt;="&amp;AW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X384" s="1">
        <f ca="1">SUMIFS(INDIRECT($F$1&amp;$F384&amp;":"&amp;$F384),INDIRECT($F$1&amp;dbP!$D$2&amp;":"&amp;dbP!$D$2),"&gt;="&amp;AX$6,INDIRECT($F$1&amp;dbP!$D$2&amp;":"&amp;dbP!$D$2),"&lt;="&amp;AX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Y384" s="1">
        <f ca="1">SUMIFS(INDIRECT($F$1&amp;$F384&amp;":"&amp;$F384),INDIRECT($F$1&amp;dbP!$D$2&amp;":"&amp;dbP!$D$2),"&gt;="&amp;AY$6,INDIRECT($F$1&amp;dbP!$D$2&amp;":"&amp;dbP!$D$2),"&lt;="&amp;AY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AZ384" s="1">
        <f ca="1">SUMIFS(INDIRECT($F$1&amp;$F384&amp;":"&amp;$F384),INDIRECT($F$1&amp;dbP!$D$2&amp;":"&amp;dbP!$D$2),"&gt;="&amp;AZ$6,INDIRECT($F$1&amp;dbP!$D$2&amp;":"&amp;dbP!$D$2),"&lt;="&amp;AZ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A384" s="1">
        <f ca="1">SUMIFS(INDIRECT($F$1&amp;$F384&amp;":"&amp;$F384),INDIRECT($F$1&amp;dbP!$D$2&amp;":"&amp;dbP!$D$2),"&gt;="&amp;BA$6,INDIRECT($F$1&amp;dbP!$D$2&amp;":"&amp;dbP!$D$2),"&lt;="&amp;BA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B384" s="1">
        <f ca="1">SUMIFS(INDIRECT($F$1&amp;$F384&amp;":"&amp;$F384),INDIRECT($F$1&amp;dbP!$D$2&amp;":"&amp;dbP!$D$2),"&gt;="&amp;BB$6,INDIRECT($F$1&amp;dbP!$D$2&amp;":"&amp;dbP!$D$2),"&lt;="&amp;BB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C384" s="1">
        <f ca="1">SUMIFS(INDIRECT($F$1&amp;$F384&amp;":"&amp;$F384),INDIRECT($F$1&amp;dbP!$D$2&amp;":"&amp;dbP!$D$2),"&gt;="&amp;BC$6,INDIRECT($F$1&amp;dbP!$D$2&amp;":"&amp;dbP!$D$2),"&lt;="&amp;BC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D384" s="1">
        <f ca="1">SUMIFS(INDIRECT($F$1&amp;$F384&amp;":"&amp;$F384),INDIRECT($F$1&amp;dbP!$D$2&amp;":"&amp;dbP!$D$2),"&gt;="&amp;BD$6,INDIRECT($F$1&amp;dbP!$D$2&amp;":"&amp;dbP!$D$2),"&lt;="&amp;BD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  <c r="BE384" s="1">
        <f ca="1">SUMIFS(INDIRECT($F$1&amp;$F384&amp;":"&amp;$F384),INDIRECT($F$1&amp;dbP!$D$2&amp;":"&amp;dbP!$D$2),"&gt;="&amp;BE$6,INDIRECT($F$1&amp;dbP!$D$2&amp;":"&amp;dbP!$D$2),"&lt;="&amp;BE$7,INDIRECT($F$1&amp;dbP!$O$2&amp;":"&amp;dbP!$O$2),$H384,INDIRECT($F$1&amp;dbP!$P$2&amp;":"&amp;dbP!$P$2),IF($I384=$J384,"*",$I384),INDIRECT($F$1&amp;dbP!$Q$2&amp;":"&amp;dbP!$Q$2),IF(OR($I384=$J384,"  "&amp;$I384=$J384),"*",RIGHT($J384,LEN($J384)-4)),INDIRECT($F$1&amp;dbP!$AC$2&amp;":"&amp;dbP!$AC$2),RepP!$J$3)</f>
        <v>0</v>
      </c>
    </row>
    <row r="385" spans="1:57" x14ac:dyDescent="0.3">
      <c r="B385" s="1">
        <f>MAX(B$246:B384)+1</f>
        <v>142</v>
      </c>
      <c r="D385" s="1" t="str">
        <f ca="1">INDIRECT($B$1&amp;Items!T$2&amp;$B385)</f>
        <v>CF(-)</v>
      </c>
      <c r="F385" s="1" t="str">
        <f ca="1">INDIRECT($B$1&amp;Items!P$2&amp;$B385)</f>
        <v>AA</v>
      </c>
      <c r="H385" s="13" t="str">
        <f ca="1">INDIRECT($B$1&amp;Items!M$2&amp;$B385)</f>
        <v>Оплата операционных расходов</v>
      </c>
      <c r="I385" s="13" t="str">
        <f ca="1">IF(INDIRECT($B$1&amp;Items!N$2&amp;$B385)="",H385,INDIRECT($B$1&amp;Items!N$2&amp;$B385))</f>
        <v>Оплата операционных расходов - блок-5</v>
      </c>
      <c r="J385" s="1" t="str">
        <f ca="1">IF(INDIRECT($B$1&amp;Items!O$2&amp;$B385)="",IF(H385&lt;&gt;I385,"  "&amp;I385,I385),"    "&amp;INDIRECT($B$1&amp;Items!O$2&amp;$B385))</f>
        <v xml:space="preserve">    Операционные расходы - 5-7</v>
      </c>
      <c r="S385" s="1">
        <f ca="1">SUM($U385:INDIRECT(ADDRESS(ROW(),SUMIFS($1:$1,$5:$5,MAX($5:$5)))))</f>
        <v>267054.86999972345</v>
      </c>
      <c r="V385" s="1">
        <f ca="1">SUMIFS(INDIRECT($F$1&amp;$F385&amp;":"&amp;$F385),INDIRECT($F$1&amp;dbP!$D$2&amp;":"&amp;dbP!$D$2),"&gt;="&amp;V$6,INDIRECT($F$1&amp;dbP!$D$2&amp;":"&amp;dbP!$D$2),"&lt;="&amp;V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W385" s="1">
        <f ca="1">SUMIFS(INDIRECT($F$1&amp;$F385&amp;":"&amp;$F385),INDIRECT($F$1&amp;dbP!$D$2&amp;":"&amp;dbP!$D$2),"&gt;="&amp;W$6,INDIRECT($F$1&amp;dbP!$D$2&amp;":"&amp;dbP!$D$2),"&lt;="&amp;W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X385" s="1">
        <f ca="1">SUMIFS(INDIRECT($F$1&amp;$F385&amp;":"&amp;$F385),INDIRECT($F$1&amp;dbP!$D$2&amp;":"&amp;dbP!$D$2),"&gt;="&amp;X$6,INDIRECT($F$1&amp;dbP!$D$2&amp;":"&amp;dbP!$D$2),"&lt;="&amp;X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267054.86999972345</v>
      </c>
      <c r="Y385" s="1">
        <f ca="1">SUMIFS(INDIRECT($F$1&amp;$F385&amp;":"&amp;$F385),INDIRECT($F$1&amp;dbP!$D$2&amp;":"&amp;dbP!$D$2),"&gt;="&amp;Y$6,INDIRECT($F$1&amp;dbP!$D$2&amp;":"&amp;dbP!$D$2),"&lt;="&amp;Y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Z385" s="1">
        <f ca="1">SUMIFS(INDIRECT($F$1&amp;$F385&amp;":"&amp;$F385),INDIRECT($F$1&amp;dbP!$D$2&amp;":"&amp;dbP!$D$2),"&gt;="&amp;Z$6,INDIRECT($F$1&amp;dbP!$D$2&amp;":"&amp;dbP!$D$2),"&lt;="&amp;Z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A385" s="1">
        <f ca="1">SUMIFS(INDIRECT($F$1&amp;$F385&amp;":"&amp;$F385),INDIRECT($F$1&amp;dbP!$D$2&amp;":"&amp;dbP!$D$2),"&gt;="&amp;AA$6,INDIRECT($F$1&amp;dbP!$D$2&amp;":"&amp;dbP!$D$2),"&lt;="&amp;AA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B385" s="1">
        <f ca="1">SUMIFS(INDIRECT($F$1&amp;$F385&amp;":"&amp;$F385),INDIRECT($F$1&amp;dbP!$D$2&amp;":"&amp;dbP!$D$2),"&gt;="&amp;AB$6,INDIRECT($F$1&amp;dbP!$D$2&amp;":"&amp;dbP!$D$2),"&lt;="&amp;AB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C385" s="1">
        <f ca="1">SUMIFS(INDIRECT($F$1&amp;$F385&amp;":"&amp;$F385),INDIRECT($F$1&amp;dbP!$D$2&amp;":"&amp;dbP!$D$2),"&gt;="&amp;AC$6,INDIRECT($F$1&amp;dbP!$D$2&amp;":"&amp;dbP!$D$2),"&lt;="&amp;AC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D385" s="1">
        <f ca="1">SUMIFS(INDIRECT($F$1&amp;$F385&amp;":"&amp;$F385),INDIRECT($F$1&amp;dbP!$D$2&amp;":"&amp;dbP!$D$2),"&gt;="&amp;AD$6,INDIRECT($F$1&amp;dbP!$D$2&amp;":"&amp;dbP!$D$2),"&lt;="&amp;AD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E385" s="1">
        <f ca="1">SUMIFS(INDIRECT($F$1&amp;$F385&amp;":"&amp;$F385),INDIRECT($F$1&amp;dbP!$D$2&amp;":"&amp;dbP!$D$2),"&gt;="&amp;AE$6,INDIRECT($F$1&amp;dbP!$D$2&amp;":"&amp;dbP!$D$2),"&lt;="&amp;AE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F385" s="1">
        <f ca="1">SUMIFS(INDIRECT($F$1&amp;$F385&amp;":"&amp;$F385),INDIRECT($F$1&amp;dbP!$D$2&amp;":"&amp;dbP!$D$2),"&gt;="&amp;AF$6,INDIRECT($F$1&amp;dbP!$D$2&amp;":"&amp;dbP!$D$2),"&lt;="&amp;AF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G385" s="1">
        <f ca="1">SUMIFS(INDIRECT($F$1&amp;$F385&amp;":"&amp;$F385),INDIRECT($F$1&amp;dbP!$D$2&amp;":"&amp;dbP!$D$2),"&gt;="&amp;AG$6,INDIRECT($F$1&amp;dbP!$D$2&amp;":"&amp;dbP!$D$2),"&lt;="&amp;AG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H385" s="1">
        <f ca="1">SUMIFS(INDIRECT($F$1&amp;$F385&amp;":"&amp;$F385),INDIRECT($F$1&amp;dbP!$D$2&amp;":"&amp;dbP!$D$2),"&gt;="&amp;AH$6,INDIRECT($F$1&amp;dbP!$D$2&amp;":"&amp;dbP!$D$2),"&lt;="&amp;AH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I385" s="1">
        <f ca="1">SUMIFS(INDIRECT($F$1&amp;$F385&amp;":"&amp;$F385),INDIRECT($F$1&amp;dbP!$D$2&amp;":"&amp;dbP!$D$2),"&gt;="&amp;AI$6,INDIRECT($F$1&amp;dbP!$D$2&amp;":"&amp;dbP!$D$2),"&lt;="&amp;AI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J385" s="1">
        <f ca="1">SUMIFS(INDIRECT($F$1&amp;$F385&amp;":"&amp;$F385),INDIRECT($F$1&amp;dbP!$D$2&amp;":"&amp;dbP!$D$2),"&gt;="&amp;AJ$6,INDIRECT($F$1&amp;dbP!$D$2&amp;":"&amp;dbP!$D$2),"&lt;="&amp;AJ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K385" s="1">
        <f ca="1">SUMIFS(INDIRECT($F$1&amp;$F385&amp;":"&amp;$F385),INDIRECT($F$1&amp;dbP!$D$2&amp;":"&amp;dbP!$D$2),"&gt;="&amp;AK$6,INDIRECT($F$1&amp;dbP!$D$2&amp;":"&amp;dbP!$D$2),"&lt;="&amp;AK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L385" s="1">
        <f ca="1">SUMIFS(INDIRECT($F$1&amp;$F385&amp;":"&amp;$F385),INDIRECT($F$1&amp;dbP!$D$2&amp;":"&amp;dbP!$D$2),"&gt;="&amp;AL$6,INDIRECT($F$1&amp;dbP!$D$2&amp;":"&amp;dbP!$D$2),"&lt;="&amp;AL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M385" s="1">
        <f ca="1">SUMIFS(INDIRECT($F$1&amp;$F385&amp;":"&amp;$F385),INDIRECT($F$1&amp;dbP!$D$2&amp;":"&amp;dbP!$D$2),"&gt;="&amp;AM$6,INDIRECT($F$1&amp;dbP!$D$2&amp;":"&amp;dbP!$D$2),"&lt;="&amp;AM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N385" s="1">
        <f ca="1">SUMIFS(INDIRECT($F$1&amp;$F385&amp;":"&amp;$F385),INDIRECT($F$1&amp;dbP!$D$2&amp;":"&amp;dbP!$D$2),"&gt;="&amp;AN$6,INDIRECT($F$1&amp;dbP!$D$2&amp;":"&amp;dbP!$D$2),"&lt;="&amp;AN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O385" s="1">
        <f ca="1">SUMIFS(INDIRECT($F$1&amp;$F385&amp;":"&amp;$F385),INDIRECT($F$1&amp;dbP!$D$2&amp;":"&amp;dbP!$D$2),"&gt;="&amp;AO$6,INDIRECT($F$1&amp;dbP!$D$2&amp;":"&amp;dbP!$D$2),"&lt;="&amp;AO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P385" s="1">
        <f ca="1">SUMIFS(INDIRECT($F$1&amp;$F385&amp;":"&amp;$F385),INDIRECT($F$1&amp;dbP!$D$2&amp;":"&amp;dbP!$D$2),"&gt;="&amp;AP$6,INDIRECT($F$1&amp;dbP!$D$2&amp;":"&amp;dbP!$D$2),"&lt;="&amp;AP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Q385" s="1">
        <f ca="1">SUMIFS(INDIRECT($F$1&amp;$F385&amp;":"&amp;$F385),INDIRECT($F$1&amp;dbP!$D$2&amp;":"&amp;dbP!$D$2),"&gt;="&amp;AQ$6,INDIRECT($F$1&amp;dbP!$D$2&amp;":"&amp;dbP!$D$2),"&lt;="&amp;AQ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R385" s="1">
        <f ca="1">SUMIFS(INDIRECT($F$1&amp;$F385&amp;":"&amp;$F385),INDIRECT($F$1&amp;dbP!$D$2&amp;":"&amp;dbP!$D$2),"&gt;="&amp;AR$6,INDIRECT($F$1&amp;dbP!$D$2&amp;":"&amp;dbP!$D$2),"&lt;="&amp;AR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S385" s="1">
        <f ca="1">SUMIFS(INDIRECT($F$1&amp;$F385&amp;":"&amp;$F385),INDIRECT($F$1&amp;dbP!$D$2&amp;":"&amp;dbP!$D$2),"&gt;="&amp;AS$6,INDIRECT($F$1&amp;dbP!$D$2&amp;":"&amp;dbP!$D$2),"&lt;="&amp;AS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T385" s="1">
        <f ca="1">SUMIFS(INDIRECT($F$1&amp;$F385&amp;":"&amp;$F385),INDIRECT($F$1&amp;dbP!$D$2&amp;":"&amp;dbP!$D$2),"&gt;="&amp;AT$6,INDIRECT($F$1&amp;dbP!$D$2&amp;":"&amp;dbP!$D$2),"&lt;="&amp;AT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U385" s="1">
        <f ca="1">SUMIFS(INDIRECT($F$1&amp;$F385&amp;":"&amp;$F385),INDIRECT($F$1&amp;dbP!$D$2&amp;":"&amp;dbP!$D$2),"&gt;="&amp;AU$6,INDIRECT($F$1&amp;dbP!$D$2&amp;":"&amp;dbP!$D$2),"&lt;="&amp;AU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V385" s="1">
        <f ca="1">SUMIFS(INDIRECT($F$1&amp;$F385&amp;":"&amp;$F385),INDIRECT($F$1&amp;dbP!$D$2&amp;":"&amp;dbP!$D$2),"&gt;="&amp;AV$6,INDIRECT($F$1&amp;dbP!$D$2&amp;":"&amp;dbP!$D$2),"&lt;="&amp;AV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W385" s="1">
        <f ca="1">SUMIFS(INDIRECT($F$1&amp;$F385&amp;":"&amp;$F385),INDIRECT($F$1&amp;dbP!$D$2&amp;":"&amp;dbP!$D$2),"&gt;="&amp;AW$6,INDIRECT($F$1&amp;dbP!$D$2&amp;":"&amp;dbP!$D$2),"&lt;="&amp;AW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X385" s="1">
        <f ca="1">SUMIFS(INDIRECT($F$1&amp;$F385&amp;":"&amp;$F385),INDIRECT($F$1&amp;dbP!$D$2&amp;":"&amp;dbP!$D$2),"&gt;="&amp;AX$6,INDIRECT($F$1&amp;dbP!$D$2&amp;":"&amp;dbP!$D$2),"&lt;="&amp;AX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Y385" s="1">
        <f ca="1">SUMIFS(INDIRECT($F$1&amp;$F385&amp;":"&amp;$F385),INDIRECT($F$1&amp;dbP!$D$2&amp;":"&amp;dbP!$D$2),"&gt;="&amp;AY$6,INDIRECT($F$1&amp;dbP!$D$2&amp;":"&amp;dbP!$D$2),"&lt;="&amp;AY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AZ385" s="1">
        <f ca="1">SUMIFS(INDIRECT($F$1&amp;$F385&amp;":"&amp;$F385),INDIRECT($F$1&amp;dbP!$D$2&amp;":"&amp;dbP!$D$2),"&gt;="&amp;AZ$6,INDIRECT($F$1&amp;dbP!$D$2&amp;":"&amp;dbP!$D$2),"&lt;="&amp;AZ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A385" s="1">
        <f ca="1">SUMIFS(INDIRECT($F$1&amp;$F385&amp;":"&amp;$F385),INDIRECT($F$1&amp;dbP!$D$2&amp;":"&amp;dbP!$D$2),"&gt;="&amp;BA$6,INDIRECT($F$1&amp;dbP!$D$2&amp;":"&amp;dbP!$D$2),"&lt;="&amp;BA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B385" s="1">
        <f ca="1">SUMIFS(INDIRECT($F$1&amp;$F385&amp;":"&amp;$F385),INDIRECT($F$1&amp;dbP!$D$2&amp;":"&amp;dbP!$D$2),"&gt;="&amp;BB$6,INDIRECT($F$1&amp;dbP!$D$2&amp;":"&amp;dbP!$D$2),"&lt;="&amp;BB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C385" s="1">
        <f ca="1">SUMIFS(INDIRECT($F$1&amp;$F385&amp;":"&amp;$F385),INDIRECT($F$1&amp;dbP!$D$2&amp;":"&amp;dbP!$D$2),"&gt;="&amp;BC$6,INDIRECT($F$1&amp;dbP!$D$2&amp;":"&amp;dbP!$D$2),"&lt;="&amp;BC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D385" s="1">
        <f ca="1">SUMIFS(INDIRECT($F$1&amp;$F385&amp;":"&amp;$F385),INDIRECT($F$1&amp;dbP!$D$2&amp;":"&amp;dbP!$D$2),"&gt;="&amp;BD$6,INDIRECT($F$1&amp;dbP!$D$2&amp;":"&amp;dbP!$D$2),"&lt;="&amp;BD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  <c r="BE385" s="1">
        <f ca="1">SUMIFS(INDIRECT($F$1&amp;$F385&amp;":"&amp;$F385),INDIRECT($F$1&amp;dbP!$D$2&amp;":"&amp;dbP!$D$2),"&gt;="&amp;BE$6,INDIRECT($F$1&amp;dbP!$D$2&amp;":"&amp;dbP!$D$2),"&lt;="&amp;BE$7,INDIRECT($F$1&amp;dbP!$O$2&amp;":"&amp;dbP!$O$2),$H385,INDIRECT($F$1&amp;dbP!$P$2&amp;":"&amp;dbP!$P$2),IF($I385=$J385,"*",$I385),INDIRECT($F$1&amp;dbP!$Q$2&amp;":"&amp;dbP!$Q$2),IF(OR($I385=$J385,"  "&amp;$I385=$J385),"*",RIGHT($J385,LEN($J385)-4)),INDIRECT($F$1&amp;dbP!$AC$2&amp;":"&amp;dbP!$AC$2),RepP!$J$3)</f>
        <v>0</v>
      </c>
    </row>
    <row r="386" spans="1:57" x14ac:dyDescent="0.3">
      <c r="B386" s="1">
        <f>MAX(B$246:B385)+1</f>
        <v>143</v>
      </c>
      <c r="D386" s="1" t="str">
        <f ca="1">INDIRECT($B$1&amp;Items!T$2&amp;$B386)</f>
        <v>CF(-)</v>
      </c>
      <c r="F386" s="1" t="str">
        <f ca="1">INDIRECT($B$1&amp;Items!P$2&amp;$B386)</f>
        <v>AA</v>
      </c>
      <c r="H386" s="13" t="str">
        <f ca="1">INDIRECT($B$1&amp;Items!M$2&amp;$B386)</f>
        <v>Оплата операционных расходов</v>
      </c>
      <c r="I386" s="13" t="str">
        <f ca="1">IF(INDIRECT($B$1&amp;Items!N$2&amp;$B386)="",H386,INDIRECT($B$1&amp;Items!N$2&amp;$B386))</f>
        <v>Оплата операционных расходов - блок-5</v>
      </c>
      <c r="J386" s="1" t="str">
        <f ca="1">IF(INDIRECT($B$1&amp;Items!O$2&amp;$B386)="",IF(H386&lt;&gt;I386,"  "&amp;I386,I386),"    "&amp;INDIRECT($B$1&amp;Items!O$2&amp;$B386))</f>
        <v xml:space="preserve">    Операционные расходы - 5-8</v>
      </c>
      <c r="S386" s="1">
        <f ca="1">SUM($U386:INDIRECT(ADDRESS(ROW(),SUMIFS($1:$1,$5:$5,MAX($5:$5)))))</f>
        <v>121288.20000000001</v>
      </c>
      <c r="V386" s="1">
        <f ca="1">SUMIFS(INDIRECT($F$1&amp;$F386&amp;":"&amp;$F386),INDIRECT($F$1&amp;dbP!$D$2&amp;":"&amp;dbP!$D$2),"&gt;="&amp;V$6,INDIRECT($F$1&amp;dbP!$D$2&amp;":"&amp;dbP!$D$2),"&lt;="&amp;V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W386" s="1">
        <f ca="1">SUMIFS(INDIRECT($F$1&amp;$F386&amp;":"&amp;$F386),INDIRECT($F$1&amp;dbP!$D$2&amp;":"&amp;dbP!$D$2),"&gt;="&amp;W$6,INDIRECT($F$1&amp;dbP!$D$2&amp;":"&amp;dbP!$D$2),"&lt;="&amp;W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X386" s="1">
        <f ca="1">SUMIFS(INDIRECT($F$1&amp;$F386&amp;":"&amp;$F386),INDIRECT($F$1&amp;dbP!$D$2&amp;":"&amp;dbP!$D$2),"&gt;="&amp;X$6,INDIRECT($F$1&amp;dbP!$D$2&amp;":"&amp;dbP!$D$2),"&lt;="&amp;X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Y386" s="1">
        <f ca="1">SUMIFS(INDIRECT($F$1&amp;$F386&amp;":"&amp;$F386),INDIRECT($F$1&amp;dbP!$D$2&amp;":"&amp;dbP!$D$2),"&gt;="&amp;Y$6,INDIRECT($F$1&amp;dbP!$D$2&amp;":"&amp;dbP!$D$2),"&lt;="&amp;Y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121288.20000000001</v>
      </c>
      <c r="Z386" s="1">
        <f ca="1">SUMIFS(INDIRECT($F$1&amp;$F386&amp;":"&amp;$F386),INDIRECT($F$1&amp;dbP!$D$2&amp;":"&amp;dbP!$D$2),"&gt;="&amp;Z$6,INDIRECT($F$1&amp;dbP!$D$2&amp;":"&amp;dbP!$D$2),"&lt;="&amp;Z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A386" s="1">
        <f ca="1">SUMIFS(INDIRECT($F$1&amp;$F386&amp;":"&amp;$F386),INDIRECT($F$1&amp;dbP!$D$2&amp;":"&amp;dbP!$D$2),"&gt;="&amp;AA$6,INDIRECT($F$1&amp;dbP!$D$2&amp;":"&amp;dbP!$D$2),"&lt;="&amp;AA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B386" s="1">
        <f ca="1">SUMIFS(INDIRECT($F$1&amp;$F386&amp;":"&amp;$F386),INDIRECT($F$1&amp;dbP!$D$2&amp;":"&amp;dbP!$D$2),"&gt;="&amp;AB$6,INDIRECT($F$1&amp;dbP!$D$2&amp;":"&amp;dbP!$D$2),"&lt;="&amp;AB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C386" s="1">
        <f ca="1">SUMIFS(INDIRECT($F$1&amp;$F386&amp;":"&amp;$F386),INDIRECT($F$1&amp;dbP!$D$2&amp;":"&amp;dbP!$D$2),"&gt;="&amp;AC$6,INDIRECT($F$1&amp;dbP!$D$2&amp;":"&amp;dbP!$D$2),"&lt;="&amp;AC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D386" s="1">
        <f ca="1">SUMIFS(INDIRECT($F$1&amp;$F386&amp;":"&amp;$F386),INDIRECT($F$1&amp;dbP!$D$2&amp;":"&amp;dbP!$D$2),"&gt;="&amp;AD$6,INDIRECT($F$1&amp;dbP!$D$2&amp;":"&amp;dbP!$D$2),"&lt;="&amp;AD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E386" s="1">
        <f ca="1">SUMIFS(INDIRECT($F$1&amp;$F386&amp;":"&amp;$F386),INDIRECT($F$1&amp;dbP!$D$2&amp;":"&amp;dbP!$D$2),"&gt;="&amp;AE$6,INDIRECT($F$1&amp;dbP!$D$2&amp;":"&amp;dbP!$D$2),"&lt;="&amp;AE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F386" s="1">
        <f ca="1">SUMIFS(INDIRECT($F$1&amp;$F386&amp;":"&amp;$F386),INDIRECT($F$1&amp;dbP!$D$2&amp;":"&amp;dbP!$D$2),"&gt;="&amp;AF$6,INDIRECT($F$1&amp;dbP!$D$2&amp;":"&amp;dbP!$D$2),"&lt;="&amp;AF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G386" s="1">
        <f ca="1">SUMIFS(INDIRECT($F$1&amp;$F386&amp;":"&amp;$F386),INDIRECT($F$1&amp;dbP!$D$2&amp;":"&amp;dbP!$D$2),"&gt;="&amp;AG$6,INDIRECT($F$1&amp;dbP!$D$2&amp;":"&amp;dbP!$D$2),"&lt;="&amp;AG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H386" s="1">
        <f ca="1">SUMIFS(INDIRECT($F$1&amp;$F386&amp;":"&amp;$F386),INDIRECT($F$1&amp;dbP!$D$2&amp;":"&amp;dbP!$D$2),"&gt;="&amp;AH$6,INDIRECT($F$1&amp;dbP!$D$2&amp;":"&amp;dbP!$D$2),"&lt;="&amp;AH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I386" s="1">
        <f ca="1">SUMIFS(INDIRECT($F$1&amp;$F386&amp;":"&amp;$F386),INDIRECT($F$1&amp;dbP!$D$2&amp;":"&amp;dbP!$D$2),"&gt;="&amp;AI$6,INDIRECT($F$1&amp;dbP!$D$2&amp;":"&amp;dbP!$D$2),"&lt;="&amp;AI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J386" s="1">
        <f ca="1">SUMIFS(INDIRECT($F$1&amp;$F386&amp;":"&amp;$F386),INDIRECT($F$1&amp;dbP!$D$2&amp;":"&amp;dbP!$D$2),"&gt;="&amp;AJ$6,INDIRECT($F$1&amp;dbP!$D$2&amp;":"&amp;dbP!$D$2),"&lt;="&amp;AJ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K386" s="1">
        <f ca="1">SUMIFS(INDIRECT($F$1&amp;$F386&amp;":"&amp;$F386),INDIRECT($F$1&amp;dbP!$D$2&amp;":"&amp;dbP!$D$2),"&gt;="&amp;AK$6,INDIRECT($F$1&amp;dbP!$D$2&amp;":"&amp;dbP!$D$2),"&lt;="&amp;AK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L386" s="1">
        <f ca="1">SUMIFS(INDIRECT($F$1&amp;$F386&amp;":"&amp;$F386),INDIRECT($F$1&amp;dbP!$D$2&amp;":"&amp;dbP!$D$2),"&gt;="&amp;AL$6,INDIRECT($F$1&amp;dbP!$D$2&amp;":"&amp;dbP!$D$2),"&lt;="&amp;AL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M386" s="1">
        <f ca="1">SUMIFS(INDIRECT($F$1&amp;$F386&amp;":"&amp;$F386),INDIRECT($F$1&amp;dbP!$D$2&amp;":"&amp;dbP!$D$2),"&gt;="&amp;AM$6,INDIRECT($F$1&amp;dbP!$D$2&amp;":"&amp;dbP!$D$2),"&lt;="&amp;AM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N386" s="1">
        <f ca="1">SUMIFS(INDIRECT($F$1&amp;$F386&amp;":"&amp;$F386),INDIRECT($F$1&amp;dbP!$D$2&amp;":"&amp;dbP!$D$2),"&gt;="&amp;AN$6,INDIRECT($F$1&amp;dbP!$D$2&amp;":"&amp;dbP!$D$2),"&lt;="&amp;AN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O386" s="1">
        <f ca="1">SUMIFS(INDIRECT($F$1&amp;$F386&amp;":"&amp;$F386),INDIRECT($F$1&amp;dbP!$D$2&amp;":"&amp;dbP!$D$2),"&gt;="&amp;AO$6,INDIRECT($F$1&amp;dbP!$D$2&amp;":"&amp;dbP!$D$2),"&lt;="&amp;AO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P386" s="1">
        <f ca="1">SUMIFS(INDIRECT($F$1&amp;$F386&amp;":"&amp;$F386),INDIRECT($F$1&amp;dbP!$D$2&amp;":"&amp;dbP!$D$2),"&gt;="&amp;AP$6,INDIRECT($F$1&amp;dbP!$D$2&amp;":"&amp;dbP!$D$2),"&lt;="&amp;AP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Q386" s="1">
        <f ca="1">SUMIFS(INDIRECT($F$1&amp;$F386&amp;":"&amp;$F386),INDIRECT($F$1&amp;dbP!$D$2&amp;":"&amp;dbP!$D$2),"&gt;="&amp;AQ$6,INDIRECT($F$1&amp;dbP!$D$2&amp;":"&amp;dbP!$D$2),"&lt;="&amp;AQ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R386" s="1">
        <f ca="1">SUMIFS(INDIRECT($F$1&amp;$F386&amp;":"&amp;$F386),INDIRECT($F$1&amp;dbP!$D$2&amp;":"&amp;dbP!$D$2),"&gt;="&amp;AR$6,INDIRECT($F$1&amp;dbP!$D$2&amp;":"&amp;dbP!$D$2),"&lt;="&amp;AR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S386" s="1">
        <f ca="1">SUMIFS(INDIRECT($F$1&amp;$F386&amp;":"&amp;$F386),INDIRECT($F$1&amp;dbP!$D$2&amp;":"&amp;dbP!$D$2),"&gt;="&amp;AS$6,INDIRECT($F$1&amp;dbP!$D$2&amp;":"&amp;dbP!$D$2),"&lt;="&amp;AS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T386" s="1">
        <f ca="1">SUMIFS(INDIRECT($F$1&amp;$F386&amp;":"&amp;$F386),INDIRECT($F$1&amp;dbP!$D$2&amp;":"&amp;dbP!$D$2),"&gt;="&amp;AT$6,INDIRECT($F$1&amp;dbP!$D$2&amp;":"&amp;dbP!$D$2),"&lt;="&amp;AT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U386" s="1">
        <f ca="1">SUMIFS(INDIRECT($F$1&amp;$F386&amp;":"&amp;$F386),INDIRECT($F$1&amp;dbP!$D$2&amp;":"&amp;dbP!$D$2),"&gt;="&amp;AU$6,INDIRECT($F$1&amp;dbP!$D$2&amp;":"&amp;dbP!$D$2),"&lt;="&amp;AU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V386" s="1">
        <f ca="1">SUMIFS(INDIRECT($F$1&amp;$F386&amp;":"&amp;$F386),INDIRECT($F$1&amp;dbP!$D$2&amp;":"&amp;dbP!$D$2),"&gt;="&amp;AV$6,INDIRECT($F$1&amp;dbP!$D$2&amp;":"&amp;dbP!$D$2),"&lt;="&amp;AV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W386" s="1">
        <f ca="1">SUMIFS(INDIRECT($F$1&amp;$F386&amp;":"&amp;$F386),INDIRECT($F$1&amp;dbP!$D$2&amp;":"&amp;dbP!$D$2),"&gt;="&amp;AW$6,INDIRECT($F$1&amp;dbP!$D$2&amp;":"&amp;dbP!$D$2),"&lt;="&amp;AW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X386" s="1">
        <f ca="1">SUMIFS(INDIRECT($F$1&amp;$F386&amp;":"&amp;$F386),INDIRECT($F$1&amp;dbP!$D$2&amp;":"&amp;dbP!$D$2),"&gt;="&amp;AX$6,INDIRECT($F$1&amp;dbP!$D$2&amp;":"&amp;dbP!$D$2),"&lt;="&amp;AX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Y386" s="1">
        <f ca="1">SUMIFS(INDIRECT($F$1&amp;$F386&amp;":"&amp;$F386),INDIRECT($F$1&amp;dbP!$D$2&amp;":"&amp;dbP!$D$2),"&gt;="&amp;AY$6,INDIRECT($F$1&amp;dbP!$D$2&amp;":"&amp;dbP!$D$2),"&lt;="&amp;AY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AZ386" s="1">
        <f ca="1">SUMIFS(INDIRECT($F$1&amp;$F386&amp;":"&amp;$F386),INDIRECT($F$1&amp;dbP!$D$2&amp;":"&amp;dbP!$D$2),"&gt;="&amp;AZ$6,INDIRECT($F$1&amp;dbP!$D$2&amp;":"&amp;dbP!$D$2),"&lt;="&amp;AZ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A386" s="1">
        <f ca="1">SUMIFS(INDIRECT($F$1&amp;$F386&amp;":"&amp;$F386),INDIRECT($F$1&amp;dbP!$D$2&amp;":"&amp;dbP!$D$2),"&gt;="&amp;BA$6,INDIRECT($F$1&amp;dbP!$D$2&amp;":"&amp;dbP!$D$2),"&lt;="&amp;BA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B386" s="1">
        <f ca="1">SUMIFS(INDIRECT($F$1&amp;$F386&amp;":"&amp;$F386),INDIRECT($F$1&amp;dbP!$D$2&amp;":"&amp;dbP!$D$2),"&gt;="&amp;BB$6,INDIRECT($F$1&amp;dbP!$D$2&amp;":"&amp;dbP!$D$2),"&lt;="&amp;BB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C386" s="1">
        <f ca="1">SUMIFS(INDIRECT($F$1&amp;$F386&amp;":"&amp;$F386),INDIRECT($F$1&amp;dbP!$D$2&amp;":"&amp;dbP!$D$2),"&gt;="&amp;BC$6,INDIRECT($F$1&amp;dbP!$D$2&amp;":"&amp;dbP!$D$2),"&lt;="&amp;BC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D386" s="1">
        <f ca="1">SUMIFS(INDIRECT($F$1&amp;$F386&amp;":"&amp;$F386),INDIRECT($F$1&amp;dbP!$D$2&amp;":"&amp;dbP!$D$2),"&gt;="&amp;BD$6,INDIRECT($F$1&amp;dbP!$D$2&amp;":"&amp;dbP!$D$2),"&lt;="&amp;BD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  <c r="BE386" s="1">
        <f ca="1">SUMIFS(INDIRECT($F$1&amp;$F386&amp;":"&amp;$F386),INDIRECT($F$1&amp;dbP!$D$2&amp;":"&amp;dbP!$D$2),"&gt;="&amp;BE$6,INDIRECT($F$1&amp;dbP!$D$2&amp;":"&amp;dbP!$D$2),"&lt;="&amp;BE$7,INDIRECT($F$1&amp;dbP!$O$2&amp;":"&amp;dbP!$O$2),$H386,INDIRECT($F$1&amp;dbP!$P$2&amp;":"&amp;dbP!$P$2),IF($I386=$J386,"*",$I386),INDIRECT($F$1&amp;dbP!$Q$2&amp;":"&amp;dbP!$Q$2),IF(OR($I386=$J386,"  "&amp;$I386=$J386),"*",RIGHT($J386,LEN($J386)-4)),INDIRECT($F$1&amp;dbP!$AC$2&amp;":"&amp;dbP!$AC$2),RepP!$J$3)</f>
        <v>0</v>
      </c>
    </row>
    <row r="387" spans="1:57" x14ac:dyDescent="0.3">
      <c r="B387" s="1">
        <f>MAX(B$246:B386)+1</f>
        <v>144</v>
      </c>
      <c r="D387" s="1" t="str">
        <f ca="1">INDIRECT($B$1&amp;Items!T$2&amp;$B387)</f>
        <v>CF(-)</v>
      </c>
      <c r="F387" s="1" t="str">
        <f ca="1">INDIRECT($B$1&amp;Items!P$2&amp;$B387)</f>
        <v>AA</v>
      </c>
      <c r="H387" s="13" t="str">
        <f ca="1">INDIRECT($B$1&amp;Items!M$2&amp;$B387)</f>
        <v>Оплата операционных расходов</v>
      </c>
      <c r="I387" s="13" t="str">
        <f ca="1">IF(INDIRECT($B$1&amp;Items!N$2&amp;$B387)="",H387,INDIRECT($B$1&amp;Items!N$2&amp;$B387))</f>
        <v>Оплата операционных расходов - блок-5</v>
      </c>
      <c r="J387" s="1" t="str">
        <f ca="1">IF(INDIRECT($B$1&amp;Items!O$2&amp;$B387)="",IF(H387&lt;&gt;I387,"  "&amp;I387,I387),"    "&amp;INDIRECT($B$1&amp;Items!O$2&amp;$B387))</f>
        <v xml:space="preserve">    Операционные расходы - 5-9</v>
      </c>
      <c r="S387" s="1">
        <f ca="1">SUM($U387:INDIRECT(ADDRESS(ROW(),SUMIFS($1:$1,$5:$5,MAX($5:$5)))))</f>
        <v>69833.2</v>
      </c>
      <c r="V387" s="1">
        <f ca="1">SUMIFS(INDIRECT($F$1&amp;$F387&amp;":"&amp;$F387),INDIRECT($F$1&amp;dbP!$D$2&amp;":"&amp;dbP!$D$2),"&gt;="&amp;V$6,INDIRECT($F$1&amp;dbP!$D$2&amp;":"&amp;dbP!$D$2),"&lt;="&amp;V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W387" s="1">
        <f ca="1">SUMIFS(INDIRECT($F$1&amp;$F387&amp;":"&amp;$F387),INDIRECT($F$1&amp;dbP!$D$2&amp;":"&amp;dbP!$D$2),"&gt;="&amp;W$6,INDIRECT($F$1&amp;dbP!$D$2&amp;":"&amp;dbP!$D$2),"&lt;="&amp;W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X387" s="1">
        <f ca="1">SUMIFS(INDIRECT($F$1&amp;$F387&amp;":"&amp;$F387),INDIRECT($F$1&amp;dbP!$D$2&amp;":"&amp;dbP!$D$2),"&gt;="&amp;X$6,INDIRECT($F$1&amp;dbP!$D$2&amp;":"&amp;dbP!$D$2),"&lt;="&amp;X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Y387" s="1">
        <f ca="1">SUMIFS(INDIRECT($F$1&amp;$F387&amp;":"&amp;$F387),INDIRECT($F$1&amp;dbP!$D$2&amp;":"&amp;dbP!$D$2),"&gt;="&amp;Y$6,INDIRECT($F$1&amp;dbP!$D$2&amp;":"&amp;dbP!$D$2),"&lt;="&amp;Y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69833.2</v>
      </c>
      <c r="Z387" s="1">
        <f ca="1">SUMIFS(INDIRECT($F$1&amp;$F387&amp;":"&amp;$F387),INDIRECT($F$1&amp;dbP!$D$2&amp;":"&amp;dbP!$D$2),"&gt;="&amp;Z$6,INDIRECT($F$1&amp;dbP!$D$2&amp;":"&amp;dbP!$D$2),"&lt;="&amp;Z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A387" s="1">
        <f ca="1">SUMIFS(INDIRECT($F$1&amp;$F387&amp;":"&amp;$F387),INDIRECT($F$1&amp;dbP!$D$2&amp;":"&amp;dbP!$D$2),"&gt;="&amp;AA$6,INDIRECT($F$1&amp;dbP!$D$2&amp;":"&amp;dbP!$D$2),"&lt;="&amp;AA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B387" s="1">
        <f ca="1">SUMIFS(INDIRECT($F$1&amp;$F387&amp;":"&amp;$F387),INDIRECT($F$1&amp;dbP!$D$2&amp;":"&amp;dbP!$D$2),"&gt;="&amp;AB$6,INDIRECT($F$1&amp;dbP!$D$2&amp;":"&amp;dbP!$D$2),"&lt;="&amp;AB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C387" s="1">
        <f ca="1">SUMIFS(INDIRECT($F$1&amp;$F387&amp;":"&amp;$F387),INDIRECT($F$1&amp;dbP!$D$2&amp;":"&amp;dbP!$D$2),"&gt;="&amp;AC$6,INDIRECT($F$1&amp;dbP!$D$2&amp;":"&amp;dbP!$D$2),"&lt;="&amp;AC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D387" s="1">
        <f ca="1">SUMIFS(INDIRECT($F$1&amp;$F387&amp;":"&amp;$F387),INDIRECT($F$1&amp;dbP!$D$2&amp;":"&amp;dbP!$D$2),"&gt;="&amp;AD$6,INDIRECT($F$1&amp;dbP!$D$2&amp;":"&amp;dbP!$D$2),"&lt;="&amp;AD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E387" s="1">
        <f ca="1">SUMIFS(INDIRECT($F$1&amp;$F387&amp;":"&amp;$F387),INDIRECT($F$1&amp;dbP!$D$2&amp;":"&amp;dbP!$D$2),"&gt;="&amp;AE$6,INDIRECT($F$1&amp;dbP!$D$2&amp;":"&amp;dbP!$D$2),"&lt;="&amp;AE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F387" s="1">
        <f ca="1">SUMIFS(INDIRECT($F$1&amp;$F387&amp;":"&amp;$F387),INDIRECT($F$1&amp;dbP!$D$2&amp;":"&amp;dbP!$D$2),"&gt;="&amp;AF$6,INDIRECT($F$1&amp;dbP!$D$2&amp;":"&amp;dbP!$D$2),"&lt;="&amp;AF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G387" s="1">
        <f ca="1">SUMIFS(INDIRECT($F$1&amp;$F387&amp;":"&amp;$F387),INDIRECT($F$1&amp;dbP!$D$2&amp;":"&amp;dbP!$D$2),"&gt;="&amp;AG$6,INDIRECT($F$1&amp;dbP!$D$2&amp;":"&amp;dbP!$D$2),"&lt;="&amp;AG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H387" s="1">
        <f ca="1">SUMIFS(INDIRECT($F$1&amp;$F387&amp;":"&amp;$F387),INDIRECT($F$1&amp;dbP!$D$2&amp;":"&amp;dbP!$D$2),"&gt;="&amp;AH$6,INDIRECT($F$1&amp;dbP!$D$2&amp;":"&amp;dbP!$D$2),"&lt;="&amp;AH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I387" s="1">
        <f ca="1">SUMIFS(INDIRECT($F$1&amp;$F387&amp;":"&amp;$F387),INDIRECT($F$1&amp;dbP!$D$2&amp;":"&amp;dbP!$D$2),"&gt;="&amp;AI$6,INDIRECT($F$1&amp;dbP!$D$2&amp;":"&amp;dbP!$D$2),"&lt;="&amp;AI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J387" s="1">
        <f ca="1">SUMIFS(INDIRECT($F$1&amp;$F387&amp;":"&amp;$F387),INDIRECT($F$1&amp;dbP!$D$2&amp;":"&amp;dbP!$D$2),"&gt;="&amp;AJ$6,INDIRECT($F$1&amp;dbP!$D$2&amp;":"&amp;dbP!$D$2),"&lt;="&amp;AJ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K387" s="1">
        <f ca="1">SUMIFS(INDIRECT($F$1&amp;$F387&amp;":"&amp;$F387),INDIRECT($F$1&amp;dbP!$D$2&amp;":"&amp;dbP!$D$2),"&gt;="&amp;AK$6,INDIRECT($F$1&amp;dbP!$D$2&amp;":"&amp;dbP!$D$2),"&lt;="&amp;AK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L387" s="1">
        <f ca="1">SUMIFS(INDIRECT($F$1&amp;$F387&amp;":"&amp;$F387),INDIRECT($F$1&amp;dbP!$D$2&amp;":"&amp;dbP!$D$2),"&gt;="&amp;AL$6,INDIRECT($F$1&amp;dbP!$D$2&amp;":"&amp;dbP!$D$2),"&lt;="&amp;AL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M387" s="1">
        <f ca="1">SUMIFS(INDIRECT($F$1&amp;$F387&amp;":"&amp;$F387),INDIRECT($F$1&amp;dbP!$D$2&amp;":"&amp;dbP!$D$2),"&gt;="&amp;AM$6,INDIRECT($F$1&amp;dbP!$D$2&amp;":"&amp;dbP!$D$2),"&lt;="&amp;AM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N387" s="1">
        <f ca="1">SUMIFS(INDIRECT($F$1&amp;$F387&amp;":"&amp;$F387),INDIRECT($F$1&amp;dbP!$D$2&amp;":"&amp;dbP!$D$2),"&gt;="&amp;AN$6,INDIRECT($F$1&amp;dbP!$D$2&amp;":"&amp;dbP!$D$2),"&lt;="&amp;AN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O387" s="1">
        <f ca="1">SUMIFS(INDIRECT($F$1&amp;$F387&amp;":"&amp;$F387),INDIRECT($F$1&amp;dbP!$D$2&amp;":"&amp;dbP!$D$2),"&gt;="&amp;AO$6,INDIRECT($F$1&amp;dbP!$D$2&amp;":"&amp;dbP!$D$2),"&lt;="&amp;AO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P387" s="1">
        <f ca="1">SUMIFS(INDIRECT($F$1&amp;$F387&amp;":"&amp;$F387),INDIRECT($F$1&amp;dbP!$D$2&amp;":"&amp;dbP!$D$2),"&gt;="&amp;AP$6,INDIRECT($F$1&amp;dbP!$D$2&amp;":"&amp;dbP!$D$2),"&lt;="&amp;AP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Q387" s="1">
        <f ca="1">SUMIFS(INDIRECT($F$1&amp;$F387&amp;":"&amp;$F387),INDIRECT($F$1&amp;dbP!$D$2&amp;":"&amp;dbP!$D$2),"&gt;="&amp;AQ$6,INDIRECT($F$1&amp;dbP!$D$2&amp;":"&amp;dbP!$D$2),"&lt;="&amp;AQ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R387" s="1">
        <f ca="1">SUMIFS(INDIRECT($F$1&amp;$F387&amp;":"&amp;$F387),INDIRECT($F$1&amp;dbP!$D$2&amp;":"&amp;dbP!$D$2),"&gt;="&amp;AR$6,INDIRECT($F$1&amp;dbP!$D$2&amp;":"&amp;dbP!$D$2),"&lt;="&amp;AR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S387" s="1">
        <f ca="1">SUMIFS(INDIRECT($F$1&amp;$F387&amp;":"&amp;$F387),INDIRECT($F$1&amp;dbP!$D$2&amp;":"&amp;dbP!$D$2),"&gt;="&amp;AS$6,INDIRECT($F$1&amp;dbP!$D$2&amp;":"&amp;dbP!$D$2),"&lt;="&amp;AS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T387" s="1">
        <f ca="1">SUMIFS(INDIRECT($F$1&amp;$F387&amp;":"&amp;$F387),INDIRECT($F$1&amp;dbP!$D$2&amp;":"&amp;dbP!$D$2),"&gt;="&amp;AT$6,INDIRECT($F$1&amp;dbP!$D$2&amp;":"&amp;dbP!$D$2),"&lt;="&amp;AT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U387" s="1">
        <f ca="1">SUMIFS(INDIRECT($F$1&amp;$F387&amp;":"&amp;$F387),INDIRECT($F$1&amp;dbP!$D$2&amp;":"&amp;dbP!$D$2),"&gt;="&amp;AU$6,INDIRECT($F$1&amp;dbP!$D$2&amp;":"&amp;dbP!$D$2),"&lt;="&amp;AU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V387" s="1">
        <f ca="1">SUMIFS(INDIRECT($F$1&amp;$F387&amp;":"&amp;$F387),INDIRECT($F$1&amp;dbP!$D$2&amp;":"&amp;dbP!$D$2),"&gt;="&amp;AV$6,INDIRECT($F$1&amp;dbP!$D$2&amp;":"&amp;dbP!$D$2),"&lt;="&amp;AV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W387" s="1">
        <f ca="1">SUMIFS(INDIRECT($F$1&amp;$F387&amp;":"&amp;$F387),INDIRECT($F$1&amp;dbP!$D$2&amp;":"&amp;dbP!$D$2),"&gt;="&amp;AW$6,INDIRECT($F$1&amp;dbP!$D$2&amp;":"&amp;dbP!$D$2),"&lt;="&amp;AW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X387" s="1">
        <f ca="1">SUMIFS(INDIRECT($F$1&amp;$F387&amp;":"&amp;$F387),INDIRECT($F$1&amp;dbP!$D$2&amp;":"&amp;dbP!$D$2),"&gt;="&amp;AX$6,INDIRECT($F$1&amp;dbP!$D$2&amp;":"&amp;dbP!$D$2),"&lt;="&amp;AX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Y387" s="1">
        <f ca="1">SUMIFS(INDIRECT($F$1&amp;$F387&amp;":"&amp;$F387),INDIRECT($F$1&amp;dbP!$D$2&amp;":"&amp;dbP!$D$2),"&gt;="&amp;AY$6,INDIRECT($F$1&amp;dbP!$D$2&amp;":"&amp;dbP!$D$2),"&lt;="&amp;AY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AZ387" s="1">
        <f ca="1">SUMIFS(INDIRECT($F$1&amp;$F387&amp;":"&amp;$F387),INDIRECT($F$1&amp;dbP!$D$2&amp;":"&amp;dbP!$D$2),"&gt;="&amp;AZ$6,INDIRECT($F$1&amp;dbP!$D$2&amp;":"&amp;dbP!$D$2),"&lt;="&amp;AZ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A387" s="1">
        <f ca="1">SUMIFS(INDIRECT($F$1&amp;$F387&amp;":"&amp;$F387),INDIRECT($F$1&amp;dbP!$D$2&amp;":"&amp;dbP!$D$2),"&gt;="&amp;BA$6,INDIRECT($F$1&amp;dbP!$D$2&amp;":"&amp;dbP!$D$2),"&lt;="&amp;BA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B387" s="1">
        <f ca="1">SUMIFS(INDIRECT($F$1&amp;$F387&amp;":"&amp;$F387),INDIRECT($F$1&amp;dbP!$D$2&amp;":"&amp;dbP!$D$2),"&gt;="&amp;BB$6,INDIRECT($F$1&amp;dbP!$D$2&amp;":"&amp;dbP!$D$2),"&lt;="&amp;BB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C387" s="1">
        <f ca="1">SUMIFS(INDIRECT($F$1&amp;$F387&amp;":"&amp;$F387),INDIRECT($F$1&amp;dbP!$D$2&amp;":"&amp;dbP!$D$2),"&gt;="&amp;BC$6,INDIRECT($F$1&amp;dbP!$D$2&amp;":"&amp;dbP!$D$2),"&lt;="&amp;BC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D387" s="1">
        <f ca="1">SUMIFS(INDIRECT($F$1&amp;$F387&amp;":"&amp;$F387),INDIRECT($F$1&amp;dbP!$D$2&amp;":"&amp;dbP!$D$2),"&gt;="&amp;BD$6,INDIRECT($F$1&amp;dbP!$D$2&amp;":"&amp;dbP!$D$2),"&lt;="&amp;BD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  <c r="BE387" s="1">
        <f ca="1">SUMIFS(INDIRECT($F$1&amp;$F387&amp;":"&amp;$F387),INDIRECT($F$1&amp;dbP!$D$2&amp;":"&amp;dbP!$D$2),"&gt;="&amp;BE$6,INDIRECT($F$1&amp;dbP!$D$2&amp;":"&amp;dbP!$D$2),"&lt;="&amp;BE$7,INDIRECT($F$1&amp;dbP!$O$2&amp;":"&amp;dbP!$O$2),$H387,INDIRECT($F$1&amp;dbP!$P$2&amp;":"&amp;dbP!$P$2),IF($I387=$J387,"*",$I387),INDIRECT($F$1&amp;dbP!$Q$2&amp;":"&amp;dbP!$Q$2),IF(OR($I387=$J387,"  "&amp;$I387=$J387),"*",RIGHT($J387,LEN($J387)-4)),INDIRECT($F$1&amp;dbP!$AC$2&amp;":"&amp;dbP!$AC$2),RepP!$J$3)</f>
        <v>0</v>
      </c>
    </row>
    <row r="388" spans="1:57" x14ac:dyDescent="0.3">
      <c r="B388" s="1">
        <f>MAX(B$246:B387)+1</f>
        <v>145</v>
      </c>
      <c r="D388" s="1" t="str">
        <f ca="1">INDIRECT($B$1&amp;Items!T$2&amp;$B388)</f>
        <v>CF(-)</v>
      </c>
      <c r="F388" s="1" t="str">
        <f ca="1">INDIRECT($B$1&amp;Items!P$2&amp;$B388)</f>
        <v>AA</v>
      </c>
      <c r="H388" s="13" t="str">
        <f ca="1">INDIRECT($B$1&amp;Items!M$2&amp;$B388)</f>
        <v>Оплата операционных расходов</v>
      </c>
      <c r="I388" s="13" t="str">
        <f ca="1">IF(INDIRECT($B$1&amp;Items!N$2&amp;$B388)="",H388,INDIRECT($B$1&amp;Items!N$2&amp;$B388))</f>
        <v>Оплата операционных расходов - блок-5</v>
      </c>
      <c r="J388" s="1" t="str">
        <f ca="1">IF(INDIRECT($B$1&amp;Items!O$2&amp;$B388)="",IF(H388&lt;&gt;I388,"  "&amp;I388,I388),"    "&amp;INDIRECT($B$1&amp;Items!O$2&amp;$B388))</f>
        <v xml:space="preserve">    Операционные расходы - 5-10</v>
      </c>
      <c r="S388" s="1">
        <f ca="1">SUM($U388:INDIRECT(ADDRESS(ROW(),SUMIFS($1:$1,$5:$5,MAX($5:$5)))))</f>
        <v>32840.262000000002</v>
      </c>
      <c r="V388" s="1">
        <f ca="1">SUMIFS(INDIRECT($F$1&amp;$F388&amp;":"&amp;$F388),INDIRECT($F$1&amp;dbP!$D$2&amp;":"&amp;dbP!$D$2),"&gt;="&amp;V$6,INDIRECT($F$1&amp;dbP!$D$2&amp;":"&amp;dbP!$D$2),"&lt;="&amp;V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W388" s="1">
        <f ca="1">SUMIFS(INDIRECT($F$1&amp;$F388&amp;":"&amp;$F388),INDIRECT($F$1&amp;dbP!$D$2&amp;":"&amp;dbP!$D$2),"&gt;="&amp;W$6,INDIRECT($F$1&amp;dbP!$D$2&amp;":"&amp;dbP!$D$2),"&lt;="&amp;W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X388" s="1">
        <f ca="1">SUMIFS(INDIRECT($F$1&amp;$F388&amp;":"&amp;$F388),INDIRECT($F$1&amp;dbP!$D$2&amp;":"&amp;dbP!$D$2),"&gt;="&amp;X$6,INDIRECT($F$1&amp;dbP!$D$2&amp;":"&amp;dbP!$D$2),"&lt;="&amp;X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32840.262000000002</v>
      </c>
      <c r="Y388" s="1">
        <f ca="1">SUMIFS(INDIRECT($F$1&amp;$F388&amp;":"&amp;$F388),INDIRECT($F$1&amp;dbP!$D$2&amp;":"&amp;dbP!$D$2),"&gt;="&amp;Y$6,INDIRECT($F$1&amp;dbP!$D$2&amp;":"&amp;dbP!$D$2),"&lt;="&amp;Y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Z388" s="1">
        <f ca="1">SUMIFS(INDIRECT($F$1&amp;$F388&amp;":"&amp;$F388),INDIRECT($F$1&amp;dbP!$D$2&amp;":"&amp;dbP!$D$2),"&gt;="&amp;Z$6,INDIRECT($F$1&amp;dbP!$D$2&amp;":"&amp;dbP!$D$2),"&lt;="&amp;Z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A388" s="1">
        <f ca="1">SUMIFS(INDIRECT($F$1&amp;$F388&amp;":"&amp;$F388),INDIRECT($F$1&amp;dbP!$D$2&amp;":"&amp;dbP!$D$2),"&gt;="&amp;AA$6,INDIRECT($F$1&amp;dbP!$D$2&amp;":"&amp;dbP!$D$2),"&lt;="&amp;AA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B388" s="1">
        <f ca="1">SUMIFS(INDIRECT($F$1&amp;$F388&amp;":"&amp;$F388),INDIRECT($F$1&amp;dbP!$D$2&amp;":"&amp;dbP!$D$2),"&gt;="&amp;AB$6,INDIRECT($F$1&amp;dbP!$D$2&amp;":"&amp;dbP!$D$2),"&lt;="&amp;AB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C388" s="1">
        <f ca="1">SUMIFS(INDIRECT($F$1&amp;$F388&amp;":"&amp;$F388),INDIRECT($F$1&amp;dbP!$D$2&amp;":"&amp;dbP!$D$2),"&gt;="&amp;AC$6,INDIRECT($F$1&amp;dbP!$D$2&amp;":"&amp;dbP!$D$2),"&lt;="&amp;AC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D388" s="1">
        <f ca="1">SUMIFS(INDIRECT($F$1&amp;$F388&amp;":"&amp;$F388),INDIRECT($F$1&amp;dbP!$D$2&amp;":"&amp;dbP!$D$2),"&gt;="&amp;AD$6,INDIRECT($F$1&amp;dbP!$D$2&amp;":"&amp;dbP!$D$2),"&lt;="&amp;AD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E388" s="1">
        <f ca="1">SUMIFS(INDIRECT($F$1&amp;$F388&amp;":"&amp;$F388),INDIRECT($F$1&amp;dbP!$D$2&amp;":"&amp;dbP!$D$2),"&gt;="&amp;AE$6,INDIRECT($F$1&amp;dbP!$D$2&amp;":"&amp;dbP!$D$2),"&lt;="&amp;AE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F388" s="1">
        <f ca="1">SUMIFS(INDIRECT($F$1&amp;$F388&amp;":"&amp;$F388),INDIRECT($F$1&amp;dbP!$D$2&amp;":"&amp;dbP!$D$2),"&gt;="&amp;AF$6,INDIRECT($F$1&amp;dbP!$D$2&amp;":"&amp;dbP!$D$2),"&lt;="&amp;AF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G388" s="1">
        <f ca="1">SUMIFS(INDIRECT($F$1&amp;$F388&amp;":"&amp;$F388),INDIRECT($F$1&amp;dbP!$D$2&amp;":"&amp;dbP!$D$2),"&gt;="&amp;AG$6,INDIRECT($F$1&amp;dbP!$D$2&amp;":"&amp;dbP!$D$2),"&lt;="&amp;AG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H388" s="1">
        <f ca="1">SUMIFS(INDIRECT($F$1&amp;$F388&amp;":"&amp;$F388),INDIRECT($F$1&amp;dbP!$D$2&amp;":"&amp;dbP!$D$2),"&gt;="&amp;AH$6,INDIRECT($F$1&amp;dbP!$D$2&amp;":"&amp;dbP!$D$2),"&lt;="&amp;AH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I388" s="1">
        <f ca="1">SUMIFS(INDIRECT($F$1&amp;$F388&amp;":"&amp;$F388),INDIRECT($F$1&amp;dbP!$D$2&amp;":"&amp;dbP!$D$2),"&gt;="&amp;AI$6,INDIRECT($F$1&amp;dbP!$D$2&amp;":"&amp;dbP!$D$2),"&lt;="&amp;AI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J388" s="1">
        <f ca="1">SUMIFS(INDIRECT($F$1&amp;$F388&amp;":"&amp;$F388),INDIRECT($F$1&amp;dbP!$D$2&amp;":"&amp;dbP!$D$2),"&gt;="&amp;AJ$6,INDIRECT($F$1&amp;dbP!$D$2&amp;":"&amp;dbP!$D$2),"&lt;="&amp;AJ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K388" s="1">
        <f ca="1">SUMIFS(INDIRECT($F$1&amp;$F388&amp;":"&amp;$F388),INDIRECT($F$1&amp;dbP!$D$2&amp;":"&amp;dbP!$D$2),"&gt;="&amp;AK$6,INDIRECT($F$1&amp;dbP!$D$2&amp;":"&amp;dbP!$D$2),"&lt;="&amp;AK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L388" s="1">
        <f ca="1">SUMIFS(INDIRECT($F$1&amp;$F388&amp;":"&amp;$F388),INDIRECT($F$1&amp;dbP!$D$2&amp;":"&amp;dbP!$D$2),"&gt;="&amp;AL$6,INDIRECT($F$1&amp;dbP!$D$2&amp;":"&amp;dbP!$D$2),"&lt;="&amp;AL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M388" s="1">
        <f ca="1">SUMIFS(INDIRECT($F$1&amp;$F388&amp;":"&amp;$F388),INDIRECT($F$1&amp;dbP!$D$2&amp;":"&amp;dbP!$D$2),"&gt;="&amp;AM$6,INDIRECT($F$1&amp;dbP!$D$2&amp;":"&amp;dbP!$D$2),"&lt;="&amp;AM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N388" s="1">
        <f ca="1">SUMIFS(INDIRECT($F$1&amp;$F388&amp;":"&amp;$F388),INDIRECT($F$1&amp;dbP!$D$2&amp;":"&amp;dbP!$D$2),"&gt;="&amp;AN$6,INDIRECT($F$1&amp;dbP!$D$2&amp;":"&amp;dbP!$D$2),"&lt;="&amp;AN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O388" s="1">
        <f ca="1">SUMIFS(INDIRECT($F$1&amp;$F388&amp;":"&amp;$F388),INDIRECT($F$1&amp;dbP!$D$2&amp;":"&amp;dbP!$D$2),"&gt;="&amp;AO$6,INDIRECT($F$1&amp;dbP!$D$2&amp;":"&amp;dbP!$D$2),"&lt;="&amp;AO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P388" s="1">
        <f ca="1">SUMIFS(INDIRECT($F$1&amp;$F388&amp;":"&amp;$F388),INDIRECT($F$1&amp;dbP!$D$2&amp;":"&amp;dbP!$D$2),"&gt;="&amp;AP$6,INDIRECT($F$1&amp;dbP!$D$2&amp;":"&amp;dbP!$D$2),"&lt;="&amp;AP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Q388" s="1">
        <f ca="1">SUMIFS(INDIRECT($F$1&amp;$F388&amp;":"&amp;$F388),INDIRECT($F$1&amp;dbP!$D$2&amp;":"&amp;dbP!$D$2),"&gt;="&amp;AQ$6,INDIRECT($F$1&amp;dbP!$D$2&amp;":"&amp;dbP!$D$2),"&lt;="&amp;AQ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R388" s="1">
        <f ca="1">SUMIFS(INDIRECT($F$1&amp;$F388&amp;":"&amp;$F388),INDIRECT($F$1&amp;dbP!$D$2&amp;":"&amp;dbP!$D$2),"&gt;="&amp;AR$6,INDIRECT($F$1&amp;dbP!$D$2&amp;":"&amp;dbP!$D$2),"&lt;="&amp;AR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S388" s="1">
        <f ca="1">SUMIFS(INDIRECT($F$1&amp;$F388&amp;":"&amp;$F388),INDIRECT($F$1&amp;dbP!$D$2&amp;":"&amp;dbP!$D$2),"&gt;="&amp;AS$6,INDIRECT($F$1&amp;dbP!$D$2&amp;":"&amp;dbP!$D$2),"&lt;="&amp;AS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T388" s="1">
        <f ca="1">SUMIFS(INDIRECT($F$1&amp;$F388&amp;":"&amp;$F388),INDIRECT($F$1&amp;dbP!$D$2&amp;":"&amp;dbP!$D$2),"&gt;="&amp;AT$6,INDIRECT($F$1&amp;dbP!$D$2&amp;":"&amp;dbP!$D$2),"&lt;="&amp;AT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U388" s="1">
        <f ca="1">SUMIFS(INDIRECT($F$1&amp;$F388&amp;":"&amp;$F388),INDIRECT($F$1&amp;dbP!$D$2&amp;":"&amp;dbP!$D$2),"&gt;="&amp;AU$6,INDIRECT($F$1&amp;dbP!$D$2&amp;":"&amp;dbP!$D$2),"&lt;="&amp;AU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V388" s="1">
        <f ca="1">SUMIFS(INDIRECT($F$1&amp;$F388&amp;":"&amp;$F388),INDIRECT($F$1&amp;dbP!$D$2&amp;":"&amp;dbP!$D$2),"&gt;="&amp;AV$6,INDIRECT($F$1&amp;dbP!$D$2&amp;":"&amp;dbP!$D$2),"&lt;="&amp;AV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W388" s="1">
        <f ca="1">SUMIFS(INDIRECT($F$1&amp;$F388&amp;":"&amp;$F388),INDIRECT($F$1&amp;dbP!$D$2&amp;":"&amp;dbP!$D$2),"&gt;="&amp;AW$6,INDIRECT($F$1&amp;dbP!$D$2&amp;":"&amp;dbP!$D$2),"&lt;="&amp;AW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X388" s="1">
        <f ca="1">SUMIFS(INDIRECT($F$1&amp;$F388&amp;":"&amp;$F388),INDIRECT($F$1&amp;dbP!$D$2&amp;":"&amp;dbP!$D$2),"&gt;="&amp;AX$6,INDIRECT($F$1&amp;dbP!$D$2&amp;":"&amp;dbP!$D$2),"&lt;="&amp;AX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Y388" s="1">
        <f ca="1">SUMIFS(INDIRECT($F$1&amp;$F388&amp;":"&amp;$F388),INDIRECT($F$1&amp;dbP!$D$2&amp;":"&amp;dbP!$D$2),"&gt;="&amp;AY$6,INDIRECT($F$1&amp;dbP!$D$2&amp;":"&amp;dbP!$D$2),"&lt;="&amp;AY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AZ388" s="1">
        <f ca="1">SUMIFS(INDIRECT($F$1&amp;$F388&amp;":"&amp;$F388),INDIRECT($F$1&amp;dbP!$D$2&amp;":"&amp;dbP!$D$2),"&gt;="&amp;AZ$6,INDIRECT($F$1&amp;dbP!$D$2&amp;":"&amp;dbP!$D$2),"&lt;="&amp;AZ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A388" s="1">
        <f ca="1">SUMIFS(INDIRECT($F$1&amp;$F388&amp;":"&amp;$F388),INDIRECT($F$1&amp;dbP!$D$2&amp;":"&amp;dbP!$D$2),"&gt;="&amp;BA$6,INDIRECT($F$1&amp;dbP!$D$2&amp;":"&amp;dbP!$D$2),"&lt;="&amp;BA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B388" s="1">
        <f ca="1">SUMIFS(INDIRECT($F$1&amp;$F388&amp;":"&amp;$F388),INDIRECT($F$1&amp;dbP!$D$2&amp;":"&amp;dbP!$D$2),"&gt;="&amp;BB$6,INDIRECT($F$1&amp;dbP!$D$2&amp;":"&amp;dbP!$D$2),"&lt;="&amp;BB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C388" s="1">
        <f ca="1">SUMIFS(INDIRECT($F$1&amp;$F388&amp;":"&amp;$F388),INDIRECT($F$1&amp;dbP!$D$2&amp;":"&amp;dbP!$D$2),"&gt;="&amp;BC$6,INDIRECT($F$1&amp;dbP!$D$2&amp;":"&amp;dbP!$D$2),"&lt;="&amp;BC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D388" s="1">
        <f ca="1">SUMIFS(INDIRECT($F$1&amp;$F388&amp;":"&amp;$F388),INDIRECT($F$1&amp;dbP!$D$2&amp;":"&amp;dbP!$D$2),"&gt;="&amp;BD$6,INDIRECT($F$1&amp;dbP!$D$2&amp;":"&amp;dbP!$D$2),"&lt;="&amp;BD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  <c r="BE388" s="1">
        <f ca="1">SUMIFS(INDIRECT($F$1&amp;$F388&amp;":"&amp;$F388),INDIRECT($F$1&amp;dbP!$D$2&amp;":"&amp;dbP!$D$2),"&gt;="&amp;BE$6,INDIRECT($F$1&amp;dbP!$D$2&amp;":"&amp;dbP!$D$2),"&lt;="&amp;BE$7,INDIRECT($F$1&amp;dbP!$O$2&amp;":"&amp;dbP!$O$2),$H388,INDIRECT($F$1&amp;dbP!$P$2&amp;":"&amp;dbP!$P$2),IF($I388=$J388,"*",$I388),INDIRECT($F$1&amp;dbP!$Q$2&amp;":"&amp;dbP!$Q$2),IF(OR($I388=$J388,"  "&amp;$I388=$J388),"*",RIGHT($J388,LEN($J388)-4)),INDIRECT($F$1&amp;dbP!$AC$2&amp;":"&amp;dbP!$AC$2),RepP!$J$3)</f>
        <v>0</v>
      </c>
    </row>
    <row r="389" spans="1:57" ht="4.95" customHeight="1" x14ac:dyDescent="0.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3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</row>
    <row r="390" spans="1:57" x14ac:dyDescent="0.3">
      <c r="B390" s="1">
        <f>MAX(B$246:B389)+1</f>
        <v>146</v>
      </c>
      <c r="D390" s="1" t="str">
        <f ca="1">INDIRECT($B$1&amp;Items!T$2&amp;$B390)</f>
        <v>CF</v>
      </c>
      <c r="F390" s="1">
        <f ca="1">INDIRECT($B$1&amp;Items!P$2&amp;$B390)</f>
        <v>0</v>
      </c>
      <c r="H390" s="13" t="str">
        <f ca="1">INDIRECT($B$1&amp;Items!M$2&amp;$B390)</f>
        <v>Операционный денежный поток</v>
      </c>
      <c r="I390" s="13" t="str">
        <f ca="1">IF(INDIRECT($B$1&amp;Items!N$2&amp;$B390)="",H390,INDIRECT($B$1&amp;Items!N$2&amp;$B390))</f>
        <v>Операционный денежный поток</v>
      </c>
      <c r="J390" s="1" t="str">
        <f ca="1">IF(INDIRECT($B$1&amp;Items!O$2&amp;$B390)="",IF(H390&lt;&gt;I390,"  "&amp;I390,I390),"    "&amp;INDIRECT($B$1&amp;Items!O$2&amp;$B390))</f>
        <v>Операционный денежный поток</v>
      </c>
      <c r="S390" s="1">
        <f ca="1">SUM($U390:INDIRECT(ADDRESS(ROW(),SUMIFS($1:$1,$5:$5,MAX($5:$5)))))</f>
        <v>26651238.02494717</v>
      </c>
      <c r="V390" s="1">
        <f ca="1">SUMIFS(V$248:V389,$D$248:$D389,Items!$T$11)-SUMIFS(V$248:V389,$D$248:$D389,Items!$T$19)</f>
        <v>-8276983.9443942001</v>
      </c>
      <c r="W390" s="1">
        <f ca="1">SUMIFS(W$248:W389,$D$248:$D389,Items!$T$11)-SUMIFS(W$248:W389,$D$248:$D389,Items!$T$19)</f>
        <v>-8506278.4276991375</v>
      </c>
      <c r="X390" s="1">
        <f ca="1">SUMIFS(X$248:X389,$D$248:$D389,Items!$T$11)-SUMIFS(X$248:X389,$D$248:$D389,Items!$T$19)</f>
        <v>-9049064.2971153185</v>
      </c>
      <c r="Y390" s="1">
        <f ca="1">SUMIFS(Y$248:Y389,$D$248:$D389,Items!$T$11)-SUMIFS(Y$248:Y389,$D$248:$D389,Items!$T$19)</f>
        <v>-6163376.9004803132</v>
      </c>
      <c r="Z390" s="1">
        <f ca="1">SUMIFS(Z$248:Z389,$D$248:$D389,Items!$T$11)-SUMIFS(Z$248:Z389,$D$248:$D389,Items!$T$19)</f>
        <v>22765170.42307166</v>
      </c>
      <c r="AA390" s="1">
        <f ca="1">SUMIFS(AA$248:AA389,$D$248:$D389,Items!$T$11)-SUMIFS(AA$248:AA389,$D$248:$D389,Items!$T$19)</f>
        <v>22442014.326825377</v>
      </c>
      <c r="AB390" s="1">
        <f ca="1">SUMIFS(AB$248:AB389,$D$248:$D389,Items!$T$11)-SUMIFS(AB$248:AB389,$D$248:$D389,Items!$T$19)</f>
        <v>14310295.777639104</v>
      </c>
      <c r="AC390" s="1">
        <f ca="1">SUMIFS(AC$248:AC389,$D$248:$D389,Items!$T$11)-SUMIFS(AC$248:AC389,$D$248:$D389,Items!$T$19)</f>
        <v>-870538.9328999999</v>
      </c>
      <c r="AD390" s="1">
        <f ca="1">SUMIFS(AD$248:AD389,$D$248:$D389,Items!$T$11)-SUMIFS(AD$248:AD389,$D$248:$D389,Items!$T$19)</f>
        <v>0</v>
      </c>
      <c r="AE390" s="1">
        <f ca="1">SUMIFS(AE$248:AE389,$D$248:$D389,Items!$T$11)-SUMIFS(AE$248:AE389,$D$248:$D389,Items!$T$19)</f>
        <v>0</v>
      </c>
      <c r="AF390" s="1">
        <f ca="1">SUMIFS(AF$248:AF389,$D$248:$D389,Items!$T$11)-SUMIFS(AF$248:AF389,$D$248:$D389,Items!$T$19)</f>
        <v>0</v>
      </c>
      <c r="AG390" s="1">
        <f ca="1">SUMIFS(AG$248:AG389,$D$248:$D389,Items!$T$11)-SUMIFS(AG$248:AG389,$D$248:$D389,Items!$T$19)</f>
        <v>0</v>
      </c>
      <c r="AH390" s="1">
        <f ca="1">SUMIFS(AH$248:AH389,$D$248:$D389,Items!$T$11)-SUMIFS(AH$248:AH389,$D$248:$D389,Items!$T$19)</f>
        <v>0</v>
      </c>
      <c r="AI390" s="1">
        <f ca="1">SUMIFS(AI$248:AI389,$D$248:$D389,Items!$T$11)-SUMIFS(AI$248:AI389,$D$248:$D389,Items!$T$19)</f>
        <v>0</v>
      </c>
      <c r="AJ390" s="1">
        <f ca="1">SUMIFS(AJ$248:AJ389,$D$248:$D389,Items!$T$11)-SUMIFS(AJ$248:AJ389,$D$248:$D389,Items!$T$19)</f>
        <v>0</v>
      </c>
      <c r="AK390" s="1">
        <f ca="1">SUMIFS(AK$248:AK389,$D$248:$D389,Items!$T$11)-SUMIFS(AK$248:AK389,$D$248:$D389,Items!$T$19)</f>
        <v>0</v>
      </c>
      <c r="AL390" s="1">
        <f ca="1">SUMIFS(AL$248:AL389,$D$248:$D389,Items!$T$11)-SUMIFS(AL$248:AL389,$D$248:$D389,Items!$T$19)</f>
        <v>0</v>
      </c>
      <c r="AM390" s="1">
        <f ca="1">SUMIFS(AM$248:AM389,$D$248:$D389,Items!$T$11)-SUMIFS(AM$248:AM389,$D$248:$D389,Items!$T$19)</f>
        <v>0</v>
      </c>
      <c r="AN390" s="1">
        <f ca="1">SUMIFS(AN$248:AN389,$D$248:$D389,Items!$T$11)-SUMIFS(AN$248:AN389,$D$248:$D389,Items!$T$19)</f>
        <v>0</v>
      </c>
      <c r="AO390" s="1">
        <f ca="1">SUMIFS(AO$248:AO389,$D$248:$D389,Items!$T$11)-SUMIFS(AO$248:AO389,$D$248:$D389,Items!$T$19)</f>
        <v>0</v>
      </c>
      <c r="AP390" s="1">
        <f ca="1">SUMIFS(AP$248:AP389,$D$248:$D389,Items!$T$11)-SUMIFS(AP$248:AP389,$D$248:$D389,Items!$T$19)</f>
        <v>0</v>
      </c>
      <c r="AQ390" s="1">
        <f ca="1">SUMIFS(AQ$248:AQ389,$D$248:$D389,Items!$T$11)-SUMIFS(AQ$248:AQ389,$D$248:$D389,Items!$T$19)</f>
        <v>0</v>
      </c>
      <c r="AR390" s="1">
        <f ca="1">SUMIFS(AR$248:AR389,$D$248:$D389,Items!$T$11)-SUMIFS(AR$248:AR389,$D$248:$D389,Items!$T$19)</f>
        <v>0</v>
      </c>
      <c r="AS390" s="1">
        <f ca="1">SUMIFS(AS$248:AS389,$D$248:$D389,Items!$T$11)-SUMIFS(AS$248:AS389,$D$248:$D389,Items!$T$19)</f>
        <v>0</v>
      </c>
      <c r="AT390" s="1">
        <f ca="1">SUMIFS(AT$248:AT389,$D$248:$D389,Items!$T$11)-SUMIFS(AT$248:AT389,$D$248:$D389,Items!$T$19)</f>
        <v>0</v>
      </c>
      <c r="AU390" s="1">
        <f ca="1">SUMIFS(AU$248:AU389,$D$248:$D389,Items!$T$11)-SUMIFS(AU$248:AU389,$D$248:$D389,Items!$T$19)</f>
        <v>0</v>
      </c>
      <c r="AV390" s="1">
        <f ca="1">SUMIFS(AV$248:AV389,$D$248:$D389,Items!$T$11)-SUMIFS(AV$248:AV389,$D$248:$D389,Items!$T$19)</f>
        <v>0</v>
      </c>
      <c r="AW390" s="1">
        <f ca="1">SUMIFS(AW$248:AW389,$D$248:$D389,Items!$T$11)-SUMIFS(AW$248:AW389,$D$248:$D389,Items!$T$19)</f>
        <v>0</v>
      </c>
      <c r="AX390" s="1">
        <f ca="1">SUMIFS(AX$248:AX389,$D$248:$D389,Items!$T$11)-SUMIFS(AX$248:AX389,$D$248:$D389,Items!$T$19)</f>
        <v>0</v>
      </c>
      <c r="AY390" s="1">
        <f ca="1">SUMIFS(AY$248:AY389,$D$248:$D389,Items!$T$11)-SUMIFS(AY$248:AY389,$D$248:$D389,Items!$T$19)</f>
        <v>0</v>
      </c>
      <c r="AZ390" s="1">
        <f ca="1">SUMIFS(AZ$248:AZ389,$D$248:$D389,Items!$T$11)-SUMIFS(AZ$248:AZ389,$D$248:$D389,Items!$T$19)</f>
        <v>0</v>
      </c>
      <c r="BA390" s="1">
        <f ca="1">SUMIFS(BA$248:BA389,$D$248:$D389,Items!$T$11)-SUMIFS(BA$248:BA389,$D$248:$D389,Items!$T$19)</f>
        <v>0</v>
      </c>
      <c r="BB390" s="1">
        <f ca="1">SUMIFS(BB$248:BB389,$D$248:$D389,Items!$T$11)-SUMIFS(BB$248:BB389,$D$248:$D389,Items!$T$19)</f>
        <v>0</v>
      </c>
      <c r="BC390" s="1">
        <f ca="1">SUMIFS(BC$248:BC389,$D$248:$D389,Items!$T$11)-SUMIFS(BC$248:BC389,$D$248:$D389,Items!$T$19)</f>
        <v>0</v>
      </c>
      <c r="BD390" s="1">
        <f ca="1">SUMIFS(BD$248:BD389,$D$248:$D389,Items!$T$11)-SUMIFS(BD$248:BD389,$D$248:$D389,Items!$T$19)</f>
        <v>0</v>
      </c>
      <c r="BE390" s="1">
        <f ca="1">SUMIFS(BE$248:BE389,$D$248:$D389,Items!$T$11)-SUMIFS(BE$248:BE389,$D$248:$D389,Items!$T$19)</f>
        <v>0</v>
      </c>
    </row>
    <row r="391" spans="1:57" ht="4.95" customHeight="1" x14ac:dyDescent="0.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3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</row>
    <row r="392" spans="1:57" x14ac:dyDescent="0.3">
      <c r="B392" s="1">
        <f>MAX(B$246:B391)+1</f>
        <v>147</v>
      </c>
      <c r="D392" s="1">
        <f ca="1">INDIRECT($B$1&amp;Items!T$2&amp;$B392)</f>
        <v>0</v>
      </c>
      <c r="F392" s="1" t="str">
        <f ca="1">INDIRECT($B$1&amp;Items!P$2&amp;$B392)</f>
        <v>AA</v>
      </c>
      <c r="H392" s="13" t="str">
        <f ca="1">INDIRECT($B$1&amp;Items!M$2&amp;$B392)</f>
        <v>Оплата капзатрат</v>
      </c>
      <c r="I392" s="13" t="str">
        <f ca="1">IF(INDIRECT($B$1&amp;Items!N$2&amp;$B392)="",H392,INDIRECT($B$1&amp;Items!N$2&amp;$B392))</f>
        <v>Оплата капзатрат</v>
      </c>
      <c r="J392" s="1" t="str">
        <f ca="1">IF(INDIRECT($B$1&amp;Items!O$2&amp;$B392)="",IF(H392&lt;&gt;I392,"  "&amp;I392,I392),"    "&amp;INDIRECT($B$1&amp;Items!O$2&amp;$B392))</f>
        <v>Оплата капзатрат</v>
      </c>
      <c r="S392" s="1">
        <f ca="1">SUM($U392:INDIRECT(ADDRESS(ROW(),SUMIFS($1:$1,$5:$5,MAX($5:$5)))))</f>
        <v>54221966.335126244</v>
      </c>
      <c r="V392" s="1">
        <f ca="1">SUMIFS(INDIRECT($F$1&amp;$F392&amp;":"&amp;$F392),INDIRECT($F$1&amp;dbP!$D$2&amp;":"&amp;dbP!$D$2),"&gt;="&amp;V$6,INDIRECT($F$1&amp;dbP!$D$2&amp;":"&amp;dbP!$D$2),"&lt;="&amp;V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1672000</v>
      </c>
      <c r="W392" s="1">
        <f ca="1">SUMIFS(INDIRECT($F$1&amp;$F392&amp;":"&amp;$F392),INDIRECT($F$1&amp;dbP!$D$2&amp;":"&amp;dbP!$D$2),"&gt;="&amp;W$6,INDIRECT($F$1&amp;dbP!$D$2&amp;":"&amp;dbP!$D$2),"&lt;="&amp;W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40536631.436172768</v>
      </c>
      <c r="X392" s="1">
        <f ca="1">SUMIFS(INDIRECT($F$1&amp;$F392&amp;":"&amp;$F392),INDIRECT($F$1&amp;dbP!$D$2&amp;":"&amp;dbP!$D$2),"&gt;="&amp;X$6,INDIRECT($F$1&amp;dbP!$D$2&amp;":"&amp;dbP!$D$2),"&lt;="&amp;X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12013334.898953473</v>
      </c>
      <c r="Y392" s="1">
        <f ca="1">SUMIFS(INDIRECT($F$1&amp;$F392&amp;":"&amp;$F392),INDIRECT($F$1&amp;dbP!$D$2&amp;":"&amp;dbP!$D$2),"&gt;="&amp;Y$6,INDIRECT($F$1&amp;dbP!$D$2&amp;":"&amp;dbP!$D$2),"&lt;="&amp;Y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Z392" s="1">
        <f ca="1">SUMIFS(INDIRECT($F$1&amp;$F392&amp;":"&amp;$F392),INDIRECT($F$1&amp;dbP!$D$2&amp;":"&amp;dbP!$D$2),"&gt;="&amp;Z$6,INDIRECT($F$1&amp;dbP!$D$2&amp;":"&amp;dbP!$D$2),"&lt;="&amp;Z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A392" s="1">
        <f ca="1">SUMIFS(INDIRECT($F$1&amp;$F392&amp;":"&amp;$F392),INDIRECT($F$1&amp;dbP!$D$2&amp;":"&amp;dbP!$D$2),"&gt;="&amp;AA$6,INDIRECT($F$1&amp;dbP!$D$2&amp;":"&amp;dbP!$D$2),"&lt;="&amp;AA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B392" s="1">
        <f ca="1">SUMIFS(INDIRECT($F$1&amp;$F392&amp;":"&amp;$F392),INDIRECT($F$1&amp;dbP!$D$2&amp;":"&amp;dbP!$D$2),"&gt;="&amp;AB$6,INDIRECT($F$1&amp;dbP!$D$2&amp;":"&amp;dbP!$D$2),"&lt;="&amp;AB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C392" s="1">
        <f ca="1">SUMIFS(INDIRECT($F$1&amp;$F392&amp;":"&amp;$F392),INDIRECT($F$1&amp;dbP!$D$2&amp;":"&amp;dbP!$D$2),"&gt;="&amp;AC$6,INDIRECT($F$1&amp;dbP!$D$2&amp;":"&amp;dbP!$D$2),"&lt;="&amp;AC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D392" s="1">
        <f ca="1">SUMIFS(INDIRECT($F$1&amp;$F392&amp;":"&amp;$F392),INDIRECT($F$1&amp;dbP!$D$2&amp;":"&amp;dbP!$D$2),"&gt;="&amp;AD$6,INDIRECT($F$1&amp;dbP!$D$2&amp;":"&amp;dbP!$D$2),"&lt;="&amp;AD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E392" s="1">
        <f ca="1">SUMIFS(INDIRECT($F$1&amp;$F392&amp;":"&amp;$F392),INDIRECT($F$1&amp;dbP!$D$2&amp;":"&amp;dbP!$D$2),"&gt;="&amp;AE$6,INDIRECT($F$1&amp;dbP!$D$2&amp;":"&amp;dbP!$D$2),"&lt;="&amp;AE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F392" s="1">
        <f ca="1">SUMIFS(INDIRECT($F$1&amp;$F392&amp;":"&amp;$F392),INDIRECT($F$1&amp;dbP!$D$2&amp;":"&amp;dbP!$D$2),"&gt;="&amp;AF$6,INDIRECT($F$1&amp;dbP!$D$2&amp;":"&amp;dbP!$D$2),"&lt;="&amp;AF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G392" s="1">
        <f ca="1">SUMIFS(INDIRECT($F$1&amp;$F392&amp;":"&amp;$F392),INDIRECT($F$1&amp;dbP!$D$2&amp;":"&amp;dbP!$D$2),"&gt;="&amp;AG$6,INDIRECT($F$1&amp;dbP!$D$2&amp;":"&amp;dbP!$D$2),"&lt;="&amp;AG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H392" s="1">
        <f ca="1">SUMIFS(INDIRECT($F$1&amp;$F392&amp;":"&amp;$F392),INDIRECT($F$1&amp;dbP!$D$2&amp;":"&amp;dbP!$D$2),"&gt;="&amp;AH$6,INDIRECT($F$1&amp;dbP!$D$2&amp;":"&amp;dbP!$D$2),"&lt;="&amp;AH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I392" s="1">
        <f ca="1">SUMIFS(INDIRECT($F$1&amp;$F392&amp;":"&amp;$F392),INDIRECT($F$1&amp;dbP!$D$2&amp;":"&amp;dbP!$D$2),"&gt;="&amp;AI$6,INDIRECT($F$1&amp;dbP!$D$2&amp;":"&amp;dbP!$D$2),"&lt;="&amp;AI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J392" s="1">
        <f ca="1">SUMIFS(INDIRECT($F$1&amp;$F392&amp;":"&amp;$F392),INDIRECT($F$1&amp;dbP!$D$2&amp;":"&amp;dbP!$D$2),"&gt;="&amp;AJ$6,INDIRECT($F$1&amp;dbP!$D$2&amp;":"&amp;dbP!$D$2),"&lt;="&amp;AJ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K392" s="1">
        <f ca="1">SUMIFS(INDIRECT($F$1&amp;$F392&amp;":"&amp;$F392),INDIRECT($F$1&amp;dbP!$D$2&amp;":"&amp;dbP!$D$2),"&gt;="&amp;AK$6,INDIRECT($F$1&amp;dbP!$D$2&amp;":"&amp;dbP!$D$2),"&lt;="&amp;AK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L392" s="1">
        <f ca="1">SUMIFS(INDIRECT($F$1&amp;$F392&amp;":"&amp;$F392),INDIRECT($F$1&amp;dbP!$D$2&amp;":"&amp;dbP!$D$2),"&gt;="&amp;AL$6,INDIRECT($F$1&amp;dbP!$D$2&amp;":"&amp;dbP!$D$2),"&lt;="&amp;AL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M392" s="1">
        <f ca="1">SUMIFS(INDIRECT($F$1&amp;$F392&amp;":"&amp;$F392),INDIRECT($F$1&amp;dbP!$D$2&amp;":"&amp;dbP!$D$2),"&gt;="&amp;AM$6,INDIRECT($F$1&amp;dbP!$D$2&amp;":"&amp;dbP!$D$2),"&lt;="&amp;AM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N392" s="1">
        <f ca="1">SUMIFS(INDIRECT($F$1&amp;$F392&amp;":"&amp;$F392),INDIRECT($F$1&amp;dbP!$D$2&amp;":"&amp;dbP!$D$2),"&gt;="&amp;AN$6,INDIRECT($F$1&amp;dbP!$D$2&amp;":"&amp;dbP!$D$2),"&lt;="&amp;AN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O392" s="1">
        <f ca="1">SUMIFS(INDIRECT($F$1&amp;$F392&amp;":"&amp;$F392),INDIRECT($F$1&amp;dbP!$D$2&amp;":"&amp;dbP!$D$2),"&gt;="&amp;AO$6,INDIRECT($F$1&amp;dbP!$D$2&amp;":"&amp;dbP!$D$2),"&lt;="&amp;AO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P392" s="1">
        <f ca="1">SUMIFS(INDIRECT($F$1&amp;$F392&amp;":"&amp;$F392),INDIRECT($F$1&amp;dbP!$D$2&amp;":"&amp;dbP!$D$2),"&gt;="&amp;AP$6,INDIRECT($F$1&amp;dbP!$D$2&amp;":"&amp;dbP!$D$2),"&lt;="&amp;AP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Q392" s="1">
        <f ca="1">SUMIFS(INDIRECT($F$1&amp;$F392&amp;":"&amp;$F392),INDIRECT($F$1&amp;dbP!$D$2&amp;":"&amp;dbP!$D$2),"&gt;="&amp;AQ$6,INDIRECT($F$1&amp;dbP!$D$2&amp;":"&amp;dbP!$D$2),"&lt;="&amp;AQ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R392" s="1">
        <f ca="1">SUMIFS(INDIRECT($F$1&amp;$F392&amp;":"&amp;$F392),INDIRECT($F$1&amp;dbP!$D$2&amp;":"&amp;dbP!$D$2),"&gt;="&amp;AR$6,INDIRECT($F$1&amp;dbP!$D$2&amp;":"&amp;dbP!$D$2),"&lt;="&amp;AR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S392" s="1">
        <f ca="1">SUMIFS(INDIRECT($F$1&amp;$F392&amp;":"&amp;$F392),INDIRECT($F$1&amp;dbP!$D$2&amp;":"&amp;dbP!$D$2),"&gt;="&amp;AS$6,INDIRECT($F$1&amp;dbP!$D$2&amp;":"&amp;dbP!$D$2),"&lt;="&amp;AS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T392" s="1">
        <f ca="1">SUMIFS(INDIRECT($F$1&amp;$F392&amp;":"&amp;$F392),INDIRECT($F$1&amp;dbP!$D$2&amp;":"&amp;dbP!$D$2),"&gt;="&amp;AT$6,INDIRECT($F$1&amp;dbP!$D$2&amp;":"&amp;dbP!$D$2),"&lt;="&amp;AT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U392" s="1">
        <f ca="1">SUMIFS(INDIRECT($F$1&amp;$F392&amp;":"&amp;$F392),INDIRECT($F$1&amp;dbP!$D$2&amp;":"&amp;dbP!$D$2),"&gt;="&amp;AU$6,INDIRECT($F$1&amp;dbP!$D$2&amp;":"&amp;dbP!$D$2),"&lt;="&amp;AU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V392" s="1">
        <f ca="1">SUMIFS(INDIRECT($F$1&amp;$F392&amp;":"&amp;$F392),INDIRECT($F$1&amp;dbP!$D$2&amp;":"&amp;dbP!$D$2),"&gt;="&amp;AV$6,INDIRECT($F$1&amp;dbP!$D$2&amp;":"&amp;dbP!$D$2),"&lt;="&amp;AV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W392" s="1">
        <f ca="1">SUMIFS(INDIRECT($F$1&amp;$F392&amp;":"&amp;$F392),INDIRECT($F$1&amp;dbP!$D$2&amp;":"&amp;dbP!$D$2),"&gt;="&amp;AW$6,INDIRECT($F$1&amp;dbP!$D$2&amp;":"&amp;dbP!$D$2),"&lt;="&amp;AW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X392" s="1">
        <f ca="1">SUMIFS(INDIRECT($F$1&amp;$F392&amp;":"&amp;$F392),INDIRECT($F$1&amp;dbP!$D$2&amp;":"&amp;dbP!$D$2),"&gt;="&amp;AX$6,INDIRECT($F$1&amp;dbP!$D$2&amp;":"&amp;dbP!$D$2),"&lt;="&amp;AX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Y392" s="1">
        <f ca="1">SUMIFS(INDIRECT($F$1&amp;$F392&amp;":"&amp;$F392),INDIRECT($F$1&amp;dbP!$D$2&amp;":"&amp;dbP!$D$2),"&gt;="&amp;AY$6,INDIRECT($F$1&amp;dbP!$D$2&amp;":"&amp;dbP!$D$2),"&lt;="&amp;AY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AZ392" s="1">
        <f ca="1">SUMIFS(INDIRECT($F$1&amp;$F392&amp;":"&amp;$F392),INDIRECT($F$1&amp;dbP!$D$2&amp;":"&amp;dbP!$D$2),"&gt;="&amp;AZ$6,INDIRECT($F$1&amp;dbP!$D$2&amp;":"&amp;dbP!$D$2),"&lt;="&amp;AZ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A392" s="1">
        <f ca="1">SUMIFS(INDIRECT($F$1&amp;$F392&amp;":"&amp;$F392),INDIRECT($F$1&amp;dbP!$D$2&amp;":"&amp;dbP!$D$2),"&gt;="&amp;BA$6,INDIRECT($F$1&amp;dbP!$D$2&amp;":"&amp;dbP!$D$2),"&lt;="&amp;BA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B392" s="1">
        <f ca="1">SUMIFS(INDIRECT($F$1&amp;$F392&amp;":"&amp;$F392),INDIRECT($F$1&amp;dbP!$D$2&amp;":"&amp;dbP!$D$2),"&gt;="&amp;BB$6,INDIRECT($F$1&amp;dbP!$D$2&amp;":"&amp;dbP!$D$2),"&lt;="&amp;BB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C392" s="1">
        <f ca="1">SUMIFS(INDIRECT($F$1&amp;$F392&amp;":"&amp;$F392),INDIRECT($F$1&amp;dbP!$D$2&amp;":"&amp;dbP!$D$2),"&gt;="&amp;BC$6,INDIRECT($F$1&amp;dbP!$D$2&amp;":"&amp;dbP!$D$2),"&lt;="&amp;BC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D392" s="1">
        <f ca="1">SUMIFS(INDIRECT($F$1&amp;$F392&amp;":"&amp;$F392),INDIRECT($F$1&amp;dbP!$D$2&amp;":"&amp;dbP!$D$2),"&gt;="&amp;BD$6,INDIRECT($F$1&amp;dbP!$D$2&amp;":"&amp;dbP!$D$2),"&lt;="&amp;BD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  <c r="BE392" s="1">
        <f ca="1">SUMIFS(INDIRECT($F$1&amp;$F392&amp;":"&amp;$F392),INDIRECT($F$1&amp;dbP!$D$2&amp;":"&amp;dbP!$D$2),"&gt;="&amp;BE$6,INDIRECT($F$1&amp;dbP!$D$2&amp;":"&amp;dbP!$D$2),"&lt;="&amp;BE$7,INDIRECT($F$1&amp;dbP!$O$2&amp;":"&amp;dbP!$O$2),$H392,INDIRECT($F$1&amp;dbP!$P$2&amp;":"&amp;dbP!$P$2),IF($I392=$J392,"*",$I392),INDIRECT($F$1&amp;dbP!$Q$2&amp;":"&amp;dbP!$Q$2),IF(OR($I392=$J392,"  "&amp;$I392=$J392),"*",RIGHT($J392,LEN($J392)-4)),INDIRECT($F$1&amp;dbP!$AC$2&amp;":"&amp;dbP!$AC$2),RepP!$J$3)</f>
        <v>0</v>
      </c>
    </row>
    <row r="393" spans="1:57" x14ac:dyDescent="0.3">
      <c r="B393" s="1">
        <f>MAX(B$246:B392)+1</f>
        <v>148</v>
      </c>
      <c r="D393" s="1">
        <f ca="1">INDIRECT($B$1&amp;Items!T$2&amp;$B393)</f>
        <v>0</v>
      </c>
      <c r="F393" s="1" t="str">
        <f ca="1">INDIRECT($B$1&amp;Items!P$2&amp;$B393)</f>
        <v>AA</v>
      </c>
      <c r="H393" s="13" t="str">
        <f ca="1">INDIRECT($B$1&amp;Items!M$2&amp;$B393)</f>
        <v>Оплата капзатрат</v>
      </c>
      <c r="I393" s="13" t="str">
        <f ca="1">IF(INDIRECT($B$1&amp;Items!N$2&amp;$B393)="",H393,INDIRECT($B$1&amp;Items!N$2&amp;$B393))</f>
        <v>Основные средства - тип - 1</v>
      </c>
      <c r="J393" s="1" t="str">
        <f ca="1">IF(INDIRECT($B$1&amp;Items!O$2&amp;$B393)="",IF(H393&lt;&gt;I393,"  "&amp;I393,I393),"    "&amp;INDIRECT($B$1&amp;Items!O$2&amp;$B393))</f>
        <v xml:space="preserve">  Основные средства - тип - 1</v>
      </c>
      <c r="S393" s="1">
        <f ca="1">SUM($U393:INDIRECT(ADDRESS(ROW(),SUMIFS($1:$1,$5:$5,MAX($5:$5)))))</f>
        <v>19641256.262499999</v>
      </c>
      <c r="V393" s="1">
        <f ca="1">SUMIFS(INDIRECT($F$1&amp;$F393&amp;":"&amp;$F393),INDIRECT($F$1&amp;dbP!$D$2&amp;":"&amp;dbP!$D$2),"&gt;="&amp;V$6,INDIRECT($F$1&amp;dbP!$D$2&amp;":"&amp;dbP!$D$2),"&lt;="&amp;V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1672000</v>
      </c>
      <c r="W393" s="1">
        <f ca="1">SUMIFS(INDIRECT($F$1&amp;$F393&amp;":"&amp;$F393),INDIRECT($F$1&amp;dbP!$D$2&amp;":"&amp;dbP!$D$2),"&gt;="&amp;W$6,INDIRECT($F$1&amp;dbP!$D$2&amp;":"&amp;dbP!$D$2),"&lt;="&amp;W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17969256.262499999</v>
      </c>
      <c r="X393" s="1">
        <f ca="1">SUMIFS(INDIRECT($F$1&amp;$F393&amp;":"&amp;$F393),INDIRECT($F$1&amp;dbP!$D$2&amp;":"&amp;dbP!$D$2),"&gt;="&amp;X$6,INDIRECT($F$1&amp;dbP!$D$2&amp;":"&amp;dbP!$D$2),"&lt;="&amp;X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Y393" s="1">
        <f ca="1">SUMIFS(INDIRECT($F$1&amp;$F393&amp;":"&amp;$F393),INDIRECT($F$1&amp;dbP!$D$2&amp;":"&amp;dbP!$D$2),"&gt;="&amp;Y$6,INDIRECT($F$1&amp;dbP!$D$2&amp;":"&amp;dbP!$D$2),"&lt;="&amp;Y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Z393" s="1">
        <f ca="1">SUMIFS(INDIRECT($F$1&amp;$F393&amp;":"&amp;$F393),INDIRECT($F$1&amp;dbP!$D$2&amp;":"&amp;dbP!$D$2),"&gt;="&amp;Z$6,INDIRECT($F$1&amp;dbP!$D$2&amp;":"&amp;dbP!$D$2),"&lt;="&amp;Z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A393" s="1">
        <f ca="1">SUMIFS(INDIRECT($F$1&amp;$F393&amp;":"&amp;$F393),INDIRECT($F$1&amp;dbP!$D$2&amp;":"&amp;dbP!$D$2),"&gt;="&amp;AA$6,INDIRECT($F$1&amp;dbP!$D$2&amp;":"&amp;dbP!$D$2),"&lt;="&amp;AA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B393" s="1">
        <f ca="1">SUMIFS(INDIRECT($F$1&amp;$F393&amp;":"&amp;$F393),INDIRECT($F$1&amp;dbP!$D$2&amp;":"&amp;dbP!$D$2),"&gt;="&amp;AB$6,INDIRECT($F$1&amp;dbP!$D$2&amp;":"&amp;dbP!$D$2),"&lt;="&amp;AB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C393" s="1">
        <f ca="1">SUMIFS(INDIRECT($F$1&amp;$F393&amp;":"&amp;$F393),INDIRECT($F$1&amp;dbP!$D$2&amp;":"&amp;dbP!$D$2),"&gt;="&amp;AC$6,INDIRECT($F$1&amp;dbP!$D$2&amp;":"&amp;dbP!$D$2),"&lt;="&amp;AC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D393" s="1">
        <f ca="1">SUMIFS(INDIRECT($F$1&amp;$F393&amp;":"&amp;$F393),INDIRECT($F$1&amp;dbP!$D$2&amp;":"&amp;dbP!$D$2),"&gt;="&amp;AD$6,INDIRECT($F$1&amp;dbP!$D$2&amp;":"&amp;dbP!$D$2),"&lt;="&amp;AD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E393" s="1">
        <f ca="1">SUMIFS(INDIRECT($F$1&amp;$F393&amp;":"&amp;$F393),INDIRECT($F$1&amp;dbP!$D$2&amp;":"&amp;dbP!$D$2),"&gt;="&amp;AE$6,INDIRECT($F$1&amp;dbP!$D$2&amp;":"&amp;dbP!$D$2),"&lt;="&amp;AE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F393" s="1">
        <f ca="1">SUMIFS(INDIRECT($F$1&amp;$F393&amp;":"&amp;$F393),INDIRECT($F$1&amp;dbP!$D$2&amp;":"&amp;dbP!$D$2),"&gt;="&amp;AF$6,INDIRECT($F$1&amp;dbP!$D$2&amp;":"&amp;dbP!$D$2),"&lt;="&amp;AF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G393" s="1">
        <f ca="1">SUMIFS(INDIRECT($F$1&amp;$F393&amp;":"&amp;$F393),INDIRECT($F$1&amp;dbP!$D$2&amp;":"&amp;dbP!$D$2),"&gt;="&amp;AG$6,INDIRECT($F$1&amp;dbP!$D$2&amp;":"&amp;dbP!$D$2),"&lt;="&amp;AG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H393" s="1">
        <f ca="1">SUMIFS(INDIRECT($F$1&amp;$F393&amp;":"&amp;$F393),INDIRECT($F$1&amp;dbP!$D$2&amp;":"&amp;dbP!$D$2),"&gt;="&amp;AH$6,INDIRECT($F$1&amp;dbP!$D$2&amp;":"&amp;dbP!$D$2),"&lt;="&amp;AH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I393" s="1">
        <f ca="1">SUMIFS(INDIRECT($F$1&amp;$F393&amp;":"&amp;$F393),INDIRECT($F$1&amp;dbP!$D$2&amp;":"&amp;dbP!$D$2),"&gt;="&amp;AI$6,INDIRECT($F$1&amp;dbP!$D$2&amp;":"&amp;dbP!$D$2),"&lt;="&amp;AI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J393" s="1">
        <f ca="1">SUMIFS(INDIRECT($F$1&amp;$F393&amp;":"&amp;$F393),INDIRECT($F$1&amp;dbP!$D$2&amp;":"&amp;dbP!$D$2),"&gt;="&amp;AJ$6,INDIRECT($F$1&amp;dbP!$D$2&amp;":"&amp;dbP!$D$2),"&lt;="&amp;AJ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K393" s="1">
        <f ca="1">SUMIFS(INDIRECT($F$1&amp;$F393&amp;":"&amp;$F393),INDIRECT($F$1&amp;dbP!$D$2&amp;":"&amp;dbP!$D$2),"&gt;="&amp;AK$6,INDIRECT($F$1&amp;dbP!$D$2&amp;":"&amp;dbP!$D$2),"&lt;="&amp;AK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L393" s="1">
        <f ca="1">SUMIFS(INDIRECT($F$1&amp;$F393&amp;":"&amp;$F393),INDIRECT($F$1&amp;dbP!$D$2&amp;":"&amp;dbP!$D$2),"&gt;="&amp;AL$6,INDIRECT($F$1&amp;dbP!$D$2&amp;":"&amp;dbP!$D$2),"&lt;="&amp;AL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M393" s="1">
        <f ca="1">SUMIFS(INDIRECT($F$1&amp;$F393&amp;":"&amp;$F393),INDIRECT($F$1&amp;dbP!$D$2&amp;":"&amp;dbP!$D$2),"&gt;="&amp;AM$6,INDIRECT($F$1&amp;dbP!$D$2&amp;":"&amp;dbP!$D$2),"&lt;="&amp;AM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N393" s="1">
        <f ca="1">SUMIFS(INDIRECT($F$1&amp;$F393&amp;":"&amp;$F393),INDIRECT($F$1&amp;dbP!$D$2&amp;":"&amp;dbP!$D$2),"&gt;="&amp;AN$6,INDIRECT($F$1&amp;dbP!$D$2&amp;":"&amp;dbP!$D$2),"&lt;="&amp;AN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O393" s="1">
        <f ca="1">SUMIFS(INDIRECT($F$1&amp;$F393&amp;":"&amp;$F393),INDIRECT($F$1&amp;dbP!$D$2&amp;":"&amp;dbP!$D$2),"&gt;="&amp;AO$6,INDIRECT($F$1&amp;dbP!$D$2&amp;":"&amp;dbP!$D$2),"&lt;="&amp;AO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P393" s="1">
        <f ca="1">SUMIFS(INDIRECT($F$1&amp;$F393&amp;":"&amp;$F393),INDIRECT($F$1&amp;dbP!$D$2&amp;":"&amp;dbP!$D$2),"&gt;="&amp;AP$6,INDIRECT($F$1&amp;dbP!$D$2&amp;":"&amp;dbP!$D$2),"&lt;="&amp;AP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Q393" s="1">
        <f ca="1">SUMIFS(INDIRECT($F$1&amp;$F393&amp;":"&amp;$F393),INDIRECT($F$1&amp;dbP!$D$2&amp;":"&amp;dbP!$D$2),"&gt;="&amp;AQ$6,INDIRECT($F$1&amp;dbP!$D$2&amp;":"&amp;dbP!$D$2),"&lt;="&amp;AQ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R393" s="1">
        <f ca="1">SUMIFS(INDIRECT($F$1&amp;$F393&amp;":"&amp;$F393),INDIRECT($F$1&amp;dbP!$D$2&amp;":"&amp;dbP!$D$2),"&gt;="&amp;AR$6,INDIRECT($F$1&amp;dbP!$D$2&amp;":"&amp;dbP!$D$2),"&lt;="&amp;AR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S393" s="1">
        <f ca="1">SUMIFS(INDIRECT($F$1&amp;$F393&amp;":"&amp;$F393),INDIRECT($F$1&amp;dbP!$D$2&amp;":"&amp;dbP!$D$2),"&gt;="&amp;AS$6,INDIRECT($F$1&amp;dbP!$D$2&amp;":"&amp;dbP!$D$2),"&lt;="&amp;AS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T393" s="1">
        <f ca="1">SUMIFS(INDIRECT($F$1&amp;$F393&amp;":"&amp;$F393),INDIRECT($F$1&amp;dbP!$D$2&amp;":"&amp;dbP!$D$2),"&gt;="&amp;AT$6,INDIRECT($F$1&amp;dbP!$D$2&amp;":"&amp;dbP!$D$2),"&lt;="&amp;AT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U393" s="1">
        <f ca="1">SUMIFS(INDIRECT($F$1&amp;$F393&amp;":"&amp;$F393),INDIRECT($F$1&amp;dbP!$D$2&amp;":"&amp;dbP!$D$2),"&gt;="&amp;AU$6,INDIRECT($F$1&amp;dbP!$D$2&amp;":"&amp;dbP!$D$2),"&lt;="&amp;AU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V393" s="1">
        <f ca="1">SUMIFS(INDIRECT($F$1&amp;$F393&amp;":"&amp;$F393),INDIRECT($F$1&amp;dbP!$D$2&amp;":"&amp;dbP!$D$2),"&gt;="&amp;AV$6,INDIRECT($F$1&amp;dbP!$D$2&amp;":"&amp;dbP!$D$2),"&lt;="&amp;AV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W393" s="1">
        <f ca="1">SUMIFS(INDIRECT($F$1&amp;$F393&amp;":"&amp;$F393),INDIRECT($F$1&amp;dbP!$D$2&amp;":"&amp;dbP!$D$2),"&gt;="&amp;AW$6,INDIRECT($F$1&amp;dbP!$D$2&amp;":"&amp;dbP!$D$2),"&lt;="&amp;AW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X393" s="1">
        <f ca="1">SUMIFS(INDIRECT($F$1&amp;$F393&amp;":"&amp;$F393),INDIRECT($F$1&amp;dbP!$D$2&amp;":"&amp;dbP!$D$2),"&gt;="&amp;AX$6,INDIRECT($F$1&amp;dbP!$D$2&amp;":"&amp;dbP!$D$2),"&lt;="&amp;AX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Y393" s="1">
        <f ca="1">SUMIFS(INDIRECT($F$1&amp;$F393&amp;":"&amp;$F393),INDIRECT($F$1&amp;dbP!$D$2&amp;":"&amp;dbP!$D$2),"&gt;="&amp;AY$6,INDIRECT($F$1&amp;dbP!$D$2&amp;":"&amp;dbP!$D$2),"&lt;="&amp;AY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AZ393" s="1">
        <f ca="1">SUMIFS(INDIRECT($F$1&amp;$F393&amp;":"&amp;$F393),INDIRECT($F$1&amp;dbP!$D$2&amp;":"&amp;dbP!$D$2),"&gt;="&amp;AZ$6,INDIRECT($F$1&amp;dbP!$D$2&amp;":"&amp;dbP!$D$2),"&lt;="&amp;AZ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A393" s="1">
        <f ca="1">SUMIFS(INDIRECT($F$1&amp;$F393&amp;":"&amp;$F393),INDIRECT($F$1&amp;dbP!$D$2&amp;":"&amp;dbP!$D$2),"&gt;="&amp;BA$6,INDIRECT($F$1&amp;dbP!$D$2&amp;":"&amp;dbP!$D$2),"&lt;="&amp;BA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B393" s="1">
        <f ca="1">SUMIFS(INDIRECT($F$1&amp;$F393&amp;":"&amp;$F393),INDIRECT($F$1&amp;dbP!$D$2&amp;":"&amp;dbP!$D$2),"&gt;="&amp;BB$6,INDIRECT($F$1&amp;dbP!$D$2&amp;":"&amp;dbP!$D$2),"&lt;="&amp;BB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C393" s="1">
        <f ca="1">SUMIFS(INDIRECT($F$1&amp;$F393&amp;":"&amp;$F393),INDIRECT($F$1&amp;dbP!$D$2&amp;":"&amp;dbP!$D$2),"&gt;="&amp;BC$6,INDIRECT($F$1&amp;dbP!$D$2&amp;":"&amp;dbP!$D$2),"&lt;="&amp;BC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D393" s="1">
        <f ca="1">SUMIFS(INDIRECT($F$1&amp;$F393&amp;":"&amp;$F393),INDIRECT($F$1&amp;dbP!$D$2&amp;":"&amp;dbP!$D$2),"&gt;="&amp;BD$6,INDIRECT($F$1&amp;dbP!$D$2&amp;":"&amp;dbP!$D$2),"&lt;="&amp;BD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  <c r="BE393" s="1">
        <f ca="1">SUMIFS(INDIRECT($F$1&amp;$F393&amp;":"&amp;$F393),INDIRECT($F$1&amp;dbP!$D$2&amp;":"&amp;dbP!$D$2),"&gt;="&amp;BE$6,INDIRECT($F$1&amp;dbP!$D$2&amp;":"&amp;dbP!$D$2),"&lt;="&amp;BE$7,INDIRECT($F$1&amp;dbP!$O$2&amp;":"&amp;dbP!$O$2),$H393,INDIRECT($F$1&amp;dbP!$P$2&amp;":"&amp;dbP!$P$2),IF($I393=$J393,"*",$I393),INDIRECT($F$1&amp;dbP!$Q$2&amp;":"&amp;dbP!$Q$2),IF(OR($I393=$J393,"  "&amp;$I393=$J393),"*",RIGHT($J393,LEN($J393)-4)),INDIRECT($F$1&amp;dbP!$AC$2&amp;":"&amp;dbP!$AC$2),RepP!$J$3)</f>
        <v>0</v>
      </c>
    </row>
    <row r="394" spans="1:57" x14ac:dyDescent="0.3">
      <c r="B394" s="1">
        <f>MAX(B$246:B393)+1</f>
        <v>149</v>
      </c>
      <c r="D394" s="1" t="str">
        <f ca="1">INDIRECT($B$1&amp;Items!T$2&amp;$B394)</f>
        <v>CF(-)</v>
      </c>
      <c r="F394" s="1" t="str">
        <f ca="1">INDIRECT($B$1&amp;Items!P$2&amp;$B394)</f>
        <v>AA</v>
      </c>
      <c r="H394" s="13" t="str">
        <f ca="1">INDIRECT($B$1&amp;Items!M$2&amp;$B394)</f>
        <v>Оплата капзатрат</v>
      </c>
      <c r="I394" s="13" t="str">
        <f ca="1">IF(INDIRECT($B$1&amp;Items!N$2&amp;$B394)="",H394,INDIRECT($B$1&amp;Items!N$2&amp;$B394))</f>
        <v>Основные средства - тип - 1</v>
      </c>
      <c r="J394" s="1" t="str">
        <f ca="1">IF(INDIRECT($B$1&amp;Items!O$2&amp;$B394)="",IF(H394&lt;&gt;I394,"  "&amp;I394,I394),"    "&amp;INDIRECT($B$1&amp;Items!O$2&amp;$B394))</f>
        <v xml:space="preserve">    Капзатраты - тип - 1 - 1</v>
      </c>
      <c r="S394" s="1">
        <f ca="1">SUM($U394:INDIRECT(ADDRESS(ROW(),SUMIFS($1:$1,$5:$5,MAX($5:$5)))))</f>
        <v>1672000</v>
      </c>
      <c r="V394" s="1">
        <f ca="1">SUMIFS(INDIRECT($F$1&amp;$F394&amp;":"&amp;$F394),INDIRECT($F$1&amp;dbP!$D$2&amp;":"&amp;dbP!$D$2),"&gt;="&amp;V$6,INDIRECT($F$1&amp;dbP!$D$2&amp;":"&amp;dbP!$D$2),"&lt;="&amp;V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1672000</v>
      </c>
      <c r="W394" s="1">
        <f ca="1">SUMIFS(INDIRECT($F$1&amp;$F394&amp;":"&amp;$F394),INDIRECT($F$1&amp;dbP!$D$2&amp;":"&amp;dbP!$D$2),"&gt;="&amp;W$6,INDIRECT($F$1&amp;dbP!$D$2&amp;":"&amp;dbP!$D$2),"&lt;="&amp;W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X394" s="1">
        <f ca="1">SUMIFS(INDIRECT($F$1&amp;$F394&amp;":"&amp;$F394),INDIRECT($F$1&amp;dbP!$D$2&amp;":"&amp;dbP!$D$2),"&gt;="&amp;X$6,INDIRECT($F$1&amp;dbP!$D$2&amp;":"&amp;dbP!$D$2),"&lt;="&amp;X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Y394" s="1">
        <f ca="1">SUMIFS(INDIRECT($F$1&amp;$F394&amp;":"&amp;$F394),INDIRECT($F$1&amp;dbP!$D$2&amp;":"&amp;dbP!$D$2),"&gt;="&amp;Y$6,INDIRECT($F$1&amp;dbP!$D$2&amp;":"&amp;dbP!$D$2),"&lt;="&amp;Y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Z394" s="1">
        <f ca="1">SUMIFS(INDIRECT($F$1&amp;$F394&amp;":"&amp;$F394),INDIRECT($F$1&amp;dbP!$D$2&amp;":"&amp;dbP!$D$2),"&gt;="&amp;Z$6,INDIRECT($F$1&amp;dbP!$D$2&amp;":"&amp;dbP!$D$2),"&lt;="&amp;Z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A394" s="1">
        <f ca="1">SUMIFS(INDIRECT($F$1&amp;$F394&amp;":"&amp;$F394),INDIRECT($F$1&amp;dbP!$D$2&amp;":"&amp;dbP!$D$2),"&gt;="&amp;AA$6,INDIRECT($F$1&amp;dbP!$D$2&amp;":"&amp;dbP!$D$2),"&lt;="&amp;AA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B394" s="1">
        <f ca="1">SUMIFS(INDIRECT($F$1&amp;$F394&amp;":"&amp;$F394),INDIRECT($F$1&amp;dbP!$D$2&amp;":"&amp;dbP!$D$2),"&gt;="&amp;AB$6,INDIRECT($F$1&amp;dbP!$D$2&amp;":"&amp;dbP!$D$2),"&lt;="&amp;AB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C394" s="1">
        <f ca="1">SUMIFS(INDIRECT($F$1&amp;$F394&amp;":"&amp;$F394),INDIRECT($F$1&amp;dbP!$D$2&amp;":"&amp;dbP!$D$2),"&gt;="&amp;AC$6,INDIRECT($F$1&amp;dbP!$D$2&amp;":"&amp;dbP!$D$2),"&lt;="&amp;AC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D394" s="1">
        <f ca="1">SUMIFS(INDIRECT($F$1&amp;$F394&amp;":"&amp;$F394),INDIRECT($F$1&amp;dbP!$D$2&amp;":"&amp;dbP!$D$2),"&gt;="&amp;AD$6,INDIRECT($F$1&amp;dbP!$D$2&amp;":"&amp;dbP!$D$2),"&lt;="&amp;AD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E394" s="1">
        <f ca="1">SUMIFS(INDIRECT($F$1&amp;$F394&amp;":"&amp;$F394),INDIRECT($F$1&amp;dbP!$D$2&amp;":"&amp;dbP!$D$2),"&gt;="&amp;AE$6,INDIRECT($F$1&amp;dbP!$D$2&amp;":"&amp;dbP!$D$2),"&lt;="&amp;AE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F394" s="1">
        <f ca="1">SUMIFS(INDIRECT($F$1&amp;$F394&amp;":"&amp;$F394),INDIRECT($F$1&amp;dbP!$D$2&amp;":"&amp;dbP!$D$2),"&gt;="&amp;AF$6,INDIRECT($F$1&amp;dbP!$D$2&amp;":"&amp;dbP!$D$2),"&lt;="&amp;AF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G394" s="1">
        <f ca="1">SUMIFS(INDIRECT($F$1&amp;$F394&amp;":"&amp;$F394),INDIRECT($F$1&amp;dbP!$D$2&amp;":"&amp;dbP!$D$2),"&gt;="&amp;AG$6,INDIRECT($F$1&amp;dbP!$D$2&amp;":"&amp;dbP!$D$2),"&lt;="&amp;AG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H394" s="1">
        <f ca="1">SUMIFS(INDIRECT($F$1&amp;$F394&amp;":"&amp;$F394),INDIRECT($F$1&amp;dbP!$D$2&amp;":"&amp;dbP!$D$2),"&gt;="&amp;AH$6,INDIRECT($F$1&amp;dbP!$D$2&amp;":"&amp;dbP!$D$2),"&lt;="&amp;AH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I394" s="1">
        <f ca="1">SUMIFS(INDIRECT($F$1&amp;$F394&amp;":"&amp;$F394),INDIRECT($F$1&amp;dbP!$D$2&amp;":"&amp;dbP!$D$2),"&gt;="&amp;AI$6,INDIRECT($F$1&amp;dbP!$D$2&amp;":"&amp;dbP!$D$2),"&lt;="&amp;AI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J394" s="1">
        <f ca="1">SUMIFS(INDIRECT($F$1&amp;$F394&amp;":"&amp;$F394),INDIRECT($F$1&amp;dbP!$D$2&amp;":"&amp;dbP!$D$2),"&gt;="&amp;AJ$6,INDIRECT($F$1&amp;dbP!$D$2&amp;":"&amp;dbP!$D$2),"&lt;="&amp;AJ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K394" s="1">
        <f ca="1">SUMIFS(INDIRECT($F$1&amp;$F394&amp;":"&amp;$F394),INDIRECT($F$1&amp;dbP!$D$2&amp;":"&amp;dbP!$D$2),"&gt;="&amp;AK$6,INDIRECT($F$1&amp;dbP!$D$2&amp;":"&amp;dbP!$D$2),"&lt;="&amp;AK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L394" s="1">
        <f ca="1">SUMIFS(INDIRECT($F$1&amp;$F394&amp;":"&amp;$F394),INDIRECT($F$1&amp;dbP!$D$2&amp;":"&amp;dbP!$D$2),"&gt;="&amp;AL$6,INDIRECT($F$1&amp;dbP!$D$2&amp;":"&amp;dbP!$D$2),"&lt;="&amp;AL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M394" s="1">
        <f ca="1">SUMIFS(INDIRECT($F$1&amp;$F394&amp;":"&amp;$F394),INDIRECT($F$1&amp;dbP!$D$2&amp;":"&amp;dbP!$D$2),"&gt;="&amp;AM$6,INDIRECT($F$1&amp;dbP!$D$2&amp;":"&amp;dbP!$D$2),"&lt;="&amp;AM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N394" s="1">
        <f ca="1">SUMIFS(INDIRECT($F$1&amp;$F394&amp;":"&amp;$F394),INDIRECT($F$1&amp;dbP!$D$2&amp;":"&amp;dbP!$D$2),"&gt;="&amp;AN$6,INDIRECT($F$1&amp;dbP!$D$2&amp;":"&amp;dbP!$D$2),"&lt;="&amp;AN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O394" s="1">
        <f ca="1">SUMIFS(INDIRECT($F$1&amp;$F394&amp;":"&amp;$F394),INDIRECT($F$1&amp;dbP!$D$2&amp;":"&amp;dbP!$D$2),"&gt;="&amp;AO$6,INDIRECT($F$1&amp;dbP!$D$2&amp;":"&amp;dbP!$D$2),"&lt;="&amp;AO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P394" s="1">
        <f ca="1">SUMIFS(INDIRECT($F$1&amp;$F394&amp;":"&amp;$F394),INDIRECT($F$1&amp;dbP!$D$2&amp;":"&amp;dbP!$D$2),"&gt;="&amp;AP$6,INDIRECT($F$1&amp;dbP!$D$2&amp;":"&amp;dbP!$D$2),"&lt;="&amp;AP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Q394" s="1">
        <f ca="1">SUMIFS(INDIRECT($F$1&amp;$F394&amp;":"&amp;$F394),INDIRECT($F$1&amp;dbP!$D$2&amp;":"&amp;dbP!$D$2),"&gt;="&amp;AQ$6,INDIRECT($F$1&amp;dbP!$D$2&amp;":"&amp;dbP!$D$2),"&lt;="&amp;AQ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R394" s="1">
        <f ca="1">SUMIFS(INDIRECT($F$1&amp;$F394&amp;":"&amp;$F394),INDIRECT($F$1&amp;dbP!$D$2&amp;":"&amp;dbP!$D$2),"&gt;="&amp;AR$6,INDIRECT($F$1&amp;dbP!$D$2&amp;":"&amp;dbP!$D$2),"&lt;="&amp;AR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S394" s="1">
        <f ca="1">SUMIFS(INDIRECT($F$1&amp;$F394&amp;":"&amp;$F394),INDIRECT($F$1&amp;dbP!$D$2&amp;":"&amp;dbP!$D$2),"&gt;="&amp;AS$6,INDIRECT($F$1&amp;dbP!$D$2&amp;":"&amp;dbP!$D$2),"&lt;="&amp;AS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T394" s="1">
        <f ca="1">SUMIFS(INDIRECT($F$1&amp;$F394&amp;":"&amp;$F394),INDIRECT($F$1&amp;dbP!$D$2&amp;":"&amp;dbP!$D$2),"&gt;="&amp;AT$6,INDIRECT($F$1&amp;dbP!$D$2&amp;":"&amp;dbP!$D$2),"&lt;="&amp;AT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U394" s="1">
        <f ca="1">SUMIFS(INDIRECT($F$1&amp;$F394&amp;":"&amp;$F394),INDIRECT($F$1&amp;dbP!$D$2&amp;":"&amp;dbP!$D$2),"&gt;="&amp;AU$6,INDIRECT($F$1&amp;dbP!$D$2&amp;":"&amp;dbP!$D$2),"&lt;="&amp;AU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V394" s="1">
        <f ca="1">SUMIFS(INDIRECT($F$1&amp;$F394&amp;":"&amp;$F394),INDIRECT($F$1&amp;dbP!$D$2&amp;":"&amp;dbP!$D$2),"&gt;="&amp;AV$6,INDIRECT($F$1&amp;dbP!$D$2&amp;":"&amp;dbP!$D$2),"&lt;="&amp;AV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W394" s="1">
        <f ca="1">SUMIFS(INDIRECT($F$1&amp;$F394&amp;":"&amp;$F394),INDIRECT($F$1&amp;dbP!$D$2&amp;":"&amp;dbP!$D$2),"&gt;="&amp;AW$6,INDIRECT($F$1&amp;dbP!$D$2&amp;":"&amp;dbP!$D$2),"&lt;="&amp;AW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X394" s="1">
        <f ca="1">SUMIFS(INDIRECT($F$1&amp;$F394&amp;":"&amp;$F394),INDIRECT($F$1&amp;dbP!$D$2&amp;":"&amp;dbP!$D$2),"&gt;="&amp;AX$6,INDIRECT($F$1&amp;dbP!$D$2&amp;":"&amp;dbP!$D$2),"&lt;="&amp;AX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Y394" s="1">
        <f ca="1">SUMIFS(INDIRECT($F$1&amp;$F394&amp;":"&amp;$F394),INDIRECT($F$1&amp;dbP!$D$2&amp;":"&amp;dbP!$D$2),"&gt;="&amp;AY$6,INDIRECT($F$1&amp;dbP!$D$2&amp;":"&amp;dbP!$D$2),"&lt;="&amp;AY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AZ394" s="1">
        <f ca="1">SUMIFS(INDIRECT($F$1&amp;$F394&amp;":"&amp;$F394),INDIRECT($F$1&amp;dbP!$D$2&amp;":"&amp;dbP!$D$2),"&gt;="&amp;AZ$6,INDIRECT($F$1&amp;dbP!$D$2&amp;":"&amp;dbP!$D$2),"&lt;="&amp;AZ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A394" s="1">
        <f ca="1">SUMIFS(INDIRECT($F$1&amp;$F394&amp;":"&amp;$F394),INDIRECT($F$1&amp;dbP!$D$2&amp;":"&amp;dbP!$D$2),"&gt;="&amp;BA$6,INDIRECT($F$1&amp;dbP!$D$2&amp;":"&amp;dbP!$D$2),"&lt;="&amp;BA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B394" s="1">
        <f ca="1">SUMIFS(INDIRECT($F$1&amp;$F394&amp;":"&amp;$F394),INDIRECT($F$1&amp;dbP!$D$2&amp;":"&amp;dbP!$D$2),"&gt;="&amp;BB$6,INDIRECT($F$1&amp;dbP!$D$2&amp;":"&amp;dbP!$D$2),"&lt;="&amp;BB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C394" s="1">
        <f ca="1">SUMIFS(INDIRECT($F$1&amp;$F394&amp;":"&amp;$F394),INDIRECT($F$1&amp;dbP!$D$2&amp;":"&amp;dbP!$D$2),"&gt;="&amp;BC$6,INDIRECT($F$1&amp;dbP!$D$2&amp;":"&amp;dbP!$D$2),"&lt;="&amp;BC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D394" s="1">
        <f ca="1">SUMIFS(INDIRECT($F$1&amp;$F394&amp;":"&amp;$F394),INDIRECT($F$1&amp;dbP!$D$2&amp;":"&amp;dbP!$D$2),"&gt;="&amp;BD$6,INDIRECT($F$1&amp;dbP!$D$2&amp;":"&amp;dbP!$D$2),"&lt;="&amp;BD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  <c r="BE394" s="1">
        <f ca="1">SUMIFS(INDIRECT($F$1&amp;$F394&amp;":"&amp;$F394),INDIRECT($F$1&amp;dbP!$D$2&amp;":"&amp;dbP!$D$2),"&gt;="&amp;BE$6,INDIRECT($F$1&amp;dbP!$D$2&amp;":"&amp;dbP!$D$2),"&lt;="&amp;BE$7,INDIRECT($F$1&amp;dbP!$O$2&amp;":"&amp;dbP!$O$2),$H394,INDIRECT($F$1&amp;dbP!$P$2&amp;":"&amp;dbP!$P$2),IF($I394=$J394,"*",$I394),INDIRECT($F$1&amp;dbP!$Q$2&amp;":"&amp;dbP!$Q$2),IF(OR($I394=$J394,"  "&amp;$I394=$J394),"*",RIGHT($J394,LEN($J394)-4)),INDIRECT($F$1&amp;dbP!$AC$2&amp;":"&amp;dbP!$AC$2),RepP!$J$3)</f>
        <v>0</v>
      </c>
    </row>
    <row r="395" spans="1:57" x14ac:dyDescent="0.3">
      <c r="B395" s="1">
        <f>MAX(B$246:B394)+1</f>
        <v>150</v>
      </c>
      <c r="D395" s="1" t="str">
        <f ca="1">INDIRECT($B$1&amp;Items!T$2&amp;$B395)</f>
        <v>CF(-)</v>
      </c>
      <c r="F395" s="1" t="str">
        <f ca="1">INDIRECT($B$1&amp;Items!P$2&amp;$B395)</f>
        <v>AA</v>
      </c>
      <c r="H395" s="13" t="str">
        <f ca="1">INDIRECT($B$1&amp;Items!M$2&amp;$B395)</f>
        <v>Оплата капзатрат</v>
      </c>
      <c r="I395" s="13" t="str">
        <f ca="1">IF(INDIRECT($B$1&amp;Items!N$2&amp;$B395)="",H395,INDIRECT($B$1&amp;Items!N$2&amp;$B395))</f>
        <v>Основные средства - тип - 1</v>
      </c>
      <c r="J395" s="1" t="str">
        <f ca="1">IF(INDIRECT($B$1&amp;Items!O$2&amp;$B395)="",IF(H395&lt;&gt;I395,"  "&amp;I395,I395),"    "&amp;INDIRECT($B$1&amp;Items!O$2&amp;$B395))</f>
        <v xml:space="preserve">    Капзатраты - тип - 1 - 2</v>
      </c>
      <c r="S395" s="1">
        <f ca="1">SUM($U395:INDIRECT(ADDRESS(ROW(),SUMIFS($1:$1,$5:$5,MAX($5:$5)))))</f>
        <v>5218000</v>
      </c>
      <c r="V395" s="1">
        <f ca="1">SUMIFS(INDIRECT($F$1&amp;$F395&amp;":"&amp;$F395),INDIRECT($F$1&amp;dbP!$D$2&amp;":"&amp;dbP!$D$2),"&gt;="&amp;V$6,INDIRECT($F$1&amp;dbP!$D$2&amp;":"&amp;dbP!$D$2),"&lt;="&amp;V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W395" s="1">
        <f ca="1">SUMIFS(INDIRECT($F$1&amp;$F395&amp;":"&amp;$F395),INDIRECT($F$1&amp;dbP!$D$2&amp;":"&amp;dbP!$D$2),"&gt;="&amp;W$6,INDIRECT($F$1&amp;dbP!$D$2&amp;":"&amp;dbP!$D$2),"&lt;="&amp;W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5218000</v>
      </c>
      <c r="X395" s="1">
        <f ca="1">SUMIFS(INDIRECT($F$1&amp;$F395&amp;":"&amp;$F395),INDIRECT($F$1&amp;dbP!$D$2&amp;":"&amp;dbP!$D$2),"&gt;="&amp;X$6,INDIRECT($F$1&amp;dbP!$D$2&amp;":"&amp;dbP!$D$2),"&lt;="&amp;X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Y395" s="1">
        <f ca="1">SUMIFS(INDIRECT($F$1&amp;$F395&amp;":"&amp;$F395),INDIRECT($F$1&amp;dbP!$D$2&amp;":"&amp;dbP!$D$2),"&gt;="&amp;Y$6,INDIRECT($F$1&amp;dbP!$D$2&amp;":"&amp;dbP!$D$2),"&lt;="&amp;Y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Z395" s="1">
        <f ca="1">SUMIFS(INDIRECT($F$1&amp;$F395&amp;":"&amp;$F395),INDIRECT($F$1&amp;dbP!$D$2&amp;":"&amp;dbP!$D$2),"&gt;="&amp;Z$6,INDIRECT($F$1&amp;dbP!$D$2&amp;":"&amp;dbP!$D$2),"&lt;="&amp;Z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A395" s="1">
        <f ca="1">SUMIFS(INDIRECT($F$1&amp;$F395&amp;":"&amp;$F395),INDIRECT($F$1&amp;dbP!$D$2&amp;":"&amp;dbP!$D$2),"&gt;="&amp;AA$6,INDIRECT($F$1&amp;dbP!$D$2&amp;":"&amp;dbP!$D$2),"&lt;="&amp;AA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B395" s="1">
        <f ca="1">SUMIFS(INDIRECT($F$1&amp;$F395&amp;":"&amp;$F395),INDIRECT($F$1&amp;dbP!$D$2&amp;":"&amp;dbP!$D$2),"&gt;="&amp;AB$6,INDIRECT($F$1&amp;dbP!$D$2&amp;":"&amp;dbP!$D$2),"&lt;="&amp;AB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C395" s="1">
        <f ca="1">SUMIFS(INDIRECT($F$1&amp;$F395&amp;":"&amp;$F395),INDIRECT($F$1&amp;dbP!$D$2&amp;":"&amp;dbP!$D$2),"&gt;="&amp;AC$6,INDIRECT($F$1&amp;dbP!$D$2&amp;":"&amp;dbP!$D$2),"&lt;="&amp;AC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D395" s="1">
        <f ca="1">SUMIFS(INDIRECT($F$1&amp;$F395&amp;":"&amp;$F395),INDIRECT($F$1&amp;dbP!$D$2&amp;":"&amp;dbP!$D$2),"&gt;="&amp;AD$6,INDIRECT($F$1&amp;dbP!$D$2&amp;":"&amp;dbP!$D$2),"&lt;="&amp;AD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E395" s="1">
        <f ca="1">SUMIFS(INDIRECT($F$1&amp;$F395&amp;":"&amp;$F395),INDIRECT($F$1&amp;dbP!$D$2&amp;":"&amp;dbP!$D$2),"&gt;="&amp;AE$6,INDIRECT($F$1&amp;dbP!$D$2&amp;":"&amp;dbP!$D$2),"&lt;="&amp;AE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F395" s="1">
        <f ca="1">SUMIFS(INDIRECT($F$1&amp;$F395&amp;":"&amp;$F395),INDIRECT($F$1&amp;dbP!$D$2&amp;":"&amp;dbP!$D$2),"&gt;="&amp;AF$6,INDIRECT($F$1&amp;dbP!$D$2&amp;":"&amp;dbP!$D$2),"&lt;="&amp;AF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G395" s="1">
        <f ca="1">SUMIFS(INDIRECT($F$1&amp;$F395&amp;":"&amp;$F395),INDIRECT($F$1&amp;dbP!$D$2&amp;":"&amp;dbP!$D$2),"&gt;="&amp;AG$6,INDIRECT($F$1&amp;dbP!$D$2&amp;":"&amp;dbP!$D$2),"&lt;="&amp;AG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H395" s="1">
        <f ca="1">SUMIFS(INDIRECT($F$1&amp;$F395&amp;":"&amp;$F395),INDIRECT($F$1&amp;dbP!$D$2&amp;":"&amp;dbP!$D$2),"&gt;="&amp;AH$6,INDIRECT($F$1&amp;dbP!$D$2&amp;":"&amp;dbP!$D$2),"&lt;="&amp;AH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I395" s="1">
        <f ca="1">SUMIFS(INDIRECT($F$1&amp;$F395&amp;":"&amp;$F395),INDIRECT($F$1&amp;dbP!$D$2&amp;":"&amp;dbP!$D$2),"&gt;="&amp;AI$6,INDIRECT($F$1&amp;dbP!$D$2&amp;":"&amp;dbP!$D$2),"&lt;="&amp;AI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J395" s="1">
        <f ca="1">SUMIFS(INDIRECT($F$1&amp;$F395&amp;":"&amp;$F395),INDIRECT($F$1&amp;dbP!$D$2&amp;":"&amp;dbP!$D$2),"&gt;="&amp;AJ$6,INDIRECT($F$1&amp;dbP!$D$2&amp;":"&amp;dbP!$D$2),"&lt;="&amp;AJ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K395" s="1">
        <f ca="1">SUMIFS(INDIRECT($F$1&amp;$F395&amp;":"&amp;$F395),INDIRECT($F$1&amp;dbP!$D$2&amp;":"&amp;dbP!$D$2),"&gt;="&amp;AK$6,INDIRECT($F$1&amp;dbP!$D$2&amp;":"&amp;dbP!$D$2),"&lt;="&amp;AK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L395" s="1">
        <f ca="1">SUMIFS(INDIRECT($F$1&amp;$F395&amp;":"&amp;$F395),INDIRECT($F$1&amp;dbP!$D$2&amp;":"&amp;dbP!$D$2),"&gt;="&amp;AL$6,INDIRECT($F$1&amp;dbP!$D$2&amp;":"&amp;dbP!$D$2),"&lt;="&amp;AL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M395" s="1">
        <f ca="1">SUMIFS(INDIRECT($F$1&amp;$F395&amp;":"&amp;$F395),INDIRECT($F$1&amp;dbP!$D$2&amp;":"&amp;dbP!$D$2),"&gt;="&amp;AM$6,INDIRECT($F$1&amp;dbP!$D$2&amp;":"&amp;dbP!$D$2),"&lt;="&amp;AM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N395" s="1">
        <f ca="1">SUMIFS(INDIRECT($F$1&amp;$F395&amp;":"&amp;$F395),INDIRECT($F$1&amp;dbP!$D$2&amp;":"&amp;dbP!$D$2),"&gt;="&amp;AN$6,INDIRECT($F$1&amp;dbP!$D$2&amp;":"&amp;dbP!$D$2),"&lt;="&amp;AN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O395" s="1">
        <f ca="1">SUMIFS(INDIRECT($F$1&amp;$F395&amp;":"&amp;$F395),INDIRECT($F$1&amp;dbP!$D$2&amp;":"&amp;dbP!$D$2),"&gt;="&amp;AO$6,INDIRECT($F$1&amp;dbP!$D$2&amp;":"&amp;dbP!$D$2),"&lt;="&amp;AO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P395" s="1">
        <f ca="1">SUMIFS(INDIRECT($F$1&amp;$F395&amp;":"&amp;$F395),INDIRECT($F$1&amp;dbP!$D$2&amp;":"&amp;dbP!$D$2),"&gt;="&amp;AP$6,INDIRECT($F$1&amp;dbP!$D$2&amp;":"&amp;dbP!$D$2),"&lt;="&amp;AP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Q395" s="1">
        <f ca="1">SUMIFS(INDIRECT($F$1&amp;$F395&amp;":"&amp;$F395),INDIRECT($F$1&amp;dbP!$D$2&amp;":"&amp;dbP!$D$2),"&gt;="&amp;AQ$6,INDIRECT($F$1&amp;dbP!$D$2&amp;":"&amp;dbP!$D$2),"&lt;="&amp;AQ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R395" s="1">
        <f ca="1">SUMIFS(INDIRECT($F$1&amp;$F395&amp;":"&amp;$F395),INDIRECT($F$1&amp;dbP!$D$2&amp;":"&amp;dbP!$D$2),"&gt;="&amp;AR$6,INDIRECT($F$1&amp;dbP!$D$2&amp;":"&amp;dbP!$D$2),"&lt;="&amp;AR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S395" s="1">
        <f ca="1">SUMIFS(INDIRECT($F$1&amp;$F395&amp;":"&amp;$F395),INDIRECT($F$1&amp;dbP!$D$2&amp;":"&amp;dbP!$D$2),"&gt;="&amp;AS$6,INDIRECT($F$1&amp;dbP!$D$2&amp;":"&amp;dbP!$D$2),"&lt;="&amp;AS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T395" s="1">
        <f ca="1">SUMIFS(INDIRECT($F$1&amp;$F395&amp;":"&amp;$F395),INDIRECT($F$1&amp;dbP!$D$2&amp;":"&amp;dbP!$D$2),"&gt;="&amp;AT$6,INDIRECT($F$1&amp;dbP!$D$2&amp;":"&amp;dbP!$D$2),"&lt;="&amp;AT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U395" s="1">
        <f ca="1">SUMIFS(INDIRECT($F$1&amp;$F395&amp;":"&amp;$F395),INDIRECT($F$1&amp;dbP!$D$2&amp;":"&amp;dbP!$D$2),"&gt;="&amp;AU$6,INDIRECT($F$1&amp;dbP!$D$2&amp;":"&amp;dbP!$D$2),"&lt;="&amp;AU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V395" s="1">
        <f ca="1">SUMIFS(INDIRECT($F$1&amp;$F395&amp;":"&amp;$F395),INDIRECT($F$1&amp;dbP!$D$2&amp;":"&amp;dbP!$D$2),"&gt;="&amp;AV$6,INDIRECT($F$1&amp;dbP!$D$2&amp;":"&amp;dbP!$D$2),"&lt;="&amp;AV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W395" s="1">
        <f ca="1">SUMIFS(INDIRECT($F$1&amp;$F395&amp;":"&amp;$F395),INDIRECT($F$1&amp;dbP!$D$2&amp;":"&amp;dbP!$D$2),"&gt;="&amp;AW$6,INDIRECT($F$1&amp;dbP!$D$2&amp;":"&amp;dbP!$D$2),"&lt;="&amp;AW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X395" s="1">
        <f ca="1">SUMIFS(INDIRECT($F$1&amp;$F395&amp;":"&amp;$F395),INDIRECT($F$1&amp;dbP!$D$2&amp;":"&amp;dbP!$D$2),"&gt;="&amp;AX$6,INDIRECT($F$1&amp;dbP!$D$2&amp;":"&amp;dbP!$D$2),"&lt;="&amp;AX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Y395" s="1">
        <f ca="1">SUMIFS(INDIRECT($F$1&amp;$F395&amp;":"&amp;$F395),INDIRECT($F$1&amp;dbP!$D$2&amp;":"&amp;dbP!$D$2),"&gt;="&amp;AY$6,INDIRECT($F$1&amp;dbP!$D$2&amp;":"&amp;dbP!$D$2),"&lt;="&amp;AY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AZ395" s="1">
        <f ca="1">SUMIFS(INDIRECT($F$1&amp;$F395&amp;":"&amp;$F395),INDIRECT($F$1&amp;dbP!$D$2&amp;":"&amp;dbP!$D$2),"&gt;="&amp;AZ$6,INDIRECT($F$1&amp;dbP!$D$2&amp;":"&amp;dbP!$D$2),"&lt;="&amp;AZ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A395" s="1">
        <f ca="1">SUMIFS(INDIRECT($F$1&amp;$F395&amp;":"&amp;$F395),INDIRECT($F$1&amp;dbP!$D$2&amp;":"&amp;dbP!$D$2),"&gt;="&amp;BA$6,INDIRECT($F$1&amp;dbP!$D$2&amp;":"&amp;dbP!$D$2),"&lt;="&amp;BA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B395" s="1">
        <f ca="1">SUMIFS(INDIRECT($F$1&amp;$F395&amp;":"&amp;$F395),INDIRECT($F$1&amp;dbP!$D$2&amp;":"&amp;dbP!$D$2),"&gt;="&amp;BB$6,INDIRECT($F$1&amp;dbP!$D$2&amp;":"&amp;dbP!$D$2),"&lt;="&amp;BB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C395" s="1">
        <f ca="1">SUMIFS(INDIRECT($F$1&amp;$F395&amp;":"&amp;$F395),INDIRECT($F$1&amp;dbP!$D$2&amp;":"&amp;dbP!$D$2),"&gt;="&amp;BC$6,INDIRECT($F$1&amp;dbP!$D$2&amp;":"&amp;dbP!$D$2),"&lt;="&amp;BC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D395" s="1">
        <f ca="1">SUMIFS(INDIRECT($F$1&amp;$F395&amp;":"&amp;$F395),INDIRECT($F$1&amp;dbP!$D$2&amp;":"&amp;dbP!$D$2),"&gt;="&amp;BD$6,INDIRECT($F$1&amp;dbP!$D$2&amp;":"&amp;dbP!$D$2),"&lt;="&amp;BD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  <c r="BE395" s="1">
        <f ca="1">SUMIFS(INDIRECT($F$1&amp;$F395&amp;":"&amp;$F395),INDIRECT($F$1&amp;dbP!$D$2&amp;":"&amp;dbP!$D$2),"&gt;="&amp;BE$6,INDIRECT($F$1&amp;dbP!$D$2&amp;":"&amp;dbP!$D$2),"&lt;="&amp;BE$7,INDIRECT($F$1&amp;dbP!$O$2&amp;":"&amp;dbP!$O$2),$H395,INDIRECT($F$1&amp;dbP!$P$2&amp;":"&amp;dbP!$P$2),IF($I395=$J395,"*",$I395),INDIRECT($F$1&amp;dbP!$Q$2&amp;":"&amp;dbP!$Q$2),IF(OR($I395=$J395,"  "&amp;$I395=$J395),"*",RIGHT($J395,LEN($J395)-4)),INDIRECT($F$1&amp;dbP!$AC$2&amp;":"&amp;dbP!$AC$2),RepP!$J$3)</f>
        <v>0</v>
      </c>
    </row>
    <row r="396" spans="1:57" x14ac:dyDescent="0.3">
      <c r="B396" s="1">
        <f>MAX(B$246:B395)+1</f>
        <v>151</v>
      </c>
      <c r="D396" s="1" t="str">
        <f ca="1">INDIRECT($B$1&amp;Items!T$2&amp;$B396)</f>
        <v>CF(-)</v>
      </c>
      <c r="F396" s="1" t="str">
        <f ca="1">INDIRECT($B$1&amp;Items!P$2&amp;$B396)</f>
        <v>AA</v>
      </c>
      <c r="H396" s="13" t="str">
        <f ca="1">INDIRECT($B$1&amp;Items!M$2&amp;$B396)</f>
        <v>Оплата капзатрат</v>
      </c>
      <c r="I396" s="13" t="str">
        <f ca="1">IF(INDIRECT($B$1&amp;Items!N$2&amp;$B396)="",H396,INDIRECT($B$1&amp;Items!N$2&amp;$B396))</f>
        <v>Основные средства - тип - 1</v>
      </c>
      <c r="J396" s="1" t="str">
        <f ca="1">IF(INDIRECT($B$1&amp;Items!O$2&amp;$B396)="",IF(H396&lt;&gt;I396,"  "&amp;I396,I396),"    "&amp;INDIRECT($B$1&amp;Items!O$2&amp;$B396))</f>
        <v xml:space="preserve">    Капзатраты - тип - 1 - 3</v>
      </c>
      <c r="S396" s="1">
        <f ca="1">SUM($U396:INDIRECT(ADDRESS(ROW(),SUMIFS($1:$1,$5:$5,MAX($5:$5)))))</f>
        <v>578325</v>
      </c>
      <c r="V396" s="1">
        <f ca="1">SUMIFS(INDIRECT($F$1&amp;$F396&amp;":"&amp;$F396),INDIRECT($F$1&amp;dbP!$D$2&amp;":"&amp;dbP!$D$2),"&gt;="&amp;V$6,INDIRECT($F$1&amp;dbP!$D$2&amp;":"&amp;dbP!$D$2),"&lt;="&amp;V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W396" s="1">
        <f ca="1">SUMIFS(INDIRECT($F$1&amp;$F396&amp;":"&amp;$F396),INDIRECT($F$1&amp;dbP!$D$2&amp;":"&amp;dbP!$D$2),"&gt;="&amp;W$6,INDIRECT($F$1&amp;dbP!$D$2&amp;":"&amp;dbP!$D$2),"&lt;="&amp;W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578325</v>
      </c>
      <c r="X396" s="1">
        <f ca="1">SUMIFS(INDIRECT($F$1&amp;$F396&amp;":"&amp;$F396),INDIRECT($F$1&amp;dbP!$D$2&amp;":"&amp;dbP!$D$2),"&gt;="&amp;X$6,INDIRECT($F$1&amp;dbP!$D$2&amp;":"&amp;dbP!$D$2),"&lt;="&amp;X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Y396" s="1">
        <f ca="1">SUMIFS(INDIRECT($F$1&amp;$F396&amp;":"&amp;$F396),INDIRECT($F$1&amp;dbP!$D$2&amp;":"&amp;dbP!$D$2),"&gt;="&amp;Y$6,INDIRECT($F$1&amp;dbP!$D$2&amp;":"&amp;dbP!$D$2),"&lt;="&amp;Y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Z396" s="1">
        <f ca="1">SUMIFS(INDIRECT($F$1&amp;$F396&amp;":"&amp;$F396),INDIRECT($F$1&amp;dbP!$D$2&amp;":"&amp;dbP!$D$2),"&gt;="&amp;Z$6,INDIRECT($F$1&amp;dbP!$D$2&amp;":"&amp;dbP!$D$2),"&lt;="&amp;Z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A396" s="1">
        <f ca="1">SUMIFS(INDIRECT($F$1&amp;$F396&amp;":"&amp;$F396),INDIRECT($F$1&amp;dbP!$D$2&amp;":"&amp;dbP!$D$2),"&gt;="&amp;AA$6,INDIRECT($F$1&amp;dbP!$D$2&amp;":"&amp;dbP!$D$2),"&lt;="&amp;AA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B396" s="1">
        <f ca="1">SUMIFS(INDIRECT($F$1&amp;$F396&amp;":"&amp;$F396),INDIRECT($F$1&amp;dbP!$D$2&amp;":"&amp;dbP!$D$2),"&gt;="&amp;AB$6,INDIRECT($F$1&amp;dbP!$D$2&amp;":"&amp;dbP!$D$2),"&lt;="&amp;AB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C396" s="1">
        <f ca="1">SUMIFS(INDIRECT($F$1&amp;$F396&amp;":"&amp;$F396),INDIRECT($F$1&amp;dbP!$D$2&amp;":"&amp;dbP!$D$2),"&gt;="&amp;AC$6,INDIRECT($F$1&amp;dbP!$D$2&amp;":"&amp;dbP!$D$2),"&lt;="&amp;AC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D396" s="1">
        <f ca="1">SUMIFS(INDIRECT($F$1&amp;$F396&amp;":"&amp;$F396),INDIRECT($F$1&amp;dbP!$D$2&amp;":"&amp;dbP!$D$2),"&gt;="&amp;AD$6,INDIRECT($F$1&amp;dbP!$D$2&amp;":"&amp;dbP!$D$2),"&lt;="&amp;AD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E396" s="1">
        <f ca="1">SUMIFS(INDIRECT($F$1&amp;$F396&amp;":"&amp;$F396),INDIRECT($F$1&amp;dbP!$D$2&amp;":"&amp;dbP!$D$2),"&gt;="&amp;AE$6,INDIRECT($F$1&amp;dbP!$D$2&amp;":"&amp;dbP!$D$2),"&lt;="&amp;AE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F396" s="1">
        <f ca="1">SUMIFS(INDIRECT($F$1&amp;$F396&amp;":"&amp;$F396),INDIRECT($F$1&amp;dbP!$D$2&amp;":"&amp;dbP!$D$2),"&gt;="&amp;AF$6,INDIRECT($F$1&amp;dbP!$D$2&amp;":"&amp;dbP!$D$2),"&lt;="&amp;AF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G396" s="1">
        <f ca="1">SUMIFS(INDIRECT($F$1&amp;$F396&amp;":"&amp;$F396),INDIRECT($F$1&amp;dbP!$D$2&amp;":"&amp;dbP!$D$2),"&gt;="&amp;AG$6,INDIRECT($F$1&amp;dbP!$D$2&amp;":"&amp;dbP!$D$2),"&lt;="&amp;AG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H396" s="1">
        <f ca="1">SUMIFS(INDIRECT($F$1&amp;$F396&amp;":"&amp;$F396),INDIRECT($F$1&amp;dbP!$D$2&amp;":"&amp;dbP!$D$2),"&gt;="&amp;AH$6,INDIRECT($F$1&amp;dbP!$D$2&amp;":"&amp;dbP!$D$2),"&lt;="&amp;AH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I396" s="1">
        <f ca="1">SUMIFS(INDIRECT($F$1&amp;$F396&amp;":"&amp;$F396),INDIRECT($F$1&amp;dbP!$D$2&amp;":"&amp;dbP!$D$2),"&gt;="&amp;AI$6,INDIRECT($F$1&amp;dbP!$D$2&amp;":"&amp;dbP!$D$2),"&lt;="&amp;AI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J396" s="1">
        <f ca="1">SUMIFS(INDIRECT($F$1&amp;$F396&amp;":"&amp;$F396),INDIRECT($F$1&amp;dbP!$D$2&amp;":"&amp;dbP!$D$2),"&gt;="&amp;AJ$6,INDIRECT($F$1&amp;dbP!$D$2&amp;":"&amp;dbP!$D$2),"&lt;="&amp;AJ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K396" s="1">
        <f ca="1">SUMIFS(INDIRECT($F$1&amp;$F396&amp;":"&amp;$F396),INDIRECT($F$1&amp;dbP!$D$2&amp;":"&amp;dbP!$D$2),"&gt;="&amp;AK$6,INDIRECT($F$1&amp;dbP!$D$2&amp;":"&amp;dbP!$D$2),"&lt;="&amp;AK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L396" s="1">
        <f ca="1">SUMIFS(INDIRECT($F$1&amp;$F396&amp;":"&amp;$F396),INDIRECT($F$1&amp;dbP!$D$2&amp;":"&amp;dbP!$D$2),"&gt;="&amp;AL$6,INDIRECT($F$1&amp;dbP!$D$2&amp;":"&amp;dbP!$D$2),"&lt;="&amp;AL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M396" s="1">
        <f ca="1">SUMIFS(INDIRECT($F$1&amp;$F396&amp;":"&amp;$F396),INDIRECT($F$1&amp;dbP!$D$2&amp;":"&amp;dbP!$D$2),"&gt;="&amp;AM$6,INDIRECT($F$1&amp;dbP!$D$2&amp;":"&amp;dbP!$D$2),"&lt;="&amp;AM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N396" s="1">
        <f ca="1">SUMIFS(INDIRECT($F$1&amp;$F396&amp;":"&amp;$F396),INDIRECT($F$1&amp;dbP!$D$2&amp;":"&amp;dbP!$D$2),"&gt;="&amp;AN$6,INDIRECT($F$1&amp;dbP!$D$2&amp;":"&amp;dbP!$D$2),"&lt;="&amp;AN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O396" s="1">
        <f ca="1">SUMIFS(INDIRECT($F$1&amp;$F396&amp;":"&amp;$F396),INDIRECT($F$1&amp;dbP!$D$2&amp;":"&amp;dbP!$D$2),"&gt;="&amp;AO$6,INDIRECT($F$1&amp;dbP!$D$2&amp;":"&amp;dbP!$D$2),"&lt;="&amp;AO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P396" s="1">
        <f ca="1">SUMIFS(INDIRECT($F$1&amp;$F396&amp;":"&amp;$F396),INDIRECT($F$1&amp;dbP!$D$2&amp;":"&amp;dbP!$D$2),"&gt;="&amp;AP$6,INDIRECT($F$1&amp;dbP!$D$2&amp;":"&amp;dbP!$D$2),"&lt;="&amp;AP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Q396" s="1">
        <f ca="1">SUMIFS(INDIRECT($F$1&amp;$F396&amp;":"&amp;$F396),INDIRECT($F$1&amp;dbP!$D$2&amp;":"&amp;dbP!$D$2),"&gt;="&amp;AQ$6,INDIRECT($F$1&amp;dbP!$D$2&amp;":"&amp;dbP!$D$2),"&lt;="&amp;AQ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R396" s="1">
        <f ca="1">SUMIFS(INDIRECT($F$1&amp;$F396&amp;":"&amp;$F396),INDIRECT($F$1&amp;dbP!$D$2&amp;":"&amp;dbP!$D$2),"&gt;="&amp;AR$6,INDIRECT($F$1&amp;dbP!$D$2&amp;":"&amp;dbP!$D$2),"&lt;="&amp;AR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S396" s="1">
        <f ca="1">SUMIFS(INDIRECT($F$1&amp;$F396&amp;":"&amp;$F396),INDIRECT($F$1&amp;dbP!$D$2&amp;":"&amp;dbP!$D$2),"&gt;="&amp;AS$6,INDIRECT($F$1&amp;dbP!$D$2&amp;":"&amp;dbP!$D$2),"&lt;="&amp;AS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T396" s="1">
        <f ca="1">SUMIFS(INDIRECT($F$1&amp;$F396&amp;":"&amp;$F396),INDIRECT($F$1&amp;dbP!$D$2&amp;":"&amp;dbP!$D$2),"&gt;="&amp;AT$6,INDIRECT($F$1&amp;dbP!$D$2&amp;":"&amp;dbP!$D$2),"&lt;="&amp;AT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U396" s="1">
        <f ca="1">SUMIFS(INDIRECT($F$1&amp;$F396&amp;":"&amp;$F396),INDIRECT($F$1&amp;dbP!$D$2&amp;":"&amp;dbP!$D$2),"&gt;="&amp;AU$6,INDIRECT($F$1&amp;dbP!$D$2&amp;":"&amp;dbP!$D$2),"&lt;="&amp;AU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V396" s="1">
        <f ca="1">SUMIFS(INDIRECT($F$1&amp;$F396&amp;":"&amp;$F396),INDIRECT($F$1&amp;dbP!$D$2&amp;":"&amp;dbP!$D$2),"&gt;="&amp;AV$6,INDIRECT($F$1&amp;dbP!$D$2&amp;":"&amp;dbP!$D$2),"&lt;="&amp;AV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W396" s="1">
        <f ca="1">SUMIFS(INDIRECT($F$1&amp;$F396&amp;":"&amp;$F396),INDIRECT($F$1&amp;dbP!$D$2&amp;":"&amp;dbP!$D$2),"&gt;="&amp;AW$6,INDIRECT($F$1&amp;dbP!$D$2&amp;":"&amp;dbP!$D$2),"&lt;="&amp;AW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X396" s="1">
        <f ca="1">SUMIFS(INDIRECT($F$1&amp;$F396&amp;":"&amp;$F396),INDIRECT($F$1&amp;dbP!$D$2&amp;":"&amp;dbP!$D$2),"&gt;="&amp;AX$6,INDIRECT($F$1&amp;dbP!$D$2&amp;":"&amp;dbP!$D$2),"&lt;="&amp;AX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Y396" s="1">
        <f ca="1">SUMIFS(INDIRECT($F$1&amp;$F396&amp;":"&amp;$F396),INDIRECT($F$1&amp;dbP!$D$2&amp;":"&amp;dbP!$D$2),"&gt;="&amp;AY$6,INDIRECT($F$1&amp;dbP!$D$2&amp;":"&amp;dbP!$D$2),"&lt;="&amp;AY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AZ396" s="1">
        <f ca="1">SUMIFS(INDIRECT($F$1&amp;$F396&amp;":"&amp;$F396),INDIRECT($F$1&amp;dbP!$D$2&amp;":"&amp;dbP!$D$2),"&gt;="&amp;AZ$6,INDIRECT($F$1&amp;dbP!$D$2&amp;":"&amp;dbP!$D$2),"&lt;="&amp;AZ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A396" s="1">
        <f ca="1">SUMIFS(INDIRECT($F$1&amp;$F396&amp;":"&amp;$F396),INDIRECT($F$1&amp;dbP!$D$2&amp;":"&amp;dbP!$D$2),"&gt;="&amp;BA$6,INDIRECT($F$1&amp;dbP!$D$2&amp;":"&amp;dbP!$D$2),"&lt;="&amp;BA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B396" s="1">
        <f ca="1">SUMIFS(INDIRECT($F$1&amp;$F396&amp;":"&amp;$F396),INDIRECT($F$1&amp;dbP!$D$2&amp;":"&amp;dbP!$D$2),"&gt;="&amp;BB$6,INDIRECT($F$1&amp;dbP!$D$2&amp;":"&amp;dbP!$D$2),"&lt;="&amp;BB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C396" s="1">
        <f ca="1">SUMIFS(INDIRECT($F$1&amp;$F396&amp;":"&amp;$F396),INDIRECT($F$1&amp;dbP!$D$2&amp;":"&amp;dbP!$D$2),"&gt;="&amp;BC$6,INDIRECT($F$1&amp;dbP!$D$2&amp;":"&amp;dbP!$D$2),"&lt;="&amp;BC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D396" s="1">
        <f ca="1">SUMIFS(INDIRECT($F$1&amp;$F396&amp;":"&amp;$F396),INDIRECT($F$1&amp;dbP!$D$2&amp;":"&amp;dbP!$D$2),"&gt;="&amp;BD$6,INDIRECT($F$1&amp;dbP!$D$2&amp;":"&amp;dbP!$D$2),"&lt;="&amp;BD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  <c r="BE396" s="1">
        <f ca="1">SUMIFS(INDIRECT($F$1&amp;$F396&amp;":"&amp;$F396),INDIRECT($F$1&amp;dbP!$D$2&amp;":"&amp;dbP!$D$2),"&gt;="&amp;BE$6,INDIRECT($F$1&amp;dbP!$D$2&amp;":"&amp;dbP!$D$2),"&lt;="&amp;BE$7,INDIRECT($F$1&amp;dbP!$O$2&amp;":"&amp;dbP!$O$2),$H396,INDIRECT($F$1&amp;dbP!$P$2&amp;":"&amp;dbP!$P$2),IF($I396=$J396,"*",$I396),INDIRECT($F$1&amp;dbP!$Q$2&amp;":"&amp;dbP!$Q$2),IF(OR($I396=$J396,"  "&amp;$I396=$J396),"*",RIGHT($J396,LEN($J396)-4)),INDIRECT($F$1&amp;dbP!$AC$2&amp;":"&amp;dbP!$AC$2),RepP!$J$3)</f>
        <v>0</v>
      </c>
    </row>
    <row r="397" spans="1:57" x14ac:dyDescent="0.3">
      <c r="B397" s="1">
        <f>MAX(B$246:B396)+1</f>
        <v>152</v>
      </c>
      <c r="D397" s="1" t="str">
        <f ca="1">INDIRECT($B$1&amp;Items!T$2&amp;$B397)</f>
        <v>CF(-)</v>
      </c>
      <c r="F397" s="1" t="str">
        <f ca="1">INDIRECT($B$1&amp;Items!P$2&amp;$B397)</f>
        <v>AA</v>
      </c>
      <c r="H397" s="13" t="str">
        <f ca="1">INDIRECT($B$1&amp;Items!M$2&amp;$B397)</f>
        <v>Оплата капзатрат</v>
      </c>
      <c r="I397" s="13" t="str">
        <f ca="1">IF(INDIRECT($B$1&amp;Items!N$2&amp;$B397)="",H397,INDIRECT($B$1&amp;Items!N$2&amp;$B397))</f>
        <v>Основные средства - тип - 1</v>
      </c>
      <c r="J397" s="1" t="str">
        <f ca="1">IF(INDIRECT($B$1&amp;Items!O$2&amp;$B397)="",IF(H397&lt;&gt;I397,"  "&amp;I397,I397),"    "&amp;INDIRECT($B$1&amp;Items!O$2&amp;$B397))</f>
        <v xml:space="preserve">    Капзатраты - тип - 1 - 4</v>
      </c>
      <c r="S397" s="1">
        <f ca="1">SUM($U397:INDIRECT(ADDRESS(ROW(),SUMIFS($1:$1,$5:$5,MAX($5:$5)))))</f>
        <v>872100</v>
      </c>
      <c r="V397" s="1">
        <f ca="1">SUMIFS(INDIRECT($F$1&amp;$F397&amp;":"&amp;$F397),INDIRECT($F$1&amp;dbP!$D$2&amp;":"&amp;dbP!$D$2),"&gt;="&amp;V$6,INDIRECT($F$1&amp;dbP!$D$2&amp;":"&amp;dbP!$D$2),"&lt;="&amp;V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W397" s="1">
        <f ca="1">SUMIFS(INDIRECT($F$1&amp;$F397&amp;":"&amp;$F397),INDIRECT($F$1&amp;dbP!$D$2&amp;":"&amp;dbP!$D$2),"&gt;="&amp;W$6,INDIRECT($F$1&amp;dbP!$D$2&amp;":"&amp;dbP!$D$2),"&lt;="&amp;W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872100</v>
      </c>
      <c r="X397" s="1">
        <f ca="1">SUMIFS(INDIRECT($F$1&amp;$F397&amp;":"&amp;$F397),INDIRECT($F$1&amp;dbP!$D$2&amp;":"&amp;dbP!$D$2),"&gt;="&amp;X$6,INDIRECT($F$1&amp;dbP!$D$2&amp;":"&amp;dbP!$D$2),"&lt;="&amp;X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Y397" s="1">
        <f ca="1">SUMIFS(INDIRECT($F$1&amp;$F397&amp;":"&amp;$F397),INDIRECT($F$1&amp;dbP!$D$2&amp;":"&amp;dbP!$D$2),"&gt;="&amp;Y$6,INDIRECT($F$1&amp;dbP!$D$2&amp;":"&amp;dbP!$D$2),"&lt;="&amp;Y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Z397" s="1">
        <f ca="1">SUMIFS(INDIRECT($F$1&amp;$F397&amp;":"&amp;$F397),INDIRECT($F$1&amp;dbP!$D$2&amp;":"&amp;dbP!$D$2),"&gt;="&amp;Z$6,INDIRECT($F$1&amp;dbP!$D$2&amp;":"&amp;dbP!$D$2),"&lt;="&amp;Z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A397" s="1">
        <f ca="1">SUMIFS(INDIRECT($F$1&amp;$F397&amp;":"&amp;$F397),INDIRECT($F$1&amp;dbP!$D$2&amp;":"&amp;dbP!$D$2),"&gt;="&amp;AA$6,INDIRECT($F$1&amp;dbP!$D$2&amp;":"&amp;dbP!$D$2),"&lt;="&amp;AA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B397" s="1">
        <f ca="1">SUMIFS(INDIRECT($F$1&amp;$F397&amp;":"&amp;$F397),INDIRECT($F$1&amp;dbP!$D$2&amp;":"&amp;dbP!$D$2),"&gt;="&amp;AB$6,INDIRECT($F$1&amp;dbP!$D$2&amp;":"&amp;dbP!$D$2),"&lt;="&amp;AB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C397" s="1">
        <f ca="1">SUMIFS(INDIRECT($F$1&amp;$F397&amp;":"&amp;$F397),INDIRECT($F$1&amp;dbP!$D$2&amp;":"&amp;dbP!$D$2),"&gt;="&amp;AC$6,INDIRECT($F$1&amp;dbP!$D$2&amp;":"&amp;dbP!$D$2),"&lt;="&amp;AC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D397" s="1">
        <f ca="1">SUMIFS(INDIRECT($F$1&amp;$F397&amp;":"&amp;$F397),INDIRECT($F$1&amp;dbP!$D$2&amp;":"&amp;dbP!$D$2),"&gt;="&amp;AD$6,INDIRECT($F$1&amp;dbP!$D$2&amp;":"&amp;dbP!$D$2),"&lt;="&amp;AD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E397" s="1">
        <f ca="1">SUMIFS(INDIRECT($F$1&amp;$F397&amp;":"&amp;$F397),INDIRECT($F$1&amp;dbP!$D$2&amp;":"&amp;dbP!$D$2),"&gt;="&amp;AE$6,INDIRECT($F$1&amp;dbP!$D$2&amp;":"&amp;dbP!$D$2),"&lt;="&amp;AE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F397" s="1">
        <f ca="1">SUMIFS(INDIRECT($F$1&amp;$F397&amp;":"&amp;$F397),INDIRECT($F$1&amp;dbP!$D$2&amp;":"&amp;dbP!$D$2),"&gt;="&amp;AF$6,INDIRECT($F$1&amp;dbP!$D$2&amp;":"&amp;dbP!$D$2),"&lt;="&amp;AF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G397" s="1">
        <f ca="1">SUMIFS(INDIRECT($F$1&amp;$F397&amp;":"&amp;$F397),INDIRECT($F$1&amp;dbP!$D$2&amp;":"&amp;dbP!$D$2),"&gt;="&amp;AG$6,INDIRECT($F$1&amp;dbP!$D$2&amp;":"&amp;dbP!$D$2),"&lt;="&amp;AG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H397" s="1">
        <f ca="1">SUMIFS(INDIRECT($F$1&amp;$F397&amp;":"&amp;$F397),INDIRECT($F$1&amp;dbP!$D$2&amp;":"&amp;dbP!$D$2),"&gt;="&amp;AH$6,INDIRECT($F$1&amp;dbP!$D$2&amp;":"&amp;dbP!$D$2),"&lt;="&amp;AH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I397" s="1">
        <f ca="1">SUMIFS(INDIRECT($F$1&amp;$F397&amp;":"&amp;$F397),INDIRECT($F$1&amp;dbP!$D$2&amp;":"&amp;dbP!$D$2),"&gt;="&amp;AI$6,INDIRECT($F$1&amp;dbP!$D$2&amp;":"&amp;dbP!$D$2),"&lt;="&amp;AI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J397" s="1">
        <f ca="1">SUMIFS(INDIRECT($F$1&amp;$F397&amp;":"&amp;$F397),INDIRECT($F$1&amp;dbP!$D$2&amp;":"&amp;dbP!$D$2),"&gt;="&amp;AJ$6,INDIRECT($F$1&amp;dbP!$D$2&amp;":"&amp;dbP!$D$2),"&lt;="&amp;AJ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K397" s="1">
        <f ca="1">SUMIFS(INDIRECT($F$1&amp;$F397&amp;":"&amp;$F397),INDIRECT($F$1&amp;dbP!$D$2&amp;":"&amp;dbP!$D$2),"&gt;="&amp;AK$6,INDIRECT($F$1&amp;dbP!$D$2&amp;":"&amp;dbP!$D$2),"&lt;="&amp;AK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L397" s="1">
        <f ca="1">SUMIFS(INDIRECT($F$1&amp;$F397&amp;":"&amp;$F397),INDIRECT($F$1&amp;dbP!$D$2&amp;":"&amp;dbP!$D$2),"&gt;="&amp;AL$6,INDIRECT($F$1&amp;dbP!$D$2&amp;":"&amp;dbP!$D$2),"&lt;="&amp;AL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M397" s="1">
        <f ca="1">SUMIFS(INDIRECT($F$1&amp;$F397&amp;":"&amp;$F397),INDIRECT($F$1&amp;dbP!$D$2&amp;":"&amp;dbP!$D$2),"&gt;="&amp;AM$6,INDIRECT($F$1&amp;dbP!$D$2&amp;":"&amp;dbP!$D$2),"&lt;="&amp;AM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N397" s="1">
        <f ca="1">SUMIFS(INDIRECT($F$1&amp;$F397&amp;":"&amp;$F397),INDIRECT($F$1&amp;dbP!$D$2&amp;":"&amp;dbP!$D$2),"&gt;="&amp;AN$6,INDIRECT($F$1&amp;dbP!$D$2&amp;":"&amp;dbP!$D$2),"&lt;="&amp;AN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O397" s="1">
        <f ca="1">SUMIFS(INDIRECT($F$1&amp;$F397&amp;":"&amp;$F397),INDIRECT($F$1&amp;dbP!$D$2&amp;":"&amp;dbP!$D$2),"&gt;="&amp;AO$6,INDIRECT($F$1&amp;dbP!$D$2&amp;":"&amp;dbP!$D$2),"&lt;="&amp;AO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P397" s="1">
        <f ca="1">SUMIFS(INDIRECT($F$1&amp;$F397&amp;":"&amp;$F397),INDIRECT($F$1&amp;dbP!$D$2&amp;":"&amp;dbP!$D$2),"&gt;="&amp;AP$6,INDIRECT($F$1&amp;dbP!$D$2&amp;":"&amp;dbP!$D$2),"&lt;="&amp;AP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Q397" s="1">
        <f ca="1">SUMIFS(INDIRECT($F$1&amp;$F397&amp;":"&amp;$F397),INDIRECT($F$1&amp;dbP!$D$2&amp;":"&amp;dbP!$D$2),"&gt;="&amp;AQ$6,INDIRECT($F$1&amp;dbP!$D$2&amp;":"&amp;dbP!$D$2),"&lt;="&amp;AQ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R397" s="1">
        <f ca="1">SUMIFS(INDIRECT($F$1&amp;$F397&amp;":"&amp;$F397),INDIRECT($F$1&amp;dbP!$D$2&amp;":"&amp;dbP!$D$2),"&gt;="&amp;AR$6,INDIRECT($F$1&amp;dbP!$D$2&amp;":"&amp;dbP!$D$2),"&lt;="&amp;AR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S397" s="1">
        <f ca="1">SUMIFS(INDIRECT($F$1&amp;$F397&amp;":"&amp;$F397),INDIRECT($F$1&amp;dbP!$D$2&amp;":"&amp;dbP!$D$2),"&gt;="&amp;AS$6,INDIRECT($F$1&amp;dbP!$D$2&amp;":"&amp;dbP!$D$2),"&lt;="&amp;AS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T397" s="1">
        <f ca="1">SUMIFS(INDIRECT($F$1&amp;$F397&amp;":"&amp;$F397),INDIRECT($F$1&amp;dbP!$D$2&amp;":"&amp;dbP!$D$2),"&gt;="&amp;AT$6,INDIRECT($F$1&amp;dbP!$D$2&amp;":"&amp;dbP!$D$2),"&lt;="&amp;AT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U397" s="1">
        <f ca="1">SUMIFS(INDIRECT($F$1&amp;$F397&amp;":"&amp;$F397),INDIRECT($F$1&amp;dbP!$D$2&amp;":"&amp;dbP!$D$2),"&gt;="&amp;AU$6,INDIRECT($F$1&amp;dbP!$D$2&amp;":"&amp;dbP!$D$2),"&lt;="&amp;AU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V397" s="1">
        <f ca="1">SUMIFS(INDIRECT($F$1&amp;$F397&amp;":"&amp;$F397),INDIRECT($F$1&amp;dbP!$D$2&amp;":"&amp;dbP!$D$2),"&gt;="&amp;AV$6,INDIRECT($F$1&amp;dbP!$D$2&amp;":"&amp;dbP!$D$2),"&lt;="&amp;AV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W397" s="1">
        <f ca="1">SUMIFS(INDIRECT($F$1&amp;$F397&amp;":"&amp;$F397),INDIRECT($F$1&amp;dbP!$D$2&amp;":"&amp;dbP!$D$2),"&gt;="&amp;AW$6,INDIRECT($F$1&amp;dbP!$D$2&amp;":"&amp;dbP!$D$2),"&lt;="&amp;AW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X397" s="1">
        <f ca="1">SUMIFS(INDIRECT($F$1&amp;$F397&amp;":"&amp;$F397),INDIRECT($F$1&amp;dbP!$D$2&amp;":"&amp;dbP!$D$2),"&gt;="&amp;AX$6,INDIRECT($F$1&amp;dbP!$D$2&amp;":"&amp;dbP!$D$2),"&lt;="&amp;AX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Y397" s="1">
        <f ca="1">SUMIFS(INDIRECT($F$1&amp;$F397&amp;":"&amp;$F397),INDIRECT($F$1&amp;dbP!$D$2&amp;":"&amp;dbP!$D$2),"&gt;="&amp;AY$6,INDIRECT($F$1&amp;dbP!$D$2&amp;":"&amp;dbP!$D$2),"&lt;="&amp;AY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AZ397" s="1">
        <f ca="1">SUMIFS(INDIRECT($F$1&amp;$F397&amp;":"&amp;$F397),INDIRECT($F$1&amp;dbP!$D$2&amp;":"&amp;dbP!$D$2),"&gt;="&amp;AZ$6,INDIRECT($F$1&amp;dbP!$D$2&amp;":"&amp;dbP!$D$2),"&lt;="&amp;AZ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A397" s="1">
        <f ca="1">SUMIFS(INDIRECT($F$1&amp;$F397&amp;":"&amp;$F397),INDIRECT($F$1&amp;dbP!$D$2&amp;":"&amp;dbP!$D$2),"&gt;="&amp;BA$6,INDIRECT($F$1&amp;dbP!$D$2&amp;":"&amp;dbP!$D$2),"&lt;="&amp;BA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B397" s="1">
        <f ca="1">SUMIFS(INDIRECT($F$1&amp;$F397&amp;":"&amp;$F397),INDIRECT($F$1&amp;dbP!$D$2&amp;":"&amp;dbP!$D$2),"&gt;="&amp;BB$6,INDIRECT($F$1&amp;dbP!$D$2&amp;":"&amp;dbP!$D$2),"&lt;="&amp;BB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C397" s="1">
        <f ca="1">SUMIFS(INDIRECT($F$1&amp;$F397&amp;":"&amp;$F397),INDIRECT($F$1&amp;dbP!$D$2&amp;":"&amp;dbP!$D$2),"&gt;="&amp;BC$6,INDIRECT($F$1&amp;dbP!$D$2&amp;":"&amp;dbP!$D$2),"&lt;="&amp;BC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D397" s="1">
        <f ca="1">SUMIFS(INDIRECT($F$1&amp;$F397&amp;":"&amp;$F397),INDIRECT($F$1&amp;dbP!$D$2&amp;":"&amp;dbP!$D$2),"&gt;="&amp;BD$6,INDIRECT($F$1&amp;dbP!$D$2&amp;":"&amp;dbP!$D$2),"&lt;="&amp;BD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  <c r="BE397" s="1">
        <f ca="1">SUMIFS(INDIRECT($F$1&amp;$F397&amp;":"&amp;$F397),INDIRECT($F$1&amp;dbP!$D$2&amp;":"&amp;dbP!$D$2),"&gt;="&amp;BE$6,INDIRECT($F$1&amp;dbP!$D$2&amp;":"&amp;dbP!$D$2),"&lt;="&amp;BE$7,INDIRECT($F$1&amp;dbP!$O$2&amp;":"&amp;dbP!$O$2),$H397,INDIRECT($F$1&amp;dbP!$P$2&amp;":"&amp;dbP!$P$2),IF($I397=$J397,"*",$I397),INDIRECT($F$1&amp;dbP!$Q$2&amp;":"&amp;dbP!$Q$2),IF(OR($I397=$J397,"  "&amp;$I397=$J397),"*",RIGHT($J397,LEN($J397)-4)),INDIRECT($F$1&amp;dbP!$AC$2&amp;":"&amp;dbP!$AC$2),RepP!$J$3)</f>
        <v>0</v>
      </c>
    </row>
    <row r="398" spans="1:57" x14ac:dyDescent="0.3">
      <c r="B398" s="1">
        <f>MAX(B$246:B397)+1</f>
        <v>153</v>
      </c>
      <c r="D398" s="1" t="str">
        <f ca="1">INDIRECT($B$1&amp;Items!T$2&amp;$B398)</f>
        <v>CF(-)</v>
      </c>
      <c r="F398" s="1" t="str">
        <f ca="1">INDIRECT($B$1&amp;Items!P$2&amp;$B398)</f>
        <v>AA</v>
      </c>
      <c r="H398" s="13" t="str">
        <f ca="1">INDIRECT($B$1&amp;Items!M$2&amp;$B398)</f>
        <v>Оплата капзатрат</v>
      </c>
      <c r="I398" s="13" t="str">
        <f ca="1">IF(INDIRECT($B$1&amp;Items!N$2&amp;$B398)="",H398,INDIRECT($B$1&amp;Items!N$2&amp;$B398))</f>
        <v>Основные средства - тип - 1</v>
      </c>
      <c r="J398" s="1" t="str">
        <f ca="1">IF(INDIRECT($B$1&amp;Items!O$2&amp;$B398)="",IF(H398&lt;&gt;I398,"  "&amp;I398,I398),"    "&amp;INDIRECT($B$1&amp;Items!O$2&amp;$B398))</f>
        <v xml:space="preserve">    Капзатраты - тип - 1 - 5</v>
      </c>
      <c r="S398" s="1">
        <f ca="1">SUM($U398:INDIRECT(ADDRESS(ROW(),SUMIFS($1:$1,$5:$5,MAX($5:$5)))))</f>
        <v>1504800</v>
      </c>
      <c r="V398" s="1">
        <f ca="1">SUMIFS(INDIRECT($F$1&amp;$F398&amp;":"&amp;$F398),INDIRECT($F$1&amp;dbP!$D$2&amp;":"&amp;dbP!$D$2),"&gt;="&amp;V$6,INDIRECT($F$1&amp;dbP!$D$2&amp;":"&amp;dbP!$D$2),"&lt;="&amp;V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W398" s="1">
        <f ca="1">SUMIFS(INDIRECT($F$1&amp;$F398&amp;":"&amp;$F398),INDIRECT($F$1&amp;dbP!$D$2&amp;":"&amp;dbP!$D$2),"&gt;="&amp;W$6,INDIRECT($F$1&amp;dbP!$D$2&amp;":"&amp;dbP!$D$2),"&lt;="&amp;W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1504800</v>
      </c>
      <c r="X398" s="1">
        <f ca="1">SUMIFS(INDIRECT($F$1&amp;$F398&amp;":"&amp;$F398),INDIRECT($F$1&amp;dbP!$D$2&amp;":"&amp;dbP!$D$2),"&gt;="&amp;X$6,INDIRECT($F$1&amp;dbP!$D$2&amp;":"&amp;dbP!$D$2),"&lt;="&amp;X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Y398" s="1">
        <f ca="1">SUMIFS(INDIRECT($F$1&amp;$F398&amp;":"&amp;$F398),INDIRECT($F$1&amp;dbP!$D$2&amp;":"&amp;dbP!$D$2),"&gt;="&amp;Y$6,INDIRECT($F$1&amp;dbP!$D$2&amp;":"&amp;dbP!$D$2),"&lt;="&amp;Y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Z398" s="1">
        <f ca="1">SUMIFS(INDIRECT($F$1&amp;$F398&amp;":"&amp;$F398),INDIRECT($F$1&amp;dbP!$D$2&amp;":"&amp;dbP!$D$2),"&gt;="&amp;Z$6,INDIRECT($F$1&amp;dbP!$D$2&amp;":"&amp;dbP!$D$2),"&lt;="&amp;Z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A398" s="1">
        <f ca="1">SUMIFS(INDIRECT($F$1&amp;$F398&amp;":"&amp;$F398),INDIRECT($F$1&amp;dbP!$D$2&amp;":"&amp;dbP!$D$2),"&gt;="&amp;AA$6,INDIRECT($F$1&amp;dbP!$D$2&amp;":"&amp;dbP!$D$2),"&lt;="&amp;AA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B398" s="1">
        <f ca="1">SUMIFS(INDIRECT($F$1&amp;$F398&amp;":"&amp;$F398),INDIRECT($F$1&amp;dbP!$D$2&amp;":"&amp;dbP!$D$2),"&gt;="&amp;AB$6,INDIRECT($F$1&amp;dbP!$D$2&amp;":"&amp;dbP!$D$2),"&lt;="&amp;AB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C398" s="1">
        <f ca="1">SUMIFS(INDIRECT($F$1&amp;$F398&amp;":"&amp;$F398),INDIRECT($F$1&amp;dbP!$D$2&amp;":"&amp;dbP!$D$2),"&gt;="&amp;AC$6,INDIRECT($F$1&amp;dbP!$D$2&amp;":"&amp;dbP!$D$2),"&lt;="&amp;AC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D398" s="1">
        <f ca="1">SUMIFS(INDIRECT($F$1&amp;$F398&amp;":"&amp;$F398),INDIRECT($F$1&amp;dbP!$D$2&amp;":"&amp;dbP!$D$2),"&gt;="&amp;AD$6,INDIRECT($F$1&amp;dbP!$D$2&amp;":"&amp;dbP!$D$2),"&lt;="&amp;AD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E398" s="1">
        <f ca="1">SUMIFS(INDIRECT($F$1&amp;$F398&amp;":"&amp;$F398),INDIRECT($F$1&amp;dbP!$D$2&amp;":"&amp;dbP!$D$2),"&gt;="&amp;AE$6,INDIRECT($F$1&amp;dbP!$D$2&amp;":"&amp;dbP!$D$2),"&lt;="&amp;AE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F398" s="1">
        <f ca="1">SUMIFS(INDIRECT($F$1&amp;$F398&amp;":"&amp;$F398),INDIRECT($F$1&amp;dbP!$D$2&amp;":"&amp;dbP!$D$2),"&gt;="&amp;AF$6,INDIRECT($F$1&amp;dbP!$D$2&amp;":"&amp;dbP!$D$2),"&lt;="&amp;AF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G398" s="1">
        <f ca="1">SUMIFS(INDIRECT($F$1&amp;$F398&amp;":"&amp;$F398),INDIRECT($F$1&amp;dbP!$D$2&amp;":"&amp;dbP!$D$2),"&gt;="&amp;AG$6,INDIRECT($F$1&amp;dbP!$D$2&amp;":"&amp;dbP!$D$2),"&lt;="&amp;AG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H398" s="1">
        <f ca="1">SUMIFS(INDIRECT($F$1&amp;$F398&amp;":"&amp;$F398),INDIRECT($F$1&amp;dbP!$D$2&amp;":"&amp;dbP!$D$2),"&gt;="&amp;AH$6,INDIRECT($F$1&amp;dbP!$D$2&amp;":"&amp;dbP!$D$2),"&lt;="&amp;AH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I398" s="1">
        <f ca="1">SUMIFS(INDIRECT($F$1&amp;$F398&amp;":"&amp;$F398),INDIRECT($F$1&amp;dbP!$D$2&amp;":"&amp;dbP!$D$2),"&gt;="&amp;AI$6,INDIRECT($F$1&amp;dbP!$D$2&amp;":"&amp;dbP!$D$2),"&lt;="&amp;AI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J398" s="1">
        <f ca="1">SUMIFS(INDIRECT($F$1&amp;$F398&amp;":"&amp;$F398),INDIRECT($F$1&amp;dbP!$D$2&amp;":"&amp;dbP!$D$2),"&gt;="&amp;AJ$6,INDIRECT($F$1&amp;dbP!$D$2&amp;":"&amp;dbP!$D$2),"&lt;="&amp;AJ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K398" s="1">
        <f ca="1">SUMIFS(INDIRECT($F$1&amp;$F398&amp;":"&amp;$F398),INDIRECT($F$1&amp;dbP!$D$2&amp;":"&amp;dbP!$D$2),"&gt;="&amp;AK$6,INDIRECT($F$1&amp;dbP!$D$2&amp;":"&amp;dbP!$D$2),"&lt;="&amp;AK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L398" s="1">
        <f ca="1">SUMIFS(INDIRECT($F$1&amp;$F398&amp;":"&amp;$F398),INDIRECT($F$1&amp;dbP!$D$2&amp;":"&amp;dbP!$D$2),"&gt;="&amp;AL$6,INDIRECT($F$1&amp;dbP!$D$2&amp;":"&amp;dbP!$D$2),"&lt;="&amp;AL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M398" s="1">
        <f ca="1">SUMIFS(INDIRECT($F$1&amp;$F398&amp;":"&amp;$F398),INDIRECT($F$1&amp;dbP!$D$2&amp;":"&amp;dbP!$D$2),"&gt;="&amp;AM$6,INDIRECT($F$1&amp;dbP!$D$2&amp;":"&amp;dbP!$D$2),"&lt;="&amp;AM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N398" s="1">
        <f ca="1">SUMIFS(INDIRECT($F$1&amp;$F398&amp;":"&amp;$F398),INDIRECT($F$1&amp;dbP!$D$2&amp;":"&amp;dbP!$D$2),"&gt;="&amp;AN$6,INDIRECT($F$1&amp;dbP!$D$2&amp;":"&amp;dbP!$D$2),"&lt;="&amp;AN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O398" s="1">
        <f ca="1">SUMIFS(INDIRECT($F$1&amp;$F398&amp;":"&amp;$F398),INDIRECT($F$1&amp;dbP!$D$2&amp;":"&amp;dbP!$D$2),"&gt;="&amp;AO$6,INDIRECT($F$1&amp;dbP!$D$2&amp;":"&amp;dbP!$D$2),"&lt;="&amp;AO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P398" s="1">
        <f ca="1">SUMIFS(INDIRECT($F$1&amp;$F398&amp;":"&amp;$F398),INDIRECT($F$1&amp;dbP!$D$2&amp;":"&amp;dbP!$D$2),"&gt;="&amp;AP$6,INDIRECT($F$1&amp;dbP!$D$2&amp;":"&amp;dbP!$D$2),"&lt;="&amp;AP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Q398" s="1">
        <f ca="1">SUMIFS(INDIRECT($F$1&amp;$F398&amp;":"&amp;$F398),INDIRECT($F$1&amp;dbP!$D$2&amp;":"&amp;dbP!$D$2),"&gt;="&amp;AQ$6,INDIRECT($F$1&amp;dbP!$D$2&amp;":"&amp;dbP!$D$2),"&lt;="&amp;AQ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R398" s="1">
        <f ca="1">SUMIFS(INDIRECT($F$1&amp;$F398&amp;":"&amp;$F398),INDIRECT($F$1&amp;dbP!$D$2&amp;":"&amp;dbP!$D$2),"&gt;="&amp;AR$6,INDIRECT($F$1&amp;dbP!$D$2&amp;":"&amp;dbP!$D$2),"&lt;="&amp;AR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S398" s="1">
        <f ca="1">SUMIFS(INDIRECT($F$1&amp;$F398&amp;":"&amp;$F398),INDIRECT($F$1&amp;dbP!$D$2&amp;":"&amp;dbP!$D$2),"&gt;="&amp;AS$6,INDIRECT($F$1&amp;dbP!$D$2&amp;":"&amp;dbP!$D$2),"&lt;="&amp;AS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T398" s="1">
        <f ca="1">SUMIFS(INDIRECT($F$1&amp;$F398&amp;":"&amp;$F398),INDIRECT($F$1&amp;dbP!$D$2&amp;":"&amp;dbP!$D$2),"&gt;="&amp;AT$6,INDIRECT($F$1&amp;dbP!$D$2&amp;":"&amp;dbP!$D$2),"&lt;="&amp;AT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U398" s="1">
        <f ca="1">SUMIFS(INDIRECT($F$1&amp;$F398&amp;":"&amp;$F398),INDIRECT($F$1&amp;dbP!$D$2&amp;":"&amp;dbP!$D$2),"&gt;="&amp;AU$6,INDIRECT($F$1&amp;dbP!$D$2&amp;":"&amp;dbP!$D$2),"&lt;="&amp;AU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V398" s="1">
        <f ca="1">SUMIFS(INDIRECT($F$1&amp;$F398&amp;":"&amp;$F398),INDIRECT($F$1&amp;dbP!$D$2&amp;":"&amp;dbP!$D$2),"&gt;="&amp;AV$6,INDIRECT($F$1&amp;dbP!$D$2&amp;":"&amp;dbP!$D$2),"&lt;="&amp;AV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W398" s="1">
        <f ca="1">SUMIFS(INDIRECT($F$1&amp;$F398&amp;":"&amp;$F398),INDIRECT($F$1&amp;dbP!$D$2&amp;":"&amp;dbP!$D$2),"&gt;="&amp;AW$6,INDIRECT($F$1&amp;dbP!$D$2&amp;":"&amp;dbP!$D$2),"&lt;="&amp;AW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X398" s="1">
        <f ca="1">SUMIFS(INDIRECT($F$1&amp;$F398&amp;":"&amp;$F398),INDIRECT($F$1&amp;dbP!$D$2&amp;":"&amp;dbP!$D$2),"&gt;="&amp;AX$6,INDIRECT($F$1&amp;dbP!$D$2&amp;":"&amp;dbP!$D$2),"&lt;="&amp;AX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Y398" s="1">
        <f ca="1">SUMIFS(INDIRECT($F$1&amp;$F398&amp;":"&amp;$F398),INDIRECT($F$1&amp;dbP!$D$2&amp;":"&amp;dbP!$D$2),"&gt;="&amp;AY$6,INDIRECT($F$1&amp;dbP!$D$2&amp;":"&amp;dbP!$D$2),"&lt;="&amp;AY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AZ398" s="1">
        <f ca="1">SUMIFS(INDIRECT($F$1&amp;$F398&amp;":"&amp;$F398),INDIRECT($F$1&amp;dbP!$D$2&amp;":"&amp;dbP!$D$2),"&gt;="&amp;AZ$6,INDIRECT($F$1&amp;dbP!$D$2&amp;":"&amp;dbP!$D$2),"&lt;="&amp;AZ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A398" s="1">
        <f ca="1">SUMIFS(INDIRECT($F$1&amp;$F398&amp;":"&amp;$F398),INDIRECT($F$1&amp;dbP!$D$2&amp;":"&amp;dbP!$D$2),"&gt;="&amp;BA$6,INDIRECT($F$1&amp;dbP!$D$2&amp;":"&amp;dbP!$D$2),"&lt;="&amp;BA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B398" s="1">
        <f ca="1">SUMIFS(INDIRECT($F$1&amp;$F398&amp;":"&amp;$F398),INDIRECT($F$1&amp;dbP!$D$2&amp;":"&amp;dbP!$D$2),"&gt;="&amp;BB$6,INDIRECT($F$1&amp;dbP!$D$2&amp;":"&amp;dbP!$D$2),"&lt;="&amp;BB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C398" s="1">
        <f ca="1">SUMIFS(INDIRECT($F$1&amp;$F398&amp;":"&amp;$F398),INDIRECT($F$1&amp;dbP!$D$2&amp;":"&amp;dbP!$D$2),"&gt;="&amp;BC$6,INDIRECT($F$1&amp;dbP!$D$2&amp;":"&amp;dbP!$D$2),"&lt;="&amp;BC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D398" s="1">
        <f ca="1">SUMIFS(INDIRECT($F$1&amp;$F398&amp;":"&amp;$F398),INDIRECT($F$1&amp;dbP!$D$2&amp;":"&amp;dbP!$D$2),"&gt;="&amp;BD$6,INDIRECT($F$1&amp;dbP!$D$2&amp;":"&amp;dbP!$D$2),"&lt;="&amp;BD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  <c r="BE398" s="1">
        <f ca="1">SUMIFS(INDIRECT($F$1&amp;$F398&amp;":"&amp;$F398),INDIRECT($F$1&amp;dbP!$D$2&amp;":"&amp;dbP!$D$2),"&gt;="&amp;BE$6,INDIRECT($F$1&amp;dbP!$D$2&amp;":"&amp;dbP!$D$2),"&lt;="&amp;BE$7,INDIRECT($F$1&amp;dbP!$O$2&amp;":"&amp;dbP!$O$2),$H398,INDIRECT($F$1&amp;dbP!$P$2&amp;":"&amp;dbP!$P$2),IF($I398=$J398,"*",$I398),INDIRECT($F$1&amp;dbP!$Q$2&amp;":"&amp;dbP!$Q$2),IF(OR($I398=$J398,"  "&amp;$I398=$J398),"*",RIGHT($J398,LEN($J398)-4)),INDIRECT($F$1&amp;dbP!$AC$2&amp;":"&amp;dbP!$AC$2),RepP!$J$3)</f>
        <v>0</v>
      </c>
    </row>
    <row r="399" spans="1:57" x14ac:dyDescent="0.3">
      <c r="B399" s="1">
        <f>MAX(B$246:B398)+1</f>
        <v>154</v>
      </c>
      <c r="D399" s="1" t="str">
        <f ca="1">INDIRECT($B$1&amp;Items!T$2&amp;$B399)</f>
        <v>CF(-)</v>
      </c>
      <c r="F399" s="1" t="str">
        <f ca="1">INDIRECT($B$1&amp;Items!P$2&amp;$B399)</f>
        <v>AA</v>
      </c>
      <c r="H399" s="13" t="str">
        <f ca="1">INDIRECT($B$1&amp;Items!M$2&amp;$B399)</f>
        <v>Оплата капзатрат</v>
      </c>
      <c r="I399" s="13" t="str">
        <f ca="1">IF(INDIRECT($B$1&amp;Items!N$2&amp;$B399)="",H399,INDIRECT($B$1&amp;Items!N$2&amp;$B399))</f>
        <v>Основные средства - тип - 1</v>
      </c>
      <c r="J399" s="1" t="str">
        <f ca="1">IF(INDIRECT($B$1&amp;Items!O$2&amp;$B399)="",IF(H399&lt;&gt;I399,"  "&amp;I399,I399),"    "&amp;INDIRECT($B$1&amp;Items!O$2&amp;$B399))</f>
        <v xml:space="preserve">    Капзатраты - тип - 1 - 6</v>
      </c>
      <c r="S399" s="1">
        <f ca="1">SUM($U399:INDIRECT(ADDRESS(ROW(),SUMIFS($1:$1,$5:$5,MAX($5:$5)))))</f>
        <v>3496060</v>
      </c>
      <c r="V399" s="1">
        <f ca="1">SUMIFS(INDIRECT($F$1&amp;$F399&amp;":"&amp;$F399),INDIRECT($F$1&amp;dbP!$D$2&amp;":"&amp;dbP!$D$2),"&gt;="&amp;V$6,INDIRECT($F$1&amp;dbP!$D$2&amp;":"&amp;dbP!$D$2),"&lt;="&amp;V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W399" s="1">
        <f ca="1">SUMIFS(INDIRECT($F$1&amp;$F399&amp;":"&amp;$F399),INDIRECT($F$1&amp;dbP!$D$2&amp;":"&amp;dbP!$D$2),"&gt;="&amp;W$6,INDIRECT($F$1&amp;dbP!$D$2&amp;":"&amp;dbP!$D$2),"&lt;="&amp;W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3496060</v>
      </c>
      <c r="X399" s="1">
        <f ca="1">SUMIFS(INDIRECT($F$1&amp;$F399&amp;":"&amp;$F399),INDIRECT($F$1&amp;dbP!$D$2&amp;":"&amp;dbP!$D$2),"&gt;="&amp;X$6,INDIRECT($F$1&amp;dbP!$D$2&amp;":"&amp;dbP!$D$2),"&lt;="&amp;X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Y399" s="1">
        <f ca="1">SUMIFS(INDIRECT($F$1&amp;$F399&amp;":"&amp;$F399),INDIRECT($F$1&amp;dbP!$D$2&amp;":"&amp;dbP!$D$2),"&gt;="&amp;Y$6,INDIRECT($F$1&amp;dbP!$D$2&amp;":"&amp;dbP!$D$2),"&lt;="&amp;Y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Z399" s="1">
        <f ca="1">SUMIFS(INDIRECT($F$1&amp;$F399&amp;":"&amp;$F399),INDIRECT($F$1&amp;dbP!$D$2&amp;":"&amp;dbP!$D$2),"&gt;="&amp;Z$6,INDIRECT($F$1&amp;dbP!$D$2&amp;":"&amp;dbP!$D$2),"&lt;="&amp;Z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A399" s="1">
        <f ca="1">SUMIFS(INDIRECT($F$1&amp;$F399&amp;":"&amp;$F399),INDIRECT($F$1&amp;dbP!$D$2&amp;":"&amp;dbP!$D$2),"&gt;="&amp;AA$6,INDIRECT($F$1&amp;dbP!$D$2&amp;":"&amp;dbP!$D$2),"&lt;="&amp;AA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B399" s="1">
        <f ca="1">SUMIFS(INDIRECT($F$1&amp;$F399&amp;":"&amp;$F399),INDIRECT($F$1&amp;dbP!$D$2&amp;":"&amp;dbP!$D$2),"&gt;="&amp;AB$6,INDIRECT($F$1&amp;dbP!$D$2&amp;":"&amp;dbP!$D$2),"&lt;="&amp;AB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C399" s="1">
        <f ca="1">SUMIFS(INDIRECT($F$1&amp;$F399&amp;":"&amp;$F399),INDIRECT($F$1&amp;dbP!$D$2&amp;":"&amp;dbP!$D$2),"&gt;="&amp;AC$6,INDIRECT($F$1&amp;dbP!$D$2&amp;":"&amp;dbP!$D$2),"&lt;="&amp;AC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D399" s="1">
        <f ca="1">SUMIFS(INDIRECT($F$1&amp;$F399&amp;":"&amp;$F399),INDIRECT($F$1&amp;dbP!$D$2&amp;":"&amp;dbP!$D$2),"&gt;="&amp;AD$6,INDIRECT($F$1&amp;dbP!$D$2&amp;":"&amp;dbP!$D$2),"&lt;="&amp;AD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E399" s="1">
        <f ca="1">SUMIFS(INDIRECT($F$1&amp;$F399&amp;":"&amp;$F399),INDIRECT($F$1&amp;dbP!$D$2&amp;":"&amp;dbP!$D$2),"&gt;="&amp;AE$6,INDIRECT($F$1&amp;dbP!$D$2&amp;":"&amp;dbP!$D$2),"&lt;="&amp;AE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F399" s="1">
        <f ca="1">SUMIFS(INDIRECT($F$1&amp;$F399&amp;":"&amp;$F399),INDIRECT($F$1&amp;dbP!$D$2&amp;":"&amp;dbP!$D$2),"&gt;="&amp;AF$6,INDIRECT($F$1&amp;dbP!$D$2&amp;":"&amp;dbP!$D$2),"&lt;="&amp;AF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G399" s="1">
        <f ca="1">SUMIFS(INDIRECT($F$1&amp;$F399&amp;":"&amp;$F399),INDIRECT($F$1&amp;dbP!$D$2&amp;":"&amp;dbP!$D$2),"&gt;="&amp;AG$6,INDIRECT($F$1&amp;dbP!$D$2&amp;":"&amp;dbP!$D$2),"&lt;="&amp;AG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H399" s="1">
        <f ca="1">SUMIFS(INDIRECT($F$1&amp;$F399&amp;":"&amp;$F399),INDIRECT($F$1&amp;dbP!$D$2&amp;":"&amp;dbP!$D$2),"&gt;="&amp;AH$6,INDIRECT($F$1&amp;dbP!$D$2&amp;":"&amp;dbP!$D$2),"&lt;="&amp;AH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I399" s="1">
        <f ca="1">SUMIFS(INDIRECT($F$1&amp;$F399&amp;":"&amp;$F399),INDIRECT($F$1&amp;dbP!$D$2&amp;":"&amp;dbP!$D$2),"&gt;="&amp;AI$6,INDIRECT($F$1&amp;dbP!$D$2&amp;":"&amp;dbP!$D$2),"&lt;="&amp;AI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J399" s="1">
        <f ca="1">SUMIFS(INDIRECT($F$1&amp;$F399&amp;":"&amp;$F399),INDIRECT($F$1&amp;dbP!$D$2&amp;":"&amp;dbP!$D$2),"&gt;="&amp;AJ$6,INDIRECT($F$1&amp;dbP!$D$2&amp;":"&amp;dbP!$D$2),"&lt;="&amp;AJ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K399" s="1">
        <f ca="1">SUMIFS(INDIRECT($F$1&amp;$F399&amp;":"&amp;$F399),INDIRECT($F$1&amp;dbP!$D$2&amp;":"&amp;dbP!$D$2),"&gt;="&amp;AK$6,INDIRECT($F$1&amp;dbP!$D$2&amp;":"&amp;dbP!$D$2),"&lt;="&amp;AK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L399" s="1">
        <f ca="1">SUMIFS(INDIRECT($F$1&amp;$F399&amp;":"&amp;$F399),INDIRECT($F$1&amp;dbP!$D$2&amp;":"&amp;dbP!$D$2),"&gt;="&amp;AL$6,INDIRECT($F$1&amp;dbP!$D$2&amp;":"&amp;dbP!$D$2),"&lt;="&amp;AL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M399" s="1">
        <f ca="1">SUMIFS(INDIRECT($F$1&amp;$F399&amp;":"&amp;$F399),INDIRECT($F$1&amp;dbP!$D$2&amp;":"&amp;dbP!$D$2),"&gt;="&amp;AM$6,INDIRECT($F$1&amp;dbP!$D$2&amp;":"&amp;dbP!$D$2),"&lt;="&amp;AM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N399" s="1">
        <f ca="1">SUMIFS(INDIRECT($F$1&amp;$F399&amp;":"&amp;$F399),INDIRECT($F$1&amp;dbP!$D$2&amp;":"&amp;dbP!$D$2),"&gt;="&amp;AN$6,INDIRECT($F$1&amp;dbP!$D$2&amp;":"&amp;dbP!$D$2),"&lt;="&amp;AN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O399" s="1">
        <f ca="1">SUMIFS(INDIRECT($F$1&amp;$F399&amp;":"&amp;$F399),INDIRECT($F$1&amp;dbP!$D$2&amp;":"&amp;dbP!$D$2),"&gt;="&amp;AO$6,INDIRECT($F$1&amp;dbP!$D$2&amp;":"&amp;dbP!$D$2),"&lt;="&amp;AO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P399" s="1">
        <f ca="1">SUMIFS(INDIRECT($F$1&amp;$F399&amp;":"&amp;$F399),INDIRECT($F$1&amp;dbP!$D$2&amp;":"&amp;dbP!$D$2),"&gt;="&amp;AP$6,INDIRECT($F$1&amp;dbP!$D$2&amp;":"&amp;dbP!$D$2),"&lt;="&amp;AP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Q399" s="1">
        <f ca="1">SUMIFS(INDIRECT($F$1&amp;$F399&amp;":"&amp;$F399),INDIRECT($F$1&amp;dbP!$D$2&amp;":"&amp;dbP!$D$2),"&gt;="&amp;AQ$6,INDIRECT($F$1&amp;dbP!$D$2&amp;":"&amp;dbP!$D$2),"&lt;="&amp;AQ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R399" s="1">
        <f ca="1">SUMIFS(INDIRECT($F$1&amp;$F399&amp;":"&amp;$F399),INDIRECT($F$1&amp;dbP!$D$2&amp;":"&amp;dbP!$D$2),"&gt;="&amp;AR$6,INDIRECT($F$1&amp;dbP!$D$2&amp;":"&amp;dbP!$D$2),"&lt;="&amp;AR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S399" s="1">
        <f ca="1">SUMIFS(INDIRECT($F$1&amp;$F399&amp;":"&amp;$F399),INDIRECT($F$1&amp;dbP!$D$2&amp;":"&amp;dbP!$D$2),"&gt;="&amp;AS$6,INDIRECT($F$1&amp;dbP!$D$2&amp;":"&amp;dbP!$D$2),"&lt;="&amp;AS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T399" s="1">
        <f ca="1">SUMIFS(INDIRECT($F$1&amp;$F399&amp;":"&amp;$F399),INDIRECT($F$1&amp;dbP!$D$2&amp;":"&amp;dbP!$D$2),"&gt;="&amp;AT$6,INDIRECT($F$1&amp;dbP!$D$2&amp;":"&amp;dbP!$D$2),"&lt;="&amp;AT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U399" s="1">
        <f ca="1">SUMIFS(INDIRECT($F$1&amp;$F399&amp;":"&amp;$F399),INDIRECT($F$1&amp;dbP!$D$2&amp;":"&amp;dbP!$D$2),"&gt;="&amp;AU$6,INDIRECT($F$1&amp;dbP!$D$2&amp;":"&amp;dbP!$D$2),"&lt;="&amp;AU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V399" s="1">
        <f ca="1">SUMIFS(INDIRECT($F$1&amp;$F399&amp;":"&amp;$F399),INDIRECT($F$1&amp;dbP!$D$2&amp;":"&amp;dbP!$D$2),"&gt;="&amp;AV$6,INDIRECT($F$1&amp;dbP!$D$2&amp;":"&amp;dbP!$D$2),"&lt;="&amp;AV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W399" s="1">
        <f ca="1">SUMIFS(INDIRECT($F$1&amp;$F399&amp;":"&amp;$F399),INDIRECT($F$1&amp;dbP!$D$2&amp;":"&amp;dbP!$D$2),"&gt;="&amp;AW$6,INDIRECT($F$1&amp;dbP!$D$2&amp;":"&amp;dbP!$D$2),"&lt;="&amp;AW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X399" s="1">
        <f ca="1">SUMIFS(INDIRECT($F$1&amp;$F399&amp;":"&amp;$F399),INDIRECT($F$1&amp;dbP!$D$2&amp;":"&amp;dbP!$D$2),"&gt;="&amp;AX$6,INDIRECT($F$1&amp;dbP!$D$2&amp;":"&amp;dbP!$D$2),"&lt;="&amp;AX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Y399" s="1">
        <f ca="1">SUMIFS(INDIRECT($F$1&amp;$F399&amp;":"&amp;$F399),INDIRECT($F$1&amp;dbP!$D$2&amp;":"&amp;dbP!$D$2),"&gt;="&amp;AY$6,INDIRECT($F$1&amp;dbP!$D$2&amp;":"&amp;dbP!$D$2),"&lt;="&amp;AY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AZ399" s="1">
        <f ca="1">SUMIFS(INDIRECT($F$1&amp;$F399&amp;":"&amp;$F399),INDIRECT($F$1&amp;dbP!$D$2&amp;":"&amp;dbP!$D$2),"&gt;="&amp;AZ$6,INDIRECT($F$1&amp;dbP!$D$2&amp;":"&amp;dbP!$D$2),"&lt;="&amp;AZ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A399" s="1">
        <f ca="1">SUMIFS(INDIRECT($F$1&amp;$F399&amp;":"&amp;$F399),INDIRECT($F$1&amp;dbP!$D$2&amp;":"&amp;dbP!$D$2),"&gt;="&amp;BA$6,INDIRECT($F$1&amp;dbP!$D$2&amp;":"&amp;dbP!$D$2),"&lt;="&amp;BA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B399" s="1">
        <f ca="1">SUMIFS(INDIRECT($F$1&amp;$F399&amp;":"&amp;$F399),INDIRECT($F$1&amp;dbP!$D$2&amp;":"&amp;dbP!$D$2),"&gt;="&amp;BB$6,INDIRECT($F$1&amp;dbP!$D$2&amp;":"&amp;dbP!$D$2),"&lt;="&amp;BB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C399" s="1">
        <f ca="1">SUMIFS(INDIRECT($F$1&amp;$F399&amp;":"&amp;$F399),INDIRECT($F$1&amp;dbP!$D$2&amp;":"&amp;dbP!$D$2),"&gt;="&amp;BC$6,INDIRECT($F$1&amp;dbP!$D$2&amp;":"&amp;dbP!$D$2),"&lt;="&amp;BC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D399" s="1">
        <f ca="1">SUMIFS(INDIRECT($F$1&amp;$F399&amp;":"&amp;$F399),INDIRECT($F$1&amp;dbP!$D$2&amp;":"&amp;dbP!$D$2),"&gt;="&amp;BD$6,INDIRECT($F$1&amp;dbP!$D$2&amp;":"&amp;dbP!$D$2),"&lt;="&amp;BD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  <c r="BE399" s="1">
        <f ca="1">SUMIFS(INDIRECT($F$1&amp;$F399&amp;":"&amp;$F399),INDIRECT($F$1&amp;dbP!$D$2&amp;":"&amp;dbP!$D$2),"&gt;="&amp;BE$6,INDIRECT($F$1&amp;dbP!$D$2&amp;":"&amp;dbP!$D$2),"&lt;="&amp;BE$7,INDIRECT($F$1&amp;dbP!$O$2&amp;":"&amp;dbP!$O$2),$H399,INDIRECT($F$1&amp;dbP!$P$2&amp;":"&amp;dbP!$P$2),IF($I399=$J399,"*",$I399),INDIRECT($F$1&amp;dbP!$Q$2&amp;":"&amp;dbP!$Q$2),IF(OR($I399=$J399,"  "&amp;$I399=$J399),"*",RIGHT($J399,LEN($J399)-4)),INDIRECT($F$1&amp;dbP!$AC$2&amp;":"&amp;dbP!$AC$2),RepP!$J$3)</f>
        <v>0</v>
      </c>
    </row>
    <row r="400" spans="1:57" x14ac:dyDescent="0.3">
      <c r="B400" s="1">
        <f>MAX(B$246:B399)+1</f>
        <v>155</v>
      </c>
      <c r="D400" s="1" t="str">
        <f ca="1">INDIRECT($B$1&amp;Items!T$2&amp;$B400)</f>
        <v>CF(-)</v>
      </c>
      <c r="F400" s="1" t="str">
        <f ca="1">INDIRECT($B$1&amp;Items!P$2&amp;$B400)</f>
        <v>AA</v>
      </c>
      <c r="H400" s="13" t="str">
        <f ca="1">INDIRECT($B$1&amp;Items!M$2&amp;$B400)</f>
        <v>Оплата капзатрат</v>
      </c>
      <c r="I400" s="13" t="str">
        <f ca="1">IF(INDIRECT($B$1&amp;Items!N$2&amp;$B400)="",H400,INDIRECT($B$1&amp;Items!N$2&amp;$B400))</f>
        <v>Основные средства - тип - 1</v>
      </c>
      <c r="J400" s="1" t="str">
        <f ca="1">IF(INDIRECT($B$1&amp;Items!O$2&amp;$B400)="",IF(H400&lt;&gt;I400,"  "&amp;I400,I400),"    "&amp;INDIRECT($B$1&amp;Items!O$2&amp;$B400))</f>
        <v xml:space="preserve">    Капзатраты - тип - 1 - 7</v>
      </c>
      <c r="S400" s="1">
        <f ca="1">SUM($U400:INDIRECT(ADDRESS(ROW(),SUMIFS($1:$1,$5:$5,MAX($5:$5)))))</f>
        <v>722906.25</v>
      </c>
      <c r="V400" s="1">
        <f ca="1">SUMIFS(INDIRECT($F$1&amp;$F400&amp;":"&amp;$F400),INDIRECT($F$1&amp;dbP!$D$2&amp;":"&amp;dbP!$D$2),"&gt;="&amp;V$6,INDIRECT($F$1&amp;dbP!$D$2&amp;":"&amp;dbP!$D$2),"&lt;="&amp;V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W400" s="1">
        <f ca="1">SUMIFS(INDIRECT($F$1&amp;$F400&amp;":"&amp;$F400),INDIRECT($F$1&amp;dbP!$D$2&amp;":"&amp;dbP!$D$2),"&gt;="&amp;W$6,INDIRECT($F$1&amp;dbP!$D$2&amp;":"&amp;dbP!$D$2),"&lt;="&amp;W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722906.25</v>
      </c>
      <c r="X400" s="1">
        <f ca="1">SUMIFS(INDIRECT($F$1&amp;$F400&amp;":"&amp;$F400),INDIRECT($F$1&amp;dbP!$D$2&amp;":"&amp;dbP!$D$2),"&gt;="&amp;X$6,INDIRECT($F$1&amp;dbP!$D$2&amp;":"&amp;dbP!$D$2),"&lt;="&amp;X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Y400" s="1">
        <f ca="1">SUMIFS(INDIRECT($F$1&amp;$F400&amp;":"&amp;$F400),INDIRECT($F$1&amp;dbP!$D$2&amp;":"&amp;dbP!$D$2),"&gt;="&amp;Y$6,INDIRECT($F$1&amp;dbP!$D$2&amp;":"&amp;dbP!$D$2),"&lt;="&amp;Y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Z400" s="1">
        <f ca="1">SUMIFS(INDIRECT($F$1&amp;$F400&amp;":"&amp;$F400),INDIRECT($F$1&amp;dbP!$D$2&amp;":"&amp;dbP!$D$2),"&gt;="&amp;Z$6,INDIRECT($F$1&amp;dbP!$D$2&amp;":"&amp;dbP!$D$2),"&lt;="&amp;Z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A400" s="1">
        <f ca="1">SUMIFS(INDIRECT($F$1&amp;$F400&amp;":"&amp;$F400),INDIRECT($F$1&amp;dbP!$D$2&amp;":"&amp;dbP!$D$2),"&gt;="&amp;AA$6,INDIRECT($F$1&amp;dbP!$D$2&amp;":"&amp;dbP!$D$2),"&lt;="&amp;AA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B400" s="1">
        <f ca="1">SUMIFS(INDIRECT($F$1&amp;$F400&amp;":"&amp;$F400),INDIRECT($F$1&amp;dbP!$D$2&amp;":"&amp;dbP!$D$2),"&gt;="&amp;AB$6,INDIRECT($F$1&amp;dbP!$D$2&amp;":"&amp;dbP!$D$2),"&lt;="&amp;AB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C400" s="1">
        <f ca="1">SUMIFS(INDIRECT($F$1&amp;$F400&amp;":"&amp;$F400),INDIRECT($F$1&amp;dbP!$D$2&amp;":"&amp;dbP!$D$2),"&gt;="&amp;AC$6,INDIRECT($F$1&amp;dbP!$D$2&amp;":"&amp;dbP!$D$2),"&lt;="&amp;AC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D400" s="1">
        <f ca="1">SUMIFS(INDIRECT($F$1&amp;$F400&amp;":"&amp;$F400),INDIRECT($F$1&amp;dbP!$D$2&amp;":"&amp;dbP!$D$2),"&gt;="&amp;AD$6,INDIRECT($F$1&amp;dbP!$D$2&amp;":"&amp;dbP!$D$2),"&lt;="&amp;AD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E400" s="1">
        <f ca="1">SUMIFS(INDIRECT($F$1&amp;$F400&amp;":"&amp;$F400),INDIRECT($F$1&amp;dbP!$D$2&amp;":"&amp;dbP!$D$2),"&gt;="&amp;AE$6,INDIRECT($F$1&amp;dbP!$D$2&amp;":"&amp;dbP!$D$2),"&lt;="&amp;AE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F400" s="1">
        <f ca="1">SUMIFS(INDIRECT($F$1&amp;$F400&amp;":"&amp;$F400),INDIRECT($F$1&amp;dbP!$D$2&amp;":"&amp;dbP!$D$2),"&gt;="&amp;AF$6,INDIRECT($F$1&amp;dbP!$D$2&amp;":"&amp;dbP!$D$2),"&lt;="&amp;AF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G400" s="1">
        <f ca="1">SUMIFS(INDIRECT($F$1&amp;$F400&amp;":"&amp;$F400),INDIRECT($F$1&amp;dbP!$D$2&amp;":"&amp;dbP!$D$2),"&gt;="&amp;AG$6,INDIRECT($F$1&amp;dbP!$D$2&amp;":"&amp;dbP!$D$2),"&lt;="&amp;AG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H400" s="1">
        <f ca="1">SUMIFS(INDIRECT($F$1&amp;$F400&amp;":"&amp;$F400),INDIRECT($F$1&amp;dbP!$D$2&amp;":"&amp;dbP!$D$2),"&gt;="&amp;AH$6,INDIRECT($F$1&amp;dbP!$D$2&amp;":"&amp;dbP!$D$2),"&lt;="&amp;AH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I400" s="1">
        <f ca="1">SUMIFS(INDIRECT($F$1&amp;$F400&amp;":"&amp;$F400),INDIRECT($F$1&amp;dbP!$D$2&amp;":"&amp;dbP!$D$2),"&gt;="&amp;AI$6,INDIRECT($F$1&amp;dbP!$D$2&amp;":"&amp;dbP!$D$2),"&lt;="&amp;AI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J400" s="1">
        <f ca="1">SUMIFS(INDIRECT($F$1&amp;$F400&amp;":"&amp;$F400),INDIRECT($F$1&amp;dbP!$D$2&amp;":"&amp;dbP!$D$2),"&gt;="&amp;AJ$6,INDIRECT($F$1&amp;dbP!$D$2&amp;":"&amp;dbP!$D$2),"&lt;="&amp;AJ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K400" s="1">
        <f ca="1">SUMIFS(INDIRECT($F$1&amp;$F400&amp;":"&amp;$F400),INDIRECT($F$1&amp;dbP!$D$2&amp;":"&amp;dbP!$D$2),"&gt;="&amp;AK$6,INDIRECT($F$1&amp;dbP!$D$2&amp;":"&amp;dbP!$D$2),"&lt;="&amp;AK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L400" s="1">
        <f ca="1">SUMIFS(INDIRECT($F$1&amp;$F400&amp;":"&amp;$F400),INDIRECT($F$1&amp;dbP!$D$2&amp;":"&amp;dbP!$D$2),"&gt;="&amp;AL$6,INDIRECT($F$1&amp;dbP!$D$2&amp;":"&amp;dbP!$D$2),"&lt;="&amp;AL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M400" s="1">
        <f ca="1">SUMIFS(INDIRECT($F$1&amp;$F400&amp;":"&amp;$F400),INDIRECT($F$1&amp;dbP!$D$2&amp;":"&amp;dbP!$D$2),"&gt;="&amp;AM$6,INDIRECT($F$1&amp;dbP!$D$2&amp;":"&amp;dbP!$D$2),"&lt;="&amp;AM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N400" s="1">
        <f ca="1">SUMIFS(INDIRECT($F$1&amp;$F400&amp;":"&amp;$F400),INDIRECT($F$1&amp;dbP!$D$2&amp;":"&amp;dbP!$D$2),"&gt;="&amp;AN$6,INDIRECT($F$1&amp;dbP!$D$2&amp;":"&amp;dbP!$D$2),"&lt;="&amp;AN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O400" s="1">
        <f ca="1">SUMIFS(INDIRECT($F$1&amp;$F400&amp;":"&amp;$F400),INDIRECT($F$1&amp;dbP!$D$2&amp;":"&amp;dbP!$D$2),"&gt;="&amp;AO$6,INDIRECT($F$1&amp;dbP!$D$2&amp;":"&amp;dbP!$D$2),"&lt;="&amp;AO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P400" s="1">
        <f ca="1">SUMIFS(INDIRECT($F$1&amp;$F400&amp;":"&amp;$F400),INDIRECT($F$1&amp;dbP!$D$2&amp;":"&amp;dbP!$D$2),"&gt;="&amp;AP$6,INDIRECT($F$1&amp;dbP!$D$2&amp;":"&amp;dbP!$D$2),"&lt;="&amp;AP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Q400" s="1">
        <f ca="1">SUMIFS(INDIRECT($F$1&amp;$F400&amp;":"&amp;$F400),INDIRECT($F$1&amp;dbP!$D$2&amp;":"&amp;dbP!$D$2),"&gt;="&amp;AQ$6,INDIRECT($F$1&amp;dbP!$D$2&amp;":"&amp;dbP!$D$2),"&lt;="&amp;AQ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R400" s="1">
        <f ca="1">SUMIFS(INDIRECT($F$1&amp;$F400&amp;":"&amp;$F400),INDIRECT($F$1&amp;dbP!$D$2&amp;":"&amp;dbP!$D$2),"&gt;="&amp;AR$6,INDIRECT($F$1&amp;dbP!$D$2&amp;":"&amp;dbP!$D$2),"&lt;="&amp;AR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S400" s="1">
        <f ca="1">SUMIFS(INDIRECT($F$1&amp;$F400&amp;":"&amp;$F400),INDIRECT($F$1&amp;dbP!$D$2&amp;":"&amp;dbP!$D$2),"&gt;="&amp;AS$6,INDIRECT($F$1&amp;dbP!$D$2&amp;":"&amp;dbP!$D$2),"&lt;="&amp;AS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T400" s="1">
        <f ca="1">SUMIFS(INDIRECT($F$1&amp;$F400&amp;":"&amp;$F400),INDIRECT($F$1&amp;dbP!$D$2&amp;":"&amp;dbP!$D$2),"&gt;="&amp;AT$6,INDIRECT($F$1&amp;dbP!$D$2&amp;":"&amp;dbP!$D$2),"&lt;="&amp;AT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U400" s="1">
        <f ca="1">SUMIFS(INDIRECT($F$1&amp;$F400&amp;":"&amp;$F400),INDIRECT($F$1&amp;dbP!$D$2&amp;":"&amp;dbP!$D$2),"&gt;="&amp;AU$6,INDIRECT($F$1&amp;dbP!$D$2&amp;":"&amp;dbP!$D$2),"&lt;="&amp;AU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V400" s="1">
        <f ca="1">SUMIFS(INDIRECT($F$1&amp;$F400&amp;":"&amp;$F400),INDIRECT($F$1&amp;dbP!$D$2&amp;":"&amp;dbP!$D$2),"&gt;="&amp;AV$6,INDIRECT($F$1&amp;dbP!$D$2&amp;":"&amp;dbP!$D$2),"&lt;="&amp;AV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W400" s="1">
        <f ca="1">SUMIFS(INDIRECT($F$1&amp;$F400&amp;":"&amp;$F400),INDIRECT($F$1&amp;dbP!$D$2&amp;":"&amp;dbP!$D$2),"&gt;="&amp;AW$6,INDIRECT($F$1&amp;dbP!$D$2&amp;":"&amp;dbP!$D$2),"&lt;="&amp;AW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X400" s="1">
        <f ca="1">SUMIFS(INDIRECT($F$1&amp;$F400&amp;":"&amp;$F400),INDIRECT($F$1&amp;dbP!$D$2&amp;":"&amp;dbP!$D$2),"&gt;="&amp;AX$6,INDIRECT($F$1&amp;dbP!$D$2&amp;":"&amp;dbP!$D$2),"&lt;="&amp;AX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Y400" s="1">
        <f ca="1">SUMIFS(INDIRECT($F$1&amp;$F400&amp;":"&amp;$F400),INDIRECT($F$1&amp;dbP!$D$2&amp;":"&amp;dbP!$D$2),"&gt;="&amp;AY$6,INDIRECT($F$1&amp;dbP!$D$2&amp;":"&amp;dbP!$D$2),"&lt;="&amp;AY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AZ400" s="1">
        <f ca="1">SUMIFS(INDIRECT($F$1&amp;$F400&amp;":"&amp;$F400),INDIRECT($F$1&amp;dbP!$D$2&amp;":"&amp;dbP!$D$2),"&gt;="&amp;AZ$6,INDIRECT($F$1&amp;dbP!$D$2&amp;":"&amp;dbP!$D$2),"&lt;="&amp;AZ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A400" s="1">
        <f ca="1">SUMIFS(INDIRECT($F$1&amp;$F400&amp;":"&amp;$F400),INDIRECT($F$1&amp;dbP!$D$2&amp;":"&amp;dbP!$D$2),"&gt;="&amp;BA$6,INDIRECT($F$1&amp;dbP!$D$2&amp;":"&amp;dbP!$D$2),"&lt;="&amp;BA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B400" s="1">
        <f ca="1">SUMIFS(INDIRECT($F$1&amp;$F400&amp;":"&amp;$F400),INDIRECT($F$1&amp;dbP!$D$2&amp;":"&amp;dbP!$D$2),"&gt;="&amp;BB$6,INDIRECT($F$1&amp;dbP!$D$2&amp;":"&amp;dbP!$D$2),"&lt;="&amp;BB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C400" s="1">
        <f ca="1">SUMIFS(INDIRECT($F$1&amp;$F400&amp;":"&amp;$F400),INDIRECT($F$1&amp;dbP!$D$2&amp;":"&amp;dbP!$D$2),"&gt;="&amp;BC$6,INDIRECT($F$1&amp;dbP!$D$2&amp;":"&amp;dbP!$D$2),"&lt;="&amp;BC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D400" s="1">
        <f ca="1">SUMIFS(INDIRECT($F$1&amp;$F400&amp;":"&amp;$F400),INDIRECT($F$1&amp;dbP!$D$2&amp;":"&amp;dbP!$D$2),"&gt;="&amp;BD$6,INDIRECT($F$1&amp;dbP!$D$2&amp;":"&amp;dbP!$D$2),"&lt;="&amp;BD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  <c r="BE400" s="1">
        <f ca="1">SUMIFS(INDIRECT($F$1&amp;$F400&amp;":"&amp;$F400),INDIRECT($F$1&amp;dbP!$D$2&amp;":"&amp;dbP!$D$2),"&gt;="&amp;BE$6,INDIRECT($F$1&amp;dbP!$D$2&amp;":"&amp;dbP!$D$2),"&lt;="&amp;BE$7,INDIRECT($F$1&amp;dbP!$O$2&amp;":"&amp;dbP!$O$2),$H400,INDIRECT($F$1&amp;dbP!$P$2&amp;":"&amp;dbP!$P$2),IF($I400=$J400,"*",$I400),INDIRECT($F$1&amp;dbP!$Q$2&amp;":"&amp;dbP!$Q$2),IF(OR($I400=$J400,"  "&amp;$I400=$J400),"*",RIGHT($J400,LEN($J400)-4)),INDIRECT($F$1&amp;dbP!$AC$2&amp;":"&amp;dbP!$AC$2),RepP!$J$3)</f>
        <v>0</v>
      </c>
    </row>
    <row r="401" spans="2:57" x14ac:dyDescent="0.3">
      <c r="B401" s="1">
        <f>MAX(B$246:B400)+1</f>
        <v>156</v>
      </c>
      <c r="D401" s="1" t="str">
        <f ca="1">INDIRECT($B$1&amp;Items!T$2&amp;$B401)</f>
        <v>CF(-)</v>
      </c>
      <c r="F401" s="1" t="str">
        <f ca="1">INDIRECT($B$1&amp;Items!P$2&amp;$B401)</f>
        <v>AA</v>
      </c>
      <c r="H401" s="13" t="str">
        <f ca="1">INDIRECT($B$1&amp;Items!M$2&amp;$B401)</f>
        <v>Оплата капзатрат</v>
      </c>
      <c r="I401" s="13" t="str">
        <f ca="1">IF(INDIRECT($B$1&amp;Items!N$2&amp;$B401)="",H401,INDIRECT($B$1&amp;Items!N$2&amp;$B401))</f>
        <v>Основные средства - тип - 1</v>
      </c>
      <c r="J401" s="1" t="str">
        <f ca="1">IF(INDIRECT($B$1&amp;Items!O$2&amp;$B401)="",IF(H401&lt;&gt;I401,"  "&amp;I401,I401),"    "&amp;INDIRECT($B$1&amp;Items!O$2&amp;$B401))</f>
        <v xml:space="preserve">    Капзатраты - тип - 1 - 8</v>
      </c>
      <c r="S401" s="1">
        <f ca="1">SUM($U401:INDIRECT(ADDRESS(ROW(),SUMIFS($1:$1,$5:$5,MAX($5:$5)))))</f>
        <v>976752.00000000012</v>
      </c>
      <c r="V401" s="1">
        <f ca="1">SUMIFS(INDIRECT($F$1&amp;$F401&amp;":"&amp;$F401),INDIRECT($F$1&amp;dbP!$D$2&amp;":"&amp;dbP!$D$2),"&gt;="&amp;V$6,INDIRECT($F$1&amp;dbP!$D$2&amp;":"&amp;dbP!$D$2),"&lt;="&amp;V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W401" s="1">
        <f ca="1">SUMIFS(INDIRECT($F$1&amp;$F401&amp;":"&amp;$F401),INDIRECT($F$1&amp;dbP!$D$2&amp;":"&amp;dbP!$D$2),"&gt;="&amp;W$6,INDIRECT($F$1&amp;dbP!$D$2&amp;":"&amp;dbP!$D$2),"&lt;="&amp;W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976752.00000000012</v>
      </c>
      <c r="X401" s="1">
        <f ca="1">SUMIFS(INDIRECT($F$1&amp;$F401&amp;":"&amp;$F401),INDIRECT($F$1&amp;dbP!$D$2&amp;":"&amp;dbP!$D$2),"&gt;="&amp;X$6,INDIRECT($F$1&amp;dbP!$D$2&amp;":"&amp;dbP!$D$2),"&lt;="&amp;X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Y401" s="1">
        <f ca="1">SUMIFS(INDIRECT($F$1&amp;$F401&amp;":"&amp;$F401),INDIRECT($F$1&amp;dbP!$D$2&amp;":"&amp;dbP!$D$2),"&gt;="&amp;Y$6,INDIRECT($F$1&amp;dbP!$D$2&amp;":"&amp;dbP!$D$2),"&lt;="&amp;Y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Z401" s="1">
        <f ca="1">SUMIFS(INDIRECT($F$1&amp;$F401&amp;":"&amp;$F401),INDIRECT($F$1&amp;dbP!$D$2&amp;":"&amp;dbP!$D$2),"&gt;="&amp;Z$6,INDIRECT($F$1&amp;dbP!$D$2&amp;":"&amp;dbP!$D$2),"&lt;="&amp;Z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A401" s="1">
        <f ca="1">SUMIFS(INDIRECT($F$1&amp;$F401&amp;":"&amp;$F401),INDIRECT($F$1&amp;dbP!$D$2&amp;":"&amp;dbP!$D$2),"&gt;="&amp;AA$6,INDIRECT($F$1&amp;dbP!$D$2&amp;":"&amp;dbP!$D$2),"&lt;="&amp;AA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B401" s="1">
        <f ca="1">SUMIFS(INDIRECT($F$1&amp;$F401&amp;":"&amp;$F401),INDIRECT($F$1&amp;dbP!$D$2&amp;":"&amp;dbP!$D$2),"&gt;="&amp;AB$6,INDIRECT($F$1&amp;dbP!$D$2&amp;":"&amp;dbP!$D$2),"&lt;="&amp;AB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C401" s="1">
        <f ca="1">SUMIFS(INDIRECT($F$1&amp;$F401&amp;":"&amp;$F401),INDIRECT($F$1&amp;dbP!$D$2&amp;":"&amp;dbP!$D$2),"&gt;="&amp;AC$6,INDIRECT($F$1&amp;dbP!$D$2&amp;":"&amp;dbP!$D$2),"&lt;="&amp;AC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D401" s="1">
        <f ca="1">SUMIFS(INDIRECT($F$1&amp;$F401&amp;":"&amp;$F401),INDIRECT($F$1&amp;dbP!$D$2&amp;":"&amp;dbP!$D$2),"&gt;="&amp;AD$6,INDIRECT($F$1&amp;dbP!$D$2&amp;":"&amp;dbP!$D$2),"&lt;="&amp;AD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E401" s="1">
        <f ca="1">SUMIFS(INDIRECT($F$1&amp;$F401&amp;":"&amp;$F401),INDIRECT($F$1&amp;dbP!$D$2&amp;":"&amp;dbP!$D$2),"&gt;="&amp;AE$6,INDIRECT($F$1&amp;dbP!$D$2&amp;":"&amp;dbP!$D$2),"&lt;="&amp;AE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F401" s="1">
        <f ca="1">SUMIFS(INDIRECT($F$1&amp;$F401&amp;":"&amp;$F401),INDIRECT($F$1&amp;dbP!$D$2&amp;":"&amp;dbP!$D$2),"&gt;="&amp;AF$6,INDIRECT($F$1&amp;dbP!$D$2&amp;":"&amp;dbP!$D$2),"&lt;="&amp;AF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G401" s="1">
        <f ca="1">SUMIFS(INDIRECT($F$1&amp;$F401&amp;":"&amp;$F401),INDIRECT($F$1&amp;dbP!$D$2&amp;":"&amp;dbP!$D$2),"&gt;="&amp;AG$6,INDIRECT($F$1&amp;dbP!$D$2&amp;":"&amp;dbP!$D$2),"&lt;="&amp;AG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H401" s="1">
        <f ca="1">SUMIFS(INDIRECT($F$1&amp;$F401&amp;":"&amp;$F401),INDIRECT($F$1&amp;dbP!$D$2&amp;":"&amp;dbP!$D$2),"&gt;="&amp;AH$6,INDIRECT($F$1&amp;dbP!$D$2&amp;":"&amp;dbP!$D$2),"&lt;="&amp;AH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I401" s="1">
        <f ca="1">SUMIFS(INDIRECT($F$1&amp;$F401&amp;":"&amp;$F401),INDIRECT($F$1&amp;dbP!$D$2&amp;":"&amp;dbP!$D$2),"&gt;="&amp;AI$6,INDIRECT($F$1&amp;dbP!$D$2&amp;":"&amp;dbP!$D$2),"&lt;="&amp;AI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J401" s="1">
        <f ca="1">SUMIFS(INDIRECT($F$1&amp;$F401&amp;":"&amp;$F401),INDIRECT($F$1&amp;dbP!$D$2&amp;":"&amp;dbP!$D$2),"&gt;="&amp;AJ$6,INDIRECT($F$1&amp;dbP!$D$2&amp;":"&amp;dbP!$D$2),"&lt;="&amp;AJ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K401" s="1">
        <f ca="1">SUMIFS(INDIRECT($F$1&amp;$F401&amp;":"&amp;$F401),INDIRECT($F$1&amp;dbP!$D$2&amp;":"&amp;dbP!$D$2),"&gt;="&amp;AK$6,INDIRECT($F$1&amp;dbP!$D$2&amp;":"&amp;dbP!$D$2),"&lt;="&amp;AK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L401" s="1">
        <f ca="1">SUMIFS(INDIRECT($F$1&amp;$F401&amp;":"&amp;$F401),INDIRECT($F$1&amp;dbP!$D$2&amp;":"&amp;dbP!$D$2),"&gt;="&amp;AL$6,INDIRECT($F$1&amp;dbP!$D$2&amp;":"&amp;dbP!$D$2),"&lt;="&amp;AL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M401" s="1">
        <f ca="1">SUMIFS(INDIRECT($F$1&amp;$F401&amp;":"&amp;$F401),INDIRECT($F$1&amp;dbP!$D$2&amp;":"&amp;dbP!$D$2),"&gt;="&amp;AM$6,INDIRECT($F$1&amp;dbP!$D$2&amp;":"&amp;dbP!$D$2),"&lt;="&amp;AM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N401" s="1">
        <f ca="1">SUMIFS(INDIRECT($F$1&amp;$F401&amp;":"&amp;$F401),INDIRECT($F$1&amp;dbP!$D$2&amp;":"&amp;dbP!$D$2),"&gt;="&amp;AN$6,INDIRECT($F$1&amp;dbP!$D$2&amp;":"&amp;dbP!$D$2),"&lt;="&amp;AN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O401" s="1">
        <f ca="1">SUMIFS(INDIRECT($F$1&amp;$F401&amp;":"&amp;$F401),INDIRECT($F$1&amp;dbP!$D$2&amp;":"&amp;dbP!$D$2),"&gt;="&amp;AO$6,INDIRECT($F$1&amp;dbP!$D$2&amp;":"&amp;dbP!$D$2),"&lt;="&amp;AO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P401" s="1">
        <f ca="1">SUMIFS(INDIRECT($F$1&amp;$F401&amp;":"&amp;$F401),INDIRECT($F$1&amp;dbP!$D$2&amp;":"&amp;dbP!$D$2),"&gt;="&amp;AP$6,INDIRECT($F$1&amp;dbP!$D$2&amp;":"&amp;dbP!$D$2),"&lt;="&amp;AP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Q401" s="1">
        <f ca="1">SUMIFS(INDIRECT($F$1&amp;$F401&amp;":"&amp;$F401),INDIRECT($F$1&amp;dbP!$D$2&amp;":"&amp;dbP!$D$2),"&gt;="&amp;AQ$6,INDIRECT($F$1&amp;dbP!$D$2&amp;":"&amp;dbP!$D$2),"&lt;="&amp;AQ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R401" s="1">
        <f ca="1">SUMIFS(INDIRECT($F$1&amp;$F401&amp;":"&amp;$F401),INDIRECT($F$1&amp;dbP!$D$2&amp;":"&amp;dbP!$D$2),"&gt;="&amp;AR$6,INDIRECT($F$1&amp;dbP!$D$2&amp;":"&amp;dbP!$D$2),"&lt;="&amp;AR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S401" s="1">
        <f ca="1">SUMIFS(INDIRECT($F$1&amp;$F401&amp;":"&amp;$F401),INDIRECT($F$1&amp;dbP!$D$2&amp;":"&amp;dbP!$D$2),"&gt;="&amp;AS$6,INDIRECT($F$1&amp;dbP!$D$2&amp;":"&amp;dbP!$D$2),"&lt;="&amp;AS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T401" s="1">
        <f ca="1">SUMIFS(INDIRECT($F$1&amp;$F401&amp;":"&amp;$F401),INDIRECT($F$1&amp;dbP!$D$2&amp;":"&amp;dbP!$D$2),"&gt;="&amp;AT$6,INDIRECT($F$1&amp;dbP!$D$2&amp;":"&amp;dbP!$D$2),"&lt;="&amp;AT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U401" s="1">
        <f ca="1">SUMIFS(INDIRECT($F$1&amp;$F401&amp;":"&amp;$F401),INDIRECT($F$1&amp;dbP!$D$2&amp;":"&amp;dbP!$D$2),"&gt;="&amp;AU$6,INDIRECT($F$1&amp;dbP!$D$2&amp;":"&amp;dbP!$D$2),"&lt;="&amp;AU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V401" s="1">
        <f ca="1">SUMIFS(INDIRECT($F$1&amp;$F401&amp;":"&amp;$F401),INDIRECT($F$1&amp;dbP!$D$2&amp;":"&amp;dbP!$D$2),"&gt;="&amp;AV$6,INDIRECT($F$1&amp;dbP!$D$2&amp;":"&amp;dbP!$D$2),"&lt;="&amp;AV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W401" s="1">
        <f ca="1">SUMIFS(INDIRECT($F$1&amp;$F401&amp;":"&amp;$F401),INDIRECT($F$1&amp;dbP!$D$2&amp;":"&amp;dbP!$D$2),"&gt;="&amp;AW$6,INDIRECT($F$1&amp;dbP!$D$2&amp;":"&amp;dbP!$D$2),"&lt;="&amp;AW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X401" s="1">
        <f ca="1">SUMIFS(INDIRECT($F$1&amp;$F401&amp;":"&amp;$F401),INDIRECT($F$1&amp;dbP!$D$2&amp;":"&amp;dbP!$D$2),"&gt;="&amp;AX$6,INDIRECT($F$1&amp;dbP!$D$2&amp;":"&amp;dbP!$D$2),"&lt;="&amp;AX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Y401" s="1">
        <f ca="1">SUMIFS(INDIRECT($F$1&amp;$F401&amp;":"&amp;$F401),INDIRECT($F$1&amp;dbP!$D$2&amp;":"&amp;dbP!$D$2),"&gt;="&amp;AY$6,INDIRECT($F$1&amp;dbP!$D$2&amp;":"&amp;dbP!$D$2),"&lt;="&amp;AY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AZ401" s="1">
        <f ca="1">SUMIFS(INDIRECT($F$1&amp;$F401&amp;":"&amp;$F401),INDIRECT($F$1&amp;dbP!$D$2&amp;":"&amp;dbP!$D$2),"&gt;="&amp;AZ$6,INDIRECT($F$1&amp;dbP!$D$2&amp;":"&amp;dbP!$D$2),"&lt;="&amp;AZ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A401" s="1">
        <f ca="1">SUMIFS(INDIRECT($F$1&amp;$F401&amp;":"&amp;$F401),INDIRECT($F$1&amp;dbP!$D$2&amp;":"&amp;dbP!$D$2),"&gt;="&amp;BA$6,INDIRECT($F$1&amp;dbP!$D$2&amp;":"&amp;dbP!$D$2),"&lt;="&amp;BA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B401" s="1">
        <f ca="1">SUMIFS(INDIRECT($F$1&amp;$F401&amp;":"&amp;$F401),INDIRECT($F$1&amp;dbP!$D$2&amp;":"&amp;dbP!$D$2),"&gt;="&amp;BB$6,INDIRECT($F$1&amp;dbP!$D$2&amp;":"&amp;dbP!$D$2),"&lt;="&amp;BB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C401" s="1">
        <f ca="1">SUMIFS(INDIRECT($F$1&amp;$F401&amp;":"&amp;$F401),INDIRECT($F$1&amp;dbP!$D$2&amp;":"&amp;dbP!$D$2),"&gt;="&amp;BC$6,INDIRECT($F$1&amp;dbP!$D$2&amp;":"&amp;dbP!$D$2),"&lt;="&amp;BC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D401" s="1">
        <f ca="1">SUMIFS(INDIRECT($F$1&amp;$F401&amp;":"&amp;$F401),INDIRECT($F$1&amp;dbP!$D$2&amp;":"&amp;dbP!$D$2),"&gt;="&amp;BD$6,INDIRECT($F$1&amp;dbP!$D$2&amp;":"&amp;dbP!$D$2),"&lt;="&amp;BD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  <c r="BE401" s="1">
        <f ca="1">SUMIFS(INDIRECT($F$1&amp;$F401&amp;":"&amp;$F401),INDIRECT($F$1&amp;dbP!$D$2&amp;":"&amp;dbP!$D$2),"&gt;="&amp;BE$6,INDIRECT($F$1&amp;dbP!$D$2&amp;":"&amp;dbP!$D$2),"&lt;="&amp;BE$7,INDIRECT($F$1&amp;dbP!$O$2&amp;":"&amp;dbP!$O$2),$H401,INDIRECT($F$1&amp;dbP!$P$2&amp;":"&amp;dbP!$P$2),IF($I401=$J401,"*",$I401),INDIRECT($F$1&amp;dbP!$Q$2&amp;":"&amp;dbP!$Q$2),IF(OR($I401=$J401,"  "&amp;$I401=$J401),"*",RIGHT($J401,LEN($J401)-4)),INDIRECT($F$1&amp;dbP!$AC$2&amp;":"&amp;dbP!$AC$2),RepP!$J$3)</f>
        <v>0</v>
      </c>
    </row>
    <row r="402" spans="2:57" x14ac:dyDescent="0.3">
      <c r="B402" s="1">
        <f>MAX(B$246:B401)+1</f>
        <v>157</v>
      </c>
      <c r="D402" s="1" t="str">
        <f ca="1">INDIRECT($B$1&amp;Items!T$2&amp;$B402)</f>
        <v>CF(-)</v>
      </c>
      <c r="F402" s="1" t="str">
        <f ca="1">INDIRECT($B$1&amp;Items!P$2&amp;$B402)</f>
        <v>AA</v>
      </c>
      <c r="H402" s="13" t="str">
        <f ca="1">INDIRECT($B$1&amp;Items!M$2&amp;$B402)</f>
        <v>Оплата капзатрат</v>
      </c>
      <c r="I402" s="13" t="str">
        <f ca="1">IF(INDIRECT($B$1&amp;Items!N$2&amp;$B402)="",H402,INDIRECT($B$1&amp;Items!N$2&amp;$B402))</f>
        <v>Основные средства - тип - 1</v>
      </c>
      <c r="J402" s="1" t="str">
        <f ca="1">IF(INDIRECT($B$1&amp;Items!O$2&amp;$B402)="",IF(H402&lt;&gt;I402,"  "&amp;I402,I402),"    "&amp;INDIRECT($B$1&amp;Items!O$2&amp;$B402))</f>
        <v xml:space="preserve">    Капзатраты - тип - 1 - 9</v>
      </c>
      <c r="S402" s="1">
        <f ca="1">SUM($U402:INDIRECT(ADDRESS(ROW(),SUMIFS($1:$1,$5:$5,MAX($5:$5)))))</f>
        <v>1354320</v>
      </c>
      <c r="V402" s="1">
        <f ca="1">SUMIFS(INDIRECT($F$1&amp;$F402&amp;":"&amp;$F402),INDIRECT($F$1&amp;dbP!$D$2&amp;":"&amp;dbP!$D$2),"&gt;="&amp;V$6,INDIRECT($F$1&amp;dbP!$D$2&amp;":"&amp;dbP!$D$2),"&lt;="&amp;V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W402" s="1">
        <f ca="1">SUMIFS(INDIRECT($F$1&amp;$F402&amp;":"&amp;$F402),INDIRECT($F$1&amp;dbP!$D$2&amp;":"&amp;dbP!$D$2),"&gt;="&amp;W$6,INDIRECT($F$1&amp;dbP!$D$2&amp;":"&amp;dbP!$D$2),"&lt;="&amp;W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1354320</v>
      </c>
      <c r="X402" s="1">
        <f ca="1">SUMIFS(INDIRECT($F$1&amp;$F402&amp;":"&amp;$F402),INDIRECT($F$1&amp;dbP!$D$2&amp;":"&amp;dbP!$D$2),"&gt;="&amp;X$6,INDIRECT($F$1&amp;dbP!$D$2&amp;":"&amp;dbP!$D$2),"&lt;="&amp;X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Y402" s="1">
        <f ca="1">SUMIFS(INDIRECT($F$1&amp;$F402&amp;":"&amp;$F402),INDIRECT($F$1&amp;dbP!$D$2&amp;":"&amp;dbP!$D$2),"&gt;="&amp;Y$6,INDIRECT($F$1&amp;dbP!$D$2&amp;":"&amp;dbP!$D$2),"&lt;="&amp;Y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Z402" s="1">
        <f ca="1">SUMIFS(INDIRECT($F$1&amp;$F402&amp;":"&amp;$F402),INDIRECT($F$1&amp;dbP!$D$2&amp;":"&amp;dbP!$D$2),"&gt;="&amp;Z$6,INDIRECT($F$1&amp;dbP!$D$2&amp;":"&amp;dbP!$D$2),"&lt;="&amp;Z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A402" s="1">
        <f ca="1">SUMIFS(INDIRECT($F$1&amp;$F402&amp;":"&amp;$F402),INDIRECT($F$1&amp;dbP!$D$2&amp;":"&amp;dbP!$D$2),"&gt;="&amp;AA$6,INDIRECT($F$1&amp;dbP!$D$2&amp;":"&amp;dbP!$D$2),"&lt;="&amp;AA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B402" s="1">
        <f ca="1">SUMIFS(INDIRECT($F$1&amp;$F402&amp;":"&amp;$F402),INDIRECT($F$1&amp;dbP!$D$2&amp;":"&amp;dbP!$D$2),"&gt;="&amp;AB$6,INDIRECT($F$1&amp;dbP!$D$2&amp;":"&amp;dbP!$D$2),"&lt;="&amp;AB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C402" s="1">
        <f ca="1">SUMIFS(INDIRECT($F$1&amp;$F402&amp;":"&amp;$F402),INDIRECT($F$1&amp;dbP!$D$2&amp;":"&amp;dbP!$D$2),"&gt;="&amp;AC$6,INDIRECT($F$1&amp;dbP!$D$2&amp;":"&amp;dbP!$D$2),"&lt;="&amp;AC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D402" s="1">
        <f ca="1">SUMIFS(INDIRECT($F$1&amp;$F402&amp;":"&amp;$F402),INDIRECT($F$1&amp;dbP!$D$2&amp;":"&amp;dbP!$D$2),"&gt;="&amp;AD$6,INDIRECT($F$1&amp;dbP!$D$2&amp;":"&amp;dbP!$D$2),"&lt;="&amp;AD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E402" s="1">
        <f ca="1">SUMIFS(INDIRECT($F$1&amp;$F402&amp;":"&amp;$F402),INDIRECT($F$1&amp;dbP!$D$2&amp;":"&amp;dbP!$D$2),"&gt;="&amp;AE$6,INDIRECT($F$1&amp;dbP!$D$2&amp;":"&amp;dbP!$D$2),"&lt;="&amp;AE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F402" s="1">
        <f ca="1">SUMIFS(INDIRECT($F$1&amp;$F402&amp;":"&amp;$F402),INDIRECT($F$1&amp;dbP!$D$2&amp;":"&amp;dbP!$D$2),"&gt;="&amp;AF$6,INDIRECT($F$1&amp;dbP!$D$2&amp;":"&amp;dbP!$D$2),"&lt;="&amp;AF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G402" s="1">
        <f ca="1">SUMIFS(INDIRECT($F$1&amp;$F402&amp;":"&amp;$F402),INDIRECT($F$1&amp;dbP!$D$2&amp;":"&amp;dbP!$D$2),"&gt;="&amp;AG$6,INDIRECT($F$1&amp;dbP!$D$2&amp;":"&amp;dbP!$D$2),"&lt;="&amp;AG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H402" s="1">
        <f ca="1">SUMIFS(INDIRECT($F$1&amp;$F402&amp;":"&amp;$F402),INDIRECT($F$1&amp;dbP!$D$2&amp;":"&amp;dbP!$D$2),"&gt;="&amp;AH$6,INDIRECT($F$1&amp;dbP!$D$2&amp;":"&amp;dbP!$D$2),"&lt;="&amp;AH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I402" s="1">
        <f ca="1">SUMIFS(INDIRECT($F$1&amp;$F402&amp;":"&amp;$F402),INDIRECT($F$1&amp;dbP!$D$2&amp;":"&amp;dbP!$D$2),"&gt;="&amp;AI$6,INDIRECT($F$1&amp;dbP!$D$2&amp;":"&amp;dbP!$D$2),"&lt;="&amp;AI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J402" s="1">
        <f ca="1">SUMIFS(INDIRECT($F$1&amp;$F402&amp;":"&amp;$F402),INDIRECT($F$1&amp;dbP!$D$2&amp;":"&amp;dbP!$D$2),"&gt;="&amp;AJ$6,INDIRECT($F$1&amp;dbP!$D$2&amp;":"&amp;dbP!$D$2),"&lt;="&amp;AJ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K402" s="1">
        <f ca="1">SUMIFS(INDIRECT($F$1&amp;$F402&amp;":"&amp;$F402),INDIRECT($F$1&amp;dbP!$D$2&amp;":"&amp;dbP!$D$2),"&gt;="&amp;AK$6,INDIRECT($F$1&amp;dbP!$D$2&amp;":"&amp;dbP!$D$2),"&lt;="&amp;AK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L402" s="1">
        <f ca="1">SUMIFS(INDIRECT($F$1&amp;$F402&amp;":"&amp;$F402),INDIRECT($F$1&amp;dbP!$D$2&amp;":"&amp;dbP!$D$2),"&gt;="&amp;AL$6,INDIRECT($F$1&amp;dbP!$D$2&amp;":"&amp;dbP!$D$2),"&lt;="&amp;AL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M402" s="1">
        <f ca="1">SUMIFS(INDIRECT($F$1&amp;$F402&amp;":"&amp;$F402),INDIRECT($F$1&amp;dbP!$D$2&amp;":"&amp;dbP!$D$2),"&gt;="&amp;AM$6,INDIRECT($F$1&amp;dbP!$D$2&amp;":"&amp;dbP!$D$2),"&lt;="&amp;AM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N402" s="1">
        <f ca="1">SUMIFS(INDIRECT($F$1&amp;$F402&amp;":"&amp;$F402),INDIRECT($F$1&amp;dbP!$D$2&amp;":"&amp;dbP!$D$2),"&gt;="&amp;AN$6,INDIRECT($F$1&amp;dbP!$D$2&amp;":"&amp;dbP!$D$2),"&lt;="&amp;AN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O402" s="1">
        <f ca="1">SUMIFS(INDIRECT($F$1&amp;$F402&amp;":"&amp;$F402),INDIRECT($F$1&amp;dbP!$D$2&amp;":"&amp;dbP!$D$2),"&gt;="&amp;AO$6,INDIRECT($F$1&amp;dbP!$D$2&amp;":"&amp;dbP!$D$2),"&lt;="&amp;AO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P402" s="1">
        <f ca="1">SUMIFS(INDIRECT($F$1&amp;$F402&amp;":"&amp;$F402),INDIRECT($F$1&amp;dbP!$D$2&amp;":"&amp;dbP!$D$2),"&gt;="&amp;AP$6,INDIRECT($F$1&amp;dbP!$D$2&amp;":"&amp;dbP!$D$2),"&lt;="&amp;AP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Q402" s="1">
        <f ca="1">SUMIFS(INDIRECT($F$1&amp;$F402&amp;":"&amp;$F402),INDIRECT($F$1&amp;dbP!$D$2&amp;":"&amp;dbP!$D$2),"&gt;="&amp;AQ$6,INDIRECT($F$1&amp;dbP!$D$2&amp;":"&amp;dbP!$D$2),"&lt;="&amp;AQ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R402" s="1">
        <f ca="1">SUMIFS(INDIRECT($F$1&amp;$F402&amp;":"&amp;$F402),INDIRECT($F$1&amp;dbP!$D$2&amp;":"&amp;dbP!$D$2),"&gt;="&amp;AR$6,INDIRECT($F$1&amp;dbP!$D$2&amp;":"&amp;dbP!$D$2),"&lt;="&amp;AR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S402" s="1">
        <f ca="1">SUMIFS(INDIRECT($F$1&amp;$F402&amp;":"&amp;$F402),INDIRECT($F$1&amp;dbP!$D$2&amp;":"&amp;dbP!$D$2),"&gt;="&amp;AS$6,INDIRECT($F$1&amp;dbP!$D$2&amp;":"&amp;dbP!$D$2),"&lt;="&amp;AS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T402" s="1">
        <f ca="1">SUMIFS(INDIRECT($F$1&amp;$F402&amp;":"&amp;$F402),INDIRECT($F$1&amp;dbP!$D$2&amp;":"&amp;dbP!$D$2),"&gt;="&amp;AT$6,INDIRECT($F$1&amp;dbP!$D$2&amp;":"&amp;dbP!$D$2),"&lt;="&amp;AT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U402" s="1">
        <f ca="1">SUMIFS(INDIRECT($F$1&amp;$F402&amp;":"&amp;$F402),INDIRECT($F$1&amp;dbP!$D$2&amp;":"&amp;dbP!$D$2),"&gt;="&amp;AU$6,INDIRECT($F$1&amp;dbP!$D$2&amp;":"&amp;dbP!$D$2),"&lt;="&amp;AU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V402" s="1">
        <f ca="1">SUMIFS(INDIRECT($F$1&amp;$F402&amp;":"&amp;$F402),INDIRECT($F$1&amp;dbP!$D$2&amp;":"&amp;dbP!$D$2),"&gt;="&amp;AV$6,INDIRECT($F$1&amp;dbP!$D$2&amp;":"&amp;dbP!$D$2),"&lt;="&amp;AV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W402" s="1">
        <f ca="1">SUMIFS(INDIRECT($F$1&amp;$F402&amp;":"&amp;$F402),INDIRECT($F$1&amp;dbP!$D$2&amp;":"&amp;dbP!$D$2),"&gt;="&amp;AW$6,INDIRECT($F$1&amp;dbP!$D$2&amp;":"&amp;dbP!$D$2),"&lt;="&amp;AW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X402" s="1">
        <f ca="1">SUMIFS(INDIRECT($F$1&amp;$F402&amp;":"&amp;$F402),INDIRECT($F$1&amp;dbP!$D$2&amp;":"&amp;dbP!$D$2),"&gt;="&amp;AX$6,INDIRECT($F$1&amp;dbP!$D$2&amp;":"&amp;dbP!$D$2),"&lt;="&amp;AX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Y402" s="1">
        <f ca="1">SUMIFS(INDIRECT($F$1&amp;$F402&amp;":"&amp;$F402),INDIRECT($F$1&amp;dbP!$D$2&amp;":"&amp;dbP!$D$2),"&gt;="&amp;AY$6,INDIRECT($F$1&amp;dbP!$D$2&amp;":"&amp;dbP!$D$2),"&lt;="&amp;AY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AZ402" s="1">
        <f ca="1">SUMIFS(INDIRECT($F$1&amp;$F402&amp;":"&amp;$F402),INDIRECT($F$1&amp;dbP!$D$2&amp;":"&amp;dbP!$D$2),"&gt;="&amp;AZ$6,INDIRECT($F$1&amp;dbP!$D$2&amp;":"&amp;dbP!$D$2),"&lt;="&amp;AZ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A402" s="1">
        <f ca="1">SUMIFS(INDIRECT($F$1&amp;$F402&amp;":"&amp;$F402),INDIRECT($F$1&amp;dbP!$D$2&amp;":"&amp;dbP!$D$2),"&gt;="&amp;BA$6,INDIRECT($F$1&amp;dbP!$D$2&amp;":"&amp;dbP!$D$2),"&lt;="&amp;BA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B402" s="1">
        <f ca="1">SUMIFS(INDIRECT($F$1&amp;$F402&amp;":"&amp;$F402),INDIRECT($F$1&amp;dbP!$D$2&amp;":"&amp;dbP!$D$2),"&gt;="&amp;BB$6,INDIRECT($F$1&amp;dbP!$D$2&amp;":"&amp;dbP!$D$2),"&lt;="&amp;BB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C402" s="1">
        <f ca="1">SUMIFS(INDIRECT($F$1&amp;$F402&amp;":"&amp;$F402),INDIRECT($F$1&amp;dbP!$D$2&amp;":"&amp;dbP!$D$2),"&gt;="&amp;BC$6,INDIRECT($F$1&amp;dbP!$D$2&amp;":"&amp;dbP!$D$2),"&lt;="&amp;BC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D402" s="1">
        <f ca="1">SUMIFS(INDIRECT($F$1&amp;$F402&amp;":"&amp;$F402),INDIRECT($F$1&amp;dbP!$D$2&amp;":"&amp;dbP!$D$2),"&gt;="&amp;BD$6,INDIRECT($F$1&amp;dbP!$D$2&amp;":"&amp;dbP!$D$2),"&lt;="&amp;BD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  <c r="BE402" s="1">
        <f ca="1">SUMIFS(INDIRECT($F$1&amp;$F402&amp;":"&amp;$F402),INDIRECT($F$1&amp;dbP!$D$2&amp;":"&amp;dbP!$D$2),"&gt;="&amp;BE$6,INDIRECT($F$1&amp;dbP!$D$2&amp;":"&amp;dbP!$D$2),"&lt;="&amp;BE$7,INDIRECT($F$1&amp;dbP!$O$2&amp;":"&amp;dbP!$O$2),$H402,INDIRECT($F$1&amp;dbP!$P$2&amp;":"&amp;dbP!$P$2),IF($I402=$J402,"*",$I402),INDIRECT($F$1&amp;dbP!$Q$2&amp;":"&amp;dbP!$Q$2),IF(OR($I402=$J402,"  "&amp;$I402=$J402),"*",RIGHT($J402,LEN($J402)-4)),INDIRECT($F$1&amp;dbP!$AC$2&amp;":"&amp;dbP!$AC$2),RepP!$J$3)</f>
        <v>0</v>
      </c>
    </row>
    <row r="403" spans="2:57" x14ac:dyDescent="0.3">
      <c r="B403" s="1">
        <f>MAX(B$246:B402)+1</f>
        <v>158</v>
      </c>
      <c r="D403" s="1" t="str">
        <f ca="1">INDIRECT($B$1&amp;Items!T$2&amp;$B403)</f>
        <v>CF(-)</v>
      </c>
      <c r="F403" s="1" t="str">
        <f ca="1">INDIRECT($B$1&amp;Items!P$2&amp;$B403)</f>
        <v>AA</v>
      </c>
      <c r="H403" s="13" t="str">
        <f ca="1">INDIRECT($B$1&amp;Items!M$2&amp;$B403)</f>
        <v>Оплата капзатрат</v>
      </c>
      <c r="I403" s="13" t="str">
        <f ca="1">IF(INDIRECT($B$1&amp;Items!N$2&amp;$B403)="",H403,INDIRECT($B$1&amp;Items!N$2&amp;$B403))</f>
        <v>Основные средства - тип - 1</v>
      </c>
      <c r="J403" s="1" t="str">
        <f ca="1">IF(INDIRECT($B$1&amp;Items!O$2&amp;$B403)="",IF(H403&lt;&gt;I403,"  "&amp;I403,I403),"    "&amp;INDIRECT($B$1&amp;Items!O$2&amp;$B403))</f>
        <v xml:space="preserve">    Капзатраты - тип - 1 - 10</v>
      </c>
      <c r="S403" s="1">
        <f ca="1">SUM($U403:INDIRECT(ADDRESS(ROW(),SUMIFS($1:$1,$5:$5,MAX($5:$5)))))</f>
        <v>2342360.2000000002</v>
      </c>
      <c r="V403" s="1">
        <f ca="1">SUMIFS(INDIRECT($F$1&amp;$F403&amp;":"&amp;$F403),INDIRECT($F$1&amp;dbP!$D$2&amp;":"&amp;dbP!$D$2),"&gt;="&amp;V$6,INDIRECT($F$1&amp;dbP!$D$2&amp;":"&amp;dbP!$D$2),"&lt;="&amp;V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W403" s="1">
        <f ca="1">SUMIFS(INDIRECT($F$1&amp;$F403&amp;":"&amp;$F403),INDIRECT($F$1&amp;dbP!$D$2&amp;":"&amp;dbP!$D$2),"&gt;="&amp;W$6,INDIRECT($F$1&amp;dbP!$D$2&amp;":"&amp;dbP!$D$2),"&lt;="&amp;W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2342360.2000000002</v>
      </c>
      <c r="X403" s="1">
        <f ca="1">SUMIFS(INDIRECT($F$1&amp;$F403&amp;":"&amp;$F403),INDIRECT($F$1&amp;dbP!$D$2&amp;":"&amp;dbP!$D$2),"&gt;="&amp;X$6,INDIRECT($F$1&amp;dbP!$D$2&amp;":"&amp;dbP!$D$2),"&lt;="&amp;X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Y403" s="1">
        <f ca="1">SUMIFS(INDIRECT($F$1&amp;$F403&amp;":"&amp;$F403),INDIRECT($F$1&amp;dbP!$D$2&amp;":"&amp;dbP!$D$2),"&gt;="&amp;Y$6,INDIRECT($F$1&amp;dbP!$D$2&amp;":"&amp;dbP!$D$2),"&lt;="&amp;Y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Z403" s="1">
        <f ca="1">SUMIFS(INDIRECT($F$1&amp;$F403&amp;":"&amp;$F403),INDIRECT($F$1&amp;dbP!$D$2&amp;":"&amp;dbP!$D$2),"&gt;="&amp;Z$6,INDIRECT($F$1&amp;dbP!$D$2&amp;":"&amp;dbP!$D$2),"&lt;="&amp;Z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A403" s="1">
        <f ca="1">SUMIFS(INDIRECT($F$1&amp;$F403&amp;":"&amp;$F403),INDIRECT($F$1&amp;dbP!$D$2&amp;":"&amp;dbP!$D$2),"&gt;="&amp;AA$6,INDIRECT($F$1&amp;dbP!$D$2&amp;":"&amp;dbP!$D$2),"&lt;="&amp;AA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B403" s="1">
        <f ca="1">SUMIFS(INDIRECT($F$1&amp;$F403&amp;":"&amp;$F403),INDIRECT($F$1&amp;dbP!$D$2&amp;":"&amp;dbP!$D$2),"&gt;="&amp;AB$6,INDIRECT($F$1&amp;dbP!$D$2&amp;":"&amp;dbP!$D$2),"&lt;="&amp;AB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C403" s="1">
        <f ca="1">SUMIFS(INDIRECT($F$1&amp;$F403&amp;":"&amp;$F403),INDIRECT($F$1&amp;dbP!$D$2&amp;":"&amp;dbP!$D$2),"&gt;="&amp;AC$6,INDIRECT($F$1&amp;dbP!$D$2&amp;":"&amp;dbP!$D$2),"&lt;="&amp;AC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D403" s="1">
        <f ca="1">SUMIFS(INDIRECT($F$1&amp;$F403&amp;":"&amp;$F403),INDIRECT($F$1&amp;dbP!$D$2&amp;":"&amp;dbP!$D$2),"&gt;="&amp;AD$6,INDIRECT($F$1&amp;dbP!$D$2&amp;":"&amp;dbP!$D$2),"&lt;="&amp;AD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E403" s="1">
        <f ca="1">SUMIFS(INDIRECT($F$1&amp;$F403&amp;":"&amp;$F403),INDIRECT($F$1&amp;dbP!$D$2&amp;":"&amp;dbP!$D$2),"&gt;="&amp;AE$6,INDIRECT($F$1&amp;dbP!$D$2&amp;":"&amp;dbP!$D$2),"&lt;="&amp;AE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F403" s="1">
        <f ca="1">SUMIFS(INDIRECT($F$1&amp;$F403&amp;":"&amp;$F403),INDIRECT($F$1&amp;dbP!$D$2&amp;":"&amp;dbP!$D$2),"&gt;="&amp;AF$6,INDIRECT($F$1&amp;dbP!$D$2&amp;":"&amp;dbP!$D$2),"&lt;="&amp;AF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G403" s="1">
        <f ca="1">SUMIFS(INDIRECT($F$1&amp;$F403&amp;":"&amp;$F403),INDIRECT($F$1&amp;dbP!$D$2&amp;":"&amp;dbP!$D$2),"&gt;="&amp;AG$6,INDIRECT($F$1&amp;dbP!$D$2&amp;":"&amp;dbP!$D$2),"&lt;="&amp;AG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H403" s="1">
        <f ca="1">SUMIFS(INDIRECT($F$1&amp;$F403&amp;":"&amp;$F403),INDIRECT($F$1&amp;dbP!$D$2&amp;":"&amp;dbP!$D$2),"&gt;="&amp;AH$6,INDIRECT($F$1&amp;dbP!$D$2&amp;":"&amp;dbP!$D$2),"&lt;="&amp;AH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I403" s="1">
        <f ca="1">SUMIFS(INDIRECT($F$1&amp;$F403&amp;":"&amp;$F403),INDIRECT($F$1&amp;dbP!$D$2&amp;":"&amp;dbP!$D$2),"&gt;="&amp;AI$6,INDIRECT($F$1&amp;dbP!$D$2&amp;":"&amp;dbP!$D$2),"&lt;="&amp;AI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J403" s="1">
        <f ca="1">SUMIFS(INDIRECT($F$1&amp;$F403&amp;":"&amp;$F403),INDIRECT($F$1&amp;dbP!$D$2&amp;":"&amp;dbP!$D$2),"&gt;="&amp;AJ$6,INDIRECT($F$1&amp;dbP!$D$2&amp;":"&amp;dbP!$D$2),"&lt;="&amp;AJ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K403" s="1">
        <f ca="1">SUMIFS(INDIRECT($F$1&amp;$F403&amp;":"&amp;$F403),INDIRECT($F$1&amp;dbP!$D$2&amp;":"&amp;dbP!$D$2),"&gt;="&amp;AK$6,INDIRECT($F$1&amp;dbP!$D$2&amp;":"&amp;dbP!$D$2),"&lt;="&amp;AK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L403" s="1">
        <f ca="1">SUMIFS(INDIRECT($F$1&amp;$F403&amp;":"&amp;$F403),INDIRECT($F$1&amp;dbP!$D$2&amp;":"&amp;dbP!$D$2),"&gt;="&amp;AL$6,INDIRECT($F$1&amp;dbP!$D$2&amp;":"&amp;dbP!$D$2),"&lt;="&amp;AL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M403" s="1">
        <f ca="1">SUMIFS(INDIRECT($F$1&amp;$F403&amp;":"&amp;$F403),INDIRECT($F$1&amp;dbP!$D$2&amp;":"&amp;dbP!$D$2),"&gt;="&amp;AM$6,INDIRECT($F$1&amp;dbP!$D$2&amp;":"&amp;dbP!$D$2),"&lt;="&amp;AM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N403" s="1">
        <f ca="1">SUMIFS(INDIRECT($F$1&amp;$F403&amp;":"&amp;$F403),INDIRECT($F$1&amp;dbP!$D$2&amp;":"&amp;dbP!$D$2),"&gt;="&amp;AN$6,INDIRECT($F$1&amp;dbP!$D$2&amp;":"&amp;dbP!$D$2),"&lt;="&amp;AN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O403" s="1">
        <f ca="1">SUMIFS(INDIRECT($F$1&amp;$F403&amp;":"&amp;$F403),INDIRECT($F$1&amp;dbP!$D$2&amp;":"&amp;dbP!$D$2),"&gt;="&amp;AO$6,INDIRECT($F$1&amp;dbP!$D$2&amp;":"&amp;dbP!$D$2),"&lt;="&amp;AO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P403" s="1">
        <f ca="1">SUMIFS(INDIRECT($F$1&amp;$F403&amp;":"&amp;$F403),INDIRECT($F$1&amp;dbP!$D$2&amp;":"&amp;dbP!$D$2),"&gt;="&amp;AP$6,INDIRECT($F$1&amp;dbP!$D$2&amp;":"&amp;dbP!$D$2),"&lt;="&amp;AP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Q403" s="1">
        <f ca="1">SUMIFS(INDIRECT($F$1&amp;$F403&amp;":"&amp;$F403),INDIRECT($F$1&amp;dbP!$D$2&amp;":"&amp;dbP!$D$2),"&gt;="&amp;AQ$6,INDIRECT($F$1&amp;dbP!$D$2&amp;":"&amp;dbP!$D$2),"&lt;="&amp;AQ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R403" s="1">
        <f ca="1">SUMIFS(INDIRECT($F$1&amp;$F403&amp;":"&amp;$F403),INDIRECT($F$1&amp;dbP!$D$2&amp;":"&amp;dbP!$D$2),"&gt;="&amp;AR$6,INDIRECT($F$1&amp;dbP!$D$2&amp;":"&amp;dbP!$D$2),"&lt;="&amp;AR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S403" s="1">
        <f ca="1">SUMIFS(INDIRECT($F$1&amp;$F403&amp;":"&amp;$F403),INDIRECT($F$1&amp;dbP!$D$2&amp;":"&amp;dbP!$D$2),"&gt;="&amp;AS$6,INDIRECT($F$1&amp;dbP!$D$2&amp;":"&amp;dbP!$D$2),"&lt;="&amp;AS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T403" s="1">
        <f ca="1">SUMIFS(INDIRECT($F$1&amp;$F403&amp;":"&amp;$F403),INDIRECT($F$1&amp;dbP!$D$2&amp;":"&amp;dbP!$D$2),"&gt;="&amp;AT$6,INDIRECT($F$1&amp;dbP!$D$2&amp;":"&amp;dbP!$D$2),"&lt;="&amp;AT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U403" s="1">
        <f ca="1">SUMIFS(INDIRECT($F$1&amp;$F403&amp;":"&amp;$F403),INDIRECT($F$1&amp;dbP!$D$2&amp;":"&amp;dbP!$D$2),"&gt;="&amp;AU$6,INDIRECT($F$1&amp;dbP!$D$2&amp;":"&amp;dbP!$D$2),"&lt;="&amp;AU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V403" s="1">
        <f ca="1">SUMIFS(INDIRECT($F$1&amp;$F403&amp;":"&amp;$F403),INDIRECT($F$1&amp;dbP!$D$2&amp;":"&amp;dbP!$D$2),"&gt;="&amp;AV$6,INDIRECT($F$1&amp;dbP!$D$2&amp;":"&amp;dbP!$D$2),"&lt;="&amp;AV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W403" s="1">
        <f ca="1">SUMIFS(INDIRECT($F$1&amp;$F403&amp;":"&amp;$F403),INDIRECT($F$1&amp;dbP!$D$2&amp;":"&amp;dbP!$D$2),"&gt;="&amp;AW$6,INDIRECT($F$1&amp;dbP!$D$2&amp;":"&amp;dbP!$D$2),"&lt;="&amp;AW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X403" s="1">
        <f ca="1">SUMIFS(INDIRECT($F$1&amp;$F403&amp;":"&amp;$F403),INDIRECT($F$1&amp;dbP!$D$2&amp;":"&amp;dbP!$D$2),"&gt;="&amp;AX$6,INDIRECT($F$1&amp;dbP!$D$2&amp;":"&amp;dbP!$D$2),"&lt;="&amp;AX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Y403" s="1">
        <f ca="1">SUMIFS(INDIRECT($F$1&amp;$F403&amp;":"&amp;$F403),INDIRECT($F$1&amp;dbP!$D$2&amp;":"&amp;dbP!$D$2),"&gt;="&amp;AY$6,INDIRECT($F$1&amp;dbP!$D$2&amp;":"&amp;dbP!$D$2),"&lt;="&amp;AY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AZ403" s="1">
        <f ca="1">SUMIFS(INDIRECT($F$1&amp;$F403&amp;":"&amp;$F403),INDIRECT($F$1&amp;dbP!$D$2&amp;":"&amp;dbP!$D$2),"&gt;="&amp;AZ$6,INDIRECT($F$1&amp;dbP!$D$2&amp;":"&amp;dbP!$D$2),"&lt;="&amp;AZ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A403" s="1">
        <f ca="1">SUMIFS(INDIRECT($F$1&amp;$F403&amp;":"&amp;$F403),INDIRECT($F$1&amp;dbP!$D$2&amp;":"&amp;dbP!$D$2),"&gt;="&amp;BA$6,INDIRECT($F$1&amp;dbP!$D$2&amp;":"&amp;dbP!$D$2),"&lt;="&amp;BA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B403" s="1">
        <f ca="1">SUMIFS(INDIRECT($F$1&amp;$F403&amp;":"&amp;$F403),INDIRECT($F$1&amp;dbP!$D$2&amp;":"&amp;dbP!$D$2),"&gt;="&amp;BB$6,INDIRECT($F$1&amp;dbP!$D$2&amp;":"&amp;dbP!$D$2),"&lt;="&amp;BB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C403" s="1">
        <f ca="1">SUMIFS(INDIRECT($F$1&amp;$F403&amp;":"&amp;$F403),INDIRECT($F$1&amp;dbP!$D$2&amp;":"&amp;dbP!$D$2),"&gt;="&amp;BC$6,INDIRECT($F$1&amp;dbP!$D$2&amp;":"&amp;dbP!$D$2),"&lt;="&amp;BC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D403" s="1">
        <f ca="1">SUMIFS(INDIRECT($F$1&amp;$F403&amp;":"&amp;$F403),INDIRECT($F$1&amp;dbP!$D$2&amp;":"&amp;dbP!$D$2),"&gt;="&amp;BD$6,INDIRECT($F$1&amp;dbP!$D$2&amp;":"&amp;dbP!$D$2),"&lt;="&amp;BD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  <c r="BE403" s="1">
        <f ca="1">SUMIFS(INDIRECT($F$1&amp;$F403&amp;":"&amp;$F403),INDIRECT($F$1&amp;dbP!$D$2&amp;":"&amp;dbP!$D$2),"&gt;="&amp;BE$6,INDIRECT($F$1&amp;dbP!$D$2&amp;":"&amp;dbP!$D$2),"&lt;="&amp;BE$7,INDIRECT($F$1&amp;dbP!$O$2&amp;":"&amp;dbP!$O$2),$H403,INDIRECT($F$1&amp;dbP!$P$2&amp;":"&amp;dbP!$P$2),IF($I403=$J403,"*",$I403),INDIRECT($F$1&amp;dbP!$Q$2&amp;":"&amp;dbP!$Q$2),IF(OR($I403=$J403,"  "&amp;$I403=$J403),"*",RIGHT($J403,LEN($J403)-4)),INDIRECT($F$1&amp;dbP!$AC$2&amp;":"&amp;dbP!$AC$2),RepP!$J$3)</f>
        <v>0</v>
      </c>
    </row>
    <row r="404" spans="2:57" x14ac:dyDescent="0.3">
      <c r="B404" s="1">
        <f>MAX(B$246:B403)+1</f>
        <v>159</v>
      </c>
      <c r="D404" s="1" t="str">
        <f ca="1">INDIRECT($B$1&amp;Items!T$2&amp;$B404)</f>
        <v>CF(-)</v>
      </c>
      <c r="F404" s="1" t="str">
        <f ca="1">INDIRECT($B$1&amp;Items!P$2&amp;$B404)</f>
        <v>AA</v>
      </c>
      <c r="H404" s="13" t="str">
        <f ca="1">INDIRECT($B$1&amp;Items!M$2&amp;$B404)</f>
        <v>Оплата капзатрат</v>
      </c>
      <c r="I404" s="13" t="str">
        <f ca="1">IF(INDIRECT($B$1&amp;Items!N$2&amp;$B404)="",H404,INDIRECT($B$1&amp;Items!N$2&amp;$B404))</f>
        <v>Основные средства - тип - 1</v>
      </c>
      <c r="J404" s="1" t="str">
        <f ca="1">IF(INDIRECT($B$1&amp;Items!O$2&amp;$B404)="",IF(H404&lt;&gt;I404,"  "&amp;I404,I404),"    "&amp;INDIRECT($B$1&amp;Items!O$2&amp;$B404))</f>
        <v xml:space="preserve">    Капзатраты - тип - 1 - 11</v>
      </c>
      <c r="S404" s="1">
        <f ca="1">SUM($U404:INDIRECT(ADDRESS(ROW(),SUMIFS($1:$1,$5:$5,MAX($5:$5)))))</f>
        <v>903632.8125</v>
      </c>
      <c r="V404" s="1">
        <f ca="1">SUMIFS(INDIRECT($F$1&amp;$F404&amp;":"&amp;$F404),INDIRECT($F$1&amp;dbP!$D$2&amp;":"&amp;dbP!$D$2),"&gt;="&amp;V$6,INDIRECT($F$1&amp;dbP!$D$2&amp;":"&amp;dbP!$D$2),"&lt;="&amp;V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W404" s="1">
        <f ca="1">SUMIFS(INDIRECT($F$1&amp;$F404&amp;":"&amp;$F404),INDIRECT($F$1&amp;dbP!$D$2&amp;":"&amp;dbP!$D$2),"&gt;="&amp;W$6,INDIRECT($F$1&amp;dbP!$D$2&amp;":"&amp;dbP!$D$2),"&lt;="&amp;W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903632.8125</v>
      </c>
      <c r="X404" s="1">
        <f ca="1">SUMIFS(INDIRECT($F$1&amp;$F404&amp;":"&amp;$F404),INDIRECT($F$1&amp;dbP!$D$2&amp;":"&amp;dbP!$D$2),"&gt;="&amp;X$6,INDIRECT($F$1&amp;dbP!$D$2&amp;":"&amp;dbP!$D$2),"&lt;="&amp;X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Y404" s="1">
        <f ca="1">SUMIFS(INDIRECT($F$1&amp;$F404&amp;":"&amp;$F404),INDIRECT($F$1&amp;dbP!$D$2&amp;":"&amp;dbP!$D$2),"&gt;="&amp;Y$6,INDIRECT($F$1&amp;dbP!$D$2&amp;":"&amp;dbP!$D$2),"&lt;="&amp;Y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Z404" s="1">
        <f ca="1">SUMIFS(INDIRECT($F$1&amp;$F404&amp;":"&amp;$F404),INDIRECT($F$1&amp;dbP!$D$2&amp;":"&amp;dbP!$D$2),"&gt;="&amp;Z$6,INDIRECT($F$1&amp;dbP!$D$2&amp;":"&amp;dbP!$D$2),"&lt;="&amp;Z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A404" s="1">
        <f ca="1">SUMIFS(INDIRECT($F$1&amp;$F404&amp;":"&amp;$F404),INDIRECT($F$1&amp;dbP!$D$2&amp;":"&amp;dbP!$D$2),"&gt;="&amp;AA$6,INDIRECT($F$1&amp;dbP!$D$2&amp;":"&amp;dbP!$D$2),"&lt;="&amp;AA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B404" s="1">
        <f ca="1">SUMIFS(INDIRECT($F$1&amp;$F404&amp;":"&amp;$F404),INDIRECT($F$1&amp;dbP!$D$2&amp;":"&amp;dbP!$D$2),"&gt;="&amp;AB$6,INDIRECT($F$1&amp;dbP!$D$2&amp;":"&amp;dbP!$D$2),"&lt;="&amp;AB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C404" s="1">
        <f ca="1">SUMIFS(INDIRECT($F$1&amp;$F404&amp;":"&amp;$F404),INDIRECT($F$1&amp;dbP!$D$2&amp;":"&amp;dbP!$D$2),"&gt;="&amp;AC$6,INDIRECT($F$1&amp;dbP!$D$2&amp;":"&amp;dbP!$D$2),"&lt;="&amp;AC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D404" s="1">
        <f ca="1">SUMIFS(INDIRECT($F$1&amp;$F404&amp;":"&amp;$F404),INDIRECT($F$1&amp;dbP!$D$2&amp;":"&amp;dbP!$D$2),"&gt;="&amp;AD$6,INDIRECT($F$1&amp;dbP!$D$2&amp;":"&amp;dbP!$D$2),"&lt;="&amp;AD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E404" s="1">
        <f ca="1">SUMIFS(INDIRECT($F$1&amp;$F404&amp;":"&amp;$F404),INDIRECT($F$1&amp;dbP!$D$2&amp;":"&amp;dbP!$D$2),"&gt;="&amp;AE$6,INDIRECT($F$1&amp;dbP!$D$2&amp;":"&amp;dbP!$D$2),"&lt;="&amp;AE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F404" s="1">
        <f ca="1">SUMIFS(INDIRECT($F$1&amp;$F404&amp;":"&amp;$F404),INDIRECT($F$1&amp;dbP!$D$2&amp;":"&amp;dbP!$D$2),"&gt;="&amp;AF$6,INDIRECT($F$1&amp;dbP!$D$2&amp;":"&amp;dbP!$D$2),"&lt;="&amp;AF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G404" s="1">
        <f ca="1">SUMIFS(INDIRECT($F$1&amp;$F404&amp;":"&amp;$F404),INDIRECT($F$1&amp;dbP!$D$2&amp;":"&amp;dbP!$D$2),"&gt;="&amp;AG$6,INDIRECT($F$1&amp;dbP!$D$2&amp;":"&amp;dbP!$D$2),"&lt;="&amp;AG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H404" s="1">
        <f ca="1">SUMIFS(INDIRECT($F$1&amp;$F404&amp;":"&amp;$F404),INDIRECT($F$1&amp;dbP!$D$2&amp;":"&amp;dbP!$D$2),"&gt;="&amp;AH$6,INDIRECT($F$1&amp;dbP!$D$2&amp;":"&amp;dbP!$D$2),"&lt;="&amp;AH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I404" s="1">
        <f ca="1">SUMIFS(INDIRECT($F$1&amp;$F404&amp;":"&amp;$F404),INDIRECT($F$1&amp;dbP!$D$2&amp;":"&amp;dbP!$D$2),"&gt;="&amp;AI$6,INDIRECT($F$1&amp;dbP!$D$2&amp;":"&amp;dbP!$D$2),"&lt;="&amp;AI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J404" s="1">
        <f ca="1">SUMIFS(INDIRECT($F$1&amp;$F404&amp;":"&amp;$F404),INDIRECT($F$1&amp;dbP!$D$2&amp;":"&amp;dbP!$D$2),"&gt;="&amp;AJ$6,INDIRECT($F$1&amp;dbP!$D$2&amp;":"&amp;dbP!$D$2),"&lt;="&amp;AJ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K404" s="1">
        <f ca="1">SUMIFS(INDIRECT($F$1&amp;$F404&amp;":"&amp;$F404),INDIRECT($F$1&amp;dbP!$D$2&amp;":"&amp;dbP!$D$2),"&gt;="&amp;AK$6,INDIRECT($F$1&amp;dbP!$D$2&amp;":"&amp;dbP!$D$2),"&lt;="&amp;AK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L404" s="1">
        <f ca="1">SUMIFS(INDIRECT($F$1&amp;$F404&amp;":"&amp;$F404),INDIRECT($F$1&amp;dbP!$D$2&amp;":"&amp;dbP!$D$2),"&gt;="&amp;AL$6,INDIRECT($F$1&amp;dbP!$D$2&amp;":"&amp;dbP!$D$2),"&lt;="&amp;AL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M404" s="1">
        <f ca="1">SUMIFS(INDIRECT($F$1&amp;$F404&amp;":"&amp;$F404),INDIRECT($F$1&amp;dbP!$D$2&amp;":"&amp;dbP!$D$2),"&gt;="&amp;AM$6,INDIRECT($F$1&amp;dbP!$D$2&amp;":"&amp;dbP!$D$2),"&lt;="&amp;AM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N404" s="1">
        <f ca="1">SUMIFS(INDIRECT($F$1&amp;$F404&amp;":"&amp;$F404),INDIRECT($F$1&amp;dbP!$D$2&amp;":"&amp;dbP!$D$2),"&gt;="&amp;AN$6,INDIRECT($F$1&amp;dbP!$D$2&amp;":"&amp;dbP!$D$2),"&lt;="&amp;AN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O404" s="1">
        <f ca="1">SUMIFS(INDIRECT($F$1&amp;$F404&amp;":"&amp;$F404),INDIRECT($F$1&amp;dbP!$D$2&amp;":"&amp;dbP!$D$2),"&gt;="&amp;AO$6,INDIRECT($F$1&amp;dbP!$D$2&amp;":"&amp;dbP!$D$2),"&lt;="&amp;AO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P404" s="1">
        <f ca="1">SUMIFS(INDIRECT($F$1&amp;$F404&amp;":"&amp;$F404),INDIRECT($F$1&amp;dbP!$D$2&amp;":"&amp;dbP!$D$2),"&gt;="&amp;AP$6,INDIRECT($F$1&amp;dbP!$D$2&amp;":"&amp;dbP!$D$2),"&lt;="&amp;AP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Q404" s="1">
        <f ca="1">SUMIFS(INDIRECT($F$1&amp;$F404&amp;":"&amp;$F404),INDIRECT($F$1&amp;dbP!$D$2&amp;":"&amp;dbP!$D$2),"&gt;="&amp;AQ$6,INDIRECT($F$1&amp;dbP!$D$2&amp;":"&amp;dbP!$D$2),"&lt;="&amp;AQ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R404" s="1">
        <f ca="1">SUMIFS(INDIRECT($F$1&amp;$F404&amp;":"&amp;$F404),INDIRECT($F$1&amp;dbP!$D$2&amp;":"&amp;dbP!$D$2),"&gt;="&amp;AR$6,INDIRECT($F$1&amp;dbP!$D$2&amp;":"&amp;dbP!$D$2),"&lt;="&amp;AR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S404" s="1">
        <f ca="1">SUMIFS(INDIRECT($F$1&amp;$F404&amp;":"&amp;$F404),INDIRECT($F$1&amp;dbP!$D$2&amp;":"&amp;dbP!$D$2),"&gt;="&amp;AS$6,INDIRECT($F$1&amp;dbP!$D$2&amp;":"&amp;dbP!$D$2),"&lt;="&amp;AS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T404" s="1">
        <f ca="1">SUMIFS(INDIRECT($F$1&amp;$F404&amp;":"&amp;$F404),INDIRECT($F$1&amp;dbP!$D$2&amp;":"&amp;dbP!$D$2),"&gt;="&amp;AT$6,INDIRECT($F$1&amp;dbP!$D$2&amp;":"&amp;dbP!$D$2),"&lt;="&amp;AT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U404" s="1">
        <f ca="1">SUMIFS(INDIRECT($F$1&amp;$F404&amp;":"&amp;$F404),INDIRECT($F$1&amp;dbP!$D$2&amp;":"&amp;dbP!$D$2),"&gt;="&amp;AU$6,INDIRECT($F$1&amp;dbP!$D$2&amp;":"&amp;dbP!$D$2),"&lt;="&amp;AU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V404" s="1">
        <f ca="1">SUMIFS(INDIRECT($F$1&amp;$F404&amp;":"&amp;$F404),INDIRECT($F$1&amp;dbP!$D$2&amp;":"&amp;dbP!$D$2),"&gt;="&amp;AV$6,INDIRECT($F$1&amp;dbP!$D$2&amp;":"&amp;dbP!$D$2),"&lt;="&amp;AV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W404" s="1">
        <f ca="1">SUMIFS(INDIRECT($F$1&amp;$F404&amp;":"&amp;$F404),INDIRECT($F$1&amp;dbP!$D$2&amp;":"&amp;dbP!$D$2),"&gt;="&amp;AW$6,INDIRECT($F$1&amp;dbP!$D$2&amp;":"&amp;dbP!$D$2),"&lt;="&amp;AW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X404" s="1">
        <f ca="1">SUMIFS(INDIRECT($F$1&amp;$F404&amp;":"&amp;$F404),INDIRECT($F$1&amp;dbP!$D$2&amp;":"&amp;dbP!$D$2),"&gt;="&amp;AX$6,INDIRECT($F$1&amp;dbP!$D$2&amp;":"&amp;dbP!$D$2),"&lt;="&amp;AX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Y404" s="1">
        <f ca="1">SUMIFS(INDIRECT($F$1&amp;$F404&amp;":"&amp;$F404),INDIRECT($F$1&amp;dbP!$D$2&amp;":"&amp;dbP!$D$2),"&gt;="&amp;AY$6,INDIRECT($F$1&amp;dbP!$D$2&amp;":"&amp;dbP!$D$2),"&lt;="&amp;AY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AZ404" s="1">
        <f ca="1">SUMIFS(INDIRECT($F$1&amp;$F404&amp;":"&amp;$F404),INDIRECT($F$1&amp;dbP!$D$2&amp;":"&amp;dbP!$D$2),"&gt;="&amp;AZ$6,INDIRECT($F$1&amp;dbP!$D$2&amp;":"&amp;dbP!$D$2),"&lt;="&amp;AZ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A404" s="1">
        <f ca="1">SUMIFS(INDIRECT($F$1&amp;$F404&amp;":"&amp;$F404),INDIRECT($F$1&amp;dbP!$D$2&amp;":"&amp;dbP!$D$2),"&gt;="&amp;BA$6,INDIRECT($F$1&amp;dbP!$D$2&amp;":"&amp;dbP!$D$2),"&lt;="&amp;BA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B404" s="1">
        <f ca="1">SUMIFS(INDIRECT($F$1&amp;$F404&amp;":"&amp;$F404),INDIRECT($F$1&amp;dbP!$D$2&amp;":"&amp;dbP!$D$2),"&gt;="&amp;BB$6,INDIRECT($F$1&amp;dbP!$D$2&amp;":"&amp;dbP!$D$2),"&lt;="&amp;BB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C404" s="1">
        <f ca="1">SUMIFS(INDIRECT($F$1&amp;$F404&amp;":"&amp;$F404),INDIRECT($F$1&amp;dbP!$D$2&amp;":"&amp;dbP!$D$2),"&gt;="&amp;BC$6,INDIRECT($F$1&amp;dbP!$D$2&amp;":"&amp;dbP!$D$2),"&lt;="&amp;BC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D404" s="1">
        <f ca="1">SUMIFS(INDIRECT($F$1&amp;$F404&amp;":"&amp;$F404),INDIRECT($F$1&amp;dbP!$D$2&amp;":"&amp;dbP!$D$2),"&gt;="&amp;BD$6,INDIRECT($F$1&amp;dbP!$D$2&amp;":"&amp;dbP!$D$2),"&lt;="&amp;BD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  <c r="BE404" s="1">
        <f ca="1">SUMIFS(INDIRECT($F$1&amp;$F404&amp;":"&amp;$F404),INDIRECT($F$1&amp;dbP!$D$2&amp;":"&amp;dbP!$D$2),"&gt;="&amp;BE$6,INDIRECT($F$1&amp;dbP!$D$2&amp;":"&amp;dbP!$D$2),"&lt;="&amp;BE$7,INDIRECT($F$1&amp;dbP!$O$2&amp;":"&amp;dbP!$O$2),$H404,INDIRECT($F$1&amp;dbP!$P$2&amp;":"&amp;dbP!$P$2),IF($I404=$J404,"*",$I404),INDIRECT($F$1&amp;dbP!$Q$2&amp;":"&amp;dbP!$Q$2),IF(OR($I404=$J404,"  "&amp;$I404=$J404),"*",RIGHT($J404,LEN($J404)-4)),INDIRECT($F$1&amp;dbP!$AC$2&amp;":"&amp;dbP!$AC$2),RepP!$J$3)</f>
        <v>0</v>
      </c>
    </row>
    <row r="405" spans="2:57" x14ac:dyDescent="0.3">
      <c r="B405" s="1">
        <f>MAX(B$246:B404)+1</f>
        <v>160</v>
      </c>
      <c r="D405" s="1">
        <f ca="1">INDIRECT($B$1&amp;Items!T$2&amp;$B405)</f>
        <v>0</v>
      </c>
      <c r="F405" s="1" t="str">
        <f ca="1">INDIRECT($B$1&amp;Items!P$2&amp;$B405)</f>
        <v>AA</v>
      </c>
      <c r="H405" s="13" t="str">
        <f ca="1">INDIRECT($B$1&amp;Items!M$2&amp;$B405)</f>
        <v>Оплата капзатрат</v>
      </c>
      <c r="I405" s="13" t="str">
        <f ca="1">IF(INDIRECT($B$1&amp;Items!N$2&amp;$B405)="",H405,INDIRECT($B$1&amp;Items!N$2&amp;$B405))</f>
        <v>Основные средства - тип - 2</v>
      </c>
      <c r="J405" s="1" t="str">
        <f ca="1">IF(INDIRECT($B$1&amp;Items!O$2&amp;$B405)="",IF(H405&lt;&gt;I405,"  "&amp;I405,I405),"    "&amp;INDIRECT($B$1&amp;Items!O$2&amp;$B405))</f>
        <v xml:space="preserve">  Основные средства - тип - 2</v>
      </c>
      <c r="S405" s="1">
        <f ca="1">SUM($U405:INDIRECT(ADDRESS(ROW(),SUMIFS($1:$1,$5:$5,MAX($5:$5)))))</f>
        <v>12156986.775592251</v>
      </c>
      <c r="V405" s="1">
        <f ca="1">SUMIFS(INDIRECT($F$1&amp;$F405&amp;":"&amp;$F405),INDIRECT($F$1&amp;dbP!$D$2&amp;":"&amp;dbP!$D$2),"&gt;="&amp;V$6,INDIRECT($F$1&amp;dbP!$D$2&amp;":"&amp;dbP!$D$2),"&lt;="&amp;V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W405" s="1">
        <f ca="1">SUMIFS(INDIRECT($F$1&amp;$F405&amp;":"&amp;$F405),INDIRECT($F$1&amp;dbP!$D$2&amp;":"&amp;dbP!$D$2),"&gt;="&amp;W$6,INDIRECT($F$1&amp;dbP!$D$2&amp;":"&amp;dbP!$D$2),"&lt;="&amp;W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12156986.775592251</v>
      </c>
      <c r="X405" s="1">
        <f ca="1">SUMIFS(INDIRECT($F$1&amp;$F405&amp;":"&amp;$F405),INDIRECT($F$1&amp;dbP!$D$2&amp;":"&amp;dbP!$D$2),"&gt;="&amp;X$6,INDIRECT($F$1&amp;dbP!$D$2&amp;":"&amp;dbP!$D$2),"&lt;="&amp;X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Y405" s="1">
        <f ca="1">SUMIFS(INDIRECT($F$1&amp;$F405&amp;":"&amp;$F405),INDIRECT($F$1&amp;dbP!$D$2&amp;":"&amp;dbP!$D$2),"&gt;="&amp;Y$6,INDIRECT($F$1&amp;dbP!$D$2&amp;":"&amp;dbP!$D$2),"&lt;="&amp;Y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Z405" s="1">
        <f ca="1">SUMIFS(INDIRECT($F$1&amp;$F405&amp;":"&amp;$F405),INDIRECT($F$1&amp;dbP!$D$2&amp;":"&amp;dbP!$D$2),"&gt;="&amp;Z$6,INDIRECT($F$1&amp;dbP!$D$2&amp;":"&amp;dbP!$D$2),"&lt;="&amp;Z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A405" s="1">
        <f ca="1">SUMIFS(INDIRECT($F$1&amp;$F405&amp;":"&amp;$F405),INDIRECT($F$1&amp;dbP!$D$2&amp;":"&amp;dbP!$D$2),"&gt;="&amp;AA$6,INDIRECT($F$1&amp;dbP!$D$2&amp;":"&amp;dbP!$D$2),"&lt;="&amp;AA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B405" s="1">
        <f ca="1">SUMIFS(INDIRECT($F$1&amp;$F405&amp;":"&amp;$F405),INDIRECT($F$1&amp;dbP!$D$2&amp;":"&amp;dbP!$D$2),"&gt;="&amp;AB$6,INDIRECT($F$1&amp;dbP!$D$2&amp;":"&amp;dbP!$D$2),"&lt;="&amp;AB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C405" s="1">
        <f ca="1">SUMIFS(INDIRECT($F$1&amp;$F405&amp;":"&amp;$F405),INDIRECT($F$1&amp;dbP!$D$2&amp;":"&amp;dbP!$D$2),"&gt;="&amp;AC$6,INDIRECT($F$1&amp;dbP!$D$2&amp;":"&amp;dbP!$D$2),"&lt;="&amp;AC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D405" s="1">
        <f ca="1">SUMIFS(INDIRECT($F$1&amp;$F405&amp;":"&amp;$F405),INDIRECT($F$1&amp;dbP!$D$2&amp;":"&amp;dbP!$D$2),"&gt;="&amp;AD$6,INDIRECT($F$1&amp;dbP!$D$2&amp;":"&amp;dbP!$D$2),"&lt;="&amp;AD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E405" s="1">
        <f ca="1">SUMIFS(INDIRECT($F$1&amp;$F405&amp;":"&amp;$F405),INDIRECT($F$1&amp;dbP!$D$2&amp;":"&amp;dbP!$D$2),"&gt;="&amp;AE$6,INDIRECT($F$1&amp;dbP!$D$2&amp;":"&amp;dbP!$D$2),"&lt;="&amp;AE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F405" s="1">
        <f ca="1">SUMIFS(INDIRECT($F$1&amp;$F405&amp;":"&amp;$F405),INDIRECT($F$1&amp;dbP!$D$2&amp;":"&amp;dbP!$D$2),"&gt;="&amp;AF$6,INDIRECT($F$1&amp;dbP!$D$2&amp;":"&amp;dbP!$D$2),"&lt;="&amp;AF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G405" s="1">
        <f ca="1">SUMIFS(INDIRECT($F$1&amp;$F405&amp;":"&amp;$F405),INDIRECT($F$1&amp;dbP!$D$2&amp;":"&amp;dbP!$D$2),"&gt;="&amp;AG$6,INDIRECT($F$1&amp;dbP!$D$2&amp;":"&amp;dbP!$D$2),"&lt;="&amp;AG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H405" s="1">
        <f ca="1">SUMIFS(INDIRECT($F$1&amp;$F405&amp;":"&amp;$F405),INDIRECT($F$1&amp;dbP!$D$2&amp;":"&amp;dbP!$D$2),"&gt;="&amp;AH$6,INDIRECT($F$1&amp;dbP!$D$2&amp;":"&amp;dbP!$D$2),"&lt;="&amp;AH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I405" s="1">
        <f ca="1">SUMIFS(INDIRECT($F$1&amp;$F405&amp;":"&amp;$F405),INDIRECT($F$1&amp;dbP!$D$2&amp;":"&amp;dbP!$D$2),"&gt;="&amp;AI$6,INDIRECT($F$1&amp;dbP!$D$2&amp;":"&amp;dbP!$D$2),"&lt;="&amp;AI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J405" s="1">
        <f ca="1">SUMIFS(INDIRECT($F$1&amp;$F405&amp;":"&amp;$F405),INDIRECT($F$1&amp;dbP!$D$2&amp;":"&amp;dbP!$D$2),"&gt;="&amp;AJ$6,INDIRECT($F$1&amp;dbP!$D$2&amp;":"&amp;dbP!$D$2),"&lt;="&amp;AJ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K405" s="1">
        <f ca="1">SUMIFS(INDIRECT($F$1&amp;$F405&amp;":"&amp;$F405),INDIRECT($F$1&amp;dbP!$D$2&amp;":"&amp;dbP!$D$2),"&gt;="&amp;AK$6,INDIRECT($F$1&amp;dbP!$D$2&amp;":"&amp;dbP!$D$2),"&lt;="&amp;AK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L405" s="1">
        <f ca="1">SUMIFS(INDIRECT($F$1&amp;$F405&amp;":"&amp;$F405),INDIRECT($F$1&amp;dbP!$D$2&amp;":"&amp;dbP!$D$2),"&gt;="&amp;AL$6,INDIRECT($F$1&amp;dbP!$D$2&amp;":"&amp;dbP!$D$2),"&lt;="&amp;AL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M405" s="1">
        <f ca="1">SUMIFS(INDIRECT($F$1&amp;$F405&amp;":"&amp;$F405),INDIRECT($F$1&amp;dbP!$D$2&amp;":"&amp;dbP!$D$2),"&gt;="&amp;AM$6,INDIRECT($F$1&amp;dbP!$D$2&amp;":"&amp;dbP!$D$2),"&lt;="&amp;AM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N405" s="1">
        <f ca="1">SUMIFS(INDIRECT($F$1&amp;$F405&amp;":"&amp;$F405),INDIRECT($F$1&amp;dbP!$D$2&amp;":"&amp;dbP!$D$2),"&gt;="&amp;AN$6,INDIRECT($F$1&amp;dbP!$D$2&amp;":"&amp;dbP!$D$2),"&lt;="&amp;AN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O405" s="1">
        <f ca="1">SUMIFS(INDIRECT($F$1&amp;$F405&amp;":"&amp;$F405),INDIRECT($F$1&amp;dbP!$D$2&amp;":"&amp;dbP!$D$2),"&gt;="&amp;AO$6,INDIRECT($F$1&amp;dbP!$D$2&amp;":"&amp;dbP!$D$2),"&lt;="&amp;AO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P405" s="1">
        <f ca="1">SUMIFS(INDIRECT($F$1&amp;$F405&amp;":"&amp;$F405),INDIRECT($F$1&amp;dbP!$D$2&amp;":"&amp;dbP!$D$2),"&gt;="&amp;AP$6,INDIRECT($F$1&amp;dbP!$D$2&amp;":"&amp;dbP!$D$2),"&lt;="&amp;AP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Q405" s="1">
        <f ca="1">SUMIFS(INDIRECT($F$1&amp;$F405&amp;":"&amp;$F405),INDIRECT($F$1&amp;dbP!$D$2&amp;":"&amp;dbP!$D$2),"&gt;="&amp;AQ$6,INDIRECT($F$1&amp;dbP!$D$2&amp;":"&amp;dbP!$D$2),"&lt;="&amp;AQ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R405" s="1">
        <f ca="1">SUMIFS(INDIRECT($F$1&amp;$F405&amp;":"&amp;$F405),INDIRECT($F$1&amp;dbP!$D$2&amp;":"&amp;dbP!$D$2),"&gt;="&amp;AR$6,INDIRECT($F$1&amp;dbP!$D$2&amp;":"&amp;dbP!$D$2),"&lt;="&amp;AR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S405" s="1">
        <f ca="1">SUMIFS(INDIRECT($F$1&amp;$F405&amp;":"&amp;$F405),INDIRECT($F$1&amp;dbP!$D$2&amp;":"&amp;dbP!$D$2),"&gt;="&amp;AS$6,INDIRECT($F$1&amp;dbP!$D$2&amp;":"&amp;dbP!$D$2),"&lt;="&amp;AS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T405" s="1">
        <f ca="1">SUMIFS(INDIRECT($F$1&amp;$F405&amp;":"&amp;$F405),INDIRECT($F$1&amp;dbP!$D$2&amp;":"&amp;dbP!$D$2),"&gt;="&amp;AT$6,INDIRECT($F$1&amp;dbP!$D$2&amp;":"&amp;dbP!$D$2),"&lt;="&amp;AT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U405" s="1">
        <f ca="1">SUMIFS(INDIRECT($F$1&amp;$F405&amp;":"&amp;$F405),INDIRECT($F$1&amp;dbP!$D$2&amp;":"&amp;dbP!$D$2),"&gt;="&amp;AU$6,INDIRECT($F$1&amp;dbP!$D$2&amp;":"&amp;dbP!$D$2),"&lt;="&amp;AU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V405" s="1">
        <f ca="1">SUMIFS(INDIRECT($F$1&amp;$F405&amp;":"&amp;$F405),INDIRECT($F$1&amp;dbP!$D$2&amp;":"&amp;dbP!$D$2),"&gt;="&amp;AV$6,INDIRECT($F$1&amp;dbP!$D$2&amp;":"&amp;dbP!$D$2),"&lt;="&amp;AV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W405" s="1">
        <f ca="1">SUMIFS(INDIRECT($F$1&amp;$F405&amp;":"&amp;$F405),INDIRECT($F$1&amp;dbP!$D$2&amp;":"&amp;dbP!$D$2),"&gt;="&amp;AW$6,INDIRECT($F$1&amp;dbP!$D$2&amp;":"&amp;dbP!$D$2),"&lt;="&amp;AW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X405" s="1">
        <f ca="1">SUMIFS(INDIRECT($F$1&amp;$F405&amp;":"&amp;$F405),INDIRECT($F$1&amp;dbP!$D$2&amp;":"&amp;dbP!$D$2),"&gt;="&amp;AX$6,INDIRECT($F$1&amp;dbP!$D$2&amp;":"&amp;dbP!$D$2),"&lt;="&amp;AX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Y405" s="1">
        <f ca="1">SUMIFS(INDIRECT($F$1&amp;$F405&amp;":"&amp;$F405),INDIRECT($F$1&amp;dbP!$D$2&amp;":"&amp;dbP!$D$2),"&gt;="&amp;AY$6,INDIRECT($F$1&amp;dbP!$D$2&amp;":"&amp;dbP!$D$2),"&lt;="&amp;AY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AZ405" s="1">
        <f ca="1">SUMIFS(INDIRECT($F$1&amp;$F405&amp;":"&amp;$F405),INDIRECT($F$1&amp;dbP!$D$2&amp;":"&amp;dbP!$D$2),"&gt;="&amp;AZ$6,INDIRECT($F$1&amp;dbP!$D$2&amp;":"&amp;dbP!$D$2),"&lt;="&amp;AZ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A405" s="1">
        <f ca="1">SUMIFS(INDIRECT($F$1&amp;$F405&amp;":"&amp;$F405),INDIRECT($F$1&amp;dbP!$D$2&amp;":"&amp;dbP!$D$2),"&gt;="&amp;BA$6,INDIRECT($F$1&amp;dbP!$D$2&amp;":"&amp;dbP!$D$2),"&lt;="&amp;BA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B405" s="1">
        <f ca="1">SUMIFS(INDIRECT($F$1&amp;$F405&amp;":"&amp;$F405),INDIRECT($F$1&amp;dbP!$D$2&amp;":"&amp;dbP!$D$2),"&gt;="&amp;BB$6,INDIRECT($F$1&amp;dbP!$D$2&amp;":"&amp;dbP!$D$2),"&lt;="&amp;BB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C405" s="1">
        <f ca="1">SUMIFS(INDIRECT($F$1&amp;$F405&amp;":"&amp;$F405),INDIRECT($F$1&amp;dbP!$D$2&amp;":"&amp;dbP!$D$2),"&gt;="&amp;BC$6,INDIRECT($F$1&amp;dbP!$D$2&amp;":"&amp;dbP!$D$2),"&lt;="&amp;BC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D405" s="1">
        <f ca="1">SUMIFS(INDIRECT($F$1&amp;$F405&amp;":"&amp;$F405),INDIRECT($F$1&amp;dbP!$D$2&amp;":"&amp;dbP!$D$2),"&gt;="&amp;BD$6,INDIRECT($F$1&amp;dbP!$D$2&amp;":"&amp;dbP!$D$2),"&lt;="&amp;BD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  <c r="BE405" s="1">
        <f ca="1">SUMIFS(INDIRECT($F$1&amp;$F405&amp;":"&amp;$F405),INDIRECT($F$1&amp;dbP!$D$2&amp;":"&amp;dbP!$D$2),"&gt;="&amp;BE$6,INDIRECT($F$1&amp;dbP!$D$2&amp;":"&amp;dbP!$D$2),"&lt;="&amp;BE$7,INDIRECT($F$1&amp;dbP!$O$2&amp;":"&amp;dbP!$O$2),$H405,INDIRECT($F$1&amp;dbP!$P$2&amp;":"&amp;dbP!$P$2),IF($I405=$J405,"*",$I405),INDIRECT($F$1&amp;dbP!$Q$2&amp;":"&amp;dbP!$Q$2),IF(OR($I405=$J405,"  "&amp;$I405=$J405),"*",RIGHT($J405,LEN($J405)-4)),INDIRECT($F$1&amp;dbP!$AC$2&amp;":"&amp;dbP!$AC$2),RepP!$J$3)</f>
        <v>0</v>
      </c>
    </row>
    <row r="406" spans="2:57" x14ac:dyDescent="0.3">
      <c r="B406" s="1">
        <f>MAX(B$246:B405)+1</f>
        <v>161</v>
      </c>
      <c r="D406" s="1" t="str">
        <f ca="1">INDIRECT($B$1&amp;Items!T$2&amp;$B406)</f>
        <v>CF(-)</v>
      </c>
      <c r="F406" s="1" t="str">
        <f ca="1">INDIRECT($B$1&amp;Items!P$2&amp;$B406)</f>
        <v>AA</v>
      </c>
      <c r="H406" s="13" t="str">
        <f ca="1">INDIRECT($B$1&amp;Items!M$2&amp;$B406)</f>
        <v>Оплата капзатрат</v>
      </c>
      <c r="I406" s="13" t="str">
        <f ca="1">IF(INDIRECT($B$1&amp;Items!N$2&amp;$B406)="",H406,INDIRECT($B$1&amp;Items!N$2&amp;$B406))</f>
        <v>Основные средства - тип - 2</v>
      </c>
      <c r="J406" s="1" t="str">
        <f ca="1">IF(INDIRECT($B$1&amp;Items!O$2&amp;$B406)="",IF(H406&lt;&gt;I406,"  "&amp;I406,I406),"    "&amp;INDIRECT($B$1&amp;Items!O$2&amp;$B406))</f>
        <v xml:space="preserve">    Капзатраты - тип - 2 - 1</v>
      </c>
      <c r="S406" s="1">
        <f ca="1">SUM($U406:INDIRECT(ADDRESS(ROW(),SUMIFS($1:$1,$5:$5,MAX($5:$5)))))</f>
        <v>1093962.2400000002</v>
      </c>
      <c r="V406" s="1">
        <f ca="1">SUMIFS(INDIRECT($F$1&amp;$F406&amp;":"&amp;$F406),INDIRECT($F$1&amp;dbP!$D$2&amp;":"&amp;dbP!$D$2),"&gt;="&amp;V$6,INDIRECT($F$1&amp;dbP!$D$2&amp;":"&amp;dbP!$D$2),"&lt;="&amp;V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W406" s="1">
        <f ca="1">SUMIFS(INDIRECT($F$1&amp;$F406&amp;":"&amp;$F406),INDIRECT($F$1&amp;dbP!$D$2&amp;":"&amp;dbP!$D$2),"&gt;="&amp;W$6,INDIRECT($F$1&amp;dbP!$D$2&amp;":"&amp;dbP!$D$2),"&lt;="&amp;W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1093962.2400000002</v>
      </c>
      <c r="X406" s="1">
        <f ca="1">SUMIFS(INDIRECT($F$1&amp;$F406&amp;":"&amp;$F406),INDIRECT($F$1&amp;dbP!$D$2&amp;":"&amp;dbP!$D$2),"&gt;="&amp;X$6,INDIRECT($F$1&amp;dbP!$D$2&amp;":"&amp;dbP!$D$2),"&lt;="&amp;X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Y406" s="1">
        <f ca="1">SUMIFS(INDIRECT($F$1&amp;$F406&amp;":"&amp;$F406),INDIRECT($F$1&amp;dbP!$D$2&amp;":"&amp;dbP!$D$2),"&gt;="&amp;Y$6,INDIRECT($F$1&amp;dbP!$D$2&amp;":"&amp;dbP!$D$2),"&lt;="&amp;Y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Z406" s="1">
        <f ca="1">SUMIFS(INDIRECT($F$1&amp;$F406&amp;":"&amp;$F406),INDIRECT($F$1&amp;dbP!$D$2&amp;":"&amp;dbP!$D$2),"&gt;="&amp;Z$6,INDIRECT($F$1&amp;dbP!$D$2&amp;":"&amp;dbP!$D$2),"&lt;="&amp;Z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A406" s="1">
        <f ca="1">SUMIFS(INDIRECT($F$1&amp;$F406&amp;":"&amp;$F406),INDIRECT($F$1&amp;dbP!$D$2&amp;":"&amp;dbP!$D$2),"&gt;="&amp;AA$6,INDIRECT($F$1&amp;dbP!$D$2&amp;":"&amp;dbP!$D$2),"&lt;="&amp;AA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B406" s="1">
        <f ca="1">SUMIFS(INDIRECT($F$1&amp;$F406&amp;":"&amp;$F406),INDIRECT($F$1&amp;dbP!$D$2&amp;":"&amp;dbP!$D$2),"&gt;="&amp;AB$6,INDIRECT($F$1&amp;dbP!$D$2&amp;":"&amp;dbP!$D$2),"&lt;="&amp;AB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C406" s="1">
        <f ca="1">SUMIFS(INDIRECT($F$1&amp;$F406&amp;":"&amp;$F406),INDIRECT($F$1&amp;dbP!$D$2&amp;":"&amp;dbP!$D$2),"&gt;="&amp;AC$6,INDIRECT($F$1&amp;dbP!$D$2&amp;":"&amp;dbP!$D$2),"&lt;="&amp;AC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D406" s="1">
        <f ca="1">SUMIFS(INDIRECT($F$1&amp;$F406&amp;":"&amp;$F406),INDIRECT($F$1&amp;dbP!$D$2&amp;":"&amp;dbP!$D$2),"&gt;="&amp;AD$6,INDIRECT($F$1&amp;dbP!$D$2&amp;":"&amp;dbP!$D$2),"&lt;="&amp;AD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E406" s="1">
        <f ca="1">SUMIFS(INDIRECT($F$1&amp;$F406&amp;":"&amp;$F406),INDIRECT($F$1&amp;dbP!$D$2&amp;":"&amp;dbP!$D$2),"&gt;="&amp;AE$6,INDIRECT($F$1&amp;dbP!$D$2&amp;":"&amp;dbP!$D$2),"&lt;="&amp;AE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F406" s="1">
        <f ca="1">SUMIFS(INDIRECT($F$1&amp;$F406&amp;":"&amp;$F406),INDIRECT($F$1&amp;dbP!$D$2&amp;":"&amp;dbP!$D$2),"&gt;="&amp;AF$6,INDIRECT($F$1&amp;dbP!$D$2&amp;":"&amp;dbP!$D$2),"&lt;="&amp;AF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G406" s="1">
        <f ca="1">SUMIFS(INDIRECT($F$1&amp;$F406&amp;":"&amp;$F406),INDIRECT($F$1&amp;dbP!$D$2&amp;":"&amp;dbP!$D$2),"&gt;="&amp;AG$6,INDIRECT($F$1&amp;dbP!$D$2&amp;":"&amp;dbP!$D$2),"&lt;="&amp;AG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H406" s="1">
        <f ca="1">SUMIFS(INDIRECT($F$1&amp;$F406&amp;":"&amp;$F406),INDIRECT($F$1&amp;dbP!$D$2&amp;":"&amp;dbP!$D$2),"&gt;="&amp;AH$6,INDIRECT($F$1&amp;dbP!$D$2&amp;":"&amp;dbP!$D$2),"&lt;="&amp;AH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I406" s="1">
        <f ca="1">SUMIFS(INDIRECT($F$1&amp;$F406&amp;":"&amp;$F406),INDIRECT($F$1&amp;dbP!$D$2&amp;":"&amp;dbP!$D$2),"&gt;="&amp;AI$6,INDIRECT($F$1&amp;dbP!$D$2&amp;":"&amp;dbP!$D$2),"&lt;="&amp;AI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J406" s="1">
        <f ca="1">SUMIFS(INDIRECT($F$1&amp;$F406&amp;":"&amp;$F406),INDIRECT($F$1&amp;dbP!$D$2&amp;":"&amp;dbP!$D$2),"&gt;="&amp;AJ$6,INDIRECT($F$1&amp;dbP!$D$2&amp;":"&amp;dbP!$D$2),"&lt;="&amp;AJ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K406" s="1">
        <f ca="1">SUMIFS(INDIRECT($F$1&amp;$F406&amp;":"&amp;$F406),INDIRECT($F$1&amp;dbP!$D$2&amp;":"&amp;dbP!$D$2),"&gt;="&amp;AK$6,INDIRECT($F$1&amp;dbP!$D$2&amp;":"&amp;dbP!$D$2),"&lt;="&amp;AK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L406" s="1">
        <f ca="1">SUMIFS(INDIRECT($F$1&amp;$F406&amp;":"&amp;$F406),INDIRECT($F$1&amp;dbP!$D$2&amp;":"&amp;dbP!$D$2),"&gt;="&amp;AL$6,INDIRECT($F$1&amp;dbP!$D$2&amp;":"&amp;dbP!$D$2),"&lt;="&amp;AL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M406" s="1">
        <f ca="1">SUMIFS(INDIRECT($F$1&amp;$F406&amp;":"&amp;$F406),INDIRECT($F$1&amp;dbP!$D$2&amp;":"&amp;dbP!$D$2),"&gt;="&amp;AM$6,INDIRECT($F$1&amp;dbP!$D$2&amp;":"&amp;dbP!$D$2),"&lt;="&amp;AM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N406" s="1">
        <f ca="1">SUMIFS(INDIRECT($F$1&amp;$F406&amp;":"&amp;$F406),INDIRECT($F$1&amp;dbP!$D$2&amp;":"&amp;dbP!$D$2),"&gt;="&amp;AN$6,INDIRECT($F$1&amp;dbP!$D$2&amp;":"&amp;dbP!$D$2),"&lt;="&amp;AN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O406" s="1">
        <f ca="1">SUMIFS(INDIRECT($F$1&amp;$F406&amp;":"&amp;$F406),INDIRECT($F$1&amp;dbP!$D$2&amp;":"&amp;dbP!$D$2),"&gt;="&amp;AO$6,INDIRECT($F$1&amp;dbP!$D$2&amp;":"&amp;dbP!$D$2),"&lt;="&amp;AO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P406" s="1">
        <f ca="1">SUMIFS(INDIRECT($F$1&amp;$F406&amp;":"&amp;$F406),INDIRECT($F$1&amp;dbP!$D$2&amp;":"&amp;dbP!$D$2),"&gt;="&amp;AP$6,INDIRECT($F$1&amp;dbP!$D$2&amp;":"&amp;dbP!$D$2),"&lt;="&amp;AP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Q406" s="1">
        <f ca="1">SUMIFS(INDIRECT($F$1&amp;$F406&amp;":"&amp;$F406),INDIRECT($F$1&amp;dbP!$D$2&amp;":"&amp;dbP!$D$2),"&gt;="&amp;AQ$6,INDIRECT($F$1&amp;dbP!$D$2&amp;":"&amp;dbP!$D$2),"&lt;="&amp;AQ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R406" s="1">
        <f ca="1">SUMIFS(INDIRECT($F$1&amp;$F406&amp;":"&amp;$F406),INDIRECT($F$1&amp;dbP!$D$2&amp;":"&amp;dbP!$D$2),"&gt;="&amp;AR$6,INDIRECT($F$1&amp;dbP!$D$2&amp;":"&amp;dbP!$D$2),"&lt;="&amp;AR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S406" s="1">
        <f ca="1">SUMIFS(INDIRECT($F$1&amp;$F406&amp;":"&amp;$F406),INDIRECT($F$1&amp;dbP!$D$2&amp;":"&amp;dbP!$D$2),"&gt;="&amp;AS$6,INDIRECT($F$1&amp;dbP!$D$2&amp;":"&amp;dbP!$D$2),"&lt;="&amp;AS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T406" s="1">
        <f ca="1">SUMIFS(INDIRECT($F$1&amp;$F406&amp;":"&amp;$F406),INDIRECT($F$1&amp;dbP!$D$2&amp;":"&amp;dbP!$D$2),"&gt;="&amp;AT$6,INDIRECT($F$1&amp;dbP!$D$2&amp;":"&amp;dbP!$D$2),"&lt;="&amp;AT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U406" s="1">
        <f ca="1">SUMIFS(INDIRECT($F$1&amp;$F406&amp;":"&amp;$F406),INDIRECT($F$1&amp;dbP!$D$2&amp;":"&amp;dbP!$D$2),"&gt;="&amp;AU$6,INDIRECT($F$1&amp;dbP!$D$2&amp;":"&amp;dbP!$D$2),"&lt;="&amp;AU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V406" s="1">
        <f ca="1">SUMIFS(INDIRECT($F$1&amp;$F406&amp;":"&amp;$F406),INDIRECT($F$1&amp;dbP!$D$2&amp;":"&amp;dbP!$D$2),"&gt;="&amp;AV$6,INDIRECT($F$1&amp;dbP!$D$2&amp;":"&amp;dbP!$D$2),"&lt;="&amp;AV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W406" s="1">
        <f ca="1">SUMIFS(INDIRECT($F$1&amp;$F406&amp;":"&amp;$F406),INDIRECT($F$1&amp;dbP!$D$2&amp;":"&amp;dbP!$D$2),"&gt;="&amp;AW$6,INDIRECT($F$1&amp;dbP!$D$2&amp;":"&amp;dbP!$D$2),"&lt;="&amp;AW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X406" s="1">
        <f ca="1">SUMIFS(INDIRECT($F$1&amp;$F406&amp;":"&amp;$F406),INDIRECT($F$1&amp;dbP!$D$2&amp;":"&amp;dbP!$D$2),"&gt;="&amp;AX$6,INDIRECT($F$1&amp;dbP!$D$2&amp;":"&amp;dbP!$D$2),"&lt;="&amp;AX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Y406" s="1">
        <f ca="1">SUMIFS(INDIRECT($F$1&amp;$F406&amp;":"&amp;$F406),INDIRECT($F$1&amp;dbP!$D$2&amp;":"&amp;dbP!$D$2),"&gt;="&amp;AY$6,INDIRECT($F$1&amp;dbP!$D$2&amp;":"&amp;dbP!$D$2),"&lt;="&amp;AY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AZ406" s="1">
        <f ca="1">SUMIFS(INDIRECT($F$1&amp;$F406&amp;":"&amp;$F406),INDIRECT($F$1&amp;dbP!$D$2&amp;":"&amp;dbP!$D$2),"&gt;="&amp;AZ$6,INDIRECT($F$1&amp;dbP!$D$2&amp;":"&amp;dbP!$D$2),"&lt;="&amp;AZ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A406" s="1">
        <f ca="1">SUMIFS(INDIRECT($F$1&amp;$F406&amp;":"&amp;$F406),INDIRECT($F$1&amp;dbP!$D$2&amp;":"&amp;dbP!$D$2),"&gt;="&amp;BA$6,INDIRECT($F$1&amp;dbP!$D$2&amp;":"&amp;dbP!$D$2),"&lt;="&amp;BA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B406" s="1">
        <f ca="1">SUMIFS(INDIRECT($F$1&amp;$F406&amp;":"&amp;$F406),INDIRECT($F$1&amp;dbP!$D$2&amp;":"&amp;dbP!$D$2),"&gt;="&amp;BB$6,INDIRECT($F$1&amp;dbP!$D$2&amp;":"&amp;dbP!$D$2),"&lt;="&amp;BB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C406" s="1">
        <f ca="1">SUMIFS(INDIRECT($F$1&amp;$F406&amp;":"&amp;$F406),INDIRECT($F$1&amp;dbP!$D$2&amp;":"&amp;dbP!$D$2),"&gt;="&amp;BC$6,INDIRECT($F$1&amp;dbP!$D$2&amp;":"&amp;dbP!$D$2),"&lt;="&amp;BC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D406" s="1">
        <f ca="1">SUMIFS(INDIRECT($F$1&amp;$F406&amp;":"&amp;$F406),INDIRECT($F$1&amp;dbP!$D$2&amp;":"&amp;dbP!$D$2),"&gt;="&amp;BD$6,INDIRECT($F$1&amp;dbP!$D$2&amp;":"&amp;dbP!$D$2),"&lt;="&amp;BD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  <c r="BE406" s="1">
        <f ca="1">SUMIFS(INDIRECT($F$1&amp;$F406&amp;":"&amp;$F406),INDIRECT($F$1&amp;dbP!$D$2&amp;":"&amp;dbP!$D$2),"&gt;="&amp;BE$6,INDIRECT($F$1&amp;dbP!$D$2&amp;":"&amp;dbP!$D$2),"&lt;="&amp;BE$7,INDIRECT($F$1&amp;dbP!$O$2&amp;":"&amp;dbP!$O$2),$H406,INDIRECT($F$1&amp;dbP!$P$2&amp;":"&amp;dbP!$P$2),IF($I406=$J406,"*",$I406),INDIRECT($F$1&amp;dbP!$Q$2&amp;":"&amp;dbP!$Q$2),IF(OR($I406=$J406,"  "&amp;$I406=$J406),"*",RIGHT($J406,LEN($J406)-4)),INDIRECT($F$1&amp;dbP!$AC$2&amp;":"&amp;dbP!$AC$2),RepP!$J$3)</f>
        <v>0</v>
      </c>
    </row>
    <row r="407" spans="2:57" x14ac:dyDescent="0.3">
      <c r="B407" s="1">
        <f>MAX(B$246:B406)+1</f>
        <v>162</v>
      </c>
      <c r="D407" s="1" t="str">
        <f ca="1">INDIRECT($B$1&amp;Items!T$2&amp;$B407)</f>
        <v>CF(-)</v>
      </c>
      <c r="F407" s="1" t="str">
        <f ca="1">INDIRECT($B$1&amp;Items!P$2&amp;$B407)</f>
        <v>AA</v>
      </c>
      <c r="H407" s="13" t="str">
        <f ca="1">INDIRECT($B$1&amp;Items!M$2&amp;$B407)</f>
        <v>Оплата капзатрат</v>
      </c>
      <c r="I407" s="13" t="str">
        <f ca="1">IF(INDIRECT($B$1&amp;Items!N$2&amp;$B407)="",H407,INDIRECT($B$1&amp;Items!N$2&amp;$B407))</f>
        <v>Основные средства - тип - 2</v>
      </c>
      <c r="J407" s="1" t="str">
        <f ca="1">IF(INDIRECT($B$1&amp;Items!O$2&amp;$B407)="",IF(H407&lt;&gt;I407,"  "&amp;I407,I407),"    "&amp;INDIRECT($B$1&amp;Items!O$2&amp;$B407))</f>
        <v xml:space="preserve">    Капзатраты - тип - 2 - 2</v>
      </c>
      <c r="S407" s="1">
        <f ca="1">SUM($U407:INDIRECT(ADDRESS(ROW(),SUMIFS($1:$1,$5:$5,MAX($5:$5)))))</f>
        <v>1218888</v>
      </c>
      <c r="V407" s="1">
        <f ca="1">SUMIFS(INDIRECT($F$1&amp;$F407&amp;":"&amp;$F407),INDIRECT($F$1&amp;dbP!$D$2&amp;":"&amp;dbP!$D$2),"&gt;="&amp;V$6,INDIRECT($F$1&amp;dbP!$D$2&amp;":"&amp;dbP!$D$2),"&lt;="&amp;V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W407" s="1">
        <f ca="1">SUMIFS(INDIRECT($F$1&amp;$F407&amp;":"&amp;$F407),INDIRECT($F$1&amp;dbP!$D$2&amp;":"&amp;dbP!$D$2),"&gt;="&amp;W$6,INDIRECT($F$1&amp;dbP!$D$2&amp;":"&amp;dbP!$D$2),"&lt;="&amp;W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1218888</v>
      </c>
      <c r="X407" s="1">
        <f ca="1">SUMIFS(INDIRECT($F$1&amp;$F407&amp;":"&amp;$F407),INDIRECT($F$1&amp;dbP!$D$2&amp;":"&amp;dbP!$D$2),"&gt;="&amp;X$6,INDIRECT($F$1&amp;dbP!$D$2&amp;":"&amp;dbP!$D$2),"&lt;="&amp;X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Y407" s="1">
        <f ca="1">SUMIFS(INDIRECT($F$1&amp;$F407&amp;":"&amp;$F407),INDIRECT($F$1&amp;dbP!$D$2&amp;":"&amp;dbP!$D$2),"&gt;="&amp;Y$6,INDIRECT($F$1&amp;dbP!$D$2&amp;":"&amp;dbP!$D$2),"&lt;="&amp;Y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Z407" s="1">
        <f ca="1">SUMIFS(INDIRECT($F$1&amp;$F407&amp;":"&amp;$F407),INDIRECT($F$1&amp;dbP!$D$2&amp;":"&amp;dbP!$D$2),"&gt;="&amp;Z$6,INDIRECT($F$1&amp;dbP!$D$2&amp;":"&amp;dbP!$D$2),"&lt;="&amp;Z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A407" s="1">
        <f ca="1">SUMIFS(INDIRECT($F$1&amp;$F407&amp;":"&amp;$F407),INDIRECT($F$1&amp;dbP!$D$2&amp;":"&amp;dbP!$D$2),"&gt;="&amp;AA$6,INDIRECT($F$1&amp;dbP!$D$2&amp;":"&amp;dbP!$D$2),"&lt;="&amp;AA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B407" s="1">
        <f ca="1">SUMIFS(INDIRECT($F$1&amp;$F407&amp;":"&amp;$F407),INDIRECT($F$1&amp;dbP!$D$2&amp;":"&amp;dbP!$D$2),"&gt;="&amp;AB$6,INDIRECT($F$1&amp;dbP!$D$2&amp;":"&amp;dbP!$D$2),"&lt;="&amp;AB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C407" s="1">
        <f ca="1">SUMIFS(INDIRECT($F$1&amp;$F407&amp;":"&amp;$F407),INDIRECT($F$1&amp;dbP!$D$2&amp;":"&amp;dbP!$D$2),"&gt;="&amp;AC$6,INDIRECT($F$1&amp;dbP!$D$2&amp;":"&amp;dbP!$D$2),"&lt;="&amp;AC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D407" s="1">
        <f ca="1">SUMIFS(INDIRECT($F$1&amp;$F407&amp;":"&amp;$F407),INDIRECT($F$1&amp;dbP!$D$2&amp;":"&amp;dbP!$D$2),"&gt;="&amp;AD$6,INDIRECT($F$1&amp;dbP!$D$2&amp;":"&amp;dbP!$D$2),"&lt;="&amp;AD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E407" s="1">
        <f ca="1">SUMIFS(INDIRECT($F$1&amp;$F407&amp;":"&amp;$F407),INDIRECT($F$1&amp;dbP!$D$2&amp;":"&amp;dbP!$D$2),"&gt;="&amp;AE$6,INDIRECT($F$1&amp;dbP!$D$2&amp;":"&amp;dbP!$D$2),"&lt;="&amp;AE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F407" s="1">
        <f ca="1">SUMIFS(INDIRECT($F$1&amp;$F407&amp;":"&amp;$F407),INDIRECT($F$1&amp;dbP!$D$2&amp;":"&amp;dbP!$D$2),"&gt;="&amp;AF$6,INDIRECT($F$1&amp;dbP!$D$2&amp;":"&amp;dbP!$D$2),"&lt;="&amp;AF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G407" s="1">
        <f ca="1">SUMIFS(INDIRECT($F$1&amp;$F407&amp;":"&amp;$F407),INDIRECT($F$1&amp;dbP!$D$2&amp;":"&amp;dbP!$D$2),"&gt;="&amp;AG$6,INDIRECT($F$1&amp;dbP!$D$2&amp;":"&amp;dbP!$D$2),"&lt;="&amp;AG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H407" s="1">
        <f ca="1">SUMIFS(INDIRECT($F$1&amp;$F407&amp;":"&amp;$F407),INDIRECT($F$1&amp;dbP!$D$2&amp;":"&amp;dbP!$D$2),"&gt;="&amp;AH$6,INDIRECT($F$1&amp;dbP!$D$2&amp;":"&amp;dbP!$D$2),"&lt;="&amp;AH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I407" s="1">
        <f ca="1">SUMIFS(INDIRECT($F$1&amp;$F407&amp;":"&amp;$F407),INDIRECT($F$1&amp;dbP!$D$2&amp;":"&amp;dbP!$D$2),"&gt;="&amp;AI$6,INDIRECT($F$1&amp;dbP!$D$2&amp;":"&amp;dbP!$D$2),"&lt;="&amp;AI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J407" s="1">
        <f ca="1">SUMIFS(INDIRECT($F$1&amp;$F407&amp;":"&amp;$F407),INDIRECT($F$1&amp;dbP!$D$2&amp;":"&amp;dbP!$D$2),"&gt;="&amp;AJ$6,INDIRECT($F$1&amp;dbP!$D$2&amp;":"&amp;dbP!$D$2),"&lt;="&amp;AJ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K407" s="1">
        <f ca="1">SUMIFS(INDIRECT($F$1&amp;$F407&amp;":"&amp;$F407),INDIRECT($F$1&amp;dbP!$D$2&amp;":"&amp;dbP!$D$2),"&gt;="&amp;AK$6,INDIRECT($F$1&amp;dbP!$D$2&amp;":"&amp;dbP!$D$2),"&lt;="&amp;AK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L407" s="1">
        <f ca="1">SUMIFS(INDIRECT($F$1&amp;$F407&amp;":"&amp;$F407),INDIRECT($F$1&amp;dbP!$D$2&amp;":"&amp;dbP!$D$2),"&gt;="&amp;AL$6,INDIRECT($F$1&amp;dbP!$D$2&amp;":"&amp;dbP!$D$2),"&lt;="&amp;AL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M407" s="1">
        <f ca="1">SUMIFS(INDIRECT($F$1&amp;$F407&amp;":"&amp;$F407),INDIRECT($F$1&amp;dbP!$D$2&amp;":"&amp;dbP!$D$2),"&gt;="&amp;AM$6,INDIRECT($F$1&amp;dbP!$D$2&amp;":"&amp;dbP!$D$2),"&lt;="&amp;AM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N407" s="1">
        <f ca="1">SUMIFS(INDIRECT($F$1&amp;$F407&amp;":"&amp;$F407),INDIRECT($F$1&amp;dbP!$D$2&amp;":"&amp;dbP!$D$2),"&gt;="&amp;AN$6,INDIRECT($F$1&amp;dbP!$D$2&amp;":"&amp;dbP!$D$2),"&lt;="&amp;AN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O407" s="1">
        <f ca="1">SUMIFS(INDIRECT($F$1&amp;$F407&amp;":"&amp;$F407),INDIRECT($F$1&amp;dbP!$D$2&amp;":"&amp;dbP!$D$2),"&gt;="&amp;AO$6,INDIRECT($F$1&amp;dbP!$D$2&amp;":"&amp;dbP!$D$2),"&lt;="&amp;AO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P407" s="1">
        <f ca="1">SUMIFS(INDIRECT($F$1&amp;$F407&amp;":"&amp;$F407),INDIRECT($F$1&amp;dbP!$D$2&amp;":"&amp;dbP!$D$2),"&gt;="&amp;AP$6,INDIRECT($F$1&amp;dbP!$D$2&amp;":"&amp;dbP!$D$2),"&lt;="&amp;AP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Q407" s="1">
        <f ca="1">SUMIFS(INDIRECT($F$1&amp;$F407&amp;":"&amp;$F407),INDIRECT($F$1&amp;dbP!$D$2&amp;":"&amp;dbP!$D$2),"&gt;="&amp;AQ$6,INDIRECT($F$1&amp;dbP!$D$2&amp;":"&amp;dbP!$D$2),"&lt;="&amp;AQ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R407" s="1">
        <f ca="1">SUMIFS(INDIRECT($F$1&amp;$F407&amp;":"&amp;$F407),INDIRECT($F$1&amp;dbP!$D$2&amp;":"&amp;dbP!$D$2),"&gt;="&amp;AR$6,INDIRECT($F$1&amp;dbP!$D$2&amp;":"&amp;dbP!$D$2),"&lt;="&amp;AR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S407" s="1">
        <f ca="1">SUMIFS(INDIRECT($F$1&amp;$F407&amp;":"&amp;$F407),INDIRECT($F$1&amp;dbP!$D$2&amp;":"&amp;dbP!$D$2),"&gt;="&amp;AS$6,INDIRECT($F$1&amp;dbP!$D$2&amp;":"&amp;dbP!$D$2),"&lt;="&amp;AS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T407" s="1">
        <f ca="1">SUMIFS(INDIRECT($F$1&amp;$F407&amp;":"&amp;$F407),INDIRECT($F$1&amp;dbP!$D$2&amp;":"&amp;dbP!$D$2),"&gt;="&amp;AT$6,INDIRECT($F$1&amp;dbP!$D$2&amp;":"&amp;dbP!$D$2),"&lt;="&amp;AT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U407" s="1">
        <f ca="1">SUMIFS(INDIRECT($F$1&amp;$F407&amp;":"&amp;$F407),INDIRECT($F$1&amp;dbP!$D$2&amp;":"&amp;dbP!$D$2),"&gt;="&amp;AU$6,INDIRECT($F$1&amp;dbP!$D$2&amp;":"&amp;dbP!$D$2),"&lt;="&amp;AU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V407" s="1">
        <f ca="1">SUMIFS(INDIRECT($F$1&amp;$F407&amp;":"&amp;$F407),INDIRECT($F$1&amp;dbP!$D$2&amp;":"&amp;dbP!$D$2),"&gt;="&amp;AV$6,INDIRECT($F$1&amp;dbP!$D$2&amp;":"&amp;dbP!$D$2),"&lt;="&amp;AV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W407" s="1">
        <f ca="1">SUMIFS(INDIRECT($F$1&amp;$F407&amp;":"&amp;$F407),INDIRECT($F$1&amp;dbP!$D$2&amp;":"&amp;dbP!$D$2),"&gt;="&amp;AW$6,INDIRECT($F$1&amp;dbP!$D$2&amp;":"&amp;dbP!$D$2),"&lt;="&amp;AW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X407" s="1">
        <f ca="1">SUMIFS(INDIRECT($F$1&amp;$F407&amp;":"&amp;$F407),INDIRECT($F$1&amp;dbP!$D$2&amp;":"&amp;dbP!$D$2),"&gt;="&amp;AX$6,INDIRECT($F$1&amp;dbP!$D$2&amp;":"&amp;dbP!$D$2),"&lt;="&amp;AX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Y407" s="1">
        <f ca="1">SUMIFS(INDIRECT($F$1&amp;$F407&amp;":"&amp;$F407),INDIRECT($F$1&amp;dbP!$D$2&amp;":"&amp;dbP!$D$2),"&gt;="&amp;AY$6,INDIRECT($F$1&amp;dbP!$D$2&amp;":"&amp;dbP!$D$2),"&lt;="&amp;AY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AZ407" s="1">
        <f ca="1">SUMIFS(INDIRECT($F$1&amp;$F407&amp;":"&amp;$F407),INDIRECT($F$1&amp;dbP!$D$2&amp;":"&amp;dbP!$D$2),"&gt;="&amp;AZ$6,INDIRECT($F$1&amp;dbP!$D$2&amp;":"&amp;dbP!$D$2),"&lt;="&amp;AZ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A407" s="1">
        <f ca="1">SUMIFS(INDIRECT($F$1&amp;$F407&amp;":"&amp;$F407),INDIRECT($F$1&amp;dbP!$D$2&amp;":"&amp;dbP!$D$2),"&gt;="&amp;BA$6,INDIRECT($F$1&amp;dbP!$D$2&amp;":"&amp;dbP!$D$2),"&lt;="&amp;BA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B407" s="1">
        <f ca="1">SUMIFS(INDIRECT($F$1&amp;$F407&amp;":"&amp;$F407),INDIRECT($F$1&amp;dbP!$D$2&amp;":"&amp;dbP!$D$2),"&gt;="&amp;BB$6,INDIRECT($F$1&amp;dbP!$D$2&amp;":"&amp;dbP!$D$2),"&lt;="&amp;BB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C407" s="1">
        <f ca="1">SUMIFS(INDIRECT($F$1&amp;$F407&amp;":"&amp;$F407),INDIRECT($F$1&amp;dbP!$D$2&amp;":"&amp;dbP!$D$2),"&gt;="&amp;BC$6,INDIRECT($F$1&amp;dbP!$D$2&amp;":"&amp;dbP!$D$2),"&lt;="&amp;BC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D407" s="1">
        <f ca="1">SUMIFS(INDIRECT($F$1&amp;$F407&amp;":"&amp;$F407),INDIRECT($F$1&amp;dbP!$D$2&amp;":"&amp;dbP!$D$2),"&gt;="&amp;BD$6,INDIRECT($F$1&amp;dbP!$D$2&amp;":"&amp;dbP!$D$2),"&lt;="&amp;BD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  <c r="BE407" s="1">
        <f ca="1">SUMIFS(INDIRECT($F$1&amp;$F407&amp;":"&amp;$F407),INDIRECT($F$1&amp;dbP!$D$2&amp;":"&amp;dbP!$D$2),"&gt;="&amp;BE$6,INDIRECT($F$1&amp;dbP!$D$2&amp;":"&amp;dbP!$D$2),"&lt;="&amp;BE$7,INDIRECT($F$1&amp;dbP!$O$2&amp;":"&amp;dbP!$O$2),$H407,INDIRECT($F$1&amp;dbP!$P$2&amp;":"&amp;dbP!$P$2),IF($I407=$J407,"*",$I407),INDIRECT($F$1&amp;dbP!$Q$2&amp;":"&amp;dbP!$Q$2),IF(OR($I407=$J407,"  "&amp;$I407=$J407),"*",RIGHT($J407,LEN($J407)-4)),INDIRECT($F$1&amp;dbP!$AC$2&amp;":"&amp;dbP!$AC$2),RepP!$J$3)</f>
        <v>0</v>
      </c>
    </row>
    <row r="408" spans="2:57" x14ac:dyDescent="0.3">
      <c r="B408" s="1">
        <f>MAX(B$246:B407)+1</f>
        <v>163</v>
      </c>
      <c r="D408" s="1" t="str">
        <f ca="1">INDIRECT($B$1&amp;Items!T$2&amp;$B408)</f>
        <v>CF(-)</v>
      </c>
      <c r="F408" s="1" t="str">
        <f ca="1">INDIRECT($B$1&amp;Items!P$2&amp;$B408)</f>
        <v>AA</v>
      </c>
      <c r="H408" s="13" t="str">
        <f ca="1">INDIRECT($B$1&amp;Items!M$2&amp;$B408)</f>
        <v>Оплата капзатрат</v>
      </c>
      <c r="I408" s="13" t="str">
        <f ca="1">IF(INDIRECT($B$1&amp;Items!N$2&amp;$B408)="",H408,INDIRECT($B$1&amp;Items!N$2&amp;$B408))</f>
        <v>Основные средства - тип - 2</v>
      </c>
      <c r="J408" s="1" t="str">
        <f ca="1">IF(INDIRECT($B$1&amp;Items!O$2&amp;$B408)="",IF(H408&lt;&gt;I408,"  "&amp;I408,I408),"    "&amp;INDIRECT($B$1&amp;Items!O$2&amp;$B408))</f>
        <v xml:space="preserve">    Капзатраты - тип - 2 - 3</v>
      </c>
      <c r="S408" s="1">
        <f ca="1">SUM($U408:INDIRECT(ADDRESS(ROW(),SUMIFS($1:$1,$5:$5,MAX($5:$5)))))</f>
        <v>1569381.3340000003</v>
      </c>
      <c r="V408" s="1">
        <f ca="1">SUMIFS(INDIRECT($F$1&amp;$F408&amp;":"&amp;$F408),INDIRECT($F$1&amp;dbP!$D$2&amp;":"&amp;dbP!$D$2),"&gt;="&amp;V$6,INDIRECT($F$1&amp;dbP!$D$2&amp;":"&amp;dbP!$D$2),"&lt;="&amp;V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W408" s="1">
        <f ca="1">SUMIFS(INDIRECT($F$1&amp;$F408&amp;":"&amp;$F408),INDIRECT($F$1&amp;dbP!$D$2&amp;":"&amp;dbP!$D$2),"&gt;="&amp;W$6,INDIRECT($F$1&amp;dbP!$D$2&amp;":"&amp;dbP!$D$2),"&lt;="&amp;W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1569381.3340000003</v>
      </c>
      <c r="X408" s="1">
        <f ca="1">SUMIFS(INDIRECT($F$1&amp;$F408&amp;":"&amp;$F408),INDIRECT($F$1&amp;dbP!$D$2&amp;":"&amp;dbP!$D$2),"&gt;="&amp;X$6,INDIRECT($F$1&amp;dbP!$D$2&amp;":"&amp;dbP!$D$2),"&lt;="&amp;X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Y408" s="1">
        <f ca="1">SUMIFS(INDIRECT($F$1&amp;$F408&amp;":"&amp;$F408),INDIRECT($F$1&amp;dbP!$D$2&amp;":"&amp;dbP!$D$2),"&gt;="&amp;Y$6,INDIRECT($F$1&amp;dbP!$D$2&amp;":"&amp;dbP!$D$2),"&lt;="&amp;Y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Z408" s="1">
        <f ca="1">SUMIFS(INDIRECT($F$1&amp;$F408&amp;":"&amp;$F408),INDIRECT($F$1&amp;dbP!$D$2&amp;":"&amp;dbP!$D$2),"&gt;="&amp;Z$6,INDIRECT($F$1&amp;dbP!$D$2&amp;":"&amp;dbP!$D$2),"&lt;="&amp;Z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A408" s="1">
        <f ca="1">SUMIFS(INDIRECT($F$1&amp;$F408&amp;":"&amp;$F408),INDIRECT($F$1&amp;dbP!$D$2&amp;":"&amp;dbP!$D$2),"&gt;="&amp;AA$6,INDIRECT($F$1&amp;dbP!$D$2&amp;":"&amp;dbP!$D$2),"&lt;="&amp;AA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B408" s="1">
        <f ca="1">SUMIFS(INDIRECT($F$1&amp;$F408&amp;":"&amp;$F408),INDIRECT($F$1&amp;dbP!$D$2&amp;":"&amp;dbP!$D$2),"&gt;="&amp;AB$6,INDIRECT($F$1&amp;dbP!$D$2&amp;":"&amp;dbP!$D$2),"&lt;="&amp;AB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C408" s="1">
        <f ca="1">SUMIFS(INDIRECT($F$1&amp;$F408&amp;":"&amp;$F408),INDIRECT($F$1&amp;dbP!$D$2&amp;":"&amp;dbP!$D$2),"&gt;="&amp;AC$6,INDIRECT($F$1&amp;dbP!$D$2&amp;":"&amp;dbP!$D$2),"&lt;="&amp;AC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D408" s="1">
        <f ca="1">SUMIFS(INDIRECT($F$1&amp;$F408&amp;":"&amp;$F408),INDIRECT($F$1&amp;dbP!$D$2&amp;":"&amp;dbP!$D$2),"&gt;="&amp;AD$6,INDIRECT($F$1&amp;dbP!$D$2&amp;":"&amp;dbP!$D$2),"&lt;="&amp;AD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E408" s="1">
        <f ca="1">SUMIFS(INDIRECT($F$1&amp;$F408&amp;":"&amp;$F408),INDIRECT($F$1&amp;dbP!$D$2&amp;":"&amp;dbP!$D$2),"&gt;="&amp;AE$6,INDIRECT($F$1&amp;dbP!$D$2&amp;":"&amp;dbP!$D$2),"&lt;="&amp;AE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F408" s="1">
        <f ca="1">SUMIFS(INDIRECT($F$1&amp;$F408&amp;":"&amp;$F408),INDIRECT($F$1&amp;dbP!$D$2&amp;":"&amp;dbP!$D$2),"&gt;="&amp;AF$6,INDIRECT($F$1&amp;dbP!$D$2&amp;":"&amp;dbP!$D$2),"&lt;="&amp;AF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G408" s="1">
        <f ca="1">SUMIFS(INDIRECT($F$1&amp;$F408&amp;":"&amp;$F408),INDIRECT($F$1&amp;dbP!$D$2&amp;":"&amp;dbP!$D$2),"&gt;="&amp;AG$6,INDIRECT($F$1&amp;dbP!$D$2&amp;":"&amp;dbP!$D$2),"&lt;="&amp;AG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H408" s="1">
        <f ca="1">SUMIFS(INDIRECT($F$1&amp;$F408&amp;":"&amp;$F408),INDIRECT($F$1&amp;dbP!$D$2&amp;":"&amp;dbP!$D$2),"&gt;="&amp;AH$6,INDIRECT($F$1&amp;dbP!$D$2&amp;":"&amp;dbP!$D$2),"&lt;="&amp;AH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I408" s="1">
        <f ca="1">SUMIFS(INDIRECT($F$1&amp;$F408&amp;":"&amp;$F408),INDIRECT($F$1&amp;dbP!$D$2&amp;":"&amp;dbP!$D$2),"&gt;="&amp;AI$6,INDIRECT($F$1&amp;dbP!$D$2&amp;":"&amp;dbP!$D$2),"&lt;="&amp;AI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J408" s="1">
        <f ca="1">SUMIFS(INDIRECT($F$1&amp;$F408&amp;":"&amp;$F408),INDIRECT($F$1&amp;dbP!$D$2&amp;":"&amp;dbP!$D$2),"&gt;="&amp;AJ$6,INDIRECT($F$1&amp;dbP!$D$2&amp;":"&amp;dbP!$D$2),"&lt;="&amp;AJ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K408" s="1">
        <f ca="1">SUMIFS(INDIRECT($F$1&amp;$F408&amp;":"&amp;$F408),INDIRECT($F$1&amp;dbP!$D$2&amp;":"&amp;dbP!$D$2),"&gt;="&amp;AK$6,INDIRECT($F$1&amp;dbP!$D$2&amp;":"&amp;dbP!$D$2),"&lt;="&amp;AK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L408" s="1">
        <f ca="1">SUMIFS(INDIRECT($F$1&amp;$F408&amp;":"&amp;$F408),INDIRECT($F$1&amp;dbP!$D$2&amp;":"&amp;dbP!$D$2),"&gt;="&amp;AL$6,INDIRECT($F$1&amp;dbP!$D$2&amp;":"&amp;dbP!$D$2),"&lt;="&amp;AL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M408" s="1">
        <f ca="1">SUMIFS(INDIRECT($F$1&amp;$F408&amp;":"&amp;$F408),INDIRECT($F$1&amp;dbP!$D$2&amp;":"&amp;dbP!$D$2),"&gt;="&amp;AM$6,INDIRECT($F$1&amp;dbP!$D$2&amp;":"&amp;dbP!$D$2),"&lt;="&amp;AM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N408" s="1">
        <f ca="1">SUMIFS(INDIRECT($F$1&amp;$F408&amp;":"&amp;$F408),INDIRECT($F$1&amp;dbP!$D$2&amp;":"&amp;dbP!$D$2),"&gt;="&amp;AN$6,INDIRECT($F$1&amp;dbP!$D$2&amp;":"&amp;dbP!$D$2),"&lt;="&amp;AN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O408" s="1">
        <f ca="1">SUMIFS(INDIRECT($F$1&amp;$F408&amp;":"&amp;$F408),INDIRECT($F$1&amp;dbP!$D$2&amp;":"&amp;dbP!$D$2),"&gt;="&amp;AO$6,INDIRECT($F$1&amp;dbP!$D$2&amp;":"&amp;dbP!$D$2),"&lt;="&amp;AO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P408" s="1">
        <f ca="1">SUMIFS(INDIRECT($F$1&amp;$F408&amp;":"&amp;$F408),INDIRECT($F$1&amp;dbP!$D$2&amp;":"&amp;dbP!$D$2),"&gt;="&amp;AP$6,INDIRECT($F$1&amp;dbP!$D$2&amp;":"&amp;dbP!$D$2),"&lt;="&amp;AP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Q408" s="1">
        <f ca="1">SUMIFS(INDIRECT($F$1&amp;$F408&amp;":"&amp;$F408),INDIRECT($F$1&amp;dbP!$D$2&amp;":"&amp;dbP!$D$2),"&gt;="&amp;AQ$6,INDIRECT($F$1&amp;dbP!$D$2&amp;":"&amp;dbP!$D$2),"&lt;="&amp;AQ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R408" s="1">
        <f ca="1">SUMIFS(INDIRECT($F$1&amp;$F408&amp;":"&amp;$F408),INDIRECT($F$1&amp;dbP!$D$2&amp;":"&amp;dbP!$D$2),"&gt;="&amp;AR$6,INDIRECT($F$1&amp;dbP!$D$2&amp;":"&amp;dbP!$D$2),"&lt;="&amp;AR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S408" s="1">
        <f ca="1">SUMIFS(INDIRECT($F$1&amp;$F408&amp;":"&amp;$F408),INDIRECT($F$1&amp;dbP!$D$2&amp;":"&amp;dbP!$D$2),"&gt;="&amp;AS$6,INDIRECT($F$1&amp;dbP!$D$2&amp;":"&amp;dbP!$D$2),"&lt;="&amp;AS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T408" s="1">
        <f ca="1">SUMIFS(INDIRECT($F$1&amp;$F408&amp;":"&amp;$F408),INDIRECT($F$1&amp;dbP!$D$2&amp;":"&amp;dbP!$D$2),"&gt;="&amp;AT$6,INDIRECT($F$1&amp;dbP!$D$2&amp;":"&amp;dbP!$D$2),"&lt;="&amp;AT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U408" s="1">
        <f ca="1">SUMIFS(INDIRECT($F$1&amp;$F408&amp;":"&amp;$F408),INDIRECT($F$1&amp;dbP!$D$2&amp;":"&amp;dbP!$D$2),"&gt;="&amp;AU$6,INDIRECT($F$1&amp;dbP!$D$2&amp;":"&amp;dbP!$D$2),"&lt;="&amp;AU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V408" s="1">
        <f ca="1">SUMIFS(INDIRECT($F$1&amp;$F408&amp;":"&amp;$F408),INDIRECT($F$1&amp;dbP!$D$2&amp;":"&amp;dbP!$D$2),"&gt;="&amp;AV$6,INDIRECT($F$1&amp;dbP!$D$2&amp;":"&amp;dbP!$D$2),"&lt;="&amp;AV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W408" s="1">
        <f ca="1">SUMIFS(INDIRECT($F$1&amp;$F408&amp;":"&amp;$F408),INDIRECT($F$1&amp;dbP!$D$2&amp;":"&amp;dbP!$D$2),"&gt;="&amp;AW$6,INDIRECT($F$1&amp;dbP!$D$2&amp;":"&amp;dbP!$D$2),"&lt;="&amp;AW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X408" s="1">
        <f ca="1">SUMIFS(INDIRECT($F$1&amp;$F408&amp;":"&amp;$F408),INDIRECT($F$1&amp;dbP!$D$2&amp;":"&amp;dbP!$D$2),"&gt;="&amp;AX$6,INDIRECT($F$1&amp;dbP!$D$2&amp;":"&amp;dbP!$D$2),"&lt;="&amp;AX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Y408" s="1">
        <f ca="1">SUMIFS(INDIRECT($F$1&amp;$F408&amp;":"&amp;$F408),INDIRECT($F$1&amp;dbP!$D$2&amp;":"&amp;dbP!$D$2),"&gt;="&amp;AY$6,INDIRECT($F$1&amp;dbP!$D$2&amp;":"&amp;dbP!$D$2),"&lt;="&amp;AY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AZ408" s="1">
        <f ca="1">SUMIFS(INDIRECT($F$1&amp;$F408&amp;":"&amp;$F408),INDIRECT($F$1&amp;dbP!$D$2&amp;":"&amp;dbP!$D$2),"&gt;="&amp;AZ$6,INDIRECT($F$1&amp;dbP!$D$2&amp;":"&amp;dbP!$D$2),"&lt;="&amp;AZ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A408" s="1">
        <f ca="1">SUMIFS(INDIRECT($F$1&amp;$F408&amp;":"&amp;$F408),INDIRECT($F$1&amp;dbP!$D$2&amp;":"&amp;dbP!$D$2),"&gt;="&amp;BA$6,INDIRECT($F$1&amp;dbP!$D$2&amp;":"&amp;dbP!$D$2),"&lt;="&amp;BA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B408" s="1">
        <f ca="1">SUMIFS(INDIRECT($F$1&amp;$F408&amp;":"&amp;$F408),INDIRECT($F$1&amp;dbP!$D$2&amp;":"&amp;dbP!$D$2),"&gt;="&amp;BB$6,INDIRECT($F$1&amp;dbP!$D$2&amp;":"&amp;dbP!$D$2),"&lt;="&amp;BB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C408" s="1">
        <f ca="1">SUMIFS(INDIRECT($F$1&amp;$F408&amp;":"&amp;$F408),INDIRECT($F$1&amp;dbP!$D$2&amp;":"&amp;dbP!$D$2),"&gt;="&amp;BC$6,INDIRECT($F$1&amp;dbP!$D$2&amp;":"&amp;dbP!$D$2),"&lt;="&amp;BC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D408" s="1">
        <f ca="1">SUMIFS(INDIRECT($F$1&amp;$F408&amp;":"&amp;$F408),INDIRECT($F$1&amp;dbP!$D$2&amp;":"&amp;dbP!$D$2),"&gt;="&amp;BD$6,INDIRECT($F$1&amp;dbP!$D$2&amp;":"&amp;dbP!$D$2),"&lt;="&amp;BD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  <c r="BE408" s="1">
        <f ca="1">SUMIFS(INDIRECT($F$1&amp;$F408&amp;":"&amp;$F408),INDIRECT($F$1&amp;dbP!$D$2&amp;":"&amp;dbP!$D$2),"&gt;="&amp;BE$6,INDIRECT($F$1&amp;dbP!$D$2&amp;":"&amp;dbP!$D$2),"&lt;="&amp;BE$7,INDIRECT($F$1&amp;dbP!$O$2&amp;":"&amp;dbP!$O$2),$H408,INDIRECT($F$1&amp;dbP!$P$2&amp;":"&amp;dbP!$P$2),IF($I408=$J408,"*",$I408),INDIRECT($F$1&amp;dbP!$Q$2&amp;":"&amp;dbP!$Q$2),IF(OR($I408=$J408,"  "&amp;$I408=$J408),"*",RIGHT($J408,LEN($J408)-4)),INDIRECT($F$1&amp;dbP!$AC$2&amp;":"&amp;dbP!$AC$2),RepP!$J$3)</f>
        <v>0</v>
      </c>
    </row>
    <row r="409" spans="2:57" x14ac:dyDescent="0.3">
      <c r="B409" s="1">
        <f>MAX(B$246:B408)+1</f>
        <v>164</v>
      </c>
      <c r="D409" s="1" t="str">
        <f ca="1">INDIRECT($B$1&amp;Items!T$2&amp;$B409)</f>
        <v>CF(-)</v>
      </c>
      <c r="F409" s="1" t="str">
        <f ca="1">INDIRECT($B$1&amp;Items!P$2&amp;$B409)</f>
        <v>AA</v>
      </c>
      <c r="H409" s="13" t="str">
        <f ca="1">INDIRECT($B$1&amp;Items!M$2&amp;$B409)</f>
        <v>Оплата капзатрат</v>
      </c>
      <c r="I409" s="13" t="str">
        <f ca="1">IF(INDIRECT($B$1&amp;Items!N$2&amp;$B409)="",H409,INDIRECT($B$1&amp;Items!N$2&amp;$B409))</f>
        <v>Основные средства - тип - 2</v>
      </c>
      <c r="J409" s="1" t="str">
        <f ca="1">IF(INDIRECT($B$1&amp;Items!O$2&amp;$B409)="",IF(H409&lt;&gt;I409,"  "&amp;I409,I409),"    "&amp;INDIRECT($B$1&amp;Items!O$2&amp;$B409))</f>
        <v xml:space="preserve">    Капзатраты - тип - 2 - 4</v>
      </c>
      <c r="S409" s="1">
        <f ca="1">SUM($U409:INDIRECT(ADDRESS(ROW(),SUMIFS($1:$1,$5:$5,MAX($5:$5)))))</f>
        <v>1129541.015625</v>
      </c>
      <c r="V409" s="1">
        <f ca="1">SUMIFS(INDIRECT($F$1&amp;$F409&amp;":"&amp;$F409),INDIRECT($F$1&amp;dbP!$D$2&amp;":"&amp;dbP!$D$2),"&gt;="&amp;V$6,INDIRECT($F$1&amp;dbP!$D$2&amp;":"&amp;dbP!$D$2),"&lt;="&amp;V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W409" s="1">
        <f ca="1">SUMIFS(INDIRECT($F$1&amp;$F409&amp;":"&amp;$F409),INDIRECT($F$1&amp;dbP!$D$2&amp;":"&amp;dbP!$D$2),"&gt;="&amp;W$6,INDIRECT($F$1&amp;dbP!$D$2&amp;":"&amp;dbP!$D$2),"&lt;="&amp;W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1129541.015625</v>
      </c>
      <c r="X409" s="1">
        <f ca="1">SUMIFS(INDIRECT($F$1&amp;$F409&amp;":"&amp;$F409),INDIRECT($F$1&amp;dbP!$D$2&amp;":"&amp;dbP!$D$2),"&gt;="&amp;X$6,INDIRECT($F$1&amp;dbP!$D$2&amp;":"&amp;dbP!$D$2),"&lt;="&amp;X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Y409" s="1">
        <f ca="1">SUMIFS(INDIRECT($F$1&amp;$F409&amp;":"&amp;$F409),INDIRECT($F$1&amp;dbP!$D$2&amp;":"&amp;dbP!$D$2),"&gt;="&amp;Y$6,INDIRECT($F$1&amp;dbP!$D$2&amp;":"&amp;dbP!$D$2),"&lt;="&amp;Y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Z409" s="1">
        <f ca="1">SUMIFS(INDIRECT($F$1&amp;$F409&amp;":"&amp;$F409),INDIRECT($F$1&amp;dbP!$D$2&amp;":"&amp;dbP!$D$2),"&gt;="&amp;Z$6,INDIRECT($F$1&amp;dbP!$D$2&amp;":"&amp;dbP!$D$2),"&lt;="&amp;Z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A409" s="1">
        <f ca="1">SUMIFS(INDIRECT($F$1&amp;$F409&amp;":"&amp;$F409),INDIRECT($F$1&amp;dbP!$D$2&amp;":"&amp;dbP!$D$2),"&gt;="&amp;AA$6,INDIRECT($F$1&amp;dbP!$D$2&amp;":"&amp;dbP!$D$2),"&lt;="&amp;AA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B409" s="1">
        <f ca="1">SUMIFS(INDIRECT($F$1&amp;$F409&amp;":"&amp;$F409),INDIRECT($F$1&amp;dbP!$D$2&amp;":"&amp;dbP!$D$2),"&gt;="&amp;AB$6,INDIRECT($F$1&amp;dbP!$D$2&amp;":"&amp;dbP!$D$2),"&lt;="&amp;AB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C409" s="1">
        <f ca="1">SUMIFS(INDIRECT($F$1&amp;$F409&amp;":"&amp;$F409),INDIRECT($F$1&amp;dbP!$D$2&amp;":"&amp;dbP!$D$2),"&gt;="&amp;AC$6,INDIRECT($F$1&amp;dbP!$D$2&amp;":"&amp;dbP!$D$2),"&lt;="&amp;AC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D409" s="1">
        <f ca="1">SUMIFS(INDIRECT($F$1&amp;$F409&amp;":"&amp;$F409),INDIRECT($F$1&amp;dbP!$D$2&amp;":"&amp;dbP!$D$2),"&gt;="&amp;AD$6,INDIRECT($F$1&amp;dbP!$D$2&amp;":"&amp;dbP!$D$2),"&lt;="&amp;AD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E409" s="1">
        <f ca="1">SUMIFS(INDIRECT($F$1&amp;$F409&amp;":"&amp;$F409),INDIRECT($F$1&amp;dbP!$D$2&amp;":"&amp;dbP!$D$2),"&gt;="&amp;AE$6,INDIRECT($F$1&amp;dbP!$D$2&amp;":"&amp;dbP!$D$2),"&lt;="&amp;AE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F409" s="1">
        <f ca="1">SUMIFS(INDIRECT($F$1&amp;$F409&amp;":"&amp;$F409),INDIRECT($F$1&amp;dbP!$D$2&amp;":"&amp;dbP!$D$2),"&gt;="&amp;AF$6,INDIRECT($F$1&amp;dbP!$D$2&amp;":"&amp;dbP!$D$2),"&lt;="&amp;AF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G409" s="1">
        <f ca="1">SUMIFS(INDIRECT($F$1&amp;$F409&amp;":"&amp;$F409),INDIRECT($F$1&amp;dbP!$D$2&amp;":"&amp;dbP!$D$2),"&gt;="&amp;AG$6,INDIRECT($F$1&amp;dbP!$D$2&amp;":"&amp;dbP!$D$2),"&lt;="&amp;AG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H409" s="1">
        <f ca="1">SUMIFS(INDIRECT($F$1&amp;$F409&amp;":"&amp;$F409),INDIRECT($F$1&amp;dbP!$D$2&amp;":"&amp;dbP!$D$2),"&gt;="&amp;AH$6,INDIRECT($F$1&amp;dbP!$D$2&amp;":"&amp;dbP!$D$2),"&lt;="&amp;AH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I409" s="1">
        <f ca="1">SUMIFS(INDIRECT($F$1&amp;$F409&amp;":"&amp;$F409),INDIRECT($F$1&amp;dbP!$D$2&amp;":"&amp;dbP!$D$2),"&gt;="&amp;AI$6,INDIRECT($F$1&amp;dbP!$D$2&amp;":"&amp;dbP!$D$2),"&lt;="&amp;AI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J409" s="1">
        <f ca="1">SUMIFS(INDIRECT($F$1&amp;$F409&amp;":"&amp;$F409),INDIRECT($F$1&amp;dbP!$D$2&amp;":"&amp;dbP!$D$2),"&gt;="&amp;AJ$6,INDIRECT($F$1&amp;dbP!$D$2&amp;":"&amp;dbP!$D$2),"&lt;="&amp;AJ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K409" s="1">
        <f ca="1">SUMIFS(INDIRECT($F$1&amp;$F409&amp;":"&amp;$F409),INDIRECT($F$1&amp;dbP!$D$2&amp;":"&amp;dbP!$D$2),"&gt;="&amp;AK$6,INDIRECT($F$1&amp;dbP!$D$2&amp;":"&amp;dbP!$D$2),"&lt;="&amp;AK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L409" s="1">
        <f ca="1">SUMIFS(INDIRECT($F$1&amp;$F409&amp;":"&amp;$F409),INDIRECT($F$1&amp;dbP!$D$2&amp;":"&amp;dbP!$D$2),"&gt;="&amp;AL$6,INDIRECT($F$1&amp;dbP!$D$2&amp;":"&amp;dbP!$D$2),"&lt;="&amp;AL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M409" s="1">
        <f ca="1">SUMIFS(INDIRECT($F$1&amp;$F409&amp;":"&amp;$F409),INDIRECT($F$1&amp;dbP!$D$2&amp;":"&amp;dbP!$D$2),"&gt;="&amp;AM$6,INDIRECT($F$1&amp;dbP!$D$2&amp;":"&amp;dbP!$D$2),"&lt;="&amp;AM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N409" s="1">
        <f ca="1">SUMIFS(INDIRECT($F$1&amp;$F409&amp;":"&amp;$F409),INDIRECT($F$1&amp;dbP!$D$2&amp;":"&amp;dbP!$D$2),"&gt;="&amp;AN$6,INDIRECT($F$1&amp;dbP!$D$2&amp;":"&amp;dbP!$D$2),"&lt;="&amp;AN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O409" s="1">
        <f ca="1">SUMIFS(INDIRECT($F$1&amp;$F409&amp;":"&amp;$F409),INDIRECT($F$1&amp;dbP!$D$2&amp;":"&amp;dbP!$D$2),"&gt;="&amp;AO$6,INDIRECT($F$1&amp;dbP!$D$2&amp;":"&amp;dbP!$D$2),"&lt;="&amp;AO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P409" s="1">
        <f ca="1">SUMIFS(INDIRECT($F$1&amp;$F409&amp;":"&amp;$F409),INDIRECT($F$1&amp;dbP!$D$2&amp;":"&amp;dbP!$D$2),"&gt;="&amp;AP$6,INDIRECT($F$1&amp;dbP!$D$2&amp;":"&amp;dbP!$D$2),"&lt;="&amp;AP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Q409" s="1">
        <f ca="1">SUMIFS(INDIRECT($F$1&amp;$F409&amp;":"&amp;$F409),INDIRECT($F$1&amp;dbP!$D$2&amp;":"&amp;dbP!$D$2),"&gt;="&amp;AQ$6,INDIRECT($F$1&amp;dbP!$D$2&amp;":"&amp;dbP!$D$2),"&lt;="&amp;AQ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R409" s="1">
        <f ca="1">SUMIFS(INDIRECT($F$1&amp;$F409&amp;":"&amp;$F409),INDIRECT($F$1&amp;dbP!$D$2&amp;":"&amp;dbP!$D$2),"&gt;="&amp;AR$6,INDIRECT($F$1&amp;dbP!$D$2&amp;":"&amp;dbP!$D$2),"&lt;="&amp;AR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S409" s="1">
        <f ca="1">SUMIFS(INDIRECT($F$1&amp;$F409&amp;":"&amp;$F409),INDIRECT($F$1&amp;dbP!$D$2&amp;":"&amp;dbP!$D$2),"&gt;="&amp;AS$6,INDIRECT($F$1&amp;dbP!$D$2&amp;":"&amp;dbP!$D$2),"&lt;="&amp;AS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T409" s="1">
        <f ca="1">SUMIFS(INDIRECT($F$1&amp;$F409&amp;":"&amp;$F409),INDIRECT($F$1&amp;dbP!$D$2&amp;":"&amp;dbP!$D$2),"&gt;="&amp;AT$6,INDIRECT($F$1&amp;dbP!$D$2&amp;":"&amp;dbP!$D$2),"&lt;="&amp;AT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U409" s="1">
        <f ca="1">SUMIFS(INDIRECT($F$1&amp;$F409&amp;":"&amp;$F409),INDIRECT($F$1&amp;dbP!$D$2&amp;":"&amp;dbP!$D$2),"&gt;="&amp;AU$6,INDIRECT($F$1&amp;dbP!$D$2&amp;":"&amp;dbP!$D$2),"&lt;="&amp;AU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V409" s="1">
        <f ca="1">SUMIFS(INDIRECT($F$1&amp;$F409&amp;":"&amp;$F409),INDIRECT($F$1&amp;dbP!$D$2&amp;":"&amp;dbP!$D$2),"&gt;="&amp;AV$6,INDIRECT($F$1&amp;dbP!$D$2&amp;":"&amp;dbP!$D$2),"&lt;="&amp;AV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W409" s="1">
        <f ca="1">SUMIFS(INDIRECT($F$1&amp;$F409&amp;":"&amp;$F409),INDIRECT($F$1&amp;dbP!$D$2&amp;":"&amp;dbP!$D$2),"&gt;="&amp;AW$6,INDIRECT($F$1&amp;dbP!$D$2&amp;":"&amp;dbP!$D$2),"&lt;="&amp;AW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X409" s="1">
        <f ca="1">SUMIFS(INDIRECT($F$1&amp;$F409&amp;":"&amp;$F409),INDIRECT($F$1&amp;dbP!$D$2&amp;":"&amp;dbP!$D$2),"&gt;="&amp;AX$6,INDIRECT($F$1&amp;dbP!$D$2&amp;":"&amp;dbP!$D$2),"&lt;="&amp;AX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Y409" s="1">
        <f ca="1">SUMIFS(INDIRECT($F$1&amp;$F409&amp;":"&amp;$F409),INDIRECT($F$1&amp;dbP!$D$2&amp;":"&amp;dbP!$D$2),"&gt;="&amp;AY$6,INDIRECT($F$1&amp;dbP!$D$2&amp;":"&amp;dbP!$D$2),"&lt;="&amp;AY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AZ409" s="1">
        <f ca="1">SUMIFS(INDIRECT($F$1&amp;$F409&amp;":"&amp;$F409),INDIRECT($F$1&amp;dbP!$D$2&amp;":"&amp;dbP!$D$2),"&gt;="&amp;AZ$6,INDIRECT($F$1&amp;dbP!$D$2&amp;":"&amp;dbP!$D$2),"&lt;="&amp;AZ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A409" s="1">
        <f ca="1">SUMIFS(INDIRECT($F$1&amp;$F409&amp;":"&amp;$F409),INDIRECT($F$1&amp;dbP!$D$2&amp;":"&amp;dbP!$D$2),"&gt;="&amp;BA$6,INDIRECT($F$1&amp;dbP!$D$2&amp;":"&amp;dbP!$D$2),"&lt;="&amp;BA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B409" s="1">
        <f ca="1">SUMIFS(INDIRECT($F$1&amp;$F409&amp;":"&amp;$F409),INDIRECT($F$1&amp;dbP!$D$2&amp;":"&amp;dbP!$D$2),"&gt;="&amp;BB$6,INDIRECT($F$1&amp;dbP!$D$2&amp;":"&amp;dbP!$D$2),"&lt;="&amp;BB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C409" s="1">
        <f ca="1">SUMIFS(INDIRECT($F$1&amp;$F409&amp;":"&amp;$F409),INDIRECT($F$1&amp;dbP!$D$2&amp;":"&amp;dbP!$D$2),"&gt;="&amp;BC$6,INDIRECT($F$1&amp;dbP!$D$2&amp;":"&amp;dbP!$D$2),"&lt;="&amp;BC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D409" s="1">
        <f ca="1">SUMIFS(INDIRECT($F$1&amp;$F409&amp;":"&amp;$F409),INDIRECT($F$1&amp;dbP!$D$2&amp;":"&amp;dbP!$D$2),"&gt;="&amp;BD$6,INDIRECT($F$1&amp;dbP!$D$2&amp;":"&amp;dbP!$D$2),"&lt;="&amp;BD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  <c r="BE409" s="1">
        <f ca="1">SUMIFS(INDIRECT($F$1&amp;$F409&amp;":"&amp;$F409),INDIRECT($F$1&amp;dbP!$D$2&amp;":"&amp;dbP!$D$2),"&gt;="&amp;BE$6,INDIRECT($F$1&amp;dbP!$D$2&amp;":"&amp;dbP!$D$2),"&lt;="&amp;BE$7,INDIRECT($F$1&amp;dbP!$O$2&amp;":"&amp;dbP!$O$2),$H409,INDIRECT($F$1&amp;dbP!$P$2&amp;":"&amp;dbP!$P$2),IF($I409=$J409,"*",$I409),INDIRECT($F$1&amp;dbP!$Q$2&amp;":"&amp;dbP!$Q$2),IF(OR($I409=$J409,"  "&amp;$I409=$J409),"*",RIGHT($J409,LEN($J409)-4)),INDIRECT($F$1&amp;dbP!$AC$2&amp;":"&amp;dbP!$AC$2),RepP!$J$3)</f>
        <v>0</v>
      </c>
    </row>
    <row r="410" spans="2:57" x14ac:dyDescent="0.3">
      <c r="B410" s="1">
        <f>MAX(B$246:B409)+1</f>
        <v>165</v>
      </c>
      <c r="D410" s="1" t="str">
        <f ca="1">INDIRECT($B$1&amp;Items!T$2&amp;$B410)</f>
        <v>CF(-)</v>
      </c>
      <c r="F410" s="1" t="str">
        <f ca="1">INDIRECT($B$1&amp;Items!P$2&amp;$B410)</f>
        <v>AA</v>
      </c>
      <c r="H410" s="13" t="str">
        <f ca="1">INDIRECT($B$1&amp;Items!M$2&amp;$B410)</f>
        <v>Оплата капзатрат</v>
      </c>
      <c r="I410" s="13" t="str">
        <f ca="1">IF(INDIRECT($B$1&amp;Items!N$2&amp;$B410)="",H410,INDIRECT($B$1&amp;Items!N$2&amp;$B410))</f>
        <v>Основные средства - тип - 2</v>
      </c>
      <c r="J410" s="1" t="str">
        <f ca="1">IF(INDIRECT($B$1&amp;Items!O$2&amp;$B410)="",IF(H410&lt;&gt;I410,"  "&amp;I410,I410),"    "&amp;INDIRECT($B$1&amp;Items!O$2&amp;$B410))</f>
        <v xml:space="preserve">    Капзатраты - тип - 2 - 5</v>
      </c>
      <c r="S410" s="1">
        <f ca="1">SUM($U410:INDIRECT(ADDRESS(ROW(),SUMIFS($1:$1,$5:$5,MAX($5:$5)))))</f>
        <v>1225237.7088000004</v>
      </c>
      <c r="V410" s="1">
        <f ca="1">SUMIFS(INDIRECT($F$1&amp;$F410&amp;":"&amp;$F410),INDIRECT($F$1&amp;dbP!$D$2&amp;":"&amp;dbP!$D$2),"&gt;="&amp;V$6,INDIRECT($F$1&amp;dbP!$D$2&amp;":"&amp;dbP!$D$2),"&lt;="&amp;V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W410" s="1">
        <f ca="1">SUMIFS(INDIRECT($F$1&amp;$F410&amp;":"&amp;$F410),INDIRECT($F$1&amp;dbP!$D$2&amp;":"&amp;dbP!$D$2),"&gt;="&amp;W$6,INDIRECT($F$1&amp;dbP!$D$2&amp;":"&amp;dbP!$D$2),"&lt;="&amp;W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1225237.7088000004</v>
      </c>
      <c r="X410" s="1">
        <f ca="1">SUMIFS(INDIRECT($F$1&amp;$F410&amp;":"&amp;$F410),INDIRECT($F$1&amp;dbP!$D$2&amp;":"&amp;dbP!$D$2),"&gt;="&amp;X$6,INDIRECT($F$1&amp;dbP!$D$2&amp;":"&amp;dbP!$D$2),"&lt;="&amp;X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Y410" s="1">
        <f ca="1">SUMIFS(INDIRECT($F$1&amp;$F410&amp;":"&amp;$F410),INDIRECT($F$1&amp;dbP!$D$2&amp;":"&amp;dbP!$D$2),"&gt;="&amp;Y$6,INDIRECT($F$1&amp;dbP!$D$2&amp;":"&amp;dbP!$D$2),"&lt;="&amp;Y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Z410" s="1">
        <f ca="1">SUMIFS(INDIRECT($F$1&amp;$F410&amp;":"&amp;$F410),INDIRECT($F$1&amp;dbP!$D$2&amp;":"&amp;dbP!$D$2),"&gt;="&amp;Z$6,INDIRECT($F$1&amp;dbP!$D$2&amp;":"&amp;dbP!$D$2),"&lt;="&amp;Z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A410" s="1">
        <f ca="1">SUMIFS(INDIRECT($F$1&amp;$F410&amp;":"&amp;$F410),INDIRECT($F$1&amp;dbP!$D$2&amp;":"&amp;dbP!$D$2),"&gt;="&amp;AA$6,INDIRECT($F$1&amp;dbP!$D$2&amp;":"&amp;dbP!$D$2),"&lt;="&amp;AA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B410" s="1">
        <f ca="1">SUMIFS(INDIRECT($F$1&amp;$F410&amp;":"&amp;$F410),INDIRECT($F$1&amp;dbP!$D$2&amp;":"&amp;dbP!$D$2),"&gt;="&amp;AB$6,INDIRECT($F$1&amp;dbP!$D$2&amp;":"&amp;dbP!$D$2),"&lt;="&amp;AB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C410" s="1">
        <f ca="1">SUMIFS(INDIRECT($F$1&amp;$F410&amp;":"&amp;$F410),INDIRECT($F$1&amp;dbP!$D$2&amp;":"&amp;dbP!$D$2),"&gt;="&amp;AC$6,INDIRECT($F$1&amp;dbP!$D$2&amp;":"&amp;dbP!$D$2),"&lt;="&amp;AC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D410" s="1">
        <f ca="1">SUMIFS(INDIRECT($F$1&amp;$F410&amp;":"&amp;$F410),INDIRECT($F$1&amp;dbP!$D$2&amp;":"&amp;dbP!$D$2),"&gt;="&amp;AD$6,INDIRECT($F$1&amp;dbP!$D$2&amp;":"&amp;dbP!$D$2),"&lt;="&amp;AD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E410" s="1">
        <f ca="1">SUMIFS(INDIRECT($F$1&amp;$F410&amp;":"&amp;$F410),INDIRECT($F$1&amp;dbP!$D$2&amp;":"&amp;dbP!$D$2),"&gt;="&amp;AE$6,INDIRECT($F$1&amp;dbP!$D$2&amp;":"&amp;dbP!$D$2),"&lt;="&amp;AE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F410" s="1">
        <f ca="1">SUMIFS(INDIRECT($F$1&amp;$F410&amp;":"&amp;$F410),INDIRECT($F$1&amp;dbP!$D$2&amp;":"&amp;dbP!$D$2),"&gt;="&amp;AF$6,INDIRECT($F$1&amp;dbP!$D$2&amp;":"&amp;dbP!$D$2),"&lt;="&amp;AF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G410" s="1">
        <f ca="1">SUMIFS(INDIRECT($F$1&amp;$F410&amp;":"&amp;$F410),INDIRECT($F$1&amp;dbP!$D$2&amp;":"&amp;dbP!$D$2),"&gt;="&amp;AG$6,INDIRECT($F$1&amp;dbP!$D$2&amp;":"&amp;dbP!$D$2),"&lt;="&amp;AG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H410" s="1">
        <f ca="1">SUMIFS(INDIRECT($F$1&amp;$F410&amp;":"&amp;$F410),INDIRECT($F$1&amp;dbP!$D$2&amp;":"&amp;dbP!$D$2),"&gt;="&amp;AH$6,INDIRECT($F$1&amp;dbP!$D$2&amp;":"&amp;dbP!$D$2),"&lt;="&amp;AH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I410" s="1">
        <f ca="1">SUMIFS(INDIRECT($F$1&amp;$F410&amp;":"&amp;$F410),INDIRECT($F$1&amp;dbP!$D$2&amp;":"&amp;dbP!$D$2),"&gt;="&amp;AI$6,INDIRECT($F$1&amp;dbP!$D$2&amp;":"&amp;dbP!$D$2),"&lt;="&amp;AI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J410" s="1">
        <f ca="1">SUMIFS(INDIRECT($F$1&amp;$F410&amp;":"&amp;$F410),INDIRECT($F$1&amp;dbP!$D$2&amp;":"&amp;dbP!$D$2),"&gt;="&amp;AJ$6,INDIRECT($F$1&amp;dbP!$D$2&amp;":"&amp;dbP!$D$2),"&lt;="&amp;AJ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K410" s="1">
        <f ca="1">SUMIFS(INDIRECT($F$1&amp;$F410&amp;":"&amp;$F410),INDIRECT($F$1&amp;dbP!$D$2&amp;":"&amp;dbP!$D$2),"&gt;="&amp;AK$6,INDIRECT($F$1&amp;dbP!$D$2&amp;":"&amp;dbP!$D$2),"&lt;="&amp;AK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L410" s="1">
        <f ca="1">SUMIFS(INDIRECT($F$1&amp;$F410&amp;":"&amp;$F410),INDIRECT($F$1&amp;dbP!$D$2&amp;":"&amp;dbP!$D$2),"&gt;="&amp;AL$6,INDIRECT($F$1&amp;dbP!$D$2&amp;":"&amp;dbP!$D$2),"&lt;="&amp;AL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M410" s="1">
        <f ca="1">SUMIFS(INDIRECT($F$1&amp;$F410&amp;":"&amp;$F410),INDIRECT($F$1&amp;dbP!$D$2&amp;":"&amp;dbP!$D$2),"&gt;="&amp;AM$6,INDIRECT($F$1&amp;dbP!$D$2&amp;":"&amp;dbP!$D$2),"&lt;="&amp;AM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N410" s="1">
        <f ca="1">SUMIFS(INDIRECT($F$1&amp;$F410&amp;":"&amp;$F410),INDIRECT($F$1&amp;dbP!$D$2&amp;":"&amp;dbP!$D$2),"&gt;="&amp;AN$6,INDIRECT($F$1&amp;dbP!$D$2&amp;":"&amp;dbP!$D$2),"&lt;="&amp;AN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O410" s="1">
        <f ca="1">SUMIFS(INDIRECT($F$1&amp;$F410&amp;":"&amp;$F410),INDIRECT($F$1&amp;dbP!$D$2&amp;":"&amp;dbP!$D$2),"&gt;="&amp;AO$6,INDIRECT($F$1&amp;dbP!$D$2&amp;":"&amp;dbP!$D$2),"&lt;="&amp;AO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P410" s="1">
        <f ca="1">SUMIFS(INDIRECT($F$1&amp;$F410&amp;":"&amp;$F410),INDIRECT($F$1&amp;dbP!$D$2&amp;":"&amp;dbP!$D$2),"&gt;="&amp;AP$6,INDIRECT($F$1&amp;dbP!$D$2&amp;":"&amp;dbP!$D$2),"&lt;="&amp;AP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Q410" s="1">
        <f ca="1">SUMIFS(INDIRECT($F$1&amp;$F410&amp;":"&amp;$F410),INDIRECT($F$1&amp;dbP!$D$2&amp;":"&amp;dbP!$D$2),"&gt;="&amp;AQ$6,INDIRECT($F$1&amp;dbP!$D$2&amp;":"&amp;dbP!$D$2),"&lt;="&amp;AQ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R410" s="1">
        <f ca="1">SUMIFS(INDIRECT($F$1&amp;$F410&amp;":"&amp;$F410),INDIRECT($F$1&amp;dbP!$D$2&amp;":"&amp;dbP!$D$2),"&gt;="&amp;AR$6,INDIRECT($F$1&amp;dbP!$D$2&amp;":"&amp;dbP!$D$2),"&lt;="&amp;AR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S410" s="1">
        <f ca="1">SUMIFS(INDIRECT($F$1&amp;$F410&amp;":"&amp;$F410),INDIRECT($F$1&amp;dbP!$D$2&amp;":"&amp;dbP!$D$2),"&gt;="&amp;AS$6,INDIRECT($F$1&amp;dbP!$D$2&amp;":"&amp;dbP!$D$2),"&lt;="&amp;AS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T410" s="1">
        <f ca="1">SUMIFS(INDIRECT($F$1&amp;$F410&amp;":"&amp;$F410),INDIRECT($F$1&amp;dbP!$D$2&amp;":"&amp;dbP!$D$2),"&gt;="&amp;AT$6,INDIRECT($F$1&amp;dbP!$D$2&amp;":"&amp;dbP!$D$2),"&lt;="&amp;AT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U410" s="1">
        <f ca="1">SUMIFS(INDIRECT($F$1&amp;$F410&amp;":"&amp;$F410),INDIRECT($F$1&amp;dbP!$D$2&amp;":"&amp;dbP!$D$2),"&gt;="&amp;AU$6,INDIRECT($F$1&amp;dbP!$D$2&amp;":"&amp;dbP!$D$2),"&lt;="&amp;AU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V410" s="1">
        <f ca="1">SUMIFS(INDIRECT($F$1&amp;$F410&amp;":"&amp;$F410),INDIRECT($F$1&amp;dbP!$D$2&amp;":"&amp;dbP!$D$2),"&gt;="&amp;AV$6,INDIRECT($F$1&amp;dbP!$D$2&amp;":"&amp;dbP!$D$2),"&lt;="&amp;AV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W410" s="1">
        <f ca="1">SUMIFS(INDIRECT($F$1&amp;$F410&amp;":"&amp;$F410),INDIRECT($F$1&amp;dbP!$D$2&amp;":"&amp;dbP!$D$2),"&gt;="&amp;AW$6,INDIRECT($F$1&amp;dbP!$D$2&amp;":"&amp;dbP!$D$2),"&lt;="&amp;AW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X410" s="1">
        <f ca="1">SUMIFS(INDIRECT($F$1&amp;$F410&amp;":"&amp;$F410),INDIRECT($F$1&amp;dbP!$D$2&amp;":"&amp;dbP!$D$2),"&gt;="&amp;AX$6,INDIRECT($F$1&amp;dbP!$D$2&amp;":"&amp;dbP!$D$2),"&lt;="&amp;AX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Y410" s="1">
        <f ca="1">SUMIFS(INDIRECT($F$1&amp;$F410&amp;":"&amp;$F410),INDIRECT($F$1&amp;dbP!$D$2&amp;":"&amp;dbP!$D$2),"&gt;="&amp;AY$6,INDIRECT($F$1&amp;dbP!$D$2&amp;":"&amp;dbP!$D$2),"&lt;="&amp;AY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AZ410" s="1">
        <f ca="1">SUMIFS(INDIRECT($F$1&amp;$F410&amp;":"&amp;$F410),INDIRECT($F$1&amp;dbP!$D$2&amp;":"&amp;dbP!$D$2),"&gt;="&amp;AZ$6,INDIRECT($F$1&amp;dbP!$D$2&amp;":"&amp;dbP!$D$2),"&lt;="&amp;AZ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A410" s="1">
        <f ca="1">SUMIFS(INDIRECT($F$1&amp;$F410&amp;":"&amp;$F410),INDIRECT($F$1&amp;dbP!$D$2&amp;":"&amp;dbP!$D$2),"&gt;="&amp;BA$6,INDIRECT($F$1&amp;dbP!$D$2&amp;":"&amp;dbP!$D$2),"&lt;="&amp;BA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B410" s="1">
        <f ca="1">SUMIFS(INDIRECT($F$1&amp;$F410&amp;":"&amp;$F410),INDIRECT($F$1&amp;dbP!$D$2&amp;":"&amp;dbP!$D$2),"&gt;="&amp;BB$6,INDIRECT($F$1&amp;dbP!$D$2&amp;":"&amp;dbP!$D$2),"&lt;="&amp;BB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C410" s="1">
        <f ca="1">SUMIFS(INDIRECT($F$1&amp;$F410&amp;":"&amp;$F410),INDIRECT($F$1&amp;dbP!$D$2&amp;":"&amp;dbP!$D$2),"&gt;="&amp;BC$6,INDIRECT($F$1&amp;dbP!$D$2&amp;":"&amp;dbP!$D$2),"&lt;="&amp;BC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D410" s="1">
        <f ca="1">SUMIFS(INDIRECT($F$1&amp;$F410&amp;":"&amp;$F410),INDIRECT($F$1&amp;dbP!$D$2&amp;":"&amp;dbP!$D$2),"&gt;="&amp;BD$6,INDIRECT($F$1&amp;dbP!$D$2&amp;":"&amp;dbP!$D$2),"&lt;="&amp;BD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  <c r="BE410" s="1">
        <f ca="1">SUMIFS(INDIRECT($F$1&amp;$F410&amp;":"&amp;$F410),INDIRECT($F$1&amp;dbP!$D$2&amp;":"&amp;dbP!$D$2),"&gt;="&amp;BE$6,INDIRECT($F$1&amp;dbP!$D$2&amp;":"&amp;dbP!$D$2),"&lt;="&amp;BE$7,INDIRECT($F$1&amp;dbP!$O$2&amp;":"&amp;dbP!$O$2),$H410,INDIRECT($F$1&amp;dbP!$P$2&amp;":"&amp;dbP!$P$2),IF($I410=$J410,"*",$I410),INDIRECT($F$1&amp;dbP!$Q$2&amp;":"&amp;dbP!$Q$2),IF(OR($I410=$J410,"  "&amp;$I410=$J410),"*",RIGHT($J410,LEN($J410)-4)),INDIRECT($F$1&amp;dbP!$AC$2&amp;":"&amp;dbP!$AC$2),RepP!$J$3)</f>
        <v>0</v>
      </c>
    </row>
    <row r="411" spans="2:57" x14ac:dyDescent="0.3">
      <c r="B411" s="1">
        <f>MAX(B$246:B410)+1</f>
        <v>166</v>
      </c>
      <c r="D411" s="1" t="str">
        <f ca="1">INDIRECT($B$1&amp;Items!T$2&amp;$B411)</f>
        <v>CF(-)</v>
      </c>
      <c r="F411" s="1" t="str">
        <f ca="1">INDIRECT($B$1&amp;Items!P$2&amp;$B411)</f>
        <v>AA</v>
      </c>
      <c r="H411" s="13" t="str">
        <f ca="1">INDIRECT($B$1&amp;Items!M$2&amp;$B411)</f>
        <v>Оплата капзатрат</v>
      </c>
      <c r="I411" s="13" t="str">
        <f ca="1">IF(INDIRECT($B$1&amp;Items!N$2&amp;$B411)="",H411,INDIRECT($B$1&amp;Items!N$2&amp;$B411))</f>
        <v>Основные средства - тип - 2</v>
      </c>
      <c r="J411" s="1" t="str">
        <f ca="1">IF(INDIRECT($B$1&amp;Items!O$2&amp;$B411)="",IF(H411&lt;&gt;I411,"  "&amp;I411,I411),"    "&amp;INDIRECT($B$1&amp;Items!O$2&amp;$B411))</f>
        <v xml:space="preserve">    Капзатраты - тип - 2 - 6</v>
      </c>
      <c r="S411" s="1">
        <f ca="1">SUM($U411:INDIRECT(ADDRESS(ROW(),SUMIFS($1:$1,$5:$5,MAX($5:$5)))))</f>
        <v>1096999.2</v>
      </c>
      <c r="V411" s="1">
        <f ca="1">SUMIFS(INDIRECT($F$1&amp;$F411&amp;":"&amp;$F411),INDIRECT($F$1&amp;dbP!$D$2&amp;":"&amp;dbP!$D$2),"&gt;="&amp;V$6,INDIRECT($F$1&amp;dbP!$D$2&amp;":"&amp;dbP!$D$2),"&lt;="&amp;V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W411" s="1">
        <f ca="1">SUMIFS(INDIRECT($F$1&amp;$F411&amp;":"&amp;$F411),INDIRECT($F$1&amp;dbP!$D$2&amp;":"&amp;dbP!$D$2),"&gt;="&amp;W$6,INDIRECT($F$1&amp;dbP!$D$2&amp;":"&amp;dbP!$D$2),"&lt;="&amp;W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1096999.2</v>
      </c>
      <c r="X411" s="1">
        <f ca="1">SUMIFS(INDIRECT($F$1&amp;$F411&amp;":"&amp;$F411),INDIRECT($F$1&amp;dbP!$D$2&amp;":"&amp;dbP!$D$2),"&gt;="&amp;X$6,INDIRECT($F$1&amp;dbP!$D$2&amp;":"&amp;dbP!$D$2),"&lt;="&amp;X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Y411" s="1">
        <f ca="1">SUMIFS(INDIRECT($F$1&amp;$F411&amp;":"&amp;$F411),INDIRECT($F$1&amp;dbP!$D$2&amp;":"&amp;dbP!$D$2),"&gt;="&amp;Y$6,INDIRECT($F$1&amp;dbP!$D$2&amp;":"&amp;dbP!$D$2),"&lt;="&amp;Y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Z411" s="1">
        <f ca="1">SUMIFS(INDIRECT($F$1&amp;$F411&amp;":"&amp;$F411),INDIRECT($F$1&amp;dbP!$D$2&amp;":"&amp;dbP!$D$2),"&gt;="&amp;Z$6,INDIRECT($F$1&amp;dbP!$D$2&amp;":"&amp;dbP!$D$2),"&lt;="&amp;Z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A411" s="1">
        <f ca="1">SUMIFS(INDIRECT($F$1&amp;$F411&amp;":"&amp;$F411),INDIRECT($F$1&amp;dbP!$D$2&amp;":"&amp;dbP!$D$2),"&gt;="&amp;AA$6,INDIRECT($F$1&amp;dbP!$D$2&amp;":"&amp;dbP!$D$2),"&lt;="&amp;AA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B411" s="1">
        <f ca="1">SUMIFS(INDIRECT($F$1&amp;$F411&amp;":"&amp;$F411),INDIRECT($F$1&amp;dbP!$D$2&amp;":"&amp;dbP!$D$2),"&gt;="&amp;AB$6,INDIRECT($F$1&amp;dbP!$D$2&amp;":"&amp;dbP!$D$2),"&lt;="&amp;AB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C411" s="1">
        <f ca="1">SUMIFS(INDIRECT($F$1&amp;$F411&amp;":"&amp;$F411),INDIRECT($F$1&amp;dbP!$D$2&amp;":"&amp;dbP!$D$2),"&gt;="&amp;AC$6,INDIRECT($F$1&amp;dbP!$D$2&amp;":"&amp;dbP!$D$2),"&lt;="&amp;AC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D411" s="1">
        <f ca="1">SUMIFS(INDIRECT($F$1&amp;$F411&amp;":"&amp;$F411),INDIRECT($F$1&amp;dbP!$D$2&amp;":"&amp;dbP!$D$2),"&gt;="&amp;AD$6,INDIRECT($F$1&amp;dbP!$D$2&amp;":"&amp;dbP!$D$2),"&lt;="&amp;AD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E411" s="1">
        <f ca="1">SUMIFS(INDIRECT($F$1&amp;$F411&amp;":"&amp;$F411),INDIRECT($F$1&amp;dbP!$D$2&amp;":"&amp;dbP!$D$2),"&gt;="&amp;AE$6,INDIRECT($F$1&amp;dbP!$D$2&amp;":"&amp;dbP!$D$2),"&lt;="&amp;AE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F411" s="1">
        <f ca="1">SUMIFS(INDIRECT($F$1&amp;$F411&amp;":"&amp;$F411),INDIRECT($F$1&amp;dbP!$D$2&amp;":"&amp;dbP!$D$2),"&gt;="&amp;AF$6,INDIRECT($F$1&amp;dbP!$D$2&amp;":"&amp;dbP!$D$2),"&lt;="&amp;AF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G411" s="1">
        <f ca="1">SUMIFS(INDIRECT($F$1&amp;$F411&amp;":"&amp;$F411),INDIRECT($F$1&amp;dbP!$D$2&amp;":"&amp;dbP!$D$2),"&gt;="&amp;AG$6,INDIRECT($F$1&amp;dbP!$D$2&amp;":"&amp;dbP!$D$2),"&lt;="&amp;AG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H411" s="1">
        <f ca="1">SUMIFS(INDIRECT($F$1&amp;$F411&amp;":"&amp;$F411),INDIRECT($F$1&amp;dbP!$D$2&amp;":"&amp;dbP!$D$2),"&gt;="&amp;AH$6,INDIRECT($F$1&amp;dbP!$D$2&amp;":"&amp;dbP!$D$2),"&lt;="&amp;AH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I411" s="1">
        <f ca="1">SUMIFS(INDIRECT($F$1&amp;$F411&amp;":"&amp;$F411),INDIRECT($F$1&amp;dbP!$D$2&amp;":"&amp;dbP!$D$2),"&gt;="&amp;AI$6,INDIRECT($F$1&amp;dbP!$D$2&amp;":"&amp;dbP!$D$2),"&lt;="&amp;AI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J411" s="1">
        <f ca="1">SUMIFS(INDIRECT($F$1&amp;$F411&amp;":"&amp;$F411),INDIRECT($F$1&amp;dbP!$D$2&amp;":"&amp;dbP!$D$2),"&gt;="&amp;AJ$6,INDIRECT($F$1&amp;dbP!$D$2&amp;":"&amp;dbP!$D$2),"&lt;="&amp;AJ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K411" s="1">
        <f ca="1">SUMIFS(INDIRECT($F$1&amp;$F411&amp;":"&amp;$F411),INDIRECT($F$1&amp;dbP!$D$2&amp;":"&amp;dbP!$D$2),"&gt;="&amp;AK$6,INDIRECT($F$1&amp;dbP!$D$2&amp;":"&amp;dbP!$D$2),"&lt;="&amp;AK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L411" s="1">
        <f ca="1">SUMIFS(INDIRECT($F$1&amp;$F411&amp;":"&amp;$F411),INDIRECT($F$1&amp;dbP!$D$2&amp;":"&amp;dbP!$D$2),"&gt;="&amp;AL$6,INDIRECT($F$1&amp;dbP!$D$2&amp;":"&amp;dbP!$D$2),"&lt;="&amp;AL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M411" s="1">
        <f ca="1">SUMIFS(INDIRECT($F$1&amp;$F411&amp;":"&amp;$F411),INDIRECT($F$1&amp;dbP!$D$2&amp;":"&amp;dbP!$D$2),"&gt;="&amp;AM$6,INDIRECT($F$1&amp;dbP!$D$2&amp;":"&amp;dbP!$D$2),"&lt;="&amp;AM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N411" s="1">
        <f ca="1">SUMIFS(INDIRECT($F$1&amp;$F411&amp;":"&amp;$F411),INDIRECT($F$1&amp;dbP!$D$2&amp;":"&amp;dbP!$D$2),"&gt;="&amp;AN$6,INDIRECT($F$1&amp;dbP!$D$2&amp;":"&amp;dbP!$D$2),"&lt;="&amp;AN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O411" s="1">
        <f ca="1">SUMIFS(INDIRECT($F$1&amp;$F411&amp;":"&amp;$F411),INDIRECT($F$1&amp;dbP!$D$2&amp;":"&amp;dbP!$D$2),"&gt;="&amp;AO$6,INDIRECT($F$1&amp;dbP!$D$2&amp;":"&amp;dbP!$D$2),"&lt;="&amp;AO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P411" s="1">
        <f ca="1">SUMIFS(INDIRECT($F$1&amp;$F411&amp;":"&amp;$F411),INDIRECT($F$1&amp;dbP!$D$2&amp;":"&amp;dbP!$D$2),"&gt;="&amp;AP$6,INDIRECT($F$1&amp;dbP!$D$2&amp;":"&amp;dbP!$D$2),"&lt;="&amp;AP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Q411" s="1">
        <f ca="1">SUMIFS(INDIRECT($F$1&amp;$F411&amp;":"&amp;$F411),INDIRECT($F$1&amp;dbP!$D$2&amp;":"&amp;dbP!$D$2),"&gt;="&amp;AQ$6,INDIRECT($F$1&amp;dbP!$D$2&amp;":"&amp;dbP!$D$2),"&lt;="&amp;AQ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R411" s="1">
        <f ca="1">SUMIFS(INDIRECT($F$1&amp;$F411&amp;":"&amp;$F411),INDIRECT($F$1&amp;dbP!$D$2&amp;":"&amp;dbP!$D$2),"&gt;="&amp;AR$6,INDIRECT($F$1&amp;dbP!$D$2&amp;":"&amp;dbP!$D$2),"&lt;="&amp;AR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S411" s="1">
        <f ca="1">SUMIFS(INDIRECT($F$1&amp;$F411&amp;":"&amp;$F411),INDIRECT($F$1&amp;dbP!$D$2&amp;":"&amp;dbP!$D$2),"&gt;="&amp;AS$6,INDIRECT($F$1&amp;dbP!$D$2&amp;":"&amp;dbP!$D$2),"&lt;="&amp;AS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T411" s="1">
        <f ca="1">SUMIFS(INDIRECT($F$1&amp;$F411&amp;":"&amp;$F411),INDIRECT($F$1&amp;dbP!$D$2&amp;":"&amp;dbP!$D$2),"&gt;="&amp;AT$6,INDIRECT($F$1&amp;dbP!$D$2&amp;":"&amp;dbP!$D$2),"&lt;="&amp;AT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U411" s="1">
        <f ca="1">SUMIFS(INDIRECT($F$1&amp;$F411&amp;":"&amp;$F411),INDIRECT($F$1&amp;dbP!$D$2&amp;":"&amp;dbP!$D$2),"&gt;="&amp;AU$6,INDIRECT($F$1&amp;dbP!$D$2&amp;":"&amp;dbP!$D$2),"&lt;="&amp;AU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V411" s="1">
        <f ca="1">SUMIFS(INDIRECT($F$1&amp;$F411&amp;":"&amp;$F411),INDIRECT($F$1&amp;dbP!$D$2&amp;":"&amp;dbP!$D$2),"&gt;="&amp;AV$6,INDIRECT($F$1&amp;dbP!$D$2&amp;":"&amp;dbP!$D$2),"&lt;="&amp;AV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W411" s="1">
        <f ca="1">SUMIFS(INDIRECT($F$1&amp;$F411&amp;":"&amp;$F411),INDIRECT($F$1&amp;dbP!$D$2&amp;":"&amp;dbP!$D$2),"&gt;="&amp;AW$6,INDIRECT($F$1&amp;dbP!$D$2&amp;":"&amp;dbP!$D$2),"&lt;="&amp;AW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X411" s="1">
        <f ca="1">SUMIFS(INDIRECT($F$1&amp;$F411&amp;":"&amp;$F411),INDIRECT($F$1&amp;dbP!$D$2&amp;":"&amp;dbP!$D$2),"&gt;="&amp;AX$6,INDIRECT($F$1&amp;dbP!$D$2&amp;":"&amp;dbP!$D$2),"&lt;="&amp;AX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Y411" s="1">
        <f ca="1">SUMIFS(INDIRECT($F$1&amp;$F411&amp;":"&amp;$F411),INDIRECT($F$1&amp;dbP!$D$2&amp;":"&amp;dbP!$D$2),"&gt;="&amp;AY$6,INDIRECT($F$1&amp;dbP!$D$2&amp;":"&amp;dbP!$D$2),"&lt;="&amp;AY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AZ411" s="1">
        <f ca="1">SUMIFS(INDIRECT($F$1&amp;$F411&amp;":"&amp;$F411),INDIRECT($F$1&amp;dbP!$D$2&amp;":"&amp;dbP!$D$2),"&gt;="&amp;AZ$6,INDIRECT($F$1&amp;dbP!$D$2&amp;":"&amp;dbP!$D$2),"&lt;="&amp;AZ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A411" s="1">
        <f ca="1">SUMIFS(INDIRECT($F$1&amp;$F411&amp;":"&amp;$F411),INDIRECT($F$1&amp;dbP!$D$2&amp;":"&amp;dbP!$D$2),"&gt;="&amp;BA$6,INDIRECT($F$1&amp;dbP!$D$2&amp;":"&amp;dbP!$D$2),"&lt;="&amp;BA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B411" s="1">
        <f ca="1">SUMIFS(INDIRECT($F$1&amp;$F411&amp;":"&amp;$F411),INDIRECT($F$1&amp;dbP!$D$2&amp;":"&amp;dbP!$D$2),"&gt;="&amp;BB$6,INDIRECT($F$1&amp;dbP!$D$2&amp;":"&amp;dbP!$D$2),"&lt;="&amp;BB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C411" s="1">
        <f ca="1">SUMIFS(INDIRECT($F$1&amp;$F411&amp;":"&amp;$F411),INDIRECT($F$1&amp;dbP!$D$2&amp;":"&amp;dbP!$D$2),"&gt;="&amp;BC$6,INDIRECT($F$1&amp;dbP!$D$2&amp;":"&amp;dbP!$D$2),"&lt;="&amp;BC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D411" s="1">
        <f ca="1">SUMIFS(INDIRECT($F$1&amp;$F411&amp;":"&amp;$F411),INDIRECT($F$1&amp;dbP!$D$2&amp;":"&amp;dbP!$D$2),"&gt;="&amp;BD$6,INDIRECT($F$1&amp;dbP!$D$2&amp;":"&amp;dbP!$D$2),"&lt;="&amp;BD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  <c r="BE411" s="1">
        <f ca="1">SUMIFS(INDIRECT($F$1&amp;$F411&amp;":"&amp;$F411),INDIRECT($F$1&amp;dbP!$D$2&amp;":"&amp;dbP!$D$2),"&gt;="&amp;BE$6,INDIRECT($F$1&amp;dbP!$D$2&amp;":"&amp;dbP!$D$2),"&lt;="&amp;BE$7,INDIRECT($F$1&amp;dbP!$O$2&amp;":"&amp;dbP!$O$2),$H411,INDIRECT($F$1&amp;dbP!$P$2&amp;":"&amp;dbP!$P$2),IF($I411=$J411,"*",$I411),INDIRECT($F$1&amp;dbP!$Q$2&amp;":"&amp;dbP!$Q$2),IF(OR($I411=$J411,"  "&amp;$I411=$J411),"*",RIGHT($J411,LEN($J411)-4)),INDIRECT($F$1&amp;dbP!$AC$2&amp;":"&amp;dbP!$AC$2),RepP!$J$3)</f>
        <v>0</v>
      </c>
    </row>
    <row r="412" spans="2:57" x14ac:dyDescent="0.3">
      <c r="B412" s="1">
        <f>MAX(B$246:B411)+1</f>
        <v>167</v>
      </c>
      <c r="D412" s="1" t="str">
        <f ca="1">INDIRECT($B$1&amp;Items!T$2&amp;$B412)</f>
        <v>CF(-)</v>
      </c>
      <c r="F412" s="1" t="str">
        <f ca="1">INDIRECT($B$1&amp;Items!P$2&amp;$B412)</f>
        <v>AA</v>
      </c>
      <c r="H412" s="13" t="str">
        <f ca="1">INDIRECT($B$1&amp;Items!M$2&amp;$B412)</f>
        <v>Оплата капзатрат</v>
      </c>
      <c r="I412" s="13" t="str">
        <f ca="1">IF(INDIRECT($B$1&amp;Items!N$2&amp;$B412)="",H412,INDIRECT($B$1&amp;Items!N$2&amp;$B412))</f>
        <v>Основные средства - тип - 2</v>
      </c>
      <c r="J412" s="1" t="str">
        <f ca="1">IF(INDIRECT($B$1&amp;Items!O$2&amp;$B412)="",IF(H412&lt;&gt;I412,"  "&amp;I412,I412),"    "&amp;INDIRECT($B$1&amp;Items!O$2&amp;$B412))</f>
        <v xml:space="preserve">    Капзатраты - тип - 2 - 7</v>
      </c>
      <c r="S412" s="1">
        <f ca="1">SUM($U412:INDIRECT(ADDRESS(ROW(),SUMIFS($1:$1,$5:$5,MAX($5:$5)))))</f>
        <v>1051485.4937800001</v>
      </c>
      <c r="V412" s="1">
        <f ca="1">SUMIFS(INDIRECT($F$1&amp;$F412&amp;":"&amp;$F412),INDIRECT($F$1&amp;dbP!$D$2&amp;":"&amp;dbP!$D$2),"&gt;="&amp;V$6,INDIRECT($F$1&amp;dbP!$D$2&amp;":"&amp;dbP!$D$2),"&lt;="&amp;V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W412" s="1">
        <f ca="1">SUMIFS(INDIRECT($F$1&amp;$F412&amp;":"&amp;$F412),INDIRECT($F$1&amp;dbP!$D$2&amp;":"&amp;dbP!$D$2),"&gt;="&amp;W$6,INDIRECT($F$1&amp;dbP!$D$2&amp;":"&amp;dbP!$D$2),"&lt;="&amp;W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1051485.4937800001</v>
      </c>
      <c r="X412" s="1">
        <f ca="1">SUMIFS(INDIRECT($F$1&amp;$F412&amp;":"&amp;$F412),INDIRECT($F$1&amp;dbP!$D$2&amp;":"&amp;dbP!$D$2),"&gt;="&amp;X$6,INDIRECT($F$1&amp;dbP!$D$2&amp;":"&amp;dbP!$D$2),"&lt;="&amp;X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Y412" s="1">
        <f ca="1">SUMIFS(INDIRECT($F$1&amp;$F412&amp;":"&amp;$F412),INDIRECT($F$1&amp;dbP!$D$2&amp;":"&amp;dbP!$D$2),"&gt;="&amp;Y$6,INDIRECT($F$1&amp;dbP!$D$2&amp;":"&amp;dbP!$D$2),"&lt;="&amp;Y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Z412" s="1">
        <f ca="1">SUMIFS(INDIRECT($F$1&amp;$F412&amp;":"&amp;$F412),INDIRECT($F$1&amp;dbP!$D$2&amp;":"&amp;dbP!$D$2),"&gt;="&amp;Z$6,INDIRECT($F$1&amp;dbP!$D$2&amp;":"&amp;dbP!$D$2),"&lt;="&amp;Z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A412" s="1">
        <f ca="1">SUMIFS(INDIRECT($F$1&amp;$F412&amp;":"&amp;$F412),INDIRECT($F$1&amp;dbP!$D$2&amp;":"&amp;dbP!$D$2),"&gt;="&amp;AA$6,INDIRECT($F$1&amp;dbP!$D$2&amp;":"&amp;dbP!$D$2),"&lt;="&amp;AA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B412" s="1">
        <f ca="1">SUMIFS(INDIRECT($F$1&amp;$F412&amp;":"&amp;$F412),INDIRECT($F$1&amp;dbP!$D$2&amp;":"&amp;dbP!$D$2),"&gt;="&amp;AB$6,INDIRECT($F$1&amp;dbP!$D$2&amp;":"&amp;dbP!$D$2),"&lt;="&amp;AB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C412" s="1">
        <f ca="1">SUMIFS(INDIRECT($F$1&amp;$F412&amp;":"&amp;$F412),INDIRECT($F$1&amp;dbP!$D$2&amp;":"&amp;dbP!$D$2),"&gt;="&amp;AC$6,INDIRECT($F$1&amp;dbP!$D$2&amp;":"&amp;dbP!$D$2),"&lt;="&amp;AC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D412" s="1">
        <f ca="1">SUMIFS(INDIRECT($F$1&amp;$F412&amp;":"&amp;$F412),INDIRECT($F$1&amp;dbP!$D$2&amp;":"&amp;dbP!$D$2),"&gt;="&amp;AD$6,INDIRECT($F$1&amp;dbP!$D$2&amp;":"&amp;dbP!$D$2),"&lt;="&amp;AD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E412" s="1">
        <f ca="1">SUMIFS(INDIRECT($F$1&amp;$F412&amp;":"&amp;$F412),INDIRECT($F$1&amp;dbP!$D$2&amp;":"&amp;dbP!$D$2),"&gt;="&amp;AE$6,INDIRECT($F$1&amp;dbP!$D$2&amp;":"&amp;dbP!$D$2),"&lt;="&amp;AE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F412" s="1">
        <f ca="1">SUMIFS(INDIRECT($F$1&amp;$F412&amp;":"&amp;$F412),INDIRECT($F$1&amp;dbP!$D$2&amp;":"&amp;dbP!$D$2),"&gt;="&amp;AF$6,INDIRECT($F$1&amp;dbP!$D$2&amp;":"&amp;dbP!$D$2),"&lt;="&amp;AF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G412" s="1">
        <f ca="1">SUMIFS(INDIRECT($F$1&amp;$F412&amp;":"&amp;$F412),INDIRECT($F$1&amp;dbP!$D$2&amp;":"&amp;dbP!$D$2),"&gt;="&amp;AG$6,INDIRECT($F$1&amp;dbP!$D$2&amp;":"&amp;dbP!$D$2),"&lt;="&amp;AG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H412" s="1">
        <f ca="1">SUMIFS(INDIRECT($F$1&amp;$F412&amp;":"&amp;$F412),INDIRECT($F$1&amp;dbP!$D$2&amp;":"&amp;dbP!$D$2),"&gt;="&amp;AH$6,INDIRECT($F$1&amp;dbP!$D$2&amp;":"&amp;dbP!$D$2),"&lt;="&amp;AH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I412" s="1">
        <f ca="1">SUMIFS(INDIRECT($F$1&amp;$F412&amp;":"&amp;$F412),INDIRECT($F$1&amp;dbP!$D$2&amp;":"&amp;dbP!$D$2),"&gt;="&amp;AI$6,INDIRECT($F$1&amp;dbP!$D$2&amp;":"&amp;dbP!$D$2),"&lt;="&amp;AI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J412" s="1">
        <f ca="1">SUMIFS(INDIRECT($F$1&amp;$F412&amp;":"&amp;$F412),INDIRECT($F$1&amp;dbP!$D$2&amp;":"&amp;dbP!$D$2),"&gt;="&amp;AJ$6,INDIRECT($F$1&amp;dbP!$D$2&amp;":"&amp;dbP!$D$2),"&lt;="&amp;AJ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K412" s="1">
        <f ca="1">SUMIFS(INDIRECT($F$1&amp;$F412&amp;":"&amp;$F412),INDIRECT($F$1&amp;dbP!$D$2&amp;":"&amp;dbP!$D$2),"&gt;="&amp;AK$6,INDIRECT($F$1&amp;dbP!$D$2&amp;":"&amp;dbP!$D$2),"&lt;="&amp;AK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L412" s="1">
        <f ca="1">SUMIFS(INDIRECT($F$1&amp;$F412&amp;":"&amp;$F412),INDIRECT($F$1&amp;dbP!$D$2&amp;":"&amp;dbP!$D$2),"&gt;="&amp;AL$6,INDIRECT($F$1&amp;dbP!$D$2&amp;":"&amp;dbP!$D$2),"&lt;="&amp;AL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M412" s="1">
        <f ca="1">SUMIFS(INDIRECT($F$1&amp;$F412&amp;":"&amp;$F412),INDIRECT($F$1&amp;dbP!$D$2&amp;":"&amp;dbP!$D$2),"&gt;="&amp;AM$6,INDIRECT($F$1&amp;dbP!$D$2&amp;":"&amp;dbP!$D$2),"&lt;="&amp;AM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N412" s="1">
        <f ca="1">SUMIFS(INDIRECT($F$1&amp;$F412&amp;":"&amp;$F412),INDIRECT($F$1&amp;dbP!$D$2&amp;":"&amp;dbP!$D$2),"&gt;="&amp;AN$6,INDIRECT($F$1&amp;dbP!$D$2&amp;":"&amp;dbP!$D$2),"&lt;="&amp;AN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O412" s="1">
        <f ca="1">SUMIFS(INDIRECT($F$1&amp;$F412&amp;":"&amp;$F412),INDIRECT($F$1&amp;dbP!$D$2&amp;":"&amp;dbP!$D$2),"&gt;="&amp;AO$6,INDIRECT($F$1&amp;dbP!$D$2&amp;":"&amp;dbP!$D$2),"&lt;="&amp;AO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P412" s="1">
        <f ca="1">SUMIFS(INDIRECT($F$1&amp;$F412&amp;":"&amp;$F412),INDIRECT($F$1&amp;dbP!$D$2&amp;":"&amp;dbP!$D$2),"&gt;="&amp;AP$6,INDIRECT($F$1&amp;dbP!$D$2&amp;":"&amp;dbP!$D$2),"&lt;="&amp;AP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Q412" s="1">
        <f ca="1">SUMIFS(INDIRECT($F$1&amp;$F412&amp;":"&amp;$F412),INDIRECT($F$1&amp;dbP!$D$2&amp;":"&amp;dbP!$D$2),"&gt;="&amp;AQ$6,INDIRECT($F$1&amp;dbP!$D$2&amp;":"&amp;dbP!$D$2),"&lt;="&amp;AQ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R412" s="1">
        <f ca="1">SUMIFS(INDIRECT($F$1&amp;$F412&amp;":"&amp;$F412),INDIRECT($F$1&amp;dbP!$D$2&amp;":"&amp;dbP!$D$2),"&gt;="&amp;AR$6,INDIRECT($F$1&amp;dbP!$D$2&amp;":"&amp;dbP!$D$2),"&lt;="&amp;AR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S412" s="1">
        <f ca="1">SUMIFS(INDIRECT($F$1&amp;$F412&amp;":"&amp;$F412),INDIRECT($F$1&amp;dbP!$D$2&amp;":"&amp;dbP!$D$2),"&gt;="&amp;AS$6,INDIRECT($F$1&amp;dbP!$D$2&amp;":"&amp;dbP!$D$2),"&lt;="&amp;AS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T412" s="1">
        <f ca="1">SUMIFS(INDIRECT($F$1&amp;$F412&amp;":"&amp;$F412),INDIRECT($F$1&amp;dbP!$D$2&amp;":"&amp;dbP!$D$2),"&gt;="&amp;AT$6,INDIRECT($F$1&amp;dbP!$D$2&amp;":"&amp;dbP!$D$2),"&lt;="&amp;AT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U412" s="1">
        <f ca="1">SUMIFS(INDIRECT($F$1&amp;$F412&amp;":"&amp;$F412),INDIRECT($F$1&amp;dbP!$D$2&amp;":"&amp;dbP!$D$2),"&gt;="&amp;AU$6,INDIRECT($F$1&amp;dbP!$D$2&amp;":"&amp;dbP!$D$2),"&lt;="&amp;AU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V412" s="1">
        <f ca="1">SUMIFS(INDIRECT($F$1&amp;$F412&amp;":"&amp;$F412),INDIRECT($F$1&amp;dbP!$D$2&amp;":"&amp;dbP!$D$2),"&gt;="&amp;AV$6,INDIRECT($F$1&amp;dbP!$D$2&amp;":"&amp;dbP!$D$2),"&lt;="&amp;AV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W412" s="1">
        <f ca="1">SUMIFS(INDIRECT($F$1&amp;$F412&amp;":"&amp;$F412),INDIRECT($F$1&amp;dbP!$D$2&amp;":"&amp;dbP!$D$2),"&gt;="&amp;AW$6,INDIRECT($F$1&amp;dbP!$D$2&amp;":"&amp;dbP!$D$2),"&lt;="&amp;AW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X412" s="1">
        <f ca="1">SUMIFS(INDIRECT($F$1&amp;$F412&amp;":"&amp;$F412),INDIRECT($F$1&amp;dbP!$D$2&amp;":"&amp;dbP!$D$2),"&gt;="&amp;AX$6,INDIRECT($F$1&amp;dbP!$D$2&amp;":"&amp;dbP!$D$2),"&lt;="&amp;AX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Y412" s="1">
        <f ca="1">SUMIFS(INDIRECT($F$1&amp;$F412&amp;":"&amp;$F412),INDIRECT($F$1&amp;dbP!$D$2&amp;":"&amp;dbP!$D$2),"&gt;="&amp;AY$6,INDIRECT($F$1&amp;dbP!$D$2&amp;":"&amp;dbP!$D$2),"&lt;="&amp;AY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AZ412" s="1">
        <f ca="1">SUMIFS(INDIRECT($F$1&amp;$F412&amp;":"&amp;$F412),INDIRECT($F$1&amp;dbP!$D$2&amp;":"&amp;dbP!$D$2),"&gt;="&amp;AZ$6,INDIRECT($F$1&amp;dbP!$D$2&amp;":"&amp;dbP!$D$2),"&lt;="&amp;AZ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A412" s="1">
        <f ca="1">SUMIFS(INDIRECT($F$1&amp;$F412&amp;":"&amp;$F412),INDIRECT($F$1&amp;dbP!$D$2&amp;":"&amp;dbP!$D$2),"&gt;="&amp;BA$6,INDIRECT($F$1&amp;dbP!$D$2&amp;":"&amp;dbP!$D$2),"&lt;="&amp;BA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B412" s="1">
        <f ca="1">SUMIFS(INDIRECT($F$1&amp;$F412&amp;":"&amp;$F412),INDIRECT($F$1&amp;dbP!$D$2&amp;":"&amp;dbP!$D$2),"&gt;="&amp;BB$6,INDIRECT($F$1&amp;dbP!$D$2&amp;":"&amp;dbP!$D$2),"&lt;="&amp;BB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C412" s="1">
        <f ca="1">SUMIFS(INDIRECT($F$1&amp;$F412&amp;":"&amp;$F412),INDIRECT($F$1&amp;dbP!$D$2&amp;":"&amp;dbP!$D$2),"&gt;="&amp;BC$6,INDIRECT($F$1&amp;dbP!$D$2&amp;":"&amp;dbP!$D$2),"&lt;="&amp;BC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D412" s="1">
        <f ca="1">SUMIFS(INDIRECT($F$1&amp;$F412&amp;":"&amp;$F412),INDIRECT($F$1&amp;dbP!$D$2&amp;":"&amp;dbP!$D$2),"&gt;="&amp;BD$6,INDIRECT($F$1&amp;dbP!$D$2&amp;":"&amp;dbP!$D$2),"&lt;="&amp;BD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  <c r="BE412" s="1">
        <f ca="1">SUMIFS(INDIRECT($F$1&amp;$F412&amp;":"&amp;$F412),INDIRECT($F$1&amp;dbP!$D$2&amp;":"&amp;dbP!$D$2),"&gt;="&amp;BE$6,INDIRECT($F$1&amp;dbP!$D$2&amp;":"&amp;dbP!$D$2),"&lt;="&amp;BE$7,INDIRECT($F$1&amp;dbP!$O$2&amp;":"&amp;dbP!$O$2),$H412,INDIRECT($F$1&amp;dbP!$P$2&amp;":"&amp;dbP!$P$2),IF($I412=$J412,"*",$I412),INDIRECT($F$1&amp;dbP!$Q$2&amp;":"&amp;dbP!$Q$2),IF(OR($I412=$J412,"  "&amp;$I412=$J412),"*",RIGHT($J412,LEN($J412)-4)),INDIRECT($F$1&amp;dbP!$AC$2&amp;":"&amp;dbP!$AC$2),RepP!$J$3)</f>
        <v>0</v>
      </c>
    </row>
    <row r="413" spans="2:57" x14ac:dyDescent="0.3">
      <c r="B413" s="1">
        <f>MAX(B$246:B412)+1</f>
        <v>168</v>
      </c>
      <c r="D413" s="1" t="str">
        <f ca="1">INDIRECT($B$1&amp;Items!T$2&amp;$B413)</f>
        <v>CF(-)</v>
      </c>
      <c r="F413" s="1" t="str">
        <f ca="1">INDIRECT($B$1&amp;Items!P$2&amp;$B413)</f>
        <v>AA</v>
      </c>
      <c r="H413" s="13" t="str">
        <f ca="1">INDIRECT($B$1&amp;Items!M$2&amp;$B413)</f>
        <v>Оплата капзатрат</v>
      </c>
      <c r="I413" s="13" t="str">
        <f ca="1">IF(INDIRECT($B$1&amp;Items!N$2&amp;$B413)="",H413,INDIRECT($B$1&amp;Items!N$2&amp;$B413))</f>
        <v>Основные средства - тип - 2</v>
      </c>
      <c r="J413" s="1" t="str">
        <f ca="1">IF(INDIRECT($B$1&amp;Items!O$2&amp;$B413)="",IF(H413&lt;&gt;I413,"  "&amp;I413,I413),"    "&amp;INDIRECT($B$1&amp;Items!O$2&amp;$B413))</f>
        <v xml:space="preserve">    Капзатраты - тип - 2 - 8</v>
      </c>
      <c r="S413" s="1">
        <f ca="1">SUM($U413:INDIRECT(ADDRESS(ROW(),SUMIFS($1:$1,$5:$5,MAX($5:$5)))))</f>
        <v>1411926.26953125</v>
      </c>
      <c r="V413" s="1">
        <f ca="1">SUMIFS(INDIRECT($F$1&amp;$F413&amp;":"&amp;$F413),INDIRECT($F$1&amp;dbP!$D$2&amp;":"&amp;dbP!$D$2),"&gt;="&amp;V$6,INDIRECT($F$1&amp;dbP!$D$2&amp;":"&amp;dbP!$D$2),"&lt;="&amp;V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W413" s="1">
        <f ca="1">SUMIFS(INDIRECT($F$1&amp;$F413&amp;":"&amp;$F413),INDIRECT($F$1&amp;dbP!$D$2&amp;":"&amp;dbP!$D$2),"&gt;="&amp;W$6,INDIRECT($F$1&amp;dbP!$D$2&amp;":"&amp;dbP!$D$2),"&lt;="&amp;W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1411926.26953125</v>
      </c>
      <c r="X413" s="1">
        <f ca="1">SUMIFS(INDIRECT($F$1&amp;$F413&amp;":"&amp;$F413),INDIRECT($F$1&amp;dbP!$D$2&amp;":"&amp;dbP!$D$2),"&gt;="&amp;X$6,INDIRECT($F$1&amp;dbP!$D$2&amp;":"&amp;dbP!$D$2),"&lt;="&amp;X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Y413" s="1">
        <f ca="1">SUMIFS(INDIRECT($F$1&amp;$F413&amp;":"&amp;$F413),INDIRECT($F$1&amp;dbP!$D$2&amp;":"&amp;dbP!$D$2),"&gt;="&amp;Y$6,INDIRECT($F$1&amp;dbP!$D$2&amp;":"&amp;dbP!$D$2),"&lt;="&amp;Y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Z413" s="1">
        <f ca="1">SUMIFS(INDIRECT($F$1&amp;$F413&amp;":"&amp;$F413),INDIRECT($F$1&amp;dbP!$D$2&amp;":"&amp;dbP!$D$2),"&gt;="&amp;Z$6,INDIRECT($F$1&amp;dbP!$D$2&amp;":"&amp;dbP!$D$2),"&lt;="&amp;Z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A413" s="1">
        <f ca="1">SUMIFS(INDIRECT($F$1&amp;$F413&amp;":"&amp;$F413),INDIRECT($F$1&amp;dbP!$D$2&amp;":"&amp;dbP!$D$2),"&gt;="&amp;AA$6,INDIRECT($F$1&amp;dbP!$D$2&amp;":"&amp;dbP!$D$2),"&lt;="&amp;AA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B413" s="1">
        <f ca="1">SUMIFS(INDIRECT($F$1&amp;$F413&amp;":"&amp;$F413),INDIRECT($F$1&amp;dbP!$D$2&amp;":"&amp;dbP!$D$2),"&gt;="&amp;AB$6,INDIRECT($F$1&amp;dbP!$D$2&amp;":"&amp;dbP!$D$2),"&lt;="&amp;AB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C413" s="1">
        <f ca="1">SUMIFS(INDIRECT($F$1&amp;$F413&amp;":"&amp;$F413),INDIRECT($F$1&amp;dbP!$D$2&amp;":"&amp;dbP!$D$2),"&gt;="&amp;AC$6,INDIRECT($F$1&amp;dbP!$D$2&amp;":"&amp;dbP!$D$2),"&lt;="&amp;AC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D413" s="1">
        <f ca="1">SUMIFS(INDIRECT($F$1&amp;$F413&amp;":"&amp;$F413),INDIRECT($F$1&amp;dbP!$D$2&amp;":"&amp;dbP!$D$2),"&gt;="&amp;AD$6,INDIRECT($F$1&amp;dbP!$D$2&amp;":"&amp;dbP!$D$2),"&lt;="&amp;AD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E413" s="1">
        <f ca="1">SUMIFS(INDIRECT($F$1&amp;$F413&amp;":"&amp;$F413),INDIRECT($F$1&amp;dbP!$D$2&amp;":"&amp;dbP!$D$2),"&gt;="&amp;AE$6,INDIRECT($F$1&amp;dbP!$D$2&amp;":"&amp;dbP!$D$2),"&lt;="&amp;AE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F413" s="1">
        <f ca="1">SUMIFS(INDIRECT($F$1&amp;$F413&amp;":"&amp;$F413),INDIRECT($F$1&amp;dbP!$D$2&amp;":"&amp;dbP!$D$2),"&gt;="&amp;AF$6,INDIRECT($F$1&amp;dbP!$D$2&amp;":"&amp;dbP!$D$2),"&lt;="&amp;AF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G413" s="1">
        <f ca="1">SUMIFS(INDIRECT($F$1&amp;$F413&amp;":"&amp;$F413),INDIRECT($F$1&amp;dbP!$D$2&amp;":"&amp;dbP!$D$2),"&gt;="&amp;AG$6,INDIRECT($F$1&amp;dbP!$D$2&amp;":"&amp;dbP!$D$2),"&lt;="&amp;AG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H413" s="1">
        <f ca="1">SUMIFS(INDIRECT($F$1&amp;$F413&amp;":"&amp;$F413),INDIRECT($F$1&amp;dbP!$D$2&amp;":"&amp;dbP!$D$2),"&gt;="&amp;AH$6,INDIRECT($F$1&amp;dbP!$D$2&amp;":"&amp;dbP!$D$2),"&lt;="&amp;AH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I413" s="1">
        <f ca="1">SUMIFS(INDIRECT($F$1&amp;$F413&amp;":"&amp;$F413),INDIRECT($F$1&amp;dbP!$D$2&amp;":"&amp;dbP!$D$2),"&gt;="&amp;AI$6,INDIRECT($F$1&amp;dbP!$D$2&amp;":"&amp;dbP!$D$2),"&lt;="&amp;AI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J413" s="1">
        <f ca="1">SUMIFS(INDIRECT($F$1&amp;$F413&amp;":"&amp;$F413),INDIRECT($F$1&amp;dbP!$D$2&amp;":"&amp;dbP!$D$2),"&gt;="&amp;AJ$6,INDIRECT($F$1&amp;dbP!$D$2&amp;":"&amp;dbP!$D$2),"&lt;="&amp;AJ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K413" s="1">
        <f ca="1">SUMIFS(INDIRECT($F$1&amp;$F413&amp;":"&amp;$F413),INDIRECT($F$1&amp;dbP!$D$2&amp;":"&amp;dbP!$D$2),"&gt;="&amp;AK$6,INDIRECT($F$1&amp;dbP!$D$2&amp;":"&amp;dbP!$D$2),"&lt;="&amp;AK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L413" s="1">
        <f ca="1">SUMIFS(INDIRECT($F$1&amp;$F413&amp;":"&amp;$F413),INDIRECT($F$1&amp;dbP!$D$2&amp;":"&amp;dbP!$D$2),"&gt;="&amp;AL$6,INDIRECT($F$1&amp;dbP!$D$2&amp;":"&amp;dbP!$D$2),"&lt;="&amp;AL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M413" s="1">
        <f ca="1">SUMIFS(INDIRECT($F$1&amp;$F413&amp;":"&amp;$F413),INDIRECT($F$1&amp;dbP!$D$2&amp;":"&amp;dbP!$D$2),"&gt;="&amp;AM$6,INDIRECT($F$1&amp;dbP!$D$2&amp;":"&amp;dbP!$D$2),"&lt;="&amp;AM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N413" s="1">
        <f ca="1">SUMIFS(INDIRECT($F$1&amp;$F413&amp;":"&amp;$F413),INDIRECT($F$1&amp;dbP!$D$2&amp;":"&amp;dbP!$D$2),"&gt;="&amp;AN$6,INDIRECT($F$1&amp;dbP!$D$2&amp;":"&amp;dbP!$D$2),"&lt;="&amp;AN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O413" s="1">
        <f ca="1">SUMIFS(INDIRECT($F$1&amp;$F413&amp;":"&amp;$F413),INDIRECT($F$1&amp;dbP!$D$2&amp;":"&amp;dbP!$D$2),"&gt;="&amp;AO$6,INDIRECT($F$1&amp;dbP!$D$2&amp;":"&amp;dbP!$D$2),"&lt;="&amp;AO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P413" s="1">
        <f ca="1">SUMIFS(INDIRECT($F$1&amp;$F413&amp;":"&amp;$F413),INDIRECT($F$1&amp;dbP!$D$2&amp;":"&amp;dbP!$D$2),"&gt;="&amp;AP$6,INDIRECT($F$1&amp;dbP!$D$2&amp;":"&amp;dbP!$D$2),"&lt;="&amp;AP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Q413" s="1">
        <f ca="1">SUMIFS(INDIRECT($F$1&amp;$F413&amp;":"&amp;$F413),INDIRECT($F$1&amp;dbP!$D$2&amp;":"&amp;dbP!$D$2),"&gt;="&amp;AQ$6,INDIRECT($F$1&amp;dbP!$D$2&amp;":"&amp;dbP!$D$2),"&lt;="&amp;AQ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R413" s="1">
        <f ca="1">SUMIFS(INDIRECT($F$1&amp;$F413&amp;":"&amp;$F413),INDIRECT($F$1&amp;dbP!$D$2&amp;":"&amp;dbP!$D$2),"&gt;="&amp;AR$6,INDIRECT($F$1&amp;dbP!$D$2&amp;":"&amp;dbP!$D$2),"&lt;="&amp;AR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S413" s="1">
        <f ca="1">SUMIFS(INDIRECT($F$1&amp;$F413&amp;":"&amp;$F413),INDIRECT($F$1&amp;dbP!$D$2&amp;":"&amp;dbP!$D$2),"&gt;="&amp;AS$6,INDIRECT($F$1&amp;dbP!$D$2&amp;":"&amp;dbP!$D$2),"&lt;="&amp;AS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T413" s="1">
        <f ca="1">SUMIFS(INDIRECT($F$1&amp;$F413&amp;":"&amp;$F413),INDIRECT($F$1&amp;dbP!$D$2&amp;":"&amp;dbP!$D$2),"&gt;="&amp;AT$6,INDIRECT($F$1&amp;dbP!$D$2&amp;":"&amp;dbP!$D$2),"&lt;="&amp;AT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U413" s="1">
        <f ca="1">SUMIFS(INDIRECT($F$1&amp;$F413&amp;":"&amp;$F413),INDIRECT($F$1&amp;dbP!$D$2&amp;":"&amp;dbP!$D$2),"&gt;="&amp;AU$6,INDIRECT($F$1&amp;dbP!$D$2&amp;":"&amp;dbP!$D$2),"&lt;="&amp;AU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V413" s="1">
        <f ca="1">SUMIFS(INDIRECT($F$1&amp;$F413&amp;":"&amp;$F413),INDIRECT($F$1&amp;dbP!$D$2&amp;":"&amp;dbP!$D$2),"&gt;="&amp;AV$6,INDIRECT($F$1&amp;dbP!$D$2&amp;":"&amp;dbP!$D$2),"&lt;="&amp;AV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W413" s="1">
        <f ca="1">SUMIFS(INDIRECT($F$1&amp;$F413&amp;":"&amp;$F413),INDIRECT($F$1&amp;dbP!$D$2&amp;":"&amp;dbP!$D$2),"&gt;="&amp;AW$6,INDIRECT($F$1&amp;dbP!$D$2&amp;":"&amp;dbP!$D$2),"&lt;="&amp;AW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X413" s="1">
        <f ca="1">SUMIFS(INDIRECT($F$1&amp;$F413&amp;":"&amp;$F413),INDIRECT($F$1&amp;dbP!$D$2&amp;":"&amp;dbP!$D$2),"&gt;="&amp;AX$6,INDIRECT($F$1&amp;dbP!$D$2&amp;":"&amp;dbP!$D$2),"&lt;="&amp;AX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Y413" s="1">
        <f ca="1">SUMIFS(INDIRECT($F$1&amp;$F413&amp;":"&amp;$F413),INDIRECT($F$1&amp;dbP!$D$2&amp;":"&amp;dbP!$D$2),"&gt;="&amp;AY$6,INDIRECT($F$1&amp;dbP!$D$2&amp;":"&amp;dbP!$D$2),"&lt;="&amp;AY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AZ413" s="1">
        <f ca="1">SUMIFS(INDIRECT($F$1&amp;$F413&amp;":"&amp;$F413),INDIRECT($F$1&amp;dbP!$D$2&amp;":"&amp;dbP!$D$2),"&gt;="&amp;AZ$6,INDIRECT($F$1&amp;dbP!$D$2&amp;":"&amp;dbP!$D$2),"&lt;="&amp;AZ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A413" s="1">
        <f ca="1">SUMIFS(INDIRECT($F$1&amp;$F413&amp;":"&amp;$F413),INDIRECT($F$1&amp;dbP!$D$2&amp;":"&amp;dbP!$D$2),"&gt;="&amp;BA$6,INDIRECT($F$1&amp;dbP!$D$2&amp;":"&amp;dbP!$D$2),"&lt;="&amp;BA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B413" s="1">
        <f ca="1">SUMIFS(INDIRECT($F$1&amp;$F413&amp;":"&amp;$F413),INDIRECT($F$1&amp;dbP!$D$2&amp;":"&amp;dbP!$D$2),"&gt;="&amp;BB$6,INDIRECT($F$1&amp;dbP!$D$2&amp;":"&amp;dbP!$D$2),"&lt;="&amp;BB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C413" s="1">
        <f ca="1">SUMIFS(INDIRECT($F$1&amp;$F413&amp;":"&amp;$F413),INDIRECT($F$1&amp;dbP!$D$2&amp;":"&amp;dbP!$D$2),"&gt;="&amp;BC$6,INDIRECT($F$1&amp;dbP!$D$2&amp;":"&amp;dbP!$D$2),"&lt;="&amp;BC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D413" s="1">
        <f ca="1">SUMIFS(INDIRECT($F$1&amp;$F413&amp;":"&amp;$F413),INDIRECT($F$1&amp;dbP!$D$2&amp;":"&amp;dbP!$D$2),"&gt;="&amp;BD$6,INDIRECT($F$1&amp;dbP!$D$2&amp;":"&amp;dbP!$D$2),"&lt;="&amp;BD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  <c r="BE413" s="1">
        <f ca="1">SUMIFS(INDIRECT($F$1&amp;$F413&amp;":"&amp;$F413),INDIRECT($F$1&amp;dbP!$D$2&amp;":"&amp;dbP!$D$2),"&gt;="&amp;BE$6,INDIRECT($F$1&amp;dbP!$D$2&amp;":"&amp;dbP!$D$2),"&lt;="&amp;BE$7,INDIRECT($F$1&amp;dbP!$O$2&amp;":"&amp;dbP!$O$2),$H413,INDIRECT($F$1&amp;dbP!$P$2&amp;":"&amp;dbP!$P$2),IF($I413=$J413,"*",$I413),INDIRECT($F$1&amp;dbP!$Q$2&amp;":"&amp;dbP!$Q$2),IF(OR($I413=$J413,"  "&amp;$I413=$J413),"*",RIGHT($J413,LEN($J413)-4)),INDIRECT($F$1&amp;dbP!$AC$2&amp;":"&amp;dbP!$AC$2),RepP!$J$3)</f>
        <v>0</v>
      </c>
    </row>
    <row r="414" spans="2:57" x14ac:dyDescent="0.3">
      <c r="B414" s="1">
        <f>MAX(B$246:B413)+1</f>
        <v>169</v>
      </c>
      <c r="D414" s="1" t="str">
        <f ca="1">INDIRECT($B$1&amp;Items!T$2&amp;$B414)</f>
        <v>CF(-)</v>
      </c>
      <c r="F414" s="1" t="str">
        <f ca="1">INDIRECT($B$1&amp;Items!P$2&amp;$B414)</f>
        <v>AA</v>
      </c>
      <c r="H414" s="13" t="str">
        <f ca="1">INDIRECT($B$1&amp;Items!M$2&amp;$B414)</f>
        <v>Оплата капзатрат</v>
      </c>
      <c r="I414" s="13" t="str">
        <f ca="1">IF(INDIRECT($B$1&amp;Items!N$2&amp;$B414)="",H414,INDIRECT($B$1&amp;Items!N$2&amp;$B414))</f>
        <v>Основные средства - тип - 2</v>
      </c>
      <c r="J414" s="1" t="str">
        <f ca="1">IF(INDIRECT($B$1&amp;Items!O$2&amp;$B414)="",IF(H414&lt;&gt;I414,"  "&amp;I414,I414),"    "&amp;INDIRECT($B$1&amp;Items!O$2&amp;$B414))</f>
        <v xml:space="preserve">    Капзатраты - тип - 2 - 9</v>
      </c>
      <c r="S414" s="1">
        <f ca="1">SUM($U414:INDIRECT(ADDRESS(ROW(),SUMIFS($1:$1,$5:$5,MAX($5:$5)))))</f>
        <v>1372266.2338560005</v>
      </c>
      <c r="V414" s="1">
        <f ca="1">SUMIFS(INDIRECT($F$1&amp;$F414&amp;":"&amp;$F414),INDIRECT($F$1&amp;dbP!$D$2&amp;":"&amp;dbP!$D$2),"&gt;="&amp;V$6,INDIRECT($F$1&amp;dbP!$D$2&amp;":"&amp;dbP!$D$2),"&lt;="&amp;V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W414" s="1">
        <f ca="1">SUMIFS(INDIRECT($F$1&amp;$F414&amp;":"&amp;$F414),INDIRECT($F$1&amp;dbP!$D$2&amp;":"&amp;dbP!$D$2),"&gt;="&amp;W$6,INDIRECT($F$1&amp;dbP!$D$2&amp;":"&amp;dbP!$D$2),"&lt;="&amp;W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1372266.2338560005</v>
      </c>
      <c r="X414" s="1">
        <f ca="1">SUMIFS(INDIRECT($F$1&amp;$F414&amp;":"&amp;$F414),INDIRECT($F$1&amp;dbP!$D$2&amp;":"&amp;dbP!$D$2),"&gt;="&amp;X$6,INDIRECT($F$1&amp;dbP!$D$2&amp;":"&amp;dbP!$D$2),"&lt;="&amp;X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Y414" s="1">
        <f ca="1">SUMIFS(INDIRECT($F$1&amp;$F414&amp;":"&amp;$F414),INDIRECT($F$1&amp;dbP!$D$2&amp;":"&amp;dbP!$D$2),"&gt;="&amp;Y$6,INDIRECT($F$1&amp;dbP!$D$2&amp;":"&amp;dbP!$D$2),"&lt;="&amp;Y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Z414" s="1">
        <f ca="1">SUMIFS(INDIRECT($F$1&amp;$F414&amp;":"&amp;$F414),INDIRECT($F$1&amp;dbP!$D$2&amp;":"&amp;dbP!$D$2),"&gt;="&amp;Z$6,INDIRECT($F$1&amp;dbP!$D$2&amp;":"&amp;dbP!$D$2),"&lt;="&amp;Z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A414" s="1">
        <f ca="1">SUMIFS(INDIRECT($F$1&amp;$F414&amp;":"&amp;$F414),INDIRECT($F$1&amp;dbP!$D$2&amp;":"&amp;dbP!$D$2),"&gt;="&amp;AA$6,INDIRECT($F$1&amp;dbP!$D$2&amp;":"&amp;dbP!$D$2),"&lt;="&amp;AA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B414" s="1">
        <f ca="1">SUMIFS(INDIRECT($F$1&amp;$F414&amp;":"&amp;$F414),INDIRECT($F$1&amp;dbP!$D$2&amp;":"&amp;dbP!$D$2),"&gt;="&amp;AB$6,INDIRECT($F$1&amp;dbP!$D$2&amp;":"&amp;dbP!$D$2),"&lt;="&amp;AB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C414" s="1">
        <f ca="1">SUMIFS(INDIRECT($F$1&amp;$F414&amp;":"&amp;$F414),INDIRECT($F$1&amp;dbP!$D$2&amp;":"&amp;dbP!$D$2),"&gt;="&amp;AC$6,INDIRECT($F$1&amp;dbP!$D$2&amp;":"&amp;dbP!$D$2),"&lt;="&amp;AC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D414" s="1">
        <f ca="1">SUMIFS(INDIRECT($F$1&amp;$F414&amp;":"&amp;$F414),INDIRECT($F$1&amp;dbP!$D$2&amp;":"&amp;dbP!$D$2),"&gt;="&amp;AD$6,INDIRECT($F$1&amp;dbP!$D$2&amp;":"&amp;dbP!$D$2),"&lt;="&amp;AD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E414" s="1">
        <f ca="1">SUMIFS(INDIRECT($F$1&amp;$F414&amp;":"&amp;$F414),INDIRECT($F$1&amp;dbP!$D$2&amp;":"&amp;dbP!$D$2),"&gt;="&amp;AE$6,INDIRECT($F$1&amp;dbP!$D$2&amp;":"&amp;dbP!$D$2),"&lt;="&amp;AE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F414" s="1">
        <f ca="1">SUMIFS(INDIRECT($F$1&amp;$F414&amp;":"&amp;$F414),INDIRECT($F$1&amp;dbP!$D$2&amp;":"&amp;dbP!$D$2),"&gt;="&amp;AF$6,INDIRECT($F$1&amp;dbP!$D$2&amp;":"&amp;dbP!$D$2),"&lt;="&amp;AF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G414" s="1">
        <f ca="1">SUMIFS(INDIRECT($F$1&amp;$F414&amp;":"&amp;$F414),INDIRECT($F$1&amp;dbP!$D$2&amp;":"&amp;dbP!$D$2),"&gt;="&amp;AG$6,INDIRECT($F$1&amp;dbP!$D$2&amp;":"&amp;dbP!$D$2),"&lt;="&amp;AG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H414" s="1">
        <f ca="1">SUMIFS(INDIRECT($F$1&amp;$F414&amp;":"&amp;$F414),INDIRECT($F$1&amp;dbP!$D$2&amp;":"&amp;dbP!$D$2),"&gt;="&amp;AH$6,INDIRECT($F$1&amp;dbP!$D$2&amp;":"&amp;dbP!$D$2),"&lt;="&amp;AH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I414" s="1">
        <f ca="1">SUMIFS(INDIRECT($F$1&amp;$F414&amp;":"&amp;$F414),INDIRECT($F$1&amp;dbP!$D$2&amp;":"&amp;dbP!$D$2),"&gt;="&amp;AI$6,INDIRECT($F$1&amp;dbP!$D$2&amp;":"&amp;dbP!$D$2),"&lt;="&amp;AI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J414" s="1">
        <f ca="1">SUMIFS(INDIRECT($F$1&amp;$F414&amp;":"&amp;$F414),INDIRECT($F$1&amp;dbP!$D$2&amp;":"&amp;dbP!$D$2),"&gt;="&amp;AJ$6,INDIRECT($F$1&amp;dbP!$D$2&amp;":"&amp;dbP!$D$2),"&lt;="&amp;AJ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K414" s="1">
        <f ca="1">SUMIFS(INDIRECT($F$1&amp;$F414&amp;":"&amp;$F414),INDIRECT($F$1&amp;dbP!$D$2&amp;":"&amp;dbP!$D$2),"&gt;="&amp;AK$6,INDIRECT($F$1&amp;dbP!$D$2&amp;":"&amp;dbP!$D$2),"&lt;="&amp;AK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L414" s="1">
        <f ca="1">SUMIFS(INDIRECT($F$1&amp;$F414&amp;":"&amp;$F414),INDIRECT($F$1&amp;dbP!$D$2&amp;":"&amp;dbP!$D$2),"&gt;="&amp;AL$6,INDIRECT($F$1&amp;dbP!$D$2&amp;":"&amp;dbP!$D$2),"&lt;="&amp;AL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M414" s="1">
        <f ca="1">SUMIFS(INDIRECT($F$1&amp;$F414&amp;":"&amp;$F414),INDIRECT($F$1&amp;dbP!$D$2&amp;":"&amp;dbP!$D$2),"&gt;="&amp;AM$6,INDIRECT($F$1&amp;dbP!$D$2&amp;":"&amp;dbP!$D$2),"&lt;="&amp;AM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N414" s="1">
        <f ca="1">SUMIFS(INDIRECT($F$1&amp;$F414&amp;":"&amp;$F414),INDIRECT($F$1&amp;dbP!$D$2&amp;":"&amp;dbP!$D$2),"&gt;="&amp;AN$6,INDIRECT($F$1&amp;dbP!$D$2&amp;":"&amp;dbP!$D$2),"&lt;="&amp;AN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O414" s="1">
        <f ca="1">SUMIFS(INDIRECT($F$1&amp;$F414&amp;":"&amp;$F414),INDIRECT($F$1&amp;dbP!$D$2&amp;":"&amp;dbP!$D$2),"&gt;="&amp;AO$6,INDIRECT($F$1&amp;dbP!$D$2&amp;":"&amp;dbP!$D$2),"&lt;="&amp;AO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P414" s="1">
        <f ca="1">SUMIFS(INDIRECT($F$1&amp;$F414&amp;":"&amp;$F414),INDIRECT($F$1&amp;dbP!$D$2&amp;":"&amp;dbP!$D$2),"&gt;="&amp;AP$6,INDIRECT($F$1&amp;dbP!$D$2&amp;":"&amp;dbP!$D$2),"&lt;="&amp;AP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Q414" s="1">
        <f ca="1">SUMIFS(INDIRECT($F$1&amp;$F414&amp;":"&amp;$F414),INDIRECT($F$1&amp;dbP!$D$2&amp;":"&amp;dbP!$D$2),"&gt;="&amp;AQ$6,INDIRECT($F$1&amp;dbP!$D$2&amp;":"&amp;dbP!$D$2),"&lt;="&amp;AQ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R414" s="1">
        <f ca="1">SUMIFS(INDIRECT($F$1&amp;$F414&amp;":"&amp;$F414),INDIRECT($F$1&amp;dbP!$D$2&amp;":"&amp;dbP!$D$2),"&gt;="&amp;AR$6,INDIRECT($F$1&amp;dbP!$D$2&amp;":"&amp;dbP!$D$2),"&lt;="&amp;AR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S414" s="1">
        <f ca="1">SUMIFS(INDIRECT($F$1&amp;$F414&amp;":"&amp;$F414),INDIRECT($F$1&amp;dbP!$D$2&amp;":"&amp;dbP!$D$2),"&gt;="&amp;AS$6,INDIRECT($F$1&amp;dbP!$D$2&amp;":"&amp;dbP!$D$2),"&lt;="&amp;AS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T414" s="1">
        <f ca="1">SUMIFS(INDIRECT($F$1&amp;$F414&amp;":"&amp;$F414),INDIRECT($F$1&amp;dbP!$D$2&amp;":"&amp;dbP!$D$2),"&gt;="&amp;AT$6,INDIRECT($F$1&amp;dbP!$D$2&amp;":"&amp;dbP!$D$2),"&lt;="&amp;AT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U414" s="1">
        <f ca="1">SUMIFS(INDIRECT($F$1&amp;$F414&amp;":"&amp;$F414),INDIRECT($F$1&amp;dbP!$D$2&amp;":"&amp;dbP!$D$2),"&gt;="&amp;AU$6,INDIRECT($F$1&amp;dbP!$D$2&amp;":"&amp;dbP!$D$2),"&lt;="&amp;AU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V414" s="1">
        <f ca="1">SUMIFS(INDIRECT($F$1&amp;$F414&amp;":"&amp;$F414),INDIRECT($F$1&amp;dbP!$D$2&amp;":"&amp;dbP!$D$2),"&gt;="&amp;AV$6,INDIRECT($F$1&amp;dbP!$D$2&amp;":"&amp;dbP!$D$2),"&lt;="&amp;AV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W414" s="1">
        <f ca="1">SUMIFS(INDIRECT($F$1&amp;$F414&amp;":"&amp;$F414),INDIRECT($F$1&amp;dbP!$D$2&amp;":"&amp;dbP!$D$2),"&gt;="&amp;AW$6,INDIRECT($F$1&amp;dbP!$D$2&amp;":"&amp;dbP!$D$2),"&lt;="&amp;AW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X414" s="1">
        <f ca="1">SUMIFS(INDIRECT($F$1&amp;$F414&amp;":"&amp;$F414),INDIRECT($F$1&amp;dbP!$D$2&amp;":"&amp;dbP!$D$2),"&gt;="&amp;AX$6,INDIRECT($F$1&amp;dbP!$D$2&amp;":"&amp;dbP!$D$2),"&lt;="&amp;AX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Y414" s="1">
        <f ca="1">SUMIFS(INDIRECT($F$1&amp;$F414&amp;":"&amp;$F414),INDIRECT($F$1&amp;dbP!$D$2&amp;":"&amp;dbP!$D$2),"&gt;="&amp;AY$6,INDIRECT($F$1&amp;dbP!$D$2&amp;":"&amp;dbP!$D$2),"&lt;="&amp;AY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AZ414" s="1">
        <f ca="1">SUMIFS(INDIRECT($F$1&amp;$F414&amp;":"&amp;$F414),INDIRECT($F$1&amp;dbP!$D$2&amp;":"&amp;dbP!$D$2),"&gt;="&amp;AZ$6,INDIRECT($F$1&amp;dbP!$D$2&amp;":"&amp;dbP!$D$2),"&lt;="&amp;AZ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A414" s="1">
        <f ca="1">SUMIFS(INDIRECT($F$1&amp;$F414&amp;":"&amp;$F414),INDIRECT($F$1&amp;dbP!$D$2&amp;":"&amp;dbP!$D$2),"&gt;="&amp;BA$6,INDIRECT($F$1&amp;dbP!$D$2&amp;":"&amp;dbP!$D$2),"&lt;="&amp;BA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B414" s="1">
        <f ca="1">SUMIFS(INDIRECT($F$1&amp;$F414&amp;":"&amp;$F414),INDIRECT($F$1&amp;dbP!$D$2&amp;":"&amp;dbP!$D$2),"&gt;="&amp;BB$6,INDIRECT($F$1&amp;dbP!$D$2&amp;":"&amp;dbP!$D$2),"&lt;="&amp;BB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C414" s="1">
        <f ca="1">SUMIFS(INDIRECT($F$1&amp;$F414&amp;":"&amp;$F414),INDIRECT($F$1&amp;dbP!$D$2&amp;":"&amp;dbP!$D$2),"&gt;="&amp;BC$6,INDIRECT($F$1&amp;dbP!$D$2&amp;":"&amp;dbP!$D$2),"&lt;="&amp;BC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D414" s="1">
        <f ca="1">SUMIFS(INDIRECT($F$1&amp;$F414&amp;":"&amp;$F414),INDIRECT($F$1&amp;dbP!$D$2&amp;":"&amp;dbP!$D$2),"&gt;="&amp;BD$6,INDIRECT($F$1&amp;dbP!$D$2&amp;":"&amp;dbP!$D$2),"&lt;="&amp;BD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  <c r="BE414" s="1">
        <f ca="1">SUMIFS(INDIRECT($F$1&amp;$F414&amp;":"&amp;$F414),INDIRECT($F$1&amp;dbP!$D$2&amp;":"&amp;dbP!$D$2),"&gt;="&amp;BE$6,INDIRECT($F$1&amp;dbP!$D$2&amp;":"&amp;dbP!$D$2),"&lt;="&amp;BE$7,INDIRECT($F$1&amp;dbP!$O$2&amp;":"&amp;dbP!$O$2),$H414,INDIRECT($F$1&amp;dbP!$P$2&amp;":"&amp;dbP!$P$2),IF($I414=$J414,"*",$I414),INDIRECT($F$1&amp;dbP!$Q$2&amp;":"&amp;dbP!$Q$2),IF(OR($I414=$J414,"  "&amp;$I414=$J414),"*",RIGHT($J414,LEN($J414)-4)),INDIRECT($F$1&amp;dbP!$AC$2&amp;":"&amp;dbP!$AC$2),RepP!$J$3)</f>
        <v>0</v>
      </c>
    </row>
    <row r="415" spans="2:57" x14ac:dyDescent="0.3">
      <c r="B415" s="1">
        <f>MAX(B$246:B414)+1</f>
        <v>170</v>
      </c>
      <c r="D415" s="1" t="str">
        <f ca="1">INDIRECT($B$1&amp;Items!T$2&amp;$B415)</f>
        <v>CF(-)</v>
      </c>
      <c r="F415" s="1" t="str">
        <f ca="1">INDIRECT($B$1&amp;Items!P$2&amp;$B415)</f>
        <v>AA</v>
      </c>
      <c r="H415" s="13" t="str">
        <f ca="1">INDIRECT($B$1&amp;Items!M$2&amp;$B415)</f>
        <v>Оплата капзатрат</v>
      </c>
      <c r="I415" s="13" t="str">
        <f ca="1">IF(INDIRECT($B$1&amp;Items!N$2&amp;$B415)="",H415,INDIRECT($B$1&amp;Items!N$2&amp;$B415))</f>
        <v>Основные средства - тип - 2</v>
      </c>
      <c r="J415" s="1" t="str">
        <f ca="1">IF(INDIRECT($B$1&amp;Items!O$2&amp;$B415)="",IF(H415&lt;&gt;I415,"  "&amp;I415,I415),"    "&amp;INDIRECT($B$1&amp;Items!O$2&amp;$B415))</f>
        <v xml:space="preserve">    Капзатраты - тип - 2 - 10</v>
      </c>
      <c r="S415" s="1">
        <f ca="1">SUM($U415:INDIRECT(ADDRESS(ROW(),SUMIFS($1:$1,$5:$5,MAX($5:$5)))))</f>
        <v>987299.28</v>
      </c>
      <c r="V415" s="1">
        <f ca="1">SUMIFS(INDIRECT($F$1&amp;$F415&amp;":"&amp;$F415),INDIRECT($F$1&amp;dbP!$D$2&amp;":"&amp;dbP!$D$2),"&gt;="&amp;V$6,INDIRECT($F$1&amp;dbP!$D$2&amp;":"&amp;dbP!$D$2),"&lt;="&amp;V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W415" s="1">
        <f ca="1">SUMIFS(INDIRECT($F$1&amp;$F415&amp;":"&amp;$F415),INDIRECT($F$1&amp;dbP!$D$2&amp;":"&amp;dbP!$D$2),"&gt;="&amp;W$6,INDIRECT($F$1&amp;dbP!$D$2&amp;":"&amp;dbP!$D$2),"&lt;="&amp;W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987299.28</v>
      </c>
      <c r="X415" s="1">
        <f ca="1">SUMIFS(INDIRECT($F$1&amp;$F415&amp;":"&amp;$F415),INDIRECT($F$1&amp;dbP!$D$2&amp;":"&amp;dbP!$D$2),"&gt;="&amp;X$6,INDIRECT($F$1&amp;dbP!$D$2&amp;":"&amp;dbP!$D$2),"&lt;="&amp;X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Y415" s="1">
        <f ca="1">SUMIFS(INDIRECT($F$1&amp;$F415&amp;":"&amp;$F415),INDIRECT($F$1&amp;dbP!$D$2&amp;":"&amp;dbP!$D$2),"&gt;="&amp;Y$6,INDIRECT($F$1&amp;dbP!$D$2&amp;":"&amp;dbP!$D$2),"&lt;="&amp;Y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Z415" s="1">
        <f ca="1">SUMIFS(INDIRECT($F$1&amp;$F415&amp;":"&amp;$F415),INDIRECT($F$1&amp;dbP!$D$2&amp;":"&amp;dbP!$D$2),"&gt;="&amp;Z$6,INDIRECT($F$1&amp;dbP!$D$2&amp;":"&amp;dbP!$D$2),"&lt;="&amp;Z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A415" s="1">
        <f ca="1">SUMIFS(INDIRECT($F$1&amp;$F415&amp;":"&amp;$F415),INDIRECT($F$1&amp;dbP!$D$2&amp;":"&amp;dbP!$D$2),"&gt;="&amp;AA$6,INDIRECT($F$1&amp;dbP!$D$2&amp;":"&amp;dbP!$D$2),"&lt;="&amp;AA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B415" s="1">
        <f ca="1">SUMIFS(INDIRECT($F$1&amp;$F415&amp;":"&amp;$F415),INDIRECT($F$1&amp;dbP!$D$2&amp;":"&amp;dbP!$D$2),"&gt;="&amp;AB$6,INDIRECT($F$1&amp;dbP!$D$2&amp;":"&amp;dbP!$D$2),"&lt;="&amp;AB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C415" s="1">
        <f ca="1">SUMIFS(INDIRECT($F$1&amp;$F415&amp;":"&amp;$F415),INDIRECT($F$1&amp;dbP!$D$2&amp;":"&amp;dbP!$D$2),"&gt;="&amp;AC$6,INDIRECT($F$1&amp;dbP!$D$2&amp;":"&amp;dbP!$D$2),"&lt;="&amp;AC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D415" s="1">
        <f ca="1">SUMIFS(INDIRECT($F$1&amp;$F415&amp;":"&amp;$F415),INDIRECT($F$1&amp;dbP!$D$2&amp;":"&amp;dbP!$D$2),"&gt;="&amp;AD$6,INDIRECT($F$1&amp;dbP!$D$2&amp;":"&amp;dbP!$D$2),"&lt;="&amp;AD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E415" s="1">
        <f ca="1">SUMIFS(INDIRECT($F$1&amp;$F415&amp;":"&amp;$F415),INDIRECT($F$1&amp;dbP!$D$2&amp;":"&amp;dbP!$D$2),"&gt;="&amp;AE$6,INDIRECT($F$1&amp;dbP!$D$2&amp;":"&amp;dbP!$D$2),"&lt;="&amp;AE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F415" s="1">
        <f ca="1">SUMIFS(INDIRECT($F$1&amp;$F415&amp;":"&amp;$F415),INDIRECT($F$1&amp;dbP!$D$2&amp;":"&amp;dbP!$D$2),"&gt;="&amp;AF$6,INDIRECT($F$1&amp;dbP!$D$2&amp;":"&amp;dbP!$D$2),"&lt;="&amp;AF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G415" s="1">
        <f ca="1">SUMIFS(INDIRECT($F$1&amp;$F415&amp;":"&amp;$F415),INDIRECT($F$1&amp;dbP!$D$2&amp;":"&amp;dbP!$D$2),"&gt;="&amp;AG$6,INDIRECT($F$1&amp;dbP!$D$2&amp;":"&amp;dbP!$D$2),"&lt;="&amp;AG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H415" s="1">
        <f ca="1">SUMIFS(INDIRECT($F$1&amp;$F415&amp;":"&amp;$F415),INDIRECT($F$1&amp;dbP!$D$2&amp;":"&amp;dbP!$D$2),"&gt;="&amp;AH$6,INDIRECT($F$1&amp;dbP!$D$2&amp;":"&amp;dbP!$D$2),"&lt;="&amp;AH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I415" s="1">
        <f ca="1">SUMIFS(INDIRECT($F$1&amp;$F415&amp;":"&amp;$F415),INDIRECT($F$1&amp;dbP!$D$2&amp;":"&amp;dbP!$D$2),"&gt;="&amp;AI$6,INDIRECT($F$1&amp;dbP!$D$2&amp;":"&amp;dbP!$D$2),"&lt;="&amp;AI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J415" s="1">
        <f ca="1">SUMIFS(INDIRECT($F$1&amp;$F415&amp;":"&amp;$F415),INDIRECT($F$1&amp;dbP!$D$2&amp;":"&amp;dbP!$D$2),"&gt;="&amp;AJ$6,INDIRECT($F$1&amp;dbP!$D$2&amp;":"&amp;dbP!$D$2),"&lt;="&amp;AJ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K415" s="1">
        <f ca="1">SUMIFS(INDIRECT($F$1&amp;$F415&amp;":"&amp;$F415),INDIRECT($F$1&amp;dbP!$D$2&amp;":"&amp;dbP!$D$2),"&gt;="&amp;AK$6,INDIRECT($F$1&amp;dbP!$D$2&amp;":"&amp;dbP!$D$2),"&lt;="&amp;AK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L415" s="1">
        <f ca="1">SUMIFS(INDIRECT($F$1&amp;$F415&amp;":"&amp;$F415),INDIRECT($F$1&amp;dbP!$D$2&amp;":"&amp;dbP!$D$2),"&gt;="&amp;AL$6,INDIRECT($F$1&amp;dbP!$D$2&amp;":"&amp;dbP!$D$2),"&lt;="&amp;AL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M415" s="1">
        <f ca="1">SUMIFS(INDIRECT($F$1&amp;$F415&amp;":"&amp;$F415),INDIRECT($F$1&amp;dbP!$D$2&amp;":"&amp;dbP!$D$2),"&gt;="&amp;AM$6,INDIRECT($F$1&amp;dbP!$D$2&amp;":"&amp;dbP!$D$2),"&lt;="&amp;AM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N415" s="1">
        <f ca="1">SUMIFS(INDIRECT($F$1&amp;$F415&amp;":"&amp;$F415),INDIRECT($F$1&amp;dbP!$D$2&amp;":"&amp;dbP!$D$2),"&gt;="&amp;AN$6,INDIRECT($F$1&amp;dbP!$D$2&amp;":"&amp;dbP!$D$2),"&lt;="&amp;AN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O415" s="1">
        <f ca="1">SUMIFS(INDIRECT($F$1&amp;$F415&amp;":"&amp;$F415),INDIRECT($F$1&amp;dbP!$D$2&amp;":"&amp;dbP!$D$2),"&gt;="&amp;AO$6,INDIRECT($F$1&amp;dbP!$D$2&amp;":"&amp;dbP!$D$2),"&lt;="&amp;AO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P415" s="1">
        <f ca="1">SUMIFS(INDIRECT($F$1&amp;$F415&amp;":"&amp;$F415),INDIRECT($F$1&amp;dbP!$D$2&amp;":"&amp;dbP!$D$2),"&gt;="&amp;AP$6,INDIRECT($F$1&amp;dbP!$D$2&amp;":"&amp;dbP!$D$2),"&lt;="&amp;AP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Q415" s="1">
        <f ca="1">SUMIFS(INDIRECT($F$1&amp;$F415&amp;":"&amp;$F415),INDIRECT($F$1&amp;dbP!$D$2&amp;":"&amp;dbP!$D$2),"&gt;="&amp;AQ$6,INDIRECT($F$1&amp;dbP!$D$2&amp;":"&amp;dbP!$D$2),"&lt;="&amp;AQ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R415" s="1">
        <f ca="1">SUMIFS(INDIRECT($F$1&amp;$F415&amp;":"&amp;$F415),INDIRECT($F$1&amp;dbP!$D$2&amp;":"&amp;dbP!$D$2),"&gt;="&amp;AR$6,INDIRECT($F$1&amp;dbP!$D$2&amp;":"&amp;dbP!$D$2),"&lt;="&amp;AR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S415" s="1">
        <f ca="1">SUMIFS(INDIRECT($F$1&amp;$F415&amp;":"&amp;$F415),INDIRECT($F$1&amp;dbP!$D$2&amp;":"&amp;dbP!$D$2),"&gt;="&amp;AS$6,INDIRECT($F$1&amp;dbP!$D$2&amp;":"&amp;dbP!$D$2),"&lt;="&amp;AS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T415" s="1">
        <f ca="1">SUMIFS(INDIRECT($F$1&amp;$F415&amp;":"&amp;$F415),INDIRECT($F$1&amp;dbP!$D$2&amp;":"&amp;dbP!$D$2),"&gt;="&amp;AT$6,INDIRECT($F$1&amp;dbP!$D$2&amp;":"&amp;dbP!$D$2),"&lt;="&amp;AT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U415" s="1">
        <f ca="1">SUMIFS(INDIRECT($F$1&amp;$F415&amp;":"&amp;$F415),INDIRECT($F$1&amp;dbP!$D$2&amp;":"&amp;dbP!$D$2),"&gt;="&amp;AU$6,INDIRECT($F$1&amp;dbP!$D$2&amp;":"&amp;dbP!$D$2),"&lt;="&amp;AU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V415" s="1">
        <f ca="1">SUMIFS(INDIRECT($F$1&amp;$F415&amp;":"&amp;$F415),INDIRECT($F$1&amp;dbP!$D$2&amp;":"&amp;dbP!$D$2),"&gt;="&amp;AV$6,INDIRECT($F$1&amp;dbP!$D$2&amp;":"&amp;dbP!$D$2),"&lt;="&amp;AV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W415" s="1">
        <f ca="1">SUMIFS(INDIRECT($F$1&amp;$F415&amp;":"&amp;$F415),INDIRECT($F$1&amp;dbP!$D$2&amp;":"&amp;dbP!$D$2),"&gt;="&amp;AW$6,INDIRECT($F$1&amp;dbP!$D$2&amp;":"&amp;dbP!$D$2),"&lt;="&amp;AW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X415" s="1">
        <f ca="1">SUMIFS(INDIRECT($F$1&amp;$F415&amp;":"&amp;$F415),INDIRECT($F$1&amp;dbP!$D$2&amp;":"&amp;dbP!$D$2),"&gt;="&amp;AX$6,INDIRECT($F$1&amp;dbP!$D$2&amp;":"&amp;dbP!$D$2),"&lt;="&amp;AX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Y415" s="1">
        <f ca="1">SUMIFS(INDIRECT($F$1&amp;$F415&amp;":"&amp;$F415),INDIRECT($F$1&amp;dbP!$D$2&amp;":"&amp;dbP!$D$2),"&gt;="&amp;AY$6,INDIRECT($F$1&amp;dbP!$D$2&amp;":"&amp;dbP!$D$2),"&lt;="&amp;AY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AZ415" s="1">
        <f ca="1">SUMIFS(INDIRECT($F$1&amp;$F415&amp;":"&amp;$F415),INDIRECT($F$1&amp;dbP!$D$2&amp;":"&amp;dbP!$D$2),"&gt;="&amp;AZ$6,INDIRECT($F$1&amp;dbP!$D$2&amp;":"&amp;dbP!$D$2),"&lt;="&amp;AZ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A415" s="1">
        <f ca="1">SUMIFS(INDIRECT($F$1&amp;$F415&amp;":"&amp;$F415),INDIRECT($F$1&amp;dbP!$D$2&amp;":"&amp;dbP!$D$2),"&gt;="&amp;BA$6,INDIRECT($F$1&amp;dbP!$D$2&amp;":"&amp;dbP!$D$2),"&lt;="&amp;BA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B415" s="1">
        <f ca="1">SUMIFS(INDIRECT($F$1&amp;$F415&amp;":"&amp;$F415),INDIRECT($F$1&amp;dbP!$D$2&amp;":"&amp;dbP!$D$2),"&gt;="&amp;BB$6,INDIRECT($F$1&amp;dbP!$D$2&amp;":"&amp;dbP!$D$2),"&lt;="&amp;BB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C415" s="1">
        <f ca="1">SUMIFS(INDIRECT($F$1&amp;$F415&amp;":"&amp;$F415),INDIRECT($F$1&amp;dbP!$D$2&amp;":"&amp;dbP!$D$2),"&gt;="&amp;BC$6,INDIRECT($F$1&amp;dbP!$D$2&amp;":"&amp;dbP!$D$2),"&lt;="&amp;BC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D415" s="1">
        <f ca="1">SUMIFS(INDIRECT($F$1&amp;$F415&amp;":"&amp;$F415),INDIRECT($F$1&amp;dbP!$D$2&amp;":"&amp;dbP!$D$2),"&gt;="&amp;BD$6,INDIRECT($F$1&amp;dbP!$D$2&amp;":"&amp;dbP!$D$2),"&lt;="&amp;BD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  <c r="BE415" s="1">
        <f ca="1">SUMIFS(INDIRECT($F$1&amp;$F415&amp;":"&amp;$F415),INDIRECT($F$1&amp;dbP!$D$2&amp;":"&amp;dbP!$D$2),"&gt;="&amp;BE$6,INDIRECT($F$1&amp;dbP!$D$2&amp;":"&amp;dbP!$D$2),"&lt;="&amp;BE$7,INDIRECT($F$1&amp;dbP!$O$2&amp;":"&amp;dbP!$O$2),$H415,INDIRECT($F$1&amp;dbP!$P$2&amp;":"&amp;dbP!$P$2),IF($I415=$J415,"*",$I415),INDIRECT($F$1&amp;dbP!$Q$2&amp;":"&amp;dbP!$Q$2),IF(OR($I415=$J415,"  "&amp;$I415=$J415),"*",RIGHT($J415,LEN($J415)-4)),INDIRECT($F$1&amp;dbP!$AC$2&amp;":"&amp;dbP!$AC$2),RepP!$J$3)</f>
        <v>0</v>
      </c>
    </row>
    <row r="416" spans="2:57" x14ac:dyDescent="0.3">
      <c r="B416" s="1">
        <f>MAX(B$246:B415)+1</f>
        <v>171</v>
      </c>
      <c r="D416" s="1">
        <f ca="1">INDIRECT($B$1&amp;Items!T$2&amp;$B416)</f>
        <v>0</v>
      </c>
      <c r="F416" s="1" t="str">
        <f ca="1">INDIRECT($B$1&amp;Items!P$2&amp;$B416)</f>
        <v>AA</v>
      </c>
      <c r="H416" s="13" t="str">
        <f ca="1">INDIRECT($B$1&amp;Items!M$2&amp;$B416)</f>
        <v>Оплата капзатрат</v>
      </c>
      <c r="I416" s="13" t="str">
        <f ca="1">IF(INDIRECT($B$1&amp;Items!N$2&amp;$B416)="",H416,INDIRECT($B$1&amp;Items!N$2&amp;$B416))</f>
        <v>Основные средства - тип - 3</v>
      </c>
      <c r="J416" s="1" t="str">
        <f ca="1">IF(INDIRECT($B$1&amp;Items!O$2&amp;$B416)="",IF(H416&lt;&gt;I416,"  "&amp;I416,I416),"    "&amp;INDIRECT($B$1&amp;Items!O$2&amp;$B416))</f>
        <v xml:space="preserve">  Основные средства - тип - 3</v>
      </c>
      <c r="S416" s="1">
        <f ca="1">SUM($U416:INDIRECT(ADDRESS(ROW(),SUMIFS($1:$1,$5:$5,MAX($5:$5)))))</f>
        <v>22423723.297033995</v>
      </c>
      <c r="V416" s="1">
        <f ca="1">SUMIFS(INDIRECT($F$1&amp;$F416&amp;":"&amp;$F416),INDIRECT($F$1&amp;dbP!$D$2&amp;":"&amp;dbP!$D$2),"&gt;="&amp;V$6,INDIRECT($F$1&amp;dbP!$D$2&amp;":"&amp;dbP!$D$2),"&lt;="&amp;V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W416" s="1">
        <f ca="1">SUMIFS(INDIRECT($F$1&amp;$F416&amp;":"&amp;$F416),INDIRECT($F$1&amp;dbP!$D$2&amp;":"&amp;dbP!$D$2),"&gt;="&amp;W$6,INDIRECT($F$1&amp;dbP!$D$2&amp;":"&amp;dbP!$D$2),"&lt;="&amp;W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10410388.398080524</v>
      </c>
      <c r="X416" s="1">
        <f ca="1">SUMIFS(INDIRECT($F$1&amp;$F416&amp;":"&amp;$F416),INDIRECT($F$1&amp;dbP!$D$2&amp;":"&amp;dbP!$D$2),"&gt;="&amp;X$6,INDIRECT($F$1&amp;dbP!$D$2&amp;":"&amp;dbP!$D$2),"&lt;="&amp;X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12013334.898953473</v>
      </c>
      <c r="Y416" s="1">
        <f ca="1">SUMIFS(INDIRECT($F$1&amp;$F416&amp;":"&amp;$F416),INDIRECT($F$1&amp;dbP!$D$2&amp;":"&amp;dbP!$D$2),"&gt;="&amp;Y$6,INDIRECT($F$1&amp;dbP!$D$2&amp;":"&amp;dbP!$D$2),"&lt;="&amp;Y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Z416" s="1">
        <f ca="1">SUMIFS(INDIRECT($F$1&amp;$F416&amp;":"&amp;$F416),INDIRECT($F$1&amp;dbP!$D$2&amp;":"&amp;dbP!$D$2),"&gt;="&amp;Z$6,INDIRECT($F$1&amp;dbP!$D$2&amp;":"&amp;dbP!$D$2),"&lt;="&amp;Z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A416" s="1">
        <f ca="1">SUMIFS(INDIRECT($F$1&amp;$F416&amp;":"&amp;$F416),INDIRECT($F$1&amp;dbP!$D$2&amp;":"&amp;dbP!$D$2),"&gt;="&amp;AA$6,INDIRECT($F$1&amp;dbP!$D$2&amp;":"&amp;dbP!$D$2),"&lt;="&amp;AA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B416" s="1">
        <f ca="1">SUMIFS(INDIRECT($F$1&amp;$F416&amp;":"&amp;$F416),INDIRECT($F$1&amp;dbP!$D$2&amp;":"&amp;dbP!$D$2),"&gt;="&amp;AB$6,INDIRECT($F$1&amp;dbP!$D$2&amp;":"&amp;dbP!$D$2),"&lt;="&amp;AB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C416" s="1">
        <f ca="1">SUMIFS(INDIRECT($F$1&amp;$F416&amp;":"&amp;$F416),INDIRECT($F$1&amp;dbP!$D$2&amp;":"&amp;dbP!$D$2),"&gt;="&amp;AC$6,INDIRECT($F$1&amp;dbP!$D$2&amp;":"&amp;dbP!$D$2),"&lt;="&amp;AC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D416" s="1">
        <f ca="1">SUMIFS(INDIRECT($F$1&amp;$F416&amp;":"&amp;$F416),INDIRECT($F$1&amp;dbP!$D$2&amp;":"&amp;dbP!$D$2),"&gt;="&amp;AD$6,INDIRECT($F$1&amp;dbP!$D$2&amp;":"&amp;dbP!$D$2),"&lt;="&amp;AD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E416" s="1">
        <f ca="1">SUMIFS(INDIRECT($F$1&amp;$F416&amp;":"&amp;$F416),INDIRECT($F$1&amp;dbP!$D$2&amp;":"&amp;dbP!$D$2),"&gt;="&amp;AE$6,INDIRECT($F$1&amp;dbP!$D$2&amp;":"&amp;dbP!$D$2),"&lt;="&amp;AE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F416" s="1">
        <f ca="1">SUMIFS(INDIRECT($F$1&amp;$F416&amp;":"&amp;$F416),INDIRECT($F$1&amp;dbP!$D$2&amp;":"&amp;dbP!$D$2),"&gt;="&amp;AF$6,INDIRECT($F$1&amp;dbP!$D$2&amp;":"&amp;dbP!$D$2),"&lt;="&amp;AF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G416" s="1">
        <f ca="1">SUMIFS(INDIRECT($F$1&amp;$F416&amp;":"&amp;$F416),INDIRECT($F$1&amp;dbP!$D$2&amp;":"&amp;dbP!$D$2),"&gt;="&amp;AG$6,INDIRECT($F$1&amp;dbP!$D$2&amp;":"&amp;dbP!$D$2),"&lt;="&amp;AG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H416" s="1">
        <f ca="1">SUMIFS(INDIRECT($F$1&amp;$F416&amp;":"&amp;$F416),INDIRECT($F$1&amp;dbP!$D$2&amp;":"&amp;dbP!$D$2),"&gt;="&amp;AH$6,INDIRECT($F$1&amp;dbP!$D$2&amp;":"&amp;dbP!$D$2),"&lt;="&amp;AH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I416" s="1">
        <f ca="1">SUMIFS(INDIRECT($F$1&amp;$F416&amp;":"&amp;$F416),INDIRECT($F$1&amp;dbP!$D$2&amp;":"&amp;dbP!$D$2),"&gt;="&amp;AI$6,INDIRECT($F$1&amp;dbP!$D$2&amp;":"&amp;dbP!$D$2),"&lt;="&amp;AI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J416" s="1">
        <f ca="1">SUMIFS(INDIRECT($F$1&amp;$F416&amp;":"&amp;$F416),INDIRECT($F$1&amp;dbP!$D$2&amp;":"&amp;dbP!$D$2),"&gt;="&amp;AJ$6,INDIRECT($F$1&amp;dbP!$D$2&amp;":"&amp;dbP!$D$2),"&lt;="&amp;AJ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K416" s="1">
        <f ca="1">SUMIFS(INDIRECT($F$1&amp;$F416&amp;":"&amp;$F416),INDIRECT($F$1&amp;dbP!$D$2&amp;":"&amp;dbP!$D$2),"&gt;="&amp;AK$6,INDIRECT($F$1&amp;dbP!$D$2&amp;":"&amp;dbP!$D$2),"&lt;="&amp;AK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L416" s="1">
        <f ca="1">SUMIFS(INDIRECT($F$1&amp;$F416&amp;":"&amp;$F416),INDIRECT($F$1&amp;dbP!$D$2&amp;":"&amp;dbP!$D$2),"&gt;="&amp;AL$6,INDIRECT($F$1&amp;dbP!$D$2&amp;":"&amp;dbP!$D$2),"&lt;="&amp;AL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M416" s="1">
        <f ca="1">SUMIFS(INDIRECT($F$1&amp;$F416&amp;":"&amp;$F416),INDIRECT($F$1&amp;dbP!$D$2&amp;":"&amp;dbP!$D$2),"&gt;="&amp;AM$6,INDIRECT($F$1&amp;dbP!$D$2&amp;":"&amp;dbP!$D$2),"&lt;="&amp;AM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N416" s="1">
        <f ca="1">SUMIFS(INDIRECT($F$1&amp;$F416&amp;":"&amp;$F416),INDIRECT($F$1&amp;dbP!$D$2&amp;":"&amp;dbP!$D$2),"&gt;="&amp;AN$6,INDIRECT($F$1&amp;dbP!$D$2&amp;":"&amp;dbP!$D$2),"&lt;="&amp;AN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O416" s="1">
        <f ca="1">SUMIFS(INDIRECT($F$1&amp;$F416&amp;":"&amp;$F416),INDIRECT($F$1&amp;dbP!$D$2&amp;":"&amp;dbP!$D$2),"&gt;="&amp;AO$6,INDIRECT($F$1&amp;dbP!$D$2&amp;":"&amp;dbP!$D$2),"&lt;="&amp;AO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P416" s="1">
        <f ca="1">SUMIFS(INDIRECT($F$1&amp;$F416&amp;":"&amp;$F416),INDIRECT($F$1&amp;dbP!$D$2&amp;":"&amp;dbP!$D$2),"&gt;="&amp;AP$6,INDIRECT($F$1&amp;dbP!$D$2&amp;":"&amp;dbP!$D$2),"&lt;="&amp;AP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Q416" s="1">
        <f ca="1">SUMIFS(INDIRECT($F$1&amp;$F416&amp;":"&amp;$F416),INDIRECT($F$1&amp;dbP!$D$2&amp;":"&amp;dbP!$D$2),"&gt;="&amp;AQ$6,INDIRECT($F$1&amp;dbP!$D$2&amp;":"&amp;dbP!$D$2),"&lt;="&amp;AQ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R416" s="1">
        <f ca="1">SUMIFS(INDIRECT($F$1&amp;$F416&amp;":"&amp;$F416),INDIRECT($F$1&amp;dbP!$D$2&amp;":"&amp;dbP!$D$2),"&gt;="&amp;AR$6,INDIRECT($F$1&amp;dbP!$D$2&amp;":"&amp;dbP!$D$2),"&lt;="&amp;AR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S416" s="1">
        <f ca="1">SUMIFS(INDIRECT($F$1&amp;$F416&amp;":"&amp;$F416),INDIRECT($F$1&amp;dbP!$D$2&amp;":"&amp;dbP!$D$2),"&gt;="&amp;AS$6,INDIRECT($F$1&amp;dbP!$D$2&amp;":"&amp;dbP!$D$2),"&lt;="&amp;AS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T416" s="1">
        <f ca="1">SUMIFS(INDIRECT($F$1&amp;$F416&amp;":"&amp;$F416),INDIRECT($F$1&amp;dbP!$D$2&amp;":"&amp;dbP!$D$2),"&gt;="&amp;AT$6,INDIRECT($F$1&amp;dbP!$D$2&amp;":"&amp;dbP!$D$2),"&lt;="&amp;AT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U416" s="1">
        <f ca="1">SUMIFS(INDIRECT($F$1&amp;$F416&amp;":"&amp;$F416),INDIRECT($F$1&amp;dbP!$D$2&amp;":"&amp;dbP!$D$2),"&gt;="&amp;AU$6,INDIRECT($F$1&amp;dbP!$D$2&amp;":"&amp;dbP!$D$2),"&lt;="&amp;AU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V416" s="1">
        <f ca="1">SUMIFS(INDIRECT($F$1&amp;$F416&amp;":"&amp;$F416),INDIRECT($F$1&amp;dbP!$D$2&amp;":"&amp;dbP!$D$2),"&gt;="&amp;AV$6,INDIRECT($F$1&amp;dbP!$D$2&amp;":"&amp;dbP!$D$2),"&lt;="&amp;AV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W416" s="1">
        <f ca="1">SUMIFS(INDIRECT($F$1&amp;$F416&amp;":"&amp;$F416),INDIRECT($F$1&amp;dbP!$D$2&amp;":"&amp;dbP!$D$2),"&gt;="&amp;AW$6,INDIRECT($F$1&amp;dbP!$D$2&amp;":"&amp;dbP!$D$2),"&lt;="&amp;AW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X416" s="1">
        <f ca="1">SUMIFS(INDIRECT($F$1&amp;$F416&amp;":"&amp;$F416),INDIRECT($F$1&amp;dbP!$D$2&amp;":"&amp;dbP!$D$2),"&gt;="&amp;AX$6,INDIRECT($F$1&amp;dbP!$D$2&amp;":"&amp;dbP!$D$2),"&lt;="&amp;AX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Y416" s="1">
        <f ca="1">SUMIFS(INDIRECT($F$1&amp;$F416&amp;":"&amp;$F416),INDIRECT($F$1&amp;dbP!$D$2&amp;":"&amp;dbP!$D$2),"&gt;="&amp;AY$6,INDIRECT($F$1&amp;dbP!$D$2&amp;":"&amp;dbP!$D$2),"&lt;="&amp;AY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AZ416" s="1">
        <f ca="1">SUMIFS(INDIRECT($F$1&amp;$F416&amp;":"&amp;$F416),INDIRECT($F$1&amp;dbP!$D$2&amp;":"&amp;dbP!$D$2),"&gt;="&amp;AZ$6,INDIRECT($F$1&amp;dbP!$D$2&amp;":"&amp;dbP!$D$2),"&lt;="&amp;AZ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A416" s="1">
        <f ca="1">SUMIFS(INDIRECT($F$1&amp;$F416&amp;":"&amp;$F416),INDIRECT($F$1&amp;dbP!$D$2&amp;":"&amp;dbP!$D$2),"&gt;="&amp;BA$6,INDIRECT($F$1&amp;dbP!$D$2&amp;":"&amp;dbP!$D$2),"&lt;="&amp;BA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B416" s="1">
        <f ca="1">SUMIFS(INDIRECT($F$1&amp;$F416&amp;":"&amp;$F416),INDIRECT($F$1&amp;dbP!$D$2&amp;":"&amp;dbP!$D$2),"&gt;="&amp;BB$6,INDIRECT($F$1&amp;dbP!$D$2&amp;":"&amp;dbP!$D$2),"&lt;="&amp;BB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C416" s="1">
        <f ca="1">SUMIFS(INDIRECT($F$1&amp;$F416&amp;":"&amp;$F416),INDIRECT($F$1&amp;dbP!$D$2&amp;":"&amp;dbP!$D$2),"&gt;="&amp;BC$6,INDIRECT($F$1&amp;dbP!$D$2&amp;":"&amp;dbP!$D$2),"&lt;="&amp;BC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D416" s="1">
        <f ca="1">SUMIFS(INDIRECT($F$1&amp;$F416&amp;":"&amp;$F416),INDIRECT($F$1&amp;dbP!$D$2&amp;":"&amp;dbP!$D$2),"&gt;="&amp;BD$6,INDIRECT($F$1&amp;dbP!$D$2&amp;":"&amp;dbP!$D$2),"&lt;="&amp;BD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  <c r="BE416" s="1">
        <f ca="1">SUMIFS(INDIRECT($F$1&amp;$F416&amp;":"&amp;$F416),INDIRECT($F$1&amp;dbP!$D$2&amp;":"&amp;dbP!$D$2),"&gt;="&amp;BE$6,INDIRECT($F$1&amp;dbP!$D$2&amp;":"&amp;dbP!$D$2),"&lt;="&amp;BE$7,INDIRECT($F$1&amp;dbP!$O$2&amp;":"&amp;dbP!$O$2),$H416,INDIRECT($F$1&amp;dbP!$P$2&amp;":"&amp;dbP!$P$2),IF($I416=$J416,"*",$I416),INDIRECT($F$1&amp;dbP!$Q$2&amp;":"&amp;dbP!$Q$2),IF(OR($I416=$J416,"  "&amp;$I416=$J416),"*",RIGHT($J416,LEN($J416)-4)),INDIRECT($F$1&amp;dbP!$AC$2&amp;":"&amp;dbP!$AC$2),RepP!$J$3)</f>
        <v>0</v>
      </c>
    </row>
    <row r="417" spans="2:57" x14ac:dyDescent="0.3">
      <c r="B417" s="1">
        <f>MAX(B$246:B416)+1</f>
        <v>172</v>
      </c>
      <c r="D417" s="1" t="str">
        <f ca="1">INDIRECT($B$1&amp;Items!T$2&amp;$B417)</f>
        <v>CF(-)</v>
      </c>
      <c r="F417" s="1" t="str">
        <f ca="1">INDIRECT($B$1&amp;Items!P$2&amp;$B417)</f>
        <v>AA</v>
      </c>
      <c r="H417" s="13" t="str">
        <f ca="1">INDIRECT($B$1&amp;Items!M$2&amp;$B417)</f>
        <v>Оплата капзатрат</v>
      </c>
      <c r="I417" s="13" t="str">
        <f ca="1">IF(INDIRECT($B$1&amp;Items!N$2&amp;$B417)="",H417,INDIRECT($B$1&amp;Items!N$2&amp;$B417))</f>
        <v>Основные средства - тип - 3</v>
      </c>
      <c r="J417" s="1" t="str">
        <f ca="1">IF(INDIRECT($B$1&amp;Items!O$2&amp;$B417)="",IF(H417&lt;&gt;I417,"  "&amp;I417,I417),"    "&amp;INDIRECT($B$1&amp;Items!O$2&amp;$B417))</f>
        <v xml:space="preserve">    Капзатраты - тип - 3 - 1</v>
      </c>
      <c r="S417" s="1">
        <f ca="1">SUM($U417:INDIRECT(ADDRESS(ROW(),SUMIFS($1:$1,$5:$5,MAX($5:$5)))))</f>
        <v>704495.28083260008</v>
      </c>
      <c r="V417" s="1">
        <f ca="1">SUMIFS(INDIRECT($F$1&amp;$F417&amp;":"&amp;$F417),INDIRECT($F$1&amp;dbP!$D$2&amp;":"&amp;dbP!$D$2),"&gt;="&amp;V$6,INDIRECT($F$1&amp;dbP!$D$2&amp;":"&amp;dbP!$D$2),"&lt;="&amp;V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W417" s="1">
        <f ca="1">SUMIFS(INDIRECT($F$1&amp;$F417&amp;":"&amp;$F417),INDIRECT($F$1&amp;dbP!$D$2&amp;":"&amp;dbP!$D$2),"&gt;="&amp;W$6,INDIRECT($F$1&amp;dbP!$D$2&amp;":"&amp;dbP!$D$2),"&lt;="&amp;W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704495.28083260008</v>
      </c>
      <c r="X417" s="1">
        <f ca="1">SUMIFS(INDIRECT($F$1&amp;$F417&amp;":"&amp;$F417),INDIRECT($F$1&amp;dbP!$D$2&amp;":"&amp;dbP!$D$2),"&gt;="&amp;X$6,INDIRECT($F$1&amp;dbP!$D$2&amp;":"&amp;dbP!$D$2),"&lt;="&amp;X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Y417" s="1">
        <f ca="1">SUMIFS(INDIRECT($F$1&amp;$F417&amp;":"&amp;$F417),INDIRECT($F$1&amp;dbP!$D$2&amp;":"&amp;dbP!$D$2),"&gt;="&amp;Y$6,INDIRECT($F$1&amp;dbP!$D$2&amp;":"&amp;dbP!$D$2),"&lt;="&amp;Y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Z417" s="1">
        <f ca="1">SUMIFS(INDIRECT($F$1&amp;$F417&amp;":"&amp;$F417),INDIRECT($F$1&amp;dbP!$D$2&amp;":"&amp;dbP!$D$2),"&gt;="&amp;Z$6,INDIRECT($F$1&amp;dbP!$D$2&amp;":"&amp;dbP!$D$2),"&lt;="&amp;Z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A417" s="1">
        <f ca="1">SUMIFS(INDIRECT($F$1&amp;$F417&amp;":"&amp;$F417),INDIRECT($F$1&amp;dbP!$D$2&amp;":"&amp;dbP!$D$2),"&gt;="&amp;AA$6,INDIRECT($F$1&amp;dbP!$D$2&amp;":"&amp;dbP!$D$2),"&lt;="&amp;AA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B417" s="1">
        <f ca="1">SUMIFS(INDIRECT($F$1&amp;$F417&amp;":"&amp;$F417),INDIRECT($F$1&amp;dbP!$D$2&amp;":"&amp;dbP!$D$2),"&gt;="&amp;AB$6,INDIRECT($F$1&amp;dbP!$D$2&amp;":"&amp;dbP!$D$2),"&lt;="&amp;AB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C417" s="1">
        <f ca="1">SUMIFS(INDIRECT($F$1&amp;$F417&amp;":"&amp;$F417),INDIRECT($F$1&amp;dbP!$D$2&amp;":"&amp;dbP!$D$2),"&gt;="&amp;AC$6,INDIRECT($F$1&amp;dbP!$D$2&amp;":"&amp;dbP!$D$2),"&lt;="&amp;AC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D417" s="1">
        <f ca="1">SUMIFS(INDIRECT($F$1&amp;$F417&amp;":"&amp;$F417),INDIRECT($F$1&amp;dbP!$D$2&amp;":"&amp;dbP!$D$2),"&gt;="&amp;AD$6,INDIRECT($F$1&amp;dbP!$D$2&amp;":"&amp;dbP!$D$2),"&lt;="&amp;AD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E417" s="1">
        <f ca="1">SUMIFS(INDIRECT($F$1&amp;$F417&amp;":"&amp;$F417),INDIRECT($F$1&amp;dbP!$D$2&amp;":"&amp;dbP!$D$2),"&gt;="&amp;AE$6,INDIRECT($F$1&amp;dbP!$D$2&amp;":"&amp;dbP!$D$2),"&lt;="&amp;AE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F417" s="1">
        <f ca="1">SUMIFS(INDIRECT($F$1&amp;$F417&amp;":"&amp;$F417),INDIRECT($F$1&amp;dbP!$D$2&amp;":"&amp;dbP!$D$2),"&gt;="&amp;AF$6,INDIRECT($F$1&amp;dbP!$D$2&amp;":"&amp;dbP!$D$2),"&lt;="&amp;AF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G417" s="1">
        <f ca="1">SUMIFS(INDIRECT($F$1&amp;$F417&amp;":"&amp;$F417),INDIRECT($F$1&amp;dbP!$D$2&amp;":"&amp;dbP!$D$2),"&gt;="&amp;AG$6,INDIRECT($F$1&amp;dbP!$D$2&amp;":"&amp;dbP!$D$2),"&lt;="&amp;AG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H417" s="1">
        <f ca="1">SUMIFS(INDIRECT($F$1&amp;$F417&amp;":"&amp;$F417),INDIRECT($F$1&amp;dbP!$D$2&amp;":"&amp;dbP!$D$2),"&gt;="&amp;AH$6,INDIRECT($F$1&amp;dbP!$D$2&amp;":"&amp;dbP!$D$2),"&lt;="&amp;AH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I417" s="1">
        <f ca="1">SUMIFS(INDIRECT($F$1&amp;$F417&amp;":"&amp;$F417),INDIRECT($F$1&amp;dbP!$D$2&amp;":"&amp;dbP!$D$2),"&gt;="&amp;AI$6,INDIRECT($F$1&amp;dbP!$D$2&amp;":"&amp;dbP!$D$2),"&lt;="&amp;AI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J417" s="1">
        <f ca="1">SUMIFS(INDIRECT($F$1&amp;$F417&amp;":"&amp;$F417),INDIRECT($F$1&amp;dbP!$D$2&amp;":"&amp;dbP!$D$2),"&gt;="&amp;AJ$6,INDIRECT($F$1&amp;dbP!$D$2&amp;":"&amp;dbP!$D$2),"&lt;="&amp;AJ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K417" s="1">
        <f ca="1">SUMIFS(INDIRECT($F$1&amp;$F417&amp;":"&amp;$F417),INDIRECT($F$1&amp;dbP!$D$2&amp;":"&amp;dbP!$D$2),"&gt;="&amp;AK$6,INDIRECT($F$1&amp;dbP!$D$2&amp;":"&amp;dbP!$D$2),"&lt;="&amp;AK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L417" s="1">
        <f ca="1">SUMIFS(INDIRECT($F$1&amp;$F417&amp;":"&amp;$F417),INDIRECT($F$1&amp;dbP!$D$2&amp;":"&amp;dbP!$D$2),"&gt;="&amp;AL$6,INDIRECT($F$1&amp;dbP!$D$2&amp;":"&amp;dbP!$D$2),"&lt;="&amp;AL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M417" s="1">
        <f ca="1">SUMIFS(INDIRECT($F$1&amp;$F417&amp;":"&amp;$F417),INDIRECT($F$1&amp;dbP!$D$2&amp;":"&amp;dbP!$D$2),"&gt;="&amp;AM$6,INDIRECT($F$1&amp;dbP!$D$2&amp;":"&amp;dbP!$D$2),"&lt;="&amp;AM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N417" s="1">
        <f ca="1">SUMIFS(INDIRECT($F$1&amp;$F417&amp;":"&amp;$F417),INDIRECT($F$1&amp;dbP!$D$2&amp;":"&amp;dbP!$D$2),"&gt;="&amp;AN$6,INDIRECT($F$1&amp;dbP!$D$2&amp;":"&amp;dbP!$D$2),"&lt;="&amp;AN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O417" s="1">
        <f ca="1">SUMIFS(INDIRECT($F$1&amp;$F417&amp;":"&amp;$F417),INDIRECT($F$1&amp;dbP!$D$2&amp;":"&amp;dbP!$D$2),"&gt;="&amp;AO$6,INDIRECT($F$1&amp;dbP!$D$2&amp;":"&amp;dbP!$D$2),"&lt;="&amp;AO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P417" s="1">
        <f ca="1">SUMIFS(INDIRECT($F$1&amp;$F417&amp;":"&amp;$F417),INDIRECT($F$1&amp;dbP!$D$2&amp;":"&amp;dbP!$D$2),"&gt;="&amp;AP$6,INDIRECT($F$1&amp;dbP!$D$2&amp;":"&amp;dbP!$D$2),"&lt;="&amp;AP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Q417" s="1">
        <f ca="1">SUMIFS(INDIRECT($F$1&amp;$F417&amp;":"&amp;$F417),INDIRECT($F$1&amp;dbP!$D$2&amp;":"&amp;dbP!$D$2),"&gt;="&amp;AQ$6,INDIRECT($F$1&amp;dbP!$D$2&amp;":"&amp;dbP!$D$2),"&lt;="&amp;AQ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R417" s="1">
        <f ca="1">SUMIFS(INDIRECT($F$1&amp;$F417&amp;":"&amp;$F417),INDIRECT($F$1&amp;dbP!$D$2&amp;":"&amp;dbP!$D$2),"&gt;="&amp;AR$6,INDIRECT($F$1&amp;dbP!$D$2&amp;":"&amp;dbP!$D$2),"&lt;="&amp;AR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S417" s="1">
        <f ca="1">SUMIFS(INDIRECT($F$1&amp;$F417&amp;":"&amp;$F417),INDIRECT($F$1&amp;dbP!$D$2&amp;":"&amp;dbP!$D$2),"&gt;="&amp;AS$6,INDIRECT($F$1&amp;dbP!$D$2&amp;":"&amp;dbP!$D$2),"&lt;="&amp;AS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T417" s="1">
        <f ca="1">SUMIFS(INDIRECT($F$1&amp;$F417&amp;":"&amp;$F417),INDIRECT($F$1&amp;dbP!$D$2&amp;":"&amp;dbP!$D$2),"&gt;="&amp;AT$6,INDIRECT($F$1&amp;dbP!$D$2&amp;":"&amp;dbP!$D$2),"&lt;="&amp;AT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U417" s="1">
        <f ca="1">SUMIFS(INDIRECT($F$1&amp;$F417&amp;":"&amp;$F417),INDIRECT($F$1&amp;dbP!$D$2&amp;":"&amp;dbP!$D$2),"&gt;="&amp;AU$6,INDIRECT($F$1&amp;dbP!$D$2&amp;":"&amp;dbP!$D$2),"&lt;="&amp;AU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V417" s="1">
        <f ca="1">SUMIFS(INDIRECT($F$1&amp;$F417&amp;":"&amp;$F417),INDIRECT($F$1&amp;dbP!$D$2&amp;":"&amp;dbP!$D$2),"&gt;="&amp;AV$6,INDIRECT($F$1&amp;dbP!$D$2&amp;":"&amp;dbP!$D$2),"&lt;="&amp;AV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W417" s="1">
        <f ca="1">SUMIFS(INDIRECT($F$1&amp;$F417&amp;":"&amp;$F417),INDIRECT($F$1&amp;dbP!$D$2&amp;":"&amp;dbP!$D$2),"&gt;="&amp;AW$6,INDIRECT($F$1&amp;dbP!$D$2&amp;":"&amp;dbP!$D$2),"&lt;="&amp;AW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X417" s="1">
        <f ca="1">SUMIFS(INDIRECT($F$1&amp;$F417&amp;":"&amp;$F417),INDIRECT($F$1&amp;dbP!$D$2&amp;":"&amp;dbP!$D$2),"&gt;="&amp;AX$6,INDIRECT($F$1&amp;dbP!$D$2&amp;":"&amp;dbP!$D$2),"&lt;="&amp;AX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Y417" s="1">
        <f ca="1">SUMIFS(INDIRECT($F$1&amp;$F417&amp;":"&amp;$F417),INDIRECT($F$1&amp;dbP!$D$2&amp;":"&amp;dbP!$D$2),"&gt;="&amp;AY$6,INDIRECT($F$1&amp;dbP!$D$2&amp;":"&amp;dbP!$D$2),"&lt;="&amp;AY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AZ417" s="1">
        <f ca="1">SUMIFS(INDIRECT($F$1&amp;$F417&amp;":"&amp;$F417),INDIRECT($F$1&amp;dbP!$D$2&amp;":"&amp;dbP!$D$2),"&gt;="&amp;AZ$6,INDIRECT($F$1&amp;dbP!$D$2&amp;":"&amp;dbP!$D$2),"&lt;="&amp;AZ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A417" s="1">
        <f ca="1">SUMIFS(INDIRECT($F$1&amp;$F417&amp;":"&amp;$F417),INDIRECT($F$1&amp;dbP!$D$2&amp;":"&amp;dbP!$D$2),"&gt;="&amp;BA$6,INDIRECT($F$1&amp;dbP!$D$2&amp;":"&amp;dbP!$D$2),"&lt;="&amp;BA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B417" s="1">
        <f ca="1">SUMIFS(INDIRECT($F$1&amp;$F417&amp;":"&amp;$F417),INDIRECT($F$1&amp;dbP!$D$2&amp;":"&amp;dbP!$D$2),"&gt;="&amp;BB$6,INDIRECT($F$1&amp;dbP!$D$2&amp;":"&amp;dbP!$D$2),"&lt;="&amp;BB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C417" s="1">
        <f ca="1">SUMIFS(INDIRECT($F$1&amp;$F417&amp;":"&amp;$F417),INDIRECT($F$1&amp;dbP!$D$2&amp;":"&amp;dbP!$D$2),"&gt;="&amp;BC$6,INDIRECT($F$1&amp;dbP!$D$2&amp;":"&amp;dbP!$D$2),"&lt;="&amp;BC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D417" s="1">
        <f ca="1">SUMIFS(INDIRECT($F$1&amp;$F417&amp;":"&amp;$F417),INDIRECT($F$1&amp;dbP!$D$2&amp;":"&amp;dbP!$D$2),"&gt;="&amp;BD$6,INDIRECT($F$1&amp;dbP!$D$2&amp;":"&amp;dbP!$D$2),"&lt;="&amp;BD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  <c r="BE417" s="1">
        <f ca="1">SUMIFS(INDIRECT($F$1&amp;$F417&amp;":"&amp;$F417),INDIRECT($F$1&amp;dbP!$D$2&amp;":"&amp;dbP!$D$2),"&gt;="&amp;BE$6,INDIRECT($F$1&amp;dbP!$D$2&amp;":"&amp;dbP!$D$2),"&lt;="&amp;BE$7,INDIRECT($F$1&amp;dbP!$O$2&amp;":"&amp;dbP!$O$2),$H417,INDIRECT($F$1&amp;dbP!$P$2&amp;":"&amp;dbP!$P$2),IF($I417=$J417,"*",$I417),INDIRECT($F$1&amp;dbP!$Q$2&amp;":"&amp;dbP!$Q$2),IF(OR($I417=$J417,"  "&amp;$I417=$J417),"*",RIGHT($J417,LEN($J417)-4)),INDIRECT($F$1&amp;dbP!$AC$2&amp;":"&amp;dbP!$AC$2),RepP!$J$3)</f>
        <v>0</v>
      </c>
    </row>
    <row r="418" spans="2:57" x14ac:dyDescent="0.3">
      <c r="B418" s="1">
        <f>MAX(B$246:B417)+1</f>
        <v>173</v>
      </c>
      <c r="D418" s="1" t="str">
        <f ca="1">INDIRECT($B$1&amp;Items!T$2&amp;$B418)</f>
        <v>CF(-)</v>
      </c>
      <c r="F418" s="1" t="str">
        <f ca="1">INDIRECT($B$1&amp;Items!P$2&amp;$B418)</f>
        <v>AA</v>
      </c>
      <c r="H418" s="13" t="str">
        <f ca="1">INDIRECT($B$1&amp;Items!M$2&amp;$B418)</f>
        <v>Оплата капзатрат</v>
      </c>
      <c r="I418" s="13" t="str">
        <f ca="1">IF(INDIRECT($B$1&amp;Items!N$2&amp;$B418)="",H418,INDIRECT($B$1&amp;Items!N$2&amp;$B418))</f>
        <v>Основные средства - тип - 3</v>
      </c>
      <c r="J418" s="1" t="str">
        <f ca="1">IF(INDIRECT($B$1&amp;Items!O$2&amp;$B418)="",IF(H418&lt;&gt;I418,"  "&amp;I418,I418),"    "&amp;INDIRECT($B$1&amp;Items!O$2&amp;$B418))</f>
        <v xml:space="preserve">    Капзатраты - тип - 3 - 2</v>
      </c>
      <c r="S418" s="1">
        <f ca="1">SUM($U418:INDIRECT(ADDRESS(ROW(),SUMIFS($1:$1,$5:$5,MAX($5:$5)))))</f>
        <v>1764907.8369140625</v>
      </c>
      <c r="V418" s="1">
        <f ca="1">SUMIFS(INDIRECT($F$1&amp;$F418&amp;":"&amp;$F418),INDIRECT($F$1&amp;dbP!$D$2&amp;":"&amp;dbP!$D$2),"&gt;="&amp;V$6,INDIRECT($F$1&amp;dbP!$D$2&amp;":"&amp;dbP!$D$2),"&lt;="&amp;V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W418" s="1">
        <f ca="1">SUMIFS(INDIRECT($F$1&amp;$F418&amp;":"&amp;$F418),INDIRECT($F$1&amp;dbP!$D$2&amp;":"&amp;dbP!$D$2),"&gt;="&amp;W$6,INDIRECT($F$1&amp;dbP!$D$2&amp;":"&amp;dbP!$D$2),"&lt;="&amp;W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1764907.8369140625</v>
      </c>
      <c r="X418" s="1">
        <f ca="1">SUMIFS(INDIRECT($F$1&amp;$F418&amp;":"&amp;$F418),INDIRECT($F$1&amp;dbP!$D$2&amp;":"&amp;dbP!$D$2),"&gt;="&amp;X$6,INDIRECT($F$1&amp;dbP!$D$2&amp;":"&amp;dbP!$D$2),"&lt;="&amp;X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Y418" s="1">
        <f ca="1">SUMIFS(INDIRECT($F$1&amp;$F418&amp;":"&amp;$F418),INDIRECT($F$1&amp;dbP!$D$2&amp;":"&amp;dbP!$D$2),"&gt;="&amp;Y$6,INDIRECT($F$1&amp;dbP!$D$2&amp;":"&amp;dbP!$D$2),"&lt;="&amp;Y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Z418" s="1">
        <f ca="1">SUMIFS(INDIRECT($F$1&amp;$F418&amp;":"&amp;$F418),INDIRECT($F$1&amp;dbP!$D$2&amp;":"&amp;dbP!$D$2),"&gt;="&amp;Z$6,INDIRECT($F$1&amp;dbP!$D$2&amp;":"&amp;dbP!$D$2),"&lt;="&amp;Z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A418" s="1">
        <f ca="1">SUMIFS(INDIRECT($F$1&amp;$F418&amp;":"&amp;$F418),INDIRECT($F$1&amp;dbP!$D$2&amp;":"&amp;dbP!$D$2),"&gt;="&amp;AA$6,INDIRECT($F$1&amp;dbP!$D$2&amp;":"&amp;dbP!$D$2),"&lt;="&amp;AA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B418" s="1">
        <f ca="1">SUMIFS(INDIRECT($F$1&amp;$F418&amp;":"&amp;$F418),INDIRECT($F$1&amp;dbP!$D$2&amp;":"&amp;dbP!$D$2),"&gt;="&amp;AB$6,INDIRECT($F$1&amp;dbP!$D$2&amp;":"&amp;dbP!$D$2),"&lt;="&amp;AB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C418" s="1">
        <f ca="1">SUMIFS(INDIRECT($F$1&amp;$F418&amp;":"&amp;$F418),INDIRECT($F$1&amp;dbP!$D$2&amp;":"&amp;dbP!$D$2),"&gt;="&amp;AC$6,INDIRECT($F$1&amp;dbP!$D$2&amp;":"&amp;dbP!$D$2),"&lt;="&amp;AC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D418" s="1">
        <f ca="1">SUMIFS(INDIRECT($F$1&amp;$F418&amp;":"&amp;$F418),INDIRECT($F$1&amp;dbP!$D$2&amp;":"&amp;dbP!$D$2),"&gt;="&amp;AD$6,INDIRECT($F$1&amp;dbP!$D$2&amp;":"&amp;dbP!$D$2),"&lt;="&amp;AD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E418" s="1">
        <f ca="1">SUMIFS(INDIRECT($F$1&amp;$F418&amp;":"&amp;$F418),INDIRECT($F$1&amp;dbP!$D$2&amp;":"&amp;dbP!$D$2),"&gt;="&amp;AE$6,INDIRECT($F$1&amp;dbP!$D$2&amp;":"&amp;dbP!$D$2),"&lt;="&amp;AE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F418" s="1">
        <f ca="1">SUMIFS(INDIRECT($F$1&amp;$F418&amp;":"&amp;$F418),INDIRECT($F$1&amp;dbP!$D$2&amp;":"&amp;dbP!$D$2),"&gt;="&amp;AF$6,INDIRECT($F$1&amp;dbP!$D$2&amp;":"&amp;dbP!$D$2),"&lt;="&amp;AF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G418" s="1">
        <f ca="1">SUMIFS(INDIRECT($F$1&amp;$F418&amp;":"&amp;$F418),INDIRECT($F$1&amp;dbP!$D$2&amp;":"&amp;dbP!$D$2),"&gt;="&amp;AG$6,INDIRECT($F$1&amp;dbP!$D$2&amp;":"&amp;dbP!$D$2),"&lt;="&amp;AG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H418" s="1">
        <f ca="1">SUMIFS(INDIRECT($F$1&amp;$F418&amp;":"&amp;$F418),INDIRECT($F$1&amp;dbP!$D$2&amp;":"&amp;dbP!$D$2),"&gt;="&amp;AH$6,INDIRECT($F$1&amp;dbP!$D$2&amp;":"&amp;dbP!$D$2),"&lt;="&amp;AH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I418" s="1">
        <f ca="1">SUMIFS(INDIRECT($F$1&amp;$F418&amp;":"&amp;$F418),INDIRECT($F$1&amp;dbP!$D$2&amp;":"&amp;dbP!$D$2),"&gt;="&amp;AI$6,INDIRECT($F$1&amp;dbP!$D$2&amp;":"&amp;dbP!$D$2),"&lt;="&amp;AI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J418" s="1">
        <f ca="1">SUMIFS(INDIRECT($F$1&amp;$F418&amp;":"&amp;$F418),INDIRECT($F$1&amp;dbP!$D$2&amp;":"&amp;dbP!$D$2),"&gt;="&amp;AJ$6,INDIRECT($F$1&amp;dbP!$D$2&amp;":"&amp;dbP!$D$2),"&lt;="&amp;AJ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K418" s="1">
        <f ca="1">SUMIFS(INDIRECT($F$1&amp;$F418&amp;":"&amp;$F418),INDIRECT($F$1&amp;dbP!$D$2&amp;":"&amp;dbP!$D$2),"&gt;="&amp;AK$6,INDIRECT($F$1&amp;dbP!$D$2&amp;":"&amp;dbP!$D$2),"&lt;="&amp;AK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L418" s="1">
        <f ca="1">SUMIFS(INDIRECT($F$1&amp;$F418&amp;":"&amp;$F418),INDIRECT($F$1&amp;dbP!$D$2&amp;":"&amp;dbP!$D$2),"&gt;="&amp;AL$6,INDIRECT($F$1&amp;dbP!$D$2&amp;":"&amp;dbP!$D$2),"&lt;="&amp;AL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M418" s="1">
        <f ca="1">SUMIFS(INDIRECT($F$1&amp;$F418&amp;":"&amp;$F418),INDIRECT($F$1&amp;dbP!$D$2&amp;":"&amp;dbP!$D$2),"&gt;="&amp;AM$6,INDIRECT($F$1&amp;dbP!$D$2&amp;":"&amp;dbP!$D$2),"&lt;="&amp;AM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N418" s="1">
        <f ca="1">SUMIFS(INDIRECT($F$1&amp;$F418&amp;":"&amp;$F418),INDIRECT($F$1&amp;dbP!$D$2&amp;":"&amp;dbP!$D$2),"&gt;="&amp;AN$6,INDIRECT($F$1&amp;dbP!$D$2&amp;":"&amp;dbP!$D$2),"&lt;="&amp;AN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O418" s="1">
        <f ca="1">SUMIFS(INDIRECT($F$1&amp;$F418&amp;":"&amp;$F418),INDIRECT($F$1&amp;dbP!$D$2&amp;":"&amp;dbP!$D$2),"&gt;="&amp;AO$6,INDIRECT($F$1&amp;dbP!$D$2&amp;":"&amp;dbP!$D$2),"&lt;="&amp;AO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P418" s="1">
        <f ca="1">SUMIFS(INDIRECT($F$1&amp;$F418&amp;":"&amp;$F418),INDIRECT($F$1&amp;dbP!$D$2&amp;":"&amp;dbP!$D$2),"&gt;="&amp;AP$6,INDIRECT($F$1&amp;dbP!$D$2&amp;":"&amp;dbP!$D$2),"&lt;="&amp;AP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Q418" s="1">
        <f ca="1">SUMIFS(INDIRECT($F$1&amp;$F418&amp;":"&amp;$F418),INDIRECT($F$1&amp;dbP!$D$2&amp;":"&amp;dbP!$D$2),"&gt;="&amp;AQ$6,INDIRECT($F$1&amp;dbP!$D$2&amp;":"&amp;dbP!$D$2),"&lt;="&amp;AQ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R418" s="1">
        <f ca="1">SUMIFS(INDIRECT($F$1&amp;$F418&amp;":"&amp;$F418),INDIRECT($F$1&amp;dbP!$D$2&amp;":"&amp;dbP!$D$2),"&gt;="&amp;AR$6,INDIRECT($F$1&amp;dbP!$D$2&amp;":"&amp;dbP!$D$2),"&lt;="&amp;AR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S418" s="1">
        <f ca="1">SUMIFS(INDIRECT($F$1&amp;$F418&amp;":"&amp;$F418),INDIRECT($F$1&amp;dbP!$D$2&amp;":"&amp;dbP!$D$2),"&gt;="&amp;AS$6,INDIRECT($F$1&amp;dbP!$D$2&amp;":"&amp;dbP!$D$2),"&lt;="&amp;AS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T418" s="1">
        <f ca="1">SUMIFS(INDIRECT($F$1&amp;$F418&amp;":"&amp;$F418),INDIRECT($F$1&amp;dbP!$D$2&amp;":"&amp;dbP!$D$2),"&gt;="&amp;AT$6,INDIRECT($F$1&amp;dbP!$D$2&amp;":"&amp;dbP!$D$2),"&lt;="&amp;AT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U418" s="1">
        <f ca="1">SUMIFS(INDIRECT($F$1&amp;$F418&amp;":"&amp;$F418),INDIRECT($F$1&amp;dbP!$D$2&amp;":"&amp;dbP!$D$2),"&gt;="&amp;AU$6,INDIRECT($F$1&amp;dbP!$D$2&amp;":"&amp;dbP!$D$2),"&lt;="&amp;AU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V418" s="1">
        <f ca="1">SUMIFS(INDIRECT($F$1&amp;$F418&amp;":"&amp;$F418),INDIRECT($F$1&amp;dbP!$D$2&amp;":"&amp;dbP!$D$2),"&gt;="&amp;AV$6,INDIRECT($F$1&amp;dbP!$D$2&amp;":"&amp;dbP!$D$2),"&lt;="&amp;AV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W418" s="1">
        <f ca="1">SUMIFS(INDIRECT($F$1&amp;$F418&amp;":"&amp;$F418),INDIRECT($F$1&amp;dbP!$D$2&amp;":"&amp;dbP!$D$2),"&gt;="&amp;AW$6,INDIRECT($F$1&amp;dbP!$D$2&amp;":"&amp;dbP!$D$2),"&lt;="&amp;AW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X418" s="1">
        <f ca="1">SUMIFS(INDIRECT($F$1&amp;$F418&amp;":"&amp;$F418),INDIRECT($F$1&amp;dbP!$D$2&amp;":"&amp;dbP!$D$2),"&gt;="&amp;AX$6,INDIRECT($F$1&amp;dbP!$D$2&amp;":"&amp;dbP!$D$2),"&lt;="&amp;AX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Y418" s="1">
        <f ca="1">SUMIFS(INDIRECT($F$1&amp;$F418&amp;":"&amp;$F418),INDIRECT($F$1&amp;dbP!$D$2&amp;":"&amp;dbP!$D$2),"&gt;="&amp;AY$6,INDIRECT($F$1&amp;dbP!$D$2&amp;":"&amp;dbP!$D$2),"&lt;="&amp;AY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AZ418" s="1">
        <f ca="1">SUMIFS(INDIRECT($F$1&amp;$F418&amp;":"&amp;$F418),INDIRECT($F$1&amp;dbP!$D$2&amp;":"&amp;dbP!$D$2),"&gt;="&amp;AZ$6,INDIRECT($F$1&amp;dbP!$D$2&amp;":"&amp;dbP!$D$2),"&lt;="&amp;AZ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A418" s="1">
        <f ca="1">SUMIFS(INDIRECT($F$1&amp;$F418&amp;":"&amp;$F418),INDIRECT($F$1&amp;dbP!$D$2&amp;":"&amp;dbP!$D$2),"&gt;="&amp;BA$6,INDIRECT($F$1&amp;dbP!$D$2&amp;":"&amp;dbP!$D$2),"&lt;="&amp;BA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B418" s="1">
        <f ca="1">SUMIFS(INDIRECT($F$1&amp;$F418&amp;":"&amp;$F418),INDIRECT($F$1&amp;dbP!$D$2&amp;":"&amp;dbP!$D$2),"&gt;="&amp;BB$6,INDIRECT($F$1&amp;dbP!$D$2&amp;":"&amp;dbP!$D$2),"&lt;="&amp;BB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C418" s="1">
        <f ca="1">SUMIFS(INDIRECT($F$1&amp;$F418&amp;":"&amp;$F418),INDIRECT($F$1&amp;dbP!$D$2&amp;":"&amp;dbP!$D$2),"&gt;="&amp;BC$6,INDIRECT($F$1&amp;dbP!$D$2&amp;":"&amp;dbP!$D$2),"&lt;="&amp;BC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D418" s="1">
        <f ca="1">SUMIFS(INDIRECT($F$1&amp;$F418&amp;":"&amp;$F418),INDIRECT($F$1&amp;dbP!$D$2&amp;":"&amp;dbP!$D$2),"&gt;="&amp;BD$6,INDIRECT($F$1&amp;dbP!$D$2&amp;":"&amp;dbP!$D$2),"&lt;="&amp;BD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  <c r="BE418" s="1">
        <f ca="1">SUMIFS(INDIRECT($F$1&amp;$F418&amp;":"&amp;$F418),INDIRECT($F$1&amp;dbP!$D$2&amp;":"&amp;dbP!$D$2),"&gt;="&amp;BE$6,INDIRECT($F$1&amp;dbP!$D$2&amp;":"&amp;dbP!$D$2),"&lt;="&amp;BE$7,INDIRECT($F$1&amp;dbP!$O$2&amp;":"&amp;dbP!$O$2),$H418,INDIRECT($F$1&amp;dbP!$P$2&amp;":"&amp;dbP!$P$2),IF($I418=$J418,"*",$I418),INDIRECT($F$1&amp;dbP!$Q$2&amp;":"&amp;dbP!$Q$2),IF(OR($I418=$J418,"  "&amp;$I418=$J418),"*",RIGHT($J418,LEN($J418)-4)),INDIRECT($F$1&amp;dbP!$AC$2&amp;":"&amp;dbP!$AC$2),RepP!$J$3)</f>
        <v>0</v>
      </c>
    </row>
    <row r="419" spans="2:57" x14ac:dyDescent="0.3">
      <c r="B419" s="1">
        <f>MAX(B$246:B418)+1</f>
        <v>174</v>
      </c>
      <c r="D419" s="1" t="str">
        <f ca="1">INDIRECT($B$1&amp;Items!T$2&amp;$B419)</f>
        <v>CF(-)</v>
      </c>
      <c r="F419" s="1" t="str">
        <f ca="1">INDIRECT($B$1&amp;Items!P$2&amp;$B419)</f>
        <v>AA</v>
      </c>
      <c r="H419" s="13" t="str">
        <f ca="1">INDIRECT($B$1&amp;Items!M$2&amp;$B419)</f>
        <v>Оплата капзатрат</v>
      </c>
      <c r="I419" s="13" t="str">
        <f ca="1">IF(INDIRECT($B$1&amp;Items!N$2&amp;$B419)="",H419,INDIRECT($B$1&amp;Items!N$2&amp;$B419))</f>
        <v>Основные средства - тип - 3</v>
      </c>
      <c r="J419" s="1" t="str">
        <f ca="1">IF(INDIRECT($B$1&amp;Items!O$2&amp;$B419)="",IF(H419&lt;&gt;I419,"  "&amp;I419,I419),"    "&amp;INDIRECT($B$1&amp;Items!O$2&amp;$B419))</f>
        <v xml:space="preserve">    Капзатраты - тип - 3 - 3</v>
      </c>
      <c r="S419" s="1">
        <f ca="1">SUM($U419:INDIRECT(ADDRESS(ROW(),SUMIFS($1:$1,$5:$5,MAX($5:$5)))))</f>
        <v>1536938.1819187207</v>
      </c>
      <c r="V419" s="1">
        <f ca="1">SUMIFS(INDIRECT($F$1&amp;$F419&amp;":"&amp;$F419),INDIRECT($F$1&amp;dbP!$D$2&amp;":"&amp;dbP!$D$2),"&gt;="&amp;V$6,INDIRECT($F$1&amp;dbP!$D$2&amp;":"&amp;dbP!$D$2),"&lt;="&amp;V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W419" s="1">
        <f ca="1">SUMIFS(INDIRECT($F$1&amp;$F419&amp;":"&amp;$F419),INDIRECT($F$1&amp;dbP!$D$2&amp;":"&amp;dbP!$D$2),"&gt;="&amp;W$6,INDIRECT($F$1&amp;dbP!$D$2&amp;":"&amp;dbP!$D$2),"&lt;="&amp;W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1536938.1819187207</v>
      </c>
      <c r="X419" s="1">
        <f ca="1">SUMIFS(INDIRECT($F$1&amp;$F419&amp;":"&amp;$F419),INDIRECT($F$1&amp;dbP!$D$2&amp;":"&amp;dbP!$D$2),"&gt;="&amp;X$6,INDIRECT($F$1&amp;dbP!$D$2&amp;":"&amp;dbP!$D$2),"&lt;="&amp;X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Y419" s="1">
        <f ca="1">SUMIFS(INDIRECT($F$1&amp;$F419&amp;":"&amp;$F419),INDIRECT($F$1&amp;dbP!$D$2&amp;":"&amp;dbP!$D$2),"&gt;="&amp;Y$6,INDIRECT($F$1&amp;dbP!$D$2&amp;":"&amp;dbP!$D$2),"&lt;="&amp;Y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Z419" s="1">
        <f ca="1">SUMIFS(INDIRECT($F$1&amp;$F419&amp;":"&amp;$F419),INDIRECT($F$1&amp;dbP!$D$2&amp;":"&amp;dbP!$D$2),"&gt;="&amp;Z$6,INDIRECT($F$1&amp;dbP!$D$2&amp;":"&amp;dbP!$D$2),"&lt;="&amp;Z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A419" s="1">
        <f ca="1">SUMIFS(INDIRECT($F$1&amp;$F419&amp;":"&amp;$F419),INDIRECT($F$1&amp;dbP!$D$2&amp;":"&amp;dbP!$D$2),"&gt;="&amp;AA$6,INDIRECT($F$1&amp;dbP!$D$2&amp;":"&amp;dbP!$D$2),"&lt;="&amp;AA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B419" s="1">
        <f ca="1">SUMIFS(INDIRECT($F$1&amp;$F419&amp;":"&amp;$F419),INDIRECT($F$1&amp;dbP!$D$2&amp;":"&amp;dbP!$D$2),"&gt;="&amp;AB$6,INDIRECT($F$1&amp;dbP!$D$2&amp;":"&amp;dbP!$D$2),"&lt;="&amp;AB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C419" s="1">
        <f ca="1">SUMIFS(INDIRECT($F$1&amp;$F419&amp;":"&amp;$F419),INDIRECT($F$1&amp;dbP!$D$2&amp;":"&amp;dbP!$D$2),"&gt;="&amp;AC$6,INDIRECT($F$1&amp;dbP!$D$2&amp;":"&amp;dbP!$D$2),"&lt;="&amp;AC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D419" s="1">
        <f ca="1">SUMIFS(INDIRECT($F$1&amp;$F419&amp;":"&amp;$F419),INDIRECT($F$1&amp;dbP!$D$2&amp;":"&amp;dbP!$D$2),"&gt;="&amp;AD$6,INDIRECT($F$1&amp;dbP!$D$2&amp;":"&amp;dbP!$D$2),"&lt;="&amp;AD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E419" s="1">
        <f ca="1">SUMIFS(INDIRECT($F$1&amp;$F419&amp;":"&amp;$F419),INDIRECT($F$1&amp;dbP!$D$2&amp;":"&amp;dbP!$D$2),"&gt;="&amp;AE$6,INDIRECT($F$1&amp;dbP!$D$2&amp;":"&amp;dbP!$D$2),"&lt;="&amp;AE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F419" s="1">
        <f ca="1">SUMIFS(INDIRECT($F$1&amp;$F419&amp;":"&amp;$F419),INDIRECT($F$1&amp;dbP!$D$2&amp;":"&amp;dbP!$D$2),"&gt;="&amp;AF$6,INDIRECT($F$1&amp;dbP!$D$2&amp;":"&amp;dbP!$D$2),"&lt;="&amp;AF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G419" s="1">
        <f ca="1">SUMIFS(INDIRECT($F$1&amp;$F419&amp;":"&amp;$F419),INDIRECT($F$1&amp;dbP!$D$2&amp;":"&amp;dbP!$D$2),"&gt;="&amp;AG$6,INDIRECT($F$1&amp;dbP!$D$2&amp;":"&amp;dbP!$D$2),"&lt;="&amp;AG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H419" s="1">
        <f ca="1">SUMIFS(INDIRECT($F$1&amp;$F419&amp;":"&amp;$F419),INDIRECT($F$1&amp;dbP!$D$2&amp;":"&amp;dbP!$D$2),"&gt;="&amp;AH$6,INDIRECT($F$1&amp;dbP!$D$2&amp;":"&amp;dbP!$D$2),"&lt;="&amp;AH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I419" s="1">
        <f ca="1">SUMIFS(INDIRECT($F$1&amp;$F419&amp;":"&amp;$F419),INDIRECT($F$1&amp;dbP!$D$2&amp;":"&amp;dbP!$D$2),"&gt;="&amp;AI$6,INDIRECT($F$1&amp;dbP!$D$2&amp;":"&amp;dbP!$D$2),"&lt;="&amp;AI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J419" s="1">
        <f ca="1">SUMIFS(INDIRECT($F$1&amp;$F419&amp;":"&amp;$F419),INDIRECT($F$1&amp;dbP!$D$2&amp;":"&amp;dbP!$D$2),"&gt;="&amp;AJ$6,INDIRECT($F$1&amp;dbP!$D$2&amp;":"&amp;dbP!$D$2),"&lt;="&amp;AJ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K419" s="1">
        <f ca="1">SUMIFS(INDIRECT($F$1&amp;$F419&amp;":"&amp;$F419),INDIRECT($F$1&amp;dbP!$D$2&amp;":"&amp;dbP!$D$2),"&gt;="&amp;AK$6,INDIRECT($F$1&amp;dbP!$D$2&amp;":"&amp;dbP!$D$2),"&lt;="&amp;AK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L419" s="1">
        <f ca="1">SUMIFS(INDIRECT($F$1&amp;$F419&amp;":"&amp;$F419),INDIRECT($F$1&amp;dbP!$D$2&amp;":"&amp;dbP!$D$2),"&gt;="&amp;AL$6,INDIRECT($F$1&amp;dbP!$D$2&amp;":"&amp;dbP!$D$2),"&lt;="&amp;AL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M419" s="1">
        <f ca="1">SUMIFS(INDIRECT($F$1&amp;$F419&amp;":"&amp;$F419),INDIRECT($F$1&amp;dbP!$D$2&amp;":"&amp;dbP!$D$2),"&gt;="&amp;AM$6,INDIRECT($F$1&amp;dbP!$D$2&amp;":"&amp;dbP!$D$2),"&lt;="&amp;AM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N419" s="1">
        <f ca="1">SUMIFS(INDIRECT($F$1&amp;$F419&amp;":"&amp;$F419),INDIRECT($F$1&amp;dbP!$D$2&amp;":"&amp;dbP!$D$2),"&gt;="&amp;AN$6,INDIRECT($F$1&amp;dbP!$D$2&amp;":"&amp;dbP!$D$2),"&lt;="&amp;AN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O419" s="1">
        <f ca="1">SUMIFS(INDIRECT($F$1&amp;$F419&amp;":"&amp;$F419),INDIRECT($F$1&amp;dbP!$D$2&amp;":"&amp;dbP!$D$2),"&gt;="&amp;AO$6,INDIRECT($F$1&amp;dbP!$D$2&amp;":"&amp;dbP!$D$2),"&lt;="&amp;AO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P419" s="1">
        <f ca="1">SUMIFS(INDIRECT($F$1&amp;$F419&amp;":"&amp;$F419),INDIRECT($F$1&amp;dbP!$D$2&amp;":"&amp;dbP!$D$2),"&gt;="&amp;AP$6,INDIRECT($F$1&amp;dbP!$D$2&amp;":"&amp;dbP!$D$2),"&lt;="&amp;AP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Q419" s="1">
        <f ca="1">SUMIFS(INDIRECT($F$1&amp;$F419&amp;":"&amp;$F419),INDIRECT($F$1&amp;dbP!$D$2&amp;":"&amp;dbP!$D$2),"&gt;="&amp;AQ$6,INDIRECT($F$1&amp;dbP!$D$2&amp;":"&amp;dbP!$D$2),"&lt;="&amp;AQ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R419" s="1">
        <f ca="1">SUMIFS(INDIRECT($F$1&amp;$F419&amp;":"&amp;$F419),INDIRECT($F$1&amp;dbP!$D$2&amp;":"&amp;dbP!$D$2),"&gt;="&amp;AR$6,INDIRECT($F$1&amp;dbP!$D$2&amp;":"&amp;dbP!$D$2),"&lt;="&amp;AR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S419" s="1">
        <f ca="1">SUMIFS(INDIRECT($F$1&amp;$F419&amp;":"&amp;$F419),INDIRECT($F$1&amp;dbP!$D$2&amp;":"&amp;dbP!$D$2),"&gt;="&amp;AS$6,INDIRECT($F$1&amp;dbP!$D$2&amp;":"&amp;dbP!$D$2),"&lt;="&amp;AS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T419" s="1">
        <f ca="1">SUMIFS(INDIRECT($F$1&amp;$F419&amp;":"&amp;$F419),INDIRECT($F$1&amp;dbP!$D$2&amp;":"&amp;dbP!$D$2),"&gt;="&amp;AT$6,INDIRECT($F$1&amp;dbP!$D$2&amp;":"&amp;dbP!$D$2),"&lt;="&amp;AT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U419" s="1">
        <f ca="1">SUMIFS(INDIRECT($F$1&amp;$F419&amp;":"&amp;$F419),INDIRECT($F$1&amp;dbP!$D$2&amp;":"&amp;dbP!$D$2),"&gt;="&amp;AU$6,INDIRECT($F$1&amp;dbP!$D$2&amp;":"&amp;dbP!$D$2),"&lt;="&amp;AU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V419" s="1">
        <f ca="1">SUMIFS(INDIRECT($F$1&amp;$F419&amp;":"&amp;$F419),INDIRECT($F$1&amp;dbP!$D$2&amp;":"&amp;dbP!$D$2),"&gt;="&amp;AV$6,INDIRECT($F$1&amp;dbP!$D$2&amp;":"&amp;dbP!$D$2),"&lt;="&amp;AV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W419" s="1">
        <f ca="1">SUMIFS(INDIRECT($F$1&amp;$F419&amp;":"&amp;$F419),INDIRECT($F$1&amp;dbP!$D$2&amp;":"&amp;dbP!$D$2),"&gt;="&amp;AW$6,INDIRECT($F$1&amp;dbP!$D$2&amp;":"&amp;dbP!$D$2),"&lt;="&amp;AW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X419" s="1">
        <f ca="1">SUMIFS(INDIRECT($F$1&amp;$F419&amp;":"&amp;$F419),INDIRECT($F$1&amp;dbP!$D$2&amp;":"&amp;dbP!$D$2),"&gt;="&amp;AX$6,INDIRECT($F$1&amp;dbP!$D$2&amp;":"&amp;dbP!$D$2),"&lt;="&amp;AX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Y419" s="1">
        <f ca="1">SUMIFS(INDIRECT($F$1&amp;$F419&amp;":"&amp;$F419),INDIRECT($F$1&amp;dbP!$D$2&amp;":"&amp;dbP!$D$2),"&gt;="&amp;AY$6,INDIRECT($F$1&amp;dbP!$D$2&amp;":"&amp;dbP!$D$2),"&lt;="&amp;AY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AZ419" s="1">
        <f ca="1">SUMIFS(INDIRECT($F$1&amp;$F419&amp;":"&amp;$F419),INDIRECT($F$1&amp;dbP!$D$2&amp;":"&amp;dbP!$D$2),"&gt;="&amp;AZ$6,INDIRECT($F$1&amp;dbP!$D$2&amp;":"&amp;dbP!$D$2),"&lt;="&amp;AZ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A419" s="1">
        <f ca="1">SUMIFS(INDIRECT($F$1&amp;$F419&amp;":"&amp;$F419),INDIRECT($F$1&amp;dbP!$D$2&amp;":"&amp;dbP!$D$2),"&gt;="&amp;BA$6,INDIRECT($F$1&amp;dbP!$D$2&amp;":"&amp;dbP!$D$2),"&lt;="&amp;BA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B419" s="1">
        <f ca="1">SUMIFS(INDIRECT($F$1&amp;$F419&amp;":"&amp;$F419),INDIRECT($F$1&amp;dbP!$D$2&amp;":"&amp;dbP!$D$2),"&gt;="&amp;BB$6,INDIRECT($F$1&amp;dbP!$D$2&amp;":"&amp;dbP!$D$2),"&lt;="&amp;BB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C419" s="1">
        <f ca="1">SUMIFS(INDIRECT($F$1&amp;$F419&amp;":"&amp;$F419),INDIRECT($F$1&amp;dbP!$D$2&amp;":"&amp;dbP!$D$2),"&gt;="&amp;BC$6,INDIRECT($F$1&amp;dbP!$D$2&amp;":"&amp;dbP!$D$2),"&lt;="&amp;BC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D419" s="1">
        <f ca="1">SUMIFS(INDIRECT($F$1&amp;$F419&amp;":"&amp;$F419),INDIRECT($F$1&amp;dbP!$D$2&amp;":"&amp;dbP!$D$2),"&gt;="&amp;BD$6,INDIRECT($F$1&amp;dbP!$D$2&amp;":"&amp;dbP!$D$2),"&lt;="&amp;BD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  <c r="BE419" s="1">
        <f ca="1">SUMIFS(INDIRECT($F$1&amp;$F419&amp;":"&amp;$F419),INDIRECT($F$1&amp;dbP!$D$2&amp;":"&amp;dbP!$D$2),"&gt;="&amp;BE$6,INDIRECT($F$1&amp;dbP!$D$2&amp;":"&amp;dbP!$D$2),"&lt;="&amp;BE$7,INDIRECT($F$1&amp;dbP!$O$2&amp;":"&amp;dbP!$O$2),$H419,INDIRECT($F$1&amp;dbP!$P$2&amp;":"&amp;dbP!$P$2),IF($I419=$J419,"*",$I419),INDIRECT($F$1&amp;dbP!$Q$2&amp;":"&amp;dbP!$Q$2),IF(OR($I419=$J419,"  "&amp;$I419=$J419),"*",RIGHT($J419,LEN($J419)-4)),INDIRECT($F$1&amp;dbP!$AC$2&amp;":"&amp;dbP!$AC$2),RepP!$J$3)</f>
        <v>0</v>
      </c>
    </row>
    <row r="420" spans="2:57" x14ac:dyDescent="0.3">
      <c r="B420" s="1">
        <f>MAX(B$246:B419)+1</f>
        <v>175</v>
      </c>
      <c r="D420" s="1" t="str">
        <f ca="1">INDIRECT($B$1&amp;Items!T$2&amp;$B420)</f>
        <v>CF(-)</v>
      </c>
      <c r="F420" s="1" t="str">
        <f ca="1">INDIRECT($B$1&amp;Items!P$2&amp;$B420)</f>
        <v>AA</v>
      </c>
      <c r="H420" s="13" t="str">
        <f ca="1">INDIRECT($B$1&amp;Items!M$2&amp;$B420)</f>
        <v>Оплата капзатрат</v>
      </c>
      <c r="I420" s="13" t="str">
        <f ca="1">IF(INDIRECT($B$1&amp;Items!N$2&amp;$B420)="",H420,INDIRECT($B$1&amp;Items!N$2&amp;$B420))</f>
        <v>Основные средства - тип - 3</v>
      </c>
      <c r="J420" s="1" t="str">
        <f ca="1">IF(INDIRECT($B$1&amp;Items!O$2&amp;$B420)="",IF(H420&lt;&gt;I420,"  "&amp;I420,I420),"    "&amp;INDIRECT($B$1&amp;Items!O$2&amp;$B420))</f>
        <v xml:space="preserve">    Капзатраты - тип - 3 - 4</v>
      </c>
      <c r="S420" s="1">
        <f ca="1">SUM($U420:INDIRECT(ADDRESS(ROW(),SUMIFS($1:$1,$5:$5,MAX($5:$5)))))</f>
        <v>888569.35200000007</v>
      </c>
      <c r="V420" s="1">
        <f ca="1">SUMIFS(INDIRECT($F$1&amp;$F420&amp;":"&amp;$F420),INDIRECT($F$1&amp;dbP!$D$2&amp;":"&amp;dbP!$D$2),"&gt;="&amp;V$6,INDIRECT($F$1&amp;dbP!$D$2&amp;":"&amp;dbP!$D$2),"&lt;="&amp;V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W420" s="1">
        <f ca="1">SUMIFS(INDIRECT($F$1&amp;$F420&amp;":"&amp;$F420),INDIRECT($F$1&amp;dbP!$D$2&amp;":"&amp;dbP!$D$2),"&gt;="&amp;W$6,INDIRECT($F$1&amp;dbP!$D$2&amp;":"&amp;dbP!$D$2),"&lt;="&amp;W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888569.35200000007</v>
      </c>
      <c r="X420" s="1">
        <f ca="1">SUMIFS(INDIRECT($F$1&amp;$F420&amp;":"&amp;$F420),INDIRECT($F$1&amp;dbP!$D$2&amp;":"&amp;dbP!$D$2),"&gt;="&amp;X$6,INDIRECT($F$1&amp;dbP!$D$2&amp;":"&amp;dbP!$D$2),"&lt;="&amp;X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Y420" s="1">
        <f ca="1">SUMIFS(INDIRECT($F$1&amp;$F420&amp;":"&amp;$F420),INDIRECT($F$1&amp;dbP!$D$2&amp;":"&amp;dbP!$D$2),"&gt;="&amp;Y$6,INDIRECT($F$1&amp;dbP!$D$2&amp;":"&amp;dbP!$D$2),"&lt;="&amp;Y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Z420" s="1">
        <f ca="1">SUMIFS(INDIRECT($F$1&amp;$F420&amp;":"&amp;$F420),INDIRECT($F$1&amp;dbP!$D$2&amp;":"&amp;dbP!$D$2),"&gt;="&amp;Z$6,INDIRECT($F$1&amp;dbP!$D$2&amp;":"&amp;dbP!$D$2),"&lt;="&amp;Z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A420" s="1">
        <f ca="1">SUMIFS(INDIRECT($F$1&amp;$F420&amp;":"&amp;$F420),INDIRECT($F$1&amp;dbP!$D$2&amp;":"&amp;dbP!$D$2),"&gt;="&amp;AA$6,INDIRECT($F$1&amp;dbP!$D$2&amp;":"&amp;dbP!$D$2),"&lt;="&amp;AA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B420" s="1">
        <f ca="1">SUMIFS(INDIRECT($F$1&amp;$F420&amp;":"&amp;$F420),INDIRECT($F$1&amp;dbP!$D$2&amp;":"&amp;dbP!$D$2),"&gt;="&amp;AB$6,INDIRECT($F$1&amp;dbP!$D$2&amp;":"&amp;dbP!$D$2),"&lt;="&amp;AB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C420" s="1">
        <f ca="1">SUMIFS(INDIRECT($F$1&amp;$F420&amp;":"&amp;$F420),INDIRECT($F$1&amp;dbP!$D$2&amp;":"&amp;dbP!$D$2),"&gt;="&amp;AC$6,INDIRECT($F$1&amp;dbP!$D$2&amp;":"&amp;dbP!$D$2),"&lt;="&amp;AC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D420" s="1">
        <f ca="1">SUMIFS(INDIRECT($F$1&amp;$F420&amp;":"&amp;$F420),INDIRECT($F$1&amp;dbP!$D$2&amp;":"&amp;dbP!$D$2),"&gt;="&amp;AD$6,INDIRECT($F$1&amp;dbP!$D$2&amp;":"&amp;dbP!$D$2),"&lt;="&amp;AD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E420" s="1">
        <f ca="1">SUMIFS(INDIRECT($F$1&amp;$F420&amp;":"&amp;$F420),INDIRECT($F$1&amp;dbP!$D$2&amp;":"&amp;dbP!$D$2),"&gt;="&amp;AE$6,INDIRECT($F$1&amp;dbP!$D$2&amp;":"&amp;dbP!$D$2),"&lt;="&amp;AE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F420" s="1">
        <f ca="1">SUMIFS(INDIRECT($F$1&amp;$F420&amp;":"&amp;$F420),INDIRECT($F$1&amp;dbP!$D$2&amp;":"&amp;dbP!$D$2),"&gt;="&amp;AF$6,INDIRECT($F$1&amp;dbP!$D$2&amp;":"&amp;dbP!$D$2),"&lt;="&amp;AF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G420" s="1">
        <f ca="1">SUMIFS(INDIRECT($F$1&amp;$F420&amp;":"&amp;$F420),INDIRECT($F$1&amp;dbP!$D$2&amp;":"&amp;dbP!$D$2),"&gt;="&amp;AG$6,INDIRECT($F$1&amp;dbP!$D$2&amp;":"&amp;dbP!$D$2),"&lt;="&amp;AG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H420" s="1">
        <f ca="1">SUMIFS(INDIRECT($F$1&amp;$F420&amp;":"&amp;$F420),INDIRECT($F$1&amp;dbP!$D$2&amp;":"&amp;dbP!$D$2),"&gt;="&amp;AH$6,INDIRECT($F$1&amp;dbP!$D$2&amp;":"&amp;dbP!$D$2),"&lt;="&amp;AH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I420" s="1">
        <f ca="1">SUMIFS(INDIRECT($F$1&amp;$F420&amp;":"&amp;$F420),INDIRECT($F$1&amp;dbP!$D$2&amp;":"&amp;dbP!$D$2),"&gt;="&amp;AI$6,INDIRECT($F$1&amp;dbP!$D$2&amp;":"&amp;dbP!$D$2),"&lt;="&amp;AI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J420" s="1">
        <f ca="1">SUMIFS(INDIRECT($F$1&amp;$F420&amp;":"&amp;$F420),INDIRECT($F$1&amp;dbP!$D$2&amp;":"&amp;dbP!$D$2),"&gt;="&amp;AJ$6,INDIRECT($F$1&amp;dbP!$D$2&amp;":"&amp;dbP!$D$2),"&lt;="&amp;AJ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K420" s="1">
        <f ca="1">SUMIFS(INDIRECT($F$1&amp;$F420&amp;":"&amp;$F420),INDIRECT($F$1&amp;dbP!$D$2&amp;":"&amp;dbP!$D$2),"&gt;="&amp;AK$6,INDIRECT($F$1&amp;dbP!$D$2&amp;":"&amp;dbP!$D$2),"&lt;="&amp;AK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L420" s="1">
        <f ca="1">SUMIFS(INDIRECT($F$1&amp;$F420&amp;":"&amp;$F420),INDIRECT($F$1&amp;dbP!$D$2&amp;":"&amp;dbP!$D$2),"&gt;="&amp;AL$6,INDIRECT($F$1&amp;dbP!$D$2&amp;":"&amp;dbP!$D$2),"&lt;="&amp;AL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M420" s="1">
        <f ca="1">SUMIFS(INDIRECT($F$1&amp;$F420&amp;":"&amp;$F420),INDIRECT($F$1&amp;dbP!$D$2&amp;":"&amp;dbP!$D$2),"&gt;="&amp;AM$6,INDIRECT($F$1&amp;dbP!$D$2&amp;":"&amp;dbP!$D$2),"&lt;="&amp;AM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N420" s="1">
        <f ca="1">SUMIFS(INDIRECT($F$1&amp;$F420&amp;":"&amp;$F420),INDIRECT($F$1&amp;dbP!$D$2&amp;":"&amp;dbP!$D$2),"&gt;="&amp;AN$6,INDIRECT($F$1&amp;dbP!$D$2&amp;":"&amp;dbP!$D$2),"&lt;="&amp;AN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O420" s="1">
        <f ca="1">SUMIFS(INDIRECT($F$1&amp;$F420&amp;":"&amp;$F420),INDIRECT($F$1&amp;dbP!$D$2&amp;":"&amp;dbP!$D$2),"&gt;="&amp;AO$6,INDIRECT($F$1&amp;dbP!$D$2&amp;":"&amp;dbP!$D$2),"&lt;="&amp;AO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P420" s="1">
        <f ca="1">SUMIFS(INDIRECT($F$1&amp;$F420&amp;":"&amp;$F420),INDIRECT($F$1&amp;dbP!$D$2&amp;":"&amp;dbP!$D$2),"&gt;="&amp;AP$6,INDIRECT($F$1&amp;dbP!$D$2&amp;":"&amp;dbP!$D$2),"&lt;="&amp;AP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Q420" s="1">
        <f ca="1">SUMIFS(INDIRECT($F$1&amp;$F420&amp;":"&amp;$F420),INDIRECT($F$1&amp;dbP!$D$2&amp;":"&amp;dbP!$D$2),"&gt;="&amp;AQ$6,INDIRECT($F$1&amp;dbP!$D$2&amp;":"&amp;dbP!$D$2),"&lt;="&amp;AQ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R420" s="1">
        <f ca="1">SUMIFS(INDIRECT($F$1&amp;$F420&amp;":"&amp;$F420),INDIRECT($F$1&amp;dbP!$D$2&amp;":"&amp;dbP!$D$2),"&gt;="&amp;AR$6,INDIRECT($F$1&amp;dbP!$D$2&amp;":"&amp;dbP!$D$2),"&lt;="&amp;AR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S420" s="1">
        <f ca="1">SUMIFS(INDIRECT($F$1&amp;$F420&amp;":"&amp;$F420),INDIRECT($F$1&amp;dbP!$D$2&amp;":"&amp;dbP!$D$2),"&gt;="&amp;AS$6,INDIRECT($F$1&amp;dbP!$D$2&amp;":"&amp;dbP!$D$2),"&lt;="&amp;AS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T420" s="1">
        <f ca="1">SUMIFS(INDIRECT($F$1&amp;$F420&amp;":"&amp;$F420),INDIRECT($F$1&amp;dbP!$D$2&amp;":"&amp;dbP!$D$2),"&gt;="&amp;AT$6,INDIRECT($F$1&amp;dbP!$D$2&amp;":"&amp;dbP!$D$2),"&lt;="&amp;AT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U420" s="1">
        <f ca="1">SUMIFS(INDIRECT($F$1&amp;$F420&amp;":"&amp;$F420),INDIRECT($F$1&amp;dbP!$D$2&amp;":"&amp;dbP!$D$2),"&gt;="&amp;AU$6,INDIRECT($F$1&amp;dbP!$D$2&amp;":"&amp;dbP!$D$2),"&lt;="&amp;AU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V420" s="1">
        <f ca="1">SUMIFS(INDIRECT($F$1&amp;$F420&amp;":"&amp;$F420),INDIRECT($F$1&amp;dbP!$D$2&amp;":"&amp;dbP!$D$2),"&gt;="&amp;AV$6,INDIRECT($F$1&amp;dbP!$D$2&amp;":"&amp;dbP!$D$2),"&lt;="&amp;AV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W420" s="1">
        <f ca="1">SUMIFS(INDIRECT($F$1&amp;$F420&amp;":"&amp;$F420),INDIRECT($F$1&amp;dbP!$D$2&amp;":"&amp;dbP!$D$2),"&gt;="&amp;AW$6,INDIRECT($F$1&amp;dbP!$D$2&amp;":"&amp;dbP!$D$2),"&lt;="&amp;AW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X420" s="1">
        <f ca="1">SUMIFS(INDIRECT($F$1&amp;$F420&amp;":"&amp;$F420),INDIRECT($F$1&amp;dbP!$D$2&amp;":"&amp;dbP!$D$2),"&gt;="&amp;AX$6,INDIRECT($F$1&amp;dbP!$D$2&amp;":"&amp;dbP!$D$2),"&lt;="&amp;AX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Y420" s="1">
        <f ca="1">SUMIFS(INDIRECT($F$1&amp;$F420&amp;":"&amp;$F420),INDIRECT($F$1&amp;dbP!$D$2&amp;":"&amp;dbP!$D$2),"&gt;="&amp;AY$6,INDIRECT($F$1&amp;dbP!$D$2&amp;":"&amp;dbP!$D$2),"&lt;="&amp;AY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AZ420" s="1">
        <f ca="1">SUMIFS(INDIRECT($F$1&amp;$F420&amp;":"&amp;$F420),INDIRECT($F$1&amp;dbP!$D$2&amp;":"&amp;dbP!$D$2),"&gt;="&amp;AZ$6,INDIRECT($F$1&amp;dbP!$D$2&amp;":"&amp;dbP!$D$2),"&lt;="&amp;AZ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A420" s="1">
        <f ca="1">SUMIFS(INDIRECT($F$1&amp;$F420&amp;":"&amp;$F420),INDIRECT($F$1&amp;dbP!$D$2&amp;":"&amp;dbP!$D$2),"&gt;="&amp;BA$6,INDIRECT($F$1&amp;dbP!$D$2&amp;":"&amp;dbP!$D$2),"&lt;="&amp;BA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B420" s="1">
        <f ca="1">SUMIFS(INDIRECT($F$1&amp;$F420&amp;":"&amp;$F420),INDIRECT($F$1&amp;dbP!$D$2&amp;":"&amp;dbP!$D$2),"&gt;="&amp;BB$6,INDIRECT($F$1&amp;dbP!$D$2&amp;":"&amp;dbP!$D$2),"&lt;="&amp;BB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C420" s="1">
        <f ca="1">SUMIFS(INDIRECT($F$1&amp;$F420&amp;":"&amp;$F420),INDIRECT($F$1&amp;dbP!$D$2&amp;":"&amp;dbP!$D$2),"&gt;="&amp;BC$6,INDIRECT($F$1&amp;dbP!$D$2&amp;":"&amp;dbP!$D$2),"&lt;="&amp;BC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D420" s="1">
        <f ca="1">SUMIFS(INDIRECT($F$1&amp;$F420&amp;":"&amp;$F420),INDIRECT($F$1&amp;dbP!$D$2&amp;":"&amp;dbP!$D$2),"&gt;="&amp;BD$6,INDIRECT($F$1&amp;dbP!$D$2&amp;":"&amp;dbP!$D$2),"&lt;="&amp;BD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  <c r="BE420" s="1">
        <f ca="1">SUMIFS(INDIRECT($F$1&amp;$F420&amp;":"&amp;$F420),INDIRECT($F$1&amp;dbP!$D$2&amp;":"&amp;dbP!$D$2),"&gt;="&amp;BE$6,INDIRECT($F$1&amp;dbP!$D$2&amp;":"&amp;dbP!$D$2),"&lt;="&amp;BE$7,INDIRECT($F$1&amp;dbP!$O$2&amp;":"&amp;dbP!$O$2),$H420,INDIRECT($F$1&amp;dbP!$P$2&amp;":"&amp;dbP!$P$2),IF($I420=$J420,"*",$I420),INDIRECT($F$1&amp;dbP!$Q$2&amp;":"&amp;dbP!$Q$2),IF(OR($I420=$J420,"  "&amp;$I420=$J420),"*",RIGHT($J420,LEN($J420)-4)),INDIRECT($F$1&amp;dbP!$AC$2&amp;":"&amp;dbP!$AC$2),RepP!$J$3)</f>
        <v>0</v>
      </c>
    </row>
    <row r="421" spans="2:57" x14ac:dyDescent="0.3">
      <c r="B421" s="1">
        <f>MAX(B$246:B420)+1</f>
        <v>176</v>
      </c>
      <c r="D421" s="1" t="str">
        <f ca="1">INDIRECT($B$1&amp;Items!T$2&amp;$B421)</f>
        <v>CF(-)</v>
      </c>
      <c r="F421" s="1" t="str">
        <f ca="1">INDIRECT($B$1&amp;Items!P$2&amp;$B421)</f>
        <v>AA</v>
      </c>
      <c r="H421" s="13" t="str">
        <f ca="1">INDIRECT($B$1&amp;Items!M$2&amp;$B421)</f>
        <v>Оплата капзатрат</v>
      </c>
      <c r="I421" s="13" t="str">
        <f ca="1">IF(INDIRECT($B$1&amp;Items!N$2&amp;$B421)="",H421,INDIRECT($B$1&amp;Items!N$2&amp;$B421))</f>
        <v>Основные средства - тип - 3</v>
      </c>
      <c r="J421" s="1" t="str">
        <f ca="1">IF(INDIRECT($B$1&amp;Items!O$2&amp;$B421)="",IF(H421&lt;&gt;I421,"  "&amp;I421,I421),"    "&amp;INDIRECT($B$1&amp;Items!O$2&amp;$B421))</f>
        <v xml:space="preserve">    Капзатраты - тип - 3 - 5</v>
      </c>
      <c r="S421" s="1">
        <f ca="1">SUM($U421:INDIRECT(ADDRESS(ROW(),SUMIFS($1:$1,$5:$5,MAX($5:$5)))))</f>
        <v>472011.83815784211</v>
      </c>
      <c r="V421" s="1">
        <f ca="1">SUMIFS(INDIRECT($F$1&amp;$F421&amp;":"&amp;$F421),INDIRECT($F$1&amp;dbP!$D$2&amp;":"&amp;dbP!$D$2),"&gt;="&amp;V$6,INDIRECT($F$1&amp;dbP!$D$2&amp;":"&amp;dbP!$D$2),"&lt;="&amp;V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W421" s="1">
        <f ca="1">SUMIFS(INDIRECT($F$1&amp;$F421&amp;":"&amp;$F421),INDIRECT($F$1&amp;dbP!$D$2&amp;":"&amp;dbP!$D$2),"&gt;="&amp;W$6,INDIRECT($F$1&amp;dbP!$D$2&amp;":"&amp;dbP!$D$2),"&lt;="&amp;W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472011.83815784211</v>
      </c>
      <c r="X421" s="1">
        <f ca="1">SUMIFS(INDIRECT($F$1&amp;$F421&amp;":"&amp;$F421),INDIRECT($F$1&amp;dbP!$D$2&amp;":"&amp;dbP!$D$2),"&gt;="&amp;X$6,INDIRECT($F$1&amp;dbP!$D$2&amp;":"&amp;dbP!$D$2),"&lt;="&amp;X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Y421" s="1">
        <f ca="1">SUMIFS(INDIRECT($F$1&amp;$F421&amp;":"&amp;$F421),INDIRECT($F$1&amp;dbP!$D$2&amp;":"&amp;dbP!$D$2),"&gt;="&amp;Y$6,INDIRECT($F$1&amp;dbP!$D$2&amp;":"&amp;dbP!$D$2),"&lt;="&amp;Y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Z421" s="1">
        <f ca="1">SUMIFS(INDIRECT($F$1&amp;$F421&amp;":"&amp;$F421),INDIRECT($F$1&amp;dbP!$D$2&amp;":"&amp;dbP!$D$2),"&gt;="&amp;Z$6,INDIRECT($F$1&amp;dbP!$D$2&amp;":"&amp;dbP!$D$2),"&lt;="&amp;Z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A421" s="1">
        <f ca="1">SUMIFS(INDIRECT($F$1&amp;$F421&amp;":"&amp;$F421),INDIRECT($F$1&amp;dbP!$D$2&amp;":"&amp;dbP!$D$2),"&gt;="&amp;AA$6,INDIRECT($F$1&amp;dbP!$D$2&amp;":"&amp;dbP!$D$2),"&lt;="&amp;AA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B421" s="1">
        <f ca="1">SUMIFS(INDIRECT($F$1&amp;$F421&amp;":"&amp;$F421),INDIRECT($F$1&amp;dbP!$D$2&amp;":"&amp;dbP!$D$2),"&gt;="&amp;AB$6,INDIRECT($F$1&amp;dbP!$D$2&amp;":"&amp;dbP!$D$2),"&lt;="&amp;AB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C421" s="1">
        <f ca="1">SUMIFS(INDIRECT($F$1&amp;$F421&amp;":"&amp;$F421),INDIRECT($F$1&amp;dbP!$D$2&amp;":"&amp;dbP!$D$2),"&gt;="&amp;AC$6,INDIRECT($F$1&amp;dbP!$D$2&amp;":"&amp;dbP!$D$2),"&lt;="&amp;AC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D421" s="1">
        <f ca="1">SUMIFS(INDIRECT($F$1&amp;$F421&amp;":"&amp;$F421),INDIRECT($F$1&amp;dbP!$D$2&amp;":"&amp;dbP!$D$2),"&gt;="&amp;AD$6,INDIRECT($F$1&amp;dbP!$D$2&amp;":"&amp;dbP!$D$2),"&lt;="&amp;AD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E421" s="1">
        <f ca="1">SUMIFS(INDIRECT($F$1&amp;$F421&amp;":"&amp;$F421),INDIRECT($F$1&amp;dbP!$D$2&amp;":"&amp;dbP!$D$2),"&gt;="&amp;AE$6,INDIRECT($F$1&amp;dbP!$D$2&amp;":"&amp;dbP!$D$2),"&lt;="&amp;AE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F421" s="1">
        <f ca="1">SUMIFS(INDIRECT($F$1&amp;$F421&amp;":"&amp;$F421),INDIRECT($F$1&amp;dbP!$D$2&amp;":"&amp;dbP!$D$2),"&gt;="&amp;AF$6,INDIRECT($F$1&amp;dbP!$D$2&amp;":"&amp;dbP!$D$2),"&lt;="&amp;AF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G421" s="1">
        <f ca="1">SUMIFS(INDIRECT($F$1&amp;$F421&amp;":"&amp;$F421),INDIRECT($F$1&amp;dbP!$D$2&amp;":"&amp;dbP!$D$2),"&gt;="&amp;AG$6,INDIRECT($F$1&amp;dbP!$D$2&amp;":"&amp;dbP!$D$2),"&lt;="&amp;AG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H421" s="1">
        <f ca="1">SUMIFS(INDIRECT($F$1&amp;$F421&amp;":"&amp;$F421),INDIRECT($F$1&amp;dbP!$D$2&amp;":"&amp;dbP!$D$2),"&gt;="&amp;AH$6,INDIRECT($F$1&amp;dbP!$D$2&amp;":"&amp;dbP!$D$2),"&lt;="&amp;AH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I421" s="1">
        <f ca="1">SUMIFS(INDIRECT($F$1&amp;$F421&amp;":"&amp;$F421),INDIRECT($F$1&amp;dbP!$D$2&amp;":"&amp;dbP!$D$2),"&gt;="&amp;AI$6,INDIRECT($F$1&amp;dbP!$D$2&amp;":"&amp;dbP!$D$2),"&lt;="&amp;AI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J421" s="1">
        <f ca="1">SUMIFS(INDIRECT($F$1&amp;$F421&amp;":"&amp;$F421),INDIRECT($F$1&amp;dbP!$D$2&amp;":"&amp;dbP!$D$2),"&gt;="&amp;AJ$6,INDIRECT($F$1&amp;dbP!$D$2&amp;":"&amp;dbP!$D$2),"&lt;="&amp;AJ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K421" s="1">
        <f ca="1">SUMIFS(INDIRECT($F$1&amp;$F421&amp;":"&amp;$F421),INDIRECT($F$1&amp;dbP!$D$2&amp;":"&amp;dbP!$D$2),"&gt;="&amp;AK$6,INDIRECT($F$1&amp;dbP!$D$2&amp;":"&amp;dbP!$D$2),"&lt;="&amp;AK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L421" s="1">
        <f ca="1">SUMIFS(INDIRECT($F$1&amp;$F421&amp;":"&amp;$F421),INDIRECT($F$1&amp;dbP!$D$2&amp;":"&amp;dbP!$D$2),"&gt;="&amp;AL$6,INDIRECT($F$1&amp;dbP!$D$2&amp;":"&amp;dbP!$D$2),"&lt;="&amp;AL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M421" s="1">
        <f ca="1">SUMIFS(INDIRECT($F$1&amp;$F421&amp;":"&amp;$F421),INDIRECT($F$1&amp;dbP!$D$2&amp;":"&amp;dbP!$D$2),"&gt;="&amp;AM$6,INDIRECT($F$1&amp;dbP!$D$2&amp;":"&amp;dbP!$D$2),"&lt;="&amp;AM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N421" s="1">
        <f ca="1">SUMIFS(INDIRECT($F$1&amp;$F421&amp;":"&amp;$F421),INDIRECT($F$1&amp;dbP!$D$2&amp;":"&amp;dbP!$D$2),"&gt;="&amp;AN$6,INDIRECT($F$1&amp;dbP!$D$2&amp;":"&amp;dbP!$D$2),"&lt;="&amp;AN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O421" s="1">
        <f ca="1">SUMIFS(INDIRECT($F$1&amp;$F421&amp;":"&amp;$F421),INDIRECT($F$1&amp;dbP!$D$2&amp;":"&amp;dbP!$D$2),"&gt;="&amp;AO$6,INDIRECT($F$1&amp;dbP!$D$2&amp;":"&amp;dbP!$D$2),"&lt;="&amp;AO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P421" s="1">
        <f ca="1">SUMIFS(INDIRECT($F$1&amp;$F421&amp;":"&amp;$F421),INDIRECT($F$1&amp;dbP!$D$2&amp;":"&amp;dbP!$D$2),"&gt;="&amp;AP$6,INDIRECT($F$1&amp;dbP!$D$2&amp;":"&amp;dbP!$D$2),"&lt;="&amp;AP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Q421" s="1">
        <f ca="1">SUMIFS(INDIRECT($F$1&amp;$F421&amp;":"&amp;$F421),INDIRECT($F$1&amp;dbP!$D$2&amp;":"&amp;dbP!$D$2),"&gt;="&amp;AQ$6,INDIRECT($F$1&amp;dbP!$D$2&amp;":"&amp;dbP!$D$2),"&lt;="&amp;AQ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R421" s="1">
        <f ca="1">SUMIFS(INDIRECT($F$1&amp;$F421&amp;":"&amp;$F421),INDIRECT($F$1&amp;dbP!$D$2&amp;":"&amp;dbP!$D$2),"&gt;="&amp;AR$6,INDIRECT($F$1&amp;dbP!$D$2&amp;":"&amp;dbP!$D$2),"&lt;="&amp;AR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S421" s="1">
        <f ca="1">SUMIFS(INDIRECT($F$1&amp;$F421&amp;":"&amp;$F421),INDIRECT($F$1&amp;dbP!$D$2&amp;":"&amp;dbP!$D$2),"&gt;="&amp;AS$6,INDIRECT($F$1&amp;dbP!$D$2&amp;":"&amp;dbP!$D$2),"&lt;="&amp;AS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T421" s="1">
        <f ca="1">SUMIFS(INDIRECT($F$1&amp;$F421&amp;":"&amp;$F421),INDIRECT($F$1&amp;dbP!$D$2&amp;":"&amp;dbP!$D$2),"&gt;="&amp;AT$6,INDIRECT($F$1&amp;dbP!$D$2&amp;":"&amp;dbP!$D$2),"&lt;="&amp;AT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U421" s="1">
        <f ca="1">SUMIFS(INDIRECT($F$1&amp;$F421&amp;":"&amp;$F421),INDIRECT($F$1&amp;dbP!$D$2&amp;":"&amp;dbP!$D$2),"&gt;="&amp;AU$6,INDIRECT($F$1&amp;dbP!$D$2&amp;":"&amp;dbP!$D$2),"&lt;="&amp;AU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V421" s="1">
        <f ca="1">SUMIFS(INDIRECT($F$1&amp;$F421&amp;":"&amp;$F421),INDIRECT($F$1&amp;dbP!$D$2&amp;":"&amp;dbP!$D$2),"&gt;="&amp;AV$6,INDIRECT($F$1&amp;dbP!$D$2&amp;":"&amp;dbP!$D$2),"&lt;="&amp;AV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W421" s="1">
        <f ca="1">SUMIFS(INDIRECT($F$1&amp;$F421&amp;":"&amp;$F421),INDIRECT($F$1&amp;dbP!$D$2&amp;":"&amp;dbP!$D$2),"&gt;="&amp;AW$6,INDIRECT($F$1&amp;dbP!$D$2&amp;":"&amp;dbP!$D$2),"&lt;="&amp;AW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X421" s="1">
        <f ca="1">SUMIFS(INDIRECT($F$1&amp;$F421&amp;":"&amp;$F421),INDIRECT($F$1&amp;dbP!$D$2&amp;":"&amp;dbP!$D$2),"&gt;="&amp;AX$6,INDIRECT($F$1&amp;dbP!$D$2&amp;":"&amp;dbP!$D$2),"&lt;="&amp;AX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Y421" s="1">
        <f ca="1">SUMIFS(INDIRECT($F$1&amp;$F421&amp;":"&amp;$F421),INDIRECT($F$1&amp;dbP!$D$2&amp;":"&amp;dbP!$D$2),"&gt;="&amp;AY$6,INDIRECT($F$1&amp;dbP!$D$2&amp;":"&amp;dbP!$D$2),"&lt;="&amp;AY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AZ421" s="1">
        <f ca="1">SUMIFS(INDIRECT($F$1&amp;$F421&amp;":"&amp;$F421),INDIRECT($F$1&amp;dbP!$D$2&amp;":"&amp;dbP!$D$2),"&gt;="&amp;AZ$6,INDIRECT($F$1&amp;dbP!$D$2&amp;":"&amp;dbP!$D$2),"&lt;="&amp;AZ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A421" s="1">
        <f ca="1">SUMIFS(INDIRECT($F$1&amp;$F421&amp;":"&amp;$F421),INDIRECT($F$1&amp;dbP!$D$2&amp;":"&amp;dbP!$D$2),"&gt;="&amp;BA$6,INDIRECT($F$1&amp;dbP!$D$2&amp;":"&amp;dbP!$D$2),"&lt;="&amp;BA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B421" s="1">
        <f ca="1">SUMIFS(INDIRECT($F$1&amp;$F421&amp;":"&amp;$F421),INDIRECT($F$1&amp;dbP!$D$2&amp;":"&amp;dbP!$D$2),"&gt;="&amp;BB$6,INDIRECT($F$1&amp;dbP!$D$2&amp;":"&amp;dbP!$D$2),"&lt;="&amp;BB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C421" s="1">
        <f ca="1">SUMIFS(INDIRECT($F$1&amp;$F421&amp;":"&amp;$F421),INDIRECT($F$1&amp;dbP!$D$2&amp;":"&amp;dbP!$D$2),"&gt;="&amp;BC$6,INDIRECT($F$1&amp;dbP!$D$2&amp;":"&amp;dbP!$D$2),"&lt;="&amp;BC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D421" s="1">
        <f ca="1">SUMIFS(INDIRECT($F$1&amp;$F421&amp;":"&amp;$F421),INDIRECT($F$1&amp;dbP!$D$2&amp;":"&amp;dbP!$D$2),"&gt;="&amp;BD$6,INDIRECT($F$1&amp;dbP!$D$2&amp;":"&amp;dbP!$D$2),"&lt;="&amp;BD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  <c r="BE421" s="1">
        <f ca="1">SUMIFS(INDIRECT($F$1&amp;$F421&amp;":"&amp;$F421),INDIRECT($F$1&amp;dbP!$D$2&amp;":"&amp;dbP!$D$2),"&gt;="&amp;BE$6,INDIRECT($F$1&amp;dbP!$D$2&amp;":"&amp;dbP!$D$2),"&lt;="&amp;BE$7,INDIRECT($F$1&amp;dbP!$O$2&amp;":"&amp;dbP!$O$2),$H421,INDIRECT($F$1&amp;dbP!$P$2&amp;":"&amp;dbP!$P$2),IF($I421=$J421,"*",$I421),INDIRECT($F$1&amp;dbP!$Q$2&amp;":"&amp;dbP!$Q$2),IF(OR($I421=$J421,"  "&amp;$I421=$J421),"*",RIGHT($J421,LEN($J421)-4)),INDIRECT($F$1&amp;dbP!$AC$2&amp;":"&amp;dbP!$AC$2),RepP!$J$3)</f>
        <v>0</v>
      </c>
    </row>
    <row r="422" spans="2:57" x14ac:dyDescent="0.3">
      <c r="B422" s="1">
        <f>MAX(B$246:B421)+1</f>
        <v>177</v>
      </c>
      <c r="D422" s="1" t="str">
        <f ca="1">INDIRECT($B$1&amp;Items!T$2&amp;$B422)</f>
        <v>CF(-)</v>
      </c>
      <c r="F422" s="1" t="str">
        <f ca="1">INDIRECT($B$1&amp;Items!P$2&amp;$B422)</f>
        <v>AA</v>
      </c>
      <c r="H422" s="13" t="str">
        <f ca="1">INDIRECT($B$1&amp;Items!M$2&amp;$B422)</f>
        <v>Оплата капзатрат</v>
      </c>
      <c r="I422" s="13" t="str">
        <f ca="1">IF(INDIRECT($B$1&amp;Items!N$2&amp;$B422)="",H422,INDIRECT($B$1&amp;Items!N$2&amp;$B422))</f>
        <v>Основные средства - тип - 3</v>
      </c>
      <c r="J422" s="1" t="str">
        <f ca="1">IF(INDIRECT($B$1&amp;Items!O$2&amp;$B422)="",IF(H422&lt;&gt;I422,"  "&amp;I422,I422),"    "&amp;INDIRECT($B$1&amp;Items!O$2&amp;$B422))</f>
        <v xml:space="preserve">    Капзатраты - тип - 3 - 6</v>
      </c>
      <c r="S422" s="1">
        <f ca="1">SUM($U422:INDIRECT(ADDRESS(ROW(),SUMIFS($1:$1,$5:$5,MAX($5:$5)))))</f>
        <v>2206134.7961425781</v>
      </c>
      <c r="V422" s="1">
        <f ca="1">SUMIFS(INDIRECT($F$1&amp;$F422&amp;":"&amp;$F422),INDIRECT($F$1&amp;dbP!$D$2&amp;":"&amp;dbP!$D$2),"&gt;="&amp;V$6,INDIRECT($F$1&amp;dbP!$D$2&amp;":"&amp;dbP!$D$2),"&lt;="&amp;V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W422" s="1">
        <f ca="1">SUMIFS(INDIRECT($F$1&amp;$F422&amp;":"&amp;$F422),INDIRECT($F$1&amp;dbP!$D$2&amp;":"&amp;dbP!$D$2),"&gt;="&amp;W$6,INDIRECT($F$1&amp;dbP!$D$2&amp;":"&amp;dbP!$D$2),"&lt;="&amp;W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2206134.7961425781</v>
      </c>
      <c r="X422" s="1">
        <f ca="1">SUMIFS(INDIRECT($F$1&amp;$F422&amp;":"&amp;$F422),INDIRECT($F$1&amp;dbP!$D$2&amp;":"&amp;dbP!$D$2),"&gt;="&amp;X$6,INDIRECT($F$1&amp;dbP!$D$2&amp;":"&amp;dbP!$D$2),"&lt;="&amp;X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Y422" s="1">
        <f ca="1">SUMIFS(INDIRECT($F$1&amp;$F422&amp;":"&amp;$F422),INDIRECT($F$1&amp;dbP!$D$2&amp;":"&amp;dbP!$D$2),"&gt;="&amp;Y$6,INDIRECT($F$1&amp;dbP!$D$2&amp;":"&amp;dbP!$D$2),"&lt;="&amp;Y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Z422" s="1">
        <f ca="1">SUMIFS(INDIRECT($F$1&amp;$F422&amp;":"&amp;$F422),INDIRECT($F$1&amp;dbP!$D$2&amp;":"&amp;dbP!$D$2),"&gt;="&amp;Z$6,INDIRECT($F$1&amp;dbP!$D$2&amp;":"&amp;dbP!$D$2),"&lt;="&amp;Z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A422" s="1">
        <f ca="1">SUMIFS(INDIRECT($F$1&amp;$F422&amp;":"&amp;$F422),INDIRECT($F$1&amp;dbP!$D$2&amp;":"&amp;dbP!$D$2),"&gt;="&amp;AA$6,INDIRECT($F$1&amp;dbP!$D$2&amp;":"&amp;dbP!$D$2),"&lt;="&amp;AA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B422" s="1">
        <f ca="1">SUMIFS(INDIRECT($F$1&amp;$F422&amp;":"&amp;$F422),INDIRECT($F$1&amp;dbP!$D$2&amp;":"&amp;dbP!$D$2),"&gt;="&amp;AB$6,INDIRECT($F$1&amp;dbP!$D$2&amp;":"&amp;dbP!$D$2),"&lt;="&amp;AB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C422" s="1">
        <f ca="1">SUMIFS(INDIRECT($F$1&amp;$F422&amp;":"&amp;$F422),INDIRECT($F$1&amp;dbP!$D$2&amp;":"&amp;dbP!$D$2),"&gt;="&amp;AC$6,INDIRECT($F$1&amp;dbP!$D$2&amp;":"&amp;dbP!$D$2),"&lt;="&amp;AC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D422" s="1">
        <f ca="1">SUMIFS(INDIRECT($F$1&amp;$F422&amp;":"&amp;$F422),INDIRECT($F$1&amp;dbP!$D$2&amp;":"&amp;dbP!$D$2),"&gt;="&amp;AD$6,INDIRECT($F$1&amp;dbP!$D$2&amp;":"&amp;dbP!$D$2),"&lt;="&amp;AD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E422" s="1">
        <f ca="1">SUMIFS(INDIRECT($F$1&amp;$F422&amp;":"&amp;$F422),INDIRECT($F$1&amp;dbP!$D$2&amp;":"&amp;dbP!$D$2),"&gt;="&amp;AE$6,INDIRECT($F$1&amp;dbP!$D$2&amp;":"&amp;dbP!$D$2),"&lt;="&amp;AE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F422" s="1">
        <f ca="1">SUMIFS(INDIRECT($F$1&amp;$F422&amp;":"&amp;$F422),INDIRECT($F$1&amp;dbP!$D$2&amp;":"&amp;dbP!$D$2),"&gt;="&amp;AF$6,INDIRECT($F$1&amp;dbP!$D$2&amp;":"&amp;dbP!$D$2),"&lt;="&amp;AF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G422" s="1">
        <f ca="1">SUMIFS(INDIRECT($F$1&amp;$F422&amp;":"&amp;$F422),INDIRECT($F$1&amp;dbP!$D$2&amp;":"&amp;dbP!$D$2),"&gt;="&amp;AG$6,INDIRECT($F$1&amp;dbP!$D$2&amp;":"&amp;dbP!$D$2),"&lt;="&amp;AG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H422" s="1">
        <f ca="1">SUMIFS(INDIRECT($F$1&amp;$F422&amp;":"&amp;$F422),INDIRECT($F$1&amp;dbP!$D$2&amp;":"&amp;dbP!$D$2),"&gt;="&amp;AH$6,INDIRECT($F$1&amp;dbP!$D$2&amp;":"&amp;dbP!$D$2),"&lt;="&amp;AH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I422" s="1">
        <f ca="1">SUMIFS(INDIRECT($F$1&amp;$F422&amp;":"&amp;$F422),INDIRECT($F$1&amp;dbP!$D$2&amp;":"&amp;dbP!$D$2),"&gt;="&amp;AI$6,INDIRECT($F$1&amp;dbP!$D$2&amp;":"&amp;dbP!$D$2),"&lt;="&amp;AI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J422" s="1">
        <f ca="1">SUMIFS(INDIRECT($F$1&amp;$F422&amp;":"&amp;$F422),INDIRECT($F$1&amp;dbP!$D$2&amp;":"&amp;dbP!$D$2),"&gt;="&amp;AJ$6,INDIRECT($F$1&amp;dbP!$D$2&amp;":"&amp;dbP!$D$2),"&lt;="&amp;AJ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K422" s="1">
        <f ca="1">SUMIFS(INDIRECT($F$1&amp;$F422&amp;":"&amp;$F422),INDIRECT($F$1&amp;dbP!$D$2&amp;":"&amp;dbP!$D$2),"&gt;="&amp;AK$6,INDIRECT($F$1&amp;dbP!$D$2&amp;":"&amp;dbP!$D$2),"&lt;="&amp;AK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L422" s="1">
        <f ca="1">SUMIFS(INDIRECT($F$1&amp;$F422&amp;":"&amp;$F422),INDIRECT($F$1&amp;dbP!$D$2&amp;":"&amp;dbP!$D$2),"&gt;="&amp;AL$6,INDIRECT($F$1&amp;dbP!$D$2&amp;":"&amp;dbP!$D$2),"&lt;="&amp;AL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M422" s="1">
        <f ca="1">SUMIFS(INDIRECT($F$1&amp;$F422&amp;":"&amp;$F422),INDIRECT($F$1&amp;dbP!$D$2&amp;":"&amp;dbP!$D$2),"&gt;="&amp;AM$6,INDIRECT($F$1&amp;dbP!$D$2&amp;":"&amp;dbP!$D$2),"&lt;="&amp;AM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N422" s="1">
        <f ca="1">SUMIFS(INDIRECT($F$1&amp;$F422&amp;":"&amp;$F422),INDIRECT($F$1&amp;dbP!$D$2&amp;":"&amp;dbP!$D$2),"&gt;="&amp;AN$6,INDIRECT($F$1&amp;dbP!$D$2&amp;":"&amp;dbP!$D$2),"&lt;="&amp;AN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O422" s="1">
        <f ca="1">SUMIFS(INDIRECT($F$1&amp;$F422&amp;":"&amp;$F422),INDIRECT($F$1&amp;dbP!$D$2&amp;":"&amp;dbP!$D$2),"&gt;="&amp;AO$6,INDIRECT($F$1&amp;dbP!$D$2&amp;":"&amp;dbP!$D$2),"&lt;="&amp;AO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P422" s="1">
        <f ca="1">SUMIFS(INDIRECT($F$1&amp;$F422&amp;":"&amp;$F422),INDIRECT($F$1&amp;dbP!$D$2&amp;":"&amp;dbP!$D$2),"&gt;="&amp;AP$6,INDIRECT($F$1&amp;dbP!$D$2&amp;":"&amp;dbP!$D$2),"&lt;="&amp;AP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Q422" s="1">
        <f ca="1">SUMIFS(INDIRECT($F$1&amp;$F422&amp;":"&amp;$F422),INDIRECT($F$1&amp;dbP!$D$2&amp;":"&amp;dbP!$D$2),"&gt;="&amp;AQ$6,INDIRECT($F$1&amp;dbP!$D$2&amp;":"&amp;dbP!$D$2),"&lt;="&amp;AQ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R422" s="1">
        <f ca="1">SUMIFS(INDIRECT($F$1&amp;$F422&amp;":"&amp;$F422),INDIRECT($F$1&amp;dbP!$D$2&amp;":"&amp;dbP!$D$2),"&gt;="&amp;AR$6,INDIRECT($F$1&amp;dbP!$D$2&amp;":"&amp;dbP!$D$2),"&lt;="&amp;AR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S422" s="1">
        <f ca="1">SUMIFS(INDIRECT($F$1&amp;$F422&amp;":"&amp;$F422),INDIRECT($F$1&amp;dbP!$D$2&amp;":"&amp;dbP!$D$2),"&gt;="&amp;AS$6,INDIRECT($F$1&amp;dbP!$D$2&amp;":"&amp;dbP!$D$2),"&lt;="&amp;AS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T422" s="1">
        <f ca="1">SUMIFS(INDIRECT($F$1&amp;$F422&amp;":"&amp;$F422),INDIRECT($F$1&amp;dbP!$D$2&amp;":"&amp;dbP!$D$2),"&gt;="&amp;AT$6,INDIRECT($F$1&amp;dbP!$D$2&amp;":"&amp;dbP!$D$2),"&lt;="&amp;AT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U422" s="1">
        <f ca="1">SUMIFS(INDIRECT($F$1&amp;$F422&amp;":"&amp;$F422),INDIRECT($F$1&amp;dbP!$D$2&amp;":"&amp;dbP!$D$2),"&gt;="&amp;AU$6,INDIRECT($F$1&amp;dbP!$D$2&amp;":"&amp;dbP!$D$2),"&lt;="&amp;AU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V422" s="1">
        <f ca="1">SUMIFS(INDIRECT($F$1&amp;$F422&amp;":"&amp;$F422),INDIRECT($F$1&amp;dbP!$D$2&amp;":"&amp;dbP!$D$2),"&gt;="&amp;AV$6,INDIRECT($F$1&amp;dbP!$D$2&amp;":"&amp;dbP!$D$2),"&lt;="&amp;AV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W422" s="1">
        <f ca="1">SUMIFS(INDIRECT($F$1&amp;$F422&amp;":"&amp;$F422),INDIRECT($F$1&amp;dbP!$D$2&amp;":"&amp;dbP!$D$2),"&gt;="&amp;AW$6,INDIRECT($F$1&amp;dbP!$D$2&amp;":"&amp;dbP!$D$2),"&lt;="&amp;AW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X422" s="1">
        <f ca="1">SUMIFS(INDIRECT($F$1&amp;$F422&amp;":"&amp;$F422),INDIRECT($F$1&amp;dbP!$D$2&amp;":"&amp;dbP!$D$2),"&gt;="&amp;AX$6,INDIRECT($F$1&amp;dbP!$D$2&amp;":"&amp;dbP!$D$2),"&lt;="&amp;AX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Y422" s="1">
        <f ca="1">SUMIFS(INDIRECT($F$1&amp;$F422&amp;":"&amp;$F422),INDIRECT($F$1&amp;dbP!$D$2&amp;":"&amp;dbP!$D$2),"&gt;="&amp;AY$6,INDIRECT($F$1&amp;dbP!$D$2&amp;":"&amp;dbP!$D$2),"&lt;="&amp;AY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AZ422" s="1">
        <f ca="1">SUMIFS(INDIRECT($F$1&amp;$F422&amp;":"&amp;$F422),INDIRECT($F$1&amp;dbP!$D$2&amp;":"&amp;dbP!$D$2),"&gt;="&amp;AZ$6,INDIRECT($F$1&amp;dbP!$D$2&amp;":"&amp;dbP!$D$2),"&lt;="&amp;AZ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A422" s="1">
        <f ca="1">SUMIFS(INDIRECT($F$1&amp;$F422&amp;":"&amp;$F422),INDIRECT($F$1&amp;dbP!$D$2&amp;":"&amp;dbP!$D$2),"&gt;="&amp;BA$6,INDIRECT($F$1&amp;dbP!$D$2&amp;":"&amp;dbP!$D$2),"&lt;="&amp;BA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B422" s="1">
        <f ca="1">SUMIFS(INDIRECT($F$1&amp;$F422&amp;":"&amp;$F422),INDIRECT($F$1&amp;dbP!$D$2&amp;":"&amp;dbP!$D$2),"&gt;="&amp;BB$6,INDIRECT($F$1&amp;dbP!$D$2&amp;":"&amp;dbP!$D$2),"&lt;="&amp;BB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C422" s="1">
        <f ca="1">SUMIFS(INDIRECT($F$1&amp;$F422&amp;":"&amp;$F422),INDIRECT($F$1&amp;dbP!$D$2&amp;":"&amp;dbP!$D$2),"&gt;="&amp;BC$6,INDIRECT($F$1&amp;dbP!$D$2&amp;":"&amp;dbP!$D$2),"&lt;="&amp;BC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D422" s="1">
        <f ca="1">SUMIFS(INDIRECT($F$1&amp;$F422&amp;":"&amp;$F422),INDIRECT($F$1&amp;dbP!$D$2&amp;":"&amp;dbP!$D$2),"&gt;="&amp;BD$6,INDIRECT($F$1&amp;dbP!$D$2&amp;":"&amp;dbP!$D$2),"&lt;="&amp;BD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  <c r="BE422" s="1">
        <f ca="1">SUMIFS(INDIRECT($F$1&amp;$F422&amp;":"&amp;$F422),INDIRECT($F$1&amp;dbP!$D$2&amp;":"&amp;dbP!$D$2),"&gt;="&amp;BE$6,INDIRECT($F$1&amp;dbP!$D$2&amp;":"&amp;dbP!$D$2),"&lt;="&amp;BE$7,INDIRECT($F$1&amp;dbP!$O$2&amp;":"&amp;dbP!$O$2),$H422,INDIRECT($F$1&amp;dbP!$P$2&amp;":"&amp;dbP!$P$2),IF($I422=$J422,"*",$I422),INDIRECT($F$1&amp;dbP!$Q$2&amp;":"&amp;dbP!$Q$2),IF(OR($I422=$J422,"  "&amp;$I422=$J422),"*",RIGHT($J422,LEN($J422)-4)),INDIRECT($F$1&amp;dbP!$AC$2&amp;":"&amp;dbP!$AC$2),RepP!$J$3)</f>
        <v>0</v>
      </c>
    </row>
    <row r="423" spans="2:57" x14ac:dyDescent="0.3">
      <c r="B423" s="1">
        <f>MAX(B$246:B422)+1</f>
        <v>178</v>
      </c>
      <c r="D423" s="1" t="str">
        <f ca="1">INDIRECT($B$1&amp;Items!T$2&amp;$B423)</f>
        <v>CF(-)</v>
      </c>
      <c r="F423" s="1" t="str">
        <f ca="1">INDIRECT($B$1&amp;Items!P$2&amp;$B423)</f>
        <v>AA</v>
      </c>
      <c r="H423" s="13" t="str">
        <f ca="1">INDIRECT($B$1&amp;Items!M$2&amp;$B423)</f>
        <v>Оплата капзатрат</v>
      </c>
      <c r="I423" s="13" t="str">
        <f ca="1">IF(INDIRECT($B$1&amp;Items!N$2&amp;$B423)="",H423,INDIRECT($B$1&amp;Items!N$2&amp;$B423))</f>
        <v>Основные средства - тип - 3</v>
      </c>
      <c r="J423" s="1" t="str">
        <f ca="1">IF(INDIRECT($B$1&amp;Items!O$2&amp;$B423)="",IF(H423&lt;&gt;I423,"  "&amp;I423,I423),"    "&amp;INDIRECT($B$1&amp;Items!O$2&amp;$B423))</f>
        <v xml:space="preserve">    Капзатраты - тип - 3 - 7</v>
      </c>
      <c r="S423" s="1">
        <f ca="1">SUM($U423:INDIRECT(ADDRESS(ROW(),SUMIFS($1:$1,$5:$5,MAX($5:$5)))))</f>
        <v>1721370.7637489673</v>
      </c>
      <c r="V423" s="1">
        <f ca="1">SUMIFS(INDIRECT($F$1&amp;$F423&amp;":"&amp;$F423),INDIRECT($F$1&amp;dbP!$D$2&amp;":"&amp;dbP!$D$2),"&gt;="&amp;V$6,INDIRECT($F$1&amp;dbP!$D$2&amp;":"&amp;dbP!$D$2),"&lt;="&amp;V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W423" s="1">
        <f ca="1">SUMIFS(INDIRECT($F$1&amp;$F423&amp;":"&amp;$F423),INDIRECT($F$1&amp;dbP!$D$2&amp;":"&amp;dbP!$D$2),"&gt;="&amp;W$6,INDIRECT($F$1&amp;dbP!$D$2&amp;":"&amp;dbP!$D$2),"&lt;="&amp;W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1721370.7637489673</v>
      </c>
      <c r="X423" s="1">
        <f ca="1">SUMIFS(INDIRECT($F$1&amp;$F423&amp;":"&amp;$F423),INDIRECT($F$1&amp;dbP!$D$2&amp;":"&amp;dbP!$D$2),"&gt;="&amp;X$6,INDIRECT($F$1&amp;dbP!$D$2&amp;":"&amp;dbP!$D$2),"&lt;="&amp;X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Y423" s="1">
        <f ca="1">SUMIFS(INDIRECT($F$1&amp;$F423&amp;":"&amp;$F423),INDIRECT($F$1&amp;dbP!$D$2&amp;":"&amp;dbP!$D$2),"&gt;="&amp;Y$6,INDIRECT($F$1&amp;dbP!$D$2&amp;":"&amp;dbP!$D$2),"&lt;="&amp;Y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Z423" s="1">
        <f ca="1">SUMIFS(INDIRECT($F$1&amp;$F423&amp;":"&amp;$F423),INDIRECT($F$1&amp;dbP!$D$2&amp;":"&amp;dbP!$D$2),"&gt;="&amp;Z$6,INDIRECT($F$1&amp;dbP!$D$2&amp;":"&amp;dbP!$D$2),"&lt;="&amp;Z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A423" s="1">
        <f ca="1">SUMIFS(INDIRECT($F$1&amp;$F423&amp;":"&amp;$F423),INDIRECT($F$1&amp;dbP!$D$2&amp;":"&amp;dbP!$D$2),"&gt;="&amp;AA$6,INDIRECT($F$1&amp;dbP!$D$2&amp;":"&amp;dbP!$D$2),"&lt;="&amp;AA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B423" s="1">
        <f ca="1">SUMIFS(INDIRECT($F$1&amp;$F423&amp;":"&amp;$F423),INDIRECT($F$1&amp;dbP!$D$2&amp;":"&amp;dbP!$D$2),"&gt;="&amp;AB$6,INDIRECT($F$1&amp;dbP!$D$2&amp;":"&amp;dbP!$D$2),"&lt;="&amp;AB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C423" s="1">
        <f ca="1">SUMIFS(INDIRECT($F$1&amp;$F423&amp;":"&amp;$F423),INDIRECT($F$1&amp;dbP!$D$2&amp;":"&amp;dbP!$D$2),"&gt;="&amp;AC$6,INDIRECT($F$1&amp;dbP!$D$2&amp;":"&amp;dbP!$D$2),"&lt;="&amp;AC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D423" s="1">
        <f ca="1">SUMIFS(INDIRECT($F$1&amp;$F423&amp;":"&amp;$F423),INDIRECT($F$1&amp;dbP!$D$2&amp;":"&amp;dbP!$D$2),"&gt;="&amp;AD$6,INDIRECT($F$1&amp;dbP!$D$2&amp;":"&amp;dbP!$D$2),"&lt;="&amp;AD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E423" s="1">
        <f ca="1">SUMIFS(INDIRECT($F$1&amp;$F423&amp;":"&amp;$F423),INDIRECT($F$1&amp;dbP!$D$2&amp;":"&amp;dbP!$D$2),"&gt;="&amp;AE$6,INDIRECT($F$1&amp;dbP!$D$2&amp;":"&amp;dbP!$D$2),"&lt;="&amp;AE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F423" s="1">
        <f ca="1">SUMIFS(INDIRECT($F$1&amp;$F423&amp;":"&amp;$F423),INDIRECT($F$1&amp;dbP!$D$2&amp;":"&amp;dbP!$D$2),"&gt;="&amp;AF$6,INDIRECT($F$1&amp;dbP!$D$2&amp;":"&amp;dbP!$D$2),"&lt;="&amp;AF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G423" s="1">
        <f ca="1">SUMIFS(INDIRECT($F$1&amp;$F423&amp;":"&amp;$F423),INDIRECT($F$1&amp;dbP!$D$2&amp;":"&amp;dbP!$D$2),"&gt;="&amp;AG$6,INDIRECT($F$1&amp;dbP!$D$2&amp;":"&amp;dbP!$D$2),"&lt;="&amp;AG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H423" s="1">
        <f ca="1">SUMIFS(INDIRECT($F$1&amp;$F423&amp;":"&amp;$F423),INDIRECT($F$1&amp;dbP!$D$2&amp;":"&amp;dbP!$D$2),"&gt;="&amp;AH$6,INDIRECT($F$1&amp;dbP!$D$2&amp;":"&amp;dbP!$D$2),"&lt;="&amp;AH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I423" s="1">
        <f ca="1">SUMIFS(INDIRECT($F$1&amp;$F423&amp;":"&amp;$F423),INDIRECT($F$1&amp;dbP!$D$2&amp;":"&amp;dbP!$D$2),"&gt;="&amp;AI$6,INDIRECT($F$1&amp;dbP!$D$2&amp;":"&amp;dbP!$D$2),"&lt;="&amp;AI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J423" s="1">
        <f ca="1">SUMIFS(INDIRECT($F$1&amp;$F423&amp;":"&amp;$F423),INDIRECT($F$1&amp;dbP!$D$2&amp;":"&amp;dbP!$D$2),"&gt;="&amp;AJ$6,INDIRECT($F$1&amp;dbP!$D$2&amp;":"&amp;dbP!$D$2),"&lt;="&amp;AJ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K423" s="1">
        <f ca="1">SUMIFS(INDIRECT($F$1&amp;$F423&amp;":"&amp;$F423),INDIRECT($F$1&amp;dbP!$D$2&amp;":"&amp;dbP!$D$2),"&gt;="&amp;AK$6,INDIRECT($F$1&amp;dbP!$D$2&amp;":"&amp;dbP!$D$2),"&lt;="&amp;AK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L423" s="1">
        <f ca="1">SUMIFS(INDIRECT($F$1&amp;$F423&amp;":"&amp;$F423),INDIRECT($F$1&amp;dbP!$D$2&amp;":"&amp;dbP!$D$2),"&gt;="&amp;AL$6,INDIRECT($F$1&amp;dbP!$D$2&amp;":"&amp;dbP!$D$2),"&lt;="&amp;AL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M423" s="1">
        <f ca="1">SUMIFS(INDIRECT($F$1&amp;$F423&amp;":"&amp;$F423),INDIRECT($F$1&amp;dbP!$D$2&amp;":"&amp;dbP!$D$2),"&gt;="&amp;AM$6,INDIRECT($F$1&amp;dbP!$D$2&amp;":"&amp;dbP!$D$2),"&lt;="&amp;AM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N423" s="1">
        <f ca="1">SUMIFS(INDIRECT($F$1&amp;$F423&amp;":"&amp;$F423),INDIRECT($F$1&amp;dbP!$D$2&amp;":"&amp;dbP!$D$2),"&gt;="&amp;AN$6,INDIRECT($F$1&amp;dbP!$D$2&amp;":"&amp;dbP!$D$2),"&lt;="&amp;AN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O423" s="1">
        <f ca="1">SUMIFS(INDIRECT($F$1&amp;$F423&amp;":"&amp;$F423),INDIRECT($F$1&amp;dbP!$D$2&amp;":"&amp;dbP!$D$2),"&gt;="&amp;AO$6,INDIRECT($F$1&amp;dbP!$D$2&amp;":"&amp;dbP!$D$2),"&lt;="&amp;AO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P423" s="1">
        <f ca="1">SUMIFS(INDIRECT($F$1&amp;$F423&amp;":"&amp;$F423),INDIRECT($F$1&amp;dbP!$D$2&amp;":"&amp;dbP!$D$2),"&gt;="&amp;AP$6,INDIRECT($F$1&amp;dbP!$D$2&amp;":"&amp;dbP!$D$2),"&lt;="&amp;AP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Q423" s="1">
        <f ca="1">SUMIFS(INDIRECT($F$1&amp;$F423&amp;":"&amp;$F423),INDIRECT($F$1&amp;dbP!$D$2&amp;":"&amp;dbP!$D$2),"&gt;="&amp;AQ$6,INDIRECT($F$1&amp;dbP!$D$2&amp;":"&amp;dbP!$D$2),"&lt;="&amp;AQ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R423" s="1">
        <f ca="1">SUMIFS(INDIRECT($F$1&amp;$F423&amp;":"&amp;$F423),INDIRECT($F$1&amp;dbP!$D$2&amp;":"&amp;dbP!$D$2),"&gt;="&amp;AR$6,INDIRECT($F$1&amp;dbP!$D$2&amp;":"&amp;dbP!$D$2),"&lt;="&amp;AR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S423" s="1">
        <f ca="1">SUMIFS(INDIRECT($F$1&amp;$F423&amp;":"&amp;$F423),INDIRECT($F$1&amp;dbP!$D$2&amp;":"&amp;dbP!$D$2),"&gt;="&amp;AS$6,INDIRECT($F$1&amp;dbP!$D$2&amp;":"&amp;dbP!$D$2),"&lt;="&amp;AS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T423" s="1">
        <f ca="1">SUMIFS(INDIRECT($F$1&amp;$F423&amp;":"&amp;$F423),INDIRECT($F$1&amp;dbP!$D$2&amp;":"&amp;dbP!$D$2),"&gt;="&amp;AT$6,INDIRECT($F$1&amp;dbP!$D$2&amp;":"&amp;dbP!$D$2),"&lt;="&amp;AT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U423" s="1">
        <f ca="1">SUMIFS(INDIRECT($F$1&amp;$F423&amp;":"&amp;$F423),INDIRECT($F$1&amp;dbP!$D$2&amp;":"&amp;dbP!$D$2),"&gt;="&amp;AU$6,INDIRECT($F$1&amp;dbP!$D$2&amp;":"&amp;dbP!$D$2),"&lt;="&amp;AU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V423" s="1">
        <f ca="1">SUMIFS(INDIRECT($F$1&amp;$F423&amp;":"&amp;$F423),INDIRECT($F$1&amp;dbP!$D$2&amp;":"&amp;dbP!$D$2),"&gt;="&amp;AV$6,INDIRECT($F$1&amp;dbP!$D$2&amp;":"&amp;dbP!$D$2),"&lt;="&amp;AV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W423" s="1">
        <f ca="1">SUMIFS(INDIRECT($F$1&amp;$F423&amp;":"&amp;$F423),INDIRECT($F$1&amp;dbP!$D$2&amp;":"&amp;dbP!$D$2),"&gt;="&amp;AW$6,INDIRECT($F$1&amp;dbP!$D$2&amp;":"&amp;dbP!$D$2),"&lt;="&amp;AW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X423" s="1">
        <f ca="1">SUMIFS(INDIRECT($F$1&amp;$F423&amp;":"&amp;$F423),INDIRECT($F$1&amp;dbP!$D$2&amp;":"&amp;dbP!$D$2),"&gt;="&amp;AX$6,INDIRECT($F$1&amp;dbP!$D$2&amp;":"&amp;dbP!$D$2),"&lt;="&amp;AX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Y423" s="1">
        <f ca="1">SUMIFS(INDIRECT($F$1&amp;$F423&amp;":"&amp;$F423),INDIRECT($F$1&amp;dbP!$D$2&amp;":"&amp;dbP!$D$2),"&gt;="&amp;AY$6,INDIRECT($F$1&amp;dbP!$D$2&amp;":"&amp;dbP!$D$2),"&lt;="&amp;AY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AZ423" s="1">
        <f ca="1">SUMIFS(INDIRECT($F$1&amp;$F423&amp;":"&amp;$F423),INDIRECT($F$1&amp;dbP!$D$2&amp;":"&amp;dbP!$D$2),"&gt;="&amp;AZ$6,INDIRECT($F$1&amp;dbP!$D$2&amp;":"&amp;dbP!$D$2),"&lt;="&amp;AZ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A423" s="1">
        <f ca="1">SUMIFS(INDIRECT($F$1&amp;$F423&amp;":"&amp;$F423),INDIRECT($F$1&amp;dbP!$D$2&amp;":"&amp;dbP!$D$2),"&gt;="&amp;BA$6,INDIRECT($F$1&amp;dbP!$D$2&amp;":"&amp;dbP!$D$2),"&lt;="&amp;BA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B423" s="1">
        <f ca="1">SUMIFS(INDIRECT($F$1&amp;$F423&amp;":"&amp;$F423),INDIRECT($F$1&amp;dbP!$D$2&amp;":"&amp;dbP!$D$2),"&gt;="&amp;BB$6,INDIRECT($F$1&amp;dbP!$D$2&amp;":"&amp;dbP!$D$2),"&lt;="&amp;BB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C423" s="1">
        <f ca="1">SUMIFS(INDIRECT($F$1&amp;$F423&amp;":"&amp;$F423),INDIRECT($F$1&amp;dbP!$D$2&amp;":"&amp;dbP!$D$2),"&gt;="&amp;BC$6,INDIRECT($F$1&amp;dbP!$D$2&amp;":"&amp;dbP!$D$2),"&lt;="&amp;BC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D423" s="1">
        <f ca="1">SUMIFS(INDIRECT($F$1&amp;$F423&amp;":"&amp;$F423),INDIRECT($F$1&amp;dbP!$D$2&amp;":"&amp;dbP!$D$2),"&gt;="&amp;BD$6,INDIRECT($F$1&amp;dbP!$D$2&amp;":"&amp;dbP!$D$2),"&lt;="&amp;BD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  <c r="BE423" s="1">
        <f ca="1">SUMIFS(INDIRECT($F$1&amp;$F423&amp;":"&amp;$F423),INDIRECT($F$1&amp;dbP!$D$2&amp;":"&amp;dbP!$D$2),"&gt;="&amp;BE$6,INDIRECT($F$1&amp;dbP!$D$2&amp;":"&amp;dbP!$D$2),"&lt;="&amp;BE$7,INDIRECT($F$1&amp;dbP!$O$2&amp;":"&amp;dbP!$O$2),$H423,INDIRECT($F$1&amp;dbP!$P$2&amp;":"&amp;dbP!$P$2),IF($I423=$J423,"*",$I423),INDIRECT($F$1&amp;dbP!$Q$2&amp;":"&amp;dbP!$Q$2),IF(OR($I423=$J423,"  "&amp;$I423=$J423),"*",RIGHT($J423,LEN($J423)-4)),INDIRECT($F$1&amp;dbP!$AC$2&amp;":"&amp;dbP!$AC$2),RepP!$J$3)</f>
        <v>0</v>
      </c>
    </row>
    <row r="424" spans="2:57" x14ac:dyDescent="0.3">
      <c r="B424" s="1">
        <f>MAX(B$246:B423)+1</f>
        <v>179</v>
      </c>
      <c r="D424" s="1" t="str">
        <f ca="1">INDIRECT($B$1&amp;Items!T$2&amp;$B424)</f>
        <v>CF(-)</v>
      </c>
      <c r="F424" s="1" t="str">
        <f ca="1">INDIRECT($B$1&amp;Items!P$2&amp;$B424)</f>
        <v>AA</v>
      </c>
      <c r="H424" s="13" t="str">
        <f ca="1">INDIRECT($B$1&amp;Items!M$2&amp;$B424)</f>
        <v>Оплата капзатрат</v>
      </c>
      <c r="I424" s="13" t="str">
        <f ca="1">IF(INDIRECT($B$1&amp;Items!N$2&amp;$B424)="",H424,INDIRECT($B$1&amp;Items!N$2&amp;$B424))</f>
        <v>Основные средства - тип - 3</v>
      </c>
      <c r="J424" s="1" t="str">
        <f ca="1">IF(INDIRECT($B$1&amp;Items!O$2&amp;$B424)="",IF(H424&lt;&gt;I424,"  "&amp;I424,I424),"    "&amp;INDIRECT($B$1&amp;Items!O$2&amp;$B424))</f>
        <v xml:space="preserve">    Капзатраты - тип - 3 - 8</v>
      </c>
      <c r="S424" s="1">
        <f ca="1">SUM($U424:INDIRECT(ADDRESS(ROW(),SUMIFS($1:$1,$5:$5,MAX($5:$5)))))</f>
        <v>799712.41680000012</v>
      </c>
      <c r="V424" s="1">
        <f ca="1">SUMIFS(INDIRECT($F$1&amp;$F424&amp;":"&amp;$F424),INDIRECT($F$1&amp;dbP!$D$2&amp;":"&amp;dbP!$D$2),"&gt;="&amp;V$6,INDIRECT($F$1&amp;dbP!$D$2&amp;":"&amp;dbP!$D$2),"&lt;="&amp;V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W424" s="1">
        <f ca="1">SUMIFS(INDIRECT($F$1&amp;$F424&amp;":"&amp;$F424),INDIRECT($F$1&amp;dbP!$D$2&amp;":"&amp;dbP!$D$2),"&gt;="&amp;W$6,INDIRECT($F$1&amp;dbP!$D$2&amp;":"&amp;dbP!$D$2),"&lt;="&amp;W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799712.41680000012</v>
      </c>
      <c r="X424" s="1">
        <f ca="1">SUMIFS(INDIRECT($F$1&amp;$F424&amp;":"&amp;$F424),INDIRECT($F$1&amp;dbP!$D$2&amp;":"&amp;dbP!$D$2),"&gt;="&amp;X$6,INDIRECT($F$1&amp;dbP!$D$2&amp;":"&amp;dbP!$D$2),"&lt;="&amp;X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Y424" s="1">
        <f ca="1">SUMIFS(INDIRECT($F$1&amp;$F424&amp;":"&amp;$F424),INDIRECT($F$1&amp;dbP!$D$2&amp;":"&amp;dbP!$D$2),"&gt;="&amp;Y$6,INDIRECT($F$1&amp;dbP!$D$2&amp;":"&amp;dbP!$D$2),"&lt;="&amp;Y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Z424" s="1">
        <f ca="1">SUMIFS(INDIRECT($F$1&amp;$F424&amp;":"&amp;$F424),INDIRECT($F$1&amp;dbP!$D$2&amp;":"&amp;dbP!$D$2),"&gt;="&amp;Z$6,INDIRECT($F$1&amp;dbP!$D$2&amp;":"&amp;dbP!$D$2),"&lt;="&amp;Z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A424" s="1">
        <f ca="1">SUMIFS(INDIRECT($F$1&amp;$F424&amp;":"&amp;$F424),INDIRECT($F$1&amp;dbP!$D$2&amp;":"&amp;dbP!$D$2),"&gt;="&amp;AA$6,INDIRECT($F$1&amp;dbP!$D$2&amp;":"&amp;dbP!$D$2),"&lt;="&amp;AA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B424" s="1">
        <f ca="1">SUMIFS(INDIRECT($F$1&amp;$F424&amp;":"&amp;$F424),INDIRECT($F$1&amp;dbP!$D$2&amp;":"&amp;dbP!$D$2),"&gt;="&amp;AB$6,INDIRECT($F$1&amp;dbP!$D$2&amp;":"&amp;dbP!$D$2),"&lt;="&amp;AB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C424" s="1">
        <f ca="1">SUMIFS(INDIRECT($F$1&amp;$F424&amp;":"&amp;$F424),INDIRECT($F$1&amp;dbP!$D$2&amp;":"&amp;dbP!$D$2),"&gt;="&amp;AC$6,INDIRECT($F$1&amp;dbP!$D$2&amp;":"&amp;dbP!$D$2),"&lt;="&amp;AC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D424" s="1">
        <f ca="1">SUMIFS(INDIRECT($F$1&amp;$F424&amp;":"&amp;$F424),INDIRECT($F$1&amp;dbP!$D$2&amp;":"&amp;dbP!$D$2),"&gt;="&amp;AD$6,INDIRECT($F$1&amp;dbP!$D$2&amp;":"&amp;dbP!$D$2),"&lt;="&amp;AD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E424" s="1">
        <f ca="1">SUMIFS(INDIRECT($F$1&amp;$F424&amp;":"&amp;$F424),INDIRECT($F$1&amp;dbP!$D$2&amp;":"&amp;dbP!$D$2),"&gt;="&amp;AE$6,INDIRECT($F$1&amp;dbP!$D$2&amp;":"&amp;dbP!$D$2),"&lt;="&amp;AE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F424" s="1">
        <f ca="1">SUMIFS(INDIRECT($F$1&amp;$F424&amp;":"&amp;$F424),INDIRECT($F$1&amp;dbP!$D$2&amp;":"&amp;dbP!$D$2),"&gt;="&amp;AF$6,INDIRECT($F$1&amp;dbP!$D$2&amp;":"&amp;dbP!$D$2),"&lt;="&amp;AF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G424" s="1">
        <f ca="1">SUMIFS(INDIRECT($F$1&amp;$F424&amp;":"&amp;$F424),INDIRECT($F$1&amp;dbP!$D$2&amp;":"&amp;dbP!$D$2),"&gt;="&amp;AG$6,INDIRECT($F$1&amp;dbP!$D$2&amp;":"&amp;dbP!$D$2),"&lt;="&amp;AG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H424" s="1">
        <f ca="1">SUMIFS(INDIRECT($F$1&amp;$F424&amp;":"&amp;$F424),INDIRECT($F$1&amp;dbP!$D$2&amp;":"&amp;dbP!$D$2),"&gt;="&amp;AH$6,INDIRECT($F$1&amp;dbP!$D$2&amp;":"&amp;dbP!$D$2),"&lt;="&amp;AH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I424" s="1">
        <f ca="1">SUMIFS(INDIRECT($F$1&amp;$F424&amp;":"&amp;$F424),INDIRECT($F$1&amp;dbP!$D$2&amp;":"&amp;dbP!$D$2),"&gt;="&amp;AI$6,INDIRECT($F$1&amp;dbP!$D$2&amp;":"&amp;dbP!$D$2),"&lt;="&amp;AI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J424" s="1">
        <f ca="1">SUMIFS(INDIRECT($F$1&amp;$F424&amp;":"&amp;$F424),INDIRECT($F$1&amp;dbP!$D$2&amp;":"&amp;dbP!$D$2),"&gt;="&amp;AJ$6,INDIRECT($F$1&amp;dbP!$D$2&amp;":"&amp;dbP!$D$2),"&lt;="&amp;AJ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K424" s="1">
        <f ca="1">SUMIFS(INDIRECT($F$1&amp;$F424&amp;":"&amp;$F424),INDIRECT($F$1&amp;dbP!$D$2&amp;":"&amp;dbP!$D$2),"&gt;="&amp;AK$6,INDIRECT($F$1&amp;dbP!$D$2&amp;":"&amp;dbP!$D$2),"&lt;="&amp;AK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L424" s="1">
        <f ca="1">SUMIFS(INDIRECT($F$1&amp;$F424&amp;":"&amp;$F424),INDIRECT($F$1&amp;dbP!$D$2&amp;":"&amp;dbP!$D$2),"&gt;="&amp;AL$6,INDIRECT($F$1&amp;dbP!$D$2&amp;":"&amp;dbP!$D$2),"&lt;="&amp;AL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M424" s="1">
        <f ca="1">SUMIFS(INDIRECT($F$1&amp;$F424&amp;":"&amp;$F424),INDIRECT($F$1&amp;dbP!$D$2&amp;":"&amp;dbP!$D$2),"&gt;="&amp;AM$6,INDIRECT($F$1&amp;dbP!$D$2&amp;":"&amp;dbP!$D$2),"&lt;="&amp;AM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N424" s="1">
        <f ca="1">SUMIFS(INDIRECT($F$1&amp;$F424&amp;":"&amp;$F424),INDIRECT($F$1&amp;dbP!$D$2&amp;":"&amp;dbP!$D$2),"&gt;="&amp;AN$6,INDIRECT($F$1&amp;dbP!$D$2&amp;":"&amp;dbP!$D$2),"&lt;="&amp;AN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O424" s="1">
        <f ca="1">SUMIFS(INDIRECT($F$1&amp;$F424&amp;":"&amp;$F424),INDIRECT($F$1&amp;dbP!$D$2&amp;":"&amp;dbP!$D$2),"&gt;="&amp;AO$6,INDIRECT($F$1&amp;dbP!$D$2&amp;":"&amp;dbP!$D$2),"&lt;="&amp;AO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P424" s="1">
        <f ca="1">SUMIFS(INDIRECT($F$1&amp;$F424&amp;":"&amp;$F424),INDIRECT($F$1&amp;dbP!$D$2&amp;":"&amp;dbP!$D$2),"&gt;="&amp;AP$6,INDIRECT($F$1&amp;dbP!$D$2&amp;":"&amp;dbP!$D$2),"&lt;="&amp;AP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Q424" s="1">
        <f ca="1">SUMIFS(INDIRECT($F$1&amp;$F424&amp;":"&amp;$F424),INDIRECT($F$1&amp;dbP!$D$2&amp;":"&amp;dbP!$D$2),"&gt;="&amp;AQ$6,INDIRECT($F$1&amp;dbP!$D$2&amp;":"&amp;dbP!$D$2),"&lt;="&amp;AQ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R424" s="1">
        <f ca="1">SUMIFS(INDIRECT($F$1&amp;$F424&amp;":"&amp;$F424),INDIRECT($F$1&amp;dbP!$D$2&amp;":"&amp;dbP!$D$2),"&gt;="&amp;AR$6,INDIRECT($F$1&amp;dbP!$D$2&amp;":"&amp;dbP!$D$2),"&lt;="&amp;AR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S424" s="1">
        <f ca="1">SUMIFS(INDIRECT($F$1&amp;$F424&amp;":"&amp;$F424),INDIRECT($F$1&amp;dbP!$D$2&amp;":"&amp;dbP!$D$2),"&gt;="&amp;AS$6,INDIRECT($F$1&amp;dbP!$D$2&amp;":"&amp;dbP!$D$2),"&lt;="&amp;AS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T424" s="1">
        <f ca="1">SUMIFS(INDIRECT($F$1&amp;$F424&amp;":"&amp;$F424),INDIRECT($F$1&amp;dbP!$D$2&amp;":"&amp;dbP!$D$2),"&gt;="&amp;AT$6,INDIRECT($F$1&amp;dbP!$D$2&amp;":"&amp;dbP!$D$2),"&lt;="&amp;AT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U424" s="1">
        <f ca="1">SUMIFS(INDIRECT($F$1&amp;$F424&amp;":"&amp;$F424),INDIRECT($F$1&amp;dbP!$D$2&amp;":"&amp;dbP!$D$2),"&gt;="&amp;AU$6,INDIRECT($F$1&amp;dbP!$D$2&amp;":"&amp;dbP!$D$2),"&lt;="&amp;AU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V424" s="1">
        <f ca="1">SUMIFS(INDIRECT($F$1&amp;$F424&amp;":"&amp;$F424),INDIRECT($F$1&amp;dbP!$D$2&amp;":"&amp;dbP!$D$2),"&gt;="&amp;AV$6,INDIRECT($F$1&amp;dbP!$D$2&amp;":"&amp;dbP!$D$2),"&lt;="&amp;AV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W424" s="1">
        <f ca="1">SUMIFS(INDIRECT($F$1&amp;$F424&amp;":"&amp;$F424),INDIRECT($F$1&amp;dbP!$D$2&amp;":"&amp;dbP!$D$2),"&gt;="&amp;AW$6,INDIRECT($F$1&amp;dbP!$D$2&amp;":"&amp;dbP!$D$2),"&lt;="&amp;AW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X424" s="1">
        <f ca="1">SUMIFS(INDIRECT($F$1&amp;$F424&amp;":"&amp;$F424),INDIRECT($F$1&amp;dbP!$D$2&amp;":"&amp;dbP!$D$2),"&gt;="&amp;AX$6,INDIRECT($F$1&amp;dbP!$D$2&amp;":"&amp;dbP!$D$2),"&lt;="&amp;AX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Y424" s="1">
        <f ca="1">SUMIFS(INDIRECT($F$1&amp;$F424&amp;":"&amp;$F424),INDIRECT($F$1&amp;dbP!$D$2&amp;":"&amp;dbP!$D$2),"&gt;="&amp;AY$6,INDIRECT($F$1&amp;dbP!$D$2&amp;":"&amp;dbP!$D$2),"&lt;="&amp;AY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AZ424" s="1">
        <f ca="1">SUMIFS(INDIRECT($F$1&amp;$F424&amp;":"&amp;$F424),INDIRECT($F$1&amp;dbP!$D$2&amp;":"&amp;dbP!$D$2),"&gt;="&amp;AZ$6,INDIRECT($F$1&amp;dbP!$D$2&amp;":"&amp;dbP!$D$2),"&lt;="&amp;AZ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A424" s="1">
        <f ca="1">SUMIFS(INDIRECT($F$1&amp;$F424&amp;":"&amp;$F424),INDIRECT($F$1&amp;dbP!$D$2&amp;":"&amp;dbP!$D$2),"&gt;="&amp;BA$6,INDIRECT($F$1&amp;dbP!$D$2&amp;":"&amp;dbP!$D$2),"&lt;="&amp;BA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B424" s="1">
        <f ca="1">SUMIFS(INDIRECT($F$1&amp;$F424&amp;":"&amp;$F424),INDIRECT($F$1&amp;dbP!$D$2&amp;":"&amp;dbP!$D$2),"&gt;="&amp;BB$6,INDIRECT($F$1&amp;dbP!$D$2&amp;":"&amp;dbP!$D$2),"&lt;="&amp;BB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C424" s="1">
        <f ca="1">SUMIFS(INDIRECT($F$1&amp;$F424&amp;":"&amp;$F424),INDIRECT($F$1&amp;dbP!$D$2&amp;":"&amp;dbP!$D$2),"&gt;="&amp;BC$6,INDIRECT($F$1&amp;dbP!$D$2&amp;":"&amp;dbP!$D$2),"&lt;="&amp;BC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D424" s="1">
        <f ca="1">SUMIFS(INDIRECT($F$1&amp;$F424&amp;":"&amp;$F424),INDIRECT($F$1&amp;dbP!$D$2&amp;":"&amp;dbP!$D$2),"&gt;="&amp;BD$6,INDIRECT($F$1&amp;dbP!$D$2&amp;":"&amp;dbP!$D$2),"&lt;="&amp;BD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  <c r="BE424" s="1">
        <f ca="1">SUMIFS(INDIRECT($F$1&amp;$F424&amp;":"&amp;$F424),INDIRECT($F$1&amp;dbP!$D$2&amp;":"&amp;dbP!$D$2),"&gt;="&amp;BE$6,INDIRECT($F$1&amp;dbP!$D$2&amp;":"&amp;dbP!$D$2),"&lt;="&amp;BE$7,INDIRECT($F$1&amp;dbP!$O$2&amp;":"&amp;dbP!$O$2),$H424,INDIRECT($F$1&amp;dbP!$P$2&amp;":"&amp;dbP!$P$2),IF($I424=$J424,"*",$I424),INDIRECT($F$1&amp;dbP!$Q$2&amp;":"&amp;dbP!$Q$2),IF(OR($I424=$J424,"  "&amp;$I424=$J424),"*",RIGHT($J424,LEN($J424)-4)),INDIRECT($F$1&amp;dbP!$AC$2&amp;":"&amp;dbP!$AC$2),RepP!$J$3)</f>
        <v>0</v>
      </c>
    </row>
    <row r="425" spans="2:57" x14ac:dyDescent="0.3">
      <c r="B425" s="1">
        <f>MAX(B$246:B424)+1</f>
        <v>180</v>
      </c>
      <c r="D425" s="1" t="str">
        <f ca="1">INDIRECT($B$1&amp;Items!T$2&amp;$B425)</f>
        <v>CF(-)</v>
      </c>
      <c r="F425" s="1" t="str">
        <f ca="1">INDIRECT($B$1&amp;Items!P$2&amp;$B425)</f>
        <v>AA</v>
      </c>
      <c r="H425" s="13" t="str">
        <f ca="1">INDIRECT($B$1&amp;Items!M$2&amp;$B425)</f>
        <v>Оплата капзатрат</v>
      </c>
      <c r="I425" s="13" t="str">
        <f ca="1">IF(INDIRECT($B$1&amp;Items!N$2&amp;$B425)="",H425,INDIRECT($B$1&amp;Items!N$2&amp;$B425))</f>
        <v>Основные средства - тип - 3</v>
      </c>
      <c r="J425" s="1" t="str">
        <f ca="1">IF(INDIRECT($B$1&amp;Items!O$2&amp;$B425)="",IF(H425&lt;&gt;I425,"  "&amp;I425,I425),"    "&amp;INDIRECT($B$1&amp;Items!O$2&amp;$B425))</f>
        <v xml:space="preserve">    Капзатраты - тип - 3 - 9</v>
      </c>
      <c r="S425" s="1">
        <f ca="1">SUM($U425:INDIRECT(ADDRESS(ROW(),SUMIFS($1:$1,$5:$5,MAX($5:$5)))))</f>
        <v>316247.93156575423</v>
      </c>
      <c r="V425" s="1">
        <f ca="1">SUMIFS(INDIRECT($F$1&amp;$F425&amp;":"&amp;$F425),INDIRECT($F$1&amp;dbP!$D$2&amp;":"&amp;dbP!$D$2),"&gt;="&amp;V$6,INDIRECT($F$1&amp;dbP!$D$2&amp;":"&amp;dbP!$D$2),"&lt;="&amp;V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W425" s="1">
        <f ca="1">SUMIFS(INDIRECT($F$1&amp;$F425&amp;":"&amp;$F425),INDIRECT($F$1&amp;dbP!$D$2&amp;":"&amp;dbP!$D$2),"&gt;="&amp;W$6,INDIRECT($F$1&amp;dbP!$D$2&amp;":"&amp;dbP!$D$2),"&lt;="&amp;W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316247.93156575423</v>
      </c>
      <c r="X425" s="1">
        <f ca="1">SUMIFS(INDIRECT($F$1&amp;$F425&amp;":"&amp;$F425),INDIRECT($F$1&amp;dbP!$D$2&amp;":"&amp;dbP!$D$2),"&gt;="&amp;X$6,INDIRECT($F$1&amp;dbP!$D$2&amp;":"&amp;dbP!$D$2),"&lt;="&amp;X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Y425" s="1">
        <f ca="1">SUMIFS(INDIRECT($F$1&amp;$F425&amp;":"&amp;$F425),INDIRECT($F$1&amp;dbP!$D$2&amp;":"&amp;dbP!$D$2),"&gt;="&amp;Y$6,INDIRECT($F$1&amp;dbP!$D$2&amp;":"&amp;dbP!$D$2),"&lt;="&amp;Y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Z425" s="1">
        <f ca="1">SUMIFS(INDIRECT($F$1&amp;$F425&amp;":"&amp;$F425),INDIRECT($F$1&amp;dbP!$D$2&amp;":"&amp;dbP!$D$2),"&gt;="&amp;Z$6,INDIRECT($F$1&amp;dbP!$D$2&amp;":"&amp;dbP!$D$2),"&lt;="&amp;Z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A425" s="1">
        <f ca="1">SUMIFS(INDIRECT($F$1&amp;$F425&amp;":"&amp;$F425),INDIRECT($F$1&amp;dbP!$D$2&amp;":"&amp;dbP!$D$2),"&gt;="&amp;AA$6,INDIRECT($F$1&amp;dbP!$D$2&amp;":"&amp;dbP!$D$2),"&lt;="&amp;AA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B425" s="1">
        <f ca="1">SUMIFS(INDIRECT($F$1&amp;$F425&amp;":"&amp;$F425),INDIRECT($F$1&amp;dbP!$D$2&amp;":"&amp;dbP!$D$2),"&gt;="&amp;AB$6,INDIRECT($F$1&amp;dbP!$D$2&amp;":"&amp;dbP!$D$2),"&lt;="&amp;AB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C425" s="1">
        <f ca="1">SUMIFS(INDIRECT($F$1&amp;$F425&amp;":"&amp;$F425),INDIRECT($F$1&amp;dbP!$D$2&amp;":"&amp;dbP!$D$2),"&gt;="&amp;AC$6,INDIRECT($F$1&amp;dbP!$D$2&amp;":"&amp;dbP!$D$2),"&lt;="&amp;AC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D425" s="1">
        <f ca="1">SUMIFS(INDIRECT($F$1&amp;$F425&amp;":"&amp;$F425),INDIRECT($F$1&amp;dbP!$D$2&amp;":"&amp;dbP!$D$2),"&gt;="&amp;AD$6,INDIRECT($F$1&amp;dbP!$D$2&amp;":"&amp;dbP!$D$2),"&lt;="&amp;AD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E425" s="1">
        <f ca="1">SUMIFS(INDIRECT($F$1&amp;$F425&amp;":"&amp;$F425),INDIRECT($F$1&amp;dbP!$D$2&amp;":"&amp;dbP!$D$2),"&gt;="&amp;AE$6,INDIRECT($F$1&amp;dbP!$D$2&amp;":"&amp;dbP!$D$2),"&lt;="&amp;AE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F425" s="1">
        <f ca="1">SUMIFS(INDIRECT($F$1&amp;$F425&amp;":"&amp;$F425),INDIRECT($F$1&amp;dbP!$D$2&amp;":"&amp;dbP!$D$2),"&gt;="&amp;AF$6,INDIRECT($F$1&amp;dbP!$D$2&amp;":"&amp;dbP!$D$2),"&lt;="&amp;AF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G425" s="1">
        <f ca="1">SUMIFS(INDIRECT($F$1&amp;$F425&amp;":"&amp;$F425),INDIRECT($F$1&amp;dbP!$D$2&amp;":"&amp;dbP!$D$2),"&gt;="&amp;AG$6,INDIRECT($F$1&amp;dbP!$D$2&amp;":"&amp;dbP!$D$2),"&lt;="&amp;AG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H425" s="1">
        <f ca="1">SUMIFS(INDIRECT($F$1&amp;$F425&amp;":"&amp;$F425),INDIRECT($F$1&amp;dbP!$D$2&amp;":"&amp;dbP!$D$2),"&gt;="&amp;AH$6,INDIRECT($F$1&amp;dbP!$D$2&amp;":"&amp;dbP!$D$2),"&lt;="&amp;AH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I425" s="1">
        <f ca="1">SUMIFS(INDIRECT($F$1&amp;$F425&amp;":"&amp;$F425),INDIRECT($F$1&amp;dbP!$D$2&amp;":"&amp;dbP!$D$2),"&gt;="&amp;AI$6,INDIRECT($F$1&amp;dbP!$D$2&amp;":"&amp;dbP!$D$2),"&lt;="&amp;AI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J425" s="1">
        <f ca="1">SUMIFS(INDIRECT($F$1&amp;$F425&amp;":"&amp;$F425),INDIRECT($F$1&amp;dbP!$D$2&amp;":"&amp;dbP!$D$2),"&gt;="&amp;AJ$6,INDIRECT($F$1&amp;dbP!$D$2&amp;":"&amp;dbP!$D$2),"&lt;="&amp;AJ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K425" s="1">
        <f ca="1">SUMIFS(INDIRECT($F$1&amp;$F425&amp;":"&amp;$F425),INDIRECT($F$1&amp;dbP!$D$2&amp;":"&amp;dbP!$D$2),"&gt;="&amp;AK$6,INDIRECT($F$1&amp;dbP!$D$2&amp;":"&amp;dbP!$D$2),"&lt;="&amp;AK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L425" s="1">
        <f ca="1">SUMIFS(INDIRECT($F$1&amp;$F425&amp;":"&amp;$F425),INDIRECT($F$1&amp;dbP!$D$2&amp;":"&amp;dbP!$D$2),"&gt;="&amp;AL$6,INDIRECT($F$1&amp;dbP!$D$2&amp;":"&amp;dbP!$D$2),"&lt;="&amp;AL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M425" s="1">
        <f ca="1">SUMIFS(INDIRECT($F$1&amp;$F425&amp;":"&amp;$F425),INDIRECT($F$1&amp;dbP!$D$2&amp;":"&amp;dbP!$D$2),"&gt;="&amp;AM$6,INDIRECT($F$1&amp;dbP!$D$2&amp;":"&amp;dbP!$D$2),"&lt;="&amp;AM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N425" s="1">
        <f ca="1">SUMIFS(INDIRECT($F$1&amp;$F425&amp;":"&amp;$F425),INDIRECT($F$1&amp;dbP!$D$2&amp;":"&amp;dbP!$D$2),"&gt;="&amp;AN$6,INDIRECT($F$1&amp;dbP!$D$2&amp;":"&amp;dbP!$D$2),"&lt;="&amp;AN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O425" s="1">
        <f ca="1">SUMIFS(INDIRECT($F$1&amp;$F425&amp;":"&amp;$F425),INDIRECT($F$1&amp;dbP!$D$2&amp;":"&amp;dbP!$D$2),"&gt;="&amp;AO$6,INDIRECT($F$1&amp;dbP!$D$2&amp;":"&amp;dbP!$D$2),"&lt;="&amp;AO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P425" s="1">
        <f ca="1">SUMIFS(INDIRECT($F$1&amp;$F425&amp;":"&amp;$F425),INDIRECT($F$1&amp;dbP!$D$2&amp;":"&amp;dbP!$D$2),"&gt;="&amp;AP$6,INDIRECT($F$1&amp;dbP!$D$2&amp;":"&amp;dbP!$D$2),"&lt;="&amp;AP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Q425" s="1">
        <f ca="1">SUMIFS(INDIRECT($F$1&amp;$F425&amp;":"&amp;$F425),INDIRECT($F$1&amp;dbP!$D$2&amp;":"&amp;dbP!$D$2),"&gt;="&amp;AQ$6,INDIRECT($F$1&amp;dbP!$D$2&amp;":"&amp;dbP!$D$2),"&lt;="&amp;AQ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R425" s="1">
        <f ca="1">SUMIFS(INDIRECT($F$1&amp;$F425&amp;":"&amp;$F425),INDIRECT($F$1&amp;dbP!$D$2&amp;":"&amp;dbP!$D$2),"&gt;="&amp;AR$6,INDIRECT($F$1&amp;dbP!$D$2&amp;":"&amp;dbP!$D$2),"&lt;="&amp;AR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S425" s="1">
        <f ca="1">SUMIFS(INDIRECT($F$1&amp;$F425&amp;":"&amp;$F425),INDIRECT($F$1&amp;dbP!$D$2&amp;":"&amp;dbP!$D$2),"&gt;="&amp;AS$6,INDIRECT($F$1&amp;dbP!$D$2&amp;":"&amp;dbP!$D$2),"&lt;="&amp;AS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T425" s="1">
        <f ca="1">SUMIFS(INDIRECT($F$1&amp;$F425&amp;":"&amp;$F425),INDIRECT($F$1&amp;dbP!$D$2&amp;":"&amp;dbP!$D$2),"&gt;="&amp;AT$6,INDIRECT($F$1&amp;dbP!$D$2&amp;":"&amp;dbP!$D$2),"&lt;="&amp;AT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U425" s="1">
        <f ca="1">SUMIFS(INDIRECT($F$1&amp;$F425&amp;":"&amp;$F425),INDIRECT($F$1&amp;dbP!$D$2&amp;":"&amp;dbP!$D$2),"&gt;="&amp;AU$6,INDIRECT($F$1&amp;dbP!$D$2&amp;":"&amp;dbP!$D$2),"&lt;="&amp;AU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V425" s="1">
        <f ca="1">SUMIFS(INDIRECT($F$1&amp;$F425&amp;":"&amp;$F425),INDIRECT($F$1&amp;dbP!$D$2&amp;":"&amp;dbP!$D$2),"&gt;="&amp;AV$6,INDIRECT($F$1&amp;dbP!$D$2&amp;":"&amp;dbP!$D$2),"&lt;="&amp;AV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W425" s="1">
        <f ca="1">SUMIFS(INDIRECT($F$1&amp;$F425&amp;":"&amp;$F425),INDIRECT($F$1&amp;dbP!$D$2&amp;":"&amp;dbP!$D$2),"&gt;="&amp;AW$6,INDIRECT($F$1&amp;dbP!$D$2&amp;":"&amp;dbP!$D$2),"&lt;="&amp;AW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X425" s="1">
        <f ca="1">SUMIFS(INDIRECT($F$1&amp;$F425&amp;":"&amp;$F425),INDIRECT($F$1&amp;dbP!$D$2&amp;":"&amp;dbP!$D$2),"&gt;="&amp;AX$6,INDIRECT($F$1&amp;dbP!$D$2&amp;":"&amp;dbP!$D$2),"&lt;="&amp;AX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Y425" s="1">
        <f ca="1">SUMIFS(INDIRECT($F$1&amp;$F425&amp;":"&amp;$F425),INDIRECT($F$1&amp;dbP!$D$2&amp;":"&amp;dbP!$D$2),"&gt;="&amp;AY$6,INDIRECT($F$1&amp;dbP!$D$2&amp;":"&amp;dbP!$D$2),"&lt;="&amp;AY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AZ425" s="1">
        <f ca="1">SUMIFS(INDIRECT($F$1&amp;$F425&amp;":"&amp;$F425),INDIRECT($F$1&amp;dbP!$D$2&amp;":"&amp;dbP!$D$2),"&gt;="&amp;AZ$6,INDIRECT($F$1&amp;dbP!$D$2&amp;":"&amp;dbP!$D$2),"&lt;="&amp;AZ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A425" s="1">
        <f ca="1">SUMIFS(INDIRECT($F$1&amp;$F425&amp;":"&amp;$F425),INDIRECT($F$1&amp;dbP!$D$2&amp;":"&amp;dbP!$D$2),"&gt;="&amp;BA$6,INDIRECT($F$1&amp;dbP!$D$2&amp;":"&amp;dbP!$D$2),"&lt;="&amp;BA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B425" s="1">
        <f ca="1">SUMIFS(INDIRECT($F$1&amp;$F425&amp;":"&amp;$F425),INDIRECT($F$1&amp;dbP!$D$2&amp;":"&amp;dbP!$D$2),"&gt;="&amp;BB$6,INDIRECT($F$1&amp;dbP!$D$2&amp;":"&amp;dbP!$D$2),"&lt;="&amp;BB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C425" s="1">
        <f ca="1">SUMIFS(INDIRECT($F$1&amp;$F425&amp;":"&amp;$F425),INDIRECT($F$1&amp;dbP!$D$2&amp;":"&amp;dbP!$D$2),"&gt;="&amp;BC$6,INDIRECT($F$1&amp;dbP!$D$2&amp;":"&amp;dbP!$D$2),"&lt;="&amp;BC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D425" s="1">
        <f ca="1">SUMIFS(INDIRECT($F$1&amp;$F425&amp;":"&amp;$F425),INDIRECT($F$1&amp;dbP!$D$2&amp;":"&amp;dbP!$D$2),"&gt;="&amp;BD$6,INDIRECT($F$1&amp;dbP!$D$2&amp;":"&amp;dbP!$D$2),"&lt;="&amp;BD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  <c r="BE425" s="1">
        <f ca="1">SUMIFS(INDIRECT($F$1&amp;$F425&amp;":"&amp;$F425),INDIRECT($F$1&amp;dbP!$D$2&amp;":"&amp;dbP!$D$2),"&gt;="&amp;BE$6,INDIRECT($F$1&amp;dbP!$D$2&amp;":"&amp;dbP!$D$2),"&lt;="&amp;BE$7,INDIRECT($F$1&amp;dbP!$O$2&amp;":"&amp;dbP!$O$2),$H425,INDIRECT($F$1&amp;dbP!$P$2&amp;":"&amp;dbP!$P$2),IF($I425=$J425,"*",$I425),INDIRECT($F$1&amp;dbP!$Q$2&amp;":"&amp;dbP!$Q$2),IF(OR($I425=$J425,"  "&amp;$I425=$J425),"*",RIGHT($J425,LEN($J425)-4)),INDIRECT($F$1&amp;dbP!$AC$2&amp;":"&amp;dbP!$AC$2),RepP!$J$3)</f>
        <v>0</v>
      </c>
    </row>
    <row r="426" spans="2:57" x14ac:dyDescent="0.3">
      <c r="B426" s="1">
        <f>MAX(B$246:B425)+1</f>
        <v>181</v>
      </c>
      <c r="D426" s="1" t="str">
        <f ca="1">INDIRECT($B$1&amp;Items!T$2&amp;$B426)</f>
        <v>CF(-)</v>
      </c>
      <c r="F426" s="1" t="str">
        <f ca="1">INDIRECT($B$1&amp;Items!P$2&amp;$B426)</f>
        <v>AA</v>
      </c>
      <c r="H426" s="13" t="str">
        <f ca="1">INDIRECT($B$1&amp;Items!M$2&amp;$B426)</f>
        <v>Оплата капзатрат</v>
      </c>
      <c r="I426" s="13" t="str">
        <f ca="1">IF(INDIRECT($B$1&amp;Items!N$2&amp;$B426)="",H426,INDIRECT($B$1&amp;Items!N$2&amp;$B426))</f>
        <v>Основные средства - тип - 3</v>
      </c>
      <c r="J426" s="1" t="str">
        <f ca="1">IF(INDIRECT($B$1&amp;Items!O$2&amp;$B426)="",IF(H426&lt;&gt;I426,"  "&amp;I426,I426),"    "&amp;INDIRECT($B$1&amp;Items!O$2&amp;$B426))</f>
        <v xml:space="preserve">    Капзатраты - тип - 3 - 10</v>
      </c>
      <c r="S426" s="1">
        <f ca="1">SUM($U426:INDIRECT(ADDRESS(ROW(),SUMIFS($1:$1,$5:$5,MAX($5:$5)))))</f>
        <v>2757668.4951782227</v>
      </c>
      <c r="V426" s="1">
        <f ca="1">SUMIFS(INDIRECT($F$1&amp;$F426&amp;":"&amp;$F426),INDIRECT($F$1&amp;dbP!$D$2&amp;":"&amp;dbP!$D$2),"&gt;="&amp;V$6,INDIRECT($F$1&amp;dbP!$D$2&amp;":"&amp;dbP!$D$2),"&lt;="&amp;V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W426" s="1">
        <f ca="1">SUMIFS(INDIRECT($F$1&amp;$F426&amp;":"&amp;$F426),INDIRECT($F$1&amp;dbP!$D$2&amp;":"&amp;dbP!$D$2),"&gt;="&amp;W$6,INDIRECT($F$1&amp;dbP!$D$2&amp;":"&amp;dbP!$D$2),"&lt;="&amp;W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X426" s="1">
        <f ca="1">SUMIFS(INDIRECT($F$1&amp;$F426&amp;":"&amp;$F426),INDIRECT($F$1&amp;dbP!$D$2&amp;":"&amp;dbP!$D$2),"&gt;="&amp;X$6,INDIRECT($F$1&amp;dbP!$D$2&amp;":"&amp;dbP!$D$2),"&lt;="&amp;X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2757668.4951782227</v>
      </c>
      <c r="Y426" s="1">
        <f ca="1">SUMIFS(INDIRECT($F$1&amp;$F426&amp;":"&amp;$F426),INDIRECT($F$1&amp;dbP!$D$2&amp;":"&amp;dbP!$D$2),"&gt;="&amp;Y$6,INDIRECT($F$1&amp;dbP!$D$2&amp;":"&amp;dbP!$D$2),"&lt;="&amp;Y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Z426" s="1">
        <f ca="1">SUMIFS(INDIRECT($F$1&amp;$F426&amp;":"&amp;$F426),INDIRECT($F$1&amp;dbP!$D$2&amp;":"&amp;dbP!$D$2),"&gt;="&amp;Z$6,INDIRECT($F$1&amp;dbP!$D$2&amp;":"&amp;dbP!$D$2),"&lt;="&amp;Z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A426" s="1">
        <f ca="1">SUMIFS(INDIRECT($F$1&amp;$F426&amp;":"&amp;$F426),INDIRECT($F$1&amp;dbP!$D$2&amp;":"&amp;dbP!$D$2),"&gt;="&amp;AA$6,INDIRECT($F$1&amp;dbP!$D$2&amp;":"&amp;dbP!$D$2),"&lt;="&amp;AA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B426" s="1">
        <f ca="1">SUMIFS(INDIRECT($F$1&amp;$F426&amp;":"&amp;$F426),INDIRECT($F$1&amp;dbP!$D$2&amp;":"&amp;dbP!$D$2),"&gt;="&amp;AB$6,INDIRECT($F$1&amp;dbP!$D$2&amp;":"&amp;dbP!$D$2),"&lt;="&amp;AB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C426" s="1">
        <f ca="1">SUMIFS(INDIRECT($F$1&amp;$F426&amp;":"&amp;$F426),INDIRECT($F$1&amp;dbP!$D$2&amp;":"&amp;dbP!$D$2),"&gt;="&amp;AC$6,INDIRECT($F$1&amp;dbP!$D$2&amp;":"&amp;dbP!$D$2),"&lt;="&amp;AC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D426" s="1">
        <f ca="1">SUMIFS(INDIRECT($F$1&amp;$F426&amp;":"&amp;$F426),INDIRECT($F$1&amp;dbP!$D$2&amp;":"&amp;dbP!$D$2),"&gt;="&amp;AD$6,INDIRECT($F$1&amp;dbP!$D$2&amp;":"&amp;dbP!$D$2),"&lt;="&amp;AD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E426" s="1">
        <f ca="1">SUMIFS(INDIRECT($F$1&amp;$F426&amp;":"&amp;$F426),INDIRECT($F$1&amp;dbP!$D$2&amp;":"&amp;dbP!$D$2),"&gt;="&amp;AE$6,INDIRECT($F$1&amp;dbP!$D$2&amp;":"&amp;dbP!$D$2),"&lt;="&amp;AE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F426" s="1">
        <f ca="1">SUMIFS(INDIRECT($F$1&amp;$F426&amp;":"&amp;$F426),INDIRECT($F$1&amp;dbP!$D$2&amp;":"&amp;dbP!$D$2),"&gt;="&amp;AF$6,INDIRECT($F$1&amp;dbP!$D$2&amp;":"&amp;dbP!$D$2),"&lt;="&amp;AF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G426" s="1">
        <f ca="1">SUMIFS(INDIRECT($F$1&amp;$F426&amp;":"&amp;$F426),INDIRECT($F$1&amp;dbP!$D$2&amp;":"&amp;dbP!$D$2),"&gt;="&amp;AG$6,INDIRECT($F$1&amp;dbP!$D$2&amp;":"&amp;dbP!$D$2),"&lt;="&amp;AG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H426" s="1">
        <f ca="1">SUMIFS(INDIRECT($F$1&amp;$F426&amp;":"&amp;$F426),INDIRECT($F$1&amp;dbP!$D$2&amp;":"&amp;dbP!$D$2),"&gt;="&amp;AH$6,INDIRECT($F$1&amp;dbP!$D$2&amp;":"&amp;dbP!$D$2),"&lt;="&amp;AH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I426" s="1">
        <f ca="1">SUMIFS(INDIRECT($F$1&amp;$F426&amp;":"&amp;$F426),INDIRECT($F$1&amp;dbP!$D$2&amp;":"&amp;dbP!$D$2),"&gt;="&amp;AI$6,INDIRECT($F$1&amp;dbP!$D$2&amp;":"&amp;dbP!$D$2),"&lt;="&amp;AI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J426" s="1">
        <f ca="1">SUMIFS(INDIRECT($F$1&amp;$F426&amp;":"&amp;$F426),INDIRECT($F$1&amp;dbP!$D$2&amp;":"&amp;dbP!$D$2),"&gt;="&amp;AJ$6,INDIRECT($F$1&amp;dbP!$D$2&amp;":"&amp;dbP!$D$2),"&lt;="&amp;AJ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K426" s="1">
        <f ca="1">SUMIFS(INDIRECT($F$1&amp;$F426&amp;":"&amp;$F426),INDIRECT($F$1&amp;dbP!$D$2&amp;":"&amp;dbP!$D$2),"&gt;="&amp;AK$6,INDIRECT($F$1&amp;dbP!$D$2&amp;":"&amp;dbP!$D$2),"&lt;="&amp;AK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L426" s="1">
        <f ca="1">SUMIFS(INDIRECT($F$1&amp;$F426&amp;":"&amp;$F426),INDIRECT($F$1&amp;dbP!$D$2&amp;":"&amp;dbP!$D$2),"&gt;="&amp;AL$6,INDIRECT($F$1&amp;dbP!$D$2&amp;":"&amp;dbP!$D$2),"&lt;="&amp;AL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M426" s="1">
        <f ca="1">SUMIFS(INDIRECT($F$1&amp;$F426&amp;":"&amp;$F426),INDIRECT($F$1&amp;dbP!$D$2&amp;":"&amp;dbP!$D$2),"&gt;="&amp;AM$6,INDIRECT($F$1&amp;dbP!$D$2&amp;":"&amp;dbP!$D$2),"&lt;="&amp;AM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N426" s="1">
        <f ca="1">SUMIFS(INDIRECT($F$1&amp;$F426&amp;":"&amp;$F426),INDIRECT($F$1&amp;dbP!$D$2&amp;":"&amp;dbP!$D$2),"&gt;="&amp;AN$6,INDIRECT($F$1&amp;dbP!$D$2&amp;":"&amp;dbP!$D$2),"&lt;="&amp;AN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O426" s="1">
        <f ca="1">SUMIFS(INDIRECT($F$1&amp;$F426&amp;":"&amp;$F426),INDIRECT($F$1&amp;dbP!$D$2&amp;":"&amp;dbP!$D$2),"&gt;="&amp;AO$6,INDIRECT($F$1&amp;dbP!$D$2&amp;":"&amp;dbP!$D$2),"&lt;="&amp;AO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P426" s="1">
        <f ca="1">SUMIFS(INDIRECT($F$1&amp;$F426&amp;":"&amp;$F426),INDIRECT($F$1&amp;dbP!$D$2&amp;":"&amp;dbP!$D$2),"&gt;="&amp;AP$6,INDIRECT($F$1&amp;dbP!$D$2&amp;":"&amp;dbP!$D$2),"&lt;="&amp;AP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Q426" s="1">
        <f ca="1">SUMIFS(INDIRECT($F$1&amp;$F426&amp;":"&amp;$F426),INDIRECT($F$1&amp;dbP!$D$2&amp;":"&amp;dbP!$D$2),"&gt;="&amp;AQ$6,INDIRECT($F$1&amp;dbP!$D$2&amp;":"&amp;dbP!$D$2),"&lt;="&amp;AQ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R426" s="1">
        <f ca="1">SUMIFS(INDIRECT($F$1&amp;$F426&amp;":"&amp;$F426),INDIRECT($F$1&amp;dbP!$D$2&amp;":"&amp;dbP!$D$2),"&gt;="&amp;AR$6,INDIRECT($F$1&amp;dbP!$D$2&amp;":"&amp;dbP!$D$2),"&lt;="&amp;AR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S426" s="1">
        <f ca="1">SUMIFS(INDIRECT($F$1&amp;$F426&amp;":"&amp;$F426),INDIRECT($F$1&amp;dbP!$D$2&amp;":"&amp;dbP!$D$2),"&gt;="&amp;AS$6,INDIRECT($F$1&amp;dbP!$D$2&amp;":"&amp;dbP!$D$2),"&lt;="&amp;AS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T426" s="1">
        <f ca="1">SUMIFS(INDIRECT($F$1&amp;$F426&amp;":"&amp;$F426),INDIRECT($F$1&amp;dbP!$D$2&amp;":"&amp;dbP!$D$2),"&gt;="&amp;AT$6,INDIRECT($F$1&amp;dbP!$D$2&amp;":"&amp;dbP!$D$2),"&lt;="&amp;AT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U426" s="1">
        <f ca="1">SUMIFS(INDIRECT($F$1&amp;$F426&amp;":"&amp;$F426),INDIRECT($F$1&amp;dbP!$D$2&amp;":"&amp;dbP!$D$2),"&gt;="&amp;AU$6,INDIRECT($F$1&amp;dbP!$D$2&amp;":"&amp;dbP!$D$2),"&lt;="&amp;AU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V426" s="1">
        <f ca="1">SUMIFS(INDIRECT($F$1&amp;$F426&amp;":"&amp;$F426),INDIRECT($F$1&amp;dbP!$D$2&amp;":"&amp;dbP!$D$2),"&gt;="&amp;AV$6,INDIRECT($F$1&amp;dbP!$D$2&amp;":"&amp;dbP!$D$2),"&lt;="&amp;AV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W426" s="1">
        <f ca="1">SUMIFS(INDIRECT($F$1&amp;$F426&amp;":"&amp;$F426),INDIRECT($F$1&amp;dbP!$D$2&amp;":"&amp;dbP!$D$2),"&gt;="&amp;AW$6,INDIRECT($F$1&amp;dbP!$D$2&amp;":"&amp;dbP!$D$2),"&lt;="&amp;AW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X426" s="1">
        <f ca="1">SUMIFS(INDIRECT($F$1&amp;$F426&amp;":"&amp;$F426),INDIRECT($F$1&amp;dbP!$D$2&amp;":"&amp;dbP!$D$2),"&gt;="&amp;AX$6,INDIRECT($F$1&amp;dbP!$D$2&amp;":"&amp;dbP!$D$2),"&lt;="&amp;AX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Y426" s="1">
        <f ca="1">SUMIFS(INDIRECT($F$1&amp;$F426&amp;":"&amp;$F426),INDIRECT($F$1&amp;dbP!$D$2&amp;":"&amp;dbP!$D$2),"&gt;="&amp;AY$6,INDIRECT($F$1&amp;dbP!$D$2&amp;":"&amp;dbP!$D$2),"&lt;="&amp;AY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AZ426" s="1">
        <f ca="1">SUMIFS(INDIRECT($F$1&amp;$F426&amp;":"&amp;$F426),INDIRECT($F$1&amp;dbP!$D$2&amp;":"&amp;dbP!$D$2),"&gt;="&amp;AZ$6,INDIRECT($F$1&amp;dbP!$D$2&amp;":"&amp;dbP!$D$2),"&lt;="&amp;AZ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A426" s="1">
        <f ca="1">SUMIFS(INDIRECT($F$1&amp;$F426&amp;":"&amp;$F426),INDIRECT($F$1&amp;dbP!$D$2&amp;":"&amp;dbP!$D$2),"&gt;="&amp;BA$6,INDIRECT($F$1&amp;dbP!$D$2&amp;":"&amp;dbP!$D$2),"&lt;="&amp;BA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B426" s="1">
        <f ca="1">SUMIFS(INDIRECT($F$1&amp;$F426&amp;":"&amp;$F426),INDIRECT($F$1&amp;dbP!$D$2&amp;":"&amp;dbP!$D$2),"&gt;="&amp;BB$6,INDIRECT($F$1&amp;dbP!$D$2&amp;":"&amp;dbP!$D$2),"&lt;="&amp;BB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C426" s="1">
        <f ca="1">SUMIFS(INDIRECT($F$1&amp;$F426&amp;":"&amp;$F426),INDIRECT($F$1&amp;dbP!$D$2&amp;":"&amp;dbP!$D$2),"&gt;="&amp;BC$6,INDIRECT($F$1&amp;dbP!$D$2&amp;":"&amp;dbP!$D$2),"&lt;="&amp;BC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D426" s="1">
        <f ca="1">SUMIFS(INDIRECT($F$1&amp;$F426&amp;":"&amp;$F426),INDIRECT($F$1&amp;dbP!$D$2&amp;":"&amp;dbP!$D$2),"&gt;="&amp;BD$6,INDIRECT($F$1&amp;dbP!$D$2&amp;":"&amp;dbP!$D$2),"&lt;="&amp;BD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  <c r="BE426" s="1">
        <f ca="1">SUMIFS(INDIRECT($F$1&amp;$F426&amp;":"&amp;$F426),INDIRECT($F$1&amp;dbP!$D$2&amp;":"&amp;dbP!$D$2),"&gt;="&amp;BE$6,INDIRECT($F$1&amp;dbP!$D$2&amp;":"&amp;dbP!$D$2),"&lt;="&amp;BE$7,INDIRECT($F$1&amp;dbP!$O$2&amp;":"&amp;dbP!$O$2),$H426,INDIRECT($F$1&amp;dbP!$P$2&amp;":"&amp;dbP!$P$2),IF($I426=$J426,"*",$I426),INDIRECT($F$1&amp;dbP!$Q$2&amp;":"&amp;dbP!$Q$2),IF(OR($I426=$J426,"  "&amp;$I426=$J426),"*",RIGHT($J426,LEN($J426)-4)),INDIRECT($F$1&amp;dbP!$AC$2&amp;":"&amp;dbP!$AC$2),RepP!$J$3)</f>
        <v>0</v>
      </c>
    </row>
    <row r="427" spans="2:57" x14ac:dyDescent="0.3">
      <c r="B427" s="1">
        <f>MAX(B$246:B426)+1</f>
        <v>182</v>
      </c>
      <c r="D427" s="1" t="str">
        <f ca="1">INDIRECT($B$1&amp;Items!T$2&amp;$B427)</f>
        <v>CF(-)</v>
      </c>
      <c r="F427" s="1" t="str">
        <f ca="1">INDIRECT($B$1&amp;Items!P$2&amp;$B427)</f>
        <v>AA</v>
      </c>
      <c r="H427" s="13" t="str">
        <f ca="1">INDIRECT($B$1&amp;Items!M$2&amp;$B427)</f>
        <v>Оплата капзатрат</v>
      </c>
      <c r="I427" s="13" t="str">
        <f ca="1">IF(INDIRECT($B$1&amp;Items!N$2&amp;$B427)="",H427,INDIRECT($B$1&amp;Items!N$2&amp;$B427))</f>
        <v>Основные средства - тип - 3</v>
      </c>
      <c r="J427" s="1" t="str">
        <f ca="1">IF(INDIRECT($B$1&amp;Items!O$2&amp;$B427)="",IF(H427&lt;&gt;I427,"  "&amp;I427,I427),"    "&amp;INDIRECT($B$1&amp;Items!O$2&amp;$B427))</f>
        <v xml:space="preserve">    Капзатраты - тип - 3 - 11</v>
      </c>
      <c r="S427" s="1">
        <f ca="1">SUM($U427:INDIRECT(ADDRESS(ROW(),SUMIFS($1:$1,$5:$5,MAX($5:$5)))))</f>
        <v>1927935.2553988437</v>
      </c>
      <c r="V427" s="1">
        <f ca="1">SUMIFS(INDIRECT($F$1&amp;$F427&amp;":"&amp;$F427),INDIRECT($F$1&amp;dbP!$D$2&amp;":"&amp;dbP!$D$2),"&gt;="&amp;V$6,INDIRECT($F$1&amp;dbP!$D$2&amp;":"&amp;dbP!$D$2),"&lt;="&amp;V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W427" s="1">
        <f ca="1">SUMIFS(INDIRECT($F$1&amp;$F427&amp;":"&amp;$F427),INDIRECT($F$1&amp;dbP!$D$2&amp;":"&amp;dbP!$D$2),"&gt;="&amp;W$6,INDIRECT($F$1&amp;dbP!$D$2&amp;":"&amp;dbP!$D$2),"&lt;="&amp;W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X427" s="1">
        <f ca="1">SUMIFS(INDIRECT($F$1&amp;$F427&amp;":"&amp;$F427),INDIRECT($F$1&amp;dbP!$D$2&amp;":"&amp;dbP!$D$2),"&gt;="&amp;X$6,INDIRECT($F$1&amp;dbP!$D$2&amp;":"&amp;dbP!$D$2),"&lt;="&amp;X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1927935.2553988437</v>
      </c>
      <c r="Y427" s="1">
        <f ca="1">SUMIFS(INDIRECT($F$1&amp;$F427&amp;":"&amp;$F427),INDIRECT($F$1&amp;dbP!$D$2&amp;":"&amp;dbP!$D$2),"&gt;="&amp;Y$6,INDIRECT($F$1&amp;dbP!$D$2&amp;":"&amp;dbP!$D$2),"&lt;="&amp;Y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Z427" s="1">
        <f ca="1">SUMIFS(INDIRECT($F$1&amp;$F427&amp;":"&amp;$F427),INDIRECT($F$1&amp;dbP!$D$2&amp;":"&amp;dbP!$D$2),"&gt;="&amp;Z$6,INDIRECT($F$1&amp;dbP!$D$2&amp;":"&amp;dbP!$D$2),"&lt;="&amp;Z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A427" s="1">
        <f ca="1">SUMIFS(INDIRECT($F$1&amp;$F427&amp;":"&amp;$F427),INDIRECT($F$1&amp;dbP!$D$2&amp;":"&amp;dbP!$D$2),"&gt;="&amp;AA$6,INDIRECT($F$1&amp;dbP!$D$2&amp;":"&amp;dbP!$D$2),"&lt;="&amp;AA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B427" s="1">
        <f ca="1">SUMIFS(INDIRECT($F$1&amp;$F427&amp;":"&amp;$F427),INDIRECT($F$1&amp;dbP!$D$2&amp;":"&amp;dbP!$D$2),"&gt;="&amp;AB$6,INDIRECT($F$1&amp;dbP!$D$2&amp;":"&amp;dbP!$D$2),"&lt;="&amp;AB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C427" s="1">
        <f ca="1">SUMIFS(INDIRECT($F$1&amp;$F427&amp;":"&amp;$F427),INDIRECT($F$1&amp;dbP!$D$2&amp;":"&amp;dbP!$D$2),"&gt;="&amp;AC$6,INDIRECT($F$1&amp;dbP!$D$2&amp;":"&amp;dbP!$D$2),"&lt;="&amp;AC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D427" s="1">
        <f ca="1">SUMIFS(INDIRECT($F$1&amp;$F427&amp;":"&amp;$F427),INDIRECT($F$1&amp;dbP!$D$2&amp;":"&amp;dbP!$D$2),"&gt;="&amp;AD$6,INDIRECT($F$1&amp;dbP!$D$2&amp;":"&amp;dbP!$D$2),"&lt;="&amp;AD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E427" s="1">
        <f ca="1">SUMIFS(INDIRECT($F$1&amp;$F427&amp;":"&amp;$F427),INDIRECT($F$1&amp;dbP!$D$2&amp;":"&amp;dbP!$D$2),"&gt;="&amp;AE$6,INDIRECT($F$1&amp;dbP!$D$2&amp;":"&amp;dbP!$D$2),"&lt;="&amp;AE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F427" s="1">
        <f ca="1">SUMIFS(INDIRECT($F$1&amp;$F427&amp;":"&amp;$F427),INDIRECT($F$1&amp;dbP!$D$2&amp;":"&amp;dbP!$D$2),"&gt;="&amp;AF$6,INDIRECT($F$1&amp;dbP!$D$2&amp;":"&amp;dbP!$D$2),"&lt;="&amp;AF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G427" s="1">
        <f ca="1">SUMIFS(INDIRECT($F$1&amp;$F427&amp;":"&amp;$F427),INDIRECT($F$1&amp;dbP!$D$2&amp;":"&amp;dbP!$D$2),"&gt;="&amp;AG$6,INDIRECT($F$1&amp;dbP!$D$2&amp;":"&amp;dbP!$D$2),"&lt;="&amp;AG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H427" s="1">
        <f ca="1">SUMIFS(INDIRECT($F$1&amp;$F427&amp;":"&amp;$F427),INDIRECT($F$1&amp;dbP!$D$2&amp;":"&amp;dbP!$D$2),"&gt;="&amp;AH$6,INDIRECT($F$1&amp;dbP!$D$2&amp;":"&amp;dbP!$D$2),"&lt;="&amp;AH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I427" s="1">
        <f ca="1">SUMIFS(INDIRECT($F$1&amp;$F427&amp;":"&amp;$F427),INDIRECT($F$1&amp;dbP!$D$2&amp;":"&amp;dbP!$D$2),"&gt;="&amp;AI$6,INDIRECT($F$1&amp;dbP!$D$2&amp;":"&amp;dbP!$D$2),"&lt;="&amp;AI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J427" s="1">
        <f ca="1">SUMIFS(INDIRECT($F$1&amp;$F427&amp;":"&amp;$F427),INDIRECT($F$1&amp;dbP!$D$2&amp;":"&amp;dbP!$D$2),"&gt;="&amp;AJ$6,INDIRECT($F$1&amp;dbP!$D$2&amp;":"&amp;dbP!$D$2),"&lt;="&amp;AJ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K427" s="1">
        <f ca="1">SUMIFS(INDIRECT($F$1&amp;$F427&amp;":"&amp;$F427),INDIRECT($F$1&amp;dbP!$D$2&amp;":"&amp;dbP!$D$2),"&gt;="&amp;AK$6,INDIRECT($F$1&amp;dbP!$D$2&amp;":"&amp;dbP!$D$2),"&lt;="&amp;AK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L427" s="1">
        <f ca="1">SUMIFS(INDIRECT($F$1&amp;$F427&amp;":"&amp;$F427),INDIRECT($F$1&amp;dbP!$D$2&amp;":"&amp;dbP!$D$2),"&gt;="&amp;AL$6,INDIRECT($F$1&amp;dbP!$D$2&amp;":"&amp;dbP!$D$2),"&lt;="&amp;AL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M427" s="1">
        <f ca="1">SUMIFS(INDIRECT($F$1&amp;$F427&amp;":"&amp;$F427),INDIRECT($F$1&amp;dbP!$D$2&amp;":"&amp;dbP!$D$2),"&gt;="&amp;AM$6,INDIRECT($F$1&amp;dbP!$D$2&amp;":"&amp;dbP!$D$2),"&lt;="&amp;AM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N427" s="1">
        <f ca="1">SUMIFS(INDIRECT($F$1&amp;$F427&amp;":"&amp;$F427),INDIRECT($F$1&amp;dbP!$D$2&amp;":"&amp;dbP!$D$2),"&gt;="&amp;AN$6,INDIRECT($F$1&amp;dbP!$D$2&amp;":"&amp;dbP!$D$2),"&lt;="&amp;AN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O427" s="1">
        <f ca="1">SUMIFS(INDIRECT($F$1&amp;$F427&amp;":"&amp;$F427),INDIRECT($F$1&amp;dbP!$D$2&amp;":"&amp;dbP!$D$2),"&gt;="&amp;AO$6,INDIRECT($F$1&amp;dbP!$D$2&amp;":"&amp;dbP!$D$2),"&lt;="&amp;AO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P427" s="1">
        <f ca="1">SUMIFS(INDIRECT($F$1&amp;$F427&amp;":"&amp;$F427),INDIRECT($F$1&amp;dbP!$D$2&amp;":"&amp;dbP!$D$2),"&gt;="&amp;AP$6,INDIRECT($F$1&amp;dbP!$D$2&amp;":"&amp;dbP!$D$2),"&lt;="&amp;AP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Q427" s="1">
        <f ca="1">SUMIFS(INDIRECT($F$1&amp;$F427&amp;":"&amp;$F427),INDIRECT($F$1&amp;dbP!$D$2&amp;":"&amp;dbP!$D$2),"&gt;="&amp;AQ$6,INDIRECT($F$1&amp;dbP!$D$2&amp;":"&amp;dbP!$D$2),"&lt;="&amp;AQ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R427" s="1">
        <f ca="1">SUMIFS(INDIRECT($F$1&amp;$F427&amp;":"&amp;$F427),INDIRECT($F$1&amp;dbP!$D$2&amp;":"&amp;dbP!$D$2),"&gt;="&amp;AR$6,INDIRECT($F$1&amp;dbP!$D$2&amp;":"&amp;dbP!$D$2),"&lt;="&amp;AR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S427" s="1">
        <f ca="1">SUMIFS(INDIRECT($F$1&amp;$F427&amp;":"&amp;$F427),INDIRECT($F$1&amp;dbP!$D$2&amp;":"&amp;dbP!$D$2),"&gt;="&amp;AS$6,INDIRECT($F$1&amp;dbP!$D$2&amp;":"&amp;dbP!$D$2),"&lt;="&amp;AS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T427" s="1">
        <f ca="1">SUMIFS(INDIRECT($F$1&amp;$F427&amp;":"&amp;$F427),INDIRECT($F$1&amp;dbP!$D$2&amp;":"&amp;dbP!$D$2),"&gt;="&amp;AT$6,INDIRECT($F$1&amp;dbP!$D$2&amp;":"&amp;dbP!$D$2),"&lt;="&amp;AT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U427" s="1">
        <f ca="1">SUMIFS(INDIRECT($F$1&amp;$F427&amp;":"&amp;$F427),INDIRECT($F$1&amp;dbP!$D$2&amp;":"&amp;dbP!$D$2),"&gt;="&amp;AU$6,INDIRECT($F$1&amp;dbP!$D$2&amp;":"&amp;dbP!$D$2),"&lt;="&amp;AU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V427" s="1">
        <f ca="1">SUMIFS(INDIRECT($F$1&amp;$F427&amp;":"&amp;$F427),INDIRECT($F$1&amp;dbP!$D$2&amp;":"&amp;dbP!$D$2),"&gt;="&amp;AV$6,INDIRECT($F$1&amp;dbP!$D$2&amp;":"&amp;dbP!$D$2),"&lt;="&amp;AV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W427" s="1">
        <f ca="1">SUMIFS(INDIRECT($F$1&amp;$F427&amp;":"&amp;$F427),INDIRECT($F$1&amp;dbP!$D$2&amp;":"&amp;dbP!$D$2),"&gt;="&amp;AW$6,INDIRECT($F$1&amp;dbP!$D$2&amp;":"&amp;dbP!$D$2),"&lt;="&amp;AW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X427" s="1">
        <f ca="1">SUMIFS(INDIRECT($F$1&amp;$F427&amp;":"&amp;$F427),INDIRECT($F$1&amp;dbP!$D$2&amp;":"&amp;dbP!$D$2),"&gt;="&amp;AX$6,INDIRECT($F$1&amp;dbP!$D$2&amp;":"&amp;dbP!$D$2),"&lt;="&amp;AX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Y427" s="1">
        <f ca="1">SUMIFS(INDIRECT($F$1&amp;$F427&amp;":"&amp;$F427),INDIRECT($F$1&amp;dbP!$D$2&amp;":"&amp;dbP!$D$2),"&gt;="&amp;AY$6,INDIRECT($F$1&amp;dbP!$D$2&amp;":"&amp;dbP!$D$2),"&lt;="&amp;AY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AZ427" s="1">
        <f ca="1">SUMIFS(INDIRECT($F$1&amp;$F427&amp;":"&amp;$F427),INDIRECT($F$1&amp;dbP!$D$2&amp;":"&amp;dbP!$D$2),"&gt;="&amp;AZ$6,INDIRECT($F$1&amp;dbP!$D$2&amp;":"&amp;dbP!$D$2),"&lt;="&amp;AZ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A427" s="1">
        <f ca="1">SUMIFS(INDIRECT($F$1&amp;$F427&amp;":"&amp;$F427),INDIRECT($F$1&amp;dbP!$D$2&amp;":"&amp;dbP!$D$2),"&gt;="&amp;BA$6,INDIRECT($F$1&amp;dbP!$D$2&amp;":"&amp;dbP!$D$2),"&lt;="&amp;BA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B427" s="1">
        <f ca="1">SUMIFS(INDIRECT($F$1&amp;$F427&amp;":"&amp;$F427),INDIRECT($F$1&amp;dbP!$D$2&amp;":"&amp;dbP!$D$2),"&gt;="&amp;BB$6,INDIRECT($F$1&amp;dbP!$D$2&amp;":"&amp;dbP!$D$2),"&lt;="&amp;BB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C427" s="1">
        <f ca="1">SUMIFS(INDIRECT($F$1&amp;$F427&amp;":"&amp;$F427),INDIRECT($F$1&amp;dbP!$D$2&amp;":"&amp;dbP!$D$2),"&gt;="&amp;BC$6,INDIRECT($F$1&amp;dbP!$D$2&amp;":"&amp;dbP!$D$2),"&lt;="&amp;BC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D427" s="1">
        <f ca="1">SUMIFS(INDIRECT($F$1&amp;$F427&amp;":"&amp;$F427),INDIRECT($F$1&amp;dbP!$D$2&amp;":"&amp;dbP!$D$2),"&gt;="&amp;BD$6,INDIRECT($F$1&amp;dbP!$D$2&amp;":"&amp;dbP!$D$2),"&lt;="&amp;BD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  <c r="BE427" s="1">
        <f ca="1">SUMIFS(INDIRECT($F$1&amp;$F427&amp;":"&amp;$F427),INDIRECT($F$1&amp;dbP!$D$2&amp;":"&amp;dbP!$D$2),"&gt;="&amp;BE$6,INDIRECT($F$1&amp;dbP!$D$2&amp;":"&amp;dbP!$D$2),"&lt;="&amp;BE$7,INDIRECT($F$1&amp;dbP!$O$2&amp;":"&amp;dbP!$O$2),$H427,INDIRECT($F$1&amp;dbP!$P$2&amp;":"&amp;dbP!$P$2),IF($I427=$J427,"*",$I427),INDIRECT($F$1&amp;dbP!$Q$2&amp;":"&amp;dbP!$Q$2),IF(OR($I427=$J427,"  "&amp;$I427=$J427),"*",RIGHT($J427,LEN($J427)-4)),INDIRECT($F$1&amp;dbP!$AC$2&amp;":"&amp;dbP!$AC$2),RepP!$J$3)</f>
        <v>0</v>
      </c>
    </row>
    <row r="428" spans="2:57" x14ac:dyDescent="0.3">
      <c r="B428" s="1">
        <f>MAX(B$246:B427)+1</f>
        <v>183</v>
      </c>
      <c r="D428" s="1" t="str">
        <f ca="1">INDIRECT($B$1&amp;Items!T$2&amp;$B428)</f>
        <v>CF(-)</v>
      </c>
      <c r="F428" s="1" t="str">
        <f ca="1">INDIRECT($B$1&amp;Items!P$2&amp;$B428)</f>
        <v>AA</v>
      </c>
      <c r="H428" s="13" t="str">
        <f ca="1">INDIRECT($B$1&amp;Items!M$2&amp;$B428)</f>
        <v>Оплата капзатрат</v>
      </c>
      <c r="I428" s="13" t="str">
        <f ca="1">IF(INDIRECT($B$1&amp;Items!N$2&amp;$B428)="",H428,INDIRECT($B$1&amp;Items!N$2&amp;$B428))</f>
        <v>Основные средства - тип - 3</v>
      </c>
      <c r="J428" s="1" t="str">
        <f ca="1">IF(INDIRECT($B$1&amp;Items!O$2&amp;$B428)="",IF(H428&lt;&gt;I428,"  "&amp;I428,I428),"    "&amp;INDIRECT($B$1&amp;Items!O$2&amp;$B428))</f>
        <v xml:space="preserve">    Капзатраты - тип - 3 - 12</v>
      </c>
      <c r="S428" s="1">
        <f ca="1">SUM($U428:INDIRECT(ADDRESS(ROW(),SUMIFS($1:$1,$5:$5,MAX($5:$5)))))</f>
        <v>719741.17512000015</v>
      </c>
      <c r="V428" s="1">
        <f ca="1">SUMIFS(INDIRECT($F$1&amp;$F428&amp;":"&amp;$F428),INDIRECT($F$1&amp;dbP!$D$2&amp;":"&amp;dbP!$D$2),"&gt;="&amp;V$6,INDIRECT($F$1&amp;dbP!$D$2&amp;":"&amp;dbP!$D$2),"&lt;="&amp;V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W428" s="1">
        <f ca="1">SUMIFS(INDIRECT($F$1&amp;$F428&amp;":"&amp;$F428),INDIRECT($F$1&amp;dbP!$D$2&amp;":"&amp;dbP!$D$2),"&gt;="&amp;W$6,INDIRECT($F$1&amp;dbP!$D$2&amp;":"&amp;dbP!$D$2),"&lt;="&amp;W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X428" s="1">
        <f ca="1">SUMIFS(INDIRECT($F$1&amp;$F428&amp;":"&amp;$F428),INDIRECT($F$1&amp;dbP!$D$2&amp;":"&amp;dbP!$D$2),"&gt;="&amp;X$6,INDIRECT($F$1&amp;dbP!$D$2&amp;":"&amp;dbP!$D$2),"&lt;="&amp;X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719741.17512000015</v>
      </c>
      <c r="Y428" s="1">
        <f ca="1">SUMIFS(INDIRECT($F$1&amp;$F428&amp;":"&amp;$F428),INDIRECT($F$1&amp;dbP!$D$2&amp;":"&amp;dbP!$D$2),"&gt;="&amp;Y$6,INDIRECT($F$1&amp;dbP!$D$2&amp;":"&amp;dbP!$D$2),"&lt;="&amp;Y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Z428" s="1">
        <f ca="1">SUMIFS(INDIRECT($F$1&amp;$F428&amp;":"&amp;$F428),INDIRECT($F$1&amp;dbP!$D$2&amp;":"&amp;dbP!$D$2),"&gt;="&amp;Z$6,INDIRECT($F$1&amp;dbP!$D$2&amp;":"&amp;dbP!$D$2),"&lt;="&amp;Z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A428" s="1">
        <f ca="1">SUMIFS(INDIRECT($F$1&amp;$F428&amp;":"&amp;$F428),INDIRECT($F$1&amp;dbP!$D$2&amp;":"&amp;dbP!$D$2),"&gt;="&amp;AA$6,INDIRECT($F$1&amp;dbP!$D$2&amp;":"&amp;dbP!$D$2),"&lt;="&amp;AA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B428" s="1">
        <f ca="1">SUMIFS(INDIRECT($F$1&amp;$F428&amp;":"&amp;$F428),INDIRECT($F$1&amp;dbP!$D$2&amp;":"&amp;dbP!$D$2),"&gt;="&amp;AB$6,INDIRECT($F$1&amp;dbP!$D$2&amp;":"&amp;dbP!$D$2),"&lt;="&amp;AB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C428" s="1">
        <f ca="1">SUMIFS(INDIRECT($F$1&amp;$F428&amp;":"&amp;$F428),INDIRECT($F$1&amp;dbP!$D$2&amp;":"&amp;dbP!$D$2),"&gt;="&amp;AC$6,INDIRECT($F$1&amp;dbP!$D$2&amp;":"&amp;dbP!$D$2),"&lt;="&amp;AC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D428" s="1">
        <f ca="1">SUMIFS(INDIRECT($F$1&amp;$F428&amp;":"&amp;$F428),INDIRECT($F$1&amp;dbP!$D$2&amp;":"&amp;dbP!$D$2),"&gt;="&amp;AD$6,INDIRECT($F$1&amp;dbP!$D$2&amp;":"&amp;dbP!$D$2),"&lt;="&amp;AD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E428" s="1">
        <f ca="1">SUMIFS(INDIRECT($F$1&amp;$F428&amp;":"&amp;$F428),INDIRECT($F$1&amp;dbP!$D$2&amp;":"&amp;dbP!$D$2),"&gt;="&amp;AE$6,INDIRECT($F$1&amp;dbP!$D$2&amp;":"&amp;dbP!$D$2),"&lt;="&amp;AE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F428" s="1">
        <f ca="1">SUMIFS(INDIRECT($F$1&amp;$F428&amp;":"&amp;$F428),INDIRECT($F$1&amp;dbP!$D$2&amp;":"&amp;dbP!$D$2),"&gt;="&amp;AF$6,INDIRECT($F$1&amp;dbP!$D$2&amp;":"&amp;dbP!$D$2),"&lt;="&amp;AF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G428" s="1">
        <f ca="1">SUMIFS(INDIRECT($F$1&amp;$F428&amp;":"&amp;$F428),INDIRECT($F$1&amp;dbP!$D$2&amp;":"&amp;dbP!$D$2),"&gt;="&amp;AG$6,INDIRECT($F$1&amp;dbP!$D$2&amp;":"&amp;dbP!$D$2),"&lt;="&amp;AG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H428" s="1">
        <f ca="1">SUMIFS(INDIRECT($F$1&amp;$F428&amp;":"&amp;$F428),INDIRECT($F$1&amp;dbP!$D$2&amp;":"&amp;dbP!$D$2),"&gt;="&amp;AH$6,INDIRECT($F$1&amp;dbP!$D$2&amp;":"&amp;dbP!$D$2),"&lt;="&amp;AH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I428" s="1">
        <f ca="1">SUMIFS(INDIRECT($F$1&amp;$F428&amp;":"&amp;$F428),INDIRECT($F$1&amp;dbP!$D$2&amp;":"&amp;dbP!$D$2),"&gt;="&amp;AI$6,INDIRECT($F$1&amp;dbP!$D$2&amp;":"&amp;dbP!$D$2),"&lt;="&amp;AI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J428" s="1">
        <f ca="1">SUMIFS(INDIRECT($F$1&amp;$F428&amp;":"&amp;$F428),INDIRECT($F$1&amp;dbP!$D$2&amp;":"&amp;dbP!$D$2),"&gt;="&amp;AJ$6,INDIRECT($F$1&amp;dbP!$D$2&amp;":"&amp;dbP!$D$2),"&lt;="&amp;AJ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K428" s="1">
        <f ca="1">SUMIFS(INDIRECT($F$1&amp;$F428&amp;":"&amp;$F428),INDIRECT($F$1&amp;dbP!$D$2&amp;":"&amp;dbP!$D$2),"&gt;="&amp;AK$6,INDIRECT($F$1&amp;dbP!$D$2&amp;":"&amp;dbP!$D$2),"&lt;="&amp;AK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L428" s="1">
        <f ca="1">SUMIFS(INDIRECT($F$1&amp;$F428&amp;":"&amp;$F428),INDIRECT($F$1&amp;dbP!$D$2&amp;":"&amp;dbP!$D$2),"&gt;="&amp;AL$6,INDIRECT($F$1&amp;dbP!$D$2&amp;":"&amp;dbP!$D$2),"&lt;="&amp;AL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M428" s="1">
        <f ca="1">SUMIFS(INDIRECT($F$1&amp;$F428&amp;":"&amp;$F428),INDIRECT($F$1&amp;dbP!$D$2&amp;":"&amp;dbP!$D$2),"&gt;="&amp;AM$6,INDIRECT($F$1&amp;dbP!$D$2&amp;":"&amp;dbP!$D$2),"&lt;="&amp;AM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N428" s="1">
        <f ca="1">SUMIFS(INDIRECT($F$1&amp;$F428&amp;":"&amp;$F428),INDIRECT($F$1&amp;dbP!$D$2&amp;":"&amp;dbP!$D$2),"&gt;="&amp;AN$6,INDIRECT($F$1&amp;dbP!$D$2&amp;":"&amp;dbP!$D$2),"&lt;="&amp;AN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O428" s="1">
        <f ca="1">SUMIFS(INDIRECT($F$1&amp;$F428&amp;":"&amp;$F428),INDIRECT($F$1&amp;dbP!$D$2&amp;":"&amp;dbP!$D$2),"&gt;="&amp;AO$6,INDIRECT($F$1&amp;dbP!$D$2&amp;":"&amp;dbP!$D$2),"&lt;="&amp;AO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P428" s="1">
        <f ca="1">SUMIFS(INDIRECT($F$1&amp;$F428&amp;":"&amp;$F428),INDIRECT($F$1&amp;dbP!$D$2&amp;":"&amp;dbP!$D$2),"&gt;="&amp;AP$6,INDIRECT($F$1&amp;dbP!$D$2&amp;":"&amp;dbP!$D$2),"&lt;="&amp;AP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Q428" s="1">
        <f ca="1">SUMIFS(INDIRECT($F$1&amp;$F428&amp;":"&amp;$F428),INDIRECT($F$1&amp;dbP!$D$2&amp;":"&amp;dbP!$D$2),"&gt;="&amp;AQ$6,INDIRECT($F$1&amp;dbP!$D$2&amp;":"&amp;dbP!$D$2),"&lt;="&amp;AQ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R428" s="1">
        <f ca="1">SUMIFS(INDIRECT($F$1&amp;$F428&amp;":"&amp;$F428),INDIRECT($F$1&amp;dbP!$D$2&amp;":"&amp;dbP!$D$2),"&gt;="&amp;AR$6,INDIRECT($F$1&amp;dbP!$D$2&amp;":"&amp;dbP!$D$2),"&lt;="&amp;AR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S428" s="1">
        <f ca="1">SUMIFS(INDIRECT($F$1&amp;$F428&amp;":"&amp;$F428),INDIRECT($F$1&amp;dbP!$D$2&amp;":"&amp;dbP!$D$2),"&gt;="&amp;AS$6,INDIRECT($F$1&amp;dbP!$D$2&amp;":"&amp;dbP!$D$2),"&lt;="&amp;AS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T428" s="1">
        <f ca="1">SUMIFS(INDIRECT($F$1&amp;$F428&amp;":"&amp;$F428),INDIRECT($F$1&amp;dbP!$D$2&amp;":"&amp;dbP!$D$2),"&gt;="&amp;AT$6,INDIRECT($F$1&amp;dbP!$D$2&amp;":"&amp;dbP!$D$2),"&lt;="&amp;AT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U428" s="1">
        <f ca="1">SUMIFS(INDIRECT($F$1&amp;$F428&amp;":"&amp;$F428),INDIRECT($F$1&amp;dbP!$D$2&amp;":"&amp;dbP!$D$2),"&gt;="&amp;AU$6,INDIRECT($F$1&amp;dbP!$D$2&amp;":"&amp;dbP!$D$2),"&lt;="&amp;AU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V428" s="1">
        <f ca="1">SUMIFS(INDIRECT($F$1&amp;$F428&amp;":"&amp;$F428),INDIRECT($F$1&amp;dbP!$D$2&amp;":"&amp;dbP!$D$2),"&gt;="&amp;AV$6,INDIRECT($F$1&amp;dbP!$D$2&amp;":"&amp;dbP!$D$2),"&lt;="&amp;AV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W428" s="1">
        <f ca="1">SUMIFS(INDIRECT($F$1&amp;$F428&amp;":"&amp;$F428),INDIRECT($F$1&amp;dbP!$D$2&amp;":"&amp;dbP!$D$2),"&gt;="&amp;AW$6,INDIRECT($F$1&amp;dbP!$D$2&amp;":"&amp;dbP!$D$2),"&lt;="&amp;AW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X428" s="1">
        <f ca="1">SUMIFS(INDIRECT($F$1&amp;$F428&amp;":"&amp;$F428),INDIRECT($F$1&amp;dbP!$D$2&amp;":"&amp;dbP!$D$2),"&gt;="&amp;AX$6,INDIRECT($F$1&amp;dbP!$D$2&amp;":"&amp;dbP!$D$2),"&lt;="&amp;AX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Y428" s="1">
        <f ca="1">SUMIFS(INDIRECT($F$1&amp;$F428&amp;":"&amp;$F428),INDIRECT($F$1&amp;dbP!$D$2&amp;":"&amp;dbP!$D$2),"&gt;="&amp;AY$6,INDIRECT($F$1&amp;dbP!$D$2&amp;":"&amp;dbP!$D$2),"&lt;="&amp;AY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AZ428" s="1">
        <f ca="1">SUMIFS(INDIRECT($F$1&amp;$F428&amp;":"&amp;$F428),INDIRECT($F$1&amp;dbP!$D$2&amp;":"&amp;dbP!$D$2),"&gt;="&amp;AZ$6,INDIRECT($F$1&amp;dbP!$D$2&amp;":"&amp;dbP!$D$2),"&lt;="&amp;AZ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A428" s="1">
        <f ca="1">SUMIFS(INDIRECT($F$1&amp;$F428&amp;":"&amp;$F428),INDIRECT($F$1&amp;dbP!$D$2&amp;":"&amp;dbP!$D$2),"&gt;="&amp;BA$6,INDIRECT($F$1&amp;dbP!$D$2&amp;":"&amp;dbP!$D$2),"&lt;="&amp;BA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B428" s="1">
        <f ca="1">SUMIFS(INDIRECT($F$1&amp;$F428&amp;":"&amp;$F428),INDIRECT($F$1&amp;dbP!$D$2&amp;":"&amp;dbP!$D$2),"&gt;="&amp;BB$6,INDIRECT($F$1&amp;dbP!$D$2&amp;":"&amp;dbP!$D$2),"&lt;="&amp;BB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C428" s="1">
        <f ca="1">SUMIFS(INDIRECT($F$1&amp;$F428&amp;":"&amp;$F428),INDIRECT($F$1&amp;dbP!$D$2&amp;":"&amp;dbP!$D$2),"&gt;="&amp;BC$6,INDIRECT($F$1&amp;dbP!$D$2&amp;":"&amp;dbP!$D$2),"&lt;="&amp;BC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D428" s="1">
        <f ca="1">SUMIFS(INDIRECT($F$1&amp;$F428&amp;":"&amp;$F428),INDIRECT($F$1&amp;dbP!$D$2&amp;":"&amp;dbP!$D$2),"&gt;="&amp;BD$6,INDIRECT($F$1&amp;dbP!$D$2&amp;":"&amp;dbP!$D$2),"&lt;="&amp;BD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  <c r="BE428" s="1">
        <f ca="1">SUMIFS(INDIRECT($F$1&amp;$F428&amp;":"&amp;$F428),INDIRECT($F$1&amp;dbP!$D$2&amp;":"&amp;dbP!$D$2),"&gt;="&amp;BE$6,INDIRECT($F$1&amp;dbP!$D$2&amp;":"&amp;dbP!$D$2),"&lt;="&amp;BE$7,INDIRECT($F$1&amp;dbP!$O$2&amp;":"&amp;dbP!$O$2),$H428,INDIRECT($F$1&amp;dbP!$P$2&amp;":"&amp;dbP!$P$2),IF($I428=$J428,"*",$I428),INDIRECT($F$1&amp;dbP!$Q$2&amp;":"&amp;dbP!$Q$2),IF(OR($I428=$J428,"  "&amp;$I428=$J428),"*",RIGHT($J428,LEN($J428)-4)),INDIRECT($F$1&amp;dbP!$AC$2&amp;":"&amp;dbP!$AC$2),RepP!$J$3)</f>
        <v>0</v>
      </c>
    </row>
    <row r="429" spans="2:57" x14ac:dyDescent="0.3">
      <c r="B429" s="1">
        <f>MAX(B$246:B428)+1</f>
        <v>184</v>
      </c>
      <c r="D429" s="1" t="str">
        <f ca="1">INDIRECT($B$1&amp;Items!T$2&amp;$B429)</f>
        <v>CF(-)</v>
      </c>
      <c r="F429" s="1" t="str">
        <f ca="1">INDIRECT($B$1&amp;Items!P$2&amp;$B429)</f>
        <v>AA</v>
      </c>
      <c r="H429" s="13" t="str">
        <f ca="1">INDIRECT($B$1&amp;Items!M$2&amp;$B429)</f>
        <v>Оплата капзатрат</v>
      </c>
      <c r="I429" s="13" t="str">
        <f ca="1">IF(INDIRECT($B$1&amp;Items!N$2&amp;$B429)="",H429,INDIRECT($B$1&amp;Items!N$2&amp;$B429))</f>
        <v>Основные средства - тип - 3</v>
      </c>
      <c r="J429" s="1" t="str">
        <f ca="1">IF(INDIRECT($B$1&amp;Items!O$2&amp;$B429)="",IF(H429&lt;&gt;I429,"  "&amp;I429,I429),"    "&amp;INDIRECT($B$1&amp;Items!O$2&amp;$B429))</f>
        <v xml:space="preserve">    Капзатраты - тип - 3 - 13</v>
      </c>
      <c r="S429" s="1">
        <f ca="1">SUM($U429:INDIRECT(ADDRESS(ROW(),SUMIFS($1:$1,$5:$5,MAX($5:$5)))))</f>
        <v>211886.11414905536</v>
      </c>
      <c r="V429" s="1">
        <f ca="1">SUMIFS(INDIRECT($F$1&amp;$F429&amp;":"&amp;$F429),INDIRECT($F$1&amp;dbP!$D$2&amp;":"&amp;dbP!$D$2),"&gt;="&amp;V$6,INDIRECT($F$1&amp;dbP!$D$2&amp;":"&amp;dbP!$D$2),"&lt;="&amp;V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W429" s="1">
        <f ca="1">SUMIFS(INDIRECT($F$1&amp;$F429&amp;":"&amp;$F429),INDIRECT($F$1&amp;dbP!$D$2&amp;":"&amp;dbP!$D$2),"&gt;="&amp;W$6,INDIRECT($F$1&amp;dbP!$D$2&amp;":"&amp;dbP!$D$2),"&lt;="&amp;W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X429" s="1">
        <f ca="1">SUMIFS(INDIRECT($F$1&amp;$F429&amp;":"&amp;$F429),INDIRECT($F$1&amp;dbP!$D$2&amp;":"&amp;dbP!$D$2),"&gt;="&amp;X$6,INDIRECT($F$1&amp;dbP!$D$2&amp;":"&amp;dbP!$D$2),"&lt;="&amp;X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211886.11414905536</v>
      </c>
      <c r="Y429" s="1">
        <f ca="1">SUMIFS(INDIRECT($F$1&amp;$F429&amp;":"&amp;$F429),INDIRECT($F$1&amp;dbP!$D$2&amp;":"&amp;dbP!$D$2),"&gt;="&amp;Y$6,INDIRECT($F$1&amp;dbP!$D$2&amp;":"&amp;dbP!$D$2),"&lt;="&amp;Y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Z429" s="1">
        <f ca="1">SUMIFS(INDIRECT($F$1&amp;$F429&amp;":"&amp;$F429),INDIRECT($F$1&amp;dbP!$D$2&amp;":"&amp;dbP!$D$2),"&gt;="&amp;Z$6,INDIRECT($F$1&amp;dbP!$D$2&amp;":"&amp;dbP!$D$2),"&lt;="&amp;Z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A429" s="1">
        <f ca="1">SUMIFS(INDIRECT($F$1&amp;$F429&amp;":"&amp;$F429),INDIRECT($F$1&amp;dbP!$D$2&amp;":"&amp;dbP!$D$2),"&gt;="&amp;AA$6,INDIRECT($F$1&amp;dbP!$D$2&amp;":"&amp;dbP!$D$2),"&lt;="&amp;AA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B429" s="1">
        <f ca="1">SUMIFS(INDIRECT($F$1&amp;$F429&amp;":"&amp;$F429),INDIRECT($F$1&amp;dbP!$D$2&amp;":"&amp;dbP!$D$2),"&gt;="&amp;AB$6,INDIRECT($F$1&amp;dbP!$D$2&amp;":"&amp;dbP!$D$2),"&lt;="&amp;AB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C429" s="1">
        <f ca="1">SUMIFS(INDIRECT($F$1&amp;$F429&amp;":"&amp;$F429),INDIRECT($F$1&amp;dbP!$D$2&amp;":"&amp;dbP!$D$2),"&gt;="&amp;AC$6,INDIRECT($F$1&amp;dbP!$D$2&amp;":"&amp;dbP!$D$2),"&lt;="&amp;AC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D429" s="1">
        <f ca="1">SUMIFS(INDIRECT($F$1&amp;$F429&amp;":"&amp;$F429),INDIRECT($F$1&amp;dbP!$D$2&amp;":"&amp;dbP!$D$2),"&gt;="&amp;AD$6,INDIRECT($F$1&amp;dbP!$D$2&amp;":"&amp;dbP!$D$2),"&lt;="&amp;AD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E429" s="1">
        <f ca="1">SUMIFS(INDIRECT($F$1&amp;$F429&amp;":"&amp;$F429),INDIRECT($F$1&amp;dbP!$D$2&amp;":"&amp;dbP!$D$2),"&gt;="&amp;AE$6,INDIRECT($F$1&amp;dbP!$D$2&amp;":"&amp;dbP!$D$2),"&lt;="&amp;AE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F429" s="1">
        <f ca="1">SUMIFS(INDIRECT($F$1&amp;$F429&amp;":"&amp;$F429),INDIRECT($F$1&amp;dbP!$D$2&amp;":"&amp;dbP!$D$2),"&gt;="&amp;AF$6,INDIRECT($F$1&amp;dbP!$D$2&amp;":"&amp;dbP!$D$2),"&lt;="&amp;AF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G429" s="1">
        <f ca="1">SUMIFS(INDIRECT($F$1&amp;$F429&amp;":"&amp;$F429),INDIRECT($F$1&amp;dbP!$D$2&amp;":"&amp;dbP!$D$2),"&gt;="&amp;AG$6,INDIRECT($F$1&amp;dbP!$D$2&amp;":"&amp;dbP!$D$2),"&lt;="&amp;AG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H429" s="1">
        <f ca="1">SUMIFS(INDIRECT($F$1&amp;$F429&amp;":"&amp;$F429),INDIRECT($F$1&amp;dbP!$D$2&amp;":"&amp;dbP!$D$2),"&gt;="&amp;AH$6,INDIRECT($F$1&amp;dbP!$D$2&amp;":"&amp;dbP!$D$2),"&lt;="&amp;AH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I429" s="1">
        <f ca="1">SUMIFS(INDIRECT($F$1&amp;$F429&amp;":"&amp;$F429),INDIRECT($F$1&amp;dbP!$D$2&amp;":"&amp;dbP!$D$2),"&gt;="&amp;AI$6,INDIRECT($F$1&amp;dbP!$D$2&amp;":"&amp;dbP!$D$2),"&lt;="&amp;AI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J429" s="1">
        <f ca="1">SUMIFS(INDIRECT($F$1&amp;$F429&amp;":"&amp;$F429),INDIRECT($F$1&amp;dbP!$D$2&amp;":"&amp;dbP!$D$2),"&gt;="&amp;AJ$6,INDIRECT($F$1&amp;dbP!$D$2&amp;":"&amp;dbP!$D$2),"&lt;="&amp;AJ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K429" s="1">
        <f ca="1">SUMIFS(INDIRECT($F$1&amp;$F429&amp;":"&amp;$F429),INDIRECT($F$1&amp;dbP!$D$2&amp;":"&amp;dbP!$D$2),"&gt;="&amp;AK$6,INDIRECT($F$1&amp;dbP!$D$2&amp;":"&amp;dbP!$D$2),"&lt;="&amp;AK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L429" s="1">
        <f ca="1">SUMIFS(INDIRECT($F$1&amp;$F429&amp;":"&amp;$F429),INDIRECT($F$1&amp;dbP!$D$2&amp;":"&amp;dbP!$D$2),"&gt;="&amp;AL$6,INDIRECT($F$1&amp;dbP!$D$2&amp;":"&amp;dbP!$D$2),"&lt;="&amp;AL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M429" s="1">
        <f ca="1">SUMIFS(INDIRECT($F$1&amp;$F429&amp;":"&amp;$F429),INDIRECT($F$1&amp;dbP!$D$2&amp;":"&amp;dbP!$D$2),"&gt;="&amp;AM$6,INDIRECT($F$1&amp;dbP!$D$2&amp;":"&amp;dbP!$D$2),"&lt;="&amp;AM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N429" s="1">
        <f ca="1">SUMIFS(INDIRECT($F$1&amp;$F429&amp;":"&amp;$F429),INDIRECT($F$1&amp;dbP!$D$2&amp;":"&amp;dbP!$D$2),"&gt;="&amp;AN$6,INDIRECT($F$1&amp;dbP!$D$2&amp;":"&amp;dbP!$D$2),"&lt;="&amp;AN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O429" s="1">
        <f ca="1">SUMIFS(INDIRECT($F$1&amp;$F429&amp;":"&amp;$F429),INDIRECT($F$1&amp;dbP!$D$2&amp;":"&amp;dbP!$D$2),"&gt;="&amp;AO$6,INDIRECT($F$1&amp;dbP!$D$2&amp;":"&amp;dbP!$D$2),"&lt;="&amp;AO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P429" s="1">
        <f ca="1">SUMIFS(INDIRECT($F$1&amp;$F429&amp;":"&amp;$F429),INDIRECT($F$1&amp;dbP!$D$2&amp;":"&amp;dbP!$D$2),"&gt;="&amp;AP$6,INDIRECT($F$1&amp;dbP!$D$2&amp;":"&amp;dbP!$D$2),"&lt;="&amp;AP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Q429" s="1">
        <f ca="1">SUMIFS(INDIRECT($F$1&amp;$F429&amp;":"&amp;$F429),INDIRECT($F$1&amp;dbP!$D$2&amp;":"&amp;dbP!$D$2),"&gt;="&amp;AQ$6,INDIRECT($F$1&amp;dbP!$D$2&amp;":"&amp;dbP!$D$2),"&lt;="&amp;AQ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R429" s="1">
        <f ca="1">SUMIFS(INDIRECT($F$1&amp;$F429&amp;":"&amp;$F429),INDIRECT($F$1&amp;dbP!$D$2&amp;":"&amp;dbP!$D$2),"&gt;="&amp;AR$6,INDIRECT($F$1&amp;dbP!$D$2&amp;":"&amp;dbP!$D$2),"&lt;="&amp;AR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S429" s="1">
        <f ca="1">SUMIFS(INDIRECT($F$1&amp;$F429&amp;":"&amp;$F429),INDIRECT($F$1&amp;dbP!$D$2&amp;":"&amp;dbP!$D$2),"&gt;="&amp;AS$6,INDIRECT($F$1&amp;dbP!$D$2&amp;":"&amp;dbP!$D$2),"&lt;="&amp;AS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T429" s="1">
        <f ca="1">SUMIFS(INDIRECT($F$1&amp;$F429&amp;":"&amp;$F429),INDIRECT($F$1&amp;dbP!$D$2&amp;":"&amp;dbP!$D$2),"&gt;="&amp;AT$6,INDIRECT($F$1&amp;dbP!$D$2&amp;":"&amp;dbP!$D$2),"&lt;="&amp;AT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U429" s="1">
        <f ca="1">SUMIFS(INDIRECT($F$1&amp;$F429&amp;":"&amp;$F429),INDIRECT($F$1&amp;dbP!$D$2&amp;":"&amp;dbP!$D$2),"&gt;="&amp;AU$6,INDIRECT($F$1&amp;dbP!$D$2&amp;":"&amp;dbP!$D$2),"&lt;="&amp;AU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V429" s="1">
        <f ca="1">SUMIFS(INDIRECT($F$1&amp;$F429&amp;":"&amp;$F429),INDIRECT($F$1&amp;dbP!$D$2&amp;":"&amp;dbP!$D$2),"&gt;="&amp;AV$6,INDIRECT($F$1&amp;dbP!$D$2&amp;":"&amp;dbP!$D$2),"&lt;="&amp;AV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W429" s="1">
        <f ca="1">SUMIFS(INDIRECT($F$1&amp;$F429&amp;":"&amp;$F429),INDIRECT($F$1&amp;dbP!$D$2&amp;":"&amp;dbP!$D$2),"&gt;="&amp;AW$6,INDIRECT($F$1&amp;dbP!$D$2&amp;":"&amp;dbP!$D$2),"&lt;="&amp;AW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X429" s="1">
        <f ca="1">SUMIFS(INDIRECT($F$1&amp;$F429&amp;":"&amp;$F429),INDIRECT($F$1&amp;dbP!$D$2&amp;":"&amp;dbP!$D$2),"&gt;="&amp;AX$6,INDIRECT($F$1&amp;dbP!$D$2&amp;":"&amp;dbP!$D$2),"&lt;="&amp;AX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Y429" s="1">
        <f ca="1">SUMIFS(INDIRECT($F$1&amp;$F429&amp;":"&amp;$F429),INDIRECT($F$1&amp;dbP!$D$2&amp;":"&amp;dbP!$D$2),"&gt;="&amp;AY$6,INDIRECT($F$1&amp;dbP!$D$2&amp;":"&amp;dbP!$D$2),"&lt;="&amp;AY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AZ429" s="1">
        <f ca="1">SUMIFS(INDIRECT($F$1&amp;$F429&amp;":"&amp;$F429),INDIRECT($F$1&amp;dbP!$D$2&amp;":"&amp;dbP!$D$2),"&gt;="&amp;AZ$6,INDIRECT($F$1&amp;dbP!$D$2&amp;":"&amp;dbP!$D$2),"&lt;="&amp;AZ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A429" s="1">
        <f ca="1">SUMIFS(INDIRECT($F$1&amp;$F429&amp;":"&amp;$F429),INDIRECT($F$1&amp;dbP!$D$2&amp;":"&amp;dbP!$D$2),"&gt;="&amp;BA$6,INDIRECT($F$1&amp;dbP!$D$2&amp;":"&amp;dbP!$D$2),"&lt;="&amp;BA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B429" s="1">
        <f ca="1">SUMIFS(INDIRECT($F$1&amp;$F429&amp;":"&amp;$F429),INDIRECT($F$1&amp;dbP!$D$2&amp;":"&amp;dbP!$D$2),"&gt;="&amp;BB$6,INDIRECT($F$1&amp;dbP!$D$2&amp;":"&amp;dbP!$D$2),"&lt;="&amp;BB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C429" s="1">
        <f ca="1">SUMIFS(INDIRECT($F$1&amp;$F429&amp;":"&amp;$F429),INDIRECT($F$1&amp;dbP!$D$2&amp;":"&amp;dbP!$D$2),"&gt;="&amp;BC$6,INDIRECT($F$1&amp;dbP!$D$2&amp;":"&amp;dbP!$D$2),"&lt;="&amp;BC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D429" s="1">
        <f ca="1">SUMIFS(INDIRECT($F$1&amp;$F429&amp;":"&amp;$F429),INDIRECT($F$1&amp;dbP!$D$2&amp;":"&amp;dbP!$D$2),"&gt;="&amp;BD$6,INDIRECT($F$1&amp;dbP!$D$2&amp;":"&amp;dbP!$D$2),"&lt;="&amp;BD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  <c r="BE429" s="1">
        <f ca="1">SUMIFS(INDIRECT($F$1&amp;$F429&amp;":"&amp;$F429),INDIRECT($F$1&amp;dbP!$D$2&amp;":"&amp;dbP!$D$2),"&gt;="&amp;BE$6,INDIRECT($F$1&amp;dbP!$D$2&amp;":"&amp;dbP!$D$2),"&lt;="&amp;BE$7,INDIRECT($F$1&amp;dbP!$O$2&amp;":"&amp;dbP!$O$2),$H429,INDIRECT($F$1&amp;dbP!$P$2&amp;":"&amp;dbP!$P$2),IF($I429=$J429,"*",$I429),INDIRECT($F$1&amp;dbP!$Q$2&amp;":"&amp;dbP!$Q$2),IF(OR($I429=$J429,"  "&amp;$I429=$J429),"*",RIGHT($J429,LEN($J429)-4)),INDIRECT($F$1&amp;dbP!$AC$2&amp;":"&amp;dbP!$AC$2),RepP!$J$3)</f>
        <v>0</v>
      </c>
    </row>
    <row r="430" spans="2:57" x14ac:dyDescent="0.3">
      <c r="B430" s="1">
        <f>MAX(B$246:B429)+1</f>
        <v>185</v>
      </c>
      <c r="D430" s="1" t="str">
        <f ca="1">INDIRECT($B$1&amp;Items!T$2&amp;$B430)</f>
        <v>CF(-)</v>
      </c>
      <c r="F430" s="1" t="str">
        <f ca="1">INDIRECT($B$1&amp;Items!P$2&amp;$B430)</f>
        <v>AA</v>
      </c>
      <c r="H430" s="13" t="str">
        <f ca="1">INDIRECT($B$1&amp;Items!M$2&amp;$B430)</f>
        <v>Оплата капзатрат</v>
      </c>
      <c r="I430" s="13" t="str">
        <f ca="1">IF(INDIRECT($B$1&amp;Items!N$2&amp;$B430)="",H430,INDIRECT($B$1&amp;Items!N$2&amp;$B430))</f>
        <v>Основные средства - тип - 3</v>
      </c>
      <c r="J430" s="1" t="str">
        <f ca="1">IF(INDIRECT($B$1&amp;Items!O$2&amp;$B430)="",IF(H430&lt;&gt;I430,"  "&amp;I430,I430),"    "&amp;INDIRECT($B$1&amp;Items!O$2&amp;$B430))</f>
        <v xml:space="preserve">    Капзатраты - тип - 3 - 14</v>
      </c>
      <c r="S430" s="1">
        <f ca="1">SUM($U430:INDIRECT(ADDRESS(ROW(),SUMIFS($1:$1,$5:$5,MAX($5:$5)))))</f>
        <v>3447085.6189727783</v>
      </c>
      <c r="V430" s="1">
        <f ca="1">SUMIFS(INDIRECT($F$1&amp;$F430&amp;":"&amp;$F430),INDIRECT($F$1&amp;dbP!$D$2&amp;":"&amp;dbP!$D$2),"&gt;="&amp;V$6,INDIRECT($F$1&amp;dbP!$D$2&amp;":"&amp;dbP!$D$2),"&lt;="&amp;V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W430" s="1">
        <f ca="1">SUMIFS(INDIRECT($F$1&amp;$F430&amp;":"&amp;$F430),INDIRECT($F$1&amp;dbP!$D$2&amp;":"&amp;dbP!$D$2),"&gt;="&amp;W$6,INDIRECT($F$1&amp;dbP!$D$2&amp;":"&amp;dbP!$D$2),"&lt;="&amp;W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X430" s="1">
        <f ca="1">SUMIFS(INDIRECT($F$1&amp;$F430&amp;":"&amp;$F430),INDIRECT($F$1&amp;dbP!$D$2&amp;":"&amp;dbP!$D$2),"&gt;="&amp;X$6,INDIRECT($F$1&amp;dbP!$D$2&amp;":"&amp;dbP!$D$2),"&lt;="&amp;X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3447085.6189727783</v>
      </c>
      <c r="Y430" s="1">
        <f ca="1">SUMIFS(INDIRECT($F$1&amp;$F430&amp;":"&amp;$F430),INDIRECT($F$1&amp;dbP!$D$2&amp;":"&amp;dbP!$D$2),"&gt;="&amp;Y$6,INDIRECT($F$1&amp;dbP!$D$2&amp;":"&amp;dbP!$D$2),"&lt;="&amp;Y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Z430" s="1">
        <f ca="1">SUMIFS(INDIRECT($F$1&amp;$F430&amp;":"&amp;$F430),INDIRECT($F$1&amp;dbP!$D$2&amp;":"&amp;dbP!$D$2),"&gt;="&amp;Z$6,INDIRECT($F$1&amp;dbP!$D$2&amp;":"&amp;dbP!$D$2),"&lt;="&amp;Z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A430" s="1">
        <f ca="1">SUMIFS(INDIRECT($F$1&amp;$F430&amp;":"&amp;$F430),INDIRECT($F$1&amp;dbP!$D$2&amp;":"&amp;dbP!$D$2),"&gt;="&amp;AA$6,INDIRECT($F$1&amp;dbP!$D$2&amp;":"&amp;dbP!$D$2),"&lt;="&amp;AA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B430" s="1">
        <f ca="1">SUMIFS(INDIRECT($F$1&amp;$F430&amp;":"&amp;$F430),INDIRECT($F$1&amp;dbP!$D$2&amp;":"&amp;dbP!$D$2),"&gt;="&amp;AB$6,INDIRECT($F$1&amp;dbP!$D$2&amp;":"&amp;dbP!$D$2),"&lt;="&amp;AB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C430" s="1">
        <f ca="1">SUMIFS(INDIRECT($F$1&amp;$F430&amp;":"&amp;$F430),INDIRECT($F$1&amp;dbP!$D$2&amp;":"&amp;dbP!$D$2),"&gt;="&amp;AC$6,INDIRECT($F$1&amp;dbP!$D$2&amp;":"&amp;dbP!$D$2),"&lt;="&amp;AC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D430" s="1">
        <f ca="1">SUMIFS(INDIRECT($F$1&amp;$F430&amp;":"&amp;$F430),INDIRECT($F$1&amp;dbP!$D$2&amp;":"&amp;dbP!$D$2),"&gt;="&amp;AD$6,INDIRECT($F$1&amp;dbP!$D$2&amp;":"&amp;dbP!$D$2),"&lt;="&amp;AD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E430" s="1">
        <f ca="1">SUMIFS(INDIRECT($F$1&amp;$F430&amp;":"&amp;$F430),INDIRECT($F$1&amp;dbP!$D$2&amp;":"&amp;dbP!$D$2),"&gt;="&amp;AE$6,INDIRECT($F$1&amp;dbP!$D$2&amp;":"&amp;dbP!$D$2),"&lt;="&amp;AE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F430" s="1">
        <f ca="1">SUMIFS(INDIRECT($F$1&amp;$F430&amp;":"&amp;$F430),INDIRECT($F$1&amp;dbP!$D$2&amp;":"&amp;dbP!$D$2),"&gt;="&amp;AF$6,INDIRECT($F$1&amp;dbP!$D$2&amp;":"&amp;dbP!$D$2),"&lt;="&amp;AF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G430" s="1">
        <f ca="1">SUMIFS(INDIRECT($F$1&amp;$F430&amp;":"&amp;$F430),INDIRECT($F$1&amp;dbP!$D$2&amp;":"&amp;dbP!$D$2),"&gt;="&amp;AG$6,INDIRECT($F$1&amp;dbP!$D$2&amp;":"&amp;dbP!$D$2),"&lt;="&amp;AG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H430" s="1">
        <f ca="1">SUMIFS(INDIRECT($F$1&amp;$F430&amp;":"&amp;$F430),INDIRECT($F$1&amp;dbP!$D$2&amp;":"&amp;dbP!$D$2),"&gt;="&amp;AH$6,INDIRECT($F$1&amp;dbP!$D$2&amp;":"&amp;dbP!$D$2),"&lt;="&amp;AH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I430" s="1">
        <f ca="1">SUMIFS(INDIRECT($F$1&amp;$F430&amp;":"&amp;$F430),INDIRECT($F$1&amp;dbP!$D$2&amp;":"&amp;dbP!$D$2),"&gt;="&amp;AI$6,INDIRECT($F$1&amp;dbP!$D$2&amp;":"&amp;dbP!$D$2),"&lt;="&amp;AI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J430" s="1">
        <f ca="1">SUMIFS(INDIRECT($F$1&amp;$F430&amp;":"&amp;$F430),INDIRECT($F$1&amp;dbP!$D$2&amp;":"&amp;dbP!$D$2),"&gt;="&amp;AJ$6,INDIRECT($F$1&amp;dbP!$D$2&amp;":"&amp;dbP!$D$2),"&lt;="&amp;AJ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K430" s="1">
        <f ca="1">SUMIFS(INDIRECT($F$1&amp;$F430&amp;":"&amp;$F430),INDIRECT($F$1&amp;dbP!$D$2&amp;":"&amp;dbP!$D$2),"&gt;="&amp;AK$6,INDIRECT($F$1&amp;dbP!$D$2&amp;":"&amp;dbP!$D$2),"&lt;="&amp;AK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L430" s="1">
        <f ca="1">SUMIFS(INDIRECT($F$1&amp;$F430&amp;":"&amp;$F430),INDIRECT($F$1&amp;dbP!$D$2&amp;":"&amp;dbP!$D$2),"&gt;="&amp;AL$6,INDIRECT($F$1&amp;dbP!$D$2&amp;":"&amp;dbP!$D$2),"&lt;="&amp;AL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M430" s="1">
        <f ca="1">SUMIFS(INDIRECT($F$1&amp;$F430&amp;":"&amp;$F430),INDIRECT($F$1&amp;dbP!$D$2&amp;":"&amp;dbP!$D$2),"&gt;="&amp;AM$6,INDIRECT($F$1&amp;dbP!$D$2&amp;":"&amp;dbP!$D$2),"&lt;="&amp;AM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N430" s="1">
        <f ca="1">SUMIFS(INDIRECT($F$1&amp;$F430&amp;":"&amp;$F430),INDIRECT($F$1&amp;dbP!$D$2&amp;":"&amp;dbP!$D$2),"&gt;="&amp;AN$6,INDIRECT($F$1&amp;dbP!$D$2&amp;":"&amp;dbP!$D$2),"&lt;="&amp;AN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O430" s="1">
        <f ca="1">SUMIFS(INDIRECT($F$1&amp;$F430&amp;":"&amp;$F430),INDIRECT($F$1&amp;dbP!$D$2&amp;":"&amp;dbP!$D$2),"&gt;="&amp;AO$6,INDIRECT($F$1&amp;dbP!$D$2&amp;":"&amp;dbP!$D$2),"&lt;="&amp;AO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P430" s="1">
        <f ca="1">SUMIFS(INDIRECT($F$1&amp;$F430&amp;":"&amp;$F430),INDIRECT($F$1&amp;dbP!$D$2&amp;":"&amp;dbP!$D$2),"&gt;="&amp;AP$6,INDIRECT($F$1&amp;dbP!$D$2&amp;":"&amp;dbP!$D$2),"&lt;="&amp;AP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Q430" s="1">
        <f ca="1">SUMIFS(INDIRECT($F$1&amp;$F430&amp;":"&amp;$F430),INDIRECT($F$1&amp;dbP!$D$2&amp;":"&amp;dbP!$D$2),"&gt;="&amp;AQ$6,INDIRECT($F$1&amp;dbP!$D$2&amp;":"&amp;dbP!$D$2),"&lt;="&amp;AQ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R430" s="1">
        <f ca="1">SUMIFS(INDIRECT($F$1&amp;$F430&amp;":"&amp;$F430),INDIRECT($F$1&amp;dbP!$D$2&amp;":"&amp;dbP!$D$2),"&gt;="&amp;AR$6,INDIRECT($F$1&amp;dbP!$D$2&amp;":"&amp;dbP!$D$2),"&lt;="&amp;AR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S430" s="1">
        <f ca="1">SUMIFS(INDIRECT($F$1&amp;$F430&amp;":"&amp;$F430),INDIRECT($F$1&amp;dbP!$D$2&amp;":"&amp;dbP!$D$2),"&gt;="&amp;AS$6,INDIRECT($F$1&amp;dbP!$D$2&amp;":"&amp;dbP!$D$2),"&lt;="&amp;AS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T430" s="1">
        <f ca="1">SUMIFS(INDIRECT($F$1&amp;$F430&amp;":"&amp;$F430),INDIRECT($F$1&amp;dbP!$D$2&amp;":"&amp;dbP!$D$2),"&gt;="&amp;AT$6,INDIRECT($F$1&amp;dbP!$D$2&amp;":"&amp;dbP!$D$2),"&lt;="&amp;AT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U430" s="1">
        <f ca="1">SUMIFS(INDIRECT($F$1&amp;$F430&amp;":"&amp;$F430),INDIRECT($F$1&amp;dbP!$D$2&amp;":"&amp;dbP!$D$2),"&gt;="&amp;AU$6,INDIRECT($F$1&amp;dbP!$D$2&amp;":"&amp;dbP!$D$2),"&lt;="&amp;AU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V430" s="1">
        <f ca="1">SUMIFS(INDIRECT($F$1&amp;$F430&amp;":"&amp;$F430),INDIRECT($F$1&amp;dbP!$D$2&amp;":"&amp;dbP!$D$2),"&gt;="&amp;AV$6,INDIRECT($F$1&amp;dbP!$D$2&amp;":"&amp;dbP!$D$2),"&lt;="&amp;AV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W430" s="1">
        <f ca="1">SUMIFS(INDIRECT($F$1&amp;$F430&amp;":"&amp;$F430),INDIRECT($F$1&amp;dbP!$D$2&amp;":"&amp;dbP!$D$2),"&gt;="&amp;AW$6,INDIRECT($F$1&amp;dbP!$D$2&amp;":"&amp;dbP!$D$2),"&lt;="&amp;AW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X430" s="1">
        <f ca="1">SUMIFS(INDIRECT($F$1&amp;$F430&amp;":"&amp;$F430),INDIRECT($F$1&amp;dbP!$D$2&amp;":"&amp;dbP!$D$2),"&gt;="&amp;AX$6,INDIRECT($F$1&amp;dbP!$D$2&amp;":"&amp;dbP!$D$2),"&lt;="&amp;AX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Y430" s="1">
        <f ca="1">SUMIFS(INDIRECT($F$1&amp;$F430&amp;":"&amp;$F430),INDIRECT($F$1&amp;dbP!$D$2&amp;":"&amp;dbP!$D$2),"&gt;="&amp;AY$6,INDIRECT($F$1&amp;dbP!$D$2&amp;":"&amp;dbP!$D$2),"&lt;="&amp;AY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AZ430" s="1">
        <f ca="1">SUMIFS(INDIRECT($F$1&amp;$F430&amp;":"&amp;$F430),INDIRECT($F$1&amp;dbP!$D$2&amp;":"&amp;dbP!$D$2),"&gt;="&amp;AZ$6,INDIRECT($F$1&amp;dbP!$D$2&amp;":"&amp;dbP!$D$2),"&lt;="&amp;AZ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A430" s="1">
        <f ca="1">SUMIFS(INDIRECT($F$1&amp;$F430&amp;":"&amp;$F430),INDIRECT($F$1&amp;dbP!$D$2&amp;":"&amp;dbP!$D$2),"&gt;="&amp;BA$6,INDIRECT($F$1&amp;dbP!$D$2&amp;":"&amp;dbP!$D$2),"&lt;="&amp;BA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B430" s="1">
        <f ca="1">SUMIFS(INDIRECT($F$1&amp;$F430&amp;":"&amp;$F430),INDIRECT($F$1&amp;dbP!$D$2&amp;":"&amp;dbP!$D$2),"&gt;="&amp;BB$6,INDIRECT($F$1&amp;dbP!$D$2&amp;":"&amp;dbP!$D$2),"&lt;="&amp;BB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C430" s="1">
        <f ca="1">SUMIFS(INDIRECT($F$1&amp;$F430&amp;":"&amp;$F430),INDIRECT($F$1&amp;dbP!$D$2&amp;":"&amp;dbP!$D$2),"&gt;="&amp;BC$6,INDIRECT($F$1&amp;dbP!$D$2&amp;":"&amp;dbP!$D$2),"&lt;="&amp;BC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D430" s="1">
        <f ca="1">SUMIFS(INDIRECT($F$1&amp;$F430&amp;":"&amp;$F430),INDIRECT($F$1&amp;dbP!$D$2&amp;":"&amp;dbP!$D$2),"&gt;="&amp;BD$6,INDIRECT($F$1&amp;dbP!$D$2&amp;":"&amp;dbP!$D$2),"&lt;="&amp;BD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  <c r="BE430" s="1">
        <f ca="1">SUMIFS(INDIRECT($F$1&amp;$F430&amp;":"&amp;$F430),INDIRECT($F$1&amp;dbP!$D$2&amp;":"&amp;dbP!$D$2),"&gt;="&amp;BE$6,INDIRECT($F$1&amp;dbP!$D$2&amp;":"&amp;dbP!$D$2),"&lt;="&amp;BE$7,INDIRECT($F$1&amp;dbP!$O$2&amp;":"&amp;dbP!$O$2),$H430,INDIRECT($F$1&amp;dbP!$P$2&amp;":"&amp;dbP!$P$2),IF($I430=$J430,"*",$I430),INDIRECT($F$1&amp;dbP!$Q$2&amp;":"&amp;dbP!$Q$2),IF(OR($I430=$J430,"  "&amp;$I430=$J430),"*",RIGHT($J430,LEN($J430)-4)),INDIRECT($F$1&amp;dbP!$AC$2&amp;":"&amp;dbP!$AC$2),RepP!$J$3)</f>
        <v>0</v>
      </c>
    </row>
    <row r="431" spans="2:57" x14ac:dyDescent="0.3">
      <c r="B431" s="1">
        <f>MAX(B$246:B430)+1</f>
        <v>186</v>
      </c>
      <c r="D431" s="1" t="str">
        <f ca="1">INDIRECT($B$1&amp;Items!T$2&amp;$B431)</f>
        <v>CF(-)</v>
      </c>
      <c r="F431" s="1" t="str">
        <f ca="1">INDIRECT($B$1&amp;Items!P$2&amp;$B431)</f>
        <v>AA</v>
      </c>
      <c r="H431" s="13" t="str">
        <f ca="1">INDIRECT($B$1&amp;Items!M$2&amp;$B431)</f>
        <v>Оплата капзатрат</v>
      </c>
      <c r="I431" s="13" t="str">
        <f ca="1">IF(INDIRECT($B$1&amp;Items!N$2&amp;$B431)="",H431,INDIRECT($B$1&amp;Items!N$2&amp;$B431))</f>
        <v>Основные средства - тип - 3</v>
      </c>
      <c r="J431" s="1" t="str">
        <f ca="1">IF(INDIRECT($B$1&amp;Items!O$2&amp;$B431)="",IF(H431&lt;&gt;I431,"  "&amp;I431,I431),"    "&amp;INDIRECT($B$1&amp;Items!O$2&amp;$B431))</f>
        <v xml:space="preserve">    Капзатраты - тип - 3 - 15</v>
      </c>
      <c r="S431" s="1">
        <f ca="1">SUM($U431:INDIRECT(ADDRESS(ROW(),SUMIFS($1:$1,$5:$5,MAX($5:$5)))))</f>
        <v>2159287.4860467049</v>
      </c>
      <c r="V431" s="1">
        <f ca="1">SUMIFS(INDIRECT($F$1&amp;$F431&amp;":"&amp;$F431),INDIRECT($F$1&amp;dbP!$D$2&amp;":"&amp;dbP!$D$2),"&gt;="&amp;V$6,INDIRECT($F$1&amp;dbP!$D$2&amp;":"&amp;dbP!$D$2),"&lt;="&amp;V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W431" s="1">
        <f ca="1">SUMIFS(INDIRECT($F$1&amp;$F431&amp;":"&amp;$F431),INDIRECT($F$1&amp;dbP!$D$2&amp;":"&amp;dbP!$D$2),"&gt;="&amp;W$6,INDIRECT($F$1&amp;dbP!$D$2&amp;":"&amp;dbP!$D$2),"&lt;="&amp;W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X431" s="1">
        <f ca="1">SUMIFS(INDIRECT($F$1&amp;$F431&amp;":"&amp;$F431),INDIRECT($F$1&amp;dbP!$D$2&amp;":"&amp;dbP!$D$2),"&gt;="&amp;X$6,INDIRECT($F$1&amp;dbP!$D$2&amp;":"&amp;dbP!$D$2),"&lt;="&amp;X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2159287.4860467049</v>
      </c>
      <c r="Y431" s="1">
        <f ca="1">SUMIFS(INDIRECT($F$1&amp;$F431&amp;":"&amp;$F431),INDIRECT($F$1&amp;dbP!$D$2&amp;":"&amp;dbP!$D$2),"&gt;="&amp;Y$6,INDIRECT($F$1&amp;dbP!$D$2&amp;":"&amp;dbP!$D$2),"&lt;="&amp;Y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Z431" s="1">
        <f ca="1">SUMIFS(INDIRECT($F$1&amp;$F431&amp;":"&amp;$F431),INDIRECT($F$1&amp;dbP!$D$2&amp;":"&amp;dbP!$D$2),"&gt;="&amp;Z$6,INDIRECT($F$1&amp;dbP!$D$2&amp;":"&amp;dbP!$D$2),"&lt;="&amp;Z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A431" s="1">
        <f ca="1">SUMIFS(INDIRECT($F$1&amp;$F431&amp;":"&amp;$F431),INDIRECT($F$1&amp;dbP!$D$2&amp;":"&amp;dbP!$D$2),"&gt;="&amp;AA$6,INDIRECT($F$1&amp;dbP!$D$2&amp;":"&amp;dbP!$D$2),"&lt;="&amp;AA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B431" s="1">
        <f ca="1">SUMIFS(INDIRECT($F$1&amp;$F431&amp;":"&amp;$F431),INDIRECT($F$1&amp;dbP!$D$2&amp;":"&amp;dbP!$D$2),"&gt;="&amp;AB$6,INDIRECT($F$1&amp;dbP!$D$2&amp;":"&amp;dbP!$D$2),"&lt;="&amp;AB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C431" s="1">
        <f ca="1">SUMIFS(INDIRECT($F$1&amp;$F431&amp;":"&amp;$F431),INDIRECT($F$1&amp;dbP!$D$2&amp;":"&amp;dbP!$D$2),"&gt;="&amp;AC$6,INDIRECT($F$1&amp;dbP!$D$2&amp;":"&amp;dbP!$D$2),"&lt;="&amp;AC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D431" s="1">
        <f ca="1">SUMIFS(INDIRECT($F$1&amp;$F431&amp;":"&amp;$F431),INDIRECT($F$1&amp;dbP!$D$2&amp;":"&amp;dbP!$D$2),"&gt;="&amp;AD$6,INDIRECT($F$1&amp;dbP!$D$2&amp;":"&amp;dbP!$D$2),"&lt;="&amp;AD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E431" s="1">
        <f ca="1">SUMIFS(INDIRECT($F$1&amp;$F431&amp;":"&amp;$F431),INDIRECT($F$1&amp;dbP!$D$2&amp;":"&amp;dbP!$D$2),"&gt;="&amp;AE$6,INDIRECT($F$1&amp;dbP!$D$2&amp;":"&amp;dbP!$D$2),"&lt;="&amp;AE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F431" s="1">
        <f ca="1">SUMIFS(INDIRECT($F$1&amp;$F431&amp;":"&amp;$F431),INDIRECT($F$1&amp;dbP!$D$2&amp;":"&amp;dbP!$D$2),"&gt;="&amp;AF$6,INDIRECT($F$1&amp;dbP!$D$2&amp;":"&amp;dbP!$D$2),"&lt;="&amp;AF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G431" s="1">
        <f ca="1">SUMIFS(INDIRECT($F$1&amp;$F431&amp;":"&amp;$F431),INDIRECT($F$1&amp;dbP!$D$2&amp;":"&amp;dbP!$D$2),"&gt;="&amp;AG$6,INDIRECT($F$1&amp;dbP!$D$2&amp;":"&amp;dbP!$D$2),"&lt;="&amp;AG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H431" s="1">
        <f ca="1">SUMIFS(INDIRECT($F$1&amp;$F431&amp;":"&amp;$F431),INDIRECT($F$1&amp;dbP!$D$2&amp;":"&amp;dbP!$D$2),"&gt;="&amp;AH$6,INDIRECT($F$1&amp;dbP!$D$2&amp;":"&amp;dbP!$D$2),"&lt;="&amp;AH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I431" s="1">
        <f ca="1">SUMIFS(INDIRECT($F$1&amp;$F431&amp;":"&amp;$F431),INDIRECT($F$1&amp;dbP!$D$2&amp;":"&amp;dbP!$D$2),"&gt;="&amp;AI$6,INDIRECT($F$1&amp;dbP!$D$2&amp;":"&amp;dbP!$D$2),"&lt;="&amp;AI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J431" s="1">
        <f ca="1">SUMIFS(INDIRECT($F$1&amp;$F431&amp;":"&amp;$F431),INDIRECT($F$1&amp;dbP!$D$2&amp;":"&amp;dbP!$D$2),"&gt;="&amp;AJ$6,INDIRECT($F$1&amp;dbP!$D$2&amp;":"&amp;dbP!$D$2),"&lt;="&amp;AJ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K431" s="1">
        <f ca="1">SUMIFS(INDIRECT($F$1&amp;$F431&amp;":"&amp;$F431),INDIRECT($F$1&amp;dbP!$D$2&amp;":"&amp;dbP!$D$2),"&gt;="&amp;AK$6,INDIRECT($F$1&amp;dbP!$D$2&amp;":"&amp;dbP!$D$2),"&lt;="&amp;AK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L431" s="1">
        <f ca="1">SUMIFS(INDIRECT($F$1&amp;$F431&amp;":"&amp;$F431),INDIRECT($F$1&amp;dbP!$D$2&amp;":"&amp;dbP!$D$2),"&gt;="&amp;AL$6,INDIRECT($F$1&amp;dbP!$D$2&amp;":"&amp;dbP!$D$2),"&lt;="&amp;AL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M431" s="1">
        <f ca="1">SUMIFS(INDIRECT($F$1&amp;$F431&amp;":"&amp;$F431),INDIRECT($F$1&amp;dbP!$D$2&amp;":"&amp;dbP!$D$2),"&gt;="&amp;AM$6,INDIRECT($F$1&amp;dbP!$D$2&amp;":"&amp;dbP!$D$2),"&lt;="&amp;AM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N431" s="1">
        <f ca="1">SUMIFS(INDIRECT($F$1&amp;$F431&amp;":"&amp;$F431),INDIRECT($F$1&amp;dbP!$D$2&amp;":"&amp;dbP!$D$2),"&gt;="&amp;AN$6,INDIRECT($F$1&amp;dbP!$D$2&amp;":"&amp;dbP!$D$2),"&lt;="&amp;AN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O431" s="1">
        <f ca="1">SUMIFS(INDIRECT($F$1&amp;$F431&amp;":"&amp;$F431),INDIRECT($F$1&amp;dbP!$D$2&amp;":"&amp;dbP!$D$2),"&gt;="&amp;AO$6,INDIRECT($F$1&amp;dbP!$D$2&amp;":"&amp;dbP!$D$2),"&lt;="&amp;AO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P431" s="1">
        <f ca="1">SUMIFS(INDIRECT($F$1&amp;$F431&amp;":"&amp;$F431),INDIRECT($F$1&amp;dbP!$D$2&amp;":"&amp;dbP!$D$2),"&gt;="&amp;AP$6,INDIRECT($F$1&amp;dbP!$D$2&amp;":"&amp;dbP!$D$2),"&lt;="&amp;AP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Q431" s="1">
        <f ca="1">SUMIFS(INDIRECT($F$1&amp;$F431&amp;":"&amp;$F431),INDIRECT($F$1&amp;dbP!$D$2&amp;":"&amp;dbP!$D$2),"&gt;="&amp;AQ$6,INDIRECT($F$1&amp;dbP!$D$2&amp;":"&amp;dbP!$D$2),"&lt;="&amp;AQ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R431" s="1">
        <f ca="1">SUMIFS(INDIRECT($F$1&amp;$F431&amp;":"&amp;$F431),INDIRECT($F$1&amp;dbP!$D$2&amp;":"&amp;dbP!$D$2),"&gt;="&amp;AR$6,INDIRECT($F$1&amp;dbP!$D$2&amp;":"&amp;dbP!$D$2),"&lt;="&amp;AR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S431" s="1">
        <f ca="1">SUMIFS(INDIRECT($F$1&amp;$F431&amp;":"&amp;$F431),INDIRECT($F$1&amp;dbP!$D$2&amp;":"&amp;dbP!$D$2),"&gt;="&amp;AS$6,INDIRECT($F$1&amp;dbP!$D$2&amp;":"&amp;dbP!$D$2),"&lt;="&amp;AS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T431" s="1">
        <f ca="1">SUMIFS(INDIRECT($F$1&amp;$F431&amp;":"&amp;$F431),INDIRECT($F$1&amp;dbP!$D$2&amp;":"&amp;dbP!$D$2),"&gt;="&amp;AT$6,INDIRECT($F$1&amp;dbP!$D$2&amp;":"&amp;dbP!$D$2),"&lt;="&amp;AT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U431" s="1">
        <f ca="1">SUMIFS(INDIRECT($F$1&amp;$F431&amp;":"&amp;$F431),INDIRECT($F$1&amp;dbP!$D$2&amp;":"&amp;dbP!$D$2),"&gt;="&amp;AU$6,INDIRECT($F$1&amp;dbP!$D$2&amp;":"&amp;dbP!$D$2),"&lt;="&amp;AU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V431" s="1">
        <f ca="1">SUMIFS(INDIRECT($F$1&amp;$F431&amp;":"&amp;$F431),INDIRECT($F$1&amp;dbP!$D$2&amp;":"&amp;dbP!$D$2),"&gt;="&amp;AV$6,INDIRECT($F$1&amp;dbP!$D$2&amp;":"&amp;dbP!$D$2),"&lt;="&amp;AV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W431" s="1">
        <f ca="1">SUMIFS(INDIRECT($F$1&amp;$F431&amp;":"&amp;$F431),INDIRECT($F$1&amp;dbP!$D$2&amp;":"&amp;dbP!$D$2),"&gt;="&amp;AW$6,INDIRECT($F$1&amp;dbP!$D$2&amp;":"&amp;dbP!$D$2),"&lt;="&amp;AW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X431" s="1">
        <f ca="1">SUMIFS(INDIRECT($F$1&amp;$F431&amp;":"&amp;$F431),INDIRECT($F$1&amp;dbP!$D$2&amp;":"&amp;dbP!$D$2),"&gt;="&amp;AX$6,INDIRECT($F$1&amp;dbP!$D$2&amp;":"&amp;dbP!$D$2),"&lt;="&amp;AX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Y431" s="1">
        <f ca="1">SUMIFS(INDIRECT($F$1&amp;$F431&amp;":"&amp;$F431),INDIRECT($F$1&amp;dbP!$D$2&amp;":"&amp;dbP!$D$2),"&gt;="&amp;AY$6,INDIRECT($F$1&amp;dbP!$D$2&amp;":"&amp;dbP!$D$2),"&lt;="&amp;AY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AZ431" s="1">
        <f ca="1">SUMIFS(INDIRECT($F$1&amp;$F431&amp;":"&amp;$F431),INDIRECT($F$1&amp;dbP!$D$2&amp;":"&amp;dbP!$D$2),"&gt;="&amp;AZ$6,INDIRECT($F$1&amp;dbP!$D$2&amp;":"&amp;dbP!$D$2),"&lt;="&amp;AZ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A431" s="1">
        <f ca="1">SUMIFS(INDIRECT($F$1&amp;$F431&amp;":"&amp;$F431),INDIRECT($F$1&amp;dbP!$D$2&amp;":"&amp;dbP!$D$2),"&gt;="&amp;BA$6,INDIRECT($F$1&amp;dbP!$D$2&amp;":"&amp;dbP!$D$2),"&lt;="&amp;BA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B431" s="1">
        <f ca="1">SUMIFS(INDIRECT($F$1&amp;$F431&amp;":"&amp;$F431),INDIRECT($F$1&amp;dbP!$D$2&amp;":"&amp;dbP!$D$2),"&gt;="&amp;BB$6,INDIRECT($F$1&amp;dbP!$D$2&amp;":"&amp;dbP!$D$2),"&lt;="&amp;BB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C431" s="1">
        <f ca="1">SUMIFS(INDIRECT($F$1&amp;$F431&amp;":"&amp;$F431),INDIRECT($F$1&amp;dbP!$D$2&amp;":"&amp;dbP!$D$2),"&gt;="&amp;BC$6,INDIRECT($F$1&amp;dbP!$D$2&amp;":"&amp;dbP!$D$2),"&lt;="&amp;BC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D431" s="1">
        <f ca="1">SUMIFS(INDIRECT($F$1&amp;$F431&amp;":"&amp;$F431),INDIRECT($F$1&amp;dbP!$D$2&amp;":"&amp;dbP!$D$2),"&gt;="&amp;BD$6,INDIRECT($F$1&amp;dbP!$D$2&amp;":"&amp;dbP!$D$2),"&lt;="&amp;BD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  <c r="BE431" s="1">
        <f ca="1">SUMIFS(INDIRECT($F$1&amp;$F431&amp;":"&amp;$F431),INDIRECT($F$1&amp;dbP!$D$2&amp;":"&amp;dbP!$D$2),"&gt;="&amp;BE$6,INDIRECT($F$1&amp;dbP!$D$2&amp;":"&amp;dbP!$D$2),"&lt;="&amp;BE$7,INDIRECT($F$1&amp;dbP!$O$2&amp;":"&amp;dbP!$O$2),$H431,INDIRECT($F$1&amp;dbP!$P$2&amp;":"&amp;dbP!$P$2),IF($I431=$J431,"*",$I431),INDIRECT($F$1&amp;dbP!$Q$2&amp;":"&amp;dbP!$Q$2),IF(OR($I431=$J431,"  "&amp;$I431=$J431),"*",RIGHT($J431,LEN($J431)-4)),INDIRECT($F$1&amp;dbP!$AC$2&amp;":"&amp;dbP!$AC$2),RepP!$J$3)</f>
        <v>0</v>
      </c>
    </row>
    <row r="432" spans="2:57" x14ac:dyDescent="0.3">
      <c r="B432" s="1">
        <f>MAX(B$246:B431)+1</f>
        <v>187</v>
      </c>
      <c r="D432" s="1" t="str">
        <f ca="1">INDIRECT($B$1&amp;Items!T$2&amp;$B432)</f>
        <v>CF(-)</v>
      </c>
      <c r="F432" s="1" t="str">
        <f ca="1">INDIRECT($B$1&amp;Items!P$2&amp;$B432)</f>
        <v>AA</v>
      </c>
      <c r="H432" s="13" t="str">
        <f ca="1">INDIRECT($B$1&amp;Items!M$2&amp;$B432)</f>
        <v>Оплата капзатрат</v>
      </c>
      <c r="I432" s="13" t="str">
        <f ca="1">IF(INDIRECT($B$1&amp;Items!N$2&amp;$B432)="",H432,INDIRECT($B$1&amp;Items!N$2&amp;$B432))</f>
        <v>Основные средства - тип - 3</v>
      </c>
      <c r="J432" s="1" t="str">
        <f ca="1">IF(INDIRECT($B$1&amp;Items!O$2&amp;$B432)="",IF(H432&lt;&gt;I432,"  "&amp;I432,I432),"    "&amp;INDIRECT($B$1&amp;Items!O$2&amp;$B432))</f>
        <v xml:space="preserve">    Капзатраты - тип - 3 - 16</v>
      </c>
      <c r="S432" s="1">
        <f ca="1">SUM($U432:INDIRECT(ADDRESS(ROW(),SUMIFS($1:$1,$5:$5,MAX($5:$5)))))</f>
        <v>647767.05760800012</v>
      </c>
      <c r="V432" s="1">
        <f ca="1">SUMIFS(INDIRECT($F$1&amp;$F432&amp;":"&amp;$F432),INDIRECT($F$1&amp;dbP!$D$2&amp;":"&amp;dbP!$D$2),"&gt;="&amp;V$6,INDIRECT($F$1&amp;dbP!$D$2&amp;":"&amp;dbP!$D$2),"&lt;="&amp;V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W432" s="1">
        <f ca="1">SUMIFS(INDIRECT($F$1&amp;$F432&amp;":"&amp;$F432),INDIRECT($F$1&amp;dbP!$D$2&amp;":"&amp;dbP!$D$2),"&gt;="&amp;W$6,INDIRECT($F$1&amp;dbP!$D$2&amp;":"&amp;dbP!$D$2),"&lt;="&amp;W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X432" s="1">
        <f ca="1">SUMIFS(INDIRECT($F$1&amp;$F432&amp;":"&amp;$F432),INDIRECT($F$1&amp;dbP!$D$2&amp;":"&amp;dbP!$D$2),"&gt;="&amp;X$6,INDIRECT($F$1&amp;dbP!$D$2&amp;":"&amp;dbP!$D$2),"&lt;="&amp;X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647767.05760800012</v>
      </c>
      <c r="Y432" s="1">
        <f ca="1">SUMIFS(INDIRECT($F$1&amp;$F432&amp;":"&amp;$F432),INDIRECT($F$1&amp;dbP!$D$2&amp;":"&amp;dbP!$D$2),"&gt;="&amp;Y$6,INDIRECT($F$1&amp;dbP!$D$2&amp;":"&amp;dbP!$D$2),"&lt;="&amp;Y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Z432" s="1">
        <f ca="1">SUMIFS(INDIRECT($F$1&amp;$F432&amp;":"&amp;$F432),INDIRECT($F$1&amp;dbP!$D$2&amp;":"&amp;dbP!$D$2),"&gt;="&amp;Z$6,INDIRECT($F$1&amp;dbP!$D$2&amp;":"&amp;dbP!$D$2),"&lt;="&amp;Z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A432" s="1">
        <f ca="1">SUMIFS(INDIRECT($F$1&amp;$F432&amp;":"&amp;$F432),INDIRECT($F$1&amp;dbP!$D$2&amp;":"&amp;dbP!$D$2),"&gt;="&amp;AA$6,INDIRECT($F$1&amp;dbP!$D$2&amp;":"&amp;dbP!$D$2),"&lt;="&amp;AA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B432" s="1">
        <f ca="1">SUMIFS(INDIRECT($F$1&amp;$F432&amp;":"&amp;$F432),INDIRECT($F$1&amp;dbP!$D$2&amp;":"&amp;dbP!$D$2),"&gt;="&amp;AB$6,INDIRECT($F$1&amp;dbP!$D$2&amp;":"&amp;dbP!$D$2),"&lt;="&amp;AB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C432" s="1">
        <f ca="1">SUMIFS(INDIRECT($F$1&amp;$F432&amp;":"&amp;$F432),INDIRECT($F$1&amp;dbP!$D$2&amp;":"&amp;dbP!$D$2),"&gt;="&amp;AC$6,INDIRECT($F$1&amp;dbP!$D$2&amp;":"&amp;dbP!$D$2),"&lt;="&amp;AC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D432" s="1">
        <f ca="1">SUMIFS(INDIRECT($F$1&amp;$F432&amp;":"&amp;$F432),INDIRECT($F$1&amp;dbP!$D$2&amp;":"&amp;dbP!$D$2),"&gt;="&amp;AD$6,INDIRECT($F$1&amp;dbP!$D$2&amp;":"&amp;dbP!$D$2),"&lt;="&amp;AD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E432" s="1">
        <f ca="1">SUMIFS(INDIRECT($F$1&amp;$F432&amp;":"&amp;$F432),INDIRECT($F$1&amp;dbP!$D$2&amp;":"&amp;dbP!$D$2),"&gt;="&amp;AE$6,INDIRECT($F$1&amp;dbP!$D$2&amp;":"&amp;dbP!$D$2),"&lt;="&amp;AE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F432" s="1">
        <f ca="1">SUMIFS(INDIRECT($F$1&amp;$F432&amp;":"&amp;$F432),INDIRECT($F$1&amp;dbP!$D$2&amp;":"&amp;dbP!$D$2),"&gt;="&amp;AF$6,INDIRECT($F$1&amp;dbP!$D$2&amp;":"&amp;dbP!$D$2),"&lt;="&amp;AF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G432" s="1">
        <f ca="1">SUMIFS(INDIRECT($F$1&amp;$F432&amp;":"&amp;$F432),INDIRECT($F$1&amp;dbP!$D$2&amp;":"&amp;dbP!$D$2),"&gt;="&amp;AG$6,INDIRECT($F$1&amp;dbP!$D$2&amp;":"&amp;dbP!$D$2),"&lt;="&amp;AG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H432" s="1">
        <f ca="1">SUMIFS(INDIRECT($F$1&amp;$F432&amp;":"&amp;$F432),INDIRECT($F$1&amp;dbP!$D$2&amp;":"&amp;dbP!$D$2),"&gt;="&amp;AH$6,INDIRECT($F$1&amp;dbP!$D$2&amp;":"&amp;dbP!$D$2),"&lt;="&amp;AH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I432" s="1">
        <f ca="1">SUMIFS(INDIRECT($F$1&amp;$F432&amp;":"&amp;$F432),INDIRECT($F$1&amp;dbP!$D$2&amp;":"&amp;dbP!$D$2),"&gt;="&amp;AI$6,INDIRECT($F$1&amp;dbP!$D$2&amp;":"&amp;dbP!$D$2),"&lt;="&amp;AI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J432" s="1">
        <f ca="1">SUMIFS(INDIRECT($F$1&amp;$F432&amp;":"&amp;$F432),INDIRECT($F$1&amp;dbP!$D$2&amp;":"&amp;dbP!$D$2),"&gt;="&amp;AJ$6,INDIRECT($F$1&amp;dbP!$D$2&amp;":"&amp;dbP!$D$2),"&lt;="&amp;AJ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K432" s="1">
        <f ca="1">SUMIFS(INDIRECT($F$1&amp;$F432&amp;":"&amp;$F432),INDIRECT($F$1&amp;dbP!$D$2&amp;":"&amp;dbP!$D$2),"&gt;="&amp;AK$6,INDIRECT($F$1&amp;dbP!$D$2&amp;":"&amp;dbP!$D$2),"&lt;="&amp;AK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L432" s="1">
        <f ca="1">SUMIFS(INDIRECT($F$1&amp;$F432&amp;":"&amp;$F432),INDIRECT($F$1&amp;dbP!$D$2&amp;":"&amp;dbP!$D$2),"&gt;="&amp;AL$6,INDIRECT($F$1&amp;dbP!$D$2&amp;":"&amp;dbP!$D$2),"&lt;="&amp;AL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M432" s="1">
        <f ca="1">SUMIFS(INDIRECT($F$1&amp;$F432&amp;":"&amp;$F432),INDIRECT($F$1&amp;dbP!$D$2&amp;":"&amp;dbP!$D$2),"&gt;="&amp;AM$6,INDIRECT($F$1&amp;dbP!$D$2&amp;":"&amp;dbP!$D$2),"&lt;="&amp;AM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N432" s="1">
        <f ca="1">SUMIFS(INDIRECT($F$1&amp;$F432&amp;":"&amp;$F432),INDIRECT($F$1&amp;dbP!$D$2&amp;":"&amp;dbP!$D$2),"&gt;="&amp;AN$6,INDIRECT($F$1&amp;dbP!$D$2&amp;":"&amp;dbP!$D$2),"&lt;="&amp;AN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O432" s="1">
        <f ca="1">SUMIFS(INDIRECT($F$1&amp;$F432&amp;":"&amp;$F432),INDIRECT($F$1&amp;dbP!$D$2&amp;":"&amp;dbP!$D$2),"&gt;="&amp;AO$6,INDIRECT($F$1&amp;dbP!$D$2&amp;":"&amp;dbP!$D$2),"&lt;="&amp;AO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P432" s="1">
        <f ca="1">SUMIFS(INDIRECT($F$1&amp;$F432&amp;":"&amp;$F432),INDIRECT($F$1&amp;dbP!$D$2&amp;":"&amp;dbP!$D$2),"&gt;="&amp;AP$6,INDIRECT($F$1&amp;dbP!$D$2&amp;":"&amp;dbP!$D$2),"&lt;="&amp;AP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Q432" s="1">
        <f ca="1">SUMIFS(INDIRECT($F$1&amp;$F432&amp;":"&amp;$F432),INDIRECT($F$1&amp;dbP!$D$2&amp;":"&amp;dbP!$D$2),"&gt;="&amp;AQ$6,INDIRECT($F$1&amp;dbP!$D$2&amp;":"&amp;dbP!$D$2),"&lt;="&amp;AQ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R432" s="1">
        <f ca="1">SUMIFS(INDIRECT($F$1&amp;$F432&amp;":"&amp;$F432),INDIRECT($F$1&amp;dbP!$D$2&amp;":"&amp;dbP!$D$2),"&gt;="&amp;AR$6,INDIRECT($F$1&amp;dbP!$D$2&amp;":"&amp;dbP!$D$2),"&lt;="&amp;AR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S432" s="1">
        <f ca="1">SUMIFS(INDIRECT($F$1&amp;$F432&amp;":"&amp;$F432),INDIRECT($F$1&amp;dbP!$D$2&amp;":"&amp;dbP!$D$2),"&gt;="&amp;AS$6,INDIRECT($F$1&amp;dbP!$D$2&amp;":"&amp;dbP!$D$2),"&lt;="&amp;AS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T432" s="1">
        <f ca="1">SUMIFS(INDIRECT($F$1&amp;$F432&amp;":"&amp;$F432),INDIRECT($F$1&amp;dbP!$D$2&amp;":"&amp;dbP!$D$2),"&gt;="&amp;AT$6,INDIRECT($F$1&amp;dbP!$D$2&amp;":"&amp;dbP!$D$2),"&lt;="&amp;AT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U432" s="1">
        <f ca="1">SUMIFS(INDIRECT($F$1&amp;$F432&amp;":"&amp;$F432),INDIRECT($F$1&amp;dbP!$D$2&amp;":"&amp;dbP!$D$2),"&gt;="&amp;AU$6,INDIRECT($F$1&amp;dbP!$D$2&amp;":"&amp;dbP!$D$2),"&lt;="&amp;AU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V432" s="1">
        <f ca="1">SUMIFS(INDIRECT($F$1&amp;$F432&amp;":"&amp;$F432),INDIRECT($F$1&amp;dbP!$D$2&amp;":"&amp;dbP!$D$2),"&gt;="&amp;AV$6,INDIRECT($F$1&amp;dbP!$D$2&amp;":"&amp;dbP!$D$2),"&lt;="&amp;AV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W432" s="1">
        <f ca="1">SUMIFS(INDIRECT($F$1&amp;$F432&amp;":"&amp;$F432),INDIRECT($F$1&amp;dbP!$D$2&amp;":"&amp;dbP!$D$2),"&gt;="&amp;AW$6,INDIRECT($F$1&amp;dbP!$D$2&amp;":"&amp;dbP!$D$2),"&lt;="&amp;AW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X432" s="1">
        <f ca="1">SUMIFS(INDIRECT($F$1&amp;$F432&amp;":"&amp;$F432),INDIRECT($F$1&amp;dbP!$D$2&amp;":"&amp;dbP!$D$2),"&gt;="&amp;AX$6,INDIRECT($F$1&amp;dbP!$D$2&amp;":"&amp;dbP!$D$2),"&lt;="&amp;AX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Y432" s="1">
        <f ca="1">SUMIFS(INDIRECT($F$1&amp;$F432&amp;":"&amp;$F432),INDIRECT($F$1&amp;dbP!$D$2&amp;":"&amp;dbP!$D$2),"&gt;="&amp;AY$6,INDIRECT($F$1&amp;dbP!$D$2&amp;":"&amp;dbP!$D$2),"&lt;="&amp;AY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AZ432" s="1">
        <f ca="1">SUMIFS(INDIRECT($F$1&amp;$F432&amp;":"&amp;$F432),INDIRECT($F$1&amp;dbP!$D$2&amp;":"&amp;dbP!$D$2),"&gt;="&amp;AZ$6,INDIRECT($F$1&amp;dbP!$D$2&amp;":"&amp;dbP!$D$2),"&lt;="&amp;AZ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A432" s="1">
        <f ca="1">SUMIFS(INDIRECT($F$1&amp;$F432&amp;":"&amp;$F432),INDIRECT($F$1&amp;dbP!$D$2&amp;":"&amp;dbP!$D$2),"&gt;="&amp;BA$6,INDIRECT($F$1&amp;dbP!$D$2&amp;":"&amp;dbP!$D$2),"&lt;="&amp;BA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B432" s="1">
        <f ca="1">SUMIFS(INDIRECT($F$1&amp;$F432&amp;":"&amp;$F432),INDIRECT($F$1&amp;dbP!$D$2&amp;":"&amp;dbP!$D$2),"&gt;="&amp;BB$6,INDIRECT($F$1&amp;dbP!$D$2&amp;":"&amp;dbP!$D$2),"&lt;="&amp;BB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C432" s="1">
        <f ca="1">SUMIFS(INDIRECT($F$1&amp;$F432&amp;":"&amp;$F432),INDIRECT($F$1&amp;dbP!$D$2&amp;":"&amp;dbP!$D$2),"&gt;="&amp;BC$6,INDIRECT($F$1&amp;dbP!$D$2&amp;":"&amp;dbP!$D$2),"&lt;="&amp;BC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D432" s="1">
        <f ca="1">SUMIFS(INDIRECT($F$1&amp;$F432&amp;":"&amp;$F432),INDIRECT($F$1&amp;dbP!$D$2&amp;":"&amp;dbP!$D$2),"&gt;="&amp;BD$6,INDIRECT($F$1&amp;dbP!$D$2&amp;":"&amp;dbP!$D$2),"&lt;="&amp;BD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  <c r="BE432" s="1">
        <f ca="1">SUMIFS(INDIRECT($F$1&amp;$F432&amp;":"&amp;$F432),INDIRECT($F$1&amp;dbP!$D$2&amp;":"&amp;dbP!$D$2),"&gt;="&amp;BE$6,INDIRECT($F$1&amp;dbP!$D$2&amp;":"&amp;dbP!$D$2),"&lt;="&amp;BE$7,INDIRECT($F$1&amp;dbP!$O$2&amp;":"&amp;dbP!$O$2),$H432,INDIRECT($F$1&amp;dbP!$P$2&amp;":"&amp;dbP!$P$2),IF($I432=$J432,"*",$I432),INDIRECT($F$1&amp;dbP!$Q$2&amp;":"&amp;dbP!$Q$2),IF(OR($I432=$J432,"  "&amp;$I432=$J432),"*",RIGHT($J432,LEN($J432)-4)),INDIRECT($F$1&amp;dbP!$AC$2&amp;":"&amp;dbP!$AC$2),RepP!$J$3)</f>
        <v>0</v>
      </c>
    </row>
    <row r="433" spans="1:57" x14ac:dyDescent="0.3">
      <c r="B433" s="1">
        <f>MAX(B$246:B432)+1</f>
        <v>188</v>
      </c>
      <c r="D433" s="1" t="str">
        <f ca="1">INDIRECT($B$1&amp;Items!T$2&amp;$B433)</f>
        <v>CF(-)</v>
      </c>
      <c r="F433" s="1" t="str">
        <f ca="1">INDIRECT($B$1&amp;Items!P$2&amp;$B433)</f>
        <v>AA</v>
      </c>
      <c r="H433" s="13" t="str">
        <f ca="1">INDIRECT($B$1&amp;Items!M$2&amp;$B433)</f>
        <v>Оплата капзатрат</v>
      </c>
      <c r="I433" s="13" t="str">
        <f ca="1">IF(INDIRECT($B$1&amp;Items!N$2&amp;$B433)="",H433,INDIRECT($B$1&amp;Items!N$2&amp;$B433))</f>
        <v>Основные средства - тип - 3</v>
      </c>
      <c r="J433" s="1" t="str">
        <f ca="1">IF(INDIRECT($B$1&amp;Items!O$2&amp;$B433)="",IF(H433&lt;&gt;I433,"  "&amp;I433,I433),"    "&amp;INDIRECT($B$1&amp;Items!O$2&amp;$B433))</f>
        <v xml:space="preserve">    Капзатраты - тип - 3 - 17</v>
      </c>
      <c r="S433" s="1">
        <f ca="1">SUM($U433:INDIRECT(ADDRESS(ROW(),SUMIFS($1:$1,$5:$5,MAX($5:$5)))))</f>
        <v>141963.6964798671</v>
      </c>
      <c r="V433" s="1">
        <f ca="1">SUMIFS(INDIRECT($F$1&amp;$F433&amp;":"&amp;$F433),INDIRECT($F$1&amp;dbP!$D$2&amp;":"&amp;dbP!$D$2),"&gt;="&amp;V$6,INDIRECT($F$1&amp;dbP!$D$2&amp;":"&amp;dbP!$D$2),"&lt;="&amp;V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W433" s="1">
        <f ca="1">SUMIFS(INDIRECT($F$1&amp;$F433&amp;":"&amp;$F433),INDIRECT($F$1&amp;dbP!$D$2&amp;":"&amp;dbP!$D$2),"&gt;="&amp;W$6,INDIRECT($F$1&amp;dbP!$D$2&amp;":"&amp;dbP!$D$2),"&lt;="&amp;W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X433" s="1">
        <f ca="1">SUMIFS(INDIRECT($F$1&amp;$F433&amp;":"&amp;$F433),INDIRECT($F$1&amp;dbP!$D$2&amp;":"&amp;dbP!$D$2),"&gt;="&amp;X$6,INDIRECT($F$1&amp;dbP!$D$2&amp;":"&amp;dbP!$D$2),"&lt;="&amp;X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141963.6964798671</v>
      </c>
      <c r="Y433" s="1">
        <f ca="1">SUMIFS(INDIRECT($F$1&amp;$F433&amp;":"&amp;$F433),INDIRECT($F$1&amp;dbP!$D$2&amp;":"&amp;dbP!$D$2),"&gt;="&amp;Y$6,INDIRECT($F$1&amp;dbP!$D$2&amp;":"&amp;dbP!$D$2),"&lt;="&amp;Y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Z433" s="1">
        <f ca="1">SUMIFS(INDIRECT($F$1&amp;$F433&amp;":"&amp;$F433),INDIRECT($F$1&amp;dbP!$D$2&amp;":"&amp;dbP!$D$2),"&gt;="&amp;Z$6,INDIRECT($F$1&amp;dbP!$D$2&amp;":"&amp;dbP!$D$2),"&lt;="&amp;Z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A433" s="1">
        <f ca="1">SUMIFS(INDIRECT($F$1&amp;$F433&amp;":"&amp;$F433),INDIRECT($F$1&amp;dbP!$D$2&amp;":"&amp;dbP!$D$2),"&gt;="&amp;AA$6,INDIRECT($F$1&amp;dbP!$D$2&amp;":"&amp;dbP!$D$2),"&lt;="&amp;AA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B433" s="1">
        <f ca="1">SUMIFS(INDIRECT($F$1&amp;$F433&amp;":"&amp;$F433),INDIRECT($F$1&amp;dbP!$D$2&amp;":"&amp;dbP!$D$2),"&gt;="&amp;AB$6,INDIRECT($F$1&amp;dbP!$D$2&amp;":"&amp;dbP!$D$2),"&lt;="&amp;AB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C433" s="1">
        <f ca="1">SUMIFS(INDIRECT($F$1&amp;$F433&amp;":"&amp;$F433),INDIRECT($F$1&amp;dbP!$D$2&amp;":"&amp;dbP!$D$2),"&gt;="&amp;AC$6,INDIRECT($F$1&amp;dbP!$D$2&amp;":"&amp;dbP!$D$2),"&lt;="&amp;AC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D433" s="1">
        <f ca="1">SUMIFS(INDIRECT($F$1&amp;$F433&amp;":"&amp;$F433),INDIRECT($F$1&amp;dbP!$D$2&amp;":"&amp;dbP!$D$2),"&gt;="&amp;AD$6,INDIRECT($F$1&amp;dbP!$D$2&amp;":"&amp;dbP!$D$2),"&lt;="&amp;AD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E433" s="1">
        <f ca="1">SUMIFS(INDIRECT($F$1&amp;$F433&amp;":"&amp;$F433),INDIRECT($F$1&amp;dbP!$D$2&amp;":"&amp;dbP!$D$2),"&gt;="&amp;AE$6,INDIRECT($F$1&amp;dbP!$D$2&amp;":"&amp;dbP!$D$2),"&lt;="&amp;AE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F433" s="1">
        <f ca="1">SUMIFS(INDIRECT($F$1&amp;$F433&amp;":"&amp;$F433),INDIRECT($F$1&amp;dbP!$D$2&amp;":"&amp;dbP!$D$2),"&gt;="&amp;AF$6,INDIRECT($F$1&amp;dbP!$D$2&amp;":"&amp;dbP!$D$2),"&lt;="&amp;AF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G433" s="1">
        <f ca="1">SUMIFS(INDIRECT($F$1&amp;$F433&amp;":"&amp;$F433),INDIRECT($F$1&amp;dbP!$D$2&amp;":"&amp;dbP!$D$2),"&gt;="&amp;AG$6,INDIRECT($F$1&amp;dbP!$D$2&amp;":"&amp;dbP!$D$2),"&lt;="&amp;AG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H433" s="1">
        <f ca="1">SUMIFS(INDIRECT($F$1&amp;$F433&amp;":"&amp;$F433),INDIRECT($F$1&amp;dbP!$D$2&amp;":"&amp;dbP!$D$2),"&gt;="&amp;AH$6,INDIRECT($F$1&amp;dbP!$D$2&amp;":"&amp;dbP!$D$2),"&lt;="&amp;AH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I433" s="1">
        <f ca="1">SUMIFS(INDIRECT($F$1&amp;$F433&amp;":"&amp;$F433),INDIRECT($F$1&amp;dbP!$D$2&amp;":"&amp;dbP!$D$2),"&gt;="&amp;AI$6,INDIRECT($F$1&amp;dbP!$D$2&amp;":"&amp;dbP!$D$2),"&lt;="&amp;AI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J433" s="1">
        <f ca="1">SUMIFS(INDIRECT($F$1&amp;$F433&amp;":"&amp;$F433),INDIRECT($F$1&amp;dbP!$D$2&amp;":"&amp;dbP!$D$2),"&gt;="&amp;AJ$6,INDIRECT($F$1&amp;dbP!$D$2&amp;":"&amp;dbP!$D$2),"&lt;="&amp;AJ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K433" s="1">
        <f ca="1">SUMIFS(INDIRECT($F$1&amp;$F433&amp;":"&amp;$F433),INDIRECT($F$1&amp;dbP!$D$2&amp;":"&amp;dbP!$D$2),"&gt;="&amp;AK$6,INDIRECT($F$1&amp;dbP!$D$2&amp;":"&amp;dbP!$D$2),"&lt;="&amp;AK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L433" s="1">
        <f ca="1">SUMIFS(INDIRECT($F$1&amp;$F433&amp;":"&amp;$F433),INDIRECT($F$1&amp;dbP!$D$2&amp;":"&amp;dbP!$D$2),"&gt;="&amp;AL$6,INDIRECT($F$1&amp;dbP!$D$2&amp;":"&amp;dbP!$D$2),"&lt;="&amp;AL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M433" s="1">
        <f ca="1">SUMIFS(INDIRECT($F$1&amp;$F433&amp;":"&amp;$F433),INDIRECT($F$1&amp;dbP!$D$2&amp;":"&amp;dbP!$D$2),"&gt;="&amp;AM$6,INDIRECT($F$1&amp;dbP!$D$2&amp;":"&amp;dbP!$D$2),"&lt;="&amp;AM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N433" s="1">
        <f ca="1">SUMIFS(INDIRECT($F$1&amp;$F433&amp;":"&amp;$F433),INDIRECT($F$1&amp;dbP!$D$2&amp;":"&amp;dbP!$D$2),"&gt;="&amp;AN$6,INDIRECT($F$1&amp;dbP!$D$2&amp;":"&amp;dbP!$D$2),"&lt;="&amp;AN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O433" s="1">
        <f ca="1">SUMIFS(INDIRECT($F$1&amp;$F433&amp;":"&amp;$F433),INDIRECT($F$1&amp;dbP!$D$2&amp;":"&amp;dbP!$D$2),"&gt;="&amp;AO$6,INDIRECT($F$1&amp;dbP!$D$2&amp;":"&amp;dbP!$D$2),"&lt;="&amp;AO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P433" s="1">
        <f ca="1">SUMIFS(INDIRECT($F$1&amp;$F433&amp;":"&amp;$F433),INDIRECT($F$1&amp;dbP!$D$2&amp;":"&amp;dbP!$D$2),"&gt;="&amp;AP$6,INDIRECT($F$1&amp;dbP!$D$2&amp;":"&amp;dbP!$D$2),"&lt;="&amp;AP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Q433" s="1">
        <f ca="1">SUMIFS(INDIRECT($F$1&amp;$F433&amp;":"&amp;$F433),INDIRECT($F$1&amp;dbP!$D$2&amp;":"&amp;dbP!$D$2),"&gt;="&amp;AQ$6,INDIRECT($F$1&amp;dbP!$D$2&amp;":"&amp;dbP!$D$2),"&lt;="&amp;AQ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R433" s="1">
        <f ca="1">SUMIFS(INDIRECT($F$1&amp;$F433&amp;":"&amp;$F433),INDIRECT($F$1&amp;dbP!$D$2&amp;":"&amp;dbP!$D$2),"&gt;="&amp;AR$6,INDIRECT($F$1&amp;dbP!$D$2&amp;":"&amp;dbP!$D$2),"&lt;="&amp;AR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S433" s="1">
        <f ca="1">SUMIFS(INDIRECT($F$1&amp;$F433&amp;":"&amp;$F433),INDIRECT($F$1&amp;dbP!$D$2&amp;":"&amp;dbP!$D$2),"&gt;="&amp;AS$6,INDIRECT($F$1&amp;dbP!$D$2&amp;":"&amp;dbP!$D$2),"&lt;="&amp;AS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T433" s="1">
        <f ca="1">SUMIFS(INDIRECT($F$1&amp;$F433&amp;":"&amp;$F433),INDIRECT($F$1&amp;dbP!$D$2&amp;":"&amp;dbP!$D$2),"&gt;="&amp;AT$6,INDIRECT($F$1&amp;dbP!$D$2&amp;":"&amp;dbP!$D$2),"&lt;="&amp;AT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U433" s="1">
        <f ca="1">SUMIFS(INDIRECT($F$1&amp;$F433&amp;":"&amp;$F433),INDIRECT($F$1&amp;dbP!$D$2&amp;":"&amp;dbP!$D$2),"&gt;="&amp;AU$6,INDIRECT($F$1&amp;dbP!$D$2&amp;":"&amp;dbP!$D$2),"&lt;="&amp;AU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V433" s="1">
        <f ca="1">SUMIFS(INDIRECT($F$1&amp;$F433&amp;":"&amp;$F433),INDIRECT($F$1&amp;dbP!$D$2&amp;":"&amp;dbP!$D$2),"&gt;="&amp;AV$6,INDIRECT($F$1&amp;dbP!$D$2&amp;":"&amp;dbP!$D$2),"&lt;="&amp;AV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W433" s="1">
        <f ca="1">SUMIFS(INDIRECT($F$1&amp;$F433&amp;":"&amp;$F433),INDIRECT($F$1&amp;dbP!$D$2&amp;":"&amp;dbP!$D$2),"&gt;="&amp;AW$6,INDIRECT($F$1&amp;dbP!$D$2&amp;":"&amp;dbP!$D$2),"&lt;="&amp;AW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X433" s="1">
        <f ca="1">SUMIFS(INDIRECT($F$1&amp;$F433&amp;":"&amp;$F433),INDIRECT($F$1&amp;dbP!$D$2&amp;":"&amp;dbP!$D$2),"&gt;="&amp;AX$6,INDIRECT($F$1&amp;dbP!$D$2&amp;":"&amp;dbP!$D$2),"&lt;="&amp;AX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Y433" s="1">
        <f ca="1">SUMIFS(INDIRECT($F$1&amp;$F433&amp;":"&amp;$F433),INDIRECT($F$1&amp;dbP!$D$2&amp;":"&amp;dbP!$D$2),"&gt;="&amp;AY$6,INDIRECT($F$1&amp;dbP!$D$2&amp;":"&amp;dbP!$D$2),"&lt;="&amp;AY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AZ433" s="1">
        <f ca="1">SUMIFS(INDIRECT($F$1&amp;$F433&amp;":"&amp;$F433),INDIRECT($F$1&amp;dbP!$D$2&amp;":"&amp;dbP!$D$2),"&gt;="&amp;AZ$6,INDIRECT($F$1&amp;dbP!$D$2&amp;":"&amp;dbP!$D$2),"&lt;="&amp;AZ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A433" s="1">
        <f ca="1">SUMIFS(INDIRECT($F$1&amp;$F433&amp;":"&amp;$F433),INDIRECT($F$1&amp;dbP!$D$2&amp;":"&amp;dbP!$D$2),"&gt;="&amp;BA$6,INDIRECT($F$1&amp;dbP!$D$2&amp;":"&amp;dbP!$D$2),"&lt;="&amp;BA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B433" s="1">
        <f ca="1">SUMIFS(INDIRECT($F$1&amp;$F433&amp;":"&amp;$F433),INDIRECT($F$1&amp;dbP!$D$2&amp;":"&amp;dbP!$D$2),"&gt;="&amp;BB$6,INDIRECT($F$1&amp;dbP!$D$2&amp;":"&amp;dbP!$D$2),"&lt;="&amp;BB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C433" s="1">
        <f ca="1">SUMIFS(INDIRECT($F$1&amp;$F433&amp;":"&amp;$F433),INDIRECT($F$1&amp;dbP!$D$2&amp;":"&amp;dbP!$D$2),"&gt;="&amp;BC$6,INDIRECT($F$1&amp;dbP!$D$2&amp;":"&amp;dbP!$D$2),"&lt;="&amp;BC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D433" s="1">
        <f ca="1">SUMIFS(INDIRECT($F$1&amp;$F433&amp;":"&amp;$F433),INDIRECT($F$1&amp;dbP!$D$2&amp;":"&amp;dbP!$D$2),"&gt;="&amp;BD$6,INDIRECT($F$1&amp;dbP!$D$2&amp;":"&amp;dbP!$D$2),"&lt;="&amp;BD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  <c r="BE433" s="1">
        <f ca="1">SUMIFS(INDIRECT($F$1&amp;$F433&amp;":"&amp;$F433),INDIRECT($F$1&amp;dbP!$D$2&amp;":"&amp;dbP!$D$2),"&gt;="&amp;BE$6,INDIRECT($F$1&amp;dbP!$D$2&amp;":"&amp;dbP!$D$2),"&lt;="&amp;BE$7,INDIRECT($F$1&amp;dbP!$O$2&amp;":"&amp;dbP!$O$2),$H433,INDIRECT($F$1&amp;dbP!$P$2&amp;":"&amp;dbP!$P$2),IF($I433=$J433,"*",$I433),INDIRECT($F$1&amp;dbP!$Q$2&amp;":"&amp;dbP!$Q$2),IF(OR($I433=$J433,"  "&amp;$I433=$J433),"*",RIGHT($J433,LEN($J433)-4)),INDIRECT($F$1&amp;dbP!$AC$2&amp;":"&amp;dbP!$AC$2),RepP!$J$3)</f>
        <v>0</v>
      </c>
    </row>
    <row r="434" spans="1:57" ht="4.95" customHeight="1" x14ac:dyDescent="0.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3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</row>
    <row r="435" spans="1:57" x14ac:dyDescent="0.3">
      <c r="B435" s="1">
        <f>ROW(Items!A210)</f>
        <v>210</v>
      </c>
      <c r="D435" s="1" t="str">
        <f ca="1">INDIRECT($B$1&amp;Items!T$2&amp;$B435)</f>
        <v>CF(-)</v>
      </c>
      <c r="F435" s="1" t="str">
        <f ca="1">INDIRECT($B$1&amp;Items!P$2&amp;$B435)</f>
        <v>AA</v>
      </c>
      <c r="H435" s="13" t="str">
        <f ca="1">INDIRECT($B$1&amp;Items!M$2&amp;$B435)</f>
        <v>Оплата налога на внеоб.активы</v>
      </c>
      <c r="I435" s="13" t="str">
        <f ca="1">IF(INDIRECT($B$1&amp;Items!N$2&amp;$B435)="",H435,INDIRECT($B$1&amp;Items!N$2&amp;$B435))</f>
        <v>Оплата налога на внеоб.активы</v>
      </c>
      <c r="J435" s="1" t="str">
        <f ca="1">IF(INDIRECT($B$1&amp;Items!O$2&amp;$B435)="",IF(H435&lt;&gt;I435,"  "&amp;I435,I435),"    "&amp;INDIRECT($B$1&amp;Items!O$2&amp;$B435))</f>
        <v xml:space="preserve">    Оплата налога на внеоб.активы</v>
      </c>
      <c r="S435" s="1">
        <f ca="1">SUM($U435:INDIRECT(ADDRESS(ROW(),SUMIFS($1:$1,$5:$5,MAX($5:$5)))))</f>
        <v>1802378.3253991038</v>
      </c>
      <c r="V435" s="1">
        <f>U667</f>
        <v>0</v>
      </c>
      <c r="W435" s="1">
        <f t="shared" ref="W435:BE435" si="112">V667</f>
        <v>0</v>
      </c>
      <c r="X435" s="1">
        <f t="shared" ca="1" si="112"/>
        <v>0</v>
      </c>
      <c r="Y435" s="1">
        <f t="shared" ca="1" si="112"/>
        <v>75308.286576564235</v>
      </c>
      <c r="Z435" s="1">
        <f t="shared" ca="1" si="112"/>
        <v>74053.148466954837</v>
      </c>
      <c r="AA435" s="1">
        <f t="shared" ca="1" si="112"/>
        <v>72798.01035734544</v>
      </c>
      <c r="AB435" s="1">
        <f t="shared" ca="1" si="112"/>
        <v>71542.872247736042</v>
      </c>
      <c r="AC435" s="1">
        <f t="shared" ca="1" si="112"/>
        <v>70287.734138126616</v>
      </c>
      <c r="AD435" s="1">
        <f t="shared" ca="1" si="112"/>
        <v>69032.596028517219</v>
      </c>
      <c r="AE435" s="1">
        <f t="shared" ca="1" si="112"/>
        <v>67777.457918907807</v>
      </c>
      <c r="AF435" s="1">
        <f t="shared" ca="1" si="112"/>
        <v>66522.319809298409</v>
      </c>
      <c r="AG435" s="1">
        <f t="shared" ca="1" si="112"/>
        <v>65267.18169968899</v>
      </c>
      <c r="AH435" s="1">
        <f t="shared" ca="1" si="112"/>
        <v>64012.043590079586</v>
      </c>
      <c r="AI435" s="1">
        <f t="shared" ca="1" si="112"/>
        <v>62756.905480470188</v>
      </c>
      <c r="AJ435" s="1">
        <f t="shared" ca="1" si="112"/>
        <v>61501.767370860791</v>
      </c>
      <c r="AK435" s="1">
        <f t="shared" ca="1" si="112"/>
        <v>60246.629261251372</v>
      </c>
      <c r="AL435" s="1">
        <f t="shared" ca="1" si="112"/>
        <v>58991.491151641967</v>
      </c>
      <c r="AM435" s="1">
        <f t="shared" ca="1" si="112"/>
        <v>57736.35304203257</v>
      </c>
      <c r="AN435" s="1">
        <f t="shared" ca="1" si="112"/>
        <v>56481.214932423172</v>
      </c>
      <c r="AO435" s="1">
        <f t="shared" ca="1" si="112"/>
        <v>55226.076822813768</v>
      </c>
      <c r="AP435" s="1">
        <f t="shared" ca="1" si="112"/>
        <v>52715.800603594951</v>
      </c>
      <c r="AQ435" s="1">
        <f t="shared" ca="1" si="112"/>
        <v>51460.662493985554</v>
      </c>
      <c r="AR435" s="1">
        <f t="shared" ca="1" si="112"/>
        <v>50205.524384376149</v>
      </c>
      <c r="AS435" s="1">
        <f t="shared" ca="1" si="112"/>
        <v>48950.386274766737</v>
      </c>
      <c r="AT435" s="1">
        <f t="shared" ca="1" si="112"/>
        <v>47695.24816515734</v>
      </c>
      <c r="AU435" s="1">
        <f t="shared" ca="1" si="112"/>
        <v>46440.110055547935</v>
      </c>
      <c r="AV435" s="1">
        <f t="shared" ca="1" si="112"/>
        <v>45184.971945938531</v>
      </c>
      <c r="AW435" s="1">
        <f t="shared" ca="1" si="112"/>
        <v>43929.833836329133</v>
      </c>
      <c r="AX435" s="1">
        <f t="shared" ca="1" si="112"/>
        <v>42674.695726719721</v>
      </c>
      <c r="AY435" s="1">
        <f t="shared" ca="1" si="112"/>
        <v>41419.557617110317</v>
      </c>
      <c r="AZ435" s="1">
        <f t="shared" ca="1" si="112"/>
        <v>40164.419507500912</v>
      </c>
      <c r="BA435" s="1">
        <f t="shared" ca="1" si="112"/>
        <v>38909.281397891515</v>
      </c>
      <c r="BB435" s="1">
        <f t="shared" ca="1" si="112"/>
        <v>37654.143288282103</v>
      </c>
      <c r="BC435" s="1">
        <f t="shared" ca="1" si="112"/>
        <v>36399.005178672705</v>
      </c>
      <c r="BD435" s="1">
        <f t="shared" ca="1" si="112"/>
        <v>35143.867069063301</v>
      </c>
      <c r="BE435" s="1">
        <f t="shared" ca="1" si="112"/>
        <v>33888.728959453896</v>
      </c>
    </row>
    <row r="436" spans="1:57" x14ac:dyDescent="0.3">
      <c r="B436" s="1">
        <f>ROW(Items!A211)</f>
        <v>211</v>
      </c>
      <c r="D436" s="1" t="str">
        <f ca="1">INDIRECT($B$1&amp;Items!T$2&amp;$B436)</f>
        <v>CF(-)</v>
      </c>
      <c r="F436" s="1" t="str">
        <f ca="1">INDIRECT($B$1&amp;Items!P$2&amp;$B436)</f>
        <v>AA</v>
      </c>
      <c r="H436" s="13" t="str">
        <f ca="1">INDIRECT($B$1&amp;Items!M$2&amp;$B436)</f>
        <v>Оплата НДС</v>
      </c>
      <c r="I436" s="13" t="str">
        <f ca="1">IF(INDIRECT($B$1&amp;Items!N$2&amp;$B436)="",H436,INDIRECT($B$1&amp;Items!N$2&amp;$B436))</f>
        <v>Оплата НДС</v>
      </c>
      <c r="J436" s="1" t="str">
        <f ca="1">IF(INDIRECT($B$1&amp;Items!O$2&amp;$B436)="",IF(H436&lt;&gt;I436,"  "&amp;I436,I436),"    "&amp;INDIRECT($B$1&amp;Items!O$2&amp;$B436))</f>
        <v xml:space="preserve">    Оплата НДС</v>
      </c>
      <c r="S436" s="1">
        <f ca="1">SUM($U436:INDIRECT(ADDRESS(ROW(),SUMIFS($1:$1,$5:$5,MAX($5:$5)))))</f>
        <v>16337545.281636819</v>
      </c>
      <c r="V436" s="1">
        <f>IF(SUM($U501:U501)&lt;=0,0,SUM($U501:U501)-SUM($U436:U436))</f>
        <v>0</v>
      </c>
      <c r="W436" s="1">
        <f ca="1">IF(SUM($U501:V501)&lt;=0,0,SUM($U501:V501)-SUM($U436:V436))</f>
        <v>0</v>
      </c>
      <c r="X436" s="1">
        <f ca="1">IF(SUM($U501:W501)&lt;=0,0,SUM($U501:W501)-SUM($U436:W436))</f>
        <v>0</v>
      </c>
      <c r="Y436" s="1">
        <f ca="1">IF(SUM($U501:X501)&lt;=0,0,SUM($U501:X501)-SUM($U436:X436))</f>
        <v>0</v>
      </c>
      <c r="Z436" s="1">
        <f ca="1">IF(SUM($U501:Y501)&lt;=0,0,SUM($U501:Y501)-SUM($U436:Y436))</f>
        <v>0</v>
      </c>
      <c r="AA436" s="1">
        <f ca="1">IF(SUM($U501:Z501)&lt;=0,0,SUM($U501:Z501)-SUM($U436:Z436))</f>
        <v>0</v>
      </c>
      <c r="AB436" s="1">
        <f ca="1">IF(SUM($U501:AA501)&lt;=0,0,SUM($U501:AA501)-SUM($U436:AA436))</f>
        <v>0</v>
      </c>
      <c r="AC436" s="1">
        <f ca="1">IF(SUM($U501:AB501)&lt;=0,0,SUM($U501:AB501)-SUM($U436:AB436))</f>
        <v>0</v>
      </c>
      <c r="AD436" s="1">
        <f ca="1">IF(SUM($U501:AC501)&lt;=0,0,SUM($U501:AC501)-SUM($U436:AC436))</f>
        <v>738211.94830348622</v>
      </c>
      <c r="AE436" s="1">
        <f ca="1">IF(SUM($U501:AD501)&lt;=0,0,SUM($U501:AD501)-SUM($U436:AD436))</f>
        <v>2153333.3333333335</v>
      </c>
      <c r="AF436" s="1">
        <f ca="1">IF(SUM($U501:AE501)&lt;=0,0,SUM($U501:AE501)-SUM($U436:AE436))</f>
        <v>1000000</v>
      </c>
      <c r="AG436" s="1">
        <f ca="1">IF(SUM($U501:AF501)&lt;=0,0,SUM($U501:AF501)-SUM($U436:AF436))</f>
        <v>1999999.9999999995</v>
      </c>
      <c r="AH436" s="1">
        <f ca="1">IF(SUM($U501:AG501)&lt;=0,0,SUM($U501:AG501)-SUM($U436:AG436))</f>
        <v>3014666.6666666679</v>
      </c>
      <c r="AI436" s="1">
        <f ca="1">IF(SUM($U501:AH501)&lt;=0,0,SUM($U501:AH501)-SUM($U436:AH436))</f>
        <v>666666.66666666605</v>
      </c>
      <c r="AJ436" s="1">
        <f ca="1">IF(SUM($U501:AI501)&lt;=0,0,SUM($U501:AI501)-SUM($U436:AI436))</f>
        <v>3750000</v>
      </c>
      <c r="AK436" s="1">
        <f ca="1">IF(SUM($U501:AJ501)&lt;=0,0,SUM($U501:AJ501)-SUM($U436:AJ436))</f>
        <v>3014666.666666666</v>
      </c>
      <c r="AL436" s="1">
        <f ca="1">IF(SUM($U501:AK501)&lt;=0,0,SUM($U501:AK501)-SUM($U436:AK436))</f>
        <v>0</v>
      </c>
      <c r="AM436" s="1">
        <f ca="1">IF(SUM($U501:AL501)&lt;=0,0,SUM($U501:AL501)-SUM($U436:AL436))</f>
        <v>0</v>
      </c>
      <c r="AN436" s="1">
        <f ca="1">IF(SUM($U501:AM501)&lt;=0,0,SUM($U501:AM501)-SUM($U436:AM436))</f>
        <v>0</v>
      </c>
      <c r="AO436" s="1">
        <f ca="1">IF(SUM($U501:AN501)&lt;=0,0,SUM($U501:AN501)-SUM($U436:AN436))</f>
        <v>0</v>
      </c>
      <c r="AP436" s="1">
        <f ca="1">IF(SUM($U501:AO501)&lt;=0,0,SUM($U501:AO501)-SUM($U436:AO436))</f>
        <v>0</v>
      </c>
      <c r="AQ436" s="1">
        <f ca="1">IF(SUM($U501:AP501)&lt;=0,0,SUM($U501:AP501)-SUM($U436:AP436))</f>
        <v>0</v>
      </c>
      <c r="AR436" s="1">
        <f ca="1">IF(SUM($U501:AQ501)&lt;=0,0,SUM($U501:AQ501)-SUM($U436:AQ436))</f>
        <v>0</v>
      </c>
      <c r="AS436" s="1">
        <f ca="1">IF(SUM($U501:AR501)&lt;=0,0,SUM($U501:AR501)-SUM($U436:AR436))</f>
        <v>0</v>
      </c>
      <c r="AT436" s="1">
        <f ca="1">IF(SUM($U501:AS501)&lt;=0,0,SUM($U501:AS501)-SUM($U436:AS436))</f>
        <v>0</v>
      </c>
      <c r="AU436" s="1">
        <f ca="1">IF(SUM($U501:AT501)&lt;=0,0,SUM($U501:AT501)-SUM($U436:AT436))</f>
        <v>0</v>
      </c>
      <c r="AV436" s="1">
        <f ca="1">IF(SUM($U501:AU501)&lt;=0,0,SUM($U501:AU501)-SUM($U436:AU436))</f>
        <v>0</v>
      </c>
      <c r="AW436" s="1">
        <f ca="1">IF(SUM($U501:AV501)&lt;=0,0,SUM($U501:AV501)-SUM($U436:AV436))</f>
        <v>0</v>
      </c>
      <c r="AX436" s="1">
        <f ca="1">IF(SUM($U501:AW501)&lt;=0,0,SUM($U501:AW501)-SUM($U436:AW436))</f>
        <v>0</v>
      </c>
      <c r="AY436" s="1">
        <f ca="1">IF(SUM($U501:AX501)&lt;=0,0,SUM($U501:AX501)-SUM($U436:AX436))</f>
        <v>0</v>
      </c>
      <c r="AZ436" s="1">
        <f ca="1">IF(SUM($U501:AY501)&lt;=0,0,SUM($U501:AY501)-SUM($U436:AY436))</f>
        <v>0</v>
      </c>
      <c r="BA436" s="1">
        <f ca="1">IF(SUM($U501:AZ501)&lt;=0,0,SUM($U501:AZ501)-SUM($U436:AZ436))</f>
        <v>0</v>
      </c>
      <c r="BB436" s="1">
        <f ca="1">IF(SUM($U501:BA501)&lt;=0,0,SUM($U501:BA501)-SUM($U436:BA436))</f>
        <v>0</v>
      </c>
      <c r="BC436" s="1">
        <f ca="1">IF(SUM($U501:BB501)&lt;=0,0,SUM($U501:BB501)-SUM($U436:BB436))</f>
        <v>0</v>
      </c>
      <c r="BD436" s="1">
        <f ca="1">IF(SUM($U501:BC501)&lt;=0,0,SUM($U501:BC501)-SUM($U436:BC436))</f>
        <v>0</v>
      </c>
      <c r="BE436" s="1">
        <f ca="1">IF(SUM($U501:BD501)&lt;=0,0,SUM($U501:BD501)-SUM($U436:BD436))</f>
        <v>0</v>
      </c>
    </row>
    <row r="437" spans="1:57" x14ac:dyDescent="0.3">
      <c r="B437" s="1">
        <f>ROW(Items!A212)</f>
        <v>212</v>
      </c>
      <c r="D437" s="1" t="str">
        <f ca="1">INDIRECT($B$1&amp;Items!T$2&amp;$B437)</f>
        <v>CF(-)</v>
      </c>
      <c r="F437" s="1" t="str">
        <f ca="1">INDIRECT($B$1&amp;Items!P$2&amp;$B437)</f>
        <v>AA</v>
      </c>
      <c r="H437" s="13" t="str">
        <f ca="1">INDIRECT($B$1&amp;Items!M$2&amp;$B437)</f>
        <v>Оплата налога на прибыль</v>
      </c>
      <c r="I437" s="13" t="str">
        <f ca="1">IF(INDIRECT($B$1&amp;Items!N$2&amp;$B437)="",H437,INDIRECT($B$1&amp;Items!N$2&amp;$B437))</f>
        <v>Оплата налога на прибыль</v>
      </c>
      <c r="J437" s="1" t="str">
        <f ca="1">IF(INDIRECT($B$1&amp;Items!O$2&amp;$B437)="",IF(H437&lt;&gt;I437,"  "&amp;I437,I437),"    "&amp;INDIRECT($B$1&amp;Items!O$2&amp;$B437))</f>
        <v xml:space="preserve">    Оплата налога на прибыль</v>
      </c>
      <c r="S437" s="1">
        <f ca="1">SUM($U437:INDIRECT(ADDRESS(ROW(),SUMIFS($1:$1,$5:$5,MAX($5:$5)))))</f>
        <v>11564165.907419998</v>
      </c>
      <c r="V437" s="1">
        <f>U672</f>
        <v>0</v>
      </c>
      <c r="W437" s="1">
        <f t="shared" ref="W437:BE437" ca="1" si="113">V672</f>
        <v>0</v>
      </c>
      <c r="X437" s="1">
        <f ca="1">W672</f>
        <v>0</v>
      </c>
      <c r="Y437" s="1">
        <f t="shared" ca="1" si="113"/>
        <v>0</v>
      </c>
      <c r="Z437" s="1">
        <f t="shared" ca="1" si="113"/>
        <v>0</v>
      </c>
      <c r="AA437" s="1">
        <f t="shared" ca="1" si="113"/>
        <v>245061.71713079698</v>
      </c>
      <c r="AB437" s="1">
        <f t="shared" ca="1" si="113"/>
        <v>4435350.8413203517</v>
      </c>
      <c r="AC437" s="1">
        <f t="shared" ca="1" si="113"/>
        <v>645437.44110851828</v>
      </c>
      <c r="AD437" s="1">
        <f t="shared" ca="1" si="113"/>
        <v>717767.30275019258</v>
      </c>
      <c r="AE437" s="1">
        <f t="shared" ca="1" si="113"/>
        <v>1012674.1528182216</v>
      </c>
      <c r="AF437" s="1">
        <f t="shared" ca="1" si="113"/>
        <v>188793.19498830289</v>
      </c>
      <c r="AG437" s="1">
        <f t="shared" ca="1" si="113"/>
        <v>420382.84650554415</v>
      </c>
      <c r="AH437" s="1">
        <f t="shared" ca="1" si="113"/>
        <v>1372951.2634069035</v>
      </c>
      <c r="AI437" s="1">
        <f t="shared" ca="1" si="113"/>
        <v>68826.719004822895</v>
      </c>
      <c r="AJ437" s="1">
        <f t="shared" ca="1" si="113"/>
        <v>954334.95614787005</v>
      </c>
      <c r="AK437" s="1">
        <f t="shared" ca="1" si="113"/>
        <v>1502585.4722384736</v>
      </c>
      <c r="AL437" s="1">
        <f t="shared" ca="1" si="113"/>
        <v>0</v>
      </c>
      <c r="AM437" s="1">
        <f t="shared" ca="1" si="113"/>
        <v>0</v>
      </c>
      <c r="AN437" s="1">
        <f t="shared" ca="1" si="113"/>
        <v>0</v>
      </c>
      <c r="AO437" s="1">
        <f t="shared" ca="1" si="113"/>
        <v>0</v>
      </c>
      <c r="AP437" s="1">
        <f t="shared" ca="1" si="113"/>
        <v>0</v>
      </c>
      <c r="AQ437" s="1">
        <f t="shared" ca="1" si="113"/>
        <v>0</v>
      </c>
      <c r="AR437" s="1">
        <f t="shared" ca="1" si="113"/>
        <v>0</v>
      </c>
      <c r="AS437" s="1">
        <f t="shared" ca="1" si="113"/>
        <v>0</v>
      </c>
      <c r="AT437" s="1">
        <f t="shared" ca="1" si="113"/>
        <v>0</v>
      </c>
      <c r="AU437" s="1">
        <f t="shared" ca="1" si="113"/>
        <v>0</v>
      </c>
      <c r="AV437" s="1">
        <f t="shared" ca="1" si="113"/>
        <v>0</v>
      </c>
      <c r="AW437" s="1">
        <f t="shared" ca="1" si="113"/>
        <v>0</v>
      </c>
      <c r="AX437" s="1">
        <f t="shared" ca="1" si="113"/>
        <v>0</v>
      </c>
      <c r="AY437" s="1">
        <f t="shared" ca="1" si="113"/>
        <v>0</v>
      </c>
      <c r="AZ437" s="1">
        <f t="shared" ca="1" si="113"/>
        <v>0</v>
      </c>
      <c r="BA437" s="1">
        <f t="shared" ca="1" si="113"/>
        <v>0</v>
      </c>
      <c r="BB437" s="1">
        <f t="shared" ca="1" si="113"/>
        <v>0</v>
      </c>
      <c r="BC437" s="1">
        <f t="shared" ca="1" si="113"/>
        <v>0</v>
      </c>
      <c r="BD437" s="1">
        <f t="shared" ca="1" si="113"/>
        <v>0</v>
      </c>
      <c r="BE437" s="1">
        <f t="shared" ca="1" si="113"/>
        <v>0</v>
      </c>
    </row>
    <row r="438" spans="1:57" ht="4.95" customHeight="1" x14ac:dyDescent="0.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3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</row>
    <row r="439" spans="1:57" x14ac:dyDescent="0.3">
      <c r="B439" s="1">
        <f>ROW(Items!A189)</f>
        <v>189</v>
      </c>
      <c r="D439" s="1" t="str">
        <f ca="1">INDIRECT($B$1&amp;Items!T$2&amp;$B439)</f>
        <v>CF</v>
      </c>
      <c r="F439" s="1">
        <f ca="1">INDIRECT($B$1&amp;Items!P$2&amp;$B439)</f>
        <v>0</v>
      </c>
      <c r="H439" s="13" t="str">
        <f ca="1">INDIRECT($B$1&amp;Items!M$2&amp;$B439)</f>
        <v>Денежный поток по основной деятельности</v>
      </c>
      <c r="I439" s="13" t="str">
        <f ca="1">IF(INDIRECT($B$1&amp;Items!N$2&amp;$B439)="",H439,INDIRECT($B$1&amp;Items!N$2&amp;$B439))</f>
        <v>Денежный поток по основной деятельности</v>
      </c>
      <c r="J439" s="1" t="str">
        <f ca="1">IF(INDIRECT($B$1&amp;Items!O$2&amp;$B439)="",IF(H439&lt;&gt;I439,"  "&amp;I439,I439),"    "&amp;INDIRECT($B$1&amp;Items!O$2&amp;$B439))</f>
        <v>Денежный поток по основной деятельности</v>
      </c>
      <c r="S439" s="1">
        <f ca="1">SUM($U439:INDIRECT(ADDRESS(ROW(),SUMIFS($1:$1,$5:$5,MAX($5:$5)))))</f>
        <v>-57274817.824635029</v>
      </c>
      <c r="V439" s="1">
        <f ca="1">SUMIFS(V$248:V438,$D$248:$D438,Items!$T$11)-SUMIFS(V$248:V438,$D$248:$D438,Items!$T$19)</f>
        <v>-9948983.944394201</v>
      </c>
      <c r="W439" s="1">
        <f ca="1">SUMIFS(W$248:W438,$D$248:$D438,Items!$T$11)-SUMIFS(W$248:W438,$D$248:$D438,Items!$T$19)</f>
        <v>-49042909.86387191</v>
      </c>
      <c r="X439" s="1">
        <f ca="1">SUMIFS(X$248:X438,$D$248:$D438,Items!$T$11)-SUMIFS(X$248:X438,$D$248:$D438,Items!$T$19)</f>
        <v>-21062399.196068794</v>
      </c>
      <c r="Y439" s="1">
        <f ca="1">SUMIFS(Y$248:Y438,$D$248:$D438,Items!$T$11)-SUMIFS(Y$248:Y438,$D$248:$D438,Items!$T$19)</f>
        <v>-6238685.1870568767</v>
      </c>
      <c r="Z439" s="1">
        <f ca="1">SUMIFS(Z$248:Z438,$D$248:$D438,Items!$T$11)-SUMIFS(Z$248:Z438,$D$248:$D438,Items!$T$19)</f>
        <v>22691117.274604708</v>
      </c>
      <c r="AA439" s="1">
        <f ca="1">SUMIFS(AA$248:AA438,$D$248:$D438,Items!$T$11)-SUMIFS(AA$248:AA438,$D$248:$D438,Items!$T$19)</f>
        <v>22124154.599337235</v>
      </c>
      <c r="AB439" s="1">
        <f ca="1">SUMIFS(AB$248:AB438,$D$248:$D438,Items!$T$11)-SUMIFS(AB$248:AB438,$D$248:$D438,Items!$T$19)</f>
        <v>9803402.0640710164</v>
      </c>
      <c r="AC439" s="1">
        <f ca="1">SUMIFS(AC$248:AC438,$D$248:$D438,Items!$T$11)-SUMIFS(AC$248:AC438,$D$248:$D438,Items!$T$19)</f>
        <v>-1586264.1081466447</v>
      </c>
      <c r="AD439" s="1">
        <f ca="1">SUMIFS(AD$248:AD438,$D$248:$D438,Items!$T$11)-SUMIFS(AD$248:AD438,$D$248:$D438,Items!$T$19)</f>
        <v>-1525011.847082196</v>
      </c>
      <c r="AE439" s="1">
        <f ca="1">SUMIFS(AE$248:AE438,$D$248:$D438,Items!$T$11)-SUMIFS(AE$248:AE438,$D$248:$D438,Items!$T$19)</f>
        <v>-3233784.9440704631</v>
      </c>
      <c r="AF439" s="1">
        <f ca="1">SUMIFS(AF$248:AF438,$D$248:$D438,Items!$T$11)-SUMIFS(AF$248:AF438,$D$248:$D438,Items!$T$19)</f>
        <v>-1255315.5147976014</v>
      </c>
      <c r="AG439" s="1">
        <f ca="1">SUMIFS(AG$248:AG438,$D$248:$D438,Items!$T$11)-SUMIFS(AG$248:AG438,$D$248:$D438,Items!$T$19)</f>
        <v>-2485650.0282052327</v>
      </c>
      <c r="AH439" s="1">
        <f ca="1">SUMIFS(AH$248:AH438,$D$248:$D438,Items!$T$11)-SUMIFS(AH$248:AH438,$D$248:$D438,Items!$T$19)</f>
        <v>-4451629.9736636505</v>
      </c>
      <c r="AI439" s="1">
        <f ca="1">SUMIFS(AI$248:AI438,$D$248:$D438,Items!$T$11)-SUMIFS(AI$248:AI438,$D$248:$D438,Items!$T$19)</f>
        <v>-798250.2911519591</v>
      </c>
      <c r="AJ439" s="1">
        <f ca="1">SUMIFS(AJ$248:AJ438,$D$248:$D438,Items!$T$11)-SUMIFS(AJ$248:AJ438,$D$248:$D438,Items!$T$19)</f>
        <v>-4765836.7235187311</v>
      </c>
      <c r="AK439" s="1">
        <f ca="1">SUMIFS(AK$248:AK438,$D$248:$D438,Items!$T$11)-SUMIFS(AK$248:AK438,$D$248:$D438,Items!$T$19)</f>
        <v>-4577498.7681663912</v>
      </c>
      <c r="AL439" s="1">
        <f ca="1">SUMIFS(AL$248:AL438,$D$248:$D438,Items!$T$11)-SUMIFS(AL$248:AL438,$D$248:$D438,Items!$T$19)</f>
        <v>-58991.491151641967</v>
      </c>
      <c r="AM439" s="1">
        <f ca="1">SUMIFS(AM$248:AM438,$D$248:$D438,Items!$T$11)-SUMIFS(AM$248:AM438,$D$248:$D438,Items!$T$19)</f>
        <v>-57736.35304203257</v>
      </c>
      <c r="AN439" s="1">
        <f ca="1">SUMIFS(AN$248:AN438,$D$248:$D438,Items!$T$11)-SUMIFS(AN$248:AN438,$D$248:$D438,Items!$T$19)</f>
        <v>-56481.214932423172</v>
      </c>
      <c r="AO439" s="1">
        <f ca="1">SUMIFS(AO$248:AO438,$D$248:$D438,Items!$T$11)-SUMIFS(AO$248:AO438,$D$248:$D438,Items!$T$19)</f>
        <v>-55226.076822813768</v>
      </c>
      <c r="AP439" s="1">
        <f ca="1">SUMIFS(AP$248:AP438,$D$248:$D438,Items!$T$11)-SUMIFS(AP$248:AP438,$D$248:$D438,Items!$T$19)</f>
        <v>-52715.800603594951</v>
      </c>
      <c r="AQ439" s="1">
        <f ca="1">SUMIFS(AQ$248:AQ438,$D$248:$D438,Items!$T$11)-SUMIFS(AQ$248:AQ438,$D$248:$D438,Items!$T$19)</f>
        <v>-51460.662493985554</v>
      </c>
      <c r="AR439" s="1">
        <f ca="1">SUMIFS(AR$248:AR438,$D$248:$D438,Items!$T$11)-SUMIFS(AR$248:AR438,$D$248:$D438,Items!$T$19)</f>
        <v>-50205.524384376149</v>
      </c>
      <c r="AS439" s="1">
        <f ca="1">SUMIFS(AS$248:AS438,$D$248:$D438,Items!$T$11)-SUMIFS(AS$248:AS438,$D$248:$D438,Items!$T$19)</f>
        <v>-48950.386274766737</v>
      </c>
      <c r="AT439" s="1">
        <f ca="1">SUMIFS(AT$248:AT438,$D$248:$D438,Items!$T$11)-SUMIFS(AT$248:AT438,$D$248:$D438,Items!$T$19)</f>
        <v>-47695.24816515734</v>
      </c>
      <c r="AU439" s="1">
        <f ca="1">SUMIFS(AU$248:AU438,$D$248:$D438,Items!$T$11)-SUMIFS(AU$248:AU438,$D$248:$D438,Items!$T$19)</f>
        <v>-46440.110055547935</v>
      </c>
      <c r="AV439" s="1">
        <f ca="1">SUMIFS(AV$248:AV438,$D$248:$D438,Items!$T$11)-SUMIFS(AV$248:AV438,$D$248:$D438,Items!$T$19)</f>
        <v>-45184.971945938531</v>
      </c>
      <c r="AW439" s="1">
        <f ca="1">SUMIFS(AW$248:AW438,$D$248:$D438,Items!$T$11)-SUMIFS(AW$248:AW438,$D$248:$D438,Items!$T$19)</f>
        <v>-43929.833836329133</v>
      </c>
      <c r="AX439" s="1">
        <f ca="1">SUMIFS(AX$248:AX438,$D$248:$D438,Items!$T$11)-SUMIFS(AX$248:AX438,$D$248:$D438,Items!$T$19)</f>
        <v>-42674.695726719721</v>
      </c>
      <c r="AY439" s="1">
        <f ca="1">SUMIFS(AY$248:AY438,$D$248:$D438,Items!$T$11)-SUMIFS(AY$248:AY438,$D$248:$D438,Items!$T$19)</f>
        <v>-41419.557617110317</v>
      </c>
      <c r="AZ439" s="1">
        <f ca="1">SUMIFS(AZ$248:AZ438,$D$248:$D438,Items!$T$11)-SUMIFS(AZ$248:AZ438,$D$248:$D438,Items!$T$19)</f>
        <v>-40164.419507500912</v>
      </c>
      <c r="BA439" s="1">
        <f ca="1">SUMIFS(BA$248:BA438,$D$248:$D438,Items!$T$11)-SUMIFS(BA$248:BA438,$D$248:$D438,Items!$T$19)</f>
        <v>-38909.281397891515</v>
      </c>
      <c r="BB439" s="1">
        <f ca="1">SUMIFS(BB$248:BB438,$D$248:$D438,Items!$T$11)-SUMIFS(BB$248:BB438,$D$248:$D438,Items!$T$19)</f>
        <v>-37654.143288282103</v>
      </c>
      <c r="BC439" s="1">
        <f ca="1">SUMIFS(BC$248:BC438,$D$248:$D438,Items!$T$11)-SUMIFS(BC$248:BC438,$D$248:$D438,Items!$T$19)</f>
        <v>-36399.005178672705</v>
      </c>
      <c r="BD439" s="1">
        <f ca="1">SUMIFS(BD$248:BD438,$D$248:$D438,Items!$T$11)-SUMIFS(BD$248:BD438,$D$248:$D438,Items!$T$19)</f>
        <v>-35143.867069063301</v>
      </c>
      <c r="BE439" s="1">
        <f ca="1">SUMIFS(BE$248:BE438,$D$248:$D438,Items!$T$11)-SUMIFS(BE$248:BE438,$D$248:$D438,Items!$T$19)</f>
        <v>-33888.728959453896</v>
      </c>
    </row>
    <row r="440" spans="1:57" ht="4.95" customHeight="1" x14ac:dyDescent="0.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3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</row>
    <row r="441" spans="1:57" x14ac:dyDescent="0.3">
      <c r="B441" s="1">
        <f>MAX(B$439:B440)+1</f>
        <v>190</v>
      </c>
      <c r="D441" s="1" t="str">
        <f ca="1">INDIRECT($B$1&amp;Items!T$2&amp;$B441)</f>
        <v>CF(+)</v>
      </c>
      <c r="F441" s="1" t="str">
        <f ca="1">INDIRECT($B$1&amp;Items!P$2&amp;$B441)</f>
        <v>Y</v>
      </c>
      <c r="H441" s="13" t="str">
        <f ca="1">INDIRECT($B$1&amp;Items!M$2&amp;$B441)</f>
        <v>Оплата УК</v>
      </c>
      <c r="I441" s="13" t="str">
        <f ca="1">IF(INDIRECT($B$1&amp;Items!N$2&amp;$B441)="",H441,INDIRECT($B$1&amp;Items!N$2&amp;$B441))</f>
        <v>Оплата УК</v>
      </c>
      <c r="J441" s="1" t="str">
        <f ca="1">IF(INDIRECT($B$1&amp;Items!O$2&amp;$B441)="",IF(H441&lt;&gt;I441,"  "&amp;I441,I441),"    "&amp;INDIRECT($B$1&amp;Items!O$2&amp;$B441))</f>
        <v xml:space="preserve">    Оплата УК</v>
      </c>
      <c r="S441" s="1">
        <f ca="1">SUM($U441:INDIRECT(ADDRESS(ROW(),SUMIFS($1:$1,$5:$5,MAX($5:$5)))))</f>
        <v>40000000</v>
      </c>
      <c r="V441" s="1">
        <f ca="1">SUMIFS(INDIRECT($F$1&amp;$F441&amp;":"&amp;$F441),INDIRECT($F$1&amp;dbP!$D$2&amp;":"&amp;dbP!$D$2),"&gt;="&amp;V$6,INDIRECT($F$1&amp;dbP!$D$2&amp;":"&amp;dbP!$D$2),"&lt;="&amp;V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W441" s="1">
        <f ca="1">SUMIFS(INDIRECT($F$1&amp;$F441&amp;":"&amp;$F441),INDIRECT($F$1&amp;dbP!$D$2&amp;":"&amp;dbP!$D$2),"&gt;="&amp;W$6,INDIRECT($F$1&amp;dbP!$D$2&amp;":"&amp;dbP!$D$2),"&lt;="&amp;W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40000000</v>
      </c>
      <c r="X441" s="1">
        <f ca="1">SUMIFS(INDIRECT($F$1&amp;$F441&amp;":"&amp;$F441),INDIRECT($F$1&amp;dbP!$D$2&amp;":"&amp;dbP!$D$2),"&gt;="&amp;X$6,INDIRECT($F$1&amp;dbP!$D$2&amp;":"&amp;dbP!$D$2),"&lt;="&amp;X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Y441" s="1">
        <f ca="1">SUMIFS(INDIRECT($F$1&amp;$F441&amp;":"&amp;$F441),INDIRECT($F$1&amp;dbP!$D$2&amp;":"&amp;dbP!$D$2),"&gt;="&amp;Y$6,INDIRECT($F$1&amp;dbP!$D$2&amp;":"&amp;dbP!$D$2),"&lt;="&amp;Y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Z441" s="1">
        <f ca="1">SUMIFS(INDIRECT($F$1&amp;$F441&amp;":"&amp;$F441),INDIRECT($F$1&amp;dbP!$D$2&amp;":"&amp;dbP!$D$2),"&gt;="&amp;Z$6,INDIRECT($F$1&amp;dbP!$D$2&amp;":"&amp;dbP!$D$2),"&lt;="&amp;Z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A441" s="1">
        <f ca="1">SUMIFS(INDIRECT($F$1&amp;$F441&amp;":"&amp;$F441),INDIRECT($F$1&amp;dbP!$D$2&amp;":"&amp;dbP!$D$2),"&gt;="&amp;AA$6,INDIRECT($F$1&amp;dbP!$D$2&amp;":"&amp;dbP!$D$2),"&lt;="&amp;AA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B441" s="1">
        <f ca="1">SUMIFS(INDIRECT($F$1&amp;$F441&amp;":"&amp;$F441),INDIRECT($F$1&amp;dbP!$D$2&amp;":"&amp;dbP!$D$2),"&gt;="&amp;AB$6,INDIRECT($F$1&amp;dbP!$D$2&amp;":"&amp;dbP!$D$2),"&lt;="&amp;AB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C441" s="1">
        <f ca="1">SUMIFS(INDIRECT($F$1&amp;$F441&amp;":"&amp;$F441),INDIRECT($F$1&amp;dbP!$D$2&amp;":"&amp;dbP!$D$2),"&gt;="&amp;AC$6,INDIRECT($F$1&amp;dbP!$D$2&amp;":"&amp;dbP!$D$2),"&lt;="&amp;AC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D441" s="1">
        <f ca="1">SUMIFS(INDIRECT($F$1&amp;$F441&amp;":"&amp;$F441),INDIRECT($F$1&amp;dbP!$D$2&amp;":"&amp;dbP!$D$2),"&gt;="&amp;AD$6,INDIRECT($F$1&amp;dbP!$D$2&amp;":"&amp;dbP!$D$2),"&lt;="&amp;AD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E441" s="1">
        <f ca="1">SUMIFS(INDIRECT($F$1&amp;$F441&amp;":"&amp;$F441),INDIRECT($F$1&amp;dbP!$D$2&amp;":"&amp;dbP!$D$2),"&gt;="&amp;AE$6,INDIRECT($F$1&amp;dbP!$D$2&amp;":"&amp;dbP!$D$2),"&lt;="&amp;AE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F441" s="1">
        <f ca="1">SUMIFS(INDIRECT($F$1&amp;$F441&amp;":"&amp;$F441),INDIRECT($F$1&amp;dbP!$D$2&amp;":"&amp;dbP!$D$2),"&gt;="&amp;AF$6,INDIRECT($F$1&amp;dbP!$D$2&amp;":"&amp;dbP!$D$2),"&lt;="&amp;AF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G441" s="1">
        <f ca="1">SUMIFS(INDIRECT($F$1&amp;$F441&amp;":"&amp;$F441),INDIRECT($F$1&amp;dbP!$D$2&amp;":"&amp;dbP!$D$2),"&gt;="&amp;AG$6,INDIRECT($F$1&amp;dbP!$D$2&amp;":"&amp;dbP!$D$2),"&lt;="&amp;AG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H441" s="1">
        <f ca="1">SUMIFS(INDIRECT($F$1&amp;$F441&amp;":"&amp;$F441),INDIRECT($F$1&amp;dbP!$D$2&amp;":"&amp;dbP!$D$2),"&gt;="&amp;AH$6,INDIRECT($F$1&amp;dbP!$D$2&amp;":"&amp;dbP!$D$2),"&lt;="&amp;AH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I441" s="1">
        <f ca="1">SUMIFS(INDIRECT($F$1&amp;$F441&amp;":"&amp;$F441),INDIRECT($F$1&amp;dbP!$D$2&amp;":"&amp;dbP!$D$2),"&gt;="&amp;AI$6,INDIRECT($F$1&amp;dbP!$D$2&amp;":"&amp;dbP!$D$2),"&lt;="&amp;AI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J441" s="1">
        <f ca="1">SUMIFS(INDIRECT($F$1&amp;$F441&amp;":"&amp;$F441),INDIRECT($F$1&amp;dbP!$D$2&amp;":"&amp;dbP!$D$2),"&gt;="&amp;AJ$6,INDIRECT($F$1&amp;dbP!$D$2&amp;":"&amp;dbP!$D$2),"&lt;="&amp;AJ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K441" s="1">
        <f ca="1">SUMIFS(INDIRECT($F$1&amp;$F441&amp;":"&amp;$F441),INDIRECT($F$1&amp;dbP!$D$2&amp;":"&amp;dbP!$D$2),"&gt;="&amp;AK$6,INDIRECT($F$1&amp;dbP!$D$2&amp;":"&amp;dbP!$D$2),"&lt;="&amp;AK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L441" s="1">
        <f ca="1">SUMIFS(INDIRECT($F$1&amp;$F441&amp;":"&amp;$F441),INDIRECT($F$1&amp;dbP!$D$2&amp;":"&amp;dbP!$D$2),"&gt;="&amp;AL$6,INDIRECT($F$1&amp;dbP!$D$2&amp;":"&amp;dbP!$D$2),"&lt;="&amp;AL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M441" s="1">
        <f ca="1">SUMIFS(INDIRECT($F$1&amp;$F441&amp;":"&amp;$F441),INDIRECT($F$1&amp;dbP!$D$2&amp;":"&amp;dbP!$D$2),"&gt;="&amp;AM$6,INDIRECT($F$1&amp;dbP!$D$2&amp;":"&amp;dbP!$D$2),"&lt;="&amp;AM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N441" s="1">
        <f ca="1">SUMIFS(INDIRECT($F$1&amp;$F441&amp;":"&amp;$F441),INDIRECT($F$1&amp;dbP!$D$2&amp;":"&amp;dbP!$D$2),"&gt;="&amp;AN$6,INDIRECT($F$1&amp;dbP!$D$2&amp;":"&amp;dbP!$D$2),"&lt;="&amp;AN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O441" s="1">
        <f ca="1">SUMIFS(INDIRECT($F$1&amp;$F441&amp;":"&amp;$F441),INDIRECT($F$1&amp;dbP!$D$2&amp;":"&amp;dbP!$D$2),"&gt;="&amp;AO$6,INDIRECT($F$1&amp;dbP!$D$2&amp;":"&amp;dbP!$D$2),"&lt;="&amp;AO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P441" s="1">
        <f ca="1">SUMIFS(INDIRECT($F$1&amp;$F441&amp;":"&amp;$F441),INDIRECT($F$1&amp;dbP!$D$2&amp;":"&amp;dbP!$D$2),"&gt;="&amp;AP$6,INDIRECT($F$1&amp;dbP!$D$2&amp;":"&amp;dbP!$D$2),"&lt;="&amp;AP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Q441" s="1">
        <f ca="1">SUMIFS(INDIRECT($F$1&amp;$F441&amp;":"&amp;$F441),INDIRECT($F$1&amp;dbP!$D$2&amp;":"&amp;dbP!$D$2),"&gt;="&amp;AQ$6,INDIRECT($F$1&amp;dbP!$D$2&amp;":"&amp;dbP!$D$2),"&lt;="&amp;AQ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R441" s="1">
        <f ca="1">SUMIFS(INDIRECT($F$1&amp;$F441&amp;":"&amp;$F441),INDIRECT($F$1&amp;dbP!$D$2&amp;":"&amp;dbP!$D$2),"&gt;="&amp;AR$6,INDIRECT($F$1&amp;dbP!$D$2&amp;":"&amp;dbP!$D$2),"&lt;="&amp;AR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S441" s="1">
        <f ca="1">SUMIFS(INDIRECT($F$1&amp;$F441&amp;":"&amp;$F441),INDIRECT($F$1&amp;dbP!$D$2&amp;":"&amp;dbP!$D$2),"&gt;="&amp;AS$6,INDIRECT($F$1&amp;dbP!$D$2&amp;":"&amp;dbP!$D$2),"&lt;="&amp;AS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T441" s="1">
        <f ca="1">SUMIFS(INDIRECT($F$1&amp;$F441&amp;":"&amp;$F441),INDIRECT($F$1&amp;dbP!$D$2&amp;":"&amp;dbP!$D$2),"&gt;="&amp;AT$6,INDIRECT($F$1&amp;dbP!$D$2&amp;":"&amp;dbP!$D$2),"&lt;="&amp;AT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U441" s="1">
        <f ca="1">SUMIFS(INDIRECT($F$1&amp;$F441&amp;":"&amp;$F441),INDIRECT($F$1&amp;dbP!$D$2&amp;":"&amp;dbP!$D$2),"&gt;="&amp;AU$6,INDIRECT($F$1&amp;dbP!$D$2&amp;":"&amp;dbP!$D$2),"&lt;="&amp;AU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V441" s="1">
        <f ca="1">SUMIFS(INDIRECT($F$1&amp;$F441&amp;":"&amp;$F441),INDIRECT($F$1&amp;dbP!$D$2&amp;":"&amp;dbP!$D$2),"&gt;="&amp;AV$6,INDIRECT($F$1&amp;dbP!$D$2&amp;":"&amp;dbP!$D$2),"&lt;="&amp;AV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W441" s="1">
        <f ca="1">SUMIFS(INDIRECT($F$1&amp;$F441&amp;":"&amp;$F441),INDIRECT($F$1&amp;dbP!$D$2&amp;":"&amp;dbP!$D$2),"&gt;="&amp;AW$6,INDIRECT($F$1&amp;dbP!$D$2&amp;":"&amp;dbP!$D$2),"&lt;="&amp;AW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X441" s="1">
        <f ca="1">SUMIFS(INDIRECT($F$1&amp;$F441&amp;":"&amp;$F441),INDIRECT($F$1&amp;dbP!$D$2&amp;":"&amp;dbP!$D$2),"&gt;="&amp;AX$6,INDIRECT($F$1&amp;dbP!$D$2&amp;":"&amp;dbP!$D$2),"&lt;="&amp;AX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Y441" s="1">
        <f ca="1">SUMIFS(INDIRECT($F$1&amp;$F441&amp;":"&amp;$F441),INDIRECT($F$1&amp;dbP!$D$2&amp;":"&amp;dbP!$D$2),"&gt;="&amp;AY$6,INDIRECT($F$1&amp;dbP!$D$2&amp;":"&amp;dbP!$D$2),"&lt;="&amp;AY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AZ441" s="1">
        <f ca="1">SUMIFS(INDIRECT($F$1&amp;$F441&amp;":"&amp;$F441),INDIRECT($F$1&amp;dbP!$D$2&amp;":"&amp;dbP!$D$2),"&gt;="&amp;AZ$6,INDIRECT($F$1&amp;dbP!$D$2&amp;":"&amp;dbP!$D$2),"&lt;="&amp;AZ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BA441" s="1">
        <f ca="1">SUMIFS(INDIRECT($F$1&amp;$F441&amp;":"&amp;$F441),INDIRECT($F$1&amp;dbP!$D$2&amp;":"&amp;dbP!$D$2),"&gt;="&amp;BA$6,INDIRECT($F$1&amp;dbP!$D$2&amp;":"&amp;dbP!$D$2),"&lt;="&amp;BA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BB441" s="1">
        <f ca="1">SUMIFS(INDIRECT($F$1&amp;$F441&amp;":"&amp;$F441),INDIRECT($F$1&amp;dbP!$D$2&amp;":"&amp;dbP!$D$2),"&gt;="&amp;BB$6,INDIRECT($F$1&amp;dbP!$D$2&amp;":"&amp;dbP!$D$2),"&lt;="&amp;BB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BC441" s="1">
        <f ca="1">SUMIFS(INDIRECT($F$1&amp;$F441&amp;":"&amp;$F441),INDIRECT($F$1&amp;dbP!$D$2&amp;":"&amp;dbP!$D$2),"&gt;="&amp;BC$6,INDIRECT($F$1&amp;dbP!$D$2&amp;":"&amp;dbP!$D$2),"&lt;="&amp;BC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BD441" s="1">
        <f ca="1">SUMIFS(INDIRECT($F$1&amp;$F441&amp;":"&amp;$F441),INDIRECT($F$1&amp;dbP!$D$2&amp;":"&amp;dbP!$D$2),"&gt;="&amp;BD$6,INDIRECT($F$1&amp;dbP!$D$2&amp;":"&amp;dbP!$D$2),"&lt;="&amp;BD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  <c r="BE441" s="1">
        <f ca="1">SUMIFS(INDIRECT($F$1&amp;$F441&amp;":"&amp;$F441),INDIRECT($F$1&amp;dbP!$D$2&amp;":"&amp;dbP!$D$2),"&gt;="&amp;BE$6,INDIRECT($F$1&amp;dbP!$D$2&amp;":"&amp;dbP!$D$2),"&lt;="&amp;BE$7,INDIRECT($F$1&amp;dbP!$O$2&amp;":"&amp;dbP!$O$2),$H441,INDIRECT($F$1&amp;dbP!$P$2&amp;":"&amp;dbP!$P$2),IF($I441=$J441,"*",$I441),INDIRECT($F$1&amp;dbP!$Q$2&amp;":"&amp;dbP!$Q$2),IF(OR($I441=$J441,"  "&amp;$I441=$J441),"*",RIGHT($J441,LEN($J441)-4)),INDIRECT($F$1&amp;dbP!$AC$2&amp;":"&amp;dbP!$AC$2),RepP!$J$3)</f>
        <v>0</v>
      </c>
    </row>
    <row r="442" spans="1:57" ht="4.95" customHeight="1" x14ac:dyDescent="0.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3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</row>
    <row r="443" spans="1:57" x14ac:dyDescent="0.3">
      <c r="B443" s="1">
        <f>MAX(B$439:B442)+1</f>
        <v>191</v>
      </c>
      <c r="D443" s="1" t="str">
        <f ca="1">INDIRECT($B$1&amp;Items!T$2&amp;$B443)</f>
        <v>CF</v>
      </c>
      <c r="F443" s="1">
        <f ca="1">INDIRECT($B$1&amp;Items!P$2&amp;$B443)</f>
        <v>0</v>
      </c>
      <c r="H443" s="13" t="str">
        <f ca="1">INDIRECT($B$1&amp;Items!M$2&amp;$B443)</f>
        <v>Ден. поток с уч. очередного источника финансир-я</v>
      </c>
      <c r="I443" s="13" t="str">
        <f ca="1">IF(INDIRECT($B$1&amp;Items!N$2&amp;$B443)="",H443,INDIRECT($B$1&amp;Items!N$2&amp;$B443))</f>
        <v>Ден. поток с уч. очередного источника финансир-я</v>
      </c>
      <c r="J443" s="1" t="str">
        <f ca="1">IF(INDIRECT($B$1&amp;Items!O$2&amp;$B443)="",IF(H443&lt;&gt;I443,"  "&amp;I443,I443),"    "&amp;INDIRECT($B$1&amp;Items!O$2&amp;$B443))</f>
        <v>Ден. поток с уч. очередного источника финансир-я</v>
      </c>
      <c r="S443" s="1">
        <f ca="1">SUM($U443:INDIRECT(ADDRESS(ROW(),SUMIFS($1:$1,$5:$5,MAX($5:$5)))))</f>
        <v>-17274817.82463498</v>
      </c>
      <c r="V443" s="1">
        <f ca="1">SUMIFS(V$248:V441,$D$248:$D441,Items!$T$11)-SUMIFS(V$248:V441,$D$248:$D441,Items!$T$19)</f>
        <v>-9948983.944394201</v>
      </c>
      <c r="W443" s="1">
        <f ca="1">SUMIFS(W$248:W441,$D$248:$D441,Items!$T$11)-SUMIFS(W$248:W441,$D$248:$D441,Items!$T$19)</f>
        <v>-9042909.8638719097</v>
      </c>
      <c r="X443" s="1">
        <f ca="1">SUMIFS(X$248:X441,$D$248:$D441,Items!$T$11)-SUMIFS(X$248:X441,$D$248:$D441,Items!$T$19)</f>
        <v>-21062399.196068794</v>
      </c>
      <c r="Y443" s="1">
        <f ca="1">SUMIFS(Y$248:Y441,$D$248:$D441,Items!$T$11)-SUMIFS(Y$248:Y441,$D$248:$D441,Items!$T$19)</f>
        <v>-6238685.1870568767</v>
      </c>
      <c r="Z443" s="1">
        <f ca="1">SUMIFS(Z$248:Z441,$D$248:$D441,Items!$T$11)-SUMIFS(Z$248:Z441,$D$248:$D441,Items!$T$19)</f>
        <v>22691117.274604708</v>
      </c>
      <c r="AA443" s="1">
        <f ca="1">SUMIFS(AA$248:AA441,$D$248:$D441,Items!$T$11)-SUMIFS(AA$248:AA441,$D$248:$D441,Items!$T$19)</f>
        <v>22124154.599337235</v>
      </c>
      <c r="AB443" s="1">
        <f ca="1">SUMIFS(AB$248:AB441,$D$248:$D441,Items!$T$11)-SUMIFS(AB$248:AB441,$D$248:$D441,Items!$T$19)</f>
        <v>9803402.0640710164</v>
      </c>
      <c r="AC443" s="1">
        <f ca="1">SUMIFS(AC$248:AC441,$D$248:$D441,Items!$T$11)-SUMIFS(AC$248:AC441,$D$248:$D441,Items!$T$19)</f>
        <v>-1586264.1081466447</v>
      </c>
      <c r="AD443" s="1">
        <f ca="1">SUMIFS(AD$248:AD441,$D$248:$D441,Items!$T$11)-SUMIFS(AD$248:AD441,$D$248:$D441,Items!$T$19)</f>
        <v>-1525011.847082196</v>
      </c>
      <c r="AE443" s="1">
        <f ca="1">SUMIFS(AE$248:AE441,$D$248:$D441,Items!$T$11)-SUMIFS(AE$248:AE441,$D$248:$D441,Items!$T$19)</f>
        <v>-3233784.9440704631</v>
      </c>
      <c r="AF443" s="1">
        <f ca="1">SUMIFS(AF$248:AF441,$D$248:$D441,Items!$T$11)-SUMIFS(AF$248:AF441,$D$248:$D441,Items!$T$19)</f>
        <v>-1255315.5147976014</v>
      </c>
      <c r="AG443" s="1">
        <f ca="1">SUMIFS(AG$248:AG441,$D$248:$D441,Items!$T$11)-SUMIFS(AG$248:AG441,$D$248:$D441,Items!$T$19)</f>
        <v>-2485650.0282052327</v>
      </c>
      <c r="AH443" s="1">
        <f ca="1">SUMIFS(AH$248:AH441,$D$248:$D441,Items!$T$11)-SUMIFS(AH$248:AH441,$D$248:$D441,Items!$T$19)</f>
        <v>-4451629.9736636505</v>
      </c>
      <c r="AI443" s="1">
        <f ca="1">SUMIFS(AI$248:AI441,$D$248:$D441,Items!$T$11)-SUMIFS(AI$248:AI441,$D$248:$D441,Items!$T$19)</f>
        <v>-798250.2911519591</v>
      </c>
      <c r="AJ443" s="1">
        <f ca="1">SUMIFS(AJ$248:AJ441,$D$248:$D441,Items!$T$11)-SUMIFS(AJ$248:AJ441,$D$248:$D441,Items!$T$19)</f>
        <v>-4765836.7235187311</v>
      </c>
      <c r="AK443" s="1">
        <f ca="1">SUMIFS(AK$248:AK441,$D$248:$D441,Items!$T$11)-SUMIFS(AK$248:AK441,$D$248:$D441,Items!$T$19)</f>
        <v>-4577498.7681663912</v>
      </c>
      <c r="AL443" s="1">
        <f ca="1">SUMIFS(AL$248:AL441,$D$248:$D441,Items!$T$11)-SUMIFS(AL$248:AL441,$D$248:$D441,Items!$T$19)</f>
        <v>-58991.491151641967</v>
      </c>
      <c r="AM443" s="1">
        <f ca="1">SUMIFS(AM$248:AM441,$D$248:$D441,Items!$T$11)-SUMIFS(AM$248:AM441,$D$248:$D441,Items!$T$19)</f>
        <v>-57736.35304203257</v>
      </c>
      <c r="AN443" s="1">
        <f ca="1">SUMIFS(AN$248:AN441,$D$248:$D441,Items!$T$11)-SUMIFS(AN$248:AN441,$D$248:$D441,Items!$T$19)</f>
        <v>-56481.214932423172</v>
      </c>
      <c r="AO443" s="1">
        <f ca="1">SUMIFS(AO$248:AO441,$D$248:$D441,Items!$T$11)-SUMIFS(AO$248:AO441,$D$248:$D441,Items!$T$19)</f>
        <v>-55226.076822813768</v>
      </c>
      <c r="AP443" s="1">
        <f ca="1">SUMIFS(AP$248:AP441,$D$248:$D441,Items!$T$11)-SUMIFS(AP$248:AP441,$D$248:$D441,Items!$T$19)</f>
        <v>-52715.800603594951</v>
      </c>
      <c r="AQ443" s="1">
        <f ca="1">SUMIFS(AQ$248:AQ441,$D$248:$D441,Items!$T$11)-SUMIFS(AQ$248:AQ441,$D$248:$D441,Items!$T$19)</f>
        <v>-51460.662493985554</v>
      </c>
      <c r="AR443" s="1">
        <f ca="1">SUMIFS(AR$248:AR441,$D$248:$D441,Items!$T$11)-SUMIFS(AR$248:AR441,$D$248:$D441,Items!$T$19)</f>
        <v>-50205.524384376149</v>
      </c>
      <c r="AS443" s="1">
        <f ca="1">SUMIFS(AS$248:AS441,$D$248:$D441,Items!$T$11)-SUMIFS(AS$248:AS441,$D$248:$D441,Items!$T$19)</f>
        <v>-48950.386274766737</v>
      </c>
      <c r="AT443" s="1">
        <f ca="1">SUMIFS(AT$248:AT441,$D$248:$D441,Items!$T$11)-SUMIFS(AT$248:AT441,$D$248:$D441,Items!$T$19)</f>
        <v>-47695.24816515734</v>
      </c>
      <c r="AU443" s="1">
        <f ca="1">SUMIFS(AU$248:AU441,$D$248:$D441,Items!$T$11)-SUMIFS(AU$248:AU441,$D$248:$D441,Items!$T$19)</f>
        <v>-46440.110055547935</v>
      </c>
      <c r="AV443" s="1">
        <f ca="1">SUMIFS(AV$248:AV441,$D$248:$D441,Items!$T$11)-SUMIFS(AV$248:AV441,$D$248:$D441,Items!$T$19)</f>
        <v>-45184.971945938531</v>
      </c>
      <c r="AW443" s="1">
        <f ca="1">SUMIFS(AW$248:AW441,$D$248:$D441,Items!$T$11)-SUMIFS(AW$248:AW441,$D$248:$D441,Items!$T$19)</f>
        <v>-43929.833836329133</v>
      </c>
      <c r="AX443" s="1">
        <f ca="1">SUMIFS(AX$248:AX441,$D$248:$D441,Items!$T$11)-SUMIFS(AX$248:AX441,$D$248:$D441,Items!$T$19)</f>
        <v>-42674.695726719721</v>
      </c>
      <c r="AY443" s="1">
        <f ca="1">SUMIFS(AY$248:AY441,$D$248:$D441,Items!$T$11)-SUMIFS(AY$248:AY441,$D$248:$D441,Items!$T$19)</f>
        <v>-41419.557617110317</v>
      </c>
      <c r="AZ443" s="1">
        <f ca="1">SUMIFS(AZ$248:AZ441,$D$248:$D441,Items!$T$11)-SUMIFS(AZ$248:AZ441,$D$248:$D441,Items!$T$19)</f>
        <v>-40164.419507500912</v>
      </c>
      <c r="BA443" s="1">
        <f ca="1">SUMIFS(BA$248:BA441,$D$248:$D441,Items!$T$11)-SUMIFS(BA$248:BA441,$D$248:$D441,Items!$T$19)</f>
        <v>-38909.281397891515</v>
      </c>
      <c r="BB443" s="1">
        <f ca="1">SUMIFS(BB$248:BB441,$D$248:$D441,Items!$T$11)-SUMIFS(BB$248:BB441,$D$248:$D441,Items!$T$19)</f>
        <v>-37654.143288282103</v>
      </c>
      <c r="BC443" s="1">
        <f ca="1">SUMIFS(BC$248:BC441,$D$248:$D441,Items!$T$11)-SUMIFS(BC$248:BC441,$D$248:$D441,Items!$T$19)</f>
        <v>-36399.005178672705</v>
      </c>
      <c r="BD443" s="1">
        <f ca="1">SUMIFS(BD$248:BD441,$D$248:$D441,Items!$T$11)-SUMIFS(BD$248:BD441,$D$248:$D441,Items!$T$19)</f>
        <v>-35143.867069063301</v>
      </c>
      <c r="BE443" s="1">
        <f ca="1">SUMIFS(BE$248:BE441,$D$248:$D441,Items!$T$11)-SUMIFS(BE$248:BE441,$D$248:$D441,Items!$T$19)</f>
        <v>-33888.728959453896</v>
      </c>
    </row>
    <row r="444" spans="1:57" ht="4.95" customHeight="1" x14ac:dyDescent="0.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3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</row>
    <row r="445" spans="1:57" x14ac:dyDescent="0.3">
      <c r="B445" s="1">
        <f>MAX(B$439:B444)+1</f>
        <v>192</v>
      </c>
      <c r="D445" s="1" t="str">
        <f ca="1">INDIRECT($B$1&amp;Items!T$2&amp;$B445)</f>
        <v>CF</v>
      </c>
      <c r="F445" s="1">
        <f ca="1">INDIRECT($B$1&amp;Items!P$2&amp;$B445)</f>
        <v>0</v>
      </c>
      <c r="H445" s="13" t="str">
        <f ca="1">INDIRECT($B$1&amp;Items!M$2&amp;$B445)</f>
        <v>Денежный поток накопительно</v>
      </c>
      <c r="I445" s="13" t="str">
        <f ca="1">IF(INDIRECT($B$1&amp;Items!N$2&amp;$B445)="",H445,INDIRECT($B$1&amp;Items!N$2&amp;$B445))</f>
        <v>Денежный поток накопительно</v>
      </c>
      <c r="J445" s="1" t="str">
        <f ca="1">IF(INDIRECT($B$1&amp;Items!O$2&amp;$B445)="",IF(H445&lt;&gt;I445,"  "&amp;I445,I445),"    "&amp;INDIRECT($B$1&amp;Items!O$2&amp;$B445))</f>
        <v>Денежный поток накопительно</v>
      </c>
      <c r="S445" s="1">
        <f ca="1">INDIRECT(ADDRESS(ROW(),SUMIFS($1:$1,$5:$5,MAX($5:$5))))</f>
        <v>-17274817.82463498</v>
      </c>
      <c r="V445" s="1">
        <f ca="1">SUM($U443:V443)</f>
        <v>-9948983.944394201</v>
      </c>
      <c r="W445" s="1">
        <f ca="1">SUM($U443:W443)</f>
        <v>-18991893.808266111</v>
      </c>
      <c r="X445" s="1">
        <f ca="1">SUM($U443:X443)</f>
        <v>-40054293.004334904</v>
      </c>
      <c r="Y445" s="1">
        <f ca="1">SUM($U443:Y443)</f>
        <v>-46292978.191391781</v>
      </c>
      <c r="Z445" s="1">
        <f ca="1">SUM($U443:Z443)</f>
        <v>-23601860.916787073</v>
      </c>
      <c r="AA445" s="1">
        <f ca="1">SUM($U443:AA443)</f>
        <v>-1477706.3174498379</v>
      </c>
      <c r="AB445" s="1">
        <f ca="1">SUM($U443:AB443)</f>
        <v>8325695.7466211785</v>
      </c>
      <c r="AC445" s="1">
        <f ca="1">SUM($U443:AC443)</f>
        <v>6739431.6384745333</v>
      </c>
      <c r="AD445" s="1">
        <f ca="1">SUM($U443:AD443)</f>
        <v>5214419.7913923375</v>
      </c>
      <c r="AE445" s="1">
        <f ca="1">SUM($U443:AE443)</f>
        <v>1980634.8473218745</v>
      </c>
      <c r="AF445" s="1">
        <f ca="1">SUM($U443:AF443)</f>
        <v>725319.33252427308</v>
      </c>
      <c r="AG445" s="1">
        <f ca="1">SUM($U443:AG443)</f>
        <v>-1760330.6956809596</v>
      </c>
      <c r="AH445" s="1">
        <f ca="1">SUM($U443:AH443)</f>
        <v>-6211960.6693446096</v>
      </c>
      <c r="AI445" s="1">
        <f ca="1">SUM($U443:AI443)</f>
        <v>-7010210.9604965691</v>
      </c>
      <c r="AJ445" s="1">
        <f ca="1">SUM($U443:AJ443)</f>
        <v>-11776047.6840153</v>
      </c>
      <c r="AK445" s="1">
        <f ca="1">SUM($U443:AK443)</f>
        <v>-16353546.452181691</v>
      </c>
      <c r="AL445" s="1">
        <f ca="1">SUM($U443:AL443)</f>
        <v>-16412537.943333333</v>
      </c>
      <c r="AM445" s="1">
        <f ca="1">SUM($U443:AM443)</f>
        <v>-16470274.296375366</v>
      </c>
      <c r="AN445" s="1">
        <f ca="1">SUM($U443:AN443)</f>
        <v>-16526755.511307789</v>
      </c>
      <c r="AO445" s="1">
        <f ca="1">SUM($U443:AO443)</f>
        <v>-16581981.588130603</v>
      </c>
      <c r="AP445" s="1">
        <f ca="1">SUM($U443:AP443)</f>
        <v>-16634697.388734197</v>
      </c>
      <c r="AQ445" s="1">
        <f ca="1">SUM($U443:AQ443)</f>
        <v>-16686158.051228182</v>
      </c>
      <c r="AR445" s="1">
        <f ca="1">SUM($U443:AR443)</f>
        <v>-16736363.575612558</v>
      </c>
      <c r="AS445" s="1">
        <f ca="1">SUM($U443:AS443)</f>
        <v>-16785313.961887326</v>
      </c>
      <c r="AT445" s="1">
        <f ca="1">SUM($U443:AT443)</f>
        <v>-16833009.210052483</v>
      </c>
      <c r="AU445" s="1">
        <f ca="1">SUM($U443:AU443)</f>
        <v>-16879449.32010803</v>
      </c>
      <c r="AV445" s="1">
        <f ca="1">SUM($U443:AV443)</f>
        <v>-16924634.292053968</v>
      </c>
      <c r="AW445" s="1">
        <f ca="1">SUM($U443:AW443)</f>
        <v>-16968564.125890296</v>
      </c>
      <c r="AX445" s="1">
        <f ca="1">SUM($U443:AX443)</f>
        <v>-17011238.821617015</v>
      </c>
      <c r="AY445" s="1">
        <f ca="1">SUM($U443:AY443)</f>
        <v>-17052658.379234124</v>
      </c>
      <c r="AZ445" s="1">
        <f ca="1">SUM($U443:AZ443)</f>
        <v>-17092822.798741624</v>
      </c>
      <c r="BA445" s="1">
        <f ca="1">SUM($U443:BA443)</f>
        <v>-17131732.080139514</v>
      </c>
      <c r="BB445" s="1">
        <f ca="1">SUM($U443:BB443)</f>
        <v>-17169386.223427795</v>
      </c>
      <c r="BC445" s="1">
        <f ca="1">SUM($U443:BC443)</f>
        <v>-17205785.228606466</v>
      </c>
      <c r="BD445" s="1">
        <f ca="1">SUM($U443:BD443)</f>
        <v>-17240929.095675528</v>
      </c>
      <c r="BE445" s="1">
        <f ca="1">SUM($U443:BE443)</f>
        <v>-17274817.82463498</v>
      </c>
    </row>
    <row r="446" spans="1:57" x14ac:dyDescent="0.3">
      <c r="B446" s="1">
        <f>MAX(B$439:B445)+1</f>
        <v>193</v>
      </c>
      <c r="D446" s="1" t="str">
        <f ca="1">INDIRECT($B$1&amp;Items!T$2&amp;$B446)</f>
        <v>CF</v>
      </c>
      <c r="F446" s="1">
        <f ca="1">INDIRECT($B$1&amp;Items!P$2&amp;$B446)</f>
        <v>0</v>
      </c>
      <c r="H446" s="13" t="str">
        <f ca="1">INDIRECT($B$1&amp;Items!M$2&amp;$B446)</f>
        <v>Денежный поток накопительно</v>
      </c>
      <c r="I446" s="13" t="str">
        <f ca="1">IF(INDIRECT($B$1&amp;Items!N$2&amp;$B446)="",H446,INDIRECT($B$1&amp;Items!N$2&amp;$B446))</f>
        <v>Кассовый разрыв</v>
      </c>
      <c r="J446" s="1" t="str">
        <f ca="1">IF(INDIRECT($B$1&amp;Items!O$2&amp;$B446)="",IF(H446&lt;&gt;I446,"  "&amp;I446,I446),"    "&amp;INDIRECT($B$1&amp;Items!O$2&amp;$B446))</f>
        <v xml:space="preserve">  Кассовый разрыв</v>
      </c>
      <c r="S446" s="1">
        <f ca="1">IF(MIN($U445:INDIRECT(ADDRESS((ROW()-1),SUMIFS($1:$1,$5:$5,MAX($5:$5)))))&gt;=0,0,MIN($U445:INDIRECT(ADDRESS((ROW()-1),SUMIFS($1:$1,$5:$5,MAX($5:$5))))))</f>
        <v>-46292978.191391781</v>
      </c>
    </row>
    <row r="447" spans="1:57" ht="4.95" customHeight="1" x14ac:dyDescent="0.3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3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</row>
    <row r="448" spans="1:57" x14ac:dyDescent="0.3">
      <c r="B448" s="1">
        <f>MAX(B$439:B447)+1</f>
        <v>194</v>
      </c>
      <c r="D448" s="1" t="str">
        <f ca="1">INDIRECT($B$1&amp;Items!T$2&amp;$B448)</f>
        <v>CF</v>
      </c>
      <c r="F448" s="1">
        <f ca="1">INDIRECT($B$1&amp;Items!P$2&amp;$B448)</f>
        <v>0</v>
      </c>
      <c r="H448" s="13" t="str">
        <f ca="1">INDIRECT($B$1&amp;Items!M$2&amp;$B448)</f>
        <v>Терминальная стоимость бизнеса</v>
      </c>
      <c r="I448" s="13" t="str">
        <f ca="1">IF(INDIRECT($B$1&amp;Items!N$2&amp;$B448)="",H448,INDIRECT($B$1&amp;Items!N$2&amp;$B448))</f>
        <v>Терминальная стоимость бизнеса</v>
      </c>
      <c r="J448" s="1" t="str">
        <f ca="1">IF(INDIRECT($B$1&amp;Items!O$2&amp;$B448)="",IF(H448&lt;&gt;I448,"  "&amp;I448,I448),"    "&amp;INDIRECT($B$1&amp;Items!O$2&amp;$B448))</f>
        <v>Терминальная стоимость бизнеса</v>
      </c>
      <c r="S448" s="1">
        <f ca="1">SUM($U448:INDIRECT(ADDRESS(ROW(),SUMIFS($1:$1,$5:$5,MAX($5:$5)))))</f>
        <v>349797499.07743156</v>
      </c>
      <c r="V448" s="1">
        <f ca="1">IF(AND(V390&lt;&gt;0,SUMPRODUCT(W390:INDIRECT(ADDRESS(ROW(W390),SUMIFS($1:$1,$5:$5,MAX($5:$5)))),W390:INDIRECT(ADDRESS(ROW(W390),SUMIFS($1:$1,$5:$5,MAX($5:$5)))))=0),
IF(OR(IF(V$5&lt;=12,$S$390/V$5*12,SUM(K390:V390))&lt;=0,$S$450-$S$449=0),0,IF(V$5&lt;=12,$S$390/V$5*12,SUM(K390:V390))*(1+$S$449)/($S$450-$S$449)),0)</f>
        <v>0</v>
      </c>
      <c r="W448" s="1">
        <f ca="1">IF(AND(W390&lt;&gt;0,SUMPRODUCT(X390:INDIRECT(ADDRESS(ROW(X390),SUMIFS($1:$1,$5:$5,MAX($5:$5)))),X390:INDIRECT(ADDRESS(ROW(X390),SUMIFS($1:$1,$5:$5,MAX($5:$5)))))=0),
IF(OR(IF(W$5&lt;=12,$S$390/W$5*12,SUM(L390:W390))&lt;=0,$S$450-$S$449=0),0,IF(W$5&lt;=12,$S$390/W$5*12,SUM(L390:W390))*(1+$S$449)/($S$450-$S$449)),0)</f>
        <v>0</v>
      </c>
      <c r="X448" s="1">
        <f ca="1">IF(AND(X390&lt;&gt;0,SUMPRODUCT(Y390:INDIRECT(ADDRESS(ROW(Y390),SUMIFS($1:$1,$5:$5,MAX($5:$5)))),Y390:INDIRECT(ADDRESS(ROW(Y390),SUMIFS($1:$1,$5:$5,MAX($5:$5)))))=0),
IF(OR(IF(X$5&lt;=12,$S$390/X$5*12,SUM(M390:X390))&lt;=0,$S$450-$S$449=0),0,IF(X$5&lt;=12,$S$390/X$5*12,SUM(M390:X390))*(1+$S$449)/($S$450-$S$449)),0)</f>
        <v>0</v>
      </c>
      <c r="Y448" s="1">
        <f ca="1">IF(AND(Y390&lt;&gt;0,SUMPRODUCT(Z390:INDIRECT(ADDRESS(ROW(Z390),SUMIFS($1:$1,$5:$5,MAX($5:$5)))),Z390:INDIRECT(ADDRESS(ROW(Z390),SUMIFS($1:$1,$5:$5,MAX($5:$5)))))=0),
IF(OR(IF(Y$5&lt;=12,$S$390/Y$5*12,SUM(N390:Y390))&lt;=0,$S$450-$S$449=0),0,IF(Y$5&lt;=12,$S$390/Y$5*12,SUM(N390:Y390))*(1+$S$449)/($S$450-$S$449)),0)</f>
        <v>0</v>
      </c>
      <c r="Z448" s="1">
        <f ca="1">IF(AND(Z390&lt;&gt;0,SUMPRODUCT(AA390:INDIRECT(ADDRESS(ROW(AA390),SUMIFS($1:$1,$5:$5,MAX($5:$5)))),AA390:INDIRECT(ADDRESS(ROW(AA390),SUMIFS($1:$1,$5:$5,MAX($5:$5)))))=0),
IF(OR(IF(Z$5&lt;=12,$S$390/Z$5*12,SUM(O390:Z390))&lt;=0,$S$450-$S$449=0),0,IF(Z$5&lt;=12,$S$390/Z$5*12,SUM(O390:Z390))*(1+$S$449)/($S$450-$S$449)),0)</f>
        <v>0</v>
      </c>
      <c r="AA448" s="1">
        <f ca="1">IF(AND(AA390&lt;&gt;0,SUMPRODUCT(AB390:INDIRECT(ADDRESS(ROW(AB390),SUMIFS($1:$1,$5:$5,MAX($5:$5)))),AB390:INDIRECT(ADDRESS(ROW(AB390),SUMIFS($1:$1,$5:$5,MAX($5:$5)))))=0),
IF(OR(IF(AA$5&lt;=12,$S$390/AA$5*12,SUM(P390:AA390))&lt;=0,$S$450-$S$449=0),0,IF(AA$5&lt;=12,$S$390/AA$5*12,SUM(P390:AA390))*(1+$S$449)/($S$450-$S$449)),0)</f>
        <v>0</v>
      </c>
      <c r="AB448" s="1">
        <f ca="1">IF(AND(AB390&lt;&gt;0,SUMPRODUCT(AC390:INDIRECT(ADDRESS(ROW(AC390),SUMIFS($1:$1,$5:$5,MAX($5:$5)))),AC390:INDIRECT(ADDRESS(ROW(AC390),SUMIFS($1:$1,$5:$5,MAX($5:$5)))))=0),
IF(OR(IF(AB$5&lt;=12,$S$390/AB$5*12,SUM(Q390:AB390))&lt;=0,$S$450-$S$449=0),0,IF(AB$5&lt;=12,$S$390/AB$5*12,SUM(Q390:AB390))*(1+$S$449)/($S$450-$S$449)),0)</f>
        <v>0</v>
      </c>
      <c r="AC448" s="1">
        <f ca="1">IF(AND(AC390&lt;&gt;0,SUMPRODUCT(AD390:INDIRECT(ADDRESS(ROW(AD390),SUMIFS($1:$1,$5:$5,MAX($5:$5)))),AD390:INDIRECT(ADDRESS(ROW(AD390),SUMIFS($1:$1,$5:$5,MAX($5:$5)))))=0),
IF(OR(IF(AC$5&lt;=12,$S$390/AC$5*12,SUM(R390:AC390))&lt;=0,$S$450-$S$449=0),0,IF(AC$5&lt;=12,$S$390/AC$5*12,SUM(R390:AC390))*(1+$S$449)/($S$450-$S$449)),0)</f>
        <v>349797499.07743156</v>
      </c>
      <c r="AD448" s="1">
        <f ca="1">IF(AND(AD390&lt;&gt;0,SUMPRODUCT(AE390:INDIRECT(ADDRESS(ROW(AE390),SUMIFS($1:$1,$5:$5,MAX($5:$5)))),AE390:INDIRECT(ADDRESS(ROW(AE390),SUMIFS($1:$1,$5:$5,MAX($5:$5)))))=0),
IF(OR(IF(AD$5&lt;=12,$S$390/AD$5*12,SUM(S390:AD390))&lt;=0,$S$450-$S$449=0),0,IF(AD$5&lt;=12,$S$390/AD$5*12,SUM(S390:AD390))*(1+$S$449)/($S$450-$S$449)),0)</f>
        <v>0</v>
      </c>
      <c r="AE448" s="1">
        <f ca="1">IF(AND(AE390&lt;&gt;0,SUMPRODUCT(AF390:INDIRECT(ADDRESS(ROW(AF390),SUMIFS($1:$1,$5:$5,MAX($5:$5)))),AF390:INDIRECT(ADDRESS(ROW(AF390),SUMIFS($1:$1,$5:$5,MAX($5:$5)))))=0),
IF(OR(IF(AE$5&lt;=12,$S$390/AE$5*12,SUM(T390:AE390))&lt;=0,$S$450-$S$449=0),0,IF(AE$5&lt;=12,$S$390/AE$5*12,SUM(T390:AE390))*(1+$S$449)/($S$450-$S$449)),0)</f>
        <v>0</v>
      </c>
      <c r="AF448" s="1">
        <f ca="1">IF(AND(AF390&lt;&gt;0,SUMPRODUCT(AG390:INDIRECT(ADDRESS(ROW(AG390),SUMIFS($1:$1,$5:$5,MAX($5:$5)))),AG390:INDIRECT(ADDRESS(ROW(AG390),SUMIFS($1:$1,$5:$5,MAX($5:$5)))))=0),
IF(OR(IF(AF$5&lt;=12,$S$390/AF$5*12,SUM(U390:AF390))&lt;=0,$S$450-$S$449=0),0,IF(AF$5&lt;=12,$S$390/AF$5*12,SUM(U390:AF390))*(1+$S$449)/($S$450-$S$449)),0)</f>
        <v>0</v>
      </c>
      <c r="AG448" s="1">
        <f ca="1">IF(AND(AG390&lt;&gt;0,SUMPRODUCT(AH390:INDIRECT(ADDRESS(ROW(AH390),SUMIFS($1:$1,$5:$5,MAX($5:$5)))),AH390:INDIRECT(ADDRESS(ROW(AH390),SUMIFS($1:$1,$5:$5,MAX($5:$5)))))=0),
IF(OR(IF(AG$5&lt;=12,$S$390/AG$5*12,SUM(V390:AG390))&lt;=0,$S$450-$S$449=0),0,IF(AG$5&lt;=12,$S$390/AG$5*12,SUM(V390:AG390))*(1+$S$449)/($S$450-$S$449)),0)</f>
        <v>0</v>
      </c>
      <c r="AH448" s="1">
        <f ca="1">IF(AND(AH390&lt;&gt;0,SUMPRODUCT(AI390:INDIRECT(ADDRESS(ROW(AI390),SUMIFS($1:$1,$5:$5,MAX($5:$5)))),AI390:INDIRECT(ADDRESS(ROW(AI390),SUMIFS($1:$1,$5:$5,MAX($5:$5)))))=0),
IF(OR(IF(AH$5&lt;=12,$S$390/AH$5*12,SUM(W390:AH390))&lt;=0,$S$450-$S$449=0),0,IF(AH$5&lt;=12,$S$390/AH$5*12,SUM(W390:AH390))*(1+$S$449)/($S$450-$S$449)),0)</f>
        <v>0</v>
      </c>
      <c r="AI448" s="1">
        <f ca="1">IF(AND(AI390&lt;&gt;0,SUMPRODUCT(AJ390:INDIRECT(ADDRESS(ROW(AJ390),SUMIFS($1:$1,$5:$5,MAX($5:$5)))),AJ390:INDIRECT(ADDRESS(ROW(AJ390),SUMIFS($1:$1,$5:$5,MAX($5:$5)))))=0),
IF(OR(IF(AI$5&lt;=12,$S$390/AI$5*12,SUM(X390:AI390))&lt;=0,$S$450-$S$449=0),0,IF(AI$5&lt;=12,$S$390/AI$5*12,SUM(X390:AI390))*(1+$S$449)/($S$450-$S$449)),0)</f>
        <v>0</v>
      </c>
      <c r="AJ448" s="1">
        <f ca="1">IF(AND(AJ390&lt;&gt;0,SUMPRODUCT(AK390:INDIRECT(ADDRESS(ROW(AK390),SUMIFS($1:$1,$5:$5,MAX($5:$5)))),AK390:INDIRECT(ADDRESS(ROW(AK390),SUMIFS($1:$1,$5:$5,MAX($5:$5)))))=0),
IF(OR(IF(AJ$5&lt;=12,$S$390/AJ$5*12,SUM(Y390:AJ390))&lt;=0,$S$450-$S$449=0),0,IF(AJ$5&lt;=12,$S$390/AJ$5*12,SUM(Y390:AJ390))*(1+$S$449)/($S$450-$S$449)),0)</f>
        <v>0</v>
      </c>
      <c r="AK448" s="1">
        <f ca="1">IF(AND(AK390&lt;&gt;0,SUMPRODUCT(AL390:INDIRECT(ADDRESS(ROW(AL390),SUMIFS($1:$1,$5:$5,MAX($5:$5)))),AL390:INDIRECT(ADDRESS(ROW(AL390),SUMIFS($1:$1,$5:$5,MAX($5:$5)))))=0),
IF(OR(IF(AK$5&lt;=12,$S$390/AK$5*12,SUM(Z390:AK390))&lt;=0,$S$450-$S$449=0),0,IF(AK$5&lt;=12,$S$390/AK$5*12,SUM(Z390:AK390))*(1+$S$449)/($S$450-$S$449)),0)</f>
        <v>0</v>
      </c>
      <c r="AL448" s="1">
        <f ca="1">IF(AND(AL390&lt;&gt;0,SUMPRODUCT(AM390:INDIRECT(ADDRESS(ROW(AM390),SUMIFS($1:$1,$5:$5,MAX($5:$5)))),AM390:INDIRECT(ADDRESS(ROW(AM390),SUMIFS($1:$1,$5:$5,MAX($5:$5)))))=0),
IF(OR(IF(AL$5&lt;=12,$S$390/AL$5*12,SUM(AA390:AL390))&lt;=0,$S$450-$S$449=0),0,IF(AL$5&lt;=12,$S$390/AL$5*12,SUM(AA390:AL390))*(1+$S$449)/($S$450-$S$449)),0)</f>
        <v>0</v>
      </c>
      <c r="AM448" s="1">
        <f ca="1">IF(AND(AM390&lt;&gt;0,SUMPRODUCT(AN390:INDIRECT(ADDRESS(ROW(AN390),SUMIFS($1:$1,$5:$5,MAX($5:$5)))),AN390:INDIRECT(ADDRESS(ROW(AN390),SUMIFS($1:$1,$5:$5,MAX($5:$5)))))=0),
IF(OR(IF(AM$5&lt;=12,$S$390/AM$5*12,SUM(AB390:AM390))&lt;=0,$S$450-$S$449=0),0,IF(AM$5&lt;=12,$S$390/AM$5*12,SUM(AB390:AM390))*(1+$S$449)/($S$450-$S$449)),0)</f>
        <v>0</v>
      </c>
      <c r="AN448" s="1">
        <f ca="1">IF(AND(AN390&lt;&gt;0,SUMPRODUCT(AO390:INDIRECT(ADDRESS(ROW(AO390),SUMIFS($1:$1,$5:$5,MAX($5:$5)))),AO390:INDIRECT(ADDRESS(ROW(AO390),SUMIFS($1:$1,$5:$5,MAX($5:$5)))))=0),
IF(OR(IF(AN$5&lt;=12,$S$390/AN$5*12,SUM(AC390:AN390))&lt;=0,$S$450-$S$449=0),0,IF(AN$5&lt;=12,$S$390/AN$5*12,SUM(AC390:AN390))*(1+$S$449)/($S$450-$S$449)),0)</f>
        <v>0</v>
      </c>
      <c r="AO448" s="1">
        <f ca="1">IF(AND(AO390&lt;&gt;0,SUMPRODUCT(AP390:INDIRECT(ADDRESS(ROW(AP390),SUMIFS($1:$1,$5:$5,MAX($5:$5)))),AP390:INDIRECT(ADDRESS(ROW(AP390),SUMIFS($1:$1,$5:$5,MAX($5:$5)))))=0),
IF(OR(IF(AO$5&lt;=12,$S$390/AO$5*12,SUM(AD390:AO390))&lt;=0,$S$450-$S$449=0),0,IF(AO$5&lt;=12,$S$390/AO$5*12,SUM(AD390:AO390))*(1+$S$449)/($S$450-$S$449)),0)</f>
        <v>0</v>
      </c>
      <c r="AP448" s="1">
        <f ca="1">IF(AND(AP390&lt;&gt;0,SUMPRODUCT(AQ390:INDIRECT(ADDRESS(ROW(AQ390),SUMIFS($1:$1,$5:$5,MAX($5:$5)))),AQ390:INDIRECT(ADDRESS(ROW(AQ390),SUMIFS($1:$1,$5:$5,MAX($5:$5)))))=0),
IF(OR(IF(AP$5&lt;=12,$S$390/AP$5*12,SUM(AE390:AP390))&lt;=0,$S$450-$S$449=0),0,IF(AP$5&lt;=12,$S$390/AP$5*12,SUM(AE390:AP390))*(1+$S$449)/($S$450-$S$449)),0)</f>
        <v>0</v>
      </c>
      <c r="AQ448" s="1">
        <f ca="1">IF(AND(AQ390&lt;&gt;0,SUMPRODUCT(AR390:INDIRECT(ADDRESS(ROW(AR390),SUMIFS($1:$1,$5:$5,MAX($5:$5)))),AR390:INDIRECT(ADDRESS(ROW(AR390),SUMIFS($1:$1,$5:$5,MAX($5:$5)))))=0),
IF(OR(IF(AQ$5&lt;=12,$S$390/AQ$5*12,SUM(AF390:AQ390))&lt;=0,$S$450-$S$449=0),0,IF(AQ$5&lt;=12,$S$390/AQ$5*12,SUM(AF390:AQ390))*(1+$S$449)/($S$450-$S$449)),0)</f>
        <v>0</v>
      </c>
      <c r="AR448" s="1">
        <f ca="1">IF(AND(AR390&lt;&gt;0,SUMPRODUCT(AS390:INDIRECT(ADDRESS(ROW(AS390),SUMIFS($1:$1,$5:$5,MAX($5:$5)))),AS390:INDIRECT(ADDRESS(ROW(AS390),SUMIFS($1:$1,$5:$5,MAX($5:$5)))))=0),
IF(OR(IF(AR$5&lt;=12,$S$390/AR$5*12,SUM(AG390:AR390))&lt;=0,$S$450-$S$449=0),0,IF(AR$5&lt;=12,$S$390/AR$5*12,SUM(AG390:AR390))*(1+$S$449)/($S$450-$S$449)),0)</f>
        <v>0</v>
      </c>
      <c r="AS448" s="1">
        <f ca="1">IF(AND(AS390&lt;&gt;0,SUMPRODUCT(AT390:INDIRECT(ADDRESS(ROW(AT390),SUMIFS($1:$1,$5:$5,MAX($5:$5)))),AT390:INDIRECT(ADDRESS(ROW(AT390),SUMIFS($1:$1,$5:$5,MAX($5:$5)))))=0),
IF(OR(IF(AS$5&lt;=12,$S$390/AS$5*12,SUM(AH390:AS390))&lt;=0,$S$450-$S$449=0),0,IF(AS$5&lt;=12,$S$390/AS$5*12,SUM(AH390:AS390))*(1+$S$449)/($S$450-$S$449)),0)</f>
        <v>0</v>
      </c>
      <c r="AT448" s="1">
        <f ca="1">IF(AND(AT390&lt;&gt;0,SUMPRODUCT(AU390:INDIRECT(ADDRESS(ROW(AU390),SUMIFS($1:$1,$5:$5,MAX($5:$5)))),AU390:INDIRECT(ADDRESS(ROW(AU390),SUMIFS($1:$1,$5:$5,MAX($5:$5)))))=0),
IF(OR(IF(AT$5&lt;=12,$S$390/AT$5*12,SUM(AI390:AT390))&lt;=0,$S$450-$S$449=0),0,IF(AT$5&lt;=12,$S$390/AT$5*12,SUM(AI390:AT390))*(1+$S$449)/($S$450-$S$449)),0)</f>
        <v>0</v>
      </c>
      <c r="AU448" s="1">
        <f ca="1">IF(AND(AU390&lt;&gt;0,SUMPRODUCT(AV390:INDIRECT(ADDRESS(ROW(AV390),SUMIFS($1:$1,$5:$5,MAX($5:$5)))),AV390:INDIRECT(ADDRESS(ROW(AV390),SUMIFS($1:$1,$5:$5,MAX($5:$5)))))=0),
IF(OR(IF(AU$5&lt;=12,$S$390/AU$5*12,SUM(AJ390:AU390))&lt;=0,$S$450-$S$449=0),0,IF(AU$5&lt;=12,$S$390/AU$5*12,SUM(AJ390:AU390))*(1+$S$449)/($S$450-$S$449)),0)</f>
        <v>0</v>
      </c>
      <c r="AV448" s="1">
        <f ca="1">IF(AND(AV390&lt;&gt;0,SUMPRODUCT(AW390:INDIRECT(ADDRESS(ROW(AW390),SUMIFS($1:$1,$5:$5,MAX($5:$5)))),AW390:INDIRECT(ADDRESS(ROW(AW390),SUMIFS($1:$1,$5:$5,MAX($5:$5)))))=0),
IF(OR(IF(AV$5&lt;=12,$S$390/AV$5*12,SUM(AK390:AV390))&lt;=0,$S$450-$S$449=0),0,IF(AV$5&lt;=12,$S$390/AV$5*12,SUM(AK390:AV390))*(1+$S$449)/($S$450-$S$449)),0)</f>
        <v>0</v>
      </c>
      <c r="AW448" s="1">
        <f ca="1">IF(AND(AW390&lt;&gt;0,SUMPRODUCT(AX390:INDIRECT(ADDRESS(ROW(AX390),SUMIFS($1:$1,$5:$5,MAX($5:$5)))),AX390:INDIRECT(ADDRESS(ROW(AX390),SUMIFS($1:$1,$5:$5,MAX($5:$5)))))=0),
IF(OR(IF(AW$5&lt;=12,$S$390/AW$5*12,SUM(AL390:AW390))&lt;=0,$S$450-$S$449=0),0,IF(AW$5&lt;=12,$S$390/AW$5*12,SUM(AL390:AW390))*(1+$S$449)/($S$450-$S$449)),0)</f>
        <v>0</v>
      </c>
      <c r="AX448" s="1">
        <f ca="1">IF(AND(AX390&lt;&gt;0,SUMPRODUCT(AY390:INDIRECT(ADDRESS(ROW(AY390),SUMIFS($1:$1,$5:$5,MAX($5:$5)))),AY390:INDIRECT(ADDRESS(ROW(AY390),SUMIFS($1:$1,$5:$5,MAX($5:$5)))))=0),
IF(OR(IF(AX$5&lt;=12,$S$390/AX$5*12,SUM(AM390:AX390))&lt;=0,$S$450-$S$449=0),0,IF(AX$5&lt;=12,$S$390/AX$5*12,SUM(AM390:AX390))*(1+$S$449)/($S$450-$S$449)),0)</f>
        <v>0</v>
      </c>
      <c r="AY448" s="1">
        <f ca="1">IF(AND(AY390&lt;&gt;0,SUMPRODUCT(AZ390:INDIRECT(ADDRESS(ROW(AZ390),SUMIFS($1:$1,$5:$5,MAX($5:$5)))),AZ390:INDIRECT(ADDRESS(ROW(AZ390),SUMIFS($1:$1,$5:$5,MAX($5:$5)))))=0),
IF(OR(IF(AY$5&lt;=12,$S$390/AY$5*12,SUM(AN390:AY390))&lt;=0,$S$450-$S$449=0),0,IF(AY$5&lt;=12,$S$390/AY$5*12,SUM(AN390:AY390))*(1+$S$449)/($S$450-$S$449)),0)</f>
        <v>0</v>
      </c>
      <c r="AZ448" s="1">
        <f ca="1">IF(AND(AZ390&lt;&gt;0,SUMPRODUCT(BA390:INDIRECT(ADDRESS(ROW(BA390),SUMIFS($1:$1,$5:$5,MAX($5:$5)))),BA390:INDIRECT(ADDRESS(ROW(BA390),SUMIFS($1:$1,$5:$5,MAX($5:$5)))))=0),
IF(OR(IF(AZ$5&lt;=12,$S$390/AZ$5*12,SUM(AO390:AZ390))&lt;=0,$S$450-$S$449=0),0,IF(AZ$5&lt;=12,$S$390/AZ$5*12,SUM(AO390:AZ390))*(1+$S$449)/($S$450-$S$449)),0)</f>
        <v>0</v>
      </c>
      <c r="BA448" s="1">
        <f ca="1">IF(AND(BA390&lt;&gt;0,SUMPRODUCT(BB390:INDIRECT(ADDRESS(ROW(BB390),SUMIFS($1:$1,$5:$5,MAX($5:$5)))),BB390:INDIRECT(ADDRESS(ROW(BB390),SUMIFS($1:$1,$5:$5,MAX($5:$5)))))=0),
IF(OR(IF(BA$5&lt;=12,$S$390/BA$5*12,SUM(AP390:BA390))&lt;=0,$S$450-$S$449=0),0,IF(BA$5&lt;=12,$S$390/BA$5*12,SUM(AP390:BA390))*(1+$S$449)/($S$450-$S$449)),0)</f>
        <v>0</v>
      </c>
      <c r="BB448" s="1">
        <f ca="1">IF(AND(BB390&lt;&gt;0,SUMPRODUCT(BC390:INDIRECT(ADDRESS(ROW(BC390),SUMIFS($1:$1,$5:$5,MAX($5:$5)))),BC390:INDIRECT(ADDRESS(ROW(BC390),SUMIFS($1:$1,$5:$5,MAX($5:$5)))))=0),
IF(OR(IF(BB$5&lt;=12,$S$390/BB$5*12,SUM(AQ390:BB390))&lt;=0,$S$450-$S$449=0),0,IF(BB$5&lt;=12,$S$390/BB$5*12,SUM(AQ390:BB390))*(1+$S$449)/($S$450-$S$449)),0)</f>
        <v>0</v>
      </c>
      <c r="BC448" s="1">
        <f ca="1">IF(AND(BC390&lt;&gt;0,SUMPRODUCT(BD390:INDIRECT(ADDRESS(ROW(BD390),SUMIFS($1:$1,$5:$5,MAX($5:$5)))),BD390:INDIRECT(ADDRESS(ROW(BD390),SUMIFS($1:$1,$5:$5,MAX($5:$5)))))=0),
IF(OR(IF(BC$5&lt;=12,$S$390/BC$5*12,SUM(AR390:BC390))&lt;=0,$S$450-$S$449=0),0,IF(BC$5&lt;=12,$S$390/BC$5*12,SUM(AR390:BC390))*(1+$S$449)/($S$450-$S$449)),0)</f>
        <v>0</v>
      </c>
      <c r="BD448" s="1">
        <f ca="1">IF(AND(BD390&lt;&gt;0,SUMPRODUCT(BE390:INDIRECT(ADDRESS(ROW(BE390),SUMIFS($1:$1,$5:$5,MAX($5:$5)))),BE390:INDIRECT(ADDRESS(ROW(BE390),SUMIFS($1:$1,$5:$5,MAX($5:$5)))))=0),
IF(OR(IF(BD$5&lt;=12,$S$390/BD$5*12,SUM(AS390:BD390))&lt;=0,$S$450-$S$449=0),0,IF(BD$5&lt;=12,$S$390/BD$5*12,SUM(AS390:BD390))*(1+$S$449)/($S$450-$S$449)),0)</f>
        <v>0</v>
      </c>
      <c r="BE448" s="1">
        <f ca="1">IF(AND(BE390&lt;&gt;0,SUMPRODUCT(BF390:INDIRECT(ADDRESS(ROW(BF390),SUMIFS($1:$1,$5:$5,MAX($5:$5)))),BF390:INDIRECT(ADDRESS(ROW(BF390),SUMIFS($1:$1,$5:$5,MAX($5:$5)))))=0),
IF(OR(IF(BE$5&lt;=12,$S$390/BE$5*12,SUM(AT390:BE390))&lt;=0,$S$450-$S$449=0),0,IF(BE$5&lt;=12,$S$390/BE$5*12,SUM(AT390:BE390))*(1+$S$449)/($S$450-$S$449)),0)</f>
        <v>0</v>
      </c>
    </row>
    <row r="449" spans="1:57" x14ac:dyDescent="0.3">
      <c r="B449" s="1">
        <f>MAX(B$439:B448)+1</f>
        <v>195</v>
      </c>
      <c r="D449" s="1" t="str">
        <f ca="1">INDIRECT($B$1&amp;Items!T$2&amp;$B449)</f>
        <v>CF</v>
      </c>
      <c r="F449" s="1">
        <f ca="1">INDIRECT($B$1&amp;Items!P$2&amp;$B449)</f>
        <v>0</v>
      </c>
      <c r="H449" s="13" t="str">
        <f ca="1">INDIRECT($B$1&amp;Items!M$2&amp;$B449)</f>
        <v>Терминальная стоимость бизнеса</v>
      </c>
      <c r="I449" s="13" t="str">
        <f ca="1">IF(INDIRECT($B$1&amp;Items!N$2&amp;$B449)="",H449,INDIRECT($B$1&amp;Items!N$2&amp;$B449))</f>
        <v>Постпрогнозный прирост финпотока</v>
      </c>
      <c r="J449" s="1" t="str">
        <f ca="1">IF(INDIRECT($B$1&amp;Items!O$2&amp;$B449)="",IF(H449&lt;&gt;I449,"  "&amp;I449,I449),"    "&amp;INDIRECT($B$1&amp;Items!O$2&amp;$B449))</f>
        <v xml:space="preserve">  Постпрогнозный прирост финпотока</v>
      </c>
      <c r="S449" s="38">
        <v>0.05</v>
      </c>
    </row>
    <row r="450" spans="1:57" x14ac:dyDescent="0.3">
      <c r="B450" s="1">
        <f>MAX(B$439:B449)+1</f>
        <v>196</v>
      </c>
      <c r="D450" s="1" t="str">
        <f ca="1">INDIRECT($B$1&amp;Items!T$2&amp;$B450)</f>
        <v>CF</v>
      </c>
      <c r="F450" s="1">
        <f ca="1">INDIRECT($B$1&amp;Items!P$2&amp;$B450)</f>
        <v>0</v>
      </c>
      <c r="H450" s="13" t="str">
        <f ca="1">INDIRECT($B$1&amp;Items!M$2&amp;$B450)</f>
        <v>Терминальная стоимость бизнеса</v>
      </c>
      <c r="I450" s="13" t="str">
        <f ca="1">IF(INDIRECT($B$1&amp;Items!N$2&amp;$B450)="",H450,INDIRECT($B$1&amp;Items!N$2&amp;$B450))</f>
        <v>Ставка дисконтирования</v>
      </c>
      <c r="J450" s="1" t="str">
        <f ca="1">IF(INDIRECT($B$1&amp;Items!O$2&amp;$B450)="",IF(H450&lt;&gt;I450,"  "&amp;I450,I450),"    "&amp;INDIRECT($B$1&amp;Items!O$2&amp;$B450))</f>
        <v xml:space="preserve">  Ставка дисконтирования</v>
      </c>
      <c r="S450" s="38">
        <v>0.17</v>
      </c>
    </row>
    <row r="451" spans="1:57" x14ac:dyDescent="0.3">
      <c r="B451" s="1">
        <f>MAX(B$439:B450)+1</f>
        <v>197</v>
      </c>
      <c r="D451" s="1" t="str">
        <f ca="1">INDIRECT($B$1&amp;Items!T$2&amp;$B451)</f>
        <v>CF</v>
      </c>
      <c r="F451" s="1">
        <f ca="1">INDIRECT($B$1&amp;Items!P$2&amp;$B451)</f>
        <v>0</v>
      </c>
      <c r="H451" s="13" t="str">
        <f ca="1">INDIRECT($B$1&amp;Items!M$2&amp;$B451)</f>
        <v>Оценка стоимости бизнеса</v>
      </c>
      <c r="I451" s="13" t="str">
        <f ca="1">IF(INDIRECT($B$1&amp;Items!N$2&amp;$B451)="",H451,INDIRECT($B$1&amp;Items!N$2&amp;$B451))</f>
        <v>Оценка стоимости бизнеса</v>
      </c>
      <c r="J451" s="1" t="str">
        <f ca="1">IF(INDIRECT($B$1&amp;Items!O$2&amp;$B451)="",IF(H451&lt;&gt;I451,"  "&amp;I451,I451),"    "&amp;INDIRECT($B$1&amp;Items!O$2&amp;$B451))</f>
        <v>Оценка стоимости бизнеса</v>
      </c>
      <c r="S451" s="1">
        <f ca="1">V451</f>
        <v>319184368.28600794</v>
      </c>
      <c r="V451" s="1">
        <f ca="1">IF(V452=0,0,$S$448/V452)</f>
        <v>319184368.28600794</v>
      </c>
      <c r="W451" s="1">
        <f t="shared" ref="W451:BE451" ca="1" si="114">IF(W452=0,0,$S$448/W452)</f>
        <v>323387902.29557621</v>
      </c>
      <c r="X451" s="1">
        <f t="shared" ca="1" si="114"/>
        <v>327646795.21342826</v>
      </c>
      <c r="Y451" s="1">
        <f t="shared" ca="1" si="114"/>
        <v>331961776.094859</v>
      </c>
      <c r="Z451" s="1">
        <f t="shared" ca="1" si="114"/>
        <v>336333583.59653783</v>
      </c>
      <c r="AA451" s="1">
        <f t="shared" ca="1" si="114"/>
        <v>340762966.10295546</v>
      </c>
      <c r="AB451" s="1">
        <f t="shared" ca="1" si="114"/>
        <v>345250681.8545351</v>
      </c>
      <c r="AC451" s="1">
        <f t="shared" ca="1" si="114"/>
        <v>349797499.07743156</v>
      </c>
      <c r="AD451" s="1">
        <f t="shared" ca="1" si="114"/>
        <v>354404196.11503935</v>
      </c>
      <c r="AE451" s="1">
        <f t="shared" ca="1" si="114"/>
        <v>359071561.56123304</v>
      </c>
      <c r="AF451" s="1">
        <f t="shared" ca="1" si="114"/>
        <v>363800394.39536142</v>
      </c>
      <c r="AG451" s="1">
        <f t="shared" ca="1" si="114"/>
        <v>368591504.11902094</v>
      </c>
      <c r="AH451" s="1">
        <f t="shared" ca="1" si="114"/>
        <v>373445710.89462924</v>
      </c>
      <c r="AI451" s="1">
        <f t="shared" ca="1" si="114"/>
        <v>378363845.68582404</v>
      </c>
      <c r="AJ451" s="1">
        <f t="shared" ca="1" si="114"/>
        <v>383346750.39971107</v>
      </c>
      <c r="AK451" s="1">
        <f t="shared" ca="1" si="114"/>
        <v>388395278.030985</v>
      </c>
      <c r="AL451" s="1">
        <f t="shared" ca="1" si="114"/>
        <v>393510292.80794924</v>
      </c>
      <c r="AM451" s="1">
        <f t="shared" ca="1" si="114"/>
        <v>398692670.34045786</v>
      </c>
      <c r="AN451" s="1">
        <f t="shared" ca="1" si="114"/>
        <v>403943297.76980603</v>
      </c>
      <c r="AO451" s="1">
        <f t="shared" ca="1" si="114"/>
        <v>409263073.92059487</v>
      </c>
      <c r="AP451" s="1">
        <f t="shared" ca="1" si="114"/>
        <v>414652909.4545961</v>
      </c>
      <c r="AQ451" s="1">
        <f t="shared" ca="1" si="114"/>
        <v>420113727.02664262</v>
      </c>
      <c r="AR451" s="1">
        <f t="shared" ca="1" si="114"/>
        <v>425646461.44257283</v>
      </c>
      <c r="AS451" s="1">
        <f t="shared" ca="1" si="114"/>
        <v>431252059.81925452</v>
      </c>
      <c r="AT451" s="1">
        <f t="shared" ca="1" si="114"/>
        <v>436931481.7467162</v>
      </c>
      <c r="AU451" s="1">
        <f t="shared" ca="1" si="114"/>
        <v>442685699.45241416</v>
      </c>
      <c r="AV451" s="1">
        <f t="shared" ca="1" si="114"/>
        <v>448515697.9676618</v>
      </c>
      <c r="AW451" s="1">
        <f t="shared" ca="1" si="114"/>
        <v>454422475.29625249</v>
      </c>
      <c r="AX451" s="1">
        <f t="shared" ca="1" si="114"/>
        <v>460407042.58530068</v>
      </c>
      <c r="AY451" s="1">
        <f t="shared" ca="1" si="114"/>
        <v>466470424.29833567</v>
      </c>
      <c r="AZ451" s="1">
        <f t="shared" ca="1" si="114"/>
        <v>472613658.39067298</v>
      </c>
      <c r="BA451" s="1">
        <f t="shared" ca="1" si="114"/>
        <v>478837796.48709601</v>
      </c>
      <c r="BB451" s="1">
        <f t="shared" ca="1" si="114"/>
        <v>485143904.06187737</v>
      </c>
      <c r="BC451" s="1">
        <f t="shared" ca="1" si="114"/>
        <v>491533060.62117177</v>
      </c>
      <c r="BD451" s="1">
        <f t="shared" ca="1" si="114"/>
        <v>498006359.88781017</v>
      </c>
      <c r="BE451" s="1">
        <f t="shared" ca="1" si="114"/>
        <v>504564909.98852772</v>
      </c>
    </row>
    <row r="452" spans="1:57" x14ac:dyDescent="0.3">
      <c r="B452" s="1">
        <f>MAX(B$439:B451)+1</f>
        <v>198</v>
      </c>
      <c r="D452" s="1" t="str">
        <f ca="1">INDIRECT($B$1&amp;Items!T$2&amp;$B452)</f>
        <v>CF</v>
      </c>
      <c r="F452" s="1">
        <f ca="1">INDIRECT($B$1&amp;Items!P$2&amp;$B452)</f>
        <v>0</v>
      </c>
      <c r="H452" s="13" t="str">
        <f ca="1">INDIRECT($B$1&amp;Items!M$2&amp;$B452)</f>
        <v>Оценка стоимости бизнеса</v>
      </c>
      <c r="I452" s="13" t="str">
        <f ca="1">IF(INDIRECT($B$1&amp;Items!N$2&amp;$B452)="",H452,INDIRECT($B$1&amp;Items!N$2&amp;$B452))</f>
        <v>Коэффициенты дисконтирования</v>
      </c>
      <c r="J452" s="1" t="str">
        <f ca="1">IF(INDIRECT($B$1&amp;Items!O$2&amp;$B452)="",IF(H452&lt;&gt;I452,"  "&amp;I452,I452),"    "&amp;INDIRECT($B$1&amp;Items!O$2&amp;$B452))</f>
        <v xml:space="preserve">  Коэффициенты дисконтирования</v>
      </c>
      <c r="V452" s="39">
        <f t="shared" ref="V452:BE452" ca="1" si="115">IF($S$448=0,0,IF(V448=0,IF(AND(W451&lt;&gt;0,V$5&lt;SUMIFS($5:$5,$448:$448,"&lt;&gt;"&amp;0)),POWER((1+$S$450),(SUMIFS($5:$5,$448:$448,"&lt;&gt;"&amp;0)-V$5)/12),
IF(V$5&gt;SUMIFS($5:$5,$448:$448,"&lt;&gt;"&amp;0),1/POWER((1+$S$450),(V$5-SUMIFS($5:$5,$448:$448,"&lt;&gt;"&amp;0))/12),0)),1))</f>
        <v>1.0959104951029195</v>
      </c>
      <c r="W452" s="39">
        <f t="shared" ca="1" si="115"/>
        <v>1.0816653826391966</v>
      </c>
      <c r="X452" s="39">
        <f t="shared" ca="1" si="115"/>
        <v>1.0676054342285703</v>
      </c>
      <c r="Y452" s="39">
        <f t="shared" ca="1" si="115"/>
        <v>1.0537282430296311</v>
      </c>
      <c r="Z452" s="39">
        <f t="shared" ca="1" si="115"/>
        <v>1.0400314334861216</v>
      </c>
      <c r="AA452" s="39">
        <f t="shared" ca="1" si="115"/>
        <v>1.0265126609202788</v>
      </c>
      <c r="AB452" s="39">
        <f t="shared" ca="1" si="115"/>
        <v>1.0131696111314623</v>
      </c>
      <c r="AC452" s="39">
        <f t="shared" ca="1" si="115"/>
        <v>1</v>
      </c>
      <c r="AD452" s="39">
        <f t="shared" ca="1" si="115"/>
        <v>0.98700157309618175</v>
      </c>
      <c r="AE452" s="39">
        <f t="shared" ca="1" si="115"/>
        <v>0.97417210529433707</v>
      </c>
      <c r="AF452" s="39">
        <f t="shared" ca="1" si="115"/>
        <v>0.96150940039192978</v>
      </c>
      <c r="AG452" s="39">
        <f t="shared" ca="1" si="115"/>
        <v>0.94901129073360124</v>
      </c>
      <c r="AH452" s="39">
        <f t="shared" ca="1" si="115"/>
        <v>0.93667563684010224</v>
      </c>
      <c r="AI452" s="39">
        <f t="shared" ca="1" si="115"/>
        <v>0.92450032704204865</v>
      </c>
      <c r="AJ452" s="39">
        <f t="shared" ca="1" si="115"/>
        <v>0.91248327711843624</v>
      </c>
      <c r="AK452" s="39">
        <f t="shared" ca="1" si="115"/>
        <v>0.90062242993985575</v>
      </c>
      <c r="AL452" s="39">
        <f t="shared" ca="1" si="115"/>
        <v>0.88891575511634324</v>
      </c>
      <c r="AM452" s="39">
        <f t="shared" ca="1" si="115"/>
        <v>0.87736124864981091</v>
      </c>
      <c r="AN452" s="39">
        <f t="shared" ca="1" si="115"/>
        <v>0.8659569325909936</v>
      </c>
      <c r="AO452" s="39">
        <f t="shared" ca="1" si="115"/>
        <v>0.85470085470085477</v>
      </c>
      <c r="AP452" s="39">
        <f t="shared" ca="1" si="115"/>
        <v>0.84359108811639461</v>
      </c>
      <c r="AQ452" s="39">
        <f t="shared" ca="1" si="115"/>
        <v>0.83262573102080106</v>
      </c>
      <c r="AR452" s="39">
        <f t="shared" ca="1" si="115"/>
        <v>0.82180290631788888</v>
      </c>
      <c r="AS452" s="39">
        <f t="shared" ca="1" si="115"/>
        <v>0.81112076131077027</v>
      </c>
      <c r="AT452" s="39">
        <f t="shared" ca="1" si="115"/>
        <v>0.80057746738470281</v>
      </c>
      <c r="AU452" s="39">
        <f t="shared" ca="1" si="115"/>
        <v>0.79017121969405868</v>
      </c>
      <c r="AV452" s="39">
        <f t="shared" ca="1" si="115"/>
        <v>0.77990023685336451</v>
      </c>
      <c r="AW452" s="39">
        <f t="shared" ca="1" si="115"/>
        <v>0.76976276063235527</v>
      </c>
      <c r="AX452" s="39">
        <f t="shared" ca="1" si="115"/>
        <v>0.75975705565499418</v>
      </c>
      <c r="AY452" s="39">
        <f t="shared" ca="1" si="115"/>
        <v>0.74988140910240253</v>
      </c>
      <c r="AZ452" s="39">
        <f t="shared" ca="1" si="115"/>
        <v>0.7401341304196527</v>
      </c>
      <c r="BA452" s="39">
        <f t="shared" ca="1" si="115"/>
        <v>0.73051355102637161</v>
      </c>
      <c r="BB452" s="39">
        <f t="shared" ca="1" si="115"/>
        <v>0.7210180240311066</v>
      </c>
      <c r="BC452" s="39">
        <f t="shared" ca="1" si="115"/>
        <v>0.71164592394940274</v>
      </c>
      <c r="BD452" s="39">
        <f t="shared" ca="1" si="115"/>
        <v>0.70239564642554608</v>
      </c>
      <c r="BE452" s="39">
        <f t="shared" ca="1" si="115"/>
        <v>0.69326560795792336</v>
      </c>
    </row>
    <row r="453" spans="1:57" ht="4.95" customHeight="1" x14ac:dyDescent="0.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3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</row>
    <row r="454" spans="1:57" x14ac:dyDescent="0.3">
      <c r="B454" s="1">
        <f>ROW(Items!A243)</f>
        <v>243</v>
      </c>
      <c r="F454" s="1">
        <f ca="1">INDIRECT($B$1&amp;Items!H$2&amp;$B454)</f>
        <v>0</v>
      </c>
      <c r="H454" s="13" t="str">
        <f ca="1">INDIRECT($B$1&amp;Items!E$2&amp;$B454)</f>
        <v>Продажа доли УК Инвестору</v>
      </c>
      <c r="I454" s="13" t="str">
        <f ca="1">IF(INDIRECT($B$1&amp;Items!F$2&amp;$B454)="",H454,INDIRECT($B$1&amp;Items!F$2&amp;$B454))</f>
        <v>Продажа доли УК Инвестору</v>
      </c>
      <c r="J454" s="1" t="str">
        <f ca="1">IF(INDIRECT($B$1&amp;Items!G$2&amp;$B454)="",IF(H454&lt;&gt;I454,"  "&amp;I454,I454),"    "&amp;INDIRECT($B$1&amp;Items!G$2&amp;$B454))</f>
        <v>Продажа доли УК Инвестору</v>
      </c>
      <c r="S454" s="1">
        <f ca="1">SUM($U454:INDIRECT(ADDRESS(ROW(),SUMIFS($1:$1,$5:$5,MAX($5:$5)))))</f>
        <v>38302124.194320954</v>
      </c>
      <c r="V454" s="1">
        <f t="shared" ref="V454:BE454" ca="1" si="116">IF(V$5&lt;&gt;$S$456,0,V451*$S$455*(1-$S$457))</f>
        <v>38302124.194320954</v>
      </c>
      <c r="W454" s="1">
        <f t="shared" si="116"/>
        <v>0</v>
      </c>
      <c r="X454" s="1">
        <f t="shared" si="116"/>
        <v>0</v>
      </c>
      <c r="Y454" s="1">
        <f t="shared" si="116"/>
        <v>0</v>
      </c>
      <c r="Z454" s="1">
        <f t="shared" si="116"/>
        <v>0</v>
      </c>
      <c r="AA454" s="1">
        <f t="shared" si="116"/>
        <v>0</v>
      </c>
      <c r="AB454" s="1">
        <f t="shared" si="116"/>
        <v>0</v>
      </c>
      <c r="AC454" s="1">
        <f t="shared" si="116"/>
        <v>0</v>
      </c>
      <c r="AD454" s="1">
        <f t="shared" si="116"/>
        <v>0</v>
      </c>
      <c r="AE454" s="1">
        <f t="shared" si="116"/>
        <v>0</v>
      </c>
      <c r="AF454" s="1">
        <f t="shared" si="116"/>
        <v>0</v>
      </c>
      <c r="AG454" s="1">
        <f t="shared" si="116"/>
        <v>0</v>
      </c>
      <c r="AH454" s="1">
        <f t="shared" si="116"/>
        <v>0</v>
      </c>
      <c r="AI454" s="1">
        <f t="shared" si="116"/>
        <v>0</v>
      </c>
      <c r="AJ454" s="1">
        <f t="shared" si="116"/>
        <v>0</v>
      </c>
      <c r="AK454" s="1">
        <f t="shared" si="116"/>
        <v>0</v>
      </c>
      <c r="AL454" s="1">
        <f t="shared" si="116"/>
        <v>0</v>
      </c>
      <c r="AM454" s="1">
        <f t="shared" si="116"/>
        <v>0</v>
      </c>
      <c r="AN454" s="1">
        <f t="shared" si="116"/>
        <v>0</v>
      </c>
      <c r="AO454" s="1">
        <f t="shared" si="116"/>
        <v>0</v>
      </c>
      <c r="AP454" s="1">
        <f t="shared" si="116"/>
        <v>0</v>
      </c>
      <c r="AQ454" s="1">
        <f t="shared" si="116"/>
        <v>0</v>
      </c>
      <c r="AR454" s="1">
        <f t="shared" si="116"/>
        <v>0</v>
      </c>
      <c r="AS454" s="1">
        <f t="shared" si="116"/>
        <v>0</v>
      </c>
      <c r="AT454" s="1">
        <f t="shared" si="116"/>
        <v>0</v>
      </c>
      <c r="AU454" s="1">
        <f t="shared" si="116"/>
        <v>0</v>
      </c>
      <c r="AV454" s="1">
        <f t="shared" si="116"/>
        <v>0</v>
      </c>
      <c r="AW454" s="1">
        <f t="shared" si="116"/>
        <v>0</v>
      </c>
      <c r="AX454" s="1">
        <f t="shared" si="116"/>
        <v>0</v>
      </c>
      <c r="AY454" s="1">
        <f t="shared" si="116"/>
        <v>0</v>
      </c>
      <c r="AZ454" s="1">
        <f t="shared" si="116"/>
        <v>0</v>
      </c>
      <c r="BA454" s="1">
        <f t="shared" si="116"/>
        <v>0</v>
      </c>
      <c r="BB454" s="1">
        <f t="shared" si="116"/>
        <v>0</v>
      </c>
      <c r="BC454" s="1">
        <f t="shared" si="116"/>
        <v>0</v>
      </c>
      <c r="BD454" s="1">
        <f t="shared" si="116"/>
        <v>0</v>
      </c>
      <c r="BE454" s="1">
        <f t="shared" si="116"/>
        <v>0</v>
      </c>
    </row>
    <row r="455" spans="1:57" x14ac:dyDescent="0.3">
      <c r="B455" s="1">
        <f>ROW(Items!A244)</f>
        <v>244</v>
      </c>
      <c r="F455" s="1">
        <f ca="1">INDIRECT($B$1&amp;Items!H$2&amp;$B455)</f>
        <v>0</v>
      </c>
      <c r="H455" s="13" t="str">
        <f ca="1">INDIRECT($B$1&amp;Items!E$2&amp;$B455)</f>
        <v>Продажа доли УК Инвестору</v>
      </c>
      <c r="I455" s="13" t="str">
        <f ca="1">IF(INDIRECT($B$1&amp;Items!F$2&amp;$B455)="",H455,INDIRECT($B$1&amp;Items!F$2&amp;$B455))</f>
        <v>Размер продаваемой доли УК</v>
      </c>
      <c r="J455" s="1" t="str">
        <f ca="1">IF(INDIRECT($B$1&amp;Items!G$2&amp;$B455)="",IF(H455&lt;&gt;I455,"  "&amp;I455,I455),"    "&amp;INDIRECT($B$1&amp;Items!G$2&amp;$B455))</f>
        <v xml:space="preserve">  Размер продаваемой доли УК</v>
      </c>
      <c r="S455" s="38">
        <v>0.2</v>
      </c>
    </row>
    <row r="456" spans="1:57" x14ac:dyDescent="0.3">
      <c r="B456" s="1">
        <f>ROW(Items!A245)</f>
        <v>245</v>
      </c>
      <c r="F456" s="1">
        <f ca="1">INDIRECT($B$1&amp;Items!H$2&amp;$B456)</f>
        <v>0</v>
      </c>
      <c r="H456" s="13" t="str">
        <f ca="1">INDIRECT($B$1&amp;Items!E$2&amp;$B456)</f>
        <v>Продажа доли УК Инвестору</v>
      </c>
      <c r="I456" s="13" t="str">
        <f ca="1">IF(INDIRECT($B$1&amp;Items!F$2&amp;$B456)="",H456,INDIRECT($B$1&amp;Items!F$2&amp;$B456))</f>
        <v>Номер месяца продажи доли УК</v>
      </c>
      <c r="J456" s="1" t="str">
        <f ca="1">IF(INDIRECT($B$1&amp;Items!G$2&amp;$B456)="",IF(H456&lt;&gt;I456,"  "&amp;I456,I456),"    "&amp;INDIRECT($B$1&amp;Items!G$2&amp;$B456))</f>
        <v xml:space="preserve">  Номер месяца продажи доли УК</v>
      </c>
      <c r="S456" s="40">
        <v>1</v>
      </c>
    </row>
    <row r="457" spans="1:57" x14ac:dyDescent="0.3">
      <c r="B457" s="1">
        <f>ROW(Items!A246)</f>
        <v>246</v>
      </c>
      <c r="F457" s="1">
        <f ca="1">INDIRECT($B$1&amp;Items!H$2&amp;$B457)</f>
        <v>0</v>
      </c>
      <c r="H457" s="13" t="str">
        <f ca="1">INDIRECT($B$1&amp;Items!E$2&amp;$B457)</f>
        <v>Продажа доли УК Инвестору</v>
      </c>
      <c r="I457" s="13" t="str">
        <f ca="1">IF(INDIRECT($B$1&amp;Items!F$2&amp;$B457)="",H457,INDIRECT($B$1&amp;Items!F$2&amp;$B457))</f>
        <v>Дисконт к оценке стоимости бизнеса</v>
      </c>
      <c r="J457" s="1" t="str">
        <f ca="1">IF(INDIRECT($B$1&amp;Items!G$2&amp;$B457)="",IF(H457&lt;&gt;I457,"  "&amp;I457,I457),"    "&amp;INDIRECT($B$1&amp;Items!G$2&amp;$B457))</f>
        <v xml:space="preserve">  Дисконт к оценке стоимости бизнеса</v>
      </c>
      <c r="S457" s="38">
        <v>0.4</v>
      </c>
    </row>
    <row r="458" spans="1:57" x14ac:dyDescent="0.3">
      <c r="B458" s="1">
        <f>ROW(Items!A199)</f>
        <v>199</v>
      </c>
      <c r="D458" s="1" t="str">
        <f ca="1">INDIRECT($B$1&amp;Items!T$2&amp;$B458)</f>
        <v>CF(+)</v>
      </c>
      <c r="F458" s="1" t="str">
        <f ca="1">INDIRECT($B$1&amp;Items!P$2&amp;$B458)</f>
        <v>Y</v>
      </c>
      <c r="H458" s="13" t="str">
        <f ca="1">INDIRECT($B$1&amp;Items!M$2&amp;$B458)</f>
        <v>Поступление оплаты УК от Инвестора</v>
      </c>
      <c r="I458" s="13" t="str">
        <f ca="1">IF(INDIRECT($B$1&amp;Items!N$2&amp;$B458)="",H458,INDIRECT($B$1&amp;Items!N$2&amp;$B458))</f>
        <v>Поступление оплаты УК от Инвестора</v>
      </c>
      <c r="J458" s="1" t="str">
        <f ca="1">IF(INDIRECT($B$1&amp;Items!O$2&amp;$B458)="",IF(H458&lt;&gt;I458,"  "&amp;I458,I458),"    "&amp;INDIRECT($B$1&amp;Items!O$2&amp;$B458))</f>
        <v>Поступление оплаты УК от Инвестора</v>
      </c>
      <c r="Q458" s="26">
        <f ca="1">IF(ABS(S458-S454)&lt;0.001,0,1)</f>
        <v>0</v>
      </c>
      <c r="S458" s="1">
        <f ca="1">SUM($U458:INDIRECT(ADDRESS(ROW(),SUMIFS($1:$1,$5:$5,MAX($5:$5)))))</f>
        <v>38302124.194320954</v>
      </c>
      <c r="V458" s="1">
        <f t="shared" ref="V458:BE458" ca="1" si="117">IF(OR(V$5&lt;$S$456,V$5&gt;$S$456+IF($S$459=0,1,$S$459)-1),0,$S$454/IF($S$459=0,1,$S$459))</f>
        <v>12767374.731440319</v>
      </c>
      <c r="W458" s="1">
        <f t="shared" ca="1" si="117"/>
        <v>12767374.731440319</v>
      </c>
      <c r="X458" s="1">
        <f t="shared" ca="1" si="117"/>
        <v>12767374.731440319</v>
      </c>
      <c r="Y458" s="1">
        <f t="shared" si="117"/>
        <v>0</v>
      </c>
      <c r="Z458" s="1">
        <f t="shared" si="117"/>
        <v>0</v>
      </c>
      <c r="AA458" s="1">
        <f t="shared" si="117"/>
        <v>0</v>
      </c>
      <c r="AB458" s="1">
        <f t="shared" si="117"/>
        <v>0</v>
      </c>
      <c r="AC458" s="1">
        <f t="shared" si="117"/>
        <v>0</v>
      </c>
      <c r="AD458" s="1">
        <f t="shared" si="117"/>
        <v>0</v>
      </c>
      <c r="AE458" s="1">
        <f t="shared" si="117"/>
        <v>0</v>
      </c>
      <c r="AF458" s="1">
        <f t="shared" si="117"/>
        <v>0</v>
      </c>
      <c r="AG458" s="1">
        <f t="shared" si="117"/>
        <v>0</v>
      </c>
      <c r="AH458" s="1">
        <f t="shared" si="117"/>
        <v>0</v>
      </c>
      <c r="AI458" s="1">
        <f t="shared" si="117"/>
        <v>0</v>
      </c>
      <c r="AJ458" s="1">
        <f t="shared" si="117"/>
        <v>0</v>
      </c>
      <c r="AK458" s="1">
        <f t="shared" si="117"/>
        <v>0</v>
      </c>
      <c r="AL458" s="1">
        <f t="shared" si="117"/>
        <v>0</v>
      </c>
      <c r="AM458" s="1">
        <f t="shared" si="117"/>
        <v>0</v>
      </c>
      <c r="AN458" s="1">
        <f t="shared" si="117"/>
        <v>0</v>
      </c>
      <c r="AO458" s="1">
        <f t="shared" si="117"/>
        <v>0</v>
      </c>
      <c r="AP458" s="1">
        <f t="shared" si="117"/>
        <v>0</v>
      </c>
      <c r="AQ458" s="1">
        <f t="shared" si="117"/>
        <v>0</v>
      </c>
      <c r="AR458" s="1">
        <f t="shared" si="117"/>
        <v>0</v>
      </c>
      <c r="AS458" s="1">
        <f t="shared" si="117"/>
        <v>0</v>
      </c>
      <c r="AT458" s="1">
        <f t="shared" si="117"/>
        <v>0</v>
      </c>
      <c r="AU458" s="1">
        <f t="shared" si="117"/>
        <v>0</v>
      </c>
      <c r="AV458" s="1">
        <f t="shared" si="117"/>
        <v>0</v>
      </c>
      <c r="AW458" s="1">
        <f t="shared" si="117"/>
        <v>0</v>
      </c>
      <c r="AX458" s="1">
        <f t="shared" si="117"/>
        <v>0</v>
      </c>
      <c r="AY458" s="1">
        <f t="shared" si="117"/>
        <v>0</v>
      </c>
      <c r="AZ458" s="1">
        <f t="shared" si="117"/>
        <v>0</v>
      </c>
      <c r="BA458" s="1">
        <f t="shared" si="117"/>
        <v>0</v>
      </c>
      <c r="BB458" s="1">
        <f t="shared" si="117"/>
        <v>0</v>
      </c>
      <c r="BC458" s="1">
        <f t="shared" si="117"/>
        <v>0</v>
      </c>
      <c r="BD458" s="1">
        <f t="shared" si="117"/>
        <v>0</v>
      </c>
      <c r="BE458" s="1">
        <f t="shared" si="117"/>
        <v>0</v>
      </c>
    </row>
    <row r="459" spans="1:57" x14ac:dyDescent="0.3">
      <c r="B459" s="1">
        <f>MAX(B$458:B458)+1</f>
        <v>200</v>
      </c>
      <c r="D459" s="1">
        <f ca="1">INDIRECT($B$1&amp;Items!T$2&amp;$B459)</f>
        <v>0</v>
      </c>
      <c r="F459" s="1">
        <f ca="1">INDIRECT($B$1&amp;Items!P$2&amp;$B459)</f>
        <v>0</v>
      </c>
      <c r="H459" s="13" t="str">
        <f ca="1">INDIRECT($B$1&amp;Items!M$2&amp;$B459)</f>
        <v>Поступление оплаты УК от Инвестора</v>
      </c>
      <c r="I459" s="13" t="str">
        <f ca="1">IF(INDIRECT($B$1&amp;Items!N$2&amp;$B459)="",H459,INDIRECT($B$1&amp;Items!N$2&amp;$B459))</f>
        <v>Кол-во месяцев равномерной оплаты</v>
      </c>
      <c r="J459" s="1" t="str">
        <f ca="1">IF(INDIRECT($B$1&amp;Items!O$2&amp;$B459)="",IF(H459&lt;&gt;I459,"  "&amp;I459,I459),"    "&amp;INDIRECT($B$1&amp;Items!O$2&amp;$B459))</f>
        <v xml:space="preserve">  Кол-во месяцев равномерной оплаты</v>
      </c>
      <c r="S459" s="40">
        <v>3</v>
      </c>
    </row>
    <row r="460" spans="1:57" ht="4.95" customHeight="1" x14ac:dyDescent="0.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3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</row>
    <row r="461" spans="1:57" x14ac:dyDescent="0.3">
      <c r="B461" s="1">
        <f>ROW(Items!A191)</f>
        <v>191</v>
      </c>
      <c r="D461" s="1" t="str">
        <f ca="1">INDIRECT($B$1&amp;Items!T$2&amp;$B461)</f>
        <v>CF</v>
      </c>
      <c r="F461" s="1">
        <f ca="1">INDIRECT($B$1&amp;Items!P$2&amp;$B461)</f>
        <v>0</v>
      </c>
      <c r="H461" s="13" t="str">
        <f ca="1">INDIRECT($B$1&amp;Items!M$2&amp;$B461)</f>
        <v>Ден. поток с уч. очередного источника финансир-я</v>
      </c>
      <c r="I461" s="13" t="str">
        <f ca="1">IF(INDIRECT($B$1&amp;Items!N$2&amp;$B461)="",H461,INDIRECT($B$1&amp;Items!N$2&amp;$B461))</f>
        <v>Ден. поток с уч. очередного источника финансир-я</v>
      </c>
      <c r="J461" s="1" t="str">
        <f ca="1">IF(INDIRECT($B$1&amp;Items!O$2&amp;$B461)="",IF(H461&lt;&gt;I461,"  "&amp;I461,I461),"    "&amp;INDIRECT($B$1&amp;Items!O$2&amp;$B461))</f>
        <v>Ден. поток с уч. очередного источника финансир-я</v>
      </c>
      <c r="S461" s="1">
        <f ca="1">SUM($U461:INDIRECT(ADDRESS(ROW(),SUMIFS($1:$1,$5:$5,MAX($5:$5)))))</f>
        <v>21027306.36968597</v>
      </c>
      <c r="V461" s="1">
        <f ca="1">SUMIFS(V$248:V459,$D$248:$D459,Items!$T$11)-SUMIFS(V$248:V459,$D$248:$D459,Items!$T$19)</f>
        <v>2818390.7870461177</v>
      </c>
      <c r="W461" s="1">
        <f ca="1">SUMIFS(W$248:W459,$D$248:$D459,Items!$T$11)-SUMIFS(W$248:W459,$D$248:$D459,Items!$T$19)</f>
        <v>3724464.8675684109</v>
      </c>
      <c r="X461" s="1">
        <f ca="1">SUMIFS(X$248:X459,$D$248:$D459,Items!$T$11)-SUMIFS(X$248:X459,$D$248:$D459,Items!$T$19)</f>
        <v>-8295024.4646284766</v>
      </c>
      <c r="Y461" s="1">
        <f ca="1">SUMIFS(Y$248:Y459,$D$248:$D459,Items!$T$11)-SUMIFS(Y$248:Y459,$D$248:$D459,Items!$T$19)</f>
        <v>-6238685.1870568767</v>
      </c>
      <c r="Z461" s="1">
        <f ca="1">SUMIFS(Z$248:Z459,$D$248:$D459,Items!$T$11)-SUMIFS(Z$248:Z459,$D$248:$D459,Items!$T$19)</f>
        <v>22691117.274604708</v>
      </c>
      <c r="AA461" s="1">
        <f ca="1">SUMIFS(AA$248:AA459,$D$248:$D459,Items!$T$11)-SUMIFS(AA$248:AA459,$D$248:$D459,Items!$T$19)</f>
        <v>22124154.599337235</v>
      </c>
      <c r="AB461" s="1">
        <f ca="1">SUMIFS(AB$248:AB459,$D$248:$D459,Items!$T$11)-SUMIFS(AB$248:AB459,$D$248:$D459,Items!$T$19)</f>
        <v>9803402.0640710164</v>
      </c>
      <c r="AC461" s="1">
        <f ca="1">SUMIFS(AC$248:AC459,$D$248:$D459,Items!$T$11)-SUMIFS(AC$248:AC459,$D$248:$D459,Items!$T$19)</f>
        <v>-1586264.1081466447</v>
      </c>
      <c r="AD461" s="1">
        <f ca="1">SUMIFS(AD$248:AD459,$D$248:$D459,Items!$T$11)-SUMIFS(AD$248:AD459,$D$248:$D459,Items!$T$19)</f>
        <v>-1525011.847082196</v>
      </c>
      <c r="AE461" s="1">
        <f ca="1">SUMIFS(AE$248:AE459,$D$248:$D459,Items!$T$11)-SUMIFS(AE$248:AE459,$D$248:$D459,Items!$T$19)</f>
        <v>-3233784.9440704631</v>
      </c>
      <c r="AF461" s="1">
        <f ca="1">SUMIFS(AF$248:AF459,$D$248:$D459,Items!$T$11)-SUMIFS(AF$248:AF459,$D$248:$D459,Items!$T$19)</f>
        <v>-1255315.5147976014</v>
      </c>
      <c r="AG461" s="1">
        <f ca="1">SUMIFS(AG$248:AG459,$D$248:$D459,Items!$T$11)-SUMIFS(AG$248:AG459,$D$248:$D459,Items!$T$19)</f>
        <v>-2485650.0282052327</v>
      </c>
      <c r="AH461" s="1">
        <f ca="1">SUMIFS(AH$248:AH459,$D$248:$D459,Items!$T$11)-SUMIFS(AH$248:AH459,$D$248:$D459,Items!$T$19)</f>
        <v>-4451629.9736636505</v>
      </c>
      <c r="AI461" s="1">
        <f ca="1">SUMIFS(AI$248:AI459,$D$248:$D459,Items!$T$11)-SUMIFS(AI$248:AI459,$D$248:$D459,Items!$T$19)</f>
        <v>-798250.2911519591</v>
      </c>
      <c r="AJ461" s="1">
        <f ca="1">SUMIFS(AJ$248:AJ459,$D$248:$D459,Items!$T$11)-SUMIFS(AJ$248:AJ459,$D$248:$D459,Items!$T$19)</f>
        <v>-4765836.7235187311</v>
      </c>
      <c r="AK461" s="1">
        <f ca="1">SUMIFS(AK$248:AK459,$D$248:$D459,Items!$T$11)-SUMIFS(AK$248:AK459,$D$248:$D459,Items!$T$19)</f>
        <v>-4577498.7681663912</v>
      </c>
      <c r="AL461" s="1">
        <f ca="1">SUMIFS(AL$248:AL459,$D$248:$D459,Items!$T$11)-SUMIFS(AL$248:AL459,$D$248:$D459,Items!$T$19)</f>
        <v>-58991.491151641967</v>
      </c>
      <c r="AM461" s="1">
        <f ca="1">SUMIFS(AM$248:AM459,$D$248:$D459,Items!$T$11)-SUMIFS(AM$248:AM459,$D$248:$D459,Items!$T$19)</f>
        <v>-57736.35304203257</v>
      </c>
      <c r="AN461" s="1">
        <f ca="1">SUMIFS(AN$248:AN459,$D$248:$D459,Items!$T$11)-SUMIFS(AN$248:AN459,$D$248:$D459,Items!$T$19)</f>
        <v>-56481.214932423172</v>
      </c>
      <c r="AO461" s="1">
        <f ca="1">SUMIFS(AO$248:AO459,$D$248:$D459,Items!$T$11)-SUMIFS(AO$248:AO459,$D$248:$D459,Items!$T$19)</f>
        <v>-55226.076822813768</v>
      </c>
      <c r="AP461" s="1">
        <f ca="1">SUMIFS(AP$248:AP459,$D$248:$D459,Items!$T$11)-SUMIFS(AP$248:AP459,$D$248:$D459,Items!$T$19)</f>
        <v>-52715.800603594951</v>
      </c>
      <c r="AQ461" s="1">
        <f ca="1">SUMIFS(AQ$248:AQ459,$D$248:$D459,Items!$T$11)-SUMIFS(AQ$248:AQ459,$D$248:$D459,Items!$T$19)</f>
        <v>-51460.662493985554</v>
      </c>
      <c r="AR461" s="1">
        <f ca="1">SUMIFS(AR$248:AR459,$D$248:$D459,Items!$T$11)-SUMIFS(AR$248:AR459,$D$248:$D459,Items!$T$19)</f>
        <v>-50205.524384376149</v>
      </c>
      <c r="AS461" s="1">
        <f ca="1">SUMIFS(AS$248:AS459,$D$248:$D459,Items!$T$11)-SUMIFS(AS$248:AS459,$D$248:$D459,Items!$T$19)</f>
        <v>-48950.386274766737</v>
      </c>
      <c r="AT461" s="1">
        <f ca="1">SUMIFS(AT$248:AT459,$D$248:$D459,Items!$T$11)-SUMIFS(AT$248:AT459,$D$248:$D459,Items!$T$19)</f>
        <v>-47695.24816515734</v>
      </c>
      <c r="AU461" s="1">
        <f ca="1">SUMIFS(AU$248:AU459,$D$248:$D459,Items!$T$11)-SUMIFS(AU$248:AU459,$D$248:$D459,Items!$T$19)</f>
        <v>-46440.110055547935</v>
      </c>
      <c r="AV461" s="1">
        <f ca="1">SUMIFS(AV$248:AV459,$D$248:$D459,Items!$T$11)-SUMIFS(AV$248:AV459,$D$248:$D459,Items!$T$19)</f>
        <v>-45184.971945938531</v>
      </c>
      <c r="AW461" s="1">
        <f ca="1">SUMIFS(AW$248:AW459,$D$248:$D459,Items!$T$11)-SUMIFS(AW$248:AW459,$D$248:$D459,Items!$T$19)</f>
        <v>-43929.833836329133</v>
      </c>
      <c r="AX461" s="1">
        <f ca="1">SUMIFS(AX$248:AX459,$D$248:$D459,Items!$T$11)-SUMIFS(AX$248:AX459,$D$248:$D459,Items!$T$19)</f>
        <v>-42674.695726719721</v>
      </c>
      <c r="AY461" s="1">
        <f ca="1">SUMIFS(AY$248:AY459,$D$248:$D459,Items!$T$11)-SUMIFS(AY$248:AY459,$D$248:$D459,Items!$T$19)</f>
        <v>-41419.557617110317</v>
      </c>
      <c r="AZ461" s="1">
        <f ca="1">SUMIFS(AZ$248:AZ459,$D$248:$D459,Items!$T$11)-SUMIFS(AZ$248:AZ459,$D$248:$D459,Items!$T$19)</f>
        <v>-40164.419507500912</v>
      </c>
      <c r="BA461" s="1">
        <f ca="1">SUMIFS(BA$248:BA459,$D$248:$D459,Items!$T$11)-SUMIFS(BA$248:BA459,$D$248:$D459,Items!$T$19)</f>
        <v>-38909.281397891515</v>
      </c>
      <c r="BB461" s="1">
        <f ca="1">SUMIFS(BB$248:BB459,$D$248:$D459,Items!$T$11)-SUMIFS(BB$248:BB459,$D$248:$D459,Items!$T$19)</f>
        <v>-37654.143288282103</v>
      </c>
      <c r="BC461" s="1">
        <f ca="1">SUMIFS(BC$248:BC459,$D$248:$D459,Items!$T$11)-SUMIFS(BC$248:BC459,$D$248:$D459,Items!$T$19)</f>
        <v>-36399.005178672705</v>
      </c>
      <c r="BD461" s="1">
        <f ca="1">SUMIFS(BD$248:BD459,$D$248:$D459,Items!$T$11)-SUMIFS(BD$248:BD459,$D$248:$D459,Items!$T$19)</f>
        <v>-35143.867069063301</v>
      </c>
      <c r="BE461" s="1">
        <f ca="1">SUMIFS(BE$248:BE459,$D$248:$D459,Items!$T$11)-SUMIFS(BE$248:BE459,$D$248:$D459,Items!$T$19)</f>
        <v>-33888.728959453896</v>
      </c>
    </row>
    <row r="462" spans="1:57" ht="4.95" customHeight="1" x14ac:dyDescent="0.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3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</row>
    <row r="463" spans="1:57" x14ac:dyDescent="0.3">
      <c r="B463" s="1">
        <f>MAX(B$461:B462)+1</f>
        <v>192</v>
      </c>
      <c r="D463" s="1" t="str">
        <f ca="1">INDIRECT($B$1&amp;Items!T$2&amp;$B463)</f>
        <v>CF</v>
      </c>
      <c r="F463" s="1">
        <f ca="1">INDIRECT($B$1&amp;Items!P$2&amp;$B463)</f>
        <v>0</v>
      </c>
      <c r="H463" s="13" t="str">
        <f ca="1">INDIRECT($B$1&amp;Items!M$2&amp;$B463)</f>
        <v>Денежный поток накопительно</v>
      </c>
      <c r="I463" s="13" t="str">
        <f ca="1">IF(INDIRECT($B$1&amp;Items!N$2&amp;$B463)="",H463,INDIRECT($B$1&amp;Items!N$2&amp;$B463))</f>
        <v>Денежный поток накопительно</v>
      </c>
      <c r="J463" s="1" t="str">
        <f ca="1">IF(INDIRECT($B$1&amp;Items!O$2&amp;$B463)="",IF(H463&lt;&gt;I463,"  "&amp;I463,I463),"    "&amp;INDIRECT($B$1&amp;Items!O$2&amp;$B463))</f>
        <v>Денежный поток накопительно</v>
      </c>
      <c r="S463" s="1">
        <f ca="1">INDIRECT(ADDRESS(ROW(),SUMIFS($1:$1,$5:$5,MAX($5:$5))))</f>
        <v>21027306.36968597</v>
      </c>
      <c r="V463" s="1">
        <f ca="1">SUM($U461:V461)</f>
        <v>2818390.7870461177</v>
      </c>
      <c r="W463" s="1">
        <f ca="1">SUM($U461:W461)</f>
        <v>6542855.6546145286</v>
      </c>
      <c r="X463" s="1">
        <f ca="1">SUM($U461:X461)</f>
        <v>-1752168.810013948</v>
      </c>
      <c r="Y463" s="1">
        <f ca="1">SUM($U461:Y461)</f>
        <v>-7990853.9970708247</v>
      </c>
      <c r="Z463" s="1">
        <f ca="1">SUM($U461:Z461)</f>
        <v>14700263.277533883</v>
      </c>
      <c r="AA463" s="1">
        <f ca="1">SUM($U461:AA461)</f>
        <v>36824417.876871116</v>
      </c>
      <c r="AB463" s="1">
        <f ca="1">SUM($U461:AB461)</f>
        <v>46627819.940942131</v>
      </c>
      <c r="AC463" s="1">
        <f ca="1">SUM($U461:AC461)</f>
        <v>45041555.832795486</v>
      </c>
      <c r="AD463" s="1">
        <f ca="1">SUM($U461:AD461)</f>
        <v>43516543.985713288</v>
      </c>
      <c r="AE463" s="1">
        <f ca="1">SUM($U461:AE461)</f>
        <v>40282759.041642822</v>
      </c>
      <c r="AF463" s="1">
        <f ca="1">SUM($U461:AF461)</f>
        <v>39027443.526845224</v>
      </c>
      <c r="AG463" s="1">
        <f ca="1">SUM($U461:AG461)</f>
        <v>36541793.498639993</v>
      </c>
      <c r="AH463" s="1">
        <f ca="1">SUM($U461:AH461)</f>
        <v>32090163.524976343</v>
      </c>
      <c r="AI463" s="1">
        <f ca="1">SUM($U461:AI461)</f>
        <v>31291913.233824383</v>
      </c>
      <c r="AJ463" s="1">
        <f ca="1">SUM($U461:AJ461)</f>
        <v>26526076.510305651</v>
      </c>
      <c r="AK463" s="1">
        <f ca="1">SUM($U461:AK461)</f>
        <v>21948577.742139257</v>
      </c>
      <c r="AL463" s="1">
        <f ca="1">SUM($U461:AL461)</f>
        <v>21889586.250987615</v>
      </c>
      <c r="AM463" s="1">
        <f ca="1">SUM($U461:AM461)</f>
        <v>21831849.897945583</v>
      </c>
      <c r="AN463" s="1">
        <f ca="1">SUM($U461:AN461)</f>
        <v>21775368.68301316</v>
      </c>
      <c r="AO463" s="1">
        <f ca="1">SUM($U461:AO461)</f>
        <v>21720142.606190346</v>
      </c>
      <c r="AP463" s="1">
        <f ca="1">SUM($U461:AP461)</f>
        <v>21667426.805586752</v>
      </c>
      <c r="AQ463" s="1">
        <f ca="1">SUM($U461:AQ461)</f>
        <v>21615966.143092766</v>
      </c>
      <c r="AR463" s="1">
        <f ca="1">SUM($U461:AR461)</f>
        <v>21565760.618708391</v>
      </c>
      <c r="AS463" s="1">
        <f ca="1">SUM($U461:AS461)</f>
        <v>21516810.232433625</v>
      </c>
      <c r="AT463" s="1">
        <f ca="1">SUM($U461:AT461)</f>
        <v>21469114.984268468</v>
      </c>
      <c r="AU463" s="1">
        <f ca="1">SUM($U461:AU461)</f>
        <v>21422674.874212921</v>
      </c>
      <c r="AV463" s="1">
        <f ca="1">SUM($U461:AV461)</f>
        <v>21377489.902266983</v>
      </c>
      <c r="AW463" s="1">
        <f ca="1">SUM($U461:AW461)</f>
        <v>21333560.068430655</v>
      </c>
      <c r="AX463" s="1">
        <f ca="1">SUM($U461:AX461)</f>
        <v>21290885.372703936</v>
      </c>
      <c r="AY463" s="1">
        <f ca="1">SUM($U461:AY461)</f>
        <v>21249465.815086827</v>
      </c>
      <c r="AZ463" s="1">
        <f ca="1">SUM($U461:AZ461)</f>
        <v>21209301.395579327</v>
      </c>
      <c r="BA463" s="1">
        <f ca="1">SUM($U461:BA461)</f>
        <v>21170392.114181437</v>
      </c>
      <c r="BB463" s="1">
        <f ca="1">SUM($U461:BB461)</f>
        <v>21132737.970893156</v>
      </c>
      <c r="BC463" s="1">
        <f ca="1">SUM($U461:BC461)</f>
        <v>21096338.965714484</v>
      </c>
      <c r="BD463" s="1">
        <f ca="1">SUM($U461:BD461)</f>
        <v>21061195.098645423</v>
      </c>
      <c r="BE463" s="1">
        <f ca="1">SUM($U461:BE461)</f>
        <v>21027306.36968597</v>
      </c>
    </row>
    <row r="464" spans="1:57" x14ac:dyDescent="0.3">
      <c r="B464" s="1">
        <f>MAX(B$461:B463)+1</f>
        <v>193</v>
      </c>
      <c r="D464" s="1" t="str">
        <f ca="1">INDIRECT($B$1&amp;Items!T$2&amp;$B464)</f>
        <v>CF</v>
      </c>
      <c r="F464" s="1">
        <f ca="1">INDIRECT($B$1&amp;Items!P$2&amp;$B464)</f>
        <v>0</v>
      </c>
      <c r="H464" s="13" t="str">
        <f ca="1">INDIRECT($B$1&amp;Items!M$2&amp;$B464)</f>
        <v>Денежный поток накопительно</v>
      </c>
      <c r="I464" s="13" t="str">
        <f ca="1">IF(INDIRECT($B$1&amp;Items!N$2&amp;$B464)="",H464,INDIRECT($B$1&amp;Items!N$2&amp;$B464))</f>
        <v>Кассовый разрыв</v>
      </c>
      <c r="J464" s="1" t="str">
        <f ca="1">IF(INDIRECT($B$1&amp;Items!O$2&amp;$B464)="",IF(H464&lt;&gt;I464,"  "&amp;I464,I464),"    "&amp;INDIRECT($B$1&amp;Items!O$2&amp;$B464))</f>
        <v xml:space="preserve">  Кассовый разрыв</v>
      </c>
      <c r="S464" s="1">
        <f ca="1">IF(MIN($U463:INDIRECT(ADDRESS((ROW()-1),SUMIFS($1:$1,$5:$5,MAX($5:$5)))))&gt;=0,0,MIN($U463:INDIRECT(ADDRESS((ROW()-1),SUMIFS($1:$1,$5:$5,MAX($5:$5))))))</f>
        <v>-7990853.9970708247</v>
      </c>
    </row>
    <row r="465" spans="1:57" ht="4.95" customHeight="1" x14ac:dyDescent="0.3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3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</row>
    <row r="466" spans="1:57" x14ac:dyDescent="0.3">
      <c r="B466" s="1">
        <f>ROW(Items!A201)</f>
        <v>201</v>
      </c>
      <c r="D466" s="1" t="str">
        <f ca="1">INDIRECT($B$1&amp;Items!T$2&amp;$B466)</f>
        <v>CF(+)</v>
      </c>
      <c r="F466" s="1" t="str">
        <f ca="1">INDIRECT($B$1&amp;Items!P$2&amp;$B466)</f>
        <v>Y</v>
      </c>
      <c r="H466" s="13" t="str">
        <f ca="1">INDIRECT($B$1&amp;Items!M$2&amp;$B466)</f>
        <v>Поступления кредитов</v>
      </c>
      <c r="I466" s="13" t="str">
        <f ca="1">IF(INDIRECT($B$1&amp;Items!N$2&amp;$B466)="",H466,INDIRECT($B$1&amp;Items!N$2&amp;$B466))</f>
        <v>Поступления кредитов</v>
      </c>
      <c r="J466" s="1" t="str">
        <f ca="1">IF(INDIRECT($B$1&amp;Items!O$2&amp;$B466)="",IF(H466&lt;&gt;I466,"  "&amp;I466,I466),"    "&amp;INDIRECT($B$1&amp;Items!O$2&amp;$B466))</f>
        <v xml:space="preserve">    Поступления кредитов</v>
      </c>
      <c r="S466" s="1">
        <f ca="1">SUM($U466:INDIRECT(ADDRESS(ROW(),SUMIFS($1:$1,$5:$5,MAX($5:$5)))))</f>
        <v>10000000</v>
      </c>
      <c r="V466" s="1">
        <f ca="1">SUMIFS(INDIRECT($F$1&amp;$F466&amp;":"&amp;$F466),INDIRECT($F$1&amp;dbP!$D$2&amp;":"&amp;dbP!$D$2),"&gt;="&amp;V$6,INDIRECT($F$1&amp;dbP!$D$2&amp;":"&amp;dbP!$D$2),"&lt;="&amp;V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W466" s="1">
        <f ca="1">SUMIFS(INDIRECT($F$1&amp;$F466&amp;":"&amp;$F466),INDIRECT($F$1&amp;dbP!$D$2&amp;":"&amp;dbP!$D$2),"&gt;="&amp;W$6,INDIRECT($F$1&amp;dbP!$D$2&amp;":"&amp;dbP!$D$2),"&lt;="&amp;W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X466" s="1">
        <f ca="1">SUMIFS(INDIRECT($F$1&amp;$F466&amp;":"&amp;$F466),INDIRECT($F$1&amp;dbP!$D$2&amp;":"&amp;dbP!$D$2),"&gt;="&amp;X$6,INDIRECT($F$1&amp;dbP!$D$2&amp;":"&amp;dbP!$D$2),"&lt;="&amp;X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10000000</v>
      </c>
      <c r="Y466" s="1">
        <f ca="1">SUMIFS(INDIRECT($F$1&amp;$F466&amp;":"&amp;$F466),INDIRECT($F$1&amp;dbP!$D$2&amp;":"&amp;dbP!$D$2),"&gt;="&amp;Y$6,INDIRECT($F$1&amp;dbP!$D$2&amp;":"&amp;dbP!$D$2),"&lt;="&amp;Y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Z466" s="1">
        <f ca="1">SUMIFS(INDIRECT($F$1&amp;$F466&amp;":"&amp;$F466),INDIRECT($F$1&amp;dbP!$D$2&amp;":"&amp;dbP!$D$2),"&gt;="&amp;Z$6,INDIRECT($F$1&amp;dbP!$D$2&amp;":"&amp;dbP!$D$2),"&lt;="&amp;Z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A466" s="1">
        <f ca="1">SUMIFS(INDIRECT($F$1&amp;$F466&amp;":"&amp;$F466),INDIRECT($F$1&amp;dbP!$D$2&amp;":"&amp;dbP!$D$2),"&gt;="&amp;AA$6,INDIRECT($F$1&amp;dbP!$D$2&amp;":"&amp;dbP!$D$2),"&lt;="&amp;AA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B466" s="1">
        <f ca="1">SUMIFS(INDIRECT($F$1&amp;$F466&amp;":"&amp;$F466),INDIRECT($F$1&amp;dbP!$D$2&amp;":"&amp;dbP!$D$2),"&gt;="&amp;AB$6,INDIRECT($F$1&amp;dbP!$D$2&amp;":"&amp;dbP!$D$2),"&lt;="&amp;AB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C466" s="1">
        <f ca="1">SUMIFS(INDIRECT($F$1&amp;$F466&amp;":"&amp;$F466),INDIRECT($F$1&amp;dbP!$D$2&amp;":"&amp;dbP!$D$2),"&gt;="&amp;AC$6,INDIRECT($F$1&amp;dbP!$D$2&amp;":"&amp;dbP!$D$2),"&lt;="&amp;AC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D466" s="1">
        <f ca="1">SUMIFS(INDIRECT($F$1&amp;$F466&amp;":"&amp;$F466),INDIRECT($F$1&amp;dbP!$D$2&amp;":"&amp;dbP!$D$2),"&gt;="&amp;AD$6,INDIRECT($F$1&amp;dbP!$D$2&amp;":"&amp;dbP!$D$2),"&lt;="&amp;AD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E466" s="1">
        <f ca="1">SUMIFS(INDIRECT($F$1&amp;$F466&amp;":"&amp;$F466),INDIRECT($F$1&amp;dbP!$D$2&amp;":"&amp;dbP!$D$2),"&gt;="&amp;AE$6,INDIRECT($F$1&amp;dbP!$D$2&amp;":"&amp;dbP!$D$2),"&lt;="&amp;AE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F466" s="1">
        <f ca="1">SUMIFS(INDIRECT($F$1&amp;$F466&amp;":"&amp;$F466),INDIRECT($F$1&amp;dbP!$D$2&amp;":"&amp;dbP!$D$2),"&gt;="&amp;AF$6,INDIRECT($F$1&amp;dbP!$D$2&amp;":"&amp;dbP!$D$2),"&lt;="&amp;AF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G466" s="1">
        <f ca="1">SUMIFS(INDIRECT($F$1&amp;$F466&amp;":"&amp;$F466),INDIRECT($F$1&amp;dbP!$D$2&amp;":"&amp;dbP!$D$2),"&gt;="&amp;AG$6,INDIRECT($F$1&amp;dbP!$D$2&amp;":"&amp;dbP!$D$2),"&lt;="&amp;AG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H466" s="1">
        <f ca="1">SUMIFS(INDIRECT($F$1&amp;$F466&amp;":"&amp;$F466),INDIRECT($F$1&amp;dbP!$D$2&amp;":"&amp;dbP!$D$2),"&gt;="&amp;AH$6,INDIRECT($F$1&amp;dbP!$D$2&amp;":"&amp;dbP!$D$2),"&lt;="&amp;AH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I466" s="1">
        <f ca="1">SUMIFS(INDIRECT($F$1&amp;$F466&amp;":"&amp;$F466),INDIRECT($F$1&amp;dbP!$D$2&amp;":"&amp;dbP!$D$2),"&gt;="&amp;AI$6,INDIRECT($F$1&amp;dbP!$D$2&amp;":"&amp;dbP!$D$2),"&lt;="&amp;AI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J466" s="1">
        <f ca="1">SUMIFS(INDIRECT($F$1&amp;$F466&amp;":"&amp;$F466),INDIRECT($F$1&amp;dbP!$D$2&amp;":"&amp;dbP!$D$2),"&gt;="&amp;AJ$6,INDIRECT($F$1&amp;dbP!$D$2&amp;":"&amp;dbP!$D$2),"&lt;="&amp;AJ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K466" s="1">
        <f ca="1">SUMIFS(INDIRECT($F$1&amp;$F466&amp;":"&amp;$F466),INDIRECT($F$1&amp;dbP!$D$2&amp;":"&amp;dbP!$D$2),"&gt;="&amp;AK$6,INDIRECT($F$1&amp;dbP!$D$2&amp;":"&amp;dbP!$D$2),"&lt;="&amp;AK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L466" s="1">
        <f ca="1">SUMIFS(INDIRECT($F$1&amp;$F466&amp;":"&amp;$F466),INDIRECT($F$1&amp;dbP!$D$2&amp;":"&amp;dbP!$D$2),"&gt;="&amp;AL$6,INDIRECT($F$1&amp;dbP!$D$2&amp;":"&amp;dbP!$D$2),"&lt;="&amp;AL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M466" s="1">
        <f ca="1">SUMIFS(INDIRECT($F$1&amp;$F466&amp;":"&amp;$F466),INDIRECT($F$1&amp;dbP!$D$2&amp;":"&amp;dbP!$D$2),"&gt;="&amp;AM$6,INDIRECT($F$1&amp;dbP!$D$2&amp;":"&amp;dbP!$D$2),"&lt;="&amp;AM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N466" s="1">
        <f ca="1">SUMIFS(INDIRECT($F$1&amp;$F466&amp;":"&amp;$F466),INDIRECT($F$1&amp;dbP!$D$2&amp;":"&amp;dbP!$D$2),"&gt;="&amp;AN$6,INDIRECT($F$1&amp;dbP!$D$2&amp;":"&amp;dbP!$D$2),"&lt;="&amp;AN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O466" s="1">
        <f ca="1">SUMIFS(INDIRECT($F$1&amp;$F466&amp;":"&amp;$F466),INDIRECT($F$1&amp;dbP!$D$2&amp;":"&amp;dbP!$D$2),"&gt;="&amp;AO$6,INDIRECT($F$1&amp;dbP!$D$2&amp;":"&amp;dbP!$D$2),"&lt;="&amp;AO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P466" s="1">
        <f ca="1">SUMIFS(INDIRECT($F$1&amp;$F466&amp;":"&amp;$F466),INDIRECT($F$1&amp;dbP!$D$2&amp;":"&amp;dbP!$D$2),"&gt;="&amp;AP$6,INDIRECT($F$1&amp;dbP!$D$2&amp;":"&amp;dbP!$D$2),"&lt;="&amp;AP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Q466" s="1">
        <f ca="1">SUMIFS(INDIRECT($F$1&amp;$F466&amp;":"&amp;$F466),INDIRECT($F$1&amp;dbP!$D$2&amp;":"&amp;dbP!$D$2),"&gt;="&amp;AQ$6,INDIRECT($F$1&amp;dbP!$D$2&amp;":"&amp;dbP!$D$2),"&lt;="&amp;AQ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R466" s="1">
        <f ca="1">SUMIFS(INDIRECT($F$1&amp;$F466&amp;":"&amp;$F466),INDIRECT($F$1&amp;dbP!$D$2&amp;":"&amp;dbP!$D$2),"&gt;="&amp;AR$6,INDIRECT($F$1&amp;dbP!$D$2&amp;":"&amp;dbP!$D$2),"&lt;="&amp;AR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S466" s="1">
        <f ca="1">SUMIFS(INDIRECT($F$1&amp;$F466&amp;":"&amp;$F466),INDIRECT($F$1&amp;dbP!$D$2&amp;":"&amp;dbP!$D$2),"&gt;="&amp;AS$6,INDIRECT($F$1&amp;dbP!$D$2&amp;":"&amp;dbP!$D$2),"&lt;="&amp;AS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T466" s="1">
        <f ca="1">SUMIFS(INDIRECT($F$1&amp;$F466&amp;":"&amp;$F466),INDIRECT($F$1&amp;dbP!$D$2&amp;":"&amp;dbP!$D$2),"&gt;="&amp;AT$6,INDIRECT($F$1&amp;dbP!$D$2&amp;":"&amp;dbP!$D$2),"&lt;="&amp;AT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U466" s="1">
        <f ca="1">SUMIFS(INDIRECT($F$1&amp;$F466&amp;":"&amp;$F466),INDIRECT($F$1&amp;dbP!$D$2&amp;":"&amp;dbP!$D$2),"&gt;="&amp;AU$6,INDIRECT($F$1&amp;dbP!$D$2&amp;":"&amp;dbP!$D$2),"&lt;="&amp;AU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V466" s="1">
        <f ca="1">SUMIFS(INDIRECT($F$1&amp;$F466&amp;":"&amp;$F466),INDIRECT($F$1&amp;dbP!$D$2&amp;":"&amp;dbP!$D$2),"&gt;="&amp;AV$6,INDIRECT($F$1&amp;dbP!$D$2&amp;":"&amp;dbP!$D$2),"&lt;="&amp;AV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W466" s="1">
        <f ca="1">SUMIFS(INDIRECT($F$1&amp;$F466&amp;":"&amp;$F466),INDIRECT($F$1&amp;dbP!$D$2&amp;":"&amp;dbP!$D$2),"&gt;="&amp;AW$6,INDIRECT($F$1&amp;dbP!$D$2&amp;":"&amp;dbP!$D$2),"&lt;="&amp;AW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X466" s="1">
        <f ca="1">SUMIFS(INDIRECT($F$1&amp;$F466&amp;":"&amp;$F466),INDIRECT($F$1&amp;dbP!$D$2&amp;":"&amp;dbP!$D$2),"&gt;="&amp;AX$6,INDIRECT($F$1&amp;dbP!$D$2&amp;":"&amp;dbP!$D$2),"&lt;="&amp;AX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Y466" s="1">
        <f ca="1">SUMIFS(INDIRECT($F$1&amp;$F466&amp;":"&amp;$F466),INDIRECT($F$1&amp;dbP!$D$2&amp;":"&amp;dbP!$D$2),"&gt;="&amp;AY$6,INDIRECT($F$1&amp;dbP!$D$2&amp;":"&amp;dbP!$D$2),"&lt;="&amp;AY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AZ466" s="1">
        <f ca="1">SUMIFS(INDIRECT($F$1&amp;$F466&amp;":"&amp;$F466),INDIRECT($F$1&amp;dbP!$D$2&amp;":"&amp;dbP!$D$2),"&gt;="&amp;AZ$6,INDIRECT($F$1&amp;dbP!$D$2&amp;":"&amp;dbP!$D$2),"&lt;="&amp;AZ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A466" s="1">
        <f ca="1">SUMIFS(INDIRECT($F$1&amp;$F466&amp;":"&amp;$F466),INDIRECT($F$1&amp;dbP!$D$2&amp;":"&amp;dbP!$D$2),"&gt;="&amp;BA$6,INDIRECT($F$1&amp;dbP!$D$2&amp;":"&amp;dbP!$D$2),"&lt;="&amp;BA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B466" s="1">
        <f ca="1">SUMIFS(INDIRECT($F$1&amp;$F466&amp;":"&amp;$F466),INDIRECT($F$1&amp;dbP!$D$2&amp;":"&amp;dbP!$D$2),"&gt;="&amp;BB$6,INDIRECT($F$1&amp;dbP!$D$2&amp;":"&amp;dbP!$D$2),"&lt;="&amp;BB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C466" s="1">
        <f ca="1">SUMIFS(INDIRECT($F$1&amp;$F466&amp;":"&amp;$F466),INDIRECT($F$1&amp;dbP!$D$2&amp;":"&amp;dbP!$D$2),"&gt;="&amp;BC$6,INDIRECT($F$1&amp;dbP!$D$2&amp;":"&amp;dbP!$D$2),"&lt;="&amp;BC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D466" s="1">
        <f ca="1">SUMIFS(INDIRECT($F$1&amp;$F466&amp;":"&amp;$F466),INDIRECT($F$1&amp;dbP!$D$2&amp;":"&amp;dbP!$D$2),"&gt;="&amp;BD$6,INDIRECT($F$1&amp;dbP!$D$2&amp;":"&amp;dbP!$D$2),"&lt;="&amp;BD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  <c r="BE466" s="1">
        <f ca="1">SUMIFS(INDIRECT($F$1&amp;$F466&amp;":"&amp;$F466),INDIRECT($F$1&amp;dbP!$D$2&amp;":"&amp;dbP!$D$2),"&gt;="&amp;BE$6,INDIRECT($F$1&amp;dbP!$D$2&amp;":"&amp;dbP!$D$2),"&lt;="&amp;BE$7,INDIRECT($F$1&amp;dbP!$O$2&amp;":"&amp;dbP!$O$2),$H466,INDIRECT($F$1&amp;dbP!$P$2&amp;":"&amp;dbP!$P$2),IF($I466=$J466,"*",$I466),INDIRECT($F$1&amp;dbP!$Q$2&amp;":"&amp;dbP!$Q$2),IF(OR($I466=$J466,"  "&amp;$I466=$J466),"*",RIGHT($J466,LEN($J466)-4)),INDIRECT($F$1&amp;dbP!$AC$2&amp;":"&amp;dbP!$AC$2),RepP!$J$3)</f>
        <v>0</v>
      </c>
    </row>
    <row r="467" spans="1:57" x14ac:dyDescent="0.3">
      <c r="B467" s="1">
        <f>MAX(B$466:B466)+1</f>
        <v>202</v>
      </c>
      <c r="D467" s="1" t="str">
        <f ca="1">INDIRECT($B$1&amp;Items!T$2&amp;$B467)</f>
        <v>CF(-)</v>
      </c>
      <c r="F467" s="1" t="str">
        <f ca="1">INDIRECT($B$1&amp;Items!P$2&amp;$B467)</f>
        <v>AA</v>
      </c>
      <c r="H467" s="13" t="str">
        <f ca="1">INDIRECT($B$1&amp;Items!M$2&amp;$B467)</f>
        <v>Возврат тела кредитов</v>
      </c>
      <c r="I467" s="13" t="str">
        <f ca="1">IF(INDIRECT($B$1&amp;Items!N$2&amp;$B467)="",H467,INDIRECT($B$1&amp;Items!N$2&amp;$B467))</f>
        <v>Возврат тела кредитов</v>
      </c>
      <c r="J467" s="1" t="str">
        <f ca="1">IF(INDIRECT($B$1&amp;Items!O$2&amp;$B467)="",IF(H467&lt;&gt;I467,"  "&amp;I467,I467),"    "&amp;INDIRECT($B$1&amp;Items!O$2&amp;$B467))</f>
        <v xml:space="preserve">    Возврат тела кредитов</v>
      </c>
      <c r="S467" s="1">
        <f ca="1">SUM($U467:INDIRECT(ADDRESS(ROW(),SUMIFS($1:$1,$5:$5,MAX($5:$5)))))</f>
        <v>10000000</v>
      </c>
      <c r="V467" s="1">
        <f ca="1">SUMIFS(INDIRECT($F$1&amp;$F467&amp;":"&amp;$F467),INDIRECT($F$1&amp;dbP!$D$2&amp;":"&amp;dbP!$D$2),"&gt;="&amp;V$6,INDIRECT($F$1&amp;dbP!$D$2&amp;":"&amp;dbP!$D$2),"&lt;="&amp;V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W467" s="1">
        <f ca="1">SUMIFS(INDIRECT($F$1&amp;$F467&amp;":"&amp;$F467),INDIRECT($F$1&amp;dbP!$D$2&amp;":"&amp;dbP!$D$2),"&gt;="&amp;W$6,INDIRECT($F$1&amp;dbP!$D$2&amp;":"&amp;dbP!$D$2),"&lt;="&amp;W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X467" s="1">
        <f ca="1">SUMIFS(INDIRECT($F$1&amp;$F467&amp;":"&amp;$F467),INDIRECT($F$1&amp;dbP!$D$2&amp;":"&amp;dbP!$D$2),"&gt;="&amp;X$6,INDIRECT($F$1&amp;dbP!$D$2&amp;":"&amp;dbP!$D$2),"&lt;="&amp;X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Y467" s="1">
        <f ca="1">SUMIFS(INDIRECT($F$1&amp;$F467&amp;":"&amp;$F467),INDIRECT($F$1&amp;dbP!$D$2&amp;":"&amp;dbP!$D$2),"&gt;="&amp;Y$6,INDIRECT($F$1&amp;dbP!$D$2&amp;":"&amp;dbP!$D$2),"&lt;="&amp;Y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Z467" s="1">
        <f ca="1">SUMIFS(INDIRECT($F$1&amp;$F467&amp;":"&amp;$F467),INDIRECT($F$1&amp;dbP!$D$2&amp;":"&amp;dbP!$D$2),"&gt;="&amp;Z$6,INDIRECT($F$1&amp;dbP!$D$2&amp;":"&amp;dbP!$D$2),"&lt;="&amp;Z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A467" s="1">
        <f ca="1">SUMIFS(INDIRECT($F$1&amp;$F467&amp;":"&amp;$F467),INDIRECT($F$1&amp;dbP!$D$2&amp;":"&amp;dbP!$D$2),"&gt;="&amp;AA$6,INDIRECT($F$1&amp;dbP!$D$2&amp;":"&amp;dbP!$D$2),"&lt;="&amp;AA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B467" s="1">
        <f ca="1">SUMIFS(INDIRECT($F$1&amp;$F467&amp;":"&amp;$F467),INDIRECT($F$1&amp;dbP!$D$2&amp;":"&amp;dbP!$D$2),"&gt;="&amp;AB$6,INDIRECT($F$1&amp;dbP!$D$2&amp;":"&amp;dbP!$D$2),"&lt;="&amp;AB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C467" s="1">
        <f ca="1">SUMIFS(INDIRECT($F$1&amp;$F467&amp;":"&amp;$F467),INDIRECT($F$1&amp;dbP!$D$2&amp;":"&amp;dbP!$D$2),"&gt;="&amp;AC$6,INDIRECT($F$1&amp;dbP!$D$2&amp;":"&amp;dbP!$D$2),"&lt;="&amp;AC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D467" s="1">
        <f ca="1">SUMIFS(INDIRECT($F$1&amp;$F467&amp;":"&amp;$F467),INDIRECT($F$1&amp;dbP!$D$2&amp;":"&amp;dbP!$D$2),"&gt;="&amp;AD$6,INDIRECT($F$1&amp;dbP!$D$2&amp;":"&amp;dbP!$D$2),"&lt;="&amp;AD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E467" s="1">
        <f ca="1">SUMIFS(INDIRECT($F$1&amp;$F467&amp;":"&amp;$F467),INDIRECT($F$1&amp;dbP!$D$2&amp;":"&amp;dbP!$D$2),"&gt;="&amp;AE$6,INDIRECT($F$1&amp;dbP!$D$2&amp;":"&amp;dbP!$D$2),"&lt;="&amp;AE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F467" s="1">
        <f ca="1">SUMIFS(INDIRECT($F$1&amp;$F467&amp;":"&amp;$F467),INDIRECT($F$1&amp;dbP!$D$2&amp;":"&amp;dbP!$D$2),"&gt;="&amp;AF$6,INDIRECT($F$1&amp;dbP!$D$2&amp;":"&amp;dbP!$D$2),"&lt;="&amp;AF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G467" s="1">
        <f ca="1">SUMIFS(INDIRECT($F$1&amp;$F467&amp;":"&amp;$F467),INDIRECT($F$1&amp;dbP!$D$2&amp;":"&amp;dbP!$D$2),"&gt;="&amp;AG$6,INDIRECT($F$1&amp;dbP!$D$2&amp;":"&amp;dbP!$D$2),"&lt;="&amp;AG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H467" s="1">
        <f ca="1">SUMIFS(INDIRECT($F$1&amp;$F467&amp;":"&amp;$F467),INDIRECT($F$1&amp;dbP!$D$2&amp;":"&amp;dbP!$D$2),"&gt;="&amp;AH$6,INDIRECT($F$1&amp;dbP!$D$2&amp;":"&amp;dbP!$D$2),"&lt;="&amp;AH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I467" s="1">
        <f ca="1">SUMIFS(INDIRECT($F$1&amp;$F467&amp;":"&amp;$F467),INDIRECT($F$1&amp;dbP!$D$2&amp;":"&amp;dbP!$D$2),"&gt;="&amp;AI$6,INDIRECT($F$1&amp;dbP!$D$2&amp;":"&amp;dbP!$D$2),"&lt;="&amp;AI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J467" s="1">
        <f ca="1">SUMIFS(INDIRECT($F$1&amp;$F467&amp;":"&amp;$F467),INDIRECT($F$1&amp;dbP!$D$2&amp;":"&amp;dbP!$D$2),"&gt;="&amp;AJ$6,INDIRECT($F$1&amp;dbP!$D$2&amp;":"&amp;dbP!$D$2),"&lt;="&amp;AJ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K467" s="1">
        <f ca="1">SUMIFS(INDIRECT($F$1&amp;$F467&amp;":"&amp;$F467),INDIRECT($F$1&amp;dbP!$D$2&amp;":"&amp;dbP!$D$2),"&gt;="&amp;AK$6,INDIRECT($F$1&amp;dbP!$D$2&amp;":"&amp;dbP!$D$2),"&lt;="&amp;AK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L467" s="1">
        <f ca="1">SUMIFS(INDIRECT($F$1&amp;$F467&amp;":"&amp;$F467),INDIRECT($F$1&amp;dbP!$D$2&amp;":"&amp;dbP!$D$2),"&gt;="&amp;AL$6,INDIRECT($F$1&amp;dbP!$D$2&amp;":"&amp;dbP!$D$2),"&lt;="&amp;AL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M467" s="1">
        <f ca="1">SUMIFS(INDIRECT($F$1&amp;$F467&amp;":"&amp;$F467),INDIRECT($F$1&amp;dbP!$D$2&amp;":"&amp;dbP!$D$2),"&gt;="&amp;AM$6,INDIRECT($F$1&amp;dbP!$D$2&amp;":"&amp;dbP!$D$2),"&lt;="&amp;AM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N467" s="1">
        <f ca="1">SUMIFS(INDIRECT($F$1&amp;$F467&amp;":"&amp;$F467),INDIRECT($F$1&amp;dbP!$D$2&amp;":"&amp;dbP!$D$2),"&gt;="&amp;AN$6,INDIRECT($F$1&amp;dbP!$D$2&amp;":"&amp;dbP!$D$2),"&lt;="&amp;AN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O467" s="1">
        <f ca="1">SUMIFS(INDIRECT($F$1&amp;$F467&amp;":"&amp;$F467),INDIRECT($F$1&amp;dbP!$D$2&amp;":"&amp;dbP!$D$2),"&gt;="&amp;AO$6,INDIRECT($F$1&amp;dbP!$D$2&amp;":"&amp;dbP!$D$2),"&lt;="&amp;AO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P467" s="1">
        <f ca="1">SUMIFS(INDIRECT($F$1&amp;$F467&amp;":"&amp;$F467),INDIRECT($F$1&amp;dbP!$D$2&amp;":"&amp;dbP!$D$2),"&gt;="&amp;AP$6,INDIRECT($F$1&amp;dbP!$D$2&amp;":"&amp;dbP!$D$2),"&lt;="&amp;AP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Q467" s="1">
        <f ca="1">SUMIFS(INDIRECT($F$1&amp;$F467&amp;":"&amp;$F467),INDIRECT($F$1&amp;dbP!$D$2&amp;":"&amp;dbP!$D$2),"&gt;="&amp;AQ$6,INDIRECT($F$1&amp;dbP!$D$2&amp;":"&amp;dbP!$D$2),"&lt;="&amp;AQ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R467" s="1">
        <f ca="1">SUMIFS(INDIRECT($F$1&amp;$F467&amp;":"&amp;$F467),INDIRECT($F$1&amp;dbP!$D$2&amp;":"&amp;dbP!$D$2),"&gt;="&amp;AR$6,INDIRECT($F$1&amp;dbP!$D$2&amp;":"&amp;dbP!$D$2),"&lt;="&amp;AR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S467" s="1">
        <f ca="1">SUMIFS(INDIRECT($F$1&amp;$F467&amp;":"&amp;$F467),INDIRECT($F$1&amp;dbP!$D$2&amp;":"&amp;dbP!$D$2),"&gt;="&amp;AS$6,INDIRECT($F$1&amp;dbP!$D$2&amp;":"&amp;dbP!$D$2),"&lt;="&amp;AS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T467" s="1">
        <f ca="1">SUMIFS(INDIRECT($F$1&amp;$F467&amp;":"&amp;$F467),INDIRECT($F$1&amp;dbP!$D$2&amp;":"&amp;dbP!$D$2),"&gt;="&amp;AT$6,INDIRECT($F$1&amp;dbP!$D$2&amp;":"&amp;dbP!$D$2),"&lt;="&amp;AT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U467" s="1">
        <f ca="1">SUMIFS(INDIRECT($F$1&amp;$F467&amp;":"&amp;$F467),INDIRECT($F$1&amp;dbP!$D$2&amp;":"&amp;dbP!$D$2),"&gt;="&amp;AU$6,INDIRECT($F$1&amp;dbP!$D$2&amp;":"&amp;dbP!$D$2),"&lt;="&amp;AU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416666.66666666669</v>
      </c>
      <c r="AV467" s="1">
        <f ca="1">SUMIFS(INDIRECT($F$1&amp;$F467&amp;":"&amp;$F467),INDIRECT($F$1&amp;dbP!$D$2&amp;":"&amp;dbP!$D$2),"&gt;="&amp;AV$6,INDIRECT($F$1&amp;dbP!$D$2&amp;":"&amp;dbP!$D$2),"&lt;="&amp;AV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W467" s="1">
        <f ca="1">SUMIFS(INDIRECT($F$1&amp;$F467&amp;":"&amp;$F467),INDIRECT($F$1&amp;dbP!$D$2&amp;":"&amp;dbP!$D$2),"&gt;="&amp;AW$6,INDIRECT($F$1&amp;dbP!$D$2&amp;":"&amp;dbP!$D$2),"&lt;="&amp;AW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X467" s="1">
        <f ca="1">SUMIFS(INDIRECT($F$1&amp;$F467&amp;":"&amp;$F467),INDIRECT($F$1&amp;dbP!$D$2&amp;":"&amp;dbP!$D$2),"&gt;="&amp;AX$6,INDIRECT($F$1&amp;dbP!$D$2&amp;":"&amp;dbP!$D$2),"&lt;="&amp;AX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Y467" s="1">
        <f ca="1">SUMIFS(INDIRECT($F$1&amp;$F467&amp;":"&amp;$F467),INDIRECT($F$1&amp;dbP!$D$2&amp;":"&amp;dbP!$D$2),"&gt;="&amp;AY$6,INDIRECT($F$1&amp;dbP!$D$2&amp;":"&amp;dbP!$D$2),"&lt;="&amp;AY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AZ467" s="1">
        <f ca="1">SUMIFS(INDIRECT($F$1&amp;$F467&amp;":"&amp;$F467),INDIRECT($F$1&amp;dbP!$D$2&amp;":"&amp;dbP!$D$2),"&gt;="&amp;AZ$6,INDIRECT($F$1&amp;dbP!$D$2&amp;":"&amp;dbP!$D$2),"&lt;="&amp;AZ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A467" s="1">
        <f ca="1">SUMIFS(INDIRECT($F$1&amp;$F467&amp;":"&amp;$F467),INDIRECT($F$1&amp;dbP!$D$2&amp;":"&amp;dbP!$D$2),"&gt;="&amp;BA$6,INDIRECT($F$1&amp;dbP!$D$2&amp;":"&amp;dbP!$D$2),"&lt;="&amp;BA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B467" s="1">
        <f ca="1">SUMIFS(INDIRECT($F$1&amp;$F467&amp;":"&amp;$F467),INDIRECT($F$1&amp;dbP!$D$2&amp;":"&amp;dbP!$D$2),"&gt;="&amp;BB$6,INDIRECT($F$1&amp;dbP!$D$2&amp;":"&amp;dbP!$D$2),"&lt;="&amp;BB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C467" s="1">
        <f ca="1">SUMIFS(INDIRECT($F$1&amp;$F467&amp;":"&amp;$F467),INDIRECT($F$1&amp;dbP!$D$2&amp;":"&amp;dbP!$D$2),"&gt;="&amp;BC$6,INDIRECT($F$1&amp;dbP!$D$2&amp;":"&amp;dbP!$D$2),"&lt;="&amp;BC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D467" s="1">
        <f ca="1">SUMIFS(INDIRECT($F$1&amp;$F467&amp;":"&amp;$F467),INDIRECT($F$1&amp;dbP!$D$2&amp;":"&amp;dbP!$D$2),"&gt;="&amp;BD$6,INDIRECT($F$1&amp;dbP!$D$2&amp;":"&amp;dbP!$D$2),"&lt;="&amp;BD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  <c r="BE467" s="1">
        <f ca="1">SUMIFS(INDIRECT($F$1&amp;$F467&amp;":"&amp;$F467),INDIRECT($F$1&amp;dbP!$D$2&amp;":"&amp;dbP!$D$2),"&gt;="&amp;BE$6,INDIRECT($F$1&amp;dbP!$D$2&amp;":"&amp;dbP!$D$2),"&lt;="&amp;BE$7,INDIRECT($F$1&amp;dbP!$O$2&amp;":"&amp;dbP!$O$2),$H467,INDIRECT($F$1&amp;dbP!$P$2&amp;":"&amp;dbP!$P$2),IF($I467=$J467,"*",$I467),INDIRECT($F$1&amp;dbP!$Q$2&amp;":"&amp;dbP!$Q$2),IF(OR($I467=$J467,"  "&amp;$I467=$J467),"*",RIGHT($J467,LEN($J467)-4)),INDIRECT($F$1&amp;dbP!$AC$2&amp;":"&amp;dbP!$AC$2),RepP!$J$3)</f>
        <v>0</v>
      </c>
    </row>
    <row r="468" spans="1:57" x14ac:dyDescent="0.3">
      <c r="B468" s="1">
        <f>MAX(B$466:B467)+1</f>
        <v>203</v>
      </c>
      <c r="D468" s="1" t="str">
        <f ca="1">INDIRECT($B$1&amp;Items!T$2&amp;$B468)</f>
        <v>CF(-)</v>
      </c>
      <c r="F468" s="1" t="str">
        <f ca="1">INDIRECT($B$1&amp;Items!P$2&amp;$B468)</f>
        <v>AA</v>
      </c>
      <c r="H468" s="13" t="str">
        <f ca="1">INDIRECT($B$1&amp;Items!M$2&amp;$B468)</f>
        <v>Выплаты %% по кредитам</v>
      </c>
      <c r="I468" s="13" t="str">
        <f ca="1">IF(INDIRECT($B$1&amp;Items!N$2&amp;$B468)="",H468,INDIRECT($B$1&amp;Items!N$2&amp;$B468))</f>
        <v>Выплаты %% по кредитам</v>
      </c>
      <c r="J468" s="1" t="str">
        <f ca="1">IF(INDIRECT($B$1&amp;Items!O$2&amp;$B468)="",IF(H468&lt;&gt;I468,"  "&amp;I468,I468),"    "&amp;INDIRECT($B$1&amp;Items!O$2&amp;$B468))</f>
        <v xml:space="preserve">    Выплаты %% по кредитам</v>
      </c>
      <c r="S468" s="1">
        <f ca="1">SUM($U468:INDIRECT(ADDRESS(ROW(),SUMIFS($1:$1,$5:$5,MAX($5:$5)))))</f>
        <v>2083333.333333333</v>
      </c>
      <c r="V468" s="1">
        <f ca="1">SUMIFS(INDIRECT($F$1&amp;$F468&amp;":"&amp;$F468),INDIRECT($F$1&amp;dbP!$D$2&amp;":"&amp;dbP!$D$2),"&gt;="&amp;V$6,INDIRECT($F$1&amp;dbP!$D$2&amp;":"&amp;dbP!$D$2),"&lt;="&amp;V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W468" s="1">
        <f ca="1">SUMIFS(INDIRECT($F$1&amp;$F468&amp;":"&amp;$F468),INDIRECT($F$1&amp;dbP!$D$2&amp;":"&amp;dbP!$D$2),"&gt;="&amp;W$6,INDIRECT($F$1&amp;dbP!$D$2&amp;":"&amp;dbP!$D$2),"&lt;="&amp;W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X468" s="1">
        <f ca="1">SUMIFS(INDIRECT($F$1&amp;$F468&amp;":"&amp;$F468),INDIRECT($F$1&amp;dbP!$D$2&amp;":"&amp;dbP!$D$2),"&gt;="&amp;X$6,INDIRECT($F$1&amp;dbP!$D$2&amp;":"&amp;dbP!$D$2),"&lt;="&amp;X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Y468" s="1">
        <f ca="1">SUMIFS(INDIRECT($F$1&amp;$F468&amp;":"&amp;$F468),INDIRECT($F$1&amp;dbP!$D$2&amp;":"&amp;dbP!$D$2),"&gt;="&amp;Y$6,INDIRECT($F$1&amp;dbP!$D$2&amp;":"&amp;dbP!$D$2),"&lt;="&amp;Y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Z468" s="1">
        <f ca="1">SUMIFS(INDIRECT($F$1&amp;$F468&amp;":"&amp;$F468),INDIRECT($F$1&amp;dbP!$D$2&amp;":"&amp;dbP!$D$2),"&gt;="&amp;Z$6,INDIRECT($F$1&amp;dbP!$D$2&amp;":"&amp;dbP!$D$2),"&lt;="&amp;Z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479166.66666666663</v>
      </c>
      <c r="AA468" s="1">
        <f ca="1">SUMIFS(INDIRECT($F$1&amp;$F468&amp;":"&amp;$F468),INDIRECT($F$1&amp;dbP!$D$2&amp;":"&amp;dbP!$D$2),"&gt;="&amp;AA$6,INDIRECT($F$1&amp;dbP!$D$2&amp;":"&amp;dbP!$D$2),"&lt;="&amp;AA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B468" s="1">
        <f ca="1">SUMIFS(INDIRECT($F$1&amp;$F468&amp;":"&amp;$F468),INDIRECT($F$1&amp;dbP!$D$2&amp;":"&amp;dbP!$D$2),"&gt;="&amp;AB$6,INDIRECT($F$1&amp;dbP!$D$2&amp;":"&amp;dbP!$D$2),"&lt;="&amp;AB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C468" s="1">
        <f ca="1">SUMIFS(INDIRECT($F$1&amp;$F468&amp;":"&amp;$F468),INDIRECT($F$1&amp;dbP!$D$2&amp;":"&amp;dbP!$D$2),"&gt;="&amp;AC$6,INDIRECT($F$1&amp;dbP!$D$2&amp;":"&amp;dbP!$D$2),"&lt;="&amp;AC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416666.66666666669</v>
      </c>
      <c r="AD468" s="1">
        <f ca="1">SUMIFS(INDIRECT($F$1&amp;$F468&amp;":"&amp;$F468),INDIRECT($F$1&amp;dbP!$D$2&amp;":"&amp;dbP!$D$2),"&gt;="&amp;AD$6,INDIRECT($F$1&amp;dbP!$D$2&amp;":"&amp;dbP!$D$2),"&lt;="&amp;AD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E468" s="1">
        <f ca="1">SUMIFS(INDIRECT($F$1&amp;$F468&amp;":"&amp;$F468),INDIRECT($F$1&amp;dbP!$D$2&amp;":"&amp;dbP!$D$2),"&gt;="&amp;AE$6,INDIRECT($F$1&amp;dbP!$D$2&amp;":"&amp;dbP!$D$2),"&lt;="&amp;AE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F468" s="1">
        <f ca="1">SUMIFS(INDIRECT($F$1&amp;$F468&amp;":"&amp;$F468),INDIRECT($F$1&amp;dbP!$D$2&amp;":"&amp;dbP!$D$2),"&gt;="&amp;AF$6,INDIRECT($F$1&amp;dbP!$D$2&amp;":"&amp;dbP!$D$2),"&lt;="&amp;AF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354166.66666666669</v>
      </c>
      <c r="AG468" s="1">
        <f ca="1">SUMIFS(INDIRECT($F$1&amp;$F468&amp;":"&amp;$F468),INDIRECT($F$1&amp;dbP!$D$2&amp;":"&amp;dbP!$D$2),"&gt;="&amp;AG$6,INDIRECT($F$1&amp;dbP!$D$2&amp;":"&amp;dbP!$D$2),"&lt;="&amp;AG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H468" s="1">
        <f ca="1">SUMIFS(INDIRECT($F$1&amp;$F468&amp;":"&amp;$F468),INDIRECT($F$1&amp;dbP!$D$2&amp;":"&amp;dbP!$D$2),"&gt;="&amp;AH$6,INDIRECT($F$1&amp;dbP!$D$2&amp;":"&amp;dbP!$D$2),"&lt;="&amp;AH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I468" s="1">
        <f ca="1">SUMIFS(INDIRECT($F$1&amp;$F468&amp;":"&amp;$F468),INDIRECT($F$1&amp;dbP!$D$2&amp;":"&amp;dbP!$D$2),"&gt;="&amp;AI$6,INDIRECT($F$1&amp;dbP!$D$2&amp;":"&amp;dbP!$D$2),"&lt;="&amp;AI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291666.66666666669</v>
      </c>
      <c r="AJ468" s="1">
        <f ca="1">SUMIFS(INDIRECT($F$1&amp;$F468&amp;":"&amp;$F468),INDIRECT($F$1&amp;dbP!$D$2&amp;":"&amp;dbP!$D$2),"&gt;="&amp;AJ$6,INDIRECT($F$1&amp;dbP!$D$2&amp;":"&amp;dbP!$D$2),"&lt;="&amp;AJ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K468" s="1">
        <f ca="1">SUMIFS(INDIRECT($F$1&amp;$F468&amp;":"&amp;$F468),INDIRECT($F$1&amp;dbP!$D$2&amp;":"&amp;dbP!$D$2),"&gt;="&amp;AK$6,INDIRECT($F$1&amp;dbP!$D$2&amp;":"&amp;dbP!$D$2),"&lt;="&amp;AK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L468" s="1">
        <f ca="1">SUMIFS(INDIRECT($F$1&amp;$F468&amp;":"&amp;$F468),INDIRECT($F$1&amp;dbP!$D$2&amp;":"&amp;dbP!$D$2),"&gt;="&amp;AL$6,INDIRECT($F$1&amp;dbP!$D$2&amp;":"&amp;dbP!$D$2),"&lt;="&amp;AL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229166.66666666666</v>
      </c>
      <c r="AM468" s="1">
        <f ca="1">SUMIFS(INDIRECT($F$1&amp;$F468&amp;":"&amp;$F468),INDIRECT($F$1&amp;dbP!$D$2&amp;":"&amp;dbP!$D$2),"&gt;="&amp;AM$6,INDIRECT($F$1&amp;dbP!$D$2&amp;":"&amp;dbP!$D$2),"&lt;="&amp;AM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N468" s="1">
        <f ca="1">SUMIFS(INDIRECT($F$1&amp;$F468&amp;":"&amp;$F468),INDIRECT($F$1&amp;dbP!$D$2&amp;":"&amp;dbP!$D$2),"&gt;="&amp;AN$6,INDIRECT($F$1&amp;dbP!$D$2&amp;":"&amp;dbP!$D$2),"&lt;="&amp;AN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O468" s="1">
        <f ca="1">SUMIFS(INDIRECT($F$1&amp;$F468&amp;":"&amp;$F468),INDIRECT($F$1&amp;dbP!$D$2&amp;":"&amp;dbP!$D$2),"&gt;="&amp;AO$6,INDIRECT($F$1&amp;dbP!$D$2&amp;":"&amp;dbP!$D$2),"&lt;="&amp;AO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166666.66666666663</v>
      </c>
      <c r="AP468" s="1">
        <f ca="1">SUMIFS(INDIRECT($F$1&amp;$F468&amp;":"&amp;$F468),INDIRECT($F$1&amp;dbP!$D$2&amp;":"&amp;dbP!$D$2),"&gt;="&amp;AP$6,INDIRECT($F$1&amp;dbP!$D$2&amp;":"&amp;dbP!$D$2),"&lt;="&amp;AP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Q468" s="1">
        <f ca="1">SUMIFS(INDIRECT($F$1&amp;$F468&amp;":"&amp;$F468),INDIRECT($F$1&amp;dbP!$D$2&amp;":"&amp;dbP!$D$2),"&gt;="&amp;AQ$6,INDIRECT($F$1&amp;dbP!$D$2&amp;":"&amp;dbP!$D$2),"&lt;="&amp;AQ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R468" s="1">
        <f ca="1">SUMIFS(INDIRECT($F$1&amp;$F468&amp;":"&amp;$F468),INDIRECT($F$1&amp;dbP!$D$2&amp;":"&amp;dbP!$D$2),"&gt;="&amp;AR$6,INDIRECT($F$1&amp;dbP!$D$2&amp;":"&amp;dbP!$D$2),"&lt;="&amp;AR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104166.66666666656</v>
      </c>
      <c r="AS468" s="1">
        <f ca="1">SUMIFS(INDIRECT($F$1&amp;$F468&amp;":"&amp;$F468),INDIRECT($F$1&amp;dbP!$D$2&amp;":"&amp;dbP!$D$2),"&gt;="&amp;AS$6,INDIRECT($F$1&amp;dbP!$D$2&amp;":"&amp;dbP!$D$2),"&lt;="&amp;AS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T468" s="1">
        <f ca="1">SUMIFS(INDIRECT($F$1&amp;$F468&amp;":"&amp;$F468),INDIRECT($F$1&amp;dbP!$D$2&amp;":"&amp;dbP!$D$2),"&gt;="&amp;AT$6,INDIRECT($F$1&amp;dbP!$D$2&amp;":"&amp;dbP!$D$2),"&lt;="&amp;AT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U468" s="1">
        <f ca="1">SUMIFS(INDIRECT($F$1&amp;$F468&amp;":"&amp;$F468),INDIRECT($F$1&amp;dbP!$D$2&amp;":"&amp;dbP!$D$2),"&gt;="&amp;AU$6,INDIRECT($F$1&amp;dbP!$D$2&amp;":"&amp;dbP!$D$2),"&lt;="&amp;AU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41666.666666666613</v>
      </c>
      <c r="AV468" s="1">
        <f ca="1">SUMIFS(INDIRECT($F$1&amp;$F468&amp;":"&amp;$F468),INDIRECT($F$1&amp;dbP!$D$2&amp;":"&amp;dbP!$D$2),"&gt;="&amp;AV$6,INDIRECT($F$1&amp;dbP!$D$2&amp;":"&amp;dbP!$D$2),"&lt;="&amp;AV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W468" s="1">
        <f ca="1">SUMIFS(INDIRECT($F$1&amp;$F468&amp;":"&amp;$F468),INDIRECT($F$1&amp;dbP!$D$2&amp;":"&amp;dbP!$D$2),"&gt;="&amp;AW$6,INDIRECT($F$1&amp;dbP!$D$2&amp;":"&amp;dbP!$D$2),"&lt;="&amp;AW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X468" s="1">
        <f ca="1">SUMIFS(INDIRECT($F$1&amp;$F468&amp;":"&amp;$F468),INDIRECT($F$1&amp;dbP!$D$2&amp;":"&amp;dbP!$D$2),"&gt;="&amp;AX$6,INDIRECT($F$1&amp;dbP!$D$2&amp;":"&amp;dbP!$D$2),"&lt;="&amp;AX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Y468" s="1">
        <f ca="1">SUMIFS(INDIRECT($F$1&amp;$F468&amp;":"&amp;$F468),INDIRECT($F$1&amp;dbP!$D$2&amp;":"&amp;dbP!$D$2),"&gt;="&amp;AY$6,INDIRECT($F$1&amp;dbP!$D$2&amp;":"&amp;dbP!$D$2),"&lt;="&amp;AY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AZ468" s="1">
        <f ca="1">SUMIFS(INDIRECT($F$1&amp;$F468&amp;":"&amp;$F468),INDIRECT($F$1&amp;dbP!$D$2&amp;":"&amp;dbP!$D$2),"&gt;="&amp;AZ$6,INDIRECT($F$1&amp;dbP!$D$2&amp;":"&amp;dbP!$D$2),"&lt;="&amp;AZ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BA468" s="1">
        <f ca="1">SUMIFS(INDIRECT($F$1&amp;$F468&amp;":"&amp;$F468),INDIRECT($F$1&amp;dbP!$D$2&amp;":"&amp;dbP!$D$2),"&gt;="&amp;BA$6,INDIRECT($F$1&amp;dbP!$D$2&amp;":"&amp;dbP!$D$2),"&lt;="&amp;BA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BB468" s="1">
        <f ca="1">SUMIFS(INDIRECT($F$1&amp;$F468&amp;":"&amp;$F468),INDIRECT($F$1&amp;dbP!$D$2&amp;":"&amp;dbP!$D$2),"&gt;="&amp;BB$6,INDIRECT($F$1&amp;dbP!$D$2&amp;":"&amp;dbP!$D$2),"&lt;="&amp;BB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BC468" s="1">
        <f ca="1">SUMIFS(INDIRECT($F$1&amp;$F468&amp;":"&amp;$F468),INDIRECT($F$1&amp;dbP!$D$2&amp;":"&amp;dbP!$D$2),"&gt;="&amp;BC$6,INDIRECT($F$1&amp;dbP!$D$2&amp;":"&amp;dbP!$D$2),"&lt;="&amp;BC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BD468" s="1">
        <f ca="1">SUMIFS(INDIRECT($F$1&amp;$F468&amp;":"&amp;$F468),INDIRECT($F$1&amp;dbP!$D$2&amp;":"&amp;dbP!$D$2),"&gt;="&amp;BD$6,INDIRECT($F$1&amp;dbP!$D$2&amp;":"&amp;dbP!$D$2),"&lt;="&amp;BD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  <c r="BE468" s="1">
        <f ca="1">SUMIFS(INDIRECT($F$1&amp;$F468&amp;":"&amp;$F468),INDIRECT($F$1&amp;dbP!$D$2&amp;":"&amp;dbP!$D$2),"&gt;="&amp;BE$6,INDIRECT($F$1&amp;dbP!$D$2&amp;":"&amp;dbP!$D$2),"&lt;="&amp;BE$7,INDIRECT($F$1&amp;dbP!$O$2&amp;":"&amp;dbP!$O$2),$H468,INDIRECT($F$1&amp;dbP!$P$2&amp;":"&amp;dbP!$P$2),IF($I468=$J468,"*",$I468),INDIRECT($F$1&amp;dbP!$Q$2&amp;":"&amp;dbP!$Q$2),IF(OR($I468=$J468,"  "&amp;$I468=$J468),"*",RIGHT($J468,LEN($J468)-4)),INDIRECT($F$1&amp;dbP!$AC$2&amp;":"&amp;dbP!$AC$2),RepP!$J$3)</f>
        <v>0</v>
      </c>
    </row>
    <row r="469" spans="1:57" ht="4.95" customHeight="1" x14ac:dyDescent="0.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3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</row>
    <row r="470" spans="1:57" x14ac:dyDescent="0.3">
      <c r="B470" s="1">
        <f>ROW(Items!A191)</f>
        <v>191</v>
      </c>
      <c r="D470" s="1" t="str">
        <f ca="1">INDIRECT($B$1&amp;Items!T$2&amp;$B470)</f>
        <v>CF</v>
      </c>
      <c r="F470" s="1">
        <f ca="1">INDIRECT($B$1&amp;Items!P$2&amp;$B470)</f>
        <v>0</v>
      </c>
      <c r="H470" s="13" t="str">
        <f ca="1">INDIRECT($B$1&amp;Items!M$2&amp;$B470)</f>
        <v>Ден. поток с уч. очередного источника финансир-я</v>
      </c>
      <c r="I470" s="13" t="str">
        <f ca="1">IF(INDIRECT($B$1&amp;Items!N$2&amp;$B470)="",H470,INDIRECT($B$1&amp;Items!N$2&amp;$B470))</f>
        <v>Ден. поток с уч. очередного источника финансир-я</v>
      </c>
      <c r="J470" s="1" t="str">
        <f ca="1">IF(INDIRECT($B$1&amp;Items!O$2&amp;$B470)="",IF(H470&lt;&gt;I470,"  "&amp;I470,I470),"    "&amp;INDIRECT($B$1&amp;Items!O$2&amp;$B470))</f>
        <v>Ден. поток с уч. очередного источника финансир-я</v>
      </c>
      <c r="S470" s="1">
        <f ca="1">SUM($U470:INDIRECT(ADDRESS(ROW(),SUMIFS($1:$1,$5:$5,MAX($5:$5)))))</f>
        <v>18943973.036352634</v>
      </c>
      <c r="V470" s="1">
        <f ca="1">SUMIFS(V$248:V468,$D$248:$D468,Items!$T$11)-SUMIFS(V$248:V468,$D$248:$D468,Items!$T$19)</f>
        <v>2818390.7870461177</v>
      </c>
      <c r="W470" s="1">
        <f ca="1">SUMIFS(W$248:W468,$D$248:$D468,Items!$T$11)-SUMIFS(W$248:W468,$D$248:$D468,Items!$T$19)</f>
        <v>3724464.8675684109</v>
      </c>
      <c r="X470" s="1">
        <f ca="1">SUMIFS(X$248:X468,$D$248:$D468,Items!$T$11)-SUMIFS(X$248:X468,$D$248:$D468,Items!$T$19)</f>
        <v>1288308.8687048554</v>
      </c>
      <c r="Y470" s="1">
        <f ca="1">SUMIFS(Y$248:Y468,$D$248:$D468,Items!$T$11)-SUMIFS(Y$248:Y468,$D$248:$D468,Items!$T$19)</f>
        <v>-6655351.8537235428</v>
      </c>
      <c r="Z470" s="1">
        <f ca="1">SUMIFS(Z$248:Z468,$D$248:$D468,Items!$T$11)-SUMIFS(Z$248:Z468,$D$248:$D468,Items!$T$19)</f>
        <v>21795283.941271376</v>
      </c>
      <c r="AA470" s="1">
        <f ca="1">SUMIFS(AA$248:AA468,$D$248:$D468,Items!$T$11)-SUMIFS(AA$248:AA468,$D$248:$D468,Items!$T$19)</f>
        <v>21707487.932670567</v>
      </c>
      <c r="AB470" s="1">
        <f ca="1">SUMIFS(AB$248:AB468,$D$248:$D468,Items!$T$11)-SUMIFS(AB$248:AB468,$D$248:$D468,Items!$T$19)</f>
        <v>9386735.3974043503</v>
      </c>
      <c r="AC470" s="1">
        <f ca="1">SUMIFS(AC$248:AC468,$D$248:$D468,Items!$T$11)-SUMIFS(AC$248:AC468,$D$248:$D468,Items!$T$19)</f>
        <v>-2419597.4414799782</v>
      </c>
      <c r="AD470" s="1">
        <f ca="1">SUMIFS(AD$248:AD468,$D$248:$D468,Items!$T$11)-SUMIFS(AD$248:AD468,$D$248:$D468,Items!$T$19)</f>
        <v>-1941678.5137488628</v>
      </c>
      <c r="AE470" s="1">
        <f ca="1">SUMIFS(AE$248:AE468,$D$248:$D468,Items!$T$11)-SUMIFS(AE$248:AE468,$D$248:$D468,Items!$T$19)</f>
        <v>-3650451.6107371296</v>
      </c>
      <c r="AF470" s="1">
        <f ca="1">SUMIFS(AF$248:AF468,$D$248:$D468,Items!$T$11)-SUMIFS(AF$248:AF468,$D$248:$D468,Items!$T$19)</f>
        <v>-2026148.8481309349</v>
      </c>
      <c r="AG470" s="1">
        <f ca="1">SUMIFS(AG$248:AG468,$D$248:$D468,Items!$T$11)-SUMIFS(AG$248:AG468,$D$248:$D468,Items!$T$19)</f>
        <v>-2902316.6948718992</v>
      </c>
      <c r="AH470" s="1">
        <f ca="1">SUMIFS(AH$248:AH468,$D$248:$D468,Items!$T$11)-SUMIFS(AH$248:AH468,$D$248:$D468,Items!$T$19)</f>
        <v>-4868296.6403303174</v>
      </c>
      <c r="AI470" s="1">
        <f ca="1">SUMIFS(AI$248:AI468,$D$248:$D468,Items!$T$11)-SUMIFS(AI$248:AI468,$D$248:$D468,Items!$T$19)</f>
        <v>-1506583.6244852925</v>
      </c>
      <c r="AJ470" s="1">
        <f ca="1">SUMIFS(AJ$248:AJ468,$D$248:$D468,Items!$T$11)-SUMIFS(AJ$248:AJ468,$D$248:$D468,Items!$T$19)</f>
        <v>-5182503.390185398</v>
      </c>
      <c r="AK470" s="1">
        <f ca="1">SUMIFS(AK$248:AK468,$D$248:$D468,Items!$T$11)-SUMIFS(AK$248:AK468,$D$248:$D468,Items!$T$19)</f>
        <v>-4994165.4348330582</v>
      </c>
      <c r="AL470" s="1">
        <f ca="1">SUMIFS(AL$248:AL468,$D$248:$D468,Items!$T$11)-SUMIFS(AL$248:AL468,$D$248:$D468,Items!$T$19)</f>
        <v>-704824.82448497531</v>
      </c>
      <c r="AM470" s="1">
        <f ca="1">SUMIFS(AM$248:AM468,$D$248:$D468,Items!$T$11)-SUMIFS(AM$248:AM468,$D$248:$D468,Items!$T$19)</f>
        <v>-474403.01970869926</v>
      </c>
      <c r="AN470" s="1">
        <f ca="1">SUMIFS(AN$248:AN468,$D$248:$D468,Items!$T$11)-SUMIFS(AN$248:AN468,$D$248:$D468,Items!$T$19)</f>
        <v>-473147.88159908983</v>
      </c>
      <c r="AO470" s="1">
        <f ca="1">SUMIFS(AO$248:AO468,$D$248:$D468,Items!$T$11)-SUMIFS(AO$248:AO468,$D$248:$D468,Items!$T$19)</f>
        <v>-638559.41015614709</v>
      </c>
      <c r="AP470" s="1">
        <f ca="1">SUMIFS(AP$248:AP468,$D$248:$D468,Items!$T$11)-SUMIFS(AP$248:AP468,$D$248:$D468,Items!$T$19)</f>
        <v>-469382.46727026161</v>
      </c>
      <c r="AQ470" s="1">
        <f ca="1">SUMIFS(AQ$248:AQ468,$D$248:$D468,Items!$T$11)-SUMIFS(AQ$248:AQ468,$D$248:$D468,Items!$T$19)</f>
        <v>-468127.32916065224</v>
      </c>
      <c r="AR470" s="1">
        <f ca="1">SUMIFS(AR$248:AR468,$D$248:$D468,Items!$T$11)-SUMIFS(AR$248:AR468,$D$248:$D468,Items!$T$19)</f>
        <v>-571038.85771770938</v>
      </c>
      <c r="AS470" s="1">
        <f ca="1">SUMIFS(AS$248:AS468,$D$248:$D468,Items!$T$11)-SUMIFS(AS$248:AS468,$D$248:$D468,Items!$T$19)</f>
        <v>-465617.05294143345</v>
      </c>
      <c r="AT470" s="1">
        <f ca="1">SUMIFS(AT$248:AT468,$D$248:$D468,Items!$T$11)-SUMIFS(AT$248:AT468,$D$248:$D468,Items!$T$19)</f>
        <v>-464361.91483182402</v>
      </c>
      <c r="AU470" s="1">
        <f ca="1">SUMIFS(AU$248:AU468,$D$248:$D468,Items!$T$11)-SUMIFS(AU$248:AU468,$D$248:$D468,Items!$T$19)</f>
        <v>-504773.44338888128</v>
      </c>
      <c r="AV470" s="1">
        <f ca="1">SUMIFS(AV$248:AV468,$D$248:$D468,Items!$T$11)-SUMIFS(AV$248:AV468,$D$248:$D468,Items!$T$19)</f>
        <v>-45184.971945938531</v>
      </c>
      <c r="AW470" s="1">
        <f ca="1">SUMIFS(AW$248:AW468,$D$248:$D468,Items!$T$11)-SUMIFS(AW$248:AW468,$D$248:$D468,Items!$T$19)</f>
        <v>-43929.833836329133</v>
      </c>
      <c r="AX470" s="1">
        <f ca="1">SUMIFS(AX$248:AX468,$D$248:$D468,Items!$T$11)-SUMIFS(AX$248:AX468,$D$248:$D468,Items!$T$19)</f>
        <v>-42674.695726719721</v>
      </c>
      <c r="AY470" s="1">
        <f ca="1">SUMIFS(AY$248:AY468,$D$248:$D468,Items!$T$11)-SUMIFS(AY$248:AY468,$D$248:$D468,Items!$T$19)</f>
        <v>-41419.557617110317</v>
      </c>
      <c r="AZ470" s="1">
        <f ca="1">SUMIFS(AZ$248:AZ468,$D$248:$D468,Items!$T$11)-SUMIFS(AZ$248:AZ468,$D$248:$D468,Items!$T$19)</f>
        <v>-40164.419507500912</v>
      </c>
      <c r="BA470" s="1">
        <f ca="1">SUMIFS(BA$248:BA468,$D$248:$D468,Items!$T$11)-SUMIFS(BA$248:BA468,$D$248:$D468,Items!$T$19)</f>
        <v>-38909.281397891515</v>
      </c>
      <c r="BB470" s="1">
        <f ca="1">SUMIFS(BB$248:BB468,$D$248:$D468,Items!$T$11)-SUMIFS(BB$248:BB468,$D$248:$D468,Items!$T$19)</f>
        <v>-37654.143288282103</v>
      </c>
      <c r="BC470" s="1">
        <f ca="1">SUMIFS(BC$248:BC468,$D$248:$D468,Items!$T$11)-SUMIFS(BC$248:BC468,$D$248:$D468,Items!$T$19)</f>
        <v>-36399.005178672705</v>
      </c>
      <c r="BD470" s="1">
        <f ca="1">SUMIFS(BD$248:BD468,$D$248:$D468,Items!$T$11)-SUMIFS(BD$248:BD468,$D$248:$D468,Items!$T$19)</f>
        <v>-35143.867069063301</v>
      </c>
      <c r="BE470" s="1">
        <f ca="1">SUMIFS(BE$248:BE468,$D$248:$D468,Items!$T$11)-SUMIFS(BE$248:BE468,$D$248:$D468,Items!$T$19)</f>
        <v>-33888.728959453896</v>
      </c>
    </row>
    <row r="471" spans="1:57" ht="4.95" customHeight="1" x14ac:dyDescent="0.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3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</row>
    <row r="472" spans="1:57" x14ac:dyDescent="0.3">
      <c r="B472" s="1">
        <f>MAX(B$470:B471)+1</f>
        <v>192</v>
      </c>
      <c r="D472" s="1" t="str">
        <f ca="1">INDIRECT($B$1&amp;Items!T$2&amp;$B472)</f>
        <v>CF</v>
      </c>
      <c r="F472" s="1">
        <f ca="1">INDIRECT($B$1&amp;Items!P$2&amp;$B472)</f>
        <v>0</v>
      </c>
      <c r="H472" s="13" t="str">
        <f ca="1">INDIRECT($B$1&amp;Items!M$2&amp;$B472)</f>
        <v>Денежный поток накопительно</v>
      </c>
      <c r="I472" s="13" t="str">
        <f ca="1">IF(INDIRECT($B$1&amp;Items!N$2&amp;$B472)="",H472,INDIRECT($B$1&amp;Items!N$2&amp;$B472))</f>
        <v>Денежный поток накопительно</v>
      </c>
      <c r="J472" s="1" t="str">
        <f ca="1">IF(INDIRECT($B$1&amp;Items!O$2&amp;$B472)="",IF(H472&lt;&gt;I472,"  "&amp;I472,I472),"    "&amp;INDIRECT($B$1&amp;Items!O$2&amp;$B472))</f>
        <v>Денежный поток накопительно</v>
      </c>
      <c r="S472" s="1">
        <f ca="1">INDIRECT(ADDRESS(ROW(),SUMIFS($1:$1,$5:$5,MAX($5:$5))))</f>
        <v>18943973.036352634</v>
      </c>
      <c r="V472" s="1">
        <f ca="1">SUM($U470:V470)</f>
        <v>2818390.7870461177</v>
      </c>
      <c r="W472" s="1">
        <f ca="1">SUM($U470:W470)</f>
        <v>6542855.6546145286</v>
      </c>
      <c r="X472" s="1">
        <f ca="1">SUM($U470:X470)</f>
        <v>7831164.5233193841</v>
      </c>
      <c r="Y472" s="1">
        <f ca="1">SUM($U470:Y470)</f>
        <v>1175812.6695958413</v>
      </c>
      <c r="Z472" s="1">
        <f ca="1">SUM($U470:Z470)</f>
        <v>22971096.610867217</v>
      </c>
      <c r="AA472" s="1">
        <f ca="1">SUM($U470:AA470)</f>
        <v>44678584.543537781</v>
      </c>
      <c r="AB472" s="1">
        <f ca="1">SUM($U470:AB470)</f>
        <v>54065319.940942131</v>
      </c>
      <c r="AC472" s="1">
        <f ca="1">SUM($U470:AC470)</f>
        <v>51645722.49946215</v>
      </c>
      <c r="AD472" s="1">
        <f ca="1">SUM($U470:AD470)</f>
        <v>49704043.985713288</v>
      </c>
      <c r="AE472" s="1">
        <f ca="1">SUM($U470:AE470)</f>
        <v>46053592.374976158</v>
      </c>
      <c r="AF472" s="1">
        <f ca="1">SUM($U470:AF470)</f>
        <v>44027443.526845224</v>
      </c>
      <c r="AG472" s="1">
        <f ca="1">SUM($U470:AG470)</f>
        <v>41125126.831973322</v>
      </c>
      <c r="AH472" s="1">
        <f ca="1">SUM($U470:AH470)</f>
        <v>36256830.191643007</v>
      </c>
      <c r="AI472" s="1">
        <f ca="1">SUM($U470:AI470)</f>
        <v>34750246.567157716</v>
      </c>
      <c r="AJ472" s="1">
        <f ca="1">SUM($U470:AJ470)</f>
        <v>29567743.176972318</v>
      </c>
      <c r="AK472" s="1">
        <f ca="1">SUM($U470:AK470)</f>
        <v>24573577.742139261</v>
      </c>
      <c r="AL472" s="1">
        <f ca="1">SUM($U470:AL470)</f>
        <v>23868752.917654287</v>
      </c>
      <c r="AM472" s="1">
        <f ca="1">SUM($U470:AM470)</f>
        <v>23394349.897945587</v>
      </c>
      <c r="AN472" s="1">
        <f ca="1">SUM($U470:AN470)</f>
        <v>22921202.016346496</v>
      </c>
      <c r="AO472" s="1">
        <f ca="1">SUM($U470:AO470)</f>
        <v>22282642.60619035</v>
      </c>
      <c r="AP472" s="1">
        <f ca="1">SUM($U470:AP470)</f>
        <v>21813260.138920087</v>
      </c>
      <c r="AQ472" s="1">
        <f ca="1">SUM($U470:AQ470)</f>
        <v>21345132.809759434</v>
      </c>
      <c r="AR472" s="1">
        <f ca="1">SUM($U470:AR470)</f>
        <v>20774093.952041727</v>
      </c>
      <c r="AS472" s="1">
        <f ca="1">SUM($U470:AS470)</f>
        <v>20308476.899100292</v>
      </c>
      <c r="AT472" s="1">
        <f ca="1">SUM($U470:AT470)</f>
        <v>19844114.984268468</v>
      </c>
      <c r="AU472" s="1">
        <f ca="1">SUM($U470:AU470)</f>
        <v>19339341.540879585</v>
      </c>
      <c r="AV472" s="1">
        <f ca="1">SUM($U470:AV470)</f>
        <v>19294156.568933647</v>
      </c>
      <c r="AW472" s="1">
        <f ca="1">SUM($U470:AW470)</f>
        <v>19250226.735097319</v>
      </c>
      <c r="AX472" s="1">
        <f ca="1">SUM($U470:AX470)</f>
        <v>19207552.0393706</v>
      </c>
      <c r="AY472" s="1">
        <f ca="1">SUM($U470:AY470)</f>
        <v>19166132.481753491</v>
      </c>
      <c r="AZ472" s="1">
        <f ca="1">SUM($U470:AZ470)</f>
        <v>19125968.062245991</v>
      </c>
      <c r="BA472" s="1">
        <f ca="1">SUM($U470:BA470)</f>
        <v>19087058.780848101</v>
      </c>
      <c r="BB472" s="1">
        <f ca="1">SUM($U470:BB470)</f>
        <v>19049404.63755982</v>
      </c>
      <c r="BC472" s="1">
        <f ca="1">SUM($U470:BC470)</f>
        <v>19013005.632381149</v>
      </c>
      <c r="BD472" s="1">
        <f ca="1">SUM($U470:BD470)</f>
        <v>18977861.765312087</v>
      </c>
      <c r="BE472" s="1">
        <f ca="1">SUM($U470:BE470)</f>
        <v>18943973.036352634</v>
      </c>
    </row>
    <row r="473" spans="1:57" x14ac:dyDescent="0.3">
      <c r="B473" s="1">
        <f>MAX(B$470:B472)+1</f>
        <v>193</v>
      </c>
      <c r="D473" s="1" t="str">
        <f ca="1">INDIRECT($B$1&amp;Items!T$2&amp;$B473)</f>
        <v>CF</v>
      </c>
      <c r="F473" s="1">
        <f ca="1">INDIRECT($B$1&amp;Items!P$2&amp;$B473)</f>
        <v>0</v>
      </c>
      <c r="H473" s="13" t="str">
        <f ca="1">INDIRECT($B$1&amp;Items!M$2&amp;$B473)</f>
        <v>Денежный поток накопительно</v>
      </c>
      <c r="I473" s="13" t="str">
        <f ca="1">IF(INDIRECT($B$1&amp;Items!N$2&amp;$B473)="",H473,INDIRECT($B$1&amp;Items!N$2&amp;$B473))</f>
        <v>Кассовый разрыв</v>
      </c>
      <c r="J473" s="1" t="str">
        <f ca="1">IF(INDIRECT($B$1&amp;Items!O$2&amp;$B473)="",IF(H473&lt;&gt;I473,"  "&amp;I473,I473),"    "&amp;INDIRECT($B$1&amp;Items!O$2&amp;$B473))</f>
        <v xml:space="preserve">  Кассовый разрыв</v>
      </c>
      <c r="S473" s="1">
        <f ca="1">IF(MIN($U472:INDIRECT(ADDRESS((ROW()-1),SUMIFS($1:$1,$5:$5,MAX($5:$5)))))&gt;=0,0,MIN($U472:INDIRECT(ADDRESS((ROW()-1),SUMIFS($1:$1,$5:$5,MAX($5:$5))))))</f>
        <v>0</v>
      </c>
    </row>
    <row r="474" spans="1:57" ht="4.95" customHeight="1" x14ac:dyDescent="0.3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3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</row>
    <row r="475" spans="1:57" x14ac:dyDescent="0.3">
      <c r="B475" s="1">
        <f>ROW(Items!A204)</f>
        <v>204</v>
      </c>
      <c r="D475" s="1" t="str">
        <f ca="1">INDIRECT($B$1&amp;Items!T$2&amp;$B475)</f>
        <v>CF(+)</v>
      </c>
      <c r="F475" s="1" t="str">
        <f ca="1">INDIRECT($B$1&amp;Items!P$2&amp;$B475)</f>
        <v>Y</v>
      </c>
      <c r="H475" s="13" t="str">
        <f ca="1">INDIRECT($B$1&amp;Items!M$2&amp;$B475)</f>
        <v>Поступления займов</v>
      </c>
      <c r="I475" s="13" t="str">
        <f ca="1">IF(INDIRECT($B$1&amp;Items!N$2&amp;$B475)="",H475,INDIRECT($B$1&amp;Items!N$2&amp;$B475))</f>
        <v>Поступления займов</v>
      </c>
      <c r="J475" s="1" t="str">
        <f ca="1">IF(INDIRECT($B$1&amp;Items!O$2&amp;$B475)="",IF(H475&lt;&gt;I475,"  "&amp;I475,I475),"    "&amp;INDIRECT($B$1&amp;Items!O$2&amp;$B475))</f>
        <v xml:space="preserve">    Поступления займов</v>
      </c>
      <c r="S475" s="1">
        <f ca="1">SUM($U475:INDIRECT(ADDRESS(ROW(),SUMIFS($1:$1,$5:$5,MAX($5:$5)))))</f>
        <v>0</v>
      </c>
      <c r="V475" s="1">
        <f ca="1">SUMIFS(INDIRECT($F$1&amp;$F475&amp;":"&amp;$F475),INDIRECT($F$1&amp;dbP!$D$2&amp;":"&amp;dbP!$D$2),"&gt;="&amp;V$6,INDIRECT($F$1&amp;dbP!$D$2&amp;":"&amp;dbP!$D$2),"&lt;="&amp;V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W475" s="1">
        <f ca="1">SUMIFS(INDIRECT($F$1&amp;$F475&amp;":"&amp;$F475),INDIRECT($F$1&amp;dbP!$D$2&amp;":"&amp;dbP!$D$2),"&gt;="&amp;W$6,INDIRECT($F$1&amp;dbP!$D$2&amp;":"&amp;dbP!$D$2),"&lt;="&amp;W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X475" s="1">
        <f ca="1">SUMIFS(INDIRECT($F$1&amp;$F475&amp;":"&amp;$F475),INDIRECT($F$1&amp;dbP!$D$2&amp;":"&amp;dbP!$D$2),"&gt;="&amp;X$6,INDIRECT($F$1&amp;dbP!$D$2&amp;":"&amp;dbP!$D$2),"&lt;="&amp;X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Y475" s="1">
        <f ca="1">SUMIFS(INDIRECT($F$1&amp;$F475&amp;":"&amp;$F475),INDIRECT($F$1&amp;dbP!$D$2&amp;":"&amp;dbP!$D$2),"&gt;="&amp;Y$6,INDIRECT($F$1&amp;dbP!$D$2&amp;":"&amp;dbP!$D$2),"&lt;="&amp;Y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Z475" s="1">
        <f ca="1">SUMIFS(INDIRECT($F$1&amp;$F475&amp;":"&amp;$F475),INDIRECT($F$1&amp;dbP!$D$2&amp;":"&amp;dbP!$D$2),"&gt;="&amp;Z$6,INDIRECT($F$1&amp;dbP!$D$2&amp;":"&amp;dbP!$D$2),"&lt;="&amp;Z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A475" s="1">
        <f ca="1">SUMIFS(INDIRECT($F$1&amp;$F475&amp;":"&amp;$F475),INDIRECT($F$1&amp;dbP!$D$2&amp;":"&amp;dbP!$D$2),"&gt;="&amp;AA$6,INDIRECT($F$1&amp;dbP!$D$2&amp;":"&amp;dbP!$D$2),"&lt;="&amp;AA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B475" s="1">
        <f ca="1">SUMIFS(INDIRECT($F$1&amp;$F475&amp;":"&amp;$F475),INDIRECT($F$1&amp;dbP!$D$2&amp;":"&amp;dbP!$D$2),"&gt;="&amp;AB$6,INDIRECT($F$1&amp;dbP!$D$2&amp;":"&amp;dbP!$D$2),"&lt;="&amp;AB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C475" s="1">
        <f ca="1">SUMIFS(INDIRECT($F$1&amp;$F475&amp;":"&amp;$F475),INDIRECT($F$1&amp;dbP!$D$2&amp;":"&amp;dbP!$D$2),"&gt;="&amp;AC$6,INDIRECT($F$1&amp;dbP!$D$2&amp;":"&amp;dbP!$D$2),"&lt;="&amp;AC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D475" s="1">
        <f ca="1">SUMIFS(INDIRECT($F$1&amp;$F475&amp;":"&amp;$F475),INDIRECT($F$1&amp;dbP!$D$2&amp;":"&amp;dbP!$D$2),"&gt;="&amp;AD$6,INDIRECT($F$1&amp;dbP!$D$2&amp;":"&amp;dbP!$D$2),"&lt;="&amp;AD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E475" s="1">
        <f ca="1">SUMIFS(INDIRECT($F$1&amp;$F475&amp;":"&amp;$F475),INDIRECT($F$1&amp;dbP!$D$2&amp;":"&amp;dbP!$D$2),"&gt;="&amp;AE$6,INDIRECT($F$1&amp;dbP!$D$2&amp;":"&amp;dbP!$D$2),"&lt;="&amp;AE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F475" s="1">
        <f ca="1">SUMIFS(INDIRECT($F$1&amp;$F475&amp;":"&amp;$F475),INDIRECT($F$1&amp;dbP!$D$2&amp;":"&amp;dbP!$D$2),"&gt;="&amp;AF$6,INDIRECT($F$1&amp;dbP!$D$2&amp;":"&amp;dbP!$D$2),"&lt;="&amp;AF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G475" s="1">
        <f ca="1">SUMIFS(INDIRECT($F$1&amp;$F475&amp;":"&amp;$F475),INDIRECT($F$1&amp;dbP!$D$2&amp;":"&amp;dbP!$D$2),"&gt;="&amp;AG$6,INDIRECT($F$1&amp;dbP!$D$2&amp;":"&amp;dbP!$D$2),"&lt;="&amp;AG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H475" s="1">
        <f ca="1">SUMIFS(INDIRECT($F$1&amp;$F475&amp;":"&amp;$F475),INDIRECT($F$1&amp;dbP!$D$2&amp;":"&amp;dbP!$D$2),"&gt;="&amp;AH$6,INDIRECT($F$1&amp;dbP!$D$2&amp;":"&amp;dbP!$D$2),"&lt;="&amp;AH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I475" s="1">
        <f ca="1">SUMIFS(INDIRECT($F$1&amp;$F475&amp;":"&amp;$F475),INDIRECT($F$1&amp;dbP!$D$2&amp;":"&amp;dbP!$D$2),"&gt;="&amp;AI$6,INDIRECT($F$1&amp;dbP!$D$2&amp;":"&amp;dbP!$D$2),"&lt;="&amp;AI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J475" s="1">
        <f ca="1">SUMIFS(INDIRECT($F$1&amp;$F475&amp;":"&amp;$F475),INDIRECT($F$1&amp;dbP!$D$2&amp;":"&amp;dbP!$D$2),"&gt;="&amp;AJ$6,INDIRECT($F$1&amp;dbP!$D$2&amp;":"&amp;dbP!$D$2),"&lt;="&amp;AJ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K475" s="1">
        <f ca="1">SUMIFS(INDIRECT($F$1&amp;$F475&amp;":"&amp;$F475),INDIRECT($F$1&amp;dbP!$D$2&amp;":"&amp;dbP!$D$2),"&gt;="&amp;AK$6,INDIRECT($F$1&amp;dbP!$D$2&amp;":"&amp;dbP!$D$2),"&lt;="&amp;AK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L475" s="1">
        <f ca="1">SUMIFS(INDIRECT($F$1&amp;$F475&amp;":"&amp;$F475),INDIRECT($F$1&amp;dbP!$D$2&amp;":"&amp;dbP!$D$2),"&gt;="&amp;AL$6,INDIRECT($F$1&amp;dbP!$D$2&amp;":"&amp;dbP!$D$2),"&lt;="&amp;AL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M475" s="1">
        <f ca="1">SUMIFS(INDIRECT($F$1&amp;$F475&amp;":"&amp;$F475),INDIRECT($F$1&amp;dbP!$D$2&amp;":"&amp;dbP!$D$2),"&gt;="&amp;AM$6,INDIRECT($F$1&amp;dbP!$D$2&amp;":"&amp;dbP!$D$2),"&lt;="&amp;AM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N475" s="1">
        <f ca="1">SUMIFS(INDIRECT($F$1&amp;$F475&amp;":"&amp;$F475),INDIRECT($F$1&amp;dbP!$D$2&amp;":"&amp;dbP!$D$2),"&gt;="&amp;AN$6,INDIRECT($F$1&amp;dbP!$D$2&amp;":"&amp;dbP!$D$2),"&lt;="&amp;AN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O475" s="1">
        <f ca="1">SUMIFS(INDIRECT($F$1&amp;$F475&amp;":"&amp;$F475),INDIRECT($F$1&amp;dbP!$D$2&amp;":"&amp;dbP!$D$2),"&gt;="&amp;AO$6,INDIRECT($F$1&amp;dbP!$D$2&amp;":"&amp;dbP!$D$2),"&lt;="&amp;AO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P475" s="1">
        <f ca="1">SUMIFS(INDIRECT($F$1&amp;$F475&amp;":"&amp;$F475),INDIRECT($F$1&amp;dbP!$D$2&amp;":"&amp;dbP!$D$2),"&gt;="&amp;AP$6,INDIRECT($F$1&amp;dbP!$D$2&amp;":"&amp;dbP!$D$2),"&lt;="&amp;AP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Q475" s="1">
        <f ca="1">SUMIFS(INDIRECT($F$1&amp;$F475&amp;":"&amp;$F475),INDIRECT($F$1&amp;dbP!$D$2&amp;":"&amp;dbP!$D$2),"&gt;="&amp;AQ$6,INDIRECT($F$1&amp;dbP!$D$2&amp;":"&amp;dbP!$D$2),"&lt;="&amp;AQ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R475" s="1">
        <f ca="1">SUMIFS(INDIRECT($F$1&amp;$F475&amp;":"&amp;$F475),INDIRECT($F$1&amp;dbP!$D$2&amp;":"&amp;dbP!$D$2),"&gt;="&amp;AR$6,INDIRECT($F$1&amp;dbP!$D$2&amp;":"&amp;dbP!$D$2),"&lt;="&amp;AR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S475" s="1">
        <f ca="1">SUMIFS(INDIRECT($F$1&amp;$F475&amp;":"&amp;$F475),INDIRECT($F$1&amp;dbP!$D$2&amp;":"&amp;dbP!$D$2),"&gt;="&amp;AS$6,INDIRECT($F$1&amp;dbP!$D$2&amp;":"&amp;dbP!$D$2),"&lt;="&amp;AS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T475" s="1">
        <f ca="1">SUMIFS(INDIRECT($F$1&amp;$F475&amp;":"&amp;$F475),INDIRECT($F$1&amp;dbP!$D$2&amp;":"&amp;dbP!$D$2),"&gt;="&amp;AT$6,INDIRECT($F$1&amp;dbP!$D$2&amp;":"&amp;dbP!$D$2),"&lt;="&amp;AT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U475" s="1">
        <f ca="1">SUMIFS(INDIRECT($F$1&amp;$F475&amp;":"&amp;$F475),INDIRECT($F$1&amp;dbP!$D$2&amp;":"&amp;dbP!$D$2),"&gt;="&amp;AU$6,INDIRECT($F$1&amp;dbP!$D$2&amp;":"&amp;dbP!$D$2),"&lt;="&amp;AU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V475" s="1">
        <f ca="1">SUMIFS(INDIRECT($F$1&amp;$F475&amp;":"&amp;$F475),INDIRECT($F$1&amp;dbP!$D$2&amp;":"&amp;dbP!$D$2),"&gt;="&amp;AV$6,INDIRECT($F$1&amp;dbP!$D$2&amp;":"&amp;dbP!$D$2),"&lt;="&amp;AV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W475" s="1">
        <f ca="1">SUMIFS(INDIRECT($F$1&amp;$F475&amp;":"&amp;$F475),INDIRECT($F$1&amp;dbP!$D$2&amp;":"&amp;dbP!$D$2),"&gt;="&amp;AW$6,INDIRECT($F$1&amp;dbP!$D$2&amp;":"&amp;dbP!$D$2),"&lt;="&amp;AW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X475" s="1">
        <f ca="1">SUMIFS(INDIRECT($F$1&amp;$F475&amp;":"&amp;$F475),INDIRECT($F$1&amp;dbP!$D$2&amp;":"&amp;dbP!$D$2),"&gt;="&amp;AX$6,INDIRECT($F$1&amp;dbP!$D$2&amp;":"&amp;dbP!$D$2),"&lt;="&amp;AX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Y475" s="1">
        <f ca="1">SUMIFS(INDIRECT($F$1&amp;$F475&amp;":"&amp;$F475),INDIRECT($F$1&amp;dbP!$D$2&amp;":"&amp;dbP!$D$2),"&gt;="&amp;AY$6,INDIRECT($F$1&amp;dbP!$D$2&amp;":"&amp;dbP!$D$2),"&lt;="&amp;AY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AZ475" s="1">
        <f ca="1">SUMIFS(INDIRECT($F$1&amp;$F475&amp;":"&amp;$F475),INDIRECT($F$1&amp;dbP!$D$2&amp;":"&amp;dbP!$D$2),"&gt;="&amp;AZ$6,INDIRECT($F$1&amp;dbP!$D$2&amp;":"&amp;dbP!$D$2),"&lt;="&amp;AZ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A475" s="1">
        <f ca="1">SUMIFS(INDIRECT($F$1&amp;$F475&amp;":"&amp;$F475),INDIRECT($F$1&amp;dbP!$D$2&amp;":"&amp;dbP!$D$2),"&gt;="&amp;BA$6,INDIRECT($F$1&amp;dbP!$D$2&amp;":"&amp;dbP!$D$2),"&lt;="&amp;BA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B475" s="1">
        <f ca="1">SUMIFS(INDIRECT($F$1&amp;$F475&amp;":"&amp;$F475),INDIRECT($F$1&amp;dbP!$D$2&amp;":"&amp;dbP!$D$2),"&gt;="&amp;BB$6,INDIRECT($F$1&amp;dbP!$D$2&amp;":"&amp;dbP!$D$2),"&lt;="&amp;BB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C475" s="1">
        <f ca="1">SUMIFS(INDIRECT($F$1&amp;$F475&amp;":"&amp;$F475),INDIRECT($F$1&amp;dbP!$D$2&amp;":"&amp;dbP!$D$2),"&gt;="&amp;BC$6,INDIRECT($F$1&amp;dbP!$D$2&amp;":"&amp;dbP!$D$2),"&lt;="&amp;BC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D475" s="1">
        <f ca="1">SUMIFS(INDIRECT($F$1&amp;$F475&amp;":"&amp;$F475),INDIRECT($F$1&amp;dbP!$D$2&amp;":"&amp;dbP!$D$2),"&gt;="&amp;BD$6,INDIRECT($F$1&amp;dbP!$D$2&amp;":"&amp;dbP!$D$2),"&lt;="&amp;BD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  <c r="BE475" s="1">
        <f ca="1">SUMIFS(INDIRECT($F$1&amp;$F475&amp;":"&amp;$F475),INDIRECT($F$1&amp;dbP!$D$2&amp;":"&amp;dbP!$D$2),"&gt;="&amp;BE$6,INDIRECT($F$1&amp;dbP!$D$2&amp;":"&amp;dbP!$D$2),"&lt;="&amp;BE$7,INDIRECT($F$1&amp;dbP!$O$2&amp;":"&amp;dbP!$O$2),$H475,INDIRECT($F$1&amp;dbP!$P$2&amp;":"&amp;dbP!$P$2),IF($I475=$J475,"*",$I475),INDIRECT($F$1&amp;dbP!$Q$2&amp;":"&amp;dbP!$Q$2),IF(OR($I475=$J475,"  "&amp;$I475=$J475),"*",RIGHT($J475,LEN($J475)-4)),INDIRECT($F$1&amp;dbP!$AC$2&amp;":"&amp;dbP!$AC$2),RepP!$J$3)</f>
        <v>0</v>
      </c>
    </row>
    <row r="476" spans="1:57" x14ac:dyDescent="0.3">
      <c r="B476" s="1">
        <f>MAX(B$466:B475)+1</f>
        <v>205</v>
      </c>
      <c r="D476" s="1" t="str">
        <f ca="1">INDIRECT($B$1&amp;Items!T$2&amp;$B476)</f>
        <v>CF(-)</v>
      </c>
      <c r="F476" s="1" t="str">
        <f ca="1">INDIRECT($B$1&amp;Items!P$2&amp;$B476)</f>
        <v>AA</v>
      </c>
      <c r="H476" s="13" t="str">
        <f ca="1">INDIRECT($B$1&amp;Items!M$2&amp;$B476)</f>
        <v>Возврат займов</v>
      </c>
      <c r="I476" s="13" t="str">
        <f ca="1">IF(INDIRECT($B$1&amp;Items!N$2&amp;$B476)="",H476,INDIRECT($B$1&amp;Items!N$2&amp;$B476))</f>
        <v>Возврат займов</v>
      </c>
      <c r="J476" s="1" t="str">
        <f ca="1">IF(INDIRECT($B$1&amp;Items!O$2&amp;$B476)="",IF(H476&lt;&gt;I476,"  "&amp;I476,I476),"    "&amp;INDIRECT($B$1&amp;Items!O$2&amp;$B476))</f>
        <v xml:space="preserve">    Возврат займов</v>
      </c>
      <c r="S476" s="1">
        <f ca="1">SUM($U476:INDIRECT(ADDRESS(ROW(),SUMIFS($1:$1,$5:$5,MAX($5:$5)))))</f>
        <v>0</v>
      </c>
      <c r="V476" s="1">
        <f ca="1">SUMIFS(INDIRECT($F$1&amp;$F476&amp;":"&amp;$F476),INDIRECT($F$1&amp;dbP!$D$2&amp;":"&amp;dbP!$D$2),"&gt;="&amp;V$6,INDIRECT($F$1&amp;dbP!$D$2&amp;":"&amp;dbP!$D$2),"&lt;="&amp;V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W476" s="1">
        <f ca="1">SUMIFS(INDIRECT($F$1&amp;$F476&amp;":"&amp;$F476),INDIRECT($F$1&amp;dbP!$D$2&amp;":"&amp;dbP!$D$2),"&gt;="&amp;W$6,INDIRECT($F$1&amp;dbP!$D$2&amp;":"&amp;dbP!$D$2),"&lt;="&amp;W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X476" s="1">
        <f ca="1">SUMIFS(INDIRECT($F$1&amp;$F476&amp;":"&amp;$F476),INDIRECT($F$1&amp;dbP!$D$2&amp;":"&amp;dbP!$D$2),"&gt;="&amp;X$6,INDIRECT($F$1&amp;dbP!$D$2&amp;":"&amp;dbP!$D$2),"&lt;="&amp;X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Y476" s="1">
        <f ca="1">SUMIFS(INDIRECT($F$1&amp;$F476&amp;":"&amp;$F476),INDIRECT($F$1&amp;dbP!$D$2&amp;":"&amp;dbP!$D$2),"&gt;="&amp;Y$6,INDIRECT($F$1&amp;dbP!$D$2&amp;":"&amp;dbP!$D$2),"&lt;="&amp;Y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Z476" s="1">
        <f ca="1">SUMIFS(INDIRECT($F$1&amp;$F476&amp;":"&amp;$F476),INDIRECT($F$1&amp;dbP!$D$2&amp;":"&amp;dbP!$D$2),"&gt;="&amp;Z$6,INDIRECT($F$1&amp;dbP!$D$2&amp;":"&amp;dbP!$D$2),"&lt;="&amp;Z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A476" s="1">
        <f ca="1">SUMIFS(INDIRECT($F$1&amp;$F476&amp;":"&amp;$F476),INDIRECT($F$1&amp;dbP!$D$2&amp;":"&amp;dbP!$D$2),"&gt;="&amp;AA$6,INDIRECT($F$1&amp;dbP!$D$2&amp;":"&amp;dbP!$D$2),"&lt;="&amp;AA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B476" s="1">
        <f ca="1">SUMIFS(INDIRECT($F$1&amp;$F476&amp;":"&amp;$F476),INDIRECT($F$1&amp;dbP!$D$2&amp;":"&amp;dbP!$D$2),"&gt;="&amp;AB$6,INDIRECT($F$1&amp;dbP!$D$2&amp;":"&amp;dbP!$D$2),"&lt;="&amp;AB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C476" s="1">
        <f ca="1">SUMIFS(INDIRECT($F$1&amp;$F476&amp;":"&amp;$F476),INDIRECT($F$1&amp;dbP!$D$2&amp;":"&amp;dbP!$D$2),"&gt;="&amp;AC$6,INDIRECT($F$1&amp;dbP!$D$2&amp;":"&amp;dbP!$D$2),"&lt;="&amp;AC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D476" s="1">
        <f ca="1">SUMIFS(INDIRECT($F$1&amp;$F476&amp;":"&amp;$F476),INDIRECT($F$1&amp;dbP!$D$2&amp;":"&amp;dbP!$D$2),"&gt;="&amp;AD$6,INDIRECT($F$1&amp;dbP!$D$2&amp;":"&amp;dbP!$D$2),"&lt;="&amp;AD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E476" s="1">
        <f ca="1">SUMIFS(INDIRECT($F$1&amp;$F476&amp;":"&amp;$F476),INDIRECT($F$1&amp;dbP!$D$2&amp;":"&amp;dbP!$D$2),"&gt;="&amp;AE$6,INDIRECT($F$1&amp;dbP!$D$2&amp;":"&amp;dbP!$D$2),"&lt;="&amp;AE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F476" s="1">
        <f ca="1">SUMIFS(INDIRECT($F$1&amp;$F476&amp;":"&amp;$F476),INDIRECT($F$1&amp;dbP!$D$2&amp;":"&amp;dbP!$D$2),"&gt;="&amp;AF$6,INDIRECT($F$1&amp;dbP!$D$2&amp;":"&amp;dbP!$D$2),"&lt;="&amp;AF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G476" s="1">
        <f ca="1">SUMIFS(INDIRECT($F$1&amp;$F476&amp;":"&amp;$F476),INDIRECT($F$1&amp;dbP!$D$2&amp;":"&amp;dbP!$D$2),"&gt;="&amp;AG$6,INDIRECT($F$1&amp;dbP!$D$2&amp;":"&amp;dbP!$D$2),"&lt;="&amp;AG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H476" s="1">
        <f ca="1">SUMIFS(INDIRECT($F$1&amp;$F476&amp;":"&amp;$F476),INDIRECT($F$1&amp;dbP!$D$2&amp;":"&amp;dbP!$D$2),"&gt;="&amp;AH$6,INDIRECT($F$1&amp;dbP!$D$2&amp;":"&amp;dbP!$D$2),"&lt;="&amp;AH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I476" s="1">
        <f ca="1">SUMIFS(INDIRECT($F$1&amp;$F476&amp;":"&amp;$F476),INDIRECT($F$1&amp;dbP!$D$2&amp;":"&amp;dbP!$D$2),"&gt;="&amp;AI$6,INDIRECT($F$1&amp;dbP!$D$2&amp;":"&amp;dbP!$D$2),"&lt;="&amp;AI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J476" s="1">
        <f ca="1">SUMIFS(INDIRECT($F$1&amp;$F476&amp;":"&amp;$F476),INDIRECT($F$1&amp;dbP!$D$2&amp;":"&amp;dbP!$D$2),"&gt;="&amp;AJ$6,INDIRECT($F$1&amp;dbP!$D$2&amp;":"&amp;dbP!$D$2),"&lt;="&amp;AJ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K476" s="1">
        <f ca="1">SUMIFS(INDIRECT($F$1&amp;$F476&amp;":"&amp;$F476),INDIRECT($F$1&amp;dbP!$D$2&amp;":"&amp;dbP!$D$2),"&gt;="&amp;AK$6,INDIRECT($F$1&amp;dbP!$D$2&amp;":"&amp;dbP!$D$2),"&lt;="&amp;AK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L476" s="1">
        <f ca="1">SUMIFS(INDIRECT($F$1&amp;$F476&amp;":"&amp;$F476),INDIRECT($F$1&amp;dbP!$D$2&amp;":"&amp;dbP!$D$2),"&gt;="&amp;AL$6,INDIRECT($F$1&amp;dbP!$D$2&amp;":"&amp;dbP!$D$2),"&lt;="&amp;AL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M476" s="1">
        <f ca="1">SUMIFS(INDIRECT($F$1&amp;$F476&amp;":"&amp;$F476),INDIRECT($F$1&amp;dbP!$D$2&amp;":"&amp;dbP!$D$2),"&gt;="&amp;AM$6,INDIRECT($F$1&amp;dbP!$D$2&amp;":"&amp;dbP!$D$2),"&lt;="&amp;AM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N476" s="1">
        <f ca="1">SUMIFS(INDIRECT($F$1&amp;$F476&amp;":"&amp;$F476),INDIRECT($F$1&amp;dbP!$D$2&amp;":"&amp;dbP!$D$2),"&gt;="&amp;AN$6,INDIRECT($F$1&amp;dbP!$D$2&amp;":"&amp;dbP!$D$2),"&lt;="&amp;AN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O476" s="1">
        <f ca="1">SUMIFS(INDIRECT($F$1&amp;$F476&amp;":"&amp;$F476),INDIRECT($F$1&amp;dbP!$D$2&amp;":"&amp;dbP!$D$2),"&gt;="&amp;AO$6,INDIRECT($F$1&amp;dbP!$D$2&amp;":"&amp;dbP!$D$2),"&lt;="&amp;AO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P476" s="1">
        <f ca="1">SUMIFS(INDIRECT($F$1&amp;$F476&amp;":"&amp;$F476),INDIRECT($F$1&amp;dbP!$D$2&amp;":"&amp;dbP!$D$2),"&gt;="&amp;AP$6,INDIRECT($F$1&amp;dbP!$D$2&amp;":"&amp;dbP!$D$2),"&lt;="&amp;AP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Q476" s="1">
        <f ca="1">SUMIFS(INDIRECT($F$1&amp;$F476&amp;":"&amp;$F476),INDIRECT($F$1&amp;dbP!$D$2&amp;":"&amp;dbP!$D$2),"&gt;="&amp;AQ$6,INDIRECT($F$1&amp;dbP!$D$2&amp;":"&amp;dbP!$D$2),"&lt;="&amp;AQ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R476" s="1">
        <f ca="1">SUMIFS(INDIRECT($F$1&amp;$F476&amp;":"&amp;$F476),INDIRECT($F$1&amp;dbP!$D$2&amp;":"&amp;dbP!$D$2),"&gt;="&amp;AR$6,INDIRECT($F$1&amp;dbP!$D$2&amp;":"&amp;dbP!$D$2),"&lt;="&amp;AR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S476" s="1">
        <f ca="1">SUMIFS(INDIRECT($F$1&amp;$F476&amp;":"&amp;$F476),INDIRECT($F$1&amp;dbP!$D$2&amp;":"&amp;dbP!$D$2),"&gt;="&amp;AS$6,INDIRECT($F$1&amp;dbP!$D$2&amp;":"&amp;dbP!$D$2),"&lt;="&amp;AS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T476" s="1">
        <f ca="1">SUMIFS(INDIRECT($F$1&amp;$F476&amp;":"&amp;$F476),INDIRECT($F$1&amp;dbP!$D$2&amp;":"&amp;dbP!$D$2),"&gt;="&amp;AT$6,INDIRECT($F$1&amp;dbP!$D$2&amp;":"&amp;dbP!$D$2),"&lt;="&amp;AT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U476" s="1">
        <f ca="1">SUMIFS(INDIRECT($F$1&amp;$F476&amp;":"&amp;$F476),INDIRECT($F$1&amp;dbP!$D$2&amp;":"&amp;dbP!$D$2),"&gt;="&amp;AU$6,INDIRECT($F$1&amp;dbP!$D$2&amp;":"&amp;dbP!$D$2),"&lt;="&amp;AU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V476" s="1">
        <f ca="1">SUMIFS(INDIRECT($F$1&amp;$F476&amp;":"&amp;$F476),INDIRECT($F$1&amp;dbP!$D$2&amp;":"&amp;dbP!$D$2),"&gt;="&amp;AV$6,INDIRECT($F$1&amp;dbP!$D$2&amp;":"&amp;dbP!$D$2),"&lt;="&amp;AV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W476" s="1">
        <f ca="1">SUMIFS(INDIRECT($F$1&amp;$F476&amp;":"&amp;$F476),INDIRECT($F$1&amp;dbP!$D$2&amp;":"&amp;dbP!$D$2),"&gt;="&amp;AW$6,INDIRECT($F$1&amp;dbP!$D$2&amp;":"&amp;dbP!$D$2),"&lt;="&amp;AW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X476" s="1">
        <f ca="1">SUMIFS(INDIRECT($F$1&amp;$F476&amp;":"&amp;$F476),INDIRECT($F$1&amp;dbP!$D$2&amp;":"&amp;dbP!$D$2),"&gt;="&amp;AX$6,INDIRECT($F$1&amp;dbP!$D$2&amp;":"&amp;dbP!$D$2),"&lt;="&amp;AX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Y476" s="1">
        <f ca="1">SUMIFS(INDIRECT($F$1&amp;$F476&amp;":"&amp;$F476),INDIRECT($F$1&amp;dbP!$D$2&amp;":"&amp;dbP!$D$2),"&gt;="&amp;AY$6,INDIRECT($F$1&amp;dbP!$D$2&amp;":"&amp;dbP!$D$2),"&lt;="&amp;AY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AZ476" s="1">
        <f ca="1">SUMIFS(INDIRECT($F$1&amp;$F476&amp;":"&amp;$F476),INDIRECT($F$1&amp;dbP!$D$2&amp;":"&amp;dbP!$D$2),"&gt;="&amp;AZ$6,INDIRECT($F$1&amp;dbP!$D$2&amp;":"&amp;dbP!$D$2),"&lt;="&amp;AZ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A476" s="1">
        <f ca="1">SUMIFS(INDIRECT($F$1&amp;$F476&amp;":"&amp;$F476),INDIRECT($F$1&amp;dbP!$D$2&amp;":"&amp;dbP!$D$2),"&gt;="&amp;BA$6,INDIRECT($F$1&amp;dbP!$D$2&amp;":"&amp;dbP!$D$2),"&lt;="&amp;BA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B476" s="1">
        <f ca="1">SUMIFS(INDIRECT($F$1&amp;$F476&amp;":"&amp;$F476),INDIRECT($F$1&amp;dbP!$D$2&amp;":"&amp;dbP!$D$2),"&gt;="&amp;BB$6,INDIRECT($F$1&amp;dbP!$D$2&amp;":"&amp;dbP!$D$2),"&lt;="&amp;BB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C476" s="1">
        <f ca="1">SUMIFS(INDIRECT($F$1&amp;$F476&amp;":"&amp;$F476),INDIRECT($F$1&amp;dbP!$D$2&amp;":"&amp;dbP!$D$2),"&gt;="&amp;BC$6,INDIRECT($F$1&amp;dbP!$D$2&amp;":"&amp;dbP!$D$2),"&lt;="&amp;BC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D476" s="1">
        <f ca="1">SUMIFS(INDIRECT($F$1&amp;$F476&amp;":"&amp;$F476),INDIRECT($F$1&amp;dbP!$D$2&amp;":"&amp;dbP!$D$2),"&gt;="&amp;BD$6,INDIRECT($F$1&amp;dbP!$D$2&amp;":"&amp;dbP!$D$2),"&lt;="&amp;BD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  <c r="BE476" s="1">
        <f ca="1">SUMIFS(INDIRECT($F$1&amp;$F476&amp;":"&amp;$F476),INDIRECT($F$1&amp;dbP!$D$2&amp;":"&amp;dbP!$D$2),"&gt;="&amp;BE$6,INDIRECT($F$1&amp;dbP!$D$2&amp;":"&amp;dbP!$D$2),"&lt;="&amp;BE$7,INDIRECT($F$1&amp;dbP!$O$2&amp;":"&amp;dbP!$O$2),$H476,INDIRECT($F$1&amp;dbP!$P$2&amp;":"&amp;dbP!$P$2),IF($I476=$J476,"*",$I476),INDIRECT($F$1&amp;dbP!$Q$2&amp;":"&amp;dbP!$Q$2),IF(OR($I476=$J476,"  "&amp;$I476=$J476),"*",RIGHT($J476,LEN($J476)-4)),INDIRECT($F$1&amp;dbP!$AC$2&amp;":"&amp;dbP!$AC$2),RepP!$J$3)</f>
        <v>0</v>
      </c>
    </row>
    <row r="477" spans="1:57" x14ac:dyDescent="0.3">
      <c r="B477" s="1">
        <f>MAX(B$466:B476)+1</f>
        <v>206</v>
      </c>
      <c r="D477" s="1" t="str">
        <f ca="1">INDIRECT($B$1&amp;Items!T$2&amp;$B477)</f>
        <v>CF(-)</v>
      </c>
      <c r="F477" s="1" t="str">
        <f ca="1">INDIRECT($B$1&amp;Items!P$2&amp;$B477)</f>
        <v>AA</v>
      </c>
      <c r="H477" s="13" t="str">
        <f ca="1">INDIRECT($B$1&amp;Items!M$2&amp;$B477)</f>
        <v>Выплаты %% по займам</v>
      </c>
      <c r="I477" s="13" t="str">
        <f ca="1">IF(INDIRECT($B$1&amp;Items!N$2&amp;$B477)="",H477,INDIRECT($B$1&amp;Items!N$2&amp;$B477))</f>
        <v>Выплаты %% по займам</v>
      </c>
      <c r="J477" s="1" t="str">
        <f ca="1">IF(INDIRECT($B$1&amp;Items!O$2&amp;$B477)="",IF(H477&lt;&gt;I477,"  "&amp;I477,I477),"    "&amp;INDIRECT($B$1&amp;Items!O$2&amp;$B477))</f>
        <v xml:space="preserve">    Выплаты %% по займам</v>
      </c>
      <c r="S477" s="1">
        <f ca="1">SUM($U477:INDIRECT(ADDRESS(ROW(),SUMIFS($1:$1,$5:$5,MAX($5:$5)))))</f>
        <v>0</v>
      </c>
      <c r="V477" s="1">
        <f ca="1">SUMIFS(INDIRECT($F$1&amp;$F477&amp;":"&amp;$F477),INDIRECT($F$1&amp;dbP!$D$2&amp;":"&amp;dbP!$D$2),"&gt;="&amp;V$6,INDIRECT($F$1&amp;dbP!$D$2&amp;":"&amp;dbP!$D$2),"&lt;="&amp;V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W477" s="1">
        <f ca="1">SUMIFS(INDIRECT($F$1&amp;$F477&amp;":"&amp;$F477),INDIRECT($F$1&amp;dbP!$D$2&amp;":"&amp;dbP!$D$2),"&gt;="&amp;W$6,INDIRECT($F$1&amp;dbP!$D$2&amp;":"&amp;dbP!$D$2),"&lt;="&amp;W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X477" s="1">
        <f ca="1">SUMIFS(INDIRECT($F$1&amp;$F477&amp;":"&amp;$F477),INDIRECT($F$1&amp;dbP!$D$2&amp;":"&amp;dbP!$D$2),"&gt;="&amp;X$6,INDIRECT($F$1&amp;dbP!$D$2&amp;":"&amp;dbP!$D$2),"&lt;="&amp;X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Y477" s="1">
        <f ca="1">SUMIFS(INDIRECT($F$1&amp;$F477&amp;":"&amp;$F477),INDIRECT($F$1&amp;dbP!$D$2&amp;":"&amp;dbP!$D$2),"&gt;="&amp;Y$6,INDIRECT($F$1&amp;dbP!$D$2&amp;":"&amp;dbP!$D$2),"&lt;="&amp;Y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Z477" s="1">
        <f ca="1">SUMIFS(INDIRECT($F$1&amp;$F477&amp;":"&amp;$F477),INDIRECT($F$1&amp;dbP!$D$2&amp;":"&amp;dbP!$D$2),"&gt;="&amp;Z$6,INDIRECT($F$1&amp;dbP!$D$2&amp;":"&amp;dbP!$D$2),"&lt;="&amp;Z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A477" s="1">
        <f ca="1">SUMIFS(INDIRECT($F$1&amp;$F477&amp;":"&amp;$F477),INDIRECT($F$1&amp;dbP!$D$2&amp;":"&amp;dbP!$D$2),"&gt;="&amp;AA$6,INDIRECT($F$1&amp;dbP!$D$2&amp;":"&amp;dbP!$D$2),"&lt;="&amp;AA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B477" s="1">
        <f ca="1">SUMIFS(INDIRECT($F$1&amp;$F477&amp;":"&amp;$F477),INDIRECT($F$1&amp;dbP!$D$2&amp;":"&amp;dbP!$D$2),"&gt;="&amp;AB$6,INDIRECT($F$1&amp;dbP!$D$2&amp;":"&amp;dbP!$D$2),"&lt;="&amp;AB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C477" s="1">
        <f ca="1">SUMIFS(INDIRECT($F$1&amp;$F477&amp;":"&amp;$F477),INDIRECT($F$1&amp;dbP!$D$2&amp;":"&amp;dbP!$D$2),"&gt;="&amp;AC$6,INDIRECT($F$1&amp;dbP!$D$2&amp;":"&amp;dbP!$D$2),"&lt;="&amp;AC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D477" s="1">
        <f ca="1">SUMIFS(INDIRECT($F$1&amp;$F477&amp;":"&amp;$F477),INDIRECT($F$1&amp;dbP!$D$2&amp;":"&amp;dbP!$D$2),"&gt;="&amp;AD$6,INDIRECT($F$1&amp;dbP!$D$2&amp;":"&amp;dbP!$D$2),"&lt;="&amp;AD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E477" s="1">
        <f ca="1">SUMIFS(INDIRECT($F$1&amp;$F477&amp;":"&amp;$F477),INDIRECT($F$1&amp;dbP!$D$2&amp;":"&amp;dbP!$D$2),"&gt;="&amp;AE$6,INDIRECT($F$1&amp;dbP!$D$2&amp;":"&amp;dbP!$D$2),"&lt;="&amp;AE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F477" s="1">
        <f ca="1">SUMIFS(INDIRECT($F$1&amp;$F477&amp;":"&amp;$F477),INDIRECT($F$1&amp;dbP!$D$2&amp;":"&amp;dbP!$D$2),"&gt;="&amp;AF$6,INDIRECT($F$1&amp;dbP!$D$2&amp;":"&amp;dbP!$D$2),"&lt;="&amp;AF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G477" s="1">
        <f ca="1">SUMIFS(INDIRECT($F$1&amp;$F477&amp;":"&amp;$F477),INDIRECT($F$1&amp;dbP!$D$2&amp;":"&amp;dbP!$D$2),"&gt;="&amp;AG$6,INDIRECT($F$1&amp;dbP!$D$2&amp;":"&amp;dbP!$D$2),"&lt;="&amp;AG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H477" s="1">
        <f ca="1">SUMIFS(INDIRECT($F$1&amp;$F477&amp;":"&amp;$F477),INDIRECT($F$1&amp;dbP!$D$2&amp;":"&amp;dbP!$D$2),"&gt;="&amp;AH$6,INDIRECT($F$1&amp;dbP!$D$2&amp;":"&amp;dbP!$D$2),"&lt;="&amp;AH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I477" s="1">
        <f ca="1">SUMIFS(INDIRECT($F$1&amp;$F477&amp;":"&amp;$F477),INDIRECT($F$1&amp;dbP!$D$2&amp;":"&amp;dbP!$D$2),"&gt;="&amp;AI$6,INDIRECT($F$1&amp;dbP!$D$2&amp;":"&amp;dbP!$D$2),"&lt;="&amp;AI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J477" s="1">
        <f ca="1">SUMIFS(INDIRECT($F$1&amp;$F477&amp;":"&amp;$F477),INDIRECT($F$1&amp;dbP!$D$2&amp;":"&amp;dbP!$D$2),"&gt;="&amp;AJ$6,INDIRECT($F$1&amp;dbP!$D$2&amp;":"&amp;dbP!$D$2),"&lt;="&amp;AJ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K477" s="1">
        <f ca="1">SUMIFS(INDIRECT($F$1&amp;$F477&amp;":"&amp;$F477),INDIRECT($F$1&amp;dbP!$D$2&amp;":"&amp;dbP!$D$2),"&gt;="&amp;AK$6,INDIRECT($F$1&amp;dbP!$D$2&amp;":"&amp;dbP!$D$2),"&lt;="&amp;AK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L477" s="1">
        <f ca="1">SUMIFS(INDIRECT($F$1&amp;$F477&amp;":"&amp;$F477),INDIRECT($F$1&amp;dbP!$D$2&amp;":"&amp;dbP!$D$2),"&gt;="&amp;AL$6,INDIRECT($F$1&amp;dbP!$D$2&amp;":"&amp;dbP!$D$2),"&lt;="&amp;AL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M477" s="1">
        <f ca="1">SUMIFS(INDIRECT($F$1&amp;$F477&amp;":"&amp;$F477),INDIRECT($F$1&amp;dbP!$D$2&amp;":"&amp;dbP!$D$2),"&gt;="&amp;AM$6,INDIRECT($F$1&amp;dbP!$D$2&amp;":"&amp;dbP!$D$2),"&lt;="&amp;AM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N477" s="1">
        <f ca="1">SUMIFS(INDIRECT($F$1&amp;$F477&amp;":"&amp;$F477),INDIRECT($F$1&amp;dbP!$D$2&amp;":"&amp;dbP!$D$2),"&gt;="&amp;AN$6,INDIRECT($F$1&amp;dbP!$D$2&amp;":"&amp;dbP!$D$2),"&lt;="&amp;AN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O477" s="1">
        <f ca="1">SUMIFS(INDIRECT($F$1&amp;$F477&amp;":"&amp;$F477),INDIRECT($F$1&amp;dbP!$D$2&amp;":"&amp;dbP!$D$2),"&gt;="&amp;AO$6,INDIRECT($F$1&amp;dbP!$D$2&amp;":"&amp;dbP!$D$2),"&lt;="&amp;AO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P477" s="1">
        <f ca="1">SUMIFS(INDIRECT($F$1&amp;$F477&amp;":"&amp;$F477),INDIRECT($F$1&amp;dbP!$D$2&amp;":"&amp;dbP!$D$2),"&gt;="&amp;AP$6,INDIRECT($F$1&amp;dbP!$D$2&amp;":"&amp;dbP!$D$2),"&lt;="&amp;AP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Q477" s="1">
        <f ca="1">SUMIFS(INDIRECT($F$1&amp;$F477&amp;":"&amp;$F477),INDIRECT($F$1&amp;dbP!$D$2&amp;":"&amp;dbP!$D$2),"&gt;="&amp;AQ$6,INDIRECT($F$1&amp;dbP!$D$2&amp;":"&amp;dbP!$D$2),"&lt;="&amp;AQ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R477" s="1">
        <f ca="1">SUMIFS(INDIRECT($F$1&amp;$F477&amp;":"&amp;$F477),INDIRECT($F$1&amp;dbP!$D$2&amp;":"&amp;dbP!$D$2),"&gt;="&amp;AR$6,INDIRECT($F$1&amp;dbP!$D$2&amp;":"&amp;dbP!$D$2),"&lt;="&amp;AR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S477" s="1">
        <f ca="1">SUMIFS(INDIRECT($F$1&amp;$F477&amp;":"&amp;$F477),INDIRECT($F$1&amp;dbP!$D$2&amp;":"&amp;dbP!$D$2),"&gt;="&amp;AS$6,INDIRECT($F$1&amp;dbP!$D$2&amp;":"&amp;dbP!$D$2),"&lt;="&amp;AS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T477" s="1">
        <f ca="1">SUMIFS(INDIRECT($F$1&amp;$F477&amp;":"&amp;$F477),INDIRECT($F$1&amp;dbP!$D$2&amp;":"&amp;dbP!$D$2),"&gt;="&amp;AT$6,INDIRECT($F$1&amp;dbP!$D$2&amp;":"&amp;dbP!$D$2),"&lt;="&amp;AT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U477" s="1">
        <f ca="1">SUMIFS(INDIRECT($F$1&amp;$F477&amp;":"&amp;$F477),INDIRECT($F$1&amp;dbP!$D$2&amp;":"&amp;dbP!$D$2),"&gt;="&amp;AU$6,INDIRECT($F$1&amp;dbP!$D$2&amp;":"&amp;dbP!$D$2),"&lt;="&amp;AU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V477" s="1">
        <f ca="1">SUMIFS(INDIRECT($F$1&amp;$F477&amp;":"&amp;$F477),INDIRECT($F$1&amp;dbP!$D$2&amp;":"&amp;dbP!$D$2),"&gt;="&amp;AV$6,INDIRECT($F$1&amp;dbP!$D$2&amp;":"&amp;dbP!$D$2),"&lt;="&amp;AV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W477" s="1">
        <f ca="1">SUMIFS(INDIRECT($F$1&amp;$F477&amp;":"&amp;$F477),INDIRECT($F$1&amp;dbP!$D$2&amp;":"&amp;dbP!$D$2),"&gt;="&amp;AW$6,INDIRECT($F$1&amp;dbP!$D$2&amp;":"&amp;dbP!$D$2),"&lt;="&amp;AW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X477" s="1">
        <f ca="1">SUMIFS(INDIRECT($F$1&amp;$F477&amp;":"&amp;$F477),INDIRECT($F$1&amp;dbP!$D$2&amp;":"&amp;dbP!$D$2),"&gt;="&amp;AX$6,INDIRECT($F$1&amp;dbP!$D$2&amp;":"&amp;dbP!$D$2),"&lt;="&amp;AX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Y477" s="1">
        <f ca="1">SUMIFS(INDIRECT($F$1&amp;$F477&amp;":"&amp;$F477),INDIRECT($F$1&amp;dbP!$D$2&amp;":"&amp;dbP!$D$2),"&gt;="&amp;AY$6,INDIRECT($F$1&amp;dbP!$D$2&amp;":"&amp;dbP!$D$2),"&lt;="&amp;AY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AZ477" s="1">
        <f ca="1">SUMIFS(INDIRECT($F$1&amp;$F477&amp;":"&amp;$F477),INDIRECT($F$1&amp;dbP!$D$2&amp;":"&amp;dbP!$D$2),"&gt;="&amp;AZ$6,INDIRECT($F$1&amp;dbP!$D$2&amp;":"&amp;dbP!$D$2),"&lt;="&amp;AZ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BA477" s="1">
        <f ca="1">SUMIFS(INDIRECT($F$1&amp;$F477&amp;":"&amp;$F477),INDIRECT($F$1&amp;dbP!$D$2&amp;":"&amp;dbP!$D$2),"&gt;="&amp;BA$6,INDIRECT($F$1&amp;dbP!$D$2&amp;":"&amp;dbP!$D$2),"&lt;="&amp;BA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BB477" s="1">
        <f ca="1">SUMIFS(INDIRECT($F$1&amp;$F477&amp;":"&amp;$F477),INDIRECT($F$1&amp;dbP!$D$2&amp;":"&amp;dbP!$D$2),"&gt;="&amp;BB$6,INDIRECT($F$1&amp;dbP!$D$2&amp;":"&amp;dbP!$D$2),"&lt;="&amp;BB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BC477" s="1">
        <f ca="1">SUMIFS(INDIRECT($F$1&amp;$F477&amp;":"&amp;$F477),INDIRECT($F$1&amp;dbP!$D$2&amp;":"&amp;dbP!$D$2),"&gt;="&amp;BC$6,INDIRECT($F$1&amp;dbP!$D$2&amp;":"&amp;dbP!$D$2),"&lt;="&amp;BC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BD477" s="1">
        <f ca="1">SUMIFS(INDIRECT($F$1&amp;$F477&amp;":"&amp;$F477),INDIRECT($F$1&amp;dbP!$D$2&amp;":"&amp;dbP!$D$2),"&gt;="&amp;BD$6,INDIRECT($F$1&amp;dbP!$D$2&amp;":"&amp;dbP!$D$2),"&lt;="&amp;BD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  <c r="BE477" s="1">
        <f ca="1">SUMIFS(INDIRECT($F$1&amp;$F477&amp;":"&amp;$F477),INDIRECT($F$1&amp;dbP!$D$2&amp;":"&amp;dbP!$D$2),"&gt;="&amp;BE$6,INDIRECT($F$1&amp;dbP!$D$2&amp;":"&amp;dbP!$D$2),"&lt;="&amp;BE$7,INDIRECT($F$1&amp;dbP!$O$2&amp;":"&amp;dbP!$O$2),$H477,INDIRECT($F$1&amp;dbP!$P$2&amp;":"&amp;dbP!$P$2),IF($I477=$J477,"*",$I477),INDIRECT($F$1&amp;dbP!$Q$2&amp;":"&amp;dbP!$Q$2),IF(OR($I477=$J477,"  "&amp;$I477=$J477),"*",RIGHT($J477,LEN($J477)-4)),INDIRECT($F$1&amp;dbP!$AC$2&amp;":"&amp;dbP!$AC$2),RepP!$J$3)</f>
        <v>0</v>
      </c>
    </row>
    <row r="478" spans="1:57" ht="4.95" customHeight="1" x14ac:dyDescent="0.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3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</row>
    <row r="479" spans="1:57" x14ac:dyDescent="0.3">
      <c r="B479" s="1">
        <f>ROW(Items!A191)</f>
        <v>191</v>
      </c>
      <c r="D479" s="1" t="str">
        <f ca="1">INDIRECT($B$1&amp;Items!T$2&amp;$B479)</f>
        <v>CF</v>
      </c>
      <c r="F479" s="1">
        <f ca="1">INDIRECT($B$1&amp;Items!P$2&amp;$B479)</f>
        <v>0</v>
      </c>
      <c r="H479" s="13" t="str">
        <f ca="1">INDIRECT($B$1&amp;Items!M$2&amp;$B479)</f>
        <v>Ден. поток с уч. очередного источника финансир-я</v>
      </c>
      <c r="I479" s="13" t="str">
        <f ca="1">IF(INDIRECT($B$1&amp;Items!N$2&amp;$B479)="",H479,INDIRECT($B$1&amp;Items!N$2&amp;$B479))</f>
        <v>Ден. поток с уч. очередного источника финансир-я</v>
      </c>
      <c r="J479" s="1" t="str">
        <f ca="1">IF(INDIRECT($B$1&amp;Items!O$2&amp;$B479)="",IF(H479&lt;&gt;I479,"  "&amp;I479,I479),"    "&amp;INDIRECT($B$1&amp;Items!O$2&amp;$B479))</f>
        <v>Ден. поток с уч. очередного источника финансир-я</v>
      </c>
      <c r="S479" s="1">
        <f ca="1">SUM($U479:INDIRECT(ADDRESS(ROW(),SUMIFS($1:$1,$5:$5,MAX($5:$5)))))</f>
        <v>18943973.036352634</v>
      </c>
      <c r="V479" s="1">
        <f ca="1">SUMIFS(V$248:V477,$D$248:$D477,Items!$T$11)-SUMIFS(V$248:V477,$D$248:$D477,Items!$T$19)</f>
        <v>2818390.7870461177</v>
      </c>
      <c r="W479" s="1">
        <f ca="1">SUMIFS(W$248:W477,$D$248:$D477,Items!$T$11)-SUMIFS(W$248:W477,$D$248:$D477,Items!$T$19)</f>
        <v>3724464.8675684109</v>
      </c>
      <c r="X479" s="1">
        <f ca="1">SUMIFS(X$248:X477,$D$248:$D477,Items!$T$11)-SUMIFS(X$248:X477,$D$248:$D477,Items!$T$19)</f>
        <v>1288308.8687048554</v>
      </c>
      <c r="Y479" s="1">
        <f ca="1">SUMIFS(Y$248:Y477,$D$248:$D477,Items!$T$11)-SUMIFS(Y$248:Y477,$D$248:$D477,Items!$T$19)</f>
        <v>-6655351.8537235428</v>
      </c>
      <c r="Z479" s="1">
        <f ca="1">SUMIFS(Z$248:Z477,$D$248:$D477,Items!$T$11)-SUMIFS(Z$248:Z477,$D$248:$D477,Items!$T$19)</f>
        <v>21795283.941271376</v>
      </c>
      <c r="AA479" s="1">
        <f ca="1">SUMIFS(AA$248:AA477,$D$248:$D477,Items!$T$11)-SUMIFS(AA$248:AA477,$D$248:$D477,Items!$T$19)</f>
        <v>21707487.932670567</v>
      </c>
      <c r="AB479" s="1">
        <f ca="1">SUMIFS(AB$248:AB477,$D$248:$D477,Items!$T$11)-SUMIFS(AB$248:AB477,$D$248:$D477,Items!$T$19)</f>
        <v>9386735.3974043503</v>
      </c>
      <c r="AC479" s="1">
        <f ca="1">SUMIFS(AC$248:AC477,$D$248:$D477,Items!$T$11)-SUMIFS(AC$248:AC477,$D$248:$D477,Items!$T$19)</f>
        <v>-2419597.4414799782</v>
      </c>
      <c r="AD479" s="1">
        <f ca="1">SUMIFS(AD$248:AD477,$D$248:$D477,Items!$T$11)-SUMIFS(AD$248:AD477,$D$248:$D477,Items!$T$19)</f>
        <v>-1941678.5137488628</v>
      </c>
      <c r="AE479" s="1">
        <f ca="1">SUMIFS(AE$248:AE477,$D$248:$D477,Items!$T$11)-SUMIFS(AE$248:AE477,$D$248:$D477,Items!$T$19)</f>
        <v>-3650451.6107371296</v>
      </c>
      <c r="AF479" s="1">
        <f ca="1">SUMIFS(AF$248:AF477,$D$248:$D477,Items!$T$11)-SUMIFS(AF$248:AF477,$D$248:$D477,Items!$T$19)</f>
        <v>-2026148.8481309349</v>
      </c>
      <c r="AG479" s="1">
        <f ca="1">SUMIFS(AG$248:AG477,$D$248:$D477,Items!$T$11)-SUMIFS(AG$248:AG477,$D$248:$D477,Items!$T$19)</f>
        <v>-2902316.6948718992</v>
      </c>
      <c r="AH479" s="1">
        <f ca="1">SUMIFS(AH$248:AH477,$D$248:$D477,Items!$T$11)-SUMIFS(AH$248:AH477,$D$248:$D477,Items!$T$19)</f>
        <v>-4868296.6403303174</v>
      </c>
      <c r="AI479" s="1">
        <f ca="1">SUMIFS(AI$248:AI477,$D$248:$D477,Items!$T$11)-SUMIFS(AI$248:AI477,$D$248:$D477,Items!$T$19)</f>
        <v>-1506583.6244852925</v>
      </c>
      <c r="AJ479" s="1">
        <f ca="1">SUMIFS(AJ$248:AJ477,$D$248:$D477,Items!$T$11)-SUMIFS(AJ$248:AJ477,$D$248:$D477,Items!$T$19)</f>
        <v>-5182503.390185398</v>
      </c>
      <c r="AK479" s="1">
        <f ca="1">SUMIFS(AK$248:AK477,$D$248:$D477,Items!$T$11)-SUMIFS(AK$248:AK477,$D$248:$D477,Items!$T$19)</f>
        <v>-4994165.4348330582</v>
      </c>
      <c r="AL479" s="1">
        <f ca="1">SUMIFS(AL$248:AL477,$D$248:$D477,Items!$T$11)-SUMIFS(AL$248:AL477,$D$248:$D477,Items!$T$19)</f>
        <v>-704824.82448497531</v>
      </c>
      <c r="AM479" s="1">
        <f ca="1">SUMIFS(AM$248:AM477,$D$248:$D477,Items!$T$11)-SUMIFS(AM$248:AM477,$D$248:$D477,Items!$T$19)</f>
        <v>-474403.01970869926</v>
      </c>
      <c r="AN479" s="1">
        <f ca="1">SUMIFS(AN$248:AN477,$D$248:$D477,Items!$T$11)-SUMIFS(AN$248:AN477,$D$248:$D477,Items!$T$19)</f>
        <v>-473147.88159908983</v>
      </c>
      <c r="AO479" s="1">
        <f ca="1">SUMIFS(AO$248:AO477,$D$248:$D477,Items!$T$11)-SUMIFS(AO$248:AO477,$D$248:$D477,Items!$T$19)</f>
        <v>-638559.41015614709</v>
      </c>
      <c r="AP479" s="1">
        <f ca="1">SUMIFS(AP$248:AP477,$D$248:$D477,Items!$T$11)-SUMIFS(AP$248:AP477,$D$248:$D477,Items!$T$19)</f>
        <v>-469382.46727026161</v>
      </c>
      <c r="AQ479" s="1">
        <f ca="1">SUMIFS(AQ$248:AQ477,$D$248:$D477,Items!$T$11)-SUMIFS(AQ$248:AQ477,$D$248:$D477,Items!$T$19)</f>
        <v>-468127.32916065224</v>
      </c>
      <c r="AR479" s="1">
        <f ca="1">SUMIFS(AR$248:AR477,$D$248:$D477,Items!$T$11)-SUMIFS(AR$248:AR477,$D$248:$D477,Items!$T$19)</f>
        <v>-571038.85771770938</v>
      </c>
      <c r="AS479" s="1">
        <f ca="1">SUMIFS(AS$248:AS477,$D$248:$D477,Items!$T$11)-SUMIFS(AS$248:AS477,$D$248:$D477,Items!$T$19)</f>
        <v>-465617.05294143345</v>
      </c>
      <c r="AT479" s="1">
        <f ca="1">SUMIFS(AT$248:AT477,$D$248:$D477,Items!$T$11)-SUMIFS(AT$248:AT477,$D$248:$D477,Items!$T$19)</f>
        <v>-464361.91483182402</v>
      </c>
      <c r="AU479" s="1">
        <f ca="1">SUMIFS(AU$248:AU477,$D$248:$D477,Items!$T$11)-SUMIFS(AU$248:AU477,$D$248:$D477,Items!$T$19)</f>
        <v>-504773.44338888128</v>
      </c>
      <c r="AV479" s="1">
        <f ca="1">SUMIFS(AV$248:AV477,$D$248:$D477,Items!$T$11)-SUMIFS(AV$248:AV477,$D$248:$D477,Items!$T$19)</f>
        <v>-45184.971945938531</v>
      </c>
      <c r="AW479" s="1">
        <f ca="1">SUMIFS(AW$248:AW477,$D$248:$D477,Items!$T$11)-SUMIFS(AW$248:AW477,$D$248:$D477,Items!$T$19)</f>
        <v>-43929.833836329133</v>
      </c>
      <c r="AX479" s="1">
        <f ca="1">SUMIFS(AX$248:AX477,$D$248:$D477,Items!$T$11)-SUMIFS(AX$248:AX477,$D$248:$D477,Items!$T$19)</f>
        <v>-42674.695726719721</v>
      </c>
      <c r="AY479" s="1">
        <f ca="1">SUMIFS(AY$248:AY477,$D$248:$D477,Items!$T$11)-SUMIFS(AY$248:AY477,$D$248:$D477,Items!$T$19)</f>
        <v>-41419.557617110317</v>
      </c>
      <c r="AZ479" s="1">
        <f ca="1">SUMIFS(AZ$248:AZ477,$D$248:$D477,Items!$T$11)-SUMIFS(AZ$248:AZ477,$D$248:$D477,Items!$T$19)</f>
        <v>-40164.419507500912</v>
      </c>
      <c r="BA479" s="1">
        <f ca="1">SUMIFS(BA$248:BA477,$D$248:$D477,Items!$T$11)-SUMIFS(BA$248:BA477,$D$248:$D477,Items!$T$19)</f>
        <v>-38909.281397891515</v>
      </c>
      <c r="BB479" s="1">
        <f ca="1">SUMIFS(BB$248:BB477,$D$248:$D477,Items!$T$11)-SUMIFS(BB$248:BB477,$D$248:$D477,Items!$T$19)</f>
        <v>-37654.143288282103</v>
      </c>
      <c r="BC479" s="1">
        <f ca="1">SUMIFS(BC$248:BC477,$D$248:$D477,Items!$T$11)-SUMIFS(BC$248:BC477,$D$248:$D477,Items!$T$19)</f>
        <v>-36399.005178672705</v>
      </c>
      <c r="BD479" s="1">
        <f ca="1">SUMIFS(BD$248:BD477,$D$248:$D477,Items!$T$11)-SUMIFS(BD$248:BD477,$D$248:$D477,Items!$T$19)</f>
        <v>-35143.867069063301</v>
      </c>
      <c r="BE479" s="1">
        <f ca="1">SUMIFS(BE$248:BE477,$D$248:$D477,Items!$T$11)-SUMIFS(BE$248:BE477,$D$248:$D477,Items!$T$19)</f>
        <v>-33888.728959453896</v>
      </c>
    </row>
    <row r="480" spans="1:57" ht="4.95" customHeight="1" x14ac:dyDescent="0.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3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</row>
    <row r="481" spans="1:57" x14ac:dyDescent="0.3">
      <c r="B481" s="1">
        <f>MAX(B$479:B480)+1</f>
        <v>192</v>
      </c>
      <c r="D481" s="1" t="str">
        <f ca="1">INDIRECT($B$1&amp;Items!T$2&amp;$B481)</f>
        <v>CF</v>
      </c>
      <c r="F481" s="1">
        <f ca="1">INDIRECT($B$1&amp;Items!P$2&amp;$B481)</f>
        <v>0</v>
      </c>
      <c r="H481" s="13" t="str">
        <f ca="1">INDIRECT($B$1&amp;Items!M$2&amp;$B481)</f>
        <v>Денежный поток накопительно</v>
      </c>
      <c r="I481" s="13" t="str">
        <f ca="1">IF(INDIRECT($B$1&amp;Items!N$2&amp;$B481)="",H481,INDIRECT($B$1&amp;Items!N$2&amp;$B481))</f>
        <v>Денежный поток накопительно</v>
      </c>
      <c r="J481" s="1" t="str">
        <f ca="1">IF(INDIRECT($B$1&amp;Items!O$2&amp;$B481)="",IF(H481&lt;&gt;I481,"  "&amp;I481,I481),"    "&amp;INDIRECT($B$1&amp;Items!O$2&amp;$B481))</f>
        <v>Денежный поток накопительно</v>
      </c>
      <c r="S481" s="1">
        <f ca="1">INDIRECT(ADDRESS(ROW(),SUMIFS($1:$1,$5:$5,MAX($5:$5))))</f>
        <v>18943973.036352634</v>
      </c>
      <c r="V481" s="1">
        <f ca="1">SUM($U479:V479)</f>
        <v>2818390.7870461177</v>
      </c>
      <c r="W481" s="1">
        <f ca="1">SUM($U479:W479)</f>
        <v>6542855.6546145286</v>
      </c>
      <c r="X481" s="1">
        <f ca="1">SUM($U479:X479)</f>
        <v>7831164.5233193841</v>
      </c>
      <c r="Y481" s="1">
        <f ca="1">SUM($U479:Y479)</f>
        <v>1175812.6695958413</v>
      </c>
      <c r="Z481" s="1">
        <f ca="1">SUM($U479:Z479)</f>
        <v>22971096.610867217</v>
      </c>
      <c r="AA481" s="1">
        <f ca="1">SUM($U479:AA479)</f>
        <v>44678584.543537781</v>
      </c>
      <c r="AB481" s="1">
        <f ca="1">SUM($U479:AB479)</f>
        <v>54065319.940942131</v>
      </c>
      <c r="AC481" s="1">
        <f ca="1">SUM($U479:AC479)</f>
        <v>51645722.49946215</v>
      </c>
      <c r="AD481" s="1">
        <f ca="1">SUM($U479:AD479)</f>
        <v>49704043.985713288</v>
      </c>
      <c r="AE481" s="1">
        <f ca="1">SUM($U479:AE479)</f>
        <v>46053592.374976158</v>
      </c>
      <c r="AF481" s="1">
        <f ca="1">SUM($U479:AF479)</f>
        <v>44027443.526845224</v>
      </c>
      <c r="AG481" s="1">
        <f ca="1">SUM($U479:AG479)</f>
        <v>41125126.831973322</v>
      </c>
      <c r="AH481" s="1">
        <f ca="1">SUM($U479:AH479)</f>
        <v>36256830.191643007</v>
      </c>
      <c r="AI481" s="1">
        <f ca="1">SUM($U479:AI479)</f>
        <v>34750246.567157716</v>
      </c>
      <c r="AJ481" s="1">
        <f ca="1">SUM($U479:AJ479)</f>
        <v>29567743.176972318</v>
      </c>
      <c r="AK481" s="1">
        <f ca="1">SUM($U479:AK479)</f>
        <v>24573577.742139261</v>
      </c>
      <c r="AL481" s="1">
        <f ca="1">SUM($U479:AL479)</f>
        <v>23868752.917654287</v>
      </c>
      <c r="AM481" s="1">
        <f ca="1">SUM($U479:AM479)</f>
        <v>23394349.897945587</v>
      </c>
      <c r="AN481" s="1">
        <f ca="1">SUM($U479:AN479)</f>
        <v>22921202.016346496</v>
      </c>
      <c r="AO481" s="1">
        <f ca="1">SUM($U479:AO479)</f>
        <v>22282642.60619035</v>
      </c>
      <c r="AP481" s="1">
        <f ca="1">SUM($U479:AP479)</f>
        <v>21813260.138920087</v>
      </c>
      <c r="AQ481" s="1">
        <f ca="1">SUM($U479:AQ479)</f>
        <v>21345132.809759434</v>
      </c>
      <c r="AR481" s="1">
        <f ca="1">SUM($U479:AR479)</f>
        <v>20774093.952041727</v>
      </c>
      <c r="AS481" s="1">
        <f ca="1">SUM($U479:AS479)</f>
        <v>20308476.899100292</v>
      </c>
      <c r="AT481" s="1">
        <f ca="1">SUM($U479:AT479)</f>
        <v>19844114.984268468</v>
      </c>
      <c r="AU481" s="1">
        <f ca="1">SUM($U479:AU479)</f>
        <v>19339341.540879585</v>
      </c>
      <c r="AV481" s="1">
        <f ca="1">SUM($U479:AV479)</f>
        <v>19294156.568933647</v>
      </c>
      <c r="AW481" s="1">
        <f ca="1">SUM($U479:AW479)</f>
        <v>19250226.735097319</v>
      </c>
      <c r="AX481" s="1">
        <f ca="1">SUM($U479:AX479)</f>
        <v>19207552.0393706</v>
      </c>
      <c r="AY481" s="1">
        <f ca="1">SUM($U479:AY479)</f>
        <v>19166132.481753491</v>
      </c>
      <c r="AZ481" s="1">
        <f ca="1">SUM($U479:AZ479)</f>
        <v>19125968.062245991</v>
      </c>
      <c r="BA481" s="1">
        <f ca="1">SUM($U479:BA479)</f>
        <v>19087058.780848101</v>
      </c>
      <c r="BB481" s="1">
        <f ca="1">SUM($U479:BB479)</f>
        <v>19049404.63755982</v>
      </c>
      <c r="BC481" s="1">
        <f ca="1">SUM($U479:BC479)</f>
        <v>19013005.632381149</v>
      </c>
      <c r="BD481" s="1">
        <f ca="1">SUM($U479:BD479)</f>
        <v>18977861.765312087</v>
      </c>
      <c r="BE481" s="1">
        <f ca="1">SUM($U479:BE479)</f>
        <v>18943973.036352634</v>
      </c>
    </row>
    <row r="482" spans="1:57" x14ac:dyDescent="0.3">
      <c r="B482" s="1">
        <f>MAX(B$479:B481)+1</f>
        <v>193</v>
      </c>
      <c r="D482" s="1" t="str">
        <f ca="1">INDIRECT($B$1&amp;Items!T$2&amp;$B482)</f>
        <v>CF</v>
      </c>
      <c r="F482" s="1">
        <f ca="1">INDIRECT($B$1&amp;Items!P$2&amp;$B482)</f>
        <v>0</v>
      </c>
      <c r="H482" s="13" t="str">
        <f ca="1">INDIRECT($B$1&amp;Items!M$2&amp;$B482)</f>
        <v>Денежный поток накопительно</v>
      </c>
      <c r="I482" s="13" t="str">
        <f ca="1">IF(INDIRECT($B$1&amp;Items!N$2&amp;$B482)="",H482,INDIRECT($B$1&amp;Items!N$2&amp;$B482))</f>
        <v>Кассовый разрыв</v>
      </c>
      <c r="J482" s="1" t="str">
        <f ca="1">IF(INDIRECT($B$1&amp;Items!O$2&amp;$B482)="",IF(H482&lt;&gt;I482,"  "&amp;I482,I482),"    "&amp;INDIRECT($B$1&amp;Items!O$2&amp;$B482))</f>
        <v xml:space="preserve">  Кассовый разрыв</v>
      </c>
      <c r="S482" s="1">
        <f ca="1">IF(MIN($U481:INDIRECT(ADDRESS((ROW()-1),SUMIFS($1:$1,$5:$5,MAX($5:$5)))))&gt;=0,0,MIN($U481:INDIRECT(ADDRESS((ROW()-1),SUMIFS($1:$1,$5:$5,MAX($5:$5))))))</f>
        <v>0</v>
      </c>
    </row>
    <row r="483" spans="1:57" ht="4.95" customHeight="1" x14ac:dyDescent="0.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3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</row>
    <row r="484" spans="1:57" x14ac:dyDescent="0.3">
      <c r="B484" s="1">
        <f>ROW(Items!A207)</f>
        <v>207</v>
      </c>
      <c r="D484" s="1" t="str">
        <f ca="1">INDIRECT($B$1&amp;Items!T$2&amp;$B484)</f>
        <v>CF(-)</v>
      </c>
      <c r="F484" s="1" t="str">
        <f ca="1">INDIRECT($B$1&amp;Items!P$2&amp;$B484)</f>
        <v>AA</v>
      </c>
      <c r="H484" s="13" t="str">
        <f ca="1">INDIRECT($B$1&amp;Items!M$2&amp;$B484)</f>
        <v>Размещение ДС на депозитах и т.п.</v>
      </c>
      <c r="I484" s="13" t="str">
        <f ca="1">IF(INDIRECT($B$1&amp;Items!N$2&amp;$B484)="",H484,INDIRECT($B$1&amp;Items!N$2&amp;$B484))</f>
        <v>Размещение ДС на депозитах и т.п.</v>
      </c>
      <c r="J484" s="1" t="str">
        <f ca="1">IF(INDIRECT($B$1&amp;Items!O$2&amp;$B484)="",IF(H484&lt;&gt;I484,"  "&amp;I484,I484),"    "&amp;INDIRECT($B$1&amp;Items!O$2&amp;$B484))</f>
        <v xml:space="preserve">    Размещение ДС на депозитах и т.п.</v>
      </c>
      <c r="S484" s="1">
        <f ca="1">SUM($U484:INDIRECT(ADDRESS(ROW(),SUMIFS($1:$1,$5:$5,MAX($5:$5)))))</f>
        <v>1000000</v>
      </c>
      <c r="V484" s="1">
        <f ca="1">SUMIFS(INDIRECT($F$1&amp;$F484&amp;":"&amp;$F484),INDIRECT($F$1&amp;dbP!$D$2&amp;":"&amp;dbP!$D$2),"&gt;="&amp;V$6,INDIRECT($F$1&amp;dbP!$D$2&amp;":"&amp;dbP!$D$2),"&lt;="&amp;V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W484" s="1">
        <f ca="1">SUMIFS(INDIRECT($F$1&amp;$F484&amp;":"&amp;$F484),INDIRECT($F$1&amp;dbP!$D$2&amp;":"&amp;dbP!$D$2),"&gt;="&amp;W$6,INDIRECT($F$1&amp;dbP!$D$2&amp;":"&amp;dbP!$D$2),"&lt;="&amp;W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X484" s="1">
        <f ca="1">SUMIFS(INDIRECT($F$1&amp;$F484&amp;":"&amp;$F484),INDIRECT($F$1&amp;dbP!$D$2&amp;":"&amp;dbP!$D$2),"&gt;="&amp;X$6,INDIRECT($F$1&amp;dbP!$D$2&amp;":"&amp;dbP!$D$2),"&lt;="&amp;X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1000000</v>
      </c>
      <c r="Y484" s="1">
        <f ca="1">SUMIFS(INDIRECT($F$1&amp;$F484&amp;":"&amp;$F484),INDIRECT($F$1&amp;dbP!$D$2&amp;":"&amp;dbP!$D$2),"&gt;="&amp;Y$6,INDIRECT($F$1&amp;dbP!$D$2&amp;":"&amp;dbP!$D$2),"&lt;="&amp;Y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Z484" s="1">
        <f ca="1">SUMIFS(INDIRECT($F$1&amp;$F484&amp;":"&amp;$F484),INDIRECT($F$1&amp;dbP!$D$2&amp;":"&amp;dbP!$D$2),"&gt;="&amp;Z$6,INDIRECT($F$1&amp;dbP!$D$2&amp;":"&amp;dbP!$D$2),"&lt;="&amp;Z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A484" s="1">
        <f ca="1">SUMIFS(INDIRECT($F$1&amp;$F484&amp;":"&amp;$F484),INDIRECT($F$1&amp;dbP!$D$2&amp;":"&amp;dbP!$D$2),"&gt;="&amp;AA$6,INDIRECT($F$1&amp;dbP!$D$2&amp;":"&amp;dbP!$D$2),"&lt;="&amp;AA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B484" s="1">
        <f ca="1">SUMIFS(INDIRECT($F$1&amp;$F484&amp;":"&amp;$F484),INDIRECT($F$1&amp;dbP!$D$2&amp;":"&amp;dbP!$D$2),"&gt;="&amp;AB$6,INDIRECT($F$1&amp;dbP!$D$2&amp;":"&amp;dbP!$D$2),"&lt;="&amp;AB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C484" s="1">
        <f ca="1">SUMIFS(INDIRECT($F$1&amp;$F484&amp;":"&amp;$F484),INDIRECT($F$1&amp;dbP!$D$2&amp;":"&amp;dbP!$D$2),"&gt;="&amp;AC$6,INDIRECT($F$1&amp;dbP!$D$2&amp;":"&amp;dbP!$D$2),"&lt;="&amp;AC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D484" s="1">
        <f ca="1">SUMIFS(INDIRECT($F$1&amp;$F484&amp;":"&amp;$F484),INDIRECT($F$1&amp;dbP!$D$2&amp;":"&amp;dbP!$D$2),"&gt;="&amp;AD$6,INDIRECT($F$1&amp;dbP!$D$2&amp;":"&amp;dbP!$D$2),"&lt;="&amp;AD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E484" s="1">
        <f ca="1">SUMIFS(INDIRECT($F$1&amp;$F484&amp;":"&amp;$F484),INDIRECT($F$1&amp;dbP!$D$2&amp;":"&amp;dbP!$D$2),"&gt;="&amp;AE$6,INDIRECT($F$1&amp;dbP!$D$2&amp;":"&amp;dbP!$D$2),"&lt;="&amp;AE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F484" s="1">
        <f ca="1">SUMIFS(INDIRECT($F$1&amp;$F484&amp;":"&amp;$F484),INDIRECT($F$1&amp;dbP!$D$2&amp;":"&amp;dbP!$D$2),"&gt;="&amp;AF$6,INDIRECT($F$1&amp;dbP!$D$2&amp;":"&amp;dbP!$D$2),"&lt;="&amp;AF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G484" s="1">
        <f ca="1">SUMIFS(INDIRECT($F$1&amp;$F484&amp;":"&amp;$F484),INDIRECT($F$1&amp;dbP!$D$2&amp;":"&amp;dbP!$D$2),"&gt;="&amp;AG$6,INDIRECT($F$1&amp;dbP!$D$2&amp;":"&amp;dbP!$D$2),"&lt;="&amp;AG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H484" s="1">
        <f ca="1">SUMIFS(INDIRECT($F$1&amp;$F484&amp;":"&amp;$F484),INDIRECT($F$1&amp;dbP!$D$2&amp;":"&amp;dbP!$D$2),"&gt;="&amp;AH$6,INDIRECT($F$1&amp;dbP!$D$2&amp;":"&amp;dbP!$D$2),"&lt;="&amp;AH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I484" s="1">
        <f ca="1">SUMIFS(INDIRECT($F$1&amp;$F484&amp;":"&amp;$F484),INDIRECT($F$1&amp;dbP!$D$2&amp;":"&amp;dbP!$D$2),"&gt;="&amp;AI$6,INDIRECT($F$1&amp;dbP!$D$2&amp;":"&amp;dbP!$D$2),"&lt;="&amp;AI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J484" s="1">
        <f ca="1">SUMIFS(INDIRECT($F$1&amp;$F484&amp;":"&amp;$F484),INDIRECT($F$1&amp;dbP!$D$2&amp;":"&amp;dbP!$D$2),"&gt;="&amp;AJ$6,INDIRECT($F$1&amp;dbP!$D$2&amp;":"&amp;dbP!$D$2),"&lt;="&amp;AJ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K484" s="1">
        <f ca="1">SUMIFS(INDIRECT($F$1&amp;$F484&amp;":"&amp;$F484),INDIRECT($F$1&amp;dbP!$D$2&amp;":"&amp;dbP!$D$2),"&gt;="&amp;AK$6,INDIRECT($F$1&amp;dbP!$D$2&amp;":"&amp;dbP!$D$2),"&lt;="&amp;AK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L484" s="1">
        <f ca="1">SUMIFS(INDIRECT($F$1&amp;$F484&amp;":"&amp;$F484),INDIRECT($F$1&amp;dbP!$D$2&amp;":"&amp;dbP!$D$2),"&gt;="&amp;AL$6,INDIRECT($F$1&amp;dbP!$D$2&amp;":"&amp;dbP!$D$2),"&lt;="&amp;AL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M484" s="1">
        <f ca="1">SUMIFS(INDIRECT($F$1&amp;$F484&amp;":"&amp;$F484),INDIRECT($F$1&amp;dbP!$D$2&amp;":"&amp;dbP!$D$2),"&gt;="&amp;AM$6,INDIRECT($F$1&amp;dbP!$D$2&amp;":"&amp;dbP!$D$2),"&lt;="&amp;AM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N484" s="1">
        <f ca="1">SUMIFS(INDIRECT($F$1&amp;$F484&amp;":"&amp;$F484),INDIRECT($F$1&amp;dbP!$D$2&amp;":"&amp;dbP!$D$2),"&gt;="&amp;AN$6,INDIRECT($F$1&amp;dbP!$D$2&amp;":"&amp;dbP!$D$2),"&lt;="&amp;AN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O484" s="1">
        <f ca="1">SUMIFS(INDIRECT($F$1&amp;$F484&amp;":"&amp;$F484),INDIRECT($F$1&amp;dbP!$D$2&amp;":"&amp;dbP!$D$2),"&gt;="&amp;AO$6,INDIRECT($F$1&amp;dbP!$D$2&amp;":"&amp;dbP!$D$2),"&lt;="&amp;AO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P484" s="1">
        <f ca="1">SUMIFS(INDIRECT($F$1&amp;$F484&amp;":"&amp;$F484),INDIRECT($F$1&amp;dbP!$D$2&amp;":"&amp;dbP!$D$2),"&gt;="&amp;AP$6,INDIRECT($F$1&amp;dbP!$D$2&amp;":"&amp;dbP!$D$2),"&lt;="&amp;AP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Q484" s="1">
        <f ca="1">SUMIFS(INDIRECT($F$1&amp;$F484&amp;":"&amp;$F484),INDIRECT($F$1&amp;dbP!$D$2&amp;":"&amp;dbP!$D$2),"&gt;="&amp;AQ$6,INDIRECT($F$1&amp;dbP!$D$2&amp;":"&amp;dbP!$D$2),"&lt;="&amp;AQ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R484" s="1">
        <f ca="1">SUMIFS(INDIRECT($F$1&amp;$F484&amp;":"&amp;$F484),INDIRECT($F$1&amp;dbP!$D$2&amp;":"&amp;dbP!$D$2),"&gt;="&amp;AR$6,INDIRECT($F$1&amp;dbP!$D$2&amp;":"&amp;dbP!$D$2),"&lt;="&amp;AR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S484" s="1">
        <f ca="1">SUMIFS(INDIRECT($F$1&amp;$F484&amp;":"&amp;$F484),INDIRECT($F$1&amp;dbP!$D$2&amp;":"&amp;dbP!$D$2),"&gt;="&amp;AS$6,INDIRECT($F$1&amp;dbP!$D$2&amp;":"&amp;dbP!$D$2),"&lt;="&amp;AS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T484" s="1">
        <f ca="1">SUMIFS(INDIRECT($F$1&amp;$F484&amp;":"&amp;$F484),INDIRECT($F$1&amp;dbP!$D$2&amp;":"&amp;dbP!$D$2),"&gt;="&amp;AT$6,INDIRECT($F$1&amp;dbP!$D$2&amp;":"&amp;dbP!$D$2),"&lt;="&amp;AT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U484" s="1">
        <f ca="1">SUMIFS(INDIRECT($F$1&amp;$F484&amp;":"&amp;$F484),INDIRECT($F$1&amp;dbP!$D$2&amp;":"&amp;dbP!$D$2),"&gt;="&amp;AU$6,INDIRECT($F$1&amp;dbP!$D$2&amp;":"&amp;dbP!$D$2),"&lt;="&amp;AU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V484" s="1">
        <f ca="1">SUMIFS(INDIRECT($F$1&amp;$F484&amp;":"&amp;$F484),INDIRECT($F$1&amp;dbP!$D$2&amp;":"&amp;dbP!$D$2),"&gt;="&amp;AV$6,INDIRECT($F$1&amp;dbP!$D$2&amp;":"&amp;dbP!$D$2),"&lt;="&amp;AV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W484" s="1">
        <f ca="1">SUMIFS(INDIRECT($F$1&amp;$F484&amp;":"&amp;$F484),INDIRECT($F$1&amp;dbP!$D$2&amp;":"&amp;dbP!$D$2),"&gt;="&amp;AW$6,INDIRECT($F$1&amp;dbP!$D$2&amp;":"&amp;dbP!$D$2),"&lt;="&amp;AW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X484" s="1">
        <f ca="1">SUMIFS(INDIRECT($F$1&amp;$F484&amp;":"&amp;$F484),INDIRECT($F$1&amp;dbP!$D$2&amp;":"&amp;dbP!$D$2),"&gt;="&amp;AX$6,INDIRECT($F$1&amp;dbP!$D$2&amp;":"&amp;dbP!$D$2),"&lt;="&amp;AX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Y484" s="1">
        <f ca="1">SUMIFS(INDIRECT($F$1&amp;$F484&amp;":"&amp;$F484),INDIRECT($F$1&amp;dbP!$D$2&amp;":"&amp;dbP!$D$2),"&gt;="&amp;AY$6,INDIRECT($F$1&amp;dbP!$D$2&amp;":"&amp;dbP!$D$2),"&lt;="&amp;AY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AZ484" s="1">
        <f ca="1">SUMIFS(INDIRECT($F$1&amp;$F484&amp;":"&amp;$F484),INDIRECT($F$1&amp;dbP!$D$2&amp;":"&amp;dbP!$D$2),"&gt;="&amp;AZ$6,INDIRECT($F$1&amp;dbP!$D$2&amp;":"&amp;dbP!$D$2),"&lt;="&amp;AZ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A484" s="1">
        <f ca="1">SUMIFS(INDIRECT($F$1&amp;$F484&amp;":"&amp;$F484),INDIRECT($F$1&amp;dbP!$D$2&amp;":"&amp;dbP!$D$2),"&gt;="&amp;BA$6,INDIRECT($F$1&amp;dbP!$D$2&amp;":"&amp;dbP!$D$2),"&lt;="&amp;BA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B484" s="1">
        <f ca="1">SUMIFS(INDIRECT($F$1&amp;$F484&amp;":"&amp;$F484),INDIRECT($F$1&amp;dbP!$D$2&amp;":"&amp;dbP!$D$2),"&gt;="&amp;BB$6,INDIRECT($F$1&amp;dbP!$D$2&amp;":"&amp;dbP!$D$2),"&lt;="&amp;BB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C484" s="1">
        <f ca="1">SUMIFS(INDIRECT($F$1&amp;$F484&amp;":"&amp;$F484),INDIRECT($F$1&amp;dbP!$D$2&amp;":"&amp;dbP!$D$2),"&gt;="&amp;BC$6,INDIRECT($F$1&amp;dbP!$D$2&amp;":"&amp;dbP!$D$2),"&lt;="&amp;BC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D484" s="1">
        <f ca="1">SUMIFS(INDIRECT($F$1&amp;$F484&amp;":"&amp;$F484),INDIRECT($F$1&amp;dbP!$D$2&amp;":"&amp;dbP!$D$2),"&gt;="&amp;BD$6,INDIRECT($F$1&amp;dbP!$D$2&amp;":"&amp;dbP!$D$2),"&lt;="&amp;BD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  <c r="BE484" s="1">
        <f ca="1">SUMIFS(INDIRECT($F$1&amp;$F484&amp;":"&amp;$F484),INDIRECT($F$1&amp;dbP!$D$2&amp;":"&amp;dbP!$D$2),"&gt;="&amp;BE$6,INDIRECT($F$1&amp;dbP!$D$2&amp;":"&amp;dbP!$D$2),"&lt;="&amp;BE$7,INDIRECT($F$1&amp;dbP!$O$2&amp;":"&amp;dbP!$O$2),$H484,INDIRECT($F$1&amp;dbP!$P$2&amp;":"&amp;dbP!$P$2),IF($I484=$J484,"*",$I484),INDIRECT($F$1&amp;dbP!$Q$2&amp;":"&amp;dbP!$Q$2),IF(OR($I484=$J484,"  "&amp;$I484=$J484),"*",RIGHT($J484,LEN($J484)-4)),INDIRECT($F$1&amp;dbP!$AC$2&amp;":"&amp;dbP!$AC$2),RepP!$J$3)</f>
        <v>0</v>
      </c>
    </row>
    <row r="485" spans="1:57" x14ac:dyDescent="0.3">
      <c r="B485" s="1">
        <f>MAX(B$466:B484)+1</f>
        <v>208</v>
      </c>
      <c r="D485" s="1" t="str">
        <f ca="1">INDIRECT($B$1&amp;Items!T$2&amp;$B485)</f>
        <v>CF(+)</v>
      </c>
      <c r="F485" s="1" t="str">
        <f ca="1">INDIRECT($B$1&amp;Items!P$2&amp;$B485)</f>
        <v>Y</v>
      </c>
      <c r="H485" s="13" t="str">
        <f ca="1">INDIRECT($B$1&amp;Items!M$2&amp;$B485)</f>
        <v>Возврат вложений</v>
      </c>
      <c r="I485" s="13" t="str">
        <f ca="1">IF(INDIRECT($B$1&amp;Items!N$2&amp;$B485)="",H485,INDIRECT($B$1&amp;Items!N$2&amp;$B485))</f>
        <v>Возврат вложений</v>
      </c>
      <c r="J485" s="1" t="str">
        <f ca="1">IF(INDIRECT($B$1&amp;Items!O$2&amp;$B485)="",IF(H485&lt;&gt;I485,"  "&amp;I485,I485),"    "&amp;INDIRECT($B$1&amp;Items!O$2&amp;$B485))</f>
        <v xml:space="preserve">    Возврат вложений</v>
      </c>
      <c r="S485" s="1">
        <f ca="1">SUM($U485:INDIRECT(ADDRESS(ROW(),SUMIFS($1:$1,$5:$5,MAX($5:$5)))))</f>
        <v>1000000</v>
      </c>
      <c r="V485" s="1">
        <f ca="1">SUMIFS(INDIRECT($F$1&amp;$F485&amp;":"&amp;$F485),INDIRECT($F$1&amp;dbP!$D$2&amp;":"&amp;dbP!$D$2),"&gt;="&amp;V$6,INDIRECT($F$1&amp;dbP!$D$2&amp;":"&amp;dbP!$D$2),"&lt;="&amp;V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W485" s="1">
        <f ca="1">SUMIFS(INDIRECT($F$1&amp;$F485&amp;":"&amp;$F485),INDIRECT($F$1&amp;dbP!$D$2&amp;":"&amp;dbP!$D$2),"&gt;="&amp;W$6,INDIRECT($F$1&amp;dbP!$D$2&amp;":"&amp;dbP!$D$2),"&lt;="&amp;W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X485" s="1">
        <f ca="1">SUMIFS(INDIRECT($F$1&amp;$F485&amp;":"&amp;$F485),INDIRECT($F$1&amp;dbP!$D$2&amp;":"&amp;dbP!$D$2),"&gt;="&amp;X$6,INDIRECT($F$1&amp;dbP!$D$2&amp;":"&amp;dbP!$D$2),"&lt;="&amp;X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Y485" s="1">
        <f ca="1">SUMIFS(INDIRECT($F$1&amp;$F485&amp;":"&amp;$F485),INDIRECT($F$1&amp;dbP!$D$2&amp;":"&amp;dbP!$D$2),"&gt;="&amp;Y$6,INDIRECT($F$1&amp;dbP!$D$2&amp;":"&amp;dbP!$D$2),"&lt;="&amp;Y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Z485" s="1">
        <f ca="1">SUMIFS(INDIRECT($F$1&amp;$F485&amp;":"&amp;$F485),INDIRECT($F$1&amp;dbP!$D$2&amp;":"&amp;dbP!$D$2),"&gt;="&amp;Z$6,INDIRECT($F$1&amp;dbP!$D$2&amp;":"&amp;dbP!$D$2),"&lt;="&amp;Z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A485" s="1">
        <f ca="1">SUMIFS(INDIRECT($F$1&amp;$F485&amp;":"&amp;$F485),INDIRECT($F$1&amp;dbP!$D$2&amp;":"&amp;dbP!$D$2),"&gt;="&amp;AA$6,INDIRECT($F$1&amp;dbP!$D$2&amp;":"&amp;dbP!$D$2),"&lt;="&amp;AA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B485" s="1">
        <f ca="1">SUMIFS(INDIRECT($F$1&amp;$F485&amp;":"&amp;$F485),INDIRECT($F$1&amp;dbP!$D$2&amp;":"&amp;dbP!$D$2),"&gt;="&amp;AB$6,INDIRECT($F$1&amp;dbP!$D$2&amp;":"&amp;dbP!$D$2),"&lt;="&amp;AB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C485" s="1">
        <f ca="1">SUMIFS(INDIRECT($F$1&amp;$F485&amp;":"&amp;$F485),INDIRECT($F$1&amp;dbP!$D$2&amp;":"&amp;dbP!$D$2),"&gt;="&amp;AC$6,INDIRECT($F$1&amp;dbP!$D$2&amp;":"&amp;dbP!$D$2),"&lt;="&amp;AC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D485" s="1">
        <f ca="1">SUMIFS(INDIRECT($F$1&amp;$F485&amp;":"&amp;$F485),INDIRECT($F$1&amp;dbP!$D$2&amp;":"&amp;dbP!$D$2),"&gt;="&amp;AD$6,INDIRECT($F$1&amp;dbP!$D$2&amp;":"&amp;dbP!$D$2),"&lt;="&amp;AD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E485" s="1">
        <f ca="1">SUMIFS(INDIRECT($F$1&amp;$F485&amp;":"&amp;$F485),INDIRECT($F$1&amp;dbP!$D$2&amp;":"&amp;dbP!$D$2),"&gt;="&amp;AE$6,INDIRECT($F$1&amp;dbP!$D$2&amp;":"&amp;dbP!$D$2),"&lt;="&amp;AE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F485" s="1">
        <f ca="1">SUMIFS(INDIRECT($F$1&amp;$F485&amp;":"&amp;$F485),INDIRECT($F$1&amp;dbP!$D$2&amp;":"&amp;dbP!$D$2),"&gt;="&amp;AF$6,INDIRECT($F$1&amp;dbP!$D$2&amp;":"&amp;dbP!$D$2),"&lt;="&amp;AF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G485" s="1">
        <f ca="1">SUMIFS(INDIRECT($F$1&amp;$F485&amp;":"&amp;$F485),INDIRECT($F$1&amp;dbP!$D$2&amp;":"&amp;dbP!$D$2),"&gt;="&amp;AG$6,INDIRECT($F$1&amp;dbP!$D$2&amp;":"&amp;dbP!$D$2),"&lt;="&amp;AG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H485" s="1">
        <f ca="1">SUMIFS(INDIRECT($F$1&amp;$F485&amp;":"&amp;$F485),INDIRECT($F$1&amp;dbP!$D$2&amp;":"&amp;dbP!$D$2),"&gt;="&amp;AH$6,INDIRECT($F$1&amp;dbP!$D$2&amp;":"&amp;dbP!$D$2),"&lt;="&amp;AH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I485" s="1">
        <f ca="1">SUMIFS(INDIRECT($F$1&amp;$F485&amp;":"&amp;$F485),INDIRECT($F$1&amp;dbP!$D$2&amp;":"&amp;dbP!$D$2),"&gt;="&amp;AI$6,INDIRECT($F$1&amp;dbP!$D$2&amp;":"&amp;dbP!$D$2),"&lt;="&amp;AI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J485" s="1">
        <f ca="1">SUMIFS(INDIRECT($F$1&amp;$F485&amp;":"&amp;$F485),INDIRECT($F$1&amp;dbP!$D$2&amp;":"&amp;dbP!$D$2),"&gt;="&amp;AJ$6,INDIRECT($F$1&amp;dbP!$D$2&amp;":"&amp;dbP!$D$2),"&lt;="&amp;AJ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K485" s="1">
        <f ca="1">SUMIFS(INDIRECT($F$1&amp;$F485&amp;":"&amp;$F485),INDIRECT($F$1&amp;dbP!$D$2&amp;":"&amp;dbP!$D$2),"&gt;="&amp;AK$6,INDIRECT($F$1&amp;dbP!$D$2&amp;":"&amp;dbP!$D$2),"&lt;="&amp;AK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L485" s="1">
        <f ca="1">SUMIFS(INDIRECT($F$1&amp;$F485&amp;":"&amp;$F485),INDIRECT($F$1&amp;dbP!$D$2&amp;":"&amp;dbP!$D$2),"&gt;="&amp;AL$6,INDIRECT($F$1&amp;dbP!$D$2&amp;":"&amp;dbP!$D$2),"&lt;="&amp;AL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M485" s="1">
        <f ca="1">SUMIFS(INDIRECT($F$1&amp;$F485&amp;":"&amp;$F485),INDIRECT($F$1&amp;dbP!$D$2&amp;":"&amp;dbP!$D$2),"&gt;="&amp;AM$6,INDIRECT($F$1&amp;dbP!$D$2&amp;":"&amp;dbP!$D$2),"&lt;="&amp;AM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N485" s="1">
        <f ca="1">SUMIFS(INDIRECT($F$1&amp;$F485&amp;":"&amp;$F485),INDIRECT($F$1&amp;dbP!$D$2&amp;":"&amp;dbP!$D$2),"&gt;="&amp;AN$6,INDIRECT($F$1&amp;dbP!$D$2&amp;":"&amp;dbP!$D$2),"&lt;="&amp;AN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O485" s="1">
        <f ca="1">SUMIFS(INDIRECT($F$1&amp;$F485&amp;":"&amp;$F485),INDIRECT($F$1&amp;dbP!$D$2&amp;":"&amp;dbP!$D$2),"&gt;="&amp;AO$6,INDIRECT($F$1&amp;dbP!$D$2&amp;":"&amp;dbP!$D$2),"&lt;="&amp;AO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P485" s="1">
        <f ca="1">SUMIFS(INDIRECT($F$1&amp;$F485&amp;":"&amp;$F485),INDIRECT($F$1&amp;dbP!$D$2&amp;":"&amp;dbP!$D$2),"&gt;="&amp;AP$6,INDIRECT($F$1&amp;dbP!$D$2&amp;":"&amp;dbP!$D$2),"&lt;="&amp;AP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Q485" s="1">
        <f ca="1">SUMIFS(INDIRECT($F$1&amp;$F485&amp;":"&amp;$F485),INDIRECT($F$1&amp;dbP!$D$2&amp;":"&amp;dbP!$D$2),"&gt;="&amp;AQ$6,INDIRECT($F$1&amp;dbP!$D$2&amp;":"&amp;dbP!$D$2),"&lt;="&amp;AQ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R485" s="1">
        <f ca="1">SUMIFS(INDIRECT($F$1&amp;$F485&amp;":"&amp;$F485),INDIRECT($F$1&amp;dbP!$D$2&amp;":"&amp;dbP!$D$2),"&gt;="&amp;AR$6,INDIRECT($F$1&amp;dbP!$D$2&amp;":"&amp;dbP!$D$2),"&lt;="&amp;AR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S485" s="1">
        <f ca="1">SUMIFS(INDIRECT($F$1&amp;$F485&amp;":"&amp;$F485),INDIRECT($F$1&amp;dbP!$D$2&amp;":"&amp;dbP!$D$2),"&gt;="&amp;AS$6,INDIRECT($F$1&amp;dbP!$D$2&amp;":"&amp;dbP!$D$2),"&lt;="&amp;AS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T485" s="1">
        <f ca="1">SUMIFS(INDIRECT($F$1&amp;$F485&amp;":"&amp;$F485),INDIRECT($F$1&amp;dbP!$D$2&amp;":"&amp;dbP!$D$2),"&gt;="&amp;AT$6,INDIRECT($F$1&amp;dbP!$D$2&amp;":"&amp;dbP!$D$2),"&lt;="&amp;AT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U485" s="1">
        <f ca="1">SUMIFS(INDIRECT($F$1&amp;$F485&amp;":"&amp;$F485),INDIRECT($F$1&amp;dbP!$D$2&amp;":"&amp;dbP!$D$2),"&gt;="&amp;AU$6,INDIRECT($F$1&amp;dbP!$D$2&amp;":"&amp;dbP!$D$2),"&lt;="&amp;AU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V485" s="1">
        <f ca="1">SUMIFS(INDIRECT($F$1&amp;$F485&amp;":"&amp;$F485),INDIRECT($F$1&amp;dbP!$D$2&amp;":"&amp;dbP!$D$2),"&gt;="&amp;AV$6,INDIRECT($F$1&amp;dbP!$D$2&amp;":"&amp;dbP!$D$2),"&lt;="&amp;AV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1000000</v>
      </c>
      <c r="AW485" s="1">
        <f ca="1">SUMIFS(INDIRECT($F$1&amp;$F485&amp;":"&amp;$F485),INDIRECT($F$1&amp;dbP!$D$2&amp;":"&amp;dbP!$D$2),"&gt;="&amp;AW$6,INDIRECT($F$1&amp;dbP!$D$2&amp;":"&amp;dbP!$D$2),"&lt;="&amp;AW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X485" s="1">
        <f ca="1">SUMIFS(INDIRECT($F$1&amp;$F485&amp;":"&amp;$F485),INDIRECT($F$1&amp;dbP!$D$2&amp;":"&amp;dbP!$D$2),"&gt;="&amp;AX$6,INDIRECT($F$1&amp;dbP!$D$2&amp;":"&amp;dbP!$D$2),"&lt;="&amp;AX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Y485" s="1">
        <f ca="1">SUMIFS(INDIRECT($F$1&amp;$F485&amp;":"&amp;$F485),INDIRECT($F$1&amp;dbP!$D$2&amp;":"&amp;dbP!$D$2),"&gt;="&amp;AY$6,INDIRECT($F$1&amp;dbP!$D$2&amp;":"&amp;dbP!$D$2),"&lt;="&amp;AY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AZ485" s="1">
        <f ca="1">SUMIFS(INDIRECT($F$1&amp;$F485&amp;":"&amp;$F485),INDIRECT($F$1&amp;dbP!$D$2&amp;":"&amp;dbP!$D$2),"&gt;="&amp;AZ$6,INDIRECT($F$1&amp;dbP!$D$2&amp;":"&amp;dbP!$D$2),"&lt;="&amp;AZ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A485" s="1">
        <f ca="1">SUMIFS(INDIRECT($F$1&amp;$F485&amp;":"&amp;$F485),INDIRECT($F$1&amp;dbP!$D$2&amp;":"&amp;dbP!$D$2),"&gt;="&amp;BA$6,INDIRECT($F$1&amp;dbP!$D$2&amp;":"&amp;dbP!$D$2),"&lt;="&amp;BA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B485" s="1">
        <f ca="1">SUMIFS(INDIRECT($F$1&amp;$F485&amp;":"&amp;$F485),INDIRECT($F$1&amp;dbP!$D$2&amp;":"&amp;dbP!$D$2),"&gt;="&amp;BB$6,INDIRECT($F$1&amp;dbP!$D$2&amp;":"&amp;dbP!$D$2),"&lt;="&amp;BB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C485" s="1">
        <f ca="1">SUMIFS(INDIRECT($F$1&amp;$F485&amp;":"&amp;$F485),INDIRECT($F$1&amp;dbP!$D$2&amp;":"&amp;dbP!$D$2),"&gt;="&amp;BC$6,INDIRECT($F$1&amp;dbP!$D$2&amp;":"&amp;dbP!$D$2),"&lt;="&amp;BC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D485" s="1">
        <f ca="1">SUMIFS(INDIRECT($F$1&amp;$F485&amp;":"&amp;$F485),INDIRECT($F$1&amp;dbP!$D$2&amp;":"&amp;dbP!$D$2),"&gt;="&amp;BD$6,INDIRECT($F$1&amp;dbP!$D$2&amp;":"&amp;dbP!$D$2),"&lt;="&amp;BD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  <c r="BE485" s="1">
        <f ca="1">SUMIFS(INDIRECT($F$1&amp;$F485&amp;":"&amp;$F485),INDIRECT($F$1&amp;dbP!$D$2&amp;":"&amp;dbP!$D$2),"&gt;="&amp;BE$6,INDIRECT($F$1&amp;dbP!$D$2&amp;":"&amp;dbP!$D$2),"&lt;="&amp;BE$7,INDIRECT($F$1&amp;dbP!$O$2&amp;":"&amp;dbP!$O$2),$H485,INDIRECT($F$1&amp;dbP!$P$2&amp;":"&amp;dbP!$P$2),IF($I485=$J485,"*",$I485),INDIRECT($F$1&amp;dbP!$Q$2&amp;":"&amp;dbP!$Q$2),IF(OR($I485=$J485,"  "&amp;$I485=$J485),"*",RIGHT($J485,LEN($J485)-4)),INDIRECT($F$1&amp;dbP!$AC$2&amp;":"&amp;dbP!$AC$2),RepP!$J$3)</f>
        <v>0</v>
      </c>
    </row>
    <row r="486" spans="1:57" x14ac:dyDescent="0.3">
      <c r="B486" s="1">
        <f>MAX(B$466:B485)+1</f>
        <v>209</v>
      </c>
      <c r="D486" s="1" t="str">
        <f ca="1">INDIRECT($B$1&amp;Items!T$2&amp;$B486)</f>
        <v>CF(+)</v>
      </c>
      <c r="F486" s="1" t="str">
        <f ca="1">INDIRECT($B$1&amp;Items!P$2&amp;$B486)</f>
        <v>Y</v>
      </c>
      <c r="H486" s="13" t="str">
        <f ca="1">INDIRECT($B$1&amp;Items!M$2&amp;$B486)</f>
        <v>Поступление %% по вложениям</v>
      </c>
      <c r="I486" s="13" t="str">
        <f ca="1">IF(INDIRECT($B$1&amp;Items!N$2&amp;$B486)="",H486,INDIRECT($B$1&amp;Items!N$2&amp;$B486))</f>
        <v>Поступление %% по вложениям</v>
      </c>
      <c r="J486" s="1" t="str">
        <f ca="1">IF(INDIRECT($B$1&amp;Items!O$2&amp;$B486)="",IF(H486&lt;&gt;I486,"  "&amp;I486,I486),"    "&amp;INDIRECT($B$1&amp;Items!O$2&amp;$B486))</f>
        <v xml:space="preserve">    Поступление %% по вложениям</v>
      </c>
      <c r="S486" s="1">
        <f ca="1">SUM($U486:INDIRECT(ADDRESS(ROW(),SUMIFS($1:$1,$5:$5,MAX($5:$5)))))</f>
        <v>200000</v>
      </c>
      <c r="V486" s="1">
        <f ca="1">SUMIFS(INDIRECT($F$1&amp;$F486&amp;":"&amp;$F486),INDIRECT($F$1&amp;dbP!$D$2&amp;":"&amp;dbP!$D$2),"&gt;="&amp;V$6,INDIRECT($F$1&amp;dbP!$D$2&amp;":"&amp;dbP!$D$2),"&lt;="&amp;V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W486" s="1">
        <f ca="1">SUMIFS(INDIRECT($F$1&amp;$F486&amp;":"&amp;$F486),INDIRECT($F$1&amp;dbP!$D$2&amp;":"&amp;dbP!$D$2),"&gt;="&amp;W$6,INDIRECT($F$1&amp;dbP!$D$2&amp;":"&amp;dbP!$D$2),"&lt;="&amp;W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X486" s="1">
        <f ca="1">SUMIFS(INDIRECT($F$1&amp;$F486&amp;":"&amp;$F486),INDIRECT($F$1&amp;dbP!$D$2&amp;":"&amp;dbP!$D$2),"&gt;="&amp;X$6,INDIRECT($F$1&amp;dbP!$D$2&amp;":"&amp;dbP!$D$2),"&lt;="&amp;X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Y486" s="1">
        <f ca="1">SUMIFS(INDIRECT($F$1&amp;$F486&amp;":"&amp;$F486),INDIRECT($F$1&amp;dbP!$D$2&amp;":"&amp;dbP!$D$2),"&gt;="&amp;Y$6,INDIRECT($F$1&amp;dbP!$D$2&amp;":"&amp;dbP!$D$2),"&lt;="&amp;Y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Z486" s="1">
        <f ca="1">SUMIFS(INDIRECT($F$1&amp;$F486&amp;":"&amp;$F486),INDIRECT($F$1&amp;dbP!$D$2&amp;":"&amp;dbP!$D$2),"&gt;="&amp;Z$6,INDIRECT($F$1&amp;dbP!$D$2&amp;":"&amp;dbP!$D$2),"&lt;="&amp;Z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25000</v>
      </c>
      <c r="AA486" s="1">
        <f ca="1">SUMIFS(INDIRECT($F$1&amp;$F486&amp;":"&amp;$F486),INDIRECT($F$1&amp;dbP!$D$2&amp;":"&amp;dbP!$D$2),"&gt;="&amp;AA$6,INDIRECT($F$1&amp;dbP!$D$2&amp;":"&amp;dbP!$D$2),"&lt;="&amp;AA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B486" s="1">
        <f ca="1">SUMIFS(INDIRECT($F$1&amp;$F486&amp;":"&amp;$F486),INDIRECT($F$1&amp;dbP!$D$2&amp;":"&amp;dbP!$D$2),"&gt;="&amp;AB$6,INDIRECT($F$1&amp;dbP!$D$2&amp;":"&amp;dbP!$D$2),"&lt;="&amp;AB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C486" s="1">
        <f ca="1">SUMIFS(INDIRECT($F$1&amp;$F486&amp;":"&amp;$F486),INDIRECT($F$1&amp;dbP!$D$2&amp;":"&amp;dbP!$D$2),"&gt;="&amp;AC$6,INDIRECT($F$1&amp;dbP!$D$2&amp;":"&amp;dbP!$D$2),"&lt;="&amp;AC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25000</v>
      </c>
      <c r="AD486" s="1">
        <f ca="1">SUMIFS(INDIRECT($F$1&amp;$F486&amp;":"&amp;$F486),INDIRECT($F$1&amp;dbP!$D$2&amp;":"&amp;dbP!$D$2),"&gt;="&amp;AD$6,INDIRECT($F$1&amp;dbP!$D$2&amp;":"&amp;dbP!$D$2),"&lt;="&amp;AD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E486" s="1">
        <f ca="1">SUMIFS(INDIRECT($F$1&amp;$F486&amp;":"&amp;$F486),INDIRECT($F$1&amp;dbP!$D$2&amp;":"&amp;dbP!$D$2),"&gt;="&amp;AE$6,INDIRECT($F$1&amp;dbP!$D$2&amp;":"&amp;dbP!$D$2),"&lt;="&amp;AE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F486" s="1">
        <f ca="1">SUMIFS(INDIRECT($F$1&amp;$F486&amp;":"&amp;$F486),INDIRECT($F$1&amp;dbP!$D$2&amp;":"&amp;dbP!$D$2),"&gt;="&amp;AF$6,INDIRECT($F$1&amp;dbP!$D$2&amp;":"&amp;dbP!$D$2),"&lt;="&amp;AF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25000</v>
      </c>
      <c r="AG486" s="1">
        <f ca="1">SUMIFS(INDIRECT($F$1&amp;$F486&amp;":"&amp;$F486),INDIRECT($F$1&amp;dbP!$D$2&amp;":"&amp;dbP!$D$2),"&gt;="&amp;AG$6,INDIRECT($F$1&amp;dbP!$D$2&amp;":"&amp;dbP!$D$2),"&lt;="&amp;AG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H486" s="1">
        <f ca="1">SUMIFS(INDIRECT($F$1&amp;$F486&amp;":"&amp;$F486),INDIRECT($F$1&amp;dbP!$D$2&amp;":"&amp;dbP!$D$2),"&gt;="&amp;AH$6,INDIRECT($F$1&amp;dbP!$D$2&amp;":"&amp;dbP!$D$2),"&lt;="&amp;AH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I486" s="1">
        <f ca="1">SUMIFS(INDIRECT($F$1&amp;$F486&amp;":"&amp;$F486),INDIRECT($F$1&amp;dbP!$D$2&amp;":"&amp;dbP!$D$2),"&gt;="&amp;AI$6,INDIRECT($F$1&amp;dbP!$D$2&amp;":"&amp;dbP!$D$2),"&lt;="&amp;AI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25000</v>
      </c>
      <c r="AJ486" s="1">
        <f ca="1">SUMIFS(INDIRECT($F$1&amp;$F486&amp;":"&amp;$F486),INDIRECT($F$1&amp;dbP!$D$2&amp;":"&amp;dbP!$D$2),"&gt;="&amp;AJ$6,INDIRECT($F$1&amp;dbP!$D$2&amp;":"&amp;dbP!$D$2),"&lt;="&amp;AJ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K486" s="1">
        <f ca="1">SUMIFS(INDIRECT($F$1&amp;$F486&amp;":"&amp;$F486),INDIRECT($F$1&amp;dbP!$D$2&amp;":"&amp;dbP!$D$2),"&gt;="&amp;AK$6,INDIRECT($F$1&amp;dbP!$D$2&amp;":"&amp;dbP!$D$2),"&lt;="&amp;AK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L486" s="1">
        <f ca="1">SUMIFS(INDIRECT($F$1&amp;$F486&amp;":"&amp;$F486),INDIRECT($F$1&amp;dbP!$D$2&amp;":"&amp;dbP!$D$2),"&gt;="&amp;AL$6,INDIRECT($F$1&amp;dbP!$D$2&amp;":"&amp;dbP!$D$2),"&lt;="&amp;AL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25000</v>
      </c>
      <c r="AM486" s="1">
        <f ca="1">SUMIFS(INDIRECT($F$1&amp;$F486&amp;":"&amp;$F486),INDIRECT($F$1&amp;dbP!$D$2&amp;":"&amp;dbP!$D$2),"&gt;="&amp;AM$6,INDIRECT($F$1&amp;dbP!$D$2&amp;":"&amp;dbP!$D$2),"&lt;="&amp;AM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N486" s="1">
        <f ca="1">SUMIFS(INDIRECT($F$1&amp;$F486&amp;":"&amp;$F486),INDIRECT($F$1&amp;dbP!$D$2&amp;":"&amp;dbP!$D$2),"&gt;="&amp;AN$6,INDIRECT($F$1&amp;dbP!$D$2&amp;":"&amp;dbP!$D$2),"&lt;="&amp;AN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O486" s="1">
        <f ca="1">SUMIFS(INDIRECT($F$1&amp;$F486&amp;":"&amp;$F486),INDIRECT($F$1&amp;dbP!$D$2&amp;":"&amp;dbP!$D$2),"&gt;="&amp;AO$6,INDIRECT($F$1&amp;dbP!$D$2&amp;":"&amp;dbP!$D$2),"&lt;="&amp;AO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25000</v>
      </c>
      <c r="AP486" s="1">
        <f ca="1">SUMIFS(INDIRECT($F$1&amp;$F486&amp;":"&amp;$F486),INDIRECT($F$1&amp;dbP!$D$2&amp;":"&amp;dbP!$D$2),"&gt;="&amp;AP$6,INDIRECT($F$1&amp;dbP!$D$2&amp;":"&amp;dbP!$D$2),"&lt;="&amp;AP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Q486" s="1">
        <f ca="1">SUMIFS(INDIRECT($F$1&amp;$F486&amp;":"&amp;$F486),INDIRECT($F$1&amp;dbP!$D$2&amp;":"&amp;dbP!$D$2),"&gt;="&amp;AQ$6,INDIRECT($F$1&amp;dbP!$D$2&amp;":"&amp;dbP!$D$2),"&lt;="&amp;AQ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R486" s="1">
        <f ca="1">SUMIFS(INDIRECT($F$1&amp;$F486&amp;":"&amp;$F486),INDIRECT($F$1&amp;dbP!$D$2&amp;":"&amp;dbP!$D$2),"&gt;="&amp;AR$6,INDIRECT($F$1&amp;dbP!$D$2&amp;":"&amp;dbP!$D$2),"&lt;="&amp;AR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25000</v>
      </c>
      <c r="AS486" s="1">
        <f ca="1">SUMIFS(INDIRECT($F$1&amp;$F486&amp;":"&amp;$F486),INDIRECT($F$1&amp;dbP!$D$2&amp;":"&amp;dbP!$D$2),"&gt;="&amp;AS$6,INDIRECT($F$1&amp;dbP!$D$2&amp;":"&amp;dbP!$D$2),"&lt;="&amp;AS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T486" s="1">
        <f ca="1">SUMIFS(INDIRECT($F$1&amp;$F486&amp;":"&amp;$F486),INDIRECT($F$1&amp;dbP!$D$2&amp;":"&amp;dbP!$D$2),"&gt;="&amp;AT$6,INDIRECT($F$1&amp;dbP!$D$2&amp;":"&amp;dbP!$D$2),"&lt;="&amp;AT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U486" s="1">
        <f ca="1">SUMIFS(INDIRECT($F$1&amp;$F486&amp;":"&amp;$F486),INDIRECT($F$1&amp;dbP!$D$2&amp;":"&amp;dbP!$D$2),"&gt;="&amp;AU$6,INDIRECT($F$1&amp;dbP!$D$2&amp;":"&amp;dbP!$D$2),"&lt;="&amp;AU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25000</v>
      </c>
      <c r="AV486" s="1">
        <f ca="1">SUMIFS(INDIRECT($F$1&amp;$F486&amp;":"&amp;$F486),INDIRECT($F$1&amp;dbP!$D$2&amp;":"&amp;dbP!$D$2),"&gt;="&amp;AV$6,INDIRECT($F$1&amp;dbP!$D$2&amp;":"&amp;dbP!$D$2),"&lt;="&amp;AV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W486" s="1">
        <f ca="1">SUMIFS(INDIRECT($F$1&amp;$F486&amp;":"&amp;$F486),INDIRECT($F$1&amp;dbP!$D$2&amp;":"&amp;dbP!$D$2),"&gt;="&amp;AW$6,INDIRECT($F$1&amp;dbP!$D$2&amp;":"&amp;dbP!$D$2),"&lt;="&amp;AW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X486" s="1">
        <f ca="1">SUMIFS(INDIRECT($F$1&amp;$F486&amp;":"&amp;$F486),INDIRECT($F$1&amp;dbP!$D$2&amp;":"&amp;dbP!$D$2),"&gt;="&amp;AX$6,INDIRECT($F$1&amp;dbP!$D$2&amp;":"&amp;dbP!$D$2),"&lt;="&amp;AX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Y486" s="1">
        <f ca="1">SUMIFS(INDIRECT($F$1&amp;$F486&amp;":"&amp;$F486),INDIRECT($F$1&amp;dbP!$D$2&amp;":"&amp;dbP!$D$2),"&gt;="&amp;AY$6,INDIRECT($F$1&amp;dbP!$D$2&amp;":"&amp;dbP!$D$2),"&lt;="&amp;AY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AZ486" s="1">
        <f ca="1">SUMIFS(INDIRECT($F$1&amp;$F486&amp;":"&amp;$F486),INDIRECT($F$1&amp;dbP!$D$2&amp;":"&amp;dbP!$D$2),"&gt;="&amp;AZ$6,INDIRECT($F$1&amp;dbP!$D$2&amp;":"&amp;dbP!$D$2),"&lt;="&amp;AZ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BA486" s="1">
        <f ca="1">SUMIFS(INDIRECT($F$1&amp;$F486&amp;":"&amp;$F486),INDIRECT($F$1&amp;dbP!$D$2&amp;":"&amp;dbP!$D$2),"&gt;="&amp;BA$6,INDIRECT($F$1&amp;dbP!$D$2&amp;":"&amp;dbP!$D$2),"&lt;="&amp;BA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BB486" s="1">
        <f ca="1">SUMIFS(INDIRECT($F$1&amp;$F486&amp;":"&amp;$F486),INDIRECT($F$1&amp;dbP!$D$2&amp;":"&amp;dbP!$D$2),"&gt;="&amp;BB$6,INDIRECT($F$1&amp;dbP!$D$2&amp;":"&amp;dbP!$D$2),"&lt;="&amp;BB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BC486" s="1">
        <f ca="1">SUMIFS(INDIRECT($F$1&amp;$F486&amp;":"&amp;$F486),INDIRECT($F$1&amp;dbP!$D$2&amp;":"&amp;dbP!$D$2),"&gt;="&amp;BC$6,INDIRECT($F$1&amp;dbP!$D$2&amp;":"&amp;dbP!$D$2),"&lt;="&amp;BC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BD486" s="1">
        <f ca="1">SUMIFS(INDIRECT($F$1&amp;$F486&amp;":"&amp;$F486),INDIRECT($F$1&amp;dbP!$D$2&amp;":"&amp;dbP!$D$2),"&gt;="&amp;BD$6,INDIRECT($F$1&amp;dbP!$D$2&amp;":"&amp;dbP!$D$2),"&lt;="&amp;BD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  <c r="BE486" s="1">
        <f ca="1">SUMIFS(INDIRECT($F$1&amp;$F486&amp;":"&amp;$F486),INDIRECT($F$1&amp;dbP!$D$2&amp;":"&amp;dbP!$D$2),"&gt;="&amp;BE$6,INDIRECT($F$1&amp;dbP!$D$2&amp;":"&amp;dbP!$D$2),"&lt;="&amp;BE$7,INDIRECT($F$1&amp;dbP!$O$2&amp;":"&amp;dbP!$O$2),$H486,INDIRECT($F$1&amp;dbP!$P$2&amp;":"&amp;dbP!$P$2),IF($I486=$J486,"*",$I486),INDIRECT($F$1&amp;dbP!$Q$2&amp;":"&amp;dbP!$Q$2),IF(OR($I486=$J486,"  "&amp;$I486=$J486),"*",RIGHT($J486,LEN($J486)-4)),INDIRECT($F$1&amp;dbP!$AC$2&amp;":"&amp;dbP!$AC$2),RepP!$J$3)</f>
        <v>0</v>
      </c>
    </row>
    <row r="487" spans="1:57" ht="4.95" customHeight="1" x14ac:dyDescent="0.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3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</row>
    <row r="488" spans="1:57" x14ac:dyDescent="0.3">
      <c r="B488" s="1">
        <f>ROW(Items!A191)</f>
        <v>191</v>
      </c>
      <c r="D488" s="1" t="str">
        <f ca="1">INDIRECT($B$1&amp;Items!T$2&amp;$B488)</f>
        <v>CF</v>
      </c>
      <c r="F488" s="1">
        <f ca="1">INDIRECT($B$1&amp;Items!P$2&amp;$B488)</f>
        <v>0</v>
      </c>
      <c r="H488" s="13" t="str">
        <f ca="1">INDIRECT($B$1&amp;Items!M$2&amp;$B488)</f>
        <v>Ден. поток с уч. очередного источника финансир-я</v>
      </c>
      <c r="I488" s="13" t="str">
        <f ca="1">IF(INDIRECT($B$1&amp;Items!N$2&amp;$B488)="",H488,INDIRECT($B$1&amp;Items!N$2&amp;$B488))</f>
        <v>Ден. поток с уч. очередного источника финансир-я</v>
      </c>
      <c r="J488" s="1" t="str">
        <f ca="1">IF(INDIRECT($B$1&amp;Items!O$2&amp;$B488)="",IF(H488&lt;&gt;I488,"  "&amp;I488,I488),"    "&amp;INDIRECT($B$1&amp;Items!O$2&amp;$B488))</f>
        <v>Ден. поток с уч. очередного источника финансир-я</v>
      </c>
      <c r="S488" s="1">
        <f ca="1">SUM($U488:INDIRECT(ADDRESS(ROW(),SUMIFS($1:$1,$5:$5,MAX($5:$5)))))</f>
        <v>19143973.036352634</v>
      </c>
      <c r="V488" s="1">
        <f ca="1">SUMIFS(V$248:V486,$D$248:$D486,Items!$T$11)-SUMIFS(V$248:V486,$D$248:$D486,Items!$T$19)</f>
        <v>2818390.7870461177</v>
      </c>
      <c r="W488" s="1">
        <f ca="1">SUMIFS(W$248:W486,$D$248:$D486,Items!$T$11)-SUMIFS(W$248:W486,$D$248:$D486,Items!$T$19)</f>
        <v>3724464.8675684109</v>
      </c>
      <c r="X488" s="1">
        <f ca="1">SUMIFS(X$248:X486,$D$248:$D486,Items!$T$11)-SUMIFS(X$248:X486,$D$248:$D486,Items!$T$19)</f>
        <v>288308.86870485544</v>
      </c>
      <c r="Y488" s="1">
        <f ca="1">SUMIFS(Y$248:Y486,$D$248:$D486,Items!$T$11)-SUMIFS(Y$248:Y486,$D$248:$D486,Items!$T$19)</f>
        <v>-6655351.8537235428</v>
      </c>
      <c r="Z488" s="1">
        <f ca="1">SUMIFS(Z$248:Z486,$D$248:$D486,Items!$T$11)-SUMIFS(Z$248:Z486,$D$248:$D486,Items!$T$19)</f>
        <v>21820283.941271376</v>
      </c>
      <c r="AA488" s="1">
        <f ca="1">SUMIFS(AA$248:AA486,$D$248:$D486,Items!$T$11)-SUMIFS(AA$248:AA486,$D$248:$D486,Items!$T$19)</f>
        <v>21707487.932670567</v>
      </c>
      <c r="AB488" s="1">
        <f ca="1">SUMIFS(AB$248:AB486,$D$248:$D486,Items!$T$11)-SUMIFS(AB$248:AB486,$D$248:$D486,Items!$T$19)</f>
        <v>9386735.3974043503</v>
      </c>
      <c r="AC488" s="1">
        <f ca="1">SUMIFS(AC$248:AC486,$D$248:$D486,Items!$T$11)-SUMIFS(AC$248:AC486,$D$248:$D486,Items!$T$19)</f>
        <v>-2394597.4414799782</v>
      </c>
      <c r="AD488" s="1">
        <f ca="1">SUMIFS(AD$248:AD486,$D$248:$D486,Items!$T$11)-SUMIFS(AD$248:AD486,$D$248:$D486,Items!$T$19)</f>
        <v>-1941678.5137488628</v>
      </c>
      <c r="AE488" s="1">
        <f ca="1">SUMIFS(AE$248:AE486,$D$248:$D486,Items!$T$11)-SUMIFS(AE$248:AE486,$D$248:$D486,Items!$T$19)</f>
        <v>-3650451.6107371296</v>
      </c>
      <c r="AF488" s="1">
        <f ca="1">SUMIFS(AF$248:AF486,$D$248:$D486,Items!$T$11)-SUMIFS(AF$248:AF486,$D$248:$D486,Items!$T$19)</f>
        <v>-2001148.8481309349</v>
      </c>
      <c r="AG488" s="1">
        <f ca="1">SUMIFS(AG$248:AG486,$D$248:$D486,Items!$T$11)-SUMIFS(AG$248:AG486,$D$248:$D486,Items!$T$19)</f>
        <v>-2902316.6948718992</v>
      </c>
      <c r="AH488" s="1">
        <f ca="1">SUMIFS(AH$248:AH486,$D$248:$D486,Items!$T$11)-SUMIFS(AH$248:AH486,$D$248:$D486,Items!$T$19)</f>
        <v>-4868296.6403303174</v>
      </c>
      <c r="AI488" s="1">
        <f ca="1">SUMIFS(AI$248:AI486,$D$248:$D486,Items!$T$11)-SUMIFS(AI$248:AI486,$D$248:$D486,Items!$T$19)</f>
        <v>-1481583.6244852925</v>
      </c>
      <c r="AJ488" s="1">
        <f ca="1">SUMIFS(AJ$248:AJ486,$D$248:$D486,Items!$T$11)-SUMIFS(AJ$248:AJ486,$D$248:$D486,Items!$T$19)</f>
        <v>-5182503.390185398</v>
      </c>
      <c r="AK488" s="1">
        <f ca="1">SUMIFS(AK$248:AK486,$D$248:$D486,Items!$T$11)-SUMIFS(AK$248:AK486,$D$248:$D486,Items!$T$19)</f>
        <v>-4994165.4348330582</v>
      </c>
      <c r="AL488" s="1">
        <f ca="1">SUMIFS(AL$248:AL486,$D$248:$D486,Items!$T$11)-SUMIFS(AL$248:AL486,$D$248:$D486,Items!$T$19)</f>
        <v>-679824.82448497531</v>
      </c>
      <c r="AM488" s="1">
        <f ca="1">SUMIFS(AM$248:AM486,$D$248:$D486,Items!$T$11)-SUMIFS(AM$248:AM486,$D$248:$D486,Items!$T$19)</f>
        <v>-474403.01970869926</v>
      </c>
      <c r="AN488" s="1">
        <f ca="1">SUMIFS(AN$248:AN486,$D$248:$D486,Items!$T$11)-SUMIFS(AN$248:AN486,$D$248:$D486,Items!$T$19)</f>
        <v>-473147.88159908983</v>
      </c>
      <c r="AO488" s="1">
        <f ca="1">SUMIFS(AO$248:AO486,$D$248:$D486,Items!$T$11)-SUMIFS(AO$248:AO486,$D$248:$D486,Items!$T$19)</f>
        <v>-613559.41015614709</v>
      </c>
      <c r="AP488" s="1">
        <f ca="1">SUMIFS(AP$248:AP486,$D$248:$D486,Items!$T$11)-SUMIFS(AP$248:AP486,$D$248:$D486,Items!$T$19)</f>
        <v>-469382.46727026161</v>
      </c>
      <c r="AQ488" s="1">
        <f ca="1">SUMIFS(AQ$248:AQ486,$D$248:$D486,Items!$T$11)-SUMIFS(AQ$248:AQ486,$D$248:$D486,Items!$T$19)</f>
        <v>-468127.32916065224</v>
      </c>
      <c r="AR488" s="1">
        <f ca="1">SUMIFS(AR$248:AR486,$D$248:$D486,Items!$T$11)-SUMIFS(AR$248:AR486,$D$248:$D486,Items!$T$19)</f>
        <v>-546038.85771770938</v>
      </c>
      <c r="AS488" s="1">
        <f ca="1">SUMIFS(AS$248:AS486,$D$248:$D486,Items!$T$11)-SUMIFS(AS$248:AS486,$D$248:$D486,Items!$T$19)</f>
        <v>-465617.05294143345</v>
      </c>
      <c r="AT488" s="1">
        <f ca="1">SUMIFS(AT$248:AT486,$D$248:$D486,Items!$T$11)-SUMIFS(AT$248:AT486,$D$248:$D486,Items!$T$19)</f>
        <v>-464361.91483182402</v>
      </c>
      <c r="AU488" s="1">
        <f ca="1">SUMIFS(AU$248:AU486,$D$248:$D486,Items!$T$11)-SUMIFS(AU$248:AU486,$D$248:$D486,Items!$T$19)</f>
        <v>-479773.44338888128</v>
      </c>
      <c r="AV488" s="1">
        <f ca="1">SUMIFS(AV$248:AV486,$D$248:$D486,Items!$T$11)-SUMIFS(AV$248:AV486,$D$248:$D486,Items!$T$19)</f>
        <v>954815.02805406146</v>
      </c>
      <c r="AW488" s="1">
        <f ca="1">SUMIFS(AW$248:AW486,$D$248:$D486,Items!$T$11)-SUMIFS(AW$248:AW486,$D$248:$D486,Items!$T$19)</f>
        <v>-43929.833836329133</v>
      </c>
      <c r="AX488" s="1">
        <f ca="1">SUMIFS(AX$248:AX486,$D$248:$D486,Items!$T$11)-SUMIFS(AX$248:AX486,$D$248:$D486,Items!$T$19)</f>
        <v>-42674.695726719721</v>
      </c>
      <c r="AY488" s="1">
        <f ca="1">SUMIFS(AY$248:AY486,$D$248:$D486,Items!$T$11)-SUMIFS(AY$248:AY486,$D$248:$D486,Items!$T$19)</f>
        <v>-41419.557617110317</v>
      </c>
      <c r="AZ488" s="1">
        <f ca="1">SUMIFS(AZ$248:AZ486,$D$248:$D486,Items!$T$11)-SUMIFS(AZ$248:AZ486,$D$248:$D486,Items!$T$19)</f>
        <v>-40164.419507500912</v>
      </c>
      <c r="BA488" s="1">
        <f ca="1">SUMIFS(BA$248:BA486,$D$248:$D486,Items!$T$11)-SUMIFS(BA$248:BA486,$D$248:$D486,Items!$T$19)</f>
        <v>-38909.281397891515</v>
      </c>
      <c r="BB488" s="1">
        <f ca="1">SUMIFS(BB$248:BB486,$D$248:$D486,Items!$T$11)-SUMIFS(BB$248:BB486,$D$248:$D486,Items!$T$19)</f>
        <v>-37654.143288282103</v>
      </c>
      <c r="BC488" s="1">
        <f ca="1">SUMIFS(BC$248:BC486,$D$248:$D486,Items!$T$11)-SUMIFS(BC$248:BC486,$D$248:$D486,Items!$T$19)</f>
        <v>-36399.005178672705</v>
      </c>
      <c r="BD488" s="1">
        <f ca="1">SUMIFS(BD$248:BD486,$D$248:$D486,Items!$T$11)-SUMIFS(BD$248:BD486,$D$248:$D486,Items!$T$19)</f>
        <v>-35143.867069063301</v>
      </c>
      <c r="BE488" s="1">
        <f ca="1">SUMIFS(BE$248:BE486,$D$248:$D486,Items!$T$11)-SUMIFS(BE$248:BE486,$D$248:$D486,Items!$T$19)</f>
        <v>-33888.728959453896</v>
      </c>
    </row>
    <row r="489" spans="1:57" ht="4.95" customHeight="1" x14ac:dyDescent="0.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3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</row>
    <row r="490" spans="1:57" x14ac:dyDescent="0.3">
      <c r="B490" s="1">
        <f>MAX(B$488:B489)+1</f>
        <v>192</v>
      </c>
      <c r="D490" s="1" t="str">
        <f ca="1">INDIRECT($B$1&amp;Items!T$2&amp;$B490)</f>
        <v>CF</v>
      </c>
      <c r="F490" s="1">
        <f ca="1">INDIRECT($B$1&amp;Items!P$2&amp;$B490)</f>
        <v>0</v>
      </c>
      <c r="H490" s="13" t="str">
        <f ca="1">INDIRECT($B$1&amp;Items!M$2&amp;$B490)</f>
        <v>Денежный поток накопительно</v>
      </c>
      <c r="I490" s="13" t="str">
        <f ca="1">IF(INDIRECT($B$1&amp;Items!N$2&amp;$B490)="",H490,INDIRECT($B$1&amp;Items!N$2&amp;$B490))</f>
        <v>Денежный поток накопительно</v>
      </c>
      <c r="J490" s="1" t="str">
        <f ca="1">IF(INDIRECT($B$1&amp;Items!O$2&amp;$B490)="",IF(H490&lt;&gt;I490,"  "&amp;I490,I490),"    "&amp;INDIRECT($B$1&amp;Items!O$2&amp;$B490))</f>
        <v>Денежный поток накопительно</v>
      </c>
      <c r="S490" s="1">
        <f ca="1">INDIRECT(ADDRESS(ROW(),SUMIFS($1:$1,$5:$5,MAX($5:$5))))</f>
        <v>19143973.036352634</v>
      </c>
      <c r="V490" s="1">
        <f ca="1">SUM($U488:V488)</f>
        <v>2818390.7870461177</v>
      </c>
      <c r="W490" s="1">
        <f ca="1">SUM($U488:W488)</f>
        <v>6542855.6546145286</v>
      </c>
      <c r="X490" s="1">
        <f ca="1">SUM($U488:X488)</f>
        <v>6831164.5233193841</v>
      </c>
      <c r="Y490" s="1">
        <f ca="1">SUM($U488:Y488)</f>
        <v>175812.66959584132</v>
      </c>
      <c r="Z490" s="1">
        <f ca="1">SUM($U488:Z488)</f>
        <v>21996096.610867217</v>
      </c>
      <c r="AA490" s="1">
        <f ca="1">SUM($U488:AA488)</f>
        <v>43703584.543537781</v>
      </c>
      <c r="AB490" s="1">
        <f ca="1">SUM($U488:AB488)</f>
        <v>53090319.940942131</v>
      </c>
      <c r="AC490" s="1">
        <f ca="1">SUM($U488:AC488)</f>
        <v>50695722.49946215</v>
      </c>
      <c r="AD490" s="1">
        <f ca="1">SUM($U488:AD488)</f>
        <v>48754043.985713288</v>
      </c>
      <c r="AE490" s="1">
        <f ca="1">SUM($U488:AE488)</f>
        <v>45103592.374976158</v>
      </c>
      <c r="AF490" s="1">
        <f ca="1">SUM($U488:AF488)</f>
        <v>43102443.526845224</v>
      </c>
      <c r="AG490" s="1">
        <f ca="1">SUM($U488:AG488)</f>
        <v>40200126.831973322</v>
      </c>
      <c r="AH490" s="1">
        <f ca="1">SUM($U488:AH488)</f>
        <v>35331830.191643007</v>
      </c>
      <c r="AI490" s="1">
        <f ca="1">SUM($U488:AI488)</f>
        <v>33850246.567157716</v>
      </c>
      <c r="AJ490" s="1">
        <f ca="1">SUM($U488:AJ488)</f>
        <v>28667743.176972318</v>
      </c>
      <c r="AK490" s="1">
        <f ca="1">SUM($U488:AK488)</f>
        <v>23673577.742139261</v>
      </c>
      <c r="AL490" s="1">
        <f ca="1">SUM($U488:AL488)</f>
        <v>22993752.917654287</v>
      </c>
      <c r="AM490" s="1">
        <f ca="1">SUM($U488:AM488)</f>
        <v>22519349.897945587</v>
      </c>
      <c r="AN490" s="1">
        <f ca="1">SUM($U488:AN488)</f>
        <v>22046202.016346496</v>
      </c>
      <c r="AO490" s="1">
        <f ca="1">SUM($U488:AO488)</f>
        <v>21432642.60619035</v>
      </c>
      <c r="AP490" s="1">
        <f ca="1">SUM($U488:AP488)</f>
        <v>20963260.138920087</v>
      </c>
      <c r="AQ490" s="1">
        <f ca="1">SUM($U488:AQ488)</f>
        <v>20495132.809759434</v>
      </c>
      <c r="AR490" s="1">
        <f ca="1">SUM($U488:AR488)</f>
        <v>19949093.952041727</v>
      </c>
      <c r="AS490" s="1">
        <f ca="1">SUM($U488:AS488)</f>
        <v>19483476.899100292</v>
      </c>
      <c r="AT490" s="1">
        <f ca="1">SUM($U488:AT488)</f>
        <v>19019114.984268468</v>
      </c>
      <c r="AU490" s="1">
        <f ca="1">SUM($U488:AU488)</f>
        <v>18539341.540879585</v>
      </c>
      <c r="AV490" s="1">
        <f ca="1">SUM($U488:AV488)</f>
        <v>19494156.568933647</v>
      </c>
      <c r="AW490" s="1">
        <f ca="1">SUM($U488:AW488)</f>
        <v>19450226.735097319</v>
      </c>
      <c r="AX490" s="1">
        <f ca="1">SUM($U488:AX488)</f>
        <v>19407552.0393706</v>
      </c>
      <c r="AY490" s="1">
        <f ca="1">SUM($U488:AY488)</f>
        <v>19366132.481753491</v>
      </c>
      <c r="AZ490" s="1">
        <f ca="1">SUM($U488:AZ488)</f>
        <v>19325968.062245991</v>
      </c>
      <c r="BA490" s="1">
        <f ca="1">SUM($U488:BA488)</f>
        <v>19287058.780848101</v>
      </c>
      <c r="BB490" s="1">
        <f ca="1">SUM($U488:BB488)</f>
        <v>19249404.63755982</v>
      </c>
      <c r="BC490" s="1">
        <f ca="1">SUM($U488:BC488)</f>
        <v>19213005.632381149</v>
      </c>
      <c r="BD490" s="1">
        <f ca="1">SUM($U488:BD488)</f>
        <v>19177861.765312087</v>
      </c>
      <c r="BE490" s="1">
        <f ca="1">SUM($U488:BE488)</f>
        <v>19143973.036352634</v>
      </c>
    </row>
    <row r="491" spans="1:57" x14ac:dyDescent="0.3">
      <c r="B491" s="1">
        <f>MAX(B$488:B490)+1</f>
        <v>193</v>
      </c>
      <c r="D491" s="1" t="str">
        <f ca="1">INDIRECT($B$1&amp;Items!T$2&amp;$B491)</f>
        <v>CF</v>
      </c>
      <c r="F491" s="1">
        <f ca="1">INDIRECT($B$1&amp;Items!P$2&amp;$B491)</f>
        <v>0</v>
      </c>
      <c r="H491" s="13" t="str">
        <f ca="1">INDIRECT($B$1&amp;Items!M$2&amp;$B491)</f>
        <v>Денежный поток накопительно</v>
      </c>
      <c r="I491" s="13" t="str">
        <f ca="1">IF(INDIRECT($B$1&amp;Items!N$2&amp;$B491)="",H491,INDIRECT($B$1&amp;Items!N$2&amp;$B491))</f>
        <v>Кассовый разрыв</v>
      </c>
      <c r="J491" s="1" t="str">
        <f ca="1">IF(INDIRECT($B$1&amp;Items!O$2&amp;$B491)="",IF(H491&lt;&gt;I491,"  "&amp;I491,I491),"    "&amp;INDIRECT($B$1&amp;Items!O$2&amp;$B491))</f>
        <v xml:space="preserve">  Кассовый разрыв</v>
      </c>
      <c r="S491" s="1">
        <f ca="1">IF(MIN($U490:INDIRECT(ADDRESS((ROW()-1),SUMIFS($1:$1,$5:$5,MAX($5:$5)))))&gt;=0,0,MIN($U490:INDIRECT(ADDRESS((ROW()-1),SUMIFS($1:$1,$5:$5,MAX($5:$5))))))</f>
        <v>0</v>
      </c>
    </row>
    <row r="492" spans="1:57" ht="4.95" customHeight="1" x14ac:dyDescent="0.3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3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</row>
    <row r="493" spans="1:57" x14ac:dyDescent="0.3">
      <c r="B493" s="1">
        <f>ROW(Items!A212)</f>
        <v>212</v>
      </c>
      <c r="D493" s="1" t="str">
        <f ca="1">INDIRECT($B$1&amp;Items!T$2&amp;$B493)</f>
        <v>CF(-)</v>
      </c>
      <c r="F493" s="1" t="str">
        <f ca="1">INDIRECT($B$1&amp;Items!P$2&amp;$B493)</f>
        <v>AA</v>
      </c>
      <c r="H493" s="13" t="str">
        <f ca="1">INDIRECT($B$1&amp;Items!M$2&amp;$B493)</f>
        <v>Оплата налога на прибыль</v>
      </c>
      <c r="I493" s="13" t="str">
        <f ca="1">IF(INDIRECT($B$1&amp;Items!N$2&amp;$B493)="",H493,INDIRECT($B$1&amp;Items!N$2&amp;$B493))</f>
        <v>Оплата налога на прибыль</v>
      </c>
      <c r="J493" s="1" t="str">
        <f ca="1">IF(INDIRECT($B$1&amp;Items!O$2&amp;$B493)="",IF(H493&lt;&gt;I493,"  "&amp;I493,I493),"    "&amp;INDIRECT($B$1&amp;Items!O$2&amp;$B493))</f>
        <v xml:space="preserve">    Оплата налога на прибыль</v>
      </c>
      <c r="S493" s="1">
        <f ca="1">SUM($U493:INDIRECT(ADDRESS(ROW(),SUMIFS($1:$1,$5:$5,MAX($5:$5)))))</f>
        <v>19143973.036352634</v>
      </c>
      <c r="V493" s="1">
        <f ca="1">IF((SUM($U676:V676)-SUM($U493:U493))&lt;=0,0,IF(MIN(V490:INDIRECT(ADDRESS(ROW(V490),SUMIFS($1:$1,$5:$5,MAX($5:$5)))))-SUM($U676:V676)&gt;=0,(SUM($U676:V676)-SUM($U493:U493)),IF(MIN(V490:INDIRECT(ADDRESS(ROW(V490),SUMIFS($1:$1,$5:$5,MAX($5:$5)))))-SUM($U493:U493)&gt;0,MIN(V490:INDIRECT(ADDRESS(ROW(V490),SUMIFS($1:$1,$5:$5,MAX($5:$5)))))-SUM($U493:U493),0)))</f>
        <v>0</v>
      </c>
      <c r="W493" s="1">
        <f ca="1">IF((SUM($U676:W676)-SUM($U493:V493))&lt;=0,0,IF(MIN(W490:INDIRECT(ADDRESS(ROW(W490),SUMIFS($1:$1,$5:$5,MAX($5:$5)))))-SUM($U676:W676)&gt;=0,(SUM($U676:W676)-SUM($U493:V493)),IF(MIN(W490:INDIRECT(ADDRESS(ROW(W490),SUMIFS($1:$1,$5:$5,MAX($5:$5)))))-SUM($U493:V493)&gt;0,MIN(W490:INDIRECT(ADDRESS(ROW(W490),SUMIFS($1:$1,$5:$5,MAX($5:$5)))))-SUM($U493:V493),0)))</f>
        <v>0</v>
      </c>
      <c r="X493" s="1">
        <f ca="1">IF((SUM($U676:X676)-SUM($U493:W493))&lt;=0,0,IF(MIN(X490:INDIRECT(ADDRESS(ROW(X490),SUMIFS($1:$1,$5:$5,MAX($5:$5)))))-SUM($U676:X676)&gt;=0,(SUM($U676:X676)-SUM($U493:W493)),IF(MIN(X490:INDIRECT(ADDRESS(ROW(X490),SUMIFS($1:$1,$5:$5,MAX($5:$5)))))-SUM($U493:W493)&gt;0,MIN(X490:INDIRECT(ADDRESS(ROW(X490),SUMIFS($1:$1,$5:$5,MAX($5:$5)))))-SUM($U493:W493),0)))</f>
        <v>0</v>
      </c>
      <c r="Y493" s="1">
        <f ca="1">IF((SUM($U676:Y676)-SUM($U493:X493))&lt;=0,0,IF(MIN(Y490:INDIRECT(ADDRESS(ROW(Y490),SUMIFS($1:$1,$5:$5,MAX($5:$5)))))-SUM($U676:Y676)&gt;=0,(SUM($U676:Y676)-SUM($U493:X493)),IF(MIN(Y490:INDIRECT(ADDRESS(ROW(Y490),SUMIFS($1:$1,$5:$5,MAX($5:$5)))))-SUM($U493:X493)&gt;0,MIN(Y490:INDIRECT(ADDRESS(ROW(Y490),SUMIFS($1:$1,$5:$5,MAX($5:$5)))))-SUM($U493:X493),0)))</f>
        <v>0</v>
      </c>
      <c r="Z493" s="1">
        <f ca="1">IF((SUM($U676:Z676)-SUM($U493:Y493))&lt;=0,0,IF(MIN(Z490:INDIRECT(ADDRESS(ROW(Z490),SUMIFS($1:$1,$5:$5,MAX($5:$5)))))-SUM($U676:Z676)&gt;=0,(SUM($U676:Z676)-SUM($U493:Y493)),IF(MIN(Z490:INDIRECT(ADDRESS(ROW(Z490),SUMIFS($1:$1,$5:$5,MAX($5:$5)))))-SUM($U493:Y493)&gt;0,MIN(Z490:INDIRECT(ADDRESS(ROW(Z490),SUMIFS($1:$1,$5:$5,MAX($5:$5)))))-SUM($U493:Y493),0)))</f>
        <v>980246.86852318794</v>
      </c>
      <c r="AA493" s="1">
        <f ca="1">IF((SUM($U676:AA676)-SUM($U493:Z493))&lt;=0,0,IF(MIN(AA490:INDIRECT(ADDRESS(ROW(AA490),SUMIFS($1:$1,$5:$5,MAX($5:$5)))))-SUM($U676:AA676)&gt;=0,(SUM($U676:AA676)-SUM($U493:Z493)),IF(MIN(AA490:INDIRECT(ADDRESS(ROW(AA490),SUMIFS($1:$1,$5:$5,MAX($5:$5)))))-SUM($U493:Z493)&gt;0,MIN(AA490:INDIRECT(ADDRESS(ROW(AA490),SUMIFS($1:$1,$5:$5,MAX($5:$5)))))-SUM($U493:Z493),0)))</f>
        <v>17559094.672356397</v>
      </c>
      <c r="AB493" s="1">
        <f ca="1">IF((SUM($U676:AB676)-SUM($U493:AA493))&lt;=0,0,IF(MIN(AB490:INDIRECT(ADDRESS(ROW(AB490),SUMIFS($1:$1,$5:$5,MAX($5:$5)))))-SUM($U676:AB676)&gt;=0,(SUM($U676:AB676)-SUM($U493:AA493)),IF(MIN(AB490:INDIRECT(ADDRESS(ROW(AB490),SUMIFS($1:$1,$5:$5,MAX($5:$5)))))-SUM($U493:AA493)&gt;0,MIN(AB490:INDIRECT(ADDRESS(ROW(AB490),SUMIFS($1:$1,$5:$5,MAX($5:$5)))))-SUM($U493:AA493),0)))</f>
        <v>0</v>
      </c>
      <c r="AC493" s="1">
        <f ca="1">IF((SUM($U676:AC676)-SUM($U493:AB493))&lt;=0,0,IF(MIN(AC490:INDIRECT(ADDRESS(ROW(AC490),SUMIFS($1:$1,$5:$5,MAX($5:$5)))))-SUM($U676:AC676)&gt;=0,(SUM($U676:AC676)-SUM($U493:AB493)),IF(MIN(AC490:INDIRECT(ADDRESS(ROW(AC490),SUMIFS($1:$1,$5:$5,MAX($5:$5)))))-SUM($U493:AB493)&gt;0,MIN(AC490:INDIRECT(ADDRESS(ROW(AC490),SUMIFS($1:$1,$5:$5,MAX($5:$5)))))-SUM($U493:AB493),0)))</f>
        <v>0</v>
      </c>
      <c r="AD493" s="1">
        <f ca="1">IF((SUM($U676:AD676)-SUM($U493:AC493))&lt;=0,0,IF(MIN(AD490:INDIRECT(ADDRESS(ROW(AD490),SUMIFS($1:$1,$5:$5,MAX($5:$5)))))-SUM($U676:AD676)&gt;=0,(SUM($U676:AD676)-SUM($U493:AC493)),IF(MIN(AD490:INDIRECT(ADDRESS(ROW(AD490),SUMIFS($1:$1,$5:$5,MAX($5:$5)))))-SUM($U493:AC493)&gt;0,MIN(AD490:INDIRECT(ADDRESS(ROW(AD490),SUMIFS($1:$1,$5:$5,MAX($5:$5)))))-SUM($U493:AC493),0)))</f>
        <v>0</v>
      </c>
      <c r="AE493" s="1">
        <f ca="1">IF((SUM($U676:AE676)-SUM($U493:AD493))&lt;=0,0,IF(MIN(AE490:INDIRECT(ADDRESS(ROW(AE490),SUMIFS($1:$1,$5:$5,MAX($5:$5)))))-SUM($U676:AE676)&gt;=0,(SUM($U676:AE676)-SUM($U493:AD493)),IF(MIN(AE490:INDIRECT(ADDRESS(ROW(AE490),SUMIFS($1:$1,$5:$5,MAX($5:$5)))))-SUM($U493:AD493)&gt;0,MIN(AE490:INDIRECT(ADDRESS(ROW(AE490),SUMIFS($1:$1,$5:$5,MAX($5:$5)))))-SUM($U493:AD493),0)))</f>
        <v>0</v>
      </c>
      <c r="AF493" s="1">
        <f ca="1">IF((SUM($U676:AF676)-SUM($U493:AE493))&lt;=0,0,IF(MIN(AF490:INDIRECT(ADDRESS(ROW(AF490),SUMIFS($1:$1,$5:$5,MAX($5:$5)))))-SUM($U676:AF676)&gt;=0,(SUM($U676:AF676)-SUM($U493:AE493)),IF(MIN(AF490:INDIRECT(ADDRESS(ROW(AF490),SUMIFS($1:$1,$5:$5,MAX($5:$5)))))-SUM($U493:AE493)&gt;0,MIN(AF490:INDIRECT(ADDRESS(ROW(AF490),SUMIFS($1:$1,$5:$5,MAX($5:$5)))))-SUM($U493:AE493),0)))</f>
        <v>0</v>
      </c>
      <c r="AG493" s="1">
        <f ca="1">IF((SUM($U676:AG676)-SUM($U493:AF493))&lt;=0,0,IF(MIN(AG490:INDIRECT(ADDRESS(ROW(AG490),SUMIFS($1:$1,$5:$5,MAX($5:$5)))))-SUM($U676:AG676)&gt;=0,(SUM($U676:AG676)-SUM($U493:AF493)),IF(MIN(AG490:INDIRECT(ADDRESS(ROW(AG490),SUMIFS($1:$1,$5:$5,MAX($5:$5)))))-SUM($U493:AF493)&gt;0,MIN(AG490:INDIRECT(ADDRESS(ROW(AG490),SUMIFS($1:$1,$5:$5,MAX($5:$5)))))-SUM($U493:AF493),0)))</f>
        <v>0</v>
      </c>
      <c r="AH493" s="1">
        <f ca="1">IF((SUM($U676:AH676)-SUM($U493:AG493))&lt;=0,0,IF(MIN(AH490:INDIRECT(ADDRESS(ROW(AH490),SUMIFS($1:$1,$5:$5,MAX($5:$5)))))-SUM($U676:AH676)&gt;=0,(SUM($U676:AH676)-SUM($U493:AG493)),IF(MIN(AH490:INDIRECT(ADDRESS(ROW(AH490),SUMIFS($1:$1,$5:$5,MAX($5:$5)))))-SUM($U493:AG493)&gt;0,MIN(AH490:INDIRECT(ADDRESS(ROW(AH490),SUMIFS($1:$1,$5:$5,MAX($5:$5)))))-SUM($U493:AG493),0)))</f>
        <v>0</v>
      </c>
      <c r="AI493" s="1">
        <f ca="1">IF((SUM($U676:AI676)-SUM($U493:AH493))&lt;=0,0,IF(MIN(AI490:INDIRECT(ADDRESS(ROW(AI490),SUMIFS($1:$1,$5:$5,MAX($5:$5)))))-SUM($U676:AI676)&gt;=0,(SUM($U676:AI676)-SUM($U493:AH493)),IF(MIN(AI490:INDIRECT(ADDRESS(ROW(AI490),SUMIFS($1:$1,$5:$5,MAX($5:$5)))))-SUM($U493:AH493)&gt;0,MIN(AI490:INDIRECT(ADDRESS(ROW(AI490),SUMIFS($1:$1,$5:$5,MAX($5:$5)))))-SUM($U493:AH493),0)))</f>
        <v>0</v>
      </c>
      <c r="AJ493" s="1">
        <f ca="1">IF((SUM($U676:AJ676)-SUM($U493:AI493))&lt;=0,0,IF(MIN(AJ490:INDIRECT(ADDRESS(ROW(AJ490),SUMIFS($1:$1,$5:$5,MAX($5:$5)))))-SUM($U676:AJ676)&gt;=0,(SUM($U676:AJ676)-SUM($U493:AI493)),IF(MIN(AJ490:INDIRECT(ADDRESS(ROW(AJ490),SUMIFS($1:$1,$5:$5,MAX($5:$5)))))-SUM($U493:AI493)&gt;0,MIN(AJ490:INDIRECT(ADDRESS(ROW(AJ490),SUMIFS($1:$1,$5:$5,MAX($5:$5)))))-SUM($U493:AI493),0)))</f>
        <v>0</v>
      </c>
      <c r="AK493" s="1">
        <f ca="1">IF((SUM($U676:AK676)-SUM($U493:AJ493))&lt;=0,0,IF(MIN(AK490:INDIRECT(ADDRESS(ROW(AK490),SUMIFS($1:$1,$5:$5,MAX($5:$5)))))-SUM($U676:AK676)&gt;=0,(SUM($U676:AK676)-SUM($U493:AJ493)),IF(MIN(AK490:INDIRECT(ADDRESS(ROW(AK490),SUMIFS($1:$1,$5:$5,MAX($5:$5)))))-SUM($U493:AJ493)&gt;0,MIN(AK490:INDIRECT(ADDRESS(ROW(AK490),SUMIFS($1:$1,$5:$5,MAX($5:$5)))))-SUM($U493:AJ493),0)))</f>
        <v>0</v>
      </c>
      <c r="AL493" s="1">
        <f ca="1">IF((SUM($U676:AL676)-SUM($U493:AK493))&lt;=0,0,IF(MIN(AL490:INDIRECT(ADDRESS(ROW(AL490),SUMIFS($1:$1,$5:$5,MAX($5:$5)))))-SUM($U676:AL676)&gt;=0,(SUM($U676:AL676)-SUM($U493:AK493)),IF(MIN(AL490:INDIRECT(ADDRESS(ROW(AL490),SUMIFS($1:$1,$5:$5,MAX($5:$5)))))-SUM($U493:AK493)&gt;0,MIN(AL490:INDIRECT(ADDRESS(ROW(AL490),SUMIFS($1:$1,$5:$5,MAX($5:$5)))))-SUM($U493:AK493),0)))</f>
        <v>0</v>
      </c>
      <c r="AM493" s="1">
        <f ca="1">IF((SUM($U676:AM676)-SUM($U493:AL493))&lt;=0,0,IF(MIN(AM490:INDIRECT(ADDRESS(ROW(AM490),SUMIFS($1:$1,$5:$5,MAX($5:$5)))))-SUM($U676:AM676)&gt;=0,(SUM($U676:AM676)-SUM($U493:AL493)),IF(MIN(AM490:INDIRECT(ADDRESS(ROW(AM490),SUMIFS($1:$1,$5:$5,MAX($5:$5)))))-SUM($U493:AL493)&gt;0,MIN(AM490:INDIRECT(ADDRESS(ROW(AM490),SUMIFS($1:$1,$5:$5,MAX($5:$5)))))-SUM($U493:AL493),0)))</f>
        <v>0</v>
      </c>
      <c r="AN493" s="1">
        <f ca="1">IF((SUM($U676:AN676)-SUM($U493:AM493))&lt;=0,0,IF(MIN(AN490:INDIRECT(ADDRESS(ROW(AN490),SUMIFS($1:$1,$5:$5,MAX($5:$5)))))-SUM($U676:AN676)&gt;=0,(SUM($U676:AN676)-SUM($U493:AM493)),IF(MIN(AN490:INDIRECT(ADDRESS(ROW(AN490),SUMIFS($1:$1,$5:$5,MAX($5:$5)))))-SUM($U493:AM493)&gt;0,MIN(AN490:INDIRECT(ADDRESS(ROW(AN490),SUMIFS($1:$1,$5:$5,MAX($5:$5)))))-SUM($U493:AM493),0)))</f>
        <v>0</v>
      </c>
      <c r="AO493" s="1">
        <f ca="1">IF((SUM($U676:AO676)-SUM($U493:AN493))&lt;=0,0,IF(MIN(AO490:INDIRECT(ADDRESS(ROW(AO490),SUMIFS($1:$1,$5:$5,MAX($5:$5)))))-SUM($U676:AO676)&gt;=0,(SUM($U676:AO676)-SUM($U493:AN493)),IF(MIN(AO490:INDIRECT(ADDRESS(ROW(AO490),SUMIFS($1:$1,$5:$5,MAX($5:$5)))))-SUM($U493:AN493)&gt;0,MIN(AO490:INDIRECT(ADDRESS(ROW(AO490),SUMIFS($1:$1,$5:$5,MAX($5:$5)))))-SUM($U493:AN493),0)))</f>
        <v>0</v>
      </c>
      <c r="AP493" s="1">
        <f ca="1">IF((SUM($U676:AP676)-SUM($U493:AO493))&lt;=0,0,IF(MIN(AP490:INDIRECT(ADDRESS(ROW(AP490),SUMIFS($1:$1,$5:$5,MAX($5:$5)))))-SUM($U676:AP676)&gt;=0,(SUM($U676:AP676)-SUM($U493:AO493)),IF(MIN(AP490:INDIRECT(ADDRESS(ROW(AP490),SUMIFS($1:$1,$5:$5,MAX($5:$5)))))-SUM($U493:AO493)&gt;0,MIN(AP490:INDIRECT(ADDRESS(ROW(AP490),SUMIFS($1:$1,$5:$5,MAX($5:$5)))))-SUM($U493:AO493),0)))</f>
        <v>0</v>
      </c>
      <c r="AQ493" s="1">
        <f ca="1">IF((SUM($U676:AQ676)-SUM($U493:AP493))&lt;=0,0,IF(MIN(AQ490:INDIRECT(ADDRESS(ROW(AQ490),SUMIFS($1:$1,$5:$5,MAX($5:$5)))))-SUM($U676:AQ676)&gt;=0,(SUM($U676:AQ676)-SUM($U493:AP493)),IF(MIN(AQ490:INDIRECT(ADDRESS(ROW(AQ490),SUMIFS($1:$1,$5:$5,MAX($5:$5)))))-SUM($U493:AP493)&gt;0,MIN(AQ490:INDIRECT(ADDRESS(ROW(AQ490),SUMIFS($1:$1,$5:$5,MAX($5:$5)))))-SUM($U493:AP493),0)))</f>
        <v>0</v>
      </c>
      <c r="AR493" s="1">
        <f ca="1">IF((SUM($U676:AR676)-SUM($U493:AQ493))&lt;=0,0,IF(MIN(AR490:INDIRECT(ADDRESS(ROW(AR490),SUMIFS($1:$1,$5:$5,MAX($5:$5)))))-SUM($U676:AR676)&gt;=0,(SUM($U676:AR676)-SUM($U493:AQ493)),IF(MIN(AR490:INDIRECT(ADDRESS(ROW(AR490),SUMIFS($1:$1,$5:$5,MAX($5:$5)))))-SUM($U493:AQ493)&gt;0,MIN(AR490:INDIRECT(ADDRESS(ROW(AR490),SUMIFS($1:$1,$5:$5,MAX($5:$5)))))-SUM($U493:AQ493),0)))</f>
        <v>0</v>
      </c>
      <c r="AS493" s="1">
        <f ca="1">IF((SUM($U676:AS676)-SUM($U493:AR493))&lt;=0,0,IF(MIN(AS490:INDIRECT(ADDRESS(ROW(AS490),SUMIFS($1:$1,$5:$5,MAX($5:$5)))))-SUM($U676:AS676)&gt;=0,(SUM($U676:AS676)-SUM($U493:AR493)),IF(MIN(AS490:INDIRECT(ADDRESS(ROW(AS490),SUMIFS($1:$1,$5:$5,MAX($5:$5)))))-SUM($U493:AR493)&gt;0,MIN(AS490:INDIRECT(ADDRESS(ROW(AS490),SUMIFS($1:$1,$5:$5,MAX($5:$5)))))-SUM($U493:AR493),0)))</f>
        <v>0</v>
      </c>
      <c r="AT493" s="1">
        <f ca="1">IF((SUM($U676:AT676)-SUM($U493:AS493))&lt;=0,0,IF(MIN(AT490:INDIRECT(ADDRESS(ROW(AT490),SUMIFS($1:$1,$5:$5,MAX($5:$5)))))-SUM($U676:AT676)&gt;=0,(SUM($U676:AT676)-SUM($U493:AS493)),IF(MIN(AT490:INDIRECT(ADDRESS(ROW(AT490),SUMIFS($1:$1,$5:$5,MAX($5:$5)))))-SUM($U493:AS493)&gt;0,MIN(AT490:INDIRECT(ADDRESS(ROW(AT490),SUMIFS($1:$1,$5:$5,MAX($5:$5)))))-SUM($U493:AS493),0)))</f>
        <v>0</v>
      </c>
      <c r="AU493" s="1">
        <f ca="1">IF((SUM($U676:AU676)-SUM($U493:AT493))&lt;=0,0,IF(MIN(AU490:INDIRECT(ADDRESS(ROW(AU490),SUMIFS($1:$1,$5:$5,MAX($5:$5)))))-SUM($U676:AU676)&gt;=0,(SUM($U676:AU676)-SUM($U493:AT493)),IF(MIN(AU490:INDIRECT(ADDRESS(ROW(AU490),SUMIFS($1:$1,$5:$5,MAX($5:$5)))))-SUM($U493:AT493)&gt;0,MIN(AU490:INDIRECT(ADDRESS(ROW(AU490),SUMIFS($1:$1,$5:$5,MAX($5:$5)))))-SUM($U493:AT493),0)))</f>
        <v>0</v>
      </c>
      <c r="AV493" s="1">
        <f ca="1">IF((SUM($U676:AV676)-SUM($U493:AU493))&lt;=0,0,IF(MIN(AV490:INDIRECT(ADDRESS(ROW(AV490),SUMIFS($1:$1,$5:$5,MAX($5:$5)))))-SUM($U676:AV676)&gt;=0,(SUM($U676:AV676)-SUM($U493:AU493)),IF(MIN(AV490:INDIRECT(ADDRESS(ROW(AV490),SUMIFS($1:$1,$5:$5,MAX($5:$5)))))-SUM($U493:AU493)&gt;0,MIN(AV490:INDIRECT(ADDRESS(ROW(AV490),SUMIFS($1:$1,$5:$5,MAX($5:$5)))))-SUM($U493:AU493),0)))</f>
        <v>604631.49547304958</v>
      </c>
      <c r="AW493" s="1">
        <f ca="1">IF((SUM($U676:AW676)-SUM($U493:AV493))&lt;=0,0,IF(MIN(AW490:INDIRECT(ADDRESS(ROW(AW490),SUMIFS($1:$1,$5:$5,MAX($5:$5)))))-SUM($U676:AW676)&gt;=0,(SUM($U676:AW676)-SUM($U493:AV493)),IF(MIN(AW490:INDIRECT(ADDRESS(ROW(AW490),SUMIFS($1:$1,$5:$5,MAX($5:$5)))))-SUM($U493:AV493)&gt;0,MIN(AW490:INDIRECT(ADDRESS(ROW(AW490),SUMIFS($1:$1,$5:$5,MAX($5:$5)))))-SUM($U493:AV493),0)))</f>
        <v>0</v>
      </c>
      <c r="AX493" s="1">
        <f ca="1">IF((SUM($U676:AX676)-SUM($U493:AW493))&lt;=0,0,IF(MIN(AX490:INDIRECT(ADDRESS(ROW(AX490),SUMIFS($1:$1,$5:$5,MAX($5:$5)))))-SUM($U676:AX676)&gt;=0,(SUM($U676:AX676)-SUM($U493:AW493)),IF(MIN(AX490:INDIRECT(ADDRESS(ROW(AX490),SUMIFS($1:$1,$5:$5,MAX($5:$5)))))-SUM($U493:AW493)&gt;0,MIN(AX490:INDIRECT(ADDRESS(ROW(AX490),SUMIFS($1:$1,$5:$5,MAX($5:$5)))))-SUM($U493:AW493),0)))</f>
        <v>0</v>
      </c>
      <c r="AY493" s="1">
        <f ca="1">IF((SUM($U676:AY676)-SUM($U493:AX493))&lt;=0,0,IF(MIN(AY490:INDIRECT(ADDRESS(ROW(AY490),SUMIFS($1:$1,$5:$5,MAX($5:$5)))))-SUM($U676:AY676)&gt;=0,(SUM($U676:AY676)-SUM($U493:AX493)),IF(MIN(AY490:INDIRECT(ADDRESS(ROW(AY490),SUMIFS($1:$1,$5:$5,MAX($5:$5)))))-SUM($U493:AX493)&gt;0,MIN(AY490:INDIRECT(ADDRESS(ROW(AY490),SUMIFS($1:$1,$5:$5,MAX($5:$5)))))-SUM($U493:AX493),0)))</f>
        <v>0</v>
      </c>
      <c r="AZ493" s="1">
        <f ca="1">IF((SUM($U676:AZ676)-SUM($U493:AY493))&lt;=0,0,IF(MIN(AZ490:INDIRECT(ADDRESS(ROW(AZ490),SUMIFS($1:$1,$5:$5,MAX($5:$5)))))-SUM($U676:AZ676)&gt;=0,(SUM($U676:AZ676)-SUM($U493:AY493)),IF(MIN(AZ490:INDIRECT(ADDRESS(ROW(AZ490),SUMIFS($1:$1,$5:$5,MAX($5:$5)))))-SUM($U493:AY493)&gt;0,MIN(AZ490:INDIRECT(ADDRESS(ROW(AZ490),SUMIFS($1:$1,$5:$5,MAX($5:$5)))))-SUM($U493:AY493),0)))</f>
        <v>0</v>
      </c>
      <c r="BA493" s="1">
        <f ca="1">IF((SUM($U676:BA676)-SUM($U493:AZ493))&lt;=0,0,IF(MIN(BA490:INDIRECT(ADDRESS(ROW(BA490),SUMIFS($1:$1,$5:$5,MAX($5:$5)))))-SUM($U676:BA676)&gt;=0,(SUM($U676:BA676)-SUM($U493:AZ493)),IF(MIN(BA490:INDIRECT(ADDRESS(ROW(BA490),SUMIFS($1:$1,$5:$5,MAX($5:$5)))))-SUM($U493:AZ493)&gt;0,MIN(BA490:INDIRECT(ADDRESS(ROW(BA490),SUMIFS($1:$1,$5:$5,MAX($5:$5)))))-SUM($U493:AZ493),0)))</f>
        <v>0</v>
      </c>
      <c r="BB493" s="1">
        <f ca="1">IF((SUM($U676:BB676)-SUM($U493:BA493))&lt;=0,0,IF(MIN(BB490:INDIRECT(ADDRESS(ROW(BB490),SUMIFS($1:$1,$5:$5,MAX($5:$5)))))-SUM($U676:BB676)&gt;=0,(SUM($U676:BB676)-SUM($U493:BA493)),IF(MIN(BB490:INDIRECT(ADDRESS(ROW(BB490),SUMIFS($1:$1,$5:$5,MAX($5:$5)))))-SUM($U493:BA493)&gt;0,MIN(BB490:INDIRECT(ADDRESS(ROW(BB490),SUMIFS($1:$1,$5:$5,MAX($5:$5)))))-SUM($U493:BA493),0)))</f>
        <v>0</v>
      </c>
      <c r="BC493" s="1">
        <f ca="1">IF((SUM($U676:BC676)-SUM($U493:BB493))&lt;=0,0,IF(MIN(BC490:INDIRECT(ADDRESS(ROW(BC490),SUMIFS($1:$1,$5:$5,MAX($5:$5)))))-SUM($U676:BC676)&gt;=0,(SUM($U676:BC676)-SUM($U493:BB493)),IF(MIN(BC490:INDIRECT(ADDRESS(ROW(BC490),SUMIFS($1:$1,$5:$5,MAX($5:$5)))))-SUM($U493:BB493)&gt;0,MIN(BC490:INDIRECT(ADDRESS(ROW(BC490),SUMIFS($1:$1,$5:$5,MAX($5:$5)))))-SUM($U493:BB493),0)))</f>
        <v>0</v>
      </c>
      <c r="BD493" s="1">
        <f ca="1">IF((SUM($U676:BD676)-SUM($U493:BC493))&lt;=0,0,IF(MIN(BD490:INDIRECT(ADDRESS(ROW(BD490),SUMIFS($1:$1,$5:$5,MAX($5:$5)))))-SUM($U676:BD676)&gt;=0,(SUM($U676:BD676)-SUM($U493:BC493)),IF(MIN(BD490:INDIRECT(ADDRESS(ROW(BD490),SUMIFS($1:$1,$5:$5,MAX($5:$5)))))-SUM($U493:BC493)&gt;0,MIN(BD490:INDIRECT(ADDRESS(ROW(BD490),SUMIFS($1:$1,$5:$5,MAX($5:$5)))))-SUM($U493:BC493),0)))</f>
        <v>0</v>
      </c>
      <c r="BE493" s="1">
        <f ca="1">IF((SUM($U676:BE676)-SUM($U493:BD493))&lt;=0,0,IF(MIN(BE490:INDIRECT(ADDRESS(ROW(BE490),SUMIFS($1:$1,$5:$5,MAX($5:$5)))))-SUM($U676:BE676)&gt;=0,(SUM($U676:BE676)-SUM($U493:BD493)),IF(MIN(BE490:INDIRECT(ADDRESS(ROW(BE490),SUMIFS($1:$1,$5:$5,MAX($5:$5)))))-SUM($U493:BD493)&gt;0,MIN(BE490:INDIRECT(ADDRESS(ROW(BE490),SUMIFS($1:$1,$5:$5,MAX($5:$5)))))-SUM($U493:BD493),0)))</f>
        <v>0</v>
      </c>
    </row>
    <row r="494" spans="1:57" ht="4.95" customHeight="1" x14ac:dyDescent="0.3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3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</row>
    <row r="495" spans="1:57" x14ac:dyDescent="0.3">
      <c r="B495" s="1">
        <f>MAX(B$493:B494)+1</f>
        <v>213</v>
      </c>
      <c r="D495" s="1" t="str">
        <f ca="1">INDIRECT($B$1&amp;Items!T$2&amp;$B495)</f>
        <v>CF(-)</v>
      </c>
      <c r="F495" s="1" t="str">
        <f ca="1">INDIRECT($B$1&amp;Items!P$2&amp;$B495)</f>
        <v>AA</v>
      </c>
      <c r="H495" s="13" t="str">
        <f ca="1">INDIRECT($B$1&amp;Items!M$2&amp;$B495)</f>
        <v>Выплаты дивидендов</v>
      </c>
      <c r="I495" s="13" t="str">
        <f ca="1">IF(INDIRECT($B$1&amp;Items!N$2&amp;$B495)="",H495,INDIRECT($B$1&amp;Items!N$2&amp;$B495))</f>
        <v>Выплаты дивидендов</v>
      </c>
      <c r="J495" s="1" t="str">
        <f ca="1">IF(INDIRECT($B$1&amp;Items!O$2&amp;$B495)="",IF(H495&lt;&gt;I495,"  "&amp;I495,I495),"    "&amp;INDIRECT($B$1&amp;Items!O$2&amp;$B495))</f>
        <v xml:space="preserve">    Выплаты дивидендов</v>
      </c>
      <c r="S495" s="1">
        <f ca="1">SUM($U495:INDIRECT(ADDRESS(ROW(),SUMIFS($1:$1,$5:$5,MAX($5:$5)))))</f>
        <v>-5.2023096941411495E-9</v>
      </c>
      <c r="V495" s="1">
        <f ca="1">SUMIFS(V$248:V493,$D$248:$D493,Items!$T$11)-SUMIFS(V$248:V493,$D$248:$D493,Items!$T$19)</f>
        <v>2818390.7870461177</v>
      </c>
      <c r="W495" s="1">
        <f ca="1">SUMIFS(W$248:W493,$D$248:$D493,Items!$T$11)-SUMIFS(W$248:W493,$D$248:$D493,Items!$T$19)</f>
        <v>3724464.8675684109</v>
      </c>
      <c r="X495" s="1">
        <f ca="1">SUMIFS(X$248:X493,$D$248:$D493,Items!$T$11)-SUMIFS(X$248:X493,$D$248:$D493,Items!$T$19)</f>
        <v>288308.86870485544</v>
      </c>
      <c r="Y495" s="1">
        <f ca="1">SUMIFS(Y$248:Y493,$D$248:$D493,Items!$T$11)-SUMIFS(Y$248:Y493,$D$248:$D493,Items!$T$19)</f>
        <v>-6655351.8537235428</v>
      </c>
      <c r="Z495" s="1">
        <f ca="1">SUMIFS(Z$248:Z493,$D$248:$D493,Items!$T$11)-SUMIFS(Z$248:Z493,$D$248:$D493,Items!$T$19)</f>
        <v>20840037.072748188</v>
      </c>
      <c r="AA495" s="1">
        <f ca="1">SUMIFS(AA$248:AA493,$D$248:$D493,Items!$T$11)-SUMIFS(AA$248:AA493,$D$248:$D493,Items!$T$19)</f>
        <v>4148393.2603141703</v>
      </c>
      <c r="AB495" s="1">
        <f ca="1">SUMIFS(AB$248:AB493,$D$248:$D493,Items!$T$11)-SUMIFS(AB$248:AB493,$D$248:$D493,Items!$T$19)</f>
        <v>9386735.3974043503</v>
      </c>
      <c r="AC495" s="1">
        <f ca="1">SUMIFS(AC$248:AC493,$D$248:$D493,Items!$T$11)-SUMIFS(AC$248:AC493,$D$248:$D493,Items!$T$19)</f>
        <v>-2394597.4414799782</v>
      </c>
      <c r="AD495" s="1">
        <f ca="1">SUMIFS(AD$248:AD493,$D$248:$D493,Items!$T$11)-SUMIFS(AD$248:AD493,$D$248:$D493,Items!$T$19)</f>
        <v>-1941678.5137488628</v>
      </c>
      <c r="AE495" s="1">
        <f ca="1">SUMIFS(AE$248:AE493,$D$248:$D493,Items!$T$11)-SUMIFS(AE$248:AE493,$D$248:$D493,Items!$T$19)</f>
        <v>-3650451.6107371296</v>
      </c>
      <c r="AF495" s="1">
        <f ca="1">SUMIFS(AF$248:AF493,$D$248:$D493,Items!$T$11)-SUMIFS(AF$248:AF493,$D$248:$D493,Items!$T$19)</f>
        <v>-2001148.8481309349</v>
      </c>
      <c r="AG495" s="1">
        <f ca="1">SUMIFS(AG$248:AG493,$D$248:$D493,Items!$T$11)-SUMIFS(AG$248:AG493,$D$248:$D493,Items!$T$19)</f>
        <v>-2902316.6948718992</v>
      </c>
      <c r="AH495" s="1">
        <f ca="1">SUMIFS(AH$248:AH493,$D$248:$D493,Items!$T$11)-SUMIFS(AH$248:AH493,$D$248:$D493,Items!$T$19)</f>
        <v>-4868296.6403303174</v>
      </c>
      <c r="AI495" s="1">
        <f ca="1">SUMIFS(AI$248:AI493,$D$248:$D493,Items!$T$11)-SUMIFS(AI$248:AI493,$D$248:$D493,Items!$T$19)</f>
        <v>-1481583.6244852925</v>
      </c>
      <c r="AJ495" s="1">
        <f ca="1">SUMIFS(AJ$248:AJ493,$D$248:$D493,Items!$T$11)-SUMIFS(AJ$248:AJ493,$D$248:$D493,Items!$T$19)</f>
        <v>-5182503.390185398</v>
      </c>
      <c r="AK495" s="1">
        <f ca="1">SUMIFS(AK$248:AK493,$D$248:$D493,Items!$T$11)-SUMIFS(AK$248:AK493,$D$248:$D493,Items!$T$19)</f>
        <v>-4994165.4348330582</v>
      </c>
      <c r="AL495" s="1">
        <f ca="1">SUMIFS(AL$248:AL493,$D$248:$D493,Items!$T$11)-SUMIFS(AL$248:AL493,$D$248:$D493,Items!$T$19)</f>
        <v>-679824.82448497531</v>
      </c>
      <c r="AM495" s="1">
        <f ca="1">SUMIFS(AM$248:AM493,$D$248:$D493,Items!$T$11)-SUMIFS(AM$248:AM493,$D$248:$D493,Items!$T$19)</f>
        <v>-474403.01970869926</v>
      </c>
      <c r="AN495" s="1">
        <f ca="1">SUMIFS(AN$248:AN493,$D$248:$D493,Items!$T$11)-SUMIFS(AN$248:AN493,$D$248:$D493,Items!$T$19)</f>
        <v>-473147.88159908983</v>
      </c>
      <c r="AO495" s="1">
        <f ca="1">SUMIFS(AO$248:AO493,$D$248:$D493,Items!$T$11)-SUMIFS(AO$248:AO493,$D$248:$D493,Items!$T$19)</f>
        <v>-613559.41015614709</v>
      </c>
      <c r="AP495" s="1">
        <f ca="1">SUMIFS(AP$248:AP493,$D$248:$D493,Items!$T$11)-SUMIFS(AP$248:AP493,$D$248:$D493,Items!$T$19)</f>
        <v>-469382.46727026161</v>
      </c>
      <c r="AQ495" s="1">
        <f ca="1">SUMIFS(AQ$248:AQ493,$D$248:$D493,Items!$T$11)-SUMIFS(AQ$248:AQ493,$D$248:$D493,Items!$T$19)</f>
        <v>-468127.32916065224</v>
      </c>
      <c r="AR495" s="1">
        <f ca="1">SUMIFS(AR$248:AR493,$D$248:$D493,Items!$T$11)-SUMIFS(AR$248:AR493,$D$248:$D493,Items!$T$19)</f>
        <v>-546038.85771770938</v>
      </c>
      <c r="AS495" s="1">
        <f ca="1">SUMIFS(AS$248:AS493,$D$248:$D493,Items!$T$11)-SUMIFS(AS$248:AS493,$D$248:$D493,Items!$T$19)</f>
        <v>-465617.05294143345</v>
      </c>
      <c r="AT495" s="1">
        <f ca="1">SUMIFS(AT$248:AT493,$D$248:$D493,Items!$T$11)-SUMIFS(AT$248:AT493,$D$248:$D493,Items!$T$19)</f>
        <v>-464361.91483182402</v>
      </c>
      <c r="AU495" s="1">
        <f ca="1">SUMIFS(AU$248:AU493,$D$248:$D493,Items!$T$11)-SUMIFS(AU$248:AU493,$D$248:$D493,Items!$T$19)</f>
        <v>-479773.44338888128</v>
      </c>
      <c r="AV495" s="1">
        <f ca="1">SUMIFS(AV$248:AV493,$D$248:$D493,Items!$T$11)-SUMIFS(AV$248:AV493,$D$248:$D493,Items!$T$19)</f>
        <v>350183.53258101188</v>
      </c>
      <c r="AW495" s="1">
        <f ca="1">SUMIFS(AW$248:AW493,$D$248:$D493,Items!$T$11)-SUMIFS(AW$248:AW493,$D$248:$D493,Items!$T$19)</f>
        <v>-43929.833836329133</v>
      </c>
      <c r="AX495" s="1">
        <f ca="1">SUMIFS(AX$248:AX493,$D$248:$D493,Items!$T$11)-SUMIFS(AX$248:AX493,$D$248:$D493,Items!$T$19)</f>
        <v>-42674.695726719721</v>
      </c>
      <c r="AY495" s="1">
        <f ca="1">SUMIFS(AY$248:AY493,$D$248:$D493,Items!$T$11)-SUMIFS(AY$248:AY493,$D$248:$D493,Items!$T$19)</f>
        <v>-41419.557617110317</v>
      </c>
      <c r="AZ495" s="1">
        <f ca="1">SUMIFS(AZ$248:AZ493,$D$248:$D493,Items!$T$11)-SUMIFS(AZ$248:AZ493,$D$248:$D493,Items!$T$19)</f>
        <v>-40164.419507500912</v>
      </c>
      <c r="BA495" s="1">
        <f ca="1">SUMIFS(BA$248:BA493,$D$248:$D493,Items!$T$11)-SUMIFS(BA$248:BA493,$D$248:$D493,Items!$T$19)</f>
        <v>-38909.281397891515</v>
      </c>
      <c r="BB495" s="1">
        <f ca="1">SUMIFS(BB$248:BB493,$D$248:$D493,Items!$T$11)-SUMIFS(BB$248:BB493,$D$248:$D493,Items!$T$19)</f>
        <v>-37654.143288282103</v>
      </c>
      <c r="BC495" s="1">
        <f ca="1">SUMIFS(BC$248:BC493,$D$248:$D493,Items!$T$11)-SUMIFS(BC$248:BC493,$D$248:$D493,Items!$T$19)</f>
        <v>-36399.005178672705</v>
      </c>
      <c r="BD495" s="1">
        <f ca="1">SUMIFS(BD$248:BD493,$D$248:$D493,Items!$T$11)-SUMIFS(BD$248:BD493,$D$248:$D493,Items!$T$19)</f>
        <v>-35143.867069063301</v>
      </c>
      <c r="BE495" s="1">
        <f ca="1">SUMIFS(BE$248:BE493,$D$248:$D493,Items!$T$11)-SUMIFS(BE$248:BE493,$D$248:$D493,Items!$T$19)</f>
        <v>-33888.728959453896</v>
      </c>
    </row>
    <row r="496" spans="1:57" ht="4.95" customHeight="1" x14ac:dyDescent="0.3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3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</row>
    <row r="497" spans="1:57" x14ac:dyDescent="0.3">
      <c r="B497" s="1">
        <f>MAX(B$493:B496)+1</f>
        <v>214</v>
      </c>
      <c r="D497" s="1" t="str">
        <f ca="1">INDIRECT($B$1&amp;Items!T$2&amp;$B497)</f>
        <v>CF</v>
      </c>
      <c r="F497" s="1">
        <f ca="1">INDIRECT($B$1&amp;Items!P$2&amp;$B497)</f>
        <v>0</v>
      </c>
      <c r="H497" s="13" t="str">
        <f ca="1">INDIRECT($B$1&amp;Items!M$2&amp;$B497)</f>
        <v>Итоговый денежный поток</v>
      </c>
      <c r="I497" s="13" t="str">
        <f ca="1">IF(INDIRECT($B$1&amp;Items!N$2&amp;$B497)="",H497,INDIRECT($B$1&amp;Items!N$2&amp;$B497))</f>
        <v>Итоговый денежный поток</v>
      </c>
      <c r="J497" s="1" t="str">
        <f ca="1">IF(INDIRECT($B$1&amp;Items!O$2&amp;$B497)="",IF(H497&lt;&gt;I497,"  "&amp;I497,I497),"    "&amp;INDIRECT($B$1&amp;Items!O$2&amp;$B497))</f>
        <v>Итоговый денежный поток</v>
      </c>
      <c r="S497" s="1">
        <f ca="1">INDIRECT(ADDRESS(ROW(),SUMIFS($1:$1,$5:$5,MAX($5:$5))))</f>
        <v>-5.2023096941411495E-9</v>
      </c>
      <c r="V497" s="1">
        <f ca="1">SUM($U495:V495)</f>
        <v>2818390.7870461177</v>
      </c>
      <c r="W497" s="1">
        <f ca="1">SUM($U495:W495)</f>
        <v>6542855.6546145286</v>
      </c>
      <c r="X497" s="1">
        <f ca="1">SUM($U495:X495)</f>
        <v>6831164.5233193841</v>
      </c>
      <c r="Y497" s="1">
        <f ca="1">SUM($U495:Y495)</f>
        <v>175812.66959584132</v>
      </c>
      <c r="Z497" s="1">
        <f ca="1">SUM($U495:Z495)</f>
        <v>21015849.742344029</v>
      </c>
      <c r="AA497" s="1">
        <f ca="1">SUM($U495:AA495)</f>
        <v>25164243.0026582</v>
      </c>
      <c r="AB497" s="1">
        <f ca="1">SUM($U495:AB495)</f>
        <v>34550978.400062546</v>
      </c>
      <c r="AC497" s="1">
        <f ca="1">SUM($U495:AC495)</f>
        <v>32156380.958582569</v>
      </c>
      <c r="AD497" s="1">
        <f ca="1">SUM($U495:AD495)</f>
        <v>30214702.444833707</v>
      </c>
      <c r="AE497" s="1">
        <f ca="1">SUM($U495:AE495)</f>
        <v>26564250.834096577</v>
      </c>
      <c r="AF497" s="1">
        <f ca="1">SUM($U495:AF495)</f>
        <v>24563101.985965643</v>
      </c>
      <c r="AG497" s="1">
        <f ca="1">SUM($U495:AG495)</f>
        <v>21660785.291093744</v>
      </c>
      <c r="AH497" s="1">
        <f ca="1">SUM($U495:AH495)</f>
        <v>16792488.650763426</v>
      </c>
      <c r="AI497" s="1">
        <f ca="1">SUM($U495:AI495)</f>
        <v>15310905.026278134</v>
      </c>
      <c r="AJ497" s="1">
        <f ca="1">SUM($U495:AJ495)</f>
        <v>10128401.636092737</v>
      </c>
      <c r="AK497" s="1">
        <f ca="1">SUM($U495:AK495)</f>
        <v>5134236.2012596792</v>
      </c>
      <c r="AL497" s="1">
        <f ca="1">SUM($U495:AL495)</f>
        <v>4454411.3767747041</v>
      </c>
      <c r="AM497" s="1">
        <f ca="1">SUM($U495:AM495)</f>
        <v>3980008.357066005</v>
      </c>
      <c r="AN497" s="1">
        <f ca="1">SUM($U495:AN495)</f>
        <v>3506860.4754669154</v>
      </c>
      <c r="AO497" s="1">
        <f ca="1">SUM($U495:AO495)</f>
        <v>2893301.0653107683</v>
      </c>
      <c r="AP497" s="1">
        <f ca="1">SUM($U495:AP495)</f>
        <v>2423918.5980405067</v>
      </c>
      <c r="AQ497" s="1">
        <f ca="1">SUM($U495:AQ495)</f>
        <v>1955791.2688798546</v>
      </c>
      <c r="AR497" s="1">
        <f ca="1">SUM($U495:AR495)</f>
        <v>1409752.4111621452</v>
      </c>
      <c r="AS497" s="1">
        <f ca="1">SUM($U495:AS495)</f>
        <v>944135.35822071182</v>
      </c>
      <c r="AT497" s="1">
        <f ca="1">SUM($U495:AT495)</f>
        <v>479773.4433888878</v>
      </c>
      <c r="AU497" s="1">
        <f ca="1">SUM($U495:AU495)</f>
        <v>6.5192580223083496E-9</v>
      </c>
      <c r="AV497" s="1">
        <f ca="1">SUM($U495:AV495)</f>
        <v>350183.5325810184</v>
      </c>
      <c r="AW497" s="1">
        <f ca="1">SUM($U495:AW495)</f>
        <v>306253.69874468929</v>
      </c>
      <c r="AX497" s="1">
        <f ca="1">SUM($U495:AX495)</f>
        <v>263579.00301796955</v>
      </c>
      <c r="AY497" s="1">
        <f ca="1">SUM($U495:AY495)</f>
        <v>222159.44540085923</v>
      </c>
      <c r="AZ497" s="1">
        <f ca="1">SUM($U495:AZ495)</f>
        <v>181995.02589335831</v>
      </c>
      <c r="BA497" s="1">
        <f ca="1">SUM($U495:BA495)</f>
        <v>143085.74449546679</v>
      </c>
      <c r="BB497" s="1">
        <f ca="1">SUM($U495:BB495)</f>
        <v>105431.60120718469</v>
      </c>
      <c r="BC497" s="1">
        <f ca="1">SUM($U495:BC495)</f>
        <v>69032.596028511995</v>
      </c>
      <c r="BD497" s="1">
        <f ca="1">SUM($U495:BD495)</f>
        <v>33888.728959448694</v>
      </c>
      <c r="BE497" s="1">
        <f ca="1">SUM($U495:BE495)</f>
        <v>-5.2023096941411495E-9</v>
      </c>
    </row>
    <row r="498" spans="1:57" x14ac:dyDescent="0.3">
      <c r="B498" s="1">
        <f>MAX(B$493:B497)+1</f>
        <v>215</v>
      </c>
      <c r="D498" s="1" t="str">
        <f ca="1">INDIRECT($B$1&amp;Items!T$2&amp;$B498)</f>
        <v>CF</v>
      </c>
      <c r="F498" s="1">
        <f ca="1">INDIRECT($B$1&amp;Items!P$2&amp;$B498)</f>
        <v>0</v>
      </c>
      <c r="H498" s="13" t="str">
        <f ca="1">INDIRECT($B$1&amp;Items!M$2&amp;$B498)</f>
        <v>Итоговый денеж.поток накопительно</v>
      </c>
      <c r="I498" s="13" t="str">
        <f ca="1">IF(INDIRECT($B$1&amp;Items!N$2&amp;$B498)="",H498,INDIRECT($B$1&amp;Items!N$2&amp;$B498))</f>
        <v>Итоговый денеж.поток накопительно</v>
      </c>
      <c r="J498" s="1" t="str">
        <f ca="1">IF(INDIRECT($B$1&amp;Items!O$2&amp;$B498)="",IF(H498&lt;&gt;I498,"  "&amp;I498,I498),"    "&amp;INDIRECT($B$1&amp;Items!O$2&amp;$B498))</f>
        <v>Итоговый денеж.поток накопительно</v>
      </c>
      <c r="S498" s="1">
        <f ca="1">IF(MIN($U497:INDIRECT(ADDRESS((ROW()-1),SUMIFS($1:$1,$5:$5,MAX($5:$5)))))&gt;=0,0,MIN($U497:INDIRECT(ADDRESS((ROW()-1),SUMIFS($1:$1,$5:$5,MAX($5:$5))))))</f>
        <v>-5.2023096941411495E-9</v>
      </c>
    </row>
    <row r="499" spans="1:57" ht="4.95" customHeight="1" x14ac:dyDescent="0.3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3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</row>
    <row r="500" spans="1:57" ht="4.95" customHeight="1" x14ac:dyDescent="0.3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35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</row>
    <row r="501" spans="1:57" x14ac:dyDescent="0.3">
      <c r="B501" s="1">
        <f>ROW(Items!A267)</f>
        <v>267</v>
      </c>
      <c r="F501" s="1" t="str">
        <f ca="1">INDIRECT($B$1&amp;Items!H$2&amp;$B501)</f>
        <v>AB</v>
      </c>
      <c r="G501" s="1" t="str">
        <f ca="1">INDIRECT($B$1&amp;Items!I$2&amp;$B501)</f>
        <v>Z</v>
      </c>
      <c r="H501" s="13" t="str">
        <f ca="1">INDIRECT($B$1&amp;Items!E$2&amp;$B501)</f>
        <v>Начисленный НДС</v>
      </c>
      <c r="I501" s="13" t="str">
        <f ca="1">IF(INDIRECT($B$1&amp;Items!F$2&amp;$B501)="",H501,INDIRECT($B$1&amp;Items!F$2&amp;$B501))</f>
        <v>Начисленный НДС</v>
      </c>
      <c r="J501" s="1" t="str">
        <f ca="1">IF(INDIRECT($B$1&amp;Items!G$2&amp;$B501)="",IF(H501&lt;&gt;I501,"  "&amp;I501,I501),"    "&amp;INDIRECT($B$1&amp;Items!G$2&amp;$B501))</f>
        <v>Начисленный НДС</v>
      </c>
      <c r="S501" s="4">
        <f ca="1">SUM($U501:INDIRECT(ADDRESS(ROW(),SUMIFS($1:$1,$5:$5,MAX($5:$5)))))</f>
        <v>16337545.281636819</v>
      </c>
      <c r="V501" s="1">
        <f ca="1">SUMIFS(INDIRECT($F$1&amp;$F501&amp;":"&amp;$F501),INDIRECT($F$1&amp;dbP!$D$2&amp;":"&amp;dbP!$D$2),"&gt;="&amp;V$6,INDIRECT($F$1&amp;dbP!$D$2&amp;":"&amp;dbP!$D$2),"&lt;="&amp;V$7,INDIRECT($F$1&amp;dbP!$O$2&amp;":"&amp;dbP!$O$2),Items!$U$9)-
SUMIFS(INDIRECT($F$1&amp;$G501&amp;":"&amp;$G501),INDIRECT($F$1&amp;dbP!$D$2&amp;":"&amp;dbP!$D$2),"&gt;="&amp;V$6,INDIRECT($F$1&amp;dbP!$D$2&amp;":"&amp;dbP!$D$2),"&lt;="&amp;V$7)</f>
        <v>-9671664.5585685018</v>
      </c>
      <c r="W501" s="1">
        <f ca="1">SUMIFS(INDIRECT($F$1&amp;$F501&amp;":"&amp;$F501),INDIRECT($F$1&amp;dbP!$D$2&amp;":"&amp;dbP!$D$2),"&gt;="&amp;W$6,INDIRECT($F$1&amp;dbP!$D$2&amp;":"&amp;dbP!$D$2),"&lt;="&amp;W$7,INDIRECT($F$1&amp;dbP!$O$2&amp;":"&amp;dbP!$O$2),Items!$U$9)-
SUMIFS(INDIRECT($F$1&amp;$G501&amp;":"&amp;$G501),INDIRECT($F$1&amp;dbP!$D$2&amp;":"&amp;dbP!$D$2),"&gt;="&amp;W$6,INDIRECT($F$1&amp;dbP!$D$2&amp;":"&amp;dbP!$D$2),"&lt;="&amp;W$7)</f>
        <v>-3576143.2856688993</v>
      </c>
      <c r="X501" s="1">
        <f ca="1">SUMIFS(INDIRECT($F$1&amp;$F501&amp;":"&amp;$F501),INDIRECT($F$1&amp;dbP!$D$2&amp;":"&amp;dbP!$D$2),"&gt;="&amp;X$6,INDIRECT($F$1&amp;dbP!$D$2&amp;":"&amp;dbP!$D$2),"&lt;="&amp;X$7,INDIRECT($F$1&amp;dbP!$O$2&amp;":"&amp;dbP!$O$2),Items!$U$9)-
SUMIFS(INDIRECT($F$1&amp;$G501&amp;":"&amp;$G501),INDIRECT($F$1&amp;dbP!$D$2&amp;":"&amp;dbP!$D$2),"&gt;="&amp;X$6,INDIRECT($F$1&amp;dbP!$D$2&amp;":"&amp;dbP!$D$2),"&lt;="&amp;X$7)</f>
        <v>-2468678.1187632666</v>
      </c>
      <c r="Y501" s="1">
        <f ca="1">SUMIFS(INDIRECT($F$1&amp;$F501&amp;":"&amp;$F501),INDIRECT($F$1&amp;dbP!$D$2&amp;":"&amp;dbP!$D$2),"&gt;="&amp;Y$6,INDIRECT($F$1&amp;dbP!$D$2&amp;":"&amp;dbP!$D$2),"&lt;="&amp;Y$7,INDIRECT($F$1&amp;dbP!$O$2&amp;":"&amp;dbP!$O$2),Items!$U$9)-
SUMIFS(INDIRECT($F$1&amp;$G501&amp;":"&amp;$G501),INDIRECT($F$1&amp;dbP!$D$2&amp;":"&amp;dbP!$D$2),"&gt;="&amp;Y$6,INDIRECT($F$1&amp;dbP!$D$2&amp;":"&amp;dbP!$D$2),"&lt;="&amp;Y$7)</f>
        <v>-1721384.6205175819</v>
      </c>
      <c r="Z501" s="1">
        <f ca="1">SUMIFS(INDIRECT($F$1&amp;$F501&amp;":"&amp;$F501),INDIRECT($F$1&amp;dbP!$D$2&amp;":"&amp;dbP!$D$2),"&gt;="&amp;Z$6,INDIRECT($F$1&amp;dbP!$D$2&amp;":"&amp;dbP!$D$2),"&lt;="&amp;Z$7,INDIRECT($F$1&amp;dbP!$O$2&amp;":"&amp;dbP!$O$2),Items!$U$9)-
SUMIFS(INDIRECT($F$1&amp;$G501&amp;":"&amp;$G501),INDIRECT($F$1&amp;dbP!$D$2&amp;":"&amp;dbP!$D$2),"&gt;="&amp;Z$6,INDIRECT($F$1&amp;dbP!$D$2&amp;":"&amp;dbP!$D$2),"&lt;="&amp;Z$7)</f>
        <v>3170800.2701536124</v>
      </c>
      <c r="AA501" s="1">
        <f ca="1">SUMIFS(INDIRECT($F$1&amp;$F501&amp;":"&amp;$F501),INDIRECT($F$1&amp;dbP!$D$2&amp;":"&amp;dbP!$D$2),"&gt;="&amp;AA$6,INDIRECT($F$1&amp;dbP!$D$2&amp;":"&amp;dbP!$D$2),"&lt;="&amp;AA$7,INDIRECT($F$1&amp;dbP!$O$2&amp;":"&amp;dbP!$O$2),Items!$U$9)-
SUMIFS(INDIRECT($F$1&amp;$G501&amp;":"&amp;$G501),INDIRECT($F$1&amp;dbP!$D$2&amp;":"&amp;dbP!$D$2),"&gt;="&amp;AA$6,INDIRECT($F$1&amp;dbP!$D$2&amp;":"&amp;dbP!$D$2),"&lt;="&amp;AA$7)</f>
        <v>9709929.8347457927</v>
      </c>
      <c r="AB501" s="1">
        <f ca="1">SUMIFS(INDIRECT($F$1&amp;$F501&amp;":"&amp;$F501),INDIRECT($F$1&amp;dbP!$D$2&amp;":"&amp;dbP!$D$2),"&gt;="&amp;AB$6,INDIRECT($F$1&amp;dbP!$D$2&amp;":"&amp;dbP!$D$2),"&lt;="&amp;AB$7,INDIRECT($F$1&amp;dbP!$O$2&amp;":"&amp;dbP!$O$2),Items!$U$9)-
SUMIFS(INDIRECT($F$1&amp;$G501&amp;":"&amp;$G501),INDIRECT($F$1&amp;dbP!$D$2&amp;":"&amp;dbP!$D$2),"&gt;="&amp;AB$6,INDIRECT($F$1&amp;dbP!$D$2&amp;":"&amp;dbP!$D$2),"&lt;="&amp;AB$7)</f>
        <v>2295352.4269223334</v>
      </c>
      <c r="AC501" s="1">
        <f ca="1">SUMIFS(INDIRECT($F$1&amp;$F501&amp;":"&amp;$F501),INDIRECT($F$1&amp;dbP!$D$2&amp;":"&amp;dbP!$D$2),"&gt;="&amp;AC$6,INDIRECT($F$1&amp;dbP!$D$2&amp;":"&amp;dbP!$D$2),"&lt;="&amp;AC$7,INDIRECT($F$1&amp;dbP!$O$2&amp;":"&amp;dbP!$O$2),Items!$U$9)-
SUMIFS(INDIRECT($F$1&amp;$G501&amp;":"&amp;$G501),INDIRECT($F$1&amp;dbP!$D$2&amp;":"&amp;dbP!$D$2),"&gt;="&amp;AC$6,INDIRECT($F$1&amp;dbP!$D$2&amp;":"&amp;dbP!$D$2),"&lt;="&amp;AC$7)</f>
        <v>3000000</v>
      </c>
      <c r="AD501" s="1">
        <f ca="1">SUMIFS(INDIRECT($F$1&amp;$F501&amp;":"&amp;$F501),INDIRECT($F$1&amp;dbP!$D$2&amp;":"&amp;dbP!$D$2),"&gt;="&amp;AD$6,INDIRECT($F$1&amp;dbP!$D$2&amp;":"&amp;dbP!$D$2),"&lt;="&amp;AD$7,INDIRECT($F$1&amp;dbP!$O$2&amp;":"&amp;dbP!$O$2),Items!$U$9)-
SUMIFS(INDIRECT($F$1&amp;$G501&amp;":"&amp;$G501),INDIRECT($F$1&amp;dbP!$D$2&amp;":"&amp;dbP!$D$2),"&gt;="&amp;AD$6,INDIRECT($F$1&amp;dbP!$D$2&amp;":"&amp;dbP!$D$2),"&lt;="&amp;AD$7)</f>
        <v>2153333.3333333335</v>
      </c>
      <c r="AE501" s="1">
        <f ca="1">SUMIFS(INDIRECT($F$1&amp;$F501&amp;":"&amp;$F501),INDIRECT($F$1&amp;dbP!$D$2&amp;":"&amp;dbP!$D$2),"&gt;="&amp;AE$6,INDIRECT($F$1&amp;dbP!$D$2&amp;":"&amp;dbP!$D$2),"&lt;="&amp;AE$7,INDIRECT($F$1&amp;dbP!$O$2&amp;":"&amp;dbP!$O$2),Items!$U$9)-
SUMIFS(INDIRECT($F$1&amp;$G501&amp;":"&amp;$G501),INDIRECT($F$1&amp;dbP!$D$2&amp;":"&amp;dbP!$D$2),"&gt;="&amp;AE$6,INDIRECT($F$1&amp;dbP!$D$2&amp;":"&amp;dbP!$D$2),"&lt;="&amp;AE$7)</f>
        <v>1000000</v>
      </c>
      <c r="AF501" s="1">
        <f ca="1">SUMIFS(INDIRECT($F$1&amp;$F501&amp;":"&amp;$F501),INDIRECT($F$1&amp;dbP!$D$2&amp;":"&amp;dbP!$D$2),"&gt;="&amp;AF$6,INDIRECT($F$1&amp;dbP!$D$2&amp;":"&amp;dbP!$D$2),"&lt;="&amp;AF$7,INDIRECT($F$1&amp;dbP!$O$2&amp;":"&amp;dbP!$O$2),Items!$U$9)-
SUMIFS(INDIRECT($F$1&amp;$G501&amp;":"&amp;$G501),INDIRECT($F$1&amp;dbP!$D$2&amp;":"&amp;dbP!$D$2),"&gt;="&amp;AF$6,INDIRECT($F$1&amp;dbP!$D$2&amp;":"&amp;dbP!$D$2),"&lt;="&amp;AF$7)</f>
        <v>2000000</v>
      </c>
      <c r="AG501" s="1">
        <f ca="1">SUMIFS(INDIRECT($F$1&amp;$F501&amp;":"&amp;$F501),INDIRECT($F$1&amp;dbP!$D$2&amp;":"&amp;dbP!$D$2),"&gt;="&amp;AG$6,INDIRECT($F$1&amp;dbP!$D$2&amp;":"&amp;dbP!$D$2),"&lt;="&amp;AG$7,INDIRECT($F$1&amp;dbP!$O$2&amp;":"&amp;dbP!$O$2),Items!$U$9)-
SUMIFS(INDIRECT($F$1&amp;$G501&amp;":"&amp;$G501),INDIRECT($F$1&amp;dbP!$D$2&amp;":"&amp;dbP!$D$2),"&gt;="&amp;AG$6,INDIRECT($F$1&amp;dbP!$D$2&amp;":"&amp;dbP!$D$2),"&lt;="&amp;AG$7)</f>
        <v>3014666.666666667</v>
      </c>
      <c r="AH501" s="1">
        <f ca="1">SUMIFS(INDIRECT($F$1&amp;$F501&amp;":"&amp;$F501),INDIRECT($F$1&amp;dbP!$D$2&amp;":"&amp;dbP!$D$2),"&gt;="&amp;AH$6,INDIRECT($F$1&amp;dbP!$D$2&amp;":"&amp;dbP!$D$2),"&lt;="&amp;AH$7,INDIRECT($F$1&amp;dbP!$O$2&amp;":"&amp;dbP!$O$2),Items!$U$9)-
SUMIFS(INDIRECT($F$1&amp;$G501&amp;":"&amp;$G501),INDIRECT($F$1&amp;dbP!$D$2&amp;":"&amp;dbP!$D$2),"&gt;="&amp;AH$6,INDIRECT($F$1&amp;dbP!$D$2&amp;":"&amp;dbP!$D$2),"&lt;="&amp;AH$7)</f>
        <v>666666.66666666674</v>
      </c>
      <c r="AI501" s="1">
        <f ca="1">SUMIFS(INDIRECT($F$1&amp;$F501&amp;":"&amp;$F501),INDIRECT($F$1&amp;dbP!$D$2&amp;":"&amp;dbP!$D$2),"&gt;="&amp;AI$6,INDIRECT($F$1&amp;dbP!$D$2&amp;":"&amp;dbP!$D$2),"&lt;="&amp;AI$7,INDIRECT($F$1&amp;dbP!$O$2&amp;":"&amp;dbP!$O$2),Items!$U$9)-
SUMIFS(INDIRECT($F$1&amp;$G501&amp;":"&amp;$G501),INDIRECT($F$1&amp;dbP!$D$2&amp;":"&amp;dbP!$D$2),"&gt;="&amp;AI$6,INDIRECT($F$1&amp;dbP!$D$2&amp;":"&amp;dbP!$D$2),"&lt;="&amp;AI$7)</f>
        <v>3750000</v>
      </c>
      <c r="AJ501" s="1">
        <f ca="1">SUMIFS(INDIRECT($F$1&amp;$F501&amp;":"&amp;$F501),INDIRECT($F$1&amp;dbP!$D$2&amp;":"&amp;dbP!$D$2),"&gt;="&amp;AJ$6,INDIRECT($F$1&amp;dbP!$D$2&amp;":"&amp;dbP!$D$2),"&lt;="&amp;AJ$7,INDIRECT($F$1&amp;dbP!$O$2&amp;":"&amp;dbP!$O$2),Items!$U$9)-
SUMIFS(INDIRECT($F$1&amp;$G501&amp;":"&amp;$G501),INDIRECT($F$1&amp;dbP!$D$2&amp;":"&amp;dbP!$D$2),"&gt;="&amp;AJ$6,INDIRECT($F$1&amp;dbP!$D$2&amp;":"&amp;dbP!$D$2),"&lt;="&amp;AJ$7)</f>
        <v>3014666.666666667</v>
      </c>
      <c r="AK501" s="1">
        <f ca="1">SUMIFS(INDIRECT($F$1&amp;$F501&amp;":"&amp;$F501),INDIRECT($F$1&amp;dbP!$D$2&amp;":"&amp;dbP!$D$2),"&gt;="&amp;AK$6,INDIRECT($F$1&amp;dbP!$D$2&amp;":"&amp;dbP!$D$2),"&lt;="&amp;AK$7,INDIRECT($F$1&amp;dbP!$O$2&amp;":"&amp;dbP!$O$2),Items!$U$9)-
SUMIFS(INDIRECT($F$1&amp;$G501&amp;":"&amp;$G501),INDIRECT($F$1&amp;dbP!$D$2&amp;":"&amp;dbP!$D$2),"&gt;="&amp;AK$6,INDIRECT($F$1&amp;dbP!$D$2&amp;":"&amp;dbP!$D$2),"&lt;="&amp;AK$7)</f>
        <v>0</v>
      </c>
      <c r="AL501" s="1">
        <f ca="1">SUMIFS(INDIRECT($F$1&amp;$F501&amp;":"&amp;$F501),INDIRECT($F$1&amp;dbP!$D$2&amp;":"&amp;dbP!$D$2),"&gt;="&amp;AL$6,INDIRECT($F$1&amp;dbP!$D$2&amp;":"&amp;dbP!$D$2),"&lt;="&amp;AL$7,INDIRECT($F$1&amp;dbP!$O$2&amp;":"&amp;dbP!$O$2),Items!$U$9)-
SUMIFS(INDIRECT($F$1&amp;$G501&amp;":"&amp;$G501),INDIRECT($F$1&amp;dbP!$D$2&amp;":"&amp;dbP!$D$2),"&gt;="&amp;AL$6,INDIRECT($F$1&amp;dbP!$D$2&amp;":"&amp;dbP!$D$2),"&lt;="&amp;AL$7)</f>
        <v>0</v>
      </c>
      <c r="AM501" s="1">
        <f ca="1">SUMIFS(INDIRECT($F$1&amp;$F501&amp;":"&amp;$F501),INDIRECT($F$1&amp;dbP!$D$2&amp;":"&amp;dbP!$D$2),"&gt;="&amp;AM$6,INDIRECT($F$1&amp;dbP!$D$2&amp;":"&amp;dbP!$D$2),"&lt;="&amp;AM$7,INDIRECT($F$1&amp;dbP!$O$2&amp;":"&amp;dbP!$O$2),Items!$U$9)-
SUMIFS(INDIRECT($F$1&amp;$G501&amp;":"&amp;$G501),INDIRECT($F$1&amp;dbP!$D$2&amp;":"&amp;dbP!$D$2),"&gt;="&amp;AM$6,INDIRECT($F$1&amp;dbP!$D$2&amp;":"&amp;dbP!$D$2),"&lt;="&amp;AM$7)</f>
        <v>0</v>
      </c>
      <c r="AN501" s="1">
        <f ca="1">SUMIFS(INDIRECT($F$1&amp;$F501&amp;":"&amp;$F501),INDIRECT($F$1&amp;dbP!$D$2&amp;":"&amp;dbP!$D$2),"&gt;="&amp;AN$6,INDIRECT($F$1&amp;dbP!$D$2&amp;":"&amp;dbP!$D$2),"&lt;="&amp;AN$7,INDIRECT($F$1&amp;dbP!$O$2&amp;":"&amp;dbP!$O$2),Items!$U$9)-
SUMIFS(INDIRECT($F$1&amp;$G501&amp;":"&amp;$G501),INDIRECT($F$1&amp;dbP!$D$2&amp;":"&amp;dbP!$D$2),"&gt;="&amp;AN$6,INDIRECT($F$1&amp;dbP!$D$2&amp;":"&amp;dbP!$D$2),"&lt;="&amp;AN$7)</f>
        <v>0</v>
      </c>
      <c r="AO501" s="1">
        <f ca="1">SUMIFS(INDIRECT($F$1&amp;$F501&amp;":"&amp;$F501),INDIRECT($F$1&amp;dbP!$D$2&amp;":"&amp;dbP!$D$2),"&gt;="&amp;AO$6,INDIRECT($F$1&amp;dbP!$D$2&amp;":"&amp;dbP!$D$2),"&lt;="&amp;AO$7,INDIRECT($F$1&amp;dbP!$O$2&amp;":"&amp;dbP!$O$2),Items!$U$9)-
SUMIFS(INDIRECT($F$1&amp;$G501&amp;":"&amp;$G501),INDIRECT($F$1&amp;dbP!$D$2&amp;":"&amp;dbP!$D$2),"&gt;="&amp;AO$6,INDIRECT($F$1&amp;dbP!$D$2&amp;":"&amp;dbP!$D$2),"&lt;="&amp;AO$7)</f>
        <v>0</v>
      </c>
      <c r="AP501" s="1">
        <f ca="1">SUMIFS(INDIRECT($F$1&amp;$F501&amp;":"&amp;$F501),INDIRECT($F$1&amp;dbP!$D$2&amp;":"&amp;dbP!$D$2),"&gt;="&amp;AP$6,INDIRECT($F$1&amp;dbP!$D$2&amp;":"&amp;dbP!$D$2),"&lt;="&amp;AP$7,INDIRECT($F$1&amp;dbP!$O$2&amp;":"&amp;dbP!$O$2),Items!$U$9)-
SUMIFS(INDIRECT($F$1&amp;$G501&amp;":"&amp;$G501),INDIRECT($F$1&amp;dbP!$D$2&amp;":"&amp;dbP!$D$2),"&gt;="&amp;AP$6,INDIRECT($F$1&amp;dbP!$D$2&amp;":"&amp;dbP!$D$2),"&lt;="&amp;AP$7)</f>
        <v>0</v>
      </c>
      <c r="AQ501" s="1">
        <f ca="1">SUMIFS(INDIRECT($F$1&amp;$F501&amp;":"&amp;$F501),INDIRECT($F$1&amp;dbP!$D$2&amp;":"&amp;dbP!$D$2),"&gt;="&amp;AQ$6,INDIRECT($F$1&amp;dbP!$D$2&amp;":"&amp;dbP!$D$2),"&lt;="&amp;AQ$7,INDIRECT($F$1&amp;dbP!$O$2&amp;":"&amp;dbP!$O$2),Items!$U$9)-
SUMIFS(INDIRECT($F$1&amp;$G501&amp;":"&amp;$G501),INDIRECT($F$1&amp;dbP!$D$2&amp;":"&amp;dbP!$D$2),"&gt;="&amp;AQ$6,INDIRECT($F$1&amp;dbP!$D$2&amp;":"&amp;dbP!$D$2),"&lt;="&amp;AQ$7)</f>
        <v>0</v>
      </c>
      <c r="AR501" s="1">
        <f ca="1">SUMIFS(INDIRECT($F$1&amp;$F501&amp;":"&amp;$F501),INDIRECT($F$1&amp;dbP!$D$2&amp;":"&amp;dbP!$D$2),"&gt;="&amp;AR$6,INDIRECT($F$1&amp;dbP!$D$2&amp;":"&amp;dbP!$D$2),"&lt;="&amp;AR$7,INDIRECT($F$1&amp;dbP!$O$2&amp;":"&amp;dbP!$O$2),Items!$U$9)-
SUMIFS(INDIRECT($F$1&amp;$G501&amp;":"&amp;$G501),INDIRECT($F$1&amp;dbP!$D$2&amp;":"&amp;dbP!$D$2),"&gt;="&amp;AR$6,INDIRECT($F$1&amp;dbP!$D$2&amp;":"&amp;dbP!$D$2),"&lt;="&amp;AR$7)</f>
        <v>0</v>
      </c>
      <c r="AS501" s="1">
        <f ca="1">SUMIFS(INDIRECT($F$1&amp;$F501&amp;":"&amp;$F501),INDIRECT($F$1&amp;dbP!$D$2&amp;":"&amp;dbP!$D$2),"&gt;="&amp;AS$6,INDIRECT($F$1&amp;dbP!$D$2&amp;":"&amp;dbP!$D$2),"&lt;="&amp;AS$7,INDIRECT($F$1&amp;dbP!$O$2&amp;":"&amp;dbP!$O$2),Items!$U$9)-
SUMIFS(INDIRECT($F$1&amp;$G501&amp;":"&amp;$G501),INDIRECT($F$1&amp;dbP!$D$2&amp;":"&amp;dbP!$D$2),"&gt;="&amp;AS$6,INDIRECT($F$1&amp;dbP!$D$2&amp;":"&amp;dbP!$D$2),"&lt;="&amp;AS$7)</f>
        <v>0</v>
      </c>
      <c r="AT501" s="1">
        <f ca="1">SUMIFS(INDIRECT($F$1&amp;$F501&amp;":"&amp;$F501),INDIRECT($F$1&amp;dbP!$D$2&amp;":"&amp;dbP!$D$2),"&gt;="&amp;AT$6,INDIRECT($F$1&amp;dbP!$D$2&amp;":"&amp;dbP!$D$2),"&lt;="&amp;AT$7,INDIRECT($F$1&amp;dbP!$O$2&amp;":"&amp;dbP!$O$2),Items!$U$9)-
SUMIFS(INDIRECT($F$1&amp;$G501&amp;":"&amp;$G501),INDIRECT($F$1&amp;dbP!$D$2&amp;":"&amp;dbP!$D$2),"&gt;="&amp;AT$6,INDIRECT($F$1&amp;dbP!$D$2&amp;":"&amp;dbP!$D$2),"&lt;="&amp;AT$7)</f>
        <v>0</v>
      </c>
      <c r="AU501" s="1">
        <f ca="1">SUMIFS(INDIRECT($F$1&amp;$F501&amp;":"&amp;$F501),INDIRECT($F$1&amp;dbP!$D$2&amp;":"&amp;dbP!$D$2),"&gt;="&amp;AU$6,INDIRECT($F$1&amp;dbP!$D$2&amp;":"&amp;dbP!$D$2),"&lt;="&amp;AU$7,INDIRECT($F$1&amp;dbP!$O$2&amp;":"&amp;dbP!$O$2),Items!$U$9)-
SUMIFS(INDIRECT($F$1&amp;$G501&amp;":"&amp;$G501),INDIRECT($F$1&amp;dbP!$D$2&amp;":"&amp;dbP!$D$2),"&gt;="&amp;AU$6,INDIRECT($F$1&amp;dbP!$D$2&amp;":"&amp;dbP!$D$2),"&lt;="&amp;AU$7)</f>
        <v>0</v>
      </c>
      <c r="AV501" s="1">
        <f ca="1">SUMIFS(INDIRECT($F$1&amp;$F501&amp;":"&amp;$F501),INDIRECT($F$1&amp;dbP!$D$2&amp;":"&amp;dbP!$D$2),"&gt;="&amp;AV$6,INDIRECT($F$1&amp;dbP!$D$2&amp;":"&amp;dbP!$D$2),"&lt;="&amp;AV$7,INDIRECT($F$1&amp;dbP!$O$2&amp;":"&amp;dbP!$O$2),Items!$U$9)-
SUMIFS(INDIRECT($F$1&amp;$G501&amp;":"&amp;$G501),INDIRECT($F$1&amp;dbP!$D$2&amp;":"&amp;dbP!$D$2),"&gt;="&amp;AV$6,INDIRECT($F$1&amp;dbP!$D$2&amp;":"&amp;dbP!$D$2),"&lt;="&amp;AV$7)</f>
        <v>0</v>
      </c>
      <c r="AW501" s="1">
        <f ca="1">SUMIFS(INDIRECT($F$1&amp;$F501&amp;":"&amp;$F501),INDIRECT($F$1&amp;dbP!$D$2&amp;":"&amp;dbP!$D$2),"&gt;="&amp;AW$6,INDIRECT($F$1&amp;dbP!$D$2&amp;":"&amp;dbP!$D$2),"&lt;="&amp;AW$7,INDIRECT($F$1&amp;dbP!$O$2&amp;":"&amp;dbP!$O$2),Items!$U$9)-
SUMIFS(INDIRECT($F$1&amp;$G501&amp;":"&amp;$G501),INDIRECT($F$1&amp;dbP!$D$2&amp;":"&amp;dbP!$D$2),"&gt;="&amp;AW$6,INDIRECT($F$1&amp;dbP!$D$2&amp;":"&amp;dbP!$D$2),"&lt;="&amp;AW$7)</f>
        <v>0</v>
      </c>
      <c r="AX501" s="1">
        <f ca="1">SUMIFS(INDIRECT($F$1&amp;$F501&amp;":"&amp;$F501),INDIRECT($F$1&amp;dbP!$D$2&amp;":"&amp;dbP!$D$2),"&gt;="&amp;AX$6,INDIRECT($F$1&amp;dbP!$D$2&amp;":"&amp;dbP!$D$2),"&lt;="&amp;AX$7,INDIRECT($F$1&amp;dbP!$O$2&amp;":"&amp;dbP!$O$2),Items!$U$9)-
SUMIFS(INDIRECT($F$1&amp;$G501&amp;":"&amp;$G501),INDIRECT($F$1&amp;dbP!$D$2&amp;":"&amp;dbP!$D$2),"&gt;="&amp;AX$6,INDIRECT($F$1&amp;dbP!$D$2&amp;":"&amp;dbP!$D$2),"&lt;="&amp;AX$7)</f>
        <v>0</v>
      </c>
      <c r="AY501" s="1">
        <f ca="1">SUMIFS(INDIRECT($F$1&amp;$F501&amp;":"&amp;$F501),INDIRECT($F$1&amp;dbP!$D$2&amp;":"&amp;dbP!$D$2),"&gt;="&amp;AY$6,INDIRECT($F$1&amp;dbP!$D$2&amp;":"&amp;dbP!$D$2),"&lt;="&amp;AY$7,INDIRECT($F$1&amp;dbP!$O$2&amp;":"&amp;dbP!$O$2),Items!$U$9)-
SUMIFS(INDIRECT($F$1&amp;$G501&amp;":"&amp;$G501),INDIRECT($F$1&amp;dbP!$D$2&amp;":"&amp;dbP!$D$2),"&gt;="&amp;AY$6,INDIRECT($F$1&amp;dbP!$D$2&amp;":"&amp;dbP!$D$2),"&lt;="&amp;AY$7)</f>
        <v>0</v>
      </c>
      <c r="AZ501" s="1">
        <f ca="1">SUMIFS(INDIRECT($F$1&amp;$F501&amp;":"&amp;$F501),INDIRECT($F$1&amp;dbP!$D$2&amp;":"&amp;dbP!$D$2),"&gt;="&amp;AZ$6,INDIRECT($F$1&amp;dbP!$D$2&amp;":"&amp;dbP!$D$2),"&lt;="&amp;AZ$7,INDIRECT($F$1&amp;dbP!$O$2&amp;":"&amp;dbP!$O$2),Items!$U$9)-
SUMIFS(INDIRECT($F$1&amp;$G501&amp;":"&amp;$G501),INDIRECT($F$1&amp;dbP!$D$2&amp;":"&amp;dbP!$D$2),"&gt;="&amp;AZ$6,INDIRECT($F$1&amp;dbP!$D$2&amp;":"&amp;dbP!$D$2),"&lt;="&amp;AZ$7)</f>
        <v>0</v>
      </c>
      <c r="BA501" s="1">
        <f ca="1">SUMIFS(INDIRECT($F$1&amp;$F501&amp;":"&amp;$F501),INDIRECT($F$1&amp;dbP!$D$2&amp;":"&amp;dbP!$D$2),"&gt;="&amp;BA$6,INDIRECT($F$1&amp;dbP!$D$2&amp;":"&amp;dbP!$D$2),"&lt;="&amp;BA$7,INDIRECT($F$1&amp;dbP!$O$2&amp;":"&amp;dbP!$O$2),Items!$U$9)-
SUMIFS(INDIRECT($F$1&amp;$G501&amp;":"&amp;$G501),INDIRECT($F$1&amp;dbP!$D$2&amp;":"&amp;dbP!$D$2),"&gt;="&amp;BA$6,INDIRECT($F$1&amp;dbP!$D$2&amp;":"&amp;dbP!$D$2),"&lt;="&amp;BA$7)</f>
        <v>0</v>
      </c>
      <c r="BB501" s="1">
        <f ca="1">SUMIFS(INDIRECT($F$1&amp;$F501&amp;":"&amp;$F501),INDIRECT($F$1&amp;dbP!$D$2&amp;":"&amp;dbP!$D$2),"&gt;="&amp;BB$6,INDIRECT($F$1&amp;dbP!$D$2&amp;":"&amp;dbP!$D$2),"&lt;="&amp;BB$7,INDIRECT($F$1&amp;dbP!$O$2&amp;":"&amp;dbP!$O$2),Items!$U$9)-
SUMIFS(INDIRECT($F$1&amp;$G501&amp;":"&amp;$G501),INDIRECT($F$1&amp;dbP!$D$2&amp;":"&amp;dbP!$D$2),"&gt;="&amp;BB$6,INDIRECT($F$1&amp;dbP!$D$2&amp;":"&amp;dbP!$D$2),"&lt;="&amp;BB$7)</f>
        <v>0</v>
      </c>
      <c r="BC501" s="1">
        <f ca="1">SUMIFS(INDIRECT($F$1&amp;$F501&amp;":"&amp;$F501),INDIRECT($F$1&amp;dbP!$D$2&amp;":"&amp;dbP!$D$2),"&gt;="&amp;BC$6,INDIRECT($F$1&amp;dbP!$D$2&amp;":"&amp;dbP!$D$2),"&lt;="&amp;BC$7,INDIRECT($F$1&amp;dbP!$O$2&amp;":"&amp;dbP!$O$2),Items!$U$9)-
SUMIFS(INDIRECT($F$1&amp;$G501&amp;":"&amp;$G501),INDIRECT($F$1&amp;dbP!$D$2&amp;":"&amp;dbP!$D$2),"&gt;="&amp;BC$6,INDIRECT($F$1&amp;dbP!$D$2&amp;":"&amp;dbP!$D$2),"&lt;="&amp;BC$7)</f>
        <v>0</v>
      </c>
      <c r="BD501" s="1">
        <f ca="1">SUMIFS(INDIRECT($F$1&amp;$F501&amp;":"&amp;$F501),INDIRECT($F$1&amp;dbP!$D$2&amp;":"&amp;dbP!$D$2),"&gt;="&amp;BD$6,INDIRECT($F$1&amp;dbP!$D$2&amp;":"&amp;dbP!$D$2),"&lt;="&amp;BD$7,INDIRECT($F$1&amp;dbP!$O$2&amp;":"&amp;dbP!$O$2),Items!$U$9)-
SUMIFS(INDIRECT($F$1&amp;$G501&amp;":"&amp;$G501),INDIRECT($F$1&amp;dbP!$D$2&amp;":"&amp;dbP!$D$2),"&gt;="&amp;BD$6,INDIRECT($F$1&amp;dbP!$D$2&amp;":"&amp;dbP!$D$2),"&lt;="&amp;BD$7)</f>
        <v>0</v>
      </c>
      <c r="BE501" s="1">
        <f ca="1">SUMIFS(INDIRECT($F$1&amp;$F501&amp;":"&amp;$F501),INDIRECT($F$1&amp;dbP!$D$2&amp;":"&amp;dbP!$D$2),"&gt;="&amp;BE$6,INDIRECT($F$1&amp;dbP!$D$2&amp;":"&amp;dbP!$D$2),"&lt;="&amp;BE$7,INDIRECT($F$1&amp;dbP!$O$2&amp;":"&amp;dbP!$O$2),Items!$U$9)-
SUMIFS(INDIRECT($F$1&amp;$G501&amp;":"&amp;$G501),INDIRECT($F$1&amp;dbP!$D$2&amp;":"&amp;dbP!$D$2),"&gt;="&amp;BE$6,INDIRECT($F$1&amp;dbP!$D$2&amp;":"&amp;dbP!$D$2),"&lt;="&amp;BE$7)</f>
        <v>0</v>
      </c>
    </row>
    <row r="502" spans="1:57" ht="4.95" customHeight="1" x14ac:dyDescent="0.3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35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</row>
    <row r="504" spans="1:57" x14ac:dyDescent="0.3">
      <c r="H504" s="1" t="s">
        <v>154</v>
      </c>
    </row>
    <row r="506" spans="1:57" x14ac:dyDescent="0.3">
      <c r="B506" s="1">
        <f>ROW(Items!A9)</f>
        <v>9</v>
      </c>
      <c r="D506" s="1">
        <f ca="1">INDIRECT($B$1&amp;Items!AB$2&amp;$B506)</f>
        <v>0</v>
      </c>
      <c r="F506" s="1" t="str">
        <f ca="1">INDIRECT($B$1&amp;Items!X$2&amp;$B506)</f>
        <v>AA</v>
      </c>
      <c r="G506" s="1" t="str">
        <f ca="1">INDIRECT($B$1&amp;Items!Y$2&amp;$B506)</f>
        <v>AB</v>
      </c>
      <c r="H506" s="13" t="str">
        <f ca="1">INDIRECT($B$1&amp;Items!U$2&amp;$B506)</f>
        <v>Выручка</v>
      </c>
      <c r="I506" s="13" t="str">
        <f ca="1">IF(INDIRECT($B$1&amp;Items!V$2&amp;$B506)="",H506,INDIRECT($B$1&amp;Items!V$2&amp;$B506))</f>
        <v>Выручка</v>
      </c>
      <c r="J506" s="1" t="str">
        <f ca="1">IF(INDIRECT($B$1&amp;Items!W$2&amp;$B506)="",IF(H506&lt;&gt;I506,"  "&amp;I506,I506),"    "&amp;INDIRECT($B$1&amp;Items!W$2&amp;$B506))</f>
        <v>Выручка</v>
      </c>
      <c r="S506" s="1">
        <f ca="1">SUM($U506:INDIRECT(ADDRESS(ROW(),SUMIFS($1:$1,$5:$5,MAX($5:$5)))))</f>
        <v>182728197.76388615</v>
      </c>
      <c r="V506" s="1">
        <f ca="1">SUMIFS(INDIRECT($F$1&amp;$F506&amp;":"&amp;$F506),INDIRECT($F$1&amp;dbP!$D$2&amp;":"&amp;dbP!$D$2),"&gt;="&amp;V$6,INDIRECT($F$1&amp;dbP!$D$2&amp;":"&amp;dbP!$D$2),"&lt;="&amp;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V$6,INDIRECT($F$1&amp;dbP!$D$2&amp;":"&amp;dbP!$D$2),"&lt;="&amp;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W506" s="1">
        <f ca="1">SUMIFS(INDIRECT($F$1&amp;$F506&amp;":"&amp;$F506),INDIRECT($F$1&amp;dbP!$D$2&amp;":"&amp;dbP!$D$2),"&gt;="&amp;W$6,INDIRECT($F$1&amp;dbP!$D$2&amp;":"&amp;dbP!$D$2),"&lt;="&amp;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W$6,INDIRECT($F$1&amp;dbP!$D$2&amp;":"&amp;dbP!$D$2),"&lt;="&amp;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X506" s="1">
        <f ca="1">SUMIFS(INDIRECT($F$1&amp;$F506&amp;":"&amp;$F506),INDIRECT($F$1&amp;dbP!$D$2&amp;":"&amp;dbP!$D$2),"&gt;="&amp;X$6,INDIRECT($F$1&amp;dbP!$D$2&amp;":"&amp;dbP!$D$2),"&lt;="&amp;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X$6,INDIRECT($F$1&amp;dbP!$D$2&amp;":"&amp;dbP!$D$2),"&lt;="&amp;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Y506" s="1">
        <f ca="1">SUMIFS(INDIRECT($F$1&amp;$F506&amp;":"&amp;$F506),INDIRECT($F$1&amp;dbP!$D$2&amp;":"&amp;dbP!$D$2),"&gt;="&amp;Y$6,INDIRECT($F$1&amp;dbP!$D$2&amp;":"&amp;dbP!$D$2),"&lt;="&amp;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Y$6,INDIRECT($F$1&amp;dbP!$D$2&amp;":"&amp;dbP!$D$2),"&lt;="&amp;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Z506" s="1">
        <f ca="1">SUMIFS(INDIRECT($F$1&amp;$F506&amp;":"&amp;$F506),INDIRECT($F$1&amp;dbP!$D$2&amp;":"&amp;dbP!$D$2),"&gt;="&amp;Z$6,INDIRECT($F$1&amp;dbP!$D$2&amp;":"&amp;dbP!$D$2),"&lt;="&amp;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Z$6,INDIRECT($F$1&amp;dbP!$D$2&amp;":"&amp;dbP!$D$2),"&lt;="&amp;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24551473.370814152</v>
      </c>
      <c r="AA506" s="1">
        <f ca="1">SUMIFS(INDIRECT($F$1&amp;$F506&amp;":"&amp;$F506),INDIRECT($F$1&amp;dbP!$D$2&amp;":"&amp;dbP!$D$2),"&gt;="&amp;AA$6,INDIRECT($F$1&amp;dbP!$D$2&amp;":"&amp;dbP!$D$2),"&lt;="&amp;A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A$6,INDIRECT($F$1&amp;dbP!$D$2&amp;":"&amp;dbP!$D$2),"&lt;="&amp;A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53513391.059738629</v>
      </c>
      <c r="AB506" s="1">
        <f ca="1">SUMIFS(INDIRECT($F$1&amp;$F506&amp;":"&amp;$F506),INDIRECT($F$1&amp;dbP!$D$2&amp;":"&amp;dbP!$D$2),"&gt;="&amp;AB$6,INDIRECT($F$1&amp;dbP!$D$2&amp;":"&amp;dbP!$D$2),"&lt;="&amp;A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B$6,INDIRECT($F$1&amp;dbP!$D$2&amp;":"&amp;dbP!$D$2),"&lt;="&amp;A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11666666.666666666</v>
      </c>
      <c r="AC506" s="1">
        <f ca="1">SUMIFS(INDIRECT($F$1&amp;$F506&amp;":"&amp;$F506),INDIRECT($F$1&amp;dbP!$D$2&amp;":"&amp;dbP!$D$2),"&gt;="&amp;AC$6,INDIRECT($F$1&amp;dbP!$D$2&amp;":"&amp;dbP!$D$2),"&lt;="&amp;A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C$6,INDIRECT($F$1&amp;dbP!$D$2&amp;":"&amp;dbP!$D$2),"&lt;="&amp;A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15000000</v>
      </c>
      <c r="AD506" s="1">
        <f ca="1">SUMIFS(INDIRECT($F$1&amp;$F506&amp;":"&amp;$F506),INDIRECT($F$1&amp;dbP!$D$2&amp;":"&amp;dbP!$D$2),"&gt;="&amp;AD$6,INDIRECT($F$1&amp;dbP!$D$2&amp;":"&amp;dbP!$D$2),"&lt;="&amp;A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D$6,INDIRECT($F$1&amp;dbP!$D$2&amp;":"&amp;dbP!$D$2),"&lt;="&amp;A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10766666.666666666</v>
      </c>
      <c r="AE506" s="1">
        <f ca="1">SUMIFS(INDIRECT($F$1&amp;$F506&amp;":"&amp;$F506),INDIRECT($F$1&amp;dbP!$D$2&amp;":"&amp;dbP!$D$2),"&gt;="&amp;AE$6,INDIRECT($F$1&amp;dbP!$D$2&amp;":"&amp;dbP!$D$2),"&lt;="&amp;A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E$6,INDIRECT($F$1&amp;dbP!$D$2&amp;":"&amp;dbP!$D$2),"&lt;="&amp;A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5000000</v>
      </c>
      <c r="AF506" s="1">
        <f ca="1">SUMIFS(INDIRECT($F$1&amp;$F506&amp;":"&amp;$F506),INDIRECT($F$1&amp;dbP!$D$2&amp;":"&amp;dbP!$D$2),"&gt;="&amp;AF$6,INDIRECT($F$1&amp;dbP!$D$2&amp;":"&amp;dbP!$D$2),"&lt;="&amp;AF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F$6,INDIRECT($F$1&amp;dbP!$D$2&amp;":"&amp;dbP!$D$2),"&lt;="&amp;AF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10000000</v>
      </c>
      <c r="AG506" s="1">
        <f ca="1">SUMIFS(INDIRECT($F$1&amp;$F506&amp;":"&amp;$F506),INDIRECT($F$1&amp;dbP!$D$2&amp;":"&amp;dbP!$D$2),"&gt;="&amp;AG$6,INDIRECT($F$1&amp;dbP!$D$2&amp;":"&amp;dbP!$D$2),"&lt;="&amp;AG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G$6,INDIRECT($F$1&amp;dbP!$D$2&amp;":"&amp;dbP!$D$2),"&lt;="&amp;AG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15073333.333333332</v>
      </c>
      <c r="AH506" s="1">
        <f ca="1">SUMIFS(INDIRECT($F$1&amp;$F506&amp;":"&amp;$F506),INDIRECT($F$1&amp;dbP!$D$2&amp;":"&amp;dbP!$D$2),"&gt;="&amp;AH$6,INDIRECT($F$1&amp;dbP!$D$2&amp;":"&amp;dbP!$D$2),"&lt;="&amp;AH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H$6,INDIRECT($F$1&amp;dbP!$D$2&amp;":"&amp;dbP!$D$2),"&lt;="&amp;AH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3333333.333333333</v>
      </c>
      <c r="AI506" s="1">
        <f ca="1">SUMIFS(INDIRECT($F$1&amp;$F506&amp;":"&amp;$F506),INDIRECT($F$1&amp;dbP!$D$2&amp;":"&amp;dbP!$D$2),"&gt;="&amp;AI$6,INDIRECT($F$1&amp;dbP!$D$2&amp;":"&amp;dbP!$D$2),"&lt;="&amp;AI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I$6,INDIRECT($F$1&amp;dbP!$D$2&amp;":"&amp;dbP!$D$2),"&lt;="&amp;AI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18750000</v>
      </c>
      <c r="AJ506" s="1">
        <f ca="1">SUMIFS(INDIRECT($F$1&amp;$F506&amp;":"&amp;$F506),INDIRECT($F$1&amp;dbP!$D$2&amp;":"&amp;dbP!$D$2),"&gt;="&amp;AJ$6,INDIRECT($F$1&amp;dbP!$D$2&amp;":"&amp;dbP!$D$2),"&lt;="&amp;AJ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J$6,INDIRECT($F$1&amp;dbP!$D$2&amp;":"&amp;dbP!$D$2),"&lt;="&amp;AJ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15073333.333333332</v>
      </c>
      <c r="AK506" s="1">
        <f ca="1">SUMIFS(INDIRECT($F$1&amp;$F506&amp;":"&amp;$F506),INDIRECT($F$1&amp;dbP!$D$2&amp;":"&amp;dbP!$D$2),"&gt;="&amp;AK$6,INDIRECT($F$1&amp;dbP!$D$2&amp;":"&amp;dbP!$D$2),"&lt;="&amp;AK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K$6,INDIRECT($F$1&amp;dbP!$D$2&amp;":"&amp;dbP!$D$2),"&lt;="&amp;AK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L506" s="1">
        <f ca="1">SUMIFS(INDIRECT($F$1&amp;$F506&amp;":"&amp;$F506),INDIRECT($F$1&amp;dbP!$D$2&amp;":"&amp;dbP!$D$2),"&gt;="&amp;AL$6,INDIRECT($F$1&amp;dbP!$D$2&amp;":"&amp;dbP!$D$2),"&lt;="&amp;AL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L$6,INDIRECT($F$1&amp;dbP!$D$2&amp;":"&amp;dbP!$D$2),"&lt;="&amp;AL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M506" s="1">
        <f ca="1">SUMIFS(INDIRECT($F$1&amp;$F506&amp;":"&amp;$F506),INDIRECT($F$1&amp;dbP!$D$2&amp;":"&amp;dbP!$D$2),"&gt;="&amp;AM$6,INDIRECT($F$1&amp;dbP!$D$2&amp;":"&amp;dbP!$D$2),"&lt;="&amp;AM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M$6,INDIRECT($F$1&amp;dbP!$D$2&amp;":"&amp;dbP!$D$2),"&lt;="&amp;AM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N506" s="1">
        <f ca="1">SUMIFS(INDIRECT($F$1&amp;$F506&amp;":"&amp;$F506),INDIRECT($F$1&amp;dbP!$D$2&amp;":"&amp;dbP!$D$2),"&gt;="&amp;AN$6,INDIRECT($F$1&amp;dbP!$D$2&amp;":"&amp;dbP!$D$2),"&lt;="&amp;AN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N$6,INDIRECT($F$1&amp;dbP!$D$2&amp;":"&amp;dbP!$D$2),"&lt;="&amp;AN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O506" s="1">
        <f ca="1">SUMIFS(INDIRECT($F$1&amp;$F506&amp;":"&amp;$F506),INDIRECT($F$1&amp;dbP!$D$2&amp;":"&amp;dbP!$D$2),"&gt;="&amp;AO$6,INDIRECT($F$1&amp;dbP!$D$2&amp;":"&amp;dbP!$D$2),"&lt;="&amp;AO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O$6,INDIRECT($F$1&amp;dbP!$D$2&amp;":"&amp;dbP!$D$2),"&lt;="&amp;AO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P506" s="1">
        <f ca="1">SUMIFS(INDIRECT($F$1&amp;$F506&amp;":"&amp;$F506),INDIRECT($F$1&amp;dbP!$D$2&amp;":"&amp;dbP!$D$2),"&gt;="&amp;AP$6,INDIRECT($F$1&amp;dbP!$D$2&amp;":"&amp;dbP!$D$2),"&lt;="&amp;AP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P$6,INDIRECT($F$1&amp;dbP!$D$2&amp;":"&amp;dbP!$D$2),"&lt;="&amp;AP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Q506" s="1">
        <f ca="1">SUMIFS(INDIRECT($F$1&amp;$F506&amp;":"&amp;$F506),INDIRECT($F$1&amp;dbP!$D$2&amp;":"&amp;dbP!$D$2),"&gt;="&amp;AQ$6,INDIRECT($F$1&amp;dbP!$D$2&amp;":"&amp;dbP!$D$2),"&lt;="&amp;AQ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Q$6,INDIRECT($F$1&amp;dbP!$D$2&amp;":"&amp;dbP!$D$2),"&lt;="&amp;AQ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R506" s="1">
        <f ca="1">SUMIFS(INDIRECT($F$1&amp;$F506&amp;":"&amp;$F506),INDIRECT($F$1&amp;dbP!$D$2&amp;":"&amp;dbP!$D$2),"&gt;="&amp;AR$6,INDIRECT($F$1&amp;dbP!$D$2&amp;":"&amp;dbP!$D$2),"&lt;="&amp;AR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R$6,INDIRECT($F$1&amp;dbP!$D$2&amp;":"&amp;dbP!$D$2),"&lt;="&amp;AR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S506" s="1">
        <f ca="1">SUMIFS(INDIRECT($F$1&amp;$F506&amp;":"&amp;$F506),INDIRECT($F$1&amp;dbP!$D$2&amp;":"&amp;dbP!$D$2),"&gt;="&amp;AS$6,INDIRECT($F$1&amp;dbP!$D$2&amp;":"&amp;dbP!$D$2),"&lt;="&amp;AS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S$6,INDIRECT($F$1&amp;dbP!$D$2&amp;":"&amp;dbP!$D$2),"&lt;="&amp;AS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T506" s="1">
        <f ca="1">SUMIFS(INDIRECT($F$1&amp;$F506&amp;":"&amp;$F506),INDIRECT($F$1&amp;dbP!$D$2&amp;":"&amp;dbP!$D$2),"&gt;="&amp;AT$6,INDIRECT($F$1&amp;dbP!$D$2&amp;":"&amp;dbP!$D$2),"&lt;="&amp;AT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T$6,INDIRECT($F$1&amp;dbP!$D$2&amp;":"&amp;dbP!$D$2),"&lt;="&amp;AT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U506" s="1">
        <f ca="1">SUMIFS(INDIRECT($F$1&amp;$F506&amp;":"&amp;$F506),INDIRECT($F$1&amp;dbP!$D$2&amp;":"&amp;dbP!$D$2),"&gt;="&amp;AU$6,INDIRECT($F$1&amp;dbP!$D$2&amp;":"&amp;dbP!$D$2),"&lt;="&amp;AU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U$6,INDIRECT($F$1&amp;dbP!$D$2&amp;":"&amp;dbP!$D$2),"&lt;="&amp;AU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V506" s="1">
        <f ca="1">SUMIFS(INDIRECT($F$1&amp;$F506&amp;":"&amp;$F506),INDIRECT($F$1&amp;dbP!$D$2&amp;":"&amp;dbP!$D$2),"&gt;="&amp;AV$6,INDIRECT($F$1&amp;dbP!$D$2&amp;":"&amp;dbP!$D$2),"&lt;="&amp;A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V$6,INDIRECT($F$1&amp;dbP!$D$2&amp;":"&amp;dbP!$D$2),"&lt;="&amp;AV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W506" s="1">
        <f ca="1">SUMIFS(INDIRECT($F$1&amp;$F506&amp;":"&amp;$F506),INDIRECT($F$1&amp;dbP!$D$2&amp;":"&amp;dbP!$D$2),"&gt;="&amp;AW$6,INDIRECT($F$1&amp;dbP!$D$2&amp;":"&amp;dbP!$D$2),"&lt;="&amp;A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W$6,INDIRECT($F$1&amp;dbP!$D$2&amp;":"&amp;dbP!$D$2),"&lt;="&amp;AW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X506" s="1">
        <f ca="1">SUMIFS(INDIRECT($F$1&amp;$F506&amp;":"&amp;$F506),INDIRECT($F$1&amp;dbP!$D$2&amp;":"&amp;dbP!$D$2),"&gt;="&amp;AX$6,INDIRECT($F$1&amp;dbP!$D$2&amp;":"&amp;dbP!$D$2),"&lt;="&amp;A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X$6,INDIRECT($F$1&amp;dbP!$D$2&amp;":"&amp;dbP!$D$2),"&lt;="&amp;AX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Y506" s="1">
        <f ca="1">SUMIFS(INDIRECT($F$1&amp;$F506&amp;":"&amp;$F506),INDIRECT($F$1&amp;dbP!$D$2&amp;":"&amp;dbP!$D$2),"&gt;="&amp;AY$6,INDIRECT($F$1&amp;dbP!$D$2&amp;":"&amp;dbP!$D$2),"&lt;="&amp;A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Y$6,INDIRECT($F$1&amp;dbP!$D$2&amp;":"&amp;dbP!$D$2),"&lt;="&amp;AY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AZ506" s="1">
        <f ca="1">SUMIFS(INDIRECT($F$1&amp;$F506&amp;":"&amp;$F506),INDIRECT($F$1&amp;dbP!$D$2&amp;":"&amp;dbP!$D$2),"&gt;="&amp;AZ$6,INDIRECT($F$1&amp;dbP!$D$2&amp;":"&amp;dbP!$D$2),"&lt;="&amp;A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AZ$6,INDIRECT($F$1&amp;dbP!$D$2&amp;":"&amp;dbP!$D$2),"&lt;="&amp;AZ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A506" s="1">
        <f ca="1">SUMIFS(INDIRECT($F$1&amp;$F506&amp;":"&amp;$F506),INDIRECT($F$1&amp;dbP!$D$2&amp;":"&amp;dbP!$D$2),"&gt;="&amp;BA$6,INDIRECT($F$1&amp;dbP!$D$2&amp;":"&amp;dbP!$D$2),"&lt;="&amp;B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BA$6,INDIRECT($F$1&amp;dbP!$D$2&amp;":"&amp;dbP!$D$2),"&lt;="&amp;BA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B506" s="1">
        <f ca="1">SUMIFS(INDIRECT($F$1&amp;$F506&amp;":"&amp;$F506),INDIRECT($F$1&amp;dbP!$D$2&amp;":"&amp;dbP!$D$2),"&gt;="&amp;BB$6,INDIRECT($F$1&amp;dbP!$D$2&amp;":"&amp;dbP!$D$2),"&lt;="&amp;B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BB$6,INDIRECT($F$1&amp;dbP!$D$2&amp;":"&amp;dbP!$D$2),"&lt;="&amp;BB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C506" s="1">
        <f ca="1">SUMIFS(INDIRECT($F$1&amp;$F506&amp;":"&amp;$F506),INDIRECT($F$1&amp;dbP!$D$2&amp;":"&amp;dbP!$D$2),"&gt;="&amp;BC$6,INDIRECT($F$1&amp;dbP!$D$2&amp;":"&amp;dbP!$D$2),"&lt;="&amp;B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BC$6,INDIRECT($F$1&amp;dbP!$D$2&amp;":"&amp;dbP!$D$2),"&lt;="&amp;BC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D506" s="1">
        <f ca="1">SUMIFS(INDIRECT($F$1&amp;$F506&amp;":"&amp;$F506),INDIRECT($F$1&amp;dbP!$D$2&amp;":"&amp;dbP!$D$2),"&gt;="&amp;BD$6,INDIRECT($F$1&amp;dbP!$D$2&amp;":"&amp;dbP!$D$2),"&lt;="&amp;B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BD$6,INDIRECT($F$1&amp;dbP!$D$2&amp;":"&amp;dbP!$D$2),"&lt;="&amp;BD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  <c r="BE506" s="1">
        <f ca="1">SUMIFS(INDIRECT($F$1&amp;$F506&amp;":"&amp;$F506),INDIRECT($F$1&amp;dbP!$D$2&amp;":"&amp;dbP!$D$2),"&gt;="&amp;BE$6,INDIRECT($F$1&amp;dbP!$D$2&amp;":"&amp;dbP!$D$2),"&lt;="&amp;B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"&amp;$I506=$J506),"*",RIGHT($J506,LEN($J506)-4)),INDIRECT($F$1&amp;dbP!$AC$2&amp;":"&amp;dbP!$AC$2),RepP!$J$3)-
SUMIFS(INDIRECT($F$1&amp;$G506&amp;":"&amp;$G506),INDIRECT($F$1&amp;dbP!$D$2&amp;":"&amp;dbP!$D$2),"&gt;="&amp;BE$6,INDIRECT($F$1&amp;dbP!$D$2&amp;":"&amp;dbP!$D$2),"&lt;="&amp;BE$7,INDIRECT($F$1&amp;dbP!$O$2&amp;":"&amp;dbP!$O$2),$H506,INDIRECT($F$1&amp;dbP!$P$2&amp;":"&amp;dbP!$P$2),IF($I506=$J506,"*",$I506),INDIRECT($F$1&amp;dbP!$Q$2&amp;":"&amp;dbP!$Q$2),IF(OR($I506=$J506,"  "&amp;$I506=$J506),"*",RIGHT($J506,LEN($J506)-4)),INDIRECT($F$1&amp;dbP!$AC$2&amp;":"&amp;dbP!$AC$2),RepP!$J$3)</f>
        <v>0</v>
      </c>
    </row>
    <row r="507" spans="1:57" x14ac:dyDescent="0.3">
      <c r="B507" s="1">
        <f>MAX(B$505:B506)+1</f>
        <v>10</v>
      </c>
      <c r="D507" s="1">
        <f ca="1">INDIRECT($B$1&amp;Items!AB$2&amp;$B507)</f>
        <v>0</v>
      </c>
      <c r="F507" s="1" t="str">
        <f ca="1">INDIRECT($B$1&amp;Items!X$2&amp;$B507)</f>
        <v>AA</v>
      </c>
      <c r="G507" s="1" t="str">
        <f ca="1">INDIRECT($B$1&amp;Items!Y$2&amp;$B507)</f>
        <v>AB</v>
      </c>
      <c r="H507" s="13" t="str">
        <f ca="1">INDIRECT($B$1&amp;Items!U$2&amp;$B507)</f>
        <v>Выручка</v>
      </c>
      <c r="I507" s="13" t="str">
        <f ca="1">IF(INDIRECT($B$1&amp;Items!V$2&amp;$B507)="",H507,INDIRECT($B$1&amp;Items!V$2&amp;$B507))</f>
        <v>Выручка от реализации</v>
      </c>
      <c r="J507" s="1" t="str">
        <f ca="1">IF(INDIRECT($B$1&amp;Items!W$2&amp;$B507)="",IF(H507&lt;&gt;I507,"  "&amp;I507,I507),"    "&amp;INDIRECT($B$1&amp;Items!W$2&amp;$B507))</f>
        <v xml:space="preserve">  Выручка от реализации</v>
      </c>
      <c r="S507" s="1">
        <f ca="1">SUM($U507:INDIRECT(ADDRESS(ROW(),SUMIFS($1:$1,$5:$5,MAX($5:$5)))))</f>
        <v>182728197.76388615</v>
      </c>
      <c r="V507" s="1">
        <f ca="1">SUMIFS(INDIRECT($F$1&amp;$F507&amp;":"&amp;$F507),INDIRECT($F$1&amp;dbP!$D$2&amp;":"&amp;dbP!$D$2),"&gt;="&amp;V$6,INDIRECT($F$1&amp;dbP!$D$2&amp;":"&amp;dbP!$D$2),"&lt;="&amp;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V$6,INDIRECT($F$1&amp;dbP!$D$2&amp;":"&amp;dbP!$D$2),"&lt;="&amp;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W507" s="1">
        <f ca="1">SUMIFS(INDIRECT($F$1&amp;$F507&amp;":"&amp;$F507),INDIRECT($F$1&amp;dbP!$D$2&amp;":"&amp;dbP!$D$2),"&gt;="&amp;W$6,INDIRECT($F$1&amp;dbP!$D$2&amp;":"&amp;dbP!$D$2),"&lt;="&amp;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W$6,INDIRECT($F$1&amp;dbP!$D$2&amp;":"&amp;dbP!$D$2),"&lt;="&amp;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X507" s="1">
        <f ca="1">SUMIFS(INDIRECT($F$1&amp;$F507&amp;":"&amp;$F507),INDIRECT($F$1&amp;dbP!$D$2&amp;":"&amp;dbP!$D$2),"&gt;="&amp;X$6,INDIRECT($F$1&amp;dbP!$D$2&amp;":"&amp;dbP!$D$2),"&lt;="&amp;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X$6,INDIRECT($F$1&amp;dbP!$D$2&amp;":"&amp;dbP!$D$2),"&lt;="&amp;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Y507" s="1">
        <f ca="1">SUMIFS(INDIRECT($F$1&amp;$F507&amp;":"&amp;$F507),INDIRECT($F$1&amp;dbP!$D$2&amp;":"&amp;dbP!$D$2),"&gt;="&amp;Y$6,INDIRECT($F$1&amp;dbP!$D$2&amp;":"&amp;dbP!$D$2),"&lt;="&amp;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Y$6,INDIRECT($F$1&amp;dbP!$D$2&amp;":"&amp;dbP!$D$2),"&lt;="&amp;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Z507" s="1">
        <f ca="1">SUMIFS(INDIRECT($F$1&amp;$F507&amp;":"&amp;$F507),INDIRECT($F$1&amp;dbP!$D$2&amp;":"&amp;dbP!$D$2),"&gt;="&amp;Z$6,INDIRECT($F$1&amp;dbP!$D$2&amp;":"&amp;dbP!$D$2),"&lt;="&amp;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Z$6,INDIRECT($F$1&amp;dbP!$D$2&amp;":"&amp;dbP!$D$2),"&lt;="&amp;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24551473.370814152</v>
      </c>
      <c r="AA507" s="1">
        <f ca="1">SUMIFS(INDIRECT($F$1&amp;$F507&amp;":"&amp;$F507),INDIRECT($F$1&amp;dbP!$D$2&amp;":"&amp;dbP!$D$2),"&gt;="&amp;AA$6,INDIRECT($F$1&amp;dbP!$D$2&amp;":"&amp;dbP!$D$2),"&lt;="&amp;A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A$6,INDIRECT($F$1&amp;dbP!$D$2&amp;":"&amp;dbP!$D$2),"&lt;="&amp;A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53513391.059738629</v>
      </c>
      <c r="AB507" s="1">
        <f ca="1">SUMIFS(INDIRECT($F$1&amp;$F507&amp;":"&amp;$F507),INDIRECT($F$1&amp;dbP!$D$2&amp;":"&amp;dbP!$D$2),"&gt;="&amp;AB$6,INDIRECT($F$1&amp;dbP!$D$2&amp;":"&amp;dbP!$D$2),"&lt;="&amp;A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B$6,INDIRECT($F$1&amp;dbP!$D$2&amp;":"&amp;dbP!$D$2),"&lt;="&amp;A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11666666.666666666</v>
      </c>
      <c r="AC507" s="1">
        <f ca="1">SUMIFS(INDIRECT($F$1&amp;$F507&amp;":"&amp;$F507),INDIRECT($F$1&amp;dbP!$D$2&amp;":"&amp;dbP!$D$2),"&gt;="&amp;AC$6,INDIRECT($F$1&amp;dbP!$D$2&amp;":"&amp;dbP!$D$2),"&lt;="&amp;A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C$6,INDIRECT($F$1&amp;dbP!$D$2&amp;":"&amp;dbP!$D$2),"&lt;="&amp;A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15000000</v>
      </c>
      <c r="AD507" s="1">
        <f ca="1">SUMIFS(INDIRECT($F$1&amp;$F507&amp;":"&amp;$F507),INDIRECT($F$1&amp;dbP!$D$2&amp;":"&amp;dbP!$D$2),"&gt;="&amp;AD$6,INDIRECT($F$1&amp;dbP!$D$2&amp;":"&amp;dbP!$D$2),"&lt;="&amp;A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D$6,INDIRECT($F$1&amp;dbP!$D$2&amp;":"&amp;dbP!$D$2),"&lt;="&amp;A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10766666.666666666</v>
      </c>
      <c r="AE507" s="1">
        <f ca="1">SUMIFS(INDIRECT($F$1&amp;$F507&amp;":"&amp;$F507),INDIRECT($F$1&amp;dbP!$D$2&amp;":"&amp;dbP!$D$2),"&gt;="&amp;AE$6,INDIRECT($F$1&amp;dbP!$D$2&amp;":"&amp;dbP!$D$2),"&lt;="&amp;A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E$6,INDIRECT($F$1&amp;dbP!$D$2&amp;":"&amp;dbP!$D$2),"&lt;="&amp;A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5000000</v>
      </c>
      <c r="AF507" s="1">
        <f ca="1">SUMIFS(INDIRECT($F$1&amp;$F507&amp;":"&amp;$F507),INDIRECT($F$1&amp;dbP!$D$2&amp;":"&amp;dbP!$D$2),"&gt;="&amp;AF$6,INDIRECT($F$1&amp;dbP!$D$2&amp;":"&amp;dbP!$D$2),"&lt;="&amp;AF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F$6,INDIRECT($F$1&amp;dbP!$D$2&amp;":"&amp;dbP!$D$2),"&lt;="&amp;AF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10000000</v>
      </c>
      <c r="AG507" s="1">
        <f ca="1">SUMIFS(INDIRECT($F$1&amp;$F507&amp;":"&amp;$F507),INDIRECT($F$1&amp;dbP!$D$2&amp;":"&amp;dbP!$D$2),"&gt;="&amp;AG$6,INDIRECT($F$1&amp;dbP!$D$2&amp;":"&amp;dbP!$D$2),"&lt;="&amp;AG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G$6,INDIRECT($F$1&amp;dbP!$D$2&amp;":"&amp;dbP!$D$2),"&lt;="&amp;AG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15073333.333333332</v>
      </c>
      <c r="AH507" s="1">
        <f ca="1">SUMIFS(INDIRECT($F$1&amp;$F507&amp;":"&amp;$F507),INDIRECT($F$1&amp;dbP!$D$2&amp;":"&amp;dbP!$D$2),"&gt;="&amp;AH$6,INDIRECT($F$1&amp;dbP!$D$2&amp;":"&amp;dbP!$D$2),"&lt;="&amp;AH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H$6,INDIRECT($F$1&amp;dbP!$D$2&amp;":"&amp;dbP!$D$2),"&lt;="&amp;AH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3333333.333333333</v>
      </c>
      <c r="AI507" s="1">
        <f ca="1">SUMIFS(INDIRECT($F$1&amp;$F507&amp;":"&amp;$F507),INDIRECT($F$1&amp;dbP!$D$2&amp;":"&amp;dbP!$D$2),"&gt;="&amp;AI$6,INDIRECT($F$1&amp;dbP!$D$2&amp;":"&amp;dbP!$D$2),"&lt;="&amp;AI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I$6,INDIRECT($F$1&amp;dbP!$D$2&amp;":"&amp;dbP!$D$2),"&lt;="&amp;AI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18750000</v>
      </c>
      <c r="AJ507" s="1">
        <f ca="1">SUMIFS(INDIRECT($F$1&amp;$F507&amp;":"&amp;$F507),INDIRECT($F$1&amp;dbP!$D$2&amp;":"&amp;dbP!$D$2),"&gt;="&amp;AJ$6,INDIRECT($F$1&amp;dbP!$D$2&amp;":"&amp;dbP!$D$2),"&lt;="&amp;AJ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J$6,INDIRECT($F$1&amp;dbP!$D$2&amp;":"&amp;dbP!$D$2),"&lt;="&amp;AJ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15073333.333333332</v>
      </c>
      <c r="AK507" s="1">
        <f ca="1">SUMIFS(INDIRECT($F$1&amp;$F507&amp;":"&amp;$F507),INDIRECT($F$1&amp;dbP!$D$2&amp;":"&amp;dbP!$D$2),"&gt;="&amp;AK$6,INDIRECT($F$1&amp;dbP!$D$2&amp;":"&amp;dbP!$D$2),"&lt;="&amp;AK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K$6,INDIRECT($F$1&amp;dbP!$D$2&amp;":"&amp;dbP!$D$2),"&lt;="&amp;AK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L507" s="1">
        <f ca="1">SUMIFS(INDIRECT($F$1&amp;$F507&amp;":"&amp;$F507),INDIRECT($F$1&amp;dbP!$D$2&amp;":"&amp;dbP!$D$2),"&gt;="&amp;AL$6,INDIRECT($F$1&amp;dbP!$D$2&amp;":"&amp;dbP!$D$2),"&lt;="&amp;AL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L$6,INDIRECT($F$1&amp;dbP!$D$2&amp;":"&amp;dbP!$D$2),"&lt;="&amp;AL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M507" s="1">
        <f ca="1">SUMIFS(INDIRECT($F$1&amp;$F507&amp;":"&amp;$F507),INDIRECT($F$1&amp;dbP!$D$2&amp;":"&amp;dbP!$D$2),"&gt;="&amp;AM$6,INDIRECT($F$1&amp;dbP!$D$2&amp;":"&amp;dbP!$D$2),"&lt;="&amp;AM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M$6,INDIRECT($F$1&amp;dbP!$D$2&amp;":"&amp;dbP!$D$2),"&lt;="&amp;AM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N507" s="1">
        <f ca="1">SUMIFS(INDIRECT($F$1&amp;$F507&amp;":"&amp;$F507),INDIRECT($F$1&amp;dbP!$D$2&amp;":"&amp;dbP!$D$2),"&gt;="&amp;AN$6,INDIRECT($F$1&amp;dbP!$D$2&amp;":"&amp;dbP!$D$2),"&lt;="&amp;AN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N$6,INDIRECT($F$1&amp;dbP!$D$2&amp;":"&amp;dbP!$D$2),"&lt;="&amp;AN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O507" s="1">
        <f ca="1">SUMIFS(INDIRECT($F$1&amp;$F507&amp;":"&amp;$F507),INDIRECT($F$1&amp;dbP!$D$2&amp;":"&amp;dbP!$D$2),"&gt;="&amp;AO$6,INDIRECT($F$1&amp;dbP!$D$2&amp;":"&amp;dbP!$D$2),"&lt;="&amp;AO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O$6,INDIRECT($F$1&amp;dbP!$D$2&amp;":"&amp;dbP!$D$2),"&lt;="&amp;AO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P507" s="1">
        <f ca="1">SUMIFS(INDIRECT($F$1&amp;$F507&amp;":"&amp;$F507),INDIRECT($F$1&amp;dbP!$D$2&amp;":"&amp;dbP!$D$2),"&gt;="&amp;AP$6,INDIRECT($F$1&amp;dbP!$D$2&amp;":"&amp;dbP!$D$2),"&lt;="&amp;AP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P$6,INDIRECT($F$1&amp;dbP!$D$2&amp;":"&amp;dbP!$D$2),"&lt;="&amp;AP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Q507" s="1">
        <f ca="1">SUMIFS(INDIRECT($F$1&amp;$F507&amp;":"&amp;$F507),INDIRECT($F$1&amp;dbP!$D$2&amp;":"&amp;dbP!$D$2),"&gt;="&amp;AQ$6,INDIRECT($F$1&amp;dbP!$D$2&amp;":"&amp;dbP!$D$2),"&lt;="&amp;AQ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Q$6,INDIRECT($F$1&amp;dbP!$D$2&amp;":"&amp;dbP!$D$2),"&lt;="&amp;AQ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R507" s="1">
        <f ca="1">SUMIFS(INDIRECT($F$1&amp;$F507&amp;":"&amp;$F507),INDIRECT($F$1&amp;dbP!$D$2&amp;":"&amp;dbP!$D$2),"&gt;="&amp;AR$6,INDIRECT($F$1&amp;dbP!$D$2&amp;":"&amp;dbP!$D$2),"&lt;="&amp;AR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R$6,INDIRECT($F$1&amp;dbP!$D$2&amp;":"&amp;dbP!$D$2),"&lt;="&amp;AR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S507" s="1">
        <f ca="1">SUMIFS(INDIRECT($F$1&amp;$F507&amp;":"&amp;$F507),INDIRECT($F$1&amp;dbP!$D$2&amp;":"&amp;dbP!$D$2),"&gt;="&amp;AS$6,INDIRECT($F$1&amp;dbP!$D$2&amp;":"&amp;dbP!$D$2),"&lt;="&amp;AS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S$6,INDIRECT($F$1&amp;dbP!$D$2&amp;":"&amp;dbP!$D$2),"&lt;="&amp;AS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T507" s="1">
        <f ca="1">SUMIFS(INDIRECT($F$1&amp;$F507&amp;":"&amp;$F507),INDIRECT($F$1&amp;dbP!$D$2&amp;":"&amp;dbP!$D$2),"&gt;="&amp;AT$6,INDIRECT($F$1&amp;dbP!$D$2&amp;":"&amp;dbP!$D$2),"&lt;="&amp;AT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T$6,INDIRECT($F$1&amp;dbP!$D$2&amp;":"&amp;dbP!$D$2),"&lt;="&amp;AT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U507" s="1">
        <f ca="1">SUMIFS(INDIRECT($F$1&amp;$F507&amp;":"&amp;$F507),INDIRECT($F$1&amp;dbP!$D$2&amp;":"&amp;dbP!$D$2),"&gt;="&amp;AU$6,INDIRECT($F$1&amp;dbP!$D$2&amp;":"&amp;dbP!$D$2),"&lt;="&amp;AU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U$6,INDIRECT($F$1&amp;dbP!$D$2&amp;":"&amp;dbP!$D$2),"&lt;="&amp;AU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V507" s="1">
        <f ca="1">SUMIFS(INDIRECT($F$1&amp;$F507&amp;":"&amp;$F507),INDIRECT($F$1&amp;dbP!$D$2&amp;":"&amp;dbP!$D$2),"&gt;="&amp;AV$6,INDIRECT($F$1&amp;dbP!$D$2&amp;":"&amp;dbP!$D$2),"&lt;="&amp;A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V$6,INDIRECT($F$1&amp;dbP!$D$2&amp;":"&amp;dbP!$D$2),"&lt;="&amp;AV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W507" s="1">
        <f ca="1">SUMIFS(INDIRECT($F$1&amp;$F507&amp;":"&amp;$F507),INDIRECT($F$1&amp;dbP!$D$2&amp;":"&amp;dbP!$D$2),"&gt;="&amp;AW$6,INDIRECT($F$1&amp;dbP!$D$2&amp;":"&amp;dbP!$D$2),"&lt;="&amp;A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W$6,INDIRECT($F$1&amp;dbP!$D$2&amp;":"&amp;dbP!$D$2),"&lt;="&amp;AW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X507" s="1">
        <f ca="1">SUMIFS(INDIRECT($F$1&amp;$F507&amp;":"&amp;$F507),INDIRECT($F$1&amp;dbP!$D$2&amp;":"&amp;dbP!$D$2),"&gt;="&amp;AX$6,INDIRECT($F$1&amp;dbP!$D$2&amp;":"&amp;dbP!$D$2),"&lt;="&amp;A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X$6,INDIRECT($F$1&amp;dbP!$D$2&amp;":"&amp;dbP!$D$2),"&lt;="&amp;AX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Y507" s="1">
        <f ca="1">SUMIFS(INDIRECT($F$1&amp;$F507&amp;":"&amp;$F507),INDIRECT($F$1&amp;dbP!$D$2&amp;":"&amp;dbP!$D$2),"&gt;="&amp;AY$6,INDIRECT($F$1&amp;dbP!$D$2&amp;":"&amp;dbP!$D$2),"&lt;="&amp;A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Y$6,INDIRECT($F$1&amp;dbP!$D$2&amp;":"&amp;dbP!$D$2),"&lt;="&amp;AY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AZ507" s="1">
        <f ca="1">SUMIFS(INDIRECT($F$1&amp;$F507&amp;":"&amp;$F507),INDIRECT($F$1&amp;dbP!$D$2&amp;":"&amp;dbP!$D$2),"&gt;="&amp;AZ$6,INDIRECT($F$1&amp;dbP!$D$2&amp;":"&amp;dbP!$D$2),"&lt;="&amp;A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AZ$6,INDIRECT($F$1&amp;dbP!$D$2&amp;":"&amp;dbP!$D$2),"&lt;="&amp;AZ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A507" s="1">
        <f ca="1">SUMIFS(INDIRECT($F$1&amp;$F507&amp;":"&amp;$F507),INDIRECT($F$1&amp;dbP!$D$2&amp;":"&amp;dbP!$D$2),"&gt;="&amp;BA$6,INDIRECT($F$1&amp;dbP!$D$2&amp;":"&amp;dbP!$D$2),"&lt;="&amp;B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BA$6,INDIRECT($F$1&amp;dbP!$D$2&amp;":"&amp;dbP!$D$2),"&lt;="&amp;BA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B507" s="1">
        <f ca="1">SUMIFS(INDIRECT($F$1&amp;$F507&amp;":"&amp;$F507),INDIRECT($F$1&amp;dbP!$D$2&amp;":"&amp;dbP!$D$2),"&gt;="&amp;BB$6,INDIRECT($F$1&amp;dbP!$D$2&amp;":"&amp;dbP!$D$2),"&lt;="&amp;B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BB$6,INDIRECT($F$1&amp;dbP!$D$2&amp;":"&amp;dbP!$D$2),"&lt;="&amp;BB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C507" s="1">
        <f ca="1">SUMIFS(INDIRECT($F$1&amp;$F507&amp;":"&amp;$F507),INDIRECT($F$1&amp;dbP!$D$2&amp;":"&amp;dbP!$D$2),"&gt;="&amp;BC$6,INDIRECT($F$1&amp;dbP!$D$2&amp;":"&amp;dbP!$D$2),"&lt;="&amp;B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BC$6,INDIRECT($F$1&amp;dbP!$D$2&amp;":"&amp;dbP!$D$2),"&lt;="&amp;BC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D507" s="1">
        <f ca="1">SUMIFS(INDIRECT($F$1&amp;$F507&amp;":"&amp;$F507),INDIRECT($F$1&amp;dbP!$D$2&amp;":"&amp;dbP!$D$2),"&gt;="&amp;BD$6,INDIRECT($F$1&amp;dbP!$D$2&amp;":"&amp;dbP!$D$2),"&lt;="&amp;B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BD$6,INDIRECT($F$1&amp;dbP!$D$2&amp;":"&amp;dbP!$D$2),"&lt;="&amp;BD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  <c r="BE507" s="1">
        <f ca="1">SUMIFS(INDIRECT($F$1&amp;$F507&amp;":"&amp;$F507),INDIRECT($F$1&amp;dbP!$D$2&amp;":"&amp;dbP!$D$2),"&gt;="&amp;BE$6,INDIRECT($F$1&amp;dbP!$D$2&amp;":"&amp;dbP!$D$2),"&lt;="&amp;B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"&amp;$I507=$J507),"*",RIGHT($J507,LEN($J507)-4)),INDIRECT($F$1&amp;dbP!$AC$2&amp;":"&amp;dbP!$AC$2),RepP!$J$3)-
SUMIFS(INDIRECT($F$1&amp;$G507&amp;":"&amp;$G507),INDIRECT($F$1&amp;dbP!$D$2&amp;":"&amp;dbP!$D$2),"&gt;="&amp;BE$6,INDIRECT($F$1&amp;dbP!$D$2&amp;":"&amp;dbP!$D$2),"&lt;="&amp;BE$7,INDIRECT($F$1&amp;dbP!$O$2&amp;":"&amp;dbP!$O$2),$H507,INDIRECT($F$1&amp;dbP!$P$2&amp;":"&amp;dbP!$P$2),IF($I507=$J507,"*",$I507),INDIRECT($F$1&amp;dbP!$Q$2&amp;":"&amp;dbP!$Q$2),IF(OR($I507=$J507,"  "&amp;$I507=$J507),"*",RIGHT($J507,LEN($J507)-4)),INDIRECT($F$1&amp;dbP!$AC$2&amp;":"&amp;dbP!$AC$2),RepP!$J$3)</f>
        <v>0</v>
      </c>
    </row>
    <row r="508" spans="1:57" x14ac:dyDescent="0.3">
      <c r="B508" s="1">
        <f>MAX(B$505:B507)+1</f>
        <v>11</v>
      </c>
      <c r="D508" s="1" t="str">
        <f ca="1">INDIRECT($B$1&amp;Items!AB$2&amp;$B508)</f>
        <v>PL(+)</v>
      </c>
      <c r="F508" s="1" t="str">
        <f ca="1">INDIRECT($B$1&amp;Items!X$2&amp;$B508)</f>
        <v>AA</v>
      </c>
      <c r="G508" s="1" t="str">
        <f ca="1">INDIRECT($B$1&amp;Items!Y$2&amp;$B508)</f>
        <v>AB</v>
      </c>
      <c r="H508" s="13" t="str">
        <f ca="1">INDIRECT($B$1&amp;Items!U$2&amp;$B508)</f>
        <v>Выручка</v>
      </c>
      <c r="I508" s="13" t="str">
        <f ca="1">IF(INDIRECT($B$1&amp;Items!V$2&amp;$B508)="",H508,INDIRECT($B$1&amp;Items!V$2&amp;$B508))</f>
        <v>Выручка от реализации</v>
      </c>
      <c r="J508" s="1" t="str">
        <f ca="1">IF(INDIRECT($B$1&amp;Items!W$2&amp;$B508)="",IF(H508&lt;&gt;I508,"  "&amp;I508,I508),"    "&amp;INDIRECT($B$1&amp;Items!W$2&amp;$B508))</f>
        <v xml:space="preserve">    Направление-1</v>
      </c>
      <c r="S508" s="1">
        <f ca="1">SUM($U508:INDIRECT(ADDRESS(ROW(),SUMIFS($1:$1,$5:$5,MAX($5:$5)))))</f>
        <v>44551473.370814152</v>
      </c>
      <c r="V508" s="1">
        <f ca="1">SUMIFS(INDIRECT($F$1&amp;$F508&amp;":"&amp;$F508),INDIRECT($F$1&amp;dbP!$D$2&amp;":"&amp;dbP!$D$2),"&gt;="&amp;V$6,INDIRECT($F$1&amp;dbP!$D$2&amp;":"&amp;dbP!$D$2),"&lt;="&amp;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V$6,INDIRECT($F$1&amp;dbP!$D$2&amp;":"&amp;dbP!$D$2),"&lt;="&amp;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W508" s="1">
        <f ca="1">SUMIFS(INDIRECT($F$1&amp;$F508&amp;":"&amp;$F508),INDIRECT($F$1&amp;dbP!$D$2&amp;":"&amp;dbP!$D$2),"&gt;="&amp;W$6,INDIRECT($F$1&amp;dbP!$D$2&amp;":"&amp;dbP!$D$2),"&lt;="&amp;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W$6,INDIRECT($F$1&amp;dbP!$D$2&amp;":"&amp;dbP!$D$2),"&lt;="&amp;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X508" s="1">
        <f ca="1">SUMIFS(INDIRECT($F$1&amp;$F508&amp;":"&amp;$F508),INDIRECT($F$1&amp;dbP!$D$2&amp;":"&amp;dbP!$D$2),"&gt;="&amp;X$6,INDIRECT($F$1&amp;dbP!$D$2&amp;":"&amp;dbP!$D$2),"&lt;="&amp;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X$6,INDIRECT($F$1&amp;dbP!$D$2&amp;":"&amp;dbP!$D$2),"&lt;="&amp;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Y508" s="1">
        <f ca="1">SUMIFS(INDIRECT($F$1&amp;$F508&amp;":"&amp;$F508),INDIRECT($F$1&amp;dbP!$D$2&amp;":"&amp;dbP!$D$2),"&gt;="&amp;Y$6,INDIRECT($F$1&amp;dbP!$D$2&amp;":"&amp;dbP!$D$2),"&lt;="&amp;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Y$6,INDIRECT($F$1&amp;dbP!$D$2&amp;":"&amp;dbP!$D$2),"&lt;="&amp;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Z508" s="1">
        <f ca="1">SUMIFS(INDIRECT($F$1&amp;$F508&amp;":"&amp;$F508),INDIRECT($F$1&amp;dbP!$D$2&amp;":"&amp;dbP!$D$2),"&gt;="&amp;Z$6,INDIRECT($F$1&amp;dbP!$D$2&amp;":"&amp;dbP!$D$2),"&lt;="&amp;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Z$6,INDIRECT($F$1&amp;dbP!$D$2&amp;":"&amp;dbP!$D$2),"&lt;="&amp;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24551473.370814152</v>
      </c>
      <c r="AA508" s="1">
        <f ca="1">SUMIFS(INDIRECT($F$1&amp;$F508&amp;":"&amp;$F508),INDIRECT($F$1&amp;dbP!$D$2&amp;":"&amp;dbP!$D$2),"&gt;="&amp;AA$6,INDIRECT($F$1&amp;dbP!$D$2&amp;":"&amp;dbP!$D$2),"&lt;="&amp;A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A$6,INDIRECT($F$1&amp;dbP!$D$2&amp;":"&amp;dbP!$D$2),"&lt;="&amp;A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B508" s="1">
        <f ca="1">SUMIFS(INDIRECT($F$1&amp;$F508&amp;":"&amp;$F508),INDIRECT($F$1&amp;dbP!$D$2&amp;":"&amp;dbP!$D$2),"&gt;="&amp;AB$6,INDIRECT($F$1&amp;dbP!$D$2&amp;":"&amp;dbP!$D$2),"&lt;="&amp;A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B$6,INDIRECT($F$1&amp;dbP!$D$2&amp;":"&amp;dbP!$D$2),"&lt;="&amp;A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11666666.666666666</v>
      </c>
      <c r="AC508" s="1">
        <f ca="1">SUMIFS(INDIRECT($F$1&amp;$F508&amp;":"&amp;$F508),INDIRECT($F$1&amp;dbP!$D$2&amp;":"&amp;dbP!$D$2),"&gt;="&amp;AC$6,INDIRECT($F$1&amp;dbP!$D$2&amp;":"&amp;dbP!$D$2),"&lt;="&amp;A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C$6,INDIRECT($F$1&amp;dbP!$D$2&amp;":"&amp;dbP!$D$2),"&lt;="&amp;A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D508" s="1">
        <f ca="1">SUMIFS(INDIRECT($F$1&amp;$F508&amp;":"&amp;$F508),INDIRECT($F$1&amp;dbP!$D$2&amp;":"&amp;dbP!$D$2),"&gt;="&amp;AD$6,INDIRECT($F$1&amp;dbP!$D$2&amp;":"&amp;dbP!$D$2),"&lt;="&amp;A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D$6,INDIRECT($F$1&amp;dbP!$D$2&amp;":"&amp;dbP!$D$2),"&lt;="&amp;A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E508" s="1">
        <f ca="1">SUMIFS(INDIRECT($F$1&amp;$F508&amp;":"&amp;$F508),INDIRECT($F$1&amp;dbP!$D$2&amp;":"&amp;dbP!$D$2),"&gt;="&amp;AE$6,INDIRECT($F$1&amp;dbP!$D$2&amp;":"&amp;dbP!$D$2),"&lt;="&amp;A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E$6,INDIRECT($F$1&amp;dbP!$D$2&amp;":"&amp;dbP!$D$2),"&lt;="&amp;A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5000000</v>
      </c>
      <c r="AF508" s="1">
        <f ca="1">SUMIFS(INDIRECT($F$1&amp;$F508&amp;":"&amp;$F508),INDIRECT($F$1&amp;dbP!$D$2&amp;":"&amp;dbP!$D$2),"&gt;="&amp;AF$6,INDIRECT($F$1&amp;dbP!$D$2&amp;":"&amp;dbP!$D$2),"&lt;="&amp;AF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F$6,INDIRECT($F$1&amp;dbP!$D$2&amp;":"&amp;dbP!$D$2),"&lt;="&amp;AF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G508" s="1">
        <f ca="1">SUMIFS(INDIRECT($F$1&amp;$F508&amp;":"&amp;$F508),INDIRECT($F$1&amp;dbP!$D$2&amp;":"&amp;dbP!$D$2),"&gt;="&amp;AG$6,INDIRECT($F$1&amp;dbP!$D$2&amp;":"&amp;dbP!$D$2),"&lt;="&amp;AG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G$6,INDIRECT($F$1&amp;dbP!$D$2&amp;":"&amp;dbP!$D$2),"&lt;="&amp;AG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H508" s="1">
        <f ca="1">SUMIFS(INDIRECT($F$1&amp;$F508&amp;":"&amp;$F508),INDIRECT($F$1&amp;dbP!$D$2&amp;":"&amp;dbP!$D$2),"&gt;="&amp;AH$6,INDIRECT($F$1&amp;dbP!$D$2&amp;":"&amp;dbP!$D$2),"&lt;="&amp;AH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H$6,INDIRECT($F$1&amp;dbP!$D$2&amp;":"&amp;dbP!$D$2),"&lt;="&amp;AH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3333333.333333333</v>
      </c>
      <c r="AI508" s="1">
        <f ca="1">SUMIFS(INDIRECT($F$1&amp;$F508&amp;":"&amp;$F508),INDIRECT($F$1&amp;dbP!$D$2&amp;":"&amp;dbP!$D$2),"&gt;="&amp;AI$6,INDIRECT($F$1&amp;dbP!$D$2&amp;":"&amp;dbP!$D$2),"&lt;="&amp;AI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I$6,INDIRECT($F$1&amp;dbP!$D$2&amp;":"&amp;dbP!$D$2),"&lt;="&amp;AI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J508" s="1">
        <f ca="1">SUMIFS(INDIRECT($F$1&amp;$F508&amp;":"&amp;$F508),INDIRECT($F$1&amp;dbP!$D$2&amp;":"&amp;dbP!$D$2),"&gt;="&amp;AJ$6,INDIRECT($F$1&amp;dbP!$D$2&amp;":"&amp;dbP!$D$2),"&lt;="&amp;AJ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J$6,INDIRECT($F$1&amp;dbP!$D$2&amp;":"&amp;dbP!$D$2),"&lt;="&amp;AJ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K508" s="1">
        <f ca="1">SUMIFS(INDIRECT($F$1&amp;$F508&amp;":"&amp;$F508),INDIRECT($F$1&amp;dbP!$D$2&amp;":"&amp;dbP!$D$2),"&gt;="&amp;AK$6,INDIRECT($F$1&amp;dbP!$D$2&amp;":"&amp;dbP!$D$2),"&lt;="&amp;AK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K$6,INDIRECT($F$1&amp;dbP!$D$2&amp;":"&amp;dbP!$D$2),"&lt;="&amp;AK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L508" s="1">
        <f ca="1">SUMIFS(INDIRECT($F$1&amp;$F508&amp;":"&amp;$F508),INDIRECT($F$1&amp;dbP!$D$2&amp;":"&amp;dbP!$D$2),"&gt;="&amp;AL$6,INDIRECT($F$1&amp;dbP!$D$2&amp;":"&amp;dbP!$D$2),"&lt;="&amp;AL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L$6,INDIRECT($F$1&amp;dbP!$D$2&amp;":"&amp;dbP!$D$2),"&lt;="&amp;AL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M508" s="1">
        <f ca="1">SUMIFS(INDIRECT($F$1&amp;$F508&amp;":"&amp;$F508),INDIRECT($F$1&amp;dbP!$D$2&amp;":"&amp;dbP!$D$2),"&gt;="&amp;AM$6,INDIRECT($F$1&amp;dbP!$D$2&amp;":"&amp;dbP!$D$2),"&lt;="&amp;AM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M$6,INDIRECT($F$1&amp;dbP!$D$2&amp;":"&amp;dbP!$D$2),"&lt;="&amp;AM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N508" s="1">
        <f ca="1">SUMIFS(INDIRECT($F$1&amp;$F508&amp;":"&amp;$F508),INDIRECT($F$1&amp;dbP!$D$2&amp;":"&amp;dbP!$D$2),"&gt;="&amp;AN$6,INDIRECT($F$1&amp;dbP!$D$2&amp;":"&amp;dbP!$D$2),"&lt;="&amp;AN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N$6,INDIRECT($F$1&amp;dbP!$D$2&amp;":"&amp;dbP!$D$2),"&lt;="&amp;AN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O508" s="1">
        <f ca="1">SUMIFS(INDIRECT($F$1&amp;$F508&amp;":"&amp;$F508),INDIRECT($F$1&amp;dbP!$D$2&amp;":"&amp;dbP!$D$2),"&gt;="&amp;AO$6,INDIRECT($F$1&amp;dbP!$D$2&amp;":"&amp;dbP!$D$2),"&lt;="&amp;AO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O$6,INDIRECT($F$1&amp;dbP!$D$2&amp;":"&amp;dbP!$D$2),"&lt;="&amp;AO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P508" s="1">
        <f ca="1">SUMIFS(INDIRECT($F$1&amp;$F508&amp;":"&amp;$F508),INDIRECT($F$1&amp;dbP!$D$2&amp;":"&amp;dbP!$D$2),"&gt;="&amp;AP$6,INDIRECT($F$1&amp;dbP!$D$2&amp;":"&amp;dbP!$D$2),"&lt;="&amp;AP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P$6,INDIRECT($F$1&amp;dbP!$D$2&amp;":"&amp;dbP!$D$2),"&lt;="&amp;AP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Q508" s="1">
        <f ca="1">SUMIFS(INDIRECT($F$1&amp;$F508&amp;":"&amp;$F508),INDIRECT($F$1&amp;dbP!$D$2&amp;":"&amp;dbP!$D$2),"&gt;="&amp;AQ$6,INDIRECT($F$1&amp;dbP!$D$2&amp;":"&amp;dbP!$D$2),"&lt;="&amp;AQ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Q$6,INDIRECT($F$1&amp;dbP!$D$2&amp;":"&amp;dbP!$D$2),"&lt;="&amp;AQ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R508" s="1">
        <f ca="1">SUMIFS(INDIRECT($F$1&amp;$F508&amp;":"&amp;$F508),INDIRECT($F$1&amp;dbP!$D$2&amp;":"&amp;dbP!$D$2),"&gt;="&amp;AR$6,INDIRECT($F$1&amp;dbP!$D$2&amp;":"&amp;dbP!$D$2),"&lt;="&amp;AR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R$6,INDIRECT($F$1&amp;dbP!$D$2&amp;":"&amp;dbP!$D$2),"&lt;="&amp;AR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S508" s="1">
        <f ca="1">SUMIFS(INDIRECT($F$1&amp;$F508&amp;":"&amp;$F508),INDIRECT($F$1&amp;dbP!$D$2&amp;":"&amp;dbP!$D$2),"&gt;="&amp;AS$6,INDIRECT($F$1&amp;dbP!$D$2&amp;":"&amp;dbP!$D$2),"&lt;="&amp;AS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S$6,INDIRECT($F$1&amp;dbP!$D$2&amp;":"&amp;dbP!$D$2),"&lt;="&amp;AS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T508" s="1">
        <f ca="1">SUMIFS(INDIRECT($F$1&amp;$F508&amp;":"&amp;$F508),INDIRECT($F$1&amp;dbP!$D$2&amp;":"&amp;dbP!$D$2),"&gt;="&amp;AT$6,INDIRECT($F$1&amp;dbP!$D$2&amp;":"&amp;dbP!$D$2),"&lt;="&amp;AT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T$6,INDIRECT($F$1&amp;dbP!$D$2&amp;":"&amp;dbP!$D$2),"&lt;="&amp;AT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U508" s="1">
        <f ca="1">SUMIFS(INDIRECT($F$1&amp;$F508&amp;":"&amp;$F508),INDIRECT($F$1&amp;dbP!$D$2&amp;":"&amp;dbP!$D$2),"&gt;="&amp;AU$6,INDIRECT($F$1&amp;dbP!$D$2&amp;":"&amp;dbP!$D$2),"&lt;="&amp;AU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U$6,INDIRECT($F$1&amp;dbP!$D$2&amp;":"&amp;dbP!$D$2),"&lt;="&amp;AU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V508" s="1">
        <f ca="1">SUMIFS(INDIRECT($F$1&amp;$F508&amp;":"&amp;$F508),INDIRECT($F$1&amp;dbP!$D$2&amp;":"&amp;dbP!$D$2),"&gt;="&amp;AV$6,INDIRECT($F$1&amp;dbP!$D$2&amp;":"&amp;dbP!$D$2),"&lt;="&amp;A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V$6,INDIRECT($F$1&amp;dbP!$D$2&amp;":"&amp;dbP!$D$2),"&lt;="&amp;AV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W508" s="1">
        <f ca="1">SUMIFS(INDIRECT($F$1&amp;$F508&amp;":"&amp;$F508),INDIRECT($F$1&amp;dbP!$D$2&amp;":"&amp;dbP!$D$2),"&gt;="&amp;AW$6,INDIRECT($F$1&amp;dbP!$D$2&amp;":"&amp;dbP!$D$2),"&lt;="&amp;A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W$6,INDIRECT($F$1&amp;dbP!$D$2&amp;":"&amp;dbP!$D$2),"&lt;="&amp;AW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X508" s="1">
        <f ca="1">SUMIFS(INDIRECT($F$1&amp;$F508&amp;":"&amp;$F508),INDIRECT($F$1&amp;dbP!$D$2&amp;":"&amp;dbP!$D$2),"&gt;="&amp;AX$6,INDIRECT($F$1&amp;dbP!$D$2&amp;":"&amp;dbP!$D$2),"&lt;="&amp;A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X$6,INDIRECT($F$1&amp;dbP!$D$2&amp;":"&amp;dbP!$D$2),"&lt;="&amp;AX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Y508" s="1">
        <f ca="1">SUMIFS(INDIRECT($F$1&amp;$F508&amp;":"&amp;$F508),INDIRECT($F$1&amp;dbP!$D$2&amp;":"&amp;dbP!$D$2),"&gt;="&amp;AY$6,INDIRECT($F$1&amp;dbP!$D$2&amp;":"&amp;dbP!$D$2),"&lt;="&amp;A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Y$6,INDIRECT($F$1&amp;dbP!$D$2&amp;":"&amp;dbP!$D$2),"&lt;="&amp;AY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AZ508" s="1">
        <f ca="1">SUMIFS(INDIRECT($F$1&amp;$F508&amp;":"&amp;$F508),INDIRECT($F$1&amp;dbP!$D$2&amp;":"&amp;dbP!$D$2),"&gt;="&amp;AZ$6,INDIRECT($F$1&amp;dbP!$D$2&amp;":"&amp;dbP!$D$2),"&lt;="&amp;A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AZ$6,INDIRECT($F$1&amp;dbP!$D$2&amp;":"&amp;dbP!$D$2),"&lt;="&amp;AZ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A508" s="1">
        <f ca="1">SUMIFS(INDIRECT($F$1&amp;$F508&amp;":"&amp;$F508),INDIRECT($F$1&amp;dbP!$D$2&amp;":"&amp;dbP!$D$2),"&gt;="&amp;BA$6,INDIRECT($F$1&amp;dbP!$D$2&amp;":"&amp;dbP!$D$2),"&lt;="&amp;B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BA$6,INDIRECT($F$1&amp;dbP!$D$2&amp;":"&amp;dbP!$D$2),"&lt;="&amp;BA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B508" s="1">
        <f ca="1">SUMIFS(INDIRECT($F$1&amp;$F508&amp;":"&amp;$F508),INDIRECT($F$1&amp;dbP!$D$2&amp;":"&amp;dbP!$D$2),"&gt;="&amp;BB$6,INDIRECT($F$1&amp;dbP!$D$2&amp;":"&amp;dbP!$D$2),"&lt;="&amp;B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BB$6,INDIRECT($F$1&amp;dbP!$D$2&amp;":"&amp;dbP!$D$2),"&lt;="&amp;BB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C508" s="1">
        <f ca="1">SUMIFS(INDIRECT($F$1&amp;$F508&amp;":"&amp;$F508),INDIRECT($F$1&amp;dbP!$D$2&amp;":"&amp;dbP!$D$2),"&gt;="&amp;BC$6,INDIRECT($F$1&amp;dbP!$D$2&amp;":"&amp;dbP!$D$2),"&lt;="&amp;B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BC$6,INDIRECT($F$1&amp;dbP!$D$2&amp;":"&amp;dbP!$D$2),"&lt;="&amp;BC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D508" s="1">
        <f ca="1">SUMIFS(INDIRECT($F$1&amp;$F508&amp;":"&amp;$F508),INDIRECT($F$1&amp;dbP!$D$2&amp;":"&amp;dbP!$D$2),"&gt;="&amp;BD$6,INDIRECT($F$1&amp;dbP!$D$2&amp;":"&amp;dbP!$D$2),"&lt;="&amp;B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BD$6,INDIRECT($F$1&amp;dbP!$D$2&amp;":"&amp;dbP!$D$2),"&lt;="&amp;BD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  <c r="BE508" s="1">
        <f ca="1">SUMIFS(INDIRECT($F$1&amp;$F508&amp;":"&amp;$F508),INDIRECT($F$1&amp;dbP!$D$2&amp;":"&amp;dbP!$D$2),"&gt;="&amp;BE$6,INDIRECT($F$1&amp;dbP!$D$2&amp;":"&amp;dbP!$D$2),"&lt;="&amp;B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"&amp;$I508=$J508),"*",RIGHT($J508,LEN($J508)-4)),INDIRECT($F$1&amp;dbP!$AC$2&amp;":"&amp;dbP!$AC$2),RepP!$J$3)-
SUMIFS(INDIRECT($F$1&amp;$G508&amp;":"&amp;$G508),INDIRECT($F$1&amp;dbP!$D$2&amp;":"&amp;dbP!$D$2),"&gt;="&amp;BE$6,INDIRECT($F$1&amp;dbP!$D$2&amp;":"&amp;dbP!$D$2),"&lt;="&amp;BE$7,INDIRECT($F$1&amp;dbP!$O$2&amp;":"&amp;dbP!$O$2),$H508,INDIRECT($F$1&amp;dbP!$P$2&amp;":"&amp;dbP!$P$2),IF($I508=$J508,"*",$I508),INDIRECT($F$1&amp;dbP!$Q$2&amp;":"&amp;dbP!$Q$2),IF(OR($I508=$J508,"  "&amp;$I508=$J508),"*",RIGHT($J508,LEN($J508)-4)),INDIRECT($F$1&amp;dbP!$AC$2&amp;":"&amp;dbP!$AC$2),RepP!$J$3)</f>
        <v>0</v>
      </c>
    </row>
    <row r="509" spans="1:57" x14ac:dyDescent="0.3">
      <c r="B509" s="1">
        <f>MAX(B$505:B508)+1</f>
        <v>12</v>
      </c>
      <c r="D509" s="1" t="str">
        <f ca="1">INDIRECT($B$1&amp;Items!AB$2&amp;$B509)</f>
        <v>PL(+)</v>
      </c>
      <c r="F509" s="1" t="str">
        <f ca="1">INDIRECT($B$1&amp;Items!X$2&amp;$B509)</f>
        <v>AA</v>
      </c>
      <c r="G509" s="1" t="str">
        <f ca="1">INDIRECT($B$1&amp;Items!Y$2&amp;$B509)</f>
        <v>AB</v>
      </c>
      <c r="H509" s="13" t="str">
        <f ca="1">INDIRECT($B$1&amp;Items!U$2&amp;$B509)</f>
        <v>Выручка</v>
      </c>
      <c r="I509" s="13" t="str">
        <f ca="1">IF(INDIRECT($B$1&amp;Items!V$2&amp;$B509)="",H509,INDIRECT($B$1&amp;Items!V$2&amp;$B509))</f>
        <v>Выручка от реализации</v>
      </c>
      <c r="J509" s="1" t="str">
        <f ca="1">IF(INDIRECT($B$1&amp;Items!W$2&amp;$B509)="",IF(H509&lt;&gt;I509,"  "&amp;I509,I509),"    "&amp;INDIRECT($B$1&amp;Items!W$2&amp;$B509))</f>
        <v xml:space="preserve">    Направление-2</v>
      </c>
      <c r="S509" s="1">
        <f ca="1">SUM($U509:INDIRECT(ADDRESS(ROW(),SUMIFS($1:$1,$5:$5,MAX($5:$5)))))</f>
        <v>97263391.059738636</v>
      </c>
      <c r="V509" s="1">
        <f ca="1">SUMIFS(INDIRECT($F$1&amp;$F509&amp;":"&amp;$F509),INDIRECT($F$1&amp;dbP!$D$2&amp;":"&amp;dbP!$D$2),"&gt;="&amp;V$6,INDIRECT($F$1&amp;dbP!$D$2&amp;":"&amp;dbP!$D$2),"&lt;="&amp;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V$6,INDIRECT($F$1&amp;dbP!$D$2&amp;":"&amp;dbP!$D$2),"&lt;="&amp;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W509" s="1">
        <f ca="1">SUMIFS(INDIRECT($F$1&amp;$F509&amp;":"&amp;$F509),INDIRECT($F$1&amp;dbP!$D$2&amp;":"&amp;dbP!$D$2),"&gt;="&amp;W$6,INDIRECT($F$1&amp;dbP!$D$2&amp;":"&amp;dbP!$D$2),"&lt;="&amp;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W$6,INDIRECT($F$1&amp;dbP!$D$2&amp;":"&amp;dbP!$D$2),"&lt;="&amp;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X509" s="1">
        <f ca="1">SUMIFS(INDIRECT($F$1&amp;$F509&amp;":"&amp;$F509),INDIRECT($F$1&amp;dbP!$D$2&amp;":"&amp;dbP!$D$2),"&gt;="&amp;X$6,INDIRECT($F$1&amp;dbP!$D$2&amp;":"&amp;dbP!$D$2),"&lt;="&amp;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X$6,INDIRECT($F$1&amp;dbP!$D$2&amp;":"&amp;dbP!$D$2),"&lt;="&amp;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Y509" s="1">
        <f ca="1">SUMIFS(INDIRECT($F$1&amp;$F509&amp;":"&amp;$F509),INDIRECT($F$1&amp;dbP!$D$2&amp;":"&amp;dbP!$D$2),"&gt;="&amp;Y$6,INDIRECT($F$1&amp;dbP!$D$2&amp;":"&amp;dbP!$D$2),"&lt;="&amp;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Y$6,INDIRECT($F$1&amp;dbP!$D$2&amp;":"&amp;dbP!$D$2),"&lt;="&amp;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Z509" s="1">
        <f ca="1">SUMIFS(INDIRECT($F$1&amp;$F509&amp;":"&amp;$F509),INDIRECT($F$1&amp;dbP!$D$2&amp;":"&amp;dbP!$D$2),"&gt;="&amp;Z$6,INDIRECT($F$1&amp;dbP!$D$2&amp;":"&amp;dbP!$D$2),"&lt;="&amp;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Z$6,INDIRECT($F$1&amp;dbP!$D$2&amp;":"&amp;dbP!$D$2),"&lt;="&amp;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A509" s="1">
        <f ca="1">SUMIFS(INDIRECT($F$1&amp;$F509&amp;":"&amp;$F509),INDIRECT($F$1&amp;dbP!$D$2&amp;":"&amp;dbP!$D$2),"&gt;="&amp;AA$6,INDIRECT($F$1&amp;dbP!$D$2&amp;":"&amp;dbP!$D$2),"&lt;="&amp;A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A$6,INDIRECT($F$1&amp;dbP!$D$2&amp;":"&amp;dbP!$D$2),"&lt;="&amp;A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53513391.059738629</v>
      </c>
      <c r="AB509" s="1">
        <f ca="1">SUMIFS(INDIRECT($F$1&amp;$F509&amp;":"&amp;$F509),INDIRECT($F$1&amp;dbP!$D$2&amp;":"&amp;dbP!$D$2),"&gt;="&amp;AB$6,INDIRECT($F$1&amp;dbP!$D$2&amp;":"&amp;dbP!$D$2),"&lt;="&amp;A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B$6,INDIRECT($F$1&amp;dbP!$D$2&amp;":"&amp;dbP!$D$2),"&lt;="&amp;A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C509" s="1">
        <f ca="1">SUMIFS(INDIRECT($F$1&amp;$F509&amp;":"&amp;$F509),INDIRECT($F$1&amp;dbP!$D$2&amp;":"&amp;dbP!$D$2),"&gt;="&amp;AC$6,INDIRECT($F$1&amp;dbP!$D$2&amp;":"&amp;dbP!$D$2),"&lt;="&amp;A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C$6,INDIRECT($F$1&amp;dbP!$D$2&amp;":"&amp;dbP!$D$2),"&lt;="&amp;A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15000000</v>
      </c>
      <c r="AD509" s="1">
        <f ca="1">SUMIFS(INDIRECT($F$1&amp;$F509&amp;":"&amp;$F509),INDIRECT($F$1&amp;dbP!$D$2&amp;":"&amp;dbP!$D$2),"&gt;="&amp;AD$6,INDIRECT($F$1&amp;dbP!$D$2&amp;":"&amp;dbP!$D$2),"&lt;="&amp;A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D$6,INDIRECT($F$1&amp;dbP!$D$2&amp;":"&amp;dbP!$D$2),"&lt;="&amp;A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E509" s="1">
        <f ca="1">SUMIFS(INDIRECT($F$1&amp;$F509&amp;":"&amp;$F509),INDIRECT($F$1&amp;dbP!$D$2&amp;":"&amp;dbP!$D$2),"&gt;="&amp;AE$6,INDIRECT($F$1&amp;dbP!$D$2&amp;":"&amp;dbP!$D$2),"&lt;="&amp;A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E$6,INDIRECT($F$1&amp;dbP!$D$2&amp;":"&amp;dbP!$D$2),"&lt;="&amp;A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F509" s="1">
        <f ca="1">SUMIFS(INDIRECT($F$1&amp;$F509&amp;":"&amp;$F509),INDIRECT($F$1&amp;dbP!$D$2&amp;":"&amp;dbP!$D$2),"&gt;="&amp;AF$6,INDIRECT($F$1&amp;dbP!$D$2&amp;":"&amp;dbP!$D$2),"&lt;="&amp;AF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F$6,INDIRECT($F$1&amp;dbP!$D$2&amp;":"&amp;dbP!$D$2),"&lt;="&amp;AF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10000000</v>
      </c>
      <c r="AG509" s="1">
        <f ca="1">SUMIFS(INDIRECT($F$1&amp;$F509&amp;":"&amp;$F509),INDIRECT($F$1&amp;dbP!$D$2&amp;":"&amp;dbP!$D$2),"&gt;="&amp;AG$6,INDIRECT($F$1&amp;dbP!$D$2&amp;":"&amp;dbP!$D$2),"&lt;="&amp;AG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G$6,INDIRECT($F$1&amp;dbP!$D$2&amp;":"&amp;dbP!$D$2),"&lt;="&amp;AG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H509" s="1">
        <f ca="1">SUMIFS(INDIRECT($F$1&amp;$F509&amp;":"&amp;$F509),INDIRECT($F$1&amp;dbP!$D$2&amp;":"&amp;dbP!$D$2),"&gt;="&amp;AH$6,INDIRECT($F$1&amp;dbP!$D$2&amp;":"&amp;dbP!$D$2),"&lt;="&amp;AH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H$6,INDIRECT($F$1&amp;dbP!$D$2&amp;":"&amp;dbP!$D$2),"&lt;="&amp;AH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I509" s="1">
        <f ca="1">SUMIFS(INDIRECT($F$1&amp;$F509&amp;":"&amp;$F509),INDIRECT($F$1&amp;dbP!$D$2&amp;":"&amp;dbP!$D$2),"&gt;="&amp;AI$6,INDIRECT($F$1&amp;dbP!$D$2&amp;":"&amp;dbP!$D$2),"&lt;="&amp;AI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I$6,INDIRECT($F$1&amp;dbP!$D$2&amp;":"&amp;dbP!$D$2),"&lt;="&amp;AI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18750000</v>
      </c>
      <c r="AJ509" s="1">
        <f ca="1">SUMIFS(INDIRECT($F$1&amp;$F509&amp;":"&amp;$F509),INDIRECT($F$1&amp;dbP!$D$2&amp;":"&amp;dbP!$D$2),"&gt;="&amp;AJ$6,INDIRECT($F$1&amp;dbP!$D$2&amp;":"&amp;dbP!$D$2),"&lt;="&amp;AJ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J$6,INDIRECT($F$1&amp;dbP!$D$2&amp;":"&amp;dbP!$D$2),"&lt;="&amp;AJ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K509" s="1">
        <f ca="1">SUMIFS(INDIRECT($F$1&amp;$F509&amp;":"&amp;$F509),INDIRECT($F$1&amp;dbP!$D$2&amp;":"&amp;dbP!$D$2),"&gt;="&amp;AK$6,INDIRECT($F$1&amp;dbP!$D$2&amp;":"&amp;dbP!$D$2),"&lt;="&amp;AK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K$6,INDIRECT($F$1&amp;dbP!$D$2&amp;":"&amp;dbP!$D$2),"&lt;="&amp;AK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L509" s="1">
        <f ca="1">SUMIFS(INDIRECT($F$1&amp;$F509&amp;":"&amp;$F509),INDIRECT($F$1&amp;dbP!$D$2&amp;":"&amp;dbP!$D$2),"&gt;="&amp;AL$6,INDIRECT($F$1&amp;dbP!$D$2&amp;":"&amp;dbP!$D$2),"&lt;="&amp;AL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L$6,INDIRECT($F$1&amp;dbP!$D$2&amp;":"&amp;dbP!$D$2),"&lt;="&amp;AL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M509" s="1">
        <f ca="1">SUMIFS(INDIRECT($F$1&amp;$F509&amp;":"&amp;$F509),INDIRECT($F$1&amp;dbP!$D$2&amp;":"&amp;dbP!$D$2),"&gt;="&amp;AM$6,INDIRECT($F$1&amp;dbP!$D$2&amp;":"&amp;dbP!$D$2),"&lt;="&amp;AM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M$6,INDIRECT($F$1&amp;dbP!$D$2&amp;":"&amp;dbP!$D$2),"&lt;="&amp;AM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N509" s="1">
        <f ca="1">SUMIFS(INDIRECT($F$1&amp;$F509&amp;":"&amp;$F509),INDIRECT($F$1&amp;dbP!$D$2&amp;":"&amp;dbP!$D$2),"&gt;="&amp;AN$6,INDIRECT($F$1&amp;dbP!$D$2&amp;":"&amp;dbP!$D$2),"&lt;="&amp;AN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N$6,INDIRECT($F$1&amp;dbP!$D$2&amp;":"&amp;dbP!$D$2),"&lt;="&amp;AN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O509" s="1">
        <f ca="1">SUMIFS(INDIRECT($F$1&amp;$F509&amp;":"&amp;$F509),INDIRECT($F$1&amp;dbP!$D$2&amp;":"&amp;dbP!$D$2),"&gt;="&amp;AO$6,INDIRECT($F$1&amp;dbP!$D$2&amp;":"&amp;dbP!$D$2),"&lt;="&amp;AO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O$6,INDIRECT($F$1&amp;dbP!$D$2&amp;":"&amp;dbP!$D$2),"&lt;="&amp;AO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P509" s="1">
        <f ca="1">SUMIFS(INDIRECT($F$1&amp;$F509&amp;":"&amp;$F509),INDIRECT($F$1&amp;dbP!$D$2&amp;":"&amp;dbP!$D$2),"&gt;="&amp;AP$6,INDIRECT($F$1&amp;dbP!$D$2&amp;":"&amp;dbP!$D$2),"&lt;="&amp;AP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P$6,INDIRECT($F$1&amp;dbP!$D$2&amp;":"&amp;dbP!$D$2),"&lt;="&amp;AP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Q509" s="1">
        <f ca="1">SUMIFS(INDIRECT($F$1&amp;$F509&amp;":"&amp;$F509),INDIRECT($F$1&amp;dbP!$D$2&amp;":"&amp;dbP!$D$2),"&gt;="&amp;AQ$6,INDIRECT($F$1&amp;dbP!$D$2&amp;":"&amp;dbP!$D$2),"&lt;="&amp;AQ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Q$6,INDIRECT($F$1&amp;dbP!$D$2&amp;":"&amp;dbP!$D$2),"&lt;="&amp;AQ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R509" s="1">
        <f ca="1">SUMIFS(INDIRECT($F$1&amp;$F509&amp;":"&amp;$F509),INDIRECT($F$1&amp;dbP!$D$2&amp;":"&amp;dbP!$D$2),"&gt;="&amp;AR$6,INDIRECT($F$1&amp;dbP!$D$2&amp;":"&amp;dbP!$D$2),"&lt;="&amp;AR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R$6,INDIRECT($F$1&amp;dbP!$D$2&amp;":"&amp;dbP!$D$2),"&lt;="&amp;AR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S509" s="1">
        <f ca="1">SUMIFS(INDIRECT($F$1&amp;$F509&amp;":"&amp;$F509),INDIRECT($F$1&amp;dbP!$D$2&amp;":"&amp;dbP!$D$2),"&gt;="&amp;AS$6,INDIRECT($F$1&amp;dbP!$D$2&amp;":"&amp;dbP!$D$2),"&lt;="&amp;AS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S$6,INDIRECT($F$1&amp;dbP!$D$2&amp;":"&amp;dbP!$D$2),"&lt;="&amp;AS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T509" s="1">
        <f ca="1">SUMIFS(INDIRECT($F$1&amp;$F509&amp;":"&amp;$F509),INDIRECT($F$1&amp;dbP!$D$2&amp;":"&amp;dbP!$D$2),"&gt;="&amp;AT$6,INDIRECT($F$1&amp;dbP!$D$2&amp;":"&amp;dbP!$D$2),"&lt;="&amp;AT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T$6,INDIRECT($F$1&amp;dbP!$D$2&amp;":"&amp;dbP!$D$2),"&lt;="&amp;AT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U509" s="1">
        <f ca="1">SUMIFS(INDIRECT($F$1&amp;$F509&amp;":"&amp;$F509),INDIRECT($F$1&amp;dbP!$D$2&amp;":"&amp;dbP!$D$2),"&gt;="&amp;AU$6,INDIRECT($F$1&amp;dbP!$D$2&amp;":"&amp;dbP!$D$2),"&lt;="&amp;AU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U$6,INDIRECT($F$1&amp;dbP!$D$2&amp;":"&amp;dbP!$D$2),"&lt;="&amp;AU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V509" s="1">
        <f ca="1">SUMIFS(INDIRECT($F$1&amp;$F509&amp;":"&amp;$F509),INDIRECT($F$1&amp;dbP!$D$2&amp;":"&amp;dbP!$D$2),"&gt;="&amp;AV$6,INDIRECT($F$1&amp;dbP!$D$2&amp;":"&amp;dbP!$D$2),"&lt;="&amp;A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V$6,INDIRECT($F$1&amp;dbP!$D$2&amp;":"&amp;dbP!$D$2),"&lt;="&amp;AV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W509" s="1">
        <f ca="1">SUMIFS(INDIRECT($F$1&amp;$F509&amp;":"&amp;$F509),INDIRECT($F$1&amp;dbP!$D$2&amp;":"&amp;dbP!$D$2),"&gt;="&amp;AW$6,INDIRECT($F$1&amp;dbP!$D$2&amp;":"&amp;dbP!$D$2),"&lt;="&amp;A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W$6,INDIRECT($F$1&amp;dbP!$D$2&amp;":"&amp;dbP!$D$2),"&lt;="&amp;AW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X509" s="1">
        <f ca="1">SUMIFS(INDIRECT($F$1&amp;$F509&amp;":"&amp;$F509),INDIRECT($F$1&amp;dbP!$D$2&amp;":"&amp;dbP!$D$2),"&gt;="&amp;AX$6,INDIRECT($F$1&amp;dbP!$D$2&amp;":"&amp;dbP!$D$2),"&lt;="&amp;A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X$6,INDIRECT($F$1&amp;dbP!$D$2&amp;":"&amp;dbP!$D$2),"&lt;="&amp;AX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Y509" s="1">
        <f ca="1">SUMIFS(INDIRECT($F$1&amp;$F509&amp;":"&amp;$F509),INDIRECT($F$1&amp;dbP!$D$2&amp;":"&amp;dbP!$D$2),"&gt;="&amp;AY$6,INDIRECT($F$1&amp;dbP!$D$2&amp;":"&amp;dbP!$D$2),"&lt;="&amp;A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Y$6,INDIRECT($F$1&amp;dbP!$D$2&amp;":"&amp;dbP!$D$2),"&lt;="&amp;AY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AZ509" s="1">
        <f ca="1">SUMIFS(INDIRECT($F$1&amp;$F509&amp;":"&amp;$F509),INDIRECT($F$1&amp;dbP!$D$2&amp;":"&amp;dbP!$D$2),"&gt;="&amp;AZ$6,INDIRECT($F$1&amp;dbP!$D$2&amp;":"&amp;dbP!$D$2),"&lt;="&amp;A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AZ$6,INDIRECT($F$1&amp;dbP!$D$2&amp;":"&amp;dbP!$D$2),"&lt;="&amp;AZ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A509" s="1">
        <f ca="1">SUMIFS(INDIRECT($F$1&amp;$F509&amp;":"&amp;$F509),INDIRECT($F$1&amp;dbP!$D$2&amp;":"&amp;dbP!$D$2),"&gt;="&amp;BA$6,INDIRECT($F$1&amp;dbP!$D$2&amp;":"&amp;dbP!$D$2),"&lt;="&amp;B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BA$6,INDIRECT($F$1&amp;dbP!$D$2&amp;":"&amp;dbP!$D$2),"&lt;="&amp;BA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B509" s="1">
        <f ca="1">SUMIFS(INDIRECT($F$1&amp;$F509&amp;":"&amp;$F509),INDIRECT($F$1&amp;dbP!$D$2&amp;":"&amp;dbP!$D$2),"&gt;="&amp;BB$6,INDIRECT($F$1&amp;dbP!$D$2&amp;":"&amp;dbP!$D$2),"&lt;="&amp;B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BB$6,INDIRECT($F$1&amp;dbP!$D$2&amp;":"&amp;dbP!$D$2),"&lt;="&amp;BB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C509" s="1">
        <f ca="1">SUMIFS(INDIRECT($F$1&amp;$F509&amp;":"&amp;$F509),INDIRECT($F$1&amp;dbP!$D$2&amp;":"&amp;dbP!$D$2),"&gt;="&amp;BC$6,INDIRECT($F$1&amp;dbP!$D$2&amp;":"&amp;dbP!$D$2),"&lt;="&amp;B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BC$6,INDIRECT($F$1&amp;dbP!$D$2&amp;":"&amp;dbP!$D$2),"&lt;="&amp;BC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D509" s="1">
        <f ca="1">SUMIFS(INDIRECT($F$1&amp;$F509&amp;":"&amp;$F509),INDIRECT($F$1&amp;dbP!$D$2&amp;":"&amp;dbP!$D$2),"&gt;="&amp;BD$6,INDIRECT($F$1&amp;dbP!$D$2&amp;":"&amp;dbP!$D$2),"&lt;="&amp;B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BD$6,INDIRECT($F$1&amp;dbP!$D$2&amp;":"&amp;dbP!$D$2),"&lt;="&amp;BD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  <c r="BE509" s="1">
        <f ca="1">SUMIFS(INDIRECT($F$1&amp;$F509&amp;":"&amp;$F509),INDIRECT($F$1&amp;dbP!$D$2&amp;":"&amp;dbP!$D$2),"&gt;="&amp;BE$6,INDIRECT($F$1&amp;dbP!$D$2&amp;":"&amp;dbP!$D$2),"&lt;="&amp;B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"&amp;$I509=$J509),"*",RIGHT($J509,LEN($J509)-4)),INDIRECT($F$1&amp;dbP!$AC$2&amp;":"&amp;dbP!$AC$2),RepP!$J$3)-
SUMIFS(INDIRECT($F$1&amp;$G509&amp;":"&amp;$G509),INDIRECT($F$1&amp;dbP!$D$2&amp;":"&amp;dbP!$D$2),"&gt;="&amp;BE$6,INDIRECT($F$1&amp;dbP!$D$2&amp;":"&amp;dbP!$D$2),"&lt;="&amp;BE$7,INDIRECT($F$1&amp;dbP!$O$2&amp;":"&amp;dbP!$O$2),$H509,INDIRECT($F$1&amp;dbP!$P$2&amp;":"&amp;dbP!$P$2),IF($I509=$J509,"*",$I509),INDIRECT($F$1&amp;dbP!$Q$2&amp;":"&amp;dbP!$Q$2),IF(OR($I509=$J509,"  "&amp;$I509=$J509),"*",RIGHT($J509,LEN($J509)-4)),INDIRECT($F$1&amp;dbP!$AC$2&amp;":"&amp;dbP!$AC$2),RepP!$J$3)</f>
        <v>0</v>
      </c>
    </row>
    <row r="510" spans="1:57" x14ac:dyDescent="0.3">
      <c r="B510" s="1">
        <f>MAX(B$505:B509)+1</f>
        <v>13</v>
      </c>
      <c r="D510" s="1" t="str">
        <f ca="1">INDIRECT($B$1&amp;Items!AB$2&amp;$B510)</f>
        <v>PL(+)</v>
      </c>
      <c r="F510" s="1" t="str">
        <f ca="1">INDIRECT($B$1&amp;Items!X$2&amp;$B510)</f>
        <v>AA</v>
      </c>
      <c r="G510" s="1" t="str">
        <f ca="1">INDIRECT($B$1&amp;Items!Y$2&amp;$B510)</f>
        <v>AB</v>
      </c>
      <c r="H510" s="13" t="str">
        <f ca="1">INDIRECT($B$1&amp;Items!U$2&amp;$B510)</f>
        <v>Выручка</v>
      </c>
      <c r="I510" s="13" t="str">
        <f ca="1">IF(INDIRECT($B$1&amp;Items!V$2&amp;$B510)="",H510,INDIRECT($B$1&amp;Items!V$2&amp;$B510))</f>
        <v>Выручка от реализации</v>
      </c>
      <c r="J510" s="1" t="str">
        <f ca="1">IF(INDIRECT($B$1&amp;Items!W$2&amp;$B510)="",IF(H510&lt;&gt;I510,"  "&amp;I510,I510),"    "&amp;INDIRECT($B$1&amp;Items!W$2&amp;$B510))</f>
        <v xml:space="preserve">    Направление-3</v>
      </c>
      <c r="S510" s="1">
        <f ca="1">SUM($U510:INDIRECT(ADDRESS(ROW(),SUMIFS($1:$1,$5:$5,MAX($5:$5)))))</f>
        <v>40913333.333333328</v>
      </c>
      <c r="V510" s="1">
        <f ca="1">SUMIFS(INDIRECT($F$1&amp;$F510&amp;":"&amp;$F510),INDIRECT($F$1&amp;dbP!$D$2&amp;":"&amp;dbP!$D$2),"&gt;="&amp;V$6,INDIRECT($F$1&amp;dbP!$D$2&amp;":"&amp;dbP!$D$2),"&lt;="&amp;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V$6,INDIRECT($F$1&amp;dbP!$D$2&amp;":"&amp;dbP!$D$2),"&lt;="&amp;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W510" s="1">
        <f ca="1">SUMIFS(INDIRECT($F$1&amp;$F510&amp;":"&amp;$F510),INDIRECT($F$1&amp;dbP!$D$2&amp;":"&amp;dbP!$D$2),"&gt;="&amp;W$6,INDIRECT($F$1&amp;dbP!$D$2&amp;":"&amp;dbP!$D$2),"&lt;="&amp;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W$6,INDIRECT($F$1&amp;dbP!$D$2&amp;":"&amp;dbP!$D$2),"&lt;="&amp;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X510" s="1">
        <f ca="1">SUMIFS(INDIRECT($F$1&amp;$F510&amp;":"&amp;$F510),INDIRECT($F$1&amp;dbP!$D$2&amp;":"&amp;dbP!$D$2),"&gt;="&amp;X$6,INDIRECT($F$1&amp;dbP!$D$2&amp;":"&amp;dbP!$D$2),"&lt;="&amp;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X$6,INDIRECT($F$1&amp;dbP!$D$2&amp;":"&amp;dbP!$D$2),"&lt;="&amp;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Y510" s="1">
        <f ca="1">SUMIFS(INDIRECT($F$1&amp;$F510&amp;":"&amp;$F510),INDIRECT($F$1&amp;dbP!$D$2&amp;":"&amp;dbP!$D$2),"&gt;="&amp;Y$6,INDIRECT($F$1&amp;dbP!$D$2&amp;":"&amp;dbP!$D$2),"&lt;="&amp;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Y$6,INDIRECT($F$1&amp;dbP!$D$2&amp;":"&amp;dbP!$D$2),"&lt;="&amp;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Z510" s="1">
        <f ca="1">SUMIFS(INDIRECT($F$1&amp;$F510&amp;":"&amp;$F510),INDIRECT($F$1&amp;dbP!$D$2&amp;":"&amp;dbP!$D$2),"&gt;="&amp;Z$6,INDIRECT($F$1&amp;dbP!$D$2&amp;":"&amp;dbP!$D$2),"&lt;="&amp;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Z$6,INDIRECT($F$1&amp;dbP!$D$2&amp;":"&amp;dbP!$D$2),"&lt;="&amp;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A510" s="1">
        <f ca="1">SUMIFS(INDIRECT($F$1&amp;$F510&amp;":"&amp;$F510),INDIRECT($F$1&amp;dbP!$D$2&amp;":"&amp;dbP!$D$2),"&gt;="&amp;AA$6,INDIRECT($F$1&amp;dbP!$D$2&amp;":"&amp;dbP!$D$2),"&lt;="&amp;A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A$6,INDIRECT($F$1&amp;dbP!$D$2&amp;":"&amp;dbP!$D$2),"&lt;="&amp;A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B510" s="1">
        <f ca="1">SUMIFS(INDIRECT($F$1&amp;$F510&amp;":"&amp;$F510),INDIRECT($F$1&amp;dbP!$D$2&amp;":"&amp;dbP!$D$2),"&gt;="&amp;AB$6,INDIRECT($F$1&amp;dbP!$D$2&amp;":"&amp;dbP!$D$2),"&lt;="&amp;A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B$6,INDIRECT($F$1&amp;dbP!$D$2&amp;":"&amp;dbP!$D$2),"&lt;="&amp;A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C510" s="1">
        <f ca="1">SUMIFS(INDIRECT($F$1&amp;$F510&amp;":"&amp;$F510),INDIRECT($F$1&amp;dbP!$D$2&amp;":"&amp;dbP!$D$2),"&gt;="&amp;AC$6,INDIRECT($F$1&amp;dbP!$D$2&amp;":"&amp;dbP!$D$2),"&lt;="&amp;A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C$6,INDIRECT($F$1&amp;dbP!$D$2&amp;":"&amp;dbP!$D$2),"&lt;="&amp;A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D510" s="1">
        <f ca="1">SUMIFS(INDIRECT($F$1&amp;$F510&amp;":"&amp;$F510),INDIRECT($F$1&amp;dbP!$D$2&amp;":"&amp;dbP!$D$2),"&gt;="&amp;AD$6,INDIRECT($F$1&amp;dbP!$D$2&amp;":"&amp;dbP!$D$2),"&lt;="&amp;A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D$6,INDIRECT($F$1&amp;dbP!$D$2&amp;":"&amp;dbP!$D$2),"&lt;="&amp;A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10766666.666666666</v>
      </c>
      <c r="AE510" s="1">
        <f ca="1">SUMIFS(INDIRECT($F$1&amp;$F510&amp;":"&amp;$F510),INDIRECT($F$1&amp;dbP!$D$2&amp;":"&amp;dbP!$D$2),"&gt;="&amp;AE$6,INDIRECT($F$1&amp;dbP!$D$2&amp;":"&amp;dbP!$D$2),"&lt;="&amp;A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E$6,INDIRECT($F$1&amp;dbP!$D$2&amp;":"&amp;dbP!$D$2),"&lt;="&amp;A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F510" s="1">
        <f ca="1">SUMIFS(INDIRECT($F$1&amp;$F510&amp;":"&amp;$F510),INDIRECT($F$1&amp;dbP!$D$2&amp;":"&amp;dbP!$D$2),"&gt;="&amp;AF$6,INDIRECT($F$1&amp;dbP!$D$2&amp;":"&amp;dbP!$D$2),"&lt;="&amp;AF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F$6,INDIRECT($F$1&amp;dbP!$D$2&amp;":"&amp;dbP!$D$2),"&lt;="&amp;AF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G510" s="1">
        <f ca="1">SUMIFS(INDIRECT($F$1&amp;$F510&amp;":"&amp;$F510),INDIRECT($F$1&amp;dbP!$D$2&amp;":"&amp;dbP!$D$2),"&gt;="&amp;AG$6,INDIRECT($F$1&amp;dbP!$D$2&amp;":"&amp;dbP!$D$2),"&lt;="&amp;AG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G$6,INDIRECT($F$1&amp;dbP!$D$2&amp;":"&amp;dbP!$D$2),"&lt;="&amp;AG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15073333.333333332</v>
      </c>
      <c r="AH510" s="1">
        <f ca="1">SUMIFS(INDIRECT($F$1&amp;$F510&amp;":"&amp;$F510),INDIRECT($F$1&amp;dbP!$D$2&amp;":"&amp;dbP!$D$2),"&gt;="&amp;AH$6,INDIRECT($F$1&amp;dbP!$D$2&amp;":"&amp;dbP!$D$2),"&lt;="&amp;AH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H$6,INDIRECT($F$1&amp;dbP!$D$2&amp;":"&amp;dbP!$D$2),"&lt;="&amp;AH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I510" s="1">
        <f ca="1">SUMIFS(INDIRECT($F$1&amp;$F510&amp;":"&amp;$F510),INDIRECT($F$1&amp;dbP!$D$2&amp;":"&amp;dbP!$D$2),"&gt;="&amp;AI$6,INDIRECT($F$1&amp;dbP!$D$2&amp;":"&amp;dbP!$D$2),"&lt;="&amp;AI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I$6,INDIRECT($F$1&amp;dbP!$D$2&amp;":"&amp;dbP!$D$2),"&lt;="&amp;AI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J510" s="1">
        <f ca="1">SUMIFS(INDIRECT($F$1&amp;$F510&amp;":"&amp;$F510),INDIRECT($F$1&amp;dbP!$D$2&amp;":"&amp;dbP!$D$2),"&gt;="&amp;AJ$6,INDIRECT($F$1&amp;dbP!$D$2&amp;":"&amp;dbP!$D$2),"&lt;="&amp;AJ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J$6,INDIRECT($F$1&amp;dbP!$D$2&amp;":"&amp;dbP!$D$2),"&lt;="&amp;AJ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15073333.333333332</v>
      </c>
      <c r="AK510" s="1">
        <f ca="1">SUMIFS(INDIRECT($F$1&amp;$F510&amp;":"&amp;$F510),INDIRECT($F$1&amp;dbP!$D$2&amp;":"&amp;dbP!$D$2),"&gt;="&amp;AK$6,INDIRECT($F$1&amp;dbP!$D$2&amp;":"&amp;dbP!$D$2),"&lt;="&amp;AK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K$6,INDIRECT($F$1&amp;dbP!$D$2&amp;":"&amp;dbP!$D$2),"&lt;="&amp;AK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L510" s="1">
        <f ca="1">SUMIFS(INDIRECT($F$1&amp;$F510&amp;":"&amp;$F510),INDIRECT($F$1&amp;dbP!$D$2&amp;":"&amp;dbP!$D$2),"&gt;="&amp;AL$6,INDIRECT($F$1&amp;dbP!$D$2&amp;":"&amp;dbP!$D$2),"&lt;="&amp;AL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L$6,INDIRECT($F$1&amp;dbP!$D$2&amp;":"&amp;dbP!$D$2),"&lt;="&amp;AL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M510" s="1">
        <f ca="1">SUMIFS(INDIRECT($F$1&amp;$F510&amp;":"&amp;$F510),INDIRECT($F$1&amp;dbP!$D$2&amp;":"&amp;dbP!$D$2),"&gt;="&amp;AM$6,INDIRECT($F$1&amp;dbP!$D$2&amp;":"&amp;dbP!$D$2),"&lt;="&amp;AM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M$6,INDIRECT($F$1&amp;dbP!$D$2&amp;":"&amp;dbP!$D$2),"&lt;="&amp;AM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N510" s="1">
        <f ca="1">SUMIFS(INDIRECT($F$1&amp;$F510&amp;":"&amp;$F510),INDIRECT($F$1&amp;dbP!$D$2&amp;":"&amp;dbP!$D$2),"&gt;="&amp;AN$6,INDIRECT($F$1&amp;dbP!$D$2&amp;":"&amp;dbP!$D$2),"&lt;="&amp;AN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N$6,INDIRECT($F$1&amp;dbP!$D$2&amp;":"&amp;dbP!$D$2),"&lt;="&amp;AN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O510" s="1">
        <f ca="1">SUMIFS(INDIRECT($F$1&amp;$F510&amp;":"&amp;$F510),INDIRECT($F$1&amp;dbP!$D$2&amp;":"&amp;dbP!$D$2),"&gt;="&amp;AO$6,INDIRECT($F$1&amp;dbP!$D$2&amp;":"&amp;dbP!$D$2),"&lt;="&amp;AO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O$6,INDIRECT($F$1&amp;dbP!$D$2&amp;":"&amp;dbP!$D$2),"&lt;="&amp;AO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P510" s="1">
        <f ca="1">SUMIFS(INDIRECT($F$1&amp;$F510&amp;":"&amp;$F510),INDIRECT($F$1&amp;dbP!$D$2&amp;":"&amp;dbP!$D$2),"&gt;="&amp;AP$6,INDIRECT($F$1&amp;dbP!$D$2&amp;":"&amp;dbP!$D$2),"&lt;="&amp;AP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P$6,INDIRECT($F$1&amp;dbP!$D$2&amp;":"&amp;dbP!$D$2),"&lt;="&amp;AP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Q510" s="1">
        <f ca="1">SUMIFS(INDIRECT($F$1&amp;$F510&amp;":"&amp;$F510),INDIRECT($F$1&amp;dbP!$D$2&amp;":"&amp;dbP!$D$2),"&gt;="&amp;AQ$6,INDIRECT($F$1&amp;dbP!$D$2&amp;":"&amp;dbP!$D$2),"&lt;="&amp;AQ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Q$6,INDIRECT($F$1&amp;dbP!$D$2&amp;":"&amp;dbP!$D$2),"&lt;="&amp;AQ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R510" s="1">
        <f ca="1">SUMIFS(INDIRECT($F$1&amp;$F510&amp;":"&amp;$F510),INDIRECT($F$1&amp;dbP!$D$2&amp;":"&amp;dbP!$D$2),"&gt;="&amp;AR$6,INDIRECT($F$1&amp;dbP!$D$2&amp;":"&amp;dbP!$D$2),"&lt;="&amp;AR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R$6,INDIRECT($F$1&amp;dbP!$D$2&amp;":"&amp;dbP!$D$2),"&lt;="&amp;AR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S510" s="1">
        <f ca="1">SUMIFS(INDIRECT($F$1&amp;$F510&amp;":"&amp;$F510),INDIRECT($F$1&amp;dbP!$D$2&amp;":"&amp;dbP!$D$2),"&gt;="&amp;AS$6,INDIRECT($F$1&amp;dbP!$D$2&amp;":"&amp;dbP!$D$2),"&lt;="&amp;AS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S$6,INDIRECT($F$1&amp;dbP!$D$2&amp;":"&amp;dbP!$D$2),"&lt;="&amp;AS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T510" s="1">
        <f ca="1">SUMIFS(INDIRECT($F$1&amp;$F510&amp;":"&amp;$F510),INDIRECT($F$1&amp;dbP!$D$2&amp;":"&amp;dbP!$D$2),"&gt;="&amp;AT$6,INDIRECT($F$1&amp;dbP!$D$2&amp;":"&amp;dbP!$D$2),"&lt;="&amp;AT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T$6,INDIRECT($F$1&amp;dbP!$D$2&amp;":"&amp;dbP!$D$2),"&lt;="&amp;AT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U510" s="1">
        <f ca="1">SUMIFS(INDIRECT($F$1&amp;$F510&amp;":"&amp;$F510),INDIRECT($F$1&amp;dbP!$D$2&amp;":"&amp;dbP!$D$2),"&gt;="&amp;AU$6,INDIRECT($F$1&amp;dbP!$D$2&amp;":"&amp;dbP!$D$2),"&lt;="&amp;AU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U$6,INDIRECT($F$1&amp;dbP!$D$2&amp;":"&amp;dbP!$D$2),"&lt;="&amp;AU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V510" s="1">
        <f ca="1">SUMIFS(INDIRECT($F$1&amp;$F510&amp;":"&amp;$F510),INDIRECT($F$1&amp;dbP!$D$2&amp;":"&amp;dbP!$D$2),"&gt;="&amp;AV$6,INDIRECT($F$1&amp;dbP!$D$2&amp;":"&amp;dbP!$D$2),"&lt;="&amp;A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V$6,INDIRECT($F$1&amp;dbP!$D$2&amp;":"&amp;dbP!$D$2),"&lt;="&amp;AV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W510" s="1">
        <f ca="1">SUMIFS(INDIRECT($F$1&amp;$F510&amp;":"&amp;$F510),INDIRECT($F$1&amp;dbP!$D$2&amp;":"&amp;dbP!$D$2),"&gt;="&amp;AW$6,INDIRECT($F$1&amp;dbP!$D$2&amp;":"&amp;dbP!$D$2),"&lt;="&amp;A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W$6,INDIRECT($F$1&amp;dbP!$D$2&amp;":"&amp;dbP!$D$2),"&lt;="&amp;AW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X510" s="1">
        <f ca="1">SUMIFS(INDIRECT($F$1&amp;$F510&amp;":"&amp;$F510),INDIRECT($F$1&amp;dbP!$D$2&amp;":"&amp;dbP!$D$2),"&gt;="&amp;AX$6,INDIRECT($F$1&amp;dbP!$D$2&amp;":"&amp;dbP!$D$2),"&lt;="&amp;A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X$6,INDIRECT($F$1&amp;dbP!$D$2&amp;":"&amp;dbP!$D$2),"&lt;="&amp;AX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Y510" s="1">
        <f ca="1">SUMIFS(INDIRECT($F$1&amp;$F510&amp;":"&amp;$F510),INDIRECT($F$1&amp;dbP!$D$2&amp;":"&amp;dbP!$D$2),"&gt;="&amp;AY$6,INDIRECT($F$1&amp;dbP!$D$2&amp;":"&amp;dbP!$D$2),"&lt;="&amp;A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Y$6,INDIRECT($F$1&amp;dbP!$D$2&amp;":"&amp;dbP!$D$2),"&lt;="&amp;AY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AZ510" s="1">
        <f ca="1">SUMIFS(INDIRECT($F$1&amp;$F510&amp;":"&amp;$F510),INDIRECT($F$1&amp;dbP!$D$2&amp;":"&amp;dbP!$D$2),"&gt;="&amp;AZ$6,INDIRECT($F$1&amp;dbP!$D$2&amp;":"&amp;dbP!$D$2),"&lt;="&amp;A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AZ$6,INDIRECT($F$1&amp;dbP!$D$2&amp;":"&amp;dbP!$D$2),"&lt;="&amp;AZ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A510" s="1">
        <f ca="1">SUMIFS(INDIRECT($F$1&amp;$F510&amp;":"&amp;$F510),INDIRECT($F$1&amp;dbP!$D$2&amp;":"&amp;dbP!$D$2),"&gt;="&amp;BA$6,INDIRECT($F$1&amp;dbP!$D$2&amp;":"&amp;dbP!$D$2),"&lt;="&amp;B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BA$6,INDIRECT($F$1&amp;dbP!$D$2&amp;":"&amp;dbP!$D$2),"&lt;="&amp;BA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B510" s="1">
        <f ca="1">SUMIFS(INDIRECT($F$1&amp;$F510&amp;":"&amp;$F510),INDIRECT($F$1&amp;dbP!$D$2&amp;":"&amp;dbP!$D$2),"&gt;="&amp;BB$6,INDIRECT($F$1&amp;dbP!$D$2&amp;":"&amp;dbP!$D$2),"&lt;="&amp;B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BB$6,INDIRECT($F$1&amp;dbP!$D$2&amp;":"&amp;dbP!$D$2),"&lt;="&amp;BB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C510" s="1">
        <f ca="1">SUMIFS(INDIRECT($F$1&amp;$F510&amp;":"&amp;$F510),INDIRECT($F$1&amp;dbP!$D$2&amp;":"&amp;dbP!$D$2),"&gt;="&amp;BC$6,INDIRECT($F$1&amp;dbP!$D$2&amp;":"&amp;dbP!$D$2),"&lt;="&amp;B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BC$6,INDIRECT($F$1&amp;dbP!$D$2&amp;":"&amp;dbP!$D$2),"&lt;="&amp;BC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D510" s="1">
        <f ca="1">SUMIFS(INDIRECT($F$1&amp;$F510&amp;":"&amp;$F510),INDIRECT($F$1&amp;dbP!$D$2&amp;":"&amp;dbP!$D$2),"&gt;="&amp;BD$6,INDIRECT($F$1&amp;dbP!$D$2&amp;":"&amp;dbP!$D$2),"&lt;="&amp;B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BD$6,INDIRECT($F$1&amp;dbP!$D$2&amp;":"&amp;dbP!$D$2),"&lt;="&amp;BD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  <c r="BE510" s="1">
        <f ca="1">SUMIFS(INDIRECT($F$1&amp;$F510&amp;":"&amp;$F510),INDIRECT($F$1&amp;dbP!$D$2&amp;":"&amp;dbP!$D$2),"&gt;="&amp;BE$6,INDIRECT($F$1&amp;dbP!$D$2&amp;":"&amp;dbP!$D$2),"&lt;="&amp;B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"&amp;$I510=$J510),"*",RIGHT($J510,LEN($J510)-4)),INDIRECT($F$1&amp;dbP!$AC$2&amp;":"&amp;dbP!$AC$2),RepP!$J$3)-
SUMIFS(INDIRECT($F$1&amp;$G510&amp;":"&amp;$G510),INDIRECT($F$1&amp;dbP!$D$2&amp;":"&amp;dbP!$D$2),"&gt;="&amp;BE$6,INDIRECT($F$1&amp;dbP!$D$2&amp;":"&amp;dbP!$D$2),"&lt;="&amp;BE$7,INDIRECT($F$1&amp;dbP!$O$2&amp;":"&amp;dbP!$O$2),$H510,INDIRECT($F$1&amp;dbP!$P$2&amp;":"&amp;dbP!$P$2),IF($I510=$J510,"*",$I510),INDIRECT($F$1&amp;dbP!$Q$2&amp;":"&amp;dbP!$Q$2),IF(OR($I510=$J510,"  "&amp;$I510=$J510),"*",RIGHT($J510,LEN($J510)-4)),INDIRECT($F$1&amp;dbP!$AC$2&amp;":"&amp;dbP!$AC$2),RepP!$J$3)</f>
        <v>0</v>
      </c>
    </row>
    <row r="511" spans="1:57" x14ac:dyDescent="0.3">
      <c r="B511" s="1">
        <f>MAX(B$505:B510)+1</f>
        <v>14</v>
      </c>
      <c r="D511" s="1">
        <f ca="1">INDIRECT($B$1&amp;Items!AB$2&amp;$B511)</f>
        <v>0</v>
      </c>
      <c r="F511" s="1" t="str">
        <f ca="1">INDIRECT($B$1&amp;Items!X$2&amp;$B511)</f>
        <v>AA</v>
      </c>
      <c r="G511" s="1" t="str">
        <f ca="1">INDIRECT($B$1&amp;Items!Y$2&amp;$B511)</f>
        <v>AB</v>
      </c>
      <c r="H511" s="13" t="str">
        <f ca="1">INDIRECT($B$1&amp;Items!U$2&amp;$B511)</f>
        <v>Выручка</v>
      </c>
      <c r="I511" s="13" t="str">
        <f ca="1">IF(INDIRECT($B$1&amp;Items!V$2&amp;$B511)="",H511,INDIRECT($B$1&amp;Items!V$2&amp;$B511))</f>
        <v>Прочая выручка</v>
      </c>
      <c r="J511" s="1" t="str">
        <f ca="1">IF(INDIRECT($B$1&amp;Items!W$2&amp;$B511)="",IF(H511&lt;&gt;I511,"  "&amp;I511,I511),"    "&amp;INDIRECT($B$1&amp;Items!W$2&amp;$B511))</f>
        <v xml:space="preserve">  Прочая выручка</v>
      </c>
      <c r="S511" s="1">
        <f ca="1">SUM($U511:INDIRECT(ADDRESS(ROW(),SUMIFS($1:$1,$5:$5,MAX($5:$5)))))</f>
        <v>0</v>
      </c>
      <c r="V511" s="1">
        <f ca="1">SUMIFS(INDIRECT($F$1&amp;$F511&amp;":"&amp;$F511),INDIRECT($F$1&amp;dbP!$D$2&amp;":"&amp;dbP!$D$2),"&gt;="&amp;V$6,INDIRECT($F$1&amp;dbP!$D$2&amp;":"&amp;dbP!$D$2),"&lt;="&amp;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V$6,INDIRECT($F$1&amp;dbP!$D$2&amp;":"&amp;dbP!$D$2),"&lt;="&amp;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W511" s="1">
        <f ca="1">SUMIFS(INDIRECT($F$1&amp;$F511&amp;":"&amp;$F511),INDIRECT($F$1&amp;dbP!$D$2&amp;":"&amp;dbP!$D$2),"&gt;="&amp;W$6,INDIRECT($F$1&amp;dbP!$D$2&amp;":"&amp;dbP!$D$2),"&lt;="&amp;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W$6,INDIRECT($F$1&amp;dbP!$D$2&amp;":"&amp;dbP!$D$2),"&lt;="&amp;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X511" s="1">
        <f ca="1">SUMIFS(INDIRECT($F$1&amp;$F511&amp;":"&amp;$F511),INDIRECT($F$1&amp;dbP!$D$2&amp;":"&amp;dbP!$D$2),"&gt;="&amp;X$6,INDIRECT($F$1&amp;dbP!$D$2&amp;":"&amp;dbP!$D$2),"&lt;="&amp;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X$6,INDIRECT($F$1&amp;dbP!$D$2&amp;":"&amp;dbP!$D$2),"&lt;="&amp;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Y511" s="1">
        <f ca="1">SUMIFS(INDIRECT($F$1&amp;$F511&amp;":"&amp;$F511),INDIRECT($F$1&amp;dbP!$D$2&amp;":"&amp;dbP!$D$2),"&gt;="&amp;Y$6,INDIRECT($F$1&amp;dbP!$D$2&amp;":"&amp;dbP!$D$2),"&lt;="&amp;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Y$6,INDIRECT($F$1&amp;dbP!$D$2&amp;":"&amp;dbP!$D$2),"&lt;="&amp;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Z511" s="1">
        <f ca="1">SUMIFS(INDIRECT($F$1&amp;$F511&amp;":"&amp;$F511),INDIRECT($F$1&amp;dbP!$D$2&amp;":"&amp;dbP!$D$2),"&gt;="&amp;Z$6,INDIRECT($F$1&amp;dbP!$D$2&amp;":"&amp;dbP!$D$2),"&lt;="&amp;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Z$6,INDIRECT($F$1&amp;dbP!$D$2&amp;":"&amp;dbP!$D$2),"&lt;="&amp;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A511" s="1">
        <f ca="1">SUMIFS(INDIRECT($F$1&amp;$F511&amp;":"&amp;$F511),INDIRECT($F$1&amp;dbP!$D$2&amp;":"&amp;dbP!$D$2),"&gt;="&amp;AA$6,INDIRECT($F$1&amp;dbP!$D$2&amp;":"&amp;dbP!$D$2),"&lt;="&amp;A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A$6,INDIRECT($F$1&amp;dbP!$D$2&amp;":"&amp;dbP!$D$2),"&lt;="&amp;A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B511" s="1">
        <f ca="1">SUMIFS(INDIRECT($F$1&amp;$F511&amp;":"&amp;$F511),INDIRECT($F$1&amp;dbP!$D$2&amp;":"&amp;dbP!$D$2),"&gt;="&amp;AB$6,INDIRECT($F$1&amp;dbP!$D$2&amp;":"&amp;dbP!$D$2),"&lt;="&amp;A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B$6,INDIRECT($F$1&amp;dbP!$D$2&amp;":"&amp;dbP!$D$2),"&lt;="&amp;A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C511" s="1">
        <f ca="1">SUMIFS(INDIRECT($F$1&amp;$F511&amp;":"&amp;$F511),INDIRECT($F$1&amp;dbP!$D$2&amp;":"&amp;dbP!$D$2),"&gt;="&amp;AC$6,INDIRECT($F$1&amp;dbP!$D$2&amp;":"&amp;dbP!$D$2),"&lt;="&amp;A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C$6,INDIRECT($F$1&amp;dbP!$D$2&amp;":"&amp;dbP!$D$2),"&lt;="&amp;A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D511" s="1">
        <f ca="1">SUMIFS(INDIRECT($F$1&amp;$F511&amp;":"&amp;$F511),INDIRECT($F$1&amp;dbP!$D$2&amp;":"&amp;dbP!$D$2),"&gt;="&amp;AD$6,INDIRECT($F$1&amp;dbP!$D$2&amp;":"&amp;dbP!$D$2),"&lt;="&amp;A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D$6,INDIRECT($F$1&amp;dbP!$D$2&amp;":"&amp;dbP!$D$2),"&lt;="&amp;A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E511" s="1">
        <f ca="1">SUMIFS(INDIRECT($F$1&amp;$F511&amp;":"&amp;$F511),INDIRECT($F$1&amp;dbP!$D$2&amp;":"&amp;dbP!$D$2),"&gt;="&amp;AE$6,INDIRECT($F$1&amp;dbP!$D$2&amp;":"&amp;dbP!$D$2),"&lt;="&amp;A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E$6,INDIRECT($F$1&amp;dbP!$D$2&amp;":"&amp;dbP!$D$2),"&lt;="&amp;A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F511" s="1">
        <f ca="1">SUMIFS(INDIRECT($F$1&amp;$F511&amp;":"&amp;$F511),INDIRECT($F$1&amp;dbP!$D$2&amp;":"&amp;dbP!$D$2),"&gt;="&amp;AF$6,INDIRECT($F$1&amp;dbP!$D$2&amp;":"&amp;dbP!$D$2),"&lt;="&amp;AF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F$6,INDIRECT($F$1&amp;dbP!$D$2&amp;":"&amp;dbP!$D$2),"&lt;="&amp;AF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G511" s="1">
        <f ca="1">SUMIFS(INDIRECT($F$1&amp;$F511&amp;":"&amp;$F511),INDIRECT($F$1&amp;dbP!$D$2&amp;":"&amp;dbP!$D$2),"&gt;="&amp;AG$6,INDIRECT($F$1&amp;dbP!$D$2&amp;":"&amp;dbP!$D$2),"&lt;="&amp;AG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G$6,INDIRECT($F$1&amp;dbP!$D$2&amp;":"&amp;dbP!$D$2),"&lt;="&amp;AG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H511" s="1">
        <f ca="1">SUMIFS(INDIRECT($F$1&amp;$F511&amp;":"&amp;$F511),INDIRECT($F$1&amp;dbP!$D$2&amp;":"&amp;dbP!$D$2),"&gt;="&amp;AH$6,INDIRECT($F$1&amp;dbP!$D$2&amp;":"&amp;dbP!$D$2),"&lt;="&amp;AH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H$6,INDIRECT($F$1&amp;dbP!$D$2&amp;":"&amp;dbP!$D$2),"&lt;="&amp;AH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I511" s="1">
        <f ca="1">SUMIFS(INDIRECT($F$1&amp;$F511&amp;":"&amp;$F511),INDIRECT($F$1&amp;dbP!$D$2&amp;":"&amp;dbP!$D$2),"&gt;="&amp;AI$6,INDIRECT($F$1&amp;dbP!$D$2&amp;":"&amp;dbP!$D$2),"&lt;="&amp;AI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I$6,INDIRECT($F$1&amp;dbP!$D$2&amp;":"&amp;dbP!$D$2),"&lt;="&amp;AI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J511" s="1">
        <f ca="1">SUMIFS(INDIRECT($F$1&amp;$F511&amp;":"&amp;$F511),INDIRECT($F$1&amp;dbP!$D$2&amp;":"&amp;dbP!$D$2),"&gt;="&amp;AJ$6,INDIRECT($F$1&amp;dbP!$D$2&amp;":"&amp;dbP!$D$2),"&lt;="&amp;AJ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J$6,INDIRECT($F$1&amp;dbP!$D$2&amp;":"&amp;dbP!$D$2),"&lt;="&amp;AJ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K511" s="1">
        <f ca="1">SUMIFS(INDIRECT($F$1&amp;$F511&amp;":"&amp;$F511),INDIRECT($F$1&amp;dbP!$D$2&amp;":"&amp;dbP!$D$2),"&gt;="&amp;AK$6,INDIRECT($F$1&amp;dbP!$D$2&amp;":"&amp;dbP!$D$2),"&lt;="&amp;AK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K$6,INDIRECT($F$1&amp;dbP!$D$2&amp;":"&amp;dbP!$D$2),"&lt;="&amp;AK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L511" s="1">
        <f ca="1">SUMIFS(INDIRECT($F$1&amp;$F511&amp;":"&amp;$F511),INDIRECT($F$1&amp;dbP!$D$2&amp;":"&amp;dbP!$D$2),"&gt;="&amp;AL$6,INDIRECT($F$1&amp;dbP!$D$2&amp;":"&amp;dbP!$D$2),"&lt;="&amp;AL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L$6,INDIRECT($F$1&amp;dbP!$D$2&amp;":"&amp;dbP!$D$2),"&lt;="&amp;AL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M511" s="1">
        <f ca="1">SUMIFS(INDIRECT($F$1&amp;$F511&amp;":"&amp;$F511),INDIRECT($F$1&amp;dbP!$D$2&amp;":"&amp;dbP!$D$2),"&gt;="&amp;AM$6,INDIRECT($F$1&amp;dbP!$D$2&amp;":"&amp;dbP!$D$2),"&lt;="&amp;AM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M$6,INDIRECT($F$1&amp;dbP!$D$2&amp;":"&amp;dbP!$D$2),"&lt;="&amp;AM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N511" s="1">
        <f ca="1">SUMIFS(INDIRECT($F$1&amp;$F511&amp;":"&amp;$F511),INDIRECT($F$1&amp;dbP!$D$2&amp;":"&amp;dbP!$D$2),"&gt;="&amp;AN$6,INDIRECT($F$1&amp;dbP!$D$2&amp;":"&amp;dbP!$D$2),"&lt;="&amp;AN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N$6,INDIRECT($F$1&amp;dbP!$D$2&amp;":"&amp;dbP!$D$2),"&lt;="&amp;AN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O511" s="1">
        <f ca="1">SUMIFS(INDIRECT($F$1&amp;$F511&amp;":"&amp;$F511),INDIRECT($F$1&amp;dbP!$D$2&amp;":"&amp;dbP!$D$2),"&gt;="&amp;AO$6,INDIRECT($F$1&amp;dbP!$D$2&amp;":"&amp;dbP!$D$2),"&lt;="&amp;AO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O$6,INDIRECT($F$1&amp;dbP!$D$2&amp;":"&amp;dbP!$D$2),"&lt;="&amp;AO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P511" s="1">
        <f ca="1">SUMIFS(INDIRECT($F$1&amp;$F511&amp;":"&amp;$F511),INDIRECT($F$1&amp;dbP!$D$2&amp;":"&amp;dbP!$D$2),"&gt;="&amp;AP$6,INDIRECT($F$1&amp;dbP!$D$2&amp;":"&amp;dbP!$D$2),"&lt;="&amp;AP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P$6,INDIRECT($F$1&amp;dbP!$D$2&amp;":"&amp;dbP!$D$2),"&lt;="&amp;AP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Q511" s="1">
        <f ca="1">SUMIFS(INDIRECT($F$1&amp;$F511&amp;":"&amp;$F511),INDIRECT($F$1&amp;dbP!$D$2&amp;":"&amp;dbP!$D$2),"&gt;="&amp;AQ$6,INDIRECT($F$1&amp;dbP!$D$2&amp;":"&amp;dbP!$D$2),"&lt;="&amp;AQ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Q$6,INDIRECT($F$1&amp;dbP!$D$2&amp;":"&amp;dbP!$D$2),"&lt;="&amp;AQ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R511" s="1">
        <f ca="1">SUMIFS(INDIRECT($F$1&amp;$F511&amp;":"&amp;$F511),INDIRECT($F$1&amp;dbP!$D$2&amp;":"&amp;dbP!$D$2),"&gt;="&amp;AR$6,INDIRECT($F$1&amp;dbP!$D$2&amp;":"&amp;dbP!$D$2),"&lt;="&amp;AR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R$6,INDIRECT($F$1&amp;dbP!$D$2&amp;":"&amp;dbP!$D$2),"&lt;="&amp;AR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S511" s="1">
        <f ca="1">SUMIFS(INDIRECT($F$1&amp;$F511&amp;":"&amp;$F511),INDIRECT($F$1&amp;dbP!$D$2&amp;":"&amp;dbP!$D$2),"&gt;="&amp;AS$6,INDIRECT($F$1&amp;dbP!$D$2&amp;":"&amp;dbP!$D$2),"&lt;="&amp;AS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S$6,INDIRECT($F$1&amp;dbP!$D$2&amp;":"&amp;dbP!$D$2),"&lt;="&amp;AS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T511" s="1">
        <f ca="1">SUMIFS(INDIRECT($F$1&amp;$F511&amp;":"&amp;$F511),INDIRECT($F$1&amp;dbP!$D$2&amp;":"&amp;dbP!$D$2),"&gt;="&amp;AT$6,INDIRECT($F$1&amp;dbP!$D$2&amp;":"&amp;dbP!$D$2),"&lt;="&amp;AT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T$6,INDIRECT($F$1&amp;dbP!$D$2&amp;":"&amp;dbP!$D$2),"&lt;="&amp;AT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U511" s="1">
        <f ca="1">SUMIFS(INDIRECT($F$1&amp;$F511&amp;":"&amp;$F511),INDIRECT($F$1&amp;dbP!$D$2&amp;":"&amp;dbP!$D$2),"&gt;="&amp;AU$6,INDIRECT($F$1&amp;dbP!$D$2&amp;":"&amp;dbP!$D$2),"&lt;="&amp;AU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U$6,INDIRECT($F$1&amp;dbP!$D$2&amp;":"&amp;dbP!$D$2),"&lt;="&amp;AU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V511" s="1">
        <f ca="1">SUMIFS(INDIRECT($F$1&amp;$F511&amp;":"&amp;$F511),INDIRECT($F$1&amp;dbP!$D$2&amp;":"&amp;dbP!$D$2),"&gt;="&amp;AV$6,INDIRECT($F$1&amp;dbP!$D$2&amp;":"&amp;dbP!$D$2),"&lt;="&amp;A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V$6,INDIRECT($F$1&amp;dbP!$D$2&amp;":"&amp;dbP!$D$2),"&lt;="&amp;AV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W511" s="1">
        <f ca="1">SUMIFS(INDIRECT($F$1&amp;$F511&amp;":"&amp;$F511),INDIRECT($F$1&amp;dbP!$D$2&amp;":"&amp;dbP!$D$2),"&gt;="&amp;AW$6,INDIRECT($F$1&amp;dbP!$D$2&amp;":"&amp;dbP!$D$2),"&lt;="&amp;A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W$6,INDIRECT($F$1&amp;dbP!$D$2&amp;":"&amp;dbP!$D$2),"&lt;="&amp;AW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X511" s="1">
        <f ca="1">SUMIFS(INDIRECT($F$1&amp;$F511&amp;":"&amp;$F511),INDIRECT($F$1&amp;dbP!$D$2&amp;":"&amp;dbP!$D$2),"&gt;="&amp;AX$6,INDIRECT($F$1&amp;dbP!$D$2&amp;":"&amp;dbP!$D$2),"&lt;="&amp;A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X$6,INDIRECT($F$1&amp;dbP!$D$2&amp;":"&amp;dbP!$D$2),"&lt;="&amp;AX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Y511" s="1">
        <f ca="1">SUMIFS(INDIRECT($F$1&amp;$F511&amp;":"&amp;$F511),INDIRECT($F$1&amp;dbP!$D$2&amp;":"&amp;dbP!$D$2),"&gt;="&amp;AY$6,INDIRECT($F$1&amp;dbP!$D$2&amp;":"&amp;dbP!$D$2),"&lt;="&amp;A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Y$6,INDIRECT($F$1&amp;dbP!$D$2&amp;":"&amp;dbP!$D$2),"&lt;="&amp;AY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AZ511" s="1">
        <f ca="1">SUMIFS(INDIRECT($F$1&amp;$F511&amp;":"&amp;$F511),INDIRECT($F$1&amp;dbP!$D$2&amp;":"&amp;dbP!$D$2),"&gt;="&amp;AZ$6,INDIRECT($F$1&amp;dbP!$D$2&amp;":"&amp;dbP!$D$2),"&lt;="&amp;A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AZ$6,INDIRECT($F$1&amp;dbP!$D$2&amp;":"&amp;dbP!$D$2),"&lt;="&amp;AZ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BA511" s="1">
        <f ca="1">SUMIFS(INDIRECT($F$1&amp;$F511&amp;":"&amp;$F511),INDIRECT($F$1&amp;dbP!$D$2&amp;":"&amp;dbP!$D$2),"&gt;="&amp;BA$6,INDIRECT($F$1&amp;dbP!$D$2&amp;":"&amp;dbP!$D$2),"&lt;="&amp;B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BA$6,INDIRECT($F$1&amp;dbP!$D$2&amp;":"&amp;dbP!$D$2),"&lt;="&amp;BA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BB511" s="1">
        <f ca="1">SUMIFS(INDIRECT($F$1&amp;$F511&amp;":"&amp;$F511),INDIRECT($F$1&amp;dbP!$D$2&amp;":"&amp;dbP!$D$2),"&gt;="&amp;BB$6,INDIRECT($F$1&amp;dbP!$D$2&amp;":"&amp;dbP!$D$2),"&lt;="&amp;B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BB$6,INDIRECT($F$1&amp;dbP!$D$2&amp;":"&amp;dbP!$D$2),"&lt;="&amp;BB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BC511" s="1">
        <f ca="1">SUMIFS(INDIRECT($F$1&amp;$F511&amp;":"&amp;$F511),INDIRECT($F$1&amp;dbP!$D$2&amp;":"&amp;dbP!$D$2),"&gt;="&amp;BC$6,INDIRECT($F$1&amp;dbP!$D$2&amp;":"&amp;dbP!$D$2),"&lt;="&amp;B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BC$6,INDIRECT($F$1&amp;dbP!$D$2&amp;":"&amp;dbP!$D$2),"&lt;="&amp;BC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BD511" s="1">
        <f ca="1">SUMIFS(INDIRECT($F$1&amp;$F511&amp;":"&amp;$F511),INDIRECT($F$1&amp;dbP!$D$2&amp;":"&amp;dbP!$D$2),"&gt;="&amp;BD$6,INDIRECT($F$1&amp;dbP!$D$2&amp;":"&amp;dbP!$D$2),"&lt;="&amp;B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BD$6,INDIRECT($F$1&amp;dbP!$D$2&amp;":"&amp;dbP!$D$2),"&lt;="&amp;BD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  <c r="BE511" s="1">
        <f ca="1">SUMIFS(INDIRECT($F$1&amp;$F511&amp;":"&amp;$F511),INDIRECT($F$1&amp;dbP!$D$2&amp;":"&amp;dbP!$D$2),"&gt;="&amp;BE$6,INDIRECT($F$1&amp;dbP!$D$2&amp;":"&amp;dbP!$D$2),"&lt;="&amp;B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"&amp;$I511=$J511),"*",RIGHT($J511,LEN($J511)-4)),INDIRECT($F$1&amp;dbP!$AC$2&amp;":"&amp;dbP!$AC$2),RepP!$J$3)-
SUMIFS(INDIRECT($F$1&amp;$G511&amp;":"&amp;$G511),INDIRECT($F$1&amp;dbP!$D$2&amp;":"&amp;dbP!$D$2),"&gt;="&amp;BE$6,INDIRECT($F$1&amp;dbP!$D$2&amp;":"&amp;dbP!$D$2),"&lt;="&amp;BE$7,INDIRECT($F$1&amp;dbP!$O$2&amp;":"&amp;dbP!$O$2),$H511,INDIRECT($F$1&amp;dbP!$P$2&amp;":"&amp;dbP!$P$2),IF($I511=$J511,"*",$I511),INDIRECT($F$1&amp;dbP!$Q$2&amp;":"&amp;dbP!$Q$2),IF(OR($I511=$J511,"  "&amp;$I511=$J511),"*",RIGHT($J511,LEN($J511)-4)),INDIRECT($F$1&amp;dbP!$AC$2&amp;":"&amp;dbP!$AC$2),RepP!$J$3)</f>
        <v>0</v>
      </c>
    </row>
    <row r="512" spans="1:57" x14ac:dyDescent="0.3">
      <c r="B512" s="1">
        <f>MAX(B$505:B511)+1</f>
        <v>15</v>
      </c>
      <c r="D512" s="1" t="str">
        <f ca="1">INDIRECT($B$1&amp;Items!AB$2&amp;$B512)</f>
        <v>PL(+)</v>
      </c>
      <c r="F512" s="1" t="str">
        <f ca="1">INDIRECT($B$1&amp;Items!X$2&amp;$B512)</f>
        <v>AA</v>
      </c>
      <c r="G512" s="1" t="str">
        <f ca="1">INDIRECT($B$1&amp;Items!Y$2&amp;$B512)</f>
        <v>AB</v>
      </c>
      <c r="H512" s="13" t="str">
        <f ca="1">INDIRECT($B$1&amp;Items!U$2&amp;$B512)</f>
        <v>Выручка</v>
      </c>
      <c r="I512" s="13" t="str">
        <f ca="1">IF(INDIRECT($B$1&amp;Items!V$2&amp;$B512)="",H512,INDIRECT($B$1&amp;Items!V$2&amp;$B512))</f>
        <v>Прочая выручка</v>
      </c>
      <c r="J512" s="1" t="str">
        <f ca="1">IF(INDIRECT($B$1&amp;Items!W$2&amp;$B512)="",IF(H512&lt;&gt;I512,"  "&amp;I512,I512),"    "&amp;INDIRECT($B$1&amp;Items!W$2&amp;$B512))</f>
        <v xml:space="preserve">    Прочие продажи-1</v>
      </c>
      <c r="S512" s="1">
        <f ca="1">SUM($U512:INDIRECT(ADDRESS(ROW(),SUMIFS($1:$1,$5:$5,MAX($5:$5)))))</f>
        <v>0</v>
      </c>
      <c r="V512" s="1">
        <f ca="1">SUMIFS(INDIRECT($F$1&amp;$F512&amp;":"&amp;$F512),INDIRECT($F$1&amp;dbP!$D$2&amp;":"&amp;dbP!$D$2),"&gt;="&amp;V$6,INDIRECT($F$1&amp;dbP!$D$2&amp;":"&amp;dbP!$D$2),"&lt;="&amp;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V$6,INDIRECT($F$1&amp;dbP!$D$2&amp;":"&amp;dbP!$D$2),"&lt;="&amp;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W512" s="1">
        <f ca="1">SUMIFS(INDIRECT($F$1&amp;$F512&amp;":"&amp;$F512),INDIRECT($F$1&amp;dbP!$D$2&amp;":"&amp;dbP!$D$2),"&gt;="&amp;W$6,INDIRECT($F$1&amp;dbP!$D$2&amp;":"&amp;dbP!$D$2),"&lt;="&amp;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W$6,INDIRECT($F$1&amp;dbP!$D$2&amp;":"&amp;dbP!$D$2),"&lt;="&amp;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X512" s="1">
        <f ca="1">SUMIFS(INDIRECT($F$1&amp;$F512&amp;":"&amp;$F512),INDIRECT($F$1&amp;dbP!$D$2&amp;":"&amp;dbP!$D$2),"&gt;="&amp;X$6,INDIRECT($F$1&amp;dbP!$D$2&amp;":"&amp;dbP!$D$2),"&lt;="&amp;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X$6,INDIRECT($F$1&amp;dbP!$D$2&amp;":"&amp;dbP!$D$2),"&lt;="&amp;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Y512" s="1">
        <f ca="1">SUMIFS(INDIRECT($F$1&amp;$F512&amp;":"&amp;$F512),INDIRECT($F$1&amp;dbP!$D$2&amp;":"&amp;dbP!$D$2),"&gt;="&amp;Y$6,INDIRECT($F$1&amp;dbP!$D$2&amp;":"&amp;dbP!$D$2),"&lt;="&amp;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Y$6,INDIRECT($F$1&amp;dbP!$D$2&amp;":"&amp;dbP!$D$2),"&lt;="&amp;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Z512" s="1">
        <f ca="1">SUMIFS(INDIRECT($F$1&amp;$F512&amp;":"&amp;$F512),INDIRECT($F$1&amp;dbP!$D$2&amp;":"&amp;dbP!$D$2),"&gt;="&amp;Z$6,INDIRECT($F$1&amp;dbP!$D$2&amp;":"&amp;dbP!$D$2),"&lt;="&amp;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Z$6,INDIRECT($F$1&amp;dbP!$D$2&amp;":"&amp;dbP!$D$2),"&lt;="&amp;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A512" s="1">
        <f ca="1">SUMIFS(INDIRECT($F$1&amp;$F512&amp;":"&amp;$F512),INDIRECT($F$1&amp;dbP!$D$2&amp;":"&amp;dbP!$D$2),"&gt;="&amp;AA$6,INDIRECT($F$1&amp;dbP!$D$2&amp;":"&amp;dbP!$D$2),"&lt;="&amp;A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A$6,INDIRECT($F$1&amp;dbP!$D$2&amp;":"&amp;dbP!$D$2),"&lt;="&amp;A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B512" s="1">
        <f ca="1">SUMIFS(INDIRECT($F$1&amp;$F512&amp;":"&amp;$F512),INDIRECT($F$1&amp;dbP!$D$2&amp;":"&amp;dbP!$D$2),"&gt;="&amp;AB$6,INDIRECT($F$1&amp;dbP!$D$2&amp;":"&amp;dbP!$D$2),"&lt;="&amp;A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B$6,INDIRECT($F$1&amp;dbP!$D$2&amp;":"&amp;dbP!$D$2),"&lt;="&amp;A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C512" s="1">
        <f ca="1">SUMIFS(INDIRECT($F$1&amp;$F512&amp;":"&amp;$F512),INDIRECT($F$1&amp;dbP!$D$2&amp;":"&amp;dbP!$D$2),"&gt;="&amp;AC$6,INDIRECT($F$1&amp;dbP!$D$2&amp;":"&amp;dbP!$D$2),"&lt;="&amp;A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C$6,INDIRECT($F$1&amp;dbP!$D$2&amp;":"&amp;dbP!$D$2),"&lt;="&amp;A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D512" s="1">
        <f ca="1">SUMIFS(INDIRECT($F$1&amp;$F512&amp;":"&amp;$F512),INDIRECT($F$1&amp;dbP!$D$2&amp;":"&amp;dbP!$D$2),"&gt;="&amp;AD$6,INDIRECT($F$1&amp;dbP!$D$2&amp;":"&amp;dbP!$D$2),"&lt;="&amp;A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D$6,INDIRECT($F$1&amp;dbP!$D$2&amp;":"&amp;dbP!$D$2),"&lt;="&amp;A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E512" s="1">
        <f ca="1">SUMIFS(INDIRECT($F$1&amp;$F512&amp;":"&amp;$F512),INDIRECT($F$1&amp;dbP!$D$2&amp;":"&amp;dbP!$D$2),"&gt;="&amp;AE$6,INDIRECT($F$1&amp;dbP!$D$2&amp;":"&amp;dbP!$D$2),"&lt;="&amp;A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E$6,INDIRECT($F$1&amp;dbP!$D$2&amp;":"&amp;dbP!$D$2),"&lt;="&amp;A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F512" s="1">
        <f ca="1">SUMIFS(INDIRECT($F$1&amp;$F512&amp;":"&amp;$F512),INDIRECT($F$1&amp;dbP!$D$2&amp;":"&amp;dbP!$D$2),"&gt;="&amp;AF$6,INDIRECT($F$1&amp;dbP!$D$2&amp;":"&amp;dbP!$D$2),"&lt;="&amp;AF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F$6,INDIRECT($F$1&amp;dbP!$D$2&amp;":"&amp;dbP!$D$2),"&lt;="&amp;AF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G512" s="1">
        <f ca="1">SUMIFS(INDIRECT($F$1&amp;$F512&amp;":"&amp;$F512),INDIRECT($F$1&amp;dbP!$D$2&amp;":"&amp;dbP!$D$2),"&gt;="&amp;AG$6,INDIRECT($F$1&amp;dbP!$D$2&amp;":"&amp;dbP!$D$2),"&lt;="&amp;AG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G$6,INDIRECT($F$1&amp;dbP!$D$2&amp;":"&amp;dbP!$D$2),"&lt;="&amp;AG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H512" s="1">
        <f ca="1">SUMIFS(INDIRECT($F$1&amp;$F512&amp;":"&amp;$F512),INDIRECT($F$1&amp;dbP!$D$2&amp;":"&amp;dbP!$D$2),"&gt;="&amp;AH$6,INDIRECT($F$1&amp;dbP!$D$2&amp;":"&amp;dbP!$D$2),"&lt;="&amp;AH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H$6,INDIRECT($F$1&amp;dbP!$D$2&amp;":"&amp;dbP!$D$2),"&lt;="&amp;AH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I512" s="1">
        <f ca="1">SUMIFS(INDIRECT($F$1&amp;$F512&amp;":"&amp;$F512),INDIRECT($F$1&amp;dbP!$D$2&amp;":"&amp;dbP!$D$2),"&gt;="&amp;AI$6,INDIRECT($F$1&amp;dbP!$D$2&amp;":"&amp;dbP!$D$2),"&lt;="&amp;AI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I$6,INDIRECT($F$1&amp;dbP!$D$2&amp;":"&amp;dbP!$D$2),"&lt;="&amp;AI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J512" s="1">
        <f ca="1">SUMIFS(INDIRECT($F$1&amp;$F512&amp;":"&amp;$F512),INDIRECT($F$1&amp;dbP!$D$2&amp;":"&amp;dbP!$D$2),"&gt;="&amp;AJ$6,INDIRECT($F$1&amp;dbP!$D$2&amp;":"&amp;dbP!$D$2),"&lt;="&amp;AJ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J$6,INDIRECT($F$1&amp;dbP!$D$2&amp;":"&amp;dbP!$D$2),"&lt;="&amp;AJ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K512" s="1">
        <f ca="1">SUMIFS(INDIRECT($F$1&amp;$F512&amp;":"&amp;$F512),INDIRECT($F$1&amp;dbP!$D$2&amp;":"&amp;dbP!$D$2),"&gt;="&amp;AK$6,INDIRECT($F$1&amp;dbP!$D$2&amp;":"&amp;dbP!$D$2),"&lt;="&amp;AK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K$6,INDIRECT($F$1&amp;dbP!$D$2&amp;":"&amp;dbP!$D$2),"&lt;="&amp;AK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L512" s="1">
        <f ca="1">SUMIFS(INDIRECT($F$1&amp;$F512&amp;":"&amp;$F512),INDIRECT($F$1&amp;dbP!$D$2&amp;":"&amp;dbP!$D$2),"&gt;="&amp;AL$6,INDIRECT($F$1&amp;dbP!$D$2&amp;":"&amp;dbP!$D$2),"&lt;="&amp;AL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L$6,INDIRECT($F$1&amp;dbP!$D$2&amp;":"&amp;dbP!$D$2),"&lt;="&amp;AL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M512" s="1">
        <f ca="1">SUMIFS(INDIRECT($F$1&amp;$F512&amp;":"&amp;$F512),INDIRECT($F$1&amp;dbP!$D$2&amp;":"&amp;dbP!$D$2),"&gt;="&amp;AM$6,INDIRECT($F$1&amp;dbP!$D$2&amp;":"&amp;dbP!$D$2),"&lt;="&amp;AM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M$6,INDIRECT($F$1&amp;dbP!$D$2&amp;":"&amp;dbP!$D$2),"&lt;="&amp;AM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N512" s="1">
        <f ca="1">SUMIFS(INDIRECT($F$1&amp;$F512&amp;":"&amp;$F512),INDIRECT($F$1&amp;dbP!$D$2&amp;":"&amp;dbP!$D$2),"&gt;="&amp;AN$6,INDIRECT($F$1&amp;dbP!$D$2&amp;":"&amp;dbP!$D$2),"&lt;="&amp;AN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N$6,INDIRECT($F$1&amp;dbP!$D$2&amp;":"&amp;dbP!$D$2),"&lt;="&amp;AN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O512" s="1">
        <f ca="1">SUMIFS(INDIRECT($F$1&amp;$F512&amp;":"&amp;$F512),INDIRECT($F$1&amp;dbP!$D$2&amp;":"&amp;dbP!$D$2),"&gt;="&amp;AO$6,INDIRECT($F$1&amp;dbP!$D$2&amp;":"&amp;dbP!$D$2),"&lt;="&amp;AO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O$6,INDIRECT($F$1&amp;dbP!$D$2&amp;":"&amp;dbP!$D$2),"&lt;="&amp;AO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P512" s="1">
        <f ca="1">SUMIFS(INDIRECT($F$1&amp;$F512&amp;":"&amp;$F512),INDIRECT($F$1&amp;dbP!$D$2&amp;":"&amp;dbP!$D$2),"&gt;="&amp;AP$6,INDIRECT($F$1&amp;dbP!$D$2&amp;":"&amp;dbP!$D$2),"&lt;="&amp;AP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P$6,INDIRECT($F$1&amp;dbP!$D$2&amp;":"&amp;dbP!$D$2),"&lt;="&amp;AP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Q512" s="1">
        <f ca="1">SUMIFS(INDIRECT($F$1&amp;$F512&amp;":"&amp;$F512),INDIRECT($F$1&amp;dbP!$D$2&amp;":"&amp;dbP!$D$2),"&gt;="&amp;AQ$6,INDIRECT($F$1&amp;dbP!$D$2&amp;":"&amp;dbP!$D$2),"&lt;="&amp;AQ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Q$6,INDIRECT($F$1&amp;dbP!$D$2&amp;":"&amp;dbP!$D$2),"&lt;="&amp;AQ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R512" s="1">
        <f ca="1">SUMIFS(INDIRECT($F$1&amp;$F512&amp;":"&amp;$F512),INDIRECT($F$1&amp;dbP!$D$2&amp;":"&amp;dbP!$D$2),"&gt;="&amp;AR$6,INDIRECT($F$1&amp;dbP!$D$2&amp;":"&amp;dbP!$D$2),"&lt;="&amp;AR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R$6,INDIRECT($F$1&amp;dbP!$D$2&amp;":"&amp;dbP!$D$2),"&lt;="&amp;AR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S512" s="1">
        <f ca="1">SUMIFS(INDIRECT($F$1&amp;$F512&amp;":"&amp;$F512),INDIRECT($F$1&amp;dbP!$D$2&amp;":"&amp;dbP!$D$2),"&gt;="&amp;AS$6,INDIRECT($F$1&amp;dbP!$D$2&amp;":"&amp;dbP!$D$2),"&lt;="&amp;AS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S$6,INDIRECT($F$1&amp;dbP!$D$2&amp;":"&amp;dbP!$D$2),"&lt;="&amp;AS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T512" s="1">
        <f ca="1">SUMIFS(INDIRECT($F$1&amp;$F512&amp;":"&amp;$F512),INDIRECT($F$1&amp;dbP!$D$2&amp;":"&amp;dbP!$D$2),"&gt;="&amp;AT$6,INDIRECT($F$1&amp;dbP!$D$2&amp;":"&amp;dbP!$D$2),"&lt;="&amp;AT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T$6,INDIRECT($F$1&amp;dbP!$D$2&amp;":"&amp;dbP!$D$2),"&lt;="&amp;AT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U512" s="1">
        <f ca="1">SUMIFS(INDIRECT($F$1&amp;$F512&amp;":"&amp;$F512),INDIRECT($F$1&amp;dbP!$D$2&amp;":"&amp;dbP!$D$2),"&gt;="&amp;AU$6,INDIRECT($F$1&amp;dbP!$D$2&amp;":"&amp;dbP!$D$2),"&lt;="&amp;AU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U$6,INDIRECT($F$1&amp;dbP!$D$2&amp;":"&amp;dbP!$D$2),"&lt;="&amp;AU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V512" s="1">
        <f ca="1">SUMIFS(INDIRECT($F$1&amp;$F512&amp;":"&amp;$F512),INDIRECT($F$1&amp;dbP!$D$2&amp;":"&amp;dbP!$D$2),"&gt;="&amp;AV$6,INDIRECT($F$1&amp;dbP!$D$2&amp;":"&amp;dbP!$D$2),"&lt;="&amp;A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V$6,INDIRECT($F$1&amp;dbP!$D$2&amp;":"&amp;dbP!$D$2),"&lt;="&amp;AV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W512" s="1">
        <f ca="1">SUMIFS(INDIRECT($F$1&amp;$F512&amp;":"&amp;$F512),INDIRECT($F$1&amp;dbP!$D$2&amp;":"&amp;dbP!$D$2),"&gt;="&amp;AW$6,INDIRECT($F$1&amp;dbP!$D$2&amp;":"&amp;dbP!$D$2),"&lt;="&amp;A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W$6,INDIRECT($F$1&amp;dbP!$D$2&amp;":"&amp;dbP!$D$2),"&lt;="&amp;AW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X512" s="1">
        <f ca="1">SUMIFS(INDIRECT($F$1&amp;$F512&amp;":"&amp;$F512),INDIRECT($F$1&amp;dbP!$D$2&amp;":"&amp;dbP!$D$2),"&gt;="&amp;AX$6,INDIRECT($F$1&amp;dbP!$D$2&amp;":"&amp;dbP!$D$2),"&lt;="&amp;A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X$6,INDIRECT($F$1&amp;dbP!$D$2&amp;":"&amp;dbP!$D$2),"&lt;="&amp;AX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Y512" s="1">
        <f ca="1">SUMIFS(INDIRECT($F$1&amp;$F512&amp;":"&amp;$F512),INDIRECT($F$1&amp;dbP!$D$2&amp;":"&amp;dbP!$D$2),"&gt;="&amp;AY$6,INDIRECT($F$1&amp;dbP!$D$2&amp;":"&amp;dbP!$D$2),"&lt;="&amp;A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Y$6,INDIRECT($F$1&amp;dbP!$D$2&amp;":"&amp;dbP!$D$2),"&lt;="&amp;AY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AZ512" s="1">
        <f ca="1">SUMIFS(INDIRECT($F$1&amp;$F512&amp;":"&amp;$F512),INDIRECT($F$1&amp;dbP!$D$2&amp;":"&amp;dbP!$D$2),"&gt;="&amp;AZ$6,INDIRECT($F$1&amp;dbP!$D$2&amp;":"&amp;dbP!$D$2),"&lt;="&amp;A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AZ$6,INDIRECT($F$1&amp;dbP!$D$2&amp;":"&amp;dbP!$D$2),"&lt;="&amp;AZ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BA512" s="1">
        <f ca="1">SUMIFS(INDIRECT($F$1&amp;$F512&amp;":"&amp;$F512),INDIRECT($F$1&amp;dbP!$D$2&amp;":"&amp;dbP!$D$2),"&gt;="&amp;BA$6,INDIRECT($F$1&amp;dbP!$D$2&amp;":"&amp;dbP!$D$2),"&lt;="&amp;B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BA$6,INDIRECT($F$1&amp;dbP!$D$2&amp;":"&amp;dbP!$D$2),"&lt;="&amp;BA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BB512" s="1">
        <f ca="1">SUMIFS(INDIRECT($F$1&amp;$F512&amp;":"&amp;$F512),INDIRECT($F$1&amp;dbP!$D$2&amp;":"&amp;dbP!$D$2),"&gt;="&amp;BB$6,INDIRECT($F$1&amp;dbP!$D$2&amp;":"&amp;dbP!$D$2),"&lt;="&amp;B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BB$6,INDIRECT($F$1&amp;dbP!$D$2&amp;":"&amp;dbP!$D$2),"&lt;="&amp;BB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BC512" s="1">
        <f ca="1">SUMIFS(INDIRECT($F$1&amp;$F512&amp;":"&amp;$F512),INDIRECT($F$1&amp;dbP!$D$2&amp;":"&amp;dbP!$D$2),"&gt;="&amp;BC$6,INDIRECT($F$1&amp;dbP!$D$2&amp;":"&amp;dbP!$D$2),"&lt;="&amp;B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BC$6,INDIRECT($F$1&amp;dbP!$D$2&amp;":"&amp;dbP!$D$2),"&lt;="&amp;BC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BD512" s="1">
        <f ca="1">SUMIFS(INDIRECT($F$1&amp;$F512&amp;":"&amp;$F512),INDIRECT($F$1&amp;dbP!$D$2&amp;":"&amp;dbP!$D$2),"&gt;="&amp;BD$6,INDIRECT($F$1&amp;dbP!$D$2&amp;":"&amp;dbP!$D$2),"&lt;="&amp;B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BD$6,INDIRECT($F$1&amp;dbP!$D$2&amp;":"&amp;dbP!$D$2),"&lt;="&amp;BD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  <c r="BE512" s="1">
        <f ca="1">SUMIFS(INDIRECT($F$1&amp;$F512&amp;":"&amp;$F512),INDIRECT($F$1&amp;dbP!$D$2&amp;":"&amp;dbP!$D$2),"&gt;="&amp;BE$6,INDIRECT($F$1&amp;dbP!$D$2&amp;":"&amp;dbP!$D$2),"&lt;="&amp;B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"&amp;$I512=$J512),"*",RIGHT($J512,LEN($J512)-4)),INDIRECT($F$1&amp;dbP!$AC$2&amp;":"&amp;dbP!$AC$2),RepP!$J$3)-
SUMIFS(INDIRECT($F$1&amp;$G512&amp;":"&amp;$G512),INDIRECT($F$1&amp;dbP!$D$2&amp;":"&amp;dbP!$D$2),"&gt;="&amp;BE$6,INDIRECT($F$1&amp;dbP!$D$2&amp;":"&amp;dbP!$D$2),"&lt;="&amp;BE$7,INDIRECT($F$1&amp;dbP!$O$2&amp;":"&amp;dbP!$O$2),$H512,INDIRECT($F$1&amp;dbP!$P$2&amp;":"&amp;dbP!$P$2),IF($I512=$J512,"*",$I512),INDIRECT($F$1&amp;dbP!$Q$2&amp;":"&amp;dbP!$Q$2),IF(OR($I512=$J512,"  "&amp;$I512=$J512),"*",RIGHT($J512,LEN($J512)-4)),INDIRECT($F$1&amp;dbP!$AC$2&amp;":"&amp;dbP!$AC$2),RepP!$J$3)</f>
        <v>0</v>
      </c>
    </row>
    <row r="513" spans="2:57" x14ac:dyDescent="0.3">
      <c r="B513" s="1">
        <f>MAX(B$505:B512)+1</f>
        <v>16</v>
      </c>
      <c r="D513" s="1" t="str">
        <f ca="1">INDIRECT($B$1&amp;Items!AB$2&amp;$B513)</f>
        <v>PL(+)</v>
      </c>
      <c r="F513" s="1" t="str">
        <f ca="1">INDIRECT($B$1&amp;Items!X$2&amp;$B513)</f>
        <v>AA</v>
      </c>
      <c r="G513" s="1" t="str">
        <f ca="1">INDIRECT($B$1&amp;Items!Y$2&amp;$B513)</f>
        <v>AB</v>
      </c>
      <c r="H513" s="13" t="str">
        <f ca="1">INDIRECT($B$1&amp;Items!U$2&amp;$B513)</f>
        <v>Выручка</v>
      </c>
      <c r="I513" s="13" t="str">
        <f ca="1">IF(INDIRECT($B$1&amp;Items!V$2&amp;$B513)="",H513,INDIRECT($B$1&amp;Items!V$2&amp;$B513))</f>
        <v>Прочая выручка</v>
      </c>
      <c r="J513" s="1" t="str">
        <f ca="1">IF(INDIRECT($B$1&amp;Items!W$2&amp;$B513)="",IF(H513&lt;&gt;I513,"  "&amp;I513,I513),"    "&amp;INDIRECT($B$1&amp;Items!W$2&amp;$B513))</f>
        <v xml:space="preserve">    Прочие продажи-2</v>
      </c>
      <c r="S513" s="1">
        <f ca="1">SUM($U513:INDIRECT(ADDRESS(ROW(),SUMIFS($1:$1,$5:$5,MAX($5:$5)))))</f>
        <v>0</v>
      </c>
      <c r="V513" s="1">
        <f ca="1">SUMIFS(INDIRECT($F$1&amp;$F513&amp;":"&amp;$F513),INDIRECT($F$1&amp;dbP!$D$2&amp;":"&amp;dbP!$D$2),"&gt;="&amp;V$6,INDIRECT($F$1&amp;dbP!$D$2&amp;":"&amp;dbP!$D$2),"&lt;="&amp;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V$6,INDIRECT($F$1&amp;dbP!$D$2&amp;":"&amp;dbP!$D$2),"&lt;="&amp;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W513" s="1">
        <f ca="1">SUMIFS(INDIRECT($F$1&amp;$F513&amp;":"&amp;$F513),INDIRECT($F$1&amp;dbP!$D$2&amp;":"&amp;dbP!$D$2),"&gt;="&amp;W$6,INDIRECT($F$1&amp;dbP!$D$2&amp;":"&amp;dbP!$D$2),"&lt;="&amp;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W$6,INDIRECT($F$1&amp;dbP!$D$2&amp;":"&amp;dbP!$D$2),"&lt;="&amp;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X513" s="1">
        <f ca="1">SUMIFS(INDIRECT($F$1&amp;$F513&amp;":"&amp;$F513),INDIRECT($F$1&amp;dbP!$D$2&amp;":"&amp;dbP!$D$2),"&gt;="&amp;X$6,INDIRECT($F$1&amp;dbP!$D$2&amp;":"&amp;dbP!$D$2),"&lt;="&amp;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X$6,INDIRECT($F$1&amp;dbP!$D$2&amp;":"&amp;dbP!$D$2),"&lt;="&amp;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Y513" s="1">
        <f ca="1">SUMIFS(INDIRECT($F$1&amp;$F513&amp;":"&amp;$F513),INDIRECT($F$1&amp;dbP!$D$2&amp;":"&amp;dbP!$D$2),"&gt;="&amp;Y$6,INDIRECT($F$1&amp;dbP!$D$2&amp;":"&amp;dbP!$D$2),"&lt;="&amp;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Y$6,INDIRECT($F$1&amp;dbP!$D$2&amp;":"&amp;dbP!$D$2),"&lt;="&amp;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Z513" s="1">
        <f ca="1">SUMIFS(INDIRECT($F$1&amp;$F513&amp;":"&amp;$F513),INDIRECT($F$1&amp;dbP!$D$2&amp;":"&amp;dbP!$D$2),"&gt;="&amp;Z$6,INDIRECT($F$1&amp;dbP!$D$2&amp;":"&amp;dbP!$D$2),"&lt;="&amp;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Z$6,INDIRECT($F$1&amp;dbP!$D$2&amp;":"&amp;dbP!$D$2),"&lt;="&amp;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A513" s="1">
        <f ca="1">SUMIFS(INDIRECT($F$1&amp;$F513&amp;":"&amp;$F513),INDIRECT($F$1&amp;dbP!$D$2&amp;":"&amp;dbP!$D$2),"&gt;="&amp;AA$6,INDIRECT($F$1&amp;dbP!$D$2&amp;":"&amp;dbP!$D$2),"&lt;="&amp;A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A$6,INDIRECT($F$1&amp;dbP!$D$2&amp;":"&amp;dbP!$D$2),"&lt;="&amp;A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B513" s="1">
        <f ca="1">SUMIFS(INDIRECT($F$1&amp;$F513&amp;":"&amp;$F513),INDIRECT($F$1&amp;dbP!$D$2&amp;":"&amp;dbP!$D$2),"&gt;="&amp;AB$6,INDIRECT($F$1&amp;dbP!$D$2&amp;":"&amp;dbP!$D$2),"&lt;="&amp;A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B$6,INDIRECT($F$1&amp;dbP!$D$2&amp;":"&amp;dbP!$D$2),"&lt;="&amp;A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C513" s="1">
        <f ca="1">SUMIFS(INDIRECT($F$1&amp;$F513&amp;":"&amp;$F513),INDIRECT($F$1&amp;dbP!$D$2&amp;":"&amp;dbP!$D$2),"&gt;="&amp;AC$6,INDIRECT($F$1&amp;dbP!$D$2&amp;":"&amp;dbP!$D$2),"&lt;="&amp;A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C$6,INDIRECT($F$1&amp;dbP!$D$2&amp;":"&amp;dbP!$D$2),"&lt;="&amp;A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D513" s="1">
        <f ca="1">SUMIFS(INDIRECT($F$1&amp;$F513&amp;":"&amp;$F513),INDIRECT($F$1&amp;dbP!$D$2&amp;":"&amp;dbP!$D$2),"&gt;="&amp;AD$6,INDIRECT($F$1&amp;dbP!$D$2&amp;":"&amp;dbP!$D$2),"&lt;="&amp;A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D$6,INDIRECT($F$1&amp;dbP!$D$2&amp;":"&amp;dbP!$D$2),"&lt;="&amp;A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E513" s="1">
        <f ca="1">SUMIFS(INDIRECT($F$1&amp;$F513&amp;":"&amp;$F513),INDIRECT($F$1&amp;dbP!$D$2&amp;":"&amp;dbP!$D$2),"&gt;="&amp;AE$6,INDIRECT($F$1&amp;dbP!$D$2&amp;":"&amp;dbP!$D$2),"&lt;="&amp;A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E$6,INDIRECT($F$1&amp;dbP!$D$2&amp;":"&amp;dbP!$D$2),"&lt;="&amp;A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F513" s="1">
        <f ca="1">SUMIFS(INDIRECT($F$1&amp;$F513&amp;":"&amp;$F513),INDIRECT($F$1&amp;dbP!$D$2&amp;":"&amp;dbP!$D$2),"&gt;="&amp;AF$6,INDIRECT($F$1&amp;dbP!$D$2&amp;":"&amp;dbP!$D$2),"&lt;="&amp;AF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F$6,INDIRECT($F$1&amp;dbP!$D$2&amp;":"&amp;dbP!$D$2),"&lt;="&amp;AF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G513" s="1">
        <f ca="1">SUMIFS(INDIRECT($F$1&amp;$F513&amp;":"&amp;$F513),INDIRECT($F$1&amp;dbP!$D$2&amp;":"&amp;dbP!$D$2),"&gt;="&amp;AG$6,INDIRECT($F$1&amp;dbP!$D$2&amp;":"&amp;dbP!$D$2),"&lt;="&amp;AG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G$6,INDIRECT($F$1&amp;dbP!$D$2&amp;":"&amp;dbP!$D$2),"&lt;="&amp;AG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H513" s="1">
        <f ca="1">SUMIFS(INDIRECT($F$1&amp;$F513&amp;":"&amp;$F513),INDIRECT($F$1&amp;dbP!$D$2&amp;":"&amp;dbP!$D$2),"&gt;="&amp;AH$6,INDIRECT($F$1&amp;dbP!$D$2&amp;":"&amp;dbP!$D$2),"&lt;="&amp;AH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H$6,INDIRECT($F$1&amp;dbP!$D$2&amp;":"&amp;dbP!$D$2),"&lt;="&amp;AH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I513" s="1">
        <f ca="1">SUMIFS(INDIRECT($F$1&amp;$F513&amp;":"&amp;$F513),INDIRECT($F$1&amp;dbP!$D$2&amp;":"&amp;dbP!$D$2),"&gt;="&amp;AI$6,INDIRECT($F$1&amp;dbP!$D$2&amp;":"&amp;dbP!$D$2),"&lt;="&amp;AI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I$6,INDIRECT($F$1&amp;dbP!$D$2&amp;":"&amp;dbP!$D$2),"&lt;="&amp;AI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J513" s="1">
        <f ca="1">SUMIFS(INDIRECT($F$1&amp;$F513&amp;":"&amp;$F513),INDIRECT($F$1&amp;dbP!$D$2&amp;":"&amp;dbP!$D$2),"&gt;="&amp;AJ$6,INDIRECT($F$1&amp;dbP!$D$2&amp;":"&amp;dbP!$D$2),"&lt;="&amp;AJ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J$6,INDIRECT($F$1&amp;dbP!$D$2&amp;":"&amp;dbP!$D$2),"&lt;="&amp;AJ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K513" s="1">
        <f ca="1">SUMIFS(INDIRECT($F$1&amp;$F513&amp;":"&amp;$F513),INDIRECT($F$1&amp;dbP!$D$2&amp;":"&amp;dbP!$D$2),"&gt;="&amp;AK$6,INDIRECT($F$1&amp;dbP!$D$2&amp;":"&amp;dbP!$D$2),"&lt;="&amp;AK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K$6,INDIRECT($F$1&amp;dbP!$D$2&amp;":"&amp;dbP!$D$2),"&lt;="&amp;AK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L513" s="1">
        <f ca="1">SUMIFS(INDIRECT($F$1&amp;$F513&amp;":"&amp;$F513),INDIRECT($F$1&amp;dbP!$D$2&amp;":"&amp;dbP!$D$2),"&gt;="&amp;AL$6,INDIRECT($F$1&amp;dbP!$D$2&amp;":"&amp;dbP!$D$2),"&lt;="&amp;AL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L$6,INDIRECT($F$1&amp;dbP!$D$2&amp;":"&amp;dbP!$D$2),"&lt;="&amp;AL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M513" s="1">
        <f ca="1">SUMIFS(INDIRECT($F$1&amp;$F513&amp;":"&amp;$F513),INDIRECT($F$1&amp;dbP!$D$2&amp;":"&amp;dbP!$D$2),"&gt;="&amp;AM$6,INDIRECT($F$1&amp;dbP!$D$2&amp;":"&amp;dbP!$D$2),"&lt;="&amp;AM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M$6,INDIRECT($F$1&amp;dbP!$D$2&amp;":"&amp;dbP!$D$2),"&lt;="&amp;AM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N513" s="1">
        <f ca="1">SUMIFS(INDIRECT($F$1&amp;$F513&amp;":"&amp;$F513),INDIRECT($F$1&amp;dbP!$D$2&amp;":"&amp;dbP!$D$2),"&gt;="&amp;AN$6,INDIRECT($F$1&amp;dbP!$D$2&amp;":"&amp;dbP!$D$2),"&lt;="&amp;AN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N$6,INDIRECT($F$1&amp;dbP!$D$2&amp;":"&amp;dbP!$D$2),"&lt;="&amp;AN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O513" s="1">
        <f ca="1">SUMIFS(INDIRECT($F$1&amp;$F513&amp;":"&amp;$F513),INDIRECT($F$1&amp;dbP!$D$2&amp;":"&amp;dbP!$D$2),"&gt;="&amp;AO$6,INDIRECT($F$1&amp;dbP!$D$2&amp;":"&amp;dbP!$D$2),"&lt;="&amp;AO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O$6,INDIRECT($F$1&amp;dbP!$D$2&amp;":"&amp;dbP!$D$2),"&lt;="&amp;AO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P513" s="1">
        <f ca="1">SUMIFS(INDIRECT($F$1&amp;$F513&amp;":"&amp;$F513),INDIRECT($F$1&amp;dbP!$D$2&amp;":"&amp;dbP!$D$2),"&gt;="&amp;AP$6,INDIRECT($F$1&amp;dbP!$D$2&amp;":"&amp;dbP!$D$2),"&lt;="&amp;AP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P$6,INDIRECT($F$1&amp;dbP!$D$2&amp;":"&amp;dbP!$D$2),"&lt;="&amp;AP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Q513" s="1">
        <f ca="1">SUMIFS(INDIRECT($F$1&amp;$F513&amp;":"&amp;$F513),INDIRECT($F$1&amp;dbP!$D$2&amp;":"&amp;dbP!$D$2),"&gt;="&amp;AQ$6,INDIRECT($F$1&amp;dbP!$D$2&amp;":"&amp;dbP!$D$2),"&lt;="&amp;AQ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Q$6,INDIRECT($F$1&amp;dbP!$D$2&amp;":"&amp;dbP!$D$2),"&lt;="&amp;AQ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R513" s="1">
        <f ca="1">SUMIFS(INDIRECT($F$1&amp;$F513&amp;":"&amp;$F513),INDIRECT($F$1&amp;dbP!$D$2&amp;":"&amp;dbP!$D$2),"&gt;="&amp;AR$6,INDIRECT($F$1&amp;dbP!$D$2&amp;":"&amp;dbP!$D$2),"&lt;="&amp;AR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R$6,INDIRECT($F$1&amp;dbP!$D$2&amp;":"&amp;dbP!$D$2),"&lt;="&amp;AR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S513" s="1">
        <f ca="1">SUMIFS(INDIRECT($F$1&amp;$F513&amp;":"&amp;$F513),INDIRECT($F$1&amp;dbP!$D$2&amp;":"&amp;dbP!$D$2),"&gt;="&amp;AS$6,INDIRECT($F$1&amp;dbP!$D$2&amp;":"&amp;dbP!$D$2),"&lt;="&amp;AS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S$6,INDIRECT($F$1&amp;dbP!$D$2&amp;":"&amp;dbP!$D$2),"&lt;="&amp;AS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T513" s="1">
        <f ca="1">SUMIFS(INDIRECT($F$1&amp;$F513&amp;":"&amp;$F513),INDIRECT($F$1&amp;dbP!$D$2&amp;":"&amp;dbP!$D$2),"&gt;="&amp;AT$6,INDIRECT($F$1&amp;dbP!$D$2&amp;":"&amp;dbP!$D$2),"&lt;="&amp;AT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T$6,INDIRECT($F$1&amp;dbP!$D$2&amp;":"&amp;dbP!$D$2),"&lt;="&amp;AT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U513" s="1">
        <f ca="1">SUMIFS(INDIRECT($F$1&amp;$F513&amp;":"&amp;$F513),INDIRECT($F$1&amp;dbP!$D$2&amp;":"&amp;dbP!$D$2),"&gt;="&amp;AU$6,INDIRECT($F$1&amp;dbP!$D$2&amp;":"&amp;dbP!$D$2),"&lt;="&amp;AU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U$6,INDIRECT($F$1&amp;dbP!$D$2&amp;":"&amp;dbP!$D$2),"&lt;="&amp;AU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V513" s="1">
        <f ca="1">SUMIFS(INDIRECT($F$1&amp;$F513&amp;":"&amp;$F513),INDIRECT($F$1&amp;dbP!$D$2&amp;":"&amp;dbP!$D$2),"&gt;="&amp;AV$6,INDIRECT($F$1&amp;dbP!$D$2&amp;":"&amp;dbP!$D$2),"&lt;="&amp;A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V$6,INDIRECT($F$1&amp;dbP!$D$2&amp;":"&amp;dbP!$D$2),"&lt;="&amp;AV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W513" s="1">
        <f ca="1">SUMIFS(INDIRECT($F$1&amp;$F513&amp;":"&amp;$F513),INDIRECT($F$1&amp;dbP!$D$2&amp;":"&amp;dbP!$D$2),"&gt;="&amp;AW$6,INDIRECT($F$1&amp;dbP!$D$2&amp;":"&amp;dbP!$D$2),"&lt;="&amp;A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W$6,INDIRECT($F$1&amp;dbP!$D$2&amp;":"&amp;dbP!$D$2),"&lt;="&amp;AW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X513" s="1">
        <f ca="1">SUMIFS(INDIRECT($F$1&amp;$F513&amp;":"&amp;$F513),INDIRECT($F$1&amp;dbP!$D$2&amp;":"&amp;dbP!$D$2),"&gt;="&amp;AX$6,INDIRECT($F$1&amp;dbP!$D$2&amp;":"&amp;dbP!$D$2),"&lt;="&amp;A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X$6,INDIRECT($F$1&amp;dbP!$D$2&amp;":"&amp;dbP!$D$2),"&lt;="&amp;AX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Y513" s="1">
        <f ca="1">SUMIFS(INDIRECT($F$1&amp;$F513&amp;":"&amp;$F513),INDIRECT($F$1&amp;dbP!$D$2&amp;":"&amp;dbP!$D$2),"&gt;="&amp;AY$6,INDIRECT($F$1&amp;dbP!$D$2&amp;":"&amp;dbP!$D$2),"&lt;="&amp;A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Y$6,INDIRECT($F$1&amp;dbP!$D$2&amp;":"&amp;dbP!$D$2),"&lt;="&amp;AY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AZ513" s="1">
        <f ca="1">SUMIFS(INDIRECT($F$1&amp;$F513&amp;":"&amp;$F513),INDIRECT($F$1&amp;dbP!$D$2&amp;":"&amp;dbP!$D$2),"&gt;="&amp;AZ$6,INDIRECT($F$1&amp;dbP!$D$2&amp;":"&amp;dbP!$D$2),"&lt;="&amp;A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AZ$6,INDIRECT($F$1&amp;dbP!$D$2&amp;":"&amp;dbP!$D$2),"&lt;="&amp;AZ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BA513" s="1">
        <f ca="1">SUMIFS(INDIRECT($F$1&amp;$F513&amp;":"&amp;$F513),INDIRECT($F$1&amp;dbP!$D$2&amp;":"&amp;dbP!$D$2),"&gt;="&amp;BA$6,INDIRECT($F$1&amp;dbP!$D$2&amp;":"&amp;dbP!$D$2),"&lt;="&amp;B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BA$6,INDIRECT($F$1&amp;dbP!$D$2&amp;":"&amp;dbP!$D$2),"&lt;="&amp;BA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BB513" s="1">
        <f ca="1">SUMIFS(INDIRECT($F$1&amp;$F513&amp;":"&amp;$F513),INDIRECT($F$1&amp;dbP!$D$2&amp;":"&amp;dbP!$D$2),"&gt;="&amp;BB$6,INDIRECT($F$1&amp;dbP!$D$2&amp;":"&amp;dbP!$D$2),"&lt;="&amp;B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BB$6,INDIRECT($F$1&amp;dbP!$D$2&amp;":"&amp;dbP!$D$2),"&lt;="&amp;BB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BC513" s="1">
        <f ca="1">SUMIFS(INDIRECT($F$1&amp;$F513&amp;":"&amp;$F513),INDIRECT($F$1&amp;dbP!$D$2&amp;":"&amp;dbP!$D$2),"&gt;="&amp;BC$6,INDIRECT($F$1&amp;dbP!$D$2&amp;":"&amp;dbP!$D$2),"&lt;="&amp;B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BC$6,INDIRECT($F$1&amp;dbP!$D$2&amp;":"&amp;dbP!$D$2),"&lt;="&amp;BC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BD513" s="1">
        <f ca="1">SUMIFS(INDIRECT($F$1&amp;$F513&amp;":"&amp;$F513),INDIRECT($F$1&amp;dbP!$D$2&amp;":"&amp;dbP!$D$2),"&gt;="&amp;BD$6,INDIRECT($F$1&amp;dbP!$D$2&amp;":"&amp;dbP!$D$2),"&lt;="&amp;B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BD$6,INDIRECT($F$1&amp;dbP!$D$2&amp;":"&amp;dbP!$D$2),"&lt;="&amp;BD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  <c r="BE513" s="1">
        <f ca="1">SUMIFS(INDIRECT($F$1&amp;$F513&amp;":"&amp;$F513),INDIRECT($F$1&amp;dbP!$D$2&amp;":"&amp;dbP!$D$2),"&gt;="&amp;BE$6,INDIRECT($F$1&amp;dbP!$D$2&amp;":"&amp;dbP!$D$2),"&lt;="&amp;B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"&amp;$I513=$J513),"*",RIGHT($J513,LEN($J513)-4)),INDIRECT($F$1&amp;dbP!$AC$2&amp;":"&amp;dbP!$AC$2),RepP!$J$3)-
SUMIFS(INDIRECT($F$1&amp;$G513&amp;":"&amp;$G513),INDIRECT($F$1&amp;dbP!$D$2&amp;":"&amp;dbP!$D$2),"&gt;="&amp;BE$6,INDIRECT($F$1&amp;dbP!$D$2&amp;":"&amp;dbP!$D$2),"&lt;="&amp;BE$7,INDIRECT($F$1&amp;dbP!$O$2&amp;":"&amp;dbP!$O$2),$H513,INDIRECT($F$1&amp;dbP!$P$2&amp;":"&amp;dbP!$P$2),IF($I513=$J513,"*",$I513),INDIRECT($F$1&amp;dbP!$Q$2&amp;":"&amp;dbP!$Q$2),IF(OR($I513=$J513,"  "&amp;$I513=$J513),"*",RIGHT($J513,LEN($J513)-4)),INDIRECT($F$1&amp;dbP!$AC$2&amp;":"&amp;dbP!$AC$2),RepP!$J$3)</f>
        <v>0</v>
      </c>
    </row>
    <row r="514" spans="2:57" x14ac:dyDescent="0.3">
      <c r="B514" s="1">
        <f>MAX(B$505:B513)+1</f>
        <v>17</v>
      </c>
      <c r="D514" s="1">
        <f ca="1">INDIRECT($B$1&amp;Items!AB$2&amp;$B514)</f>
        <v>0</v>
      </c>
      <c r="F514" s="1" t="str">
        <f ca="1">INDIRECT($B$1&amp;Items!X$2&amp;$B514)</f>
        <v>AA</v>
      </c>
      <c r="G514" s="1" t="str">
        <f ca="1">INDIRECT($B$1&amp;Items!Y$2&amp;$B514)</f>
        <v>AB</v>
      </c>
      <c r="H514" s="13" t="str">
        <f ca="1">INDIRECT($B$1&amp;Items!U$2&amp;$B514)</f>
        <v>Себестоимость продаж</v>
      </c>
      <c r="I514" s="13" t="str">
        <f ca="1">IF(INDIRECT($B$1&amp;Items!V$2&amp;$B514)="",H514,INDIRECT($B$1&amp;Items!V$2&amp;$B514))</f>
        <v>Себестоимость продаж</v>
      </c>
      <c r="J514" s="1" t="str">
        <f ca="1">IF(INDIRECT($B$1&amp;Items!W$2&amp;$B514)="",IF(H514&lt;&gt;I514,"  "&amp;I514,I514),"    "&amp;INDIRECT($B$1&amp;Items!W$2&amp;$B514))</f>
        <v>Себестоимость продаж</v>
      </c>
      <c r="S514" s="1">
        <f ca="1">SUM($U514:INDIRECT(ADDRESS(ROW(),SUMIFS($1:$1,$5:$5,MAX($5:$5)))))</f>
        <v>105868954.81034939</v>
      </c>
      <c r="V514" s="1">
        <f ca="1">SUMIFS(INDIRECT($F$1&amp;$F514&amp;":"&amp;$F514),INDIRECT($F$1&amp;dbP!$D$2&amp;":"&amp;dbP!$D$2),"&gt;="&amp;V$6,INDIRECT($F$1&amp;dbP!$D$2&amp;":"&amp;dbP!$D$2),"&lt;="&amp;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V$6,INDIRECT($F$1&amp;dbP!$D$2&amp;":"&amp;dbP!$D$2),"&lt;="&amp;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V$6,INDIRECT($F$2&amp;SbstP!$D$2&amp;":"&amp;SbstP!$D$2),"&lt;="&amp;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V$6,INDIRECT($F$2&amp;SbstP!$D$2&amp;":"&amp;SbstP!$D$2),"&lt;="&amp;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W514" s="1">
        <f ca="1">SUMIFS(INDIRECT($F$1&amp;$F514&amp;":"&amp;$F514),INDIRECT($F$1&amp;dbP!$D$2&amp;":"&amp;dbP!$D$2),"&gt;="&amp;W$6,INDIRECT($F$1&amp;dbP!$D$2&amp;":"&amp;dbP!$D$2),"&lt;="&amp;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W$6,INDIRECT($F$1&amp;dbP!$D$2&amp;":"&amp;dbP!$D$2),"&lt;="&amp;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W$6,INDIRECT($F$2&amp;SbstP!$D$2&amp;":"&amp;SbstP!$D$2),"&lt;="&amp;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W$6,INDIRECT($F$2&amp;SbstP!$D$2&amp;":"&amp;SbstP!$D$2),"&lt;="&amp;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X514" s="1">
        <f ca="1">SUMIFS(INDIRECT($F$1&amp;$F514&amp;":"&amp;$F514),INDIRECT($F$1&amp;dbP!$D$2&amp;":"&amp;dbP!$D$2),"&gt;="&amp;X$6,INDIRECT($F$1&amp;dbP!$D$2&amp;":"&amp;dbP!$D$2),"&lt;="&amp;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X$6,INDIRECT($F$1&amp;dbP!$D$2&amp;":"&amp;dbP!$D$2),"&lt;="&amp;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X$6,INDIRECT($F$2&amp;SbstP!$D$2&amp;":"&amp;SbstP!$D$2),"&lt;="&amp;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X$6,INDIRECT($F$2&amp;SbstP!$D$2&amp;":"&amp;SbstP!$D$2),"&lt;="&amp;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Y514" s="1">
        <f ca="1">SUMIFS(INDIRECT($F$1&amp;$F514&amp;":"&amp;$F514),INDIRECT($F$1&amp;dbP!$D$2&amp;":"&amp;dbP!$D$2),"&gt;="&amp;Y$6,INDIRECT($F$1&amp;dbP!$D$2&amp;":"&amp;dbP!$D$2),"&lt;="&amp;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Y$6,INDIRECT($F$1&amp;dbP!$D$2&amp;":"&amp;dbP!$D$2),"&lt;="&amp;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Y$6,INDIRECT($F$2&amp;SbstP!$D$2&amp;":"&amp;SbstP!$D$2),"&lt;="&amp;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Y$6,INDIRECT($F$2&amp;SbstP!$D$2&amp;":"&amp;SbstP!$D$2),"&lt;="&amp;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Z514" s="1">
        <f ca="1">SUMIFS(INDIRECT($F$1&amp;$F514&amp;":"&amp;$F514),INDIRECT($F$1&amp;dbP!$D$2&amp;":"&amp;dbP!$D$2),"&gt;="&amp;Z$6,INDIRECT($F$1&amp;dbP!$D$2&amp;":"&amp;dbP!$D$2),"&lt;="&amp;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Z$6,INDIRECT($F$1&amp;dbP!$D$2&amp;":"&amp;dbP!$D$2),"&lt;="&amp;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Z$6,INDIRECT($F$2&amp;SbstP!$D$2&amp;":"&amp;SbstP!$D$2),"&lt;="&amp;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Z$6,INDIRECT($F$2&amp;SbstP!$D$2&amp;":"&amp;SbstP!$D$2),"&lt;="&amp;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14701481.060367756</v>
      </c>
      <c r="AA514" s="1">
        <f ca="1">SUMIFS(INDIRECT($F$1&amp;$F514&amp;":"&amp;$F514),INDIRECT($F$1&amp;dbP!$D$2&amp;":"&amp;dbP!$D$2),"&gt;="&amp;AA$6,INDIRECT($F$1&amp;dbP!$D$2&amp;":"&amp;dbP!$D$2),"&lt;="&amp;A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A$6,INDIRECT($F$1&amp;dbP!$D$2&amp;":"&amp;dbP!$D$2),"&lt;="&amp;A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A$6,INDIRECT($F$2&amp;SbstP!$D$2&amp;":"&amp;SbstP!$D$2),"&lt;="&amp;A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A$6,INDIRECT($F$2&amp;SbstP!$D$2&amp;":"&amp;SbstP!$D$2),"&lt;="&amp;A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29402962.120735511</v>
      </c>
      <c r="AB514" s="1">
        <f ca="1">SUMIFS(INDIRECT($F$1&amp;$F514&amp;":"&amp;$F514),INDIRECT($F$1&amp;dbP!$D$2&amp;":"&amp;dbP!$D$2),"&gt;="&amp;AB$6,INDIRECT($F$1&amp;dbP!$D$2&amp;":"&amp;dbP!$D$2),"&lt;="&amp;A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B$6,INDIRECT($F$1&amp;dbP!$D$2&amp;":"&amp;dbP!$D$2),"&lt;="&amp;A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B$6,INDIRECT($F$2&amp;SbstP!$D$2&amp;":"&amp;SbstP!$D$2),"&lt;="&amp;A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B$6,INDIRECT($F$2&amp;SbstP!$D$2&amp;":"&amp;SbstP!$D$2),"&lt;="&amp;A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7295648.7736097546</v>
      </c>
      <c r="AC514" s="1">
        <f ca="1">SUMIFS(INDIRECT($F$1&amp;$F514&amp;":"&amp;$F514),INDIRECT($F$1&amp;dbP!$D$2&amp;":"&amp;dbP!$D$2),"&gt;="&amp;AC$6,INDIRECT($F$1&amp;dbP!$D$2&amp;":"&amp;dbP!$D$2),"&lt;="&amp;A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C$6,INDIRECT($F$1&amp;dbP!$D$2&amp;":"&amp;dbP!$D$2),"&lt;="&amp;A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C$6,INDIRECT($F$2&amp;SbstP!$D$2&amp;":"&amp;SbstP!$D$2),"&lt;="&amp;A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C$6,INDIRECT($F$2&amp;SbstP!$D$2&amp;":"&amp;SbstP!$D$2),"&lt;="&amp;A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10465436.913343769</v>
      </c>
      <c r="AD514" s="1">
        <f ca="1">SUMIFS(INDIRECT($F$1&amp;$F514&amp;":"&amp;$F514),INDIRECT($F$1&amp;dbP!$D$2&amp;":"&amp;dbP!$D$2),"&gt;="&amp;AD$6,INDIRECT($F$1&amp;dbP!$D$2&amp;":"&amp;dbP!$D$2),"&lt;="&amp;A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D$6,INDIRECT($F$1&amp;dbP!$D$2&amp;":"&amp;dbP!$D$2),"&lt;="&amp;A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D$6,INDIRECT($F$2&amp;SbstP!$D$2&amp;":"&amp;SbstP!$D$2),"&lt;="&amp;A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D$6,INDIRECT($F$2&amp;SbstP!$D$2&amp;":"&amp;SbstP!$D$2),"&lt;="&amp;A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4765768.9122243347</v>
      </c>
      <c r="AE514" s="1">
        <f ca="1">SUMIFS(INDIRECT($F$1&amp;$F514&amp;":"&amp;$F514),INDIRECT($F$1&amp;dbP!$D$2&amp;":"&amp;dbP!$D$2),"&gt;="&amp;AE$6,INDIRECT($F$1&amp;dbP!$D$2&amp;":"&amp;dbP!$D$2),"&lt;="&amp;A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E$6,INDIRECT($F$1&amp;dbP!$D$2&amp;":"&amp;dbP!$D$2),"&lt;="&amp;A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E$6,INDIRECT($F$2&amp;SbstP!$D$2&amp;":"&amp;SbstP!$D$2),"&lt;="&amp;A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E$6,INDIRECT($F$2&amp;SbstP!$D$2&amp;":"&amp;SbstP!$D$2),"&lt;="&amp;A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3126706.6172613241</v>
      </c>
      <c r="AF514" s="1">
        <f ca="1">SUMIFS(INDIRECT($F$1&amp;$F514&amp;":"&amp;$F514),INDIRECT($F$1&amp;dbP!$D$2&amp;":"&amp;dbP!$D$2),"&gt;="&amp;AF$6,INDIRECT($F$1&amp;dbP!$D$2&amp;":"&amp;dbP!$D$2),"&lt;="&amp;AF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F$6,INDIRECT($F$1&amp;dbP!$D$2&amp;":"&amp;dbP!$D$2),"&lt;="&amp;AF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F$6,INDIRECT($F$2&amp;SbstP!$D$2&amp;":"&amp;SbstP!$D$2),"&lt;="&amp;AF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F$6,INDIRECT($F$2&amp;SbstP!$D$2&amp;":"&amp;SbstP!$D$2),"&lt;="&amp;AF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6976957.9422291759</v>
      </c>
      <c r="AG514" s="1">
        <f ca="1">SUMIFS(INDIRECT($F$1&amp;$F514&amp;":"&amp;$F514),INDIRECT($F$1&amp;dbP!$D$2&amp;":"&amp;dbP!$D$2),"&gt;="&amp;AG$6,INDIRECT($F$1&amp;dbP!$D$2&amp;":"&amp;dbP!$D$2),"&lt;="&amp;AG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G$6,INDIRECT($F$1&amp;dbP!$D$2&amp;":"&amp;dbP!$D$2),"&lt;="&amp;AG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G$6,INDIRECT($F$2&amp;SbstP!$D$2&amp;":"&amp;SbstP!$D$2),"&lt;="&amp;AG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G$6,INDIRECT($F$2&amp;SbstP!$D$2&amp;":"&amp;SbstP!$D$2),"&lt;="&amp;AG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7295648.7736097546</v>
      </c>
      <c r="AH514" s="1">
        <f ca="1">SUMIFS(INDIRECT($F$1&amp;$F514&amp;":"&amp;$F514),INDIRECT($F$1&amp;dbP!$D$2&amp;":"&amp;dbP!$D$2),"&gt;="&amp;AH$6,INDIRECT($F$1&amp;dbP!$D$2&amp;":"&amp;dbP!$D$2),"&lt;="&amp;AH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H$6,INDIRECT($F$1&amp;dbP!$D$2&amp;":"&amp;dbP!$D$2),"&lt;="&amp;AH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H$6,INDIRECT($F$2&amp;SbstP!$D$2&amp;":"&amp;SbstP!$D$2),"&lt;="&amp;AH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H$6,INDIRECT($F$2&amp;SbstP!$D$2&amp;":"&amp;SbstP!$D$2),"&lt;="&amp;AH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2084471.0781742162</v>
      </c>
      <c r="AI514" s="1">
        <f ca="1">SUMIFS(INDIRECT($F$1&amp;$F514&amp;":"&amp;$F514),INDIRECT($F$1&amp;dbP!$D$2&amp;":"&amp;dbP!$D$2),"&gt;="&amp;AI$6,INDIRECT($F$1&amp;dbP!$D$2&amp;":"&amp;dbP!$D$2),"&lt;="&amp;AI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I$6,INDIRECT($F$1&amp;dbP!$D$2&amp;":"&amp;dbP!$D$2),"&lt;="&amp;AI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I$6,INDIRECT($F$2&amp;SbstP!$D$2&amp;":"&amp;SbstP!$D$2),"&lt;="&amp;AI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I$6,INDIRECT($F$2&amp;SbstP!$D$2&amp;":"&amp;SbstP!$D$2),"&lt;="&amp;AI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13081796.141679715</v>
      </c>
      <c r="AJ514" s="1">
        <f ca="1">SUMIFS(INDIRECT($F$1&amp;$F514&amp;":"&amp;$F514),INDIRECT($F$1&amp;dbP!$D$2&amp;":"&amp;dbP!$D$2),"&gt;="&amp;AJ$6,INDIRECT($F$1&amp;dbP!$D$2&amp;":"&amp;dbP!$D$2),"&lt;="&amp;AJ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J$6,INDIRECT($F$1&amp;dbP!$D$2&amp;":"&amp;dbP!$D$2),"&lt;="&amp;AJ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J$6,INDIRECT($F$2&amp;SbstP!$D$2&amp;":"&amp;SbstP!$D$2),"&lt;="&amp;AJ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J$6,INDIRECT($F$2&amp;SbstP!$D$2&amp;":"&amp;SbstP!$D$2),"&lt;="&amp;AJ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6672076.4771140702</v>
      </c>
      <c r="AK514" s="1">
        <f ca="1">SUMIFS(INDIRECT($F$1&amp;$F514&amp;":"&amp;$F514),INDIRECT($F$1&amp;dbP!$D$2&amp;":"&amp;dbP!$D$2),"&gt;="&amp;AK$6,INDIRECT($F$1&amp;dbP!$D$2&amp;":"&amp;dbP!$D$2),"&lt;="&amp;AK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K$6,INDIRECT($F$1&amp;dbP!$D$2&amp;":"&amp;dbP!$D$2),"&lt;="&amp;AK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K$6,INDIRECT($F$2&amp;SbstP!$D$2&amp;":"&amp;SbstP!$D$2),"&lt;="&amp;AK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K$6,INDIRECT($F$2&amp;SbstP!$D$2&amp;":"&amp;SbstP!$D$2),"&lt;="&amp;AK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L514" s="1">
        <f ca="1">SUMIFS(INDIRECT($F$1&amp;$F514&amp;":"&amp;$F514),INDIRECT($F$1&amp;dbP!$D$2&amp;":"&amp;dbP!$D$2),"&gt;="&amp;AL$6,INDIRECT($F$1&amp;dbP!$D$2&amp;":"&amp;dbP!$D$2),"&lt;="&amp;AL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L$6,INDIRECT($F$1&amp;dbP!$D$2&amp;":"&amp;dbP!$D$2),"&lt;="&amp;AL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L$6,INDIRECT($F$2&amp;SbstP!$D$2&amp;":"&amp;SbstP!$D$2),"&lt;="&amp;AL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L$6,INDIRECT($F$2&amp;SbstP!$D$2&amp;":"&amp;SbstP!$D$2),"&lt;="&amp;AL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M514" s="1">
        <f ca="1">SUMIFS(INDIRECT($F$1&amp;$F514&amp;":"&amp;$F514),INDIRECT($F$1&amp;dbP!$D$2&amp;":"&amp;dbP!$D$2),"&gt;="&amp;AM$6,INDIRECT($F$1&amp;dbP!$D$2&amp;":"&amp;dbP!$D$2),"&lt;="&amp;AM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M$6,INDIRECT($F$1&amp;dbP!$D$2&amp;":"&amp;dbP!$D$2),"&lt;="&amp;AM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M$6,INDIRECT($F$2&amp;SbstP!$D$2&amp;":"&amp;SbstP!$D$2),"&lt;="&amp;AM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M$6,INDIRECT($F$2&amp;SbstP!$D$2&amp;":"&amp;SbstP!$D$2),"&lt;="&amp;AM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N514" s="1">
        <f ca="1">SUMIFS(INDIRECT($F$1&amp;$F514&amp;":"&amp;$F514),INDIRECT($F$1&amp;dbP!$D$2&amp;":"&amp;dbP!$D$2),"&gt;="&amp;AN$6,INDIRECT($F$1&amp;dbP!$D$2&amp;":"&amp;dbP!$D$2),"&lt;="&amp;AN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N$6,INDIRECT($F$1&amp;dbP!$D$2&amp;":"&amp;dbP!$D$2),"&lt;="&amp;AN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N$6,INDIRECT($F$2&amp;SbstP!$D$2&amp;":"&amp;SbstP!$D$2),"&lt;="&amp;AN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N$6,INDIRECT($F$2&amp;SbstP!$D$2&amp;":"&amp;SbstP!$D$2),"&lt;="&amp;AN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O514" s="1">
        <f ca="1">SUMIFS(INDIRECT($F$1&amp;$F514&amp;":"&amp;$F514),INDIRECT($F$1&amp;dbP!$D$2&amp;":"&amp;dbP!$D$2),"&gt;="&amp;AO$6,INDIRECT($F$1&amp;dbP!$D$2&amp;":"&amp;dbP!$D$2),"&lt;="&amp;AO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O$6,INDIRECT($F$1&amp;dbP!$D$2&amp;":"&amp;dbP!$D$2),"&lt;="&amp;AO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O$6,INDIRECT($F$2&amp;SbstP!$D$2&amp;":"&amp;SbstP!$D$2),"&lt;="&amp;AO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O$6,INDIRECT($F$2&amp;SbstP!$D$2&amp;":"&amp;SbstP!$D$2),"&lt;="&amp;AO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P514" s="1">
        <f ca="1">SUMIFS(INDIRECT($F$1&amp;$F514&amp;":"&amp;$F514),INDIRECT($F$1&amp;dbP!$D$2&amp;":"&amp;dbP!$D$2),"&gt;="&amp;AP$6,INDIRECT($F$1&amp;dbP!$D$2&amp;":"&amp;dbP!$D$2),"&lt;="&amp;AP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P$6,INDIRECT($F$1&amp;dbP!$D$2&amp;":"&amp;dbP!$D$2),"&lt;="&amp;AP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P$6,INDIRECT($F$2&amp;SbstP!$D$2&amp;":"&amp;SbstP!$D$2),"&lt;="&amp;AP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P$6,INDIRECT($F$2&amp;SbstP!$D$2&amp;":"&amp;SbstP!$D$2),"&lt;="&amp;AP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Q514" s="1">
        <f ca="1">SUMIFS(INDIRECT($F$1&amp;$F514&amp;":"&amp;$F514),INDIRECT($F$1&amp;dbP!$D$2&amp;":"&amp;dbP!$D$2),"&gt;="&amp;AQ$6,INDIRECT($F$1&amp;dbP!$D$2&amp;":"&amp;dbP!$D$2),"&lt;="&amp;AQ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Q$6,INDIRECT($F$1&amp;dbP!$D$2&amp;":"&amp;dbP!$D$2),"&lt;="&amp;AQ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Q$6,INDIRECT($F$2&amp;SbstP!$D$2&amp;":"&amp;SbstP!$D$2),"&lt;="&amp;AQ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Q$6,INDIRECT($F$2&amp;SbstP!$D$2&amp;":"&amp;SbstP!$D$2),"&lt;="&amp;AQ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R514" s="1">
        <f ca="1">SUMIFS(INDIRECT($F$1&amp;$F514&amp;":"&amp;$F514),INDIRECT($F$1&amp;dbP!$D$2&amp;":"&amp;dbP!$D$2),"&gt;="&amp;AR$6,INDIRECT($F$1&amp;dbP!$D$2&amp;":"&amp;dbP!$D$2),"&lt;="&amp;AR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R$6,INDIRECT($F$1&amp;dbP!$D$2&amp;":"&amp;dbP!$D$2),"&lt;="&amp;AR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R$6,INDIRECT($F$2&amp;SbstP!$D$2&amp;":"&amp;SbstP!$D$2),"&lt;="&amp;AR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R$6,INDIRECT($F$2&amp;SbstP!$D$2&amp;":"&amp;SbstP!$D$2),"&lt;="&amp;AR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S514" s="1">
        <f ca="1">SUMIFS(INDIRECT($F$1&amp;$F514&amp;":"&amp;$F514),INDIRECT($F$1&amp;dbP!$D$2&amp;":"&amp;dbP!$D$2),"&gt;="&amp;AS$6,INDIRECT($F$1&amp;dbP!$D$2&amp;":"&amp;dbP!$D$2),"&lt;="&amp;AS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S$6,INDIRECT($F$1&amp;dbP!$D$2&amp;":"&amp;dbP!$D$2),"&lt;="&amp;AS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S$6,INDIRECT($F$2&amp;SbstP!$D$2&amp;":"&amp;SbstP!$D$2),"&lt;="&amp;AS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S$6,INDIRECT($F$2&amp;SbstP!$D$2&amp;":"&amp;SbstP!$D$2),"&lt;="&amp;AS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T514" s="1">
        <f ca="1">SUMIFS(INDIRECT($F$1&amp;$F514&amp;":"&amp;$F514),INDIRECT($F$1&amp;dbP!$D$2&amp;":"&amp;dbP!$D$2),"&gt;="&amp;AT$6,INDIRECT($F$1&amp;dbP!$D$2&amp;":"&amp;dbP!$D$2),"&lt;="&amp;AT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T$6,INDIRECT($F$1&amp;dbP!$D$2&amp;":"&amp;dbP!$D$2),"&lt;="&amp;AT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T$6,INDIRECT($F$2&amp;SbstP!$D$2&amp;":"&amp;SbstP!$D$2),"&lt;="&amp;AT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T$6,INDIRECT($F$2&amp;SbstP!$D$2&amp;":"&amp;SbstP!$D$2),"&lt;="&amp;AT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U514" s="1">
        <f ca="1">SUMIFS(INDIRECT($F$1&amp;$F514&amp;":"&amp;$F514),INDIRECT($F$1&amp;dbP!$D$2&amp;":"&amp;dbP!$D$2),"&gt;="&amp;AU$6,INDIRECT($F$1&amp;dbP!$D$2&amp;":"&amp;dbP!$D$2),"&lt;="&amp;AU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U$6,INDIRECT($F$1&amp;dbP!$D$2&amp;":"&amp;dbP!$D$2),"&lt;="&amp;AU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U$6,INDIRECT($F$2&amp;SbstP!$D$2&amp;":"&amp;SbstP!$D$2),"&lt;="&amp;AU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U$6,INDIRECT($F$2&amp;SbstP!$D$2&amp;":"&amp;SbstP!$D$2),"&lt;="&amp;AU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V514" s="1">
        <f ca="1">SUMIFS(INDIRECT($F$1&amp;$F514&amp;":"&amp;$F514),INDIRECT($F$1&amp;dbP!$D$2&amp;":"&amp;dbP!$D$2),"&gt;="&amp;AV$6,INDIRECT($F$1&amp;dbP!$D$2&amp;":"&amp;dbP!$D$2),"&lt;="&amp;A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V$6,INDIRECT($F$1&amp;dbP!$D$2&amp;":"&amp;dbP!$D$2),"&lt;="&amp;AV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V$6,INDIRECT($F$2&amp;SbstP!$D$2&amp;":"&amp;SbstP!$D$2),"&lt;="&amp;A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V$6,INDIRECT($F$2&amp;SbstP!$D$2&amp;":"&amp;SbstP!$D$2),"&lt;="&amp;AV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W514" s="1">
        <f ca="1">SUMIFS(INDIRECT($F$1&amp;$F514&amp;":"&amp;$F514),INDIRECT($F$1&amp;dbP!$D$2&amp;":"&amp;dbP!$D$2),"&gt;="&amp;AW$6,INDIRECT($F$1&amp;dbP!$D$2&amp;":"&amp;dbP!$D$2),"&lt;="&amp;A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W$6,INDIRECT($F$1&amp;dbP!$D$2&amp;":"&amp;dbP!$D$2),"&lt;="&amp;AW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W$6,INDIRECT($F$2&amp;SbstP!$D$2&amp;":"&amp;SbstP!$D$2),"&lt;="&amp;A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W$6,INDIRECT($F$2&amp;SbstP!$D$2&amp;":"&amp;SbstP!$D$2),"&lt;="&amp;AW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X514" s="1">
        <f ca="1">SUMIFS(INDIRECT($F$1&amp;$F514&amp;":"&amp;$F514),INDIRECT($F$1&amp;dbP!$D$2&amp;":"&amp;dbP!$D$2),"&gt;="&amp;AX$6,INDIRECT($F$1&amp;dbP!$D$2&amp;":"&amp;dbP!$D$2),"&lt;="&amp;A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X$6,INDIRECT($F$1&amp;dbP!$D$2&amp;":"&amp;dbP!$D$2),"&lt;="&amp;AX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X$6,INDIRECT($F$2&amp;SbstP!$D$2&amp;":"&amp;SbstP!$D$2),"&lt;="&amp;A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X$6,INDIRECT($F$2&amp;SbstP!$D$2&amp;":"&amp;SbstP!$D$2),"&lt;="&amp;AX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Y514" s="1">
        <f ca="1">SUMIFS(INDIRECT($F$1&amp;$F514&amp;":"&amp;$F514),INDIRECT($F$1&amp;dbP!$D$2&amp;":"&amp;dbP!$D$2),"&gt;="&amp;AY$6,INDIRECT($F$1&amp;dbP!$D$2&amp;":"&amp;dbP!$D$2),"&lt;="&amp;A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Y$6,INDIRECT($F$1&amp;dbP!$D$2&amp;":"&amp;dbP!$D$2),"&lt;="&amp;AY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Y$6,INDIRECT($F$2&amp;SbstP!$D$2&amp;":"&amp;SbstP!$D$2),"&lt;="&amp;A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Y$6,INDIRECT($F$2&amp;SbstP!$D$2&amp;":"&amp;SbstP!$D$2),"&lt;="&amp;AY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AZ514" s="1">
        <f ca="1">SUMIFS(INDIRECT($F$1&amp;$F514&amp;":"&amp;$F514),INDIRECT($F$1&amp;dbP!$D$2&amp;":"&amp;dbP!$D$2),"&gt;="&amp;AZ$6,INDIRECT($F$1&amp;dbP!$D$2&amp;":"&amp;dbP!$D$2),"&lt;="&amp;A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AZ$6,INDIRECT($F$1&amp;dbP!$D$2&amp;":"&amp;dbP!$D$2),"&lt;="&amp;AZ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AZ$6,INDIRECT($F$2&amp;SbstP!$D$2&amp;":"&amp;SbstP!$D$2),"&lt;="&amp;A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AZ$6,INDIRECT($F$2&amp;SbstP!$D$2&amp;":"&amp;SbstP!$D$2),"&lt;="&amp;AZ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A514" s="1">
        <f ca="1">SUMIFS(INDIRECT($F$1&amp;$F514&amp;":"&amp;$F514),INDIRECT($F$1&amp;dbP!$D$2&amp;":"&amp;dbP!$D$2),"&gt;="&amp;BA$6,INDIRECT($F$1&amp;dbP!$D$2&amp;":"&amp;dbP!$D$2),"&lt;="&amp;B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BA$6,INDIRECT($F$1&amp;dbP!$D$2&amp;":"&amp;dbP!$D$2),"&lt;="&amp;BA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A$6,INDIRECT($F$2&amp;SbstP!$D$2&amp;":"&amp;SbstP!$D$2),"&lt;="&amp;B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BA$6,INDIRECT($F$2&amp;SbstP!$D$2&amp;":"&amp;SbstP!$D$2),"&lt;="&amp;BA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B514" s="1">
        <f ca="1">SUMIFS(INDIRECT($F$1&amp;$F514&amp;":"&amp;$F514),INDIRECT($F$1&amp;dbP!$D$2&amp;":"&amp;dbP!$D$2),"&gt;="&amp;BB$6,INDIRECT($F$1&amp;dbP!$D$2&amp;":"&amp;dbP!$D$2),"&lt;="&amp;B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BB$6,INDIRECT($F$1&amp;dbP!$D$2&amp;":"&amp;dbP!$D$2),"&lt;="&amp;BB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B$6,INDIRECT($F$2&amp;SbstP!$D$2&amp;":"&amp;SbstP!$D$2),"&lt;="&amp;B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BB$6,INDIRECT($F$2&amp;SbstP!$D$2&amp;":"&amp;SbstP!$D$2),"&lt;="&amp;BB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C514" s="1">
        <f ca="1">SUMIFS(INDIRECT($F$1&amp;$F514&amp;":"&amp;$F514),INDIRECT($F$1&amp;dbP!$D$2&amp;":"&amp;dbP!$D$2),"&gt;="&amp;BC$6,INDIRECT($F$1&amp;dbP!$D$2&amp;":"&amp;dbP!$D$2),"&lt;="&amp;B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BC$6,INDIRECT($F$1&amp;dbP!$D$2&amp;":"&amp;dbP!$D$2),"&lt;="&amp;BC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C$6,INDIRECT($F$2&amp;SbstP!$D$2&amp;":"&amp;SbstP!$D$2),"&lt;="&amp;B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BC$6,INDIRECT($F$2&amp;SbstP!$D$2&amp;":"&amp;SbstP!$D$2),"&lt;="&amp;BC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D514" s="1">
        <f ca="1">SUMIFS(INDIRECT($F$1&amp;$F514&amp;":"&amp;$F514),INDIRECT($F$1&amp;dbP!$D$2&amp;":"&amp;dbP!$D$2),"&gt;="&amp;BD$6,INDIRECT($F$1&amp;dbP!$D$2&amp;":"&amp;dbP!$D$2),"&lt;="&amp;B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BD$6,INDIRECT($F$1&amp;dbP!$D$2&amp;":"&amp;dbP!$D$2),"&lt;="&amp;BD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D$6,INDIRECT($F$2&amp;SbstP!$D$2&amp;":"&amp;SbstP!$D$2),"&lt;="&amp;B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BD$6,INDIRECT($F$2&amp;SbstP!$D$2&amp;":"&amp;SbstP!$D$2),"&lt;="&amp;BD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  <c r="BE514" s="1">
        <f ca="1">SUMIFS(INDIRECT($F$1&amp;$F514&amp;":"&amp;$F514),INDIRECT($F$1&amp;dbP!$D$2&amp;":"&amp;dbP!$D$2),"&gt;="&amp;BE$6,INDIRECT($F$1&amp;dbP!$D$2&amp;":"&amp;dbP!$D$2),"&lt;="&amp;B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"&amp;$I514=$J514),"*",RIGHT($J514,LEN($J514)-4)),INDIRECT($F$1&amp;dbP!$AC$2&amp;":"&amp;dbP!$AC$2),RepP!$J$3)-
SUMIFS(INDIRECT($F$1&amp;$G514&amp;":"&amp;$G514),INDIRECT($F$1&amp;dbP!$D$2&amp;":"&amp;dbP!$D$2),"&gt;="&amp;BE$6,INDIRECT($F$1&amp;dbP!$D$2&amp;":"&amp;dbP!$D$2),"&lt;="&amp;BE$7,INDIRECT($F$1&amp;dbP!$O$2&amp;":"&amp;dbP!$O$2),$H514,INDIRECT($F$1&amp;dbP!$P$2&amp;":"&amp;dbP!$P$2),IF($I514=$J514,"*",$I514),INDIRECT($F$1&amp;dbP!$Q$2&amp;":"&amp;dbP!$Q$2),IF(OR($I514=$J514,"  "&amp;$I514=$J514),"*",RIGHT($J514,LEN($J514)-4)),INDIRECT($F$1&amp;dbP!$AC$2&amp;":"&amp;dbP!$AC$2),RepP!$J$3)+
SUMIFS(INDIRECT($F$2&amp;$F514&amp;":"&amp;$F514),INDIRECT($F$2&amp;SbstP!$D$2&amp;":"&amp;SbstP!$D$2),"&gt;="&amp;BE$6,INDIRECT($F$2&amp;SbstP!$D$2&amp;":"&amp;SbstP!$D$2),"&lt;="&amp;B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"&amp;$I514=$J514),"*",RIGHT($J514,LEN($J514)-4)),INDIRECT($F$2&amp;SbstP!$AC$2&amp;":"&amp;SbstP!$AC$2),RepP!$J$3)-
SUMIFS(INDIRECT($F$2&amp;$G514&amp;":"&amp;$G514),INDIRECT($F$2&amp;SbstP!$D$2&amp;":"&amp;SbstP!$D$2),"&gt;="&amp;BE$6,INDIRECT($F$2&amp;SbstP!$D$2&amp;":"&amp;SbstP!$D$2),"&lt;="&amp;BE$7,INDIRECT($F$2&amp;SbstP!$O$2&amp;":"&amp;SbstP!$O$2),$H514,INDIRECT($F$2&amp;SbstP!$P$2&amp;":"&amp;SbstP!$P$2),IF($I514=$J514,"*",$I514),INDIRECT($F$2&amp;SbstP!$Q$2&amp;":"&amp;SbstP!$Q$2),IF(OR($I514=$J514,"  "&amp;$I514=$J514),"*",RIGHT($J514,LEN($J514)-4)),INDIRECT($F$2&amp;SbstP!$AC$2&amp;":"&amp;SbstP!$AC$2),RepP!$J$3)</f>
        <v>0</v>
      </c>
    </row>
    <row r="515" spans="2:57" x14ac:dyDescent="0.3">
      <c r="B515" s="1">
        <f>MAX(B$505:B514)+1</f>
        <v>18</v>
      </c>
      <c r="D515" s="1">
        <f ca="1">INDIRECT($B$1&amp;Items!AB$2&amp;$B515)</f>
        <v>0</v>
      </c>
      <c r="F515" s="1" t="str">
        <f ca="1">INDIRECT($B$1&amp;Items!X$2&amp;$B515)</f>
        <v>AA</v>
      </c>
      <c r="G515" s="1" t="str">
        <f ca="1">INDIRECT($B$1&amp;Items!Y$2&amp;$B515)</f>
        <v>AB</v>
      </c>
      <c r="H515" s="13" t="str">
        <f ca="1">INDIRECT($B$1&amp;Items!U$2&amp;$B515)</f>
        <v>Себестоимость продаж</v>
      </c>
      <c r="I515" s="13" t="str">
        <f ca="1">IF(INDIRECT($B$1&amp;Items!V$2&amp;$B515)="",H515,INDIRECT($B$1&amp;Items!V$2&amp;$B515))</f>
        <v>Затраты этапа-1 бизнес-процесса</v>
      </c>
      <c r="J515" s="1" t="str">
        <f ca="1">IF(INDIRECT($B$1&amp;Items!W$2&amp;$B515)="",IF(H515&lt;&gt;I515,"  "&amp;I515,I515),"    "&amp;INDIRECT($B$1&amp;Items!W$2&amp;$B515))</f>
        <v xml:space="preserve">  Затраты этапа-1 бизнес-процесса</v>
      </c>
      <c r="S515" s="1">
        <f ca="1">SUM($U515:INDIRECT(ADDRESS(ROW(),SUMIFS($1:$1,$5:$5,MAX($5:$5)))))</f>
        <v>23403353.394634396</v>
      </c>
      <c r="V515" s="1">
        <f ca="1">SUMIFS(INDIRECT($F$1&amp;$F515&amp;":"&amp;$F515),INDIRECT($F$1&amp;dbP!$D$2&amp;":"&amp;dbP!$D$2),"&gt;="&amp;V$6,INDIRECT($F$1&amp;dbP!$D$2&amp;":"&amp;dbP!$D$2),"&lt;="&amp;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V$6,INDIRECT($F$1&amp;dbP!$D$2&amp;":"&amp;dbP!$D$2),"&lt;="&amp;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V$6,INDIRECT($F$2&amp;SbstP!$D$2&amp;":"&amp;SbstP!$D$2),"&lt;="&amp;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V$6,INDIRECT($F$2&amp;SbstP!$D$2&amp;":"&amp;SbstP!$D$2),"&lt;="&amp;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W515" s="1">
        <f ca="1">SUMIFS(INDIRECT($F$1&amp;$F515&amp;":"&amp;$F515),INDIRECT($F$1&amp;dbP!$D$2&amp;":"&amp;dbP!$D$2),"&gt;="&amp;W$6,INDIRECT($F$1&amp;dbP!$D$2&amp;":"&amp;dbP!$D$2),"&lt;="&amp;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W$6,INDIRECT($F$1&amp;dbP!$D$2&amp;":"&amp;dbP!$D$2),"&lt;="&amp;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W$6,INDIRECT($F$2&amp;SbstP!$D$2&amp;":"&amp;SbstP!$D$2),"&lt;="&amp;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W$6,INDIRECT($F$2&amp;SbstP!$D$2&amp;":"&amp;SbstP!$D$2),"&lt;="&amp;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X515" s="1">
        <f ca="1">SUMIFS(INDIRECT($F$1&amp;$F515&amp;":"&amp;$F515),INDIRECT($F$1&amp;dbP!$D$2&amp;":"&amp;dbP!$D$2),"&gt;="&amp;X$6,INDIRECT($F$1&amp;dbP!$D$2&amp;":"&amp;dbP!$D$2),"&lt;="&amp;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X$6,INDIRECT($F$1&amp;dbP!$D$2&amp;":"&amp;dbP!$D$2),"&lt;="&amp;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X$6,INDIRECT($F$2&amp;SbstP!$D$2&amp;":"&amp;SbstP!$D$2),"&lt;="&amp;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X$6,INDIRECT($F$2&amp;SbstP!$D$2&amp;":"&amp;SbstP!$D$2),"&lt;="&amp;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Y515" s="1">
        <f ca="1">SUMIFS(INDIRECT($F$1&amp;$F515&amp;":"&amp;$F515),INDIRECT($F$1&amp;dbP!$D$2&amp;":"&amp;dbP!$D$2),"&gt;="&amp;Y$6,INDIRECT($F$1&amp;dbP!$D$2&amp;":"&amp;dbP!$D$2),"&lt;="&amp;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Y$6,INDIRECT($F$1&amp;dbP!$D$2&amp;":"&amp;dbP!$D$2),"&lt;="&amp;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Y$6,INDIRECT($F$2&amp;SbstP!$D$2&amp;":"&amp;SbstP!$D$2),"&lt;="&amp;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Y$6,INDIRECT($F$2&amp;SbstP!$D$2&amp;":"&amp;SbstP!$D$2),"&lt;="&amp;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Z515" s="1">
        <f ca="1">SUMIFS(INDIRECT($F$1&amp;$F515&amp;":"&amp;$F515),INDIRECT($F$1&amp;dbP!$D$2&amp;":"&amp;dbP!$D$2),"&gt;="&amp;Z$6,INDIRECT($F$1&amp;dbP!$D$2&amp;":"&amp;dbP!$D$2),"&lt;="&amp;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Z$6,INDIRECT($F$1&amp;dbP!$D$2&amp;":"&amp;dbP!$D$2),"&lt;="&amp;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Z$6,INDIRECT($F$2&amp;SbstP!$D$2&amp;":"&amp;SbstP!$D$2),"&lt;="&amp;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Z$6,INDIRECT($F$2&amp;SbstP!$D$2&amp;":"&amp;SbstP!$D$2),"&lt;="&amp;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3125369.5049999999</v>
      </c>
      <c r="AA515" s="1">
        <f ca="1">SUMIFS(INDIRECT($F$1&amp;$F515&amp;":"&amp;$F515),INDIRECT($F$1&amp;dbP!$D$2&amp;":"&amp;dbP!$D$2),"&gt;="&amp;AA$6,INDIRECT($F$1&amp;dbP!$D$2&amp;":"&amp;dbP!$D$2),"&lt;="&amp;A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A$6,INDIRECT($F$1&amp;dbP!$D$2&amp;":"&amp;dbP!$D$2),"&lt;="&amp;A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A$6,INDIRECT($F$2&amp;SbstP!$D$2&amp;":"&amp;SbstP!$D$2),"&lt;="&amp;A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A$6,INDIRECT($F$2&amp;SbstP!$D$2&amp;":"&amp;SbstP!$D$2),"&lt;="&amp;A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6250739.0099999998</v>
      </c>
      <c r="AB515" s="1">
        <f ca="1">SUMIFS(INDIRECT($F$1&amp;$F515&amp;":"&amp;$F515),INDIRECT($F$1&amp;dbP!$D$2&amp;":"&amp;dbP!$D$2),"&gt;="&amp;AB$6,INDIRECT($F$1&amp;dbP!$D$2&amp;":"&amp;dbP!$D$2),"&lt;="&amp;A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B$6,INDIRECT($F$1&amp;dbP!$D$2&amp;":"&amp;dbP!$D$2),"&lt;="&amp;A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B$6,INDIRECT($F$2&amp;SbstP!$D$2&amp;":"&amp;SbstP!$D$2),"&lt;="&amp;A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B$6,INDIRECT($F$2&amp;SbstP!$D$2&amp;":"&amp;SbstP!$D$2),"&lt;="&amp;A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1221192.6892663958</v>
      </c>
      <c r="AC515" s="1">
        <f ca="1">SUMIFS(INDIRECT($F$1&amp;$F515&amp;":"&amp;$F515),INDIRECT($F$1&amp;dbP!$D$2&amp;":"&amp;dbP!$D$2),"&gt;="&amp;AC$6,INDIRECT($F$1&amp;dbP!$D$2&amp;":"&amp;dbP!$D$2),"&lt;="&amp;A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C$6,INDIRECT($F$1&amp;dbP!$D$2&amp;":"&amp;dbP!$D$2),"&lt;="&amp;A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C$6,INDIRECT($F$2&amp;SbstP!$D$2&amp;":"&amp;SbstP!$D$2),"&lt;="&amp;A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C$6,INDIRECT($F$2&amp;SbstP!$D$2&amp;":"&amp;SbstP!$D$2),"&lt;="&amp;A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2654647.0318497298</v>
      </c>
      <c r="AD515" s="1">
        <f ca="1">SUMIFS(INDIRECT($F$1&amp;$F515&amp;":"&amp;$F515),INDIRECT($F$1&amp;dbP!$D$2&amp;":"&amp;dbP!$D$2),"&gt;="&amp;AD$6,INDIRECT($F$1&amp;dbP!$D$2&amp;":"&amp;dbP!$D$2),"&lt;="&amp;A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D$6,INDIRECT($F$1&amp;dbP!$D$2&amp;":"&amp;dbP!$D$2),"&lt;="&amp;A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D$6,INDIRECT($F$2&amp;SbstP!$D$2&amp;":"&amp;SbstP!$D$2),"&lt;="&amp;A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D$6,INDIRECT($F$2&amp;SbstP!$D$2&amp;":"&amp;SbstP!$D$2),"&lt;="&amp;A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1237441.041336148</v>
      </c>
      <c r="AE515" s="1">
        <f ca="1">SUMIFS(INDIRECT($F$1&amp;$F515&amp;":"&amp;$F515),INDIRECT($F$1&amp;dbP!$D$2&amp;":"&amp;dbP!$D$2),"&gt;="&amp;AE$6,INDIRECT($F$1&amp;dbP!$D$2&amp;":"&amp;dbP!$D$2),"&lt;="&amp;A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E$6,INDIRECT($F$1&amp;dbP!$D$2&amp;":"&amp;dbP!$D$2),"&lt;="&amp;A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E$6,INDIRECT($F$2&amp;SbstP!$D$2&amp;":"&amp;SbstP!$D$2),"&lt;="&amp;A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E$6,INDIRECT($F$2&amp;SbstP!$D$2&amp;":"&amp;SbstP!$D$2),"&lt;="&amp;A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523368.2953998837</v>
      </c>
      <c r="AF515" s="1">
        <f ca="1">SUMIFS(INDIRECT($F$1&amp;$F515&amp;":"&amp;$F515),INDIRECT($F$1&amp;dbP!$D$2&amp;":"&amp;dbP!$D$2),"&gt;="&amp;AF$6,INDIRECT($F$1&amp;dbP!$D$2&amp;":"&amp;dbP!$D$2),"&lt;="&amp;AF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F$6,INDIRECT($F$1&amp;dbP!$D$2&amp;":"&amp;dbP!$D$2),"&lt;="&amp;AF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F$6,INDIRECT($F$2&amp;SbstP!$D$2&amp;":"&amp;SbstP!$D$2),"&lt;="&amp;AF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F$6,INDIRECT($F$2&amp;SbstP!$D$2&amp;":"&amp;SbstP!$D$2),"&lt;="&amp;AF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1769764.6878998203</v>
      </c>
      <c r="AG515" s="1">
        <f ca="1">SUMIFS(INDIRECT($F$1&amp;$F515&amp;":"&amp;$F515),INDIRECT($F$1&amp;dbP!$D$2&amp;":"&amp;dbP!$D$2),"&gt;="&amp;AG$6,INDIRECT($F$1&amp;dbP!$D$2&amp;":"&amp;dbP!$D$2),"&lt;="&amp;AG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G$6,INDIRECT($F$1&amp;dbP!$D$2&amp;":"&amp;dbP!$D$2),"&lt;="&amp;AG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G$6,INDIRECT($F$2&amp;SbstP!$D$2&amp;":"&amp;SbstP!$D$2),"&lt;="&amp;AG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G$6,INDIRECT($F$2&amp;SbstP!$D$2&amp;":"&amp;SbstP!$D$2),"&lt;="&amp;AG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1221192.6892663958</v>
      </c>
      <c r="AH515" s="1">
        <f ca="1">SUMIFS(INDIRECT($F$1&amp;$F515&amp;":"&amp;$F515),INDIRECT($F$1&amp;dbP!$D$2&amp;":"&amp;dbP!$D$2),"&gt;="&amp;AH$6,INDIRECT($F$1&amp;dbP!$D$2&amp;":"&amp;dbP!$D$2),"&lt;="&amp;AH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H$6,INDIRECT($F$1&amp;dbP!$D$2&amp;":"&amp;dbP!$D$2),"&lt;="&amp;AH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H$6,INDIRECT($F$2&amp;SbstP!$D$2&amp;":"&amp;SbstP!$D$2),"&lt;="&amp;AH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H$6,INDIRECT($F$2&amp;SbstP!$D$2&amp;":"&amp;SbstP!$D$2),"&lt;="&amp;AH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348912.19693325594</v>
      </c>
      <c r="AI515" s="1">
        <f ca="1">SUMIFS(INDIRECT($F$1&amp;$F515&amp;":"&amp;$F515),INDIRECT($F$1&amp;dbP!$D$2&amp;":"&amp;dbP!$D$2),"&gt;="&amp;AI$6,INDIRECT($F$1&amp;dbP!$D$2&amp;":"&amp;dbP!$D$2),"&lt;="&amp;AI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I$6,INDIRECT($F$1&amp;dbP!$D$2&amp;":"&amp;dbP!$D$2),"&lt;="&amp;AI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I$6,INDIRECT($F$2&amp;SbstP!$D$2&amp;":"&amp;SbstP!$D$2),"&lt;="&amp;AI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I$6,INDIRECT($F$2&amp;SbstP!$D$2&amp;":"&amp;SbstP!$D$2),"&lt;="&amp;AI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3318308.7898121634</v>
      </c>
      <c r="AJ515" s="1">
        <f ca="1">SUMIFS(INDIRECT($F$1&amp;$F515&amp;":"&amp;$F515),INDIRECT($F$1&amp;dbP!$D$2&amp;":"&amp;dbP!$D$2),"&gt;="&amp;AJ$6,INDIRECT($F$1&amp;dbP!$D$2&amp;":"&amp;dbP!$D$2),"&lt;="&amp;AJ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J$6,INDIRECT($F$1&amp;dbP!$D$2&amp;":"&amp;dbP!$D$2),"&lt;="&amp;AJ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J$6,INDIRECT($F$2&amp;SbstP!$D$2&amp;":"&amp;SbstP!$D$2),"&lt;="&amp;AJ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J$6,INDIRECT($F$2&amp;SbstP!$D$2&amp;":"&amp;SbstP!$D$2),"&lt;="&amp;AJ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1732417.4578706068</v>
      </c>
      <c r="AK515" s="1">
        <f ca="1">SUMIFS(INDIRECT($F$1&amp;$F515&amp;":"&amp;$F515),INDIRECT($F$1&amp;dbP!$D$2&amp;":"&amp;dbP!$D$2),"&gt;="&amp;AK$6,INDIRECT($F$1&amp;dbP!$D$2&amp;":"&amp;dbP!$D$2),"&lt;="&amp;AK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K$6,INDIRECT($F$1&amp;dbP!$D$2&amp;":"&amp;dbP!$D$2),"&lt;="&amp;AK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K$6,INDIRECT($F$2&amp;SbstP!$D$2&amp;":"&amp;SbstP!$D$2),"&lt;="&amp;AK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K$6,INDIRECT($F$2&amp;SbstP!$D$2&amp;":"&amp;SbstP!$D$2),"&lt;="&amp;AK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L515" s="1">
        <f ca="1">SUMIFS(INDIRECT($F$1&amp;$F515&amp;":"&amp;$F515),INDIRECT($F$1&amp;dbP!$D$2&amp;":"&amp;dbP!$D$2),"&gt;="&amp;AL$6,INDIRECT($F$1&amp;dbP!$D$2&amp;":"&amp;dbP!$D$2),"&lt;="&amp;AL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L$6,INDIRECT($F$1&amp;dbP!$D$2&amp;":"&amp;dbP!$D$2),"&lt;="&amp;AL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L$6,INDIRECT($F$2&amp;SbstP!$D$2&amp;":"&amp;SbstP!$D$2),"&lt;="&amp;AL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L$6,INDIRECT($F$2&amp;SbstP!$D$2&amp;":"&amp;SbstP!$D$2),"&lt;="&amp;AL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M515" s="1">
        <f ca="1">SUMIFS(INDIRECT($F$1&amp;$F515&amp;":"&amp;$F515),INDIRECT($F$1&amp;dbP!$D$2&amp;":"&amp;dbP!$D$2),"&gt;="&amp;AM$6,INDIRECT($F$1&amp;dbP!$D$2&amp;":"&amp;dbP!$D$2),"&lt;="&amp;AM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M$6,INDIRECT($F$1&amp;dbP!$D$2&amp;":"&amp;dbP!$D$2),"&lt;="&amp;AM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M$6,INDIRECT($F$2&amp;SbstP!$D$2&amp;":"&amp;SbstP!$D$2),"&lt;="&amp;AM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M$6,INDIRECT($F$2&amp;SbstP!$D$2&amp;":"&amp;SbstP!$D$2),"&lt;="&amp;AM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N515" s="1">
        <f ca="1">SUMIFS(INDIRECT($F$1&amp;$F515&amp;":"&amp;$F515),INDIRECT($F$1&amp;dbP!$D$2&amp;":"&amp;dbP!$D$2),"&gt;="&amp;AN$6,INDIRECT($F$1&amp;dbP!$D$2&amp;":"&amp;dbP!$D$2),"&lt;="&amp;AN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N$6,INDIRECT($F$1&amp;dbP!$D$2&amp;":"&amp;dbP!$D$2),"&lt;="&amp;AN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N$6,INDIRECT($F$2&amp;SbstP!$D$2&amp;":"&amp;SbstP!$D$2),"&lt;="&amp;AN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N$6,INDIRECT($F$2&amp;SbstP!$D$2&amp;":"&amp;SbstP!$D$2),"&lt;="&amp;AN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O515" s="1">
        <f ca="1">SUMIFS(INDIRECT($F$1&amp;$F515&amp;":"&amp;$F515),INDIRECT($F$1&amp;dbP!$D$2&amp;":"&amp;dbP!$D$2),"&gt;="&amp;AO$6,INDIRECT($F$1&amp;dbP!$D$2&amp;":"&amp;dbP!$D$2),"&lt;="&amp;AO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O$6,INDIRECT($F$1&amp;dbP!$D$2&amp;":"&amp;dbP!$D$2),"&lt;="&amp;AO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O$6,INDIRECT($F$2&amp;SbstP!$D$2&amp;":"&amp;SbstP!$D$2),"&lt;="&amp;AO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O$6,INDIRECT($F$2&amp;SbstP!$D$2&amp;":"&amp;SbstP!$D$2),"&lt;="&amp;AO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P515" s="1">
        <f ca="1">SUMIFS(INDIRECT($F$1&amp;$F515&amp;":"&amp;$F515),INDIRECT($F$1&amp;dbP!$D$2&amp;":"&amp;dbP!$D$2),"&gt;="&amp;AP$6,INDIRECT($F$1&amp;dbP!$D$2&amp;":"&amp;dbP!$D$2),"&lt;="&amp;AP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P$6,INDIRECT($F$1&amp;dbP!$D$2&amp;":"&amp;dbP!$D$2),"&lt;="&amp;AP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P$6,INDIRECT($F$2&amp;SbstP!$D$2&amp;":"&amp;SbstP!$D$2),"&lt;="&amp;AP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P$6,INDIRECT($F$2&amp;SbstP!$D$2&amp;":"&amp;SbstP!$D$2),"&lt;="&amp;AP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Q515" s="1">
        <f ca="1">SUMIFS(INDIRECT($F$1&amp;$F515&amp;":"&amp;$F515),INDIRECT($F$1&amp;dbP!$D$2&amp;":"&amp;dbP!$D$2),"&gt;="&amp;AQ$6,INDIRECT($F$1&amp;dbP!$D$2&amp;":"&amp;dbP!$D$2),"&lt;="&amp;AQ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Q$6,INDIRECT($F$1&amp;dbP!$D$2&amp;":"&amp;dbP!$D$2),"&lt;="&amp;AQ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Q$6,INDIRECT($F$2&amp;SbstP!$D$2&amp;":"&amp;SbstP!$D$2),"&lt;="&amp;AQ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Q$6,INDIRECT($F$2&amp;SbstP!$D$2&amp;":"&amp;SbstP!$D$2),"&lt;="&amp;AQ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R515" s="1">
        <f ca="1">SUMIFS(INDIRECT($F$1&amp;$F515&amp;":"&amp;$F515),INDIRECT($F$1&amp;dbP!$D$2&amp;":"&amp;dbP!$D$2),"&gt;="&amp;AR$6,INDIRECT($F$1&amp;dbP!$D$2&amp;":"&amp;dbP!$D$2),"&lt;="&amp;AR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R$6,INDIRECT($F$1&amp;dbP!$D$2&amp;":"&amp;dbP!$D$2),"&lt;="&amp;AR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R$6,INDIRECT($F$2&amp;SbstP!$D$2&amp;":"&amp;SbstP!$D$2),"&lt;="&amp;AR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R$6,INDIRECT($F$2&amp;SbstP!$D$2&amp;":"&amp;SbstP!$D$2),"&lt;="&amp;AR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S515" s="1">
        <f ca="1">SUMIFS(INDIRECT($F$1&amp;$F515&amp;":"&amp;$F515),INDIRECT($F$1&amp;dbP!$D$2&amp;":"&amp;dbP!$D$2),"&gt;="&amp;AS$6,INDIRECT($F$1&amp;dbP!$D$2&amp;":"&amp;dbP!$D$2),"&lt;="&amp;AS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S$6,INDIRECT($F$1&amp;dbP!$D$2&amp;":"&amp;dbP!$D$2),"&lt;="&amp;AS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S$6,INDIRECT($F$2&amp;SbstP!$D$2&amp;":"&amp;SbstP!$D$2),"&lt;="&amp;AS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S$6,INDIRECT($F$2&amp;SbstP!$D$2&amp;":"&amp;SbstP!$D$2),"&lt;="&amp;AS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T515" s="1">
        <f ca="1">SUMIFS(INDIRECT($F$1&amp;$F515&amp;":"&amp;$F515),INDIRECT($F$1&amp;dbP!$D$2&amp;":"&amp;dbP!$D$2),"&gt;="&amp;AT$6,INDIRECT($F$1&amp;dbP!$D$2&amp;":"&amp;dbP!$D$2),"&lt;="&amp;AT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T$6,INDIRECT($F$1&amp;dbP!$D$2&amp;":"&amp;dbP!$D$2),"&lt;="&amp;AT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T$6,INDIRECT($F$2&amp;SbstP!$D$2&amp;":"&amp;SbstP!$D$2),"&lt;="&amp;AT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T$6,INDIRECT($F$2&amp;SbstP!$D$2&amp;":"&amp;SbstP!$D$2),"&lt;="&amp;AT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U515" s="1">
        <f ca="1">SUMIFS(INDIRECT($F$1&amp;$F515&amp;":"&amp;$F515),INDIRECT($F$1&amp;dbP!$D$2&amp;":"&amp;dbP!$D$2),"&gt;="&amp;AU$6,INDIRECT($F$1&amp;dbP!$D$2&amp;":"&amp;dbP!$D$2),"&lt;="&amp;AU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U$6,INDIRECT($F$1&amp;dbP!$D$2&amp;":"&amp;dbP!$D$2),"&lt;="&amp;AU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U$6,INDIRECT($F$2&amp;SbstP!$D$2&amp;":"&amp;SbstP!$D$2),"&lt;="&amp;AU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U$6,INDIRECT($F$2&amp;SbstP!$D$2&amp;":"&amp;SbstP!$D$2),"&lt;="&amp;AU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V515" s="1">
        <f ca="1">SUMIFS(INDIRECT($F$1&amp;$F515&amp;":"&amp;$F515),INDIRECT($F$1&amp;dbP!$D$2&amp;":"&amp;dbP!$D$2),"&gt;="&amp;AV$6,INDIRECT($F$1&amp;dbP!$D$2&amp;":"&amp;dbP!$D$2),"&lt;="&amp;A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V$6,INDIRECT($F$1&amp;dbP!$D$2&amp;":"&amp;dbP!$D$2),"&lt;="&amp;AV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V$6,INDIRECT($F$2&amp;SbstP!$D$2&amp;":"&amp;SbstP!$D$2),"&lt;="&amp;A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V$6,INDIRECT($F$2&amp;SbstP!$D$2&amp;":"&amp;SbstP!$D$2),"&lt;="&amp;AV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W515" s="1">
        <f ca="1">SUMIFS(INDIRECT($F$1&amp;$F515&amp;":"&amp;$F515),INDIRECT($F$1&amp;dbP!$D$2&amp;":"&amp;dbP!$D$2),"&gt;="&amp;AW$6,INDIRECT($F$1&amp;dbP!$D$2&amp;":"&amp;dbP!$D$2),"&lt;="&amp;A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W$6,INDIRECT($F$1&amp;dbP!$D$2&amp;":"&amp;dbP!$D$2),"&lt;="&amp;AW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W$6,INDIRECT($F$2&amp;SbstP!$D$2&amp;":"&amp;SbstP!$D$2),"&lt;="&amp;A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W$6,INDIRECT($F$2&amp;SbstP!$D$2&amp;":"&amp;SbstP!$D$2),"&lt;="&amp;AW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X515" s="1">
        <f ca="1">SUMIFS(INDIRECT($F$1&amp;$F515&amp;":"&amp;$F515),INDIRECT($F$1&amp;dbP!$D$2&amp;":"&amp;dbP!$D$2),"&gt;="&amp;AX$6,INDIRECT($F$1&amp;dbP!$D$2&amp;":"&amp;dbP!$D$2),"&lt;="&amp;A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X$6,INDIRECT($F$1&amp;dbP!$D$2&amp;":"&amp;dbP!$D$2),"&lt;="&amp;AX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X$6,INDIRECT($F$2&amp;SbstP!$D$2&amp;":"&amp;SbstP!$D$2),"&lt;="&amp;A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X$6,INDIRECT($F$2&amp;SbstP!$D$2&amp;":"&amp;SbstP!$D$2),"&lt;="&amp;AX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Y515" s="1">
        <f ca="1">SUMIFS(INDIRECT($F$1&amp;$F515&amp;":"&amp;$F515),INDIRECT($F$1&amp;dbP!$D$2&amp;":"&amp;dbP!$D$2),"&gt;="&amp;AY$6,INDIRECT($F$1&amp;dbP!$D$2&amp;":"&amp;dbP!$D$2),"&lt;="&amp;A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Y$6,INDIRECT($F$1&amp;dbP!$D$2&amp;":"&amp;dbP!$D$2),"&lt;="&amp;AY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Y$6,INDIRECT($F$2&amp;SbstP!$D$2&amp;":"&amp;SbstP!$D$2),"&lt;="&amp;A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Y$6,INDIRECT($F$2&amp;SbstP!$D$2&amp;":"&amp;SbstP!$D$2),"&lt;="&amp;AY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AZ515" s="1">
        <f ca="1">SUMIFS(INDIRECT($F$1&amp;$F515&amp;":"&amp;$F515),INDIRECT($F$1&amp;dbP!$D$2&amp;":"&amp;dbP!$D$2),"&gt;="&amp;AZ$6,INDIRECT($F$1&amp;dbP!$D$2&amp;":"&amp;dbP!$D$2),"&lt;="&amp;A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AZ$6,INDIRECT($F$1&amp;dbP!$D$2&amp;":"&amp;dbP!$D$2),"&lt;="&amp;AZ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AZ$6,INDIRECT($F$2&amp;SbstP!$D$2&amp;":"&amp;SbstP!$D$2),"&lt;="&amp;A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AZ$6,INDIRECT($F$2&amp;SbstP!$D$2&amp;":"&amp;SbstP!$D$2),"&lt;="&amp;AZ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A515" s="1">
        <f ca="1">SUMIFS(INDIRECT($F$1&amp;$F515&amp;":"&amp;$F515),INDIRECT($F$1&amp;dbP!$D$2&amp;":"&amp;dbP!$D$2),"&gt;="&amp;BA$6,INDIRECT($F$1&amp;dbP!$D$2&amp;":"&amp;dbP!$D$2),"&lt;="&amp;B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BA$6,INDIRECT($F$1&amp;dbP!$D$2&amp;":"&amp;dbP!$D$2),"&lt;="&amp;BA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A$6,INDIRECT($F$2&amp;SbstP!$D$2&amp;":"&amp;SbstP!$D$2),"&lt;="&amp;B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BA$6,INDIRECT($F$2&amp;SbstP!$D$2&amp;":"&amp;SbstP!$D$2),"&lt;="&amp;BA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B515" s="1">
        <f ca="1">SUMIFS(INDIRECT($F$1&amp;$F515&amp;":"&amp;$F515),INDIRECT($F$1&amp;dbP!$D$2&amp;":"&amp;dbP!$D$2),"&gt;="&amp;BB$6,INDIRECT($F$1&amp;dbP!$D$2&amp;":"&amp;dbP!$D$2),"&lt;="&amp;B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BB$6,INDIRECT($F$1&amp;dbP!$D$2&amp;":"&amp;dbP!$D$2),"&lt;="&amp;BB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B$6,INDIRECT($F$2&amp;SbstP!$D$2&amp;":"&amp;SbstP!$D$2),"&lt;="&amp;B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BB$6,INDIRECT($F$2&amp;SbstP!$D$2&amp;":"&amp;SbstP!$D$2),"&lt;="&amp;BB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C515" s="1">
        <f ca="1">SUMIFS(INDIRECT($F$1&amp;$F515&amp;":"&amp;$F515),INDIRECT($F$1&amp;dbP!$D$2&amp;":"&amp;dbP!$D$2),"&gt;="&amp;BC$6,INDIRECT($F$1&amp;dbP!$D$2&amp;":"&amp;dbP!$D$2),"&lt;="&amp;B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BC$6,INDIRECT($F$1&amp;dbP!$D$2&amp;":"&amp;dbP!$D$2),"&lt;="&amp;BC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C$6,INDIRECT($F$2&amp;SbstP!$D$2&amp;":"&amp;SbstP!$D$2),"&lt;="&amp;B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BC$6,INDIRECT($F$2&amp;SbstP!$D$2&amp;":"&amp;SbstP!$D$2),"&lt;="&amp;BC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D515" s="1">
        <f ca="1">SUMIFS(INDIRECT($F$1&amp;$F515&amp;":"&amp;$F515),INDIRECT($F$1&amp;dbP!$D$2&amp;":"&amp;dbP!$D$2),"&gt;="&amp;BD$6,INDIRECT($F$1&amp;dbP!$D$2&amp;":"&amp;dbP!$D$2),"&lt;="&amp;B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BD$6,INDIRECT($F$1&amp;dbP!$D$2&amp;":"&amp;dbP!$D$2),"&lt;="&amp;BD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D$6,INDIRECT($F$2&amp;SbstP!$D$2&amp;":"&amp;SbstP!$D$2),"&lt;="&amp;B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BD$6,INDIRECT($F$2&amp;SbstP!$D$2&amp;":"&amp;SbstP!$D$2),"&lt;="&amp;BD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  <c r="BE515" s="1">
        <f ca="1">SUMIFS(INDIRECT($F$1&amp;$F515&amp;":"&amp;$F515),INDIRECT($F$1&amp;dbP!$D$2&amp;":"&amp;dbP!$D$2),"&gt;="&amp;BE$6,INDIRECT($F$1&amp;dbP!$D$2&amp;":"&amp;dbP!$D$2),"&lt;="&amp;B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"&amp;$I515=$J515),"*",RIGHT($J515,LEN($J515)-4)),INDIRECT($F$1&amp;dbP!$AC$2&amp;":"&amp;dbP!$AC$2),RepP!$J$3)-
SUMIFS(INDIRECT($F$1&amp;$G515&amp;":"&amp;$G515),INDIRECT($F$1&amp;dbP!$D$2&amp;":"&amp;dbP!$D$2),"&gt;="&amp;BE$6,INDIRECT($F$1&amp;dbP!$D$2&amp;":"&amp;dbP!$D$2),"&lt;="&amp;BE$7,INDIRECT($F$1&amp;dbP!$O$2&amp;":"&amp;dbP!$O$2),$H515,INDIRECT($F$1&amp;dbP!$P$2&amp;":"&amp;dbP!$P$2),IF($I515=$J515,"*",$I515),INDIRECT($F$1&amp;dbP!$Q$2&amp;":"&amp;dbP!$Q$2),IF(OR($I515=$J515,"  "&amp;$I515=$J515),"*",RIGHT($J515,LEN($J515)-4)),INDIRECT($F$1&amp;dbP!$AC$2&amp;":"&amp;dbP!$AC$2),RepP!$J$3)+
SUMIFS(INDIRECT($F$2&amp;$F515&amp;":"&amp;$F515),INDIRECT($F$2&amp;SbstP!$D$2&amp;":"&amp;SbstP!$D$2),"&gt;="&amp;BE$6,INDIRECT($F$2&amp;SbstP!$D$2&amp;":"&amp;SbstP!$D$2),"&lt;="&amp;B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"&amp;$I515=$J515),"*",RIGHT($J515,LEN($J515)-4)),INDIRECT($F$2&amp;SbstP!$AC$2&amp;":"&amp;SbstP!$AC$2),RepP!$J$3)-
SUMIFS(INDIRECT($F$2&amp;$G515&amp;":"&amp;$G515),INDIRECT($F$2&amp;SbstP!$D$2&amp;":"&amp;SbstP!$D$2),"&gt;="&amp;BE$6,INDIRECT($F$2&amp;SbstP!$D$2&amp;":"&amp;SbstP!$D$2),"&lt;="&amp;BE$7,INDIRECT($F$2&amp;SbstP!$O$2&amp;":"&amp;SbstP!$O$2),$H515,INDIRECT($F$2&amp;SbstP!$P$2&amp;":"&amp;SbstP!$P$2),IF($I515=$J515,"*",$I515),INDIRECT($F$2&amp;SbstP!$Q$2&amp;":"&amp;SbstP!$Q$2),IF(OR($I515=$J515,"  "&amp;$I515=$J515),"*",RIGHT($J515,LEN($J515)-4)),INDIRECT($F$2&amp;SbstP!$AC$2&amp;":"&amp;SbstP!$AC$2),RepP!$J$3)</f>
        <v>0</v>
      </c>
    </row>
    <row r="516" spans="2:57" x14ac:dyDescent="0.3">
      <c r="B516" s="1">
        <f>MAX(B$505:B515)+1</f>
        <v>19</v>
      </c>
      <c r="D516" s="1" t="str">
        <f ca="1">INDIRECT($B$1&amp;Items!AB$2&amp;$B516)</f>
        <v>PL(-)</v>
      </c>
      <c r="F516" s="1" t="str">
        <f ca="1">INDIRECT($B$1&amp;Items!X$2&amp;$B516)</f>
        <v>AA</v>
      </c>
      <c r="G516" s="1" t="str">
        <f ca="1">INDIRECT($B$1&amp;Items!Y$2&amp;$B516)</f>
        <v>AB</v>
      </c>
      <c r="H516" s="13" t="str">
        <f ca="1">INDIRECT($B$1&amp;Items!U$2&amp;$B516)</f>
        <v>Себестоимость продаж</v>
      </c>
      <c r="I516" s="13" t="str">
        <f ca="1">IF(INDIRECT($B$1&amp;Items!V$2&amp;$B516)="",H516,INDIRECT($B$1&amp;Items!V$2&amp;$B516))</f>
        <v>Затраты этапа-1 бизнес-процесса</v>
      </c>
      <c r="J516" s="1" t="str">
        <f ca="1">IF(INDIRECT($B$1&amp;Items!W$2&amp;$B516)="",IF(H516&lt;&gt;I516,"  "&amp;I516,I516),"    "&amp;INDIRECT($B$1&amp;Items!W$2&amp;$B516))</f>
        <v xml:space="preserve">    Сырье и материалы-1</v>
      </c>
      <c r="S516" s="1">
        <f ca="1">SUM($U516:INDIRECT(ADDRESS(ROW(),SUMIFS($1:$1,$5:$5,MAX($5:$5)))))</f>
        <v>1744107.744107744</v>
      </c>
      <c r="V516" s="1">
        <f ca="1">SUMIFS(INDIRECT($F$1&amp;$F516&amp;":"&amp;$F516),INDIRECT($F$1&amp;dbP!$D$2&amp;":"&amp;dbP!$D$2),"&gt;="&amp;V$6,INDIRECT($F$1&amp;dbP!$D$2&amp;":"&amp;dbP!$D$2),"&lt;="&amp;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V$6,INDIRECT($F$1&amp;dbP!$D$2&amp;":"&amp;dbP!$D$2),"&lt;="&amp;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V$6,INDIRECT($F$2&amp;SbstP!$D$2&amp;":"&amp;SbstP!$D$2),"&lt;="&amp;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V$6,INDIRECT($F$2&amp;SbstP!$D$2&amp;":"&amp;SbstP!$D$2),"&lt;="&amp;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W516" s="1">
        <f ca="1">SUMIFS(INDIRECT($F$1&amp;$F516&amp;":"&amp;$F516),INDIRECT($F$1&amp;dbP!$D$2&amp;":"&amp;dbP!$D$2),"&gt;="&amp;W$6,INDIRECT($F$1&amp;dbP!$D$2&amp;":"&amp;dbP!$D$2),"&lt;="&amp;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W$6,INDIRECT($F$1&amp;dbP!$D$2&amp;":"&amp;dbP!$D$2),"&lt;="&amp;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W$6,INDIRECT($F$2&amp;SbstP!$D$2&amp;":"&amp;SbstP!$D$2),"&lt;="&amp;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W$6,INDIRECT($F$2&amp;SbstP!$D$2&amp;":"&amp;SbstP!$D$2),"&lt;="&amp;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X516" s="1">
        <f ca="1">SUMIFS(INDIRECT($F$1&amp;$F516&amp;":"&amp;$F516),INDIRECT($F$1&amp;dbP!$D$2&amp;":"&amp;dbP!$D$2),"&gt;="&amp;X$6,INDIRECT($F$1&amp;dbP!$D$2&amp;":"&amp;dbP!$D$2),"&lt;="&amp;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X$6,INDIRECT($F$1&amp;dbP!$D$2&amp;":"&amp;dbP!$D$2),"&lt;="&amp;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X$6,INDIRECT($F$2&amp;SbstP!$D$2&amp;":"&amp;SbstP!$D$2),"&lt;="&amp;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X$6,INDIRECT($F$2&amp;SbstP!$D$2&amp;":"&amp;SbstP!$D$2),"&lt;="&amp;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Y516" s="1">
        <f ca="1">SUMIFS(INDIRECT($F$1&amp;$F516&amp;":"&amp;$F516),INDIRECT($F$1&amp;dbP!$D$2&amp;":"&amp;dbP!$D$2),"&gt;="&amp;Y$6,INDIRECT($F$1&amp;dbP!$D$2&amp;":"&amp;dbP!$D$2),"&lt;="&amp;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Y$6,INDIRECT($F$1&amp;dbP!$D$2&amp;":"&amp;dbP!$D$2),"&lt;="&amp;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Y$6,INDIRECT($F$2&amp;SbstP!$D$2&amp;":"&amp;SbstP!$D$2),"&lt;="&amp;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Y$6,INDIRECT($F$2&amp;SbstP!$D$2&amp;":"&amp;SbstP!$D$2),"&lt;="&amp;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Z516" s="1">
        <f ca="1">SUMIFS(INDIRECT($F$1&amp;$F516&amp;":"&amp;$F516),INDIRECT($F$1&amp;dbP!$D$2&amp;":"&amp;dbP!$D$2),"&gt;="&amp;Z$6,INDIRECT($F$1&amp;dbP!$D$2&amp;":"&amp;dbP!$D$2),"&lt;="&amp;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Z$6,INDIRECT($F$1&amp;dbP!$D$2&amp;":"&amp;dbP!$D$2),"&lt;="&amp;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Z$6,INDIRECT($F$2&amp;SbstP!$D$2&amp;":"&amp;SbstP!$D$2),"&lt;="&amp;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Z$6,INDIRECT($F$2&amp;SbstP!$D$2&amp;":"&amp;SbstP!$D$2),"&lt;="&amp;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250000</v>
      </c>
      <c r="AA516" s="1">
        <f ca="1">SUMIFS(INDIRECT($F$1&amp;$F516&amp;":"&amp;$F516),INDIRECT($F$1&amp;dbP!$D$2&amp;":"&amp;dbP!$D$2),"&gt;="&amp;AA$6,INDIRECT($F$1&amp;dbP!$D$2&amp;":"&amp;dbP!$D$2),"&lt;="&amp;A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A$6,INDIRECT($F$1&amp;dbP!$D$2&amp;":"&amp;dbP!$D$2),"&lt;="&amp;A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A$6,INDIRECT($F$2&amp;SbstP!$D$2&amp;":"&amp;SbstP!$D$2),"&lt;="&amp;A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A$6,INDIRECT($F$2&amp;SbstP!$D$2&amp;":"&amp;SbstP!$D$2),"&lt;="&amp;A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500000</v>
      </c>
      <c r="AB516" s="1">
        <f ca="1">SUMIFS(INDIRECT($F$1&amp;$F516&amp;":"&amp;$F516),INDIRECT($F$1&amp;dbP!$D$2&amp;":"&amp;dbP!$D$2),"&gt;="&amp;AB$6,INDIRECT($F$1&amp;dbP!$D$2&amp;":"&amp;dbP!$D$2),"&lt;="&amp;A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B$6,INDIRECT($F$1&amp;dbP!$D$2&amp;":"&amp;dbP!$D$2),"&lt;="&amp;A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B$6,INDIRECT($F$2&amp;SbstP!$D$2&amp;":"&amp;SbstP!$D$2),"&lt;="&amp;A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B$6,INDIRECT($F$2&amp;SbstP!$D$2&amp;":"&amp;SbstP!$D$2),"&lt;="&amp;A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5892.2558922558919</v>
      </c>
      <c r="AC516" s="1">
        <f ca="1">SUMIFS(INDIRECT($F$1&amp;$F516&amp;":"&amp;$F516),INDIRECT($F$1&amp;dbP!$D$2&amp;":"&amp;dbP!$D$2),"&gt;="&amp;AC$6,INDIRECT($F$1&amp;dbP!$D$2&amp;":"&amp;dbP!$D$2),"&lt;="&amp;A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C$6,INDIRECT($F$1&amp;dbP!$D$2&amp;":"&amp;dbP!$D$2),"&lt;="&amp;A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C$6,INDIRECT($F$2&amp;SbstP!$D$2&amp;":"&amp;SbstP!$D$2),"&lt;="&amp;A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C$6,INDIRECT($F$2&amp;SbstP!$D$2&amp;":"&amp;SbstP!$D$2),"&lt;="&amp;A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20202.020202020198</v>
      </c>
      <c r="AD516" s="1">
        <f ca="1">SUMIFS(INDIRECT($F$1&amp;$F516&amp;":"&amp;$F516),INDIRECT($F$1&amp;dbP!$D$2&amp;":"&amp;dbP!$D$2),"&gt;="&amp;AD$6,INDIRECT($F$1&amp;dbP!$D$2&amp;":"&amp;dbP!$D$2),"&lt;="&amp;A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D$6,INDIRECT($F$1&amp;dbP!$D$2&amp;":"&amp;dbP!$D$2),"&lt;="&amp;A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D$6,INDIRECT($F$2&amp;SbstP!$D$2&amp;":"&amp;SbstP!$D$2),"&lt;="&amp;A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D$6,INDIRECT($F$2&amp;SbstP!$D$2&amp;":"&amp;SbstP!$D$2),"&lt;="&amp;A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382996.63299663295</v>
      </c>
      <c r="AE516" s="1">
        <f ca="1">SUMIFS(INDIRECT($F$1&amp;$F516&amp;":"&amp;$F516),INDIRECT($F$1&amp;dbP!$D$2&amp;":"&amp;dbP!$D$2),"&gt;="&amp;AE$6,INDIRECT($F$1&amp;dbP!$D$2&amp;":"&amp;dbP!$D$2),"&lt;="&amp;A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E$6,INDIRECT($F$1&amp;dbP!$D$2&amp;":"&amp;dbP!$D$2),"&lt;="&amp;A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E$6,INDIRECT($F$2&amp;SbstP!$D$2&amp;":"&amp;SbstP!$D$2),"&lt;="&amp;A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E$6,INDIRECT($F$2&amp;SbstP!$D$2&amp;":"&amp;SbstP!$D$2),"&lt;="&amp;A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2525.2525252525247</v>
      </c>
      <c r="AF516" s="1">
        <f ca="1">SUMIFS(INDIRECT($F$1&amp;$F516&amp;":"&amp;$F516),INDIRECT($F$1&amp;dbP!$D$2&amp;":"&amp;dbP!$D$2),"&gt;="&amp;AF$6,INDIRECT($F$1&amp;dbP!$D$2&amp;":"&amp;dbP!$D$2),"&lt;="&amp;AF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F$6,INDIRECT($F$1&amp;dbP!$D$2&amp;":"&amp;dbP!$D$2),"&lt;="&amp;AF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F$6,INDIRECT($F$2&amp;SbstP!$D$2&amp;":"&amp;SbstP!$D$2),"&lt;="&amp;AF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F$6,INDIRECT($F$2&amp;SbstP!$D$2&amp;":"&amp;SbstP!$D$2),"&lt;="&amp;AF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13468.013468013467</v>
      </c>
      <c r="AG516" s="1">
        <f ca="1">SUMIFS(INDIRECT($F$1&amp;$F516&amp;":"&amp;$F516),INDIRECT($F$1&amp;dbP!$D$2&amp;":"&amp;dbP!$D$2),"&gt;="&amp;AG$6,INDIRECT($F$1&amp;dbP!$D$2&amp;":"&amp;dbP!$D$2),"&lt;="&amp;AG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G$6,INDIRECT($F$1&amp;dbP!$D$2&amp;":"&amp;dbP!$D$2),"&lt;="&amp;AG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G$6,INDIRECT($F$2&amp;SbstP!$D$2&amp;":"&amp;SbstP!$D$2),"&lt;="&amp;AG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G$6,INDIRECT($F$2&amp;SbstP!$D$2&amp;":"&amp;SbstP!$D$2),"&lt;="&amp;AG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5892.2558922558919</v>
      </c>
      <c r="AH516" s="1">
        <f ca="1">SUMIFS(INDIRECT($F$1&amp;$F516&amp;":"&amp;$F516),INDIRECT($F$1&amp;dbP!$D$2&amp;":"&amp;dbP!$D$2),"&gt;="&amp;AH$6,INDIRECT($F$1&amp;dbP!$D$2&amp;":"&amp;dbP!$D$2),"&lt;="&amp;AH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H$6,INDIRECT($F$1&amp;dbP!$D$2&amp;":"&amp;dbP!$D$2),"&lt;="&amp;AH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H$6,INDIRECT($F$2&amp;SbstP!$D$2&amp;":"&amp;SbstP!$D$2),"&lt;="&amp;AH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H$6,INDIRECT($F$2&amp;SbstP!$D$2&amp;":"&amp;SbstP!$D$2),"&lt;="&amp;AH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1683.5016835016834</v>
      </c>
      <c r="AI516" s="1">
        <f ca="1">SUMIFS(INDIRECT($F$1&amp;$F516&amp;":"&amp;$F516),INDIRECT($F$1&amp;dbP!$D$2&amp;":"&amp;dbP!$D$2),"&gt;="&amp;AI$6,INDIRECT($F$1&amp;dbP!$D$2&amp;":"&amp;dbP!$D$2),"&lt;="&amp;AI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I$6,INDIRECT($F$1&amp;dbP!$D$2&amp;":"&amp;dbP!$D$2),"&lt;="&amp;AI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I$6,INDIRECT($F$2&amp;SbstP!$D$2&amp;":"&amp;SbstP!$D$2),"&lt;="&amp;AI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I$6,INDIRECT($F$2&amp;SbstP!$D$2&amp;":"&amp;SbstP!$D$2),"&lt;="&amp;AI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25252.525252525251</v>
      </c>
      <c r="AJ516" s="1">
        <f ca="1">SUMIFS(INDIRECT($F$1&amp;$F516&amp;":"&amp;$F516),INDIRECT($F$1&amp;dbP!$D$2&amp;":"&amp;dbP!$D$2),"&gt;="&amp;AJ$6,INDIRECT($F$1&amp;dbP!$D$2&amp;":"&amp;dbP!$D$2),"&lt;="&amp;AJ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J$6,INDIRECT($F$1&amp;dbP!$D$2&amp;":"&amp;dbP!$D$2),"&lt;="&amp;AJ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J$6,INDIRECT($F$2&amp;SbstP!$D$2&amp;":"&amp;SbstP!$D$2),"&lt;="&amp;AJ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J$6,INDIRECT($F$2&amp;SbstP!$D$2&amp;":"&amp;SbstP!$D$2),"&lt;="&amp;AJ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536195.28619528608</v>
      </c>
      <c r="AK516" s="1">
        <f ca="1">SUMIFS(INDIRECT($F$1&amp;$F516&amp;":"&amp;$F516),INDIRECT($F$1&amp;dbP!$D$2&amp;":"&amp;dbP!$D$2),"&gt;="&amp;AK$6,INDIRECT($F$1&amp;dbP!$D$2&amp;":"&amp;dbP!$D$2),"&lt;="&amp;AK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K$6,INDIRECT($F$1&amp;dbP!$D$2&amp;":"&amp;dbP!$D$2),"&lt;="&amp;AK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K$6,INDIRECT($F$2&amp;SbstP!$D$2&amp;":"&amp;SbstP!$D$2),"&lt;="&amp;AK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K$6,INDIRECT($F$2&amp;SbstP!$D$2&amp;":"&amp;SbstP!$D$2),"&lt;="&amp;AK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L516" s="1">
        <f ca="1">SUMIFS(INDIRECT($F$1&amp;$F516&amp;":"&amp;$F516),INDIRECT($F$1&amp;dbP!$D$2&amp;":"&amp;dbP!$D$2),"&gt;="&amp;AL$6,INDIRECT($F$1&amp;dbP!$D$2&amp;":"&amp;dbP!$D$2),"&lt;="&amp;AL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L$6,INDIRECT($F$1&amp;dbP!$D$2&amp;":"&amp;dbP!$D$2),"&lt;="&amp;AL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L$6,INDIRECT($F$2&amp;SbstP!$D$2&amp;":"&amp;SbstP!$D$2),"&lt;="&amp;AL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L$6,INDIRECT($F$2&amp;SbstP!$D$2&amp;":"&amp;SbstP!$D$2),"&lt;="&amp;AL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M516" s="1">
        <f ca="1">SUMIFS(INDIRECT($F$1&amp;$F516&amp;":"&amp;$F516),INDIRECT($F$1&amp;dbP!$D$2&amp;":"&amp;dbP!$D$2),"&gt;="&amp;AM$6,INDIRECT($F$1&amp;dbP!$D$2&amp;":"&amp;dbP!$D$2),"&lt;="&amp;AM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M$6,INDIRECT($F$1&amp;dbP!$D$2&amp;":"&amp;dbP!$D$2),"&lt;="&amp;AM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M$6,INDIRECT($F$2&amp;SbstP!$D$2&amp;":"&amp;SbstP!$D$2),"&lt;="&amp;AM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M$6,INDIRECT($F$2&amp;SbstP!$D$2&amp;":"&amp;SbstP!$D$2),"&lt;="&amp;AM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N516" s="1">
        <f ca="1">SUMIFS(INDIRECT($F$1&amp;$F516&amp;":"&amp;$F516),INDIRECT($F$1&amp;dbP!$D$2&amp;":"&amp;dbP!$D$2),"&gt;="&amp;AN$6,INDIRECT($F$1&amp;dbP!$D$2&amp;":"&amp;dbP!$D$2),"&lt;="&amp;AN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N$6,INDIRECT($F$1&amp;dbP!$D$2&amp;":"&amp;dbP!$D$2),"&lt;="&amp;AN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N$6,INDIRECT($F$2&amp;SbstP!$D$2&amp;":"&amp;SbstP!$D$2),"&lt;="&amp;AN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N$6,INDIRECT($F$2&amp;SbstP!$D$2&amp;":"&amp;SbstP!$D$2),"&lt;="&amp;AN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O516" s="1">
        <f ca="1">SUMIFS(INDIRECT($F$1&amp;$F516&amp;":"&amp;$F516),INDIRECT($F$1&amp;dbP!$D$2&amp;":"&amp;dbP!$D$2),"&gt;="&amp;AO$6,INDIRECT($F$1&amp;dbP!$D$2&amp;":"&amp;dbP!$D$2),"&lt;="&amp;AO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O$6,INDIRECT($F$1&amp;dbP!$D$2&amp;":"&amp;dbP!$D$2),"&lt;="&amp;AO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O$6,INDIRECT($F$2&amp;SbstP!$D$2&amp;":"&amp;SbstP!$D$2),"&lt;="&amp;AO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O$6,INDIRECT($F$2&amp;SbstP!$D$2&amp;":"&amp;SbstP!$D$2),"&lt;="&amp;AO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P516" s="1">
        <f ca="1">SUMIFS(INDIRECT($F$1&amp;$F516&amp;":"&amp;$F516),INDIRECT($F$1&amp;dbP!$D$2&amp;":"&amp;dbP!$D$2),"&gt;="&amp;AP$6,INDIRECT($F$1&amp;dbP!$D$2&amp;":"&amp;dbP!$D$2),"&lt;="&amp;AP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P$6,INDIRECT($F$1&amp;dbP!$D$2&amp;":"&amp;dbP!$D$2),"&lt;="&amp;AP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P$6,INDIRECT($F$2&amp;SbstP!$D$2&amp;":"&amp;SbstP!$D$2),"&lt;="&amp;AP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P$6,INDIRECT($F$2&amp;SbstP!$D$2&amp;":"&amp;SbstP!$D$2),"&lt;="&amp;AP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Q516" s="1">
        <f ca="1">SUMIFS(INDIRECT($F$1&amp;$F516&amp;":"&amp;$F516),INDIRECT($F$1&amp;dbP!$D$2&amp;":"&amp;dbP!$D$2),"&gt;="&amp;AQ$6,INDIRECT($F$1&amp;dbP!$D$2&amp;":"&amp;dbP!$D$2),"&lt;="&amp;AQ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Q$6,INDIRECT($F$1&amp;dbP!$D$2&amp;":"&amp;dbP!$D$2),"&lt;="&amp;AQ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Q$6,INDIRECT($F$2&amp;SbstP!$D$2&amp;":"&amp;SbstP!$D$2),"&lt;="&amp;AQ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Q$6,INDIRECT($F$2&amp;SbstP!$D$2&amp;":"&amp;SbstP!$D$2),"&lt;="&amp;AQ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R516" s="1">
        <f ca="1">SUMIFS(INDIRECT($F$1&amp;$F516&amp;":"&amp;$F516),INDIRECT($F$1&amp;dbP!$D$2&amp;":"&amp;dbP!$D$2),"&gt;="&amp;AR$6,INDIRECT($F$1&amp;dbP!$D$2&amp;":"&amp;dbP!$D$2),"&lt;="&amp;AR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R$6,INDIRECT($F$1&amp;dbP!$D$2&amp;":"&amp;dbP!$D$2),"&lt;="&amp;AR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R$6,INDIRECT($F$2&amp;SbstP!$D$2&amp;":"&amp;SbstP!$D$2),"&lt;="&amp;AR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R$6,INDIRECT($F$2&amp;SbstP!$D$2&amp;":"&amp;SbstP!$D$2),"&lt;="&amp;AR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S516" s="1">
        <f ca="1">SUMIFS(INDIRECT($F$1&amp;$F516&amp;":"&amp;$F516),INDIRECT($F$1&amp;dbP!$D$2&amp;":"&amp;dbP!$D$2),"&gt;="&amp;AS$6,INDIRECT($F$1&amp;dbP!$D$2&amp;":"&amp;dbP!$D$2),"&lt;="&amp;AS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S$6,INDIRECT($F$1&amp;dbP!$D$2&amp;":"&amp;dbP!$D$2),"&lt;="&amp;AS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S$6,INDIRECT($F$2&amp;SbstP!$D$2&amp;":"&amp;SbstP!$D$2),"&lt;="&amp;AS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S$6,INDIRECT($F$2&amp;SbstP!$D$2&amp;":"&amp;SbstP!$D$2),"&lt;="&amp;AS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T516" s="1">
        <f ca="1">SUMIFS(INDIRECT($F$1&amp;$F516&amp;":"&amp;$F516),INDIRECT($F$1&amp;dbP!$D$2&amp;":"&amp;dbP!$D$2),"&gt;="&amp;AT$6,INDIRECT($F$1&amp;dbP!$D$2&amp;":"&amp;dbP!$D$2),"&lt;="&amp;AT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T$6,INDIRECT($F$1&amp;dbP!$D$2&amp;":"&amp;dbP!$D$2),"&lt;="&amp;AT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T$6,INDIRECT($F$2&amp;SbstP!$D$2&amp;":"&amp;SbstP!$D$2),"&lt;="&amp;AT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T$6,INDIRECT($F$2&amp;SbstP!$D$2&amp;":"&amp;SbstP!$D$2),"&lt;="&amp;AT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U516" s="1">
        <f ca="1">SUMIFS(INDIRECT($F$1&amp;$F516&amp;":"&amp;$F516),INDIRECT($F$1&amp;dbP!$D$2&amp;":"&amp;dbP!$D$2),"&gt;="&amp;AU$6,INDIRECT($F$1&amp;dbP!$D$2&amp;":"&amp;dbP!$D$2),"&lt;="&amp;AU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U$6,INDIRECT($F$1&amp;dbP!$D$2&amp;":"&amp;dbP!$D$2),"&lt;="&amp;AU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U$6,INDIRECT($F$2&amp;SbstP!$D$2&amp;":"&amp;SbstP!$D$2),"&lt;="&amp;AU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U$6,INDIRECT($F$2&amp;SbstP!$D$2&amp;":"&amp;SbstP!$D$2),"&lt;="&amp;AU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V516" s="1">
        <f ca="1">SUMIFS(INDIRECT($F$1&amp;$F516&amp;":"&amp;$F516),INDIRECT($F$1&amp;dbP!$D$2&amp;":"&amp;dbP!$D$2),"&gt;="&amp;AV$6,INDIRECT($F$1&amp;dbP!$D$2&amp;":"&amp;dbP!$D$2),"&lt;="&amp;A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V$6,INDIRECT($F$1&amp;dbP!$D$2&amp;":"&amp;dbP!$D$2),"&lt;="&amp;AV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V$6,INDIRECT($F$2&amp;SbstP!$D$2&amp;":"&amp;SbstP!$D$2),"&lt;="&amp;A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V$6,INDIRECT($F$2&amp;SbstP!$D$2&amp;":"&amp;SbstP!$D$2),"&lt;="&amp;AV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W516" s="1">
        <f ca="1">SUMIFS(INDIRECT($F$1&amp;$F516&amp;":"&amp;$F516),INDIRECT($F$1&amp;dbP!$D$2&amp;":"&amp;dbP!$D$2),"&gt;="&amp;AW$6,INDIRECT($F$1&amp;dbP!$D$2&amp;":"&amp;dbP!$D$2),"&lt;="&amp;A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W$6,INDIRECT($F$1&amp;dbP!$D$2&amp;":"&amp;dbP!$D$2),"&lt;="&amp;AW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W$6,INDIRECT($F$2&amp;SbstP!$D$2&amp;":"&amp;SbstP!$D$2),"&lt;="&amp;A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W$6,INDIRECT($F$2&amp;SbstP!$D$2&amp;":"&amp;SbstP!$D$2),"&lt;="&amp;AW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X516" s="1">
        <f ca="1">SUMIFS(INDIRECT($F$1&amp;$F516&amp;":"&amp;$F516),INDIRECT($F$1&amp;dbP!$D$2&amp;":"&amp;dbP!$D$2),"&gt;="&amp;AX$6,INDIRECT($F$1&amp;dbP!$D$2&amp;":"&amp;dbP!$D$2),"&lt;="&amp;A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X$6,INDIRECT($F$1&amp;dbP!$D$2&amp;":"&amp;dbP!$D$2),"&lt;="&amp;AX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X$6,INDIRECT($F$2&amp;SbstP!$D$2&amp;":"&amp;SbstP!$D$2),"&lt;="&amp;A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X$6,INDIRECT($F$2&amp;SbstP!$D$2&amp;":"&amp;SbstP!$D$2),"&lt;="&amp;AX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Y516" s="1">
        <f ca="1">SUMIFS(INDIRECT($F$1&amp;$F516&amp;":"&amp;$F516),INDIRECT($F$1&amp;dbP!$D$2&amp;":"&amp;dbP!$D$2),"&gt;="&amp;AY$6,INDIRECT($F$1&amp;dbP!$D$2&amp;":"&amp;dbP!$D$2),"&lt;="&amp;A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Y$6,INDIRECT($F$1&amp;dbP!$D$2&amp;":"&amp;dbP!$D$2),"&lt;="&amp;AY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Y$6,INDIRECT($F$2&amp;SbstP!$D$2&amp;":"&amp;SbstP!$D$2),"&lt;="&amp;A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Y$6,INDIRECT($F$2&amp;SbstP!$D$2&amp;":"&amp;SbstP!$D$2),"&lt;="&amp;AY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AZ516" s="1">
        <f ca="1">SUMIFS(INDIRECT($F$1&amp;$F516&amp;":"&amp;$F516),INDIRECT($F$1&amp;dbP!$D$2&amp;":"&amp;dbP!$D$2),"&gt;="&amp;AZ$6,INDIRECT($F$1&amp;dbP!$D$2&amp;":"&amp;dbP!$D$2),"&lt;="&amp;A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AZ$6,INDIRECT($F$1&amp;dbP!$D$2&amp;":"&amp;dbP!$D$2),"&lt;="&amp;AZ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AZ$6,INDIRECT($F$2&amp;SbstP!$D$2&amp;":"&amp;SbstP!$D$2),"&lt;="&amp;A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AZ$6,INDIRECT($F$2&amp;SbstP!$D$2&amp;":"&amp;SbstP!$D$2),"&lt;="&amp;AZ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A516" s="1">
        <f ca="1">SUMIFS(INDIRECT($F$1&amp;$F516&amp;":"&amp;$F516),INDIRECT($F$1&amp;dbP!$D$2&amp;":"&amp;dbP!$D$2),"&gt;="&amp;BA$6,INDIRECT($F$1&amp;dbP!$D$2&amp;":"&amp;dbP!$D$2),"&lt;="&amp;B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BA$6,INDIRECT($F$1&amp;dbP!$D$2&amp;":"&amp;dbP!$D$2),"&lt;="&amp;BA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A$6,INDIRECT($F$2&amp;SbstP!$D$2&amp;":"&amp;SbstP!$D$2),"&lt;="&amp;B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BA$6,INDIRECT($F$2&amp;SbstP!$D$2&amp;":"&amp;SbstP!$D$2),"&lt;="&amp;BA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B516" s="1">
        <f ca="1">SUMIFS(INDIRECT($F$1&amp;$F516&amp;":"&amp;$F516),INDIRECT($F$1&amp;dbP!$D$2&amp;":"&amp;dbP!$D$2),"&gt;="&amp;BB$6,INDIRECT($F$1&amp;dbP!$D$2&amp;":"&amp;dbP!$D$2),"&lt;="&amp;B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BB$6,INDIRECT($F$1&amp;dbP!$D$2&amp;":"&amp;dbP!$D$2),"&lt;="&amp;BB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B$6,INDIRECT($F$2&amp;SbstP!$D$2&amp;":"&amp;SbstP!$D$2),"&lt;="&amp;B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BB$6,INDIRECT($F$2&amp;SbstP!$D$2&amp;":"&amp;SbstP!$D$2),"&lt;="&amp;BB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C516" s="1">
        <f ca="1">SUMIFS(INDIRECT($F$1&amp;$F516&amp;":"&amp;$F516),INDIRECT($F$1&amp;dbP!$D$2&amp;":"&amp;dbP!$D$2),"&gt;="&amp;BC$6,INDIRECT($F$1&amp;dbP!$D$2&amp;":"&amp;dbP!$D$2),"&lt;="&amp;B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BC$6,INDIRECT($F$1&amp;dbP!$D$2&amp;":"&amp;dbP!$D$2),"&lt;="&amp;BC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C$6,INDIRECT($F$2&amp;SbstP!$D$2&amp;":"&amp;SbstP!$D$2),"&lt;="&amp;B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BC$6,INDIRECT($F$2&amp;SbstP!$D$2&amp;":"&amp;SbstP!$D$2),"&lt;="&amp;BC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D516" s="1">
        <f ca="1">SUMIFS(INDIRECT($F$1&amp;$F516&amp;":"&amp;$F516),INDIRECT($F$1&amp;dbP!$D$2&amp;":"&amp;dbP!$D$2),"&gt;="&amp;BD$6,INDIRECT($F$1&amp;dbP!$D$2&amp;":"&amp;dbP!$D$2),"&lt;="&amp;B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BD$6,INDIRECT($F$1&amp;dbP!$D$2&amp;":"&amp;dbP!$D$2),"&lt;="&amp;BD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D$6,INDIRECT($F$2&amp;SbstP!$D$2&amp;":"&amp;SbstP!$D$2),"&lt;="&amp;B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BD$6,INDIRECT($F$2&amp;SbstP!$D$2&amp;":"&amp;SbstP!$D$2),"&lt;="&amp;BD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  <c r="BE516" s="1">
        <f ca="1">SUMIFS(INDIRECT($F$1&amp;$F516&amp;":"&amp;$F516),INDIRECT($F$1&amp;dbP!$D$2&amp;":"&amp;dbP!$D$2),"&gt;="&amp;BE$6,INDIRECT($F$1&amp;dbP!$D$2&amp;":"&amp;dbP!$D$2),"&lt;="&amp;B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"&amp;$I516=$J516),"*",RIGHT($J516,LEN($J516)-4)),INDIRECT($F$1&amp;dbP!$AC$2&amp;":"&amp;dbP!$AC$2),RepP!$J$3)-
SUMIFS(INDIRECT($F$1&amp;$G516&amp;":"&amp;$G516),INDIRECT($F$1&amp;dbP!$D$2&amp;":"&amp;dbP!$D$2),"&gt;="&amp;BE$6,INDIRECT($F$1&amp;dbP!$D$2&amp;":"&amp;dbP!$D$2),"&lt;="&amp;BE$7,INDIRECT($F$1&amp;dbP!$O$2&amp;":"&amp;dbP!$O$2),$H516,INDIRECT($F$1&amp;dbP!$P$2&amp;":"&amp;dbP!$P$2),IF($I516=$J516,"*",$I516),INDIRECT($F$1&amp;dbP!$Q$2&amp;":"&amp;dbP!$Q$2),IF(OR($I516=$J516,"  "&amp;$I516=$J516),"*",RIGHT($J516,LEN($J516)-4)),INDIRECT($F$1&amp;dbP!$AC$2&amp;":"&amp;dbP!$AC$2),RepP!$J$3)+
SUMIFS(INDIRECT($F$2&amp;$F516&amp;":"&amp;$F516),INDIRECT($F$2&amp;SbstP!$D$2&amp;":"&amp;SbstP!$D$2),"&gt;="&amp;BE$6,INDIRECT($F$2&amp;SbstP!$D$2&amp;":"&amp;SbstP!$D$2),"&lt;="&amp;B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"&amp;$I516=$J516),"*",RIGHT($J516,LEN($J516)-4)),INDIRECT($F$2&amp;SbstP!$AC$2&amp;":"&amp;SbstP!$AC$2),RepP!$J$3)-
SUMIFS(INDIRECT($F$2&amp;$G516&amp;":"&amp;$G516),INDIRECT($F$2&amp;SbstP!$D$2&amp;":"&amp;SbstP!$D$2),"&gt;="&amp;BE$6,INDIRECT($F$2&amp;SbstP!$D$2&amp;":"&amp;SbstP!$D$2),"&lt;="&amp;BE$7,INDIRECT($F$2&amp;SbstP!$O$2&amp;":"&amp;SbstP!$O$2),$H516,INDIRECT($F$2&amp;SbstP!$P$2&amp;":"&amp;SbstP!$P$2),IF($I516=$J516,"*",$I516),INDIRECT($F$2&amp;SbstP!$Q$2&amp;":"&amp;SbstP!$Q$2),IF(OR($I516=$J516,"  "&amp;$I516=$J516),"*",RIGHT($J516,LEN($J516)-4)),INDIRECT($F$2&amp;SbstP!$AC$2&amp;":"&amp;SbstP!$AC$2),RepP!$J$3)</f>
        <v>0</v>
      </c>
    </row>
    <row r="517" spans="2:57" x14ac:dyDescent="0.3">
      <c r="B517" s="1">
        <f>MAX(B$505:B516)+1</f>
        <v>20</v>
      </c>
      <c r="D517" s="1" t="str">
        <f ca="1">INDIRECT($B$1&amp;Items!AB$2&amp;$B517)</f>
        <v>PL(-)</v>
      </c>
      <c r="F517" s="1" t="str">
        <f ca="1">INDIRECT($B$1&amp;Items!X$2&amp;$B517)</f>
        <v>AA</v>
      </c>
      <c r="G517" s="1" t="str">
        <f ca="1">INDIRECT($B$1&amp;Items!Y$2&amp;$B517)</f>
        <v>AB</v>
      </c>
      <c r="H517" s="13" t="str">
        <f ca="1">INDIRECT($B$1&amp;Items!U$2&amp;$B517)</f>
        <v>Себестоимость продаж</v>
      </c>
      <c r="I517" s="13" t="str">
        <f ca="1">IF(INDIRECT($B$1&amp;Items!V$2&amp;$B517)="",H517,INDIRECT($B$1&amp;Items!V$2&amp;$B517))</f>
        <v>Затраты этапа-1 бизнес-процесса</v>
      </c>
      <c r="J517" s="1" t="str">
        <f ca="1">IF(INDIRECT($B$1&amp;Items!W$2&amp;$B517)="",IF(H517&lt;&gt;I517,"  "&amp;I517,I517),"    "&amp;INDIRECT($B$1&amp;Items!W$2&amp;$B517))</f>
        <v xml:space="preserve">    Сырье и материалы-2</v>
      </c>
      <c r="S517" s="1">
        <f ca="1">SUM($U517:INDIRECT(ADDRESS(ROW(),SUMIFS($1:$1,$5:$5,MAX($5:$5)))))</f>
        <v>988400.47393364925</v>
      </c>
      <c r="V517" s="1">
        <f ca="1">SUMIFS(INDIRECT($F$1&amp;$F517&amp;":"&amp;$F517),INDIRECT($F$1&amp;dbP!$D$2&amp;":"&amp;dbP!$D$2),"&gt;="&amp;V$6,INDIRECT($F$1&amp;dbP!$D$2&amp;":"&amp;dbP!$D$2),"&lt;="&amp;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V$6,INDIRECT($F$1&amp;dbP!$D$2&amp;":"&amp;dbP!$D$2),"&lt;="&amp;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V$6,INDIRECT($F$2&amp;SbstP!$D$2&amp;":"&amp;SbstP!$D$2),"&lt;="&amp;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V$6,INDIRECT($F$2&amp;SbstP!$D$2&amp;":"&amp;SbstP!$D$2),"&lt;="&amp;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W517" s="1">
        <f ca="1">SUMIFS(INDIRECT($F$1&amp;$F517&amp;":"&amp;$F517),INDIRECT($F$1&amp;dbP!$D$2&amp;":"&amp;dbP!$D$2),"&gt;="&amp;W$6,INDIRECT($F$1&amp;dbP!$D$2&amp;":"&amp;dbP!$D$2),"&lt;="&amp;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W$6,INDIRECT($F$1&amp;dbP!$D$2&amp;":"&amp;dbP!$D$2),"&lt;="&amp;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W$6,INDIRECT($F$2&amp;SbstP!$D$2&amp;":"&amp;SbstP!$D$2),"&lt;="&amp;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W$6,INDIRECT($F$2&amp;SbstP!$D$2&amp;":"&amp;SbstP!$D$2),"&lt;="&amp;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X517" s="1">
        <f ca="1">SUMIFS(INDIRECT($F$1&amp;$F517&amp;":"&amp;$F517),INDIRECT($F$1&amp;dbP!$D$2&amp;":"&amp;dbP!$D$2),"&gt;="&amp;X$6,INDIRECT($F$1&amp;dbP!$D$2&amp;":"&amp;dbP!$D$2),"&lt;="&amp;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X$6,INDIRECT($F$1&amp;dbP!$D$2&amp;":"&amp;dbP!$D$2),"&lt;="&amp;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X$6,INDIRECT($F$2&amp;SbstP!$D$2&amp;":"&amp;SbstP!$D$2),"&lt;="&amp;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X$6,INDIRECT($F$2&amp;SbstP!$D$2&amp;":"&amp;SbstP!$D$2),"&lt;="&amp;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Y517" s="1">
        <f ca="1">SUMIFS(INDIRECT($F$1&amp;$F517&amp;":"&amp;$F517),INDIRECT($F$1&amp;dbP!$D$2&amp;":"&amp;dbP!$D$2),"&gt;="&amp;Y$6,INDIRECT($F$1&amp;dbP!$D$2&amp;":"&amp;dbP!$D$2),"&lt;="&amp;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Y$6,INDIRECT($F$1&amp;dbP!$D$2&amp;":"&amp;dbP!$D$2),"&lt;="&amp;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Y$6,INDIRECT($F$2&amp;SbstP!$D$2&amp;":"&amp;SbstP!$D$2),"&lt;="&amp;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Y$6,INDIRECT($F$2&amp;SbstP!$D$2&amp;":"&amp;SbstP!$D$2),"&lt;="&amp;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Z517" s="1">
        <f ca="1">SUMIFS(INDIRECT($F$1&amp;$F517&amp;":"&amp;$F517),INDIRECT($F$1&amp;dbP!$D$2&amp;":"&amp;dbP!$D$2),"&gt;="&amp;Z$6,INDIRECT($F$1&amp;dbP!$D$2&amp;":"&amp;dbP!$D$2),"&lt;="&amp;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Z$6,INDIRECT($F$1&amp;dbP!$D$2&amp;":"&amp;dbP!$D$2),"&lt;="&amp;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Z$6,INDIRECT($F$2&amp;SbstP!$D$2&amp;":"&amp;SbstP!$D$2),"&lt;="&amp;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Z$6,INDIRECT($F$2&amp;SbstP!$D$2&amp;":"&amp;SbstP!$D$2),"&lt;="&amp;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232500</v>
      </c>
      <c r="AA517" s="1">
        <f ca="1">SUMIFS(INDIRECT($F$1&amp;$F517&amp;":"&amp;$F517),INDIRECT($F$1&amp;dbP!$D$2&amp;":"&amp;dbP!$D$2),"&gt;="&amp;AA$6,INDIRECT($F$1&amp;dbP!$D$2&amp;":"&amp;dbP!$D$2),"&lt;="&amp;A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A$6,INDIRECT($F$1&amp;dbP!$D$2&amp;":"&amp;dbP!$D$2),"&lt;="&amp;A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A$6,INDIRECT($F$2&amp;SbstP!$D$2&amp;":"&amp;SbstP!$D$2),"&lt;="&amp;A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A$6,INDIRECT($F$2&amp;SbstP!$D$2&amp;":"&amp;SbstP!$D$2),"&lt;="&amp;A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465000</v>
      </c>
      <c r="AB517" s="1">
        <f ca="1">SUMIFS(INDIRECT($F$1&amp;$F517&amp;":"&amp;$F517),INDIRECT($F$1&amp;dbP!$D$2&amp;":"&amp;dbP!$D$2),"&gt;="&amp;AB$6,INDIRECT($F$1&amp;dbP!$D$2&amp;":"&amp;dbP!$D$2),"&lt;="&amp;A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B$6,INDIRECT($F$1&amp;dbP!$D$2&amp;":"&amp;dbP!$D$2),"&lt;="&amp;A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B$6,INDIRECT($F$2&amp;SbstP!$D$2&amp;":"&amp;SbstP!$D$2),"&lt;="&amp;A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B$6,INDIRECT($F$2&amp;SbstP!$D$2&amp;":"&amp;SbstP!$D$2),"&lt;="&amp;A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30853.080568720387</v>
      </c>
      <c r="AC517" s="1">
        <f ca="1">SUMIFS(INDIRECT($F$1&amp;$F517&amp;":"&amp;$F517),INDIRECT($F$1&amp;dbP!$D$2&amp;":"&amp;dbP!$D$2),"&gt;="&amp;AC$6,INDIRECT($F$1&amp;dbP!$D$2&amp;":"&amp;dbP!$D$2),"&lt;="&amp;A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C$6,INDIRECT($F$1&amp;dbP!$D$2&amp;":"&amp;dbP!$D$2),"&lt;="&amp;A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C$6,INDIRECT($F$2&amp;SbstP!$D$2&amp;":"&amp;SbstP!$D$2),"&lt;="&amp;A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C$6,INDIRECT($F$2&amp;SbstP!$D$2&amp;":"&amp;SbstP!$D$2),"&lt;="&amp;A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52890.995260663512</v>
      </c>
      <c r="AD517" s="1">
        <f ca="1">SUMIFS(INDIRECT($F$1&amp;$F517&amp;":"&amp;$F517),INDIRECT($F$1&amp;dbP!$D$2&amp;":"&amp;dbP!$D$2),"&gt;="&amp;AD$6,INDIRECT($F$1&amp;dbP!$D$2&amp;":"&amp;dbP!$D$2),"&lt;="&amp;A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D$6,INDIRECT($F$1&amp;dbP!$D$2&amp;":"&amp;dbP!$D$2),"&lt;="&amp;A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D$6,INDIRECT($F$2&amp;SbstP!$D$2&amp;":"&amp;SbstP!$D$2),"&lt;="&amp;A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D$6,INDIRECT($F$2&amp;SbstP!$D$2&amp;":"&amp;SbstP!$D$2),"&lt;="&amp;A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22037.91469194313</v>
      </c>
      <c r="AE517" s="1">
        <f ca="1">SUMIFS(INDIRECT($F$1&amp;$F517&amp;":"&amp;$F517),INDIRECT($F$1&amp;dbP!$D$2&amp;":"&amp;dbP!$D$2),"&gt;="&amp;AE$6,INDIRECT($F$1&amp;dbP!$D$2&amp;":"&amp;dbP!$D$2),"&lt;="&amp;A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E$6,INDIRECT($F$1&amp;dbP!$D$2&amp;":"&amp;dbP!$D$2),"&lt;="&amp;A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E$6,INDIRECT($F$2&amp;SbstP!$D$2&amp;":"&amp;SbstP!$D$2),"&lt;="&amp;A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E$6,INDIRECT($F$2&amp;SbstP!$D$2&amp;":"&amp;SbstP!$D$2),"&lt;="&amp;A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13222.748815165878</v>
      </c>
      <c r="AF517" s="1">
        <f ca="1">SUMIFS(INDIRECT($F$1&amp;$F517&amp;":"&amp;$F517),INDIRECT($F$1&amp;dbP!$D$2&amp;":"&amp;dbP!$D$2),"&gt;="&amp;AF$6,INDIRECT($F$1&amp;dbP!$D$2&amp;":"&amp;dbP!$D$2),"&lt;="&amp;AF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F$6,INDIRECT($F$1&amp;dbP!$D$2&amp;":"&amp;dbP!$D$2),"&lt;="&amp;AF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F$6,INDIRECT($F$2&amp;SbstP!$D$2&amp;":"&amp;SbstP!$D$2),"&lt;="&amp;AF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F$6,INDIRECT($F$2&amp;SbstP!$D$2&amp;":"&amp;SbstP!$D$2),"&lt;="&amp;AF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35260.663507109013</v>
      </c>
      <c r="AG517" s="1">
        <f ca="1">SUMIFS(INDIRECT($F$1&amp;$F517&amp;":"&amp;$F517),INDIRECT($F$1&amp;dbP!$D$2&amp;":"&amp;dbP!$D$2),"&gt;="&amp;AG$6,INDIRECT($F$1&amp;dbP!$D$2&amp;":"&amp;dbP!$D$2),"&lt;="&amp;AG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G$6,INDIRECT($F$1&amp;dbP!$D$2&amp;":"&amp;dbP!$D$2),"&lt;="&amp;AG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G$6,INDIRECT($F$2&amp;SbstP!$D$2&amp;":"&amp;SbstP!$D$2),"&lt;="&amp;AG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G$6,INDIRECT($F$2&amp;SbstP!$D$2&amp;":"&amp;SbstP!$D$2),"&lt;="&amp;AG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30853.080568720387</v>
      </c>
      <c r="AH517" s="1">
        <f ca="1">SUMIFS(INDIRECT($F$1&amp;$F517&amp;":"&amp;$F517),INDIRECT($F$1&amp;dbP!$D$2&amp;":"&amp;dbP!$D$2),"&gt;="&amp;AH$6,INDIRECT($F$1&amp;dbP!$D$2&amp;":"&amp;dbP!$D$2),"&lt;="&amp;AH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H$6,INDIRECT($F$1&amp;dbP!$D$2&amp;":"&amp;dbP!$D$2),"&lt;="&amp;AH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H$6,INDIRECT($F$2&amp;SbstP!$D$2&amp;":"&amp;SbstP!$D$2),"&lt;="&amp;AH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H$6,INDIRECT($F$2&amp;SbstP!$D$2&amp;":"&amp;SbstP!$D$2),"&lt;="&amp;AH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8815.1658767772533</v>
      </c>
      <c r="AI517" s="1">
        <f ca="1">SUMIFS(INDIRECT($F$1&amp;$F517&amp;":"&amp;$F517),INDIRECT($F$1&amp;dbP!$D$2&amp;":"&amp;dbP!$D$2),"&gt;="&amp;AI$6,INDIRECT($F$1&amp;dbP!$D$2&amp;":"&amp;dbP!$D$2),"&lt;="&amp;AI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I$6,INDIRECT($F$1&amp;dbP!$D$2&amp;":"&amp;dbP!$D$2),"&lt;="&amp;AI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I$6,INDIRECT($F$2&amp;SbstP!$D$2&amp;":"&amp;SbstP!$D$2),"&lt;="&amp;AI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I$6,INDIRECT($F$2&amp;SbstP!$D$2&amp;":"&amp;SbstP!$D$2),"&lt;="&amp;AI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66113.744075829396</v>
      </c>
      <c r="AJ517" s="1">
        <f ca="1">SUMIFS(INDIRECT($F$1&amp;$F517&amp;":"&amp;$F517),INDIRECT($F$1&amp;dbP!$D$2&amp;":"&amp;dbP!$D$2),"&gt;="&amp;AJ$6,INDIRECT($F$1&amp;dbP!$D$2&amp;":"&amp;dbP!$D$2),"&lt;="&amp;AJ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J$6,INDIRECT($F$1&amp;dbP!$D$2&amp;":"&amp;dbP!$D$2),"&lt;="&amp;AJ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J$6,INDIRECT($F$2&amp;SbstP!$D$2&amp;":"&amp;SbstP!$D$2),"&lt;="&amp;AJ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J$6,INDIRECT($F$2&amp;SbstP!$D$2&amp;":"&amp;SbstP!$D$2),"&lt;="&amp;AJ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30853.080568720387</v>
      </c>
      <c r="AK517" s="1">
        <f ca="1">SUMIFS(INDIRECT($F$1&amp;$F517&amp;":"&amp;$F517),INDIRECT($F$1&amp;dbP!$D$2&amp;":"&amp;dbP!$D$2),"&gt;="&amp;AK$6,INDIRECT($F$1&amp;dbP!$D$2&amp;":"&amp;dbP!$D$2),"&lt;="&amp;AK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K$6,INDIRECT($F$1&amp;dbP!$D$2&amp;":"&amp;dbP!$D$2),"&lt;="&amp;AK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K$6,INDIRECT($F$2&amp;SbstP!$D$2&amp;":"&amp;SbstP!$D$2),"&lt;="&amp;AK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K$6,INDIRECT($F$2&amp;SbstP!$D$2&amp;":"&amp;SbstP!$D$2),"&lt;="&amp;AK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L517" s="1">
        <f ca="1">SUMIFS(INDIRECT($F$1&amp;$F517&amp;":"&amp;$F517),INDIRECT($F$1&amp;dbP!$D$2&amp;":"&amp;dbP!$D$2),"&gt;="&amp;AL$6,INDIRECT($F$1&amp;dbP!$D$2&amp;":"&amp;dbP!$D$2),"&lt;="&amp;AL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L$6,INDIRECT($F$1&amp;dbP!$D$2&amp;":"&amp;dbP!$D$2),"&lt;="&amp;AL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L$6,INDIRECT($F$2&amp;SbstP!$D$2&amp;":"&amp;SbstP!$D$2),"&lt;="&amp;AL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L$6,INDIRECT($F$2&amp;SbstP!$D$2&amp;":"&amp;SbstP!$D$2),"&lt;="&amp;AL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M517" s="1">
        <f ca="1">SUMIFS(INDIRECT($F$1&amp;$F517&amp;":"&amp;$F517),INDIRECT($F$1&amp;dbP!$D$2&amp;":"&amp;dbP!$D$2),"&gt;="&amp;AM$6,INDIRECT($F$1&amp;dbP!$D$2&amp;":"&amp;dbP!$D$2),"&lt;="&amp;AM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M$6,INDIRECT($F$1&amp;dbP!$D$2&amp;":"&amp;dbP!$D$2),"&lt;="&amp;AM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M$6,INDIRECT($F$2&amp;SbstP!$D$2&amp;":"&amp;SbstP!$D$2),"&lt;="&amp;AM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M$6,INDIRECT($F$2&amp;SbstP!$D$2&amp;":"&amp;SbstP!$D$2),"&lt;="&amp;AM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N517" s="1">
        <f ca="1">SUMIFS(INDIRECT($F$1&amp;$F517&amp;":"&amp;$F517),INDIRECT($F$1&amp;dbP!$D$2&amp;":"&amp;dbP!$D$2),"&gt;="&amp;AN$6,INDIRECT($F$1&amp;dbP!$D$2&amp;":"&amp;dbP!$D$2),"&lt;="&amp;AN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N$6,INDIRECT($F$1&amp;dbP!$D$2&amp;":"&amp;dbP!$D$2),"&lt;="&amp;AN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N$6,INDIRECT($F$2&amp;SbstP!$D$2&amp;":"&amp;SbstP!$D$2),"&lt;="&amp;AN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N$6,INDIRECT($F$2&amp;SbstP!$D$2&amp;":"&amp;SbstP!$D$2),"&lt;="&amp;AN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O517" s="1">
        <f ca="1">SUMIFS(INDIRECT($F$1&amp;$F517&amp;":"&amp;$F517),INDIRECT($F$1&amp;dbP!$D$2&amp;":"&amp;dbP!$D$2),"&gt;="&amp;AO$6,INDIRECT($F$1&amp;dbP!$D$2&amp;":"&amp;dbP!$D$2),"&lt;="&amp;AO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O$6,INDIRECT($F$1&amp;dbP!$D$2&amp;":"&amp;dbP!$D$2),"&lt;="&amp;AO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O$6,INDIRECT($F$2&amp;SbstP!$D$2&amp;":"&amp;SbstP!$D$2),"&lt;="&amp;AO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O$6,INDIRECT($F$2&amp;SbstP!$D$2&amp;":"&amp;SbstP!$D$2),"&lt;="&amp;AO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P517" s="1">
        <f ca="1">SUMIFS(INDIRECT($F$1&amp;$F517&amp;":"&amp;$F517),INDIRECT($F$1&amp;dbP!$D$2&amp;":"&amp;dbP!$D$2),"&gt;="&amp;AP$6,INDIRECT($F$1&amp;dbP!$D$2&amp;":"&amp;dbP!$D$2),"&lt;="&amp;AP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P$6,INDIRECT($F$1&amp;dbP!$D$2&amp;":"&amp;dbP!$D$2),"&lt;="&amp;AP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P$6,INDIRECT($F$2&amp;SbstP!$D$2&amp;":"&amp;SbstP!$D$2),"&lt;="&amp;AP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P$6,INDIRECT($F$2&amp;SbstP!$D$2&amp;":"&amp;SbstP!$D$2),"&lt;="&amp;AP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Q517" s="1">
        <f ca="1">SUMIFS(INDIRECT($F$1&amp;$F517&amp;":"&amp;$F517),INDIRECT($F$1&amp;dbP!$D$2&amp;":"&amp;dbP!$D$2),"&gt;="&amp;AQ$6,INDIRECT($F$1&amp;dbP!$D$2&amp;":"&amp;dbP!$D$2),"&lt;="&amp;AQ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Q$6,INDIRECT($F$1&amp;dbP!$D$2&amp;":"&amp;dbP!$D$2),"&lt;="&amp;AQ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Q$6,INDIRECT($F$2&amp;SbstP!$D$2&amp;":"&amp;SbstP!$D$2),"&lt;="&amp;AQ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Q$6,INDIRECT($F$2&amp;SbstP!$D$2&amp;":"&amp;SbstP!$D$2),"&lt;="&amp;AQ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R517" s="1">
        <f ca="1">SUMIFS(INDIRECT($F$1&amp;$F517&amp;":"&amp;$F517),INDIRECT($F$1&amp;dbP!$D$2&amp;":"&amp;dbP!$D$2),"&gt;="&amp;AR$6,INDIRECT($F$1&amp;dbP!$D$2&amp;":"&amp;dbP!$D$2),"&lt;="&amp;AR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R$6,INDIRECT($F$1&amp;dbP!$D$2&amp;":"&amp;dbP!$D$2),"&lt;="&amp;AR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R$6,INDIRECT($F$2&amp;SbstP!$D$2&amp;":"&amp;SbstP!$D$2),"&lt;="&amp;AR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R$6,INDIRECT($F$2&amp;SbstP!$D$2&amp;":"&amp;SbstP!$D$2),"&lt;="&amp;AR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S517" s="1">
        <f ca="1">SUMIFS(INDIRECT($F$1&amp;$F517&amp;":"&amp;$F517),INDIRECT($F$1&amp;dbP!$D$2&amp;":"&amp;dbP!$D$2),"&gt;="&amp;AS$6,INDIRECT($F$1&amp;dbP!$D$2&amp;":"&amp;dbP!$D$2),"&lt;="&amp;AS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S$6,INDIRECT($F$1&amp;dbP!$D$2&amp;":"&amp;dbP!$D$2),"&lt;="&amp;AS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S$6,INDIRECT($F$2&amp;SbstP!$D$2&amp;":"&amp;SbstP!$D$2),"&lt;="&amp;AS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S$6,INDIRECT($F$2&amp;SbstP!$D$2&amp;":"&amp;SbstP!$D$2),"&lt;="&amp;AS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T517" s="1">
        <f ca="1">SUMIFS(INDIRECT($F$1&amp;$F517&amp;":"&amp;$F517),INDIRECT($F$1&amp;dbP!$D$2&amp;":"&amp;dbP!$D$2),"&gt;="&amp;AT$6,INDIRECT($F$1&amp;dbP!$D$2&amp;":"&amp;dbP!$D$2),"&lt;="&amp;AT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T$6,INDIRECT($F$1&amp;dbP!$D$2&amp;":"&amp;dbP!$D$2),"&lt;="&amp;AT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T$6,INDIRECT($F$2&amp;SbstP!$D$2&amp;":"&amp;SbstP!$D$2),"&lt;="&amp;AT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T$6,INDIRECT($F$2&amp;SbstP!$D$2&amp;":"&amp;SbstP!$D$2),"&lt;="&amp;AT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U517" s="1">
        <f ca="1">SUMIFS(INDIRECT($F$1&amp;$F517&amp;":"&amp;$F517),INDIRECT($F$1&amp;dbP!$D$2&amp;":"&amp;dbP!$D$2),"&gt;="&amp;AU$6,INDIRECT($F$1&amp;dbP!$D$2&amp;":"&amp;dbP!$D$2),"&lt;="&amp;AU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U$6,INDIRECT($F$1&amp;dbP!$D$2&amp;":"&amp;dbP!$D$2),"&lt;="&amp;AU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U$6,INDIRECT($F$2&amp;SbstP!$D$2&amp;":"&amp;SbstP!$D$2),"&lt;="&amp;AU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U$6,INDIRECT($F$2&amp;SbstP!$D$2&amp;":"&amp;SbstP!$D$2),"&lt;="&amp;AU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V517" s="1">
        <f ca="1">SUMIFS(INDIRECT($F$1&amp;$F517&amp;":"&amp;$F517),INDIRECT($F$1&amp;dbP!$D$2&amp;":"&amp;dbP!$D$2),"&gt;="&amp;AV$6,INDIRECT($F$1&amp;dbP!$D$2&amp;":"&amp;dbP!$D$2),"&lt;="&amp;A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V$6,INDIRECT($F$1&amp;dbP!$D$2&amp;":"&amp;dbP!$D$2),"&lt;="&amp;AV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V$6,INDIRECT($F$2&amp;SbstP!$D$2&amp;":"&amp;SbstP!$D$2),"&lt;="&amp;A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V$6,INDIRECT($F$2&amp;SbstP!$D$2&amp;":"&amp;SbstP!$D$2),"&lt;="&amp;AV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W517" s="1">
        <f ca="1">SUMIFS(INDIRECT($F$1&amp;$F517&amp;":"&amp;$F517),INDIRECT($F$1&amp;dbP!$D$2&amp;":"&amp;dbP!$D$2),"&gt;="&amp;AW$6,INDIRECT($F$1&amp;dbP!$D$2&amp;":"&amp;dbP!$D$2),"&lt;="&amp;A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W$6,INDIRECT($F$1&amp;dbP!$D$2&amp;":"&amp;dbP!$D$2),"&lt;="&amp;AW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W$6,INDIRECT($F$2&amp;SbstP!$D$2&amp;":"&amp;SbstP!$D$2),"&lt;="&amp;A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W$6,INDIRECT($F$2&amp;SbstP!$D$2&amp;":"&amp;SbstP!$D$2),"&lt;="&amp;AW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X517" s="1">
        <f ca="1">SUMIFS(INDIRECT($F$1&amp;$F517&amp;":"&amp;$F517),INDIRECT($F$1&amp;dbP!$D$2&amp;":"&amp;dbP!$D$2),"&gt;="&amp;AX$6,INDIRECT($F$1&amp;dbP!$D$2&amp;":"&amp;dbP!$D$2),"&lt;="&amp;A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X$6,INDIRECT($F$1&amp;dbP!$D$2&amp;":"&amp;dbP!$D$2),"&lt;="&amp;AX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X$6,INDIRECT($F$2&amp;SbstP!$D$2&amp;":"&amp;SbstP!$D$2),"&lt;="&amp;A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X$6,INDIRECT($F$2&amp;SbstP!$D$2&amp;":"&amp;SbstP!$D$2),"&lt;="&amp;AX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Y517" s="1">
        <f ca="1">SUMIFS(INDIRECT($F$1&amp;$F517&amp;":"&amp;$F517),INDIRECT($F$1&amp;dbP!$D$2&amp;":"&amp;dbP!$D$2),"&gt;="&amp;AY$6,INDIRECT($F$1&amp;dbP!$D$2&amp;":"&amp;dbP!$D$2),"&lt;="&amp;A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Y$6,INDIRECT($F$1&amp;dbP!$D$2&amp;":"&amp;dbP!$D$2),"&lt;="&amp;AY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Y$6,INDIRECT($F$2&amp;SbstP!$D$2&amp;":"&amp;SbstP!$D$2),"&lt;="&amp;A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Y$6,INDIRECT($F$2&amp;SbstP!$D$2&amp;":"&amp;SbstP!$D$2),"&lt;="&amp;AY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AZ517" s="1">
        <f ca="1">SUMIFS(INDIRECT($F$1&amp;$F517&amp;":"&amp;$F517),INDIRECT($F$1&amp;dbP!$D$2&amp;":"&amp;dbP!$D$2),"&gt;="&amp;AZ$6,INDIRECT($F$1&amp;dbP!$D$2&amp;":"&amp;dbP!$D$2),"&lt;="&amp;A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AZ$6,INDIRECT($F$1&amp;dbP!$D$2&amp;":"&amp;dbP!$D$2),"&lt;="&amp;AZ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AZ$6,INDIRECT($F$2&amp;SbstP!$D$2&amp;":"&amp;SbstP!$D$2),"&lt;="&amp;A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AZ$6,INDIRECT($F$2&amp;SbstP!$D$2&amp;":"&amp;SbstP!$D$2),"&lt;="&amp;AZ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A517" s="1">
        <f ca="1">SUMIFS(INDIRECT($F$1&amp;$F517&amp;":"&amp;$F517),INDIRECT($F$1&amp;dbP!$D$2&amp;":"&amp;dbP!$D$2),"&gt;="&amp;BA$6,INDIRECT($F$1&amp;dbP!$D$2&amp;":"&amp;dbP!$D$2),"&lt;="&amp;B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BA$6,INDIRECT($F$1&amp;dbP!$D$2&amp;":"&amp;dbP!$D$2),"&lt;="&amp;BA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A$6,INDIRECT($F$2&amp;SbstP!$D$2&amp;":"&amp;SbstP!$D$2),"&lt;="&amp;B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BA$6,INDIRECT($F$2&amp;SbstP!$D$2&amp;":"&amp;SbstP!$D$2),"&lt;="&amp;BA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B517" s="1">
        <f ca="1">SUMIFS(INDIRECT($F$1&amp;$F517&amp;":"&amp;$F517),INDIRECT($F$1&amp;dbP!$D$2&amp;":"&amp;dbP!$D$2),"&gt;="&amp;BB$6,INDIRECT($F$1&amp;dbP!$D$2&amp;":"&amp;dbP!$D$2),"&lt;="&amp;B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BB$6,INDIRECT($F$1&amp;dbP!$D$2&amp;":"&amp;dbP!$D$2),"&lt;="&amp;BB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B$6,INDIRECT($F$2&amp;SbstP!$D$2&amp;":"&amp;SbstP!$D$2),"&lt;="&amp;B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BB$6,INDIRECT($F$2&amp;SbstP!$D$2&amp;":"&amp;SbstP!$D$2),"&lt;="&amp;BB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C517" s="1">
        <f ca="1">SUMIFS(INDIRECT($F$1&amp;$F517&amp;":"&amp;$F517),INDIRECT($F$1&amp;dbP!$D$2&amp;":"&amp;dbP!$D$2),"&gt;="&amp;BC$6,INDIRECT($F$1&amp;dbP!$D$2&amp;":"&amp;dbP!$D$2),"&lt;="&amp;B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BC$6,INDIRECT($F$1&amp;dbP!$D$2&amp;":"&amp;dbP!$D$2),"&lt;="&amp;BC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C$6,INDIRECT($F$2&amp;SbstP!$D$2&amp;":"&amp;SbstP!$D$2),"&lt;="&amp;B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BC$6,INDIRECT($F$2&amp;SbstP!$D$2&amp;":"&amp;SbstP!$D$2),"&lt;="&amp;BC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D517" s="1">
        <f ca="1">SUMIFS(INDIRECT($F$1&amp;$F517&amp;":"&amp;$F517),INDIRECT($F$1&amp;dbP!$D$2&amp;":"&amp;dbP!$D$2),"&gt;="&amp;BD$6,INDIRECT($F$1&amp;dbP!$D$2&amp;":"&amp;dbP!$D$2),"&lt;="&amp;B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BD$6,INDIRECT($F$1&amp;dbP!$D$2&amp;":"&amp;dbP!$D$2),"&lt;="&amp;BD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D$6,INDIRECT($F$2&amp;SbstP!$D$2&amp;":"&amp;SbstP!$D$2),"&lt;="&amp;B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BD$6,INDIRECT($F$2&amp;SbstP!$D$2&amp;":"&amp;SbstP!$D$2),"&lt;="&amp;BD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  <c r="BE517" s="1">
        <f ca="1">SUMIFS(INDIRECT($F$1&amp;$F517&amp;":"&amp;$F517),INDIRECT($F$1&amp;dbP!$D$2&amp;":"&amp;dbP!$D$2),"&gt;="&amp;BE$6,INDIRECT($F$1&amp;dbP!$D$2&amp;":"&amp;dbP!$D$2),"&lt;="&amp;B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"&amp;$I517=$J517),"*",RIGHT($J517,LEN($J517)-4)),INDIRECT($F$1&amp;dbP!$AC$2&amp;":"&amp;dbP!$AC$2),RepP!$J$3)-
SUMIFS(INDIRECT($F$1&amp;$G517&amp;":"&amp;$G517),INDIRECT($F$1&amp;dbP!$D$2&amp;":"&amp;dbP!$D$2),"&gt;="&amp;BE$6,INDIRECT($F$1&amp;dbP!$D$2&amp;":"&amp;dbP!$D$2),"&lt;="&amp;BE$7,INDIRECT($F$1&amp;dbP!$O$2&amp;":"&amp;dbP!$O$2),$H517,INDIRECT($F$1&amp;dbP!$P$2&amp;":"&amp;dbP!$P$2),IF($I517=$J517,"*",$I517),INDIRECT($F$1&amp;dbP!$Q$2&amp;":"&amp;dbP!$Q$2),IF(OR($I517=$J517,"  "&amp;$I517=$J517),"*",RIGHT($J517,LEN($J517)-4)),INDIRECT($F$1&amp;dbP!$AC$2&amp;":"&amp;dbP!$AC$2),RepP!$J$3)+
SUMIFS(INDIRECT($F$2&amp;$F517&amp;":"&amp;$F517),INDIRECT($F$2&amp;SbstP!$D$2&amp;":"&amp;SbstP!$D$2),"&gt;="&amp;BE$6,INDIRECT($F$2&amp;SbstP!$D$2&amp;":"&amp;SbstP!$D$2),"&lt;="&amp;B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"&amp;$I517=$J517),"*",RIGHT($J517,LEN($J517)-4)),INDIRECT($F$2&amp;SbstP!$AC$2&amp;":"&amp;SbstP!$AC$2),RepP!$J$3)-
SUMIFS(INDIRECT($F$2&amp;$G517&amp;":"&amp;$G517),INDIRECT($F$2&amp;SbstP!$D$2&amp;":"&amp;SbstP!$D$2),"&gt;="&amp;BE$6,INDIRECT($F$2&amp;SbstP!$D$2&amp;":"&amp;SbstP!$D$2),"&lt;="&amp;BE$7,INDIRECT($F$2&amp;SbstP!$O$2&amp;":"&amp;SbstP!$O$2),$H517,INDIRECT($F$2&amp;SbstP!$P$2&amp;":"&amp;SbstP!$P$2),IF($I517=$J517,"*",$I517),INDIRECT($F$2&amp;SbstP!$Q$2&amp;":"&amp;SbstP!$Q$2),IF(OR($I517=$J517,"  "&amp;$I517=$J517),"*",RIGHT($J517,LEN($J517)-4)),INDIRECT($F$2&amp;SbstP!$AC$2&amp;":"&amp;SbstP!$AC$2),RepP!$J$3)</f>
        <v>0</v>
      </c>
    </row>
    <row r="518" spans="2:57" x14ac:dyDescent="0.3">
      <c r="B518" s="1">
        <f>MAX(B$505:B517)+1</f>
        <v>21</v>
      </c>
      <c r="D518" s="1" t="str">
        <f ca="1">INDIRECT($B$1&amp;Items!AB$2&amp;$B518)</f>
        <v>PL(-)</v>
      </c>
      <c r="F518" s="1" t="str">
        <f ca="1">INDIRECT($B$1&amp;Items!X$2&amp;$B518)</f>
        <v>AA</v>
      </c>
      <c r="G518" s="1" t="str">
        <f ca="1">INDIRECT($B$1&amp;Items!Y$2&amp;$B518)</f>
        <v>AB</v>
      </c>
      <c r="H518" s="13" t="str">
        <f ca="1">INDIRECT($B$1&amp;Items!U$2&amp;$B518)</f>
        <v>Себестоимость продаж</v>
      </c>
      <c r="I518" s="13" t="str">
        <f ca="1">IF(INDIRECT($B$1&amp;Items!V$2&amp;$B518)="",H518,INDIRECT($B$1&amp;Items!V$2&amp;$B518))</f>
        <v>Затраты этапа-1 бизнес-процесса</v>
      </c>
      <c r="J518" s="1" t="str">
        <f ca="1">IF(INDIRECT($B$1&amp;Items!W$2&amp;$B518)="",IF(H518&lt;&gt;I518,"  "&amp;I518,I518),"    "&amp;INDIRECT($B$1&amp;Items!W$2&amp;$B518))</f>
        <v xml:space="preserve">    Сырье и материалы-3</v>
      </c>
      <c r="S518" s="1">
        <f ca="1">SUM($U518:INDIRECT(ADDRESS(ROW(),SUMIFS($1:$1,$5:$5,MAX($5:$5)))))</f>
        <v>1588487.6543209879</v>
      </c>
      <c r="V518" s="1">
        <f ca="1">SUMIFS(INDIRECT($F$1&amp;$F518&amp;":"&amp;$F518),INDIRECT($F$1&amp;dbP!$D$2&amp;":"&amp;dbP!$D$2),"&gt;="&amp;V$6,INDIRECT($F$1&amp;dbP!$D$2&amp;":"&amp;dbP!$D$2),"&lt;="&amp;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V$6,INDIRECT($F$1&amp;dbP!$D$2&amp;":"&amp;dbP!$D$2),"&lt;="&amp;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V$6,INDIRECT($F$2&amp;SbstP!$D$2&amp;":"&amp;SbstP!$D$2),"&lt;="&amp;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V$6,INDIRECT($F$2&amp;SbstP!$D$2&amp;":"&amp;SbstP!$D$2),"&lt;="&amp;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W518" s="1">
        <f ca="1">SUMIFS(INDIRECT($F$1&amp;$F518&amp;":"&amp;$F518),INDIRECT($F$1&amp;dbP!$D$2&amp;":"&amp;dbP!$D$2),"&gt;="&amp;W$6,INDIRECT($F$1&amp;dbP!$D$2&amp;":"&amp;dbP!$D$2),"&lt;="&amp;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W$6,INDIRECT($F$1&amp;dbP!$D$2&amp;":"&amp;dbP!$D$2),"&lt;="&amp;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W$6,INDIRECT($F$2&amp;SbstP!$D$2&amp;":"&amp;SbstP!$D$2),"&lt;="&amp;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W$6,INDIRECT($F$2&amp;SbstP!$D$2&amp;":"&amp;SbstP!$D$2),"&lt;="&amp;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X518" s="1">
        <f ca="1">SUMIFS(INDIRECT($F$1&amp;$F518&amp;":"&amp;$F518),INDIRECT($F$1&amp;dbP!$D$2&amp;":"&amp;dbP!$D$2),"&gt;="&amp;X$6,INDIRECT($F$1&amp;dbP!$D$2&amp;":"&amp;dbP!$D$2),"&lt;="&amp;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X$6,INDIRECT($F$1&amp;dbP!$D$2&amp;":"&amp;dbP!$D$2),"&lt;="&amp;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X$6,INDIRECT($F$2&amp;SbstP!$D$2&amp;":"&amp;SbstP!$D$2),"&lt;="&amp;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X$6,INDIRECT($F$2&amp;SbstP!$D$2&amp;":"&amp;SbstP!$D$2),"&lt;="&amp;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Y518" s="1">
        <f ca="1">SUMIFS(INDIRECT($F$1&amp;$F518&amp;":"&amp;$F518),INDIRECT($F$1&amp;dbP!$D$2&amp;":"&amp;dbP!$D$2),"&gt;="&amp;Y$6,INDIRECT($F$1&amp;dbP!$D$2&amp;":"&amp;dbP!$D$2),"&lt;="&amp;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Y$6,INDIRECT($F$1&amp;dbP!$D$2&amp;":"&amp;dbP!$D$2),"&lt;="&amp;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Y$6,INDIRECT($F$2&amp;SbstP!$D$2&amp;":"&amp;SbstP!$D$2),"&lt;="&amp;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Y$6,INDIRECT($F$2&amp;SbstP!$D$2&amp;":"&amp;SbstP!$D$2),"&lt;="&amp;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Z518" s="1">
        <f ca="1">SUMIFS(INDIRECT($F$1&amp;$F518&amp;":"&amp;$F518),INDIRECT($F$1&amp;dbP!$D$2&amp;":"&amp;dbP!$D$2),"&gt;="&amp;Z$6,INDIRECT($F$1&amp;dbP!$D$2&amp;":"&amp;dbP!$D$2),"&lt;="&amp;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Z$6,INDIRECT($F$1&amp;dbP!$D$2&amp;":"&amp;dbP!$D$2),"&lt;="&amp;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Z$6,INDIRECT($F$2&amp;SbstP!$D$2&amp;":"&amp;SbstP!$D$2),"&lt;="&amp;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Z$6,INDIRECT($F$2&amp;SbstP!$D$2&amp;":"&amp;SbstP!$D$2),"&lt;="&amp;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267500</v>
      </c>
      <c r="AA518" s="1">
        <f ca="1">SUMIFS(INDIRECT($F$1&amp;$F518&amp;":"&amp;$F518),INDIRECT($F$1&amp;dbP!$D$2&amp;":"&amp;dbP!$D$2),"&gt;="&amp;AA$6,INDIRECT($F$1&amp;dbP!$D$2&amp;":"&amp;dbP!$D$2),"&lt;="&amp;A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A$6,INDIRECT($F$1&amp;dbP!$D$2&amp;":"&amp;dbP!$D$2),"&lt;="&amp;A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A$6,INDIRECT($F$2&amp;SbstP!$D$2&amp;":"&amp;SbstP!$D$2),"&lt;="&amp;A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A$6,INDIRECT($F$2&amp;SbstP!$D$2&amp;":"&amp;SbstP!$D$2),"&lt;="&amp;A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535000</v>
      </c>
      <c r="AB518" s="1">
        <f ca="1">SUMIFS(INDIRECT($F$1&amp;$F518&amp;":"&amp;$F518),INDIRECT($F$1&amp;dbP!$D$2&amp;":"&amp;dbP!$D$2),"&gt;="&amp;AB$6,INDIRECT($F$1&amp;dbP!$D$2&amp;":"&amp;dbP!$D$2),"&lt;="&amp;A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B$6,INDIRECT($F$1&amp;dbP!$D$2&amp;":"&amp;dbP!$D$2),"&lt;="&amp;A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B$6,INDIRECT($F$2&amp;SbstP!$D$2&amp;":"&amp;SbstP!$D$2),"&lt;="&amp;A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B$6,INDIRECT($F$2&amp;SbstP!$D$2&amp;":"&amp;SbstP!$D$2),"&lt;="&amp;A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46234.567901234564</v>
      </c>
      <c r="AC518" s="1">
        <f ca="1">SUMIFS(INDIRECT($F$1&amp;$F518&amp;":"&amp;$F518),INDIRECT($F$1&amp;dbP!$D$2&amp;":"&amp;dbP!$D$2),"&gt;="&amp;AC$6,INDIRECT($F$1&amp;dbP!$D$2&amp;":"&amp;dbP!$D$2),"&lt;="&amp;A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C$6,INDIRECT($F$1&amp;dbP!$D$2&amp;":"&amp;dbP!$D$2),"&lt;="&amp;A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C$6,INDIRECT($F$2&amp;SbstP!$D$2&amp;":"&amp;SbstP!$D$2),"&lt;="&amp;A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C$6,INDIRECT($F$2&amp;SbstP!$D$2&amp;":"&amp;SbstP!$D$2),"&lt;="&amp;A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158518.51851851851</v>
      </c>
      <c r="AD518" s="1">
        <f ca="1">SUMIFS(INDIRECT($F$1&amp;$F518&amp;":"&amp;$F518),INDIRECT($F$1&amp;dbP!$D$2&amp;":"&amp;dbP!$D$2),"&gt;="&amp;AD$6,INDIRECT($F$1&amp;dbP!$D$2&amp;":"&amp;dbP!$D$2),"&lt;="&amp;A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D$6,INDIRECT($F$1&amp;dbP!$D$2&amp;":"&amp;dbP!$D$2),"&lt;="&amp;A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D$6,INDIRECT($F$2&amp;SbstP!$D$2&amp;":"&amp;SbstP!$D$2),"&lt;="&amp;A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D$6,INDIRECT($F$2&amp;SbstP!$D$2&amp;":"&amp;SbstP!$D$2),"&lt;="&amp;A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82561.728395061727</v>
      </c>
      <c r="AE518" s="1">
        <f ca="1">SUMIFS(INDIRECT($F$1&amp;$F518&amp;":"&amp;$F518),INDIRECT($F$1&amp;dbP!$D$2&amp;":"&amp;dbP!$D$2),"&gt;="&amp;AE$6,INDIRECT($F$1&amp;dbP!$D$2&amp;":"&amp;dbP!$D$2),"&lt;="&amp;A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E$6,INDIRECT($F$1&amp;dbP!$D$2&amp;":"&amp;dbP!$D$2),"&lt;="&amp;A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E$6,INDIRECT($F$2&amp;SbstP!$D$2&amp;":"&amp;SbstP!$D$2),"&lt;="&amp;A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E$6,INDIRECT($F$2&amp;SbstP!$D$2&amp;":"&amp;SbstP!$D$2),"&lt;="&amp;A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19814.814814814814</v>
      </c>
      <c r="AF518" s="1">
        <f ca="1">SUMIFS(INDIRECT($F$1&amp;$F518&amp;":"&amp;$F518),INDIRECT($F$1&amp;dbP!$D$2&amp;":"&amp;dbP!$D$2),"&gt;="&amp;AF$6,INDIRECT($F$1&amp;dbP!$D$2&amp;":"&amp;dbP!$D$2),"&lt;="&amp;AF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F$6,INDIRECT($F$1&amp;dbP!$D$2&amp;":"&amp;dbP!$D$2),"&lt;="&amp;AF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F$6,INDIRECT($F$2&amp;SbstP!$D$2&amp;":"&amp;SbstP!$D$2),"&lt;="&amp;AF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F$6,INDIRECT($F$2&amp;SbstP!$D$2&amp;":"&amp;SbstP!$D$2),"&lt;="&amp;AF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105679.01234567902</v>
      </c>
      <c r="AG518" s="1">
        <f ca="1">SUMIFS(INDIRECT($F$1&amp;$F518&amp;":"&amp;$F518),INDIRECT($F$1&amp;dbP!$D$2&amp;":"&amp;dbP!$D$2),"&gt;="&amp;AG$6,INDIRECT($F$1&amp;dbP!$D$2&amp;":"&amp;dbP!$D$2),"&lt;="&amp;AG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G$6,INDIRECT($F$1&amp;dbP!$D$2&amp;":"&amp;dbP!$D$2),"&lt;="&amp;AG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G$6,INDIRECT($F$2&amp;SbstP!$D$2&amp;":"&amp;SbstP!$D$2),"&lt;="&amp;AG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G$6,INDIRECT($F$2&amp;SbstP!$D$2&amp;":"&amp;SbstP!$D$2),"&lt;="&amp;AG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46234.567901234564</v>
      </c>
      <c r="AH518" s="1">
        <f ca="1">SUMIFS(INDIRECT($F$1&amp;$F518&amp;":"&amp;$F518),INDIRECT($F$1&amp;dbP!$D$2&amp;":"&amp;dbP!$D$2),"&gt;="&amp;AH$6,INDIRECT($F$1&amp;dbP!$D$2&amp;":"&amp;dbP!$D$2),"&lt;="&amp;AH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H$6,INDIRECT($F$1&amp;dbP!$D$2&amp;":"&amp;dbP!$D$2),"&lt;="&amp;AH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H$6,INDIRECT($F$2&amp;SbstP!$D$2&amp;":"&amp;SbstP!$D$2),"&lt;="&amp;AH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H$6,INDIRECT($F$2&amp;SbstP!$D$2&amp;":"&amp;SbstP!$D$2),"&lt;="&amp;AH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13209.876543209877</v>
      </c>
      <c r="AI518" s="1">
        <f ca="1">SUMIFS(INDIRECT($F$1&amp;$F518&amp;":"&amp;$F518),INDIRECT($F$1&amp;dbP!$D$2&amp;":"&amp;dbP!$D$2),"&gt;="&amp;AI$6,INDIRECT($F$1&amp;dbP!$D$2&amp;":"&amp;dbP!$D$2),"&lt;="&amp;AI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I$6,INDIRECT($F$1&amp;dbP!$D$2&amp;":"&amp;dbP!$D$2),"&lt;="&amp;AI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I$6,INDIRECT($F$2&amp;SbstP!$D$2&amp;":"&amp;SbstP!$D$2),"&lt;="&amp;AI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I$6,INDIRECT($F$2&amp;SbstP!$D$2&amp;":"&amp;SbstP!$D$2),"&lt;="&amp;AI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198148.14814814815</v>
      </c>
      <c r="AJ518" s="1">
        <f ca="1">SUMIFS(INDIRECT($F$1&amp;$F518&amp;":"&amp;$F518),INDIRECT($F$1&amp;dbP!$D$2&amp;":"&amp;dbP!$D$2),"&gt;="&amp;AJ$6,INDIRECT($F$1&amp;dbP!$D$2&amp;":"&amp;dbP!$D$2),"&lt;="&amp;AJ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J$6,INDIRECT($F$1&amp;dbP!$D$2&amp;":"&amp;dbP!$D$2),"&lt;="&amp;AJ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J$6,INDIRECT($F$2&amp;SbstP!$D$2&amp;":"&amp;SbstP!$D$2),"&lt;="&amp;AJ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J$6,INDIRECT($F$2&amp;SbstP!$D$2&amp;":"&amp;SbstP!$D$2),"&lt;="&amp;AJ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115586.41975308643</v>
      </c>
      <c r="AK518" s="1">
        <f ca="1">SUMIFS(INDIRECT($F$1&amp;$F518&amp;":"&amp;$F518),INDIRECT($F$1&amp;dbP!$D$2&amp;":"&amp;dbP!$D$2),"&gt;="&amp;AK$6,INDIRECT($F$1&amp;dbP!$D$2&amp;":"&amp;dbP!$D$2),"&lt;="&amp;AK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K$6,INDIRECT($F$1&amp;dbP!$D$2&amp;":"&amp;dbP!$D$2),"&lt;="&amp;AK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K$6,INDIRECT($F$2&amp;SbstP!$D$2&amp;":"&amp;SbstP!$D$2),"&lt;="&amp;AK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K$6,INDIRECT($F$2&amp;SbstP!$D$2&amp;":"&amp;SbstP!$D$2),"&lt;="&amp;AK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L518" s="1">
        <f ca="1">SUMIFS(INDIRECT($F$1&amp;$F518&amp;":"&amp;$F518),INDIRECT($F$1&amp;dbP!$D$2&amp;":"&amp;dbP!$D$2),"&gt;="&amp;AL$6,INDIRECT($F$1&amp;dbP!$D$2&amp;":"&amp;dbP!$D$2),"&lt;="&amp;AL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L$6,INDIRECT($F$1&amp;dbP!$D$2&amp;":"&amp;dbP!$D$2),"&lt;="&amp;AL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L$6,INDIRECT($F$2&amp;SbstP!$D$2&amp;":"&amp;SbstP!$D$2),"&lt;="&amp;AL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L$6,INDIRECT($F$2&amp;SbstP!$D$2&amp;":"&amp;SbstP!$D$2),"&lt;="&amp;AL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M518" s="1">
        <f ca="1">SUMIFS(INDIRECT($F$1&amp;$F518&amp;":"&amp;$F518),INDIRECT($F$1&amp;dbP!$D$2&amp;":"&amp;dbP!$D$2),"&gt;="&amp;AM$6,INDIRECT($F$1&amp;dbP!$D$2&amp;":"&amp;dbP!$D$2),"&lt;="&amp;AM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M$6,INDIRECT($F$1&amp;dbP!$D$2&amp;":"&amp;dbP!$D$2),"&lt;="&amp;AM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M$6,INDIRECT($F$2&amp;SbstP!$D$2&amp;":"&amp;SbstP!$D$2),"&lt;="&amp;AM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M$6,INDIRECT($F$2&amp;SbstP!$D$2&amp;":"&amp;SbstP!$D$2),"&lt;="&amp;AM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N518" s="1">
        <f ca="1">SUMIFS(INDIRECT($F$1&amp;$F518&amp;":"&amp;$F518),INDIRECT($F$1&amp;dbP!$D$2&amp;":"&amp;dbP!$D$2),"&gt;="&amp;AN$6,INDIRECT($F$1&amp;dbP!$D$2&amp;":"&amp;dbP!$D$2),"&lt;="&amp;AN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N$6,INDIRECT($F$1&amp;dbP!$D$2&amp;":"&amp;dbP!$D$2),"&lt;="&amp;AN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N$6,INDIRECT($F$2&amp;SbstP!$D$2&amp;":"&amp;SbstP!$D$2),"&lt;="&amp;AN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N$6,INDIRECT($F$2&amp;SbstP!$D$2&amp;":"&amp;SbstP!$D$2),"&lt;="&amp;AN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O518" s="1">
        <f ca="1">SUMIFS(INDIRECT($F$1&amp;$F518&amp;":"&amp;$F518),INDIRECT($F$1&amp;dbP!$D$2&amp;":"&amp;dbP!$D$2),"&gt;="&amp;AO$6,INDIRECT($F$1&amp;dbP!$D$2&amp;":"&amp;dbP!$D$2),"&lt;="&amp;AO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O$6,INDIRECT($F$1&amp;dbP!$D$2&amp;":"&amp;dbP!$D$2),"&lt;="&amp;AO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O$6,INDIRECT($F$2&amp;SbstP!$D$2&amp;":"&amp;SbstP!$D$2),"&lt;="&amp;AO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O$6,INDIRECT($F$2&amp;SbstP!$D$2&amp;":"&amp;SbstP!$D$2),"&lt;="&amp;AO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P518" s="1">
        <f ca="1">SUMIFS(INDIRECT($F$1&amp;$F518&amp;":"&amp;$F518),INDIRECT($F$1&amp;dbP!$D$2&amp;":"&amp;dbP!$D$2),"&gt;="&amp;AP$6,INDIRECT($F$1&amp;dbP!$D$2&amp;":"&amp;dbP!$D$2),"&lt;="&amp;AP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P$6,INDIRECT($F$1&amp;dbP!$D$2&amp;":"&amp;dbP!$D$2),"&lt;="&amp;AP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P$6,INDIRECT($F$2&amp;SbstP!$D$2&amp;":"&amp;SbstP!$D$2),"&lt;="&amp;AP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P$6,INDIRECT($F$2&amp;SbstP!$D$2&amp;":"&amp;SbstP!$D$2),"&lt;="&amp;AP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Q518" s="1">
        <f ca="1">SUMIFS(INDIRECT($F$1&amp;$F518&amp;":"&amp;$F518),INDIRECT($F$1&amp;dbP!$D$2&amp;":"&amp;dbP!$D$2),"&gt;="&amp;AQ$6,INDIRECT($F$1&amp;dbP!$D$2&amp;":"&amp;dbP!$D$2),"&lt;="&amp;AQ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Q$6,INDIRECT($F$1&amp;dbP!$D$2&amp;":"&amp;dbP!$D$2),"&lt;="&amp;AQ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Q$6,INDIRECT($F$2&amp;SbstP!$D$2&amp;":"&amp;SbstP!$D$2),"&lt;="&amp;AQ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Q$6,INDIRECT($F$2&amp;SbstP!$D$2&amp;":"&amp;SbstP!$D$2),"&lt;="&amp;AQ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R518" s="1">
        <f ca="1">SUMIFS(INDIRECT($F$1&amp;$F518&amp;":"&amp;$F518),INDIRECT($F$1&amp;dbP!$D$2&amp;":"&amp;dbP!$D$2),"&gt;="&amp;AR$6,INDIRECT($F$1&amp;dbP!$D$2&amp;":"&amp;dbP!$D$2),"&lt;="&amp;AR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R$6,INDIRECT($F$1&amp;dbP!$D$2&amp;":"&amp;dbP!$D$2),"&lt;="&amp;AR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R$6,INDIRECT($F$2&amp;SbstP!$D$2&amp;":"&amp;SbstP!$D$2),"&lt;="&amp;AR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R$6,INDIRECT($F$2&amp;SbstP!$D$2&amp;":"&amp;SbstP!$D$2),"&lt;="&amp;AR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S518" s="1">
        <f ca="1">SUMIFS(INDIRECT($F$1&amp;$F518&amp;":"&amp;$F518),INDIRECT($F$1&amp;dbP!$D$2&amp;":"&amp;dbP!$D$2),"&gt;="&amp;AS$6,INDIRECT($F$1&amp;dbP!$D$2&amp;":"&amp;dbP!$D$2),"&lt;="&amp;AS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S$6,INDIRECT($F$1&amp;dbP!$D$2&amp;":"&amp;dbP!$D$2),"&lt;="&amp;AS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S$6,INDIRECT($F$2&amp;SbstP!$D$2&amp;":"&amp;SbstP!$D$2),"&lt;="&amp;AS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S$6,INDIRECT($F$2&amp;SbstP!$D$2&amp;":"&amp;SbstP!$D$2),"&lt;="&amp;AS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T518" s="1">
        <f ca="1">SUMIFS(INDIRECT($F$1&amp;$F518&amp;":"&amp;$F518),INDIRECT($F$1&amp;dbP!$D$2&amp;":"&amp;dbP!$D$2),"&gt;="&amp;AT$6,INDIRECT($F$1&amp;dbP!$D$2&amp;":"&amp;dbP!$D$2),"&lt;="&amp;AT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T$6,INDIRECT($F$1&amp;dbP!$D$2&amp;":"&amp;dbP!$D$2),"&lt;="&amp;AT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T$6,INDIRECT($F$2&amp;SbstP!$D$2&amp;":"&amp;SbstP!$D$2),"&lt;="&amp;AT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T$6,INDIRECT($F$2&amp;SbstP!$D$2&amp;":"&amp;SbstP!$D$2),"&lt;="&amp;AT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U518" s="1">
        <f ca="1">SUMIFS(INDIRECT($F$1&amp;$F518&amp;":"&amp;$F518),INDIRECT($F$1&amp;dbP!$D$2&amp;":"&amp;dbP!$D$2),"&gt;="&amp;AU$6,INDIRECT($F$1&amp;dbP!$D$2&amp;":"&amp;dbP!$D$2),"&lt;="&amp;AU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U$6,INDIRECT($F$1&amp;dbP!$D$2&amp;":"&amp;dbP!$D$2),"&lt;="&amp;AU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U$6,INDIRECT($F$2&amp;SbstP!$D$2&amp;":"&amp;SbstP!$D$2),"&lt;="&amp;AU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U$6,INDIRECT($F$2&amp;SbstP!$D$2&amp;":"&amp;SbstP!$D$2),"&lt;="&amp;AU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V518" s="1">
        <f ca="1">SUMIFS(INDIRECT($F$1&amp;$F518&amp;":"&amp;$F518),INDIRECT($F$1&amp;dbP!$D$2&amp;":"&amp;dbP!$D$2),"&gt;="&amp;AV$6,INDIRECT($F$1&amp;dbP!$D$2&amp;":"&amp;dbP!$D$2),"&lt;="&amp;A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V$6,INDIRECT($F$1&amp;dbP!$D$2&amp;":"&amp;dbP!$D$2),"&lt;="&amp;AV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V$6,INDIRECT($F$2&amp;SbstP!$D$2&amp;":"&amp;SbstP!$D$2),"&lt;="&amp;A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V$6,INDIRECT($F$2&amp;SbstP!$D$2&amp;":"&amp;SbstP!$D$2),"&lt;="&amp;AV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W518" s="1">
        <f ca="1">SUMIFS(INDIRECT($F$1&amp;$F518&amp;":"&amp;$F518),INDIRECT($F$1&amp;dbP!$D$2&amp;":"&amp;dbP!$D$2),"&gt;="&amp;AW$6,INDIRECT($F$1&amp;dbP!$D$2&amp;":"&amp;dbP!$D$2),"&lt;="&amp;A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W$6,INDIRECT($F$1&amp;dbP!$D$2&amp;":"&amp;dbP!$D$2),"&lt;="&amp;AW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W$6,INDIRECT($F$2&amp;SbstP!$D$2&amp;":"&amp;SbstP!$D$2),"&lt;="&amp;A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W$6,INDIRECT($F$2&amp;SbstP!$D$2&amp;":"&amp;SbstP!$D$2),"&lt;="&amp;AW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X518" s="1">
        <f ca="1">SUMIFS(INDIRECT($F$1&amp;$F518&amp;":"&amp;$F518),INDIRECT($F$1&amp;dbP!$D$2&amp;":"&amp;dbP!$D$2),"&gt;="&amp;AX$6,INDIRECT($F$1&amp;dbP!$D$2&amp;":"&amp;dbP!$D$2),"&lt;="&amp;A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X$6,INDIRECT($F$1&amp;dbP!$D$2&amp;":"&amp;dbP!$D$2),"&lt;="&amp;AX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X$6,INDIRECT($F$2&amp;SbstP!$D$2&amp;":"&amp;SbstP!$D$2),"&lt;="&amp;A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X$6,INDIRECT($F$2&amp;SbstP!$D$2&amp;":"&amp;SbstP!$D$2),"&lt;="&amp;AX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Y518" s="1">
        <f ca="1">SUMIFS(INDIRECT($F$1&amp;$F518&amp;":"&amp;$F518),INDIRECT($F$1&amp;dbP!$D$2&amp;":"&amp;dbP!$D$2),"&gt;="&amp;AY$6,INDIRECT($F$1&amp;dbP!$D$2&amp;":"&amp;dbP!$D$2),"&lt;="&amp;A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Y$6,INDIRECT($F$1&amp;dbP!$D$2&amp;":"&amp;dbP!$D$2),"&lt;="&amp;AY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Y$6,INDIRECT($F$2&amp;SbstP!$D$2&amp;":"&amp;SbstP!$D$2),"&lt;="&amp;A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Y$6,INDIRECT($F$2&amp;SbstP!$D$2&amp;":"&amp;SbstP!$D$2),"&lt;="&amp;AY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AZ518" s="1">
        <f ca="1">SUMIFS(INDIRECT($F$1&amp;$F518&amp;":"&amp;$F518),INDIRECT($F$1&amp;dbP!$D$2&amp;":"&amp;dbP!$D$2),"&gt;="&amp;AZ$6,INDIRECT($F$1&amp;dbP!$D$2&amp;":"&amp;dbP!$D$2),"&lt;="&amp;A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AZ$6,INDIRECT($F$1&amp;dbP!$D$2&amp;":"&amp;dbP!$D$2),"&lt;="&amp;AZ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AZ$6,INDIRECT($F$2&amp;SbstP!$D$2&amp;":"&amp;SbstP!$D$2),"&lt;="&amp;A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AZ$6,INDIRECT($F$2&amp;SbstP!$D$2&amp;":"&amp;SbstP!$D$2),"&lt;="&amp;AZ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A518" s="1">
        <f ca="1">SUMIFS(INDIRECT($F$1&amp;$F518&amp;":"&amp;$F518),INDIRECT($F$1&amp;dbP!$D$2&amp;":"&amp;dbP!$D$2),"&gt;="&amp;BA$6,INDIRECT($F$1&amp;dbP!$D$2&amp;":"&amp;dbP!$D$2),"&lt;="&amp;B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BA$6,INDIRECT($F$1&amp;dbP!$D$2&amp;":"&amp;dbP!$D$2),"&lt;="&amp;BA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A$6,INDIRECT($F$2&amp;SbstP!$D$2&amp;":"&amp;SbstP!$D$2),"&lt;="&amp;B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BA$6,INDIRECT($F$2&amp;SbstP!$D$2&amp;":"&amp;SbstP!$D$2),"&lt;="&amp;BA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B518" s="1">
        <f ca="1">SUMIFS(INDIRECT($F$1&amp;$F518&amp;":"&amp;$F518),INDIRECT($F$1&amp;dbP!$D$2&amp;":"&amp;dbP!$D$2),"&gt;="&amp;BB$6,INDIRECT($F$1&amp;dbP!$D$2&amp;":"&amp;dbP!$D$2),"&lt;="&amp;B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BB$6,INDIRECT($F$1&amp;dbP!$D$2&amp;":"&amp;dbP!$D$2),"&lt;="&amp;BB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B$6,INDIRECT($F$2&amp;SbstP!$D$2&amp;":"&amp;SbstP!$D$2),"&lt;="&amp;B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BB$6,INDIRECT($F$2&amp;SbstP!$D$2&amp;":"&amp;SbstP!$D$2),"&lt;="&amp;BB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C518" s="1">
        <f ca="1">SUMIFS(INDIRECT($F$1&amp;$F518&amp;":"&amp;$F518),INDIRECT($F$1&amp;dbP!$D$2&amp;":"&amp;dbP!$D$2),"&gt;="&amp;BC$6,INDIRECT($F$1&amp;dbP!$D$2&amp;":"&amp;dbP!$D$2),"&lt;="&amp;B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BC$6,INDIRECT($F$1&amp;dbP!$D$2&amp;":"&amp;dbP!$D$2),"&lt;="&amp;BC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C$6,INDIRECT($F$2&amp;SbstP!$D$2&amp;":"&amp;SbstP!$D$2),"&lt;="&amp;B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BC$6,INDIRECT($F$2&amp;SbstP!$D$2&amp;":"&amp;SbstP!$D$2),"&lt;="&amp;BC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D518" s="1">
        <f ca="1">SUMIFS(INDIRECT($F$1&amp;$F518&amp;":"&amp;$F518),INDIRECT($F$1&amp;dbP!$D$2&amp;":"&amp;dbP!$D$2),"&gt;="&amp;BD$6,INDIRECT($F$1&amp;dbP!$D$2&amp;":"&amp;dbP!$D$2),"&lt;="&amp;B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BD$6,INDIRECT($F$1&amp;dbP!$D$2&amp;":"&amp;dbP!$D$2),"&lt;="&amp;BD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D$6,INDIRECT($F$2&amp;SbstP!$D$2&amp;":"&amp;SbstP!$D$2),"&lt;="&amp;B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BD$6,INDIRECT($F$2&amp;SbstP!$D$2&amp;":"&amp;SbstP!$D$2),"&lt;="&amp;BD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  <c r="BE518" s="1">
        <f ca="1">SUMIFS(INDIRECT($F$1&amp;$F518&amp;":"&amp;$F518),INDIRECT($F$1&amp;dbP!$D$2&amp;":"&amp;dbP!$D$2),"&gt;="&amp;BE$6,INDIRECT($F$1&amp;dbP!$D$2&amp;":"&amp;dbP!$D$2),"&lt;="&amp;B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"&amp;$I518=$J518),"*",RIGHT($J518,LEN($J518)-4)),INDIRECT($F$1&amp;dbP!$AC$2&amp;":"&amp;dbP!$AC$2),RepP!$J$3)-
SUMIFS(INDIRECT($F$1&amp;$G518&amp;":"&amp;$G518),INDIRECT($F$1&amp;dbP!$D$2&amp;":"&amp;dbP!$D$2),"&gt;="&amp;BE$6,INDIRECT($F$1&amp;dbP!$D$2&amp;":"&amp;dbP!$D$2),"&lt;="&amp;BE$7,INDIRECT($F$1&amp;dbP!$O$2&amp;":"&amp;dbP!$O$2),$H518,INDIRECT($F$1&amp;dbP!$P$2&amp;":"&amp;dbP!$P$2),IF($I518=$J518,"*",$I518),INDIRECT($F$1&amp;dbP!$Q$2&amp;":"&amp;dbP!$Q$2),IF(OR($I518=$J518,"  "&amp;$I518=$J518),"*",RIGHT($J518,LEN($J518)-4)),INDIRECT($F$1&amp;dbP!$AC$2&amp;":"&amp;dbP!$AC$2),RepP!$J$3)+
SUMIFS(INDIRECT($F$2&amp;$F518&amp;":"&amp;$F518),INDIRECT($F$2&amp;SbstP!$D$2&amp;":"&amp;SbstP!$D$2),"&gt;="&amp;BE$6,INDIRECT($F$2&amp;SbstP!$D$2&amp;":"&amp;SbstP!$D$2),"&lt;="&amp;B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"&amp;$I518=$J518),"*",RIGHT($J518,LEN($J518)-4)),INDIRECT($F$2&amp;SbstP!$AC$2&amp;":"&amp;SbstP!$AC$2),RepP!$J$3)-
SUMIFS(INDIRECT($F$2&amp;$G518&amp;":"&amp;$G518),INDIRECT($F$2&amp;SbstP!$D$2&amp;":"&amp;SbstP!$D$2),"&gt;="&amp;BE$6,INDIRECT($F$2&amp;SbstP!$D$2&amp;":"&amp;SbstP!$D$2),"&lt;="&amp;BE$7,INDIRECT($F$2&amp;SbstP!$O$2&amp;":"&amp;SbstP!$O$2),$H518,INDIRECT($F$2&amp;SbstP!$P$2&amp;":"&amp;SbstP!$P$2),IF($I518=$J518,"*",$I518),INDIRECT($F$2&amp;SbstP!$Q$2&amp;":"&amp;SbstP!$Q$2),IF(OR($I518=$J518,"  "&amp;$I518=$J518),"*",RIGHT($J518,LEN($J518)-4)),INDIRECT($F$2&amp;SbstP!$AC$2&amp;":"&amp;SbstP!$AC$2),RepP!$J$3)</f>
        <v>0</v>
      </c>
    </row>
    <row r="519" spans="2:57" x14ac:dyDescent="0.3">
      <c r="B519" s="1">
        <f>MAX(B$505:B518)+1</f>
        <v>22</v>
      </c>
      <c r="D519" s="1" t="str">
        <f ca="1">INDIRECT($B$1&amp;Items!AB$2&amp;$B519)</f>
        <v>PL(-)</v>
      </c>
      <c r="F519" s="1" t="str">
        <f ca="1">INDIRECT($B$1&amp;Items!X$2&amp;$B519)</f>
        <v>AA</v>
      </c>
      <c r="G519" s="1" t="str">
        <f ca="1">INDIRECT($B$1&amp;Items!Y$2&amp;$B519)</f>
        <v>AB</v>
      </c>
      <c r="H519" s="13" t="str">
        <f ca="1">INDIRECT($B$1&amp;Items!U$2&amp;$B519)</f>
        <v>Себестоимость продаж</v>
      </c>
      <c r="I519" s="13" t="str">
        <f ca="1">IF(INDIRECT($B$1&amp;Items!V$2&amp;$B519)="",H519,INDIRECT($B$1&amp;Items!V$2&amp;$B519))</f>
        <v>Затраты этапа-1 бизнес-процесса</v>
      </c>
      <c r="J519" s="1" t="str">
        <f ca="1">IF(INDIRECT($B$1&amp;Items!W$2&amp;$B519)="",IF(H519&lt;&gt;I519,"  "&amp;I519,I519),"    "&amp;INDIRECT($B$1&amp;Items!W$2&amp;$B519))</f>
        <v xml:space="preserve">    Сырье и материалы-4</v>
      </c>
      <c r="S519" s="1">
        <f ca="1">SUM($U519:INDIRECT(ADDRESS(ROW(),SUMIFS($1:$1,$5:$5,MAX($5:$5)))))</f>
        <v>3166912.603305785</v>
      </c>
      <c r="V519" s="1">
        <f ca="1">SUMIFS(INDIRECT($F$1&amp;$F519&amp;":"&amp;$F519),INDIRECT($F$1&amp;dbP!$D$2&amp;":"&amp;dbP!$D$2),"&gt;="&amp;V$6,INDIRECT($F$1&amp;dbP!$D$2&amp;":"&amp;dbP!$D$2),"&lt;="&amp;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V$6,INDIRECT($F$1&amp;dbP!$D$2&amp;":"&amp;dbP!$D$2),"&lt;="&amp;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V$6,INDIRECT($F$2&amp;SbstP!$D$2&amp;":"&amp;SbstP!$D$2),"&lt;="&amp;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V$6,INDIRECT($F$2&amp;SbstP!$D$2&amp;":"&amp;SbstP!$D$2),"&lt;="&amp;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W519" s="1">
        <f ca="1">SUMIFS(INDIRECT($F$1&amp;$F519&amp;":"&amp;$F519),INDIRECT($F$1&amp;dbP!$D$2&amp;":"&amp;dbP!$D$2),"&gt;="&amp;W$6,INDIRECT($F$1&amp;dbP!$D$2&amp;":"&amp;dbP!$D$2),"&lt;="&amp;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W$6,INDIRECT($F$1&amp;dbP!$D$2&amp;":"&amp;dbP!$D$2),"&lt;="&amp;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W$6,INDIRECT($F$2&amp;SbstP!$D$2&amp;":"&amp;SbstP!$D$2),"&lt;="&amp;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W$6,INDIRECT($F$2&amp;SbstP!$D$2&amp;":"&amp;SbstP!$D$2),"&lt;="&amp;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X519" s="1">
        <f ca="1">SUMIFS(INDIRECT($F$1&amp;$F519&amp;":"&amp;$F519),INDIRECT($F$1&amp;dbP!$D$2&amp;":"&amp;dbP!$D$2),"&gt;="&amp;X$6,INDIRECT($F$1&amp;dbP!$D$2&amp;":"&amp;dbP!$D$2),"&lt;="&amp;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X$6,INDIRECT($F$1&amp;dbP!$D$2&amp;":"&amp;dbP!$D$2),"&lt;="&amp;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X$6,INDIRECT($F$2&amp;SbstP!$D$2&amp;":"&amp;SbstP!$D$2),"&lt;="&amp;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X$6,INDIRECT($F$2&amp;SbstP!$D$2&amp;":"&amp;SbstP!$D$2),"&lt;="&amp;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Y519" s="1">
        <f ca="1">SUMIFS(INDIRECT($F$1&amp;$F519&amp;":"&amp;$F519),INDIRECT($F$1&amp;dbP!$D$2&amp;":"&amp;dbP!$D$2),"&gt;="&amp;Y$6,INDIRECT($F$1&amp;dbP!$D$2&amp;":"&amp;dbP!$D$2),"&lt;="&amp;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Y$6,INDIRECT($F$1&amp;dbP!$D$2&amp;":"&amp;dbP!$D$2),"&lt;="&amp;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Y$6,INDIRECT($F$2&amp;SbstP!$D$2&amp;":"&amp;SbstP!$D$2),"&lt;="&amp;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Y$6,INDIRECT($F$2&amp;SbstP!$D$2&amp;":"&amp;SbstP!$D$2),"&lt;="&amp;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Z519" s="1">
        <f ca="1">SUMIFS(INDIRECT($F$1&amp;$F519&amp;":"&amp;$F519),INDIRECT($F$1&amp;dbP!$D$2&amp;":"&amp;dbP!$D$2),"&gt;="&amp;Z$6,INDIRECT($F$1&amp;dbP!$D$2&amp;":"&amp;dbP!$D$2),"&lt;="&amp;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Z$6,INDIRECT($F$1&amp;dbP!$D$2&amp;":"&amp;dbP!$D$2),"&lt;="&amp;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Z$6,INDIRECT($F$2&amp;SbstP!$D$2&amp;":"&amp;SbstP!$D$2),"&lt;="&amp;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Z$6,INDIRECT($F$2&amp;SbstP!$D$2&amp;":"&amp;SbstP!$D$2),"&lt;="&amp;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248775</v>
      </c>
      <c r="AA519" s="1">
        <f ca="1">SUMIFS(INDIRECT($F$1&amp;$F519&amp;":"&amp;$F519),INDIRECT($F$1&amp;dbP!$D$2&amp;":"&amp;dbP!$D$2),"&gt;="&amp;AA$6,INDIRECT($F$1&amp;dbP!$D$2&amp;":"&amp;dbP!$D$2),"&lt;="&amp;A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A$6,INDIRECT($F$1&amp;dbP!$D$2&amp;":"&amp;dbP!$D$2),"&lt;="&amp;A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A$6,INDIRECT($F$2&amp;SbstP!$D$2&amp;":"&amp;SbstP!$D$2),"&lt;="&amp;A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A$6,INDIRECT($F$2&amp;SbstP!$D$2&amp;":"&amp;SbstP!$D$2),"&lt;="&amp;A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497550</v>
      </c>
      <c r="AB519" s="1">
        <f ca="1">SUMIFS(INDIRECT($F$1&amp;$F519&amp;":"&amp;$F519),INDIRECT($F$1&amp;dbP!$D$2&amp;":"&amp;dbP!$D$2),"&gt;="&amp;AB$6,INDIRECT($F$1&amp;dbP!$D$2&amp;":"&amp;dbP!$D$2),"&lt;="&amp;A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B$6,INDIRECT($F$1&amp;dbP!$D$2&amp;":"&amp;dbP!$D$2),"&lt;="&amp;A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B$6,INDIRECT($F$2&amp;SbstP!$D$2&amp;":"&amp;SbstP!$D$2),"&lt;="&amp;A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B$6,INDIRECT($F$2&amp;SbstP!$D$2&amp;":"&amp;SbstP!$D$2),"&lt;="&amp;A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844327.27272727271</v>
      </c>
      <c r="AC519" s="1">
        <f ca="1">SUMIFS(INDIRECT($F$1&amp;$F519&amp;":"&amp;$F519),INDIRECT($F$1&amp;dbP!$D$2&amp;":"&amp;dbP!$D$2),"&gt;="&amp;AC$6,INDIRECT($F$1&amp;dbP!$D$2&amp;":"&amp;dbP!$D$2),"&lt;="&amp;A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C$6,INDIRECT($F$1&amp;dbP!$D$2&amp;":"&amp;dbP!$D$2),"&lt;="&amp;A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C$6,INDIRECT($F$2&amp;SbstP!$D$2&amp;":"&amp;SbstP!$D$2),"&lt;="&amp;A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C$6,INDIRECT($F$2&amp;SbstP!$D$2&amp;":"&amp;SbstP!$D$2),"&lt;="&amp;A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32895.867768595039</v>
      </c>
      <c r="AD519" s="1">
        <f ca="1">SUMIFS(INDIRECT($F$1&amp;$F519&amp;":"&amp;$F519),INDIRECT($F$1&amp;dbP!$D$2&amp;":"&amp;dbP!$D$2),"&gt;="&amp;AD$6,INDIRECT($F$1&amp;dbP!$D$2&amp;":"&amp;dbP!$D$2),"&lt;="&amp;A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D$6,INDIRECT($F$1&amp;dbP!$D$2&amp;":"&amp;dbP!$D$2),"&lt;="&amp;A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D$6,INDIRECT($F$2&amp;SbstP!$D$2&amp;":"&amp;SbstP!$D$2),"&lt;="&amp;A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D$6,INDIRECT($F$2&amp;SbstP!$D$2&amp;":"&amp;SbstP!$D$2),"&lt;="&amp;A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13706.611570247933</v>
      </c>
      <c r="AE519" s="1">
        <f ca="1">SUMIFS(INDIRECT($F$1&amp;$F519&amp;":"&amp;$F519),INDIRECT($F$1&amp;dbP!$D$2&amp;":"&amp;dbP!$D$2),"&gt;="&amp;AE$6,INDIRECT($F$1&amp;dbP!$D$2&amp;":"&amp;dbP!$D$2),"&lt;="&amp;A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E$6,INDIRECT($F$1&amp;dbP!$D$2&amp;":"&amp;dbP!$D$2),"&lt;="&amp;A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E$6,INDIRECT($F$2&amp;SbstP!$D$2&amp;":"&amp;SbstP!$D$2),"&lt;="&amp;A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E$6,INDIRECT($F$2&amp;SbstP!$D$2&amp;":"&amp;SbstP!$D$2),"&lt;="&amp;A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361854.54545454541</v>
      </c>
      <c r="AF519" s="1">
        <f ca="1">SUMIFS(INDIRECT($F$1&amp;$F519&amp;":"&amp;$F519),INDIRECT($F$1&amp;dbP!$D$2&amp;":"&amp;dbP!$D$2),"&gt;="&amp;AF$6,INDIRECT($F$1&amp;dbP!$D$2&amp;":"&amp;dbP!$D$2),"&lt;="&amp;AF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F$6,INDIRECT($F$1&amp;dbP!$D$2&amp;":"&amp;dbP!$D$2),"&lt;="&amp;AF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F$6,INDIRECT($F$2&amp;SbstP!$D$2&amp;":"&amp;SbstP!$D$2),"&lt;="&amp;AF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F$6,INDIRECT($F$2&amp;SbstP!$D$2&amp;":"&amp;SbstP!$D$2),"&lt;="&amp;AF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21930.578512396693</v>
      </c>
      <c r="AG519" s="1">
        <f ca="1">SUMIFS(INDIRECT($F$1&amp;$F519&amp;":"&amp;$F519),INDIRECT($F$1&amp;dbP!$D$2&amp;":"&amp;dbP!$D$2),"&gt;="&amp;AG$6,INDIRECT($F$1&amp;dbP!$D$2&amp;":"&amp;dbP!$D$2),"&lt;="&amp;AG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G$6,INDIRECT($F$1&amp;dbP!$D$2&amp;":"&amp;dbP!$D$2),"&lt;="&amp;AG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G$6,INDIRECT($F$2&amp;SbstP!$D$2&amp;":"&amp;SbstP!$D$2),"&lt;="&amp;AG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G$6,INDIRECT($F$2&amp;SbstP!$D$2&amp;":"&amp;SbstP!$D$2),"&lt;="&amp;AG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844327.27272727271</v>
      </c>
      <c r="AH519" s="1">
        <f ca="1">SUMIFS(INDIRECT($F$1&amp;$F519&amp;":"&amp;$F519),INDIRECT($F$1&amp;dbP!$D$2&amp;":"&amp;dbP!$D$2),"&gt;="&amp;AH$6,INDIRECT($F$1&amp;dbP!$D$2&amp;":"&amp;dbP!$D$2),"&lt;="&amp;AH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H$6,INDIRECT($F$1&amp;dbP!$D$2&amp;":"&amp;dbP!$D$2),"&lt;="&amp;AH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H$6,INDIRECT($F$2&amp;SbstP!$D$2&amp;":"&amp;SbstP!$D$2),"&lt;="&amp;AH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H$6,INDIRECT($F$2&amp;SbstP!$D$2&amp;":"&amp;SbstP!$D$2),"&lt;="&amp;AH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241236.36363636362</v>
      </c>
      <c r="AI519" s="1">
        <f ca="1">SUMIFS(INDIRECT($F$1&amp;$F519&amp;":"&amp;$F519),INDIRECT($F$1&amp;dbP!$D$2&amp;":"&amp;dbP!$D$2),"&gt;="&amp;AI$6,INDIRECT($F$1&amp;dbP!$D$2&amp;":"&amp;dbP!$D$2),"&lt;="&amp;AI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I$6,INDIRECT($F$1&amp;dbP!$D$2&amp;":"&amp;dbP!$D$2),"&lt;="&amp;AI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I$6,INDIRECT($F$2&amp;SbstP!$D$2&amp;":"&amp;SbstP!$D$2),"&lt;="&amp;AI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I$6,INDIRECT($F$2&amp;SbstP!$D$2&amp;":"&amp;SbstP!$D$2),"&lt;="&amp;AI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41119.834710743795</v>
      </c>
      <c r="AJ519" s="1">
        <f ca="1">SUMIFS(INDIRECT($F$1&amp;$F519&amp;":"&amp;$F519),INDIRECT($F$1&amp;dbP!$D$2&amp;":"&amp;dbP!$D$2),"&gt;="&amp;AJ$6,INDIRECT($F$1&amp;dbP!$D$2&amp;":"&amp;dbP!$D$2),"&lt;="&amp;AJ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J$6,INDIRECT($F$1&amp;dbP!$D$2&amp;":"&amp;dbP!$D$2),"&lt;="&amp;AJ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J$6,INDIRECT($F$2&amp;SbstP!$D$2&amp;":"&amp;SbstP!$D$2),"&lt;="&amp;AJ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J$6,INDIRECT($F$2&amp;SbstP!$D$2&amp;":"&amp;SbstP!$D$2),"&lt;="&amp;AJ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19189.256198347106</v>
      </c>
      <c r="AK519" s="1">
        <f ca="1">SUMIFS(INDIRECT($F$1&amp;$F519&amp;":"&amp;$F519),INDIRECT($F$1&amp;dbP!$D$2&amp;":"&amp;dbP!$D$2),"&gt;="&amp;AK$6,INDIRECT($F$1&amp;dbP!$D$2&amp;":"&amp;dbP!$D$2),"&lt;="&amp;AK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K$6,INDIRECT($F$1&amp;dbP!$D$2&amp;":"&amp;dbP!$D$2),"&lt;="&amp;AK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K$6,INDIRECT($F$2&amp;SbstP!$D$2&amp;":"&amp;SbstP!$D$2),"&lt;="&amp;AK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K$6,INDIRECT($F$2&amp;SbstP!$D$2&amp;":"&amp;SbstP!$D$2),"&lt;="&amp;AK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L519" s="1">
        <f ca="1">SUMIFS(INDIRECT($F$1&amp;$F519&amp;":"&amp;$F519),INDIRECT($F$1&amp;dbP!$D$2&amp;":"&amp;dbP!$D$2),"&gt;="&amp;AL$6,INDIRECT($F$1&amp;dbP!$D$2&amp;":"&amp;dbP!$D$2),"&lt;="&amp;AL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L$6,INDIRECT($F$1&amp;dbP!$D$2&amp;":"&amp;dbP!$D$2),"&lt;="&amp;AL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L$6,INDIRECT($F$2&amp;SbstP!$D$2&amp;":"&amp;SbstP!$D$2),"&lt;="&amp;AL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L$6,INDIRECT($F$2&amp;SbstP!$D$2&amp;":"&amp;SbstP!$D$2),"&lt;="&amp;AL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M519" s="1">
        <f ca="1">SUMIFS(INDIRECT($F$1&amp;$F519&amp;":"&amp;$F519),INDIRECT($F$1&amp;dbP!$D$2&amp;":"&amp;dbP!$D$2),"&gt;="&amp;AM$6,INDIRECT($F$1&amp;dbP!$D$2&amp;":"&amp;dbP!$D$2),"&lt;="&amp;AM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M$6,INDIRECT($F$1&amp;dbP!$D$2&amp;":"&amp;dbP!$D$2),"&lt;="&amp;AM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M$6,INDIRECT($F$2&amp;SbstP!$D$2&amp;":"&amp;SbstP!$D$2),"&lt;="&amp;AM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M$6,INDIRECT($F$2&amp;SbstP!$D$2&amp;":"&amp;SbstP!$D$2),"&lt;="&amp;AM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N519" s="1">
        <f ca="1">SUMIFS(INDIRECT($F$1&amp;$F519&amp;":"&amp;$F519),INDIRECT($F$1&amp;dbP!$D$2&amp;":"&amp;dbP!$D$2),"&gt;="&amp;AN$6,INDIRECT($F$1&amp;dbP!$D$2&amp;":"&amp;dbP!$D$2),"&lt;="&amp;AN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N$6,INDIRECT($F$1&amp;dbP!$D$2&amp;":"&amp;dbP!$D$2),"&lt;="&amp;AN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N$6,INDIRECT($F$2&amp;SbstP!$D$2&amp;":"&amp;SbstP!$D$2),"&lt;="&amp;AN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N$6,INDIRECT($F$2&amp;SbstP!$D$2&amp;":"&amp;SbstP!$D$2),"&lt;="&amp;AN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O519" s="1">
        <f ca="1">SUMIFS(INDIRECT($F$1&amp;$F519&amp;":"&amp;$F519),INDIRECT($F$1&amp;dbP!$D$2&amp;":"&amp;dbP!$D$2),"&gt;="&amp;AO$6,INDIRECT($F$1&amp;dbP!$D$2&amp;":"&amp;dbP!$D$2),"&lt;="&amp;AO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O$6,INDIRECT($F$1&amp;dbP!$D$2&amp;":"&amp;dbP!$D$2),"&lt;="&amp;AO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O$6,INDIRECT($F$2&amp;SbstP!$D$2&amp;":"&amp;SbstP!$D$2),"&lt;="&amp;AO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O$6,INDIRECT($F$2&amp;SbstP!$D$2&amp;":"&amp;SbstP!$D$2),"&lt;="&amp;AO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P519" s="1">
        <f ca="1">SUMIFS(INDIRECT($F$1&amp;$F519&amp;":"&amp;$F519),INDIRECT($F$1&amp;dbP!$D$2&amp;":"&amp;dbP!$D$2),"&gt;="&amp;AP$6,INDIRECT($F$1&amp;dbP!$D$2&amp;":"&amp;dbP!$D$2),"&lt;="&amp;AP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P$6,INDIRECT($F$1&amp;dbP!$D$2&amp;":"&amp;dbP!$D$2),"&lt;="&amp;AP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P$6,INDIRECT($F$2&amp;SbstP!$D$2&amp;":"&amp;SbstP!$D$2),"&lt;="&amp;AP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P$6,INDIRECT($F$2&amp;SbstP!$D$2&amp;":"&amp;SbstP!$D$2),"&lt;="&amp;AP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Q519" s="1">
        <f ca="1">SUMIFS(INDIRECT($F$1&amp;$F519&amp;":"&amp;$F519),INDIRECT($F$1&amp;dbP!$D$2&amp;":"&amp;dbP!$D$2),"&gt;="&amp;AQ$6,INDIRECT($F$1&amp;dbP!$D$2&amp;":"&amp;dbP!$D$2),"&lt;="&amp;AQ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Q$6,INDIRECT($F$1&amp;dbP!$D$2&amp;":"&amp;dbP!$D$2),"&lt;="&amp;AQ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Q$6,INDIRECT($F$2&amp;SbstP!$D$2&amp;":"&amp;SbstP!$D$2),"&lt;="&amp;AQ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Q$6,INDIRECT($F$2&amp;SbstP!$D$2&amp;":"&amp;SbstP!$D$2),"&lt;="&amp;AQ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R519" s="1">
        <f ca="1">SUMIFS(INDIRECT($F$1&amp;$F519&amp;":"&amp;$F519),INDIRECT($F$1&amp;dbP!$D$2&amp;":"&amp;dbP!$D$2),"&gt;="&amp;AR$6,INDIRECT($F$1&amp;dbP!$D$2&amp;":"&amp;dbP!$D$2),"&lt;="&amp;AR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R$6,INDIRECT($F$1&amp;dbP!$D$2&amp;":"&amp;dbP!$D$2),"&lt;="&amp;AR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R$6,INDIRECT($F$2&amp;SbstP!$D$2&amp;":"&amp;SbstP!$D$2),"&lt;="&amp;AR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R$6,INDIRECT($F$2&amp;SbstP!$D$2&amp;":"&amp;SbstP!$D$2),"&lt;="&amp;AR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S519" s="1">
        <f ca="1">SUMIFS(INDIRECT($F$1&amp;$F519&amp;":"&amp;$F519),INDIRECT($F$1&amp;dbP!$D$2&amp;":"&amp;dbP!$D$2),"&gt;="&amp;AS$6,INDIRECT($F$1&amp;dbP!$D$2&amp;":"&amp;dbP!$D$2),"&lt;="&amp;AS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S$6,INDIRECT($F$1&amp;dbP!$D$2&amp;":"&amp;dbP!$D$2),"&lt;="&amp;AS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S$6,INDIRECT($F$2&amp;SbstP!$D$2&amp;":"&amp;SbstP!$D$2),"&lt;="&amp;AS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S$6,INDIRECT($F$2&amp;SbstP!$D$2&amp;":"&amp;SbstP!$D$2),"&lt;="&amp;AS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T519" s="1">
        <f ca="1">SUMIFS(INDIRECT($F$1&amp;$F519&amp;":"&amp;$F519),INDIRECT($F$1&amp;dbP!$D$2&amp;":"&amp;dbP!$D$2),"&gt;="&amp;AT$6,INDIRECT($F$1&amp;dbP!$D$2&amp;":"&amp;dbP!$D$2),"&lt;="&amp;AT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T$6,INDIRECT($F$1&amp;dbP!$D$2&amp;":"&amp;dbP!$D$2),"&lt;="&amp;AT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T$6,INDIRECT($F$2&amp;SbstP!$D$2&amp;":"&amp;SbstP!$D$2),"&lt;="&amp;AT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T$6,INDIRECT($F$2&amp;SbstP!$D$2&amp;":"&amp;SbstP!$D$2),"&lt;="&amp;AT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U519" s="1">
        <f ca="1">SUMIFS(INDIRECT($F$1&amp;$F519&amp;":"&amp;$F519),INDIRECT($F$1&amp;dbP!$D$2&amp;":"&amp;dbP!$D$2),"&gt;="&amp;AU$6,INDIRECT($F$1&amp;dbP!$D$2&amp;":"&amp;dbP!$D$2),"&lt;="&amp;AU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U$6,INDIRECT($F$1&amp;dbP!$D$2&amp;":"&amp;dbP!$D$2),"&lt;="&amp;AU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U$6,INDIRECT($F$2&amp;SbstP!$D$2&amp;":"&amp;SbstP!$D$2),"&lt;="&amp;AU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U$6,INDIRECT($F$2&amp;SbstP!$D$2&amp;":"&amp;SbstP!$D$2),"&lt;="&amp;AU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V519" s="1">
        <f ca="1">SUMIFS(INDIRECT($F$1&amp;$F519&amp;":"&amp;$F519),INDIRECT($F$1&amp;dbP!$D$2&amp;":"&amp;dbP!$D$2),"&gt;="&amp;AV$6,INDIRECT($F$1&amp;dbP!$D$2&amp;":"&amp;dbP!$D$2),"&lt;="&amp;A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V$6,INDIRECT($F$1&amp;dbP!$D$2&amp;":"&amp;dbP!$D$2),"&lt;="&amp;AV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V$6,INDIRECT($F$2&amp;SbstP!$D$2&amp;":"&amp;SbstP!$D$2),"&lt;="&amp;A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V$6,INDIRECT($F$2&amp;SbstP!$D$2&amp;":"&amp;SbstP!$D$2),"&lt;="&amp;AV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W519" s="1">
        <f ca="1">SUMIFS(INDIRECT($F$1&amp;$F519&amp;":"&amp;$F519),INDIRECT($F$1&amp;dbP!$D$2&amp;":"&amp;dbP!$D$2),"&gt;="&amp;AW$6,INDIRECT($F$1&amp;dbP!$D$2&amp;":"&amp;dbP!$D$2),"&lt;="&amp;A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W$6,INDIRECT($F$1&amp;dbP!$D$2&amp;":"&amp;dbP!$D$2),"&lt;="&amp;AW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W$6,INDIRECT($F$2&amp;SbstP!$D$2&amp;":"&amp;SbstP!$D$2),"&lt;="&amp;A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W$6,INDIRECT($F$2&amp;SbstP!$D$2&amp;":"&amp;SbstP!$D$2),"&lt;="&amp;AW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X519" s="1">
        <f ca="1">SUMIFS(INDIRECT($F$1&amp;$F519&amp;":"&amp;$F519),INDIRECT($F$1&amp;dbP!$D$2&amp;":"&amp;dbP!$D$2),"&gt;="&amp;AX$6,INDIRECT($F$1&amp;dbP!$D$2&amp;":"&amp;dbP!$D$2),"&lt;="&amp;A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X$6,INDIRECT($F$1&amp;dbP!$D$2&amp;":"&amp;dbP!$D$2),"&lt;="&amp;AX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X$6,INDIRECT($F$2&amp;SbstP!$D$2&amp;":"&amp;SbstP!$D$2),"&lt;="&amp;A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X$6,INDIRECT($F$2&amp;SbstP!$D$2&amp;":"&amp;SbstP!$D$2),"&lt;="&amp;AX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Y519" s="1">
        <f ca="1">SUMIFS(INDIRECT($F$1&amp;$F519&amp;":"&amp;$F519),INDIRECT($F$1&amp;dbP!$D$2&amp;":"&amp;dbP!$D$2),"&gt;="&amp;AY$6,INDIRECT($F$1&amp;dbP!$D$2&amp;":"&amp;dbP!$D$2),"&lt;="&amp;A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Y$6,INDIRECT($F$1&amp;dbP!$D$2&amp;":"&amp;dbP!$D$2),"&lt;="&amp;AY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Y$6,INDIRECT($F$2&amp;SbstP!$D$2&amp;":"&amp;SbstP!$D$2),"&lt;="&amp;A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Y$6,INDIRECT($F$2&amp;SbstP!$D$2&amp;":"&amp;SbstP!$D$2),"&lt;="&amp;AY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AZ519" s="1">
        <f ca="1">SUMIFS(INDIRECT($F$1&amp;$F519&amp;":"&amp;$F519),INDIRECT($F$1&amp;dbP!$D$2&amp;":"&amp;dbP!$D$2),"&gt;="&amp;AZ$6,INDIRECT($F$1&amp;dbP!$D$2&amp;":"&amp;dbP!$D$2),"&lt;="&amp;A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AZ$6,INDIRECT($F$1&amp;dbP!$D$2&amp;":"&amp;dbP!$D$2),"&lt;="&amp;AZ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AZ$6,INDIRECT($F$2&amp;SbstP!$D$2&amp;":"&amp;SbstP!$D$2),"&lt;="&amp;A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AZ$6,INDIRECT($F$2&amp;SbstP!$D$2&amp;":"&amp;SbstP!$D$2),"&lt;="&amp;AZ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A519" s="1">
        <f ca="1">SUMIFS(INDIRECT($F$1&amp;$F519&amp;":"&amp;$F519),INDIRECT($F$1&amp;dbP!$D$2&amp;":"&amp;dbP!$D$2),"&gt;="&amp;BA$6,INDIRECT($F$1&amp;dbP!$D$2&amp;":"&amp;dbP!$D$2),"&lt;="&amp;B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BA$6,INDIRECT($F$1&amp;dbP!$D$2&amp;":"&amp;dbP!$D$2),"&lt;="&amp;BA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A$6,INDIRECT($F$2&amp;SbstP!$D$2&amp;":"&amp;SbstP!$D$2),"&lt;="&amp;B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BA$6,INDIRECT($F$2&amp;SbstP!$D$2&amp;":"&amp;SbstP!$D$2),"&lt;="&amp;BA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B519" s="1">
        <f ca="1">SUMIFS(INDIRECT($F$1&amp;$F519&amp;":"&amp;$F519),INDIRECT($F$1&amp;dbP!$D$2&amp;":"&amp;dbP!$D$2),"&gt;="&amp;BB$6,INDIRECT($F$1&amp;dbP!$D$2&amp;":"&amp;dbP!$D$2),"&lt;="&amp;B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BB$6,INDIRECT($F$1&amp;dbP!$D$2&amp;":"&amp;dbP!$D$2),"&lt;="&amp;BB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B$6,INDIRECT($F$2&amp;SbstP!$D$2&amp;":"&amp;SbstP!$D$2),"&lt;="&amp;B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BB$6,INDIRECT($F$2&amp;SbstP!$D$2&amp;":"&amp;SbstP!$D$2),"&lt;="&amp;BB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C519" s="1">
        <f ca="1">SUMIFS(INDIRECT($F$1&amp;$F519&amp;":"&amp;$F519),INDIRECT($F$1&amp;dbP!$D$2&amp;":"&amp;dbP!$D$2),"&gt;="&amp;BC$6,INDIRECT($F$1&amp;dbP!$D$2&amp;":"&amp;dbP!$D$2),"&lt;="&amp;B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BC$6,INDIRECT($F$1&amp;dbP!$D$2&amp;":"&amp;dbP!$D$2),"&lt;="&amp;BC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C$6,INDIRECT($F$2&amp;SbstP!$D$2&amp;":"&amp;SbstP!$D$2),"&lt;="&amp;B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BC$6,INDIRECT($F$2&amp;SbstP!$D$2&amp;":"&amp;SbstP!$D$2),"&lt;="&amp;BC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D519" s="1">
        <f ca="1">SUMIFS(INDIRECT($F$1&amp;$F519&amp;":"&amp;$F519),INDIRECT($F$1&amp;dbP!$D$2&amp;":"&amp;dbP!$D$2),"&gt;="&amp;BD$6,INDIRECT($F$1&amp;dbP!$D$2&amp;":"&amp;dbP!$D$2),"&lt;="&amp;B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BD$6,INDIRECT($F$1&amp;dbP!$D$2&amp;":"&amp;dbP!$D$2),"&lt;="&amp;BD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D$6,INDIRECT($F$2&amp;SbstP!$D$2&amp;":"&amp;SbstP!$D$2),"&lt;="&amp;B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BD$6,INDIRECT($F$2&amp;SbstP!$D$2&amp;":"&amp;SbstP!$D$2),"&lt;="&amp;BD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  <c r="BE519" s="1">
        <f ca="1">SUMIFS(INDIRECT($F$1&amp;$F519&amp;":"&amp;$F519),INDIRECT($F$1&amp;dbP!$D$2&amp;":"&amp;dbP!$D$2),"&gt;="&amp;BE$6,INDIRECT($F$1&amp;dbP!$D$2&amp;":"&amp;dbP!$D$2),"&lt;="&amp;B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"&amp;$I519=$J519),"*",RIGHT($J519,LEN($J519)-4)),INDIRECT($F$1&amp;dbP!$AC$2&amp;":"&amp;dbP!$AC$2),RepP!$J$3)-
SUMIFS(INDIRECT($F$1&amp;$G519&amp;":"&amp;$G519),INDIRECT($F$1&amp;dbP!$D$2&amp;":"&amp;dbP!$D$2),"&gt;="&amp;BE$6,INDIRECT($F$1&amp;dbP!$D$2&amp;":"&amp;dbP!$D$2),"&lt;="&amp;BE$7,INDIRECT($F$1&amp;dbP!$O$2&amp;":"&amp;dbP!$O$2),$H519,INDIRECT($F$1&amp;dbP!$P$2&amp;":"&amp;dbP!$P$2),IF($I519=$J519,"*",$I519),INDIRECT($F$1&amp;dbP!$Q$2&amp;":"&amp;dbP!$Q$2),IF(OR($I519=$J519,"  "&amp;$I519=$J519),"*",RIGHT($J519,LEN($J519)-4)),INDIRECT($F$1&amp;dbP!$AC$2&amp;":"&amp;dbP!$AC$2),RepP!$J$3)+
SUMIFS(INDIRECT($F$2&amp;$F519&amp;":"&amp;$F519),INDIRECT($F$2&amp;SbstP!$D$2&amp;":"&amp;SbstP!$D$2),"&gt;="&amp;BE$6,INDIRECT($F$2&amp;SbstP!$D$2&amp;":"&amp;SbstP!$D$2),"&lt;="&amp;B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"&amp;$I519=$J519),"*",RIGHT($J519,LEN($J519)-4)),INDIRECT($F$2&amp;SbstP!$AC$2&amp;":"&amp;SbstP!$AC$2),RepP!$J$3)-
SUMIFS(INDIRECT($F$2&amp;$G519&amp;":"&amp;$G519),INDIRECT($F$2&amp;SbstP!$D$2&amp;":"&amp;SbstP!$D$2),"&gt;="&amp;BE$6,INDIRECT($F$2&amp;SbstP!$D$2&amp;":"&amp;SbstP!$D$2),"&lt;="&amp;BE$7,INDIRECT($F$2&amp;SbstP!$O$2&amp;":"&amp;SbstP!$O$2),$H519,INDIRECT($F$2&amp;SbstP!$P$2&amp;":"&amp;SbstP!$P$2),IF($I519=$J519,"*",$I519),INDIRECT($F$2&amp;SbstP!$Q$2&amp;":"&amp;SbstP!$Q$2),IF(OR($I519=$J519,"  "&amp;$I519=$J519),"*",RIGHT($J519,LEN($J519)-4)),INDIRECT($F$2&amp;SbstP!$AC$2&amp;":"&amp;SbstP!$AC$2),RepP!$J$3)</f>
        <v>0</v>
      </c>
    </row>
    <row r="520" spans="2:57" x14ac:dyDescent="0.3">
      <c r="B520" s="1">
        <f>MAX(B$505:B519)+1</f>
        <v>23</v>
      </c>
      <c r="D520" s="1" t="str">
        <f ca="1">INDIRECT($B$1&amp;Items!AB$2&amp;$B520)</f>
        <v>PL(-)</v>
      </c>
      <c r="F520" s="1" t="str">
        <f ca="1">INDIRECT($B$1&amp;Items!X$2&amp;$B520)</f>
        <v>AA</v>
      </c>
      <c r="G520" s="1" t="str">
        <f ca="1">INDIRECT($B$1&amp;Items!Y$2&amp;$B520)</f>
        <v>AB</v>
      </c>
      <c r="H520" s="13" t="str">
        <f ca="1">INDIRECT($B$1&amp;Items!U$2&amp;$B520)</f>
        <v>Себестоимость продаж</v>
      </c>
      <c r="I520" s="13" t="str">
        <f ca="1">IF(INDIRECT($B$1&amp;Items!V$2&amp;$B520)="",H520,INDIRECT($B$1&amp;Items!V$2&amp;$B520))</f>
        <v>Затраты этапа-1 бизнес-процесса</v>
      </c>
      <c r="J520" s="1" t="str">
        <f ca="1">IF(INDIRECT($B$1&amp;Items!W$2&amp;$B520)="",IF(H520&lt;&gt;I520,"  "&amp;I520,I520),"    "&amp;INDIRECT($B$1&amp;Items!W$2&amp;$B520))</f>
        <v xml:space="preserve">    Сырье и материалы-5</v>
      </c>
      <c r="S520" s="1">
        <f ca="1">SUM($U520:INDIRECT(ADDRESS(ROW(),SUMIFS($1:$1,$5:$5,MAX($5:$5)))))</f>
        <v>1093822.8114478115</v>
      </c>
      <c r="V520" s="1">
        <f ca="1">SUMIFS(INDIRECT($F$1&amp;$F520&amp;":"&amp;$F520),INDIRECT($F$1&amp;dbP!$D$2&amp;":"&amp;dbP!$D$2),"&gt;="&amp;V$6,INDIRECT($F$1&amp;dbP!$D$2&amp;":"&amp;dbP!$D$2),"&lt;="&amp;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V$6,INDIRECT($F$1&amp;dbP!$D$2&amp;":"&amp;dbP!$D$2),"&lt;="&amp;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V$6,INDIRECT($F$2&amp;SbstP!$D$2&amp;":"&amp;SbstP!$D$2),"&lt;="&amp;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V$6,INDIRECT($F$2&amp;SbstP!$D$2&amp;":"&amp;SbstP!$D$2),"&lt;="&amp;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W520" s="1">
        <f ca="1">SUMIFS(INDIRECT($F$1&amp;$F520&amp;":"&amp;$F520),INDIRECT($F$1&amp;dbP!$D$2&amp;":"&amp;dbP!$D$2),"&gt;="&amp;W$6,INDIRECT($F$1&amp;dbP!$D$2&amp;":"&amp;dbP!$D$2),"&lt;="&amp;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W$6,INDIRECT($F$1&amp;dbP!$D$2&amp;":"&amp;dbP!$D$2),"&lt;="&amp;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W$6,INDIRECT($F$2&amp;SbstP!$D$2&amp;":"&amp;SbstP!$D$2),"&lt;="&amp;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W$6,INDIRECT($F$2&amp;SbstP!$D$2&amp;":"&amp;SbstP!$D$2),"&lt;="&amp;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X520" s="1">
        <f ca="1">SUMIFS(INDIRECT($F$1&amp;$F520&amp;":"&amp;$F520),INDIRECT($F$1&amp;dbP!$D$2&amp;":"&amp;dbP!$D$2),"&gt;="&amp;X$6,INDIRECT($F$1&amp;dbP!$D$2&amp;":"&amp;dbP!$D$2),"&lt;="&amp;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X$6,INDIRECT($F$1&amp;dbP!$D$2&amp;":"&amp;dbP!$D$2),"&lt;="&amp;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X$6,INDIRECT($F$2&amp;SbstP!$D$2&amp;":"&amp;SbstP!$D$2),"&lt;="&amp;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X$6,INDIRECT($F$2&amp;SbstP!$D$2&amp;":"&amp;SbstP!$D$2),"&lt;="&amp;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Y520" s="1">
        <f ca="1">SUMIFS(INDIRECT($F$1&amp;$F520&amp;":"&amp;$F520),INDIRECT($F$1&amp;dbP!$D$2&amp;":"&amp;dbP!$D$2),"&gt;="&amp;Y$6,INDIRECT($F$1&amp;dbP!$D$2&amp;":"&amp;dbP!$D$2),"&lt;="&amp;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Y$6,INDIRECT($F$1&amp;dbP!$D$2&amp;":"&amp;dbP!$D$2),"&lt;="&amp;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Y$6,INDIRECT($F$2&amp;SbstP!$D$2&amp;":"&amp;SbstP!$D$2),"&lt;="&amp;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Y$6,INDIRECT($F$2&amp;SbstP!$D$2&amp;":"&amp;SbstP!$D$2),"&lt;="&amp;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Z520" s="1">
        <f ca="1">SUMIFS(INDIRECT($F$1&amp;$F520&amp;":"&amp;$F520),INDIRECT($F$1&amp;dbP!$D$2&amp;":"&amp;dbP!$D$2),"&gt;="&amp;Z$6,INDIRECT($F$1&amp;dbP!$D$2&amp;":"&amp;dbP!$D$2),"&lt;="&amp;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Z$6,INDIRECT($F$1&amp;dbP!$D$2&amp;":"&amp;dbP!$D$2),"&lt;="&amp;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Z$6,INDIRECT($F$2&amp;SbstP!$D$2&amp;":"&amp;SbstP!$D$2),"&lt;="&amp;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Z$6,INDIRECT($F$2&amp;SbstP!$D$2&amp;":"&amp;SbstP!$D$2),"&lt;="&amp;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286225</v>
      </c>
      <c r="AA520" s="1">
        <f ca="1">SUMIFS(INDIRECT($F$1&amp;$F520&amp;":"&amp;$F520),INDIRECT($F$1&amp;dbP!$D$2&amp;":"&amp;dbP!$D$2),"&gt;="&amp;AA$6,INDIRECT($F$1&amp;dbP!$D$2&amp;":"&amp;dbP!$D$2),"&lt;="&amp;A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A$6,INDIRECT($F$1&amp;dbP!$D$2&amp;":"&amp;dbP!$D$2),"&lt;="&amp;A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A$6,INDIRECT($F$2&amp;SbstP!$D$2&amp;":"&amp;SbstP!$D$2),"&lt;="&amp;A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A$6,INDIRECT($F$2&amp;SbstP!$D$2&amp;":"&amp;SbstP!$D$2),"&lt;="&amp;A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572450</v>
      </c>
      <c r="AB520" s="1">
        <f ca="1">SUMIFS(INDIRECT($F$1&amp;$F520&amp;":"&amp;$F520),INDIRECT($F$1&amp;dbP!$D$2&amp;":"&amp;dbP!$D$2),"&gt;="&amp;AB$6,INDIRECT($F$1&amp;dbP!$D$2&amp;":"&amp;dbP!$D$2),"&lt;="&amp;A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B$6,INDIRECT($F$1&amp;dbP!$D$2&amp;":"&amp;dbP!$D$2),"&lt;="&amp;A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B$6,INDIRECT($F$2&amp;SbstP!$D$2&amp;":"&amp;SbstP!$D$2),"&lt;="&amp;A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B$6,INDIRECT($F$2&amp;SbstP!$D$2&amp;":"&amp;SbstP!$D$2),"&lt;="&amp;A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20238.131313131307</v>
      </c>
      <c r="AC520" s="1">
        <f ca="1">SUMIFS(INDIRECT($F$1&amp;$F520&amp;":"&amp;$F520),INDIRECT($F$1&amp;dbP!$D$2&amp;":"&amp;dbP!$D$2),"&gt;="&amp;AC$6,INDIRECT($F$1&amp;dbP!$D$2&amp;":"&amp;dbP!$D$2),"&lt;="&amp;A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C$6,INDIRECT($F$1&amp;dbP!$D$2&amp;":"&amp;dbP!$D$2),"&lt;="&amp;A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C$6,INDIRECT($F$2&amp;SbstP!$D$2&amp;":"&amp;SbstP!$D$2),"&lt;="&amp;A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C$6,INDIRECT($F$2&amp;SbstP!$D$2&amp;":"&amp;SbstP!$D$2),"&lt;="&amp;A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57823.232323232318</v>
      </c>
      <c r="AD520" s="1">
        <f ca="1">SUMIFS(INDIRECT($F$1&amp;$F520&amp;":"&amp;$F520),INDIRECT($F$1&amp;dbP!$D$2&amp;":"&amp;dbP!$D$2),"&gt;="&amp;AD$6,INDIRECT($F$1&amp;dbP!$D$2&amp;":"&amp;dbP!$D$2),"&lt;="&amp;A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D$6,INDIRECT($F$1&amp;dbP!$D$2&amp;":"&amp;dbP!$D$2),"&lt;="&amp;A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D$6,INDIRECT($F$2&amp;SbstP!$D$2&amp;":"&amp;SbstP!$D$2),"&lt;="&amp;A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D$6,INDIRECT($F$2&amp;SbstP!$D$2&amp;":"&amp;SbstP!$D$2),"&lt;="&amp;A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4818.6026936026938</v>
      </c>
      <c r="AE520" s="1">
        <f ca="1">SUMIFS(INDIRECT($F$1&amp;$F520&amp;":"&amp;$F520),INDIRECT($F$1&amp;dbP!$D$2&amp;":"&amp;dbP!$D$2),"&gt;="&amp;AE$6,INDIRECT($F$1&amp;dbP!$D$2&amp;":"&amp;dbP!$D$2),"&lt;="&amp;A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E$6,INDIRECT($F$1&amp;dbP!$D$2&amp;":"&amp;dbP!$D$2),"&lt;="&amp;A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E$6,INDIRECT($F$2&amp;SbstP!$D$2&amp;":"&amp;SbstP!$D$2),"&lt;="&amp;A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E$6,INDIRECT($F$2&amp;SbstP!$D$2&amp;":"&amp;SbstP!$D$2),"&lt;="&amp;A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8673.4848484848462</v>
      </c>
      <c r="AF520" s="1">
        <f ca="1">SUMIFS(INDIRECT($F$1&amp;$F520&amp;":"&amp;$F520),INDIRECT($F$1&amp;dbP!$D$2&amp;":"&amp;dbP!$D$2),"&gt;="&amp;AF$6,INDIRECT($F$1&amp;dbP!$D$2&amp;":"&amp;dbP!$D$2),"&lt;="&amp;AF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F$6,INDIRECT($F$1&amp;dbP!$D$2&amp;":"&amp;dbP!$D$2),"&lt;="&amp;AF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F$6,INDIRECT($F$2&amp;SbstP!$D$2&amp;":"&amp;SbstP!$D$2),"&lt;="&amp;AF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F$6,INDIRECT($F$2&amp;SbstP!$D$2&amp;":"&amp;SbstP!$D$2),"&lt;="&amp;AF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38548.82154882155</v>
      </c>
      <c r="AG520" s="1">
        <f ca="1">SUMIFS(INDIRECT($F$1&amp;$F520&amp;":"&amp;$F520),INDIRECT($F$1&amp;dbP!$D$2&amp;":"&amp;dbP!$D$2),"&gt;="&amp;AG$6,INDIRECT($F$1&amp;dbP!$D$2&amp;":"&amp;dbP!$D$2),"&lt;="&amp;AG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G$6,INDIRECT($F$1&amp;dbP!$D$2&amp;":"&amp;dbP!$D$2),"&lt;="&amp;AG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G$6,INDIRECT($F$2&amp;SbstP!$D$2&amp;":"&amp;SbstP!$D$2),"&lt;="&amp;AG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G$6,INDIRECT($F$2&amp;SbstP!$D$2&amp;":"&amp;SbstP!$D$2),"&lt;="&amp;AG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20238.131313131307</v>
      </c>
      <c r="AH520" s="1">
        <f ca="1">SUMIFS(INDIRECT($F$1&amp;$F520&amp;":"&amp;$F520),INDIRECT($F$1&amp;dbP!$D$2&amp;":"&amp;dbP!$D$2),"&gt;="&amp;AH$6,INDIRECT($F$1&amp;dbP!$D$2&amp;":"&amp;dbP!$D$2),"&lt;="&amp;AH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H$6,INDIRECT($F$1&amp;dbP!$D$2&amp;":"&amp;dbP!$D$2),"&lt;="&amp;AH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H$6,INDIRECT($F$2&amp;SbstP!$D$2&amp;":"&amp;SbstP!$D$2),"&lt;="&amp;AH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H$6,INDIRECT($F$2&amp;SbstP!$D$2&amp;":"&amp;SbstP!$D$2),"&lt;="&amp;AH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5782.3232323232314</v>
      </c>
      <c r="AI520" s="1">
        <f ca="1">SUMIFS(INDIRECT($F$1&amp;$F520&amp;":"&amp;$F520),INDIRECT($F$1&amp;dbP!$D$2&amp;":"&amp;dbP!$D$2),"&gt;="&amp;AI$6,INDIRECT($F$1&amp;dbP!$D$2&amp;":"&amp;dbP!$D$2),"&lt;="&amp;AI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I$6,INDIRECT($F$1&amp;dbP!$D$2&amp;":"&amp;dbP!$D$2),"&lt;="&amp;AI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I$6,INDIRECT($F$2&amp;SbstP!$D$2&amp;":"&amp;SbstP!$D$2),"&lt;="&amp;AI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I$6,INDIRECT($F$2&amp;SbstP!$D$2&amp;":"&amp;SbstP!$D$2),"&lt;="&amp;AI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72279.040404040396</v>
      </c>
      <c r="AJ520" s="1">
        <f ca="1">SUMIFS(INDIRECT($F$1&amp;$F520&amp;":"&amp;$F520),INDIRECT($F$1&amp;dbP!$D$2&amp;":"&amp;dbP!$D$2),"&gt;="&amp;AJ$6,INDIRECT($F$1&amp;dbP!$D$2&amp;":"&amp;dbP!$D$2),"&lt;="&amp;AJ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J$6,INDIRECT($F$1&amp;dbP!$D$2&amp;":"&amp;dbP!$D$2),"&lt;="&amp;AJ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J$6,INDIRECT($F$2&amp;SbstP!$D$2&amp;":"&amp;SbstP!$D$2),"&lt;="&amp;AJ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J$6,INDIRECT($F$2&amp;SbstP!$D$2&amp;":"&amp;SbstP!$D$2),"&lt;="&amp;AJ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6746.0437710437709</v>
      </c>
      <c r="AK520" s="1">
        <f ca="1">SUMIFS(INDIRECT($F$1&amp;$F520&amp;":"&amp;$F520),INDIRECT($F$1&amp;dbP!$D$2&amp;":"&amp;dbP!$D$2),"&gt;="&amp;AK$6,INDIRECT($F$1&amp;dbP!$D$2&amp;":"&amp;dbP!$D$2),"&lt;="&amp;AK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K$6,INDIRECT($F$1&amp;dbP!$D$2&amp;":"&amp;dbP!$D$2),"&lt;="&amp;AK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K$6,INDIRECT($F$2&amp;SbstP!$D$2&amp;":"&amp;SbstP!$D$2),"&lt;="&amp;AK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K$6,INDIRECT($F$2&amp;SbstP!$D$2&amp;":"&amp;SbstP!$D$2),"&lt;="&amp;AK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L520" s="1">
        <f ca="1">SUMIFS(INDIRECT($F$1&amp;$F520&amp;":"&amp;$F520),INDIRECT($F$1&amp;dbP!$D$2&amp;":"&amp;dbP!$D$2),"&gt;="&amp;AL$6,INDIRECT($F$1&amp;dbP!$D$2&amp;":"&amp;dbP!$D$2),"&lt;="&amp;AL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L$6,INDIRECT($F$1&amp;dbP!$D$2&amp;":"&amp;dbP!$D$2),"&lt;="&amp;AL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L$6,INDIRECT($F$2&amp;SbstP!$D$2&amp;":"&amp;SbstP!$D$2),"&lt;="&amp;AL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L$6,INDIRECT($F$2&amp;SbstP!$D$2&amp;":"&amp;SbstP!$D$2),"&lt;="&amp;AL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M520" s="1">
        <f ca="1">SUMIFS(INDIRECT($F$1&amp;$F520&amp;":"&amp;$F520),INDIRECT($F$1&amp;dbP!$D$2&amp;":"&amp;dbP!$D$2),"&gt;="&amp;AM$6,INDIRECT($F$1&amp;dbP!$D$2&amp;":"&amp;dbP!$D$2),"&lt;="&amp;AM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M$6,INDIRECT($F$1&amp;dbP!$D$2&amp;":"&amp;dbP!$D$2),"&lt;="&amp;AM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M$6,INDIRECT($F$2&amp;SbstP!$D$2&amp;":"&amp;SbstP!$D$2),"&lt;="&amp;AM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M$6,INDIRECT($F$2&amp;SbstP!$D$2&amp;":"&amp;SbstP!$D$2),"&lt;="&amp;AM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N520" s="1">
        <f ca="1">SUMIFS(INDIRECT($F$1&amp;$F520&amp;":"&amp;$F520),INDIRECT($F$1&amp;dbP!$D$2&amp;":"&amp;dbP!$D$2),"&gt;="&amp;AN$6,INDIRECT($F$1&amp;dbP!$D$2&amp;":"&amp;dbP!$D$2),"&lt;="&amp;AN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N$6,INDIRECT($F$1&amp;dbP!$D$2&amp;":"&amp;dbP!$D$2),"&lt;="&amp;AN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N$6,INDIRECT($F$2&amp;SbstP!$D$2&amp;":"&amp;SbstP!$D$2),"&lt;="&amp;AN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N$6,INDIRECT($F$2&amp;SbstP!$D$2&amp;":"&amp;SbstP!$D$2),"&lt;="&amp;AN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O520" s="1">
        <f ca="1">SUMIFS(INDIRECT($F$1&amp;$F520&amp;":"&amp;$F520),INDIRECT($F$1&amp;dbP!$D$2&amp;":"&amp;dbP!$D$2),"&gt;="&amp;AO$6,INDIRECT($F$1&amp;dbP!$D$2&amp;":"&amp;dbP!$D$2),"&lt;="&amp;AO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O$6,INDIRECT($F$1&amp;dbP!$D$2&amp;":"&amp;dbP!$D$2),"&lt;="&amp;AO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O$6,INDIRECT($F$2&amp;SbstP!$D$2&amp;":"&amp;SbstP!$D$2),"&lt;="&amp;AO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O$6,INDIRECT($F$2&amp;SbstP!$D$2&amp;":"&amp;SbstP!$D$2),"&lt;="&amp;AO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P520" s="1">
        <f ca="1">SUMIFS(INDIRECT($F$1&amp;$F520&amp;":"&amp;$F520),INDIRECT($F$1&amp;dbP!$D$2&amp;":"&amp;dbP!$D$2),"&gt;="&amp;AP$6,INDIRECT($F$1&amp;dbP!$D$2&amp;":"&amp;dbP!$D$2),"&lt;="&amp;AP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P$6,INDIRECT($F$1&amp;dbP!$D$2&amp;":"&amp;dbP!$D$2),"&lt;="&amp;AP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P$6,INDIRECT($F$2&amp;SbstP!$D$2&amp;":"&amp;SbstP!$D$2),"&lt;="&amp;AP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P$6,INDIRECT($F$2&amp;SbstP!$D$2&amp;":"&amp;SbstP!$D$2),"&lt;="&amp;AP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Q520" s="1">
        <f ca="1">SUMIFS(INDIRECT($F$1&amp;$F520&amp;":"&amp;$F520),INDIRECT($F$1&amp;dbP!$D$2&amp;":"&amp;dbP!$D$2),"&gt;="&amp;AQ$6,INDIRECT($F$1&amp;dbP!$D$2&amp;":"&amp;dbP!$D$2),"&lt;="&amp;AQ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Q$6,INDIRECT($F$1&amp;dbP!$D$2&amp;":"&amp;dbP!$D$2),"&lt;="&amp;AQ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Q$6,INDIRECT($F$2&amp;SbstP!$D$2&amp;":"&amp;SbstP!$D$2),"&lt;="&amp;AQ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Q$6,INDIRECT($F$2&amp;SbstP!$D$2&amp;":"&amp;SbstP!$D$2),"&lt;="&amp;AQ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R520" s="1">
        <f ca="1">SUMIFS(INDIRECT($F$1&amp;$F520&amp;":"&amp;$F520),INDIRECT($F$1&amp;dbP!$D$2&amp;":"&amp;dbP!$D$2),"&gt;="&amp;AR$6,INDIRECT($F$1&amp;dbP!$D$2&amp;":"&amp;dbP!$D$2),"&lt;="&amp;AR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R$6,INDIRECT($F$1&amp;dbP!$D$2&amp;":"&amp;dbP!$D$2),"&lt;="&amp;AR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R$6,INDIRECT($F$2&amp;SbstP!$D$2&amp;":"&amp;SbstP!$D$2),"&lt;="&amp;AR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R$6,INDIRECT($F$2&amp;SbstP!$D$2&amp;":"&amp;SbstP!$D$2),"&lt;="&amp;AR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S520" s="1">
        <f ca="1">SUMIFS(INDIRECT($F$1&amp;$F520&amp;":"&amp;$F520),INDIRECT($F$1&amp;dbP!$D$2&amp;":"&amp;dbP!$D$2),"&gt;="&amp;AS$6,INDIRECT($F$1&amp;dbP!$D$2&amp;":"&amp;dbP!$D$2),"&lt;="&amp;AS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S$6,INDIRECT($F$1&amp;dbP!$D$2&amp;":"&amp;dbP!$D$2),"&lt;="&amp;AS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S$6,INDIRECT($F$2&amp;SbstP!$D$2&amp;":"&amp;SbstP!$D$2),"&lt;="&amp;AS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S$6,INDIRECT($F$2&amp;SbstP!$D$2&amp;":"&amp;SbstP!$D$2),"&lt;="&amp;AS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T520" s="1">
        <f ca="1">SUMIFS(INDIRECT($F$1&amp;$F520&amp;":"&amp;$F520),INDIRECT($F$1&amp;dbP!$D$2&amp;":"&amp;dbP!$D$2),"&gt;="&amp;AT$6,INDIRECT($F$1&amp;dbP!$D$2&amp;":"&amp;dbP!$D$2),"&lt;="&amp;AT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T$6,INDIRECT($F$1&amp;dbP!$D$2&amp;":"&amp;dbP!$D$2),"&lt;="&amp;AT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T$6,INDIRECT($F$2&amp;SbstP!$D$2&amp;":"&amp;SbstP!$D$2),"&lt;="&amp;AT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T$6,INDIRECT($F$2&amp;SbstP!$D$2&amp;":"&amp;SbstP!$D$2),"&lt;="&amp;AT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U520" s="1">
        <f ca="1">SUMIFS(INDIRECT($F$1&amp;$F520&amp;":"&amp;$F520),INDIRECT($F$1&amp;dbP!$D$2&amp;":"&amp;dbP!$D$2),"&gt;="&amp;AU$6,INDIRECT($F$1&amp;dbP!$D$2&amp;":"&amp;dbP!$D$2),"&lt;="&amp;AU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U$6,INDIRECT($F$1&amp;dbP!$D$2&amp;":"&amp;dbP!$D$2),"&lt;="&amp;AU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U$6,INDIRECT($F$2&amp;SbstP!$D$2&amp;":"&amp;SbstP!$D$2),"&lt;="&amp;AU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U$6,INDIRECT($F$2&amp;SbstP!$D$2&amp;":"&amp;SbstP!$D$2),"&lt;="&amp;AU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V520" s="1">
        <f ca="1">SUMIFS(INDIRECT($F$1&amp;$F520&amp;":"&amp;$F520),INDIRECT($F$1&amp;dbP!$D$2&amp;":"&amp;dbP!$D$2),"&gt;="&amp;AV$6,INDIRECT($F$1&amp;dbP!$D$2&amp;":"&amp;dbP!$D$2),"&lt;="&amp;A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V$6,INDIRECT($F$1&amp;dbP!$D$2&amp;":"&amp;dbP!$D$2),"&lt;="&amp;AV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V$6,INDIRECT($F$2&amp;SbstP!$D$2&amp;":"&amp;SbstP!$D$2),"&lt;="&amp;A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V$6,INDIRECT($F$2&amp;SbstP!$D$2&amp;":"&amp;SbstP!$D$2),"&lt;="&amp;AV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W520" s="1">
        <f ca="1">SUMIFS(INDIRECT($F$1&amp;$F520&amp;":"&amp;$F520),INDIRECT($F$1&amp;dbP!$D$2&amp;":"&amp;dbP!$D$2),"&gt;="&amp;AW$6,INDIRECT($F$1&amp;dbP!$D$2&amp;":"&amp;dbP!$D$2),"&lt;="&amp;A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W$6,INDIRECT($F$1&amp;dbP!$D$2&amp;":"&amp;dbP!$D$2),"&lt;="&amp;AW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W$6,INDIRECT($F$2&amp;SbstP!$D$2&amp;":"&amp;SbstP!$D$2),"&lt;="&amp;A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W$6,INDIRECT($F$2&amp;SbstP!$D$2&amp;":"&amp;SbstP!$D$2),"&lt;="&amp;AW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X520" s="1">
        <f ca="1">SUMIFS(INDIRECT($F$1&amp;$F520&amp;":"&amp;$F520),INDIRECT($F$1&amp;dbP!$D$2&amp;":"&amp;dbP!$D$2),"&gt;="&amp;AX$6,INDIRECT($F$1&amp;dbP!$D$2&amp;":"&amp;dbP!$D$2),"&lt;="&amp;A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X$6,INDIRECT($F$1&amp;dbP!$D$2&amp;":"&amp;dbP!$D$2),"&lt;="&amp;AX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X$6,INDIRECT($F$2&amp;SbstP!$D$2&amp;":"&amp;SbstP!$D$2),"&lt;="&amp;A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X$6,INDIRECT($F$2&amp;SbstP!$D$2&amp;":"&amp;SbstP!$D$2),"&lt;="&amp;AX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Y520" s="1">
        <f ca="1">SUMIFS(INDIRECT($F$1&amp;$F520&amp;":"&amp;$F520),INDIRECT($F$1&amp;dbP!$D$2&amp;":"&amp;dbP!$D$2),"&gt;="&amp;AY$6,INDIRECT($F$1&amp;dbP!$D$2&amp;":"&amp;dbP!$D$2),"&lt;="&amp;A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Y$6,INDIRECT($F$1&amp;dbP!$D$2&amp;":"&amp;dbP!$D$2),"&lt;="&amp;AY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Y$6,INDIRECT($F$2&amp;SbstP!$D$2&amp;":"&amp;SbstP!$D$2),"&lt;="&amp;A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Y$6,INDIRECT($F$2&amp;SbstP!$D$2&amp;":"&amp;SbstP!$D$2),"&lt;="&amp;AY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AZ520" s="1">
        <f ca="1">SUMIFS(INDIRECT($F$1&amp;$F520&amp;":"&amp;$F520),INDIRECT($F$1&amp;dbP!$D$2&amp;":"&amp;dbP!$D$2),"&gt;="&amp;AZ$6,INDIRECT($F$1&amp;dbP!$D$2&amp;":"&amp;dbP!$D$2),"&lt;="&amp;A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AZ$6,INDIRECT($F$1&amp;dbP!$D$2&amp;":"&amp;dbP!$D$2),"&lt;="&amp;AZ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AZ$6,INDIRECT($F$2&amp;SbstP!$D$2&amp;":"&amp;SbstP!$D$2),"&lt;="&amp;A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AZ$6,INDIRECT($F$2&amp;SbstP!$D$2&amp;":"&amp;SbstP!$D$2),"&lt;="&amp;AZ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A520" s="1">
        <f ca="1">SUMIFS(INDIRECT($F$1&amp;$F520&amp;":"&amp;$F520),INDIRECT($F$1&amp;dbP!$D$2&amp;":"&amp;dbP!$D$2),"&gt;="&amp;BA$6,INDIRECT($F$1&amp;dbP!$D$2&amp;":"&amp;dbP!$D$2),"&lt;="&amp;B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BA$6,INDIRECT($F$1&amp;dbP!$D$2&amp;":"&amp;dbP!$D$2),"&lt;="&amp;BA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A$6,INDIRECT($F$2&amp;SbstP!$D$2&amp;":"&amp;SbstP!$D$2),"&lt;="&amp;B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BA$6,INDIRECT($F$2&amp;SbstP!$D$2&amp;":"&amp;SbstP!$D$2),"&lt;="&amp;BA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B520" s="1">
        <f ca="1">SUMIFS(INDIRECT($F$1&amp;$F520&amp;":"&amp;$F520),INDIRECT($F$1&amp;dbP!$D$2&amp;":"&amp;dbP!$D$2),"&gt;="&amp;BB$6,INDIRECT($F$1&amp;dbP!$D$2&amp;":"&amp;dbP!$D$2),"&lt;="&amp;B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BB$6,INDIRECT($F$1&amp;dbP!$D$2&amp;":"&amp;dbP!$D$2),"&lt;="&amp;BB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B$6,INDIRECT($F$2&amp;SbstP!$D$2&amp;":"&amp;SbstP!$D$2),"&lt;="&amp;B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BB$6,INDIRECT($F$2&amp;SbstP!$D$2&amp;":"&amp;SbstP!$D$2),"&lt;="&amp;BB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C520" s="1">
        <f ca="1">SUMIFS(INDIRECT($F$1&amp;$F520&amp;":"&amp;$F520),INDIRECT($F$1&amp;dbP!$D$2&amp;":"&amp;dbP!$D$2),"&gt;="&amp;BC$6,INDIRECT($F$1&amp;dbP!$D$2&amp;":"&amp;dbP!$D$2),"&lt;="&amp;B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BC$6,INDIRECT($F$1&amp;dbP!$D$2&amp;":"&amp;dbP!$D$2),"&lt;="&amp;BC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C$6,INDIRECT($F$2&amp;SbstP!$D$2&amp;":"&amp;SbstP!$D$2),"&lt;="&amp;B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BC$6,INDIRECT($F$2&amp;SbstP!$D$2&amp;":"&amp;SbstP!$D$2),"&lt;="&amp;BC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D520" s="1">
        <f ca="1">SUMIFS(INDIRECT($F$1&amp;$F520&amp;":"&amp;$F520),INDIRECT($F$1&amp;dbP!$D$2&amp;":"&amp;dbP!$D$2),"&gt;="&amp;BD$6,INDIRECT($F$1&amp;dbP!$D$2&amp;":"&amp;dbP!$D$2),"&lt;="&amp;B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BD$6,INDIRECT($F$1&amp;dbP!$D$2&amp;":"&amp;dbP!$D$2),"&lt;="&amp;BD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D$6,INDIRECT($F$2&amp;SbstP!$D$2&amp;":"&amp;SbstP!$D$2),"&lt;="&amp;B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BD$6,INDIRECT($F$2&amp;SbstP!$D$2&amp;":"&amp;SbstP!$D$2),"&lt;="&amp;BD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  <c r="BE520" s="1">
        <f ca="1">SUMIFS(INDIRECT($F$1&amp;$F520&amp;":"&amp;$F520),INDIRECT($F$1&amp;dbP!$D$2&amp;":"&amp;dbP!$D$2),"&gt;="&amp;BE$6,INDIRECT($F$1&amp;dbP!$D$2&amp;":"&amp;dbP!$D$2),"&lt;="&amp;B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"&amp;$I520=$J520),"*",RIGHT($J520,LEN($J520)-4)),INDIRECT($F$1&amp;dbP!$AC$2&amp;":"&amp;dbP!$AC$2),RepP!$J$3)-
SUMIFS(INDIRECT($F$1&amp;$G520&amp;":"&amp;$G520),INDIRECT($F$1&amp;dbP!$D$2&amp;":"&amp;dbP!$D$2),"&gt;="&amp;BE$6,INDIRECT($F$1&amp;dbP!$D$2&amp;":"&amp;dbP!$D$2),"&lt;="&amp;BE$7,INDIRECT($F$1&amp;dbP!$O$2&amp;":"&amp;dbP!$O$2),$H520,INDIRECT($F$1&amp;dbP!$P$2&amp;":"&amp;dbP!$P$2),IF($I520=$J520,"*",$I520),INDIRECT($F$1&amp;dbP!$Q$2&amp;":"&amp;dbP!$Q$2),IF(OR($I520=$J520,"  "&amp;$I520=$J520),"*",RIGHT($J520,LEN($J520)-4)),INDIRECT($F$1&amp;dbP!$AC$2&amp;":"&amp;dbP!$AC$2),RepP!$J$3)+
SUMIFS(INDIRECT($F$2&amp;$F520&amp;":"&amp;$F520),INDIRECT($F$2&amp;SbstP!$D$2&amp;":"&amp;SbstP!$D$2),"&gt;="&amp;BE$6,INDIRECT($F$2&amp;SbstP!$D$2&amp;":"&amp;SbstP!$D$2),"&lt;="&amp;B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"&amp;$I520=$J520),"*",RIGHT($J520,LEN($J520)-4)),INDIRECT($F$2&amp;SbstP!$AC$2&amp;":"&amp;SbstP!$AC$2),RepP!$J$3)-
SUMIFS(INDIRECT($F$2&amp;$G520&amp;":"&amp;$G520),INDIRECT($F$2&amp;SbstP!$D$2&amp;":"&amp;SbstP!$D$2),"&gt;="&amp;BE$6,INDIRECT($F$2&amp;SbstP!$D$2&amp;":"&amp;SbstP!$D$2),"&lt;="&amp;BE$7,INDIRECT($F$2&amp;SbstP!$O$2&amp;":"&amp;SbstP!$O$2),$H520,INDIRECT($F$2&amp;SbstP!$P$2&amp;":"&amp;SbstP!$P$2),IF($I520=$J520,"*",$I520),INDIRECT($F$2&amp;SbstP!$Q$2&amp;":"&amp;SbstP!$Q$2),IF(OR($I520=$J520,"  "&amp;$I520=$J520),"*",RIGHT($J520,LEN($J520)-4)),INDIRECT($F$2&amp;SbstP!$AC$2&amp;":"&amp;SbstP!$AC$2),RepP!$J$3)</f>
        <v>0</v>
      </c>
    </row>
    <row r="521" spans="2:57" x14ac:dyDescent="0.3">
      <c r="B521" s="1">
        <f>MAX(B$505:B520)+1</f>
        <v>24</v>
      </c>
      <c r="D521" s="1" t="str">
        <f ca="1">INDIRECT($B$1&amp;Items!AB$2&amp;$B521)</f>
        <v>PL(-)</v>
      </c>
      <c r="F521" s="1" t="str">
        <f ca="1">INDIRECT($B$1&amp;Items!X$2&amp;$B521)</f>
        <v>AA</v>
      </c>
      <c r="G521" s="1" t="str">
        <f ca="1">INDIRECT($B$1&amp;Items!Y$2&amp;$B521)</f>
        <v>AB</v>
      </c>
      <c r="H521" s="13" t="str">
        <f ca="1">INDIRECT($B$1&amp;Items!U$2&amp;$B521)</f>
        <v>Себестоимость продаж</v>
      </c>
      <c r="I521" s="13" t="str">
        <f ca="1">IF(INDIRECT($B$1&amp;Items!V$2&amp;$B521)="",H521,INDIRECT($B$1&amp;Items!V$2&amp;$B521))</f>
        <v>Затраты этапа-1 бизнес-процесса</v>
      </c>
      <c r="J521" s="1" t="str">
        <f ca="1">IF(INDIRECT($B$1&amp;Items!W$2&amp;$B521)="",IF(H521&lt;&gt;I521,"  "&amp;I521,I521),"    "&amp;INDIRECT($B$1&amp;Items!W$2&amp;$B521))</f>
        <v xml:space="preserve">    Сырье и материалы-6</v>
      </c>
      <c r="S521" s="1">
        <f ca="1">SUM($U521:INDIRECT(ADDRESS(ROW(),SUMIFS($1:$1,$5:$5,MAX($5:$5)))))</f>
        <v>2793058.2173913047</v>
      </c>
      <c r="V521" s="1">
        <f ca="1">SUMIFS(INDIRECT($F$1&amp;$F521&amp;":"&amp;$F521),INDIRECT($F$1&amp;dbP!$D$2&amp;":"&amp;dbP!$D$2),"&gt;="&amp;V$6,INDIRECT($F$1&amp;dbP!$D$2&amp;":"&amp;dbP!$D$2),"&lt;="&amp;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V$6,INDIRECT($F$1&amp;dbP!$D$2&amp;":"&amp;dbP!$D$2),"&lt;="&amp;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V$6,INDIRECT($F$2&amp;SbstP!$D$2&amp;":"&amp;SbstP!$D$2),"&lt;="&amp;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V$6,INDIRECT($F$2&amp;SbstP!$D$2&amp;":"&amp;SbstP!$D$2),"&lt;="&amp;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W521" s="1">
        <f ca="1">SUMIFS(INDIRECT($F$1&amp;$F521&amp;":"&amp;$F521),INDIRECT($F$1&amp;dbP!$D$2&amp;":"&amp;dbP!$D$2),"&gt;="&amp;W$6,INDIRECT($F$1&amp;dbP!$D$2&amp;":"&amp;dbP!$D$2),"&lt;="&amp;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W$6,INDIRECT($F$1&amp;dbP!$D$2&amp;":"&amp;dbP!$D$2),"&lt;="&amp;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W$6,INDIRECT($F$2&amp;SbstP!$D$2&amp;":"&amp;SbstP!$D$2),"&lt;="&amp;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W$6,INDIRECT($F$2&amp;SbstP!$D$2&amp;":"&amp;SbstP!$D$2),"&lt;="&amp;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X521" s="1">
        <f ca="1">SUMIFS(INDIRECT($F$1&amp;$F521&amp;":"&amp;$F521),INDIRECT($F$1&amp;dbP!$D$2&amp;":"&amp;dbP!$D$2),"&gt;="&amp;X$6,INDIRECT($F$1&amp;dbP!$D$2&amp;":"&amp;dbP!$D$2),"&lt;="&amp;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X$6,INDIRECT($F$1&amp;dbP!$D$2&amp;":"&amp;dbP!$D$2),"&lt;="&amp;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X$6,INDIRECT($F$2&amp;SbstP!$D$2&amp;":"&amp;SbstP!$D$2),"&lt;="&amp;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X$6,INDIRECT($F$2&amp;SbstP!$D$2&amp;":"&amp;SbstP!$D$2),"&lt;="&amp;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Y521" s="1">
        <f ca="1">SUMIFS(INDIRECT($F$1&amp;$F521&amp;":"&amp;$F521),INDIRECT($F$1&amp;dbP!$D$2&amp;":"&amp;dbP!$D$2),"&gt;="&amp;Y$6,INDIRECT($F$1&amp;dbP!$D$2&amp;":"&amp;dbP!$D$2),"&lt;="&amp;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Y$6,INDIRECT($F$1&amp;dbP!$D$2&amp;":"&amp;dbP!$D$2),"&lt;="&amp;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Y$6,INDIRECT($F$2&amp;SbstP!$D$2&amp;":"&amp;SbstP!$D$2),"&lt;="&amp;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Y$6,INDIRECT($F$2&amp;SbstP!$D$2&amp;":"&amp;SbstP!$D$2),"&lt;="&amp;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Z521" s="1">
        <f ca="1">SUMIFS(INDIRECT($F$1&amp;$F521&amp;":"&amp;$F521),INDIRECT($F$1&amp;dbP!$D$2&amp;":"&amp;dbP!$D$2),"&gt;="&amp;Z$6,INDIRECT($F$1&amp;dbP!$D$2&amp;":"&amp;dbP!$D$2),"&lt;="&amp;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Z$6,INDIRECT($F$1&amp;dbP!$D$2&amp;":"&amp;dbP!$D$2),"&lt;="&amp;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Z$6,INDIRECT($F$2&amp;SbstP!$D$2&amp;":"&amp;SbstP!$D$2),"&lt;="&amp;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Z$6,INDIRECT($F$2&amp;SbstP!$D$2&amp;":"&amp;SbstP!$D$2),"&lt;="&amp;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266189.25</v>
      </c>
      <c r="AA521" s="1">
        <f ca="1">SUMIFS(INDIRECT($F$1&amp;$F521&amp;":"&amp;$F521),INDIRECT($F$1&amp;dbP!$D$2&amp;":"&amp;dbP!$D$2),"&gt;="&amp;AA$6,INDIRECT($F$1&amp;dbP!$D$2&amp;":"&amp;dbP!$D$2),"&lt;="&amp;A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A$6,INDIRECT($F$1&amp;dbP!$D$2&amp;":"&amp;dbP!$D$2),"&lt;="&amp;A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A$6,INDIRECT($F$2&amp;SbstP!$D$2&amp;":"&amp;SbstP!$D$2),"&lt;="&amp;A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A$6,INDIRECT($F$2&amp;SbstP!$D$2&amp;":"&amp;SbstP!$D$2),"&lt;="&amp;A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532378.5</v>
      </c>
      <c r="AB521" s="1">
        <f ca="1">SUMIFS(INDIRECT($F$1&amp;$F521&amp;":"&amp;$F521),INDIRECT($F$1&amp;dbP!$D$2&amp;":"&amp;dbP!$D$2),"&gt;="&amp;AB$6,INDIRECT($F$1&amp;dbP!$D$2&amp;":"&amp;dbP!$D$2),"&lt;="&amp;A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B$6,INDIRECT($F$1&amp;dbP!$D$2&amp;":"&amp;dbP!$D$2),"&lt;="&amp;A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B$6,INDIRECT($F$2&amp;SbstP!$D$2&amp;":"&amp;SbstP!$D$2),"&lt;="&amp;A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B$6,INDIRECT($F$2&amp;SbstP!$D$2&amp;":"&amp;SbstP!$D$2),"&lt;="&amp;A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135023.53260869565</v>
      </c>
      <c r="AC521" s="1">
        <f ca="1">SUMIFS(INDIRECT($F$1&amp;$F521&amp;":"&amp;$F521),INDIRECT($F$1&amp;dbP!$D$2&amp;":"&amp;dbP!$D$2),"&gt;="&amp;AC$6,INDIRECT($F$1&amp;dbP!$D$2&amp;":"&amp;dbP!$D$2),"&lt;="&amp;A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C$6,INDIRECT($F$1&amp;dbP!$D$2&amp;":"&amp;dbP!$D$2),"&lt;="&amp;A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C$6,INDIRECT($F$2&amp;SbstP!$D$2&amp;":"&amp;SbstP!$D$2),"&lt;="&amp;A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C$6,INDIRECT($F$2&amp;SbstP!$D$2&amp;":"&amp;SbstP!$D$2),"&lt;="&amp;A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462937.8260869566</v>
      </c>
      <c r="AD521" s="1">
        <f ca="1">SUMIFS(INDIRECT($F$1&amp;$F521&amp;":"&amp;$F521),INDIRECT($F$1&amp;dbP!$D$2&amp;":"&amp;dbP!$D$2),"&gt;="&amp;AD$6,INDIRECT($F$1&amp;dbP!$D$2&amp;":"&amp;dbP!$D$2),"&lt;="&amp;A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D$6,INDIRECT($F$1&amp;dbP!$D$2&amp;":"&amp;dbP!$D$2),"&lt;="&amp;A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D$6,INDIRECT($F$2&amp;SbstP!$D$2&amp;":"&amp;SbstP!$D$2),"&lt;="&amp;A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D$6,INDIRECT($F$2&amp;SbstP!$D$2&amp;":"&amp;SbstP!$D$2),"&lt;="&amp;A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115734.45652173915</v>
      </c>
      <c r="AE521" s="1">
        <f ca="1">SUMIFS(INDIRECT($F$1&amp;$F521&amp;":"&amp;$F521),INDIRECT($F$1&amp;dbP!$D$2&amp;":"&amp;dbP!$D$2),"&gt;="&amp;AE$6,INDIRECT($F$1&amp;dbP!$D$2&amp;":"&amp;dbP!$D$2),"&lt;="&amp;A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E$6,INDIRECT($F$1&amp;dbP!$D$2&amp;":"&amp;dbP!$D$2),"&lt;="&amp;A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E$6,INDIRECT($F$2&amp;SbstP!$D$2&amp;":"&amp;SbstP!$D$2),"&lt;="&amp;A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E$6,INDIRECT($F$2&amp;SbstP!$D$2&amp;":"&amp;SbstP!$D$2),"&lt;="&amp;A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57867.228260869575</v>
      </c>
      <c r="AF521" s="1">
        <f ca="1">SUMIFS(INDIRECT($F$1&amp;$F521&amp;":"&amp;$F521),INDIRECT($F$1&amp;dbP!$D$2&amp;":"&amp;dbP!$D$2),"&gt;="&amp;AF$6,INDIRECT($F$1&amp;dbP!$D$2&amp;":"&amp;dbP!$D$2),"&lt;="&amp;AF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F$6,INDIRECT($F$1&amp;dbP!$D$2&amp;":"&amp;dbP!$D$2),"&lt;="&amp;AF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F$6,INDIRECT($F$2&amp;SbstP!$D$2&amp;":"&amp;SbstP!$D$2),"&lt;="&amp;AF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F$6,INDIRECT($F$2&amp;SbstP!$D$2&amp;":"&amp;SbstP!$D$2),"&lt;="&amp;AF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308625.21739130438</v>
      </c>
      <c r="AG521" s="1">
        <f ca="1">SUMIFS(INDIRECT($F$1&amp;$F521&amp;":"&amp;$F521),INDIRECT($F$1&amp;dbP!$D$2&amp;":"&amp;dbP!$D$2),"&gt;="&amp;AG$6,INDIRECT($F$1&amp;dbP!$D$2&amp;":"&amp;dbP!$D$2),"&lt;="&amp;AG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G$6,INDIRECT($F$1&amp;dbP!$D$2&amp;":"&amp;dbP!$D$2),"&lt;="&amp;AG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G$6,INDIRECT($F$2&amp;SbstP!$D$2&amp;":"&amp;SbstP!$D$2),"&lt;="&amp;AG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G$6,INDIRECT($F$2&amp;SbstP!$D$2&amp;":"&amp;SbstP!$D$2),"&lt;="&amp;AG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135023.53260869565</v>
      </c>
      <c r="AH521" s="1">
        <f ca="1">SUMIFS(INDIRECT($F$1&amp;$F521&amp;":"&amp;$F521),INDIRECT($F$1&amp;dbP!$D$2&amp;":"&amp;dbP!$D$2),"&gt;="&amp;AH$6,INDIRECT($F$1&amp;dbP!$D$2&amp;":"&amp;dbP!$D$2),"&lt;="&amp;AH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H$6,INDIRECT($F$1&amp;dbP!$D$2&amp;":"&amp;dbP!$D$2),"&lt;="&amp;AH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H$6,INDIRECT($F$2&amp;SbstP!$D$2&amp;":"&amp;SbstP!$D$2),"&lt;="&amp;AH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H$6,INDIRECT($F$2&amp;SbstP!$D$2&amp;":"&amp;SbstP!$D$2),"&lt;="&amp;AH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38578.152173913048</v>
      </c>
      <c r="AI521" s="1">
        <f ca="1">SUMIFS(INDIRECT($F$1&amp;$F521&amp;":"&amp;$F521),INDIRECT($F$1&amp;dbP!$D$2&amp;":"&amp;dbP!$D$2),"&gt;="&amp;AI$6,INDIRECT($F$1&amp;dbP!$D$2&amp;":"&amp;dbP!$D$2),"&lt;="&amp;AI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I$6,INDIRECT($F$1&amp;dbP!$D$2&amp;":"&amp;dbP!$D$2),"&lt;="&amp;AI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I$6,INDIRECT($F$2&amp;SbstP!$D$2&amp;":"&amp;SbstP!$D$2),"&lt;="&amp;AI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I$6,INDIRECT($F$2&amp;SbstP!$D$2&amp;":"&amp;SbstP!$D$2),"&lt;="&amp;AI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578672.28260869568</v>
      </c>
      <c r="AJ521" s="1">
        <f ca="1">SUMIFS(INDIRECT($F$1&amp;$F521&amp;":"&amp;$F521),INDIRECT($F$1&amp;dbP!$D$2&amp;":"&amp;dbP!$D$2),"&gt;="&amp;AJ$6,INDIRECT($F$1&amp;dbP!$D$2&amp;":"&amp;dbP!$D$2),"&lt;="&amp;AJ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J$6,INDIRECT($F$1&amp;dbP!$D$2&amp;":"&amp;dbP!$D$2),"&lt;="&amp;AJ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J$6,INDIRECT($F$2&amp;SbstP!$D$2&amp;":"&amp;SbstP!$D$2),"&lt;="&amp;AJ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J$6,INDIRECT($F$2&amp;SbstP!$D$2&amp;":"&amp;SbstP!$D$2),"&lt;="&amp;AJ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162028.23913043478</v>
      </c>
      <c r="AK521" s="1">
        <f ca="1">SUMIFS(INDIRECT($F$1&amp;$F521&amp;":"&amp;$F521),INDIRECT($F$1&amp;dbP!$D$2&amp;":"&amp;dbP!$D$2),"&gt;="&amp;AK$6,INDIRECT($F$1&amp;dbP!$D$2&amp;":"&amp;dbP!$D$2),"&lt;="&amp;AK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K$6,INDIRECT($F$1&amp;dbP!$D$2&amp;":"&amp;dbP!$D$2),"&lt;="&amp;AK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K$6,INDIRECT($F$2&amp;SbstP!$D$2&amp;":"&amp;SbstP!$D$2),"&lt;="&amp;AK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K$6,INDIRECT($F$2&amp;SbstP!$D$2&amp;":"&amp;SbstP!$D$2),"&lt;="&amp;AK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L521" s="1">
        <f ca="1">SUMIFS(INDIRECT($F$1&amp;$F521&amp;":"&amp;$F521),INDIRECT($F$1&amp;dbP!$D$2&amp;":"&amp;dbP!$D$2),"&gt;="&amp;AL$6,INDIRECT($F$1&amp;dbP!$D$2&amp;":"&amp;dbP!$D$2),"&lt;="&amp;AL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L$6,INDIRECT($F$1&amp;dbP!$D$2&amp;":"&amp;dbP!$D$2),"&lt;="&amp;AL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L$6,INDIRECT($F$2&amp;SbstP!$D$2&amp;":"&amp;SbstP!$D$2),"&lt;="&amp;AL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L$6,INDIRECT($F$2&amp;SbstP!$D$2&amp;":"&amp;SbstP!$D$2),"&lt;="&amp;AL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M521" s="1">
        <f ca="1">SUMIFS(INDIRECT($F$1&amp;$F521&amp;":"&amp;$F521),INDIRECT($F$1&amp;dbP!$D$2&amp;":"&amp;dbP!$D$2),"&gt;="&amp;AM$6,INDIRECT($F$1&amp;dbP!$D$2&amp;":"&amp;dbP!$D$2),"&lt;="&amp;AM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M$6,INDIRECT($F$1&amp;dbP!$D$2&amp;":"&amp;dbP!$D$2),"&lt;="&amp;AM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M$6,INDIRECT($F$2&amp;SbstP!$D$2&amp;":"&amp;SbstP!$D$2),"&lt;="&amp;AM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M$6,INDIRECT($F$2&amp;SbstP!$D$2&amp;":"&amp;SbstP!$D$2),"&lt;="&amp;AM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N521" s="1">
        <f ca="1">SUMIFS(INDIRECT($F$1&amp;$F521&amp;":"&amp;$F521),INDIRECT($F$1&amp;dbP!$D$2&amp;":"&amp;dbP!$D$2),"&gt;="&amp;AN$6,INDIRECT($F$1&amp;dbP!$D$2&amp;":"&amp;dbP!$D$2),"&lt;="&amp;AN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N$6,INDIRECT($F$1&amp;dbP!$D$2&amp;":"&amp;dbP!$D$2),"&lt;="&amp;AN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N$6,INDIRECT($F$2&amp;SbstP!$D$2&amp;":"&amp;SbstP!$D$2),"&lt;="&amp;AN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N$6,INDIRECT($F$2&amp;SbstP!$D$2&amp;":"&amp;SbstP!$D$2),"&lt;="&amp;AN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O521" s="1">
        <f ca="1">SUMIFS(INDIRECT($F$1&amp;$F521&amp;":"&amp;$F521),INDIRECT($F$1&amp;dbP!$D$2&amp;":"&amp;dbP!$D$2),"&gt;="&amp;AO$6,INDIRECT($F$1&amp;dbP!$D$2&amp;":"&amp;dbP!$D$2),"&lt;="&amp;AO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O$6,INDIRECT($F$1&amp;dbP!$D$2&amp;":"&amp;dbP!$D$2),"&lt;="&amp;AO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O$6,INDIRECT($F$2&amp;SbstP!$D$2&amp;":"&amp;SbstP!$D$2),"&lt;="&amp;AO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O$6,INDIRECT($F$2&amp;SbstP!$D$2&amp;":"&amp;SbstP!$D$2),"&lt;="&amp;AO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P521" s="1">
        <f ca="1">SUMIFS(INDIRECT($F$1&amp;$F521&amp;":"&amp;$F521),INDIRECT($F$1&amp;dbP!$D$2&amp;":"&amp;dbP!$D$2),"&gt;="&amp;AP$6,INDIRECT($F$1&amp;dbP!$D$2&amp;":"&amp;dbP!$D$2),"&lt;="&amp;AP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P$6,INDIRECT($F$1&amp;dbP!$D$2&amp;":"&amp;dbP!$D$2),"&lt;="&amp;AP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P$6,INDIRECT($F$2&amp;SbstP!$D$2&amp;":"&amp;SbstP!$D$2),"&lt;="&amp;AP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P$6,INDIRECT($F$2&amp;SbstP!$D$2&amp;":"&amp;SbstP!$D$2),"&lt;="&amp;AP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Q521" s="1">
        <f ca="1">SUMIFS(INDIRECT($F$1&amp;$F521&amp;":"&amp;$F521),INDIRECT($F$1&amp;dbP!$D$2&amp;":"&amp;dbP!$D$2),"&gt;="&amp;AQ$6,INDIRECT($F$1&amp;dbP!$D$2&amp;":"&amp;dbP!$D$2),"&lt;="&amp;AQ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Q$6,INDIRECT($F$1&amp;dbP!$D$2&amp;":"&amp;dbP!$D$2),"&lt;="&amp;AQ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Q$6,INDIRECT($F$2&amp;SbstP!$D$2&amp;":"&amp;SbstP!$D$2),"&lt;="&amp;AQ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Q$6,INDIRECT($F$2&amp;SbstP!$D$2&amp;":"&amp;SbstP!$D$2),"&lt;="&amp;AQ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R521" s="1">
        <f ca="1">SUMIFS(INDIRECT($F$1&amp;$F521&amp;":"&amp;$F521),INDIRECT($F$1&amp;dbP!$D$2&amp;":"&amp;dbP!$D$2),"&gt;="&amp;AR$6,INDIRECT($F$1&amp;dbP!$D$2&amp;":"&amp;dbP!$D$2),"&lt;="&amp;AR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R$6,INDIRECT($F$1&amp;dbP!$D$2&amp;":"&amp;dbP!$D$2),"&lt;="&amp;AR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R$6,INDIRECT($F$2&amp;SbstP!$D$2&amp;":"&amp;SbstP!$D$2),"&lt;="&amp;AR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R$6,INDIRECT($F$2&amp;SbstP!$D$2&amp;":"&amp;SbstP!$D$2),"&lt;="&amp;AR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S521" s="1">
        <f ca="1">SUMIFS(INDIRECT($F$1&amp;$F521&amp;":"&amp;$F521),INDIRECT($F$1&amp;dbP!$D$2&amp;":"&amp;dbP!$D$2),"&gt;="&amp;AS$6,INDIRECT($F$1&amp;dbP!$D$2&amp;":"&amp;dbP!$D$2),"&lt;="&amp;AS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S$6,INDIRECT($F$1&amp;dbP!$D$2&amp;":"&amp;dbP!$D$2),"&lt;="&amp;AS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S$6,INDIRECT($F$2&amp;SbstP!$D$2&amp;":"&amp;SbstP!$D$2),"&lt;="&amp;AS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S$6,INDIRECT($F$2&amp;SbstP!$D$2&amp;":"&amp;SbstP!$D$2),"&lt;="&amp;AS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T521" s="1">
        <f ca="1">SUMIFS(INDIRECT($F$1&amp;$F521&amp;":"&amp;$F521),INDIRECT($F$1&amp;dbP!$D$2&amp;":"&amp;dbP!$D$2),"&gt;="&amp;AT$6,INDIRECT($F$1&amp;dbP!$D$2&amp;":"&amp;dbP!$D$2),"&lt;="&amp;AT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T$6,INDIRECT($F$1&amp;dbP!$D$2&amp;":"&amp;dbP!$D$2),"&lt;="&amp;AT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T$6,INDIRECT($F$2&amp;SbstP!$D$2&amp;":"&amp;SbstP!$D$2),"&lt;="&amp;AT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T$6,INDIRECT($F$2&amp;SbstP!$D$2&amp;":"&amp;SbstP!$D$2),"&lt;="&amp;AT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U521" s="1">
        <f ca="1">SUMIFS(INDIRECT($F$1&amp;$F521&amp;":"&amp;$F521),INDIRECT($F$1&amp;dbP!$D$2&amp;":"&amp;dbP!$D$2),"&gt;="&amp;AU$6,INDIRECT($F$1&amp;dbP!$D$2&amp;":"&amp;dbP!$D$2),"&lt;="&amp;AU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U$6,INDIRECT($F$1&amp;dbP!$D$2&amp;":"&amp;dbP!$D$2),"&lt;="&amp;AU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U$6,INDIRECT($F$2&amp;SbstP!$D$2&amp;":"&amp;SbstP!$D$2),"&lt;="&amp;AU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U$6,INDIRECT($F$2&amp;SbstP!$D$2&amp;":"&amp;SbstP!$D$2),"&lt;="&amp;AU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V521" s="1">
        <f ca="1">SUMIFS(INDIRECT($F$1&amp;$F521&amp;":"&amp;$F521),INDIRECT($F$1&amp;dbP!$D$2&amp;":"&amp;dbP!$D$2),"&gt;="&amp;AV$6,INDIRECT($F$1&amp;dbP!$D$2&amp;":"&amp;dbP!$D$2),"&lt;="&amp;A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V$6,INDIRECT($F$1&amp;dbP!$D$2&amp;":"&amp;dbP!$D$2),"&lt;="&amp;AV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V$6,INDIRECT($F$2&amp;SbstP!$D$2&amp;":"&amp;SbstP!$D$2),"&lt;="&amp;A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V$6,INDIRECT($F$2&amp;SbstP!$D$2&amp;":"&amp;SbstP!$D$2),"&lt;="&amp;AV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W521" s="1">
        <f ca="1">SUMIFS(INDIRECT($F$1&amp;$F521&amp;":"&amp;$F521),INDIRECT($F$1&amp;dbP!$D$2&amp;":"&amp;dbP!$D$2),"&gt;="&amp;AW$6,INDIRECT($F$1&amp;dbP!$D$2&amp;":"&amp;dbP!$D$2),"&lt;="&amp;A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W$6,INDIRECT($F$1&amp;dbP!$D$2&amp;":"&amp;dbP!$D$2),"&lt;="&amp;AW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W$6,INDIRECT($F$2&amp;SbstP!$D$2&amp;":"&amp;SbstP!$D$2),"&lt;="&amp;A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W$6,INDIRECT($F$2&amp;SbstP!$D$2&amp;":"&amp;SbstP!$D$2),"&lt;="&amp;AW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X521" s="1">
        <f ca="1">SUMIFS(INDIRECT($F$1&amp;$F521&amp;":"&amp;$F521),INDIRECT($F$1&amp;dbP!$D$2&amp;":"&amp;dbP!$D$2),"&gt;="&amp;AX$6,INDIRECT($F$1&amp;dbP!$D$2&amp;":"&amp;dbP!$D$2),"&lt;="&amp;A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X$6,INDIRECT($F$1&amp;dbP!$D$2&amp;":"&amp;dbP!$D$2),"&lt;="&amp;AX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X$6,INDIRECT($F$2&amp;SbstP!$D$2&amp;":"&amp;SbstP!$D$2),"&lt;="&amp;A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X$6,INDIRECT($F$2&amp;SbstP!$D$2&amp;":"&amp;SbstP!$D$2),"&lt;="&amp;AX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Y521" s="1">
        <f ca="1">SUMIFS(INDIRECT($F$1&amp;$F521&amp;":"&amp;$F521),INDIRECT($F$1&amp;dbP!$D$2&amp;":"&amp;dbP!$D$2),"&gt;="&amp;AY$6,INDIRECT($F$1&amp;dbP!$D$2&amp;":"&amp;dbP!$D$2),"&lt;="&amp;A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Y$6,INDIRECT($F$1&amp;dbP!$D$2&amp;":"&amp;dbP!$D$2),"&lt;="&amp;AY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Y$6,INDIRECT($F$2&amp;SbstP!$D$2&amp;":"&amp;SbstP!$D$2),"&lt;="&amp;A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Y$6,INDIRECT($F$2&amp;SbstP!$D$2&amp;":"&amp;SbstP!$D$2),"&lt;="&amp;AY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AZ521" s="1">
        <f ca="1">SUMIFS(INDIRECT($F$1&amp;$F521&amp;":"&amp;$F521),INDIRECT($F$1&amp;dbP!$D$2&amp;":"&amp;dbP!$D$2),"&gt;="&amp;AZ$6,INDIRECT($F$1&amp;dbP!$D$2&amp;":"&amp;dbP!$D$2),"&lt;="&amp;A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AZ$6,INDIRECT($F$1&amp;dbP!$D$2&amp;":"&amp;dbP!$D$2),"&lt;="&amp;AZ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AZ$6,INDIRECT($F$2&amp;SbstP!$D$2&amp;":"&amp;SbstP!$D$2),"&lt;="&amp;A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AZ$6,INDIRECT($F$2&amp;SbstP!$D$2&amp;":"&amp;SbstP!$D$2),"&lt;="&amp;AZ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A521" s="1">
        <f ca="1">SUMIFS(INDIRECT($F$1&amp;$F521&amp;":"&amp;$F521),INDIRECT($F$1&amp;dbP!$D$2&amp;":"&amp;dbP!$D$2),"&gt;="&amp;BA$6,INDIRECT($F$1&amp;dbP!$D$2&amp;":"&amp;dbP!$D$2),"&lt;="&amp;B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BA$6,INDIRECT($F$1&amp;dbP!$D$2&amp;":"&amp;dbP!$D$2),"&lt;="&amp;BA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A$6,INDIRECT($F$2&amp;SbstP!$D$2&amp;":"&amp;SbstP!$D$2),"&lt;="&amp;B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BA$6,INDIRECT($F$2&amp;SbstP!$D$2&amp;":"&amp;SbstP!$D$2),"&lt;="&amp;BA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B521" s="1">
        <f ca="1">SUMIFS(INDIRECT($F$1&amp;$F521&amp;":"&amp;$F521),INDIRECT($F$1&amp;dbP!$D$2&amp;":"&amp;dbP!$D$2),"&gt;="&amp;BB$6,INDIRECT($F$1&amp;dbP!$D$2&amp;":"&amp;dbP!$D$2),"&lt;="&amp;B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BB$6,INDIRECT($F$1&amp;dbP!$D$2&amp;":"&amp;dbP!$D$2),"&lt;="&amp;BB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B$6,INDIRECT($F$2&amp;SbstP!$D$2&amp;":"&amp;SbstP!$D$2),"&lt;="&amp;B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BB$6,INDIRECT($F$2&amp;SbstP!$D$2&amp;":"&amp;SbstP!$D$2),"&lt;="&amp;BB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C521" s="1">
        <f ca="1">SUMIFS(INDIRECT($F$1&amp;$F521&amp;":"&amp;$F521),INDIRECT($F$1&amp;dbP!$D$2&amp;":"&amp;dbP!$D$2),"&gt;="&amp;BC$6,INDIRECT($F$1&amp;dbP!$D$2&amp;":"&amp;dbP!$D$2),"&lt;="&amp;B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BC$6,INDIRECT($F$1&amp;dbP!$D$2&amp;":"&amp;dbP!$D$2),"&lt;="&amp;BC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C$6,INDIRECT($F$2&amp;SbstP!$D$2&amp;":"&amp;SbstP!$D$2),"&lt;="&amp;B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BC$6,INDIRECT($F$2&amp;SbstP!$D$2&amp;":"&amp;SbstP!$D$2),"&lt;="&amp;BC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D521" s="1">
        <f ca="1">SUMIFS(INDIRECT($F$1&amp;$F521&amp;":"&amp;$F521),INDIRECT($F$1&amp;dbP!$D$2&amp;":"&amp;dbP!$D$2),"&gt;="&amp;BD$6,INDIRECT($F$1&amp;dbP!$D$2&amp;":"&amp;dbP!$D$2),"&lt;="&amp;B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BD$6,INDIRECT($F$1&amp;dbP!$D$2&amp;":"&amp;dbP!$D$2),"&lt;="&amp;BD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D$6,INDIRECT($F$2&amp;SbstP!$D$2&amp;":"&amp;SbstP!$D$2),"&lt;="&amp;B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BD$6,INDIRECT($F$2&amp;SbstP!$D$2&amp;":"&amp;SbstP!$D$2),"&lt;="&amp;BD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  <c r="BE521" s="1">
        <f ca="1">SUMIFS(INDIRECT($F$1&amp;$F521&amp;":"&amp;$F521),INDIRECT($F$1&amp;dbP!$D$2&amp;":"&amp;dbP!$D$2),"&gt;="&amp;BE$6,INDIRECT($F$1&amp;dbP!$D$2&amp;":"&amp;dbP!$D$2),"&lt;="&amp;B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"&amp;$I521=$J521),"*",RIGHT($J521,LEN($J521)-4)),INDIRECT($F$1&amp;dbP!$AC$2&amp;":"&amp;dbP!$AC$2),RepP!$J$3)-
SUMIFS(INDIRECT($F$1&amp;$G521&amp;":"&amp;$G521),INDIRECT($F$1&amp;dbP!$D$2&amp;":"&amp;dbP!$D$2),"&gt;="&amp;BE$6,INDIRECT($F$1&amp;dbP!$D$2&amp;":"&amp;dbP!$D$2),"&lt;="&amp;BE$7,INDIRECT($F$1&amp;dbP!$O$2&amp;":"&amp;dbP!$O$2),$H521,INDIRECT($F$1&amp;dbP!$P$2&amp;":"&amp;dbP!$P$2),IF($I521=$J521,"*",$I521),INDIRECT($F$1&amp;dbP!$Q$2&amp;":"&amp;dbP!$Q$2),IF(OR($I521=$J521,"  "&amp;$I521=$J521),"*",RIGHT($J521,LEN($J521)-4)),INDIRECT($F$1&amp;dbP!$AC$2&amp;":"&amp;dbP!$AC$2),RepP!$J$3)+
SUMIFS(INDIRECT($F$2&amp;$F521&amp;":"&amp;$F521),INDIRECT($F$2&amp;SbstP!$D$2&amp;":"&amp;SbstP!$D$2),"&gt;="&amp;BE$6,INDIRECT($F$2&amp;SbstP!$D$2&amp;":"&amp;SbstP!$D$2),"&lt;="&amp;B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"&amp;$I521=$J521),"*",RIGHT($J521,LEN($J521)-4)),INDIRECT($F$2&amp;SbstP!$AC$2&amp;":"&amp;SbstP!$AC$2),RepP!$J$3)-
SUMIFS(INDIRECT($F$2&amp;$G521&amp;":"&amp;$G521),INDIRECT($F$2&amp;SbstP!$D$2&amp;":"&amp;SbstP!$D$2),"&gt;="&amp;BE$6,INDIRECT($F$2&amp;SbstP!$D$2&amp;":"&amp;SbstP!$D$2),"&lt;="&amp;BE$7,INDIRECT($F$2&amp;SbstP!$O$2&amp;":"&amp;SbstP!$O$2),$H521,INDIRECT($F$2&amp;SbstP!$P$2&amp;":"&amp;SbstP!$P$2),IF($I521=$J521,"*",$I521),INDIRECT($F$2&amp;SbstP!$Q$2&amp;":"&amp;SbstP!$Q$2),IF(OR($I521=$J521,"  "&amp;$I521=$J521),"*",RIGHT($J521,LEN($J521)-4)),INDIRECT($F$2&amp;SbstP!$AC$2&amp;":"&amp;SbstP!$AC$2),RepP!$J$3)</f>
        <v>0</v>
      </c>
    </row>
    <row r="522" spans="2:57" x14ac:dyDescent="0.3">
      <c r="B522" s="1">
        <f>MAX(B$505:B521)+1</f>
        <v>25</v>
      </c>
      <c r="D522" s="1" t="str">
        <f ca="1">INDIRECT($B$1&amp;Items!AB$2&amp;$B522)</f>
        <v>PL(-)</v>
      </c>
      <c r="F522" s="1" t="str">
        <f ca="1">INDIRECT($B$1&amp;Items!X$2&amp;$B522)</f>
        <v>AA</v>
      </c>
      <c r="G522" s="1" t="str">
        <f ca="1">INDIRECT($B$1&amp;Items!Y$2&amp;$B522)</f>
        <v>AB</v>
      </c>
      <c r="H522" s="13" t="str">
        <f ca="1">INDIRECT($B$1&amp;Items!U$2&amp;$B522)</f>
        <v>Себестоимость продаж</v>
      </c>
      <c r="I522" s="13" t="str">
        <f ca="1">IF(INDIRECT($B$1&amp;Items!V$2&amp;$B522)="",H522,INDIRECT($B$1&amp;Items!V$2&amp;$B522))</f>
        <v>Затраты этапа-1 бизнес-процесса</v>
      </c>
      <c r="J522" s="1" t="str">
        <f ca="1">IF(INDIRECT($B$1&amp;Items!W$2&amp;$B522)="",IF(H522&lt;&gt;I522,"  "&amp;I522,I522),"    "&amp;INDIRECT($B$1&amp;Items!W$2&amp;$B522))</f>
        <v xml:space="preserve">    Сырье и материалы-7</v>
      </c>
      <c r="S522" s="1">
        <f ca="1">SUM($U522:INDIRECT(ADDRESS(ROW(),SUMIFS($1:$1,$5:$5,MAX($5:$5)))))</f>
        <v>1986768.4551282052</v>
      </c>
      <c r="V522" s="1">
        <f ca="1">SUMIFS(INDIRECT($F$1&amp;$F522&amp;":"&amp;$F522),INDIRECT($F$1&amp;dbP!$D$2&amp;":"&amp;dbP!$D$2),"&gt;="&amp;V$6,INDIRECT($F$1&amp;dbP!$D$2&amp;":"&amp;dbP!$D$2),"&lt;="&amp;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V$6,INDIRECT($F$1&amp;dbP!$D$2&amp;":"&amp;dbP!$D$2),"&lt;="&amp;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V$6,INDIRECT($F$2&amp;SbstP!$D$2&amp;":"&amp;SbstP!$D$2),"&lt;="&amp;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V$6,INDIRECT($F$2&amp;SbstP!$D$2&amp;":"&amp;SbstP!$D$2),"&lt;="&amp;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W522" s="1">
        <f ca="1">SUMIFS(INDIRECT($F$1&amp;$F522&amp;":"&amp;$F522),INDIRECT($F$1&amp;dbP!$D$2&amp;":"&amp;dbP!$D$2),"&gt;="&amp;W$6,INDIRECT($F$1&amp;dbP!$D$2&amp;":"&amp;dbP!$D$2),"&lt;="&amp;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W$6,INDIRECT($F$1&amp;dbP!$D$2&amp;":"&amp;dbP!$D$2),"&lt;="&amp;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W$6,INDIRECT($F$2&amp;SbstP!$D$2&amp;":"&amp;SbstP!$D$2),"&lt;="&amp;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W$6,INDIRECT($F$2&amp;SbstP!$D$2&amp;":"&amp;SbstP!$D$2),"&lt;="&amp;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X522" s="1">
        <f ca="1">SUMIFS(INDIRECT($F$1&amp;$F522&amp;":"&amp;$F522),INDIRECT($F$1&amp;dbP!$D$2&amp;":"&amp;dbP!$D$2),"&gt;="&amp;X$6,INDIRECT($F$1&amp;dbP!$D$2&amp;":"&amp;dbP!$D$2),"&lt;="&amp;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X$6,INDIRECT($F$1&amp;dbP!$D$2&amp;":"&amp;dbP!$D$2),"&lt;="&amp;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X$6,INDIRECT($F$2&amp;SbstP!$D$2&amp;":"&amp;SbstP!$D$2),"&lt;="&amp;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X$6,INDIRECT($F$2&amp;SbstP!$D$2&amp;":"&amp;SbstP!$D$2),"&lt;="&amp;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Y522" s="1">
        <f ca="1">SUMIFS(INDIRECT($F$1&amp;$F522&amp;":"&amp;$F522),INDIRECT($F$1&amp;dbP!$D$2&amp;":"&amp;dbP!$D$2),"&gt;="&amp;Y$6,INDIRECT($F$1&amp;dbP!$D$2&amp;":"&amp;dbP!$D$2),"&lt;="&amp;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Y$6,INDIRECT($F$1&amp;dbP!$D$2&amp;":"&amp;dbP!$D$2),"&lt;="&amp;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Y$6,INDIRECT($F$2&amp;SbstP!$D$2&amp;":"&amp;SbstP!$D$2),"&lt;="&amp;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Y$6,INDIRECT($F$2&amp;SbstP!$D$2&amp;":"&amp;SbstP!$D$2),"&lt;="&amp;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Z522" s="1">
        <f ca="1">SUMIFS(INDIRECT($F$1&amp;$F522&amp;":"&amp;$F522),INDIRECT($F$1&amp;dbP!$D$2&amp;":"&amp;dbP!$D$2),"&gt;="&amp;Z$6,INDIRECT($F$1&amp;dbP!$D$2&amp;":"&amp;dbP!$D$2),"&lt;="&amp;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Z$6,INDIRECT($F$1&amp;dbP!$D$2&amp;":"&amp;dbP!$D$2),"&lt;="&amp;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Z$6,INDIRECT($F$2&amp;SbstP!$D$2&amp;":"&amp;SbstP!$D$2),"&lt;="&amp;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Z$6,INDIRECT($F$2&amp;SbstP!$D$2&amp;":"&amp;SbstP!$D$2),"&lt;="&amp;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306260.75</v>
      </c>
      <c r="AA522" s="1">
        <f ca="1">SUMIFS(INDIRECT($F$1&amp;$F522&amp;":"&amp;$F522),INDIRECT($F$1&amp;dbP!$D$2&amp;":"&amp;dbP!$D$2),"&gt;="&amp;AA$6,INDIRECT($F$1&amp;dbP!$D$2&amp;":"&amp;dbP!$D$2),"&lt;="&amp;A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A$6,INDIRECT($F$1&amp;dbP!$D$2&amp;":"&amp;dbP!$D$2),"&lt;="&amp;A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A$6,INDIRECT($F$2&amp;SbstP!$D$2&amp;":"&amp;SbstP!$D$2),"&lt;="&amp;A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A$6,INDIRECT($F$2&amp;SbstP!$D$2&amp;":"&amp;SbstP!$D$2),"&lt;="&amp;A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612521.5</v>
      </c>
      <c r="AB522" s="1">
        <f ca="1">SUMIFS(INDIRECT($F$1&amp;$F522&amp;":"&amp;$F522),INDIRECT($F$1&amp;dbP!$D$2&amp;":"&amp;dbP!$D$2),"&gt;="&amp;AB$6,INDIRECT($F$1&amp;dbP!$D$2&amp;":"&amp;dbP!$D$2),"&lt;="&amp;A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B$6,INDIRECT($F$1&amp;dbP!$D$2&amp;":"&amp;dbP!$D$2),"&lt;="&amp;A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B$6,INDIRECT($F$2&amp;SbstP!$D$2&amp;":"&amp;SbstP!$D$2),"&lt;="&amp;A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B$6,INDIRECT($F$2&amp;SbstP!$D$2&amp;":"&amp;SbstP!$D$2),"&lt;="&amp;A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54969.878205128203</v>
      </c>
      <c r="AC522" s="1">
        <f ca="1">SUMIFS(INDIRECT($F$1&amp;$F522&amp;":"&amp;$F522),INDIRECT($F$1&amp;dbP!$D$2&amp;":"&amp;dbP!$D$2),"&gt;="&amp;AC$6,INDIRECT($F$1&amp;dbP!$D$2&amp;":"&amp;dbP!$D$2),"&lt;="&amp;A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C$6,INDIRECT($F$1&amp;dbP!$D$2&amp;":"&amp;dbP!$D$2),"&lt;="&amp;A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C$6,INDIRECT($F$2&amp;SbstP!$D$2&amp;":"&amp;SbstP!$D$2),"&lt;="&amp;A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C$6,INDIRECT($F$2&amp;SbstP!$D$2&amp;":"&amp;SbstP!$D$2),"&lt;="&amp;A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282702.23076923069</v>
      </c>
      <c r="AD522" s="1">
        <f ca="1">SUMIFS(INDIRECT($F$1&amp;$F522&amp;":"&amp;$F522),INDIRECT($F$1&amp;dbP!$D$2&amp;":"&amp;dbP!$D$2),"&gt;="&amp;AD$6,INDIRECT($F$1&amp;dbP!$D$2&amp;":"&amp;dbP!$D$2),"&lt;="&amp;A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D$6,INDIRECT($F$1&amp;dbP!$D$2&amp;":"&amp;dbP!$D$2),"&lt;="&amp;A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D$6,INDIRECT($F$2&amp;SbstP!$D$2&amp;":"&amp;SbstP!$D$2),"&lt;="&amp;A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D$6,INDIRECT($F$2&amp;SbstP!$D$2&amp;":"&amp;SbstP!$D$2),"&lt;="&amp;A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39264.198717948719</v>
      </c>
      <c r="AE522" s="1">
        <f ca="1">SUMIFS(INDIRECT($F$1&amp;$F522&amp;":"&amp;$F522),INDIRECT($F$1&amp;dbP!$D$2&amp;":"&amp;dbP!$D$2),"&gt;="&amp;AE$6,INDIRECT($F$1&amp;dbP!$D$2&amp;":"&amp;dbP!$D$2),"&lt;="&amp;A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E$6,INDIRECT($F$1&amp;dbP!$D$2&amp;":"&amp;dbP!$D$2),"&lt;="&amp;A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E$6,INDIRECT($F$2&amp;SbstP!$D$2&amp;":"&amp;SbstP!$D$2),"&lt;="&amp;A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E$6,INDIRECT($F$2&amp;SbstP!$D$2&amp;":"&amp;SbstP!$D$2),"&lt;="&amp;A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23558.519230769227</v>
      </c>
      <c r="AF522" s="1">
        <f ca="1">SUMIFS(INDIRECT($F$1&amp;$F522&amp;":"&amp;$F522),INDIRECT($F$1&amp;dbP!$D$2&amp;":"&amp;dbP!$D$2),"&gt;="&amp;AF$6,INDIRECT($F$1&amp;dbP!$D$2&amp;":"&amp;dbP!$D$2),"&lt;="&amp;AF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F$6,INDIRECT($F$1&amp;dbP!$D$2&amp;":"&amp;dbP!$D$2),"&lt;="&amp;AF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F$6,INDIRECT($F$2&amp;SbstP!$D$2&amp;":"&amp;SbstP!$D$2),"&lt;="&amp;AF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F$6,INDIRECT($F$2&amp;SbstP!$D$2&amp;":"&amp;SbstP!$D$2),"&lt;="&amp;AF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188468.15384615381</v>
      </c>
      <c r="AG522" s="1">
        <f ca="1">SUMIFS(INDIRECT($F$1&amp;$F522&amp;":"&amp;$F522),INDIRECT($F$1&amp;dbP!$D$2&amp;":"&amp;dbP!$D$2),"&gt;="&amp;AG$6,INDIRECT($F$1&amp;dbP!$D$2&amp;":"&amp;dbP!$D$2),"&lt;="&amp;AG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G$6,INDIRECT($F$1&amp;dbP!$D$2&amp;":"&amp;dbP!$D$2),"&lt;="&amp;AG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G$6,INDIRECT($F$2&amp;SbstP!$D$2&amp;":"&amp;SbstP!$D$2),"&lt;="&amp;AG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G$6,INDIRECT($F$2&amp;SbstP!$D$2&amp;":"&amp;SbstP!$D$2),"&lt;="&amp;AG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54969.878205128203</v>
      </c>
      <c r="AH522" s="1">
        <f ca="1">SUMIFS(INDIRECT($F$1&amp;$F522&amp;":"&amp;$F522),INDIRECT($F$1&amp;dbP!$D$2&amp;":"&amp;dbP!$D$2),"&gt;="&amp;AH$6,INDIRECT($F$1&amp;dbP!$D$2&amp;":"&amp;dbP!$D$2),"&lt;="&amp;AH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H$6,INDIRECT($F$1&amp;dbP!$D$2&amp;":"&amp;dbP!$D$2),"&lt;="&amp;AH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H$6,INDIRECT($F$2&amp;SbstP!$D$2&amp;":"&amp;SbstP!$D$2),"&lt;="&amp;AH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H$6,INDIRECT($F$2&amp;SbstP!$D$2&amp;":"&amp;SbstP!$D$2),"&lt;="&amp;AH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15705.679487179486</v>
      </c>
      <c r="AI522" s="1">
        <f ca="1">SUMIFS(INDIRECT($F$1&amp;$F522&amp;":"&amp;$F522),INDIRECT($F$1&amp;dbP!$D$2&amp;":"&amp;dbP!$D$2),"&gt;="&amp;AI$6,INDIRECT($F$1&amp;dbP!$D$2&amp;":"&amp;dbP!$D$2),"&lt;="&amp;AI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I$6,INDIRECT($F$1&amp;dbP!$D$2&amp;":"&amp;dbP!$D$2),"&lt;="&amp;AI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I$6,INDIRECT($F$2&amp;SbstP!$D$2&amp;":"&amp;SbstP!$D$2),"&lt;="&amp;AI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I$6,INDIRECT($F$2&amp;SbstP!$D$2&amp;":"&amp;SbstP!$D$2),"&lt;="&amp;AI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353377.78846153844</v>
      </c>
      <c r="AJ522" s="1">
        <f ca="1">SUMIFS(INDIRECT($F$1&amp;$F522&amp;":"&amp;$F522),INDIRECT($F$1&amp;dbP!$D$2&amp;":"&amp;dbP!$D$2),"&gt;="&amp;AJ$6,INDIRECT($F$1&amp;dbP!$D$2&amp;":"&amp;dbP!$D$2),"&lt;="&amp;AJ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J$6,INDIRECT($F$1&amp;dbP!$D$2&amp;":"&amp;dbP!$D$2),"&lt;="&amp;AJ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J$6,INDIRECT($F$2&amp;SbstP!$D$2&amp;":"&amp;SbstP!$D$2),"&lt;="&amp;AJ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J$6,INDIRECT($F$2&amp;SbstP!$D$2&amp;":"&amp;SbstP!$D$2),"&lt;="&amp;AJ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54969.878205128203</v>
      </c>
      <c r="AK522" s="1">
        <f ca="1">SUMIFS(INDIRECT($F$1&amp;$F522&amp;":"&amp;$F522),INDIRECT($F$1&amp;dbP!$D$2&amp;":"&amp;dbP!$D$2),"&gt;="&amp;AK$6,INDIRECT($F$1&amp;dbP!$D$2&amp;":"&amp;dbP!$D$2),"&lt;="&amp;AK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K$6,INDIRECT($F$1&amp;dbP!$D$2&amp;":"&amp;dbP!$D$2),"&lt;="&amp;AK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K$6,INDIRECT($F$2&amp;SbstP!$D$2&amp;":"&amp;SbstP!$D$2),"&lt;="&amp;AK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K$6,INDIRECT($F$2&amp;SbstP!$D$2&amp;":"&amp;SbstP!$D$2),"&lt;="&amp;AK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L522" s="1">
        <f ca="1">SUMIFS(INDIRECT($F$1&amp;$F522&amp;":"&amp;$F522),INDIRECT($F$1&amp;dbP!$D$2&amp;":"&amp;dbP!$D$2),"&gt;="&amp;AL$6,INDIRECT($F$1&amp;dbP!$D$2&amp;":"&amp;dbP!$D$2),"&lt;="&amp;AL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L$6,INDIRECT($F$1&amp;dbP!$D$2&amp;":"&amp;dbP!$D$2),"&lt;="&amp;AL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L$6,INDIRECT($F$2&amp;SbstP!$D$2&amp;":"&amp;SbstP!$D$2),"&lt;="&amp;AL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L$6,INDIRECT($F$2&amp;SbstP!$D$2&amp;":"&amp;SbstP!$D$2),"&lt;="&amp;AL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M522" s="1">
        <f ca="1">SUMIFS(INDIRECT($F$1&amp;$F522&amp;":"&amp;$F522),INDIRECT($F$1&amp;dbP!$D$2&amp;":"&amp;dbP!$D$2),"&gt;="&amp;AM$6,INDIRECT($F$1&amp;dbP!$D$2&amp;":"&amp;dbP!$D$2),"&lt;="&amp;AM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M$6,INDIRECT($F$1&amp;dbP!$D$2&amp;":"&amp;dbP!$D$2),"&lt;="&amp;AM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M$6,INDIRECT($F$2&amp;SbstP!$D$2&amp;":"&amp;SbstP!$D$2),"&lt;="&amp;AM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M$6,INDIRECT($F$2&amp;SbstP!$D$2&amp;":"&amp;SbstP!$D$2),"&lt;="&amp;AM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N522" s="1">
        <f ca="1">SUMIFS(INDIRECT($F$1&amp;$F522&amp;":"&amp;$F522),INDIRECT($F$1&amp;dbP!$D$2&amp;":"&amp;dbP!$D$2),"&gt;="&amp;AN$6,INDIRECT($F$1&amp;dbP!$D$2&amp;":"&amp;dbP!$D$2),"&lt;="&amp;AN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N$6,INDIRECT($F$1&amp;dbP!$D$2&amp;":"&amp;dbP!$D$2),"&lt;="&amp;AN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N$6,INDIRECT($F$2&amp;SbstP!$D$2&amp;":"&amp;SbstP!$D$2),"&lt;="&amp;AN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N$6,INDIRECT($F$2&amp;SbstP!$D$2&amp;":"&amp;SbstP!$D$2),"&lt;="&amp;AN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O522" s="1">
        <f ca="1">SUMIFS(INDIRECT($F$1&amp;$F522&amp;":"&amp;$F522),INDIRECT($F$1&amp;dbP!$D$2&amp;":"&amp;dbP!$D$2),"&gt;="&amp;AO$6,INDIRECT($F$1&amp;dbP!$D$2&amp;":"&amp;dbP!$D$2),"&lt;="&amp;AO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O$6,INDIRECT($F$1&amp;dbP!$D$2&amp;":"&amp;dbP!$D$2),"&lt;="&amp;AO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O$6,INDIRECT($F$2&amp;SbstP!$D$2&amp;":"&amp;SbstP!$D$2),"&lt;="&amp;AO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O$6,INDIRECT($F$2&amp;SbstP!$D$2&amp;":"&amp;SbstP!$D$2),"&lt;="&amp;AO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P522" s="1">
        <f ca="1">SUMIFS(INDIRECT($F$1&amp;$F522&amp;":"&amp;$F522),INDIRECT($F$1&amp;dbP!$D$2&amp;":"&amp;dbP!$D$2),"&gt;="&amp;AP$6,INDIRECT($F$1&amp;dbP!$D$2&amp;":"&amp;dbP!$D$2),"&lt;="&amp;AP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P$6,INDIRECT($F$1&amp;dbP!$D$2&amp;":"&amp;dbP!$D$2),"&lt;="&amp;AP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P$6,INDIRECT($F$2&amp;SbstP!$D$2&amp;":"&amp;SbstP!$D$2),"&lt;="&amp;AP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P$6,INDIRECT($F$2&amp;SbstP!$D$2&amp;":"&amp;SbstP!$D$2),"&lt;="&amp;AP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Q522" s="1">
        <f ca="1">SUMIFS(INDIRECT($F$1&amp;$F522&amp;":"&amp;$F522),INDIRECT($F$1&amp;dbP!$D$2&amp;":"&amp;dbP!$D$2),"&gt;="&amp;AQ$6,INDIRECT($F$1&amp;dbP!$D$2&amp;":"&amp;dbP!$D$2),"&lt;="&amp;AQ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Q$6,INDIRECT($F$1&amp;dbP!$D$2&amp;":"&amp;dbP!$D$2),"&lt;="&amp;AQ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Q$6,INDIRECT($F$2&amp;SbstP!$D$2&amp;":"&amp;SbstP!$D$2),"&lt;="&amp;AQ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Q$6,INDIRECT($F$2&amp;SbstP!$D$2&amp;":"&amp;SbstP!$D$2),"&lt;="&amp;AQ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R522" s="1">
        <f ca="1">SUMIFS(INDIRECT($F$1&amp;$F522&amp;":"&amp;$F522),INDIRECT($F$1&amp;dbP!$D$2&amp;":"&amp;dbP!$D$2),"&gt;="&amp;AR$6,INDIRECT($F$1&amp;dbP!$D$2&amp;":"&amp;dbP!$D$2),"&lt;="&amp;AR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R$6,INDIRECT($F$1&amp;dbP!$D$2&amp;":"&amp;dbP!$D$2),"&lt;="&amp;AR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R$6,INDIRECT($F$2&amp;SbstP!$D$2&amp;":"&amp;SbstP!$D$2),"&lt;="&amp;AR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R$6,INDIRECT($F$2&amp;SbstP!$D$2&amp;":"&amp;SbstP!$D$2),"&lt;="&amp;AR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S522" s="1">
        <f ca="1">SUMIFS(INDIRECT($F$1&amp;$F522&amp;":"&amp;$F522),INDIRECT($F$1&amp;dbP!$D$2&amp;":"&amp;dbP!$D$2),"&gt;="&amp;AS$6,INDIRECT($F$1&amp;dbP!$D$2&amp;":"&amp;dbP!$D$2),"&lt;="&amp;AS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S$6,INDIRECT($F$1&amp;dbP!$D$2&amp;":"&amp;dbP!$D$2),"&lt;="&amp;AS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S$6,INDIRECT($F$2&amp;SbstP!$D$2&amp;":"&amp;SbstP!$D$2),"&lt;="&amp;AS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S$6,INDIRECT($F$2&amp;SbstP!$D$2&amp;":"&amp;SbstP!$D$2),"&lt;="&amp;AS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T522" s="1">
        <f ca="1">SUMIFS(INDIRECT($F$1&amp;$F522&amp;":"&amp;$F522),INDIRECT($F$1&amp;dbP!$D$2&amp;":"&amp;dbP!$D$2),"&gt;="&amp;AT$6,INDIRECT($F$1&amp;dbP!$D$2&amp;":"&amp;dbP!$D$2),"&lt;="&amp;AT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T$6,INDIRECT($F$1&amp;dbP!$D$2&amp;":"&amp;dbP!$D$2),"&lt;="&amp;AT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T$6,INDIRECT($F$2&amp;SbstP!$D$2&amp;":"&amp;SbstP!$D$2),"&lt;="&amp;AT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T$6,INDIRECT($F$2&amp;SbstP!$D$2&amp;":"&amp;SbstP!$D$2),"&lt;="&amp;AT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U522" s="1">
        <f ca="1">SUMIFS(INDIRECT($F$1&amp;$F522&amp;":"&amp;$F522),INDIRECT($F$1&amp;dbP!$D$2&amp;":"&amp;dbP!$D$2),"&gt;="&amp;AU$6,INDIRECT($F$1&amp;dbP!$D$2&amp;":"&amp;dbP!$D$2),"&lt;="&amp;AU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U$6,INDIRECT($F$1&amp;dbP!$D$2&amp;":"&amp;dbP!$D$2),"&lt;="&amp;AU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U$6,INDIRECT($F$2&amp;SbstP!$D$2&amp;":"&amp;SbstP!$D$2),"&lt;="&amp;AU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U$6,INDIRECT($F$2&amp;SbstP!$D$2&amp;":"&amp;SbstP!$D$2),"&lt;="&amp;AU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V522" s="1">
        <f ca="1">SUMIFS(INDIRECT($F$1&amp;$F522&amp;":"&amp;$F522),INDIRECT($F$1&amp;dbP!$D$2&amp;":"&amp;dbP!$D$2),"&gt;="&amp;AV$6,INDIRECT($F$1&amp;dbP!$D$2&amp;":"&amp;dbP!$D$2),"&lt;="&amp;A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V$6,INDIRECT($F$1&amp;dbP!$D$2&amp;":"&amp;dbP!$D$2),"&lt;="&amp;AV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V$6,INDIRECT($F$2&amp;SbstP!$D$2&amp;":"&amp;SbstP!$D$2),"&lt;="&amp;A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V$6,INDIRECT($F$2&amp;SbstP!$D$2&amp;":"&amp;SbstP!$D$2),"&lt;="&amp;AV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W522" s="1">
        <f ca="1">SUMIFS(INDIRECT($F$1&amp;$F522&amp;":"&amp;$F522),INDIRECT($F$1&amp;dbP!$D$2&amp;":"&amp;dbP!$D$2),"&gt;="&amp;AW$6,INDIRECT($F$1&amp;dbP!$D$2&amp;":"&amp;dbP!$D$2),"&lt;="&amp;A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W$6,INDIRECT($F$1&amp;dbP!$D$2&amp;":"&amp;dbP!$D$2),"&lt;="&amp;AW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W$6,INDIRECT($F$2&amp;SbstP!$D$2&amp;":"&amp;SbstP!$D$2),"&lt;="&amp;A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W$6,INDIRECT($F$2&amp;SbstP!$D$2&amp;":"&amp;SbstP!$D$2),"&lt;="&amp;AW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X522" s="1">
        <f ca="1">SUMIFS(INDIRECT($F$1&amp;$F522&amp;":"&amp;$F522),INDIRECT($F$1&amp;dbP!$D$2&amp;":"&amp;dbP!$D$2),"&gt;="&amp;AX$6,INDIRECT($F$1&amp;dbP!$D$2&amp;":"&amp;dbP!$D$2),"&lt;="&amp;A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X$6,INDIRECT($F$1&amp;dbP!$D$2&amp;":"&amp;dbP!$D$2),"&lt;="&amp;AX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X$6,INDIRECT($F$2&amp;SbstP!$D$2&amp;":"&amp;SbstP!$D$2),"&lt;="&amp;A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X$6,INDIRECT($F$2&amp;SbstP!$D$2&amp;":"&amp;SbstP!$D$2),"&lt;="&amp;AX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Y522" s="1">
        <f ca="1">SUMIFS(INDIRECT($F$1&amp;$F522&amp;":"&amp;$F522),INDIRECT($F$1&amp;dbP!$D$2&amp;":"&amp;dbP!$D$2),"&gt;="&amp;AY$6,INDIRECT($F$1&amp;dbP!$D$2&amp;":"&amp;dbP!$D$2),"&lt;="&amp;A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Y$6,INDIRECT($F$1&amp;dbP!$D$2&amp;":"&amp;dbP!$D$2),"&lt;="&amp;AY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Y$6,INDIRECT($F$2&amp;SbstP!$D$2&amp;":"&amp;SbstP!$D$2),"&lt;="&amp;A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Y$6,INDIRECT($F$2&amp;SbstP!$D$2&amp;":"&amp;SbstP!$D$2),"&lt;="&amp;AY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AZ522" s="1">
        <f ca="1">SUMIFS(INDIRECT($F$1&amp;$F522&amp;":"&amp;$F522),INDIRECT($F$1&amp;dbP!$D$2&amp;":"&amp;dbP!$D$2),"&gt;="&amp;AZ$6,INDIRECT($F$1&amp;dbP!$D$2&amp;":"&amp;dbP!$D$2),"&lt;="&amp;A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AZ$6,INDIRECT($F$1&amp;dbP!$D$2&amp;":"&amp;dbP!$D$2),"&lt;="&amp;AZ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AZ$6,INDIRECT($F$2&amp;SbstP!$D$2&amp;":"&amp;SbstP!$D$2),"&lt;="&amp;A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AZ$6,INDIRECT($F$2&amp;SbstP!$D$2&amp;":"&amp;SbstP!$D$2),"&lt;="&amp;AZ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A522" s="1">
        <f ca="1">SUMIFS(INDIRECT($F$1&amp;$F522&amp;":"&amp;$F522),INDIRECT($F$1&amp;dbP!$D$2&amp;":"&amp;dbP!$D$2),"&gt;="&amp;BA$6,INDIRECT($F$1&amp;dbP!$D$2&amp;":"&amp;dbP!$D$2),"&lt;="&amp;B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BA$6,INDIRECT($F$1&amp;dbP!$D$2&amp;":"&amp;dbP!$D$2),"&lt;="&amp;BA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A$6,INDIRECT($F$2&amp;SbstP!$D$2&amp;":"&amp;SbstP!$D$2),"&lt;="&amp;B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BA$6,INDIRECT($F$2&amp;SbstP!$D$2&amp;":"&amp;SbstP!$D$2),"&lt;="&amp;BA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B522" s="1">
        <f ca="1">SUMIFS(INDIRECT($F$1&amp;$F522&amp;":"&amp;$F522),INDIRECT($F$1&amp;dbP!$D$2&amp;":"&amp;dbP!$D$2),"&gt;="&amp;BB$6,INDIRECT($F$1&amp;dbP!$D$2&amp;":"&amp;dbP!$D$2),"&lt;="&amp;B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BB$6,INDIRECT($F$1&amp;dbP!$D$2&amp;":"&amp;dbP!$D$2),"&lt;="&amp;BB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B$6,INDIRECT($F$2&amp;SbstP!$D$2&amp;":"&amp;SbstP!$D$2),"&lt;="&amp;B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BB$6,INDIRECT($F$2&amp;SbstP!$D$2&amp;":"&amp;SbstP!$D$2),"&lt;="&amp;BB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C522" s="1">
        <f ca="1">SUMIFS(INDIRECT($F$1&amp;$F522&amp;":"&amp;$F522),INDIRECT($F$1&amp;dbP!$D$2&amp;":"&amp;dbP!$D$2),"&gt;="&amp;BC$6,INDIRECT($F$1&amp;dbP!$D$2&amp;":"&amp;dbP!$D$2),"&lt;="&amp;B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BC$6,INDIRECT($F$1&amp;dbP!$D$2&amp;":"&amp;dbP!$D$2),"&lt;="&amp;BC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C$6,INDIRECT($F$2&amp;SbstP!$D$2&amp;":"&amp;SbstP!$D$2),"&lt;="&amp;B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BC$6,INDIRECT($F$2&amp;SbstP!$D$2&amp;":"&amp;SbstP!$D$2),"&lt;="&amp;BC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D522" s="1">
        <f ca="1">SUMIFS(INDIRECT($F$1&amp;$F522&amp;":"&amp;$F522),INDIRECT($F$1&amp;dbP!$D$2&amp;":"&amp;dbP!$D$2),"&gt;="&amp;BD$6,INDIRECT($F$1&amp;dbP!$D$2&amp;":"&amp;dbP!$D$2),"&lt;="&amp;B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BD$6,INDIRECT($F$1&amp;dbP!$D$2&amp;":"&amp;dbP!$D$2),"&lt;="&amp;BD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D$6,INDIRECT($F$2&amp;SbstP!$D$2&amp;":"&amp;SbstP!$D$2),"&lt;="&amp;B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BD$6,INDIRECT($F$2&amp;SbstP!$D$2&amp;":"&amp;SbstP!$D$2),"&lt;="&amp;BD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  <c r="BE522" s="1">
        <f ca="1">SUMIFS(INDIRECT($F$1&amp;$F522&amp;":"&amp;$F522),INDIRECT($F$1&amp;dbP!$D$2&amp;":"&amp;dbP!$D$2),"&gt;="&amp;BE$6,INDIRECT($F$1&amp;dbP!$D$2&amp;":"&amp;dbP!$D$2),"&lt;="&amp;B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"&amp;$I522=$J522),"*",RIGHT($J522,LEN($J522)-4)),INDIRECT($F$1&amp;dbP!$AC$2&amp;":"&amp;dbP!$AC$2),RepP!$J$3)-
SUMIFS(INDIRECT($F$1&amp;$G522&amp;":"&amp;$G522),INDIRECT($F$1&amp;dbP!$D$2&amp;":"&amp;dbP!$D$2),"&gt;="&amp;BE$6,INDIRECT($F$1&amp;dbP!$D$2&amp;":"&amp;dbP!$D$2),"&lt;="&amp;BE$7,INDIRECT($F$1&amp;dbP!$O$2&amp;":"&amp;dbP!$O$2),$H522,INDIRECT($F$1&amp;dbP!$P$2&amp;":"&amp;dbP!$P$2),IF($I522=$J522,"*",$I522),INDIRECT($F$1&amp;dbP!$Q$2&amp;":"&amp;dbP!$Q$2),IF(OR($I522=$J522,"  "&amp;$I522=$J522),"*",RIGHT($J522,LEN($J522)-4)),INDIRECT($F$1&amp;dbP!$AC$2&amp;":"&amp;dbP!$AC$2),RepP!$J$3)+
SUMIFS(INDIRECT($F$2&amp;$F522&amp;":"&amp;$F522),INDIRECT($F$2&amp;SbstP!$D$2&amp;":"&amp;SbstP!$D$2),"&gt;="&amp;BE$6,INDIRECT($F$2&amp;SbstP!$D$2&amp;":"&amp;SbstP!$D$2),"&lt;="&amp;B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"&amp;$I522=$J522),"*",RIGHT($J522,LEN($J522)-4)),INDIRECT($F$2&amp;SbstP!$AC$2&amp;":"&amp;SbstP!$AC$2),RepP!$J$3)-
SUMIFS(INDIRECT($F$2&amp;$G522&amp;":"&amp;$G522),INDIRECT($F$2&amp;SbstP!$D$2&amp;":"&amp;SbstP!$D$2),"&gt;="&amp;BE$6,INDIRECT($F$2&amp;SbstP!$D$2&amp;":"&amp;SbstP!$D$2),"&lt;="&amp;BE$7,INDIRECT($F$2&amp;SbstP!$O$2&amp;":"&amp;SbstP!$O$2),$H522,INDIRECT($F$2&amp;SbstP!$P$2&amp;":"&amp;SbstP!$P$2),IF($I522=$J522,"*",$I522),INDIRECT($F$2&amp;SbstP!$Q$2&amp;":"&amp;SbstP!$Q$2),IF(OR($I522=$J522,"  "&amp;$I522=$J522),"*",RIGHT($J522,LEN($J522)-4)),INDIRECT($F$2&amp;SbstP!$AC$2&amp;":"&amp;SbstP!$AC$2),RepP!$J$3)</f>
        <v>0</v>
      </c>
    </row>
    <row r="523" spans="2:57" x14ac:dyDescent="0.3">
      <c r="B523" s="1">
        <f>MAX(B$505:B522)+1</f>
        <v>26</v>
      </c>
      <c r="D523" s="1" t="str">
        <f ca="1">INDIRECT($B$1&amp;Items!AB$2&amp;$B523)</f>
        <v>PL(-)</v>
      </c>
      <c r="F523" s="1" t="str">
        <f ca="1">INDIRECT($B$1&amp;Items!X$2&amp;$B523)</f>
        <v>AA</v>
      </c>
      <c r="G523" s="1" t="str">
        <f ca="1">INDIRECT($B$1&amp;Items!Y$2&amp;$B523)</f>
        <v>AB</v>
      </c>
      <c r="H523" s="13" t="str">
        <f ca="1">INDIRECT($B$1&amp;Items!U$2&amp;$B523)</f>
        <v>Себестоимость продаж</v>
      </c>
      <c r="I523" s="13" t="str">
        <f ca="1">IF(INDIRECT($B$1&amp;Items!V$2&amp;$B523)="",H523,INDIRECT($B$1&amp;Items!V$2&amp;$B523))</f>
        <v>Затраты этапа-1 бизнес-процесса</v>
      </c>
      <c r="J523" s="1" t="str">
        <f ca="1">IF(INDIRECT($B$1&amp;Items!W$2&amp;$B523)="",IF(H523&lt;&gt;I523,"  "&amp;I523,I523),"    "&amp;INDIRECT($B$1&amp;Items!W$2&amp;$B523))</f>
        <v xml:space="preserve">    Сырье и материалы-8</v>
      </c>
      <c r="S523" s="1">
        <f ca="1">SUM($U523:INDIRECT(ADDRESS(ROW(),SUMIFS($1:$1,$5:$5,MAX($5:$5)))))</f>
        <v>4873942.7377475239</v>
      </c>
      <c r="V523" s="1">
        <f ca="1">SUMIFS(INDIRECT($F$1&amp;$F523&amp;":"&amp;$F523),INDIRECT($F$1&amp;dbP!$D$2&amp;":"&amp;dbP!$D$2),"&gt;="&amp;V$6,INDIRECT($F$1&amp;dbP!$D$2&amp;":"&amp;dbP!$D$2),"&lt;="&amp;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V$6,INDIRECT($F$1&amp;dbP!$D$2&amp;":"&amp;dbP!$D$2),"&lt;="&amp;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V$6,INDIRECT($F$2&amp;SbstP!$D$2&amp;":"&amp;SbstP!$D$2),"&lt;="&amp;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V$6,INDIRECT($F$2&amp;SbstP!$D$2&amp;":"&amp;SbstP!$D$2),"&lt;="&amp;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W523" s="1">
        <f ca="1">SUMIFS(INDIRECT($F$1&amp;$F523&amp;":"&amp;$F523),INDIRECT($F$1&amp;dbP!$D$2&amp;":"&amp;dbP!$D$2),"&gt;="&amp;W$6,INDIRECT($F$1&amp;dbP!$D$2&amp;":"&amp;dbP!$D$2),"&lt;="&amp;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W$6,INDIRECT($F$1&amp;dbP!$D$2&amp;":"&amp;dbP!$D$2),"&lt;="&amp;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W$6,INDIRECT($F$2&amp;SbstP!$D$2&amp;":"&amp;SbstP!$D$2),"&lt;="&amp;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W$6,INDIRECT($F$2&amp;SbstP!$D$2&amp;":"&amp;SbstP!$D$2),"&lt;="&amp;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X523" s="1">
        <f ca="1">SUMIFS(INDIRECT($F$1&amp;$F523&amp;":"&amp;$F523),INDIRECT($F$1&amp;dbP!$D$2&amp;":"&amp;dbP!$D$2),"&gt;="&amp;X$6,INDIRECT($F$1&amp;dbP!$D$2&amp;":"&amp;dbP!$D$2),"&lt;="&amp;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X$6,INDIRECT($F$1&amp;dbP!$D$2&amp;":"&amp;dbP!$D$2),"&lt;="&amp;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X$6,INDIRECT($F$2&amp;SbstP!$D$2&amp;":"&amp;SbstP!$D$2),"&lt;="&amp;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X$6,INDIRECT($F$2&amp;SbstP!$D$2&amp;":"&amp;SbstP!$D$2),"&lt;="&amp;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Y523" s="1">
        <f ca="1">SUMIFS(INDIRECT($F$1&amp;$F523&amp;":"&amp;$F523),INDIRECT($F$1&amp;dbP!$D$2&amp;":"&amp;dbP!$D$2),"&gt;="&amp;Y$6,INDIRECT($F$1&amp;dbP!$D$2&amp;":"&amp;dbP!$D$2),"&lt;="&amp;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Y$6,INDIRECT($F$1&amp;dbP!$D$2&amp;":"&amp;dbP!$D$2),"&lt;="&amp;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Y$6,INDIRECT($F$2&amp;SbstP!$D$2&amp;":"&amp;SbstP!$D$2),"&lt;="&amp;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Y$6,INDIRECT($F$2&amp;SbstP!$D$2&amp;":"&amp;SbstP!$D$2),"&lt;="&amp;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Z523" s="1">
        <f ca="1">SUMIFS(INDIRECT($F$1&amp;$F523&amp;":"&amp;$F523),INDIRECT($F$1&amp;dbP!$D$2&amp;":"&amp;dbP!$D$2),"&gt;="&amp;Z$6,INDIRECT($F$1&amp;dbP!$D$2&amp;":"&amp;dbP!$D$2),"&lt;="&amp;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Z$6,INDIRECT($F$1&amp;dbP!$D$2&amp;":"&amp;dbP!$D$2),"&lt;="&amp;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Z$6,INDIRECT($F$2&amp;SbstP!$D$2&amp;":"&amp;SbstP!$D$2),"&lt;="&amp;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Z$6,INDIRECT($F$2&amp;SbstP!$D$2&amp;":"&amp;SbstP!$D$2),"&lt;="&amp;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284822.4975</v>
      </c>
      <c r="AA523" s="1">
        <f ca="1">SUMIFS(INDIRECT($F$1&amp;$F523&amp;":"&amp;$F523),INDIRECT($F$1&amp;dbP!$D$2&amp;":"&amp;dbP!$D$2),"&gt;="&amp;AA$6,INDIRECT($F$1&amp;dbP!$D$2&amp;":"&amp;dbP!$D$2),"&lt;="&amp;A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A$6,INDIRECT($F$1&amp;dbP!$D$2&amp;":"&amp;dbP!$D$2),"&lt;="&amp;A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A$6,INDIRECT($F$2&amp;SbstP!$D$2&amp;":"&amp;SbstP!$D$2),"&lt;="&amp;A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A$6,INDIRECT($F$2&amp;SbstP!$D$2&amp;":"&amp;SbstP!$D$2),"&lt;="&amp;A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569644.995</v>
      </c>
      <c r="AB523" s="1">
        <f ca="1">SUMIFS(INDIRECT($F$1&amp;$F523&amp;":"&amp;$F523),INDIRECT($F$1&amp;dbP!$D$2&amp;":"&amp;dbP!$D$2),"&gt;="&amp;AB$6,INDIRECT($F$1&amp;dbP!$D$2&amp;":"&amp;dbP!$D$2),"&lt;="&amp;A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B$6,INDIRECT($F$1&amp;dbP!$D$2&amp;":"&amp;dbP!$D$2),"&lt;="&amp;A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B$6,INDIRECT($F$2&amp;SbstP!$D$2&amp;":"&amp;SbstP!$D$2),"&lt;="&amp;A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B$6,INDIRECT($F$2&amp;SbstP!$D$2&amp;":"&amp;SbstP!$D$2),"&lt;="&amp;A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C523" s="1">
        <f ca="1">SUMIFS(INDIRECT($F$1&amp;$F523&amp;":"&amp;$F523),INDIRECT($F$1&amp;dbP!$D$2&amp;":"&amp;dbP!$D$2),"&gt;="&amp;AC$6,INDIRECT($F$1&amp;dbP!$D$2&amp;":"&amp;dbP!$D$2),"&lt;="&amp;A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C$6,INDIRECT($F$1&amp;dbP!$D$2&amp;":"&amp;dbP!$D$2),"&lt;="&amp;A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C$6,INDIRECT($F$2&amp;SbstP!$D$2&amp;":"&amp;SbstP!$D$2),"&lt;="&amp;A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C$6,INDIRECT($F$2&amp;SbstP!$D$2&amp;":"&amp;SbstP!$D$2),"&lt;="&amp;A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1037769.09980198</v>
      </c>
      <c r="AD523" s="1">
        <f ca="1">SUMIFS(INDIRECT($F$1&amp;$F523&amp;":"&amp;$F523),INDIRECT($F$1&amp;dbP!$D$2&amp;":"&amp;dbP!$D$2),"&gt;="&amp;AD$6,INDIRECT($F$1&amp;dbP!$D$2&amp;":"&amp;dbP!$D$2),"&lt;="&amp;A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D$6,INDIRECT($F$1&amp;dbP!$D$2&amp;":"&amp;dbP!$D$2),"&lt;="&amp;A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D$6,INDIRECT($F$2&amp;SbstP!$D$2&amp;":"&amp;SbstP!$D$2),"&lt;="&amp;A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D$6,INDIRECT($F$2&amp;SbstP!$D$2&amp;":"&amp;SbstP!$D$2),"&lt;="&amp;A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413603.62673267326</v>
      </c>
      <c r="AE523" s="1">
        <f ca="1">SUMIFS(INDIRECT($F$1&amp;$F523&amp;":"&amp;$F523),INDIRECT($F$1&amp;dbP!$D$2&amp;":"&amp;dbP!$D$2),"&gt;="&amp;AE$6,INDIRECT($F$1&amp;dbP!$D$2&amp;":"&amp;dbP!$D$2),"&lt;="&amp;A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E$6,INDIRECT($F$1&amp;dbP!$D$2&amp;":"&amp;dbP!$D$2),"&lt;="&amp;A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E$6,INDIRECT($F$2&amp;SbstP!$D$2&amp;":"&amp;SbstP!$D$2),"&lt;="&amp;A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E$6,INDIRECT($F$2&amp;SbstP!$D$2&amp;":"&amp;SbstP!$D$2),"&lt;="&amp;A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F523" s="1">
        <f ca="1">SUMIFS(INDIRECT($F$1&amp;$F523&amp;":"&amp;$F523),INDIRECT($F$1&amp;dbP!$D$2&amp;":"&amp;dbP!$D$2),"&gt;="&amp;AF$6,INDIRECT($F$1&amp;dbP!$D$2&amp;":"&amp;dbP!$D$2),"&lt;="&amp;AF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F$6,INDIRECT($F$1&amp;dbP!$D$2&amp;":"&amp;dbP!$D$2),"&lt;="&amp;AF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F$6,INDIRECT($F$2&amp;SbstP!$D$2&amp;":"&amp;SbstP!$D$2),"&lt;="&amp;AF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F$6,INDIRECT($F$2&amp;SbstP!$D$2&amp;":"&amp;SbstP!$D$2),"&lt;="&amp;AF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691846.06653465331</v>
      </c>
      <c r="AG523" s="1">
        <f ca="1">SUMIFS(INDIRECT($F$1&amp;$F523&amp;":"&amp;$F523),INDIRECT($F$1&amp;dbP!$D$2&amp;":"&amp;dbP!$D$2),"&gt;="&amp;AG$6,INDIRECT($F$1&amp;dbP!$D$2&amp;":"&amp;dbP!$D$2),"&lt;="&amp;AG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G$6,INDIRECT($F$1&amp;dbP!$D$2&amp;":"&amp;dbP!$D$2),"&lt;="&amp;AG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G$6,INDIRECT($F$2&amp;SbstP!$D$2&amp;":"&amp;SbstP!$D$2),"&lt;="&amp;AG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G$6,INDIRECT($F$2&amp;SbstP!$D$2&amp;":"&amp;SbstP!$D$2),"&lt;="&amp;AG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H523" s="1">
        <f ca="1">SUMIFS(INDIRECT($F$1&amp;$F523&amp;":"&amp;$F523),INDIRECT($F$1&amp;dbP!$D$2&amp;":"&amp;dbP!$D$2),"&gt;="&amp;AH$6,INDIRECT($F$1&amp;dbP!$D$2&amp;":"&amp;dbP!$D$2),"&lt;="&amp;AH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H$6,INDIRECT($F$1&amp;dbP!$D$2&amp;":"&amp;dbP!$D$2),"&lt;="&amp;AH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H$6,INDIRECT($F$2&amp;SbstP!$D$2&amp;":"&amp;SbstP!$D$2),"&lt;="&amp;AH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H$6,INDIRECT($F$2&amp;SbstP!$D$2&amp;":"&amp;SbstP!$D$2),"&lt;="&amp;AH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I523" s="1">
        <f ca="1">SUMIFS(INDIRECT($F$1&amp;$F523&amp;":"&amp;$F523),INDIRECT($F$1&amp;dbP!$D$2&amp;":"&amp;dbP!$D$2),"&gt;="&amp;AI$6,INDIRECT($F$1&amp;dbP!$D$2&amp;":"&amp;dbP!$D$2),"&lt;="&amp;AI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I$6,INDIRECT($F$1&amp;dbP!$D$2&amp;":"&amp;dbP!$D$2),"&lt;="&amp;AI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I$6,INDIRECT($F$2&amp;SbstP!$D$2&amp;":"&amp;SbstP!$D$2),"&lt;="&amp;AI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I$6,INDIRECT($F$2&amp;SbstP!$D$2&amp;":"&amp;SbstP!$D$2),"&lt;="&amp;AI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1297211.3747524752</v>
      </c>
      <c r="AJ523" s="1">
        <f ca="1">SUMIFS(INDIRECT($F$1&amp;$F523&amp;":"&amp;$F523),INDIRECT($F$1&amp;dbP!$D$2&amp;":"&amp;dbP!$D$2),"&gt;="&amp;AJ$6,INDIRECT($F$1&amp;dbP!$D$2&amp;":"&amp;dbP!$D$2),"&lt;="&amp;AJ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J$6,INDIRECT($F$1&amp;dbP!$D$2&amp;":"&amp;dbP!$D$2),"&lt;="&amp;AJ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J$6,INDIRECT($F$2&amp;SbstP!$D$2&amp;":"&amp;SbstP!$D$2),"&lt;="&amp;AJ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J$6,INDIRECT($F$2&amp;SbstP!$D$2&amp;":"&amp;SbstP!$D$2),"&lt;="&amp;AJ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579045.07742574252</v>
      </c>
      <c r="AK523" s="1">
        <f ca="1">SUMIFS(INDIRECT($F$1&amp;$F523&amp;":"&amp;$F523),INDIRECT($F$1&amp;dbP!$D$2&amp;":"&amp;dbP!$D$2),"&gt;="&amp;AK$6,INDIRECT($F$1&amp;dbP!$D$2&amp;":"&amp;dbP!$D$2),"&lt;="&amp;AK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K$6,INDIRECT($F$1&amp;dbP!$D$2&amp;":"&amp;dbP!$D$2),"&lt;="&amp;AK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K$6,INDIRECT($F$2&amp;SbstP!$D$2&amp;":"&amp;SbstP!$D$2),"&lt;="&amp;AK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K$6,INDIRECT($F$2&amp;SbstP!$D$2&amp;":"&amp;SbstP!$D$2),"&lt;="&amp;AK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L523" s="1">
        <f ca="1">SUMIFS(INDIRECT($F$1&amp;$F523&amp;":"&amp;$F523),INDIRECT($F$1&amp;dbP!$D$2&amp;":"&amp;dbP!$D$2),"&gt;="&amp;AL$6,INDIRECT($F$1&amp;dbP!$D$2&amp;":"&amp;dbP!$D$2),"&lt;="&amp;AL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L$6,INDIRECT($F$1&amp;dbP!$D$2&amp;":"&amp;dbP!$D$2),"&lt;="&amp;AL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L$6,INDIRECT($F$2&amp;SbstP!$D$2&amp;":"&amp;SbstP!$D$2),"&lt;="&amp;AL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L$6,INDIRECT($F$2&amp;SbstP!$D$2&amp;":"&amp;SbstP!$D$2),"&lt;="&amp;AL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M523" s="1">
        <f ca="1">SUMIFS(INDIRECT($F$1&amp;$F523&amp;":"&amp;$F523),INDIRECT($F$1&amp;dbP!$D$2&amp;":"&amp;dbP!$D$2),"&gt;="&amp;AM$6,INDIRECT($F$1&amp;dbP!$D$2&amp;":"&amp;dbP!$D$2),"&lt;="&amp;AM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M$6,INDIRECT($F$1&amp;dbP!$D$2&amp;":"&amp;dbP!$D$2),"&lt;="&amp;AM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M$6,INDIRECT($F$2&amp;SbstP!$D$2&amp;":"&amp;SbstP!$D$2),"&lt;="&amp;AM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M$6,INDIRECT($F$2&amp;SbstP!$D$2&amp;":"&amp;SbstP!$D$2),"&lt;="&amp;AM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N523" s="1">
        <f ca="1">SUMIFS(INDIRECT($F$1&amp;$F523&amp;":"&amp;$F523),INDIRECT($F$1&amp;dbP!$D$2&amp;":"&amp;dbP!$D$2),"&gt;="&amp;AN$6,INDIRECT($F$1&amp;dbP!$D$2&amp;":"&amp;dbP!$D$2),"&lt;="&amp;AN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N$6,INDIRECT($F$1&amp;dbP!$D$2&amp;":"&amp;dbP!$D$2),"&lt;="&amp;AN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N$6,INDIRECT($F$2&amp;SbstP!$D$2&amp;":"&amp;SbstP!$D$2),"&lt;="&amp;AN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N$6,INDIRECT($F$2&amp;SbstP!$D$2&amp;":"&amp;SbstP!$D$2),"&lt;="&amp;AN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O523" s="1">
        <f ca="1">SUMIFS(INDIRECT($F$1&amp;$F523&amp;":"&amp;$F523),INDIRECT($F$1&amp;dbP!$D$2&amp;":"&amp;dbP!$D$2),"&gt;="&amp;AO$6,INDIRECT($F$1&amp;dbP!$D$2&amp;":"&amp;dbP!$D$2),"&lt;="&amp;AO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O$6,INDIRECT($F$1&amp;dbP!$D$2&amp;":"&amp;dbP!$D$2),"&lt;="&amp;AO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O$6,INDIRECT($F$2&amp;SbstP!$D$2&amp;":"&amp;SbstP!$D$2),"&lt;="&amp;AO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O$6,INDIRECT($F$2&amp;SbstP!$D$2&amp;":"&amp;SbstP!$D$2),"&lt;="&amp;AO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P523" s="1">
        <f ca="1">SUMIFS(INDIRECT($F$1&amp;$F523&amp;":"&amp;$F523),INDIRECT($F$1&amp;dbP!$D$2&amp;":"&amp;dbP!$D$2),"&gt;="&amp;AP$6,INDIRECT($F$1&amp;dbP!$D$2&amp;":"&amp;dbP!$D$2),"&lt;="&amp;AP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P$6,INDIRECT($F$1&amp;dbP!$D$2&amp;":"&amp;dbP!$D$2),"&lt;="&amp;AP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P$6,INDIRECT($F$2&amp;SbstP!$D$2&amp;":"&amp;SbstP!$D$2),"&lt;="&amp;AP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P$6,INDIRECT($F$2&amp;SbstP!$D$2&amp;":"&amp;SbstP!$D$2),"&lt;="&amp;AP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Q523" s="1">
        <f ca="1">SUMIFS(INDIRECT($F$1&amp;$F523&amp;":"&amp;$F523),INDIRECT($F$1&amp;dbP!$D$2&amp;":"&amp;dbP!$D$2),"&gt;="&amp;AQ$6,INDIRECT($F$1&amp;dbP!$D$2&amp;":"&amp;dbP!$D$2),"&lt;="&amp;AQ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Q$6,INDIRECT($F$1&amp;dbP!$D$2&amp;":"&amp;dbP!$D$2),"&lt;="&amp;AQ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Q$6,INDIRECT($F$2&amp;SbstP!$D$2&amp;":"&amp;SbstP!$D$2),"&lt;="&amp;AQ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Q$6,INDIRECT($F$2&amp;SbstP!$D$2&amp;":"&amp;SbstP!$D$2),"&lt;="&amp;AQ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R523" s="1">
        <f ca="1">SUMIFS(INDIRECT($F$1&amp;$F523&amp;":"&amp;$F523),INDIRECT($F$1&amp;dbP!$D$2&amp;":"&amp;dbP!$D$2),"&gt;="&amp;AR$6,INDIRECT($F$1&amp;dbP!$D$2&amp;":"&amp;dbP!$D$2),"&lt;="&amp;AR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R$6,INDIRECT($F$1&amp;dbP!$D$2&amp;":"&amp;dbP!$D$2),"&lt;="&amp;AR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R$6,INDIRECT($F$2&amp;SbstP!$D$2&amp;":"&amp;SbstP!$D$2),"&lt;="&amp;AR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R$6,INDIRECT($F$2&amp;SbstP!$D$2&amp;":"&amp;SbstP!$D$2),"&lt;="&amp;AR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S523" s="1">
        <f ca="1">SUMIFS(INDIRECT($F$1&amp;$F523&amp;":"&amp;$F523),INDIRECT($F$1&amp;dbP!$D$2&amp;":"&amp;dbP!$D$2),"&gt;="&amp;AS$6,INDIRECT($F$1&amp;dbP!$D$2&amp;":"&amp;dbP!$D$2),"&lt;="&amp;AS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S$6,INDIRECT($F$1&amp;dbP!$D$2&amp;":"&amp;dbP!$D$2),"&lt;="&amp;AS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S$6,INDIRECT($F$2&amp;SbstP!$D$2&amp;":"&amp;SbstP!$D$2),"&lt;="&amp;AS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S$6,INDIRECT($F$2&amp;SbstP!$D$2&amp;":"&amp;SbstP!$D$2),"&lt;="&amp;AS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T523" s="1">
        <f ca="1">SUMIFS(INDIRECT($F$1&amp;$F523&amp;":"&amp;$F523),INDIRECT($F$1&amp;dbP!$D$2&amp;":"&amp;dbP!$D$2),"&gt;="&amp;AT$6,INDIRECT($F$1&amp;dbP!$D$2&amp;":"&amp;dbP!$D$2),"&lt;="&amp;AT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T$6,INDIRECT($F$1&amp;dbP!$D$2&amp;":"&amp;dbP!$D$2),"&lt;="&amp;AT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T$6,INDIRECT($F$2&amp;SbstP!$D$2&amp;":"&amp;SbstP!$D$2),"&lt;="&amp;AT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T$6,INDIRECT($F$2&amp;SbstP!$D$2&amp;":"&amp;SbstP!$D$2),"&lt;="&amp;AT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U523" s="1">
        <f ca="1">SUMIFS(INDIRECT($F$1&amp;$F523&amp;":"&amp;$F523),INDIRECT($F$1&amp;dbP!$D$2&amp;":"&amp;dbP!$D$2),"&gt;="&amp;AU$6,INDIRECT($F$1&amp;dbP!$D$2&amp;":"&amp;dbP!$D$2),"&lt;="&amp;AU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U$6,INDIRECT($F$1&amp;dbP!$D$2&amp;":"&amp;dbP!$D$2),"&lt;="&amp;AU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U$6,INDIRECT($F$2&amp;SbstP!$D$2&amp;":"&amp;SbstP!$D$2),"&lt;="&amp;AU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U$6,INDIRECT($F$2&amp;SbstP!$D$2&amp;":"&amp;SbstP!$D$2),"&lt;="&amp;AU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V523" s="1">
        <f ca="1">SUMIFS(INDIRECT($F$1&amp;$F523&amp;":"&amp;$F523),INDIRECT($F$1&amp;dbP!$D$2&amp;":"&amp;dbP!$D$2),"&gt;="&amp;AV$6,INDIRECT($F$1&amp;dbP!$D$2&amp;":"&amp;dbP!$D$2),"&lt;="&amp;A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V$6,INDIRECT($F$1&amp;dbP!$D$2&amp;":"&amp;dbP!$D$2),"&lt;="&amp;AV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V$6,INDIRECT($F$2&amp;SbstP!$D$2&amp;":"&amp;SbstP!$D$2),"&lt;="&amp;A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V$6,INDIRECT($F$2&amp;SbstP!$D$2&amp;":"&amp;SbstP!$D$2),"&lt;="&amp;AV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W523" s="1">
        <f ca="1">SUMIFS(INDIRECT($F$1&amp;$F523&amp;":"&amp;$F523),INDIRECT($F$1&amp;dbP!$D$2&amp;":"&amp;dbP!$D$2),"&gt;="&amp;AW$6,INDIRECT($F$1&amp;dbP!$D$2&amp;":"&amp;dbP!$D$2),"&lt;="&amp;A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W$6,INDIRECT($F$1&amp;dbP!$D$2&amp;":"&amp;dbP!$D$2),"&lt;="&amp;AW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W$6,INDIRECT($F$2&amp;SbstP!$D$2&amp;":"&amp;SbstP!$D$2),"&lt;="&amp;A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W$6,INDIRECT($F$2&amp;SbstP!$D$2&amp;":"&amp;SbstP!$D$2),"&lt;="&amp;AW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X523" s="1">
        <f ca="1">SUMIFS(INDIRECT($F$1&amp;$F523&amp;":"&amp;$F523),INDIRECT($F$1&amp;dbP!$D$2&amp;":"&amp;dbP!$D$2),"&gt;="&amp;AX$6,INDIRECT($F$1&amp;dbP!$D$2&amp;":"&amp;dbP!$D$2),"&lt;="&amp;A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X$6,INDIRECT($F$1&amp;dbP!$D$2&amp;":"&amp;dbP!$D$2),"&lt;="&amp;AX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X$6,INDIRECT($F$2&amp;SbstP!$D$2&amp;":"&amp;SbstP!$D$2),"&lt;="&amp;A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X$6,INDIRECT($F$2&amp;SbstP!$D$2&amp;":"&amp;SbstP!$D$2),"&lt;="&amp;AX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Y523" s="1">
        <f ca="1">SUMIFS(INDIRECT($F$1&amp;$F523&amp;":"&amp;$F523),INDIRECT($F$1&amp;dbP!$D$2&amp;":"&amp;dbP!$D$2),"&gt;="&amp;AY$6,INDIRECT($F$1&amp;dbP!$D$2&amp;":"&amp;dbP!$D$2),"&lt;="&amp;A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Y$6,INDIRECT($F$1&amp;dbP!$D$2&amp;":"&amp;dbP!$D$2),"&lt;="&amp;AY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Y$6,INDIRECT($F$2&amp;SbstP!$D$2&amp;":"&amp;SbstP!$D$2),"&lt;="&amp;A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Y$6,INDIRECT($F$2&amp;SbstP!$D$2&amp;":"&amp;SbstP!$D$2),"&lt;="&amp;AY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AZ523" s="1">
        <f ca="1">SUMIFS(INDIRECT($F$1&amp;$F523&amp;":"&amp;$F523),INDIRECT($F$1&amp;dbP!$D$2&amp;":"&amp;dbP!$D$2),"&gt;="&amp;AZ$6,INDIRECT($F$1&amp;dbP!$D$2&amp;":"&amp;dbP!$D$2),"&lt;="&amp;A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AZ$6,INDIRECT($F$1&amp;dbP!$D$2&amp;":"&amp;dbP!$D$2),"&lt;="&amp;AZ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AZ$6,INDIRECT($F$2&amp;SbstP!$D$2&amp;":"&amp;SbstP!$D$2),"&lt;="&amp;A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AZ$6,INDIRECT($F$2&amp;SbstP!$D$2&amp;":"&amp;SbstP!$D$2),"&lt;="&amp;AZ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A523" s="1">
        <f ca="1">SUMIFS(INDIRECT($F$1&amp;$F523&amp;":"&amp;$F523),INDIRECT($F$1&amp;dbP!$D$2&amp;":"&amp;dbP!$D$2),"&gt;="&amp;BA$6,INDIRECT($F$1&amp;dbP!$D$2&amp;":"&amp;dbP!$D$2),"&lt;="&amp;B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BA$6,INDIRECT($F$1&amp;dbP!$D$2&amp;":"&amp;dbP!$D$2),"&lt;="&amp;BA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A$6,INDIRECT($F$2&amp;SbstP!$D$2&amp;":"&amp;SbstP!$D$2),"&lt;="&amp;B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BA$6,INDIRECT($F$2&amp;SbstP!$D$2&amp;":"&amp;SbstP!$D$2),"&lt;="&amp;BA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B523" s="1">
        <f ca="1">SUMIFS(INDIRECT($F$1&amp;$F523&amp;":"&amp;$F523),INDIRECT($F$1&amp;dbP!$D$2&amp;":"&amp;dbP!$D$2),"&gt;="&amp;BB$6,INDIRECT($F$1&amp;dbP!$D$2&amp;":"&amp;dbP!$D$2),"&lt;="&amp;B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BB$6,INDIRECT($F$1&amp;dbP!$D$2&amp;":"&amp;dbP!$D$2),"&lt;="&amp;BB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B$6,INDIRECT($F$2&amp;SbstP!$D$2&amp;":"&amp;SbstP!$D$2),"&lt;="&amp;B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BB$6,INDIRECT($F$2&amp;SbstP!$D$2&amp;":"&amp;SbstP!$D$2),"&lt;="&amp;BB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C523" s="1">
        <f ca="1">SUMIFS(INDIRECT($F$1&amp;$F523&amp;":"&amp;$F523),INDIRECT($F$1&amp;dbP!$D$2&amp;":"&amp;dbP!$D$2),"&gt;="&amp;BC$6,INDIRECT($F$1&amp;dbP!$D$2&amp;":"&amp;dbP!$D$2),"&lt;="&amp;B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BC$6,INDIRECT($F$1&amp;dbP!$D$2&amp;":"&amp;dbP!$D$2),"&lt;="&amp;BC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C$6,INDIRECT($F$2&amp;SbstP!$D$2&amp;":"&amp;SbstP!$D$2),"&lt;="&amp;B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BC$6,INDIRECT($F$2&amp;SbstP!$D$2&amp;":"&amp;SbstP!$D$2),"&lt;="&amp;BC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D523" s="1">
        <f ca="1">SUMIFS(INDIRECT($F$1&amp;$F523&amp;":"&amp;$F523),INDIRECT($F$1&amp;dbP!$D$2&amp;":"&amp;dbP!$D$2),"&gt;="&amp;BD$6,INDIRECT($F$1&amp;dbP!$D$2&amp;":"&amp;dbP!$D$2),"&lt;="&amp;B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BD$6,INDIRECT($F$1&amp;dbP!$D$2&amp;":"&amp;dbP!$D$2),"&lt;="&amp;BD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D$6,INDIRECT($F$2&amp;SbstP!$D$2&amp;":"&amp;SbstP!$D$2),"&lt;="&amp;B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BD$6,INDIRECT($F$2&amp;SbstP!$D$2&amp;":"&amp;SbstP!$D$2),"&lt;="&amp;BD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  <c r="BE523" s="1">
        <f ca="1">SUMIFS(INDIRECT($F$1&amp;$F523&amp;":"&amp;$F523),INDIRECT($F$1&amp;dbP!$D$2&amp;":"&amp;dbP!$D$2),"&gt;="&amp;BE$6,INDIRECT($F$1&amp;dbP!$D$2&amp;":"&amp;dbP!$D$2),"&lt;="&amp;B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"&amp;$I523=$J523),"*",RIGHT($J523,LEN($J523)-4)),INDIRECT($F$1&amp;dbP!$AC$2&amp;":"&amp;dbP!$AC$2),RepP!$J$3)-
SUMIFS(INDIRECT($F$1&amp;$G523&amp;":"&amp;$G523),INDIRECT($F$1&amp;dbP!$D$2&amp;":"&amp;dbP!$D$2),"&gt;="&amp;BE$6,INDIRECT($F$1&amp;dbP!$D$2&amp;":"&amp;dbP!$D$2),"&lt;="&amp;BE$7,INDIRECT($F$1&amp;dbP!$O$2&amp;":"&amp;dbP!$O$2),$H523,INDIRECT($F$1&amp;dbP!$P$2&amp;":"&amp;dbP!$P$2),IF($I523=$J523,"*",$I523),INDIRECT($F$1&amp;dbP!$Q$2&amp;":"&amp;dbP!$Q$2),IF(OR($I523=$J523,"  "&amp;$I523=$J523),"*",RIGHT($J523,LEN($J523)-4)),INDIRECT($F$1&amp;dbP!$AC$2&amp;":"&amp;dbP!$AC$2),RepP!$J$3)+
SUMIFS(INDIRECT($F$2&amp;$F523&amp;":"&amp;$F523),INDIRECT($F$2&amp;SbstP!$D$2&amp;":"&amp;SbstP!$D$2),"&gt;="&amp;BE$6,INDIRECT($F$2&amp;SbstP!$D$2&amp;":"&amp;SbstP!$D$2),"&lt;="&amp;B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"&amp;$I523=$J523),"*",RIGHT($J523,LEN($J523)-4)),INDIRECT($F$2&amp;SbstP!$AC$2&amp;":"&amp;SbstP!$AC$2),RepP!$J$3)-
SUMIFS(INDIRECT($F$2&amp;$G523&amp;":"&amp;$G523),INDIRECT($F$2&amp;SbstP!$D$2&amp;":"&amp;SbstP!$D$2),"&gt;="&amp;BE$6,INDIRECT($F$2&amp;SbstP!$D$2&amp;":"&amp;SbstP!$D$2),"&lt;="&amp;BE$7,INDIRECT($F$2&amp;SbstP!$O$2&amp;":"&amp;SbstP!$O$2),$H523,INDIRECT($F$2&amp;SbstP!$P$2&amp;":"&amp;SbstP!$P$2),IF($I523=$J523,"*",$I523),INDIRECT($F$2&amp;SbstP!$Q$2&amp;":"&amp;SbstP!$Q$2),IF(OR($I523=$J523,"  "&amp;$I523=$J523),"*",RIGHT($J523,LEN($J523)-4)),INDIRECT($F$2&amp;SbstP!$AC$2&amp;":"&amp;SbstP!$AC$2),RepP!$J$3)</f>
        <v>0</v>
      </c>
    </row>
    <row r="524" spans="2:57" x14ac:dyDescent="0.3">
      <c r="B524" s="1">
        <f>MAX(B$505:B523)+1</f>
        <v>27</v>
      </c>
      <c r="D524" s="1" t="str">
        <f ca="1">INDIRECT($B$1&amp;Items!AB$2&amp;$B524)</f>
        <v>PL(-)</v>
      </c>
      <c r="F524" s="1" t="str">
        <f ca="1">INDIRECT($B$1&amp;Items!X$2&amp;$B524)</f>
        <v>AA</v>
      </c>
      <c r="G524" s="1" t="str">
        <f ca="1">INDIRECT($B$1&amp;Items!Y$2&amp;$B524)</f>
        <v>AB</v>
      </c>
      <c r="H524" s="13" t="str">
        <f ca="1">INDIRECT($B$1&amp;Items!U$2&amp;$B524)</f>
        <v>Себестоимость продаж</v>
      </c>
      <c r="I524" s="13" t="str">
        <f ca="1">IF(INDIRECT($B$1&amp;Items!V$2&amp;$B524)="",H524,INDIRECT($B$1&amp;Items!V$2&amp;$B524))</f>
        <v>Затраты этапа-1 бизнес-процесса</v>
      </c>
      <c r="J524" s="1" t="str">
        <f ca="1">IF(INDIRECT($B$1&amp;Items!W$2&amp;$B524)="",IF(H524&lt;&gt;I524,"  "&amp;I524,I524),"    "&amp;INDIRECT($B$1&amp;Items!W$2&amp;$B524))</f>
        <v xml:space="preserve">    Сырье и материалы-9</v>
      </c>
      <c r="S524" s="1">
        <f ca="1">SUM($U524:INDIRECT(ADDRESS(ROW(),SUMIFS($1:$1,$5:$5,MAX($5:$5)))))</f>
        <v>1365412.5104166665</v>
      </c>
      <c r="V524" s="1">
        <f ca="1">SUMIFS(INDIRECT($F$1&amp;$F524&amp;":"&amp;$F524),INDIRECT($F$1&amp;dbP!$D$2&amp;":"&amp;dbP!$D$2),"&gt;="&amp;V$6,INDIRECT($F$1&amp;dbP!$D$2&amp;":"&amp;dbP!$D$2),"&lt;="&amp;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V$6,INDIRECT($F$1&amp;dbP!$D$2&amp;":"&amp;dbP!$D$2),"&lt;="&amp;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V$6,INDIRECT($F$2&amp;SbstP!$D$2&amp;":"&amp;SbstP!$D$2),"&lt;="&amp;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V$6,INDIRECT($F$2&amp;SbstP!$D$2&amp;":"&amp;SbstP!$D$2),"&lt;="&amp;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W524" s="1">
        <f ca="1">SUMIFS(INDIRECT($F$1&amp;$F524&amp;":"&amp;$F524),INDIRECT($F$1&amp;dbP!$D$2&amp;":"&amp;dbP!$D$2),"&gt;="&amp;W$6,INDIRECT($F$1&amp;dbP!$D$2&amp;":"&amp;dbP!$D$2),"&lt;="&amp;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W$6,INDIRECT($F$1&amp;dbP!$D$2&amp;":"&amp;dbP!$D$2),"&lt;="&amp;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W$6,INDIRECT($F$2&amp;SbstP!$D$2&amp;":"&amp;SbstP!$D$2),"&lt;="&amp;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W$6,INDIRECT($F$2&amp;SbstP!$D$2&amp;":"&amp;SbstP!$D$2),"&lt;="&amp;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X524" s="1">
        <f ca="1">SUMIFS(INDIRECT($F$1&amp;$F524&amp;":"&amp;$F524),INDIRECT($F$1&amp;dbP!$D$2&amp;":"&amp;dbP!$D$2),"&gt;="&amp;X$6,INDIRECT($F$1&amp;dbP!$D$2&amp;":"&amp;dbP!$D$2),"&lt;="&amp;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X$6,INDIRECT($F$1&amp;dbP!$D$2&amp;":"&amp;dbP!$D$2),"&lt;="&amp;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X$6,INDIRECT($F$2&amp;SbstP!$D$2&amp;":"&amp;SbstP!$D$2),"&lt;="&amp;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X$6,INDIRECT($F$2&amp;SbstP!$D$2&amp;":"&amp;SbstP!$D$2),"&lt;="&amp;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Y524" s="1">
        <f ca="1">SUMIFS(INDIRECT($F$1&amp;$F524&amp;":"&amp;$F524),INDIRECT($F$1&amp;dbP!$D$2&amp;":"&amp;dbP!$D$2),"&gt;="&amp;Y$6,INDIRECT($F$1&amp;dbP!$D$2&amp;":"&amp;dbP!$D$2),"&lt;="&amp;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Y$6,INDIRECT($F$1&amp;dbP!$D$2&amp;":"&amp;dbP!$D$2),"&lt;="&amp;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Y$6,INDIRECT($F$2&amp;SbstP!$D$2&amp;":"&amp;SbstP!$D$2),"&lt;="&amp;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Y$6,INDIRECT($F$2&amp;SbstP!$D$2&amp;":"&amp;SbstP!$D$2),"&lt;="&amp;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Z524" s="1">
        <f ca="1">SUMIFS(INDIRECT($F$1&amp;$F524&amp;":"&amp;$F524),INDIRECT($F$1&amp;dbP!$D$2&amp;":"&amp;dbP!$D$2),"&gt;="&amp;Z$6,INDIRECT($F$1&amp;dbP!$D$2&amp;":"&amp;dbP!$D$2),"&lt;="&amp;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Z$6,INDIRECT($F$1&amp;dbP!$D$2&amp;":"&amp;dbP!$D$2),"&lt;="&amp;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Z$6,INDIRECT($F$2&amp;SbstP!$D$2&amp;":"&amp;SbstP!$D$2),"&lt;="&amp;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Z$6,INDIRECT($F$2&amp;SbstP!$D$2&amp;":"&amp;SbstP!$D$2),"&lt;="&amp;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327699.0025</v>
      </c>
      <c r="AA524" s="1">
        <f ca="1">SUMIFS(INDIRECT($F$1&amp;$F524&amp;":"&amp;$F524),INDIRECT($F$1&amp;dbP!$D$2&amp;":"&amp;dbP!$D$2),"&gt;="&amp;AA$6,INDIRECT($F$1&amp;dbP!$D$2&amp;":"&amp;dbP!$D$2),"&lt;="&amp;A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A$6,INDIRECT($F$1&amp;dbP!$D$2&amp;":"&amp;dbP!$D$2),"&lt;="&amp;A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A$6,INDIRECT($F$2&amp;SbstP!$D$2&amp;":"&amp;SbstP!$D$2),"&lt;="&amp;A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A$6,INDIRECT($F$2&amp;SbstP!$D$2&amp;":"&amp;SbstP!$D$2),"&lt;="&amp;A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655398.005</v>
      </c>
      <c r="AB524" s="1">
        <f ca="1">SUMIFS(INDIRECT($F$1&amp;$F524&amp;":"&amp;$F524),INDIRECT($F$1&amp;dbP!$D$2&amp;":"&amp;dbP!$D$2),"&gt;="&amp;AB$6,INDIRECT($F$1&amp;dbP!$D$2&amp;":"&amp;dbP!$D$2),"&lt;="&amp;A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B$6,INDIRECT($F$1&amp;dbP!$D$2&amp;":"&amp;dbP!$D$2),"&lt;="&amp;A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B$6,INDIRECT($F$2&amp;SbstP!$D$2&amp;":"&amp;SbstP!$D$2),"&lt;="&amp;A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B$6,INDIRECT($F$2&amp;SbstP!$D$2&amp;":"&amp;SbstP!$D$2),"&lt;="&amp;A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29985.529640522873</v>
      </c>
      <c r="AC524" s="1">
        <f ca="1">SUMIFS(INDIRECT($F$1&amp;$F524&amp;":"&amp;$F524),INDIRECT($F$1&amp;dbP!$D$2&amp;":"&amp;dbP!$D$2),"&gt;="&amp;AC$6,INDIRECT($F$1&amp;dbP!$D$2&amp;":"&amp;dbP!$D$2),"&lt;="&amp;A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C$6,INDIRECT($F$1&amp;dbP!$D$2&amp;":"&amp;dbP!$D$2),"&lt;="&amp;A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C$6,INDIRECT($F$2&amp;SbstP!$D$2&amp;":"&amp;SbstP!$D$2),"&lt;="&amp;A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C$6,INDIRECT($F$2&amp;SbstP!$D$2&amp;":"&amp;SbstP!$D$2),"&lt;="&amp;A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89956.588921568618</v>
      </c>
      <c r="AD524" s="1">
        <f ca="1">SUMIFS(INDIRECT($F$1&amp;$F524&amp;":"&amp;$F524),INDIRECT($F$1&amp;dbP!$D$2&amp;":"&amp;dbP!$D$2),"&gt;="&amp;AD$6,INDIRECT($F$1&amp;dbP!$D$2&amp;":"&amp;dbP!$D$2),"&lt;="&amp;A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D$6,INDIRECT($F$1&amp;dbP!$D$2&amp;":"&amp;dbP!$D$2),"&lt;="&amp;A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D$6,INDIRECT($F$2&amp;SbstP!$D$2&amp;":"&amp;SbstP!$D$2),"&lt;="&amp;A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D$6,INDIRECT($F$2&amp;SbstP!$D$2&amp;":"&amp;SbstP!$D$2),"&lt;="&amp;A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16063.67659313725</v>
      </c>
      <c r="AE524" s="1">
        <f ca="1">SUMIFS(INDIRECT($F$1&amp;$F524&amp;":"&amp;$F524),INDIRECT($F$1&amp;dbP!$D$2&amp;":"&amp;dbP!$D$2),"&gt;="&amp;AE$6,INDIRECT($F$1&amp;dbP!$D$2&amp;":"&amp;dbP!$D$2),"&lt;="&amp;A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E$6,INDIRECT($F$1&amp;dbP!$D$2&amp;":"&amp;dbP!$D$2),"&lt;="&amp;A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E$6,INDIRECT($F$2&amp;SbstP!$D$2&amp;":"&amp;SbstP!$D$2),"&lt;="&amp;A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E$6,INDIRECT($F$2&amp;SbstP!$D$2&amp;":"&amp;SbstP!$D$2),"&lt;="&amp;A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12850.941274509802</v>
      </c>
      <c r="AF524" s="1">
        <f ca="1">SUMIFS(INDIRECT($F$1&amp;$F524&amp;":"&amp;$F524),INDIRECT($F$1&amp;dbP!$D$2&amp;":"&amp;dbP!$D$2),"&gt;="&amp;AF$6,INDIRECT($F$1&amp;dbP!$D$2&amp;":"&amp;dbP!$D$2),"&lt;="&amp;AF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F$6,INDIRECT($F$1&amp;dbP!$D$2&amp;":"&amp;dbP!$D$2),"&lt;="&amp;AF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F$6,INDIRECT($F$2&amp;SbstP!$D$2&amp;":"&amp;SbstP!$D$2),"&lt;="&amp;AF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F$6,INDIRECT($F$2&amp;SbstP!$D$2&amp;":"&amp;SbstP!$D$2),"&lt;="&amp;AF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59971.059281045746</v>
      </c>
      <c r="AG524" s="1">
        <f ca="1">SUMIFS(INDIRECT($F$1&amp;$F524&amp;":"&amp;$F524),INDIRECT($F$1&amp;dbP!$D$2&amp;":"&amp;dbP!$D$2),"&gt;="&amp;AG$6,INDIRECT($F$1&amp;dbP!$D$2&amp;":"&amp;dbP!$D$2),"&lt;="&amp;AG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G$6,INDIRECT($F$1&amp;dbP!$D$2&amp;":"&amp;dbP!$D$2),"&lt;="&amp;AG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G$6,INDIRECT($F$2&amp;SbstP!$D$2&amp;":"&amp;SbstP!$D$2),"&lt;="&amp;AG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G$6,INDIRECT($F$2&amp;SbstP!$D$2&amp;":"&amp;SbstP!$D$2),"&lt;="&amp;AG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29985.529640522873</v>
      </c>
      <c r="AH524" s="1">
        <f ca="1">SUMIFS(INDIRECT($F$1&amp;$F524&amp;":"&amp;$F524),INDIRECT($F$1&amp;dbP!$D$2&amp;":"&amp;dbP!$D$2),"&gt;="&amp;AH$6,INDIRECT($F$1&amp;dbP!$D$2&amp;":"&amp;dbP!$D$2),"&lt;="&amp;AH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H$6,INDIRECT($F$1&amp;dbP!$D$2&amp;":"&amp;dbP!$D$2),"&lt;="&amp;AH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H$6,INDIRECT($F$2&amp;SbstP!$D$2&amp;":"&amp;SbstP!$D$2),"&lt;="&amp;AH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H$6,INDIRECT($F$2&amp;SbstP!$D$2&amp;":"&amp;SbstP!$D$2),"&lt;="&amp;AH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8567.2941830065356</v>
      </c>
      <c r="AI524" s="1">
        <f ca="1">SUMIFS(INDIRECT($F$1&amp;$F524&amp;":"&amp;$F524),INDIRECT($F$1&amp;dbP!$D$2&amp;":"&amp;dbP!$D$2),"&gt;="&amp;AI$6,INDIRECT($F$1&amp;dbP!$D$2&amp;":"&amp;dbP!$D$2),"&lt;="&amp;AI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I$6,INDIRECT($F$1&amp;dbP!$D$2&amp;":"&amp;dbP!$D$2),"&lt;="&amp;AI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I$6,INDIRECT($F$2&amp;SbstP!$D$2&amp;":"&amp;SbstP!$D$2),"&lt;="&amp;AI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I$6,INDIRECT($F$2&amp;SbstP!$D$2&amp;":"&amp;SbstP!$D$2),"&lt;="&amp;AI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112445.73615196078</v>
      </c>
      <c r="AJ524" s="1">
        <f ca="1">SUMIFS(INDIRECT($F$1&amp;$F524&amp;":"&amp;$F524),INDIRECT($F$1&amp;dbP!$D$2&amp;":"&amp;dbP!$D$2),"&gt;="&amp;AJ$6,INDIRECT($F$1&amp;dbP!$D$2&amp;":"&amp;dbP!$D$2),"&lt;="&amp;AJ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J$6,INDIRECT($F$1&amp;dbP!$D$2&amp;":"&amp;dbP!$D$2),"&lt;="&amp;AJ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J$6,INDIRECT($F$2&amp;SbstP!$D$2&amp;":"&amp;SbstP!$D$2),"&lt;="&amp;AJ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J$6,INDIRECT($F$2&amp;SbstP!$D$2&amp;":"&amp;SbstP!$D$2),"&lt;="&amp;AJ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22489.147230392155</v>
      </c>
      <c r="AK524" s="1">
        <f ca="1">SUMIFS(INDIRECT($F$1&amp;$F524&amp;":"&amp;$F524),INDIRECT($F$1&amp;dbP!$D$2&amp;":"&amp;dbP!$D$2),"&gt;="&amp;AK$6,INDIRECT($F$1&amp;dbP!$D$2&amp;":"&amp;dbP!$D$2),"&lt;="&amp;AK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K$6,INDIRECT($F$1&amp;dbP!$D$2&amp;":"&amp;dbP!$D$2),"&lt;="&amp;AK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K$6,INDIRECT($F$2&amp;SbstP!$D$2&amp;":"&amp;SbstP!$D$2),"&lt;="&amp;AK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K$6,INDIRECT($F$2&amp;SbstP!$D$2&amp;":"&amp;SbstP!$D$2),"&lt;="&amp;AK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L524" s="1">
        <f ca="1">SUMIFS(INDIRECT($F$1&amp;$F524&amp;":"&amp;$F524),INDIRECT($F$1&amp;dbP!$D$2&amp;":"&amp;dbP!$D$2),"&gt;="&amp;AL$6,INDIRECT($F$1&amp;dbP!$D$2&amp;":"&amp;dbP!$D$2),"&lt;="&amp;AL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L$6,INDIRECT($F$1&amp;dbP!$D$2&amp;":"&amp;dbP!$D$2),"&lt;="&amp;AL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L$6,INDIRECT($F$2&amp;SbstP!$D$2&amp;":"&amp;SbstP!$D$2),"&lt;="&amp;AL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L$6,INDIRECT($F$2&amp;SbstP!$D$2&amp;":"&amp;SbstP!$D$2),"&lt;="&amp;AL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M524" s="1">
        <f ca="1">SUMIFS(INDIRECT($F$1&amp;$F524&amp;":"&amp;$F524),INDIRECT($F$1&amp;dbP!$D$2&amp;":"&amp;dbP!$D$2),"&gt;="&amp;AM$6,INDIRECT($F$1&amp;dbP!$D$2&amp;":"&amp;dbP!$D$2),"&lt;="&amp;AM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M$6,INDIRECT($F$1&amp;dbP!$D$2&amp;":"&amp;dbP!$D$2),"&lt;="&amp;AM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M$6,INDIRECT($F$2&amp;SbstP!$D$2&amp;":"&amp;SbstP!$D$2),"&lt;="&amp;AM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M$6,INDIRECT($F$2&amp;SbstP!$D$2&amp;":"&amp;SbstP!$D$2),"&lt;="&amp;AM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N524" s="1">
        <f ca="1">SUMIFS(INDIRECT($F$1&amp;$F524&amp;":"&amp;$F524),INDIRECT($F$1&amp;dbP!$D$2&amp;":"&amp;dbP!$D$2),"&gt;="&amp;AN$6,INDIRECT($F$1&amp;dbP!$D$2&amp;":"&amp;dbP!$D$2),"&lt;="&amp;AN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N$6,INDIRECT($F$1&amp;dbP!$D$2&amp;":"&amp;dbP!$D$2),"&lt;="&amp;AN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N$6,INDIRECT($F$2&amp;SbstP!$D$2&amp;":"&amp;SbstP!$D$2),"&lt;="&amp;AN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N$6,INDIRECT($F$2&amp;SbstP!$D$2&amp;":"&amp;SbstP!$D$2),"&lt;="&amp;AN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O524" s="1">
        <f ca="1">SUMIFS(INDIRECT($F$1&amp;$F524&amp;":"&amp;$F524),INDIRECT($F$1&amp;dbP!$D$2&amp;":"&amp;dbP!$D$2),"&gt;="&amp;AO$6,INDIRECT($F$1&amp;dbP!$D$2&amp;":"&amp;dbP!$D$2),"&lt;="&amp;AO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O$6,INDIRECT($F$1&amp;dbP!$D$2&amp;":"&amp;dbP!$D$2),"&lt;="&amp;AO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O$6,INDIRECT($F$2&amp;SbstP!$D$2&amp;":"&amp;SbstP!$D$2),"&lt;="&amp;AO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O$6,INDIRECT($F$2&amp;SbstP!$D$2&amp;":"&amp;SbstP!$D$2),"&lt;="&amp;AO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P524" s="1">
        <f ca="1">SUMIFS(INDIRECT($F$1&amp;$F524&amp;":"&amp;$F524),INDIRECT($F$1&amp;dbP!$D$2&amp;":"&amp;dbP!$D$2),"&gt;="&amp;AP$6,INDIRECT($F$1&amp;dbP!$D$2&amp;":"&amp;dbP!$D$2),"&lt;="&amp;AP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P$6,INDIRECT($F$1&amp;dbP!$D$2&amp;":"&amp;dbP!$D$2),"&lt;="&amp;AP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P$6,INDIRECT($F$2&amp;SbstP!$D$2&amp;":"&amp;SbstP!$D$2),"&lt;="&amp;AP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P$6,INDIRECT($F$2&amp;SbstP!$D$2&amp;":"&amp;SbstP!$D$2),"&lt;="&amp;AP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Q524" s="1">
        <f ca="1">SUMIFS(INDIRECT($F$1&amp;$F524&amp;":"&amp;$F524),INDIRECT($F$1&amp;dbP!$D$2&amp;":"&amp;dbP!$D$2),"&gt;="&amp;AQ$6,INDIRECT($F$1&amp;dbP!$D$2&amp;":"&amp;dbP!$D$2),"&lt;="&amp;AQ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Q$6,INDIRECT($F$1&amp;dbP!$D$2&amp;":"&amp;dbP!$D$2),"&lt;="&amp;AQ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Q$6,INDIRECT($F$2&amp;SbstP!$D$2&amp;":"&amp;SbstP!$D$2),"&lt;="&amp;AQ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Q$6,INDIRECT($F$2&amp;SbstP!$D$2&amp;":"&amp;SbstP!$D$2),"&lt;="&amp;AQ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R524" s="1">
        <f ca="1">SUMIFS(INDIRECT($F$1&amp;$F524&amp;":"&amp;$F524),INDIRECT($F$1&amp;dbP!$D$2&amp;":"&amp;dbP!$D$2),"&gt;="&amp;AR$6,INDIRECT($F$1&amp;dbP!$D$2&amp;":"&amp;dbP!$D$2),"&lt;="&amp;AR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R$6,INDIRECT($F$1&amp;dbP!$D$2&amp;":"&amp;dbP!$D$2),"&lt;="&amp;AR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R$6,INDIRECT($F$2&amp;SbstP!$D$2&amp;":"&amp;SbstP!$D$2),"&lt;="&amp;AR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R$6,INDIRECT($F$2&amp;SbstP!$D$2&amp;":"&amp;SbstP!$D$2),"&lt;="&amp;AR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S524" s="1">
        <f ca="1">SUMIFS(INDIRECT($F$1&amp;$F524&amp;":"&amp;$F524),INDIRECT($F$1&amp;dbP!$D$2&amp;":"&amp;dbP!$D$2),"&gt;="&amp;AS$6,INDIRECT($F$1&amp;dbP!$D$2&amp;":"&amp;dbP!$D$2),"&lt;="&amp;AS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S$6,INDIRECT($F$1&amp;dbP!$D$2&amp;":"&amp;dbP!$D$2),"&lt;="&amp;AS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S$6,INDIRECT($F$2&amp;SbstP!$D$2&amp;":"&amp;SbstP!$D$2),"&lt;="&amp;AS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S$6,INDIRECT($F$2&amp;SbstP!$D$2&amp;":"&amp;SbstP!$D$2),"&lt;="&amp;AS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T524" s="1">
        <f ca="1">SUMIFS(INDIRECT($F$1&amp;$F524&amp;":"&amp;$F524),INDIRECT($F$1&amp;dbP!$D$2&amp;":"&amp;dbP!$D$2),"&gt;="&amp;AT$6,INDIRECT($F$1&amp;dbP!$D$2&amp;":"&amp;dbP!$D$2),"&lt;="&amp;AT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T$6,INDIRECT($F$1&amp;dbP!$D$2&amp;":"&amp;dbP!$D$2),"&lt;="&amp;AT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T$6,INDIRECT($F$2&amp;SbstP!$D$2&amp;":"&amp;SbstP!$D$2),"&lt;="&amp;AT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T$6,INDIRECT($F$2&amp;SbstP!$D$2&amp;":"&amp;SbstP!$D$2),"&lt;="&amp;AT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U524" s="1">
        <f ca="1">SUMIFS(INDIRECT($F$1&amp;$F524&amp;":"&amp;$F524),INDIRECT($F$1&amp;dbP!$D$2&amp;":"&amp;dbP!$D$2),"&gt;="&amp;AU$6,INDIRECT($F$1&amp;dbP!$D$2&amp;":"&amp;dbP!$D$2),"&lt;="&amp;AU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U$6,INDIRECT($F$1&amp;dbP!$D$2&amp;":"&amp;dbP!$D$2),"&lt;="&amp;AU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U$6,INDIRECT($F$2&amp;SbstP!$D$2&amp;":"&amp;SbstP!$D$2),"&lt;="&amp;AU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U$6,INDIRECT($F$2&amp;SbstP!$D$2&amp;":"&amp;SbstP!$D$2),"&lt;="&amp;AU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V524" s="1">
        <f ca="1">SUMIFS(INDIRECT($F$1&amp;$F524&amp;":"&amp;$F524),INDIRECT($F$1&amp;dbP!$D$2&amp;":"&amp;dbP!$D$2),"&gt;="&amp;AV$6,INDIRECT($F$1&amp;dbP!$D$2&amp;":"&amp;dbP!$D$2),"&lt;="&amp;A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V$6,INDIRECT($F$1&amp;dbP!$D$2&amp;":"&amp;dbP!$D$2),"&lt;="&amp;AV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V$6,INDIRECT($F$2&amp;SbstP!$D$2&amp;":"&amp;SbstP!$D$2),"&lt;="&amp;A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V$6,INDIRECT($F$2&amp;SbstP!$D$2&amp;":"&amp;SbstP!$D$2),"&lt;="&amp;AV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W524" s="1">
        <f ca="1">SUMIFS(INDIRECT($F$1&amp;$F524&amp;":"&amp;$F524),INDIRECT($F$1&amp;dbP!$D$2&amp;":"&amp;dbP!$D$2),"&gt;="&amp;AW$6,INDIRECT($F$1&amp;dbP!$D$2&amp;":"&amp;dbP!$D$2),"&lt;="&amp;A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W$6,INDIRECT($F$1&amp;dbP!$D$2&amp;":"&amp;dbP!$D$2),"&lt;="&amp;AW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W$6,INDIRECT($F$2&amp;SbstP!$D$2&amp;":"&amp;SbstP!$D$2),"&lt;="&amp;A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W$6,INDIRECT($F$2&amp;SbstP!$D$2&amp;":"&amp;SbstP!$D$2),"&lt;="&amp;AW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X524" s="1">
        <f ca="1">SUMIFS(INDIRECT($F$1&amp;$F524&amp;":"&amp;$F524),INDIRECT($F$1&amp;dbP!$D$2&amp;":"&amp;dbP!$D$2),"&gt;="&amp;AX$6,INDIRECT($F$1&amp;dbP!$D$2&amp;":"&amp;dbP!$D$2),"&lt;="&amp;A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X$6,INDIRECT($F$1&amp;dbP!$D$2&amp;":"&amp;dbP!$D$2),"&lt;="&amp;AX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X$6,INDIRECT($F$2&amp;SbstP!$D$2&amp;":"&amp;SbstP!$D$2),"&lt;="&amp;A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X$6,INDIRECT($F$2&amp;SbstP!$D$2&amp;":"&amp;SbstP!$D$2),"&lt;="&amp;AX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Y524" s="1">
        <f ca="1">SUMIFS(INDIRECT($F$1&amp;$F524&amp;":"&amp;$F524),INDIRECT($F$1&amp;dbP!$D$2&amp;":"&amp;dbP!$D$2),"&gt;="&amp;AY$6,INDIRECT($F$1&amp;dbP!$D$2&amp;":"&amp;dbP!$D$2),"&lt;="&amp;A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Y$6,INDIRECT($F$1&amp;dbP!$D$2&amp;":"&amp;dbP!$D$2),"&lt;="&amp;AY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Y$6,INDIRECT($F$2&amp;SbstP!$D$2&amp;":"&amp;SbstP!$D$2),"&lt;="&amp;A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Y$6,INDIRECT($F$2&amp;SbstP!$D$2&amp;":"&amp;SbstP!$D$2),"&lt;="&amp;AY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AZ524" s="1">
        <f ca="1">SUMIFS(INDIRECT($F$1&amp;$F524&amp;":"&amp;$F524),INDIRECT($F$1&amp;dbP!$D$2&amp;":"&amp;dbP!$D$2),"&gt;="&amp;AZ$6,INDIRECT($F$1&amp;dbP!$D$2&amp;":"&amp;dbP!$D$2),"&lt;="&amp;A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AZ$6,INDIRECT($F$1&amp;dbP!$D$2&amp;":"&amp;dbP!$D$2),"&lt;="&amp;AZ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AZ$6,INDIRECT($F$2&amp;SbstP!$D$2&amp;":"&amp;SbstP!$D$2),"&lt;="&amp;A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AZ$6,INDIRECT($F$2&amp;SbstP!$D$2&amp;":"&amp;SbstP!$D$2),"&lt;="&amp;AZ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A524" s="1">
        <f ca="1">SUMIFS(INDIRECT($F$1&amp;$F524&amp;":"&amp;$F524),INDIRECT($F$1&amp;dbP!$D$2&amp;":"&amp;dbP!$D$2),"&gt;="&amp;BA$6,INDIRECT($F$1&amp;dbP!$D$2&amp;":"&amp;dbP!$D$2),"&lt;="&amp;B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BA$6,INDIRECT($F$1&amp;dbP!$D$2&amp;":"&amp;dbP!$D$2),"&lt;="&amp;BA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A$6,INDIRECT($F$2&amp;SbstP!$D$2&amp;":"&amp;SbstP!$D$2),"&lt;="&amp;B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BA$6,INDIRECT($F$2&amp;SbstP!$D$2&amp;":"&amp;SbstP!$D$2),"&lt;="&amp;BA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B524" s="1">
        <f ca="1">SUMIFS(INDIRECT($F$1&amp;$F524&amp;":"&amp;$F524),INDIRECT($F$1&amp;dbP!$D$2&amp;":"&amp;dbP!$D$2),"&gt;="&amp;BB$6,INDIRECT($F$1&amp;dbP!$D$2&amp;":"&amp;dbP!$D$2),"&lt;="&amp;B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BB$6,INDIRECT($F$1&amp;dbP!$D$2&amp;":"&amp;dbP!$D$2),"&lt;="&amp;BB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B$6,INDIRECT($F$2&amp;SbstP!$D$2&amp;":"&amp;SbstP!$D$2),"&lt;="&amp;B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BB$6,INDIRECT($F$2&amp;SbstP!$D$2&amp;":"&amp;SbstP!$D$2),"&lt;="&amp;BB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C524" s="1">
        <f ca="1">SUMIFS(INDIRECT($F$1&amp;$F524&amp;":"&amp;$F524),INDIRECT($F$1&amp;dbP!$D$2&amp;":"&amp;dbP!$D$2),"&gt;="&amp;BC$6,INDIRECT($F$1&amp;dbP!$D$2&amp;":"&amp;dbP!$D$2),"&lt;="&amp;B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BC$6,INDIRECT($F$1&amp;dbP!$D$2&amp;":"&amp;dbP!$D$2),"&lt;="&amp;BC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C$6,INDIRECT($F$2&amp;SbstP!$D$2&amp;":"&amp;SbstP!$D$2),"&lt;="&amp;B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BC$6,INDIRECT($F$2&amp;SbstP!$D$2&amp;":"&amp;SbstP!$D$2),"&lt;="&amp;BC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D524" s="1">
        <f ca="1">SUMIFS(INDIRECT($F$1&amp;$F524&amp;":"&amp;$F524),INDIRECT($F$1&amp;dbP!$D$2&amp;":"&amp;dbP!$D$2),"&gt;="&amp;BD$6,INDIRECT($F$1&amp;dbP!$D$2&amp;":"&amp;dbP!$D$2),"&lt;="&amp;B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BD$6,INDIRECT($F$1&amp;dbP!$D$2&amp;":"&amp;dbP!$D$2),"&lt;="&amp;BD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D$6,INDIRECT($F$2&amp;SbstP!$D$2&amp;":"&amp;SbstP!$D$2),"&lt;="&amp;B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BD$6,INDIRECT($F$2&amp;SbstP!$D$2&amp;":"&amp;SbstP!$D$2),"&lt;="&amp;BD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  <c r="BE524" s="1">
        <f ca="1">SUMIFS(INDIRECT($F$1&amp;$F524&amp;":"&amp;$F524),INDIRECT($F$1&amp;dbP!$D$2&amp;":"&amp;dbP!$D$2),"&gt;="&amp;BE$6,INDIRECT($F$1&amp;dbP!$D$2&amp;":"&amp;dbP!$D$2),"&lt;="&amp;B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"&amp;$I524=$J524),"*",RIGHT($J524,LEN($J524)-4)),INDIRECT($F$1&amp;dbP!$AC$2&amp;":"&amp;dbP!$AC$2),RepP!$J$3)-
SUMIFS(INDIRECT($F$1&amp;$G524&amp;":"&amp;$G524),INDIRECT($F$1&amp;dbP!$D$2&amp;":"&amp;dbP!$D$2),"&gt;="&amp;BE$6,INDIRECT($F$1&amp;dbP!$D$2&amp;":"&amp;dbP!$D$2),"&lt;="&amp;BE$7,INDIRECT($F$1&amp;dbP!$O$2&amp;":"&amp;dbP!$O$2),$H524,INDIRECT($F$1&amp;dbP!$P$2&amp;":"&amp;dbP!$P$2),IF($I524=$J524,"*",$I524),INDIRECT($F$1&amp;dbP!$Q$2&amp;":"&amp;dbP!$Q$2),IF(OR($I524=$J524,"  "&amp;$I524=$J524),"*",RIGHT($J524,LEN($J524)-4)),INDIRECT($F$1&amp;dbP!$AC$2&amp;":"&amp;dbP!$AC$2),RepP!$J$3)+
SUMIFS(INDIRECT($F$2&amp;$F524&amp;":"&amp;$F524),INDIRECT($F$2&amp;SbstP!$D$2&amp;":"&amp;SbstP!$D$2),"&gt;="&amp;BE$6,INDIRECT($F$2&amp;SbstP!$D$2&amp;":"&amp;SbstP!$D$2),"&lt;="&amp;B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"&amp;$I524=$J524),"*",RIGHT($J524,LEN($J524)-4)),INDIRECT($F$2&amp;SbstP!$AC$2&amp;":"&amp;SbstP!$AC$2),RepP!$J$3)-
SUMIFS(INDIRECT($F$2&amp;$G524&amp;":"&amp;$G524),INDIRECT($F$2&amp;SbstP!$D$2&amp;":"&amp;SbstP!$D$2),"&gt;="&amp;BE$6,INDIRECT($F$2&amp;SbstP!$D$2&amp;":"&amp;SbstP!$D$2),"&lt;="&amp;BE$7,INDIRECT($F$2&amp;SbstP!$O$2&amp;":"&amp;SbstP!$O$2),$H524,INDIRECT($F$2&amp;SbstP!$P$2&amp;":"&amp;SbstP!$P$2),IF($I524=$J524,"*",$I524),INDIRECT($F$2&amp;SbstP!$Q$2&amp;":"&amp;SbstP!$Q$2),IF(OR($I524=$J524,"  "&amp;$I524=$J524),"*",RIGHT($J524,LEN($J524)-4)),INDIRECT($F$2&amp;SbstP!$AC$2&amp;":"&amp;SbstP!$AC$2),RepP!$J$3)</f>
        <v>0</v>
      </c>
    </row>
    <row r="525" spans="2:57" x14ac:dyDescent="0.3">
      <c r="B525" s="1">
        <f>MAX(B$505:B524)+1</f>
        <v>28</v>
      </c>
      <c r="D525" s="1" t="str">
        <f ca="1">INDIRECT($B$1&amp;Items!AB$2&amp;$B525)</f>
        <v>PL(-)</v>
      </c>
      <c r="F525" s="1" t="str">
        <f ca="1">INDIRECT($B$1&amp;Items!X$2&amp;$B525)</f>
        <v>AA</v>
      </c>
      <c r="G525" s="1" t="str">
        <f ca="1">INDIRECT($B$1&amp;Items!Y$2&amp;$B525)</f>
        <v>AB</v>
      </c>
      <c r="H525" s="13" t="str">
        <f ca="1">INDIRECT($B$1&amp;Items!U$2&amp;$B525)</f>
        <v>Себестоимость продаж</v>
      </c>
      <c r="I525" s="13" t="str">
        <f ca="1">IF(INDIRECT($B$1&amp;Items!V$2&amp;$B525)="",H525,INDIRECT($B$1&amp;Items!V$2&amp;$B525))</f>
        <v>Затраты этапа-1 бизнес-процесса</v>
      </c>
      <c r="J525" s="1" t="str">
        <f ca="1">IF(INDIRECT($B$1&amp;Items!W$2&amp;$B525)="",IF(H525&lt;&gt;I525,"  "&amp;I525,I525),"    "&amp;INDIRECT($B$1&amp;Items!W$2&amp;$B525))</f>
        <v xml:space="preserve">    Сырье и материалы-10</v>
      </c>
      <c r="S525" s="1">
        <f ca="1">SUM($U525:INDIRECT(ADDRESS(ROW(),SUMIFS($1:$1,$5:$5,MAX($5:$5)))))</f>
        <v>2094985.9059825472</v>
      </c>
      <c r="V525" s="1">
        <f ca="1">SUMIFS(INDIRECT($F$1&amp;$F525&amp;":"&amp;$F525),INDIRECT($F$1&amp;dbP!$D$2&amp;":"&amp;dbP!$D$2),"&gt;="&amp;V$6,INDIRECT($F$1&amp;dbP!$D$2&amp;":"&amp;dbP!$D$2),"&lt;="&amp;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V$6,INDIRECT($F$1&amp;dbP!$D$2&amp;":"&amp;dbP!$D$2),"&lt;="&amp;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V$6,INDIRECT($F$2&amp;SbstP!$D$2&amp;":"&amp;SbstP!$D$2),"&lt;="&amp;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V$6,INDIRECT($F$2&amp;SbstP!$D$2&amp;":"&amp;SbstP!$D$2),"&lt;="&amp;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W525" s="1">
        <f ca="1">SUMIFS(INDIRECT($F$1&amp;$F525&amp;":"&amp;$F525),INDIRECT($F$1&amp;dbP!$D$2&amp;":"&amp;dbP!$D$2),"&gt;="&amp;W$6,INDIRECT($F$1&amp;dbP!$D$2&amp;":"&amp;dbP!$D$2),"&lt;="&amp;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W$6,INDIRECT($F$1&amp;dbP!$D$2&amp;":"&amp;dbP!$D$2),"&lt;="&amp;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W$6,INDIRECT($F$2&amp;SbstP!$D$2&amp;":"&amp;SbstP!$D$2),"&lt;="&amp;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W$6,INDIRECT($F$2&amp;SbstP!$D$2&amp;":"&amp;SbstP!$D$2),"&lt;="&amp;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X525" s="1">
        <f ca="1">SUMIFS(INDIRECT($F$1&amp;$F525&amp;":"&amp;$F525),INDIRECT($F$1&amp;dbP!$D$2&amp;":"&amp;dbP!$D$2),"&gt;="&amp;X$6,INDIRECT($F$1&amp;dbP!$D$2&amp;":"&amp;dbP!$D$2),"&lt;="&amp;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X$6,INDIRECT($F$1&amp;dbP!$D$2&amp;":"&amp;dbP!$D$2),"&lt;="&amp;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X$6,INDIRECT($F$2&amp;SbstP!$D$2&amp;":"&amp;SbstP!$D$2),"&lt;="&amp;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X$6,INDIRECT($F$2&amp;SbstP!$D$2&amp;":"&amp;SbstP!$D$2),"&lt;="&amp;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Y525" s="1">
        <f ca="1">SUMIFS(INDIRECT($F$1&amp;$F525&amp;":"&amp;$F525),INDIRECT($F$1&amp;dbP!$D$2&amp;":"&amp;dbP!$D$2),"&gt;="&amp;Y$6,INDIRECT($F$1&amp;dbP!$D$2&amp;":"&amp;dbP!$D$2),"&lt;="&amp;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Y$6,INDIRECT($F$1&amp;dbP!$D$2&amp;":"&amp;dbP!$D$2),"&lt;="&amp;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Y$6,INDIRECT($F$2&amp;SbstP!$D$2&amp;":"&amp;SbstP!$D$2),"&lt;="&amp;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Y$6,INDIRECT($F$2&amp;SbstP!$D$2&amp;":"&amp;SbstP!$D$2),"&lt;="&amp;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Z525" s="1">
        <f ca="1">SUMIFS(INDIRECT($F$1&amp;$F525&amp;":"&amp;$F525),INDIRECT($F$1&amp;dbP!$D$2&amp;":"&amp;dbP!$D$2),"&gt;="&amp;Z$6,INDIRECT($F$1&amp;dbP!$D$2&amp;":"&amp;dbP!$D$2),"&lt;="&amp;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Z$6,INDIRECT($F$1&amp;dbP!$D$2&amp;":"&amp;dbP!$D$2),"&lt;="&amp;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Z$6,INDIRECT($F$2&amp;SbstP!$D$2&amp;":"&amp;SbstP!$D$2),"&lt;="&amp;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Z$6,INDIRECT($F$2&amp;SbstP!$D$2&amp;":"&amp;SbstP!$D$2),"&lt;="&amp;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304760.07232500002</v>
      </c>
      <c r="AA525" s="1">
        <f ca="1">SUMIFS(INDIRECT($F$1&amp;$F525&amp;":"&amp;$F525),INDIRECT($F$1&amp;dbP!$D$2&amp;":"&amp;dbP!$D$2),"&gt;="&amp;AA$6,INDIRECT($F$1&amp;dbP!$D$2&amp;":"&amp;dbP!$D$2),"&lt;="&amp;A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A$6,INDIRECT($F$1&amp;dbP!$D$2&amp;":"&amp;dbP!$D$2),"&lt;="&amp;A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A$6,INDIRECT($F$2&amp;SbstP!$D$2&amp;":"&amp;SbstP!$D$2),"&lt;="&amp;A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A$6,INDIRECT($F$2&amp;SbstP!$D$2&amp;":"&amp;SbstP!$D$2),"&lt;="&amp;A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609520.14465000003</v>
      </c>
      <c r="AB525" s="1">
        <f ca="1">SUMIFS(INDIRECT($F$1&amp;$F525&amp;":"&amp;$F525),INDIRECT($F$1&amp;dbP!$D$2&amp;":"&amp;dbP!$D$2),"&gt;="&amp;AB$6,INDIRECT($F$1&amp;dbP!$D$2&amp;":"&amp;dbP!$D$2),"&lt;="&amp;A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B$6,INDIRECT($F$1&amp;dbP!$D$2&amp;":"&amp;dbP!$D$2),"&lt;="&amp;A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B$6,INDIRECT($F$2&amp;SbstP!$D$2&amp;":"&amp;SbstP!$D$2),"&lt;="&amp;A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B$6,INDIRECT($F$2&amp;SbstP!$D$2&amp;":"&amp;SbstP!$D$2),"&lt;="&amp;A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53668.44040943397</v>
      </c>
      <c r="AC525" s="1">
        <f ca="1">SUMIFS(INDIRECT($F$1&amp;$F525&amp;":"&amp;$F525),INDIRECT($F$1&amp;dbP!$D$2&amp;":"&amp;dbP!$D$2),"&gt;="&amp;AC$6,INDIRECT($F$1&amp;dbP!$D$2&amp;":"&amp;dbP!$D$2),"&lt;="&amp;A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C$6,INDIRECT($F$1&amp;dbP!$D$2&amp;":"&amp;dbP!$D$2),"&lt;="&amp;A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C$6,INDIRECT($F$2&amp;SbstP!$D$2&amp;":"&amp;SbstP!$D$2),"&lt;="&amp;A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C$6,INDIRECT($F$2&amp;SbstP!$D$2&amp;":"&amp;SbstP!$D$2),"&lt;="&amp;A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276009.12210566038</v>
      </c>
      <c r="AD525" s="1">
        <f ca="1">SUMIFS(INDIRECT($F$1&amp;$F525&amp;":"&amp;$F525),INDIRECT($F$1&amp;dbP!$D$2&amp;":"&amp;dbP!$D$2),"&gt;="&amp;AD$6,INDIRECT($F$1&amp;dbP!$D$2&amp;":"&amp;dbP!$D$2),"&lt;="&amp;A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D$6,INDIRECT($F$1&amp;dbP!$D$2&amp;":"&amp;dbP!$D$2),"&lt;="&amp;A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D$6,INDIRECT($F$2&amp;SbstP!$D$2&amp;":"&amp;SbstP!$D$2),"&lt;="&amp;A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D$6,INDIRECT($F$2&amp;SbstP!$D$2&amp;":"&amp;SbstP!$D$2),"&lt;="&amp;A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95836.500731132081</v>
      </c>
      <c r="AE525" s="1">
        <f ca="1">SUMIFS(INDIRECT($F$1&amp;$F525&amp;":"&amp;$F525),INDIRECT($F$1&amp;dbP!$D$2&amp;":"&amp;dbP!$D$2),"&gt;="&amp;AE$6,INDIRECT($F$1&amp;dbP!$D$2&amp;":"&amp;dbP!$D$2),"&lt;="&amp;A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E$6,INDIRECT($F$1&amp;dbP!$D$2&amp;":"&amp;dbP!$D$2),"&lt;="&amp;A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E$6,INDIRECT($F$2&amp;SbstP!$D$2&amp;":"&amp;SbstP!$D$2),"&lt;="&amp;A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E$6,INDIRECT($F$2&amp;SbstP!$D$2&amp;":"&amp;SbstP!$D$2),"&lt;="&amp;A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23000.760175471703</v>
      </c>
      <c r="AF525" s="1">
        <f ca="1">SUMIFS(INDIRECT($F$1&amp;$F525&amp;":"&amp;$F525),INDIRECT($F$1&amp;dbP!$D$2&amp;":"&amp;dbP!$D$2),"&gt;="&amp;AF$6,INDIRECT($F$1&amp;dbP!$D$2&amp;":"&amp;dbP!$D$2),"&lt;="&amp;AF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F$6,INDIRECT($F$1&amp;dbP!$D$2&amp;":"&amp;dbP!$D$2),"&lt;="&amp;AF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F$6,INDIRECT($F$2&amp;SbstP!$D$2&amp;":"&amp;SbstP!$D$2),"&lt;="&amp;AF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F$6,INDIRECT($F$2&amp;SbstP!$D$2&amp;":"&amp;SbstP!$D$2),"&lt;="&amp;AF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184006.08140377363</v>
      </c>
      <c r="AG525" s="1">
        <f ca="1">SUMIFS(INDIRECT($F$1&amp;$F525&amp;":"&amp;$F525),INDIRECT($F$1&amp;dbP!$D$2&amp;":"&amp;dbP!$D$2),"&gt;="&amp;AG$6,INDIRECT($F$1&amp;dbP!$D$2&amp;":"&amp;dbP!$D$2),"&lt;="&amp;AG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G$6,INDIRECT($F$1&amp;dbP!$D$2&amp;":"&amp;dbP!$D$2),"&lt;="&amp;AG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G$6,INDIRECT($F$2&amp;SbstP!$D$2&amp;":"&amp;SbstP!$D$2),"&lt;="&amp;AG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G$6,INDIRECT($F$2&amp;SbstP!$D$2&amp;":"&amp;SbstP!$D$2),"&lt;="&amp;AG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53668.44040943397</v>
      </c>
      <c r="AH525" s="1">
        <f ca="1">SUMIFS(INDIRECT($F$1&amp;$F525&amp;":"&amp;$F525),INDIRECT($F$1&amp;dbP!$D$2&amp;":"&amp;dbP!$D$2),"&gt;="&amp;AH$6,INDIRECT($F$1&amp;dbP!$D$2&amp;":"&amp;dbP!$D$2),"&lt;="&amp;AH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H$6,INDIRECT($F$1&amp;dbP!$D$2&amp;":"&amp;dbP!$D$2),"&lt;="&amp;AH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H$6,INDIRECT($F$2&amp;SbstP!$D$2&amp;":"&amp;SbstP!$D$2),"&lt;="&amp;AH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H$6,INDIRECT($F$2&amp;SbstP!$D$2&amp;":"&amp;SbstP!$D$2),"&lt;="&amp;AH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15333.840116981133</v>
      </c>
      <c r="AI525" s="1">
        <f ca="1">SUMIFS(INDIRECT($F$1&amp;$F525&amp;":"&amp;$F525),INDIRECT($F$1&amp;dbP!$D$2&amp;":"&amp;dbP!$D$2),"&gt;="&amp;AI$6,INDIRECT($F$1&amp;dbP!$D$2&amp;":"&amp;dbP!$D$2),"&lt;="&amp;AI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I$6,INDIRECT($F$1&amp;dbP!$D$2&amp;":"&amp;dbP!$D$2),"&lt;="&amp;AI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I$6,INDIRECT($F$2&amp;SbstP!$D$2&amp;":"&amp;SbstP!$D$2),"&lt;="&amp;AI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I$6,INDIRECT($F$2&amp;SbstP!$D$2&amp;":"&amp;SbstP!$D$2),"&lt;="&amp;AI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345011.40263207554</v>
      </c>
      <c r="AJ525" s="1">
        <f ca="1">SUMIFS(INDIRECT($F$1&amp;$F525&amp;":"&amp;$F525),INDIRECT($F$1&amp;dbP!$D$2&amp;":"&amp;dbP!$D$2),"&gt;="&amp;AJ$6,INDIRECT($F$1&amp;dbP!$D$2&amp;":"&amp;dbP!$D$2),"&lt;="&amp;AJ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J$6,INDIRECT($F$1&amp;dbP!$D$2&amp;":"&amp;dbP!$D$2),"&lt;="&amp;AJ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J$6,INDIRECT($F$2&amp;SbstP!$D$2&amp;":"&amp;SbstP!$D$2),"&lt;="&amp;AJ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J$6,INDIRECT($F$2&amp;SbstP!$D$2&amp;":"&amp;SbstP!$D$2),"&lt;="&amp;AJ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134171.10102358492</v>
      </c>
      <c r="AK525" s="1">
        <f ca="1">SUMIFS(INDIRECT($F$1&amp;$F525&amp;":"&amp;$F525),INDIRECT($F$1&amp;dbP!$D$2&amp;":"&amp;dbP!$D$2),"&gt;="&amp;AK$6,INDIRECT($F$1&amp;dbP!$D$2&amp;":"&amp;dbP!$D$2),"&lt;="&amp;AK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K$6,INDIRECT($F$1&amp;dbP!$D$2&amp;":"&amp;dbP!$D$2),"&lt;="&amp;AK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K$6,INDIRECT($F$2&amp;SbstP!$D$2&amp;":"&amp;SbstP!$D$2),"&lt;="&amp;AK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K$6,INDIRECT($F$2&amp;SbstP!$D$2&amp;":"&amp;SbstP!$D$2),"&lt;="&amp;AK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L525" s="1">
        <f ca="1">SUMIFS(INDIRECT($F$1&amp;$F525&amp;":"&amp;$F525),INDIRECT($F$1&amp;dbP!$D$2&amp;":"&amp;dbP!$D$2),"&gt;="&amp;AL$6,INDIRECT($F$1&amp;dbP!$D$2&amp;":"&amp;dbP!$D$2),"&lt;="&amp;AL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L$6,INDIRECT($F$1&amp;dbP!$D$2&amp;":"&amp;dbP!$D$2),"&lt;="&amp;AL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L$6,INDIRECT($F$2&amp;SbstP!$D$2&amp;":"&amp;SbstP!$D$2),"&lt;="&amp;AL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L$6,INDIRECT($F$2&amp;SbstP!$D$2&amp;":"&amp;SbstP!$D$2),"&lt;="&amp;AL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M525" s="1">
        <f ca="1">SUMIFS(INDIRECT($F$1&amp;$F525&amp;":"&amp;$F525),INDIRECT($F$1&amp;dbP!$D$2&amp;":"&amp;dbP!$D$2),"&gt;="&amp;AM$6,INDIRECT($F$1&amp;dbP!$D$2&amp;":"&amp;dbP!$D$2),"&lt;="&amp;AM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M$6,INDIRECT($F$1&amp;dbP!$D$2&amp;":"&amp;dbP!$D$2),"&lt;="&amp;AM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M$6,INDIRECT($F$2&amp;SbstP!$D$2&amp;":"&amp;SbstP!$D$2),"&lt;="&amp;AM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M$6,INDIRECT($F$2&amp;SbstP!$D$2&amp;":"&amp;SbstP!$D$2),"&lt;="&amp;AM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N525" s="1">
        <f ca="1">SUMIFS(INDIRECT($F$1&amp;$F525&amp;":"&amp;$F525),INDIRECT($F$1&amp;dbP!$D$2&amp;":"&amp;dbP!$D$2),"&gt;="&amp;AN$6,INDIRECT($F$1&amp;dbP!$D$2&amp;":"&amp;dbP!$D$2),"&lt;="&amp;AN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N$6,INDIRECT($F$1&amp;dbP!$D$2&amp;":"&amp;dbP!$D$2),"&lt;="&amp;AN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N$6,INDIRECT($F$2&amp;SbstP!$D$2&amp;":"&amp;SbstP!$D$2),"&lt;="&amp;AN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N$6,INDIRECT($F$2&amp;SbstP!$D$2&amp;":"&amp;SbstP!$D$2),"&lt;="&amp;AN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O525" s="1">
        <f ca="1">SUMIFS(INDIRECT($F$1&amp;$F525&amp;":"&amp;$F525),INDIRECT($F$1&amp;dbP!$D$2&amp;":"&amp;dbP!$D$2),"&gt;="&amp;AO$6,INDIRECT($F$1&amp;dbP!$D$2&amp;":"&amp;dbP!$D$2),"&lt;="&amp;AO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O$6,INDIRECT($F$1&amp;dbP!$D$2&amp;":"&amp;dbP!$D$2),"&lt;="&amp;AO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O$6,INDIRECT($F$2&amp;SbstP!$D$2&amp;":"&amp;SbstP!$D$2),"&lt;="&amp;AO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O$6,INDIRECT($F$2&amp;SbstP!$D$2&amp;":"&amp;SbstP!$D$2),"&lt;="&amp;AO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P525" s="1">
        <f ca="1">SUMIFS(INDIRECT($F$1&amp;$F525&amp;":"&amp;$F525),INDIRECT($F$1&amp;dbP!$D$2&amp;":"&amp;dbP!$D$2),"&gt;="&amp;AP$6,INDIRECT($F$1&amp;dbP!$D$2&amp;":"&amp;dbP!$D$2),"&lt;="&amp;AP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P$6,INDIRECT($F$1&amp;dbP!$D$2&amp;":"&amp;dbP!$D$2),"&lt;="&amp;AP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P$6,INDIRECT($F$2&amp;SbstP!$D$2&amp;":"&amp;SbstP!$D$2),"&lt;="&amp;AP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P$6,INDIRECT($F$2&amp;SbstP!$D$2&amp;":"&amp;SbstP!$D$2),"&lt;="&amp;AP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Q525" s="1">
        <f ca="1">SUMIFS(INDIRECT($F$1&amp;$F525&amp;":"&amp;$F525),INDIRECT($F$1&amp;dbP!$D$2&amp;":"&amp;dbP!$D$2),"&gt;="&amp;AQ$6,INDIRECT($F$1&amp;dbP!$D$2&amp;":"&amp;dbP!$D$2),"&lt;="&amp;AQ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Q$6,INDIRECT($F$1&amp;dbP!$D$2&amp;":"&amp;dbP!$D$2),"&lt;="&amp;AQ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Q$6,INDIRECT($F$2&amp;SbstP!$D$2&amp;":"&amp;SbstP!$D$2),"&lt;="&amp;AQ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Q$6,INDIRECT($F$2&amp;SbstP!$D$2&amp;":"&amp;SbstP!$D$2),"&lt;="&amp;AQ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R525" s="1">
        <f ca="1">SUMIFS(INDIRECT($F$1&amp;$F525&amp;":"&amp;$F525),INDIRECT($F$1&amp;dbP!$D$2&amp;":"&amp;dbP!$D$2),"&gt;="&amp;AR$6,INDIRECT($F$1&amp;dbP!$D$2&amp;":"&amp;dbP!$D$2),"&lt;="&amp;AR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R$6,INDIRECT($F$1&amp;dbP!$D$2&amp;":"&amp;dbP!$D$2),"&lt;="&amp;AR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R$6,INDIRECT($F$2&amp;SbstP!$D$2&amp;":"&amp;SbstP!$D$2),"&lt;="&amp;AR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R$6,INDIRECT($F$2&amp;SbstP!$D$2&amp;":"&amp;SbstP!$D$2),"&lt;="&amp;AR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S525" s="1">
        <f ca="1">SUMIFS(INDIRECT($F$1&amp;$F525&amp;":"&amp;$F525),INDIRECT($F$1&amp;dbP!$D$2&amp;":"&amp;dbP!$D$2),"&gt;="&amp;AS$6,INDIRECT($F$1&amp;dbP!$D$2&amp;":"&amp;dbP!$D$2),"&lt;="&amp;AS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S$6,INDIRECT($F$1&amp;dbP!$D$2&amp;":"&amp;dbP!$D$2),"&lt;="&amp;AS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S$6,INDIRECT($F$2&amp;SbstP!$D$2&amp;":"&amp;SbstP!$D$2),"&lt;="&amp;AS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S$6,INDIRECT($F$2&amp;SbstP!$D$2&amp;":"&amp;SbstP!$D$2),"&lt;="&amp;AS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T525" s="1">
        <f ca="1">SUMIFS(INDIRECT($F$1&amp;$F525&amp;":"&amp;$F525),INDIRECT($F$1&amp;dbP!$D$2&amp;":"&amp;dbP!$D$2),"&gt;="&amp;AT$6,INDIRECT($F$1&amp;dbP!$D$2&amp;":"&amp;dbP!$D$2),"&lt;="&amp;AT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T$6,INDIRECT($F$1&amp;dbP!$D$2&amp;":"&amp;dbP!$D$2),"&lt;="&amp;AT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T$6,INDIRECT($F$2&amp;SbstP!$D$2&amp;":"&amp;SbstP!$D$2),"&lt;="&amp;AT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T$6,INDIRECT($F$2&amp;SbstP!$D$2&amp;":"&amp;SbstP!$D$2),"&lt;="&amp;AT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U525" s="1">
        <f ca="1">SUMIFS(INDIRECT($F$1&amp;$F525&amp;":"&amp;$F525),INDIRECT($F$1&amp;dbP!$D$2&amp;":"&amp;dbP!$D$2),"&gt;="&amp;AU$6,INDIRECT($F$1&amp;dbP!$D$2&amp;":"&amp;dbP!$D$2),"&lt;="&amp;AU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U$6,INDIRECT($F$1&amp;dbP!$D$2&amp;":"&amp;dbP!$D$2),"&lt;="&amp;AU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U$6,INDIRECT($F$2&amp;SbstP!$D$2&amp;":"&amp;SbstP!$D$2),"&lt;="&amp;AU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U$6,INDIRECT($F$2&amp;SbstP!$D$2&amp;":"&amp;SbstP!$D$2),"&lt;="&amp;AU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V525" s="1">
        <f ca="1">SUMIFS(INDIRECT($F$1&amp;$F525&amp;":"&amp;$F525),INDIRECT($F$1&amp;dbP!$D$2&amp;":"&amp;dbP!$D$2),"&gt;="&amp;AV$6,INDIRECT($F$1&amp;dbP!$D$2&amp;":"&amp;dbP!$D$2),"&lt;="&amp;A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V$6,INDIRECT($F$1&amp;dbP!$D$2&amp;":"&amp;dbP!$D$2),"&lt;="&amp;AV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V$6,INDIRECT($F$2&amp;SbstP!$D$2&amp;":"&amp;SbstP!$D$2),"&lt;="&amp;A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V$6,INDIRECT($F$2&amp;SbstP!$D$2&amp;":"&amp;SbstP!$D$2),"&lt;="&amp;AV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W525" s="1">
        <f ca="1">SUMIFS(INDIRECT($F$1&amp;$F525&amp;":"&amp;$F525),INDIRECT($F$1&amp;dbP!$D$2&amp;":"&amp;dbP!$D$2),"&gt;="&amp;AW$6,INDIRECT($F$1&amp;dbP!$D$2&amp;":"&amp;dbP!$D$2),"&lt;="&amp;A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W$6,INDIRECT($F$1&amp;dbP!$D$2&amp;":"&amp;dbP!$D$2),"&lt;="&amp;AW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W$6,INDIRECT($F$2&amp;SbstP!$D$2&amp;":"&amp;SbstP!$D$2),"&lt;="&amp;A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W$6,INDIRECT($F$2&amp;SbstP!$D$2&amp;":"&amp;SbstP!$D$2),"&lt;="&amp;AW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X525" s="1">
        <f ca="1">SUMIFS(INDIRECT($F$1&amp;$F525&amp;":"&amp;$F525),INDIRECT($F$1&amp;dbP!$D$2&amp;":"&amp;dbP!$D$2),"&gt;="&amp;AX$6,INDIRECT($F$1&amp;dbP!$D$2&amp;":"&amp;dbP!$D$2),"&lt;="&amp;A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X$6,INDIRECT($F$1&amp;dbP!$D$2&amp;":"&amp;dbP!$D$2),"&lt;="&amp;AX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X$6,INDIRECT($F$2&amp;SbstP!$D$2&amp;":"&amp;SbstP!$D$2),"&lt;="&amp;A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X$6,INDIRECT($F$2&amp;SbstP!$D$2&amp;":"&amp;SbstP!$D$2),"&lt;="&amp;AX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Y525" s="1">
        <f ca="1">SUMIFS(INDIRECT($F$1&amp;$F525&amp;":"&amp;$F525),INDIRECT($F$1&amp;dbP!$D$2&amp;":"&amp;dbP!$D$2),"&gt;="&amp;AY$6,INDIRECT($F$1&amp;dbP!$D$2&amp;":"&amp;dbP!$D$2),"&lt;="&amp;A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Y$6,INDIRECT($F$1&amp;dbP!$D$2&amp;":"&amp;dbP!$D$2),"&lt;="&amp;AY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Y$6,INDIRECT($F$2&amp;SbstP!$D$2&amp;":"&amp;SbstP!$D$2),"&lt;="&amp;A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Y$6,INDIRECT($F$2&amp;SbstP!$D$2&amp;":"&amp;SbstP!$D$2),"&lt;="&amp;AY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AZ525" s="1">
        <f ca="1">SUMIFS(INDIRECT($F$1&amp;$F525&amp;":"&amp;$F525),INDIRECT($F$1&amp;dbP!$D$2&amp;":"&amp;dbP!$D$2),"&gt;="&amp;AZ$6,INDIRECT($F$1&amp;dbP!$D$2&amp;":"&amp;dbP!$D$2),"&lt;="&amp;A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AZ$6,INDIRECT($F$1&amp;dbP!$D$2&amp;":"&amp;dbP!$D$2),"&lt;="&amp;AZ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AZ$6,INDIRECT($F$2&amp;SbstP!$D$2&amp;":"&amp;SbstP!$D$2),"&lt;="&amp;A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AZ$6,INDIRECT($F$2&amp;SbstP!$D$2&amp;":"&amp;SbstP!$D$2),"&lt;="&amp;AZ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A525" s="1">
        <f ca="1">SUMIFS(INDIRECT($F$1&amp;$F525&amp;":"&amp;$F525),INDIRECT($F$1&amp;dbP!$D$2&amp;":"&amp;dbP!$D$2),"&gt;="&amp;BA$6,INDIRECT($F$1&amp;dbP!$D$2&amp;":"&amp;dbP!$D$2),"&lt;="&amp;B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BA$6,INDIRECT($F$1&amp;dbP!$D$2&amp;":"&amp;dbP!$D$2),"&lt;="&amp;BA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A$6,INDIRECT($F$2&amp;SbstP!$D$2&amp;":"&amp;SbstP!$D$2),"&lt;="&amp;B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BA$6,INDIRECT($F$2&amp;SbstP!$D$2&amp;":"&amp;SbstP!$D$2),"&lt;="&amp;BA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B525" s="1">
        <f ca="1">SUMIFS(INDIRECT($F$1&amp;$F525&amp;":"&amp;$F525),INDIRECT($F$1&amp;dbP!$D$2&amp;":"&amp;dbP!$D$2),"&gt;="&amp;BB$6,INDIRECT($F$1&amp;dbP!$D$2&amp;":"&amp;dbP!$D$2),"&lt;="&amp;B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BB$6,INDIRECT($F$1&amp;dbP!$D$2&amp;":"&amp;dbP!$D$2),"&lt;="&amp;BB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B$6,INDIRECT($F$2&amp;SbstP!$D$2&amp;":"&amp;SbstP!$D$2),"&lt;="&amp;B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BB$6,INDIRECT($F$2&amp;SbstP!$D$2&amp;":"&amp;SbstP!$D$2),"&lt;="&amp;BB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C525" s="1">
        <f ca="1">SUMIFS(INDIRECT($F$1&amp;$F525&amp;":"&amp;$F525),INDIRECT($F$1&amp;dbP!$D$2&amp;":"&amp;dbP!$D$2),"&gt;="&amp;BC$6,INDIRECT($F$1&amp;dbP!$D$2&amp;":"&amp;dbP!$D$2),"&lt;="&amp;B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BC$6,INDIRECT($F$1&amp;dbP!$D$2&amp;":"&amp;dbP!$D$2),"&lt;="&amp;BC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C$6,INDIRECT($F$2&amp;SbstP!$D$2&amp;":"&amp;SbstP!$D$2),"&lt;="&amp;B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BC$6,INDIRECT($F$2&amp;SbstP!$D$2&amp;":"&amp;SbstP!$D$2),"&lt;="&amp;BC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D525" s="1">
        <f ca="1">SUMIFS(INDIRECT($F$1&amp;$F525&amp;":"&amp;$F525),INDIRECT($F$1&amp;dbP!$D$2&amp;":"&amp;dbP!$D$2),"&gt;="&amp;BD$6,INDIRECT($F$1&amp;dbP!$D$2&amp;":"&amp;dbP!$D$2),"&lt;="&amp;B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BD$6,INDIRECT($F$1&amp;dbP!$D$2&amp;":"&amp;dbP!$D$2),"&lt;="&amp;BD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D$6,INDIRECT($F$2&amp;SbstP!$D$2&amp;":"&amp;SbstP!$D$2),"&lt;="&amp;B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BD$6,INDIRECT($F$2&amp;SbstP!$D$2&amp;":"&amp;SbstP!$D$2),"&lt;="&amp;BD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  <c r="BE525" s="1">
        <f ca="1">SUMIFS(INDIRECT($F$1&amp;$F525&amp;":"&amp;$F525),INDIRECT($F$1&amp;dbP!$D$2&amp;":"&amp;dbP!$D$2),"&gt;="&amp;BE$6,INDIRECT($F$1&amp;dbP!$D$2&amp;":"&amp;dbP!$D$2),"&lt;="&amp;B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"&amp;$I525=$J525),"*",RIGHT($J525,LEN($J525)-4)),INDIRECT($F$1&amp;dbP!$AC$2&amp;":"&amp;dbP!$AC$2),RepP!$J$3)-
SUMIFS(INDIRECT($F$1&amp;$G525&amp;":"&amp;$G525),INDIRECT($F$1&amp;dbP!$D$2&amp;":"&amp;dbP!$D$2),"&gt;="&amp;BE$6,INDIRECT($F$1&amp;dbP!$D$2&amp;":"&amp;dbP!$D$2),"&lt;="&amp;BE$7,INDIRECT($F$1&amp;dbP!$O$2&amp;":"&amp;dbP!$O$2),$H525,INDIRECT($F$1&amp;dbP!$P$2&amp;":"&amp;dbP!$P$2),IF($I525=$J525,"*",$I525),INDIRECT($F$1&amp;dbP!$Q$2&amp;":"&amp;dbP!$Q$2),IF(OR($I525=$J525,"  "&amp;$I525=$J525),"*",RIGHT($J525,LEN($J525)-4)),INDIRECT($F$1&amp;dbP!$AC$2&amp;":"&amp;dbP!$AC$2),RepP!$J$3)+
SUMIFS(INDIRECT($F$2&amp;$F525&amp;":"&amp;$F525),INDIRECT($F$2&amp;SbstP!$D$2&amp;":"&amp;SbstP!$D$2),"&gt;="&amp;BE$6,INDIRECT($F$2&amp;SbstP!$D$2&amp;":"&amp;SbstP!$D$2),"&lt;="&amp;B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"&amp;$I525=$J525),"*",RIGHT($J525,LEN($J525)-4)),INDIRECT($F$2&amp;SbstP!$AC$2&amp;":"&amp;SbstP!$AC$2),RepP!$J$3)-
SUMIFS(INDIRECT($F$2&amp;$G525&amp;":"&amp;$G525),INDIRECT($F$2&amp;SbstP!$D$2&amp;":"&amp;SbstP!$D$2),"&gt;="&amp;BE$6,INDIRECT($F$2&amp;SbstP!$D$2&amp;":"&amp;SbstP!$D$2),"&lt;="&amp;BE$7,INDIRECT($F$2&amp;SbstP!$O$2&amp;":"&amp;SbstP!$O$2),$H525,INDIRECT($F$2&amp;SbstP!$P$2&amp;":"&amp;SbstP!$P$2),IF($I525=$J525,"*",$I525),INDIRECT($F$2&amp;SbstP!$Q$2&amp;":"&amp;SbstP!$Q$2),IF(OR($I525=$J525,"  "&amp;$I525=$J525),"*",RIGHT($J525,LEN($J525)-4)),INDIRECT($F$2&amp;SbstP!$AC$2&amp;":"&amp;SbstP!$AC$2),RepP!$J$3)</f>
        <v>0</v>
      </c>
    </row>
    <row r="526" spans="2:57" x14ac:dyDescent="0.3">
      <c r="B526" s="1">
        <f>MAX(B$505:B525)+1</f>
        <v>29</v>
      </c>
      <c r="D526" s="1" t="str">
        <f ca="1">INDIRECT($B$1&amp;Items!AB$2&amp;$B526)</f>
        <v>PL(-)</v>
      </c>
      <c r="F526" s="1" t="str">
        <f ca="1">INDIRECT($B$1&amp;Items!X$2&amp;$B526)</f>
        <v>AA</v>
      </c>
      <c r="G526" s="1" t="str">
        <f ca="1">INDIRECT($B$1&amp;Items!Y$2&amp;$B526)</f>
        <v>AB</v>
      </c>
      <c r="H526" s="13" t="str">
        <f ca="1">INDIRECT($B$1&amp;Items!U$2&amp;$B526)</f>
        <v>Себестоимость продаж</v>
      </c>
      <c r="I526" s="13" t="str">
        <f ca="1">IF(INDIRECT($B$1&amp;Items!V$2&amp;$B526)="",H526,INDIRECT($B$1&amp;Items!V$2&amp;$B526))</f>
        <v>Затраты этапа-1 бизнес-процесса</v>
      </c>
      <c r="J526" s="1" t="str">
        <f ca="1">IF(INDIRECT($B$1&amp;Items!W$2&amp;$B526)="",IF(H526&lt;&gt;I526,"  "&amp;I526,I526),"    "&amp;INDIRECT($B$1&amp;Items!W$2&amp;$B526))</f>
        <v xml:space="preserve">    Сырье и материалы-11</v>
      </c>
      <c r="S526" s="1">
        <f ca="1">SUM($U526:INDIRECT(ADDRESS(ROW(),SUMIFS($1:$1,$5:$5,MAX($5:$5)))))</f>
        <v>1707454.2808521742</v>
      </c>
      <c r="V526" s="1">
        <f ca="1">SUMIFS(INDIRECT($F$1&amp;$F526&amp;":"&amp;$F526),INDIRECT($F$1&amp;dbP!$D$2&amp;":"&amp;dbP!$D$2),"&gt;="&amp;V$6,INDIRECT($F$1&amp;dbP!$D$2&amp;":"&amp;dbP!$D$2),"&lt;="&amp;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V$6,INDIRECT($F$1&amp;dbP!$D$2&amp;":"&amp;dbP!$D$2),"&lt;="&amp;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V$6,INDIRECT($F$2&amp;SbstP!$D$2&amp;":"&amp;SbstP!$D$2),"&lt;="&amp;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V$6,INDIRECT($F$2&amp;SbstP!$D$2&amp;":"&amp;SbstP!$D$2),"&lt;="&amp;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W526" s="1">
        <f ca="1">SUMIFS(INDIRECT($F$1&amp;$F526&amp;":"&amp;$F526),INDIRECT($F$1&amp;dbP!$D$2&amp;":"&amp;dbP!$D$2),"&gt;="&amp;W$6,INDIRECT($F$1&amp;dbP!$D$2&amp;":"&amp;dbP!$D$2),"&lt;="&amp;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W$6,INDIRECT($F$1&amp;dbP!$D$2&amp;":"&amp;dbP!$D$2),"&lt;="&amp;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W$6,INDIRECT($F$2&amp;SbstP!$D$2&amp;":"&amp;SbstP!$D$2),"&lt;="&amp;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W$6,INDIRECT($F$2&amp;SbstP!$D$2&amp;":"&amp;SbstP!$D$2),"&lt;="&amp;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X526" s="1">
        <f ca="1">SUMIFS(INDIRECT($F$1&amp;$F526&amp;":"&amp;$F526),INDIRECT($F$1&amp;dbP!$D$2&amp;":"&amp;dbP!$D$2),"&gt;="&amp;X$6,INDIRECT($F$1&amp;dbP!$D$2&amp;":"&amp;dbP!$D$2),"&lt;="&amp;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X$6,INDIRECT($F$1&amp;dbP!$D$2&amp;":"&amp;dbP!$D$2),"&lt;="&amp;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X$6,INDIRECT($F$2&amp;SbstP!$D$2&amp;":"&amp;SbstP!$D$2),"&lt;="&amp;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X$6,INDIRECT($F$2&amp;SbstP!$D$2&amp;":"&amp;SbstP!$D$2),"&lt;="&amp;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Y526" s="1">
        <f ca="1">SUMIFS(INDIRECT($F$1&amp;$F526&amp;":"&amp;$F526),INDIRECT($F$1&amp;dbP!$D$2&amp;":"&amp;dbP!$D$2),"&gt;="&amp;Y$6,INDIRECT($F$1&amp;dbP!$D$2&amp;":"&amp;dbP!$D$2),"&lt;="&amp;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Y$6,INDIRECT($F$1&amp;dbP!$D$2&amp;":"&amp;dbP!$D$2),"&lt;="&amp;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Y$6,INDIRECT($F$2&amp;SbstP!$D$2&amp;":"&amp;SbstP!$D$2),"&lt;="&amp;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Y$6,INDIRECT($F$2&amp;SbstP!$D$2&amp;":"&amp;SbstP!$D$2),"&lt;="&amp;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Z526" s="1">
        <f ca="1">SUMIFS(INDIRECT($F$1&amp;$F526&amp;":"&amp;$F526),INDIRECT($F$1&amp;dbP!$D$2&amp;":"&amp;dbP!$D$2),"&gt;="&amp;Z$6,INDIRECT($F$1&amp;dbP!$D$2&amp;":"&amp;dbP!$D$2),"&lt;="&amp;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Z$6,INDIRECT($F$1&amp;dbP!$D$2&amp;":"&amp;dbP!$D$2),"&lt;="&amp;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Z$6,INDIRECT($F$2&amp;SbstP!$D$2&amp;":"&amp;SbstP!$D$2),"&lt;="&amp;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Z$6,INDIRECT($F$2&amp;SbstP!$D$2&amp;":"&amp;SbstP!$D$2),"&lt;="&amp;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350637.93267500005</v>
      </c>
      <c r="AA526" s="1">
        <f ca="1">SUMIFS(INDIRECT($F$1&amp;$F526&amp;":"&amp;$F526),INDIRECT($F$1&amp;dbP!$D$2&amp;":"&amp;dbP!$D$2),"&gt;="&amp;AA$6,INDIRECT($F$1&amp;dbP!$D$2&amp;":"&amp;dbP!$D$2),"&lt;="&amp;A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A$6,INDIRECT($F$1&amp;dbP!$D$2&amp;":"&amp;dbP!$D$2),"&lt;="&amp;A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A$6,INDIRECT($F$2&amp;SbstP!$D$2&amp;":"&amp;SbstP!$D$2),"&lt;="&amp;A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A$6,INDIRECT($F$2&amp;SbstP!$D$2&amp;":"&amp;SbstP!$D$2),"&lt;="&amp;A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701275.86535000009</v>
      </c>
      <c r="AB526" s="1">
        <f ca="1">SUMIFS(INDIRECT($F$1&amp;$F526&amp;":"&amp;$F526),INDIRECT($F$1&amp;dbP!$D$2&amp;":"&amp;dbP!$D$2),"&gt;="&amp;AB$6,INDIRECT($F$1&amp;dbP!$D$2&amp;":"&amp;dbP!$D$2),"&lt;="&amp;A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B$6,INDIRECT($F$1&amp;dbP!$D$2&amp;":"&amp;dbP!$D$2),"&lt;="&amp;A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B$6,INDIRECT($F$2&amp;SbstP!$D$2&amp;":"&amp;SbstP!$D$2),"&lt;="&amp;A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B$6,INDIRECT($F$2&amp;SbstP!$D$2&amp;":"&amp;SbstP!$D$2),"&lt;="&amp;A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C526" s="1">
        <f ca="1">SUMIFS(INDIRECT($F$1&amp;$F526&amp;":"&amp;$F526),INDIRECT($F$1&amp;dbP!$D$2&amp;":"&amp;dbP!$D$2),"&gt;="&amp;AC$6,INDIRECT($F$1&amp;dbP!$D$2&amp;":"&amp;dbP!$D$2),"&lt;="&amp;A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C$6,INDIRECT($F$1&amp;dbP!$D$2&amp;":"&amp;dbP!$D$2),"&lt;="&amp;A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C$6,INDIRECT($F$2&amp;SbstP!$D$2&amp;":"&amp;SbstP!$D$2),"&lt;="&amp;A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C$6,INDIRECT($F$2&amp;SbstP!$D$2&amp;":"&amp;SbstP!$D$2),"&lt;="&amp;A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182941.53009130439</v>
      </c>
      <c r="AD526" s="1">
        <f ca="1">SUMIFS(INDIRECT($F$1&amp;$F526&amp;":"&amp;$F526),INDIRECT($F$1&amp;dbP!$D$2&amp;":"&amp;dbP!$D$2),"&gt;="&amp;AD$6,INDIRECT($F$1&amp;dbP!$D$2&amp;":"&amp;dbP!$D$2),"&lt;="&amp;A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D$6,INDIRECT($F$1&amp;dbP!$D$2&amp;":"&amp;dbP!$D$2),"&lt;="&amp;A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D$6,INDIRECT($F$2&amp;SbstP!$D$2&amp;":"&amp;SbstP!$D$2),"&lt;="&amp;A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D$6,INDIRECT($F$2&amp;SbstP!$D$2&amp;":"&amp;SbstP!$D$2),"&lt;="&amp;A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50817.091692028989</v>
      </c>
      <c r="AE526" s="1">
        <f ca="1">SUMIFS(INDIRECT($F$1&amp;$F526&amp;":"&amp;$F526),INDIRECT($F$1&amp;dbP!$D$2&amp;":"&amp;dbP!$D$2),"&gt;="&amp;AE$6,INDIRECT($F$1&amp;dbP!$D$2&amp;":"&amp;dbP!$D$2),"&lt;="&amp;A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E$6,INDIRECT($F$1&amp;dbP!$D$2&amp;":"&amp;dbP!$D$2),"&lt;="&amp;A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E$6,INDIRECT($F$2&amp;SbstP!$D$2&amp;":"&amp;SbstP!$D$2),"&lt;="&amp;A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E$6,INDIRECT($F$2&amp;SbstP!$D$2&amp;":"&amp;SbstP!$D$2),"&lt;="&amp;A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F526" s="1">
        <f ca="1">SUMIFS(INDIRECT($F$1&amp;$F526&amp;":"&amp;$F526),INDIRECT($F$1&amp;dbP!$D$2&amp;":"&amp;dbP!$D$2),"&gt;="&amp;AF$6,INDIRECT($F$1&amp;dbP!$D$2&amp;":"&amp;dbP!$D$2),"&lt;="&amp;AF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F$6,INDIRECT($F$1&amp;dbP!$D$2&amp;":"&amp;dbP!$D$2),"&lt;="&amp;AF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F$6,INDIRECT($F$2&amp;SbstP!$D$2&amp;":"&amp;SbstP!$D$2),"&lt;="&amp;AF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F$6,INDIRECT($F$2&amp;SbstP!$D$2&amp;":"&amp;SbstP!$D$2),"&lt;="&amp;AF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121961.02006086959</v>
      </c>
      <c r="AG526" s="1">
        <f ca="1">SUMIFS(INDIRECT($F$1&amp;$F526&amp;":"&amp;$F526),INDIRECT($F$1&amp;dbP!$D$2&amp;":"&amp;dbP!$D$2),"&gt;="&amp;AG$6,INDIRECT($F$1&amp;dbP!$D$2&amp;":"&amp;dbP!$D$2),"&lt;="&amp;AG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G$6,INDIRECT($F$1&amp;dbP!$D$2&amp;":"&amp;dbP!$D$2),"&lt;="&amp;AG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G$6,INDIRECT($F$2&amp;SbstP!$D$2&amp;":"&amp;SbstP!$D$2),"&lt;="&amp;AG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G$6,INDIRECT($F$2&amp;SbstP!$D$2&amp;":"&amp;SbstP!$D$2),"&lt;="&amp;AG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H526" s="1">
        <f ca="1">SUMIFS(INDIRECT($F$1&amp;$F526&amp;":"&amp;$F526),INDIRECT($F$1&amp;dbP!$D$2&amp;":"&amp;dbP!$D$2),"&gt;="&amp;AH$6,INDIRECT($F$1&amp;dbP!$D$2&amp;":"&amp;dbP!$D$2),"&lt;="&amp;AH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H$6,INDIRECT($F$1&amp;dbP!$D$2&amp;":"&amp;dbP!$D$2),"&lt;="&amp;AH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H$6,INDIRECT($F$2&amp;SbstP!$D$2&amp;":"&amp;SbstP!$D$2),"&lt;="&amp;AH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H$6,INDIRECT($F$2&amp;SbstP!$D$2&amp;":"&amp;SbstP!$D$2),"&lt;="&amp;AH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I526" s="1">
        <f ca="1">SUMIFS(INDIRECT($F$1&amp;$F526&amp;":"&amp;$F526),INDIRECT($F$1&amp;dbP!$D$2&amp;":"&amp;dbP!$D$2),"&gt;="&amp;AI$6,INDIRECT($F$1&amp;dbP!$D$2&amp;":"&amp;dbP!$D$2),"&lt;="&amp;AI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I$6,INDIRECT($F$1&amp;dbP!$D$2&amp;":"&amp;dbP!$D$2),"&lt;="&amp;AI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I$6,INDIRECT($F$2&amp;SbstP!$D$2&amp;":"&amp;SbstP!$D$2),"&lt;="&amp;AI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I$6,INDIRECT($F$2&amp;SbstP!$D$2&amp;":"&amp;SbstP!$D$2),"&lt;="&amp;AI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228676.91261413047</v>
      </c>
      <c r="AJ526" s="1">
        <f ca="1">SUMIFS(INDIRECT($F$1&amp;$F526&amp;":"&amp;$F526),INDIRECT($F$1&amp;dbP!$D$2&amp;":"&amp;dbP!$D$2),"&gt;="&amp;AJ$6,INDIRECT($F$1&amp;dbP!$D$2&amp;":"&amp;dbP!$D$2),"&lt;="&amp;AJ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J$6,INDIRECT($F$1&amp;dbP!$D$2&amp;":"&amp;dbP!$D$2),"&lt;="&amp;AJ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J$6,INDIRECT($F$2&amp;SbstP!$D$2&amp;":"&amp;SbstP!$D$2),"&lt;="&amp;AJ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J$6,INDIRECT($F$2&amp;SbstP!$D$2&amp;":"&amp;SbstP!$D$2),"&lt;="&amp;AJ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71143.928368840585</v>
      </c>
      <c r="AK526" s="1">
        <f ca="1">SUMIFS(INDIRECT($F$1&amp;$F526&amp;":"&amp;$F526),INDIRECT($F$1&amp;dbP!$D$2&amp;":"&amp;dbP!$D$2),"&gt;="&amp;AK$6,INDIRECT($F$1&amp;dbP!$D$2&amp;":"&amp;dbP!$D$2),"&lt;="&amp;AK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K$6,INDIRECT($F$1&amp;dbP!$D$2&amp;":"&amp;dbP!$D$2),"&lt;="&amp;AK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K$6,INDIRECT($F$2&amp;SbstP!$D$2&amp;":"&amp;SbstP!$D$2),"&lt;="&amp;AK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K$6,INDIRECT($F$2&amp;SbstP!$D$2&amp;":"&amp;SbstP!$D$2),"&lt;="&amp;AK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L526" s="1">
        <f ca="1">SUMIFS(INDIRECT($F$1&amp;$F526&amp;":"&amp;$F526),INDIRECT($F$1&amp;dbP!$D$2&amp;":"&amp;dbP!$D$2),"&gt;="&amp;AL$6,INDIRECT($F$1&amp;dbP!$D$2&amp;":"&amp;dbP!$D$2),"&lt;="&amp;AL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L$6,INDIRECT($F$1&amp;dbP!$D$2&amp;":"&amp;dbP!$D$2),"&lt;="&amp;AL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L$6,INDIRECT($F$2&amp;SbstP!$D$2&amp;":"&amp;SbstP!$D$2),"&lt;="&amp;AL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L$6,INDIRECT($F$2&amp;SbstP!$D$2&amp;":"&amp;SbstP!$D$2),"&lt;="&amp;AL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M526" s="1">
        <f ca="1">SUMIFS(INDIRECT($F$1&amp;$F526&amp;":"&amp;$F526),INDIRECT($F$1&amp;dbP!$D$2&amp;":"&amp;dbP!$D$2),"&gt;="&amp;AM$6,INDIRECT($F$1&amp;dbP!$D$2&amp;":"&amp;dbP!$D$2),"&lt;="&amp;AM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M$6,INDIRECT($F$1&amp;dbP!$D$2&amp;":"&amp;dbP!$D$2),"&lt;="&amp;AM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M$6,INDIRECT($F$2&amp;SbstP!$D$2&amp;":"&amp;SbstP!$D$2),"&lt;="&amp;AM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M$6,INDIRECT($F$2&amp;SbstP!$D$2&amp;":"&amp;SbstP!$D$2),"&lt;="&amp;AM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N526" s="1">
        <f ca="1">SUMIFS(INDIRECT($F$1&amp;$F526&amp;":"&amp;$F526),INDIRECT($F$1&amp;dbP!$D$2&amp;":"&amp;dbP!$D$2),"&gt;="&amp;AN$6,INDIRECT($F$1&amp;dbP!$D$2&amp;":"&amp;dbP!$D$2),"&lt;="&amp;AN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N$6,INDIRECT($F$1&amp;dbP!$D$2&amp;":"&amp;dbP!$D$2),"&lt;="&amp;AN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N$6,INDIRECT($F$2&amp;SbstP!$D$2&amp;":"&amp;SbstP!$D$2),"&lt;="&amp;AN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N$6,INDIRECT($F$2&amp;SbstP!$D$2&amp;":"&amp;SbstP!$D$2),"&lt;="&amp;AN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O526" s="1">
        <f ca="1">SUMIFS(INDIRECT($F$1&amp;$F526&amp;":"&amp;$F526),INDIRECT($F$1&amp;dbP!$D$2&amp;":"&amp;dbP!$D$2),"&gt;="&amp;AO$6,INDIRECT($F$1&amp;dbP!$D$2&amp;":"&amp;dbP!$D$2),"&lt;="&amp;AO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O$6,INDIRECT($F$1&amp;dbP!$D$2&amp;":"&amp;dbP!$D$2),"&lt;="&amp;AO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O$6,INDIRECT($F$2&amp;SbstP!$D$2&amp;":"&amp;SbstP!$D$2),"&lt;="&amp;AO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O$6,INDIRECT($F$2&amp;SbstP!$D$2&amp;":"&amp;SbstP!$D$2),"&lt;="&amp;AO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P526" s="1">
        <f ca="1">SUMIFS(INDIRECT($F$1&amp;$F526&amp;":"&amp;$F526),INDIRECT($F$1&amp;dbP!$D$2&amp;":"&amp;dbP!$D$2),"&gt;="&amp;AP$6,INDIRECT($F$1&amp;dbP!$D$2&amp;":"&amp;dbP!$D$2),"&lt;="&amp;AP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P$6,INDIRECT($F$1&amp;dbP!$D$2&amp;":"&amp;dbP!$D$2),"&lt;="&amp;AP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P$6,INDIRECT($F$2&amp;SbstP!$D$2&amp;":"&amp;SbstP!$D$2),"&lt;="&amp;AP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P$6,INDIRECT($F$2&amp;SbstP!$D$2&amp;":"&amp;SbstP!$D$2),"&lt;="&amp;AP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Q526" s="1">
        <f ca="1">SUMIFS(INDIRECT($F$1&amp;$F526&amp;":"&amp;$F526),INDIRECT($F$1&amp;dbP!$D$2&amp;":"&amp;dbP!$D$2),"&gt;="&amp;AQ$6,INDIRECT($F$1&amp;dbP!$D$2&amp;":"&amp;dbP!$D$2),"&lt;="&amp;AQ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Q$6,INDIRECT($F$1&amp;dbP!$D$2&amp;":"&amp;dbP!$D$2),"&lt;="&amp;AQ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Q$6,INDIRECT($F$2&amp;SbstP!$D$2&amp;":"&amp;SbstP!$D$2),"&lt;="&amp;AQ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Q$6,INDIRECT($F$2&amp;SbstP!$D$2&amp;":"&amp;SbstP!$D$2),"&lt;="&amp;AQ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R526" s="1">
        <f ca="1">SUMIFS(INDIRECT($F$1&amp;$F526&amp;":"&amp;$F526),INDIRECT($F$1&amp;dbP!$D$2&amp;":"&amp;dbP!$D$2),"&gt;="&amp;AR$6,INDIRECT($F$1&amp;dbP!$D$2&amp;":"&amp;dbP!$D$2),"&lt;="&amp;AR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R$6,INDIRECT($F$1&amp;dbP!$D$2&amp;":"&amp;dbP!$D$2),"&lt;="&amp;AR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R$6,INDIRECT($F$2&amp;SbstP!$D$2&amp;":"&amp;SbstP!$D$2),"&lt;="&amp;AR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R$6,INDIRECT($F$2&amp;SbstP!$D$2&amp;":"&amp;SbstP!$D$2),"&lt;="&amp;AR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S526" s="1">
        <f ca="1">SUMIFS(INDIRECT($F$1&amp;$F526&amp;":"&amp;$F526),INDIRECT($F$1&amp;dbP!$D$2&amp;":"&amp;dbP!$D$2),"&gt;="&amp;AS$6,INDIRECT($F$1&amp;dbP!$D$2&amp;":"&amp;dbP!$D$2),"&lt;="&amp;AS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S$6,INDIRECT($F$1&amp;dbP!$D$2&amp;":"&amp;dbP!$D$2),"&lt;="&amp;AS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S$6,INDIRECT($F$2&amp;SbstP!$D$2&amp;":"&amp;SbstP!$D$2),"&lt;="&amp;AS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S$6,INDIRECT($F$2&amp;SbstP!$D$2&amp;":"&amp;SbstP!$D$2),"&lt;="&amp;AS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T526" s="1">
        <f ca="1">SUMIFS(INDIRECT($F$1&amp;$F526&amp;":"&amp;$F526),INDIRECT($F$1&amp;dbP!$D$2&amp;":"&amp;dbP!$D$2),"&gt;="&amp;AT$6,INDIRECT($F$1&amp;dbP!$D$2&amp;":"&amp;dbP!$D$2),"&lt;="&amp;AT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T$6,INDIRECT($F$1&amp;dbP!$D$2&amp;":"&amp;dbP!$D$2),"&lt;="&amp;AT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T$6,INDIRECT($F$2&amp;SbstP!$D$2&amp;":"&amp;SbstP!$D$2),"&lt;="&amp;AT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T$6,INDIRECT($F$2&amp;SbstP!$D$2&amp;":"&amp;SbstP!$D$2),"&lt;="&amp;AT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U526" s="1">
        <f ca="1">SUMIFS(INDIRECT($F$1&amp;$F526&amp;":"&amp;$F526),INDIRECT($F$1&amp;dbP!$D$2&amp;":"&amp;dbP!$D$2),"&gt;="&amp;AU$6,INDIRECT($F$1&amp;dbP!$D$2&amp;":"&amp;dbP!$D$2),"&lt;="&amp;AU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U$6,INDIRECT($F$1&amp;dbP!$D$2&amp;":"&amp;dbP!$D$2),"&lt;="&amp;AU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U$6,INDIRECT($F$2&amp;SbstP!$D$2&amp;":"&amp;SbstP!$D$2),"&lt;="&amp;AU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U$6,INDIRECT($F$2&amp;SbstP!$D$2&amp;":"&amp;SbstP!$D$2),"&lt;="&amp;AU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V526" s="1">
        <f ca="1">SUMIFS(INDIRECT($F$1&amp;$F526&amp;":"&amp;$F526),INDIRECT($F$1&amp;dbP!$D$2&amp;":"&amp;dbP!$D$2),"&gt;="&amp;AV$6,INDIRECT($F$1&amp;dbP!$D$2&amp;":"&amp;dbP!$D$2),"&lt;="&amp;A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V$6,INDIRECT($F$1&amp;dbP!$D$2&amp;":"&amp;dbP!$D$2),"&lt;="&amp;AV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V$6,INDIRECT($F$2&amp;SbstP!$D$2&amp;":"&amp;SbstP!$D$2),"&lt;="&amp;A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V$6,INDIRECT($F$2&amp;SbstP!$D$2&amp;":"&amp;SbstP!$D$2),"&lt;="&amp;AV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W526" s="1">
        <f ca="1">SUMIFS(INDIRECT($F$1&amp;$F526&amp;":"&amp;$F526),INDIRECT($F$1&amp;dbP!$D$2&amp;":"&amp;dbP!$D$2),"&gt;="&amp;AW$6,INDIRECT($F$1&amp;dbP!$D$2&amp;":"&amp;dbP!$D$2),"&lt;="&amp;A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W$6,INDIRECT($F$1&amp;dbP!$D$2&amp;":"&amp;dbP!$D$2),"&lt;="&amp;AW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W$6,INDIRECT($F$2&amp;SbstP!$D$2&amp;":"&amp;SbstP!$D$2),"&lt;="&amp;A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W$6,INDIRECT($F$2&amp;SbstP!$D$2&amp;":"&amp;SbstP!$D$2),"&lt;="&amp;AW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X526" s="1">
        <f ca="1">SUMIFS(INDIRECT($F$1&amp;$F526&amp;":"&amp;$F526),INDIRECT($F$1&amp;dbP!$D$2&amp;":"&amp;dbP!$D$2),"&gt;="&amp;AX$6,INDIRECT($F$1&amp;dbP!$D$2&amp;":"&amp;dbP!$D$2),"&lt;="&amp;A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X$6,INDIRECT($F$1&amp;dbP!$D$2&amp;":"&amp;dbP!$D$2),"&lt;="&amp;AX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X$6,INDIRECT($F$2&amp;SbstP!$D$2&amp;":"&amp;SbstP!$D$2),"&lt;="&amp;A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X$6,INDIRECT($F$2&amp;SbstP!$D$2&amp;":"&amp;SbstP!$D$2),"&lt;="&amp;AX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Y526" s="1">
        <f ca="1">SUMIFS(INDIRECT($F$1&amp;$F526&amp;":"&amp;$F526),INDIRECT($F$1&amp;dbP!$D$2&amp;":"&amp;dbP!$D$2),"&gt;="&amp;AY$6,INDIRECT($F$1&amp;dbP!$D$2&amp;":"&amp;dbP!$D$2),"&lt;="&amp;A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Y$6,INDIRECT($F$1&amp;dbP!$D$2&amp;":"&amp;dbP!$D$2),"&lt;="&amp;AY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Y$6,INDIRECT($F$2&amp;SbstP!$D$2&amp;":"&amp;SbstP!$D$2),"&lt;="&amp;A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Y$6,INDIRECT($F$2&amp;SbstP!$D$2&amp;":"&amp;SbstP!$D$2),"&lt;="&amp;AY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AZ526" s="1">
        <f ca="1">SUMIFS(INDIRECT($F$1&amp;$F526&amp;":"&amp;$F526),INDIRECT($F$1&amp;dbP!$D$2&amp;":"&amp;dbP!$D$2),"&gt;="&amp;AZ$6,INDIRECT($F$1&amp;dbP!$D$2&amp;":"&amp;dbP!$D$2),"&lt;="&amp;A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AZ$6,INDIRECT($F$1&amp;dbP!$D$2&amp;":"&amp;dbP!$D$2),"&lt;="&amp;AZ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AZ$6,INDIRECT($F$2&amp;SbstP!$D$2&amp;":"&amp;SbstP!$D$2),"&lt;="&amp;A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AZ$6,INDIRECT($F$2&amp;SbstP!$D$2&amp;":"&amp;SbstP!$D$2),"&lt;="&amp;AZ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A526" s="1">
        <f ca="1">SUMIFS(INDIRECT($F$1&amp;$F526&amp;":"&amp;$F526),INDIRECT($F$1&amp;dbP!$D$2&amp;":"&amp;dbP!$D$2),"&gt;="&amp;BA$6,INDIRECT($F$1&amp;dbP!$D$2&amp;":"&amp;dbP!$D$2),"&lt;="&amp;B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BA$6,INDIRECT($F$1&amp;dbP!$D$2&amp;":"&amp;dbP!$D$2),"&lt;="&amp;BA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A$6,INDIRECT($F$2&amp;SbstP!$D$2&amp;":"&amp;SbstP!$D$2),"&lt;="&amp;B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BA$6,INDIRECT($F$2&amp;SbstP!$D$2&amp;":"&amp;SbstP!$D$2),"&lt;="&amp;BA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B526" s="1">
        <f ca="1">SUMIFS(INDIRECT($F$1&amp;$F526&amp;":"&amp;$F526),INDIRECT($F$1&amp;dbP!$D$2&amp;":"&amp;dbP!$D$2),"&gt;="&amp;BB$6,INDIRECT($F$1&amp;dbP!$D$2&amp;":"&amp;dbP!$D$2),"&lt;="&amp;B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BB$6,INDIRECT($F$1&amp;dbP!$D$2&amp;":"&amp;dbP!$D$2),"&lt;="&amp;BB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B$6,INDIRECT($F$2&amp;SbstP!$D$2&amp;":"&amp;SbstP!$D$2),"&lt;="&amp;B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BB$6,INDIRECT($F$2&amp;SbstP!$D$2&amp;":"&amp;SbstP!$D$2),"&lt;="&amp;BB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C526" s="1">
        <f ca="1">SUMIFS(INDIRECT($F$1&amp;$F526&amp;":"&amp;$F526),INDIRECT($F$1&amp;dbP!$D$2&amp;":"&amp;dbP!$D$2),"&gt;="&amp;BC$6,INDIRECT($F$1&amp;dbP!$D$2&amp;":"&amp;dbP!$D$2),"&lt;="&amp;B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BC$6,INDIRECT($F$1&amp;dbP!$D$2&amp;":"&amp;dbP!$D$2),"&lt;="&amp;BC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C$6,INDIRECT($F$2&amp;SbstP!$D$2&amp;":"&amp;SbstP!$D$2),"&lt;="&amp;B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BC$6,INDIRECT($F$2&amp;SbstP!$D$2&amp;":"&amp;SbstP!$D$2),"&lt;="&amp;BC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D526" s="1">
        <f ca="1">SUMIFS(INDIRECT($F$1&amp;$F526&amp;":"&amp;$F526),INDIRECT($F$1&amp;dbP!$D$2&amp;":"&amp;dbP!$D$2),"&gt;="&amp;BD$6,INDIRECT($F$1&amp;dbP!$D$2&amp;":"&amp;dbP!$D$2),"&lt;="&amp;B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BD$6,INDIRECT($F$1&amp;dbP!$D$2&amp;":"&amp;dbP!$D$2),"&lt;="&amp;BD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D$6,INDIRECT($F$2&amp;SbstP!$D$2&amp;":"&amp;SbstP!$D$2),"&lt;="&amp;B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BD$6,INDIRECT($F$2&amp;SbstP!$D$2&amp;":"&amp;SbstP!$D$2),"&lt;="&amp;BD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  <c r="BE526" s="1">
        <f ca="1">SUMIFS(INDIRECT($F$1&amp;$F526&amp;":"&amp;$F526),INDIRECT($F$1&amp;dbP!$D$2&amp;":"&amp;dbP!$D$2),"&gt;="&amp;BE$6,INDIRECT($F$1&amp;dbP!$D$2&amp;":"&amp;dbP!$D$2),"&lt;="&amp;B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"&amp;$I526=$J526),"*",RIGHT($J526,LEN($J526)-4)),INDIRECT($F$1&amp;dbP!$AC$2&amp;":"&amp;dbP!$AC$2),RepP!$J$3)-
SUMIFS(INDIRECT($F$1&amp;$G526&amp;":"&amp;$G526),INDIRECT($F$1&amp;dbP!$D$2&amp;":"&amp;dbP!$D$2),"&gt;="&amp;BE$6,INDIRECT($F$1&amp;dbP!$D$2&amp;":"&amp;dbP!$D$2),"&lt;="&amp;BE$7,INDIRECT($F$1&amp;dbP!$O$2&amp;":"&amp;dbP!$O$2),$H526,INDIRECT($F$1&amp;dbP!$P$2&amp;":"&amp;dbP!$P$2),IF($I526=$J526,"*",$I526),INDIRECT($F$1&amp;dbP!$Q$2&amp;":"&amp;dbP!$Q$2),IF(OR($I526=$J526,"  "&amp;$I526=$J526),"*",RIGHT($J526,LEN($J526)-4)),INDIRECT($F$1&amp;dbP!$AC$2&amp;":"&amp;dbP!$AC$2),RepP!$J$3)+
SUMIFS(INDIRECT($F$2&amp;$F526&amp;":"&amp;$F526),INDIRECT($F$2&amp;SbstP!$D$2&amp;":"&amp;SbstP!$D$2),"&gt;="&amp;BE$6,INDIRECT($F$2&amp;SbstP!$D$2&amp;":"&amp;SbstP!$D$2),"&lt;="&amp;B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"&amp;$I526=$J526),"*",RIGHT($J526,LEN($J526)-4)),INDIRECT($F$2&amp;SbstP!$AC$2&amp;":"&amp;SbstP!$AC$2),RepP!$J$3)-
SUMIFS(INDIRECT($F$2&amp;$G526&amp;":"&amp;$G526),INDIRECT($F$2&amp;SbstP!$D$2&amp;":"&amp;SbstP!$D$2),"&gt;="&amp;BE$6,INDIRECT($F$2&amp;SbstP!$D$2&amp;":"&amp;SbstP!$D$2),"&lt;="&amp;BE$7,INDIRECT($F$2&amp;SbstP!$O$2&amp;":"&amp;SbstP!$O$2),$H526,INDIRECT($F$2&amp;SbstP!$P$2&amp;":"&amp;SbstP!$P$2),IF($I526=$J526,"*",$I526),INDIRECT($F$2&amp;SbstP!$Q$2&amp;":"&amp;SbstP!$Q$2),IF(OR($I526=$J526,"  "&amp;$I526=$J526),"*",RIGHT($J526,LEN($J526)-4)),INDIRECT($F$2&amp;SbstP!$AC$2&amp;":"&amp;SbstP!$AC$2),RepP!$J$3)</f>
        <v>0</v>
      </c>
    </row>
    <row r="527" spans="2:57" x14ac:dyDescent="0.3">
      <c r="B527" s="1">
        <f>MAX(B$505:B526)+1</f>
        <v>30</v>
      </c>
      <c r="D527" s="1">
        <f ca="1">INDIRECT($B$1&amp;Items!AB$2&amp;$B527)</f>
        <v>0</v>
      </c>
      <c r="F527" s="1" t="str">
        <f ca="1">INDIRECT($B$1&amp;Items!X$2&amp;$B527)</f>
        <v>AA</v>
      </c>
      <c r="G527" s="1" t="str">
        <f ca="1">INDIRECT($B$1&amp;Items!Y$2&amp;$B527)</f>
        <v>AB</v>
      </c>
      <c r="H527" s="13" t="str">
        <f ca="1">INDIRECT($B$1&amp;Items!U$2&amp;$B527)</f>
        <v>Себестоимость продаж</v>
      </c>
      <c r="I527" s="13" t="str">
        <f ca="1">IF(INDIRECT($B$1&amp;Items!V$2&amp;$B527)="",H527,INDIRECT($B$1&amp;Items!V$2&amp;$B527))</f>
        <v>Затраты этапа-2 бизнес-процесса</v>
      </c>
      <c r="J527" s="1" t="str">
        <f ca="1">IF(INDIRECT($B$1&amp;Items!W$2&amp;$B527)="",IF(H527&lt;&gt;I527,"  "&amp;I527,I527),"    "&amp;INDIRECT($B$1&amp;Items!W$2&amp;$B527))</f>
        <v xml:space="preserve">  Затраты этапа-2 бизнес-процесса</v>
      </c>
      <c r="S527" s="1">
        <f ca="1">SUM($U527:INDIRECT(ADDRESS(ROW(),SUMIFS($1:$1,$5:$5,MAX($5:$5)))))</f>
        <v>21295820.013127767</v>
      </c>
      <c r="V527" s="1">
        <f ca="1">SUMIFS(INDIRECT($F$1&amp;$F527&amp;":"&amp;$F527),INDIRECT($F$1&amp;dbP!$D$2&amp;":"&amp;dbP!$D$2),"&gt;="&amp;V$6,INDIRECT($F$1&amp;dbP!$D$2&amp;":"&amp;dbP!$D$2),"&lt;="&amp;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V$6,INDIRECT($F$1&amp;dbP!$D$2&amp;":"&amp;dbP!$D$2),"&lt;="&amp;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V$6,INDIRECT($F$2&amp;SbstP!$D$2&amp;":"&amp;SbstP!$D$2),"&lt;="&amp;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V$6,INDIRECT($F$2&amp;SbstP!$D$2&amp;":"&amp;SbstP!$D$2),"&lt;="&amp;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W527" s="1">
        <f ca="1">SUMIFS(INDIRECT($F$1&amp;$F527&amp;":"&amp;$F527),INDIRECT($F$1&amp;dbP!$D$2&amp;":"&amp;dbP!$D$2),"&gt;="&amp;W$6,INDIRECT($F$1&amp;dbP!$D$2&amp;":"&amp;dbP!$D$2),"&lt;="&amp;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W$6,INDIRECT($F$1&amp;dbP!$D$2&amp;":"&amp;dbP!$D$2),"&lt;="&amp;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W$6,INDIRECT($F$2&amp;SbstP!$D$2&amp;":"&amp;SbstP!$D$2),"&lt;="&amp;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W$6,INDIRECT($F$2&amp;SbstP!$D$2&amp;":"&amp;SbstP!$D$2),"&lt;="&amp;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X527" s="1">
        <f ca="1">SUMIFS(INDIRECT($F$1&amp;$F527&amp;":"&amp;$F527),INDIRECT($F$1&amp;dbP!$D$2&amp;":"&amp;dbP!$D$2),"&gt;="&amp;X$6,INDIRECT($F$1&amp;dbP!$D$2&amp;":"&amp;dbP!$D$2),"&lt;="&amp;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X$6,INDIRECT($F$1&amp;dbP!$D$2&amp;":"&amp;dbP!$D$2),"&lt;="&amp;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X$6,INDIRECT($F$2&amp;SbstP!$D$2&amp;":"&amp;SbstP!$D$2),"&lt;="&amp;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X$6,INDIRECT($F$2&amp;SbstP!$D$2&amp;":"&amp;SbstP!$D$2),"&lt;="&amp;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Y527" s="1">
        <f ca="1">SUMIFS(INDIRECT($F$1&amp;$F527&amp;":"&amp;$F527),INDIRECT($F$1&amp;dbP!$D$2&amp;":"&amp;dbP!$D$2),"&gt;="&amp;Y$6,INDIRECT($F$1&amp;dbP!$D$2&amp;":"&amp;dbP!$D$2),"&lt;="&amp;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Y$6,INDIRECT($F$1&amp;dbP!$D$2&amp;":"&amp;dbP!$D$2),"&lt;="&amp;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Y$6,INDIRECT($F$2&amp;SbstP!$D$2&amp;":"&amp;SbstP!$D$2),"&lt;="&amp;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Y$6,INDIRECT($F$2&amp;SbstP!$D$2&amp;":"&amp;SbstP!$D$2),"&lt;="&amp;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Z527" s="1">
        <f ca="1">SUMIFS(INDIRECT($F$1&amp;$F527&amp;":"&amp;$F527),INDIRECT($F$1&amp;dbP!$D$2&amp;":"&amp;dbP!$D$2),"&gt;="&amp;Z$6,INDIRECT($F$1&amp;dbP!$D$2&amp;":"&amp;dbP!$D$2),"&lt;="&amp;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Z$6,INDIRECT($F$1&amp;dbP!$D$2&amp;":"&amp;dbP!$D$2),"&lt;="&amp;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Z$6,INDIRECT($F$2&amp;SbstP!$D$2&amp;":"&amp;SbstP!$D$2),"&lt;="&amp;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Z$6,INDIRECT($F$2&amp;SbstP!$D$2&amp;":"&amp;SbstP!$D$2),"&lt;="&amp;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2658731.6317499997</v>
      </c>
      <c r="AA527" s="1">
        <f ca="1">SUMIFS(INDIRECT($F$1&amp;$F527&amp;":"&amp;$F527),INDIRECT($F$1&amp;dbP!$D$2&amp;":"&amp;dbP!$D$2),"&gt;="&amp;AA$6,INDIRECT($F$1&amp;dbP!$D$2&amp;":"&amp;dbP!$D$2),"&lt;="&amp;A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A$6,INDIRECT($F$1&amp;dbP!$D$2&amp;":"&amp;dbP!$D$2),"&lt;="&amp;A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A$6,INDIRECT($F$2&amp;SbstP!$D$2&amp;":"&amp;SbstP!$D$2),"&lt;="&amp;A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A$6,INDIRECT($F$2&amp;SbstP!$D$2&amp;":"&amp;SbstP!$D$2),"&lt;="&amp;A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5317463.2634999994</v>
      </c>
      <c r="AB527" s="1">
        <f ca="1">SUMIFS(INDIRECT($F$1&amp;$F527&amp;":"&amp;$F527),INDIRECT($F$1&amp;dbP!$D$2&amp;":"&amp;dbP!$D$2),"&gt;="&amp;AB$6,INDIRECT($F$1&amp;dbP!$D$2&amp;":"&amp;dbP!$D$2),"&lt;="&amp;A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B$6,INDIRECT($F$1&amp;dbP!$D$2&amp;":"&amp;dbP!$D$2),"&lt;="&amp;A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B$6,INDIRECT($F$2&amp;SbstP!$D$2&amp;":"&amp;SbstP!$D$2),"&lt;="&amp;A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B$6,INDIRECT($F$2&amp;SbstP!$D$2&amp;":"&amp;SbstP!$D$2),"&lt;="&amp;A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1631335.5044836802</v>
      </c>
      <c r="AC527" s="1">
        <f ca="1">SUMIFS(INDIRECT($F$1&amp;$F527&amp;":"&amp;$F527),INDIRECT($F$1&amp;dbP!$D$2&amp;":"&amp;dbP!$D$2),"&gt;="&amp;AC$6,INDIRECT($F$1&amp;dbP!$D$2&amp;":"&amp;dbP!$D$2),"&lt;="&amp;A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C$6,INDIRECT($F$1&amp;dbP!$D$2&amp;":"&amp;dbP!$D$2),"&lt;="&amp;A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C$6,INDIRECT($F$2&amp;SbstP!$D$2&amp;":"&amp;SbstP!$D$2),"&lt;="&amp;A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C$6,INDIRECT($F$2&amp;SbstP!$D$2&amp;":"&amp;SbstP!$D$2),"&lt;="&amp;A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2295824.471841787</v>
      </c>
      <c r="AD527" s="1">
        <f ca="1">SUMIFS(INDIRECT($F$1&amp;$F527&amp;":"&amp;$F527),INDIRECT($F$1&amp;dbP!$D$2&amp;":"&amp;dbP!$D$2),"&gt;="&amp;AD$6,INDIRECT($F$1&amp;dbP!$D$2&amp;":"&amp;dbP!$D$2),"&lt;="&amp;A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D$6,INDIRECT($F$1&amp;dbP!$D$2&amp;":"&amp;dbP!$D$2),"&lt;="&amp;A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D$6,INDIRECT($F$2&amp;SbstP!$D$2&amp;":"&amp;SbstP!$D$2),"&lt;="&amp;A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D$6,INDIRECT($F$2&amp;SbstP!$D$2&amp;":"&amp;SbstP!$D$2),"&lt;="&amp;A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914816.56388003845</v>
      </c>
      <c r="AE527" s="1">
        <f ca="1">SUMIFS(INDIRECT($F$1&amp;$F527&amp;":"&amp;$F527),INDIRECT($F$1&amp;dbP!$D$2&amp;":"&amp;dbP!$D$2),"&gt;="&amp;AE$6,INDIRECT($F$1&amp;dbP!$D$2&amp;":"&amp;dbP!$D$2),"&lt;="&amp;A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E$6,INDIRECT($F$1&amp;dbP!$D$2&amp;":"&amp;dbP!$D$2),"&lt;="&amp;A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E$6,INDIRECT($F$2&amp;SbstP!$D$2&amp;":"&amp;SbstP!$D$2),"&lt;="&amp;A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E$6,INDIRECT($F$2&amp;SbstP!$D$2&amp;":"&amp;SbstP!$D$2),"&lt;="&amp;A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699143.78763586283</v>
      </c>
      <c r="AF527" s="1">
        <f ca="1">SUMIFS(INDIRECT($F$1&amp;$F527&amp;":"&amp;$F527),INDIRECT($F$1&amp;dbP!$D$2&amp;":"&amp;dbP!$D$2),"&gt;="&amp;AF$6,INDIRECT($F$1&amp;dbP!$D$2&amp;":"&amp;dbP!$D$2),"&lt;="&amp;AF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F$6,INDIRECT($F$1&amp;dbP!$D$2&amp;":"&amp;dbP!$D$2),"&lt;="&amp;AF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F$6,INDIRECT($F$2&amp;SbstP!$D$2&amp;":"&amp;SbstP!$D$2),"&lt;="&amp;AF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F$6,INDIRECT($F$2&amp;SbstP!$D$2&amp;":"&amp;SbstP!$D$2),"&lt;="&amp;AF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1530549.6478945243</v>
      </c>
      <c r="AG527" s="1">
        <f ca="1">SUMIFS(INDIRECT($F$1&amp;$F527&amp;":"&amp;$F527),INDIRECT($F$1&amp;dbP!$D$2&amp;":"&amp;dbP!$D$2),"&gt;="&amp;AG$6,INDIRECT($F$1&amp;dbP!$D$2&amp;":"&amp;dbP!$D$2),"&lt;="&amp;AG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G$6,INDIRECT($F$1&amp;dbP!$D$2&amp;":"&amp;dbP!$D$2),"&lt;="&amp;AG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G$6,INDIRECT($F$2&amp;SbstP!$D$2&amp;":"&amp;SbstP!$D$2),"&lt;="&amp;AG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G$6,INDIRECT($F$2&amp;SbstP!$D$2&amp;":"&amp;SbstP!$D$2),"&lt;="&amp;AG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1631335.5044836802</v>
      </c>
      <c r="AH527" s="1">
        <f ca="1">SUMIFS(INDIRECT($F$1&amp;$F527&amp;":"&amp;$F527),INDIRECT($F$1&amp;dbP!$D$2&amp;":"&amp;dbP!$D$2),"&gt;="&amp;AH$6,INDIRECT($F$1&amp;dbP!$D$2&amp;":"&amp;dbP!$D$2),"&lt;="&amp;AH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H$6,INDIRECT($F$1&amp;dbP!$D$2&amp;":"&amp;dbP!$D$2),"&lt;="&amp;AH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H$6,INDIRECT($F$2&amp;SbstP!$D$2&amp;":"&amp;SbstP!$D$2),"&lt;="&amp;AH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H$6,INDIRECT($F$2&amp;SbstP!$D$2&amp;":"&amp;SbstP!$D$2),"&lt;="&amp;AH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466095.85842390876</v>
      </c>
      <c r="AI527" s="1">
        <f ca="1">SUMIFS(INDIRECT($F$1&amp;$F527&amp;":"&amp;$F527),INDIRECT($F$1&amp;dbP!$D$2&amp;":"&amp;dbP!$D$2),"&gt;="&amp;AI$6,INDIRECT($F$1&amp;dbP!$D$2&amp;":"&amp;dbP!$D$2),"&lt;="&amp;AI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I$6,INDIRECT($F$1&amp;dbP!$D$2&amp;":"&amp;dbP!$D$2),"&lt;="&amp;AI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I$6,INDIRECT($F$2&amp;SbstP!$D$2&amp;":"&amp;SbstP!$D$2),"&lt;="&amp;AI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I$6,INDIRECT($F$2&amp;SbstP!$D$2&amp;":"&amp;SbstP!$D$2),"&lt;="&amp;AI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2869780.5898022335</v>
      </c>
      <c r="AJ527" s="1">
        <f ca="1">SUMIFS(INDIRECT($F$1&amp;$F527&amp;":"&amp;$F527),INDIRECT($F$1&amp;dbP!$D$2&amp;":"&amp;dbP!$D$2),"&gt;="&amp;AJ$6,INDIRECT($F$1&amp;dbP!$D$2&amp;":"&amp;dbP!$D$2),"&lt;="&amp;AJ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J$6,INDIRECT($F$1&amp;dbP!$D$2&amp;":"&amp;dbP!$D$2),"&lt;="&amp;AJ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J$6,INDIRECT($F$2&amp;SbstP!$D$2&amp;":"&amp;SbstP!$D$2),"&lt;="&amp;AJ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J$6,INDIRECT($F$2&amp;SbstP!$D$2&amp;":"&amp;SbstP!$D$2),"&lt;="&amp;AJ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1280743.1894320536</v>
      </c>
      <c r="AK527" s="1">
        <f ca="1">SUMIFS(INDIRECT($F$1&amp;$F527&amp;":"&amp;$F527),INDIRECT($F$1&amp;dbP!$D$2&amp;":"&amp;dbP!$D$2),"&gt;="&amp;AK$6,INDIRECT($F$1&amp;dbP!$D$2&amp;":"&amp;dbP!$D$2),"&lt;="&amp;AK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K$6,INDIRECT($F$1&amp;dbP!$D$2&amp;":"&amp;dbP!$D$2),"&lt;="&amp;AK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K$6,INDIRECT($F$2&amp;SbstP!$D$2&amp;":"&amp;SbstP!$D$2),"&lt;="&amp;AK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K$6,INDIRECT($F$2&amp;SbstP!$D$2&amp;":"&amp;SbstP!$D$2),"&lt;="&amp;AK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L527" s="1">
        <f ca="1">SUMIFS(INDIRECT($F$1&amp;$F527&amp;":"&amp;$F527),INDIRECT($F$1&amp;dbP!$D$2&amp;":"&amp;dbP!$D$2),"&gt;="&amp;AL$6,INDIRECT($F$1&amp;dbP!$D$2&amp;":"&amp;dbP!$D$2),"&lt;="&amp;AL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L$6,INDIRECT($F$1&amp;dbP!$D$2&amp;":"&amp;dbP!$D$2),"&lt;="&amp;AL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L$6,INDIRECT($F$2&amp;SbstP!$D$2&amp;":"&amp;SbstP!$D$2),"&lt;="&amp;AL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L$6,INDIRECT($F$2&amp;SbstP!$D$2&amp;":"&amp;SbstP!$D$2),"&lt;="&amp;AL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M527" s="1">
        <f ca="1">SUMIFS(INDIRECT($F$1&amp;$F527&amp;":"&amp;$F527),INDIRECT($F$1&amp;dbP!$D$2&amp;":"&amp;dbP!$D$2),"&gt;="&amp;AM$6,INDIRECT($F$1&amp;dbP!$D$2&amp;":"&amp;dbP!$D$2),"&lt;="&amp;AM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M$6,INDIRECT($F$1&amp;dbP!$D$2&amp;":"&amp;dbP!$D$2),"&lt;="&amp;AM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M$6,INDIRECT($F$2&amp;SbstP!$D$2&amp;":"&amp;SbstP!$D$2),"&lt;="&amp;AM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M$6,INDIRECT($F$2&amp;SbstP!$D$2&amp;":"&amp;SbstP!$D$2),"&lt;="&amp;AM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N527" s="1">
        <f ca="1">SUMIFS(INDIRECT($F$1&amp;$F527&amp;":"&amp;$F527),INDIRECT($F$1&amp;dbP!$D$2&amp;":"&amp;dbP!$D$2),"&gt;="&amp;AN$6,INDIRECT($F$1&amp;dbP!$D$2&amp;":"&amp;dbP!$D$2),"&lt;="&amp;AN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N$6,INDIRECT($F$1&amp;dbP!$D$2&amp;":"&amp;dbP!$D$2),"&lt;="&amp;AN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N$6,INDIRECT($F$2&amp;SbstP!$D$2&amp;":"&amp;SbstP!$D$2),"&lt;="&amp;AN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N$6,INDIRECT($F$2&amp;SbstP!$D$2&amp;":"&amp;SbstP!$D$2),"&lt;="&amp;AN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O527" s="1">
        <f ca="1">SUMIFS(INDIRECT($F$1&amp;$F527&amp;":"&amp;$F527),INDIRECT($F$1&amp;dbP!$D$2&amp;":"&amp;dbP!$D$2),"&gt;="&amp;AO$6,INDIRECT($F$1&amp;dbP!$D$2&amp;":"&amp;dbP!$D$2),"&lt;="&amp;AO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O$6,INDIRECT($F$1&amp;dbP!$D$2&amp;":"&amp;dbP!$D$2),"&lt;="&amp;AO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O$6,INDIRECT($F$2&amp;SbstP!$D$2&amp;":"&amp;SbstP!$D$2),"&lt;="&amp;AO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O$6,INDIRECT($F$2&amp;SbstP!$D$2&amp;":"&amp;SbstP!$D$2),"&lt;="&amp;AO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P527" s="1">
        <f ca="1">SUMIFS(INDIRECT($F$1&amp;$F527&amp;":"&amp;$F527),INDIRECT($F$1&amp;dbP!$D$2&amp;":"&amp;dbP!$D$2),"&gt;="&amp;AP$6,INDIRECT($F$1&amp;dbP!$D$2&amp;":"&amp;dbP!$D$2),"&lt;="&amp;AP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P$6,INDIRECT($F$1&amp;dbP!$D$2&amp;":"&amp;dbP!$D$2),"&lt;="&amp;AP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P$6,INDIRECT($F$2&amp;SbstP!$D$2&amp;":"&amp;SbstP!$D$2),"&lt;="&amp;AP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P$6,INDIRECT($F$2&amp;SbstP!$D$2&amp;":"&amp;SbstP!$D$2),"&lt;="&amp;AP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Q527" s="1">
        <f ca="1">SUMIFS(INDIRECT($F$1&amp;$F527&amp;":"&amp;$F527),INDIRECT($F$1&amp;dbP!$D$2&amp;":"&amp;dbP!$D$2),"&gt;="&amp;AQ$6,INDIRECT($F$1&amp;dbP!$D$2&amp;":"&amp;dbP!$D$2),"&lt;="&amp;AQ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Q$6,INDIRECT($F$1&amp;dbP!$D$2&amp;":"&amp;dbP!$D$2),"&lt;="&amp;AQ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Q$6,INDIRECT($F$2&amp;SbstP!$D$2&amp;":"&amp;SbstP!$D$2),"&lt;="&amp;AQ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Q$6,INDIRECT($F$2&amp;SbstP!$D$2&amp;":"&amp;SbstP!$D$2),"&lt;="&amp;AQ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R527" s="1">
        <f ca="1">SUMIFS(INDIRECT($F$1&amp;$F527&amp;":"&amp;$F527),INDIRECT($F$1&amp;dbP!$D$2&amp;":"&amp;dbP!$D$2),"&gt;="&amp;AR$6,INDIRECT($F$1&amp;dbP!$D$2&amp;":"&amp;dbP!$D$2),"&lt;="&amp;AR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R$6,INDIRECT($F$1&amp;dbP!$D$2&amp;":"&amp;dbP!$D$2),"&lt;="&amp;AR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R$6,INDIRECT($F$2&amp;SbstP!$D$2&amp;":"&amp;SbstP!$D$2),"&lt;="&amp;AR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R$6,INDIRECT($F$2&amp;SbstP!$D$2&amp;":"&amp;SbstP!$D$2),"&lt;="&amp;AR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S527" s="1">
        <f ca="1">SUMIFS(INDIRECT($F$1&amp;$F527&amp;":"&amp;$F527),INDIRECT($F$1&amp;dbP!$D$2&amp;":"&amp;dbP!$D$2),"&gt;="&amp;AS$6,INDIRECT($F$1&amp;dbP!$D$2&amp;":"&amp;dbP!$D$2),"&lt;="&amp;AS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S$6,INDIRECT($F$1&amp;dbP!$D$2&amp;":"&amp;dbP!$D$2),"&lt;="&amp;AS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S$6,INDIRECT($F$2&amp;SbstP!$D$2&amp;":"&amp;SbstP!$D$2),"&lt;="&amp;AS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S$6,INDIRECT($F$2&amp;SbstP!$D$2&amp;":"&amp;SbstP!$D$2),"&lt;="&amp;AS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T527" s="1">
        <f ca="1">SUMIFS(INDIRECT($F$1&amp;$F527&amp;":"&amp;$F527),INDIRECT($F$1&amp;dbP!$D$2&amp;":"&amp;dbP!$D$2),"&gt;="&amp;AT$6,INDIRECT($F$1&amp;dbP!$D$2&amp;":"&amp;dbP!$D$2),"&lt;="&amp;AT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T$6,INDIRECT($F$1&amp;dbP!$D$2&amp;":"&amp;dbP!$D$2),"&lt;="&amp;AT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T$6,INDIRECT($F$2&amp;SbstP!$D$2&amp;":"&amp;SbstP!$D$2),"&lt;="&amp;AT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T$6,INDIRECT($F$2&amp;SbstP!$D$2&amp;":"&amp;SbstP!$D$2),"&lt;="&amp;AT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U527" s="1">
        <f ca="1">SUMIFS(INDIRECT($F$1&amp;$F527&amp;":"&amp;$F527),INDIRECT($F$1&amp;dbP!$D$2&amp;":"&amp;dbP!$D$2),"&gt;="&amp;AU$6,INDIRECT($F$1&amp;dbP!$D$2&amp;":"&amp;dbP!$D$2),"&lt;="&amp;AU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U$6,INDIRECT($F$1&amp;dbP!$D$2&amp;":"&amp;dbP!$D$2),"&lt;="&amp;AU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U$6,INDIRECT($F$2&amp;SbstP!$D$2&amp;":"&amp;SbstP!$D$2),"&lt;="&amp;AU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U$6,INDIRECT($F$2&amp;SbstP!$D$2&amp;":"&amp;SbstP!$D$2),"&lt;="&amp;AU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V527" s="1">
        <f ca="1">SUMIFS(INDIRECT($F$1&amp;$F527&amp;":"&amp;$F527),INDIRECT($F$1&amp;dbP!$D$2&amp;":"&amp;dbP!$D$2),"&gt;="&amp;AV$6,INDIRECT($F$1&amp;dbP!$D$2&amp;":"&amp;dbP!$D$2),"&lt;="&amp;A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V$6,INDIRECT($F$1&amp;dbP!$D$2&amp;":"&amp;dbP!$D$2),"&lt;="&amp;AV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V$6,INDIRECT($F$2&amp;SbstP!$D$2&amp;":"&amp;SbstP!$D$2),"&lt;="&amp;A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V$6,INDIRECT($F$2&amp;SbstP!$D$2&amp;":"&amp;SbstP!$D$2),"&lt;="&amp;AV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W527" s="1">
        <f ca="1">SUMIFS(INDIRECT($F$1&amp;$F527&amp;":"&amp;$F527),INDIRECT($F$1&amp;dbP!$D$2&amp;":"&amp;dbP!$D$2),"&gt;="&amp;AW$6,INDIRECT($F$1&amp;dbP!$D$2&amp;":"&amp;dbP!$D$2),"&lt;="&amp;A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W$6,INDIRECT($F$1&amp;dbP!$D$2&amp;":"&amp;dbP!$D$2),"&lt;="&amp;AW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W$6,INDIRECT($F$2&amp;SbstP!$D$2&amp;":"&amp;SbstP!$D$2),"&lt;="&amp;A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W$6,INDIRECT($F$2&amp;SbstP!$D$2&amp;":"&amp;SbstP!$D$2),"&lt;="&amp;AW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X527" s="1">
        <f ca="1">SUMIFS(INDIRECT($F$1&amp;$F527&amp;":"&amp;$F527),INDIRECT($F$1&amp;dbP!$D$2&amp;":"&amp;dbP!$D$2),"&gt;="&amp;AX$6,INDIRECT($F$1&amp;dbP!$D$2&amp;":"&amp;dbP!$D$2),"&lt;="&amp;A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X$6,INDIRECT($F$1&amp;dbP!$D$2&amp;":"&amp;dbP!$D$2),"&lt;="&amp;AX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X$6,INDIRECT($F$2&amp;SbstP!$D$2&amp;":"&amp;SbstP!$D$2),"&lt;="&amp;A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X$6,INDIRECT($F$2&amp;SbstP!$D$2&amp;":"&amp;SbstP!$D$2),"&lt;="&amp;AX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Y527" s="1">
        <f ca="1">SUMIFS(INDIRECT($F$1&amp;$F527&amp;":"&amp;$F527),INDIRECT($F$1&amp;dbP!$D$2&amp;":"&amp;dbP!$D$2),"&gt;="&amp;AY$6,INDIRECT($F$1&amp;dbP!$D$2&amp;":"&amp;dbP!$D$2),"&lt;="&amp;A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Y$6,INDIRECT($F$1&amp;dbP!$D$2&amp;":"&amp;dbP!$D$2),"&lt;="&amp;AY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Y$6,INDIRECT($F$2&amp;SbstP!$D$2&amp;":"&amp;SbstP!$D$2),"&lt;="&amp;A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Y$6,INDIRECT($F$2&amp;SbstP!$D$2&amp;":"&amp;SbstP!$D$2),"&lt;="&amp;AY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AZ527" s="1">
        <f ca="1">SUMIFS(INDIRECT($F$1&amp;$F527&amp;":"&amp;$F527),INDIRECT($F$1&amp;dbP!$D$2&amp;":"&amp;dbP!$D$2),"&gt;="&amp;AZ$6,INDIRECT($F$1&amp;dbP!$D$2&amp;":"&amp;dbP!$D$2),"&lt;="&amp;A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AZ$6,INDIRECT($F$1&amp;dbP!$D$2&amp;":"&amp;dbP!$D$2),"&lt;="&amp;AZ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AZ$6,INDIRECT($F$2&amp;SbstP!$D$2&amp;":"&amp;SbstP!$D$2),"&lt;="&amp;A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AZ$6,INDIRECT($F$2&amp;SbstP!$D$2&amp;":"&amp;SbstP!$D$2),"&lt;="&amp;AZ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A527" s="1">
        <f ca="1">SUMIFS(INDIRECT($F$1&amp;$F527&amp;":"&amp;$F527),INDIRECT($F$1&amp;dbP!$D$2&amp;":"&amp;dbP!$D$2),"&gt;="&amp;BA$6,INDIRECT($F$1&amp;dbP!$D$2&amp;":"&amp;dbP!$D$2),"&lt;="&amp;B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BA$6,INDIRECT($F$1&amp;dbP!$D$2&amp;":"&amp;dbP!$D$2),"&lt;="&amp;BA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A$6,INDIRECT($F$2&amp;SbstP!$D$2&amp;":"&amp;SbstP!$D$2),"&lt;="&amp;B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BA$6,INDIRECT($F$2&amp;SbstP!$D$2&amp;":"&amp;SbstP!$D$2),"&lt;="&amp;BA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B527" s="1">
        <f ca="1">SUMIFS(INDIRECT($F$1&amp;$F527&amp;":"&amp;$F527),INDIRECT($F$1&amp;dbP!$D$2&amp;":"&amp;dbP!$D$2),"&gt;="&amp;BB$6,INDIRECT($F$1&amp;dbP!$D$2&amp;":"&amp;dbP!$D$2),"&lt;="&amp;B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BB$6,INDIRECT($F$1&amp;dbP!$D$2&amp;":"&amp;dbP!$D$2),"&lt;="&amp;BB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B$6,INDIRECT($F$2&amp;SbstP!$D$2&amp;":"&amp;SbstP!$D$2),"&lt;="&amp;B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BB$6,INDIRECT($F$2&amp;SbstP!$D$2&amp;":"&amp;SbstP!$D$2),"&lt;="&amp;BB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C527" s="1">
        <f ca="1">SUMIFS(INDIRECT($F$1&amp;$F527&amp;":"&amp;$F527),INDIRECT($F$1&amp;dbP!$D$2&amp;":"&amp;dbP!$D$2),"&gt;="&amp;BC$6,INDIRECT($F$1&amp;dbP!$D$2&amp;":"&amp;dbP!$D$2),"&lt;="&amp;B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BC$6,INDIRECT($F$1&amp;dbP!$D$2&amp;":"&amp;dbP!$D$2),"&lt;="&amp;BC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C$6,INDIRECT($F$2&amp;SbstP!$D$2&amp;":"&amp;SbstP!$D$2),"&lt;="&amp;B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BC$6,INDIRECT($F$2&amp;SbstP!$D$2&amp;":"&amp;SbstP!$D$2),"&lt;="&amp;BC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D527" s="1">
        <f ca="1">SUMIFS(INDIRECT($F$1&amp;$F527&amp;":"&amp;$F527),INDIRECT($F$1&amp;dbP!$D$2&amp;":"&amp;dbP!$D$2),"&gt;="&amp;BD$6,INDIRECT($F$1&amp;dbP!$D$2&amp;":"&amp;dbP!$D$2),"&lt;="&amp;B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BD$6,INDIRECT($F$1&amp;dbP!$D$2&amp;":"&amp;dbP!$D$2),"&lt;="&amp;BD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D$6,INDIRECT($F$2&amp;SbstP!$D$2&amp;":"&amp;SbstP!$D$2),"&lt;="&amp;B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BD$6,INDIRECT($F$2&amp;SbstP!$D$2&amp;":"&amp;SbstP!$D$2),"&lt;="&amp;BD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  <c r="BE527" s="1">
        <f ca="1">SUMIFS(INDIRECT($F$1&amp;$F527&amp;":"&amp;$F527),INDIRECT($F$1&amp;dbP!$D$2&amp;":"&amp;dbP!$D$2),"&gt;="&amp;BE$6,INDIRECT($F$1&amp;dbP!$D$2&amp;":"&amp;dbP!$D$2),"&lt;="&amp;B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"&amp;$I527=$J527),"*",RIGHT($J527,LEN($J527)-4)),INDIRECT($F$1&amp;dbP!$AC$2&amp;":"&amp;dbP!$AC$2),RepP!$J$3)-
SUMIFS(INDIRECT($F$1&amp;$G527&amp;":"&amp;$G527),INDIRECT($F$1&amp;dbP!$D$2&amp;":"&amp;dbP!$D$2),"&gt;="&amp;BE$6,INDIRECT($F$1&amp;dbP!$D$2&amp;":"&amp;dbP!$D$2),"&lt;="&amp;BE$7,INDIRECT($F$1&amp;dbP!$O$2&amp;":"&amp;dbP!$O$2),$H527,INDIRECT($F$1&amp;dbP!$P$2&amp;":"&amp;dbP!$P$2),IF($I527=$J527,"*",$I527),INDIRECT($F$1&amp;dbP!$Q$2&amp;":"&amp;dbP!$Q$2),IF(OR($I527=$J527,"  "&amp;$I527=$J527),"*",RIGHT($J527,LEN($J527)-4)),INDIRECT($F$1&amp;dbP!$AC$2&amp;":"&amp;dbP!$AC$2),RepP!$J$3)+
SUMIFS(INDIRECT($F$2&amp;$F527&amp;":"&amp;$F527),INDIRECT($F$2&amp;SbstP!$D$2&amp;":"&amp;SbstP!$D$2),"&gt;="&amp;BE$6,INDIRECT($F$2&amp;SbstP!$D$2&amp;":"&amp;SbstP!$D$2),"&lt;="&amp;B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"&amp;$I527=$J527),"*",RIGHT($J527,LEN($J527)-4)),INDIRECT($F$2&amp;SbstP!$AC$2&amp;":"&amp;SbstP!$AC$2),RepP!$J$3)-
SUMIFS(INDIRECT($F$2&amp;$G527&amp;":"&amp;$G527),INDIRECT($F$2&amp;SbstP!$D$2&amp;":"&amp;SbstP!$D$2),"&gt;="&amp;BE$6,INDIRECT($F$2&amp;SbstP!$D$2&amp;":"&amp;SbstP!$D$2),"&lt;="&amp;BE$7,INDIRECT($F$2&amp;SbstP!$O$2&amp;":"&amp;SbstP!$O$2),$H527,INDIRECT($F$2&amp;SbstP!$P$2&amp;":"&amp;SbstP!$P$2),IF($I527=$J527,"*",$I527),INDIRECT($F$2&amp;SbstP!$Q$2&amp;":"&amp;SbstP!$Q$2),IF(OR($I527=$J527,"  "&amp;$I527=$J527),"*",RIGHT($J527,LEN($J527)-4)),INDIRECT($F$2&amp;SbstP!$AC$2&amp;":"&amp;SbstP!$AC$2),RepP!$J$3)</f>
        <v>0</v>
      </c>
    </row>
    <row r="528" spans="2:57" x14ac:dyDescent="0.3">
      <c r="B528" s="1">
        <f>MAX(B$505:B527)+1</f>
        <v>31</v>
      </c>
      <c r="D528" s="1" t="str">
        <f ca="1">INDIRECT($B$1&amp;Items!AB$2&amp;$B528)</f>
        <v>PL(-)</v>
      </c>
      <c r="F528" s="1" t="str">
        <f ca="1">INDIRECT($B$1&amp;Items!X$2&amp;$B528)</f>
        <v>AA</v>
      </c>
      <c r="G528" s="1" t="str">
        <f ca="1">INDIRECT($B$1&amp;Items!Y$2&amp;$B528)</f>
        <v>AB</v>
      </c>
      <c r="H528" s="13" t="str">
        <f ca="1">INDIRECT($B$1&amp;Items!U$2&amp;$B528)</f>
        <v>Себестоимость продаж</v>
      </c>
      <c r="I528" s="13" t="str">
        <f ca="1">IF(INDIRECT($B$1&amp;Items!V$2&amp;$B528)="",H528,INDIRECT($B$1&amp;Items!V$2&amp;$B528))</f>
        <v>Затраты этапа-2 бизнес-процесса</v>
      </c>
      <c r="J528" s="1" t="str">
        <f ca="1">IF(INDIRECT($B$1&amp;Items!W$2&amp;$B528)="",IF(H528&lt;&gt;I528,"  "&amp;I528,I528),"    "&amp;INDIRECT($B$1&amp;Items!W$2&amp;$B528))</f>
        <v xml:space="preserve">    Производственные затраты-1</v>
      </c>
      <c r="S528" s="1">
        <f ca="1">SUM($U528:INDIRECT(ADDRESS(ROW(),SUMIFS($1:$1,$5:$5,MAX($5:$5)))))</f>
        <v>743656.71641791041</v>
      </c>
      <c r="V528" s="1">
        <f ca="1">SUMIFS(INDIRECT($F$1&amp;$F528&amp;":"&amp;$F528),INDIRECT($F$1&amp;dbP!$D$2&amp;":"&amp;dbP!$D$2),"&gt;="&amp;V$6,INDIRECT($F$1&amp;dbP!$D$2&amp;":"&amp;dbP!$D$2),"&lt;="&amp;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V$6,INDIRECT($F$1&amp;dbP!$D$2&amp;":"&amp;dbP!$D$2),"&lt;="&amp;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V$6,INDIRECT($F$2&amp;SbstP!$D$2&amp;":"&amp;SbstP!$D$2),"&lt;="&amp;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V$6,INDIRECT($F$2&amp;SbstP!$D$2&amp;":"&amp;SbstP!$D$2),"&lt;="&amp;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W528" s="1">
        <f ca="1">SUMIFS(INDIRECT($F$1&amp;$F528&amp;":"&amp;$F528),INDIRECT($F$1&amp;dbP!$D$2&amp;":"&amp;dbP!$D$2),"&gt;="&amp;W$6,INDIRECT($F$1&amp;dbP!$D$2&amp;":"&amp;dbP!$D$2),"&lt;="&amp;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W$6,INDIRECT($F$1&amp;dbP!$D$2&amp;":"&amp;dbP!$D$2),"&lt;="&amp;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W$6,INDIRECT($F$2&amp;SbstP!$D$2&amp;":"&amp;SbstP!$D$2),"&lt;="&amp;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W$6,INDIRECT($F$2&amp;SbstP!$D$2&amp;":"&amp;SbstP!$D$2),"&lt;="&amp;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X528" s="1">
        <f ca="1">SUMIFS(INDIRECT($F$1&amp;$F528&amp;":"&amp;$F528),INDIRECT($F$1&amp;dbP!$D$2&amp;":"&amp;dbP!$D$2),"&gt;="&amp;X$6,INDIRECT($F$1&amp;dbP!$D$2&amp;":"&amp;dbP!$D$2),"&lt;="&amp;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X$6,INDIRECT($F$1&amp;dbP!$D$2&amp;":"&amp;dbP!$D$2),"&lt;="&amp;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X$6,INDIRECT($F$2&amp;SbstP!$D$2&amp;":"&amp;SbstP!$D$2),"&lt;="&amp;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X$6,INDIRECT($F$2&amp;SbstP!$D$2&amp;":"&amp;SbstP!$D$2),"&lt;="&amp;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Y528" s="1">
        <f ca="1">SUMIFS(INDIRECT($F$1&amp;$F528&amp;":"&amp;$F528),INDIRECT($F$1&amp;dbP!$D$2&amp;":"&amp;dbP!$D$2),"&gt;="&amp;Y$6,INDIRECT($F$1&amp;dbP!$D$2&amp;":"&amp;dbP!$D$2),"&lt;="&amp;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Y$6,INDIRECT($F$1&amp;dbP!$D$2&amp;":"&amp;dbP!$D$2),"&lt;="&amp;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Y$6,INDIRECT($F$2&amp;SbstP!$D$2&amp;":"&amp;SbstP!$D$2),"&lt;="&amp;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Y$6,INDIRECT($F$2&amp;SbstP!$D$2&amp;":"&amp;SbstP!$D$2),"&lt;="&amp;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Z528" s="1">
        <f ca="1">SUMIFS(INDIRECT($F$1&amp;$F528&amp;":"&amp;$F528),INDIRECT($F$1&amp;dbP!$D$2&amp;":"&amp;dbP!$D$2),"&gt;="&amp;Z$6,INDIRECT($F$1&amp;dbP!$D$2&amp;":"&amp;dbP!$D$2),"&lt;="&amp;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Z$6,INDIRECT($F$1&amp;dbP!$D$2&amp;":"&amp;dbP!$D$2),"&lt;="&amp;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Z$6,INDIRECT($F$2&amp;SbstP!$D$2&amp;":"&amp;SbstP!$D$2),"&lt;="&amp;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Z$6,INDIRECT($F$2&amp;SbstP!$D$2&amp;":"&amp;SbstP!$D$2),"&lt;="&amp;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225000</v>
      </c>
      <c r="AA528" s="1">
        <f ca="1">SUMIFS(INDIRECT($F$1&amp;$F528&amp;":"&amp;$F528),INDIRECT($F$1&amp;dbP!$D$2&amp;":"&amp;dbP!$D$2),"&gt;="&amp;AA$6,INDIRECT($F$1&amp;dbP!$D$2&amp;":"&amp;dbP!$D$2),"&lt;="&amp;A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A$6,INDIRECT($F$1&amp;dbP!$D$2&amp;":"&amp;dbP!$D$2),"&lt;="&amp;A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A$6,INDIRECT($F$2&amp;SbstP!$D$2&amp;":"&amp;SbstP!$D$2),"&lt;="&amp;A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A$6,INDIRECT($F$2&amp;SbstP!$D$2&amp;":"&amp;SbstP!$D$2),"&lt;="&amp;A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450000</v>
      </c>
      <c r="AB528" s="1">
        <f ca="1">SUMIFS(INDIRECT($F$1&amp;$F528&amp;":"&amp;$F528),INDIRECT($F$1&amp;dbP!$D$2&amp;":"&amp;dbP!$D$2),"&gt;="&amp;AB$6,INDIRECT($F$1&amp;dbP!$D$2&amp;":"&amp;dbP!$D$2),"&lt;="&amp;A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B$6,INDIRECT($F$1&amp;dbP!$D$2&amp;":"&amp;dbP!$D$2),"&lt;="&amp;A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B$6,INDIRECT($F$2&amp;SbstP!$D$2&amp;":"&amp;SbstP!$D$2),"&lt;="&amp;A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B$6,INDIRECT($F$2&amp;SbstP!$D$2&amp;":"&amp;SbstP!$D$2),"&lt;="&amp;A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15671.641791044776</v>
      </c>
      <c r="AC528" s="1">
        <f ca="1">SUMIFS(INDIRECT($F$1&amp;$F528&amp;":"&amp;$F528),INDIRECT($F$1&amp;dbP!$D$2&amp;":"&amp;dbP!$D$2),"&gt;="&amp;AC$6,INDIRECT($F$1&amp;dbP!$D$2&amp;":"&amp;dbP!$D$2),"&lt;="&amp;A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C$6,INDIRECT($F$1&amp;dbP!$D$2&amp;":"&amp;dbP!$D$2),"&lt;="&amp;A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C$6,INDIRECT($F$2&amp;SbstP!$D$2&amp;":"&amp;SbstP!$D$2),"&lt;="&amp;A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C$6,INDIRECT($F$2&amp;SbstP!$D$2&amp;":"&amp;SbstP!$D$2),"&lt;="&amp;A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8955.2238805970155</v>
      </c>
      <c r="AD528" s="1">
        <f ca="1">SUMIFS(INDIRECT($F$1&amp;$F528&amp;":"&amp;$F528),INDIRECT($F$1&amp;dbP!$D$2&amp;":"&amp;dbP!$D$2),"&gt;="&amp;AD$6,INDIRECT($F$1&amp;dbP!$D$2&amp;":"&amp;dbP!$D$2),"&lt;="&amp;A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D$6,INDIRECT($F$1&amp;dbP!$D$2&amp;":"&amp;dbP!$D$2),"&lt;="&amp;A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D$6,INDIRECT($F$2&amp;SbstP!$D$2&amp;":"&amp;SbstP!$D$2),"&lt;="&amp;A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D$6,INDIRECT($F$2&amp;SbstP!$D$2&amp;":"&amp;SbstP!$D$2),"&lt;="&amp;A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E528" s="1">
        <f ca="1">SUMIFS(INDIRECT($F$1&amp;$F528&amp;":"&amp;$F528),INDIRECT($F$1&amp;dbP!$D$2&amp;":"&amp;dbP!$D$2),"&gt;="&amp;AE$6,INDIRECT($F$1&amp;dbP!$D$2&amp;":"&amp;dbP!$D$2),"&lt;="&amp;A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E$6,INDIRECT($F$1&amp;dbP!$D$2&amp;":"&amp;dbP!$D$2),"&lt;="&amp;A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E$6,INDIRECT($F$2&amp;SbstP!$D$2&amp;":"&amp;SbstP!$D$2),"&lt;="&amp;A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E$6,INDIRECT($F$2&amp;SbstP!$D$2&amp;":"&amp;SbstP!$D$2),"&lt;="&amp;A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6716.4179104477607</v>
      </c>
      <c r="AF528" s="1">
        <f ca="1">SUMIFS(INDIRECT($F$1&amp;$F528&amp;":"&amp;$F528),INDIRECT($F$1&amp;dbP!$D$2&amp;":"&amp;dbP!$D$2),"&gt;="&amp;AF$6,INDIRECT($F$1&amp;dbP!$D$2&amp;":"&amp;dbP!$D$2),"&lt;="&amp;AF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F$6,INDIRECT($F$1&amp;dbP!$D$2&amp;":"&amp;dbP!$D$2),"&lt;="&amp;AF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F$6,INDIRECT($F$2&amp;SbstP!$D$2&amp;":"&amp;SbstP!$D$2),"&lt;="&amp;AF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F$6,INDIRECT($F$2&amp;SbstP!$D$2&amp;":"&amp;SbstP!$D$2),"&lt;="&amp;AF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5970.1492537313434</v>
      </c>
      <c r="AG528" s="1">
        <f ca="1">SUMIFS(INDIRECT($F$1&amp;$F528&amp;":"&amp;$F528),INDIRECT($F$1&amp;dbP!$D$2&amp;":"&amp;dbP!$D$2),"&gt;="&amp;AG$6,INDIRECT($F$1&amp;dbP!$D$2&amp;":"&amp;dbP!$D$2),"&lt;="&amp;AG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G$6,INDIRECT($F$1&amp;dbP!$D$2&amp;":"&amp;dbP!$D$2),"&lt;="&amp;AG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G$6,INDIRECT($F$2&amp;SbstP!$D$2&amp;":"&amp;SbstP!$D$2),"&lt;="&amp;AG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G$6,INDIRECT($F$2&amp;SbstP!$D$2&amp;":"&amp;SbstP!$D$2),"&lt;="&amp;AG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15671.641791044776</v>
      </c>
      <c r="AH528" s="1">
        <f ca="1">SUMIFS(INDIRECT($F$1&amp;$F528&amp;":"&amp;$F528),INDIRECT($F$1&amp;dbP!$D$2&amp;":"&amp;dbP!$D$2),"&gt;="&amp;AH$6,INDIRECT($F$1&amp;dbP!$D$2&amp;":"&amp;dbP!$D$2),"&lt;="&amp;AH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H$6,INDIRECT($F$1&amp;dbP!$D$2&amp;":"&amp;dbP!$D$2),"&lt;="&amp;AH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H$6,INDIRECT($F$2&amp;SbstP!$D$2&amp;":"&amp;SbstP!$D$2),"&lt;="&amp;AH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H$6,INDIRECT($F$2&amp;SbstP!$D$2&amp;":"&amp;SbstP!$D$2),"&lt;="&amp;AH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4477.6119402985078</v>
      </c>
      <c r="AI528" s="1">
        <f ca="1">SUMIFS(INDIRECT($F$1&amp;$F528&amp;":"&amp;$F528),INDIRECT($F$1&amp;dbP!$D$2&amp;":"&amp;dbP!$D$2),"&gt;="&amp;AI$6,INDIRECT($F$1&amp;dbP!$D$2&amp;":"&amp;dbP!$D$2),"&lt;="&amp;AI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I$6,INDIRECT($F$1&amp;dbP!$D$2&amp;":"&amp;dbP!$D$2),"&lt;="&amp;AI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I$6,INDIRECT($F$2&amp;SbstP!$D$2&amp;":"&amp;SbstP!$D$2),"&lt;="&amp;AI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I$6,INDIRECT($F$2&amp;SbstP!$D$2&amp;":"&amp;SbstP!$D$2),"&lt;="&amp;AI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11194.029850746268</v>
      </c>
      <c r="AJ528" s="1">
        <f ca="1">SUMIFS(INDIRECT($F$1&amp;$F528&amp;":"&amp;$F528),INDIRECT($F$1&amp;dbP!$D$2&amp;":"&amp;dbP!$D$2),"&gt;="&amp;AJ$6,INDIRECT($F$1&amp;dbP!$D$2&amp;":"&amp;dbP!$D$2),"&lt;="&amp;AJ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J$6,INDIRECT($F$1&amp;dbP!$D$2&amp;":"&amp;dbP!$D$2),"&lt;="&amp;AJ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J$6,INDIRECT($F$2&amp;SbstP!$D$2&amp;":"&amp;SbstP!$D$2),"&lt;="&amp;AJ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J$6,INDIRECT($F$2&amp;SbstP!$D$2&amp;":"&amp;SbstP!$D$2),"&lt;="&amp;AJ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K528" s="1">
        <f ca="1">SUMIFS(INDIRECT($F$1&amp;$F528&amp;":"&amp;$F528),INDIRECT($F$1&amp;dbP!$D$2&amp;":"&amp;dbP!$D$2),"&gt;="&amp;AK$6,INDIRECT($F$1&amp;dbP!$D$2&amp;":"&amp;dbP!$D$2),"&lt;="&amp;AK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K$6,INDIRECT($F$1&amp;dbP!$D$2&amp;":"&amp;dbP!$D$2),"&lt;="&amp;AK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K$6,INDIRECT($F$2&amp;SbstP!$D$2&amp;":"&amp;SbstP!$D$2),"&lt;="&amp;AK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K$6,INDIRECT($F$2&amp;SbstP!$D$2&amp;":"&amp;SbstP!$D$2),"&lt;="&amp;AK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L528" s="1">
        <f ca="1">SUMIFS(INDIRECT($F$1&amp;$F528&amp;":"&amp;$F528),INDIRECT($F$1&amp;dbP!$D$2&amp;":"&amp;dbP!$D$2),"&gt;="&amp;AL$6,INDIRECT($F$1&amp;dbP!$D$2&amp;":"&amp;dbP!$D$2),"&lt;="&amp;AL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L$6,INDIRECT($F$1&amp;dbP!$D$2&amp;":"&amp;dbP!$D$2),"&lt;="&amp;AL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L$6,INDIRECT($F$2&amp;SbstP!$D$2&amp;":"&amp;SbstP!$D$2),"&lt;="&amp;AL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L$6,INDIRECT($F$2&amp;SbstP!$D$2&amp;":"&amp;SbstP!$D$2),"&lt;="&amp;AL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M528" s="1">
        <f ca="1">SUMIFS(INDIRECT($F$1&amp;$F528&amp;":"&amp;$F528),INDIRECT($F$1&amp;dbP!$D$2&amp;":"&amp;dbP!$D$2),"&gt;="&amp;AM$6,INDIRECT($F$1&amp;dbP!$D$2&amp;":"&amp;dbP!$D$2),"&lt;="&amp;AM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M$6,INDIRECT($F$1&amp;dbP!$D$2&amp;":"&amp;dbP!$D$2),"&lt;="&amp;AM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M$6,INDIRECT($F$2&amp;SbstP!$D$2&amp;":"&amp;SbstP!$D$2),"&lt;="&amp;AM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M$6,INDIRECT($F$2&amp;SbstP!$D$2&amp;":"&amp;SbstP!$D$2),"&lt;="&amp;AM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N528" s="1">
        <f ca="1">SUMIFS(INDIRECT($F$1&amp;$F528&amp;":"&amp;$F528),INDIRECT($F$1&amp;dbP!$D$2&amp;":"&amp;dbP!$D$2),"&gt;="&amp;AN$6,INDIRECT($F$1&amp;dbP!$D$2&amp;":"&amp;dbP!$D$2),"&lt;="&amp;AN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N$6,INDIRECT($F$1&amp;dbP!$D$2&amp;":"&amp;dbP!$D$2),"&lt;="&amp;AN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N$6,INDIRECT($F$2&amp;SbstP!$D$2&amp;":"&amp;SbstP!$D$2),"&lt;="&amp;AN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N$6,INDIRECT($F$2&amp;SbstP!$D$2&amp;":"&amp;SbstP!$D$2),"&lt;="&amp;AN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O528" s="1">
        <f ca="1">SUMIFS(INDIRECT($F$1&amp;$F528&amp;":"&amp;$F528),INDIRECT($F$1&amp;dbP!$D$2&amp;":"&amp;dbP!$D$2),"&gt;="&amp;AO$6,INDIRECT($F$1&amp;dbP!$D$2&amp;":"&amp;dbP!$D$2),"&lt;="&amp;AO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O$6,INDIRECT($F$1&amp;dbP!$D$2&amp;":"&amp;dbP!$D$2),"&lt;="&amp;AO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O$6,INDIRECT($F$2&amp;SbstP!$D$2&amp;":"&amp;SbstP!$D$2),"&lt;="&amp;AO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O$6,INDIRECT($F$2&amp;SbstP!$D$2&amp;":"&amp;SbstP!$D$2),"&lt;="&amp;AO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P528" s="1">
        <f ca="1">SUMIFS(INDIRECT($F$1&amp;$F528&amp;":"&amp;$F528),INDIRECT($F$1&amp;dbP!$D$2&amp;":"&amp;dbP!$D$2),"&gt;="&amp;AP$6,INDIRECT($F$1&amp;dbP!$D$2&amp;":"&amp;dbP!$D$2),"&lt;="&amp;AP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P$6,INDIRECT($F$1&amp;dbP!$D$2&amp;":"&amp;dbP!$D$2),"&lt;="&amp;AP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P$6,INDIRECT($F$2&amp;SbstP!$D$2&amp;":"&amp;SbstP!$D$2),"&lt;="&amp;AP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P$6,INDIRECT($F$2&amp;SbstP!$D$2&amp;":"&amp;SbstP!$D$2),"&lt;="&amp;AP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Q528" s="1">
        <f ca="1">SUMIFS(INDIRECT($F$1&amp;$F528&amp;":"&amp;$F528),INDIRECT($F$1&amp;dbP!$D$2&amp;":"&amp;dbP!$D$2),"&gt;="&amp;AQ$6,INDIRECT($F$1&amp;dbP!$D$2&amp;":"&amp;dbP!$D$2),"&lt;="&amp;AQ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Q$6,INDIRECT($F$1&amp;dbP!$D$2&amp;":"&amp;dbP!$D$2),"&lt;="&amp;AQ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Q$6,INDIRECT($F$2&amp;SbstP!$D$2&amp;":"&amp;SbstP!$D$2),"&lt;="&amp;AQ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Q$6,INDIRECT($F$2&amp;SbstP!$D$2&amp;":"&amp;SbstP!$D$2),"&lt;="&amp;AQ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R528" s="1">
        <f ca="1">SUMIFS(INDIRECT($F$1&amp;$F528&amp;":"&amp;$F528),INDIRECT($F$1&amp;dbP!$D$2&amp;":"&amp;dbP!$D$2),"&gt;="&amp;AR$6,INDIRECT($F$1&amp;dbP!$D$2&amp;":"&amp;dbP!$D$2),"&lt;="&amp;AR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R$6,INDIRECT($F$1&amp;dbP!$D$2&amp;":"&amp;dbP!$D$2),"&lt;="&amp;AR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R$6,INDIRECT($F$2&amp;SbstP!$D$2&amp;":"&amp;SbstP!$D$2),"&lt;="&amp;AR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R$6,INDIRECT($F$2&amp;SbstP!$D$2&amp;":"&amp;SbstP!$D$2),"&lt;="&amp;AR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S528" s="1">
        <f ca="1">SUMIFS(INDIRECT($F$1&amp;$F528&amp;":"&amp;$F528),INDIRECT($F$1&amp;dbP!$D$2&amp;":"&amp;dbP!$D$2),"&gt;="&amp;AS$6,INDIRECT($F$1&amp;dbP!$D$2&amp;":"&amp;dbP!$D$2),"&lt;="&amp;AS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S$6,INDIRECT($F$1&amp;dbP!$D$2&amp;":"&amp;dbP!$D$2),"&lt;="&amp;AS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S$6,INDIRECT($F$2&amp;SbstP!$D$2&amp;":"&amp;SbstP!$D$2),"&lt;="&amp;AS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S$6,INDIRECT($F$2&amp;SbstP!$D$2&amp;":"&amp;SbstP!$D$2),"&lt;="&amp;AS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T528" s="1">
        <f ca="1">SUMIFS(INDIRECT($F$1&amp;$F528&amp;":"&amp;$F528),INDIRECT($F$1&amp;dbP!$D$2&amp;":"&amp;dbP!$D$2),"&gt;="&amp;AT$6,INDIRECT($F$1&amp;dbP!$D$2&amp;":"&amp;dbP!$D$2),"&lt;="&amp;AT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T$6,INDIRECT($F$1&amp;dbP!$D$2&amp;":"&amp;dbP!$D$2),"&lt;="&amp;AT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T$6,INDIRECT($F$2&amp;SbstP!$D$2&amp;":"&amp;SbstP!$D$2),"&lt;="&amp;AT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T$6,INDIRECT($F$2&amp;SbstP!$D$2&amp;":"&amp;SbstP!$D$2),"&lt;="&amp;AT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U528" s="1">
        <f ca="1">SUMIFS(INDIRECT($F$1&amp;$F528&amp;":"&amp;$F528),INDIRECT($F$1&amp;dbP!$D$2&amp;":"&amp;dbP!$D$2),"&gt;="&amp;AU$6,INDIRECT($F$1&amp;dbP!$D$2&amp;":"&amp;dbP!$D$2),"&lt;="&amp;AU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U$6,INDIRECT($F$1&amp;dbP!$D$2&amp;":"&amp;dbP!$D$2),"&lt;="&amp;AU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U$6,INDIRECT($F$2&amp;SbstP!$D$2&amp;":"&amp;SbstP!$D$2),"&lt;="&amp;AU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U$6,INDIRECT($F$2&amp;SbstP!$D$2&amp;":"&amp;SbstP!$D$2),"&lt;="&amp;AU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V528" s="1">
        <f ca="1">SUMIFS(INDIRECT($F$1&amp;$F528&amp;":"&amp;$F528),INDIRECT($F$1&amp;dbP!$D$2&amp;":"&amp;dbP!$D$2),"&gt;="&amp;AV$6,INDIRECT($F$1&amp;dbP!$D$2&amp;":"&amp;dbP!$D$2),"&lt;="&amp;A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V$6,INDIRECT($F$1&amp;dbP!$D$2&amp;":"&amp;dbP!$D$2),"&lt;="&amp;AV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V$6,INDIRECT($F$2&amp;SbstP!$D$2&amp;":"&amp;SbstP!$D$2),"&lt;="&amp;A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V$6,INDIRECT($F$2&amp;SbstP!$D$2&amp;":"&amp;SbstP!$D$2),"&lt;="&amp;AV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W528" s="1">
        <f ca="1">SUMIFS(INDIRECT($F$1&amp;$F528&amp;":"&amp;$F528),INDIRECT($F$1&amp;dbP!$D$2&amp;":"&amp;dbP!$D$2),"&gt;="&amp;AW$6,INDIRECT($F$1&amp;dbP!$D$2&amp;":"&amp;dbP!$D$2),"&lt;="&amp;A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W$6,INDIRECT($F$1&amp;dbP!$D$2&amp;":"&amp;dbP!$D$2),"&lt;="&amp;AW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W$6,INDIRECT($F$2&amp;SbstP!$D$2&amp;":"&amp;SbstP!$D$2),"&lt;="&amp;A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W$6,INDIRECT($F$2&amp;SbstP!$D$2&amp;":"&amp;SbstP!$D$2),"&lt;="&amp;AW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X528" s="1">
        <f ca="1">SUMIFS(INDIRECT($F$1&amp;$F528&amp;":"&amp;$F528),INDIRECT($F$1&amp;dbP!$D$2&amp;":"&amp;dbP!$D$2),"&gt;="&amp;AX$6,INDIRECT($F$1&amp;dbP!$D$2&amp;":"&amp;dbP!$D$2),"&lt;="&amp;A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X$6,INDIRECT($F$1&amp;dbP!$D$2&amp;":"&amp;dbP!$D$2),"&lt;="&amp;AX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X$6,INDIRECT($F$2&amp;SbstP!$D$2&amp;":"&amp;SbstP!$D$2),"&lt;="&amp;A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X$6,INDIRECT($F$2&amp;SbstP!$D$2&amp;":"&amp;SbstP!$D$2),"&lt;="&amp;AX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Y528" s="1">
        <f ca="1">SUMIFS(INDIRECT($F$1&amp;$F528&amp;":"&amp;$F528),INDIRECT($F$1&amp;dbP!$D$2&amp;":"&amp;dbP!$D$2),"&gt;="&amp;AY$6,INDIRECT($F$1&amp;dbP!$D$2&amp;":"&amp;dbP!$D$2),"&lt;="&amp;A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Y$6,INDIRECT($F$1&amp;dbP!$D$2&amp;":"&amp;dbP!$D$2),"&lt;="&amp;AY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Y$6,INDIRECT($F$2&amp;SbstP!$D$2&amp;":"&amp;SbstP!$D$2),"&lt;="&amp;A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Y$6,INDIRECT($F$2&amp;SbstP!$D$2&amp;":"&amp;SbstP!$D$2),"&lt;="&amp;AY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AZ528" s="1">
        <f ca="1">SUMIFS(INDIRECT($F$1&amp;$F528&amp;":"&amp;$F528),INDIRECT($F$1&amp;dbP!$D$2&amp;":"&amp;dbP!$D$2),"&gt;="&amp;AZ$6,INDIRECT($F$1&amp;dbP!$D$2&amp;":"&amp;dbP!$D$2),"&lt;="&amp;A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AZ$6,INDIRECT($F$1&amp;dbP!$D$2&amp;":"&amp;dbP!$D$2),"&lt;="&amp;AZ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AZ$6,INDIRECT($F$2&amp;SbstP!$D$2&amp;":"&amp;SbstP!$D$2),"&lt;="&amp;A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AZ$6,INDIRECT($F$2&amp;SbstP!$D$2&amp;":"&amp;SbstP!$D$2),"&lt;="&amp;AZ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A528" s="1">
        <f ca="1">SUMIFS(INDIRECT($F$1&amp;$F528&amp;":"&amp;$F528),INDIRECT($F$1&amp;dbP!$D$2&amp;":"&amp;dbP!$D$2),"&gt;="&amp;BA$6,INDIRECT($F$1&amp;dbP!$D$2&amp;":"&amp;dbP!$D$2),"&lt;="&amp;B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BA$6,INDIRECT($F$1&amp;dbP!$D$2&amp;":"&amp;dbP!$D$2),"&lt;="&amp;BA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A$6,INDIRECT($F$2&amp;SbstP!$D$2&amp;":"&amp;SbstP!$D$2),"&lt;="&amp;B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BA$6,INDIRECT($F$2&amp;SbstP!$D$2&amp;":"&amp;SbstP!$D$2),"&lt;="&amp;BA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B528" s="1">
        <f ca="1">SUMIFS(INDIRECT($F$1&amp;$F528&amp;":"&amp;$F528),INDIRECT($F$1&amp;dbP!$D$2&amp;":"&amp;dbP!$D$2),"&gt;="&amp;BB$6,INDIRECT($F$1&amp;dbP!$D$2&amp;":"&amp;dbP!$D$2),"&lt;="&amp;B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BB$6,INDIRECT($F$1&amp;dbP!$D$2&amp;":"&amp;dbP!$D$2),"&lt;="&amp;BB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B$6,INDIRECT($F$2&amp;SbstP!$D$2&amp;":"&amp;SbstP!$D$2),"&lt;="&amp;B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BB$6,INDIRECT($F$2&amp;SbstP!$D$2&amp;":"&amp;SbstP!$D$2),"&lt;="&amp;BB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C528" s="1">
        <f ca="1">SUMIFS(INDIRECT($F$1&amp;$F528&amp;":"&amp;$F528),INDIRECT($F$1&amp;dbP!$D$2&amp;":"&amp;dbP!$D$2),"&gt;="&amp;BC$6,INDIRECT($F$1&amp;dbP!$D$2&amp;":"&amp;dbP!$D$2),"&lt;="&amp;B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BC$6,INDIRECT($F$1&amp;dbP!$D$2&amp;":"&amp;dbP!$D$2),"&lt;="&amp;BC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C$6,INDIRECT($F$2&amp;SbstP!$D$2&amp;":"&amp;SbstP!$D$2),"&lt;="&amp;B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BC$6,INDIRECT($F$2&amp;SbstP!$D$2&amp;":"&amp;SbstP!$D$2),"&lt;="&amp;BC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D528" s="1">
        <f ca="1">SUMIFS(INDIRECT($F$1&amp;$F528&amp;":"&amp;$F528),INDIRECT($F$1&amp;dbP!$D$2&amp;":"&amp;dbP!$D$2),"&gt;="&amp;BD$6,INDIRECT($F$1&amp;dbP!$D$2&amp;":"&amp;dbP!$D$2),"&lt;="&amp;B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BD$6,INDIRECT($F$1&amp;dbP!$D$2&amp;":"&amp;dbP!$D$2),"&lt;="&amp;BD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D$6,INDIRECT($F$2&amp;SbstP!$D$2&amp;":"&amp;SbstP!$D$2),"&lt;="&amp;B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BD$6,INDIRECT($F$2&amp;SbstP!$D$2&amp;":"&amp;SbstP!$D$2),"&lt;="&amp;BD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  <c r="BE528" s="1">
        <f ca="1">SUMIFS(INDIRECT($F$1&amp;$F528&amp;":"&amp;$F528),INDIRECT($F$1&amp;dbP!$D$2&amp;":"&amp;dbP!$D$2),"&gt;="&amp;BE$6,INDIRECT($F$1&amp;dbP!$D$2&amp;":"&amp;dbP!$D$2),"&lt;="&amp;B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"&amp;$I528=$J528),"*",RIGHT($J528,LEN($J528)-4)),INDIRECT($F$1&amp;dbP!$AC$2&amp;":"&amp;dbP!$AC$2),RepP!$J$3)-
SUMIFS(INDIRECT($F$1&amp;$G528&amp;":"&amp;$G528),INDIRECT($F$1&amp;dbP!$D$2&amp;":"&amp;dbP!$D$2),"&gt;="&amp;BE$6,INDIRECT($F$1&amp;dbP!$D$2&amp;":"&amp;dbP!$D$2),"&lt;="&amp;BE$7,INDIRECT($F$1&amp;dbP!$O$2&amp;":"&amp;dbP!$O$2),$H528,INDIRECT($F$1&amp;dbP!$P$2&amp;":"&amp;dbP!$P$2),IF($I528=$J528,"*",$I528),INDIRECT($F$1&amp;dbP!$Q$2&amp;":"&amp;dbP!$Q$2),IF(OR($I528=$J528,"  "&amp;$I528=$J528),"*",RIGHT($J528,LEN($J528)-4)),INDIRECT($F$1&amp;dbP!$AC$2&amp;":"&amp;dbP!$AC$2),RepP!$J$3)+
SUMIFS(INDIRECT($F$2&amp;$F528&amp;":"&amp;$F528),INDIRECT($F$2&amp;SbstP!$D$2&amp;":"&amp;SbstP!$D$2),"&gt;="&amp;BE$6,INDIRECT($F$2&amp;SbstP!$D$2&amp;":"&amp;SbstP!$D$2),"&lt;="&amp;B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"&amp;$I528=$J528),"*",RIGHT($J528,LEN($J528)-4)),INDIRECT($F$2&amp;SbstP!$AC$2&amp;":"&amp;SbstP!$AC$2),RepP!$J$3)-
SUMIFS(INDIRECT($F$2&amp;$G528&amp;":"&amp;$G528),INDIRECT($F$2&amp;SbstP!$D$2&amp;":"&amp;SbstP!$D$2),"&gt;="&amp;BE$6,INDIRECT($F$2&amp;SbstP!$D$2&amp;":"&amp;SbstP!$D$2),"&lt;="&amp;BE$7,INDIRECT($F$2&amp;SbstP!$O$2&amp;":"&amp;SbstP!$O$2),$H528,INDIRECT($F$2&amp;SbstP!$P$2&amp;":"&amp;SbstP!$P$2),IF($I528=$J528,"*",$I528),INDIRECT($F$2&amp;SbstP!$Q$2&amp;":"&amp;SbstP!$Q$2),IF(OR($I528=$J528,"  "&amp;$I528=$J528),"*",RIGHT($J528,LEN($J528)-4)),INDIRECT($F$2&amp;SbstP!$AC$2&amp;":"&amp;SbstP!$AC$2),RepP!$J$3)</f>
        <v>0</v>
      </c>
    </row>
    <row r="529" spans="2:57" x14ac:dyDescent="0.3">
      <c r="B529" s="1">
        <f>MAX(B$505:B528)+1</f>
        <v>32</v>
      </c>
      <c r="D529" s="1" t="str">
        <f ca="1">INDIRECT($B$1&amp;Items!AB$2&amp;$B529)</f>
        <v>PL(-)</v>
      </c>
      <c r="F529" s="1" t="str">
        <f ca="1">INDIRECT($B$1&amp;Items!X$2&amp;$B529)</f>
        <v>AA</v>
      </c>
      <c r="G529" s="1" t="str">
        <f ca="1">INDIRECT($B$1&amp;Items!Y$2&amp;$B529)</f>
        <v>AB</v>
      </c>
      <c r="H529" s="13" t="str">
        <f ca="1">INDIRECT($B$1&amp;Items!U$2&amp;$B529)</f>
        <v>Себестоимость продаж</v>
      </c>
      <c r="I529" s="13" t="str">
        <f ca="1">IF(INDIRECT($B$1&amp;Items!V$2&amp;$B529)="",H529,INDIRECT($B$1&amp;Items!V$2&amp;$B529))</f>
        <v>Затраты этапа-2 бизнес-процесса</v>
      </c>
      <c r="J529" s="1" t="str">
        <f ca="1">IF(INDIRECT($B$1&amp;Items!W$2&amp;$B529)="",IF(H529&lt;&gt;I529,"  "&amp;I529,I529),"    "&amp;INDIRECT($B$1&amp;Items!W$2&amp;$B529))</f>
        <v xml:space="preserve">    Производственные затраты-2</v>
      </c>
      <c r="S529" s="1">
        <f ca="1">SUM($U529:INDIRECT(ADDRESS(ROW(),SUMIFS($1:$1,$5:$5,MAX($5:$5)))))</f>
        <v>914629.62962962966</v>
      </c>
      <c r="V529" s="1">
        <f ca="1">SUMIFS(INDIRECT($F$1&amp;$F529&amp;":"&amp;$F529),INDIRECT($F$1&amp;dbP!$D$2&amp;":"&amp;dbP!$D$2),"&gt;="&amp;V$6,INDIRECT($F$1&amp;dbP!$D$2&amp;":"&amp;dbP!$D$2),"&lt;="&amp;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V$6,INDIRECT($F$1&amp;dbP!$D$2&amp;":"&amp;dbP!$D$2),"&lt;="&amp;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V$6,INDIRECT($F$2&amp;SbstP!$D$2&amp;":"&amp;SbstP!$D$2),"&lt;="&amp;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V$6,INDIRECT($F$2&amp;SbstP!$D$2&amp;":"&amp;SbstP!$D$2),"&lt;="&amp;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W529" s="1">
        <f ca="1">SUMIFS(INDIRECT($F$1&amp;$F529&amp;":"&amp;$F529),INDIRECT($F$1&amp;dbP!$D$2&amp;":"&amp;dbP!$D$2),"&gt;="&amp;W$6,INDIRECT($F$1&amp;dbP!$D$2&amp;":"&amp;dbP!$D$2),"&lt;="&amp;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W$6,INDIRECT($F$1&amp;dbP!$D$2&amp;":"&amp;dbP!$D$2),"&lt;="&amp;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W$6,INDIRECT($F$2&amp;SbstP!$D$2&amp;":"&amp;SbstP!$D$2),"&lt;="&amp;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W$6,INDIRECT($F$2&amp;SbstP!$D$2&amp;":"&amp;SbstP!$D$2),"&lt;="&amp;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X529" s="1">
        <f ca="1">SUMIFS(INDIRECT($F$1&amp;$F529&amp;":"&amp;$F529),INDIRECT($F$1&amp;dbP!$D$2&amp;":"&amp;dbP!$D$2),"&gt;="&amp;X$6,INDIRECT($F$1&amp;dbP!$D$2&amp;":"&amp;dbP!$D$2),"&lt;="&amp;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X$6,INDIRECT($F$1&amp;dbP!$D$2&amp;":"&amp;dbP!$D$2),"&lt;="&amp;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X$6,INDIRECT($F$2&amp;SbstP!$D$2&amp;":"&amp;SbstP!$D$2),"&lt;="&amp;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X$6,INDIRECT($F$2&amp;SbstP!$D$2&amp;":"&amp;SbstP!$D$2),"&lt;="&amp;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Y529" s="1">
        <f ca="1">SUMIFS(INDIRECT($F$1&amp;$F529&amp;":"&amp;$F529),INDIRECT($F$1&amp;dbP!$D$2&amp;":"&amp;dbP!$D$2),"&gt;="&amp;Y$6,INDIRECT($F$1&amp;dbP!$D$2&amp;":"&amp;dbP!$D$2),"&lt;="&amp;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Y$6,INDIRECT($F$1&amp;dbP!$D$2&amp;":"&amp;dbP!$D$2),"&lt;="&amp;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Y$6,INDIRECT($F$2&amp;SbstP!$D$2&amp;":"&amp;SbstP!$D$2),"&lt;="&amp;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Y$6,INDIRECT($F$2&amp;SbstP!$D$2&amp;":"&amp;SbstP!$D$2),"&lt;="&amp;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Z529" s="1">
        <f ca="1">SUMIFS(INDIRECT($F$1&amp;$F529&amp;":"&amp;$F529),INDIRECT($F$1&amp;dbP!$D$2&amp;":"&amp;dbP!$D$2),"&gt;="&amp;Z$6,INDIRECT($F$1&amp;dbP!$D$2&amp;":"&amp;dbP!$D$2),"&lt;="&amp;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Z$6,INDIRECT($F$1&amp;dbP!$D$2&amp;":"&amp;dbP!$D$2),"&lt;="&amp;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Z$6,INDIRECT($F$2&amp;SbstP!$D$2&amp;":"&amp;SbstP!$D$2),"&lt;="&amp;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Z$6,INDIRECT($F$2&amp;SbstP!$D$2&amp;":"&amp;SbstP!$D$2),"&lt;="&amp;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220000</v>
      </c>
      <c r="AA529" s="1">
        <f ca="1">SUMIFS(INDIRECT($F$1&amp;$F529&amp;":"&amp;$F529),INDIRECT($F$1&amp;dbP!$D$2&amp;":"&amp;dbP!$D$2),"&gt;="&amp;AA$6,INDIRECT($F$1&amp;dbP!$D$2&amp;":"&amp;dbP!$D$2),"&lt;="&amp;A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A$6,INDIRECT($F$1&amp;dbP!$D$2&amp;":"&amp;dbP!$D$2),"&lt;="&amp;A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A$6,INDIRECT($F$2&amp;SbstP!$D$2&amp;":"&amp;SbstP!$D$2),"&lt;="&amp;A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A$6,INDIRECT($F$2&amp;SbstP!$D$2&amp;":"&amp;SbstP!$D$2),"&lt;="&amp;A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440000</v>
      </c>
      <c r="AB529" s="1">
        <f ca="1">SUMIFS(INDIRECT($F$1&amp;$F529&amp;":"&amp;$F529),INDIRECT($F$1&amp;dbP!$D$2&amp;":"&amp;dbP!$D$2),"&gt;="&amp;AB$6,INDIRECT($F$1&amp;dbP!$D$2&amp;":"&amp;dbP!$D$2),"&lt;="&amp;A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B$6,INDIRECT($F$1&amp;dbP!$D$2&amp;":"&amp;dbP!$D$2),"&lt;="&amp;A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B$6,INDIRECT($F$2&amp;SbstP!$D$2&amp;":"&amp;SbstP!$D$2),"&lt;="&amp;A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B$6,INDIRECT($F$2&amp;SbstP!$D$2&amp;":"&amp;SbstP!$D$2),"&lt;="&amp;A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38024.691358024691</v>
      </c>
      <c r="AC529" s="1">
        <f ca="1">SUMIFS(INDIRECT($F$1&amp;$F529&amp;":"&amp;$F529),INDIRECT($F$1&amp;dbP!$D$2&amp;":"&amp;dbP!$D$2),"&gt;="&amp;AC$6,INDIRECT($F$1&amp;dbP!$D$2&amp;":"&amp;dbP!$D$2),"&lt;="&amp;A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C$6,INDIRECT($F$1&amp;dbP!$D$2&amp;":"&amp;dbP!$D$2),"&lt;="&amp;A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C$6,INDIRECT($F$2&amp;SbstP!$D$2&amp;":"&amp;SbstP!$D$2),"&lt;="&amp;A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C$6,INDIRECT($F$2&amp;SbstP!$D$2&amp;":"&amp;SbstP!$D$2),"&lt;="&amp;A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40740.740740740745</v>
      </c>
      <c r="AD529" s="1">
        <f ca="1">SUMIFS(INDIRECT($F$1&amp;$F529&amp;":"&amp;$F529),INDIRECT($F$1&amp;dbP!$D$2&amp;":"&amp;dbP!$D$2),"&gt;="&amp;AD$6,INDIRECT($F$1&amp;dbP!$D$2&amp;":"&amp;dbP!$D$2),"&lt;="&amp;A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D$6,INDIRECT($F$1&amp;dbP!$D$2&amp;":"&amp;dbP!$D$2),"&lt;="&amp;A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D$6,INDIRECT($F$2&amp;SbstP!$D$2&amp;":"&amp;SbstP!$D$2),"&lt;="&amp;A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D$6,INDIRECT($F$2&amp;SbstP!$D$2&amp;":"&amp;SbstP!$D$2),"&lt;="&amp;A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13580.246913580246</v>
      </c>
      <c r="AE529" s="1">
        <f ca="1">SUMIFS(INDIRECT($F$1&amp;$F529&amp;":"&amp;$F529),INDIRECT($F$1&amp;dbP!$D$2&amp;":"&amp;dbP!$D$2),"&gt;="&amp;AE$6,INDIRECT($F$1&amp;dbP!$D$2&amp;":"&amp;dbP!$D$2),"&lt;="&amp;A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E$6,INDIRECT($F$1&amp;dbP!$D$2&amp;":"&amp;dbP!$D$2),"&lt;="&amp;A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E$6,INDIRECT($F$2&amp;SbstP!$D$2&amp;":"&amp;SbstP!$D$2),"&lt;="&amp;A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E$6,INDIRECT($F$2&amp;SbstP!$D$2&amp;":"&amp;SbstP!$D$2),"&lt;="&amp;A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16296.296296296296</v>
      </c>
      <c r="AF529" s="1">
        <f ca="1">SUMIFS(INDIRECT($F$1&amp;$F529&amp;":"&amp;$F529),INDIRECT($F$1&amp;dbP!$D$2&amp;":"&amp;dbP!$D$2),"&gt;="&amp;AF$6,INDIRECT($F$1&amp;dbP!$D$2&amp;":"&amp;dbP!$D$2),"&lt;="&amp;AF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F$6,INDIRECT($F$1&amp;dbP!$D$2&amp;":"&amp;dbP!$D$2),"&lt;="&amp;AF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F$6,INDIRECT($F$2&amp;SbstP!$D$2&amp;":"&amp;SbstP!$D$2),"&lt;="&amp;AF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F$6,INDIRECT($F$2&amp;SbstP!$D$2&amp;":"&amp;SbstP!$D$2),"&lt;="&amp;AF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27160.493827160491</v>
      </c>
      <c r="AG529" s="1">
        <f ca="1">SUMIFS(INDIRECT($F$1&amp;$F529&amp;":"&amp;$F529),INDIRECT($F$1&amp;dbP!$D$2&amp;":"&amp;dbP!$D$2),"&gt;="&amp;AG$6,INDIRECT($F$1&amp;dbP!$D$2&amp;":"&amp;dbP!$D$2),"&lt;="&amp;AG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G$6,INDIRECT($F$1&amp;dbP!$D$2&amp;":"&amp;dbP!$D$2),"&lt;="&amp;AG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G$6,INDIRECT($F$2&amp;SbstP!$D$2&amp;":"&amp;SbstP!$D$2),"&lt;="&amp;AG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G$6,INDIRECT($F$2&amp;SbstP!$D$2&amp;":"&amp;SbstP!$D$2),"&lt;="&amp;AG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38024.691358024691</v>
      </c>
      <c r="AH529" s="1">
        <f ca="1">SUMIFS(INDIRECT($F$1&amp;$F529&amp;":"&amp;$F529),INDIRECT($F$1&amp;dbP!$D$2&amp;":"&amp;dbP!$D$2),"&gt;="&amp;AH$6,INDIRECT($F$1&amp;dbP!$D$2&amp;":"&amp;dbP!$D$2),"&lt;="&amp;AH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H$6,INDIRECT($F$1&amp;dbP!$D$2&amp;":"&amp;dbP!$D$2),"&lt;="&amp;AH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H$6,INDIRECT($F$2&amp;SbstP!$D$2&amp;":"&amp;SbstP!$D$2),"&lt;="&amp;AH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H$6,INDIRECT($F$2&amp;SbstP!$D$2&amp;":"&amp;SbstP!$D$2),"&lt;="&amp;AH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10864.197530864198</v>
      </c>
      <c r="AI529" s="1">
        <f ca="1">SUMIFS(INDIRECT($F$1&amp;$F529&amp;":"&amp;$F529),INDIRECT($F$1&amp;dbP!$D$2&amp;":"&amp;dbP!$D$2),"&gt;="&amp;AI$6,INDIRECT($F$1&amp;dbP!$D$2&amp;":"&amp;dbP!$D$2),"&lt;="&amp;AI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I$6,INDIRECT($F$1&amp;dbP!$D$2&amp;":"&amp;dbP!$D$2),"&lt;="&amp;AI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I$6,INDIRECT($F$2&amp;SbstP!$D$2&amp;":"&amp;SbstP!$D$2),"&lt;="&amp;AI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I$6,INDIRECT($F$2&amp;SbstP!$D$2&amp;":"&amp;SbstP!$D$2),"&lt;="&amp;AI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50925.925925925927</v>
      </c>
      <c r="AJ529" s="1">
        <f ca="1">SUMIFS(INDIRECT($F$1&amp;$F529&amp;":"&amp;$F529),INDIRECT($F$1&amp;dbP!$D$2&amp;":"&amp;dbP!$D$2),"&gt;="&amp;AJ$6,INDIRECT($F$1&amp;dbP!$D$2&amp;":"&amp;dbP!$D$2),"&lt;="&amp;AJ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J$6,INDIRECT($F$1&amp;dbP!$D$2&amp;":"&amp;dbP!$D$2),"&lt;="&amp;AJ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J$6,INDIRECT($F$2&amp;SbstP!$D$2&amp;":"&amp;SbstP!$D$2),"&lt;="&amp;AJ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J$6,INDIRECT($F$2&amp;SbstP!$D$2&amp;":"&amp;SbstP!$D$2),"&lt;="&amp;AJ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19012.345679012345</v>
      </c>
      <c r="AK529" s="1">
        <f ca="1">SUMIFS(INDIRECT($F$1&amp;$F529&amp;":"&amp;$F529),INDIRECT($F$1&amp;dbP!$D$2&amp;":"&amp;dbP!$D$2),"&gt;="&amp;AK$6,INDIRECT($F$1&amp;dbP!$D$2&amp;":"&amp;dbP!$D$2),"&lt;="&amp;AK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K$6,INDIRECT($F$1&amp;dbP!$D$2&amp;":"&amp;dbP!$D$2),"&lt;="&amp;AK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K$6,INDIRECT($F$2&amp;SbstP!$D$2&amp;":"&amp;SbstP!$D$2),"&lt;="&amp;AK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K$6,INDIRECT($F$2&amp;SbstP!$D$2&amp;":"&amp;SbstP!$D$2),"&lt;="&amp;AK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L529" s="1">
        <f ca="1">SUMIFS(INDIRECT($F$1&amp;$F529&amp;":"&amp;$F529),INDIRECT($F$1&amp;dbP!$D$2&amp;":"&amp;dbP!$D$2),"&gt;="&amp;AL$6,INDIRECT($F$1&amp;dbP!$D$2&amp;":"&amp;dbP!$D$2),"&lt;="&amp;AL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L$6,INDIRECT($F$1&amp;dbP!$D$2&amp;":"&amp;dbP!$D$2),"&lt;="&amp;AL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L$6,INDIRECT($F$2&amp;SbstP!$D$2&amp;":"&amp;SbstP!$D$2),"&lt;="&amp;AL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L$6,INDIRECT($F$2&amp;SbstP!$D$2&amp;":"&amp;SbstP!$D$2),"&lt;="&amp;AL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M529" s="1">
        <f ca="1">SUMIFS(INDIRECT($F$1&amp;$F529&amp;":"&amp;$F529),INDIRECT($F$1&amp;dbP!$D$2&amp;":"&amp;dbP!$D$2),"&gt;="&amp;AM$6,INDIRECT($F$1&amp;dbP!$D$2&amp;":"&amp;dbP!$D$2),"&lt;="&amp;AM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M$6,INDIRECT($F$1&amp;dbP!$D$2&amp;":"&amp;dbP!$D$2),"&lt;="&amp;AM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M$6,INDIRECT($F$2&amp;SbstP!$D$2&amp;":"&amp;SbstP!$D$2),"&lt;="&amp;AM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M$6,INDIRECT($F$2&amp;SbstP!$D$2&amp;":"&amp;SbstP!$D$2),"&lt;="&amp;AM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N529" s="1">
        <f ca="1">SUMIFS(INDIRECT($F$1&amp;$F529&amp;":"&amp;$F529),INDIRECT($F$1&amp;dbP!$D$2&amp;":"&amp;dbP!$D$2),"&gt;="&amp;AN$6,INDIRECT($F$1&amp;dbP!$D$2&amp;":"&amp;dbP!$D$2),"&lt;="&amp;AN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N$6,INDIRECT($F$1&amp;dbP!$D$2&amp;":"&amp;dbP!$D$2),"&lt;="&amp;AN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N$6,INDIRECT($F$2&amp;SbstP!$D$2&amp;":"&amp;SbstP!$D$2),"&lt;="&amp;AN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N$6,INDIRECT($F$2&amp;SbstP!$D$2&amp;":"&amp;SbstP!$D$2),"&lt;="&amp;AN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O529" s="1">
        <f ca="1">SUMIFS(INDIRECT($F$1&amp;$F529&amp;":"&amp;$F529),INDIRECT($F$1&amp;dbP!$D$2&amp;":"&amp;dbP!$D$2),"&gt;="&amp;AO$6,INDIRECT($F$1&amp;dbP!$D$2&amp;":"&amp;dbP!$D$2),"&lt;="&amp;AO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O$6,INDIRECT($F$1&amp;dbP!$D$2&amp;":"&amp;dbP!$D$2),"&lt;="&amp;AO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O$6,INDIRECT($F$2&amp;SbstP!$D$2&amp;":"&amp;SbstP!$D$2),"&lt;="&amp;AO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O$6,INDIRECT($F$2&amp;SbstP!$D$2&amp;":"&amp;SbstP!$D$2),"&lt;="&amp;AO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P529" s="1">
        <f ca="1">SUMIFS(INDIRECT($F$1&amp;$F529&amp;":"&amp;$F529),INDIRECT($F$1&amp;dbP!$D$2&amp;":"&amp;dbP!$D$2),"&gt;="&amp;AP$6,INDIRECT($F$1&amp;dbP!$D$2&amp;":"&amp;dbP!$D$2),"&lt;="&amp;AP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P$6,INDIRECT($F$1&amp;dbP!$D$2&amp;":"&amp;dbP!$D$2),"&lt;="&amp;AP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P$6,INDIRECT($F$2&amp;SbstP!$D$2&amp;":"&amp;SbstP!$D$2),"&lt;="&amp;AP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P$6,INDIRECT($F$2&amp;SbstP!$D$2&amp;":"&amp;SbstP!$D$2),"&lt;="&amp;AP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Q529" s="1">
        <f ca="1">SUMIFS(INDIRECT($F$1&amp;$F529&amp;":"&amp;$F529),INDIRECT($F$1&amp;dbP!$D$2&amp;":"&amp;dbP!$D$2),"&gt;="&amp;AQ$6,INDIRECT($F$1&amp;dbP!$D$2&amp;":"&amp;dbP!$D$2),"&lt;="&amp;AQ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Q$6,INDIRECT($F$1&amp;dbP!$D$2&amp;":"&amp;dbP!$D$2),"&lt;="&amp;AQ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Q$6,INDIRECT($F$2&amp;SbstP!$D$2&amp;":"&amp;SbstP!$D$2),"&lt;="&amp;AQ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Q$6,INDIRECT($F$2&amp;SbstP!$D$2&amp;":"&amp;SbstP!$D$2),"&lt;="&amp;AQ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R529" s="1">
        <f ca="1">SUMIFS(INDIRECT($F$1&amp;$F529&amp;":"&amp;$F529),INDIRECT($F$1&amp;dbP!$D$2&amp;":"&amp;dbP!$D$2),"&gt;="&amp;AR$6,INDIRECT($F$1&amp;dbP!$D$2&amp;":"&amp;dbP!$D$2),"&lt;="&amp;AR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R$6,INDIRECT($F$1&amp;dbP!$D$2&amp;":"&amp;dbP!$D$2),"&lt;="&amp;AR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R$6,INDIRECT($F$2&amp;SbstP!$D$2&amp;":"&amp;SbstP!$D$2),"&lt;="&amp;AR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R$6,INDIRECT($F$2&amp;SbstP!$D$2&amp;":"&amp;SbstP!$D$2),"&lt;="&amp;AR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S529" s="1">
        <f ca="1">SUMIFS(INDIRECT($F$1&amp;$F529&amp;":"&amp;$F529),INDIRECT($F$1&amp;dbP!$D$2&amp;":"&amp;dbP!$D$2),"&gt;="&amp;AS$6,INDIRECT($F$1&amp;dbP!$D$2&amp;":"&amp;dbP!$D$2),"&lt;="&amp;AS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S$6,INDIRECT($F$1&amp;dbP!$D$2&amp;":"&amp;dbP!$D$2),"&lt;="&amp;AS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S$6,INDIRECT($F$2&amp;SbstP!$D$2&amp;":"&amp;SbstP!$D$2),"&lt;="&amp;AS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S$6,INDIRECT($F$2&amp;SbstP!$D$2&amp;":"&amp;SbstP!$D$2),"&lt;="&amp;AS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T529" s="1">
        <f ca="1">SUMIFS(INDIRECT($F$1&amp;$F529&amp;":"&amp;$F529),INDIRECT($F$1&amp;dbP!$D$2&amp;":"&amp;dbP!$D$2),"&gt;="&amp;AT$6,INDIRECT($F$1&amp;dbP!$D$2&amp;":"&amp;dbP!$D$2),"&lt;="&amp;AT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T$6,INDIRECT($F$1&amp;dbP!$D$2&amp;":"&amp;dbP!$D$2),"&lt;="&amp;AT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T$6,INDIRECT($F$2&amp;SbstP!$D$2&amp;":"&amp;SbstP!$D$2),"&lt;="&amp;AT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T$6,INDIRECT($F$2&amp;SbstP!$D$2&amp;":"&amp;SbstP!$D$2),"&lt;="&amp;AT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U529" s="1">
        <f ca="1">SUMIFS(INDIRECT($F$1&amp;$F529&amp;":"&amp;$F529),INDIRECT($F$1&amp;dbP!$D$2&amp;":"&amp;dbP!$D$2),"&gt;="&amp;AU$6,INDIRECT($F$1&amp;dbP!$D$2&amp;":"&amp;dbP!$D$2),"&lt;="&amp;AU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U$6,INDIRECT($F$1&amp;dbP!$D$2&amp;":"&amp;dbP!$D$2),"&lt;="&amp;AU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U$6,INDIRECT($F$2&amp;SbstP!$D$2&amp;":"&amp;SbstP!$D$2),"&lt;="&amp;AU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U$6,INDIRECT($F$2&amp;SbstP!$D$2&amp;":"&amp;SbstP!$D$2),"&lt;="&amp;AU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V529" s="1">
        <f ca="1">SUMIFS(INDIRECT($F$1&amp;$F529&amp;":"&amp;$F529),INDIRECT($F$1&amp;dbP!$D$2&amp;":"&amp;dbP!$D$2),"&gt;="&amp;AV$6,INDIRECT($F$1&amp;dbP!$D$2&amp;":"&amp;dbP!$D$2),"&lt;="&amp;A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V$6,INDIRECT($F$1&amp;dbP!$D$2&amp;":"&amp;dbP!$D$2),"&lt;="&amp;AV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V$6,INDIRECT($F$2&amp;SbstP!$D$2&amp;":"&amp;SbstP!$D$2),"&lt;="&amp;A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V$6,INDIRECT($F$2&amp;SbstP!$D$2&amp;":"&amp;SbstP!$D$2),"&lt;="&amp;AV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W529" s="1">
        <f ca="1">SUMIFS(INDIRECT($F$1&amp;$F529&amp;":"&amp;$F529),INDIRECT($F$1&amp;dbP!$D$2&amp;":"&amp;dbP!$D$2),"&gt;="&amp;AW$6,INDIRECT($F$1&amp;dbP!$D$2&amp;":"&amp;dbP!$D$2),"&lt;="&amp;A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W$6,INDIRECT($F$1&amp;dbP!$D$2&amp;":"&amp;dbP!$D$2),"&lt;="&amp;AW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W$6,INDIRECT($F$2&amp;SbstP!$D$2&amp;":"&amp;SbstP!$D$2),"&lt;="&amp;A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W$6,INDIRECT($F$2&amp;SbstP!$D$2&amp;":"&amp;SbstP!$D$2),"&lt;="&amp;AW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X529" s="1">
        <f ca="1">SUMIFS(INDIRECT($F$1&amp;$F529&amp;":"&amp;$F529),INDIRECT($F$1&amp;dbP!$D$2&amp;":"&amp;dbP!$D$2),"&gt;="&amp;AX$6,INDIRECT($F$1&amp;dbP!$D$2&amp;":"&amp;dbP!$D$2),"&lt;="&amp;A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X$6,INDIRECT($F$1&amp;dbP!$D$2&amp;":"&amp;dbP!$D$2),"&lt;="&amp;AX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X$6,INDIRECT($F$2&amp;SbstP!$D$2&amp;":"&amp;SbstP!$D$2),"&lt;="&amp;A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X$6,INDIRECT($F$2&amp;SbstP!$D$2&amp;":"&amp;SbstP!$D$2),"&lt;="&amp;AX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Y529" s="1">
        <f ca="1">SUMIFS(INDIRECT($F$1&amp;$F529&amp;":"&amp;$F529),INDIRECT($F$1&amp;dbP!$D$2&amp;":"&amp;dbP!$D$2),"&gt;="&amp;AY$6,INDIRECT($F$1&amp;dbP!$D$2&amp;":"&amp;dbP!$D$2),"&lt;="&amp;A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Y$6,INDIRECT($F$1&amp;dbP!$D$2&amp;":"&amp;dbP!$D$2),"&lt;="&amp;AY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Y$6,INDIRECT($F$2&amp;SbstP!$D$2&amp;":"&amp;SbstP!$D$2),"&lt;="&amp;A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Y$6,INDIRECT($F$2&amp;SbstP!$D$2&amp;":"&amp;SbstP!$D$2),"&lt;="&amp;AY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AZ529" s="1">
        <f ca="1">SUMIFS(INDIRECT($F$1&amp;$F529&amp;":"&amp;$F529),INDIRECT($F$1&amp;dbP!$D$2&amp;":"&amp;dbP!$D$2),"&gt;="&amp;AZ$6,INDIRECT($F$1&amp;dbP!$D$2&amp;":"&amp;dbP!$D$2),"&lt;="&amp;A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AZ$6,INDIRECT($F$1&amp;dbP!$D$2&amp;":"&amp;dbP!$D$2),"&lt;="&amp;AZ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AZ$6,INDIRECT($F$2&amp;SbstP!$D$2&amp;":"&amp;SbstP!$D$2),"&lt;="&amp;A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AZ$6,INDIRECT($F$2&amp;SbstP!$D$2&amp;":"&amp;SbstP!$D$2),"&lt;="&amp;AZ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A529" s="1">
        <f ca="1">SUMIFS(INDIRECT($F$1&amp;$F529&amp;":"&amp;$F529),INDIRECT($F$1&amp;dbP!$D$2&amp;":"&amp;dbP!$D$2),"&gt;="&amp;BA$6,INDIRECT($F$1&amp;dbP!$D$2&amp;":"&amp;dbP!$D$2),"&lt;="&amp;B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BA$6,INDIRECT($F$1&amp;dbP!$D$2&amp;":"&amp;dbP!$D$2),"&lt;="&amp;BA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A$6,INDIRECT($F$2&amp;SbstP!$D$2&amp;":"&amp;SbstP!$D$2),"&lt;="&amp;B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BA$6,INDIRECT($F$2&amp;SbstP!$D$2&amp;":"&amp;SbstP!$D$2),"&lt;="&amp;BA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B529" s="1">
        <f ca="1">SUMIFS(INDIRECT($F$1&amp;$F529&amp;":"&amp;$F529),INDIRECT($F$1&amp;dbP!$D$2&amp;":"&amp;dbP!$D$2),"&gt;="&amp;BB$6,INDIRECT($F$1&amp;dbP!$D$2&amp;":"&amp;dbP!$D$2),"&lt;="&amp;B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BB$6,INDIRECT($F$1&amp;dbP!$D$2&amp;":"&amp;dbP!$D$2),"&lt;="&amp;BB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B$6,INDIRECT($F$2&amp;SbstP!$D$2&amp;":"&amp;SbstP!$D$2),"&lt;="&amp;B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BB$6,INDIRECT($F$2&amp;SbstP!$D$2&amp;":"&amp;SbstP!$D$2),"&lt;="&amp;BB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C529" s="1">
        <f ca="1">SUMIFS(INDIRECT($F$1&amp;$F529&amp;":"&amp;$F529),INDIRECT($F$1&amp;dbP!$D$2&amp;":"&amp;dbP!$D$2),"&gt;="&amp;BC$6,INDIRECT($F$1&amp;dbP!$D$2&amp;":"&amp;dbP!$D$2),"&lt;="&amp;B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BC$6,INDIRECT($F$1&amp;dbP!$D$2&amp;":"&amp;dbP!$D$2),"&lt;="&amp;BC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C$6,INDIRECT($F$2&amp;SbstP!$D$2&amp;":"&amp;SbstP!$D$2),"&lt;="&amp;B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BC$6,INDIRECT($F$2&amp;SbstP!$D$2&amp;":"&amp;SbstP!$D$2),"&lt;="&amp;BC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D529" s="1">
        <f ca="1">SUMIFS(INDIRECT($F$1&amp;$F529&amp;":"&amp;$F529),INDIRECT($F$1&amp;dbP!$D$2&amp;":"&amp;dbP!$D$2),"&gt;="&amp;BD$6,INDIRECT($F$1&amp;dbP!$D$2&amp;":"&amp;dbP!$D$2),"&lt;="&amp;B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BD$6,INDIRECT($F$1&amp;dbP!$D$2&amp;":"&amp;dbP!$D$2),"&lt;="&amp;BD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D$6,INDIRECT($F$2&amp;SbstP!$D$2&amp;":"&amp;SbstP!$D$2),"&lt;="&amp;B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BD$6,INDIRECT($F$2&amp;SbstP!$D$2&amp;":"&amp;SbstP!$D$2),"&lt;="&amp;BD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  <c r="BE529" s="1">
        <f ca="1">SUMIFS(INDIRECT($F$1&amp;$F529&amp;":"&amp;$F529),INDIRECT($F$1&amp;dbP!$D$2&amp;":"&amp;dbP!$D$2),"&gt;="&amp;BE$6,INDIRECT($F$1&amp;dbP!$D$2&amp;":"&amp;dbP!$D$2),"&lt;="&amp;B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"&amp;$I529=$J529),"*",RIGHT($J529,LEN($J529)-4)),INDIRECT($F$1&amp;dbP!$AC$2&amp;":"&amp;dbP!$AC$2),RepP!$J$3)-
SUMIFS(INDIRECT($F$1&amp;$G529&amp;":"&amp;$G529),INDIRECT($F$1&amp;dbP!$D$2&amp;":"&amp;dbP!$D$2),"&gt;="&amp;BE$6,INDIRECT($F$1&amp;dbP!$D$2&amp;":"&amp;dbP!$D$2),"&lt;="&amp;BE$7,INDIRECT($F$1&amp;dbP!$O$2&amp;":"&amp;dbP!$O$2),$H529,INDIRECT($F$1&amp;dbP!$P$2&amp;":"&amp;dbP!$P$2),IF($I529=$J529,"*",$I529),INDIRECT($F$1&amp;dbP!$Q$2&amp;":"&amp;dbP!$Q$2),IF(OR($I529=$J529,"  "&amp;$I529=$J529),"*",RIGHT($J529,LEN($J529)-4)),INDIRECT($F$1&amp;dbP!$AC$2&amp;":"&amp;dbP!$AC$2),RepP!$J$3)+
SUMIFS(INDIRECT($F$2&amp;$F529&amp;":"&amp;$F529),INDIRECT($F$2&amp;SbstP!$D$2&amp;":"&amp;SbstP!$D$2),"&gt;="&amp;BE$6,INDIRECT($F$2&amp;SbstP!$D$2&amp;":"&amp;SbstP!$D$2),"&lt;="&amp;B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"&amp;$I529=$J529),"*",RIGHT($J529,LEN($J529)-4)),INDIRECT($F$2&amp;SbstP!$AC$2&amp;":"&amp;SbstP!$AC$2),RepP!$J$3)-
SUMIFS(INDIRECT($F$2&amp;$G529&amp;":"&amp;$G529),INDIRECT($F$2&amp;SbstP!$D$2&amp;":"&amp;SbstP!$D$2),"&gt;="&amp;BE$6,INDIRECT($F$2&amp;SbstP!$D$2&amp;":"&amp;SbstP!$D$2),"&lt;="&amp;BE$7,INDIRECT($F$2&amp;SbstP!$O$2&amp;":"&amp;SbstP!$O$2),$H529,INDIRECT($F$2&amp;SbstP!$P$2&amp;":"&amp;SbstP!$P$2),IF($I529=$J529,"*",$I529),INDIRECT($F$2&amp;SbstP!$Q$2&amp;":"&amp;SbstP!$Q$2),IF(OR($I529=$J529,"  "&amp;$I529=$J529),"*",RIGHT($J529,LEN($J529)-4)),INDIRECT($F$2&amp;SbstP!$AC$2&amp;":"&amp;SbstP!$AC$2),RepP!$J$3)</f>
        <v>0</v>
      </c>
    </row>
    <row r="530" spans="2:57" x14ac:dyDescent="0.3">
      <c r="B530" s="1">
        <f>MAX(B$505:B529)+1</f>
        <v>33</v>
      </c>
      <c r="D530" s="1" t="str">
        <f ca="1">INDIRECT($B$1&amp;Items!AB$2&amp;$B530)</f>
        <v>PL(-)</v>
      </c>
      <c r="F530" s="1" t="str">
        <f ca="1">INDIRECT($B$1&amp;Items!X$2&amp;$B530)</f>
        <v>AA</v>
      </c>
      <c r="G530" s="1" t="str">
        <f ca="1">INDIRECT($B$1&amp;Items!Y$2&amp;$B530)</f>
        <v>AB</v>
      </c>
      <c r="H530" s="13" t="str">
        <f ca="1">INDIRECT($B$1&amp;Items!U$2&amp;$B530)</f>
        <v>Себестоимость продаж</v>
      </c>
      <c r="I530" s="13" t="str">
        <f ca="1">IF(INDIRECT($B$1&amp;Items!V$2&amp;$B530)="",H530,INDIRECT($B$1&amp;Items!V$2&amp;$B530))</f>
        <v>Затраты этапа-2 бизнес-процесса</v>
      </c>
      <c r="J530" s="1" t="str">
        <f ca="1">IF(INDIRECT($B$1&amp;Items!W$2&amp;$B530)="",IF(H530&lt;&gt;I530,"  "&amp;I530,I530),"    "&amp;INDIRECT($B$1&amp;Items!W$2&amp;$B530))</f>
        <v xml:space="preserve">    Производственные затраты-3</v>
      </c>
      <c r="S530" s="1">
        <f ca="1">SUM($U530:INDIRECT(ADDRESS(ROW(),SUMIFS($1:$1,$5:$5,MAX($5:$5)))))</f>
        <v>1163978.3018867928</v>
      </c>
      <c r="V530" s="1">
        <f ca="1">SUMIFS(INDIRECT($F$1&amp;$F530&amp;":"&amp;$F530),INDIRECT($F$1&amp;dbP!$D$2&amp;":"&amp;dbP!$D$2),"&gt;="&amp;V$6,INDIRECT($F$1&amp;dbP!$D$2&amp;":"&amp;dbP!$D$2),"&lt;="&amp;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V$6,INDIRECT($F$1&amp;dbP!$D$2&amp;":"&amp;dbP!$D$2),"&lt;="&amp;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V$6,INDIRECT($F$2&amp;SbstP!$D$2&amp;":"&amp;SbstP!$D$2),"&lt;="&amp;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V$6,INDIRECT($F$2&amp;SbstP!$D$2&amp;":"&amp;SbstP!$D$2),"&lt;="&amp;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W530" s="1">
        <f ca="1">SUMIFS(INDIRECT($F$1&amp;$F530&amp;":"&amp;$F530),INDIRECT($F$1&amp;dbP!$D$2&amp;":"&amp;dbP!$D$2),"&gt;="&amp;W$6,INDIRECT($F$1&amp;dbP!$D$2&amp;":"&amp;dbP!$D$2),"&lt;="&amp;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W$6,INDIRECT($F$1&amp;dbP!$D$2&amp;":"&amp;dbP!$D$2),"&lt;="&amp;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W$6,INDIRECT($F$2&amp;SbstP!$D$2&amp;":"&amp;SbstP!$D$2),"&lt;="&amp;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W$6,INDIRECT($F$2&amp;SbstP!$D$2&amp;":"&amp;SbstP!$D$2),"&lt;="&amp;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X530" s="1">
        <f ca="1">SUMIFS(INDIRECT($F$1&amp;$F530&amp;":"&amp;$F530),INDIRECT($F$1&amp;dbP!$D$2&amp;":"&amp;dbP!$D$2),"&gt;="&amp;X$6,INDIRECT($F$1&amp;dbP!$D$2&amp;":"&amp;dbP!$D$2),"&lt;="&amp;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X$6,INDIRECT($F$1&amp;dbP!$D$2&amp;":"&amp;dbP!$D$2),"&lt;="&amp;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X$6,INDIRECT($F$2&amp;SbstP!$D$2&amp;":"&amp;SbstP!$D$2),"&lt;="&amp;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X$6,INDIRECT($F$2&amp;SbstP!$D$2&amp;":"&amp;SbstP!$D$2),"&lt;="&amp;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Y530" s="1">
        <f ca="1">SUMIFS(INDIRECT($F$1&amp;$F530&amp;":"&amp;$F530),INDIRECT($F$1&amp;dbP!$D$2&amp;":"&amp;dbP!$D$2),"&gt;="&amp;Y$6,INDIRECT($F$1&amp;dbP!$D$2&amp;":"&amp;dbP!$D$2),"&lt;="&amp;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Y$6,INDIRECT($F$1&amp;dbP!$D$2&amp;":"&amp;dbP!$D$2),"&lt;="&amp;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Y$6,INDIRECT($F$2&amp;SbstP!$D$2&amp;":"&amp;SbstP!$D$2),"&lt;="&amp;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Y$6,INDIRECT($F$2&amp;SbstP!$D$2&amp;":"&amp;SbstP!$D$2),"&lt;="&amp;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Z530" s="1">
        <f ca="1">SUMIFS(INDIRECT($F$1&amp;$F530&amp;":"&amp;$F530),INDIRECT($F$1&amp;dbP!$D$2&amp;":"&amp;dbP!$D$2),"&gt;="&amp;Z$6,INDIRECT($F$1&amp;dbP!$D$2&amp;":"&amp;dbP!$D$2),"&lt;="&amp;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Z$6,INDIRECT($F$1&amp;dbP!$D$2&amp;":"&amp;dbP!$D$2),"&lt;="&amp;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Z$6,INDIRECT($F$2&amp;SbstP!$D$2&amp;":"&amp;SbstP!$D$2),"&lt;="&amp;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Z$6,INDIRECT($F$2&amp;SbstP!$D$2&amp;":"&amp;SbstP!$D$2),"&lt;="&amp;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208650</v>
      </c>
      <c r="AA530" s="1">
        <f ca="1">SUMIFS(INDIRECT($F$1&amp;$F530&amp;":"&amp;$F530),INDIRECT($F$1&amp;dbP!$D$2&amp;":"&amp;dbP!$D$2),"&gt;="&amp;AA$6,INDIRECT($F$1&amp;dbP!$D$2&amp;":"&amp;dbP!$D$2),"&lt;="&amp;A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A$6,INDIRECT($F$1&amp;dbP!$D$2&amp;":"&amp;dbP!$D$2),"&lt;="&amp;A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A$6,INDIRECT($F$2&amp;SbstP!$D$2&amp;":"&amp;SbstP!$D$2),"&lt;="&amp;A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A$6,INDIRECT($F$2&amp;SbstP!$D$2&amp;":"&amp;SbstP!$D$2),"&lt;="&amp;A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417300</v>
      </c>
      <c r="AB530" s="1">
        <f ca="1">SUMIFS(INDIRECT($F$1&amp;$F530&amp;":"&amp;$F530),INDIRECT($F$1&amp;dbP!$D$2&amp;":"&amp;dbP!$D$2),"&gt;="&amp;AB$6,INDIRECT($F$1&amp;dbP!$D$2&amp;":"&amp;dbP!$D$2),"&lt;="&amp;A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B$6,INDIRECT($F$1&amp;dbP!$D$2&amp;":"&amp;dbP!$D$2),"&lt;="&amp;A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B$6,INDIRECT($F$2&amp;SbstP!$D$2&amp;":"&amp;SbstP!$D$2),"&lt;="&amp;A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B$6,INDIRECT($F$2&amp;SbstP!$D$2&amp;":"&amp;SbstP!$D$2),"&lt;="&amp;A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73486.792452830196</v>
      </c>
      <c r="AC530" s="1">
        <f ca="1">SUMIFS(INDIRECT($F$1&amp;$F530&amp;":"&amp;$F530),INDIRECT($F$1&amp;dbP!$D$2&amp;":"&amp;dbP!$D$2),"&gt;="&amp;AC$6,INDIRECT($F$1&amp;dbP!$D$2&amp;":"&amp;dbP!$D$2),"&lt;="&amp;A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C$6,INDIRECT($F$1&amp;dbP!$D$2&amp;":"&amp;dbP!$D$2),"&lt;="&amp;A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C$6,INDIRECT($F$2&amp;SbstP!$D$2&amp;":"&amp;SbstP!$D$2),"&lt;="&amp;A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C$6,INDIRECT($F$2&amp;SbstP!$D$2&amp;":"&amp;SbstP!$D$2),"&lt;="&amp;A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94483.018867924518</v>
      </c>
      <c r="AD530" s="1">
        <f ca="1">SUMIFS(INDIRECT($F$1&amp;$F530&amp;":"&amp;$F530),INDIRECT($F$1&amp;dbP!$D$2&amp;":"&amp;dbP!$D$2),"&gt;="&amp;AD$6,INDIRECT($F$1&amp;dbP!$D$2&amp;":"&amp;dbP!$D$2),"&lt;="&amp;A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D$6,INDIRECT($F$1&amp;dbP!$D$2&amp;":"&amp;dbP!$D$2),"&lt;="&amp;A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D$6,INDIRECT($F$2&amp;SbstP!$D$2&amp;":"&amp;SbstP!$D$2),"&lt;="&amp;A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D$6,INDIRECT($F$2&amp;SbstP!$D$2&amp;":"&amp;SbstP!$D$2),"&lt;="&amp;A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26245.283018867925</v>
      </c>
      <c r="AE530" s="1">
        <f ca="1">SUMIFS(INDIRECT($F$1&amp;$F530&amp;":"&amp;$F530),INDIRECT($F$1&amp;dbP!$D$2&amp;":"&amp;dbP!$D$2),"&gt;="&amp;AE$6,INDIRECT($F$1&amp;dbP!$D$2&amp;":"&amp;dbP!$D$2),"&lt;="&amp;A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E$6,INDIRECT($F$1&amp;dbP!$D$2&amp;":"&amp;dbP!$D$2),"&lt;="&amp;A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E$6,INDIRECT($F$2&amp;SbstP!$D$2&amp;":"&amp;SbstP!$D$2),"&lt;="&amp;A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E$6,INDIRECT($F$2&amp;SbstP!$D$2&amp;":"&amp;SbstP!$D$2),"&lt;="&amp;A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31494.33962264151</v>
      </c>
      <c r="AF530" s="1">
        <f ca="1">SUMIFS(INDIRECT($F$1&amp;$F530&amp;":"&amp;$F530),INDIRECT($F$1&amp;dbP!$D$2&amp;":"&amp;dbP!$D$2),"&gt;="&amp;AF$6,INDIRECT($F$1&amp;dbP!$D$2&amp;":"&amp;dbP!$D$2),"&lt;="&amp;AF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F$6,INDIRECT($F$1&amp;dbP!$D$2&amp;":"&amp;dbP!$D$2),"&lt;="&amp;AF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F$6,INDIRECT($F$2&amp;SbstP!$D$2&amp;":"&amp;SbstP!$D$2),"&lt;="&amp;AF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F$6,INDIRECT($F$2&amp;SbstP!$D$2&amp;":"&amp;SbstP!$D$2),"&lt;="&amp;AF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62988.67924528302</v>
      </c>
      <c r="AG530" s="1">
        <f ca="1">SUMIFS(INDIRECT($F$1&amp;$F530&amp;":"&amp;$F530),INDIRECT($F$1&amp;dbP!$D$2&amp;":"&amp;dbP!$D$2),"&gt;="&amp;AG$6,INDIRECT($F$1&amp;dbP!$D$2&amp;":"&amp;dbP!$D$2),"&lt;="&amp;AG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G$6,INDIRECT($F$1&amp;dbP!$D$2&amp;":"&amp;dbP!$D$2),"&lt;="&amp;AG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G$6,INDIRECT($F$2&amp;SbstP!$D$2&amp;":"&amp;SbstP!$D$2),"&lt;="&amp;AG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G$6,INDIRECT($F$2&amp;SbstP!$D$2&amp;":"&amp;SbstP!$D$2),"&lt;="&amp;AG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73486.792452830196</v>
      </c>
      <c r="AH530" s="1">
        <f ca="1">SUMIFS(INDIRECT($F$1&amp;$F530&amp;":"&amp;$F530),INDIRECT($F$1&amp;dbP!$D$2&amp;":"&amp;dbP!$D$2),"&gt;="&amp;AH$6,INDIRECT($F$1&amp;dbP!$D$2&amp;":"&amp;dbP!$D$2),"&lt;="&amp;AH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H$6,INDIRECT($F$1&amp;dbP!$D$2&amp;":"&amp;dbP!$D$2),"&lt;="&amp;AH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H$6,INDIRECT($F$2&amp;SbstP!$D$2&amp;":"&amp;SbstP!$D$2),"&lt;="&amp;AH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H$6,INDIRECT($F$2&amp;SbstP!$D$2&amp;":"&amp;SbstP!$D$2),"&lt;="&amp;AH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20996.226415094341</v>
      </c>
      <c r="AI530" s="1">
        <f ca="1">SUMIFS(INDIRECT($F$1&amp;$F530&amp;":"&amp;$F530),INDIRECT($F$1&amp;dbP!$D$2&amp;":"&amp;dbP!$D$2),"&gt;="&amp;AI$6,INDIRECT($F$1&amp;dbP!$D$2&amp;":"&amp;dbP!$D$2),"&lt;="&amp;AI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I$6,INDIRECT($F$1&amp;dbP!$D$2&amp;":"&amp;dbP!$D$2),"&lt;="&amp;AI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I$6,INDIRECT($F$2&amp;SbstP!$D$2&amp;":"&amp;SbstP!$D$2),"&lt;="&amp;AI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I$6,INDIRECT($F$2&amp;SbstP!$D$2&amp;":"&amp;SbstP!$D$2),"&lt;="&amp;AI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118103.77358490568</v>
      </c>
      <c r="AJ530" s="1">
        <f ca="1">SUMIFS(INDIRECT($F$1&amp;$F530&amp;":"&amp;$F530),INDIRECT($F$1&amp;dbP!$D$2&amp;":"&amp;dbP!$D$2),"&gt;="&amp;AJ$6,INDIRECT($F$1&amp;dbP!$D$2&amp;":"&amp;dbP!$D$2),"&lt;="&amp;AJ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J$6,INDIRECT($F$1&amp;dbP!$D$2&amp;":"&amp;dbP!$D$2),"&lt;="&amp;AJ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J$6,INDIRECT($F$2&amp;SbstP!$D$2&amp;":"&amp;SbstP!$D$2),"&lt;="&amp;AJ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J$6,INDIRECT($F$2&amp;SbstP!$D$2&amp;":"&amp;SbstP!$D$2),"&lt;="&amp;AJ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36743.396226415098</v>
      </c>
      <c r="AK530" s="1">
        <f ca="1">SUMIFS(INDIRECT($F$1&amp;$F530&amp;":"&amp;$F530),INDIRECT($F$1&amp;dbP!$D$2&amp;":"&amp;dbP!$D$2),"&gt;="&amp;AK$6,INDIRECT($F$1&amp;dbP!$D$2&amp;":"&amp;dbP!$D$2),"&lt;="&amp;AK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K$6,INDIRECT($F$1&amp;dbP!$D$2&amp;":"&amp;dbP!$D$2),"&lt;="&amp;AK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K$6,INDIRECT($F$2&amp;SbstP!$D$2&amp;":"&amp;SbstP!$D$2),"&lt;="&amp;AK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K$6,INDIRECT($F$2&amp;SbstP!$D$2&amp;":"&amp;SbstP!$D$2),"&lt;="&amp;AK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L530" s="1">
        <f ca="1">SUMIFS(INDIRECT($F$1&amp;$F530&amp;":"&amp;$F530),INDIRECT($F$1&amp;dbP!$D$2&amp;":"&amp;dbP!$D$2),"&gt;="&amp;AL$6,INDIRECT($F$1&amp;dbP!$D$2&amp;":"&amp;dbP!$D$2),"&lt;="&amp;AL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L$6,INDIRECT($F$1&amp;dbP!$D$2&amp;":"&amp;dbP!$D$2),"&lt;="&amp;AL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L$6,INDIRECT($F$2&amp;SbstP!$D$2&amp;":"&amp;SbstP!$D$2),"&lt;="&amp;AL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L$6,INDIRECT($F$2&amp;SbstP!$D$2&amp;":"&amp;SbstP!$D$2),"&lt;="&amp;AL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M530" s="1">
        <f ca="1">SUMIFS(INDIRECT($F$1&amp;$F530&amp;":"&amp;$F530),INDIRECT($F$1&amp;dbP!$D$2&amp;":"&amp;dbP!$D$2),"&gt;="&amp;AM$6,INDIRECT($F$1&amp;dbP!$D$2&amp;":"&amp;dbP!$D$2),"&lt;="&amp;AM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M$6,INDIRECT($F$1&amp;dbP!$D$2&amp;":"&amp;dbP!$D$2),"&lt;="&amp;AM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M$6,INDIRECT($F$2&amp;SbstP!$D$2&amp;":"&amp;SbstP!$D$2),"&lt;="&amp;AM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M$6,INDIRECT($F$2&amp;SbstP!$D$2&amp;":"&amp;SbstP!$D$2),"&lt;="&amp;AM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N530" s="1">
        <f ca="1">SUMIFS(INDIRECT($F$1&amp;$F530&amp;":"&amp;$F530),INDIRECT($F$1&amp;dbP!$D$2&amp;":"&amp;dbP!$D$2),"&gt;="&amp;AN$6,INDIRECT($F$1&amp;dbP!$D$2&amp;":"&amp;dbP!$D$2),"&lt;="&amp;AN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N$6,INDIRECT($F$1&amp;dbP!$D$2&amp;":"&amp;dbP!$D$2),"&lt;="&amp;AN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N$6,INDIRECT($F$2&amp;SbstP!$D$2&amp;":"&amp;SbstP!$D$2),"&lt;="&amp;AN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N$6,INDIRECT($F$2&amp;SbstP!$D$2&amp;":"&amp;SbstP!$D$2),"&lt;="&amp;AN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O530" s="1">
        <f ca="1">SUMIFS(INDIRECT($F$1&amp;$F530&amp;":"&amp;$F530),INDIRECT($F$1&amp;dbP!$D$2&amp;":"&amp;dbP!$D$2),"&gt;="&amp;AO$6,INDIRECT($F$1&amp;dbP!$D$2&amp;":"&amp;dbP!$D$2),"&lt;="&amp;AO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O$6,INDIRECT($F$1&amp;dbP!$D$2&amp;":"&amp;dbP!$D$2),"&lt;="&amp;AO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O$6,INDIRECT($F$2&amp;SbstP!$D$2&amp;":"&amp;SbstP!$D$2),"&lt;="&amp;AO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O$6,INDIRECT($F$2&amp;SbstP!$D$2&amp;":"&amp;SbstP!$D$2),"&lt;="&amp;AO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P530" s="1">
        <f ca="1">SUMIFS(INDIRECT($F$1&amp;$F530&amp;":"&amp;$F530),INDIRECT($F$1&amp;dbP!$D$2&amp;":"&amp;dbP!$D$2),"&gt;="&amp;AP$6,INDIRECT($F$1&amp;dbP!$D$2&amp;":"&amp;dbP!$D$2),"&lt;="&amp;AP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P$6,INDIRECT($F$1&amp;dbP!$D$2&amp;":"&amp;dbP!$D$2),"&lt;="&amp;AP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P$6,INDIRECT($F$2&amp;SbstP!$D$2&amp;":"&amp;SbstP!$D$2),"&lt;="&amp;AP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P$6,INDIRECT($F$2&amp;SbstP!$D$2&amp;":"&amp;SbstP!$D$2),"&lt;="&amp;AP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Q530" s="1">
        <f ca="1">SUMIFS(INDIRECT($F$1&amp;$F530&amp;":"&amp;$F530),INDIRECT($F$1&amp;dbP!$D$2&amp;":"&amp;dbP!$D$2),"&gt;="&amp;AQ$6,INDIRECT($F$1&amp;dbP!$D$2&amp;":"&amp;dbP!$D$2),"&lt;="&amp;AQ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Q$6,INDIRECT($F$1&amp;dbP!$D$2&amp;":"&amp;dbP!$D$2),"&lt;="&amp;AQ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Q$6,INDIRECT($F$2&amp;SbstP!$D$2&amp;":"&amp;SbstP!$D$2),"&lt;="&amp;AQ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Q$6,INDIRECT($F$2&amp;SbstP!$D$2&amp;":"&amp;SbstP!$D$2),"&lt;="&amp;AQ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R530" s="1">
        <f ca="1">SUMIFS(INDIRECT($F$1&amp;$F530&amp;":"&amp;$F530),INDIRECT($F$1&amp;dbP!$D$2&amp;":"&amp;dbP!$D$2),"&gt;="&amp;AR$6,INDIRECT($F$1&amp;dbP!$D$2&amp;":"&amp;dbP!$D$2),"&lt;="&amp;AR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R$6,INDIRECT($F$1&amp;dbP!$D$2&amp;":"&amp;dbP!$D$2),"&lt;="&amp;AR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R$6,INDIRECT($F$2&amp;SbstP!$D$2&amp;":"&amp;SbstP!$D$2),"&lt;="&amp;AR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R$6,INDIRECT($F$2&amp;SbstP!$D$2&amp;":"&amp;SbstP!$D$2),"&lt;="&amp;AR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S530" s="1">
        <f ca="1">SUMIFS(INDIRECT($F$1&amp;$F530&amp;":"&amp;$F530),INDIRECT($F$1&amp;dbP!$D$2&amp;":"&amp;dbP!$D$2),"&gt;="&amp;AS$6,INDIRECT($F$1&amp;dbP!$D$2&amp;":"&amp;dbP!$D$2),"&lt;="&amp;AS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S$6,INDIRECT($F$1&amp;dbP!$D$2&amp;":"&amp;dbP!$D$2),"&lt;="&amp;AS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S$6,INDIRECT($F$2&amp;SbstP!$D$2&amp;":"&amp;SbstP!$D$2),"&lt;="&amp;AS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S$6,INDIRECT($F$2&amp;SbstP!$D$2&amp;":"&amp;SbstP!$D$2),"&lt;="&amp;AS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T530" s="1">
        <f ca="1">SUMIFS(INDIRECT($F$1&amp;$F530&amp;":"&amp;$F530),INDIRECT($F$1&amp;dbP!$D$2&amp;":"&amp;dbP!$D$2),"&gt;="&amp;AT$6,INDIRECT($F$1&amp;dbP!$D$2&amp;":"&amp;dbP!$D$2),"&lt;="&amp;AT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T$6,INDIRECT($F$1&amp;dbP!$D$2&amp;":"&amp;dbP!$D$2),"&lt;="&amp;AT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T$6,INDIRECT($F$2&amp;SbstP!$D$2&amp;":"&amp;SbstP!$D$2),"&lt;="&amp;AT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T$6,INDIRECT($F$2&amp;SbstP!$D$2&amp;":"&amp;SbstP!$D$2),"&lt;="&amp;AT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U530" s="1">
        <f ca="1">SUMIFS(INDIRECT($F$1&amp;$F530&amp;":"&amp;$F530),INDIRECT($F$1&amp;dbP!$D$2&amp;":"&amp;dbP!$D$2),"&gt;="&amp;AU$6,INDIRECT($F$1&amp;dbP!$D$2&amp;":"&amp;dbP!$D$2),"&lt;="&amp;AU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U$6,INDIRECT($F$1&amp;dbP!$D$2&amp;":"&amp;dbP!$D$2),"&lt;="&amp;AU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U$6,INDIRECT($F$2&amp;SbstP!$D$2&amp;":"&amp;SbstP!$D$2),"&lt;="&amp;AU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U$6,INDIRECT($F$2&amp;SbstP!$D$2&amp;":"&amp;SbstP!$D$2),"&lt;="&amp;AU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V530" s="1">
        <f ca="1">SUMIFS(INDIRECT($F$1&amp;$F530&amp;":"&amp;$F530),INDIRECT($F$1&amp;dbP!$D$2&amp;":"&amp;dbP!$D$2),"&gt;="&amp;AV$6,INDIRECT($F$1&amp;dbP!$D$2&amp;":"&amp;dbP!$D$2),"&lt;="&amp;A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V$6,INDIRECT($F$1&amp;dbP!$D$2&amp;":"&amp;dbP!$D$2),"&lt;="&amp;AV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V$6,INDIRECT($F$2&amp;SbstP!$D$2&amp;":"&amp;SbstP!$D$2),"&lt;="&amp;A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V$6,INDIRECT($F$2&amp;SbstP!$D$2&amp;":"&amp;SbstP!$D$2),"&lt;="&amp;AV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W530" s="1">
        <f ca="1">SUMIFS(INDIRECT($F$1&amp;$F530&amp;":"&amp;$F530),INDIRECT($F$1&amp;dbP!$D$2&amp;":"&amp;dbP!$D$2),"&gt;="&amp;AW$6,INDIRECT($F$1&amp;dbP!$D$2&amp;":"&amp;dbP!$D$2),"&lt;="&amp;A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W$6,INDIRECT($F$1&amp;dbP!$D$2&amp;":"&amp;dbP!$D$2),"&lt;="&amp;AW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W$6,INDIRECT($F$2&amp;SbstP!$D$2&amp;":"&amp;SbstP!$D$2),"&lt;="&amp;A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W$6,INDIRECT($F$2&amp;SbstP!$D$2&amp;":"&amp;SbstP!$D$2),"&lt;="&amp;AW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X530" s="1">
        <f ca="1">SUMIFS(INDIRECT($F$1&amp;$F530&amp;":"&amp;$F530),INDIRECT($F$1&amp;dbP!$D$2&amp;":"&amp;dbP!$D$2),"&gt;="&amp;AX$6,INDIRECT($F$1&amp;dbP!$D$2&amp;":"&amp;dbP!$D$2),"&lt;="&amp;A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X$6,INDIRECT($F$1&amp;dbP!$D$2&amp;":"&amp;dbP!$D$2),"&lt;="&amp;AX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X$6,INDIRECT($F$2&amp;SbstP!$D$2&amp;":"&amp;SbstP!$D$2),"&lt;="&amp;A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X$6,INDIRECT($F$2&amp;SbstP!$D$2&amp;":"&amp;SbstP!$D$2),"&lt;="&amp;AX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Y530" s="1">
        <f ca="1">SUMIFS(INDIRECT($F$1&amp;$F530&amp;":"&amp;$F530),INDIRECT($F$1&amp;dbP!$D$2&amp;":"&amp;dbP!$D$2),"&gt;="&amp;AY$6,INDIRECT($F$1&amp;dbP!$D$2&amp;":"&amp;dbP!$D$2),"&lt;="&amp;A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Y$6,INDIRECT($F$1&amp;dbP!$D$2&amp;":"&amp;dbP!$D$2),"&lt;="&amp;AY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Y$6,INDIRECT($F$2&amp;SbstP!$D$2&amp;":"&amp;SbstP!$D$2),"&lt;="&amp;A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Y$6,INDIRECT($F$2&amp;SbstP!$D$2&amp;":"&amp;SbstP!$D$2),"&lt;="&amp;AY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AZ530" s="1">
        <f ca="1">SUMIFS(INDIRECT($F$1&amp;$F530&amp;":"&amp;$F530),INDIRECT($F$1&amp;dbP!$D$2&amp;":"&amp;dbP!$D$2),"&gt;="&amp;AZ$6,INDIRECT($F$1&amp;dbP!$D$2&amp;":"&amp;dbP!$D$2),"&lt;="&amp;A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AZ$6,INDIRECT($F$1&amp;dbP!$D$2&amp;":"&amp;dbP!$D$2),"&lt;="&amp;AZ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AZ$6,INDIRECT($F$2&amp;SbstP!$D$2&amp;":"&amp;SbstP!$D$2),"&lt;="&amp;A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AZ$6,INDIRECT($F$2&amp;SbstP!$D$2&amp;":"&amp;SbstP!$D$2),"&lt;="&amp;AZ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A530" s="1">
        <f ca="1">SUMIFS(INDIRECT($F$1&amp;$F530&amp;":"&amp;$F530),INDIRECT($F$1&amp;dbP!$D$2&amp;":"&amp;dbP!$D$2),"&gt;="&amp;BA$6,INDIRECT($F$1&amp;dbP!$D$2&amp;":"&amp;dbP!$D$2),"&lt;="&amp;B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BA$6,INDIRECT($F$1&amp;dbP!$D$2&amp;":"&amp;dbP!$D$2),"&lt;="&amp;BA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A$6,INDIRECT($F$2&amp;SbstP!$D$2&amp;":"&amp;SbstP!$D$2),"&lt;="&amp;B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BA$6,INDIRECT($F$2&amp;SbstP!$D$2&amp;":"&amp;SbstP!$D$2),"&lt;="&amp;BA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B530" s="1">
        <f ca="1">SUMIFS(INDIRECT($F$1&amp;$F530&amp;":"&amp;$F530),INDIRECT($F$1&amp;dbP!$D$2&amp;":"&amp;dbP!$D$2),"&gt;="&amp;BB$6,INDIRECT($F$1&amp;dbP!$D$2&amp;":"&amp;dbP!$D$2),"&lt;="&amp;B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BB$6,INDIRECT($F$1&amp;dbP!$D$2&amp;":"&amp;dbP!$D$2),"&lt;="&amp;BB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B$6,INDIRECT($F$2&amp;SbstP!$D$2&amp;":"&amp;SbstP!$D$2),"&lt;="&amp;B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BB$6,INDIRECT($F$2&amp;SbstP!$D$2&amp;":"&amp;SbstP!$D$2),"&lt;="&amp;BB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C530" s="1">
        <f ca="1">SUMIFS(INDIRECT($F$1&amp;$F530&amp;":"&amp;$F530),INDIRECT($F$1&amp;dbP!$D$2&amp;":"&amp;dbP!$D$2),"&gt;="&amp;BC$6,INDIRECT($F$1&amp;dbP!$D$2&amp;":"&amp;dbP!$D$2),"&lt;="&amp;B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BC$6,INDIRECT($F$1&amp;dbP!$D$2&amp;":"&amp;dbP!$D$2),"&lt;="&amp;BC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C$6,INDIRECT($F$2&amp;SbstP!$D$2&amp;":"&amp;SbstP!$D$2),"&lt;="&amp;B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BC$6,INDIRECT($F$2&amp;SbstP!$D$2&amp;":"&amp;SbstP!$D$2),"&lt;="&amp;BC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D530" s="1">
        <f ca="1">SUMIFS(INDIRECT($F$1&amp;$F530&amp;":"&amp;$F530),INDIRECT($F$1&amp;dbP!$D$2&amp;":"&amp;dbP!$D$2),"&gt;="&amp;BD$6,INDIRECT($F$1&amp;dbP!$D$2&amp;":"&amp;dbP!$D$2),"&lt;="&amp;B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BD$6,INDIRECT($F$1&amp;dbP!$D$2&amp;":"&amp;dbP!$D$2),"&lt;="&amp;BD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D$6,INDIRECT($F$2&amp;SbstP!$D$2&amp;":"&amp;SbstP!$D$2),"&lt;="&amp;B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BD$6,INDIRECT($F$2&amp;SbstP!$D$2&amp;":"&amp;SbstP!$D$2),"&lt;="&amp;BD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  <c r="BE530" s="1">
        <f ca="1">SUMIFS(INDIRECT($F$1&amp;$F530&amp;":"&amp;$F530),INDIRECT($F$1&amp;dbP!$D$2&amp;":"&amp;dbP!$D$2),"&gt;="&amp;BE$6,INDIRECT($F$1&amp;dbP!$D$2&amp;":"&amp;dbP!$D$2),"&lt;="&amp;B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"&amp;$I530=$J530),"*",RIGHT($J530,LEN($J530)-4)),INDIRECT($F$1&amp;dbP!$AC$2&amp;":"&amp;dbP!$AC$2),RepP!$J$3)-
SUMIFS(INDIRECT($F$1&amp;$G530&amp;":"&amp;$G530),INDIRECT($F$1&amp;dbP!$D$2&amp;":"&amp;dbP!$D$2),"&gt;="&amp;BE$6,INDIRECT($F$1&amp;dbP!$D$2&amp;":"&amp;dbP!$D$2),"&lt;="&amp;BE$7,INDIRECT($F$1&amp;dbP!$O$2&amp;":"&amp;dbP!$O$2),$H530,INDIRECT($F$1&amp;dbP!$P$2&amp;":"&amp;dbP!$P$2),IF($I530=$J530,"*",$I530),INDIRECT($F$1&amp;dbP!$Q$2&amp;":"&amp;dbP!$Q$2),IF(OR($I530=$J530,"  "&amp;$I530=$J530),"*",RIGHT($J530,LEN($J530)-4)),INDIRECT($F$1&amp;dbP!$AC$2&amp;":"&amp;dbP!$AC$2),RepP!$J$3)+
SUMIFS(INDIRECT($F$2&amp;$F530&amp;":"&amp;$F530),INDIRECT($F$2&amp;SbstP!$D$2&amp;":"&amp;SbstP!$D$2),"&gt;="&amp;BE$6,INDIRECT($F$2&amp;SbstP!$D$2&amp;":"&amp;SbstP!$D$2),"&lt;="&amp;B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"&amp;$I530=$J530),"*",RIGHT($J530,LEN($J530)-4)),INDIRECT($F$2&amp;SbstP!$AC$2&amp;":"&amp;SbstP!$AC$2),RepP!$J$3)-
SUMIFS(INDIRECT($F$2&amp;$G530&amp;":"&amp;$G530),INDIRECT($F$2&amp;SbstP!$D$2&amp;":"&amp;SbstP!$D$2),"&gt;="&amp;BE$6,INDIRECT($F$2&amp;SbstP!$D$2&amp;":"&amp;SbstP!$D$2),"&lt;="&amp;BE$7,INDIRECT($F$2&amp;SbstP!$O$2&amp;":"&amp;SbstP!$O$2),$H530,INDIRECT($F$2&amp;SbstP!$P$2&amp;":"&amp;SbstP!$P$2),IF($I530=$J530,"*",$I530),INDIRECT($F$2&amp;SbstP!$Q$2&amp;":"&amp;SbstP!$Q$2),IF(OR($I530=$J530,"  "&amp;$I530=$J530),"*",RIGHT($J530,LEN($J530)-4)),INDIRECT($F$2&amp;SbstP!$AC$2&amp;":"&amp;SbstP!$AC$2),RepP!$J$3)</f>
        <v>0</v>
      </c>
    </row>
    <row r="531" spans="2:57" x14ac:dyDescent="0.3">
      <c r="B531" s="1">
        <f>MAX(B$505:B530)+1</f>
        <v>34</v>
      </c>
      <c r="D531" s="1" t="str">
        <f ca="1">INDIRECT($B$1&amp;Items!AB$2&amp;$B531)</f>
        <v>PL(-)</v>
      </c>
      <c r="F531" s="1" t="str">
        <f ca="1">INDIRECT($B$1&amp;Items!X$2&amp;$B531)</f>
        <v>AA</v>
      </c>
      <c r="G531" s="1" t="str">
        <f ca="1">INDIRECT($B$1&amp;Items!Y$2&amp;$B531)</f>
        <v>AB</v>
      </c>
      <c r="H531" s="13" t="str">
        <f ca="1">INDIRECT($B$1&amp;Items!U$2&amp;$B531)</f>
        <v>Себестоимость продаж</v>
      </c>
      <c r="I531" s="13" t="str">
        <f ca="1">IF(INDIRECT($B$1&amp;Items!V$2&amp;$B531)="",H531,INDIRECT($B$1&amp;Items!V$2&amp;$B531))</f>
        <v>Затраты этапа-2 бизнес-процесса</v>
      </c>
      <c r="J531" s="1" t="str">
        <f ca="1">IF(INDIRECT($B$1&amp;Items!W$2&amp;$B531)="",IF(H531&lt;&gt;I531,"  "&amp;I531,I531),"    "&amp;INDIRECT($B$1&amp;Items!W$2&amp;$B531))</f>
        <v xml:space="preserve">    Производственные затраты-4</v>
      </c>
      <c r="S531" s="1">
        <f ca="1">SUM($U531:INDIRECT(ADDRESS(ROW(),SUMIFS($1:$1,$5:$5,MAX($5:$5)))))</f>
        <v>3884414.3125</v>
      </c>
      <c r="V531" s="1">
        <f ca="1">SUMIFS(INDIRECT($F$1&amp;$F531&amp;":"&amp;$F531),INDIRECT($F$1&amp;dbP!$D$2&amp;":"&amp;dbP!$D$2),"&gt;="&amp;V$6,INDIRECT($F$1&amp;dbP!$D$2&amp;":"&amp;dbP!$D$2),"&lt;="&amp;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V$6,INDIRECT($F$1&amp;dbP!$D$2&amp;":"&amp;dbP!$D$2),"&lt;="&amp;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V$6,INDIRECT($F$2&amp;SbstP!$D$2&amp;":"&amp;SbstP!$D$2),"&lt;="&amp;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V$6,INDIRECT($F$2&amp;SbstP!$D$2&amp;":"&amp;SbstP!$D$2),"&lt;="&amp;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W531" s="1">
        <f ca="1">SUMIFS(INDIRECT($F$1&amp;$F531&amp;":"&amp;$F531),INDIRECT($F$1&amp;dbP!$D$2&amp;":"&amp;dbP!$D$2),"&gt;="&amp;W$6,INDIRECT($F$1&amp;dbP!$D$2&amp;":"&amp;dbP!$D$2),"&lt;="&amp;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W$6,INDIRECT($F$1&amp;dbP!$D$2&amp;":"&amp;dbP!$D$2),"&lt;="&amp;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W$6,INDIRECT($F$2&amp;SbstP!$D$2&amp;":"&amp;SbstP!$D$2),"&lt;="&amp;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W$6,INDIRECT($F$2&amp;SbstP!$D$2&amp;":"&amp;SbstP!$D$2),"&lt;="&amp;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X531" s="1">
        <f ca="1">SUMIFS(INDIRECT($F$1&amp;$F531&amp;":"&amp;$F531),INDIRECT($F$1&amp;dbP!$D$2&amp;":"&amp;dbP!$D$2),"&gt;="&amp;X$6,INDIRECT($F$1&amp;dbP!$D$2&amp;":"&amp;dbP!$D$2),"&lt;="&amp;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X$6,INDIRECT($F$1&amp;dbP!$D$2&amp;":"&amp;dbP!$D$2),"&lt;="&amp;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X$6,INDIRECT($F$2&amp;SbstP!$D$2&amp;":"&amp;SbstP!$D$2),"&lt;="&amp;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X$6,INDIRECT($F$2&amp;SbstP!$D$2&amp;":"&amp;SbstP!$D$2),"&lt;="&amp;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Y531" s="1">
        <f ca="1">SUMIFS(INDIRECT($F$1&amp;$F531&amp;":"&amp;$F531),INDIRECT($F$1&amp;dbP!$D$2&amp;":"&amp;dbP!$D$2),"&gt;="&amp;Y$6,INDIRECT($F$1&amp;dbP!$D$2&amp;":"&amp;dbP!$D$2),"&lt;="&amp;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Y$6,INDIRECT($F$1&amp;dbP!$D$2&amp;":"&amp;dbP!$D$2),"&lt;="&amp;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Y$6,INDIRECT($F$2&amp;SbstP!$D$2&amp;":"&amp;SbstP!$D$2),"&lt;="&amp;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Y$6,INDIRECT($F$2&amp;SbstP!$D$2&amp;":"&amp;SbstP!$D$2),"&lt;="&amp;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Z531" s="1">
        <f ca="1">SUMIFS(INDIRECT($F$1&amp;$F531&amp;":"&amp;$F531),INDIRECT($F$1&amp;dbP!$D$2&amp;":"&amp;dbP!$D$2),"&gt;="&amp;Z$6,INDIRECT($F$1&amp;dbP!$D$2&amp;":"&amp;dbP!$D$2),"&lt;="&amp;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Z$6,INDIRECT($F$1&amp;dbP!$D$2&amp;":"&amp;dbP!$D$2),"&lt;="&amp;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Z$6,INDIRECT($F$2&amp;SbstP!$D$2&amp;":"&amp;SbstP!$D$2),"&lt;="&amp;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Z$6,INDIRECT($F$2&amp;SbstP!$D$2&amp;":"&amp;SbstP!$D$2),"&lt;="&amp;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305993.25</v>
      </c>
      <c r="AA531" s="1">
        <f ca="1">SUMIFS(INDIRECT($F$1&amp;$F531&amp;":"&amp;$F531),INDIRECT($F$1&amp;dbP!$D$2&amp;":"&amp;dbP!$D$2),"&gt;="&amp;AA$6,INDIRECT($F$1&amp;dbP!$D$2&amp;":"&amp;dbP!$D$2),"&lt;="&amp;A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A$6,INDIRECT($F$1&amp;dbP!$D$2&amp;":"&amp;dbP!$D$2),"&lt;="&amp;A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A$6,INDIRECT($F$2&amp;SbstP!$D$2&amp;":"&amp;SbstP!$D$2),"&lt;="&amp;A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A$6,INDIRECT($F$2&amp;SbstP!$D$2&amp;":"&amp;SbstP!$D$2),"&lt;="&amp;A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611986.5</v>
      </c>
      <c r="AB531" s="1">
        <f ca="1">SUMIFS(INDIRECT($F$1&amp;$F531&amp;":"&amp;$F531),INDIRECT($F$1&amp;dbP!$D$2&amp;":"&amp;dbP!$D$2),"&gt;="&amp;AB$6,INDIRECT($F$1&amp;dbP!$D$2&amp;":"&amp;dbP!$D$2),"&lt;="&amp;A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B$6,INDIRECT($F$1&amp;dbP!$D$2&amp;":"&amp;dbP!$D$2),"&lt;="&amp;A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B$6,INDIRECT($F$2&amp;SbstP!$D$2&amp;":"&amp;SbstP!$D$2),"&lt;="&amp;A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B$6,INDIRECT($F$2&amp;SbstP!$D$2&amp;":"&amp;SbstP!$D$2),"&lt;="&amp;A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1070976.375</v>
      </c>
      <c r="AC531" s="1">
        <f ca="1">SUMIFS(INDIRECT($F$1&amp;$F531&amp;":"&amp;$F531),INDIRECT($F$1&amp;dbP!$D$2&amp;":"&amp;dbP!$D$2),"&gt;="&amp;AC$6,INDIRECT($F$1&amp;dbP!$D$2&amp;":"&amp;dbP!$D$2),"&lt;="&amp;A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C$6,INDIRECT($F$1&amp;dbP!$D$2&amp;":"&amp;dbP!$D$2),"&lt;="&amp;A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C$6,INDIRECT($F$2&amp;SbstP!$D$2&amp;":"&amp;SbstP!$D$2),"&lt;="&amp;A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C$6,INDIRECT($F$2&amp;SbstP!$D$2&amp;":"&amp;SbstP!$D$2),"&lt;="&amp;A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20399.55</v>
      </c>
      <c r="AD531" s="1">
        <f ca="1">SUMIFS(INDIRECT($F$1&amp;$F531&amp;":"&amp;$F531),INDIRECT($F$1&amp;dbP!$D$2&amp;":"&amp;dbP!$D$2),"&gt;="&amp;AD$6,INDIRECT($F$1&amp;dbP!$D$2&amp;":"&amp;dbP!$D$2),"&lt;="&amp;A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D$6,INDIRECT($F$1&amp;dbP!$D$2&amp;":"&amp;dbP!$D$2),"&lt;="&amp;A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D$6,INDIRECT($F$2&amp;SbstP!$D$2&amp;":"&amp;SbstP!$D$2),"&lt;="&amp;A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D$6,INDIRECT($F$2&amp;SbstP!$D$2&amp;":"&amp;SbstP!$D$2),"&lt;="&amp;A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E531" s="1">
        <f ca="1">SUMIFS(INDIRECT($F$1&amp;$F531&amp;":"&amp;$F531),INDIRECT($F$1&amp;dbP!$D$2&amp;":"&amp;dbP!$D$2),"&gt;="&amp;AE$6,INDIRECT($F$1&amp;dbP!$D$2&amp;":"&amp;dbP!$D$2),"&lt;="&amp;A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E$6,INDIRECT($F$1&amp;dbP!$D$2&amp;":"&amp;dbP!$D$2),"&lt;="&amp;A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E$6,INDIRECT($F$2&amp;SbstP!$D$2&amp;":"&amp;SbstP!$D$2),"&lt;="&amp;A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E$6,INDIRECT($F$2&amp;SbstP!$D$2&amp;":"&amp;SbstP!$D$2),"&lt;="&amp;A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458989.875</v>
      </c>
      <c r="AF531" s="1">
        <f ca="1">SUMIFS(INDIRECT($F$1&amp;$F531&amp;":"&amp;$F531),INDIRECT($F$1&amp;dbP!$D$2&amp;":"&amp;dbP!$D$2),"&gt;="&amp;AF$6,INDIRECT($F$1&amp;dbP!$D$2&amp;":"&amp;dbP!$D$2),"&lt;="&amp;AF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F$6,INDIRECT($F$1&amp;dbP!$D$2&amp;":"&amp;dbP!$D$2),"&lt;="&amp;AF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F$6,INDIRECT($F$2&amp;SbstP!$D$2&amp;":"&amp;SbstP!$D$2),"&lt;="&amp;AF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F$6,INDIRECT($F$2&amp;SbstP!$D$2&amp;":"&amp;SbstP!$D$2),"&lt;="&amp;AF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13599.699999999999</v>
      </c>
      <c r="AG531" s="1">
        <f ca="1">SUMIFS(INDIRECT($F$1&amp;$F531&amp;":"&amp;$F531),INDIRECT($F$1&amp;dbP!$D$2&amp;":"&amp;dbP!$D$2),"&gt;="&amp;AG$6,INDIRECT($F$1&amp;dbP!$D$2&amp;":"&amp;dbP!$D$2),"&lt;="&amp;AG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G$6,INDIRECT($F$1&amp;dbP!$D$2&amp;":"&amp;dbP!$D$2),"&lt;="&amp;AG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G$6,INDIRECT($F$2&amp;SbstP!$D$2&amp;":"&amp;SbstP!$D$2),"&lt;="&amp;AG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G$6,INDIRECT($F$2&amp;SbstP!$D$2&amp;":"&amp;SbstP!$D$2),"&lt;="&amp;AG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1070976.375</v>
      </c>
      <c r="AH531" s="1">
        <f ca="1">SUMIFS(INDIRECT($F$1&amp;$F531&amp;":"&amp;$F531),INDIRECT($F$1&amp;dbP!$D$2&amp;":"&amp;dbP!$D$2),"&gt;="&amp;AH$6,INDIRECT($F$1&amp;dbP!$D$2&amp;":"&amp;dbP!$D$2),"&lt;="&amp;AH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H$6,INDIRECT($F$1&amp;dbP!$D$2&amp;":"&amp;dbP!$D$2),"&lt;="&amp;AH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H$6,INDIRECT($F$2&amp;SbstP!$D$2&amp;":"&amp;SbstP!$D$2),"&lt;="&amp;AH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H$6,INDIRECT($F$2&amp;SbstP!$D$2&amp;":"&amp;SbstP!$D$2),"&lt;="&amp;AH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305993.24999999994</v>
      </c>
      <c r="AI531" s="1">
        <f ca="1">SUMIFS(INDIRECT($F$1&amp;$F531&amp;":"&amp;$F531),INDIRECT($F$1&amp;dbP!$D$2&amp;":"&amp;dbP!$D$2),"&gt;="&amp;AI$6,INDIRECT($F$1&amp;dbP!$D$2&amp;":"&amp;dbP!$D$2),"&lt;="&amp;AI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I$6,INDIRECT($F$1&amp;dbP!$D$2&amp;":"&amp;dbP!$D$2),"&lt;="&amp;AI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I$6,INDIRECT($F$2&amp;SbstP!$D$2&amp;":"&amp;SbstP!$D$2),"&lt;="&amp;AI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I$6,INDIRECT($F$2&amp;SbstP!$D$2&amp;":"&amp;SbstP!$D$2),"&lt;="&amp;AI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25499.437499999996</v>
      </c>
      <c r="AJ531" s="1">
        <f ca="1">SUMIFS(INDIRECT($F$1&amp;$F531&amp;":"&amp;$F531),INDIRECT($F$1&amp;dbP!$D$2&amp;":"&amp;dbP!$D$2),"&gt;="&amp;AJ$6,INDIRECT($F$1&amp;dbP!$D$2&amp;":"&amp;dbP!$D$2),"&lt;="&amp;AJ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J$6,INDIRECT($F$1&amp;dbP!$D$2&amp;":"&amp;dbP!$D$2),"&lt;="&amp;AJ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J$6,INDIRECT($F$2&amp;SbstP!$D$2&amp;":"&amp;SbstP!$D$2),"&lt;="&amp;AJ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J$6,INDIRECT($F$2&amp;SbstP!$D$2&amp;":"&amp;SbstP!$D$2),"&lt;="&amp;AJ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K531" s="1">
        <f ca="1">SUMIFS(INDIRECT($F$1&amp;$F531&amp;":"&amp;$F531),INDIRECT($F$1&amp;dbP!$D$2&amp;":"&amp;dbP!$D$2),"&gt;="&amp;AK$6,INDIRECT($F$1&amp;dbP!$D$2&amp;":"&amp;dbP!$D$2),"&lt;="&amp;AK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K$6,INDIRECT($F$1&amp;dbP!$D$2&amp;":"&amp;dbP!$D$2),"&lt;="&amp;AK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K$6,INDIRECT($F$2&amp;SbstP!$D$2&amp;":"&amp;SbstP!$D$2),"&lt;="&amp;AK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K$6,INDIRECT($F$2&amp;SbstP!$D$2&amp;":"&amp;SbstP!$D$2),"&lt;="&amp;AK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L531" s="1">
        <f ca="1">SUMIFS(INDIRECT($F$1&amp;$F531&amp;":"&amp;$F531),INDIRECT($F$1&amp;dbP!$D$2&amp;":"&amp;dbP!$D$2),"&gt;="&amp;AL$6,INDIRECT($F$1&amp;dbP!$D$2&amp;":"&amp;dbP!$D$2),"&lt;="&amp;AL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L$6,INDIRECT($F$1&amp;dbP!$D$2&amp;":"&amp;dbP!$D$2),"&lt;="&amp;AL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L$6,INDIRECT($F$2&amp;SbstP!$D$2&amp;":"&amp;SbstP!$D$2),"&lt;="&amp;AL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L$6,INDIRECT($F$2&amp;SbstP!$D$2&amp;":"&amp;SbstP!$D$2),"&lt;="&amp;AL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M531" s="1">
        <f ca="1">SUMIFS(INDIRECT($F$1&amp;$F531&amp;":"&amp;$F531),INDIRECT($F$1&amp;dbP!$D$2&amp;":"&amp;dbP!$D$2),"&gt;="&amp;AM$6,INDIRECT($F$1&amp;dbP!$D$2&amp;":"&amp;dbP!$D$2),"&lt;="&amp;AM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M$6,INDIRECT($F$1&amp;dbP!$D$2&amp;":"&amp;dbP!$D$2),"&lt;="&amp;AM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M$6,INDIRECT($F$2&amp;SbstP!$D$2&amp;":"&amp;SbstP!$D$2),"&lt;="&amp;AM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M$6,INDIRECT($F$2&amp;SbstP!$D$2&amp;":"&amp;SbstP!$D$2),"&lt;="&amp;AM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N531" s="1">
        <f ca="1">SUMIFS(INDIRECT($F$1&amp;$F531&amp;":"&amp;$F531),INDIRECT($F$1&amp;dbP!$D$2&amp;":"&amp;dbP!$D$2),"&gt;="&amp;AN$6,INDIRECT($F$1&amp;dbP!$D$2&amp;":"&amp;dbP!$D$2),"&lt;="&amp;AN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N$6,INDIRECT($F$1&amp;dbP!$D$2&amp;":"&amp;dbP!$D$2),"&lt;="&amp;AN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N$6,INDIRECT($F$2&amp;SbstP!$D$2&amp;":"&amp;SbstP!$D$2),"&lt;="&amp;AN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N$6,INDIRECT($F$2&amp;SbstP!$D$2&amp;":"&amp;SbstP!$D$2),"&lt;="&amp;AN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O531" s="1">
        <f ca="1">SUMIFS(INDIRECT($F$1&amp;$F531&amp;":"&amp;$F531),INDIRECT($F$1&amp;dbP!$D$2&amp;":"&amp;dbP!$D$2),"&gt;="&amp;AO$6,INDIRECT($F$1&amp;dbP!$D$2&amp;":"&amp;dbP!$D$2),"&lt;="&amp;AO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O$6,INDIRECT($F$1&amp;dbP!$D$2&amp;":"&amp;dbP!$D$2),"&lt;="&amp;AO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O$6,INDIRECT($F$2&amp;SbstP!$D$2&amp;":"&amp;SbstP!$D$2),"&lt;="&amp;AO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O$6,INDIRECT($F$2&amp;SbstP!$D$2&amp;":"&amp;SbstP!$D$2),"&lt;="&amp;AO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P531" s="1">
        <f ca="1">SUMIFS(INDIRECT($F$1&amp;$F531&amp;":"&amp;$F531),INDIRECT($F$1&amp;dbP!$D$2&amp;":"&amp;dbP!$D$2),"&gt;="&amp;AP$6,INDIRECT($F$1&amp;dbP!$D$2&amp;":"&amp;dbP!$D$2),"&lt;="&amp;AP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P$6,INDIRECT($F$1&amp;dbP!$D$2&amp;":"&amp;dbP!$D$2),"&lt;="&amp;AP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P$6,INDIRECT($F$2&amp;SbstP!$D$2&amp;":"&amp;SbstP!$D$2),"&lt;="&amp;AP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P$6,INDIRECT($F$2&amp;SbstP!$D$2&amp;":"&amp;SbstP!$D$2),"&lt;="&amp;AP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Q531" s="1">
        <f ca="1">SUMIFS(INDIRECT($F$1&amp;$F531&amp;":"&amp;$F531),INDIRECT($F$1&amp;dbP!$D$2&amp;":"&amp;dbP!$D$2),"&gt;="&amp;AQ$6,INDIRECT($F$1&amp;dbP!$D$2&amp;":"&amp;dbP!$D$2),"&lt;="&amp;AQ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Q$6,INDIRECT($F$1&amp;dbP!$D$2&amp;":"&amp;dbP!$D$2),"&lt;="&amp;AQ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Q$6,INDIRECT($F$2&amp;SbstP!$D$2&amp;":"&amp;SbstP!$D$2),"&lt;="&amp;AQ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Q$6,INDIRECT($F$2&amp;SbstP!$D$2&amp;":"&amp;SbstP!$D$2),"&lt;="&amp;AQ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R531" s="1">
        <f ca="1">SUMIFS(INDIRECT($F$1&amp;$F531&amp;":"&amp;$F531),INDIRECT($F$1&amp;dbP!$D$2&amp;":"&amp;dbP!$D$2),"&gt;="&amp;AR$6,INDIRECT($F$1&amp;dbP!$D$2&amp;":"&amp;dbP!$D$2),"&lt;="&amp;AR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R$6,INDIRECT($F$1&amp;dbP!$D$2&amp;":"&amp;dbP!$D$2),"&lt;="&amp;AR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R$6,INDIRECT($F$2&amp;SbstP!$D$2&amp;":"&amp;SbstP!$D$2),"&lt;="&amp;AR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R$6,INDIRECT($F$2&amp;SbstP!$D$2&amp;":"&amp;SbstP!$D$2),"&lt;="&amp;AR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S531" s="1">
        <f ca="1">SUMIFS(INDIRECT($F$1&amp;$F531&amp;":"&amp;$F531),INDIRECT($F$1&amp;dbP!$D$2&amp;":"&amp;dbP!$D$2),"&gt;="&amp;AS$6,INDIRECT($F$1&amp;dbP!$D$2&amp;":"&amp;dbP!$D$2),"&lt;="&amp;AS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S$6,INDIRECT($F$1&amp;dbP!$D$2&amp;":"&amp;dbP!$D$2),"&lt;="&amp;AS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S$6,INDIRECT($F$2&amp;SbstP!$D$2&amp;":"&amp;SbstP!$D$2),"&lt;="&amp;AS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S$6,INDIRECT($F$2&amp;SbstP!$D$2&amp;":"&amp;SbstP!$D$2),"&lt;="&amp;AS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T531" s="1">
        <f ca="1">SUMIFS(INDIRECT($F$1&amp;$F531&amp;":"&amp;$F531),INDIRECT($F$1&amp;dbP!$D$2&amp;":"&amp;dbP!$D$2),"&gt;="&amp;AT$6,INDIRECT($F$1&amp;dbP!$D$2&amp;":"&amp;dbP!$D$2),"&lt;="&amp;AT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T$6,INDIRECT($F$1&amp;dbP!$D$2&amp;":"&amp;dbP!$D$2),"&lt;="&amp;AT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T$6,INDIRECT($F$2&amp;SbstP!$D$2&amp;":"&amp;SbstP!$D$2),"&lt;="&amp;AT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T$6,INDIRECT($F$2&amp;SbstP!$D$2&amp;":"&amp;SbstP!$D$2),"&lt;="&amp;AT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U531" s="1">
        <f ca="1">SUMIFS(INDIRECT($F$1&amp;$F531&amp;":"&amp;$F531),INDIRECT($F$1&amp;dbP!$D$2&amp;":"&amp;dbP!$D$2),"&gt;="&amp;AU$6,INDIRECT($F$1&amp;dbP!$D$2&amp;":"&amp;dbP!$D$2),"&lt;="&amp;AU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U$6,INDIRECT($F$1&amp;dbP!$D$2&amp;":"&amp;dbP!$D$2),"&lt;="&amp;AU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U$6,INDIRECT($F$2&amp;SbstP!$D$2&amp;":"&amp;SbstP!$D$2),"&lt;="&amp;AU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U$6,INDIRECT($F$2&amp;SbstP!$D$2&amp;":"&amp;SbstP!$D$2),"&lt;="&amp;AU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V531" s="1">
        <f ca="1">SUMIFS(INDIRECT($F$1&amp;$F531&amp;":"&amp;$F531),INDIRECT($F$1&amp;dbP!$D$2&amp;":"&amp;dbP!$D$2),"&gt;="&amp;AV$6,INDIRECT($F$1&amp;dbP!$D$2&amp;":"&amp;dbP!$D$2),"&lt;="&amp;A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V$6,INDIRECT($F$1&amp;dbP!$D$2&amp;":"&amp;dbP!$D$2),"&lt;="&amp;AV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V$6,INDIRECT($F$2&amp;SbstP!$D$2&amp;":"&amp;SbstP!$D$2),"&lt;="&amp;A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V$6,INDIRECT($F$2&amp;SbstP!$D$2&amp;":"&amp;SbstP!$D$2),"&lt;="&amp;AV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W531" s="1">
        <f ca="1">SUMIFS(INDIRECT($F$1&amp;$F531&amp;":"&amp;$F531),INDIRECT($F$1&amp;dbP!$D$2&amp;":"&amp;dbP!$D$2),"&gt;="&amp;AW$6,INDIRECT($F$1&amp;dbP!$D$2&amp;":"&amp;dbP!$D$2),"&lt;="&amp;A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W$6,INDIRECT($F$1&amp;dbP!$D$2&amp;":"&amp;dbP!$D$2),"&lt;="&amp;AW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W$6,INDIRECT($F$2&amp;SbstP!$D$2&amp;":"&amp;SbstP!$D$2),"&lt;="&amp;A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W$6,INDIRECT($F$2&amp;SbstP!$D$2&amp;":"&amp;SbstP!$D$2),"&lt;="&amp;AW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X531" s="1">
        <f ca="1">SUMIFS(INDIRECT($F$1&amp;$F531&amp;":"&amp;$F531),INDIRECT($F$1&amp;dbP!$D$2&amp;":"&amp;dbP!$D$2),"&gt;="&amp;AX$6,INDIRECT($F$1&amp;dbP!$D$2&amp;":"&amp;dbP!$D$2),"&lt;="&amp;A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X$6,INDIRECT($F$1&amp;dbP!$D$2&amp;":"&amp;dbP!$D$2),"&lt;="&amp;AX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X$6,INDIRECT($F$2&amp;SbstP!$D$2&amp;":"&amp;SbstP!$D$2),"&lt;="&amp;A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X$6,INDIRECT($F$2&amp;SbstP!$D$2&amp;":"&amp;SbstP!$D$2),"&lt;="&amp;AX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Y531" s="1">
        <f ca="1">SUMIFS(INDIRECT($F$1&amp;$F531&amp;":"&amp;$F531),INDIRECT($F$1&amp;dbP!$D$2&amp;":"&amp;dbP!$D$2),"&gt;="&amp;AY$6,INDIRECT($F$1&amp;dbP!$D$2&amp;":"&amp;dbP!$D$2),"&lt;="&amp;A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Y$6,INDIRECT($F$1&amp;dbP!$D$2&amp;":"&amp;dbP!$D$2),"&lt;="&amp;AY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Y$6,INDIRECT($F$2&amp;SbstP!$D$2&amp;":"&amp;SbstP!$D$2),"&lt;="&amp;A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Y$6,INDIRECT($F$2&amp;SbstP!$D$2&amp;":"&amp;SbstP!$D$2),"&lt;="&amp;AY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AZ531" s="1">
        <f ca="1">SUMIFS(INDIRECT($F$1&amp;$F531&amp;":"&amp;$F531),INDIRECT($F$1&amp;dbP!$D$2&amp;":"&amp;dbP!$D$2),"&gt;="&amp;AZ$6,INDIRECT($F$1&amp;dbP!$D$2&amp;":"&amp;dbP!$D$2),"&lt;="&amp;A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AZ$6,INDIRECT($F$1&amp;dbP!$D$2&amp;":"&amp;dbP!$D$2),"&lt;="&amp;AZ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AZ$6,INDIRECT($F$2&amp;SbstP!$D$2&amp;":"&amp;SbstP!$D$2),"&lt;="&amp;A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AZ$6,INDIRECT($F$2&amp;SbstP!$D$2&amp;":"&amp;SbstP!$D$2),"&lt;="&amp;AZ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A531" s="1">
        <f ca="1">SUMIFS(INDIRECT($F$1&amp;$F531&amp;":"&amp;$F531),INDIRECT($F$1&amp;dbP!$D$2&amp;":"&amp;dbP!$D$2),"&gt;="&amp;BA$6,INDIRECT($F$1&amp;dbP!$D$2&amp;":"&amp;dbP!$D$2),"&lt;="&amp;B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BA$6,INDIRECT($F$1&amp;dbP!$D$2&amp;":"&amp;dbP!$D$2),"&lt;="&amp;BA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A$6,INDIRECT($F$2&amp;SbstP!$D$2&amp;":"&amp;SbstP!$D$2),"&lt;="&amp;B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BA$6,INDIRECT($F$2&amp;SbstP!$D$2&amp;":"&amp;SbstP!$D$2),"&lt;="&amp;BA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B531" s="1">
        <f ca="1">SUMIFS(INDIRECT($F$1&amp;$F531&amp;":"&amp;$F531),INDIRECT($F$1&amp;dbP!$D$2&amp;":"&amp;dbP!$D$2),"&gt;="&amp;BB$6,INDIRECT($F$1&amp;dbP!$D$2&amp;":"&amp;dbP!$D$2),"&lt;="&amp;B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BB$6,INDIRECT($F$1&amp;dbP!$D$2&amp;":"&amp;dbP!$D$2),"&lt;="&amp;BB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B$6,INDIRECT($F$2&amp;SbstP!$D$2&amp;":"&amp;SbstP!$D$2),"&lt;="&amp;B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BB$6,INDIRECT($F$2&amp;SbstP!$D$2&amp;":"&amp;SbstP!$D$2),"&lt;="&amp;BB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C531" s="1">
        <f ca="1">SUMIFS(INDIRECT($F$1&amp;$F531&amp;":"&amp;$F531),INDIRECT($F$1&amp;dbP!$D$2&amp;":"&amp;dbP!$D$2),"&gt;="&amp;BC$6,INDIRECT($F$1&amp;dbP!$D$2&amp;":"&amp;dbP!$D$2),"&lt;="&amp;B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BC$6,INDIRECT($F$1&amp;dbP!$D$2&amp;":"&amp;dbP!$D$2),"&lt;="&amp;BC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C$6,INDIRECT($F$2&amp;SbstP!$D$2&amp;":"&amp;SbstP!$D$2),"&lt;="&amp;B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BC$6,INDIRECT($F$2&amp;SbstP!$D$2&amp;":"&amp;SbstP!$D$2),"&lt;="&amp;BC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D531" s="1">
        <f ca="1">SUMIFS(INDIRECT($F$1&amp;$F531&amp;":"&amp;$F531),INDIRECT($F$1&amp;dbP!$D$2&amp;":"&amp;dbP!$D$2),"&gt;="&amp;BD$6,INDIRECT($F$1&amp;dbP!$D$2&amp;":"&amp;dbP!$D$2),"&lt;="&amp;B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BD$6,INDIRECT($F$1&amp;dbP!$D$2&amp;":"&amp;dbP!$D$2),"&lt;="&amp;BD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D$6,INDIRECT($F$2&amp;SbstP!$D$2&amp;":"&amp;SbstP!$D$2),"&lt;="&amp;B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BD$6,INDIRECT($F$2&amp;SbstP!$D$2&amp;":"&amp;SbstP!$D$2),"&lt;="&amp;BD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  <c r="BE531" s="1">
        <f ca="1">SUMIFS(INDIRECT($F$1&amp;$F531&amp;":"&amp;$F531),INDIRECT($F$1&amp;dbP!$D$2&amp;":"&amp;dbP!$D$2),"&gt;="&amp;BE$6,INDIRECT($F$1&amp;dbP!$D$2&amp;":"&amp;dbP!$D$2),"&lt;="&amp;B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"&amp;$I531=$J531),"*",RIGHT($J531,LEN($J531)-4)),INDIRECT($F$1&amp;dbP!$AC$2&amp;":"&amp;dbP!$AC$2),RepP!$J$3)-
SUMIFS(INDIRECT($F$1&amp;$G531&amp;":"&amp;$G531),INDIRECT($F$1&amp;dbP!$D$2&amp;":"&amp;dbP!$D$2),"&gt;="&amp;BE$6,INDIRECT($F$1&amp;dbP!$D$2&amp;":"&amp;dbP!$D$2),"&lt;="&amp;BE$7,INDIRECT($F$1&amp;dbP!$O$2&amp;":"&amp;dbP!$O$2),$H531,INDIRECT($F$1&amp;dbP!$P$2&amp;":"&amp;dbP!$P$2),IF($I531=$J531,"*",$I531),INDIRECT($F$1&amp;dbP!$Q$2&amp;":"&amp;dbP!$Q$2),IF(OR($I531=$J531,"  "&amp;$I531=$J531),"*",RIGHT($J531,LEN($J531)-4)),INDIRECT($F$1&amp;dbP!$AC$2&amp;":"&amp;dbP!$AC$2),RepP!$J$3)+
SUMIFS(INDIRECT($F$2&amp;$F531&amp;":"&amp;$F531),INDIRECT($F$2&amp;SbstP!$D$2&amp;":"&amp;SbstP!$D$2),"&gt;="&amp;BE$6,INDIRECT($F$2&amp;SbstP!$D$2&amp;":"&amp;SbstP!$D$2),"&lt;="&amp;B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"&amp;$I531=$J531),"*",RIGHT($J531,LEN($J531)-4)),INDIRECT($F$2&amp;SbstP!$AC$2&amp;":"&amp;SbstP!$AC$2),RepP!$J$3)-
SUMIFS(INDIRECT($F$2&amp;$G531&amp;":"&amp;$G531),INDIRECT($F$2&amp;SbstP!$D$2&amp;":"&amp;SbstP!$D$2),"&gt;="&amp;BE$6,INDIRECT($F$2&amp;SbstP!$D$2&amp;":"&amp;SbstP!$D$2),"&lt;="&amp;BE$7,INDIRECT($F$2&amp;SbstP!$O$2&amp;":"&amp;SbstP!$O$2),$H531,INDIRECT($F$2&amp;SbstP!$P$2&amp;":"&amp;SbstP!$P$2),IF($I531=$J531,"*",$I531),INDIRECT($F$2&amp;SbstP!$Q$2&amp;":"&amp;SbstP!$Q$2),IF(OR($I531=$J531,"  "&amp;$I531=$J531),"*",RIGHT($J531,LEN($J531)-4)),INDIRECT($F$2&amp;SbstP!$AC$2&amp;":"&amp;SbstP!$AC$2),RepP!$J$3)</f>
        <v>0</v>
      </c>
    </row>
    <row r="532" spans="2:57" x14ac:dyDescent="0.3">
      <c r="B532" s="1">
        <f>MAX(B$505:B531)+1</f>
        <v>35</v>
      </c>
      <c r="D532" s="1" t="str">
        <f ca="1">INDIRECT($B$1&amp;Items!AB$2&amp;$B532)</f>
        <v>PL(-)</v>
      </c>
      <c r="F532" s="1" t="str">
        <f ca="1">INDIRECT($B$1&amp;Items!X$2&amp;$B532)</f>
        <v>AA</v>
      </c>
      <c r="G532" s="1" t="str">
        <f ca="1">INDIRECT($B$1&amp;Items!Y$2&amp;$B532)</f>
        <v>AB</v>
      </c>
      <c r="H532" s="13" t="str">
        <f ca="1">INDIRECT($B$1&amp;Items!U$2&amp;$B532)</f>
        <v>Себестоимость продаж</v>
      </c>
      <c r="I532" s="13" t="str">
        <f ca="1">IF(INDIRECT($B$1&amp;Items!V$2&amp;$B532)="",H532,INDIRECT($B$1&amp;Items!V$2&amp;$B532))</f>
        <v>Затраты этапа-2 бизнес-процесса</v>
      </c>
      <c r="J532" s="1" t="str">
        <f ca="1">IF(INDIRECT($B$1&amp;Items!W$2&amp;$B532)="",IF(H532&lt;&gt;I532,"  "&amp;I532,I532),"    "&amp;INDIRECT($B$1&amp;Items!W$2&amp;$B532))</f>
        <v xml:space="preserve">    Производственные затраты-5</v>
      </c>
      <c r="S532" s="1">
        <f ca="1">SUM($U532:INDIRECT(ADDRESS(ROW(),SUMIFS($1:$1,$5:$5,MAX($5:$5)))))</f>
        <v>1018474.2537313433</v>
      </c>
      <c r="V532" s="1">
        <f ca="1">SUMIFS(INDIRECT($F$1&amp;$F532&amp;":"&amp;$F532),INDIRECT($F$1&amp;dbP!$D$2&amp;":"&amp;dbP!$D$2),"&gt;="&amp;V$6,INDIRECT($F$1&amp;dbP!$D$2&amp;":"&amp;dbP!$D$2),"&lt;="&amp;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V$6,INDIRECT($F$1&amp;dbP!$D$2&amp;":"&amp;dbP!$D$2),"&lt;="&amp;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V$6,INDIRECT($F$2&amp;SbstP!$D$2&amp;":"&amp;SbstP!$D$2),"&lt;="&amp;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V$6,INDIRECT($F$2&amp;SbstP!$D$2&amp;":"&amp;SbstP!$D$2),"&lt;="&amp;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W532" s="1">
        <f ca="1">SUMIFS(INDIRECT($F$1&amp;$F532&amp;":"&amp;$F532),INDIRECT($F$1&amp;dbP!$D$2&amp;":"&amp;dbP!$D$2),"&gt;="&amp;W$6,INDIRECT($F$1&amp;dbP!$D$2&amp;":"&amp;dbP!$D$2),"&lt;="&amp;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W$6,INDIRECT($F$1&amp;dbP!$D$2&amp;":"&amp;dbP!$D$2),"&lt;="&amp;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W$6,INDIRECT($F$2&amp;SbstP!$D$2&amp;":"&amp;SbstP!$D$2),"&lt;="&amp;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W$6,INDIRECT($F$2&amp;SbstP!$D$2&amp;":"&amp;SbstP!$D$2),"&lt;="&amp;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X532" s="1">
        <f ca="1">SUMIFS(INDIRECT($F$1&amp;$F532&amp;":"&amp;$F532),INDIRECT($F$1&amp;dbP!$D$2&amp;":"&amp;dbP!$D$2),"&gt;="&amp;X$6,INDIRECT($F$1&amp;dbP!$D$2&amp;":"&amp;dbP!$D$2),"&lt;="&amp;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X$6,INDIRECT($F$1&amp;dbP!$D$2&amp;":"&amp;dbP!$D$2),"&lt;="&amp;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X$6,INDIRECT($F$2&amp;SbstP!$D$2&amp;":"&amp;SbstP!$D$2),"&lt;="&amp;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X$6,INDIRECT($F$2&amp;SbstP!$D$2&amp;":"&amp;SbstP!$D$2),"&lt;="&amp;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Y532" s="1">
        <f ca="1">SUMIFS(INDIRECT($F$1&amp;$F532&amp;":"&amp;$F532),INDIRECT($F$1&amp;dbP!$D$2&amp;":"&amp;dbP!$D$2),"&gt;="&amp;Y$6,INDIRECT($F$1&amp;dbP!$D$2&amp;":"&amp;dbP!$D$2),"&lt;="&amp;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Y$6,INDIRECT($F$1&amp;dbP!$D$2&amp;":"&amp;dbP!$D$2),"&lt;="&amp;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Y$6,INDIRECT($F$2&amp;SbstP!$D$2&amp;":"&amp;SbstP!$D$2),"&lt;="&amp;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Y$6,INDIRECT($F$2&amp;SbstP!$D$2&amp;":"&amp;SbstP!$D$2),"&lt;="&amp;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Z532" s="1">
        <f ca="1">SUMIFS(INDIRECT($F$1&amp;$F532&amp;":"&amp;$F532),INDIRECT($F$1&amp;dbP!$D$2&amp;":"&amp;dbP!$D$2),"&gt;="&amp;Z$6,INDIRECT($F$1&amp;dbP!$D$2&amp;":"&amp;dbP!$D$2),"&lt;="&amp;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Z$6,INDIRECT($F$1&amp;dbP!$D$2&amp;":"&amp;dbP!$D$2),"&lt;="&amp;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Z$6,INDIRECT($F$2&amp;SbstP!$D$2&amp;":"&amp;SbstP!$D$2),"&lt;="&amp;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Z$6,INDIRECT($F$2&amp;SbstP!$D$2&amp;":"&amp;SbstP!$D$2),"&lt;="&amp;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261225</v>
      </c>
      <c r="AA532" s="1">
        <f ca="1">SUMIFS(INDIRECT($F$1&amp;$F532&amp;":"&amp;$F532),INDIRECT($F$1&amp;dbP!$D$2&amp;":"&amp;dbP!$D$2),"&gt;="&amp;AA$6,INDIRECT($F$1&amp;dbP!$D$2&amp;":"&amp;dbP!$D$2),"&lt;="&amp;A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A$6,INDIRECT($F$1&amp;dbP!$D$2&amp;":"&amp;dbP!$D$2),"&lt;="&amp;A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A$6,INDIRECT($F$2&amp;SbstP!$D$2&amp;":"&amp;SbstP!$D$2),"&lt;="&amp;A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A$6,INDIRECT($F$2&amp;SbstP!$D$2&amp;":"&amp;SbstP!$D$2),"&lt;="&amp;A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522450</v>
      </c>
      <c r="AB532" s="1">
        <f ca="1">SUMIFS(INDIRECT($F$1&amp;$F532&amp;":"&amp;$F532),INDIRECT($F$1&amp;dbP!$D$2&amp;":"&amp;dbP!$D$2),"&gt;="&amp;AB$6,INDIRECT($F$1&amp;dbP!$D$2&amp;":"&amp;dbP!$D$2),"&lt;="&amp;A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B$6,INDIRECT($F$1&amp;dbP!$D$2&amp;":"&amp;dbP!$D$2),"&lt;="&amp;A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B$6,INDIRECT($F$2&amp;SbstP!$D$2&amp;":"&amp;SbstP!$D$2),"&lt;="&amp;A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B$6,INDIRECT($F$2&amp;SbstP!$D$2&amp;":"&amp;SbstP!$D$2),"&lt;="&amp;A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30324.626865671642</v>
      </c>
      <c r="AC532" s="1">
        <f ca="1">SUMIFS(INDIRECT($F$1&amp;$F532&amp;":"&amp;$F532),INDIRECT($F$1&amp;dbP!$D$2&amp;":"&amp;dbP!$D$2),"&gt;="&amp;AC$6,INDIRECT($F$1&amp;dbP!$D$2&amp;":"&amp;dbP!$D$2),"&lt;="&amp;A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C$6,INDIRECT($F$1&amp;dbP!$D$2&amp;":"&amp;dbP!$D$2),"&lt;="&amp;A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C$6,INDIRECT($F$2&amp;SbstP!$D$2&amp;":"&amp;SbstP!$D$2),"&lt;="&amp;A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C$6,INDIRECT($F$2&amp;SbstP!$D$2&amp;":"&amp;SbstP!$D$2),"&lt;="&amp;A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41588.059701492544</v>
      </c>
      <c r="AD532" s="1">
        <f ca="1">SUMIFS(INDIRECT($F$1&amp;$F532&amp;":"&amp;$F532),INDIRECT($F$1&amp;dbP!$D$2&amp;":"&amp;dbP!$D$2),"&gt;="&amp;AD$6,INDIRECT($F$1&amp;dbP!$D$2&amp;":"&amp;dbP!$D$2),"&lt;="&amp;A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D$6,INDIRECT($F$1&amp;dbP!$D$2&amp;":"&amp;dbP!$D$2),"&lt;="&amp;A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D$6,INDIRECT($F$2&amp;SbstP!$D$2&amp;":"&amp;SbstP!$D$2),"&lt;="&amp;A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D$6,INDIRECT($F$2&amp;SbstP!$D$2&amp;":"&amp;SbstP!$D$2),"&lt;="&amp;A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12996.26865671642</v>
      </c>
      <c r="AE532" s="1">
        <f ca="1">SUMIFS(INDIRECT($F$1&amp;$F532&amp;":"&amp;$F532),INDIRECT($F$1&amp;dbP!$D$2&amp;":"&amp;dbP!$D$2),"&gt;="&amp;AE$6,INDIRECT($F$1&amp;dbP!$D$2&amp;":"&amp;dbP!$D$2),"&lt;="&amp;A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E$6,INDIRECT($F$1&amp;dbP!$D$2&amp;":"&amp;dbP!$D$2),"&lt;="&amp;A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E$6,INDIRECT($F$2&amp;SbstP!$D$2&amp;":"&amp;SbstP!$D$2),"&lt;="&amp;A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E$6,INDIRECT($F$2&amp;SbstP!$D$2&amp;":"&amp;SbstP!$D$2),"&lt;="&amp;A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12996.268656716416</v>
      </c>
      <c r="AF532" s="1">
        <f ca="1">SUMIFS(INDIRECT($F$1&amp;$F532&amp;":"&amp;$F532),INDIRECT($F$1&amp;dbP!$D$2&amp;":"&amp;dbP!$D$2),"&gt;="&amp;AF$6,INDIRECT($F$1&amp;dbP!$D$2&amp;":"&amp;dbP!$D$2),"&lt;="&amp;AF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F$6,INDIRECT($F$1&amp;dbP!$D$2&amp;":"&amp;dbP!$D$2),"&lt;="&amp;AF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F$6,INDIRECT($F$2&amp;SbstP!$D$2&amp;":"&amp;SbstP!$D$2),"&lt;="&amp;AF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F$6,INDIRECT($F$2&amp;SbstP!$D$2&amp;":"&amp;SbstP!$D$2),"&lt;="&amp;AF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27725.373134328358</v>
      </c>
      <c r="AG532" s="1">
        <f ca="1">SUMIFS(INDIRECT($F$1&amp;$F532&amp;":"&amp;$F532),INDIRECT($F$1&amp;dbP!$D$2&amp;":"&amp;dbP!$D$2),"&gt;="&amp;AG$6,INDIRECT($F$1&amp;dbP!$D$2&amp;":"&amp;dbP!$D$2),"&lt;="&amp;AG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G$6,INDIRECT($F$1&amp;dbP!$D$2&amp;":"&amp;dbP!$D$2),"&lt;="&amp;AG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G$6,INDIRECT($F$2&amp;SbstP!$D$2&amp;":"&amp;SbstP!$D$2),"&lt;="&amp;AG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G$6,INDIRECT($F$2&amp;SbstP!$D$2&amp;":"&amp;SbstP!$D$2),"&lt;="&amp;AG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30324.626865671642</v>
      </c>
      <c r="AH532" s="1">
        <f ca="1">SUMIFS(INDIRECT($F$1&amp;$F532&amp;":"&amp;$F532),INDIRECT($F$1&amp;dbP!$D$2&amp;":"&amp;dbP!$D$2),"&gt;="&amp;AH$6,INDIRECT($F$1&amp;dbP!$D$2&amp;":"&amp;dbP!$D$2),"&lt;="&amp;AH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H$6,INDIRECT($F$1&amp;dbP!$D$2&amp;":"&amp;dbP!$D$2),"&lt;="&amp;AH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H$6,INDIRECT($F$2&amp;SbstP!$D$2&amp;":"&amp;SbstP!$D$2),"&lt;="&amp;AH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H$6,INDIRECT($F$2&amp;SbstP!$D$2&amp;":"&amp;SbstP!$D$2),"&lt;="&amp;AH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8664.179104477611</v>
      </c>
      <c r="AI532" s="1">
        <f ca="1">SUMIFS(INDIRECT($F$1&amp;$F532&amp;":"&amp;$F532),INDIRECT($F$1&amp;dbP!$D$2&amp;":"&amp;dbP!$D$2),"&gt;="&amp;AI$6,INDIRECT($F$1&amp;dbP!$D$2&amp;":"&amp;dbP!$D$2),"&lt;="&amp;AI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I$6,INDIRECT($F$1&amp;dbP!$D$2&amp;":"&amp;dbP!$D$2),"&lt;="&amp;AI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I$6,INDIRECT($F$2&amp;SbstP!$D$2&amp;":"&amp;SbstP!$D$2),"&lt;="&amp;AI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I$6,INDIRECT($F$2&amp;SbstP!$D$2&amp;":"&amp;SbstP!$D$2),"&lt;="&amp;AI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51985.074626865673</v>
      </c>
      <c r="AJ532" s="1">
        <f ca="1">SUMIFS(INDIRECT($F$1&amp;$F532&amp;":"&amp;$F532),INDIRECT($F$1&amp;dbP!$D$2&amp;":"&amp;dbP!$D$2),"&gt;="&amp;AJ$6,INDIRECT($F$1&amp;dbP!$D$2&amp;":"&amp;dbP!$D$2),"&lt;="&amp;AJ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J$6,INDIRECT($F$1&amp;dbP!$D$2&amp;":"&amp;dbP!$D$2),"&lt;="&amp;AJ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J$6,INDIRECT($F$2&amp;SbstP!$D$2&amp;":"&amp;SbstP!$D$2),"&lt;="&amp;AJ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J$6,INDIRECT($F$2&amp;SbstP!$D$2&amp;":"&amp;SbstP!$D$2),"&lt;="&amp;AJ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18194.776119402988</v>
      </c>
      <c r="AK532" s="1">
        <f ca="1">SUMIFS(INDIRECT($F$1&amp;$F532&amp;":"&amp;$F532),INDIRECT($F$1&amp;dbP!$D$2&amp;":"&amp;dbP!$D$2),"&gt;="&amp;AK$6,INDIRECT($F$1&amp;dbP!$D$2&amp;":"&amp;dbP!$D$2),"&lt;="&amp;AK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K$6,INDIRECT($F$1&amp;dbP!$D$2&amp;":"&amp;dbP!$D$2),"&lt;="&amp;AK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K$6,INDIRECT($F$2&amp;SbstP!$D$2&amp;":"&amp;SbstP!$D$2),"&lt;="&amp;AK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K$6,INDIRECT($F$2&amp;SbstP!$D$2&amp;":"&amp;SbstP!$D$2),"&lt;="&amp;AK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L532" s="1">
        <f ca="1">SUMIFS(INDIRECT($F$1&amp;$F532&amp;":"&amp;$F532),INDIRECT($F$1&amp;dbP!$D$2&amp;":"&amp;dbP!$D$2),"&gt;="&amp;AL$6,INDIRECT($F$1&amp;dbP!$D$2&amp;":"&amp;dbP!$D$2),"&lt;="&amp;AL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L$6,INDIRECT($F$1&amp;dbP!$D$2&amp;":"&amp;dbP!$D$2),"&lt;="&amp;AL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L$6,INDIRECT($F$2&amp;SbstP!$D$2&amp;":"&amp;SbstP!$D$2),"&lt;="&amp;AL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L$6,INDIRECT($F$2&amp;SbstP!$D$2&amp;":"&amp;SbstP!$D$2),"&lt;="&amp;AL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M532" s="1">
        <f ca="1">SUMIFS(INDIRECT($F$1&amp;$F532&amp;":"&amp;$F532),INDIRECT($F$1&amp;dbP!$D$2&amp;":"&amp;dbP!$D$2),"&gt;="&amp;AM$6,INDIRECT($F$1&amp;dbP!$D$2&amp;":"&amp;dbP!$D$2),"&lt;="&amp;AM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M$6,INDIRECT($F$1&amp;dbP!$D$2&amp;":"&amp;dbP!$D$2),"&lt;="&amp;AM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M$6,INDIRECT($F$2&amp;SbstP!$D$2&amp;":"&amp;SbstP!$D$2),"&lt;="&amp;AM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M$6,INDIRECT($F$2&amp;SbstP!$D$2&amp;":"&amp;SbstP!$D$2),"&lt;="&amp;AM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N532" s="1">
        <f ca="1">SUMIFS(INDIRECT($F$1&amp;$F532&amp;":"&amp;$F532),INDIRECT($F$1&amp;dbP!$D$2&amp;":"&amp;dbP!$D$2),"&gt;="&amp;AN$6,INDIRECT($F$1&amp;dbP!$D$2&amp;":"&amp;dbP!$D$2),"&lt;="&amp;AN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N$6,INDIRECT($F$1&amp;dbP!$D$2&amp;":"&amp;dbP!$D$2),"&lt;="&amp;AN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N$6,INDIRECT($F$2&amp;SbstP!$D$2&amp;":"&amp;SbstP!$D$2),"&lt;="&amp;AN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N$6,INDIRECT($F$2&amp;SbstP!$D$2&amp;":"&amp;SbstP!$D$2),"&lt;="&amp;AN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O532" s="1">
        <f ca="1">SUMIFS(INDIRECT($F$1&amp;$F532&amp;":"&amp;$F532),INDIRECT($F$1&amp;dbP!$D$2&amp;":"&amp;dbP!$D$2),"&gt;="&amp;AO$6,INDIRECT($F$1&amp;dbP!$D$2&amp;":"&amp;dbP!$D$2),"&lt;="&amp;AO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O$6,INDIRECT($F$1&amp;dbP!$D$2&amp;":"&amp;dbP!$D$2),"&lt;="&amp;AO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O$6,INDIRECT($F$2&amp;SbstP!$D$2&amp;":"&amp;SbstP!$D$2),"&lt;="&amp;AO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O$6,INDIRECT($F$2&amp;SbstP!$D$2&amp;":"&amp;SbstP!$D$2),"&lt;="&amp;AO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P532" s="1">
        <f ca="1">SUMIFS(INDIRECT($F$1&amp;$F532&amp;":"&amp;$F532),INDIRECT($F$1&amp;dbP!$D$2&amp;":"&amp;dbP!$D$2),"&gt;="&amp;AP$6,INDIRECT($F$1&amp;dbP!$D$2&amp;":"&amp;dbP!$D$2),"&lt;="&amp;AP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P$6,INDIRECT($F$1&amp;dbP!$D$2&amp;":"&amp;dbP!$D$2),"&lt;="&amp;AP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P$6,INDIRECT($F$2&amp;SbstP!$D$2&amp;":"&amp;SbstP!$D$2),"&lt;="&amp;AP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P$6,INDIRECT($F$2&amp;SbstP!$D$2&amp;":"&amp;SbstP!$D$2),"&lt;="&amp;AP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Q532" s="1">
        <f ca="1">SUMIFS(INDIRECT($F$1&amp;$F532&amp;":"&amp;$F532),INDIRECT($F$1&amp;dbP!$D$2&amp;":"&amp;dbP!$D$2),"&gt;="&amp;AQ$6,INDIRECT($F$1&amp;dbP!$D$2&amp;":"&amp;dbP!$D$2),"&lt;="&amp;AQ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Q$6,INDIRECT($F$1&amp;dbP!$D$2&amp;":"&amp;dbP!$D$2),"&lt;="&amp;AQ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Q$6,INDIRECT($F$2&amp;SbstP!$D$2&amp;":"&amp;SbstP!$D$2),"&lt;="&amp;AQ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Q$6,INDIRECT($F$2&amp;SbstP!$D$2&amp;":"&amp;SbstP!$D$2),"&lt;="&amp;AQ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R532" s="1">
        <f ca="1">SUMIFS(INDIRECT($F$1&amp;$F532&amp;":"&amp;$F532),INDIRECT($F$1&amp;dbP!$D$2&amp;":"&amp;dbP!$D$2),"&gt;="&amp;AR$6,INDIRECT($F$1&amp;dbP!$D$2&amp;":"&amp;dbP!$D$2),"&lt;="&amp;AR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R$6,INDIRECT($F$1&amp;dbP!$D$2&amp;":"&amp;dbP!$D$2),"&lt;="&amp;AR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R$6,INDIRECT($F$2&amp;SbstP!$D$2&amp;":"&amp;SbstP!$D$2),"&lt;="&amp;AR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R$6,INDIRECT($F$2&amp;SbstP!$D$2&amp;":"&amp;SbstP!$D$2),"&lt;="&amp;AR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S532" s="1">
        <f ca="1">SUMIFS(INDIRECT($F$1&amp;$F532&amp;":"&amp;$F532),INDIRECT($F$1&amp;dbP!$D$2&amp;":"&amp;dbP!$D$2),"&gt;="&amp;AS$6,INDIRECT($F$1&amp;dbP!$D$2&amp;":"&amp;dbP!$D$2),"&lt;="&amp;AS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S$6,INDIRECT($F$1&amp;dbP!$D$2&amp;":"&amp;dbP!$D$2),"&lt;="&amp;AS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S$6,INDIRECT($F$2&amp;SbstP!$D$2&amp;":"&amp;SbstP!$D$2),"&lt;="&amp;AS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S$6,INDIRECT($F$2&amp;SbstP!$D$2&amp;":"&amp;SbstP!$D$2),"&lt;="&amp;AS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T532" s="1">
        <f ca="1">SUMIFS(INDIRECT($F$1&amp;$F532&amp;":"&amp;$F532),INDIRECT($F$1&amp;dbP!$D$2&amp;":"&amp;dbP!$D$2),"&gt;="&amp;AT$6,INDIRECT($F$1&amp;dbP!$D$2&amp;":"&amp;dbP!$D$2),"&lt;="&amp;AT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T$6,INDIRECT($F$1&amp;dbP!$D$2&amp;":"&amp;dbP!$D$2),"&lt;="&amp;AT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T$6,INDIRECT($F$2&amp;SbstP!$D$2&amp;":"&amp;SbstP!$D$2),"&lt;="&amp;AT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T$6,INDIRECT($F$2&amp;SbstP!$D$2&amp;":"&amp;SbstP!$D$2),"&lt;="&amp;AT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U532" s="1">
        <f ca="1">SUMIFS(INDIRECT($F$1&amp;$F532&amp;":"&amp;$F532),INDIRECT($F$1&amp;dbP!$D$2&amp;":"&amp;dbP!$D$2),"&gt;="&amp;AU$6,INDIRECT($F$1&amp;dbP!$D$2&amp;":"&amp;dbP!$D$2),"&lt;="&amp;AU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U$6,INDIRECT($F$1&amp;dbP!$D$2&amp;":"&amp;dbP!$D$2),"&lt;="&amp;AU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U$6,INDIRECT($F$2&amp;SbstP!$D$2&amp;":"&amp;SbstP!$D$2),"&lt;="&amp;AU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U$6,INDIRECT($F$2&amp;SbstP!$D$2&amp;":"&amp;SbstP!$D$2),"&lt;="&amp;AU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V532" s="1">
        <f ca="1">SUMIFS(INDIRECT($F$1&amp;$F532&amp;":"&amp;$F532),INDIRECT($F$1&amp;dbP!$D$2&amp;":"&amp;dbP!$D$2),"&gt;="&amp;AV$6,INDIRECT($F$1&amp;dbP!$D$2&amp;":"&amp;dbP!$D$2),"&lt;="&amp;A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V$6,INDIRECT($F$1&amp;dbP!$D$2&amp;":"&amp;dbP!$D$2),"&lt;="&amp;AV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V$6,INDIRECT($F$2&amp;SbstP!$D$2&amp;":"&amp;SbstP!$D$2),"&lt;="&amp;A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V$6,INDIRECT($F$2&amp;SbstP!$D$2&amp;":"&amp;SbstP!$D$2),"&lt;="&amp;AV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W532" s="1">
        <f ca="1">SUMIFS(INDIRECT($F$1&amp;$F532&amp;":"&amp;$F532),INDIRECT($F$1&amp;dbP!$D$2&amp;":"&amp;dbP!$D$2),"&gt;="&amp;AW$6,INDIRECT($F$1&amp;dbP!$D$2&amp;":"&amp;dbP!$D$2),"&lt;="&amp;A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W$6,INDIRECT($F$1&amp;dbP!$D$2&amp;":"&amp;dbP!$D$2),"&lt;="&amp;AW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W$6,INDIRECT($F$2&amp;SbstP!$D$2&amp;":"&amp;SbstP!$D$2),"&lt;="&amp;A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W$6,INDIRECT($F$2&amp;SbstP!$D$2&amp;":"&amp;SbstP!$D$2),"&lt;="&amp;AW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X532" s="1">
        <f ca="1">SUMIFS(INDIRECT($F$1&amp;$F532&amp;":"&amp;$F532),INDIRECT($F$1&amp;dbP!$D$2&amp;":"&amp;dbP!$D$2),"&gt;="&amp;AX$6,INDIRECT($F$1&amp;dbP!$D$2&amp;":"&amp;dbP!$D$2),"&lt;="&amp;A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X$6,INDIRECT($F$1&amp;dbP!$D$2&amp;":"&amp;dbP!$D$2),"&lt;="&amp;AX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X$6,INDIRECT($F$2&amp;SbstP!$D$2&amp;":"&amp;SbstP!$D$2),"&lt;="&amp;A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X$6,INDIRECT($F$2&amp;SbstP!$D$2&amp;":"&amp;SbstP!$D$2),"&lt;="&amp;AX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Y532" s="1">
        <f ca="1">SUMIFS(INDIRECT($F$1&amp;$F532&amp;":"&amp;$F532),INDIRECT($F$1&amp;dbP!$D$2&amp;":"&amp;dbP!$D$2),"&gt;="&amp;AY$6,INDIRECT($F$1&amp;dbP!$D$2&amp;":"&amp;dbP!$D$2),"&lt;="&amp;A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Y$6,INDIRECT($F$1&amp;dbP!$D$2&amp;":"&amp;dbP!$D$2),"&lt;="&amp;AY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Y$6,INDIRECT($F$2&amp;SbstP!$D$2&amp;":"&amp;SbstP!$D$2),"&lt;="&amp;A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Y$6,INDIRECT($F$2&amp;SbstP!$D$2&amp;":"&amp;SbstP!$D$2),"&lt;="&amp;AY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AZ532" s="1">
        <f ca="1">SUMIFS(INDIRECT($F$1&amp;$F532&amp;":"&amp;$F532),INDIRECT($F$1&amp;dbP!$D$2&amp;":"&amp;dbP!$D$2),"&gt;="&amp;AZ$6,INDIRECT($F$1&amp;dbP!$D$2&amp;":"&amp;dbP!$D$2),"&lt;="&amp;A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AZ$6,INDIRECT($F$1&amp;dbP!$D$2&amp;":"&amp;dbP!$D$2),"&lt;="&amp;AZ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AZ$6,INDIRECT($F$2&amp;SbstP!$D$2&amp;":"&amp;SbstP!$D$2),"&lt;="&amp;A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AZ$6,INDIRECT($F$2&amp;SbstP!$D$2&amp;":"&amp;SbstP!$D$2),"&lt;="&amp;AZ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A532" s="1">
        <f ca="1">SUMIFS(INDIRECT($F$1&amp;$F532&amp;":"&amp;$F532),INDIRECT($F$1&amp;dbP!$D$2&amp;":"&amp;dbP!$D$2),"&gt;="&amp;BA$6,INDIRECT($F$1&amp;dbP!$D$2&amp;":"&amp;dbP!$D$2),"&lt;="&amp;B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BA$6,INDIRECT($F$1&amp;dbP!$D$2&amp;":"&amp;dbP!$D$2),"&lt;="&amp;BA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A$6,INDIRECT($F$2&amp;SbstP!$D$2&amp;":"&amp;SbstP!$D$2),"&lt;="&amp;B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BA$6,INDIRECT($F$2&amp;SbstP!$D$2&amp;":"&amp;SbstP!$D$2),"&lt;="&amp;BA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B532" s="1">
        <f ca="1">SUMIFS(INDIRECT($F$1&amp;$F532&amp;":"&amp;$F532),INDIRECT($F$1&amp;dbP!$D$2&amp;":"&amp;dbP!$D$2),"&gt;="&amp;BB$6,INDIRECT($F$1&amp;dbP!$D$2&amp;":"&amp;dbP!$D$2),"&lt;="&amp;B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BB$6,INDIRECT($F$1&amp;dbP!$D$2&amp;":"&amp;dbP!$D$2),"&lt;="&amp;BB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B$6,INDIRECT($F$2&amp;SbstP!$D$2&amp;":"&amp;SbstP!$D$2),"&lt;="&amp;B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BB$6,INDIRECT($F$2&amp;SbstP!$D$2&amp;":"&amp;SbstP!$D$2),"&lt;="&amp;BB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C532" s="1">
        <f ca="1">SUMIFS(INDIRECT($F$1&amp;$F532&amp;":"&amp;$F532),INDIRECT($F$1&amp;dbP!$D$2&amp;":"&amp;dbP!$D$2),"&gt;="&amp;BC$6,INDIRECT($F$1&amp;dbP!$D$2&amp;":"&amp;dbP!$D$2),"&lt;="&amp;B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BC$6,INDIRECT($F$1&amp;dbP!$D$2&amp;":"&amp;dbP!$D$2),"&lt;="&amp;BC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C$6,INDIRECT($F$2&amp;SbstP!$D$2&amp;":"&amp;SbstP!$D$2),"&lt;="&amp;B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BC$6,INDIRECT($F$2&amp;SbstP!$D$2&amp;":"&amp;SbstP!$D$2),"&lt;="&amp;BC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D532" s="1">
        <f ca="1">SUMIFS(INDIRECT($F$1&amp;$F532&amp;":"&amp;$F532),INDIRECT($F$1&amp;dbP!$D$2&amp;":"&amp;dbP!$D$2),"&gt;="&amp;BD$6,INDIRECT($F$1&amp;dbP!$D$2&amp;":"&amp;dbP!$D$2),"&lt;="&amp;B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BD$6,INDIRECT($F$1&amp;dbP!$D$2&amp;":"&amp;dbP!$D$2),"&lt;="&amp;BD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D$6,INDIRECT($F$2&amp;SbstP!$D$2&amp;":"&amp;SbstP!$D$2),"&lt;="&amp;B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BD$6,INDIRECT($F$2&amp;SbstP!$D$2&amp;":"&amp;SbstP!$D$2),"&lt;="&amp;BD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  <c r="BE532" s="1">
        <f ca="1">SUMIFS(INDIRECT($F$1&amp;$F532&amp;":"&amp;$F532),INDIRECT($F$1&amp;dbP!$D$2&amp;":"&amp;dbP!$D$2),"&gt;="&amp;BE$6,INDIRECT($F$1&amp;dbP!$D$2&amp;":"&amp;dbP!$D$2),"&lt;="&amp;B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"&amp;$I532=$J532),"*",RIGHT($J532,LEN($J532)-4)),INDIRECT($F$1&amp;dbP!$AC$2&amp;":"&amp;dbP!$AC$2),RepP!$J$3)-
SUMIFS(INDIRECT($F$1&amp;$G532&amp;":"&amp;$G532),INDIRECT($F$1&amp;dbP!$D$2&amp;":"&amp;dbP!$D$2),"&gt;="&amp;BE$6,INDIRECT($F$1&amp;dbP!$D$2&amp;":"&amp;dbP!$D$2),"&lt;="&amp;BE$7,INDIRECT($F$1&amp;dbP!$O$2&amp;":"&amp;dbP!$O$2),$H532,INDIRECT($F$1&amp;dbP!$P$2&amp;":"&amp;dbP!$P$2),IF($I532=$J532,"*",$I532),INDIRECT($F$1&amp;dbP!$Q$2&amp;":"&amp;dbP!$Q$2),IF(OR($I532=$J532,"  "&amp;$I532=$J532),"*",RIGHT($J532,LEN($J532)-4)),INDIRECT($F$1&amp;dbP!$AC$2&amp;":"&amp;dbP!$AC$2),RepP!$J$3)+
SUMIFS(INDIRECT($F$2&amp;$F532&amp;":"&amp;$F532),INDIRECT($F$2&amp;SbstP!$D$2&amp;":"&amp;SbstP!$D$2),"&gt;="&amp;BE$6,INDIRECT($F$2&amp;SbstP!$D$2&amp;":"&amp;SbstP!$D$2),"&lt;="&amp;B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"&amp;$I532=$J532),"*",RIGHT($J532,LEN($J532)-4)),INDIRECT($F$2&amp;SbstP!$AC$2&amp;":"&amp;SbstP!$AC$2),RepP!$J$3)-
SUMIFS(INDIRECT($F$2&amp;$G532&amp;":"&amp;$G532),INDIRECT($F$2&amp;SbstP!$D$2&amp;":"&amp;SbstP!$D$2),"&gt;="&amp;BE$6,INDIRECT($F$2&amp;SbstP!$D$2&amp;":"&amp;SbstP!$D$2),"&lt;="&amp;BE$7,INDIRECT($F$2&amp;SbstP!$O$2&amp;":"&amp;SbstP!$O$2),$H532,INDIRECT($F$2&amp;SbstP!$P$2&amp;":"&amp;SbstP!$P$2),IF($I532=$J532,"*",$I532),INDIRECT($F$2&amp;SbstP!$Q$2&amp;":"&amp;SbstP!$Q$2),IF(OR($I532=$J532,"  "&amp;$I532=$J532),"*",RIGHT($J532,LEN($J532)-4)),INDIRECT($F$2&amp;SbstP!$AC$2&amp;":"&amp;SbstP!$AC$2),RepP!$J$3)</f>
        <v>0</v>
      </c>
    </row>
    <row r="533" spans="2:57" x14ac:dyDescent="0.3">
      <c r="B533" s="1">
        <f>MAX(B$505:B532)+1</f>
        <v>36</v>
      </c>
      <c r="D533" s="1" t="str">
        <f ca="1">INDIRECT($B$1&amp;Items!AB$2&amp;$B533)</f>
        <v>PL(-)</v>
      </c>
      <c r="F533" s="1" t="str">
        <f ca="1">INDIRECT($B$1&amp;Items!X$2&amp;$B533)</f>
        <v>AA</v>
      </c>
      <c r="G533" s="1" t="str">
        <f ca="1">INDIRECT($B$1&amp;Items!Y$2&amp;$B533)</f>
        <v>AB</v>
      </c>
      <c r="H533" s="13" t="str">
        <f ca="1">INDIRECT($B$1&amp;Items!U$2&amp;$B533)</f>
        <v>Себестоимость продаж</v>
      </c>
      <c r="I533" s="13" t="str">
        <f ca="1">IF(INDIRECT($B$1&amp;Items!V$2&amp;$B533)="",H533,INDIRECT($B$1&amp;Items!V$2&amp;$B533))</f>
        <v>Затраты этапа-2 бизнес-процесса</v>
      </c>
      <c r="J533" s="1" t="str">
        <f ca="1">IF(INDIRECT($B$1&amp;Items!W$2&amp;$B533)="",IF(H533&lt;&gt;I533,"  "&amp;I533,I533),"    "&amp;INDIRECT($B$1&amp;Items!W$2&amp;$B533))</f>
        <v xml:space="preserve">    Производственные затраты-6</v>
      </c>
      <c r="S533" s="1">
        <f ca="1">SUM($U533:INDIRECT(ADDRESS(ROW(),SUMIFS($1:$1,$5:$5,MAX($5:$5)))))</f>
        <v>2565080.1944444445</v>
      </c>
      <c r="V533" s="1">
        <f ca="1">SUMIFS(INDIRECT($F$1&amp;$F533&amp;":"&amp;$F533),INDIRECT($F$1&amp;dbP!$D$2&amp;":"&amp;dbP!$D$2),"&gt;="&amp;V$6,INDIRECT($F$1&amp;dbP!$D$2&amp;":"&amp;dbP!$D$2),"&lt;="&amp;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V$6,INDIRECT($F$1&amp;dbP!$D$2&amp;":"&amp;dbP!$D$2),"&lt;="&amp;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V$6,INDIRECT($F$2&amp;SbstP!$D$2&amp;":"&amp;SbstP!$D$2),"&lt;="&amp;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V$6,INDIRECT($F$2&amp;SbstP!$D$2&amp;":"&amp;SbstP!$D$2),"&lt;="&amp;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W533" s="1">
        <f ca="1">SUMIFS(INDIRECT($F$1&amp;$F533&amp;":"&amp;$F533),INDIRECT($F$1&amp;dbP!$D$2&amp;":"&amp;dbP!$D$2),"&gt;="&amp;W$6,INDIRECT($F$1&amp;dbP!$D$2&amp;":"&amp;dbP!$D$2),"&lt;="&amp;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W$6,INDIRECT($F$1&amp;dbP!$D$2&amp;":"&amp;dbP!$D$2),"&lt;="&amp;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W$6,INDIRECT($F$2&amp;SbstP!$D$2&amp;":"&amp;SbstP!$D$2),"&lt;="&amp;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W$6,INDIRECT($F$2&amp;SbstP!$D$2&amp;":"&amp;SbstP!$D$2),"&lt;="&amp;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X533" s="1">
        <f ca="1">SUMIFS(INDIRECT($F$1&amp;$F533&amp;":"&amp;$F533),INDIRECT($F$1&amp;dbP!$D$2&amp;":"&amp;dbP!$D$2),"&gt;="&amp;X$6,INDIRECT($F$1&amp;dbP!$D$2&amp;":"&amp;dbP!$D$2),"&lt;="&amp;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X$6,INDIRECT($F$1&amp;dbP!$D$2&amp;":"&amp;dbP!$D$2),"&lt;="&amp;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X$6,INDIRECT($F$2&amp;SbstP!$D$2&amp;":"&amp;SbstP!$D$2),"&lt;="&amp;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X$6,INDIRECT($F$2&amp;SbstP!$D$2&amp;":"&amp;SbstP!$D$2),"&lt;="&amp;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Y533" s="1">
        <f ca="1">SUMIFS(INDIRECT($F$1&amp;$F533&amp;":"&amp;$F533),INDIRECT($F$1&amp;dbP!$D$2&amp;":"&amp;dbP!$D$2),"&gt;="&amp;Y$6,INDIRECT($F$1&amp;dbP!$D$2&amp;":"&amp;dbP!$D$2),"&lt;="&amp;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Y$6,INDIRECT($F$1&amp;dbP!$D$2&amp;":"&amp;dbP!$D$2),"&lt;="&amp;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Y$6,INDIRECT($F$2&amp;SbstP!$D$2&amp;":"&amp;SbstP!$D$2),"&lt;="&amp;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Y$6,INDIRECT($F$2&amp;SbstP!$D$2&amp;":"&amp;SbstP!$D$2),"&lt;="&amp;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Z533" s="1">
        <f ca="1">SUMIFS(INDIRECT($F$1&amp;$F533&amp;":"&amp;$F533),INDIRECT($F$1&amp;dbP!$D$2&amp;":"&amp;dbP!$D$2),"&gt;="&amp;Z$6,INDIRECT($F$1&amp;dbP!$D$2&amp;":"&amp;dbP!$D$2),"&lt;="&amp;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Z$6,INDIRECT($F$1&amp;dbP!$D$2&amp;":"&amp;dbP!$D$2),"&lt;="&amp;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Z$6,INDIRECT($F$2&amp;SbstP!$D$2&amp;":"&amp;SbstP!$D$2),"&lt;="&amp;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Z$6,INDIRECT($F$2&amp;SbstP!$D$2&amp;":"&amp;SbstP!$D$2),"&lt;="&amp;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253689.24999999997</v>
      </c>
      <c r="AA533" s="1">
        <f ca="1">SUMIFS(INDIRECT($F$1&amp;$F533&amp;":"&amp;$F533),INDIRECT($F$1&amp;dbP!$D$2&amp;":"&amp;dbP!$D$2),"&gt;="&amp;AA$6,INDIRECT($F$1&amp;dbP!$D$2&amp;":"&amp;dbP!$D$2),"&lt;="&amp;A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A$6,INDIRECT($F$1&amp;dbP!$D$2&amp;":"&amp;dbP!$D$2),"&lt;="&amp;A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A$6,INDIRECT($F$2&amp;SbstP!$D$2&amp;":"&amp;SbstP!$D$2),"&lt;="&amp;A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A$6,INDIRECT($F$2&amp;SbstP!$D$2&amp;":"&amp;SbstP!$D$2),"&lt;="&amp;A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507378.49999999994</v>
      </c>
      <c r="AB533" s="1">
        <f ca="1">SUMIFS(INDIRECT($F$1&amp;$F533&amp;":"&amp;$F533),INDIRECT($F$1&amp;dbP!$D$2&amp;":"&amp;dbP!$D$2),"&gt;="&amp;AB$6,INDIRECT($F$1&amp;dbP!$D$2&amp;":"&amp;dbP!$D$2),"&lt;="&amp;A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B$6,INDIRECT($F$1&amp;dbP!$D$2&amp;":"&amp;dbP!$D$2),"&lt;="&amp;A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B$6,INDIRECT($F$2&amp;SbstP!$D$2&amp;":"&amp;SbstP!$D$2),"&lt;="&amp;A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B$6,INDIRECT($F$2&amp;SbstP!$D$2&amp;":"&amp;SbstP!$D$2),"&lt;="&amp;A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162493.76797385621</v>
      </c>
      <c r="AC533" s="1">
        <f ca="1">SUMIFS(INDIRECT($F$1&amp;$F533&amp;":"&amp;$F533),INDIRECT($F$1&amp;dbP!$D$2&amp;":"&amp;dbP!$D$2),"&gt;="&amp;AC$6,INDIRECT($F$1&amp;dbP!$D$2&amp;":"&amp;dbP!$D$2),"&lt;="&amp;A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C$6,INDIRECT($F$1&amp;dbP!$D$2&amp;":"&amp;dbP!$D$2),"&lt;="&amp;A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C$6,INDIRECT($F$2&amp;SbstP!$D$2&amp;":"&amp;SbstP!$D$2),"&lt;="&amp;A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C$6,INDIRECT($F$2&amp;SbstP!$D$2&amp;":"&amp;SbstP!$D$2),"&lt;="&amp;A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358149.5294117647</v>
      </c>
      <c r="AD533" s="1">
        <f ca="1">SUMIFS(INDIRECT($F$1&amp;$F533&amp;":"&amp;$F533),INDIRECT($F$1&amp;dbP!$D$2&amp;":"&amp;dbP!$D$2),"&gt;="&amp;AD$6,INDIRECT($F$1&amp;dbP!$D$2&amp;":"&amp;dbP!$D$2),"&lt;="&amp;A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D$6,INDIRECT($F$1&amp;dbP!$D$2&amp;":"&amp;dbP!$D$2),"&lt;="&amp;A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D$6,INDIRECT($F$2&amp;SbstP!$D$2&amp;":"&amp;SbstP!$D$2),"&lt;="&amp;A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D$6,INDIRECT($F$2&amp;SbstP!$D$2&amp;":"&amp;SbstP!$D$2),"&lt;="&amp;A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132647.97385620917</v>
      </c>
      <c r="AE533" s="1">
        <f ca="1">SUMIFS(INDIRECT($F$1&amp;$F533&amp;":"&amp;$F533),INDIRECT($F$1&amp;dbP!$D$2&amp;":"&amp;dbP!$D$2),"&gt;="&amp;AE$6,INDIRECT($F$1&amp;dbP!$D$2&amp;":"&amp;dbP!$D$2),"&lt;="&amp;A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E$6,INDIRECT($F$1&amp;dbP!$D$2&amp;":"&amp;dbP!$D$2),"&lt;="&amp;A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E$6,INDIRECT($F$2&amp;SbstP!$D$2&amp;":"&amp;SbstP!$D$2),"&lt;="&amp;A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E$6,INDIRECT($F$2&amp;SbstP!$D$2&amp;":"&amp;SbstP!$D$2),"&lt;="&amp;A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69640.186274509819</v>
      </c>
      <c r="AF533" s="1">
        <f ca="1">SUMIFS(INDIRECT($F$1&amp;$F533&amp;":"&amp;$F533),INDIRECT($F$1&amp;dbP!$D$2&amp;":"&amp;dbP!$D$2),"&gt;="&amp;AF$6,INDIRECT($F$1&amp;dbP!$D$2&amp;":"&amp;dbP!$D$2),"&lt;="&amp;AF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F$6,INDIRECT($F$1&amp;dbP!$D$2&amp;":"&amp;dbP!$D$2),"&lt;="&amp;AF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F$6,INDIRECT($F$2&amp;SbstP!$D$2&amp;":"&amp;SbstP!$D$2),"&lt;="&amp;AF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F$6,INDIRECT($F$2&amp;SbstP!$D$2&amp;":"&amp;SbstP!$D$2),"&lt;="&amp;AF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238766.3529411765</v>
      </c>
      <c r="AG533" s="1">
        <f ca="1">SUMIFS(INDIRECT($F$1&amp;$F533&amp;":"&amp;$F533),INDIRECT($F$1&amp;dbP!$D$2&amp;":"&amp;dbP!$D$2),"&gt;="&amp;AG$6,INDIRECT($F$1&amp;dbP!$D$2&amp;":"&amp;dbP!$D$2),"&lt;="&amp;AG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G$6,INDIRECT($F$1&amp;dbP!$D$2&amp;":"&amp;dbP!$D$2),"&lt;="&amp;AG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G$6,INDIRECT($F$2&amp;SbstP!$D$2&amp;":"&amp;SbstP!$D$2),"&lt;="&amp;AG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G$6,INDIRECT($F$2&amp;SbstP!$D$2&amp;":"&amp;SbstP!$D$2),"&lt;="&amp;AG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162493.76797385621</v>
      </c>
      <c r="AH533" s="1">
        <f ca="1">SUMIFS(INDIRECT($F$1&amp;$F533&amp;":"&amp;$F533),INDIRECT($F$1&amp;dbP!$D$2&amp;":"&amp;dbP!$D$2),"&gt;="&amp;AH$6,INDIRECT($F$1&amp;dbP!$D$2&amp;":"&amp;dbP!$D$2),"&lt;="&amp;AH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H$6,INDIRECT($F$1&amp;dbP!$D$2&amp;":"&amp;dbP!$D$2),"&lt;="&amp;AH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H$6,INDIRECT($F$2&amp;SbstP!$D$2&amp;":"&amp;SbstP!$D$2),"&lt;="&amp;AH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H$6,INDIRECT($F$2&amp;SbstP!$D$2&amp;":"&amp;SbstP!$D$2),"&lt;="&amp;AH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46426.790849673205</v>
      </c>
      <c r="AI533" s="1">
        <f ca="1">SUMIFS(INDIRECT($F$1&amp;$F533&amp;":"&amp;$F533),INDIRECT($F$1&amp;dbP!$D$2&amp;":"&amp;dbP!$D$2),"&gt;="&amp;AI$6,INDIRECT($F$1&amp;dbP!$D$2&amp;":"&amp;dbP!$D$2),"&lt;="&amp;AI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I$6,INDIRECT($F$1&amp;dbP!$D$2&amp;":"&amp;dbP!$D$2),"&lt;="&amp;AI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I$6,INDIRECT($F$2&amp;SbstP!$D$2&amp;":"&amp;SbstP!$D$2),"&lt;="&amp;AI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I$6,INDIRECT($F$2&amp;SbstP!$D$2&amp;":"&amp;SbstP!$D$2),"&lt;="&amp;AI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447686.9117647059</v>
      </c>
      <c r="AJ533" s="1">
        <f ca="1">SUMIFS(INDIRECT($F$1&amp;$F533&amp;":"&amp;$F533),INDIRECT($F$1&amp;dbP!$D$2&amp;":"&amp;dbP!$D$2),"&gt;="&amp;AJ$6,INDIRECT($F$1&amp;dbP!$D$2&amp;":"&amp;dbP!$D$2),"&lt;="&amp;AJ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J$6,INDIRECT($F$1&amp;dbP!$D$2&amp;":"&amp;dbP!$D$2),"&lt;="&amp;AJ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J$6,INDIRECT($F$2&amp;SbstP!$D$2&amp;":"&amp;SbstP!$D$2),"&lt;="&amp;AJ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J$6,INDIRECT($F$2&amp;SbstP!$D$2&amp;":"&amp;SbstP!$D$2),"&lt;="&amp;AJ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185707.16339869282</v>
      </c>
      <c r="AK533" s="1">
        <f ca="1">SUMIFS(INDIRECT($F$1&amp;$F533&amp;":"&amp;$F533),INDIRECT($F$1&amp;dbP!$D$2&amp;":"&amp;dbP!$D$2),"&gt;="&amp;AK$6,INDIRECT($F$1&amp;dbP!$D$2&amp;":"&amp;dbP!$D$2),"&lt;="&amp;AK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K$6,INDIRECT($F$1&amp;dbP!$D$2&amp;":"&amp;dbP!$D$2),"&lt;="&amp;AK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K$6,INDIRECT($F$2&amp;SbstP!$D$2&amp;":"&amp;SbstP!$D$2),"&lt;="&amp;AK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K$6,INDIRECT($F$2&amp;SbstP!$D$2&amp;":"&amp;SbstP!$D$2),"&lt;="&amp;AK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L533" s="1">
        <f ca="1">SUMIFS(INDIRECT($F$1&amp;$F533&amp;":"&amp;$F533),INDIRECT($F$1&amp;dbP!$D$2&amp;":"&amp;dbP!$D$2),"&gt;="&amp;AL$6,INDIRECT($F$1&amp;dbP!$D$2&amp;":"&amp;dbP!$D$2),"&lt;="&amp;AL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L$6,INDIRECT($F$1&amp;dbP!$D$2&amp;":"&amp;dbP!$D$2),"&lt;="&amp;AL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L$6,INDIRECT($F$2&amp;SbstP!$D$2&amp;":"&amp;SbstP!$D$2),"&lt;="&amp;AL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L$6,INDIRECT($F$2&amp;SbstP!$D$2&amp;":"&amp;SbstP!$D$2),"&lt;="&amp;AL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M533" s="1">
        <f ca="1">SUMIFS(INDIRECT($F$1&amp;$F533&amp;":"&amp;$F533),INDIRECT($F$1&amp;dbP!$D$2&amp;":"&amp;dbP!$D$2),"&gt;="&amp;AM$6,INDIRECT($F$1&amp;dbP!$D$2&amp;":"&amp;dbP!$D$2),"&lt;="&amp;AM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M$6,INDIRECT($F$1&amp;dbP!$D$2&amp;":"&amp;dbP!$D$2),"&lt;="&amp;AM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M$6,INDIRECT($F$2&amp;SbstP!$D$2&amp;":"&amp;SbstP!$D$2),"&lt;="&amp;AM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M$6,INDIRECT($F$2&amp;SbstP!$D$2&amp;":"&amp;SbstP!$D$2),"&lt;="&amp;AM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N533" s="1">
        <f ca="1">SUMIFS(INDIRECT($F$1&amp;$F533&amp;":"&amp;$F533),INDIRECT($F$1&amp;dbP!$D$2&amp;":"&amp;dbP!$D$2),"&gt;="&amp;AN$6,INDIRECT($F$1&amp;dbP!$D$2&amp;":"&amp;dbP!$D$2),"&lt;="&amp;AN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N$6,INDIRECT($F$1&amp;dbP!$D$2&amp;":"&amp;dbP!$D$2),"&lt;="&amp;AN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N$6,INDIRECT($F$2&amp;SbstP!$D$2&amp;":"&amp;SbstP!$D$2),"&lt;="&amp;AN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N$6,INDIRECT($F$2&amp;SbstP!$D$2&amp;":"&amp;SbstP!$D$2),"&lt;="&amp;AN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O533" s="1">
        <f ca="1">SUMIFS(INDIRECT($F$1&amp;$F533&amp;":"&amp;$F533),INDIRECT($F$1&amp;dbP!$D$2&amp;":"&amp;dbP!$D$2),"&gt;="&amp;AO$6,INDIRECT($F$1&amp;dbP!$D$2&amp;":"&amp;dbP!$D$2),"&lt;="&amp;AO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O$6,INDIRECT($F$1&amp;dbP!$D$2&amp;":"&amp;dbP!$D$2),"&lt;="&amp;AO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O$6,INDIRECT($F$2&amp;SbstP!$D$2&amp;":"&amp;SbstP!$D$2),"&lt;="&amp;AO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O$6,INDIRECT($F$2&amp;SbstP!$D$2&amp;":"&amp;SbstP!$D$2),"&lt;="&amp;AO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P533" s="1">
        <f ca="1">SUMIFS(INDIRECT($F$1&amp;$F533&amp;":"&amp;$F533),INDIRECT($F$1&amp;dbP!$D$2&amp;":"&amp;dbP!$D$2),"&gt;="&amp;AP$6,INDIRECT($F$1&amp;dbP!$D$2&amp;":"&amp;dbP!$D$2),"&lt;="&amp;AP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P$6,INDIRECT($F$1&amp;dbP!$D$2&amp;":"&amp;dbP!$D$2),"&lt;="&amp;AP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P$6,INDIRECT($F$2&amp;SbstP!$D$2&amp;":"&amp;SbstP!$D$2),"&lt;="&amp;AP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P$6,INDIRECT($F$2&amp;SbstP!$D$2&amp;":"&amp;SbstP!$D$2),"&lt;="&amp;AP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Q533" s="1">
        <f ca="1">SUMIFS(INDIRECT($F$1&amp;$F533&amp;":"&amp;$F533),INDIRECT($F$1&amp;dbP!$D$2&amp;":"&amp;dbP!$D$2),"&gt;="&amp;AQ$6,INDIRECT($F$1&amp;dbP!$D$2&amp;":"&amp;dbP!$D$2),"&lt;="&amp;AQ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Q$6,INDIRECT($F$1&amp;dbP!$D$2&amp;":"&amp;dbP!$D$2),"&lt;="&amp;AQ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Q$6,INDIRECT($F$2&amp;SbstP!$D$2&amp;":"&amp;SbstP!$D$2),"&lt;="&amp;AQ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Q$6,INDIRECT($F$2&amp;SbstP!$D$2&amp;":"&amp;SbstP!$D$2),"&lt;="&amp;AQ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R533" s="1">
        <f ca="1">SUMIFS(INDIRECT($F$1&amp;$F533&amp;":"&amp;$F533),INDIRECT($F$1&amp;dbP!$D$2&amp;":"&amp;dbP!$D$2),"&gt;="&amp;AR$6,INDIRECT($F$1&amp;dbP!$D$2&amp;":"&amp;dbP!$D$2),"&lt;="&amp;AR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R$6,INDIRECT($F$1&amp;dbP!$D$2&amp;":"&amp;dbP!$D$2),"&lt;="&amp;AR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R$6,INDIRECT($F$2&amp;SbstP!$D$2&amp;":"&amp;SbstP!$D$2),"&lt;="&amp;AR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R$6,INDIRECT($F$2&amp;SbstP!$D$2&amp;":"&amp;SbstP!$D$2),"&lt;="&amp;AR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S533" s="1">
        <f ca="1">SUMIFS(INDIRECT($F$1&amp;$F533&amp;":"&amp;$F533),INDIRECT($F$1&amp;dbP!$D$2&amp;":"&amp;dbP!$D$2),"&gt;="&amp;AS$6,INDIRECT($F$1&amp;dbP!$D$2&amp;":"&amp;dbP!$D$2),"&lt;="&amp;AS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S$6,INDIRECT($F$1&amp;dbP!$D$2&amp;":"&amp;dbP!$D$2),"&lt;="&amp;AS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S$6,INDIRECT($F$2&amp;SbstP!$D$2&amp;":"&amp;SbstP!$D$2),"&lt;="&amp;AS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S$6,INDIRECT($F$2&amp;SbstP!$D$2&amp;":"&amp;SbstP!$D$2),"&lt;="&amp;AS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T533" s="1">
        <f ca="1">SUMIFS(INDIRECT($F$1&amp;$F533&amp;":"&amp;$F533),INDIRECT($F$1&amp;dbP!$D$2&amp;":"&amp;dbP!$D$2),"&gt;="&amp;AT$6,INDIRECT($F$1&amp;dbP!$D$2&amp;":"&amp;dbP!$D$2),"&lt;="&amp;AT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T$6,INDIRECT($F$1&amp;dbP!$D$2&amp;":"&amp;dbP!$D$2),"&lt;="&amp;AT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T$6,INDIRECT($F$2&amp;SbstP!$D$2&amp;":"&amp;SbstP!$D$2),"&lt;="&amp;AT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T$6,INDIRECT($F$2&amp;SbstP!$D$2&amp;":"&amp;SbstP!$D$2),"&lt;="&amp;AT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U533" s="1">
        <f ca="1">SUMIFS(INDIRECT($F$1&amp;$F533&amp;":"&amp;$F533),INDIRECT($F$1&amp;dbP!$D$2&amp;":"&amp;dbP!$D$2),"&gt;="&amp;AU$6,INDIRECT($F$1&amp;dbP!$D$2&amp;":"&amp;dbP!$D$2),"&lt;="&amp;AU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U$6,INDIRECT($F$1&amp;dbP!$D$2&amp;":"&amp;dbP!$D$2),"&lt;="&amp;AU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U$6,INDIRECT($F$2&amp;SbstP!$D$2&amp;":"&amp;SbstP!$D$2),"&lt;="&amp;AU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U$6,INDIRECT($F$2&amp;SbstP!$D$2&amp;":"&amp;SbstP!$D$2),"&lt;="&amp;AU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V533" s="1">
        <f ca="1">SUMIFS(INDIRECT($F$1&amp;$F533&amp;":"&amp;$F533),INDIRECT($F$1&amp;dbP!$D$2&amp;":"&amp;dbP!$D$2),"&gt;="&amp;AV$6,INDIRECT($F$1&amp;dbP!$D$2&amp;":"&amp;dbP!$D$2),"&lt;="&amp;A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V$6,INDIRECT($F$1&amp;dbP!$D$2&amp;":"&amp;dbP!$D$2),"&lt;="&amp;AV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V$6,INDIRECT($F$2&amp;SbstP!$D$2&amp;":"&amp;SbstP!$D$2),"&lt;="&amp;A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V$6,INDIRECT($F$2&amp;SbstP!$D$2&amp;":"&amp;SbstP!$D$2),"&lt;="&amp;AV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W533" s="1">
        <f ca="1">SUMIFS(INDIRECT($F$1&amp;$F533&amp;":"&amp;$F533),INDIRECT($F$1&amp;dbP!$D$2&amp;":"&amp;dbP!$D$2),"&gt;="&amp;AW$6,INDIRECT($F$1&amp;dbP!$D$2&amp;":"&amp;dbP!$D$2),"&lt;="&amp;A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W$6,INDIRECT($F$1&amp;dbP!$D$2&amp;":"&amp;dbP!$D$2),"&lt;="&amp;AW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W$6,INDIRECT($F$2&amp;SbstP!$D$2&amp;":"&amp;SbstP!$D$2),"&lt;="&amp;A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W$6,INDIRECT($F$2&amp;SbstP!$D$2&amp;":"&amp;SbstP!$D$2),"&lt;="&amp;AW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X533" s="1">
        <f ca="1">SUMIFS(INDIRECT($F$1&amp;$F533&amp;":"&amp;$F533),INDIRECT($F$1&amp;dbP!$D$2&amp;":"&amp;dbP!$D$2),"&gt;="&amp;AX$6,INDIRECT($F$1&amp;dbP!$D$2&amp;":"&amp;dbP!$D$2),"&lt;="&amp;A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X$6,INDIRECT($F$1&amp;dbP!$D$2&amp;":"&amp;dbP!$D$2),"&lt;="&amp;AX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X$6,INDIRECT($F$2&amp;SbstP!$D$2&amp;":"&amp;SbstP!$D$2),"&lt;="&amp;A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X$6,INDIRECT($F$2&amp;SbstP!$D$2&amp;":"&amp;SbstP!$D$2),"&lt;="&amp;AX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Y533" s="1">
        <f ca="1">SUMIFS(INDIRECT($F$1&amp;$F533&amp;":"&amp;$F533),INDIRECT($F$1&amp;dbP!$D$2&amp;":"&amp;dbP!$D$2),"&gt;="&amp;AY$6,INDIRECT($F$1&amp;dbP!$D$2&amp;":"&amp;dbP!$D$2),"&lt;="&amp;A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Y$6,INDIRECT($F$1&amp;dbP!$D$2&amp;":"&amp;dbP!$D$2),"&lt;="&amp;AY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Y$6,INDIRECT($F$2&amp;SbstP!$D$2&amp;":"&amp;SbstP!$D$2),"&lt;="&amp;A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Y$6,INDIRECT($F$2&amp;SbstP!$D$2&amp;":"&amp;SbstP!$D$2),"&lt;="&amp;AY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AZ533" s="1">
        <f ca="1">SUMIFS(INDIRECT($F$1&amp;$F533&amp;":"&amp;$F533),INDIRECT($F$1&amp;dbP!$D$2&amp;":"&amp;dbP!$D$2),"&gt;="&amp;AZ$6,INDIRECT($F$1&amp;dbP!$D$2&amp;":"&amp;dbP!$D$2),"&lt;="&amp;A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AZ$6,INDIRECT($F$1&amp;dbP!$D$2&amp;":"&amp;dbP!$D$2),"&lt;="&amp;AZ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AZ$6,INDIRECT($F$2&amp;SbstP!$D$2&amp;":"&amp;SbstP!$D$2),"&lt;="&amp;A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AZ$6,INDIRECT($F$2&amp;SbstP!$D$2&amp;":"&amp;SbstP!$D$2),"&lt;="&amp;AZ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A533" s="1">
        <f ca="1">SUMIFS(INDIRECT($F$1&amp;$F533&amp;":"&amp;$F533),INDIRECT($F$1&amp;dbP!$D$2&amp;":"&amp;dbP!$D$2),"&gt;="&amp;BA$6,INDIRECT($F$1&amp;dbP!$D$2&amp;":"&amp;dbP!$D$2),"&lt;="&amp;B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BA$6,INDIRECT($F$1&amp;dbP!$D$2&amp;":"&amp;dbP!$D$2),"&lt;="&amp;BA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A$6,INDIRECT($F$2&amp;SbstP!$D$2&amp;":"&amp;SbstP!$D$2),"&lt;="&amp;B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BA$6,INDIRECT($F$2&amp;SbstP!$D$2&amp;":"&amp;SbstP!$D$2),"&lt;="&amp;BA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B533" s="1">
        <f ca="1">SUMIFS(INDIRECT($F$1&amp;$F533&amp;":"&amp;$F533),INDIRECT($F$1&amp;dbP!$D$2&amp;":"&amp;dbP!$D$2),"&gt;="&amp;BB$6,INDIRECT($F$1&amp;dbP!$D$2&amp;":"&amp;dbP!$D$2),"&lt;="&amp;B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BB$6,INDIRECT($F$1&amp;dbP!$D$2&amp;":"&amp;dbP!$D$2),"&lt;="&amp;BB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B$6,INDIRECT($F$2&amp;SbstP!$D$2&amp;":"&amp;SbstP!$D$2),"&lt;="&amp;B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BB$6,INDIRECT($F$2&amp;SbstP!$D$2&amp;":"&amp;SbstP!$D$2),"&lt;="&amp;BB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C533" s="1">
        <f ca="1">SUMIFS(INDIRECT($F$1&amp;$F533&amp;":"&amp;$F533),INDIRECT($F$1&amp;dbP!$D$2&amp;":"&amp;dbP!$D$2),"&gt;="&amp;BC$6,INDIRECT($F$1&amp;dbP!$D$2&amp;":"&amp;dbP!$D$2),"&lt;="&amp;B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BC$6,INDIRECT($F$1&amp;dbP!$D$2&amp;":"&amp;dbP!$D$2),"&lt;="&amp;BC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C$6,INDIRECT($F$2&amp;SbstP!$D$2&amp;":"&amp;SbstP!$D$2),"&lt;="&amp;B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BC$6,INDIRECT($F$2&amp;SbstP!$D$2&amp;":"&amp;SbstP!$D$2),"&lt;="&amp;BC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D533" s="1">
        <f ca="1">SUMIFS(INDIRECT($F$1&amp;$F533&amp;":"&amp;$F533),INDIRECT($F$1&amp;dbP!$D$2&amp;":"&amp;dbP!$D$2),"&gt;="&amp;BD$6,INDIRECT($F$1&amp;dbP!$D$2&amp;":"&amp;dbP!$D$2),"&lt;="&amp;B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BD$6,INDIRECT($F$1&amp;dbP!$D$2&amp;":"&amp;dbP!$D$2),"&lt;="&amp;BD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D$6,INDIRECT($F$2&amp;SbstP!$D$2&amp;":"&amp;SbstP!$D$2),"&lt;="&amp;B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BD$6,INDIRECT($F$2&amp;SbstP!$D$2&amp;":"&amp;SbstP!$D$2),"&lt;="&amp;BD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  <c r="BE533" s="1">
        <f ca="1">SUMIFS(INDIRECT($F$1&amp;$F533&amp;":"&amp;$F533),INDIRECT($F$1&amp;dbP!$D$2&amp;":"&amp;dbP!$D$2),"&gt;="&amp;BE$6,INDIRECT($F$1&amp;dbP!$D$2&amp;":"&amp;dbP!$D$2),"&lt;="&amp;B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"&amp;$I533=$J533),"*",RIGHT($J533,LEN($J533)-4)),INDIRECT($F$1&amp;dbP!$AC$2&amp;":"&amp;dbP!$AC$2),RepP!$J$3)-
SUMIFS(INDIRECT($F$1&amp;$G533&amp;":"&amp;$G533),INDIRECT($F$1&amp;dbP!$D$2&amp;":"&amp;dbP!$D$2),"&gt;="&amp;BE$6,INDIRECT($F$1&amp;dbP!$D$2&amp;":"&amp;dbP!$D$2),"&lt;="&amp;BE$7,INDIRECT($F$1&amp;dbP!$O$2&amp;":"&amp;dbP!$O$2),$H533,INDIRECT($F$1&amp;dbP!$P$2&amp;":"&amp;dbP!$P$2),IF($I533=$J533,"*",$I533),INDIRECT($F$1&amp;dbP!$Q$2&amp;":"&amp;dbP!$Q$2),IF(OR($I533=$J533,"  "&amp;$I533=$J533),"*",RIGHT($J533,LEN($J533)-4)),INDIRECT($F$1&amp;dbP!$AC$2&amp;":"&amp;dbP!$AC$2),RepP!$J$3)+
SUMIFS(INDIRECT($F$2&amp;$F533&amp;":"&amp;$F533),INDIRECT($F$2&amp;SbstP!$D$2&amp;":"&amp;SbstP!$D$2),"&gt;="&amp;BE$6,INDIRECT($F$2&amp;SbstP!$D$2&amp;":"&amp;SbstP!$D$2),"&lt;="&amp;B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"&amp;$I533=$J533),"*",RIGHT($J533,LEN($J533)-4)),INDIRECT($F$2&amp;SbstP!$AC$2&amp;":"&amp;SbstP!$AC$2),RepP!$J$3)-
SUMIFS(INDIRECT($F$2&amp;$G533&amp;":"&amp;$G533),INDIRECT($F$2&amp;SbstP!$D$2&amp;":"&amp;SbstP!$D$2),"&gt;="&amp;BE$6,INDIRECT($F$2&amp;SbstP!$D$2&amp;":"&amp;SbstP!$D$2),"&lt;="&amp;BE$7,INDIRECT($F$2&amp;SbstP!$O$2&amp;":"&amp;SbstP!$O$2),$H533,INDIRECT($F$2&amp;SbstP!$P$2&amp;":"&amp;SbstP!$P$2),IF($I533=$J533,"*",$I533),INDIRECT($F$2&amp;SbstP!$Q$2&amp;":"&amp;SbstP!$Q$2),IF(OR($I533=$J533,"  "&amp;$I533=$J533),"*",RIGHT($J533,LEN($J533)-4)),INDIRECT($F$2&amp;SbstP!$AC$2&amp;":"&amp;SbstP!$AC$2),RepP!$J$3)</f>
        <v>0</v>
      </c>
    </row>
    <row r="534" spans="2:57" x14ac:dyDescent="0.3">
      <c r="B534" s="1">
        <f>MAX(B$505:B533)+1</f>
        <v>37</v>
      </c>
      <c r="D534" s="1" t="str">
        <f ca="1">INDIRECT($B$1&amp;Items!AB$2&amp;$B534)</f>
        <v>PL(-)</v>
      </c>
      <c r="F534" s="1" t="str">
        <f ca="1">INDIRECT($B$1&amp;Items!X$2&amp;$B534)</f>
        <v>AA</v>
      </c>
      <c r="G534" s="1" t="str">
        <f ca="1">INDIRECT($B$1&amp;Items!Y$2&amp;$B534)</f>
        <v>AB</v>
      </c>
      <c r="H534" s="13" t="str">
        <f ca="1">INDIRECT($B$1&amp;Items!U$2&amp;$B534)</f>
        <v>Себестоимость продаж</v>
      </c>
      <c r="I534" s="13" t="str">
        <f ca="1">IF(INDIRECT($B$1&amp;Items!V$2&amp;$B534)="",H534,INDIRECT($B$1&amp;Items!V$2&amp;$B534))</f>
        <v>Затраты этапа-2 бизнес-процесса</v>
      </c>
      <c r="J534" s="1" t="str">
        <f ca="1">IF(INDIRECT($B$1&amp;Items!W$2&amp;$B534)="",IF(H534&lt;&gt;I534,"  "&amp;I534,I534),"    "&amp;INDIRECT($B$1&amp;Items!W$2&amp;$B534))</f>
        <v xml:space="preserve">    Производственные затраты-7</v>
      </c>
      <c r="S534" s="1">
        <f ca="1">SUM($U534:INDIRECT(ADDRESS(ROW(),SUMIFS($1:$1,$5:$5,MAX($5:$5)))))</f>
        <v>1650325.0846078433</v>
      </c>
      <c r="V534" s="1">
        <f ca="1">SUMIFS(INDIRECT($F$1&amp;$F534&amp;":"&amp;$F534),INDIRECT($F$1&amp;dbP!$D$2&amp;":"&amp;dbP!$D$2),"&gt;="&amp;V$6,INDIRECT($F$1&amp;dbP!$D$2&amp;":"&amp;dbP!$D$2),"&lt;="&amp;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V$6,INDIRECT($F$1&amp;dbP!$D$2&amp;":"&amp;dbP!$D$2),"&lt;="&amp;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V$6,INDIRECT($F$2&amp;SbstP!$D$2&amp;":"&amp;SbstP!$D$2),"&lt;="&amp;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V$6,INDIRECT($F$2&amp;SbstP!$D$2&amp;":"&amp;SbstP!$D$2),"&lt;="&amp;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W534" s="1">
        <f ca="1">SUMIFS(INDIRECT($F$1&amp;$F534&amp;":"&amp;$F534),INDIRECT($F$1&amp;dbP!$D$2&amp;":"&amp;dbP!$D$2),"&gt;="&amp;W$6,INDIRECT($F$1&amp;dbP!$D$2&amp;":"&amp;dbP!$D$2),"&lt;="&amp;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W$6,INDIRECT($F$1&amp;dbP!$D$2&amp;":"&amp;dbP!$D$2),"&lt;="&amp;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W$6,INDIRECT($F$2&amp;SbstP!$D$2&amp;":"&amp;SbstP!$D$2),"&lt;="&amp;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W$6,INDIRECT($F$2&amp;SbstP!$D$2&amp;":"&amp;SbstP!$D$2),"&lt;="&amp;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X534" s="1">
        <f ca="1">SUMIFS(INDIRECT($F$1&amp;$F534&amp;":"&amp;$F534),INDIRECT($F$1&amp;dbP!$D$2&amp;":"&amp;dbP!$D$2),"&gt;="&amp;X$6,INDIRECT($F$1&amp;dbP!$D$2&amp;":"&amp;dbP!$D$2),"&lt;="&amp;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X$6,INDIRECT($F$1&amp;dbP!$D$2&amp;":"&amp;dbP!$D$2),"&lt;="&amp;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X$6,INDIRECT($F$2&amp;SbstP!$D$2&amp;":"&amp;SbstP!$D$2),"&lt;="&amp;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X$6,INDIRECT($F$2&amp;SbstP!$D$2&amp;":"&amp;SbstP!$D$2),"&lt;="&amp;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Y534" s="1">
        <f ca="1">SUMIFS(INDIRECT($F$1&amp;$F534&amp;":"&amp;$F534),INDIRECT($F$1&amp;dbP!$D$2&amp;":"&amp;dbP!$D$2),"&gt;="&amp;Y$6,INDIRECT($F$1&amp;dbP!$D$2&amp;":"&amp;dbP!$D$2),"&lt;="&amp;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Y$6,INDIRECT($F$1&amp;dbP!$D$2&amp;":"&amp;dbP!$D$2),"&lt;="&amp;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Y$6,INDIRECT($F$2&amp;SbstP!$D$2&amp;":"&amp;SbstP!$D$2),"&lt;="&amp;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Y$6,INDIRECT($F$2&amp;SbstP!$D$2&amp;":"&amp;SbstP!$D$2),"&lt;="&amp;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Z534" s="1">
        <f ca="1">SUMIFS(INDIRECT($F$1&amp;$F534&amp;":"&amp;$F534),INDIRECT($F$1&amp;dbP!$D$2&amp;":"&amp;dbP!$D$2),"&gt;="&amp;Z$6,INDIRECT($F$1&amp;dbP!$D$2&amp;":"&amp;dbP!$D$2),"&lt;="&amp;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Z$6,INDIRECT($F$1&amp;dbP!$D$2&amp;":"&amp;dbP!$D$2),"&lt;="&amp;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Z$6,INDIRECT($F$2&amp;SbstP!$D$2&amp;":"&amp;SbstP!$D$2),"&lt;="&amp;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Z$6,INDIRECT($F$2&amp;SbstP!$D$2&amp;":"&amp;SbstP!$D$2),"&lt;="&amp;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238883.38499999998</v>
      </c>
      <c r="AA534" s="1">
        <f ca="1">SUMIFS(INDIRECT($F$1&amp;$F534&amp;":"&amp;$F534),INDIRECT($F$1&amp;dbP!$D$2&amp;":"&amp;dbP!$D$2),"&gt;="&amp;AA$6,INDIRECT($F$1&amp;dbP!$D$2&amp;":"&amp;dbP!$D$2),"&lt;="&amp;A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A$6,INDIRECT($F$1&amp;dbP!$D$2&amp;":"&amp;dbP!$D$2),"&lt;="&amp;A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A$6,INDIRECT($F$2&amp;SbstP!$D$2&amp;":"&amp;SbstP!$D$2),"&lt;="&amp;A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A$6,INDIRECT($F$2&amp;SbstP!$D$2&amp;":"&amp;SbstP!$D$2),"&lt;="&amp;A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477766.76999999996</v>
      </c>
      <c r="AB534" s="1">
        <f ca="1">SUMIFS(INDIRECT($F$1&amp;$F534&amp;":"&amp;$F534),INDIRECT($F$1&amp;dbP!$D$2&amp;":"&amp;dbP!$D$2),"&gt;="&amp;AB$6,INDIRECT($F$1&amp;dbP!$D$2&amp;":"&amp;dbP!$D$2),"&lt;="&amp;A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B$6,INDIRECT($F$1&amp;dbP!$D$2&amp;":"&amp;dbP!$D$2),"&lt;="&amp;A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B$6,INDIRECT($F$2&amp;SbstP!$D$2&amp;":"&amp;SbstP!$D$2),"&lt;="&amp;A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B$6,INDIRECT($F$2&amp;SbstP!$D$2&amp;":"&amp;SbstP!$D$2),"&lt;="&amp;A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87434.441568627459</v>
      </c>
      <c r="AC534" s="1">
        <f ca="1">SUMIFS(INDIRECT($F$1&amp;$F534&amp;":"&amp;$F534),INDIRECT($F$1&amp;dbP!$D$2&amp;":"&amp;dbP!$D$2),"&gt;="&amp;AC$6,INDIRECT($F$1&amp;dbP!$D$2&amp;":"&amp;dbP!$D$2),"&lt;="&amp;A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C$6,INDIRECT($F$1&amp;dbP!$D$2&amp;":"&amp;dbP!$D$2),"&lt;="&amp;A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C$6,INDIRECT($F$2&amp;SbstP!$D$2&amp;":"&amp;SbstP!$D$2),"&lt;="&amp;A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C$6,INDIRECT($F$2&amp;SbstP!$D$2&amp;":"&amp;SbstP!$D$2),"&lt;="&amp;A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187359.51764705882</v>
      </c>
      <c r="AD534" s="1">
        <f ca="1">SUMIFS(INDIRECT($F$1&amp;$F534&amp;":"&amp;$F534),INDIRECT($F$1&amp;dbP!$D$2&amp;":"&amp;dbP!$D$2),"&gt;="&amp;AD$6,INDIRECT($F$1&amp;dbP!$D$2&amp;":"&amp;dbP!$D$2),"&lt;="&amp;A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D$6,INDIRECT($F$1&amp;dbP!$D$2&amp;":"&amp;dbP!$D$2),"&lt;="&amp;A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D$6,INDIRECT($F$2&amp;SbstP!$D$2&amp;":"&amp;SbstP!$D$2),"&lt;="&amp;A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D$6,INDIRECT($F$2&amp;SbstP!$D$2&amp;":"&amp;SbstP!$D$2),"&lt;="&amp;A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62453.172549019604</v>
      </c>
      <c r="AE534" s="1">
        <f ca="1">SUMIFS(INDIRECT($F$1&amp;$F534&amp;":"&amp;$F534),INDIRECT($F$1&amp;dbP!$D$2&amp;":"&amp;dbP!$D$2),"&gt;="&amp;AE$6,INDIRECT($F$1&amp;dbP!$D$2&amp;":"&amp;dbP!$D$2),"&lt;="&amp;A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E$6,INDIRECT($F$1&amp;dbP!$D$2&amp;":"&amp;dbP!$D$2),"&lt;="&amp;A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E$6,INDIRECT($F$2&amp;SbstP!$D$2&amp;":"&amp;SbstP!$D$2),"&lt;="&amp;A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E$6,INDIRECT($F$2&amp;SbstP!$D$2&amp;":"&amp;SbstP!$D$2),"&lt;="&amp;A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37471.903529411764</v>
      </c>
      <c r="AF534" s="1">
        <f ca="1">SUMIFS(INDIRECT($F$1&amp;$F534&amp;":"&amp;$F534),INDIRECT($F$1&amp;dbP!$D$2&amp;":"&amp;dbP!$D$2),"&gt;="&amp;AF$6,INDIRECT($F$1&amp;dbP!$D$2&amp;":"&amp;dbP!$D$2),"&lt;="&amp;AF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F$6,INDIRECT($F$1&amp;dbP!$D$2&amp;":"&amp;dbP!$D$2),"&lt;="&amp;AF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F$6,INDIRECT($F$2&amp;SbstP!$D$2&amp;":"&amp;SbstP!$D$2),"&lt;="&amp;AF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F$6,INDIRECT($F$2&amp;SbstP!$D$2&amp;":"&amp;SbstP!$D$2),"&lt;="&amp;AF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124906.34509803921</v>
      </c>
      <c r="AG534" s="1">
        <f ca="1">SUMIFS(INDIRECT($F$1&amp;$F534&amp;":"&amp;$F534),INDIRECT($F$1&amp;dbP!$D$2&amp;":"&amp;dbP!$D$2),"&gt;="&amp;AG$6,INDIRECT($F$1&amp;dbP!$D$2&amp;":"&amp;dbP!$D$2),"&lt;="&amp;AG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G$6,INDIRECT($F$1&amp;dbP!$D$2&amp;":"&amp;dbP!$D$2),"&lt;="&amp;AG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G$6,INDIRECT($F$2&amp;SbstP!$D$2&amp;":"&amp;SbstP!$D$2),"&lt;="&amp;AG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G$6,INDIRECT($F$2&amp;SbstP!$D$2&amp;":"&amp;SbstP!$D$2),"&lt;="&amp;AG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87434.441568627459</v>
      </c>
      <c r="AH534" s="1">
        <f ca="1">SUMIFS(INDIRECT($F$1&amp;$F534&amp;":"&amp;$F534),INDIRECT($F$1&amp;dbP!$D$2&amp;":"&amp;dbP!$D$2),"&gt;="&amp;AH$6,INDIRECT($F$1&amp;dbP!$D$2&amp;":"&amp;dbP!$D$2),"&lt;="&amp;AH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H$6,INDIRECT($F$1&amp;dbP!$D$2&amp;":"&amp;dbP!$D$2),"&lt;="&amp;AH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H$6,INDIRECT($F$2&amp;SbstP!$D$2&amp;":"&amp;SbstP!$D$2),"&lt;="&amp;AH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H$6,INDIRECT($F$2&amp;SbstP!$D$2&amp;":"&amp;SbstP!$D$2),"&lt;="&amp;AH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24981.269019607844</v>
      </c>
      <c r="AI534" s="1">
        <f ca="1">SUMIFS(INDIRECT($F$1&amp;$F534&amp;":"&amp;$F534),INDIRECT($F$1&amp;dbP!$D$2&amp;":"&amp;dbP!$D$2),"&gt;="&amp;AI$6,INDIRECT($F$1&amp;dbP!$D$2&amp;":"&amp;dbP!$D$2),"&lt;="&amp;AI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I$6,INDIRECT($F$1&amp;dbP!$D$2&amp;":"&amp;dbP!$D$2),"&lt;="&amp;AI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I$6,INDIRECT($F$2&amp;SbstP!$D$2&amp;":"&amp;SbstP!$D$2),"&lt;="&amp;AI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I$6,INDIRECT($F$2&amp;SbstP!$D$2&amp;":"&amp;SbstP!$D$2),"&lt;="&amp;AI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234199.39705882352</v>
      </c>
      <c r="AJ534" s="1">
        <f ca="1">SUMIFS(INDIRECT($F$1&amp;$F534&amp;":"&amp;$F534),INDIRECT($F$1&amp;dbP!$D$2&amp;":"&amp;dbP!$D$2),"&gt;="&amp;AJ$6,INDIRECT($F$1&amp;dbP!$D$2&amp;":"&amp;dbP!$D$2),"&lt;="&amp;AJ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J$6,INDIRECT($F$1&amp;dbP!$D$2&amp;":"&amp;dbP!$D$2),"&lt;="&amp;AJ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J$6,INDIRECT($F$2&amp;SbstP!$D$2&amp;":"&amp;SbstP!$D$2),"&lt;="&amp;AJ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J$6,INDIRECT($F$2&amp;SbstP!$D$2&amp;":"&amp;SbstP!$D$2),"&lt;="&amp;AJ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87434.441568627459</v>
      </c>
      <c r="AK534" s="1">
        <f ca="1">SUMIFS(INDIRECT($F$1&amp;$F534&amp;":"&amp;$F534),INDIRECT($F$1&amp;dbP!$D$2&amp;":"&amp;dbP!$D$2),"&gt;="&amp;AK$6,INDIRECT($F$1&amp;dbP!$D$2&amp;":"&amp;dbP!$D$2),"&lt;="&amp;AK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K$6,INDIRECT($F$1&amp;dbP!$D$2&amp;":"&amp;dbP!$D$2),"&lt;="&amp;AK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K$6,INDIRECT($F$2&amp;SbstP!$D$2&amp;":"&amp;SbstP!$D$2),"&lt;="&amp;AK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K$6,INDIRECT($F$2&amp;SbstP!$D$2&amp;":"&amp;SbstP!$D$2),"&lt;="&amp;AK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L534" s="1">
        <f ca="1">SUMIFS(INDIRECT($F$1&amp;$F534&amp;":"&amp;$F534),INDIRECT($F$1&amp;dbP!$D$2&amp;":"&amp;dbP!$D$2),"&gt;="&amp;AL$6,INDIRECT($F$1&amp;dbP!$D$2&amp;":"&amp;dbP!$D$2),"&lt;="&amp;AL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L$6,INDIRECT($F$1&amp;dbP!$D$2&amp;":"&amp;dbP!$D$2),"&lt;="&amp;AL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L$6,INDIRECT($F$2&amp;SbstP!$D$2&amp;":"&amp;SbstP!$D$2),"&lt;="&amp;AL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L$6,INDIRECT($F$2&amp;SbstP!$D$2&amp;":"&amp;SbstP!$D$2),"&lt;="&amp;AL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M534" s="1">
        <f ca="1">SUMIFS(INDIRECT($F$1&amp;$F534&amp;":"&amp;$F534),INDIRECT($F$1&amp;dbP!$D$2&amp;":"&amp;dbP!$D$2),"&gt;="&amp;AM$6,INDIRECT($F$1&amp;dbP!$D$2&amp;":"&amp;dbP!$D$2),"&lt;="&amp;AM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M$6,INDIRECT($F$1&amp;dbP!$D$2&amp;":"&amp;dbP!$D$2),"&lt;="&amp;AM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M$6,INDIRECT($F$2&amp;SbstP!$D$2&amp;":"&amp;SbstP!$D$2),"&lt;="&amp;AM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M$6,INDIRECT($F$2&amp;SbstP!$D$2&amp;":"&amp;SbstP!$D$2),"&lt;="&amp;AM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N534" s="1">
        <f ca="1">SUMIFS(INDIRECT($F$1&amp;$F534&amp;":"&amp;$F534),INDIRECT($F$1&amp;dbP!$D$2&amp;":"&amp;dbP!$D$2),"&gt;="&amp;AN$6,INDIRECT($F$1&amp;dbP!$D$2&amp;":"&amp;dbP!$D$2),"&lt;="&amp;AN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N$6,INDIRECT($F$1&amp;dbP!$D$2&amp;":"&amp;dbP!$D$2),"&lt;="&amp;AN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N$6,INDIRECT($F$2&amp;SbstP!$D$2&amp;":"&amp;SbstP!$D$2),"&lt;="&amp;AN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N$6,INDIRECT($F$2&amp;SbstP!$D$2&amp;":"&amp;SbstP!$D$2),"&lt;="&amp;AN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O534" s="1">
        <f ca="1">SUMIFS(INDIRECT($F$1&amp;$F534&amp;":"&amp;$F534),INDIRECT($F$1&amp;dbP!$D$2&amp;":"&amp;dbP!$D$2),"&gt;="&amp;AO$6,INDIRECT($F$1&amp;dbP!$D$2&amp;":"&amp;dbP!$D$2),"&lt;="&amp;AO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O$6,INDIRECT($F$1&amp;dbP!$D$2&amp;":"&amp;dbP!$D$2),"&lt;="&amp;AO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O$6,INDIRECT($F$2&amp;SbstP!$D$2&amp;":"&amp;SbstP!$D$2),"&lt;="&amp;AO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O$6,INDIRECT($F$2&amp;SbstP!$D$2&amp;":"&amp;SbstP!$D$2),"&lt;="&amp;AO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P534" s="1">
        <f ca="1">SUMIFS(INDIRECT($F$1&amp;$F534&amp;":"&amp;$F534),INDIRECT($F$1&amp;dbP!$D$2&amp;":"&amp;dbP!$D$2),"&gt;="&amp;AP$6,INDIRECT($F$1&amp;dbP!$D$2&amp;":"&amp;dbP!$D$2),"&lt;="&amp;AP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P$6,INDIRECT($F$1&amp;dbP!$D$2&amp;":"&amp;dbP!$D$2),"&lt;="&amp;AP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P$6,INDIRECT($F$2&amp;SbstP!$D$2&amp;":"&amp;SbstP!$D$2),"&lt;="&amp;AP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P$6,INDIRECT($F$2&amp;SbstP!$D$2&amp;":"&amp;SbstP!$D$2),"&lt;="&amp;AP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Q534" s="1">
        <f ca="1">SUMIFS(INDIRECT($F$1&amp;$F534&amp;":"&amp;$F534),INDIRECT($F$1&amp;dbP!$D$2&amp;":"&amp;dbP!$D$2),"&gt;="&amp;AQ$6,INDIRECT($F$1&amp;dbP!$D$2&amp;":"&amp;dbP!$D$2),"&lt;="&amp;AQ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Q$6,INDIRECT($F$1&amp;dbP!$D$2&amp;":"&amp;dbP!$D$2),"&lt;="&amp;AQ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Q$6,INDIRECT($F$2&amp;SbstP!$D$2&amp;":"&amp;SbstP!$D$2),"&lt;="&amp;AQ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Q$6,INDIRECT($F$2&amp;SbstP!$D$2&amp;":"&amp;SbstP!$D$2),"&lt;="&amp;AQ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R534" s="1">
        <f ca="1">SUMIFS(INDIRECT($F$1&amp;$F534&amp;":"&amp;$F534),INDIRECT($F$1&amp;dbP!$D$2&amp;":"&amp;dbP!$D$2),"&gt;="&amp;AR$6,INDIRECT($F$1&amp;dbP!$D$2&amp;":"&amp;dbP!$D$2),"&lt;="&amp;AR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R$6,INDIRECT($F$1&amp;dbP!$D$2&amp;":"&amp;dbP!$D$2),"&lt;="&amp;AR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R$6,INDIRECT($F$2&amp;SbstP!$D$2&amp;":"&amp;SbstP!$D$2),"&lt;="&amp;AR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R$6,INDIRECT($F$2&amp;SbstP!$D$2&amp;":"&amp;SbstP!$D$2),"&lt;="&amp;AR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S534" s="1">
        <f ca="1">SUMIFS(INDIRECT($F$1&amp;$F534&amp;":"&amp;$F534),INDIRECT($F$1&amp;dbP!$D$2&amp;":"&amp;dbP!$D$2),"&gt;="&amp;AS$6,INDIRECT($F$1&amp;dbP!$D$2&amp;":"&amp;dbP!$D$2),"&lt;="&amp;AS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S$6,INDIRECT($F$1&amp;dbP!$D$2&amp;":"&amp;dbP!$D$2),"&lt;="&amp;AS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S$6,INDIRECT($F$2&amp;SbstP!$D$2&amp;":"&amp;SbstP!$D$2),"&lt;="&amp;AS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S$6,INDIRECT($F$2&amp;SbstP!$D$2&amp;":"&amp;SbstP!$D$2),"&lt;="&amp;AS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T534" s="1">
        <f ca="1">SUMIFS(INDIRECT($F$1&amp;$F534&amp;":"&amp;$F534),INDIRECT($F$1&amp;dbP!$D$2&amp;":"&amp;dbP!$D$2),"&gt;="&amp;AT$6,INDIRECT($F$1&amp;dbP!$D$2&amp;":"&amp;dbP!$D$2),"&lt;="&amp;AT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T$6,INDIRECT($F$1&amp;dbP!$D$2&amp;":"&amp;dbP!$D$2),"&lt;="&amp;AT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T$6,INDIRECT($F$2&amp;SbstP!$D$2&amp;":"&amp;SbstP!$D$2),"&lt;="&amp;AT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T$6,INDIRECT($F$2&amp;SbstP!$D$2&amp;":"&amp;SbstP!$D$2),"&lt;="&amp;AT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U534" s="1">
        <f ca="1">SUMIFS(INDIRECT($F$1&amp;$F534&amp;":"&amp;$F534),INDIRECT($F$1&amp;dbP!$D$2&amp;":"&amp;dbP!$D$2),"&gt;="&amp;AU$6,INDIRECT($F$1&amp;dbP!$D$2&amp;":"&amp;dbP!$D$2),"&lt;="&amp;AU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U$6,INDIRECT($F$1&amp;dbP!$D$2&amp;":"&amp;dbP!$D$2),"&lt;="&amp;AU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U$6,INDIRECT($F$2&amp;SbstP!$D$2&amp;":"&amp;SbstP!$D$2),"&lt;="&amp;AU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U$6,INDIRECT($F$2&amp;SbstP!$D$2&amp;":"&amp;SbstP!$D$2),"&lt;="&amp;AU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V534" s="1">
        <f ca="1">SUMIFS(INDIRECT($F$1&amp;$F534&amp;":"&amp;$F534),INDIRECT($F$1&amp;dbP!$D$2&amp;":"&amp;dbP!$D$2),"&gt;="&amp;AV$6,INDIRECT($F$1&amp;dbP!$D$2&amp;":"&amp;dbP!$D$2),"&lt;="&amp;A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V$6,INDIRECT($F$1&amp;dbP!$D$2&amp;":"&amp;dbP!$D$2),"&lt;="&amp;AV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V$6,INDIRECT($F$2&amp;SbstP!$D$2&amp;":"&amp;SbstP!$D$2),"&lt;="&amp;A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V$6,INDIRECT($F$2&amp;SbstP!$D$2&amp;":"&amp;SbstP!$D$2),"&lt;="&amp;AV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W534" s="1">
        <f ca="1">SUMIFS(INDIRECT($F$1&amp;$F534&amp;":"&amp;$F534),INDIRECT($F$1&amp;dbP!$D$2&amp;":"&amp;dbP!$D$2),"&gt;="&amp;AW$6,INDIRECT($F$1&amp;dbP!$D$2&amp;":"&amp;dbP!$D$2),"&lt;="&amp;A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W$6,INDIRECT($F$1&amp;dbP!$D$2&amp;":"&amp;dbP!$D$2),"&lt;="&amp;AW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W$6,INDIRECT($F$2&amp;SbstP!$D$2&amp;":"&amp;SbstP!$D$2),"&lt;="&amp;A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W$6,INDIRECT($F$2&amp;SbstP!$D$2&amp;":"&amp;SbstP!$D$2),"&lt;="&amp;AW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X534" s="1">
        <f ca="1">SUMIFS(INDIRECT($F$1&amp;$F534&amp;":"&amp;$F534),INDIRECT($F$1&amp;dbP!$D$2&amp;":"&amp;dbP!$D$2),"&gt;="&amp;AX$6,INDIRECT($F$1&amp;dbP!$D$2&amp;":"&amp;dbP!$D$2),"&lt;="&amp;A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X$6,INDIRECT($F$1&amp;dbP!$D$2&amp;":"&amp;dbP!$D$2),"&lt;="&amp;AX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X$6,INDIRECT($F$2&amp;SbstP!$D$2&amp;":"&amp;SbstP!$D$2),"&lt;="&amp;A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X$6,INDIRECT($F$2&amp;SbstP!$D$2&amp;":"&amp;SbstP!$D$2),"&lt;="&amp;AX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Y534" s="1">
        <f ca="1">SUMIFS(INDIRECT($F$1&amp;$F534&amp;":"&amp;$F534),INDIRECT($F$1&amp;dbP!$D$2&amp;":"&amp;dbP!$D$2),"&gt;="&amp;AY$6,INDIRECT($F$1&amp;dbP!$D$2&amp;":"&amp;dbP!$D$2),"&lt;="&amp;A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Y$6,INDIRECT($F$1&amp;dbP!$D$2&amp;":"&amp;dbP!$D$2),"&lt;="&amp;AY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Y$6,INDIRECT($F$2&amp;SbstP!$D$2&amp;":"&amp;SbstP!$D$2),"&lt;="&amp;A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Y$6,INDIRECT($F$2&amp;SbstP!$D$2&amp;":"&amp;SbstP!$D$2),"&lt;="&amp;AY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AZ534" s="1">
        <f ca="1">SUMIFS(INDIRECT($F$1&amp;$F534&amp;":"&amp;$F534),INDIRECT($F$1&amp;dbP!$D$2&amp;":"&amp;dbP!$D$2),"&gt;="&amp;AZ$6,INDIRECT($F$1&amp;dbP!$D$2&amp;":"&amp;dbP!$D$2),"&lt;="&amp;A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AZ$6,INDIRECT($F$1&amp;dbP!$D$2&amp;":"&amp;dbP!$D$2),"&lt;="&amp;AZ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AZ$6,INDIRECT($F$2&amp;SbstP!$D$2&amp;":"&amp;SbstP!$D$2),"&lt;="&amp;A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AZ$6,INDIRECT($F$2&amp;SbstP!$D$2&amp;":"&amp;SbstP!$D$2),"&lt;="&amp;AZ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A534" s="1">
        <f ca="1">SUMIFS(INDIRECT($F$1&amp;$F534&amp;":"&amp;$F534),INDIRECT($F$1&amp;dbP!$D$2&amp;":"&amp;dbP!$D$2),"&gt;="&amp;BA$6,INDIRECT($F$1&amp;dbP!$D$2&amp;":"&amp;dbP!$D$2),"&lt;="&amp;B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BA$6,INDIRECT($F$1&amp;dbP!$D$2&amp;":"&amp;dbP!$D$2),"&lt;="&amp;BA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A$6,INDIRECT($F$2&amp;SbstP!$D$2&amp;":"&amp;SbstP!$D$2),"&lt;="&amp;B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BA$6,INDIRECT($F$2&amp;SbstP!$D$2&amp;":"&amp;SbstP!$D$2),"&lt;="&amp;BA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B534" s="1">
        <f ca="1">SUMIFS(INDIRECT($F$1&amp;$F534&amp;":"&amp;$F534),INDIRECT($F$1&amp;dbP!$D$2&amp;":"&amp;dbP!$D$2),"&gt;="&amp;BB$6,INDIRECT($F$1&amp;dbP!$D$2&amp;":"&amp;dbP!$D$2),"&lt;="&amp;B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BB$6,INDIRECT($F$1&amp;dbP!$D$2&amp;":"&amp;dbP!$D$2),"&lt;="&amp;BB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B$6,INDIRECT($F$2&amp;SbstP!$D$2&amp;":"&amp;SbstP!$D$2),"&lt;="&amp;B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BB$6,INDIRECT($F$2&amp;SbstP!$D$2&amp;":"&amp;SbstP!$D$2),"&lt;="&amp;BB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C534" s="1">
        <f ca="1">SUMIFS(INDIRECT($F$1&amp;$F534&amp;":"&amp;$F534),INDIRECT($F$1&amp;dbP!$D$2&amp;":"&amp;dbP!$D$2),"&gt;="&amp;BC$6,INDIRECT($F$1&amp;dbP!$D$2&amp;":"&amp;dbP!$D$2),"&lt;="&amp;B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BC$6,INDIRECT($F$1&amp;dbP!$D$2&amp;":"&amp;dbP!$D$2),"&lt;="&amp;BC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C$6,INDIRECT($F$2&amp;SbstP!$D$2&amp;":"&amp;SbstP!$D$2),"&lt;="&amp;B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BC$6,INDIRECT($F$2&amp;SbstP!$D$2&amp;":"&amp;SbstP!$D$2),"&lt;="&amp;BC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D534" s="1">
        <f ca="1">SUMIFS(INDIRECT($F$1&amp;$F534&amp;":"&amp;$F534),INDIRECT($F$1&amp;dbP!$D$2&amp;":"&amp;dbP!$D$2),"&gt;="&amp;BD$6,INDIRECT($F$1&amp;dbP!$D$2&amp;":"&amp;dbP!$D$2),"&lt;="&amp;B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BD$6,INDIRECT($F$1&amp;dbP!$D$2&amp;":"&amp;dbP!$D$2),"&lt;="&amp;BD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D$6,INDIRECT($F$2&amp;SbstP!$D$2&amp;":"&amp;SbstP!$D$2),"&lt;="&amp;B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BD$6,INDIRECT($F$2&amp;SbstP!$D$2&amp;":"&amp;SbstP!$D$2),"&lt;="&amp;BD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  <c r="BE534" s="1">
        <f ca="1">SUMIFS(INDIRECT($F$1&amp;$F534&amp;":"&amp;$F534),INDIRECT($F$1&amp;dbP!$D$2&amp;":"&amp;dbP!$D$2),"&gt;="&amp;BE$6,INDIRECT($F$1&amp;dbP!$D$2&amp;":"&amp;dbP!$D$2),"&lt;="&amp;B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"&amp;$I534=$J534),"*",RIGHT($J534,LEN($J534)-4)),INDIRECT($F$1&amp;dbP!$AC$2&amp;":"&amp;dbP!$AC$2),RepP!$J$3)-
SUMIFS(INDIRECT($F$1&amp;$G534&amp;":"&amp;$G534),INDIRECT($F$1&amp;dbP!$D$2&amp;":"&amp;dbP!$D$2),"&gt;="&amp;BE$6,INDIRECT($F$1&amp;dbP!$D$2&amp;":"&amp;dbP!$D$2),"&lt;="&amp;BE$7,INDIRECT($F$1&amp;dbP!$O$2&amp;":"&amp;dbP!$O$2),$H534,INDIRECT($F$1&amp;dbP!$P$2&amp;":"&amp;dbP!$P$2),IF($I534=$J534,"*",$I534),INDIRECT($F$1&amp;dbP!$Q$2&amp;":"&amp;dbP!$Q$2),IF(OR($I534=$J534,"  "&amp;$I534=$J534),"*",RIGHT($J534,LEN($J534)-4)),INDIRECT($F$1&amp;dbP!$AC$2&amp;":"&amp;dbP!$AC$2),RepP!$J$3)+
SUMIFS(INDIRECT($F$2&amp;$F534&amp;":"&amp;$F534),INDIRECT($F$2&amp;SbstP!$D$2&amp;":"&amp;SbstP!$D$2),"&gt;="&amp;BE$6,INDIRECT($F$2&amp;SbstP!$D$2&amp;":"&amp;SbstP!$D$2),"&lt;="&amp;B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"&amp;$I534=$J534),"*",RIGHT($J534,LEN($J534)-4)),INDIRECT($F$2&amp;SbstP!$AC$2&amp;":"&amp;SbstP!$AC$2),RepP!$J$3)-
SUMIFS(INDIRECT($F$2&amp;$G534&amp;":"&amp;$G534),INDIRECT($F$2&amp;SbstP!$D$2&amp;":"&amp;SbstP!$D$2),"&gt;="&amp;BE$6,INDIRECT($F$2&amp;SbstP!$D$2&amp;":"&amp;SbstP!$D$2),"&lt;="&amp;BE$7,INDIRECT($F$2&amp;SbstP!$O$2&amp;":"&amp;SbstP!$O$2),$H534,INDIRECT($F$2&amp;SbstP!$P$2&amp;":"&amp;SbstP!$P$2),IF($I534=$J534,"*",$I534),INDIRECT($F$2&amp;SbstP!$Q$2&amp;":"&amp;SbstP!$Q$2),IF(OR($I534=$J534,"  "&amp;$I534=$J534),"*",RIGHT($J534,LEN($J534)-4)),INDIRECT($F$2&amp;SbstP!$AC$2&amp;":"&amp;SbstP!$AC$2),RepP!$J$3)</f>
        <v>0</v>
      </c>
    </row>
    <row r="535" spans="2:57" x14ac:dyDescent="0.3">
      <c r="B535" s="1">
        <f>MAX(B$505:B534)+1</f>
        <v>38</v>
      </c>
      <c r="D535" s="1" t="str">
        <f ca="1">INDIRECT($B$1&amp;Items!AB$2&amp;$B535)</f>
        <v>PL(-)</v>
      </c>
      <c r="F535" s="1" t="str">
        <f ca="1">INDIRECT($B$1&amp;Items!X$2&amp;$B535)</f>
        <v>AA</v>
      </c>
      <c r="G535" s="1" t="str">
        <f ca="1">INDIRECT($B$1&amp;Items!Y$2&amp;$B535)</f>
        <v>AB</v>
      </c>
      <c r="H535" s="13" t="str">
        <f ca="1">INDIRECT($B$1&amp;Items!U$2&amp;$B535)</f>
        <v>Себестоимость продаж</v>
      </c>
      <c r="I535" s="13" t="str">
        <f ca="1">IF(INDIRECT($B$1&amp;Items!V$2&amp;$B535)="",H535,INDIRECT($B$1&amp;Items!V$2&amp;$B535))</f>
        <v>Затраты этапа-2 бизнес-процесса</v>
      </c>
      <c r="J535" s="1" t="str">
        <f ca="1">IF(INDIRECT($B$1&amp;Items!W$2&amp;$B535)="",IF(H535&lt;&gt;I535,"  "&amp;I535,I535),"    "&amp;INDIRECT($B$1&amp;Items!W$2&amp;$B535))</f>
        <v xml:space="preserve">    Производственные затраты-8</v>
      </c>
      <c r="S535" s="1">
        <f ca="1">SUM($U535:INDIRECT(ADDRESS(ROW(),SUMIFS($1:$1,$5:$5,MAX($5:$5)))))</f>
        <v>6050919.3417891786</v>
      </c>
      <c r="V535" s="1">
        <f ca="1">SUMIFS(INDIRECT($F$1&amp;$F535&amp;":"&amp;$F535),INDIRECT($F$1&amp;dbP!$D$2&amp;":"&amp;dbP!$D$2),"&gt;="&amp;V$6,INDIRECT($F$1&amp;dbP!$D$2&amp;":"&amp;dbP!$D$2),"&lt;="&amp;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V$6,INDIRECT($F$1&amp;dbP!$D$2&amp;":"&amp;dbP!$D$2),"&lt;="&amp;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V$6,INDIRECT($F$2&amp;SbstP!$D$2&amp;":"&amp;SbstP!$D$2),"&lt;="&amp;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V$6,INDIRECT($F$2&amp;SbstP!$D$2&amp;":"&amp;SbstP!$D$2),"&lt;="&amp;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W535" s="1">
        <f ca="1">SUMIFS(INDIRECT($F$1&amp;$F535&amp;":"&amp;$F535),INDIRECT($F$1&amp;dbP!$D$2&amp;":"&amp;dbP!$D$2),"&gt;="&amp;W$6,INDIRECT($F$1&amp;dbP!$D$2&amp;":"&amp;dbP!$D$2),"&lt;="&amp;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W$6,INDIRECT($F$1&amp;dbP!$D$2&amp;":"&amp;dbP!$D$2),"&lt;="&amp;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W$6,INDIRECT($F$2&amp;SbstP!$D$2&amp;":"&amp;SbstP!$D$2),"&lt;="&amp;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W$6,INDIRECT($F$2&amp;SbstP!$D$2&amp;":"&amp;SbstP!$D$2),"&lt;="&amp;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X535" s="1">
        <f ca="1">SUMIFS(INDIRECT($F$1&amp;$F535&amp;":"&amp;$F535),INDIRECT($F$1&amp;dbP!$D$2&amp;":"&amp;dbP!$D$2),"&gt;="&amp;X$6,INDIRECT($F$1&amp;dbP!$D$2&amp;":"&amp;dbP!$D$2),"&lt;="&amp;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X$6,INDIRECT($F$1&amp;dbP!$D$2&amp;":"&amp;dbP!$D$2),"&lt;="&amp;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X$6,INDIRECT($F$2&amp;SbstP!$D$2&amp;":"&amp;SbstP!$D$2),"&lt;="&amp;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X$6,INDIRECT($F$2&amp;SbstP!$D$2&amp;":"&amp;SbstP!$D$2),"&lt;="&amp;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Y535" s="1">
        <f ca="1">SUMIFS(INDIRECT($F$1&amp;$F535&amp;":"&amp;$F535),INDIRECT($F$1&amp;dbP!$D$2&amp;":"&amp;dbP!$D$2),"&gt;="&amp;Y$6,INDIRECT($F$1&amp;dbP!$D$2&amp;":"&amp;dbP!$D$2),"&lt;="&amp;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Y$6,INDIRECT($F$1&amp;dbP!$D$2&amp;":"&amp;dbP!$D$2),"&lt;="&amp;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Y$6,INDIRECT($F$2&amp;SbstP!$D$2&amp;":"&amp;SbstP!$D$2),"&lt;="&amp;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Y$6,INDIRECT($F$2&amp;SbstP!$D$2&amp;":"&amp;SbstP!$D$2),"&lt;="&amp;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Z535" s="1">
        <f ca="1">SUMIFS(INDIRECT($F$1&amp;$F535&amp;":"&amp;$F535),INDIRECT($F$1&amp;dbP!$D$2&amp;":"&amp;dbP!$D$2),"&gt;="&amp;Z$6,INDIRECT($F$1&amp;dbP!$D$2&amp;":"&amp;dbP!$D$2),"&lt;="&amp;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Z$6,INDIRECT($F$1&amp;dbP!$D$2&amp;":"&amp;dbP!$D$2),"&lt;="&amp;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Z$6,INDIRECT($F$2&amp;SbstP!$D$2&amp;":"&amp;SbstP!$D$2),"&lt;="&amp;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Z$6,INDIRECT($F$2&amp;SbstP!$D$2&amp;":"&amp;SbstP!$D$2),"&lt;="&amp;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350331.67192499997</v>
      </c>
      <c r="AA535" s="1">
        <f ca="1">SUMIFS(INDIRECT($F$1&amp;$F535&amp;":"&amp;$F535),INDIRECT($F$1&amp;dbP!$D$2&amp;":"&amp;dbP!$D$2),"&gt;="&amp;AA$6,INDIRECT($F$1&amp;dbP!$D$2&amp;":"&amp;dbP!$D$2),"&lt;="&amp;A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A$6,INDIRECT($F$1&amp;dbP!$D$2&amp;":"&amp;dbP!$D$2),"&lt;="&amp;A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A$6,INDIRECT($F$2&amp;SbstP!$D$2&amp;":"&amp;SbstP!$D$2),"&lt;="&amp;A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A$6,INDIRECT($F$2&amp;SbstP!$D$2&amp;":"&amp;SbstP!$D$2),"&lt;="&amp;A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700663.34384999995</v>
      </c>
      <c r="AB535" s="1">
        <f ca="1">SUMIFS(INDIRECT($F$1&amp;$F535&amp;":"&amp;$F535),INDIRECT($F$1&amp;dbP!$D$2&amp;":"&amp;dbP!$D$2),"&gt;="&amp;AB$6,INDIRECT($F$1&amp;dbP!$D$2&amp;":"&amp;dbP!$D$2),"&lt;="&amp;A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B$6,INDIRECT($F$1&amp;dbP!$D$2&amp;":"&amp;dbP!$D$2),"&lt;="&amp;A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B$6,INDIRECT($F$2&amp;SbstP!$D$2&amp;":"&amp;SbstP!$D$2),"&lt;="&amp;A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B$6,INDIRECT($F$2&amp;SbstP!$D$2&amp;":"&amp;SbstP!$D$2),"&lt;="&amp;A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16267.473986567162</v>
      </c>
      <c r="AC535" s="1">
        <f ca="1">SUMIFS(INDIRECT($F$1&amp;$F535&amp;":"&amp;$F535),INDIRECT($F$1&amp;dbP!$D$2&amp;":"&amp;dbP!$D$2),"&gt;="&amp;AC$6,INDIRECT($F$1&amp;dbP!$D$2&amp;":"&amp;dbP!$D$2),"&lt;="&amp;A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C$6,INDIRECT($F$1&amp;dbP!$D$2&amp;":"&amp;dbP!$D$2),"&lt;="&amp;A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C$6,INDIRECT($F$2&amp;SbstP!$D$2&amp;":"&amp;SbstP!$D$2),"&lt;="&amp;A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C$6,INDIRECT($F$2&amp;SbstP!$D$2&amp;":"&amp;SbstP!$D$2),"&lt;="&amp;A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1268862.9709522387</v>
      </c>
      <c r="AD535" s="1">
        <f ca="1">SUMIFS(INDIRECT($F$1&amp;$F535&amp;":"&amp;$F535),INDIRECT($F$1&amp;dbP!$D$2&amp;":"&amp;dbP!$D$2),"&gt;="&amp;AD$6,INDIRECT($F$1&amp;dbP!$D$2&amp;":"&amp;dbP!$D$2),"&lt;="&amp;A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D$6,INDIRECT($F$1&amp;dbP!$D$2&amp;":"&amp;dbP!$D$2),"&lt;="&amp;A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D$6,INDIRECT($F$2&amp;SbstP!$D$2&amp;":"&amp;SbstP!$D$2),"&lt;="&amp;A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D$6,INDIRECT($F$2&amp;SbstP!$D$2&amp;":"&amp;SbstP!$D$2),"&lt;="&amp;A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522883.09242537303</v>
      </c>
      <c r="AE535" s="1">
        <f ca="1">SUMIFS(INDIRECT($F$1&amp;$F535&amp;":"&amp;$F535),INDIRECT($F$1&amp;dbP!$D$2&amp;":"&amp;dbP!$D$2),"&gt;="&amp;AE$6,INDIRECT($F$1&amp;dbP!$D$2&amp;":"&amp;dbP!$D$2),"&lt;="&amp;A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E$6,INDIRECT($F$1&amp;dbP!$D$2&amp;":"&amp;dbP!$D$2),"&lt;="&amp;A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E$6,INDIRECT($F$2&amp;SbstP!$D$2&amp;":"&amp;SbstP!$D$2),"&lt;="&amp;A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E$6,INDIRECT($F$2&amp;SbstP!$D$2&amp;":"&amp;SbstP!$D$2),"&lt;="&amp;A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6971.7745656716415</v>
      </c>
      <c r="AF535" s="1">
        <f ca="1">SUMIFS(INDIRECT($F$1&amp;$F535&amp;":"&amp;$F535),INDIRECT($F$1&amp;dbP!$D$2&amp;":"&amp;dbP!$D$2),"&gt;="&amp;AF$6,INDIRECT($F$1&amp;dbP!$D$2&amp;":"&amp;dbP!$D$2),"&lt;="&amp;AF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F$6,INDIRECT($F$1&amp;dbP!$D$2&amp;":"&amp;dbP!$D$2),"&lt;="&amp;AF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F$6,INDIRECT($F$2&amp;SbstP!$D$2&amp;":"&amp;SbstP!$D$2),"&lt;="&amp;AF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F$6,INDIRECT($F$2&amp;SbstP!$D$2&amp;":"&amp;SbstP!$D$2),"&lt;="&amp;AF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845908.64730149251</v>
      </c>
      <c r="AG535" s="1">
        <f ca="1">SUMIFS(INDIRECT($F$1&amp;$F535&amp;":"&amp;$F535),INDIRECT($F$1&amp;dbP!$D$2&amp;":"&amp;dbP!$D$2),"&gt;="&amp;AG$6,INDIRECT($F$1&amp;dbP!$D$2&amp;":"&amp;dbP!$D$2),"&lt;="&amp;AG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G$6,INDIRECT($F$1&amp;dbP!$D$2&amp;":"&amp;dbP!$D$2),"&lt;="&amp;AG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G$6,INDIRECT($F$2&amp;SbstP!$D$2&amp;":"&amp;SbstP!$D$2),"&lt;="&amp;AG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G$6,INDIRECT($F$2&amp;SbstP!$D$2&amp;":"&amp;SbstP!$D$2),"&lt;="&amp;AG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16267.473986567162</v>
      </c>
      <c r="AH535" s="1">
        <f ca="1">SUMIFS(INDIRECT($F$1&amp;$F535&amp;":"&amp;$F535),INDIRECT($F$1&amp;dbP!$D$2&amp;":"&amp;dbP!$D$2),"&gt;="&amp;AH$6,INDIRECT($F$1&amp;dbP!$D$2&amp;":"&amp;dbP!$D$2),"&lt;="&amp;AH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H$6,INDIRECT($F$1&amp;dbP!$D$2&amp;":"&amp;dbP!$D$2),"&lt;="&amp;AH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H$6,INDIRECT($F$2&amp;SbstP!$D$2&amp;":"&amp;SbstP!$D$2),"&lt;="&amp;AH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H$6,INDIRECT($F$2&amp;SbstP!$D$2&amp;":"&amp;SbstP!$D$2),"&lt;="&amp;AH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4647.8497104477601</v>
      </c>
      <c r="AI535" s="1">
        <f ca="1">SUMIFS(INDIRECT($F$1&amp;$F535&amp;":"&amp;$F535),INDIRECT($F$1&amp;dbP!$D$2&amp;":"&amp;dbP!$D$2),"&gt;="&amp;AI$6,INDIRECT($F$1&amp;dbP!$D$2&amp;":"&amp;dbP!$D$2),"&lt;="&amp;AI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I$6,INDIRECT($F$1&amp;dbP!$D$2&amp;":"&amp;dbP!$D$2),"&lt;="&amp;AI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I$6,INDIRECT($F$2&amp;SbstP!$D$2&amp;":"&amp;SbstP!$D$2),"&lt;="&amp;AI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I$6,INDIRECT($F$2&amp;SbstP!$D$2&amp;":"&amp;SbstP!$D$2),"&lt;="&amp;AI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1586078.7136902984</v>
      </c>
      <c r="AJ535" s="1">
        <f ca="1">SUMIFS(INDIRECT($F$1&amp;$F535&amp;":"&amp;$F535),INDIRECT($F$1&amp;dbP!$D$2&amp;":"&amp;dbP!$D$2),"&gt;="&amp;AJ$6,INDIRECT($F$1&amp;dbP!$D$2&amp;":"&amp;dbP!$D$2),"&lt;="&amp;AJ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J$6,INDIRECT($F$1&amp;dbP!$D$2&amp;":"&amp;dbP!$D$2),"&lt;="&amp;AJ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J$6,INDIRECT($F$2&amp;SbstP!$D$2&amp;":"&amp;SbstP!$D$2),"&lt;="&amp;AJ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J$6,INDIRECT($F$2&amp;SbstP!$D$2&amp;":"&amp;SbstP!$D$2),"&lt;="&amp;AJ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732036.32939552225</v>
      </c>
      <c r="AK535" s="1">
        <f ca="1">SUMIFS(INDIRECT($F$1&amp;$F535&amp;":"&amp;$F535),INDIRECT($F$1&amp;dbP!$D$2&amp;":"&amp;dbP!$D$2),"&gt;="&amp;AK$6,INDIRECT($F$1&amp;dbP!$D$2&amp;":"&amp;dbP!$D$2),"&lt;="&amp;AK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K$6,INDIRECT($F$1&amp;dbP!$D$2&amp;":"&amp;dbP!$D$2),"&lt;="&amp;AK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K$6,INDIRECT($F$2&amp;SbstP!$D$2&amp;":"&amp;SbstP!$D$2),"&lt;="&amp;AK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K$6,INDIRECT($F$2&amp;SbstP!$D$2&amp;":"&amp;SbstP!$D$2),"&lt;="&amp;AK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L535" s="1">
        <f ca="1">SUMIFS(INDIRECT($F$1&amp;$F535&amp;":"&amp;$F535),INDIRECT($F$1&amp;dbP!$D$2&amp;":"&amp;dbP!$D$2),"&gt;="&amp;AL$6,INDIRECT($F$1&amp;dbP!$D$2&amp;":"&amp;dbP!$D$2),"&lt;="&amp;AL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L$6,INDIRECT($F$1&amp;dbP!$D$2&amp;":"&amp;dbP!$D$2),"&lt;="&amp;AL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L$6,INDIRECT($F$2&amp;SbstP!$D$2&amp;":"&amp;SbstP!$D$2),"&lt;="&amp;AL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L$6,INDIRECT($F$2&amp;SbstP!$D$2&amp;":"&amp;SbstP!$D$2),"&lt;="&amp;AL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M535" s="1">
        <f ca="1">SUMIFS(INDIRECT($F$1&amp;$F535&amp;":"&amp;$F535),INDIRECT($F$1&amp;dbP!$D$2&amp;":"&amp;dbP!$D$2),"&gt;="&amp;AM$6,INDIRECT($F$1&amp;dbP!$D$2&amp;":"&amp;dbP!$D$2),"&lt;="&amp;AM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M$6,INDIRECT($F$1&amp;dbP!$D$2&amp;":"&amp;dbP!$D$2),"&lt;="&amp;AM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M$6,INDIRECT($F$2&amp;SbstP!$D$2&amp;":"&amp;SbstP!$D$2),"&lt;="&amp;AM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M$6,INDIRECT($F$2&amp;SbstP!$D$2&amp;":"&amp;SbstP!$D$2),"&lt;="&amp;AM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N535" s="1">
        <f ca="1">SUMIFS(INDIRECT($F$1&amp;$F535&amp;":"&amp;$F535),INDIRECT($F$1&amp;dbP!$D$2&amp;":"&amp;dbP!$D$2),"&gt;="&amp;AN$6,INDIRECT($F$1&amp;dbP!$D$2&amp;":"&amp;dbP!$D$2),"&lt;="&amp;AN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N$6,INDIRECT($F$1&amp;dbP!$D$2&amp;":"&amp;dbP!$D$2),"&lt;="&amp;AN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N$6,INDIRECT($F$2&amp;SbstP!$D$2&amp;":"&amp;SbstP!$D$2),"&lt;="&amp;AN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N$6,INDIRECT($F$2&amp;SbstP!$D$2&amp;":"&amp;SbstP!$D$2),"&lt;="&amp;AN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O535" s="1">
        <f ca="1">SUMIFS(INDIRECT($F$1&amp;$F535&amp;":"&amp;$F535),INDIRECT($F$1&amp;dbP!$D$2&amp;":"&amp;dbP!$D$2),"&gt;="&amp;AO$6,INDIRECT($F$1&amp;dbP!$D$2&amp;":"&amp;dbP!$D$2),"&lt;="&amp;AO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O$6,INDIRECT($F$1&amp;dbP!$D$2&amp;":"&amp;dbP!$D$2),"&lt;="&amp;AO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O$6,INDIRECT($F$2&amp;SbstP!$D$2&amp;":"&amp;SbstP!$D$2),"&lt;="&amp;AO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O$6,INDIRECT($F$2&amp;SbstP!$D$2&amp;":"&amp;SbstP!$D$2),"&lt;="&amp;AO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P535" s="1">
        <f ca="1">SUMIFS(INDIRECT($F$1&amp;$F535&amp;":"&amp;$F535),INDIRECT($F$1&amp;dbP!$D$2&amp;":"&amp;dbP!$D$2),"&gt;="&amp;AP$6,INDIRECT($F$1&amp;dbP!$D$2&amp;":"&amp;dbP!$D$2),"&lt;="&amp;AP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P$6,INDIRECT($F$1&amp;dbP!$D$2&amp;":"&amp;dbP!$D$2),"&lt;="&amp;AP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P$6,INDIRECT($F$2&amp;SbstP!$D$2&amp;":"&amp;SbstP!$D$2),"&lt;="&amp;AP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P$6,INDIRECT($F$2&amp;SbstP!$D$2&amp;":"&amp;SbstP!$D$2),"&lt;="&amp;AP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Q535" s="1">
        <f ca="1">SUMIFS(INDIRECT($F$1&amp;$F535&amp;":"&amp;$F535),INDIRECT($F$1&amp;dbP!$D$2&amp;":"&amp;dbP!$D$2),"&gt;="&amp;AQ$6,INDIRECT($F$1&amp;dbP!$D$2&amp;":"&amp;dbP!$D$2),"&lt;="&amp;AQ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Q$6,INDIRECT($F$1&amp;dbP!$D$2&amp;":"&amp;dbP!$D$2),"&lt;="&amp;AQ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Q$6,INDIRECT($F$2&amp;SbstP!$D$2&amp;":"&amp;SbstP!$D$2),"&lt;="&amp;AQ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Q$6,INDIRECT($F$2&amp;SbstP!$D$2&amp;":"&amp;SbstP!$D$2),"&lt;="&amp;AQ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R535" s="1">
        <f ca="1">SUMIFS(INDIRECT($F$1&amp;$F535&amp;":"&amp;$F535),INDIRECT($F$1&amp;dbP!$D$2&amp;":"&amp;dbP!$D$2),"&gt;="&amp;AR$6,INDIRECT($F$1&amp;dbP!$D$2&amp;":"&amp;dbP!$D$2),"&lt;="&amp;AR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R$6,INDIRECT($F$1&amp;dbP!$D$2&amp;":"&amp;dbP!$D$2),"&lt;="&amp;AR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R$6,INDIRECT($F$2&amp;SbstP!$D$2&amp;":"&amp;SbstP!$D$2),"&lt;="&amp;AR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R$6,INDIRECT($F$2&amp;SbstP!$D$2&amp;":"&amp;SbstP!$D$2),"&lt;="&amp;AR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S535" s="1">
        <f ca="1">SUMIFS(INDIRECT($F$1&amp;$F535&amp;":"&amp;$F535),INDIRECT($F$1&amp;dbP!$D$2&amp;":"&amp;dbP!$D$2),"&gt;="&amp;AS$6,INDIRECT($F$1&amp;dbP!$D$2&amp;":"&amp;dbP!$D$2),"&lt;="&amp;AS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S$6,INDIRECT($F$1&amp;dbP!$D$2&amp;":"&amp;dbP!$D$2),"&lt;="&amp;AS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S$6,INDIRECT($F$2&amp;SbstP!$D$2&amp;":"&amp;SbstP!$D$2),"&lt;="&amp;AS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S$6,INDIRECT($F$2&amp;SbstP!$D$2&amp;":"&amp;SbstP!$D$2),"&lt;="&amp;AS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T535" s="1">
        <f ca="1">SUMIFS(INDIRECT($F$1&amp;$F535&amp;":"&amp;$F535),INDIRECT($F$1&amp;dbP!$D$2&amp;":"&amp;dbP!$D$2),"&gt;="&amp;AT$6,INDIRECT($F$1&amp;dbP!$D$2&amp;":"&amp;dbP!$D$2),"&lt;="&amp;AT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T$6,INDIRECT($F$1&amp;dbP!$D$2&amp;":"&amp;dbP!$D$2),"&lt;="&amp;AT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T$6,INDIRECT($F$2&amp;SbstP!$D$2&amp;":"&amp;SbstP!$D$2),"&lt;="&amp;AT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T$6,INDIRECT($F$2&amp;SbstP!$D$2&amp;":"&amp;SbstP!$D$2),"&lt;="&amp;AT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U535" s="1">
        <f ca="1">SUMIFS(INDIRECT($F$1&amp;$F535&amp;":"&amp;$F535),INDIRECT($F$1&amp;dbP!$D$2&amp;":"&amp;dbP!$D$2),"&gt;="&amp;AU$6,INDIRECT($F$1&amp;dbP!$D$2&amp;":"&amp;dbP!$D$2),"&lt;="&amp;AU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U$6,INDIRECT($F$1&amp;dbP!$D$2&amp;":"&amp;dbP!$D$2),"&lt;="&amp;AU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U$6,INDIRECT($F$2&amp;SbstP!$D$2&amp;":"&amp;SbstP!$D$2),"&lt;="&amp;AU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U$6,INDIRECT($F$2&amp;SbstP!$D$2&amp;":"&amp;SbstP!$D$2),"&lt;="&amp;AU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V535" s="1">
        <f ca="1">SUMIFS(INDIRECT($F$1&amp;$F535&amp;":"&amp;$F535),INDIRECT($F$1&amp;dbP!$D$2&amp;":"&amp;dbP!$D$2),"&gt;="&amp;AV$6,INDIRECT($F$1&amp;dbP!$D$2&amp;":"&amp;dbP!$D$2),"&lt;="&amp;A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V$6,INDIRECT($F$1&amp;dbP!$D$2&amp;":"&amp;dbP!$D$2),"&lt;="&amp;AV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V$6,INDIRECT($F$2&amp;SbstP!$D$2&amp;":"&amp;SbstP!$D$2),"&lt;="&amp;A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V$6,INDIRECT($F$2&amp;SbstP!$D$2&amp;":"&amp;SbstP!$D$2),"&lt;="&amp;AV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W535" s="1">
        <f ca="1">SUMIFS(INDIRECT($F$1&amp;$F535&amp;":"&amp;$F535),INDIRECT($F$1&amp;dbP!$D$2&amp;":"&amp;dbP!$D$2),"&gt;="&amp;AW$6,INDIRECT($F$1&amp;dbP!$D$2&amp;":"&amp;dbP!$D$2),"&lt;="&amp;A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W$6,INDIRECT($F$1&amp;dbP!$D$2&amp;":"&amp;dbP!$D$2),"&lt;="&amp;AW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W$6,INDIRECT($F$2&amp;SbstP!$D$2&amp;":"&amp;SbstP!$D$2),"&lt;="&amp;A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W$6,INDIRECT($F$2&amp;SbstP!$D$2&amp;":"&amp;SbstP!$D$2),"&lt;="&amp;AW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X535" s="1">
        <f ca="1">SUMIFS(INDIRECT($F$1&amp;$F535&amp;":"&amp;$F535),INDIRECT($F$1&amp;dbP!$D$2&amp;":"&amp;dbP!$D$2),"&gt;="&amp;AX$6,INDIRECT($F$1&amp;dbP!$D$2&amp;":"&amp;dbP!$D$2),"&lt;="&amp;A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X$6,INDIRECT($F$1&amp;dbP!$D$2&amp;":"&amp;dbP!$D$2),"&lt;="&amp;AX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X$6,INDIRECT($F$2&amp;SbstP!$D$2&amp;":"&amp;SbstP!$D$2),"&lt;="&amp;A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X$6,INDIRECT($F$2&amp;SbstP!$D$2&amp;":"&amp;SbstP!$D$2),"&lt;="&amp;AX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Y535" s="1">
        <f ca="1">SUMIFS(INDIRECT($F$1&amp;$F535&amp;":"&amp;$F535),INDIRECT($F$1&amp;dbP!$D$2&amp;":"&amp;dbP!$D$2),"&gt;="&amp;AY$6,INDIRECT($F$1&amp;dbP!$D$2&amp;":"&amp;dbP!$D$2),"&lt;="&amp;A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Y$6,INDIRECT($F$1&amp;dbP!$D$2&amp;":"&amp;dbP!$D$2),"&lt;="&amp;AY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Y$6,INDIRECT($F$2&amp;SbstP!$D$2&amp;":"&amp;SbstP!$D$2),"&lt;="&amp;A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Y$6,INDIRECT($F$2&amp;SbstP!$D$2&amp;":"&amp;SbstP!$D$2),"&lt;="&amp;AY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AZ535" s="1">
        <f ca="1">SUMIFS(INDIRECT($F$1&amp;$F535&amp;":"&amp;$F535),INDIRECT($F$1&amp;dbP!$D$2&amp;":"&amp;dbP!$D$2),"&gt;="&amp;AZ$6,INDIRECT($F$1&amp;dbP!$D$2&amp;":"&amp;dbP!$D$2),"&lt;="&amp;A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AZ$6,INDIRECT($F$1&amp;dbP!$D$2&amp;":"&amp;dbP!$D$2),"&lt;="&amp;AZ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AZ$6,INDIRECT($F$2&amp;SbstP!$D$2&amp;":"&amp;SbstP!$D$2),"&lt;="&amp;A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AZ$6,INDIRECT($F$2&amp;SbstP!$D$2&amp;":"&amp;SbstP!$D$2),"&lt;="&amp;AZ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A535" s="1">
        <f ca="1">SUMIFS(INDIRECT($F$1&amp;$F535&amp;":"&amp;$F535),INDIRECT($F$1&amp;dbP!$D$2&amp;":"&amp;dbP!$D$2),"&gt;="&amp;BA$6,INDIRECT($F$1&amp;dbP!$D$2&amp;":"&amp;dbP!$D$2),"&lt;="&amp;B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BA$6,INDIRECT($F$1&amp;dbP!$D$2&amp;":"&amp;dbP!$D$2),"&lt;="&amp;BA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A$6,INDIRECT($F$2&amp;SbstP!$D$2&amp;":"&amp;SbstP!$D$2),"&lt;="&amp;B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BA$6,INDIRECT($F$2&amp;SbstP!$D$2&amp;":"&amp;SbstP!$D$2),"&lt;="&amp;BA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B535" s="1">
        <f ca="1">SUMIFS(INDIRECT($F$1&amp;$F535&amp;":"&amp;$F535),INDIRECT($F$1&amp;dbP!$D$2&amp;":"&amp;dbP!$D$2),"&gt;="&amp;BB$6,INDIRECT($F$1&amp;dbP!$D$2&amp;":"&amp;dbP!$D$2),"&lt;="&amp;B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BB$6,INDIRECT($F$1&amp;dbP!$D$2&amp;":"&amp;dbP!$D$2),"&lt;="&amp;BB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B$6,INDIRECT($F$2&amp;SbstP!$D$2&amp;":"&amp;SbstP!$D$2),"&lt;="&amp;B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BB$6,INDIRECT($F$2&amp;SbstP!$D$2&amp;":"&amp;SbstP!$D$2),"&lt;="&amp;BB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C535" s="1">
        <f ca="1">SUMIFS(INDIRECT($F$1&amp;$F535&amp;":"&amp;$F535),INDIRECT($F$1&amp;dbP!$D$2&amp;":"&amp;dbP!$D$2),"&gt;="&amp;BC$6,INDIRECT($F$1&amp;dbP!$D$2&amp;":"&amp;dbP!$D$2),"&lt;="&amp;B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BC$6,INDIRECT($F$1&amp;dbP!$D$2&amp;":"&amp;dbP!$D$2),"&lt;="&amp;BC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C$6,INDIRECT($F$2&amp;SbstP!$D$2&amp;":"&amp;SbstP!$D$2),"&lt;="&amp;B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BC$6,INDIRECT($F$2&amp;SbstP!$D$2&amp;":"&amp;SbstP!$D$2),"&lt;="&amp;BC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D535" s="1">
        <f ca="1">SUMIFS(INDIRECT($F$1&amp;$F535&amp;":"&amp;$F535),INDIRECT($F$1&amp;dbP!$D$2&amp;":"&amp;dbP!$D$2),"&gt;="&amp;BD$6,INDIRECT($F$1&amp;dbP!$D$2&amp;":"&amp;dbP!$D$2),"&lt;="&amp;B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BD$6,INDIRECT($F$1&amp;dbP!$D$2&amp;":"&amp;dbP!$D$2),"&lt;="&amp;BD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D$6,INDIRECT($F$2&amp;SbstP!$D$2&amp;":"&amp;SbstP!$D$2),"&lt;="&amp;B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BD$6,INDIRECT($F$2&amp;SbstP!$D$2&amp;":"&amp;SbstP!$D$2),"&lt;="&amp;BD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  <c r="BE535" s="1">
        <f ca="1">SUMIFS(INDIRECT($F$1&amp;$F535&amp;":"&amp;$F535),INDIRECT($F$1&amp;dbP!$D$2&amp;":"&amp;dbP!$D$2),"&gt;="&amp;BE$6,INDIRECT($F$1&amp;dbP!$D$2&amp;":"&amp;dbP!$D$2),"&lt;="&amp;B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"&amp;$I535=$J535),"*",RIGHT($J535,LEN($J535)-4)),INDIRECT($F$1&amp;dbP!$AC$2&amp;":"&amp;dbP!$AC$2),RepP!$J$3)-
SUMIFS(INDIRECT($F$1&amp;$G535&amp;":"&amp;$G535),INDIRECT($F$1&amp;dbP!$D$2&amp;":"&amp;dbP!$D$2),"&gt;="&amp;BE$6,INDIRECT($F$1&amp;dbP!$D$2&amp;":"&amp;dbP!$D$2),"&lt;="&amp;BE$7,INDIRECT($F$1&amp;dbP!$O$2&amp;":"&amp;dbP!$O$2),$H535,INDIRECT($F$1&amp;dbP!$P$2&amp;":"&amp;dbP!$P$2),IF($I535=$J535,"*",$I535),INDIRECT($F$1&amp;dbP!$Q$2&amp;":"&amp;dbP!$Q$2),IF(OR($I535=$J535,"  "&amp;$I535=$J535),"*",RIGHT($J535,LEN($J535)-4)),INDIRECT($F$1&amp;dbP!$AC$2&amp;":"&amp;dbP!$AC$2),RepP!$J$3)+
SUMIFS(INDIRECT($F$2&amp;$F535&amp;":"&amp;$F535),INDIRECT($F$2&amp;SbstP!$D$2&amp;":"&amp;SbstP!$D$2),"&gt;="&amp;BE$6,INDIRECT($F$2&amp;SbstP!$D$2&amp;":"&amp;SbstP!$D$2),"&lt;="&amp;B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"&amp;$I535=$J535),"*",RIGHT($J535,LEN($J535)-4)),INDIRECT($F$2&amp;SbstP!$AC$2&amp;":"&amp;SbstP!$AC$2),RepP!$J$3)-
SUMIFS(INDIRECT($F$2&amp;$G535&amp;":"&amp;$G535),INDIRECT($F$2&amp;SbstP!$D$2&amp;":"&amp;SbstP!$D$2),"&gt;="&amp;BE$6,INDIRECT($F$2&amp;SbstP!$D$2&amp;":"&amp;SbstP!$D$2),"&lt;="&amp;BE$7,INDIRECT($F$2&amp;SbstP!$O$2&amp;":"&amp;SbstP!$O$2),$H535,INDIRECT($F$2&amp;SbstP!$P$2&amp;":"&amp;SbstP!$P$2),IF($I535=$J535,"*",$I535),INDIRECT($F$2&amp;SbstP!$Q$2&amp;":"&amp;SbstP!$Q$2),IF(OR($I535=$J535,"  "&amp;$I535=$J535),"*",RIGHT($J535,LEN($J535)-4)),INDIRECT($F$2&amp;SbstP!$AC$2&amp;":"&amp;SbstP!$AC$2),RepP!$J$3)</f>
        <v>0</v>
      </c>
    </row>
    <row r="536" spans="2:57" x14ac:dyDescent="0.3">
      <c r="B536" s="1">
        <f>MAX(B$505:B535)+1</f>
        <v>39</v>
      </c>
      <c r="D536" s="1" t="str">
        <f ca="1">INDIRECT($B$1&amp;Items!AB$2&amp;$B536)</f>
        <v>PL(-)</v>
      </c>
      <c r="F536" s="1" t="str">
        <f ca="1">INDIRECT($B$1&amp;Items!X$2&amp;$B536)</f>
        <v>AA</v>
      </c>
      <c r="G536" s="1" t="str">
        <f ca="1">INDIRECT($B$1&amp;Items!Y$2&amp;$B536)</f>
        <v>AB</v>
      </c>
      <c r="H536" s="13" t="str">
        <f ca="1">INDIRECT($B$1&amp;Items!U$2&amp;$B536)</f>
        <v>Себестоимость продаж</v>
      </c>
      <c r="I536" s="13" t="str">
        <f ca="1">IF(INDIRECT($B$1&amp;Items!V$2&amp;$B536)="",H536,INDIRECT($B$1&amp;Items!V$2&amp;$B536))</f>
        <v>Затраты этапа-2 бизнес-процесса</v>
      </c>
      <c r="J536" s="1" t="str">
        <f ca="1">IF(INDIRECT($B$1&amp;Items!W$2&amp;$B536)="",IF(H536&lt;&gt;I536,"  "&amp;I536,I536),"    "&amp;INDIRECT($B$1&amp;Items!W$2&amp;$B536))</f>
        <v xml:space="preserve">    Производственные затраты-9</v>
      </c>
      <c r="S536" s="1">
        <f ca="1">SUM($U536:INDIRECT(ADDRESS(ROW(),SUMIFS($1:$1,$5:$5,MAX($5:$5)))))</f>
        <v>1282449.3970652176</v>
      </c>
      <c r="V536" s="1">
        <f ca="1">SUMIFS(INDIRECT($F$1&amp;$F536&amp;":"&amp;$F536),INDIRECT($F$1&amp;dbP!$D$2&amp;":"&amp;dbP!$D$2),"&gt;="&amp;V$6,INDIRECT($F$1&amp;dbP!$D$2&amp;":"&amp;dbP!$D$2),"&lt;="&amp;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V$6,INDIRECT($F$1&amp;dbP!$D$2&amp;":"&amp;dbP!$D$2),"&lt;="&amp;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V$6,INDIRECT($F$2&amp;SbstP!$D$2&amp;":"&amp;SbstP!$D$2),"&lt;="&amp;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V$6,INDIRECT($F$2&amp;SbstP!$D$2&amp;":"&amp;SbstP!$D$2),"&lt;="&amp;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W536" s="1">
        <f ca="1">SUMIFS(INDIRECT($F$1&amp;$F536&amp;":"&amp;$F536),INDIRECT($F$1&amp;dbP!$D$2&amp;":"&amp;dbP!$D$2),"&gt;="&amp;W$6,INDIRECT($F$1&amp;dbP!$D$2&amp;":"&amp;dbP!$D$2),"&lt;="&amp;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W$6,INDIRECT($F$1&amp;dbP!$D$2&amp;":"&amp;dbP!$D$2),"&lt;="&amp;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W$6,INDIRECT($F$2&amp;SbstP!$D$2&amp;":"&amp;SbstP!$D$2),"&lt;="&amp;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W$6,INDIRECT($F$2&amp;SbstP!$D$2&amp;":"&amp;SbstP!$D$2),"&lt;="&amp;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X536" s="1">
        <f ca="1">SUMIFS(INDIRECT($F$1&amp;$F536&amp;":"&amp;$F536),INDIRECT($F$1&amp;dbP!$D$2&amp;":"&amp;dbP!$D$2),"&gt;="&amp;X$6,INDIRECT($F$1&amp;dbP!$D$2&amp;":"&amp;dbP!$D$2),"&lt;="&amp;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X$6,INDIRECT($F$1&amp;dbP!$D$2&amp;":"&amp;dbP!$D$2),"&lt;="&amp;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X$6,INDIRECT($F$2&amp;SbstP!$D$2&amp;":"&amp;SbstP!$D$2),"&lt;="&amp;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X$6,INDIRECT($F$2&amp;SbstP!$D$2&amp;":"&amp;SbstP!$D$2),"&lt;="&amp;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Y536" s="1">
        <f ca="1">SUMIFS(INDIRECT($F$1&amp;$F536&amp;":"&amp;$F536),INDIRECT($F$1&amp;dbP!$D$2&amp;":"&amp;dbP!$D$2),"&gt;="&amp;Y$6,INDIRECT($F$1&amp;dbP!$D$2&amp;":"&amp;dbP!$D$2),"&lt;="&amp;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Y$6,INDIRECT($F$1&amp;dbP!$D$2&amp;":"&amp;dbP!$D$2),"&lt;="&amp;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Y$6,INDIRECT($F$2&amp;SbstP!$D$2&amp;":"&amp;SbstP!$D$2),"&lt;="&amp;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Y$6,INDIRECT($F$2&amp;SbstP!$D$2&amp;":"&amp;SbstP!$D$2),"&lt;="&amp;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Z536" s="1">
        <f ca="1">SUMIFS(INDIRECT($F$1&amp;$F536&amp;":"&amp;$F536),INDIRECT($F$1&amp;dbP!$D$2&amp;":"&amp;dbP!$D$2),"&gt;="&amp;Z$6,INDIRECT($F$1&amp;dbP!$D$2&amp;":"&amp;dbP!$D$2),"&lt;="&amp;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Z$6,INDIRECT($F$1&amp;dbP!$D$2&amp;":"&amp;dbP!$D$2),"&lt;="&amp;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Z$6,INDIRECT($F$2&amp;SbstP!$D$2&amp;":"&amp;SbstP!$D$2),"&lt;="&amp;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Z$6,INDIRECT($F$2&amp;SbstP!$D$2&amp;":"&amp;SbstP!$D$2),"&lt;="&amp;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302699.0025</v>
      </c>
      <c r="AA536" s="1">
        <f ca="1">SUMIFS(INDIRECT($F$1&amp;$F536&amp;":"&amp;$F536),INDIRECT($F$1&amp;dbP!$D$2&amp;":"&amp;dbP!$D$2),"&gt;="&amp;AA$6,INDIRECT($F$1&amp;dbP!$D$2&amp;":"&amp;dbP!$D$2),"&lt;="&amp;A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A$6,INDIRECT($F$1&amp;dbP!$D$2&amp;":"&amp;dbP!$D$2),"&lt;="&amp;A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A$6,INDIRECT($F$2&amp;SbstP!$D$2&amp;":"&amp;SbstP!$D$2),"&lt;="&amp;A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A$6,INDIRECT($F$2&amp;SbstP!$D$2&amp;":"&amp;SbstP!$D$2),"&lt;="&amp;A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605398.005</v>
      </c>
      <c r="AB536" s="1">
        <f ca="1">SUMIFS(INDIRECT($F$1&amp;$F536&amp;":"&amp;$F536),INDIRECT($F$1&amp;dbP!$D$2&amp;":"&amp;dbP!$D$2),"&gt;="&amp;AB$6,INDIRECT($F$1&amp;dbP!$D$2&amp;":"&amp;dbP!$D$2),"&lt;="&amp;A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B$6,INDIRECT($F$1&amp;dbP!$D$2&amp;":"&amp;dbP!$D$2),"&lt;="&amp;A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B$6,INDIRECT($F$2&amp;SbstP!$D$2&amp;":"&amp;SbstP!$D$2),"&lt;="&amp;A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B$6,INDIRECT($F$2&amp;SbstP!$D$2&amp;":"&amp;SbstP!$D$2),"&lt;="&amp;A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40944.792608695658</v>
      </c>
      <c r="AC536" s="1">
        <f ca="1">SUMIFS(INDIRECT($F$1&amp;$F536&amp;":"&amp;$F536),INDIRECT($F$1&amp;dbP!$D$2&amp;":"&amp;dbP!$D$2),"&gt;="&amp;AC$6,INDIRECT($F$1&amp;dbP!$D$2&amp;":"&amp;dbP!$D$2),"&lt;="&amp;A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C$6,INDIRECT($F$1&amp;dbP!$D$2&amp;":"&amp;dbP!$D$2),"&lt;="&amp;A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C$6,INDIRECT($F$2&amp;SbstP!$D$2&amp;":"&amp;SbstP!$D$2),"&lt;="&amp;A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C$6,INDIRECT($F$2&amp;SbstP!$D$2&amp;":"&amp;SbstP!$D$2),"&lt;="&amp;A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70191.073043478274</v>
      </c>
      <c r="AD536" s="1">
        <f ca="1">SUMIFS(INDIRECT($F$1&amp;$F536&amp;":"&amp;$F536),INDIRECT($F$1&amp;dbP!$D$2&amp;":"&amp;dbP!$D$2),"&gt;="&amp;AD$6,INDIRECT($F$1&amp;dbP!$D$2&amp;":"&amp;dbP!$D$2),"&lt;="&amp;A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D$6,INDIRECT($F$1&amp;dbP!$D$2&amp;":"&amp;dbP!$D$2),"&lt;="&amp;A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D$6,INDIRECT($F$2&amp;SbstP!$D$2&amp;":"&amp;SbstP!$D$2),"&lt;="&amp;A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D$6,INDIRECT($F$2&amp;SbstP!$D$2&amp;":"&amp;SbstP!$D$2),"&lt;="&amp;A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24371.90036231884</v>
      </c>
      <c r="AE536" s="1">
        <f ca="1">SUMIFS(INDIRECT($F$1&amp;$F536&amp;":"&amp;$F536),INDIRECT($F$1&amp;dbP!$D$2&amp;":"&amp;dbP!$D$2),"&gt;="&amp;AE$6,INDIRECT($F$1&amp;dbP!$D$2&amp;":"&amp;dbP!$D$2),"&lt;="&amp;A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E$6,INDIRECT($F$1&amp;dbP!$D$2&amp;":"&amp;dbP!$D$2),"&lt;="&amp;A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E$6,INDIRECT($F$2&amp;SbstP!$D$2&amp;":"&amp;SbstP!$D$2),"&lt;="&amp;A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E$6,INDIRECT($F$2&amp;SbstP!$D$2&amp;":"&amp;SbstP!$D$2),"&lt;="&amp;A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17547.768260869569</v>
      </c>
      <c r="AF536" s="1">
        <f ca="1">SUMIFS(INDIRECT($F$1&amp;$F536&amp;":"&amp;$F536),INDIRECT($F$1&amp;dbP!$D$2&amp;":"&amp;dbP!$D$2),"&gt;="&amp;AF$6,INDIRECT($F$1&amp;dbP!$D$2&amp;":"&amp;dbP!$D$2),"&lt;="&amp;AF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F$6,INDIRECT($F$1&amp;dbP!$D$2&amp;":"&amp;dbP!$D$2),"&lt;="&amp;AF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F$6,INDIRECT($F$2&amp;SbstP!$D$2&amp;":"&amp;SbstP!$D$2),"&lt;="&amp;AF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F$6,INDIRECT($F$2&amp;SbstP!$D$2&amp;":"&amp;SbstP!$D$2),"&lt;="&amp;AF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46794.048695652178</v>
      </c>
      <c r="AG536" s="1">
        <f ca="1">SUMIFS(INDIRECT($F$1&amp;$F536&amp;":"&amp;$F536),INDIRECT($F$1&amp;dbP!$D$2&amp;":"&amp;dbP!$D$2),"&gt;="&amp;AG$6,INDIRECT($F$1&amp;dbP!$D$2&amp;":"&amp;dbP!$D$2),"&lt;="&amp;AG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G$6,INDIRECT($F$1&amp;dbP!$D$2&amp;":"&amp;dbP!$D$2),"&lt;="&amp;AG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G$6,INDIRECT($F$2&amp;SbstP!$D$2&amp;":"&amp;SbstP!$D$2),"&lt;="&amp;AG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G$6,INDIRECT($F$2&amp;SbstP!$D$2&amp;":"&amp;SbstP!$D$2),"&lt;="&amp;AG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40944.792608695658</v>
      </c>
      <c r="AH536" s="1">
        <f ca="1">SUMIFS(INDIRECT($F$1&amp;$F536&amp;":"&amp;$F536),INDIRECT($F$1&amp;dbP!$D$2&amp;":"&amp;dbP!$D$2),"&gt;="&amp;AH$6,INDIRECT($F$1&amp;dbP!$D$2&amp;":"&amp;dbP!$D$2),"&lt;="&amp;AH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H$6,INDIRECT($F$1&amp;dbP!$D$2&amp;":"&amp;dbP!$D$2),"&lt;="&amp;AH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H$6,INDIRECT($F$2&amp;SbstP!$D$2&amp;":"&amp;SbstP!$D$2),"&lt;="&amp;AH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H$6,INDIRECT($F$2&amp;SbstP!$D$2&amp;":"&amp;SbstP!$D$2),"&lt;="&amp;AH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11698.512173913045</v>
      </c>
      <c r="AI536" s="1">
        <f ca="1">SUMIFS(INDIRECT($F$1&amp;$F536&amp;":"&amp;$F536),INDIRECT($F$1&amp;dbP!$D$2&amp;":"&amp;dbP!$D$2),"&gt;="&amp;AI$6,INDIRECT($F$1&amp;dbP!$D$2&amp;":"&amp;dbP!$D$2),"&lt;="&amp;AI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I$6,INDIRECT($F$1&amp;dbP!$D$2&amp;":"&amp;dbP!$D$2),"&lt;="&amp;AI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I$6,INDIRECT($F$2&amp;SbstP!$D$2&amp;":"&amp;SbstP!$D$2),"&lt;="&amp;AI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I$6,INDIRECT($F$2&amp;SbstP!$D$2&amp;":"&amp;SbstP!$D$2),"&lt;="&amp;AI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87738.841304347836</v>
      </c>
      <c r="AJ536" s="1">
        <f ca="1">SUMIFS(INDIRECT($F$1&amp;$F536&amp;":"&amp;$F536),INDIRECT($F$1&amp;dbP!$D$2&amp;":"&amp;dbP!$D$2),"&gt;="&amp;AJ$6,INDIRECT($F$1&amp;dbP!$D$2&amp;":"&amp;dbP!$D$2),"&lt;="&amp;AJ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J$6,INDIRECT($F$1&amp;dbP!$D$2&amp;":"&amp;dbP!$D$2),"&lt;="&amp;AJ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J$6,INDIRECT($F$2&amp;SbstP!$D$2&amp;":"&amp;SbstP!$D$2),"&lt;="&amp;AJ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J$6,INDIRECT($F$2&amp;SbstP!$D$2&amp;":"&amp;SbstP!$D$2),"&lt;="&amp;AJ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34120.660507246372</v>
      </c>
      <c r="AK536" s="1">
        <f ca="1">SUMIFS(INDIRECT($F$1&amp;$F536&amp;":"&amp;$F536),INDIRECT($F$1&amp;dbP!$D$2&amp;":"&amp;dbP!$D$2),"&gt;="&amp;AK$6,INDIRECT($F$1&amp;dbP!$D$2&amp;":"&amp;dbP!$D$2),"&lt;="&amp;AK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K$6,INDIRECT($F$1&amp;dbP!$D$2&amp;":"&amp;dbP!$D$2),"&lt;="&amp;AK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K$6,INDIRECT($F$2&amp;SbstP!$D$2&amp;":"&amp;SbstP!$D$2),"&lt;="&amp;AK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K$6,INDIRECT($F$2&amp;SbstP!$D$2&amp;":"&amp;SbstP!$D$2),"&lt;="&amp;AK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L536" s="1">
        <f ca="1">SUMIFS(INDIRECT($F$1&amp;$F536&amp;":"&amp;$F536),INDIRECT($F$1&amp;dbP!$D$2&amp;":"&amp;dbP!$D$2),"&gt;="&amp;AL$6,INDIRECT($F$1&amp;dbP!$D$2&amp;":"&amp;dbP!$D$2),"&lt;="&amp;AL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L$6,INDIRECT($F$1&amp;dbP!$D$2&amp;":"&amp;dbP!$D$2),"&lt;="&amp;AL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L$6,INDIRECT($F$2&amp;SbstP!$D$2&amp;":"&amp;SbstP!$D$2),"&lt;="&amp;AL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L$6,INDIRECT($F$2&amp;SbstP!$D$2&amp;":"&amp;SbstP!$D$2),"&lt;="&amp;AL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M536" s="1">
        <f ca="1">SUMIFS(INDIRECT($F$1&amp;$F536&amp;":"&amp;$F536),INDIRECT($F$1&amp;dbP!$D$2&amp;":"&amp;dbP!$D$2),"&gt;="&amp;AM$6,INDIRECT($F$1&amp;dbP!$D$2&amp;":"&amp;dbP!$D$2),"&lt;="&amp;AM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M$6,INDIRECT($F$1&amp;dbP!$D$2&amp;":"&amp;dbP!$D$2),"&lt;="&amp;AM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M$6,INDIRECT($F$2&amp;SbstP!$D$2&amp;":"&amp;SbstP!$D$2),"&lt;="&amp;AM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M$6,INDIRECT($F$2&amp;SbstP!$D$2&amp;":"&amp;SbstP!$D$2),"&lt;="&amp;AM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N536" s="1">
        <f ca="1">SUMIFS(INDIRECT($F$1&amp;$F536&amp;":"&amp;$F536),INDIRECT($F$1&amp;dbP!$D$2&amp;":"&amp;dbP!$D$2),"&gt;="&amp;AN$6,INDIRECT($F$1&amp;dbP!$D$2&amp;":"&amp;dbP!$D$2),"&lt;="&amp;AN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N$6,INDIRECT($F$1&amp;dbP!$D$2&amp;":"&amp;dbP!$D$2),"&lt;="&amp;AN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N$6,INDIRECT($F$2&amp;SbstP!$D$2&amp;":"&amp;SbstP!$D$2),"&lt;="&amp;AN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N$6,INDIRECT($F$2&amp;SbstP!$D$2&amp;":"&amp;SbstP!$D$2),"&lt;="&amp;AN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O536" s="1">
        <f ca="1">SUMIFS(INDIRECT($F$1&amp;$F536&amp;":"&amp;$F536),INDIRECT($F$1&amp;dbP!$D$2&amp;":"&amp;dbP!$D$2),"&gt;="&amp;AO$6,INDIRECT($F$1&amp;dbP!$D$2&amp;":"&amp;dbP!$D$2),"&lt;="&amp;AO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O$6,INDIRECT($F$1&amp;dbP!$D$2&amp;":"&amp;dbP!$D$2),"&lt;="&amp;AO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O$6,INDIRECT($F$2&amp;SbstP!$D$2&amp;":"&amp;SbstP!$D$2),"&lt;="&amp;AO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O$6,INDIRECT($F$2&amp;SbstP!$D$2&amp;":"&amp;SbstP!$D$2),"&lt;="&amp;AO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P536" s="1">
        <f ca="1">SUMIFS(INDIRECT($F$1&amp;$F536&amp;":"&amp;$F536),INDIRECT($F$1&amp;dbP!$D$2&amp;":"&amp;dbP!$D$2),"&gt;="&amp;AP$6,INDIRECT($F$1&amp;dbP!$D$2&amp;":"&amp;dbP!$D$2),"&lt;="&amp;AP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P$6,INDIRECT($F$1&amp;dbP!$D$2&amp;":"&amp;dbP!$D$2),"&lt;="&amp;AP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P$6,INDIRECT($F$2&amp;SbstP!$D$2&amp;":"&amp;SbstP!$D$2),"&lt;="&amp;AP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P$6,INDIRECT($F$2&amp;SbstP!$D$2&amp;":"&amp;SbstP!$D$2),"&lt;="&amp;AP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Q536" s="1">
        <f ca="1">SUMIFS(INDIRECT($F$1&amp;$F536&amp;":"&amp;$F536),INDIRECT($F$1&amp;dbP!$D$2&amp;":"&amp;dbP!$D$2),"&gt;="&amp;AQ$6,INDIRECT($F$1&amp;dbP!$D$2&amp;":"&amp;dbP!$D$2),"&lt;="&amp;AQ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Q$6,INDIRECT($F$1&amp;dbP!$D$2&amp;":"&amp;dbP!$D$2),"&lt;="&amp;AQ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Q$6,INDIRECT($F$2&amp;SbstP!$D$2&amp;":"&amp;SbstP!$D$2),"&lt;="&amp;AQ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Q$6,INDIRECT($F$2&amp;SbstP!$D$2&amp;":"&amp;SbstP!$D$2),"&lt;="&amp;AQ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R536" s="1">
        <f ca="1">SUMIFS(INDIRECT($F$1&amp;$F536&amp;":"&amp;$F536),INDIRECT($F$1&amp;dbP!$D$2&amp;":"&amp;dbP!$D$2),"&gt;="&amp;AR$6,INDIRECT($F$1&amp;dbP!$D$2&amp;":"&amp;dbP!$D$2),"&lt;="&amp;AR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R$6,INDIRECT($F$1&amp;dbP!$D$2&amp;":"&amp;dbP!$D$2),"&lt;="&amp;AR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R$6,INDIRECT($F$2&amp;SbstP!$D$2&amp;":"&amp;SbstP!$D$2),"&lt;="&amp;AR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R$6,INDIRECT($F$2&amp;SbstP!$D$2&amp;":"&amp;SbstP!$D$2),"&lt;="&amp;AR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S536" s="1">
        <f ca="1">SUMIFS(INDIRECT($F$1&amp;$F536&amp;":"&amp;$F536),INDIRECT($F$1&amp;dbP!$D$2&amp;":"&amp;dbP!$D$2),"&gt;="&amp;AS$6,INDIRECT($F$1&amp;dbP!$D$2&amp;":"&amp;dbP!$D$2),"&lt;="&amp;AS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S$6,INDIRECT($F$1&amp;dbP!$D$2&amp;":"&amp;dbP!$D$2),"&lt;="&amp;AS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S$6,INDIRECT($F$2&amp;SbstP!$D$2&amp;":"&amp;SbstP!$D$2),"&lt;="&amp;AS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S$6,INDIRECT($F$2&amp;SbstP!$D$2&amp;":"&amp;SbstP!$D$2),"&lt;="&amp;AS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T536" s="1">
        <f ca="1">SUMIFS(INDIRECT($F$1&amp;$F536&amp;":"&amp;$F536),INDIRECT($F$1&amp;dbP!$D$2&amp;":"&amp;dbP!$D$2),"&gt;="&amp;AT$6,INDIRECT($F$1&amp;dbP!$D$2&amp;":"&amp;dbP!$D$2),"&lt;="&amp;AT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T$6,INDIRECT($F$1&amp;dbP!$D$2&amp;":"&amp;dbP!$D$2),"&lt;="&amp;AT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T$6,INDIRECT($F$2&amp;SbstP!$D$2&amp;":"&amp;SbstP!$D$2),"&lt;="&amp;AT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T$6,INDIRECT($F$2&amp;SbstP!$D$2&amp;":"&amp;SbstP!$D$2),"&lt;="&amp;AT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U536" s="1">
        <f ca="1">SUMIFS(INDIRECT($F$1&amp;$F536&amp;":"&amp;$F536),INDIRECT($F$1&amp;dbP!$D$2&amp;":"&amp;dbP!$D$2),"&gt;="&amp;AU$6,INDIRECT($F$1&amp;dbP!$D$2&amp;":"&amp;dbP!$D$2),"&lt;="&amp;AU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U$6,INDIRECT($F$1&amp;dbP!$D$2&amp;":"&amp;dbP!$D$2),"&lt;="&amp;AU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U$6,INDIRECT($F$2&amp;SbstP!$D$2&amp;":"&amp;SbstP!$D$2),"&lt;="&amp;AU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U$6,INDIRECT($F$2&amp;SbstP!$D$2&amp;":"&amp;SbstP!$D$2),"&lt;="&amp;AU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V536" s="1">
        <f ca="1">SUMIFS(INDIRECT($F$1&amp;$F536&amp;":"&amp;$F536),INDIRECT($F$1&amp;dbP!$D$2&amp;":"&amp;dbP!$D$2),"&gt;="&amp;AV$6,INDIRECT($F$1&amp;dbP!$D$2&amp;":"&amp;dbP!$D$2),"&lt;="&amp;A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V$6,INDIRECT($F$1&amp;dbP!$D$2&amp;":"&amp;dbP!$D$2),"&lt;="&amp;AV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V$6,INDIRECT($F$2&amp;SbstP!$D$2&amp;":"&amp;SbstP!$D$2),"&lt;="&amp;A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V$6,INDIRECT($F$2&amp;SbstP!$D$2&amp;":"&amp;SbstP!$D$2),"&lt;="&amp;AV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W536" s="1">
        <f ca="1">SUMIFS(INDIRECT($F$1&amp;$F536&amp;":"&amp;$F536),INDIRECT($F$1&amp;dbP!$D$2&amp;":"&amp;dbP!$D$2),"&gt;="&amp;AW$6,INDIRECT($F$1&amp;dbP!$D$2&amp;":"&amp;dbP!$D$2),"&lt;="&amp;A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W$6,INDIRECT($F$1&amp;dbP!$D$2&amp;":"&amp;dbP!$D$2),"&lt;="&amp;AW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W$6,INDIRECT($F$2&amp;SbstP!$D$2&amp;":"&amp;SbstP!$D$2),"&lt;="&amp;A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W$6,INDIRECT($F$2&amp;SbstP!$D$2&amp;":"&amp;SbstP!$D$2),"&lt;="&amp;AW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X536" s="1">
        <f ca="1">SUMIFS(INDIRECT($F$1&amp;$F536&amp;":"&amp;$F536),INDIRECT($F$1&amp;dbP!$D$2&amp;":"&amp;dbP!$D$2),"&gt;="&amp;AX$6,INDIRECT($F$1&amp;dbP!$D$2&amp;":"&amp;dbP!$D$2),"&lt;="&amp;A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X$6,INDIRECT($F$1&amp;dbP!$D$2&amp;":"&amp;dbP!$D$2),"&lt;="&amp;AX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X$6,INDIRECT($F$2&amp;SbstP!$D$2&amp;":"&amp;SbstP!$D$2),"&lt;="&amp;A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X$6,INDIRECT($F$2&amp;SbstP!$D$2&amp;":"&amp;SbstP!$D$2),"&lt;="&amp;AX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Y536" s="1">
        <f ca="1">SUMIFS(INDIRECT($F$1&amp;$F536&amp;":"&amp;$F536),INDIRECT($F$1&amp;dbP!$D$2&amp;":"&amp;dbP!$D$2),"&gt;="&amp;AY$6,INDIRECT($F$1&amp;dbP!$D$2&amp;":"&amp;dbP!$D$2),"&lt;="&amp;A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Y$6,INDIRECT($F$1&amp;dbP!$D$2&amp;":"&amp;dbP!$D$2),"&lt;="&amp;AY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Y$6,INDIRECT($F$2&amp;SbstP!$D$2&amp;":"&amp;SbstP!$D$2),"&lt;="&amp;A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Y$6,INDIRECT($F$2&amp;SbstP!$D$2&amp;":"&amp;SbstP!$D$2),"&lt;="&amp;AY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AZ536" s="1">
        <f ca="1">SUMIFS(INDIRECT($F$1&amp;$F536&amp;":"&amp;$F536),INDIRECT($F$1&amp;dbP!$D$2&amp;":"&amp;dbP!$D$2),"&gt;="&amp;AZ$6,INDIRECT($F$1&amp;dbP!$D$2&amp;":"&amp;dbP!$D$2),"&lt;="&amp;A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AZ$6,INDIRECT($F$1&amp;dbP!$D$2&amp;":"&amp;dbP!$D$2),"&lt;="&amp;AZ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AZ$6,INDIRECT($F$2&amp;SbstP!$D$2&amp;":"&amp;SbstP!$D$2),"&lt;="&amp;A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AZ$6,INDIRECT($F$2&amp;SbstP!$D$2&amp;":"&amp;SbstP!$D$2),"&lt;="&amp;AZ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A536" s="1">
        <f ca="1">SUMIFS(INDIRECT($F$1&amp;$F536&amp;":"&amp;$F536),INDIRECT($F$1&amp;dbP!$D$2&amp;":"&amp;dbP!$D$2),"&gt;="&amp;BA$6,INDIRECT($F$1&amp;dbP!$D$2&amp;":"&amp;dbP!$D$2),"&lt;="&amp;B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BA$6,INDIRECT($F$1&amp;dbP!$D$2&amp;":"&amp;dbP!$D$2),"&lt;="&amp;BA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A$6,INDIRECT($F$2&amp;SbstP!$D$2&amp;":"&amp;SbstP!$D$2),"&lt;="&amp;B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BA$6,INDIRECT($F$2&amp;SbstP!$D$2&amp;":"&amp;SbstP!$D$2),"&lt;="&amp;BA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B536" s="1">
        <f ca="1">SUMIFS(INDIRECT($F$1&amp;$F536&amp;":"&amp;$F536),INDIRECT($F$1&amp;dbP!$D$2&amp;":"&amp;dbP!$D$2),"&gt;="&amp;BB$6,INDIRECT($F$1&amp;dbP!$D$2&amp;":"&amp;dbP!$D$2),"&lt;="&amp;B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BB$6,INDIRECT($F$1&amp;dbP!$D$2&amp;":"&amp;dbP!$D$2),"&lt;="&amp;BB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B$6,INDIRECT($F$2&amp;SbstP!$D$2&amp;":"&amp;SbstP!$D$2),"&lt;="&amp;B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BB$6,INDIRECT($F$2&amp;SbstP!$D$2&amp;":"&amp;SbstP!$D$2),"&lt;="&amp;BB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C536" s="1">
        <f ca="1">SUMIFS(INDIRECT($F$1&amp;$F536&amp;":"&amp;$F536),INDIRECT($F$1&amp;dbP!$D$2&amp;":"&amp;dbP!$D$2),"&gt;="&amp;BC$6,INDIRECT($F$1&amp;dbP!$D$2&amp;":"&amp;dbP!$D$2),"&lt;="&amp;B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BC$6,INDIRECT($F$1&amp;dbP!$D$2&amp;":"&amp;dbP!$D$2),"&lt;="&amp;BC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C$6,INDIRECT($F$2&amp;SbstP!$D$2&amp;":"&amp;SbstP!$D$2),"&lt;="&amp;B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BC$6,INDIRECT($F$2&amp;SbstP!$D$2&amp;":"&amp;SbstP!$D$2),"&lt;="&amp;BC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D536" s="1">
        <f ca="1">SUMIFS(INDIRECT($F$1&amp;$F536&amp;":"&amp;$F536),INDIRECT($F$1&amp;dbP!$D$2&amp;":"&amp;dbP!$D$2),"&gt;="&amp;BD$6,INDIRECT($F$1&amp;dbP!$D$2&amp;":"&amp;dbP!$D$2),"&lt;="&amp;B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BD$6,INDIRECT($F$1&amp;dbP!$D$2&amp;":"&amp;dbP!$D$2),"&lt;="&amp;BD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D$6,INDIRECT($F$2&amp;SbstP!$D$2&amp;":"&amp;SbstP!$D$2),"&lt;="&amp;B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BD$6,INDIRECT($F$2&amp;SbstP!$D$2&amp;":"&amp;SbstP!$D$2),"&lt;="&amp;BD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  <c r="BE536" s="1">
        <f ca="1">SUMIFS(INDIRECT($F$1&amp;$F536&amp;":"&amp;$F536),INDIRECT($F$1&amp;dbP!$D$2&amp;":"&amp;dbP!$D$2),"&gt;="&amp;BE$6,INDIRECT($F$1&amp;dbP!$D$2&amp;":"&amp;dbP!$D$2),"&lt;="&amp;B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"&amp;$I536=$J536),"*",RIGHT($J536,LEN($J536)-4)),INDIRECT($F$1&amp;dbP!$AC$2&amp;":"&amp;dbP!$AC$2),RepP!$J$3)-
SUMIFS(INDIRECT($F$1&amp;$G536&amp;":"&amp;$G536),INDIRECT($F$1&amp;dbP!$D$2&amp;":"&amp;dbP!$D$2),"&gt;="&amp;BE$6,INDIRECT($F$1&amp;dbP!$D$2&amp;":"&amp;dbP!$D$2),"&lt;="&amp;BE$7,INDIRECT($F$1&amp;dbP!$O$2&amp;":"&amp;dbP!$O$2),$H536,INDIRECT($F$1&amp;dbP!$P$2&amp;":"&amp;dbP!$P$2),IF($I536=$J536,"*",$I536),INDIRECT($F$1&amp;dbP!$Q$2&amp;":"&amp;dbP!$Q$2),IF(OR($I536=$J536,"  "&amp;$I536=$J536),"*",RIGHT($J536,LEN($J536)-4)),INDIRECT($F$1&amp;dbP!$AC$2&amp;":"&amp;dbP!$AC$2),RepP!$J$3)+
SUMIFS(INDIRECT($F$2&amp;$F536&amp;":"&amp;$F536),INDIRECT($F$2&amp;SbstP!$D$2&amp;":"&amp;SbstP!$D$2),"&gt;="&amp;BE$6,INDIRECT($F$2&amp;SbstP!$D$2&amp;":"&amp;SbstP!$D$2),"&lt;="&amp;B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"&amp;$I536=$J536),"*",RIGHT($J536,LEN($J536)-4)),INDIRECT($F$2&amp;SbstP!$AC$2&amp;":"&amp;SbstP!$AC$2),RepP!$J$3)-
SUMIFS(INDIRECT($F$2&amp;$G536&amp;":"&amp;$G536),INDIRECT($F$2&amp;SbstP!$D$2&amp;":"&amp;SbstP!$D$2),"&gt;="&amp;BE$6,INDIRECT($F$2&amp;SbstP!$D$2&amp;":"&amp;SbstP!$D$2),"&lt;="&amp;BE$7,INDIRECT($F$2&amp;SbstP!$O$2&amp;":"&amp;SbstP!$O$2),$H536,INDIRECT($F$2&amp;SbstP!$P$2&amp;":"&amp;SbstP!$P$2),IF($I536=$J536,"*",$I536),INDIRECT($F$2&amp;SbstP!$Q$2&amp;":"&amp;SbstP!$Q$2),IF(OR($I536=$J536,"  "&amp;$I536=$J536),"*",RIGHT($J536,LEN($J536)-4)),INDIRECT($F$2&amp;SbstP!$AC$2&amp;":"&amp;SbstP!$AC$2),RepP!$J$3)</f>
        <v>0</v>
      </c>
    </row>
    <row r="537" spans="2:57" x14ac:dyDescent="0.3">
      <c r="B537" s="1">
        <f>MAX(B$505:B536)+1</f>
        <v>40</v>
      </c>
      <c r="D537" s="1" t="str">
        <f ca="1">INDIRECT($B$1&amp;Items!AB$2&amp;$B537)</f>
        <v>PL(-)</v>
      </c>
      <c r="F537" s="1" t="str">
        <f ca="1">INDIRECT($B$1&amp;Items!X$2&amp;$B537)</f>
        <v>AA</v>
      </c>
      <c r="G537" s="1" t="str">
        <f ca="1">INDIRECT($B$1&amp;Items!Y$2&amp;$B537)</f>
        <v>AB</v>
      </c>
      <c r="H537" s="13" t="str">
        <f ca="1">INDIRECT($B$1&amp;Items!U$2&amp;$B537)</f>
        <v>Себестоимость продаж</v>
      </c>
      <c r="I537" s="13" t="str">
        <f ca="1">IF(INDIRECT($B$1&amp;Items!V$2&amp;$B537)="",H537,INDIRECT($B$1&amp;Items!V$2&amp;$B537))</f>
        <v>Затраты этапа-2 бизнес-процесса</v>
      </c>
      <c r="J537" s="1" t="str">
        <f ca="1">IF(INDIRECT($B$1&amp;Items!W$2&amp;$B537)="",IF(H537&lt;&gt;I537,"  "&amp;I537,I537),"    "&amp;INDIRECT($B$1&amp;Items!W$2&amp;$B537))</f>
        <v xml:space="preserve">    Производственные затраты-10</v>
      </c>
      <c r="S537" s="1">
        <f ca="1">SUM($U537:INDIRECT(ADDRESS(ROW(),SUMIFS($1:$1,$5:$5,MAX($5:$5)))))</f>
        <v>2021892.7810554092</v>
      </c>
      <c r="V537" s="1">
        <f ca="1">SUMIFS(INDIRECT($F$1&amp;$F537&amp;":"&amp;$F537),INDIRECT($F$1&amp;dbP!$D$2&amp;":"&amp;dbP!$D$2),"&gt;="&amp;V$6,INDIRECT($F$1&amp;dbP!$D$2&amp;":"&amp;dbP!$D$2),"&lt;="&amp;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V$6,INDIRECT($F$1&amp;dbP!$D$2&amp;":"&amp;dbP!$D$2),"&lt;="&amp;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V$6,INDIRECT($F$2&amp;SbstP!$D$2&amp;":"&amp;SbstP!$D$2),"&lt;="&amp;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V$6,INDIRECT($F$2&amp;SbstP!$D$2&amp;":"&amp;SbstP!$D$2),"&lt;="&amp;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W537" s="1">
        <f ca="1">SUMIFS(INDIRECT($F$1&amp;$F537&amp;":"&amp;$F537),INDIRECT($F$1&amp;dbP!$D$2&amp;":"&amp;dbP!$D$2),"&gt;="&amp;W$6,INDIRECT($F$1&amp;dbP!$D$2&amp;":"&amp;dbP!$D$2),"&lt;="&amp;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W$6,INDIRECT($F$1&amp;dbP!$D$2&amp;":"&amp;dbP!$D$2),"&lt;="&amp;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W$6,INDIRECT($F$2&amp;SbstP!$D$2&amp;":"&amp;SbstP!$D$2),"&lt;="&amp;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W$6,INDIRECT($F$2&amp;SbstP!$D$2&amp;":"&amp;SbstP!$D$2),"&lt;="&amp;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X537" s="1">
        <f ca="1">SUMIFS(INDIRECT($F$1&amp;$F537&amp;":"&amp;$F537),INDIRECT($F$1&amp;dbP!$D$2&amp;":"&amp;dbP!$D$2),"&gt;="&amp;X$6,INDIRECT($F$1&amp;dbP!$D$2&amp;":"&amp;dbP!$D$2),"&lt;="&amp;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X$6,INDIRECT($F$1&amp;dbP!$D$2&amp;":"&amp;dbP!$D$2),"&lt;="&amp;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X$6,INDIRECT($F$2&amp;SbstP!$D$2&amp;":"&amp;SbstP!$D$2),"&lt;="&amp;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X$6,INDIRECT($F$2&amp;SbstP!$D$2&amp;":"&amp;SbstP!$D$2),"&lt;="&amp;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Y537" s="1">
        <f ca="1">SUMIFS(INDIRECT($F$1&amp;$F537&amp;":"&amp;$F537),INDIRECT($F$1&amp;dbP!$D$2&amp;":"&amp;dbP!$D$2),"&gt;="&amp;Y$6,INDIRECT($F$1&amp;dbP!$D$2&amp;":"&amp;dbP!$D$2),"&lt;="&amp;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Y$6,INDIRECT($F$1&amp;dbP!$D$2&amp;":"&amp;dbP!$D$2),"&lt;="&amp;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Y$6,INDIRECT($F$2&amp;SbstP!$D$2&amp;":"&amp;SbstP!$D$2),"&lt;="&amp;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Y$6,INDIRECT($F$2&amp;SbstP!$D$2&amp;":"&amp;SbstP!$D$2),"&lt;="&amp;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Z537" s="1">
        <f ca="1">SUMIFS(INDIRECT($F$1&amp;$F537&amp;":"&amp;$F537),INDIRECT($F$1&amp;dbP!$D$2&amp;":"&amp;dbP!$D$2),"&gt;="&amp;Z$6,INDIRECT($F$1&amp;dbP!$D$2&amp;":"&amp;dbP!$D$2),"&lt;="&amp;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Z$6,INDIRECT($F$1&amp;dbP!$D$2&amp;":"&amp;dbP!$D$2),"&lt;="&amp;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Z$6,INDIRECT($F$2&amp;SbstP!$D$2&amp;":"&amp;SbstP!$D$2),"&lt;="&amp;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Z$6,INDIRECT($F$2&amp;SbstP!$D$2&amp;":"&amp;SbstP!$D$2),"&lt;="&amp;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292260.07232500002</v>
      </c>
      <c r="AA537" s="1">
        <f ca="1">SUMIFS(INDIRECT($F$1&amp;$F537&amp;":"&amp;$F537),INDIRECT($F$1&amp;dbP!$D$2&amp;":"&amp;dbP!$D$2),"&gt;="&amp;AA$6,INDIRECT($F$1&amp;dbP!$D$2&amp;":"&amp;dbP!$D$2),"&lt;="&amp;A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A$6,INDIRECT($F$1&amp;dbP!$D$2&amp;":"&amp;dbP!$D$2),"&lt;="&amp;A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A$6,INDIRECT($F$2&amp;SbstP!$D$2&amp;":"&amp;SbstP!$D$2),"&lt;="&amp;A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A$6,INDIRECT($F$2&amp;SbstP!$D$2&amp;":"&amp;SbstP!$D$2),"&lt;="&amp;A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584520.14465000003</v>
      </c>
      <c r="AB537" s="1">
        <f ca="1">SUMIFS(INDIRECT($F$1&amp;$F537&amp;":"&amp;$F537),INDIRECT($F$1&amp;dbP!$D$2&amp;":"&amp;dbP!$D$2),"&gt;="&amp;AB$6,INDIRECT($F$1&amp;dbP!$D$2&amp;":"&amp;dbP!$D$2),"&lt;="&amp;A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B$6,INDIRECT($F$1&amp;dbP!$D$2&amp;":"&amp;dbP!$D$2),"&lt;="&amp;A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B$6,INDIRECT($F$2&amp;SbstP!$D$2&amp;":"&amp;SbstP!$D$2),"&lt;="&amp;A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B$6,INDIRECT($F$2&amp;SbstP!$D$2&amp;":"&amp;SbstP!$D$2),"&lt;="&amp;A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95710.900878362576</v>
      </c>
      <c r="AC537" s="1">
        <f ca="1">SUMIFS(INDIRECT($F$1&amp;$F537&amp;":"&amp;$F537),INDIRECT($F$1&amp;dbP!$D$2&amp;":"&amp;dbP!$D$2),"&gt;="&amp;AC$6,INDIRECT($F$1&amp;dbP!$D$2&amp;":"&amp;dbP!$D$2),"&lt;="&amp;A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C$6,INDIRECT($F$1&amp;dbP!$D$2&amp;":"&amp;dbP!$D$2),"&lt;="&amp;A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C$6,INDIRECT($F$2&amp;SbstP!$D$2&amp;":"&amp;SbstP!$D$2),"&lt;="&amp;A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C$6,INDIRECT($F$2&amp;SbstP!$D$2&amp;":"&amp;SbstP!$D$2),"&lt;="&amp;A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205094.78759649122</v>
      </c>
      <c r="AD537" s="1">
        <f ca="1">SUMIFS(INDIRECT($F$1&amp;$F537&amp;":"&amp;$F537),INDIRECT($F$1&amp;dbP!$D$2&amp;":"&amp;dbP!$D$2),"&gt;="&amp;AD$6,INDIRECT($F$1&amp;dbP!$D$2&amp;":"&amp;dbP!$D$2),"&lt;="&amp;A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D$6,INDIRECT($F$1&amp;dbP!$D$2&amp;":"&amp;dbP!$D$2),"&lt;="&amp;A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D$6,INDIRECT($F$2&amp;SbstP!$D$2&amp;":"&amp;SbstP!$D$2),"&lt;="&amp;A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D$6,INDIRECT($F$2&amp;SbstP!$D$2&amp;":"&amp;SbstP!$D$2),"&lt;="&amp;A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119638.62609795321</v>
      </c>
      <c r="AE537" s="1">
        <f ca="1">SUMIFS(INDIRECT($F$1&amp;$F537&amp;":"&amp;$F537),INDIRECT($F$1&amp;dbP!$D$2&amp;":"&amp;dbP!$D$2),"&gt;="&amp;AE$6,INDIRECT($F$1&amp;dbP!$D$2&amp;":"&amp;dbP!$D$2),"&lt;="&amp;A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E$6,INDIRECT($F$1&amp;dbP!$D$2&amp;":"&amp;dbP!$D$2),"&lt;="&amp;A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E$6,INDIRECT($F$2&amp;SbstP!$D$2&amp;":"&amp;SbstP!$D$2),"&lt;="&amp;A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E$6,INDIRECT($F$2&amp;SbstP!$D$2&amp;":"&amp;SbstP!$D$2),"&lt;="&amp;A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41018.957519298245</v>
      </c>
      <c r="AF537" s="1">
        <f ca="1">SUMIFS(INDIRECT($F$1&amp;$F537&amp;":"&amp;$F537),INDIRECT($F$1&amp;dbP!$D$2&amp;":"&amp;dbP!$D$2),"&gt;="&amp;AF$6,INDIRECT($F$1&amp;dbP!$D$2&amp;":"&amp;dbP!$D$2),"&lt;="&amp;AF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F$6,INDIRECT($F$1&amp;dbP!$D$2&amp;":"&amp;dbP!$D$2),"&lt;="&amp;AF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F$6,INDIRECT($F$2&amp;SbstP!$D$2&amp;":"&amp;SbstP!$D$2),"&lt;="&amp;AF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F$6,INDIRECT($F$2&amp;SbstP!$D$2&amp;":"&amp;SbstP!$D$2),"&lt;="&amp;AF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136729.85839766081</v>
      </c>
      <c r="AG537" s="1">
        <f ca="1">SUMIFS(INDIRECT($F$1&amp;$F537&amp;":"&amp;$F537),INDIRECT($F$1&amp;dbP!$D$2&amp;":"&amp;dbP!$D$2),"&gt;="&amp;AG$6,INDIRECT($F$1&amp;dbP!$D$2&amp;":"&amp;dbP!$D$2),"&lt;="&amp;AG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G$6,INDIRECT($F$1&amp;dbP!$D$2&amp;":"&amp;dbP!$D$2),"&lt;="&amp;AG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G$6,INDIRECT($F$2&amp;SbstP!$D$2&amp;":"&amp;SbstP!$D$2),"&lt;="&amp;AG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G$6,INDIRECT($F$2&amp;SbstP!$D$2&amp;":"&amp;SbstP!$D$2),"&lt;="&amp;AG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95710.900878362576</v>
      </c>
      <c r="AH537" s="1">
        <f ca="1">SUMIFS(INDIRECT($F$1&amp;$F537&amp;":"&amp;$F537),INDIRECT($F$1&amp;dbP!$D$2&amp;":"&amp;dbP!$D$2),"&gt;="&amp;AH$6,INDIRECT($F$1&amp;dbP!$D$2&amp;":"&amp;dbP!$D$2),"&lt;="&amp;AH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H$6,INDIRECT($F$1&amp;dbP!$D$2&amp;":"&amp;dbP!$D$2),"&lt;="&amp;AH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H$6,INDIRECT($F$2&amp;SbstP!$D$2&amp;":"&amp;SbstP!$D$2),"&lt;="&amp;AH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H$6,INDIRECT($F$2&amp;SbstP!$D$2&amp;":"&amp;SbstP!$D$2),"&lt;="&amp;AH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27345.971679532166</v>
      </c>
      <c r="AI537" s="1">
        <f ca="1">SUMIFS(INDIRECT($F$1&amp;$F537&amp;":"&amp;$F537),INDIRECT($F$1&amp;dbP!$D$2&amp;":"&amp;dbP!$D$2),"&gt;="&amp;AI$6,INDIRECT($F$1&amp;dbP!$D$2&amp;":"&amp;dbP!$D$2),"&lt;="&amp;AI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I$6,INDIRECT($F$1&amp;dbP!$D$2&amp;":"&amp;dbP!$D$2),"&lt;="&amp;AI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I$6,INDIRECT($F$2&amp;SbstP!$D$2&amp;":"&amp;SbstP!$D$2),"&lt;="&amp;AI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I$6,INDIRECT($F$2&amp;SbstP!$D$2&amp;":"&amp;SbstP!$D$2),"&lt;="&amp;AI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256368.48449561404</v>
      </c>
      <c r="AJ537" s="1">
        <f ca="1">SUMIFS(INDIRECT($F$1&amp;$F537&amp;":"&amp;$F537),INDIRECT($F$1&amp;dbP!$D$2&amp;":"&amp;dbP!$D$2),"&gt;="&amp;AJ$6,INDIRECT($F$1&amp;dbP!$D$2&amp;":"&amp;dbP!$D$2),"&lt;="&amp;AJ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J$6,INDIRECT($F$1&amp;dbP!$D$2&amp;":"&amp;dbP!$D$2),"&lt;="&amp;AJ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J$6,INDIRECT($F$2&amp;SbstP!$D$2&amp;":"&amp;SbstP!$D$2),"&lt;="&amp;AJ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J$6,INDIRECT($F$2&amp;SbstP!$D$2&amp;":"&amp;SbstP!$D$2),"&lt;="&amp;AJ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167494.0765371345</v>
      </c>
      <c r="AK537" s="1">
        <f ca="1">SUMIFS(INDIRECT($F$1&amp;$F537&amp;":"&amp;$F537),INDIRECT($F$1&amp;dbP!$D$2&amp;":"&amp;dbP!$D$2),"&gt;="&amp;AK$6,INDIRECT($F$1&amp;dbP!$D$2&amp;":"&amp;dbP!$D$2),"&lt;="&amp;AK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K$6,INDIRECT($F$1&amp;dbP!$D$2&amp;":"&amp;dbP!$D$2),"&lt;="&amp;AK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K$6,INDIRECT($F$2&amp;SbstP!$D$2&amp;":"&amp;SbstP!$D$2),"&lt;="&amp;AK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K$6,INDIRECT($F$2&amp;SbstP!$D$2&amp;":"&amp;SbstP!$D$2),"&lt;="&amp;AK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L537" s="1">
        <f ca="1">SUMIFS(INDIRECT($F$1&amp;$F537&amp;":"&amp;$F537),INDIRECT($F$1&amp;dbP!$D$2&amp;":"&amp;dbP!$D$2),"&gt;="&amp;AL$6,INDIRECT($F$1&amp;dbP!$D$2&amp;":"&amp;dbP!$D$2),"&lt;="&amp;AL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L$6,INDIRECT($F$1&amp;dbP!$D$2&amp;":"&amp;dbP!$D$2),"&lt;="&amp;AL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L$6,INDIRECT($F$2&amp;SbstP!$D$2&amp;":"&amp;SbstP!$D$2),"&lt;="&amp;AL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L$6,INDIRECT($F$2&amp;SbstP!$D$2&amp;":"&amp;SbstP!$D$2),"&lt;="&amp;AL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M537" s="1">
        <f ca="1">SUMIFS(INDIRECT($F$1&amp;$F537&amp;":"&amp;$F537),INDIRECT($F$1&amp;dbP!$D$2&amp;":"&amp;dbP!$D$2),"&gt;="&amp;AM$6,INDIRECT($F$1&amp;dbP!$D$2&amp;":"&amp;dbP!$D$2),"&lt;="&amp;AM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M$6,INDIRECT($F$1&amp;dbP!$D$2&amp;":"&amp;dbP!$D$2),"&lt;="&amp;AM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M$6,INDIRECT($F$2&amp;SbstP!$D$2&amp;":"&amp;SbstP!$D$2),"&lt;="&amp;AM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M$6,INDIRECT($F$2&amp;SbstP!$D$2&amp;":"&amp;SbstP!$D$2),"&lt;="&amp;AM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N537" s="1">
        <f ca="1">SUMIFS(INDIRECT($F$1&amp;$F537&amp;":"&amp;$F537),INDIRECT($F$1&amp;dbP!$D$2&amp;":"&amp;dbP!$D$2),"&gt;="&amp;AN$6,INDIRECT($F$1&amp;dbP!$D$2&amp;":"&amp;dbP!$D$2),"&lt;="&amp;AN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N$6,INDIRECT($F$1&amp;dbP!$D$2&amp;":"&amp;dbP!$D$2),"&lt;="&amp;AN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N$6,INDIRECT($F$2&amp;SbstP!$D$2&amp;":"&amp;SbstP!$D$2),"&lt;="&amp;AN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N$6,INDIRECT($F$2&amp;SbstP!$D$2&amp;":"&amp;SbstP!$D$2),"&lt;="&amp;AN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O537" s="1">
        <f ca="1">SUMIFS(INDIRECT($F$1&amp;$F537&amp;":"&amp;$F537),INDIRECT($F$1&amp;dbP!$D$2&amp;":"&amp;dbP!$D$2),"&gt;="&amp;AO$6,INDIRECT($F$1&amp;dbP!$D$2&amp;":"&amp;dbP!$D$2),"&lt;="&amp;AO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O$6,INDIRECT($F$1&amp;dbP!$D$2&amp;":"&amp;dbP!$D$2),"&lt;="&amp;AO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O$6,INDIRECT($F$2&amp;SbstP!$D$2&amp;":"&amp;SbstP!$D$2),"&lt;="&amp;AO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O$6,INDIRECT($F$2&amp;SbstP!$D$2&amp;":"&amp;SbstP!$D$2),"&lt;="&amp;AO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P537" s="1">
        <f ca="1">SUMIFS(INDIRECT($F$1&amp;$F537&amp;":"&amp;$F537),INDIRECT($F$1&amp;dbP!$D$2&amp;":"&amp;dbP!$D$2),"&gt;="&amp;AP$6,INDIRECT($F$1&amp;dbP!$D$2&amp;":"&amp;dbP!$D$2),"&lt;="&amp;AP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P$6,INDIRECT($F$1&amp;dbP!$D$2&amp;":"&amp;dbP!$D$2),"&lt;="&amp;AP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P$6,INDIRECT($F$2&amp;SbstP!$D$2&amp;":"&amp;SbstP!$D$2),"&lt;="&amp;AP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P$6,INDIRECT($F$2&amp;SbstP!$D$2&amp;":"&amp;SbstP!$D$2),"&lt;="&amp;AP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Q537" s="1">
        <f ca="1">SUMIFS(INDIRECT($F$1&amp;$F537&amp;":"&amp;$F537),INDIRECT($F$1&amp;dbP!$D$2&amp;":"&amp;dbP!$D$2),"&gt;="&amp;AQ$6,INDIRECT($F$1&amp;dbP!$D$2&amp;":"&amp;dbP!$D$2),"&lt;="&amp;AQ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Q$6,INDIRECT($F$1&amp;dbP!$D$2&amp;":"&amp;dbP!$D$2),"&lt;="&amp;AQ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Q$6,INDIRECT($F$2&amp;SbstP!$D$2&amp;":"&amp;SbstP!$D$2),"&lt;="&amp;AQ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Q$6,INDIRECT($F$2&amp;SbstP!$D$2&amp;":"&amp;SbstP!$D$2),"&lt;="&amp;AQ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R537" s="1">
        <f ca="1">SUMIFS(INDIRECT($F$1&amp;$F537&amp;":"&amp;$F537),INDIRECT($F$1&amp;dbP!$D$2&amp;":"&amp;dbP!$D$2),"&gt;="&amp;AR$6,INDIRECT($F$1&amp;dbP!$D$2&amp;":"&amp;dbP!$D$2),"&lt;="&amp;AR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R$6,INDIRECT($F$1&amp;dbP!$D$2&amp;":"&amp;dbP!$D$2),"&lt;="&amp;AR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R$6,INDIRECT($F$2&amp;SbstP!$D$2&amp;":"&amp;SbstP!$D$2),"&lt;="&amp;AR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R$6,INDIRECT($F$2&amp;SbstP!$D$2&amp;":"&amp;SbstP!$D$2),"&lt;="&amp;AR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S537" s="1">
        <f ca="1">SUMIFS(INDIRECT($F$1&amp;$F537&amp;":"&amp;$F537),INDIRECT($F$1&amp;dbP!$D$2&amp;":"&amp;dbP!$D$2),"&gt;="&amp;AS$6,INDIRECT($F$1&amp;dbP!$D$2&amp;":"&amp;dbP!$D$2),"&lt;="&amp;AS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S$6,INDIRECT($F$1&amp;dbP!$D$2&amp;":"&amp;dbP!$D$2),"&lt;="&amp;AS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S$6,INDIRECT($F$2&amp;SbstP!$D$2&amp;":"&amp;SbstP!$D$2),"&lt;="&amp;AS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S$6,INDIRECT($F$2&amp;SbstP!$D$2&amp;":"&amp;SbstP!$D$2),"&lt;="&amp;AS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T537" s="1">
        <f ca="1">SUMIFS(INDIRECT($F$1&amp;$F537&amp;":"&amp;$F537),INDIRECT($F$1&amp;dbP!$D$2&amp;":"&amp;dbP!$D$2),"&gt;="&amp;AT$6,INDIRECT($F$1&amp;dbP!$D$2&amp;":"&amp;dbP!$D$2),"&lt;="&amp;AT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T$6,INDIRECT($F$1&amp;dbP!$D$2&amp;":"&amp;dbP!$D$2),"&lt;="&amp;AT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T$6,INDIRECT($F$2&amp;SbstP!$D$2&amp;":"&amp;SbstP!$D$2),"&lt;="&amp;AT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T$6,INDIRECT($F$2&amp;SbstP!$D$2&amp;":"&amp;SbstP!$D$2),"&lt;="&amp;AT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U537" s="1">
        <f ca="1">SUMIFS(INDIRECT($F$1&amp;$F537&amp;":"&amp;$F537),INDIRECT($F$1&amp;dbP!$D$2&amp;":"&amp;dbP!$D$2),"&gt;="&amp;AU$6,INDIRECT($F$1&amp;dbP!$D$2&amp;":"&amp;dbP!$D$2),"&lt;="&amp;AU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U$6,INDIRECT($F$1&amp;dbP!$D$2&amp;":"&amp;dbP!$D$2),"&lt;="&amp;AU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U$6,INDIRECT($F$2&amp;SbstP!$D$2&amp;":"&amp;SbstP!$D$2),"&lt;="&amp;AU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U$6,INDIRECT($F$2&amp;SbstP!$D$2&amp;":"&amp;SbstP!$D$2),"&lt;="&amp;AU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V537" s="1">
        <f ca="1">SUMIFS(INDIRECT($F$1&amp;$F537&amp;":"&amp;$F537),INDIRECT($F$1&amp;dbP!$D$2&amp;":"&amp;dbP!$D$2),"&gt;="&amp;AV$6,INDIRECT($F$1&amp;dbP!$D$2&amp;":"&amp;dbP!$D$2),"&lt;="&amp;A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V$6,INDIRECT($F$1&amp;dbP!$D$2&amp;":"&amp;dbP!$D$2),"&lt;="&amp;AV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V$6,INDIRECT($F$2&amp;SbstP!$D$2&amp;":"&amp;SbstP!$D$2),"&lt;="&amp;A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V$6,INDIRECT($F$2&amp;SbstP!$D$2&amp;":"&amp;SbstP!$D$2),"&lt;="&amp;AV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W537" s="1">
        <f ca="1">SUMIFS(INDIRECT($F$1&amp;$F537&amp;":"&amp;$F537),INDIRECT($F$1&amp;dbP!$D$2&amp;":"&amp;dbP!$D$2),"&gt;="&amp;AW$6,INDIRECT($F$1&amp;dbP!$D$2&amp;":"&amp;dbP!$D$2),"&lt;="&amp;A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W$6,INDIRECT($F$1&amp;dbP!$D$2&amp;":"&amp;dbP!$D$2),"&lt;="&amp;AW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W$6,INDIRECT($F$2&amp;SbstP!$D$2&amp;":"&amp;SbstP!$D$2),"&lt;="&amp;A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W$6,INDIRECT($F$2&amp;SbstP!$D$2&amp;":"&amp;SbstP!$D$2),"&lt;="&amp;AW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X537" s="1">
        <f ca="1">SUMIFS(INDIRECT($F$1&amp;$F537&amp;":"&amp;$F537),INDIRECT($F$1&amp;dbP!$D$2&amp;":"&amp;dbP!$D$2),"&gt;="&amp;AX$6,INDIRECT($F$1&amp;dbP!$D$2&amp;":"&amp;dbP!$D$2),"&lt;="&amp;A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X$6,INDIRECT($F$1&amp;dbP!$D$2&amp;":"&amp;dbP!$D$2),"&lt;="&amp;AX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X$6,INDIRECT($F$2&amp;SbstP!$D$2&amp;":"&amp;SbstP!$D$2),"&lt;="&amp;A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X$6,INDIRECT($F$2&amp;SbstP!$D$2&amp;":"&amp;SbstP!$D$2),"&lt;="&amp;AX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Y537" s="1">
        <f ca="1">SUMIFS(INDIRECT($F$1&amp;$F537&amp;":"&amp;$F537),INDIRECT($F$1&amp;dbP!$D$2&amp;":"&amp;dbP!$D$2),"&gt;="&amp;AY$6,INDIRECT($F$1&amp;dbP!$D$2&amp;":"&amp;dbP!$D$2),"&lt;="&amp;A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Y$6,INDIRECT($F$1&amp;dbP!$D$2&amp;":"&amp;dbP!$D$2),"&lt;="&amp;AY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Y$6,INDIRECT($F$2&amp;SbstP!$D$2&amp;":"&amp;SbstP!$D$2),"&lt;="&amp;A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Y$6,INDIRECT($F$2&amp;SbstP!$D$2&amp;":"&amp;SbstP!$D$2),"&lt;="&amp;AY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AZ537" s="1">
        <f ca="1">SUMIFS(INDIRECT($F$1&amp;$F537&amp;":"&amp;$F537),INDIRECT($F$1&amp;dbP!$D$2&amp;":"&amp;dbP!$D$2),"&gt;="&amp;AZ$6,INDIRECT($F$1&amp;dbP!$D$2&amp;":"&amp;dbP!$D$2),"&lt;="&amp;A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AZ$6,INDIRECT($F$1&amp;dbP!$D$2&amp;":"&amp;dbP!$D$2),"&lt;="&amp;AZ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AZ$6,INDIRECT($F$2&amp;SbstP!$D$2&amp;":"&amp;SbstP!$D$2),"&lt;="&amp;A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AZ$6,INDIRECT($F$2&amp;SbstP!$D$2&amp;":"&amp;SbstP!$D$2),"&lt;="&amp;AZ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A537" s="1">
        <f ca="1">SUMIFS(INDIRECT($F$1&amp;$F537&amp;":"&amp;$F537),INDIRECT($F$1&amp;dbP!$D$2&amp;":"&amp;dbP!$D$2),"&gt;="&amp;BA$6,INDIRECT($F$1&amp;dbP!$D$2&amp;":"&amp;dbP!$D$2),"&lt;="&amp;B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BA$6,INDIRECT($F$1&amp;dbP!$D$2&amp;":"&amp;dbP!$D$2),"&lt;="&amp;BA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A$6,INDIRECT($F$2&amp;SbstP!$D$2&amp;":"&amp;SbstP!$D$2),"&lt;="&amp;B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BA$6,INDIRECT($F$2&amp;SbstP!$D$2&amp;":"&amp;SbstP!$D$2),"&lt;="&amp;BA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B537" s="1">
        <f ca="1">SUMIFS(INDIRECT($F$1&amp;$F537&amp;":"&amp;$F537),INDIRECT($F$1&amp;dbP!$D$2&amp;":"&amp;dbP!$D$2),"&gt;="&amp;BB$6,INDIRECT($F$1&amp;dbP!$D$2&amp;":"&amp;dbP!$D$2),"&lt;="&amp;B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BB$6,INDIRECT($F$1&amp;dbP!$D$2&amp;":"&amp;dbP!$D$2),"&lt;="&amp;BB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B$6,INDIRECT($F$2&amp;SbstP!$D$2&amp;":"&amp;SbstP!$D$2),"&lt;="&amp;B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BB$6,INDIRECT($F$2&amp;SbstP!$D$2&amp;":"&amp;SbstP!$D$2),"&lt;="&amp;BB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C537" s="1">
        <f ca="1">SUMIFS(INDIRECT($F$1&amp;$F537&amp;":"&amp;$F537),INDIRECT($F$1&amp;dbP!$D$2&amp;":"&amp;dbP!$D$2),"&gt;="&amp;BC$6,INDIRECT($F$1&amp;dbP!$D$2&amp;":"&amp;dbP!$D$2),"&lt;="&amp;B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BC$6,INDIRECT($F$1&amp;dbP!$D$2&amp;":"&amp;dbP!$D$2),"&lt;="&amp;BC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C$6,INDIRECT($F$2&amp;SbstP!$D$2&amp;":"&amp;SbstP!$D$2),"&lt;="&amp;B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BC$6,INDIRECT($F$2&amp;SbstP!$D$2&amp;":"&amp;SbstP!$D$2),"&lt;="&amp;BC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D537" s="1">
        <f ca="1">SUMIFS(INDIRECT($F$1&amp;$F537&amp;":"&amp;$F537),INDIRECT($F$1&amp;dbP!$D$2&amp;":"&amp;dbP!$D$2),"&gt;="&amp;BD$6,INDIRECT($F$1&amp;dbP!$D$2&amp;":"&amp;dbP!$D$2),"&lt;="&amp;B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BD$6,INDIRECT($F$1&amp;dbP!$D$2&amp;":"&amp;dbP!$D$2),"&lt;="&amp;BD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D$6,INDIRECT($F$2&amp;SbstP!$D$2&amp;":"&amp;SbstP!$D$2),"&lt;="&amp;B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BD$6,INDIRECT($F$2&amp;SbstP!$D$2&amp;":"&amp;SbstP!$D$2),"&lt;="&amp;BD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  <c r="BE537" s="1">
        <f ca="1">SUMIFS(INDIRECT($F$1&amp;$F537&amp;":"&amp;$F537),INDIRECT($F$1&amp;dbP!$D$2&amp;":"&amp;dbP!$D$2),"&gt;="&amp;BE$6,INDIRECT($F$1&amp;dbP!$D$2&amp;":"&amp;dbP!$D$2),"&lt;="&amp;B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"&amp;$I537=$J537),"*",RIGHT($J537,LEN($J537)-4)),INDIRECT($F$1&amp;dbP!$AC$2&amp;":"&amp;dbP!$AC$2),RepP!$J$3)-
SUMIFS(INDIRECT($F$1&amp;$G537&amp;":"&amp;$G537),INDIRECT($F$1&amp;dbP!$D$2&amp;":"&amp;dbP!$D$2),"&gt;="&amp;BE$6,INDIRECT($F$1&amp;dbP!$D$2&amp;":"&amp;dbP!$D$2),"&lt;="&amp;BE$7,INDIRECT($F$1&amp;dbP!$O$2&amp;":"&amp;dbP!$O$2),$H537,INDIRECT($F$1&amp;dbP!$P$2&amp;":"&amp;dbP!$P$2),IF($I537=$J537,"*",$I537),INDIRECT($F$1&amp;dbP!$Q$2&amp;":"&amp;dbP!$Q$2),IF(OR($I537=$J537,"  "&amp;$I537=$J537),"*",RIGHT($J537,LEN($J537)-4)),INDIRECT($F$1&amp;dbP!$AC$2&amp;":"&amp;dbP!$AC$2),RepP!$J$3)+
SUMIFS(INDIRECT($F$2&amp;$F537&amp;":"&amp;$F537),INDIRECT($F$2&amp;SbstP!$D$2&amp;":"&amp;SbstP!$D$2),"&gt;="&amp;BE$6,INDIRECT($F$2&amp;SbstP!$D$2&amp;":"&amp;SbstP!$D$2),"&lt;="&amp;B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"&amp;$I537=$J537),"*",RIGHT($J537,LEN($J537)-4)),INDIRECT($F$2&amp;SbstP!$AC$2&amp;":"&amp;SbstP!$AC$2),RepP!$J$3)-
SUMIFS(INDIRECT($F$2&amp;$G537&amp;":"&amp;$G537),INDIRECT($F$2&amp;SbstP!$D$2&amp;":"&amp;SbstP!$D$2),"&gt;="&amp;BE$6,INDIRECT($F$2&amp;SbstP!$D$2&amp;":"&amp;SbstP!$D$2),"&lt;="&amp;BE$7,INDIRECT($F$2&amp;SbstP!$O$2&amp;":"&amp;SbstP!$O$2),$H537,INDIRECT($F$2&amp;SbstP!$P$2&amp;":"&amp;SbstP!$P$2),IF($I537=$J537,"*",$I537),INDIRECT($F$2&amp;SbstP!$Q$2&amp;":"&amp;SbstP!$Q$2),IF(OR($I537=$J537,"  "&amp;$I537=$J537),"*",RIGHT($J537,LEN($J537)-4)),INDIRECT($F$2&amp;SbstP!$AC$2&amp;":"&amp;SbstP!$AC$2),RepP!$J$3)</f>
        <v>0</v>
      </c>
    </row>
    <row r="538" spans="2:57" x14ac:dyDescent="0.3">
      <c r="B538" s="1">
        <f>MAX(B$505:B537)+1</f>
        <v>41</v>
      </c>
      <c r="D538" s="1">
        <f ca="1">INDIRECT($B$1&amp;Items!AB$2&amp;$B538)</f>
        <v>0</v>
      </c>
      <c r="F538" s="1" t="str">
        <f ca="1">INDIRECT($B$1&amp;Items!X$2&amp;$B538)</f>
        <v>AA</v>
      </c>
      <c r="G538" s="1" t="str">
        <f ca="1">INDIRECT($B$1&amp;Items!Y$2&amp;$B538)</f>
        <v>AB</v>
      </c>
      <c r="H538" s="13" t="str">
        <f ca="1">INDIRECT($B$1&amp;Items!U$2&amp;$B538)</f>
        <v>Себестоимость продаж</v>
      </c>
      <c r="I538" s="13" t="str">
        <f ca="1">IF(INDIRECT($B$1&amp;Items!V$2&amp;$B538)="",H538,INDIRECT($B$1&amp;Items!V$2&amp;$B538))</f>
        <v>Затраты этапа-3 бизнес-процесса</v>
      </c>
      <c r="J538" s="1" t="str">
        <f ca="1">IF(INDIRECT($B$1&amp;Items!W$2&amp;$B538)="",IF(H538&lt;&gt;I538,"  "&amp;I538,I538),"    "&amp;INDIRECT($B$1&amp;Items!W$2&amp;$B538))</f>
        <v xml:space="preserve">  Затраты этапа-3 бизнес-процесса</v>
      </c>
      <c r="S538" s="1">
        <f ca="1">SUM($U538:INDIRECT(ADDRESS(ROW(),SUMIFS($1:$1,$5:$5,MAX($5:$5)))))</f>
        <v>27842822.287694104</v>
      </c>
      <c r="V538" s="1">
        <f ca="1">SUMIFS(INDIRECT($F$1&amp;$F538&amp;":"&amp;$F538),INDIRECT($F$1&amp;dbP!$D$2&amp;":"&amp;dbP!$D$2),"&gt;="&amp;V$6,INDIRECT($F$1&amp;dbP!$D$2&amp;":"&amp;dbP!$D$2),"&lt;="&amp;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V$6,INDIRECT($F$1&amp;dbP!$D$2&amp;":"&amp;dbP!$D$2),"&lt;="&amp;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V$6,INDIRECT($F$2&amp;SbstP!$D$2&amp;":"&amp;SbstP!$D$2),"&lt;="&amp;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V$6,INDIRECT($F$2&amp;SbstP!$D$2&amp;":"&amp;SbstP!$D$2),"&lt;="&amp;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W538" s="1">
        <f ca="1">SUMIFS(INDIRECT($F$1&amp;$F538&amp;":"&amp;$F538),INDIRECT($F$1&amp;dbP!$D$2&amp;":"&amp;dbP!$D$2),"&gt;="&amp;W$6,INDIRECT($F$1&amp;dbP!$D$2&amp;":"&amp;dbP!$D$2),"&lt;="&amp;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W$6,INDIRECT($F$1&amp;dbP!$D$2&amp;":"&amp;dbP!$D$2),"&lt;="&amp;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W$6,INDIRECT($F$2&amp;SbstP!$D$2&amp;":"&amp;SbstP!$D$2),"&lt;="&amp;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W$6,INDIRECT($F$2&amp;SbstP!$D$2&amp;":"&amp;SbstP!$D$2),"&lt;="&amp;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X538" s="1">
        <f ca="1">SUMIFS(INDIRECT($F$1&amp;$F538&amp;":"&amp;$F538),INDIRECT($F$1&amp;dbP!$D$2&amp;":"&amp;dbP!$D$2),"&gt;="&amp;X$6,INDIRECT($F$1&amp;dbP!$D$2&amp;":"&amp;dbP!$D$2),"&lt;="&amp;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X$6,INDIRECT($F$1&amp;dbP!$D$2&amp;":"&amp;dbP!$D$2),"&lt;="&amp;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X$6,INDIRECT($F$2&amp;SbstP!$D$2&amp;":"&amp;SbstP!$D$2),"&lt;="&amp;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X$6,INDIRECT($F$2&amp;SbstP!$D$2&amp;":"&amp;SbstP!$D$2),"&lt;="&amp;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Y538" s="1">
        <f ca="1">SUMIFS(INDIRECT($F$1&amp;$F538&amp;":"&amp;$F538),INDIRECT($F$1&amp;dbP!$D$2&amp;":"&amp;dbP!$D$2),"&gt;="&amp;Y$6,INDIRECT($F$1&amp;dbP!$D$2&amp;":"&amp;dbP!$D$2),"&lt;="&amp;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Y$6,INDIRECT($F$1&amp;dbP!$D$2&amp;":"&amp;dbP!$D$2),"&lt;="&amp;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Y$6,INDIRECT($F$2&amp;SbstP!$D$2&amp;":"&amp;SbstP!$D$2),"&lt;="&amp;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Y$6,INDIRECT($F$2&amp;SbstP!$D$2&amp;":"&amp;SbstP!$D$2),"&lt;="&amp;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Z538" s="1">
        <f ca="1">SUMIFS(INDIRECT($F$1&amp;$F538&amp;":"&amp;$F538),INDIRECT($F$1&amp;dbP!$D$2&amp;":"&amp;dbP!$D$2),"&gt;="&amp;Z$6,INDIRECT($F$1&amp;dbP!$D$2&amp;":"&amp;dbP!$D$2),"&lt;="&amp;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Z$6,INDIRECT($F$1&amp;dbP!$D$2&amp;":"&amp;dbP!$D$2),"&lt;="&amp;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Z$6,INDIRECT($F$2&amp;SbstP!$D$2&amp;":"&amp;SbstP!$D$2),"&lt;="&amp;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Z$6,INDIRECT($F$2&amp;SbstP!$D$2&amp;":"&amp;SbstP!$D$2),"&lt;="&amp;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4233946.8444745</v>
      </c>
      <c r="AA538" s="1">
        <f ca="1">SUMIFS(INDIRECT($F$1&amp;$F538&amp;":"&amp;$F538),INDIRECT($F$1&amp;dbP!$D$2&amp;":"&amp;dbP!$D$2),"&gt;="&amp;AA$6,INDIRECT($F$1&amp;dbP!$D$2&amp;":"&amp;dbP!$D$2),"&lt;="&amp;A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A$6,INDIRECT($F$1&amp;dbP!$D$2&amp;":"&amp;dbP!$D$2),"&lt;="&amp;A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A$6,INDIRECT($F$2&amp;SbstP!$D$2&amp;":"&amp;SbstP!$D$2),"&lt;="&amp;A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A$6,INDIRECT($F$2&amp;SbstP!$D$2&amp;":"&amp;SbstP!$D$2),"&lt;="&amp;A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8467893.6889490001</v>
      </c>
      <c r="AB538" s="1">
        <f ca="1">SUMIFS(INDIRECT($F$1&amp;$F538&amp;":"&amp;$F538),INDIRECT($F$1&amp;dbP!$D$2&amp;":"&amp;dbP!$D$2),"&gt;="&amp;AB$6,INDIRECT($F$1&amp;dbP!$D$2&amp;":"&amp;dbP!$D$2),"&lt;="&amp;A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B$6,INDIRECT($F$1&amp;dbP!$D$2&amp;":"&amp;dbP!$D$2),"&lt;="&amp;A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B$6,INDIRECT($F$2&amp;SbstP!$D$2&amp;":"&amp;SbstP!$D$2),"&lt;="&amp;A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B$6,INDIRECT($F$2&amp;SbstP!$D$2&amp;":"&amp;SbstP!$D$2),"&lt;="&amp;A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1811055.4024576643</v>
      </c>
      <c r="AC538" s="1">
        <f ca="1">SUMIFS(INDIRECT($F$1&amp;$F538&amp;":"&amp;$F538),INDIRECT($F$1&amp;dbP!$D$2&amp;":"&amp;dbP!$D$2),"&gt;="&amp;AC$6,INDIRECT($F$1&amp;dbP!$D$2&amp;":"&amp;dbP!$D$2),"&lt;="&amp;A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C$6,INDIRECT($F$1&amp;dbP!$D$2&amp;":"&amp;dbP!$D$2),"&lt;="&amp;A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C$6,INDIRECT($F$2&amp;SbstP!$D$2&amp;":"&amp;SbstP!$D$2),"&lt;="&amp;A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C$6,INDIRECT($F$2&amp;SbstP!$D$2&amp;":"&amp;SbstP!$D$2),"&lt;="&amp;A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2559115.7919197208</v>
      </c>
      <c r="AD538" s="1">
        <f ca="1">SUMIFS(INDIRECT($F$1&amp;$F538&amp;":"&amp;$F538),INDIRECT($F$1&amp;dbP!$D$2&amp;":"&amp;dbP!$D$2),"&gt;="&amp;AD$6,INDIRECT($F$1&amp;dbP!$D$2&amp;":"&amp;dbP!$D$2),"&lt;="&amp;A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D$6,INDIRECT($F$1&amp;dbP!$D$2&amp;":"&amp;dbP!$D$2),"&lt;="&amp;A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D$6,INDIRECT($F$2&amp;SbstP!$D$2&amp;":"&amp;SbstP!$D$2),"&lt;="&amp;A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D$6,INDIRECT($F$2&amp;SbstP!$D$2&amp;":"&amp;SbstP!$D$2),"&lt;="&amp;A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1150488.4254863681</v>
      </c>
      <c r="AE538" s="1">
        <f ca="1">SUMIFS(INDIRECT($F$1&amp;$F538&amp;":"&amp;$F538),INDIRECT($F$1&amp;dbP!$D$2&amp;":"&amp;dbP!$D$2),"&gt;="&amp;AE$6,INDIRECT($F$1&amp;dbP!$D$2&amp;":"&amp;dbP!$D$2),"&lt;="&amp;A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E$6,INDIRECT($F$1&amp;dbP!$D$2&amp;":"&amp;dbP!$D$2),"&lt;="&amp;A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E$6,INDIRECT($F$2&amp;SbstP!$D$2&amp;":"&amp;SbstP!$D$2),"&lt;="&amp;A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E$6,INDIRECT($F$2&amp;SbstP!$D$2&amp;":"&amp;SbstP!$D$2),"&lt;="&amp;A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776166.60105328495</v>
      </c>
      <c r="AF538" s="1">
        <f ca="1">SUMIFS(INDIRECT($F$1&amp;$F538&amp;":"&amp;$F538),INDIRECT($F$1&amp;dbP!$D$2&amp;":"&amp;dbP!$D$2),"&gt;="&amp;AF$6,INDIRECT($F$1&amp;dbP!$D$2&amp;":"&amp;dbP!$D$2),"&lt;="&amp;AF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F$6,INDIRECT($F$1&amp;dbP!$D$2&amp;":"&amp;dbP!$D$2),"&lt;="&amp;AF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F$6,INDIRECT($F$2&amp;SbstP!$D$2&amp;":"&amp;SbstP!$D$2),"&lt;="&amp;AF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F$6,INDIRECT($F$2&amp;SbstP!$D$2&amp;":"&amp;SbstP!$D$2),"&lt;="&amp;AF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1706077.1946131466</v>
      </c>
      <c r="AG538" s="1">
        <f ca="1">SUMIFS(INDIRECT($F$1&amp;$F538&amp;":"&amp;$F538),INDIRECT($F$1&amp;dbP!$D$2&amp;":"&amp;dbP!$D$2),"&gt;="&amp;AG$6,INDIRECT($F$1&amp;dbP!$D$2&amp;":"&amp;dbP!$D$2),"&lt;="&amp;AG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G$6,INDIRECT($F$1&amp;dbP!$D$2&amp;":"&amp;dbP!$D$2),"&lt;="&amp;AG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G$6,INDIRECT($F$2&amp;SbstP!$D$2&amp;":"&amp;SbstP!$D$2),"&lt;="&amp;AG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G$6,INDIRECT($F$2&amp;SbstP!$D$2&amp;":"&amp;SbstP!$D$2),"&lt;="&amp;AG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1811055.4024576643</v>
      </c>
      <c r="AH538" s="1">
        <f ca="1">SUMIFS(INDIRECT($F$1&amp;$F538&amp;":"&amp;$F538),INDIRECT($F$1&amp;dbP!$D$2&amp;":"&amp;dbP!$D$2),"&gt;="&amp;AH$6,INDIRECT($F$1&amp;dbP!$D$2&amp;":"&amp;dbP!$D$2),"&lt;="&amp;AH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H$6,INDIRECT($F$1&amp;dbP!$D$2&amp;":"&amp;dbP!$D$2),"&lt;="&amp;AH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H$6,INDIRECT($F$2&amp;SbstP!$D$2&amp;":"&amp;SbstP!$D$2),"&lt;="&amp;AH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H$6,INDIRECT($F$2&amp;SbstP!$D$2&amp;":"&amp;SbstP!$D$2),"&lt;="&amp;AH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517444.40070219</v>
      </c>
      <c r="AI538" s="1">
        <f ca="1">SUMIFS(INDIRECT($F$1&amp;$F538&amp;":"&amp;$F538),INDIRECT($F$1&amp;dbP!$D$2&amp;":"&amp;dbP!$D$2),"&gt;="&amp;AI$6,INDIRECT($F$1&amp;dbP!$D$2&amp;":"&amp;dbP!$D$2),"&lt;="&amp;AI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I$6,INDIRECT($F$1&amp;dbP!$D$2&amp;":"&amp;dbP!$D$2),"&lt;="&amp;AI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I$6,INDIRECT($F$2&amp;SbstP!$D$2&amp;":"&amp;SbstP!$D$2),"&lt;="&amp;AI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I$6,INDIRECT($F$2&amp;SbstP!$D$2&amp;":"&amp;SbstP!$D$2),"&lt;="&amp;AI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3198894.7398996502</v>
      </c>
      <c r="AJ538" s="1">
        <f ca="1">SUMIFS(INDIRECT($F$1&amp;$F538&amp;":"&amp;$F538),INDIRECT($F$1&amp;dbP!$D$2&amp;":"&amp;dbP!$D$2),"&gt;="&amp;AJ$6,INDIRECT($F$1&amp;dbP!$D$2&amp;":"&amp;dbP!$D$2),"&lt;="&amp;AJ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J$6,INDIRECT($F$1&amp;dbP!$D$2&amp;":"&amp;dbP!$D$2),"&lt;="&amp;AJ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J$6,INDIRECT($F$2&amp;SbstP!$D$2&amp;":"&amp;SbstP!$D$2),"&lt;="&amp;AJ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J$6,INDIRECT($F$2&amp;SbstP!$D$2&amp;":"&amp;SbstP!$D$2),"&lt;="&amp;AJ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1610683.795680915</v>
      </c>
      <c r="AK538" s="1">
        <f ca="1">SUMIFS(INDIRECT($F$1&amp;$F538&amp;":"&amp;$F538),INDIRECT($F$1&amp;dbP!$D$2&amp;":"&amp;dbP!$D$2),"&gt;="&amp;AK$6,INDIRECT($F$1&amp;dbP!$D$2&amp;":"&amp;dbP!$D$2),"&lt;="&amp;AK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K$6,INDIRECT($F$1&amp;dbP!$D$2&amp;":"&amp;dbP!$D$2),"&lt;="&amp;AK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K$6,INDIRECT($F$2&amp;SbstP!$D$2&amp;":"&amp;SbstP!$D$2),"&lt;="&amp;AK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K$6,INDIRECT($F$2&amp;SbstP!$D$2&amp;":"&amp;SbstP!$D$2),"&lt;="&amp;AK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L538" s="1">
        <f ca="1">SUMIFS(INDIRECT($F$1&amp;$F538&amp;":"&amp;$F538),INDIRECT($F$1&amp;dbP!$D$2&amp;":"&amp;dbP!$D$2),"&gt;="&amp;AL$6,INDIRECT($F$1&amp;dbP!$D$2&amp;":"&amp;dbP!$D$2),"&lt;="&amp;AL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L$6,INDIRECT($F$1&amp;dbP!$D$2&amp;":"&amp;dbP!$D$2),"&lt;="&amp;AL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L$6,INDIRECT($F$2&amp;SbstP!$D$2&amp;":"&amp;SbstP!$D$2),"&lt;="&amp;AL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L$6,INDIRECT($F$2&amp;SbstP!$D$2&amp;":"&amp;SbstP!$D$2),"&lt;="&amp;AL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M538" s="1">
        <f ca="1">SUMIFS(INDIRECT($F$1&amp;$F538&amp;":"&amp;$F538),INDIRECT($F$1&amp;dbP!$D$2&amp;":"&amp;dbP!$D$2),"&gt;="&amp;AM$6,INDIRECT($F$1&amp;dbP!$D$2&amp;":"&amp;dbP!$D$2),"&lt;="&amp;AM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M$6,INDIRECT($F$1&amp;dbP!$D$2&amp;":"&amp;dbP!$D$2),"&lt;="&amp;AM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M$6,INDIRECT($F$2&amp;SbstP!$D$2&amp;":"&amp;SbstP!$D$2),"&lt;="&amp;AM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M$6,INDIRECT($F$2&amp;SbstP!$D$2&amp;":"&amp;SbstP!$D$2),"&lt;="&amp;AM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N538" s="1">
        <f ca="1">SUMIFS(INDIRECT($F$1&amp;$F538&amp;":"&amp;$F538),INDIRECT($F$1&amp;dbP!$D$2&amp;":"&amp;dbP!$D$2),"&gt;="&amp;AN$6,INDIRECT($F$1&amp;dbP!$D$2&amp;":"&amp;dbP!$D$2),"&lt;="&amp;AN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N$6,INDIRECT($F$1&amp;dbP!$D$2&amp;":"&amp;dbP!$D$2),"&lt;="&amp;AN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N$6,INDIRECT($F$2&amp;SbstP!$D$2&amp;":"&amp;SbstP!$D$2),"&lt;="&amp;AN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N$6,INDIRECT($F$2&amp;SbstP!$D$2&amp;":"&amp;SbstP!$D$2),"&lt;="&amp;AN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O538" s="1">
        <f ca="1">SUMIFS(INDIRECT($F$1&amp;$F538&amp;":"&amp;$F538),INDIRECT($F$1&amp;dbP!$D$2&amp;":"&amp;dbP!$D$2),"&gt;="&amp;AO$6,INDIRECT($F$1&amp;dbP!$D$2&amp;":"&amp;dbP!$D$2),"&lt;="&amp;AO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O$6,INDIRECT($F$1&amp;dbP!$D$2&amp;":"&amp;dbP!$D$2),"&lt;="&amp;AO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O$6,INDIRECT($F$2&amp;SbstP!$D$2&amp;":"&amp;SbstP!$D$2),"&lt;="&amp;AO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O$6,INDIRECT($F$2&amp;SbstP!$D$2&amp;":"&amp;SbstP!$D$2),"&lt;="&amp;AO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P538" s="1">
        <f ca="1">SUMIFS(INDIRECT($F$1&amp;$F538&amp;":"&amp;$F538),INDIRECT($F$1&amp;dbP!$D$2&amp;":"&amp;dbP!$D$2),"&gt;="&amp;AP$6,INDIRECT($F$1&amp;dbP!$D$2&amp;":"&amp;dbP!$D$2),"&lt;="&amp;AP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P$6,INDIRECT($F$1&amp;dbP!$D$2&amp;":"&amp;dbP!$D$2),"&lt;="&amp;AP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P$6,INDIRECT($F$2&amp;SbstP!$D$2&amp;":"&amp;SbstP!$D$2),"&lt;="&amp;AP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P$6,INDIRECT($F$2&amp;SbstP!$D$2&amp;":"&amp;SbstP!$D$2),"&lt;="&amp;AP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Q538" s="1">
        <f ca="1">SUMIFS(INDIRECT($F$1&amp;$F538&amp;":"&amp;$F538),INDIRECT($F$1&amp;dbP!$D$2&amp;":"&amp;dbP!$D$2),"&gt;="&amp;AQ$6,INDIRECT($F$1&amp;dbP!$D$2&amp;":"&amp;dbP!$D$2),"&lt;="&amp;AQ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Q$6,INDIRECT($F$1&amp;dbP!$D$2&amp;":"&amp;dbP!$D$2),"&lt;="&amp;AQ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Q$6,INDIRECT($F$2&amp;SbstP!$D$2&amp;":"&amp;SbstP!$D$2),"&lt;="&amp;AQ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Q$6,INDIRECT($F$2&amp;SbstP!$D$2&amp;":"&amp;SbstP!$D$2),"&lt;="&amp;AQ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R538" s="1">
        <f ca="1">SUMIFS(INDIRECT($F$1&amp;$F538&amp;":"&amp;$F538),INDIRECT($F$1&amp;dbP!$D$2&amp;":"&amp;dbP!$D$2),"&gt;="&amp;AR$6,INDIRECT($F$1&amp;dbP!$D$2&amp;":"&amp;dbP!$D$2),"&lt;="&amp;AR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R$6,INDIRECT($F$1&amp;dbP!$D$2&amp;":"&amp;dbP!$D$2),"&lt;="&amp;AR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R$6,INDIRECT($F$2&amp;SbstP!$D$2&amp;":"&amp;SbstP!$D$2),"&lt;="&amp;AR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R$6,INDIRECT($F$2&amp;SbstP!$D$2&amp;":"&amp;SbstP!$D$2),"&lt;="&amp;AR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S538" s="1">
        <f ca="1">SUMIFS(INDIRECT($F$1&amp;$F538&amp;":"&amp;$F538),INDIRECT($F$1&amp;dbP!$D$2&amp;":"&amp;dbP!$D$2),"&gt;="&amp;AS$6,INDIRECT($F$1&amp;dbP!$D$2&amp;":"&amp;dbP!$D$2),"&lt;="&amp;AS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S$6,INDIRECT($F$1&amp;dbP!$D$2&amp;":"&amp;dbP!$D$2),"&lt;="&amp;AS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S$6,INDIRECT($F$2&amp;SbstP!$D$2&amp;":"&amp;SbstP!$D$2),"&lt;="&amp;AS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S$6,INDIRECT($F$2&amp;SbstP!$D$2&amp;":"&amp;SbstP!$D$2),"&lt;="&amp;AS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T538" s="1">
        <f ca="1">SUMIFS(INDIRECT($F$1&amp;$F538&amp;":"&amp;$F538),INDIRECT($F$1&amp;dbP!$D$2&amp;":"&amp;dbP!$D$2),"&gt;="&amp;AT$6,INDIRECT($F$1&amp;dbP!$D$2&amp;":"&amp;dbP!$D$2),"&lt;="&amp;AT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T$6,INDIRECT($F$1&amp;dbP!$D$2&amp;":"&amp;dbP!$D$2),"&lt;="&amp;AT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T$6,INDIRECT($F$2&amp;SbstP!$D$2&amp;":"&amp;SbstP!$D$2),"&lt;="&amp;AT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T$6,INDIRECT($F$2&amp;SbstP!$D$2&amp;":"&amp;SbstP!$D$2),"&lt;="&amp;AT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U538" s="1">
        <f ca="1">SUMIFS(INDIRECT($F$1&amp;$F538&amp;":"&amp;$F538),INDIRECT($F$1&amp;dbP!$D$2&amp;":"&amp;dbP!$D$2),"&gt;="&amp;AU$6,INDIRECT($F$1&amp;dbP!$D$2&amp;":"&amp;dbP!$D$2),"&lt;="&amp;AU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U$6,INDIRECT($F$1&amp;dbP!$D$2&amp;":"&amp;dbP!$D$2),"&lt;="&amp;AU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U$6,INDIRECT($F$2&amp;SbstP!$D$2&amp;":"&amp;SbstP!$D$2),"&lt;="&amp;AU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U$6,INDIRECT($F$2&amp;SbstP!$D$2&amp;":"&amp;SbstP!$D$2),"&lt;="&amp;AU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V538" s="1">
        <f ca="1">SUMIFS(INDIRECT($F$1&amp;$F538&amp;":"&amp;$F538),INDIRECT($F$1&amp;dbP!$D$2&amp;":"&amp;dbP!$D$2),"&gt;="&amp;AV$6,INDIRECT($F$1&amp;dbP!$D$2&amp;":"&amp;dbP!$D$2),"&lt;="&amp;A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V$6,INDIRECT($F$1&amp;dbP!$D$2&amp;":"&amp;dbP!$D$2),"&lt;="&amp;AV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V$6,INDIRECT($F$2&amp;SbstP!$D$2&amp;":"&amp;SbstP!$D$2),"&lt;="&amp;A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V$6,INDIRECT($F$2&amp;SbstP!$D$2&amp;":"&amp;SbstP!$D$2),"&lt;="&amp;AV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W538" s="1">
        <f ca="1">SUMIFS(INDIRECT($F$1&amp;$F538&amp;":"&amp;$F538),INDIRECT($F$1&amp;dbP!$D$2&amp;":"&amp;dbP!$D$2),"&gt;="&amp;AW$6,INDIRECT($F$1&amp;dbP!$D$2&amp;":"&amp;dbP!$D$2),"&lt;="&amp;A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W$6,INDIRECT($F$1&amp;dbP!$D$2&amp;":"&amp;dbP!$D$2),"&lt;="&amp;AW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W$6,INDIRECT($F$2&amp;SbstP!$D$2&amp;":"&amp;SbstP!$D$2),"&lt;="&amp;A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W$6,INDIRECT($F$2&amp;SbstP!$D$2&amp;":"&amp;SbstP!$D$2),"&lt;="&amp;AW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X538" s="1">
        <f ca="1">SUMIFS(INDIRECT($F$1&amp;$F538&amp;":"&amp;$F538),INDIRECT($F$1&amp;dbP!$D$2&amp;":"&amp;dbP!$D$2),"&gt;="&amp;AX$6,INDIRECT($F$1&amp;dbP!$D$2&amp;":"&amp;dbP!$D$2),"&lt;="&amp;A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X$6,INDIRECT($F$1&amp;dbP!$D$2&amp;":"&amp;dbP!$D$2),"&lt;="&amp;AX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X$6,INDIRECT($F$2&amp;SbstP!$D$2&amp;":"&amp;SbstP!$D$2),"&lt;="&amp;A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X$6,INDIRECT($F$2&amp;SbstP!$D$2&amp;":"&amp;SbstP!$D$2),"&lt;="&amp;AX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Y538" s="1">
        <f ca="1">SUMIFS(INDIRECT($F$1&amp;$F538&amp;":"&amp;$F538),INDIRECT($F$1&amp;dbP!$D$2&amp;":"&amp;dbP!$D$2),"&gt;="&amp;AY$6,INDIRECT($F$1&amp;dbP!$D$2&amp;":"&amp;dbP!$D$2),"&lt;="&amp;A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Y$6,INDIRECT($F$1&amp;dbP!$D$2&amp;":"&amp;dbP!$D$2),"&lt;="&amp;AY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Y$6,INDIRECT($F$2&amp;SbstP!$D$2&amp;":"&amp;SbstP!$D$2),"&lt;="&amp;A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Y$6,INDIRECT($F$2&amp;SbstP!$D$2&amp;":"&amp;SbstP!$D$2),"&lt;="&amp;AY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AZ538" s="1">
        <f ca="1">SUMIFS(INDIRECT($F$1&amp;$F538&amp;":"&amp;$F538),INDIRECT($F$1&amp;dbP!$D$2&amp;":"&amp;dbP!$D$2),"&gt;="&amp;AZ$6,INDIRECT($F$1&amp;dbP!$D$2&amp;":"&amp;dbP!$D$2),"&lt;="&amp;A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AZ$6,INDIRECT($F$1&amp;dbP!$D$2&amp;":"&amp;dbP!$D$2),"&lt;="&amp;AZ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AZ$6,INDIRECT($F$2&amp;SbstP!$D$2&amp;":"&amp;SbstP!$D$2),"&lt;="&amp;A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AZ$6,INDIRECT($F$2&amp;SbstP!$D$2&amp;":"&amp;SbstP!$D$2),"&lt;="&amp;AZ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A538" s="1">
        <f ca="1">SUMIFS(INDIRECT($F$1&amp;$F538&amp;":"&amp;$F538),INDIRECT($F$1&amp;dbP!$D$2&amp;":"&amp;dbP!$D$2),"&gt;="&amp;BA$6,INDIRECT($F$1&amp;dbP!$D$2&amp;":"&amp;dbP!$D$2),"&lt;="&amp;B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BA$6,INDIRECT($F$1&amp;dbP!$D$2&amp;":"&amp;dbP!$D$2),"&lt;="&amp;BA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A$6,INDIRECT($F$2&amp;SbstP!$D$2&amp;":"&amp;SbstP!$D$2),"&lt;="&amp;B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BA$6,INDIRECT($F$2&amp;SbstP!$D$2&amp;":"&amp;SbstP!$D$2),"&lt;="&amp;BA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B538" s="1">
        <f ca="1">SUMIFS(INDIRECT($F$1&amp;$F538&amp;":"&amp;$F538),INDIRECT($F$1&amp;dbP!$D$2&amp;":"&amp;dbP!$D$2),"&gt;="&amp;BB$6,INDIRECT($F$1&amp;dbP!$D$2&amp;":"&amp;dbP!$D$2),"&lt;="&amp;B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BB$6,INDIRECT($F$1&amp;dbP!$D$2&amp;":"&amp;dbP!$D$2),"&lt;="&amp;BB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B$6,INDIRECT($F$2&amp;SbstP!$D$2&amp;":"&amp;SbstP!$D$2),"&lt;="&amp;B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BB$6,INDIRECT($F$2&amp;SbstP!$D$2&amp;":"&amp;SbstP!$D$2),"&lt;="&amp;BB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C538" s="1">
        <f ca="1">SUMIFS(INDIRECT($F$1&amp;$F538&amp;":"&amp;$F538),INDIRECT($F$1&amp;dbP!$D$2&amp;":"&amp;dbP!$D$2),"&gt;="&amp;BC$6,INDIRECT($F$1&amp;dbP!$D$2&amp;":"&amp;dbP!$D$2),"&lt;="&amp;B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BC$6,INDIRECT($F$1&amp;dbP!$D$2&amp;":"&amp;dbP!$D$2),"&lt;="&amp;BC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C$6,INDIRECT($F$2&amp;SbstP!$D$2&amp;":"&amp;SbstP!$D$2),"&lt;="&amp;B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BC$6,INDIRECT($F$2&amp;SbstP!$D$2&amp;":"&amp;SbstP!$D$2),"&lt;="&amp;BC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D538" s="1">
        <f ca="1">SUMIFS(INDIRECT($F$1&amp;$F538&amp;":"&amp;$F538),INDIRECT($F$1&amp;dbP!$D$2&amp;":"&amp;dbP!$D$2),"&gt;="&amp;BD$6,INDIRECT($F$1&amp;dbP!$D$2&amp;":"&amp;dbP!$D$2),"&lt;="&amp;B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BD$6,INDIRECT($F$1&amp;dbP!$D$2&amp;":"&amp;dbP!$D$2),"&lt;="&amp;BD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D$6,INDIRECT($F$2&amp;SbstP!$D$2&amp;":"&amp;SbstP!$D$2),"&lt;="&amp;B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BD$6,INDIRECT($F$2&amp;SbstP!$D$2&amp;":"&amp;SbstP!$D$2),"&lt;="&amp;BD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  <c r="BE538" s="1">
        <f ca="1">SUMIFS(INDIRECT($F$1&amp;$F538&amp;":"&amp;$F538),INDIRECT($F$1&amp;dbP!$D$2&amp;":"&amp;dbP!$D$2),"&gt;="&amp;BE$6,INDIRECT($F$1&amp;dbP!$D$2&amp;":"&amp;dbP!$D$2),"&lt;="&amp;B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"&amp;$I538=$J538),"*",RIGHT($J538,LEN($J538)-4)),INDIRECT($F$1&amp;dbP!$AC$2&amp;":"&amp;dbP!$AC$2),RepP!$J$3)-
SUMIFS(INDIRECT($F$1&amp;$G538&amp;":"&amp;$G538),INDIRECT($F$1&amp;dbP!$D$2&amp;":"&amp;dbP!$D$2),"&gt;="&amp;BE$6,INDIRECT($F$1&amp;dbP!$D$2&amp;":"&amp;dbP!$D$2),"&lt;="&amp;BE$7,INDIRECT($F$1&amp;dbP!$O$2&amp;":"&amp;dbP!$O$2),$H538,INDIRECT($F$1&amp;dbP!$P$2&amp;":"&amp;dbP!$P$2),IF($I538=$J538,"*",$I538),INDIRECT($F$1&amp;dbP!$Q$2&amp;":"&amp;dbP!$Q$2),IF(OR($I538=$J538,"  "&amp;$I538=$J538),"*",RIGHT($J538,LEN($J538)-4)),INDIRECT($F$1&amp;dbP!$AC$2&amp;":"&amp;dbP!$AC$2),RepP!$J$3)+
SUMIFS(INDIRECT($F$2&amp;$F538&amp;":"&amp;$F538),INDIRECT($F$2&amp;SbstP!$D$2&amp;":"&amp;SbstP!$D$2),"&gt;="&amp;BE$6,INDIRECT($F$2&amp;SbstP!$D$2&amp;":"&amp;SbstP!$D$2),"&lt;="&amp;B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"&amp;$I538=$J538),"*",RIGHT($J538,LEN($J538)-4)),INDIRECT($F$2&amp;SbstP!$AC$2&amp;":"&amp;SbstP!$AC$2),RepP!$J$3)-
SUMIFS(INDIRECT($F$2&amp;$G538&amp;":"&amp;$G538),INDIRECT($F$2&amp;SbstP!$D$2&amp;":"&amp;SbstP!$D$2),"&gt;="&amp;BE$6,INDIRECT($F$2&amp;SbstP!$D$2&amp;":"&amp;SbstP!$D$2),"&lt;="&amp;BE$7,INDIRECT($F$2&amp;SbstP!$O$2&amp;":"&amp;SbstP!$O$2),$H538,INDIRECT($F$2&amp;SbstP!$P$2&amp;":"&amp;SbstP!$P$2),IF($I538=$J538,"*",$I538),INDIRECT($F$2&amp;SbstP!$Q$2&amp;":"&amp;SbstP!$Q$2),IF(OR($I538=$J538,"  "&amp;$I538=$J538),"*",RIGHT($J538,LEN($J538)-4)),INDIRECT($F$2&amp;SbstP!$AC$2&amp;":"&amp;SbstP!$AC$2),RepP!$J$3)</f>
        <v>0</v>
      </c>
    </row>
    <row r="539" spans="2:57" x14ac:dyDescent="0.3">
      <c r="B539" s="1">
        <f>MAX(B$505:B538)+1</f>
        <v>42</v>
      </c>
      <c r="D539" s="1" t="str">
        <f ca="1">INDIRECT($B$1&amp;Items!AB$2&amp;$B539)</f>
        <v>PL(-)</v>
      </c>
      <c r="F539" s="1" t="str">
        <f ca="1">INDIRECT($B$1&amp;Items!X$2&amp;$B539)</f>
        <v>AA</v>
      </c>
      <c r="G539" s="1" t="str">
        <f ca="1">INDIRECT($B$1&amp;Items!Y$2&amp;$B539)</f>
        <v>AB</v>
      </c>
      <c r="H539" s="13" t="str">
        <f ca="1">INDIRECT($B$1&amp;Items!U$2&amp;$B539)</f>
        <v>Себестоимость продаж</v>
      </c>
      <c r="I539" s="13" t="str">
        <f ca="1">IF(INDIRECT($B$1&amp;Items!V$2&amp;$B539)="",H539,INDIRECT($B$1&amp;Items!V$2&amp;$B539))</f>
        <v>Затраты этапа-3 бизнес-процесса</v>
      </c>
      <c r="J539" s="1" t="str">
        <f ca="1">IF(INDIRECT($B$1&amp;Items!W$2&amp;$B539)="",IF(H539&lt;&gt;I539,"  "&amp;I539,I539),"    "&amp;INDIRECT($B$1&amp;Items!W$2&amp;$B539))</f>
        <v xml:space="preserve">    Производственные затраты-11</v>
      </c>
      <c r="S539" s="1">
        <f ca="1">SUM($U539:INDIRECT(ADDRESS(ROW(),SUMIFS($1:$1,$5:$5,MAX($5:$5)))))</f>
        <v>1481975.2996361519</v>
      </c>
      <c r="V539" s="1">
        <f ca="1">SUMIFS(INDIRECT($F$1&amp;$F539&amp;":"&amp;$F539),INDIRECT($F$1&amp;dbP!$D$2&amp;":"&amp;dbP!$D$2),"&gt;="&amp;V$6,INDIRECT($F$1&amp;dbP!$D$2&amp;":"&amp;dbP!$D$2),"&lt;="&amp;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V$6,INDIRECT($F$1&amp;dbP!$D$2&amp;":"&amp;dbP!$D$2),"&lt;="&amp;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V$6,INDIRECT($F$2&amp;SbstP!$D$2&amp;":"&amp;SbstP!$D$2),"&lt;="&amp;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V$6,INDIRECT($F$2&amp;SbstP!$D$2&amp;":"&amp;SbstP!$D$2),"&lt;="&amp;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W539" s="1">
        <f ca="1">SUMIFS(INDIRECT($F$1&amp;$F539&amp;":"&amp;$F539),INDIRECT($F$1&amp;dbP!$D$2&amp;":"&amp;dbP!$D$2),"&gt;="&amp;W$6,INDIRECT($F$1&amp;dbP!$D$2&amp;":"&amp;dbP!$D$2),"&lt;="&amp;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W$6,INDIRECT($F$1&amp;dbP!$D$2&amp;":"&amp;dbP!$D$2),"&lt;="&amp;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W$6,INDIRECT($F$2&amp;SbstP!$D$2&amp;":"&amp;SbstP!$D$2),"&lt;="&amp;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W$6,INDIRECT($F$2&amp;SbstP!$D$2&amp;":"&amp;SbstP!$D$2),"&lt;="&amp;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X539" s="1">
        <f ca="1">SUMIFS(INDIRECT($F$1&amp;$F539&amp;":"&amp;$F539),INDIRECT($F$1&amp;dbP!$D$2&amp;":"&amp;dbP!$D$2),"&gt;="&amp;X$6,INDIRECT($F$1&amp;dbP!$D$2&amp;":"&amp;dbP!$D$2),"&lt;="&amp;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X$6,INDIRECT($F$1&amp;dbP!$D$2&amp;":"&amp;dbP!$D$2),"&lt;="&amp;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X$6,INDIRECT($F$2&amp;SbstP!$D$2&amp;":"&amp;SbstP!$D$2),"&lt;="&amp;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X$6,INDIRECT($F$2&amp;SbstP!$D$2&amp;":"&amp;SbstP!$D$2),"&lt;="&amp;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Y539" s="1">
        <f ca="1">SUMIFS(INDIRECT($F$1&amp;$F539&amp;":"&amp;$F539),INDIRECT($F$1&amp;dbP!$D$2&amp;":"&amp;dbP!$D$2),"&gt;="&amp;Y$6,INDIRECT($F$1&amp;dbP!$D$2&amp;":"&amp;dbP!$D$2),"&lt;="&amp;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Y$6,INDIRECT($F$1&amp;dbP!$D$2&amp;":"&amp;dbP!$D$2),"&lt;="&amp;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Y$6,INDIRECT($F$2&amp;SbstP!$D$2&amp;":"&amp;SbstP!$D$2),"&lt;="&amp;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Y$6,INDIRECT($F$2&amp;SbstP!$D$2&amp;":"&amp;SbstP!$D$2),"&lt;="&amp;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Z539" s="1">
        <f ca="1">SUMIFS(INDIRECT($F$1&amp;$F539&amp;":"&amp;$F539),INDIRECT($F$1&amp;dbP!$D$2&amp;":"&amp;dbP!$D$2),"&gt;="&amp;Z$6,INDIRECT($F$1&amp;dbP!$D$2&amp;":"&amp;dbP!$D$2),"&lt;="&amp;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Z$6,INDIRECT($F$1&amp;dbP!$D$2&amp;":"&amp;dbP!$D$2),"&lt;="&amp;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Z$6,INDIRECT($F$2&amp;SbstP!$D$2&amp;":"&amp;SbstP!$D$2),"&lt;="&amp;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Z$6,INDIRECT($F$2&amp;SbstP!$D$2&amp;":"&amp;SbstP!$D$2),"&lt;="&amp;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273497.58748650004</v>
      </c>
      <c r="AA539" s="1">
        <f ca="1">SUMIFS(INDIRECT($F$1&amp;$F539&amp;":"&amp;$F539),INDIRECT($F$1&amp;dbP!$D$2&amp;":"&amp;dbP!$D$2),"&gt;="&amp;AA$6,INDIRECT($F$1&amp;dbP!$D$2&amp;":"&amp;dbP!$D$2),"&lt;="&amp;A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A$6,INDIRECT($F$1&amp;dbP!$D$2&amp;":"&amp;dbP!$D$2),"&lt;="&amp;A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A$6,INDIRECT($F$2&amp;SbstP!$D$2&amp;":"&amp;SbstP!$D$2),"&lt;="&amp;A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A$6,INDIRECT($F$2&amp;SbstP!$D$2&amp;":"&amp;SbstP!$D$2),"&lt;="&amp;A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546995.17497300007</v>
      </c>
      <c r="AB539" s="1">
        <f ca="1">SUMIFS(INDIRECT($F$1&amp;$F539&amp;":"&amp;$F539),INDIRECT($F$1&amp;dbP!$D$2&amp;":"&amp;dbP!$D$2),"&gt;="&amp;AB$6,INDIRECT($F$1&amp;dbP!$D$2&amp;":"&amp;dbP!$D$2),"&lt;="&amp;A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B$6,INDIRECT($F$1&amp;dbP!$D$2&amp;":"&amp;dbP!$D$2),"&lt;="&amp;A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B$6,INDIRECT($F$2&amp;SbstP!$D$2&amp;":"&amp;SbstP!$D$2),"&lt;="&amp;A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B$6,INDIRECT($F$2&amp;SbstP!$D$2&amp;":"&amp;SbstP!$D$2),"&lt;="&amp;A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59363.817438930251</v>
      </c>
      <c r="AC539" s="1">
        <f ca="1">SUMIFS(INDIRECT($F$1&amp;$F539&amp;":"&amp;$F539),INDIRECT($F$1&amp;dbP!$D$2&amp;":"&amp;dbP!$D$2),"&gt;="&amp;AC$6,INDIRECT($F$1&amp;dbP!$D$2&amp;":"&amp;dbP!$D$2),"&lt;="&amp;A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C$6,INDIRECT($F$1&amp;dbP!$D$2&amp;":"&amp;dbP!$D$2),"&lt;="&amp;A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C$6,INDIRECT($F$2&amp;SbstP!$D$2&amp;":"&amp;SbstP!$D$2),"&lt;="&amp;A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C$6,INDIRECT($F$2&amp;SbstP!$D$2&amp;":"&amp;SbstP!$D$2),"&lt;="&amp;A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101766.54418102327</v>
      </c>
      <c r="AD539" s="1">
        <f ca="1">SUMIFS(INDIRECT($F$1&amp;$F539&amp;":"&amp;$F539),INDIRECT($F$1&amp;dbP!$D$2&amp;":"&amp;dbP!$D$2),"&gt;="&amp;AD$6,INDIRECT($F$1&amp;dbP!$D$2&amp;":"&amp;dbP!$D$2),"&lt;="&amp;A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D$6,INDIRECT($F$1&amp;dbP!$D$2&amp;":"&amp;dbP!$D$2),"&lt;="&amp;A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D$6,INDIRECT($F$2&amp;SbstP!$D$2&amp;":"&amp;SbstP!$D$2),"&lt;="&amp;A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D$6,INDIRECT($F$2&amp;SbstP!$D$2&amp;":"&amp;SbstP!$D$2),"&lt;="&amp;A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84805.453484186059</v>
      </c>
      <c r="AE539" s="1">
        <f ca="1">SUMIFS(INDIRECT($F$1&amp;$F539&amp;":"&amp;$F539),INDIRECT($F$1&amp;dbP!$D$2&amp;":"&amp;dbP!$D$2),"&gt;="&amp;AE$6,INDIRECT($F$1&amp;dbP!$D$2&amp;":"&amp;dbP!$D$2),"&lt;="&amp;A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E$6,INDIRECT($F$1&amp;dbP!$D$2&amp;":"&amp;dbP!$D$2),"&lt;="&amp;A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E$6,INDIRECT($F$2&amp;SbstP!$D$2&amp;":"&amp;SbstP!$D$2),"&lt;="&amp;A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E$6,INDIRECT($F$2&amp;SbstP!$D$2&amp;":"&amp;SbstP!$D$2),"&lt;="&amp;A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25441.636045255818</v>
      </c>
      <c r="AF539" s="1">
        <f ca="1">SUMIFS(INDIRECT($F$1&amp;$F539&amp;":"&amp;$F539),INDIRECT($F$1&amp;dbP!$D$2&amp;":"&amp;dbP!$D$2),"&gt;="&amp;AF$6,INDIRECT($F$1&amp;dbP!$D$2&amp;":"&amp;dbP!$D$2),"&lt;="&amp;AF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F$6,INDIRECT($F$1&amp;dbP!$D$2&amp;":"&amp;dbP!$D$2),"&lt;="&amp;AF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F$6,INDIRECT($F$2&amp;SbstP!$D$2&amp;":"&amp;SbstP!$D$2),"&lt;="&amp;AF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F$6,INDIRECT($F$2&amp;SbstP!$D$2&amp;":"&amp;SbstP!$D$2),"&lt;="&amp;AF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67844.362787348844</v>
      </c>
      <c r="AG539" s="1">
        <f ca="1">SUMIFS(INDIRECT($F$1&amp;$F539&amp;":"&amp;$F539),INDIRECT($F$1&amp;dbP!$D$2&amp;":"&amp;dbP!$D$2),"&gt;="&amp;AG$6,INDIRECT($F$1&amp;dbP!$D$2&amp;":"&amp;dbP!$D$2),"&lt;="&amp;AG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G$6,INDIRECT($F$1&amp;dbP!$D$2&amp;":"&amp;dbP!$D$2),"&lt;="&amp;AG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G$6,INDIRECT($F$2&amp;SbstP!$D$2&amp;":"&amp;SbstP!$D$2),"&lt;="&amp;AG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G$6,INDIRECT($F$2&amp;SbstP!$D$2&amp;":"&amp;SbstP!$D$2),"&lt;="&amp;AG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59363.817438930251</v>
      </c>
      <c r="AH539" s="1">
        <f ca="1">SUMIFS(INDIRECT($F$1&amp;$F539&amp;":"&amp;$F539),INDIRECT($F$1&amp;dbP!$D$2&amp;":"&amp;dbP!$D$2),"&gt;="&amp;AH$6,INDIRECT($F$1&amp;dbP!$D$2&amp;":"&amp;dbP!$D$2),"&lt;="&amp;AH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H$6,INDIRECT($F$1&amp;dbP!$D$2&amp;":"&amp;dbP!$D$2),"&lt;="&amp;AH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H$6,INDIRECT($F$2&amp;SbstP!$D$2&amp;":"&amp;SbstP!$D$2),"&lt;="&amp;AH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H$6,INDIRECT($F$2&amp;SbstP!$D$2&amp;":"&amp;SbstP!$D$2),"&lt;="&amp;AH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16961.090696837211</v>
      </c>
      <c r="AI539" s="1">
        <f ca="1">SUMIFS(INDIRECT($F$1&amp;$F539&amp;":"&amp;$F539),INDIRECT($F$1&amp;dbP!$D$2&amp;":"&amp;dbP!$D$2),"&gt;="&amp;AI$6,INDIRECT($F$1&amp;dbP!$D$2&amp;":"&amp;dbP!$D$2),"&lt;="&amp;AI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I$6,INDIRECT($F$1&amp;dbP!$D$2&amp;":"&amp;dbP!$D$2),"&lt;="&amp;AI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I$6,INDIRECT($F$2&amp;SbstP!$D$2&amp;":"&amp;SbstP!$D$2),"&lt;="&amp;AI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I$6,INDIRECT($F$2&amp;SbstP!$D$2&amp;":"&amp;SbstP!$D$2),"&lt;="&amp;AI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127208.1802262791</v>
      </c>
      <c r="AJ539" s="1">
        <f ca="1">SUMIFS(INDIRECT($F$1&amp;$F539&amp;":"&amp;$F539),INDIRECT($F$1&amp;dbP!$D$2&amp;":"&amp;dbP!$D$2),"&gt;="&amp;AJ$6,INDIRECT($F$1&amp;dbP!$D$2&amp;":"&amp;dbP!$D$2),"&lt;="&amp;AJ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J$6,INDIRECT($F$1&amp;dbP!$D$2&amp;":"&amp;dbP!$D$2),"&lt;="&amp;AJ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J$6,INDIRECT($F$2&amp;SbstP!$D$2&amp;":"&amp;SbstP!$D$2),"&lt;="&amp;AJ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J$6,INDIRECT($F$2&amp;SbstP!$D$2&amp;":"&amp;SbstP!$D$2),"&lt;="&amp;AJ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118727.6348778605</v>
      </c>
      <c r="AK539" s="1">
        <f ca="1">SUMIFS(INDIRECT($F$1&amp;$F539&amp;":"&amp;$F539),INDIRECT($F$1&amp;dbP!$D$2&amp;":"&amp;dbP!$D$2),"&gt;="&amp;AK$6,INDIRECT($F$1&amp;dbP!$D$2&amp;":"&amp;dbP!$D$2),"&lt;="&amp;AK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K$6,INDIRECT($F$1&amp;dbP!$D$2&amp;":"&amp;dbP!$D$2),"&lt;="&amp;AK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K$6,INDIRECT($F$2&amp;SbstP!$D$2&amp;":"&amp;SbstP!$D$2),"&lt;="&amp;AK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K$6,INDIRECT($F$2&amp;SbstP!$D$2&amp;":"&amp;SbstP!$D$2),"&lt;="&amp;AK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L539" s="1">
        <f ca="1">SUMIFS(INDIRECT($F$1&amp;$F539&amp;":"&amp;$F539),INDIRECT($F$1&amp;dbP!$D$2&amp;":"&amp;dbP!$D$2),"&gt;="&amp;AL$6,INDIRECT($F$1&amp;dbP!$D$2&amp;":"&amp;dbP!$D$2),"&lt;="&amp;AL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L$6,INDIRECT($F$1&amp;dbP!$D$2&amp;":"&amp;dbP!$D$2),"&lt;="&amp;AL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L$6,INDIRECT($F$2&amp;SbstP!$D$2&amp;":"&amp;SbstP!$D$2),"&lt;="&amp;AL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L$6,INDIRECT($F$2&amp;SbstP!$D$2&amp;":"&amp;SbstP!$D$2),"&lt;="&amp;AL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M539" s="1">
        <f ca="1">SUMIFS(INDIRECT($F$1&amp;$F539&amp;":"&amp;$F539),INDIRECT($F$1&amp;dbP!$D$2&amp;":"&amp;dbP!$D$2),"&gt;="&amp;AM$6,INDIRECT($F$1&amp;dbP!$D$2&amp;":"&amp;dbP!$D$2),"&lt;="&amp;AM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M$6,INDIRECT($F$1&amp;dbP!$D$2&amp;":"&amp;dbP!$D$2),"&lt;="&amp;AM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M$6,INDIRECT($F$2&amp;SbstP!$D$2&amp;":"&amp;SbstP!$D$2),"&lt;="&amp;AM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M$6,INDIRECT($F$2&amp;SbstP!$D$2&amp;":"&amp;SbstP!$D$2),"&lt;="&amp;AM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N539" s="1">
        <f ca="1">SUMIFS(INDIRECT($F$1&amp;$F539&amp;":"&amp;$F539),INDIRECT($F$1&amp;dbP!$D$2&amp;":"&amp;dbP!$D$2),"&gt;="&amp;AN$6,INDIRECT($F$1&amp;dbP!$D$2&amp;":"&amp;dbP!$D$2),"&lt;="&amp;AN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N$6,INDIRECT($F$1&amp;dbP!$D$2&amp;":"&amp;dbP!$D$2),"&lt;="&amp;AN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N$6,INDIRECT($F$2&amp;SbstP!$D$2&amp;":"&amp;SbstP!$D$2),"&lt;="&amp;AN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N$6,INDIRECT($F$2&amp;SbstP!$D$2&amp;":"&amp;SbstP!$D$2),"&lt;="&amp;AN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O539" s="1">
        <f ca="1">SUMIFS(INDIRECT($F$1&amp;$F539&amp;":"&amp;$F539),INDIRECT($F$1&amp;dbP!$D$2&amp;":"&amp;dbP!$D$2),"&gt;="&amp;AO$6,INDIRECT($F$1&amp;dbP!$D$2&amp;":"&amp;dbP!$D$2),"&lt;="&amp;AO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O$6,INDIRECT($F$1&amp;dbP!$D$2&amp;":"&amp;dbP!$D$2),"&lt;="&amp;AO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O$6,INDIRECT($F$2&amp;SbstP!$D$2&amp;":"&amp;SbstP!$D$2),"&lt;="&amp;AO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O$6,INDIRECT($F$2&amp;SbstP!$D$2&amp;":"&amp;SbstP!$D$2),"&lt;="&amp;AO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P539" s="1">
        <f ca="1">SUMIFS(INDIRECT($F$1&amp;$F539&amp;":"&amp;$F539),INDIRECT($F$1&amp;dbP!$D$2&amp;":"&amp;dbP!$D$2),"&gt;="&amp;AP$6,INDIRECT($F$1&amp;dbP!$D$2&amp;":"&amp;dbP!$D$2),"&lt;="&amp;AP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P$6,INDIRECT($F$1&amp;dbP!$D$2&amp;":"&amp;dbP!$D$2),"&lt;="&amp;AP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P$6,INDIRECT($F$2&amp;SbstP!$D$2&amp;":"&amp;SbstP!$D$2),"&lt;="&amp;AP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P$6,INDIRECT($F$2&amp;SbstP!$D$2&amp;":"&amp;SbstP!$D$2),"&lt;="&amp;AP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Q539" s="1">
        <f ca="1">SUMIFS(INDIRECT($F$1&amp;$F539&amp;":"&amp;$F539),INDIRECT($F$1&amp;dbP!$D$2&amp;":"&amp;dbP!$D$2),"&gt;="&amp;AQ$6,INDIRECT($F$1&amp;dbP!$D$2&amp;":"&amp;dbP!$D$2),"&lt;="&amp;AQ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Q$6,INDIRECT($F$1&amp;dbP!$D$2&amp;":"&amp;dbP!$D$2),"&lt;="&amp;AQ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Q$6,INDIRECT($F$2&amp;SbstP!$D$2&amp;":"&amp;SbstP!$D$2),"&lt;="&amp;AQ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Q$6,INDIRECT($F$2&amp;SbstP!$D$2&amp;":"&amp;SbstP!$D$2),"&lt;="&amp;AQ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R539" s="1">
        <f ca="1">SUMIFS(INDIRECT($F$1&amp;$F539&amp;":"&amp;$F539),INDIRECT($F$1&amp;dbP!$D$2&amp;":"&amp;dbP!$D$2),"&gt;="&amp;AR$6,INDIRECT($F$1&amp;dbP!$D$2&amp;":"&amp;dbP!$D$2),"&lt;="&amp;AR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R$6,INDIRECT($F$1&amp;dbP!$D$2&amp;":"&amp;dbP!$D$2),"&lt;="&amp;AR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R$6,INDIRECT($F$2&amp;SbstP!$D$2&amp;":"&amp;SbstP!$D$2),"&lt;="&amp;AR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R$6,INDIRECT($F$2&amp;SbstP!$D$2&amp;":"&amp;SbstP!$D$2),"&lt;="&amp;AR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S539" s="1">
        <f ca="1">SUMIFS(INDIRECT($F$1&amp;$F539&amp;":"&amp;$F539),INDIRECT($F$1&amp;dbP!$D$2&amp;":"&amp;dbP!$D$2),"&gt;="&amp;AS$6,INDIRECT($F$1&amp;dbP!$D$2&amp;":"&amp;dbP!$D$2),"&lt;="&amp;AS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S$6,INDIRECT($F$1&amp;dbP!$D$2&amp;":"&amp;dbP!$D$2),"&lt;="&amp;AS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S$6,INDIRECT($F$2&amp;SbstP!$D$2&amp;":"&amp;SbstP!$D$2),"&lt;="&amp;AS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S$6,INDIRECT($F$2&amp;SbstP!$D$2&amp;":"&amp;SbstP!$D$2),"&lt;="&amp;AS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T539" s="1">
        <f ca="1">SUMIFS(INDIRECT($F$1&amp;$F539&amp;":"&amp;$F539),INDIRECT($F$1&amp;dbP!$D$2&amp;":"&amp;dbP!$D$2),"&gt;="&amp;AT$6,INDIRECT($F$1&amp;dbP!$D$2&amp;":"&amp;dbP!$D$2),"&lt;="&amp;AT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T$6,INDIRECT($F$1&amp;dbP!$D$2&amp;":"&amp;dbP!$D$2),"&lt;="&amp;AT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T$6,INDIRECT($F$2&amp;SbstP!$D$2&amp;":"&amp;SbstP!$D$2),"&lt;="&amp;AT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T$6,INDIRECT($F$2&amp;SbstP!$D$2&amp;":"&amp;SbstP!$D$2),"&lt;="&amp;AT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U539" s="1">
        <f ca="1">SUMIFS(INDIRECT($F$1&amp;$F539&amp;":"&amp;$F539),INDIRECT($F$1&amp;dbP!$D$2&amp;":"&amp;dbP!$D$2),"&gt;="&amp;AU$6,INDIRECT($F$1&amp;dbP!$D$2&amp;":"&amp;dbP!$D$2),"&lt;="&amp;AU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U$6,INDIRECT($F$1&amp;dbP!$D$2&amp;":"&amp;dbP!$D$2),"&lt;="&amp;AU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U$6,INDIRECT($F$2&amp;SbstP!$D$2&amp;":"&amp;SbstP!$D$2),"&lt;="&amp;AU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U$6,INDIRECT($F$2&amp;SbstP!$D$2&amp;":"&amp;SbstP!$D$2),"&lt;="&amp;AU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V539" s="1">
        <f ca="1">SUMIFS(INDIRECT($F$1&amp;$F539&amp;":"&amp;$F539),INDIRECT($F$1&amp;dbP!$D$2&amp;":"&amp;dbP!$D$2),"&gt;="&amp;AV$6,INDIRECT($F$1&amp;dbP!$D$2&amp;":"&amp;dbP!$D$2),"&lt;="&amp;A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V$6,INDIRECT($F$1&amp;dbP!$D$2&amp;":"&amp;dbP!$D$2),"&lt;="&amp;AV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V$6,INDIRECT($F$2&amp;SbstP!$D$2&amp;":"&amp;SbstP!$D$2),"&lt;="&amp;A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V$6,INDIRECT($F$2&amp;SbstP!$D$2&amp;":"&amp;SbstP!$D$2),"&lt;="&amp;AV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W539" s="1">
        <f ca="1">SUMIFS(INDIRECT($F$1&amp;$F539&amp;":"&amp;$F539),INDIRECT($F$1&amp;dbP!$D$2&amp;":"&amp;dbP!$D$2),"&gt;="&amp;AW$6,INDIRECT($F$1&amp;dbP!$D$2&amp;":"&amp;dbP!$D$2),"&lt;="&amp;A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W$6,INDIRECT($F$1&amp;dbP!$D$2&amp;":"&amp;dbP!$D$2),"&lt;="&amp;AW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W$6,INDIRECT($F$2&amp;SbstP!$D$2&amp;":"&amp;SbstP!$D$2),"&lt;="&amp;A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W$6,INDIRECT($F$2&amp;SbstP!$D$2&amp;":"&amp;SbstP!$D$2),"&lt;="&amp;AW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X539" s="1">
        <f ca="1">SUMIFS(INDIRECT($F$1&amp;$F539&amp;":"&amp;$F539),INDIRECT($F$1&amp;dbP!$D$2&amp;":"&amp;dbP!$D$2),"&gt;="&amp;AX$6,INDIRECT($F$1&amp;dbP!$D$2&amp;":"&amp;dbP!$D$2),"&lt;="&amp;A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X$6,INDIRECT($F$1&amp;dbP!$D$2&amp;":"&amp;dbP!$D$2),"&lt;="&amp;AX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X$6,INDIRECT($F$2&amp;SbstP!$D$2&amp;":"&amp;SbstP!$D$2),"&lt;="&amp;A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X$6,INDIRECT($F$2&amp;SbstP!$D$2&amp;":"&amp;SbstP!$D$2),"&lt;="&amp;AX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Y539" s="1">
        <f ca="1">SUMIFS(INDIRECT($F$1&amp;$F539&amp;":"&amp;$F539),INDIRECT($F$1&amp;dbP!$D$2&amp;":"&amp;dbP!$D$2),"&gt;="&amp;AY$6,INDIRECT($F$1&amp;dbP!$D$2&amp;":"&amp;dbP!$D$2),"&lt;="&amp;A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Y$6,INDIRECT($F$1&amp;dbP!$D$2&amp;":"&amp;dbP!$D$2),"&lt;="&amp;AY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Y$6,INDIRECT($F$2&amp;SbstP!$D$2&amp;":"&amp;SbstP!$D$2),"&lt;="&amp;A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Y$6,INDIRECT($F$2&amp;SbstP!$D$2&amp;":"&amp;SbstP!$D$2),"&lt;="&amp;AY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AZ539" s="1">
        <f ca="1">SUMIFS(INDIRECT($F$1&amp;$F539&amp;":"&amp;$F539),INDIRECT($F$1&amp;dbP!$D$2&amp;":"&amp;dbP!$D$2),"&gt;="&amp;AZ$6,INDIRECT($F$1&amp;dbP!$D$2&amp;":"&amp;dbP!$D$2),"&lt;="&amp;A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AZ$6,INDIRECT($F$1&amp;dbP!$D$2&amp;":"&amp;dbP!$D$2),"&lt;="&amp;AZ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AZ$6,INDIRECT($F$2&amp;SbstP!$D$2&amp;":"&amp;SbstP!$D$2),"&lt;="&amp;A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AZ$6,INDIRECT($F$2&amp;SbstP!$D$2&amp;":"&amp;SbstP!$D$2),"&lt;="&amp;AZ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A539" s="1">
        <f ca="1">SUMIFS(INDIRECT($F$1&amp;$F539&amp;":"&amp;$F539),INDIRECT($F$1&amp;dbP!$D$2&amp;":"&amp;dbP!$D$2),"&gt;="&amp;BA$6,INDIRECT($F$1&amp;dbP!$D$2&amp;":"&amp;dbP!$D$2),"&lt;="&amp;B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BA$6,INDIRECT($F$1&amp;dbP!$D$2&amp;":"&amp;dbP!$D$2),"&lt;="&amp;BA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A$6,INDIRECT($F$2&amp;SbstP!$D$2&amp;":"&amp;SbstP!$D$2),"&lt;="&amp;B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BA$6,INDIRECT($F$2&amp;SbstP!$D$2&amp;":"&amp;SbstP!$D$2),"&lt;="&amp;BA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B539" s="1">
        <f ca="1">SUMIFS(INDIRECT($F$1&amp;$F539&amp;":"&amp;$F539),INDIRECT($F$1&amp;dbP!$D$2&amp;":"&amp;dbP!$D$2),"&gt;="&amp;BB$6,INDIRECT($F$1&amp;dbP!$D$2&amp;":"&amp;dbP!$D$2),"&lt;="&amp;B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BB$6,INDIRECT($F$1&amp;dbP!$D$2&amp;":"&amp;dbP!$D$2),"&lt;="&amp;BB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B$6,INDIRECT($F$2&amp;SbstP!$D$2&amp;":"&amp;SbstP!$D$2),"&lt;="&amp;B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BB$6,INDIRECT($F$2&amp;SbstP!$D$2&amp;":"&amp;SbstP!$D$2),"&lt;="&amp;BB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C539" s="1">
        <f ca="1">SUMIFS(INDIRECT($F$1&amp;$F539&amp;":"&amp;$F539),INDIRECT($F$1&amp;dbP!$D$2&amp;":"&amp;dbP!$D$2),"&gt;="&amp;BC$6,INDIRECT($F$1&amp;dbP!$D$2&amp;":"&amp;dbP!$D$2),"&lt;="&amp;B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BC$6,INDIRECT($F$1&amp;dbP!$D$2&amp;":"&amp;dbP!$D$2),"&lt;="&amp;BC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C$6,INDIRECT($F$2&amp;SbstP!$D$2&amp;":"&amp;SbstP!$D$2),"&lt;="&amp;B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BC$6,INDIRECT($F$2&amp;SbstP!$D$2&amp;":"&amp;SbstP!$D$2),"&lt;="&amp;BC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D539" s="1">
        <f ca="1">SUMIFS(INDIRECT($F$1&amp;$F539&amp;":"&amp;$F539),INDIRECT($F$1&amp;dbP!$D$2&amp;":"&amp;dbP!$D$2),"&gt;="&amp;BD$6,INDIRECT($F$1&amp;dbP!$D$2&amp;":"&amp;dbP!$D$2),"&lt;="&amp;B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BD$6,INDIRECT($F$1&amp;dbP!$D$2&amp;":"&amp;dbP!$D$2),"&lt;="&amp;BD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D$6,INDIRECT($F$2&amp;SbstP!$D$2&amp;":"&amp;SbstP!$D$2),"&lt;="&amp;B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BD$6,INDIRECT($F$2&amp;SbstP!$D$2&amp;":"&amp;SbstP!$D$2),"&lt;="&amp;BD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  <c r="BE539" s="1">
        <f ca="1">SUMIFS(INDIRECT($F$1&amp;$F539&amp;":"&amp;$F539),INDIRECT($F$1&amp;dbP!$D$2&amp;":"&amp;dbP!$D$2),"&gt;="&amp;BE$6,INDIRECT($F$1&amp;dbP!$D$2&amp;":"&amp;dbP!$D$2),"&lt;="&amp;B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"&amp;$I539=$J539),"*",RIGHT($J539,LEN($J539)-4)),INDIRECT($F$1&amp;dbP!$AC$2&amp;":"&amp;dbP!$AC$2),RepP!$J$3)-
SUMIFS(INDIRECT($F$1&amp;$G539&amp;":"&amp;$G539),INDIRECT($F$1&amp;dbP!$D$2&amp;":"&amp;dbP!$D$2),"&gt;="&amp;BE$6,INDIRECT($F$1&amp;dbP!$D$2&amp;":"&amp;dbP!$D$2),"&lt;="&amp;BE$7,INDIRECT($F$1&amp;dbP!$O$2&amp;":"&amp;dbP!$O$2),$H539,INDIRECT($F$1&amp;dbP!$P$2&amp;":"&amp;dbP!$P$2),IF($I539=$J539,"*",$I539),INDIRECT($F$1&amp;dbP!$Q$2&amp;":"&amp;dbP!$Q$2),IF(OR($I539=$J539,"  "&amp;$I539=$J539),"*",RIGHT($J539,LEN($J539)-4)),INDIRECT($F$1&amp;dbP!$AC$2&amp;":"&amp;dbP!$AC$2),RepP!$J$3)+
SUMIFS(INDIRECT($F$2&amp;$F539&amp;":"&amp;$F539),INDIRECT($F$2&amp;SbstP!$D$2&amp;":"&amp;SbstP!$D$2),"&gt;="&amp;BE$6,INDIRECT($F$2&amp;SbstP!$D$2&amp;":"&amp;SbstP!$D$2),"&lt;="&amp;B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"&amp;$I539=$J539),"*",RIGHT($J539,LEN($J539)-4)),INDIRECT($F$2&amp;SbstP!$AC$2&amp;":"&amp;SbstP!$AC$2),RepP!$J$3)-
SUMIFS(INDIRECT($F$2&amp;$G539&amp;":"&amp;$G539),INDIRECT($F$2&amp;SbstP!$D$2&amp;":"&amp;SbstP!$D$2),"&gt;="&amp;BE$6,INDIRECT($F$2&amp;SbstP!$D$2&amp;":"&amp;SbstP!$D$2),"&lt;="&amp;BE$7,INDIRECT($F$2&amp;SbstP!$O$2&amp;":"&amp;SbstP!$O$2),$H539,INDIRECT($F$2&amp;SbstP!$P$2&amp;":"&amp;SbstP!$P$2),IF($I539=$J539,"*",$I539),INDIRECT($F$2&amp;SbstP!$Q$2&amp;":"&amp;SbstP!$Q$2),IF(OR($I539=$J539,"  "&amp;$I539=$J539),"*",RIGHT($J539,LEN($J539)-4)),INDIRECT($F$2&amp;SbstP!$AC$2&amp;":"&amp;SbstP!$AC$2),RepP!$J$3)</f>
        <v>0</v>
      </c>
    </row>
    <row r="540" spans="2:57" x14ac:dyDescent="0.3">
      <c r="B540" s="1">
        <f>MAX(B$505:B539)+1</f>
        <v>43</v>
      </c>
      <c r="D540" s="1" t="str">
        <f ca="1">INDIRECT($B$1&amp;Items!AB$2&amp;$B540)</f>
        <v>PL(-)</v>
      </c>
      <c r="F540" s="1" t="str">
        <f ca="1">INDIRECT($B$1&amp;Items!X$2&amp;$B540)</f>
        <v>AA</v>
      </c>
      <c r="G540" s="1" t="str">
        <f ca="1">INDIRECT($B$1&amp;Items!Y$2&amp;$B540)</f>
        <v>AB</v>
      </c>
      <c r="H540" s="13" t="str">
        <f ca="1">INDIRECT($B$1&amp;Items!U$2&amp;$B540)</f>
        <v>Себестоимость продаж</v>
      </c>
      <c r="I540" s="13" t="str">
        <f ca="1">IF(INDIRECT($B$1&amp;Items!V$2&amp;$B540)="",H540,INDIRECT($B$1&amp;Items!V$2&amp;$B540))</f>
        <v>Затраты этапа-3 бизнес-процесса</v>
      </c>
      <c r="J540" s="1" t="str">
        <f ca="1">IF(INDIRECT($B$1&amp;Items!W$2&amp;$B540)="",IF(H540&lt;&gt;I540,"  "&amp;I540,I540),"    "&amp;INDIRECT($B$1&amp;Items!W$2&amp;$B540))</f>
        <v xml:space="preserve">    Производственные затраты-12</v>
      </c>
      <c r="S540" s="1">
        <f ca="1">SUM($U540:INDIRECT(ADDRESS(ROW(),SUMIFS($1:$1,$5:$5,MAX($5:$5)))))</f>
        <v>971608.20895522379</v>
      </c>
      <c r="V540" s="1">
        <f ca="1">SUMIFS(INDIRECT($F$1&amp;$F540&amp;":"&amp;$F540),INDIRECT($F$1&amp;dbP!$D$2&amp;":"&amp;dbP!$D$2),"&gt;="&amp;V$6,INDIRECT($F$1&amp;dbP!$D$2&amp;":"&amp;dbP!$D$2),"&lt;="&amp;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V$6,INDIRECT($F$1&amp;dbP!$D$2&amp;":"&amp;dbP!$D$2),"&lt;="&amp;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V$6,INDIRECT($F$2&amp;SbstP!$D$2&amp;":"&amp;SbstP!$D$2),"&lt;="&amp;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V$6,INDIRECT($F$2&amp;SbstP!$D$2&amp;":"&amp;SbstP!$D$2),"&lt;="&amp;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W540" s="1">
        <f ca="1">SUMIFS(INDIRECT($F$1&amp;$F540&amp;":"&amp;$F540),INDIRECT($F$1&amp;dbP!$D$2&amp;":"&amp;dbP!$D$2),"&gt;="&amp;W$6,INDIRECT($F$1&amp;dbP!$D$2&amp;":"&amp;dbP!$D$2),"&lt;="&amp;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W$6,INDIRECT($F$1&amp;dbP!$D$2&amp;":"&amp;dbP!$D$2),"&lt;="&amp;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W$6,INDIRECT($F$2&amp;SbstP!$D$2&amp;":"&amp;SbstP!$D$2),"&lt;="&amp;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W$6,INDIRECT($F$2&amp;SbstP!$D$2&amp;":"&amp;SbstP!$D$2),"&lt;="&amp;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X540" s="1">
        <f ca="1">SUMIFS(INDIRECT($F$1&amp;$F540&amp;":"&amp;$F540),INDIRECT($F$1&amp;dbP!$D$2&amp;":"&amp;dbP!$D$2),"&gt;="&amp;X$6,INDIRECT($F$1&amp;dbP!$D$2&amp;":"&amp;dbP!$D$2),"&lt;="&amp;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X$6,INDIRECT($F$1&amp;dbP!$D$2&amp;":"&amp;dbP!$D$2),"&lt;="&amp;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X$6,INDIRECT($F$2&amp;SbstP!$D$2&amp;":"&amp;SbstP!$D$2),"&lt;="&amp;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X$6,INDIRECT($F$2&amp;SbstP!$D$2&amp;":"&amp;SbstP!$D$2),"&lt;="&amp;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Y540" s="1">
        <f ca="1">SUMIFS(INDIRECT($F$1&amp;$F540&amp;":"&amp;$F540),INDIRECT($F$1&amp;dbP!$D$2&amp;":"&amp;dbP!$D$2),"&gt;="&amp;Y$6,INDIRECT($F$1&amp;dbP!$D$2&amp;":"&amp;dbP!$D$2),"&lt;="&amp;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Y$6,INDIRECT($F$1&amp;dbP!$D$2&amp;":"&amp;dbP!$D$2),"&lt;="&amp;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Y$6,INDIRECT($F$2&amp;SbstP!$D$2&amp;":"&amp;SbstP!$D$2),"&lt;="&amp;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Y$6,INDIRECT($F$2&amp;SbstP!$D$2&amp;":"&amp;SbstP!$D$2),"&lt;="&amp;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Z540" s="1">
        <f ca="1">SUMIFS(INDIRECT($F$1&amp;$F540&amp;":"&amp;$F540),INDIRECT($F$1&amp;dbP!$D$2&amp;":"&amp;dbP!$D$2),"&gt;="&amp;Z$6,INDIRECT($F$1&amp;dbP!$D$2&amp;":"&amp;dbP!$D$2),"&lt;="&amp;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Z$6,INDIRECT($F$1&amp;dbP!$D$2&amp;":"&amp;dbP!$D$2),"&lt;="&amp;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Z$6,INDIRECT($F$2&amp;SbstP!$D$2&amp;":"&amp;SbstP!$D$2),"&lt;="&amp;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Z$6,INDIRECT($F$2&amp;SbstP!$D$2&amp;":"&amp;SbstP!$D$2),"&lt;="&amp;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276750</v>
      </c>
      <c r="AA540" s="1">
        <f ca="1">SUMIFS(INDIRECT($F$1&amp;$F540&amp;":"&amp;$F540),INDIRECT($F$1&amp;dbP!$D$2&amp;":"&amp;dbP!$D$2),"&gt;="&amp;AA$6,INDIRECT($F$1&amp;dbP!$D$2&amp;":"&amp;dbP!$D$2),"&lt;="&amp;A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A$6,INDIRECT($F$1&amp;dbP!$D$2&amp;":"&amp;dbP!$D$2),"&lt;="&amp;A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A$6,INDIRECT($F$2&amp;SbstP!$D$2&amp;":"&amp;SbstP!$D$2),"&lt;="&amp;A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A$6,INDIRECT($F$2&amp;SbstP!$D$2&amp;":"&amp;SbstP!$D$2),"&lt;="&amp;A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553500</v>
      </c>
      <c r="AB540" s="1">
        <f ca="1">SUMIFS(INDIRECT($F$1&amp;$F540&amp;":"&amp;$F540),INDIRECT($F$1&amp;dbP!$D$2&amp;":"&amp;dbP!$D$2),"&gt;="&amp;AB$6,INDIRECT($F$1&amp;dbP!$D$2&amp;":"&amp;dbP!$D$2),"&lt;="&amp;A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B$6,INDIRECT($F$1&amp;dbP!$D$2&amp;":"&amp;dbP!$D$2),"&lt;="&amp;A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B$6,INDIRECT($F$2&amp;SbstP!$D$2&amp;":"&amp;SbstP!$D$2),"&lt;="&amp;A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B$6,INDIRECT($F$2&amp;SbstP!$D$2&amp;":"&amp;SbstP!$D$2),"&lt;="&amp;A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32126.86567164179</v>
      </c>
      <c r="AC540" s="1">
        <f ca="1">SUMIFS(INDIRECT($F$1&amp;$F540&amp;":"&amp;$F540),INDIRECT($F$1&amp;dbP!$D$2&amp;":"&amp;dbP!$D$2),"&gt;="&amp;AC$6,INDIRECT($F$1&amp;dbP!$D$2&amp;":"&amp;dbP!$D$2),"&lt;="&amp;A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C$6,INDIRECT($F$1&amp;dbP!$D$2&amp;":"&amp;dbP!$D$2),"&lt;="&amp;A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C$6,INDIRECT($F$2&amp;SbstP!$D$2&amp;":"&amp;SbstP!$D$2),"&lt;="&amp;A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C$6,INDIRECT($F$2&amp;SbstP!$D$2&amp;":"&amp;SbstP!$D$2),"&lt;="&amp;A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11014.925373134329</v>
      </c>
      <c r="AD540" s="1">
        <f ca="1">SUMIFS(INDIRECT($F$1&amp;$F540&amp;":"&amp;$F540),INDIRECT($F$1&amp;dbP!$D$2&amp;":"&amp;dbP!$D$2),"&gt;="&amp;AD$6,INDIRECT($F$1&amp;dbP!$D$2&amp;":"&amp;dbP!$D$2),"&lt;="&amp;A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D$6,INDIRECT($F$1&amp;dbP!$D$2&amp;":"&amp;dbP!$D$2),"&lt;="&amp;A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D$6,INDIRECT($F$2&amp;SbstP!$D$2&amp;":"&amp;SbstP!$D$2),"&lt;="&amp;A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D$6,INDIRECT($F$2&amp;SbstP!$D$2&amp;":"&amp;SbstP!$D$2),"&lt;="&amp;A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9179.1044776119415</v>
      </c>
      <c r="AE540" s="1">
        <f ca="1">SUMIFS(INDIRECT($F$1&amp;$F540&amp;":"&amp;$F540),INDIRECT($F$1&amp;dbP!$D$2&amp;":"&amp;dbP!$D$2),"&gt;="&amp;AE$6,INDIRECT($F$1&amp;dbP!$D$2&amp;":"&amp;dbP!$D$2),"&lt;="&amp;A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E$6,INDIRECT($F$1&amp;dbP!$D$2&amp;":"&amp;dbP!$D$2),"&lt;="&amp;A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E$6,INDIRECT($F$2&amp;SbstP!$D$2&amp;":"&amp;SbstP!$D$2),"&lt;="&amp;A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E$6,INDIRECT($F$2&amp;SbstP!$D$2&amp;":"&amp;SbstP!$D$2),"&lt;="&amp;A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13768.656716417912</v>
      </c>
      <c r="AF540" s="1">
        <f ca="1">SUMIFS(INDIRECT($F$1&amp;$F540&amp;":"&amp;$F540),INDIRECT($F$1&amp;dbP!$D$2&amp;":"&amp;dbP!$D$2),"&gt;="&amp;AF$6,INDIRECT($F$1&amp;dbP!$D$2&amp;":"&amp;dbP!$D$2),"&lt;="&amp;AF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F$6,INDIRECT($F$1&amp;dbP!$D$2&amp;":"&amp;dbP!$D$2),"&lt;="&amp;AF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F$6,INDIRECT($F$2&amp;SbstP!$D$2&amp;":"&amp;SbstP!$D$2),"&lt;="&amp;AF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F$6,INDIRECT($F$2&amp;SbstP!$D$2&amp;":"&amp;SbstP!$D$2),"&lt;="&amp;AF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7343.2835820895525</v>
      </c>
      <c r="AG540" s="1">
        <f ca="1">SUMIFS(INDIRECT($F$1&amp;$F540&amp;":"&amp;$F540),INDIRECT($F$1&amp;dbP!$D$2&amp;":"&amp;dbP!$D$2),"&gt;="&amp;AG$6,INDIRECT($F$1&amp;dbP!$D$2&amp;":"&amp;dbP!$D$2),"&lt;="&amp;AG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G$6,INDIRECT($F$1&amp;dbP!$D$2&amp;":"&amp;dbP!$D$2),"&lt;="&amp;AG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G$6,INDIRECT($F$2&amp;SbstP!$D$2&amp;":"&amp;SbstP!$D$2),"&lt;="&amp;AG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G$6,INDIRECT($F$2&amp;SbstP!$D$2&amp;":"&amp;SbstP!$D$2),"&lt;="&amp;AG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32126.86567164179</v>
      </c>
      <c r="AH540" s="1">
        <f ca="1">SUMIFS(INDIRECT($F$1&amp;$F540&amp;":"&amp;$F540),INDIRECT($F$1&amp;dbP!$D$2&amp;":"&amp;dbP!$D$2),"&gt;="&amp;AH$6,INDIRECT($F$1&amp;dbP!$D$2&amp;":"&amp;dbP!$D$2),"&lt;="&amp;AH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H$6,INDIRECT($F$1&amp;dbP!$D$2&amp;":"&amp;dbP!$D$2),"&lt;="&amp;AH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H$6,INDIRECT($F$2&amp;SbstP!$D$2&amp;":"&amp;SbstP!$D$2),"&lt;="&amp;AH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H$6,INDIRECT($F$2&amp;SbstP!$D$2&amp;":"&amp;SbstP!$D$2),"&lt;="&amp;AH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9179.1044776119415</v>
      </c>
      <c r="AI540" s="1">
        <f ca="1">SUMIFS(INDIRECT($F$1&amp;$F540&amp;":"&amp;$F540),INDIRECT($F$1&amp;dbP!$D$2&amp;":"&amp;dbP!$D$2),"&gt;="&amp;AI$6,INDIRECT($F$1&amp;dbP!$D$2&amp;":"&amp;dbP!$D$2),"&lt;="&amp;AI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I$6,INDIRECT($F$1&amp;dbP!$D$2&amp;":"&amp;dbP!$D$2),"&lt;="&amp;AI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I$6,INDIRECT($F$2&amp;SbstP!$D$2&amp;":"&amp;SbstP!$D$2),"&lt;="&amp;AI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I$6,INDIRECT($F$2&amp;SbstP!$D$2&amp;":"&amp;SbstP!$D$2),"&lt;="&amp;AI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13768.656716417912</v>
      </c>
      <c r="AJ540" s="1">
        <f ca="1">SUMIFS(INDIRECT($F$1&amp;$F540&amp;":"&amp;$F540),INDIRECT($F$1&amp;dbP!$D$2&amp;":"&amp;dbP!$D$2),"&gt;="&amp;AJ$6,INDIRECT($F$1&amp;dbP!$D$2&amp;":"&amp;dbP!$D$2),"&lt;="&amp;AJ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J$6,INDIRECT($F$1&amp;dbP!$D$2&amp;":"&amp;dbP!$D$2),"&lt;="&amp;AJ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J$6,INDIRECT($F$2&amp;SbstP!$D$2&amp;":"&amp;SbstP!$D$2),"&lt;="&amp;AJ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J$6,INDIRECT($F$2&amp;SbstP!$D$2&amp;":"&amp;SbstP!$D$2),"&lt;="&amp;AJ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12850.746268656716</v>
      </c>
      <c r="AK540" s="1">
        <f ca="1">SUMIFS(INDIRECT($F$1&amp;$F540&amp;":"&amp;$F540),INDIRECT($F$1&amp;dbP!$D$2&amp;":"&amp;dbP!$D$2),"&gt;="&amp;AK$6,INDIRECT($F$1&amp;dbP!$D$2&amp;":"&amp;dbP!$D$2),"&lt;="&amp;AK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K$6,INDIRECT($F$1&amp;dbP!$D$2&amp;":"&amp;dbP!$D$2),"&lt;="&amp;AK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K$6,INDIRECT($F$2&amp;SbstP!$D$2&amp;":"&amp;SbstP!$D$2),"&lt;="&amp;AK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K$6,INDIRECT($F$2&amp;SbstP!$D$2&amp;":"&amp;SbstP!$D$2),"&lt;="&amp;AK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L540" s="1">
        <f ca="1">SUMIFS(INDIRECT($F$1&amp;$F540&amp;":"&amp;$F540),INDIRECT($F$1&amp;dbP!$D$2&amp;":"&amp;dbP!$D$2),"&gt;="&amp;AL$6,INDIRECT($F$1&amp;dbP!$D$2&amp;":"&amp;dbP!$D$2),"&lt;="&amp;AL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L$6,INDIRECT($F$1&amp;dbP!$D$2&amp;":"&amp;dbP!$D$2),"&lt;="&amp;AL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L$6,INDIRECT($F$2&amp;SbstP!$D$2&amp;":"&amp;SbstP!$D$2),"&lt;="&amp;AL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L$6,INDIRECT($F$2&amp;SbstP!$D$2&amp;":"&amp;SbstP!$D$2),"&lt;="&amp;AL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M540" s="1">
        <f ca="1">SUMIFS(INDIRECT($F$1&amp;$F540&amp;":"&amp;$F540),INDIRECT($F$1&amp;dbP!$D$2&amp;":"&amp;dbP!$D$2),"&gt;="&amp;AM$6,INDIRECT($F$1&amp;dbP!$D$2&amp;":"&amp;dbP!$D$2),"&lt;="&amp;AM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M$6,INDIRECT($F$1&amp;dbP!$D$2&amp;":"&amp;dbP!$D$2),"&lt;="&amp;AM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M$6,INDIRECT($F$2&amp;SbstP!$D$2&amp;":"&amp;SbstP!$D$2),"&lt;="&amp;AM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M$6,INDIRECT($F$2&amp;SbstP!$D$2&amp;":"&amp;SbstP!$D$2),"&lt;="&amp;AM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N540" s="1">
        <f ca="1">SUMIFS(INDIRECT($F$1&amp;$F540&amp;":"&amp;$F540),INDIRECT($F$1&amp;dbP!$D$2&amp;":"&amp;dbP!$D$2),"&gt;="&amp;AN$6,INDIRECT($F$1&amp;dbP!$D$2&amp;":"&amp;dbP!$D$2),"&lt;="&amp;AN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N$6,INDIRECT($F$1&amp;dbP!$D$2&amp;":"&amp;dbP!$D$2),"&lt;="&amp;AN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N$6,INDIRECT($F$2&amp;SbstP!$D$2&amp;":"&amp;SbstP!$D$2),"&lt;="&amp;AN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N$6,INDIRECT($F$2&amp;SbstP!$D$2&amp;":"&amp;SbstP!$D$2),"&lt;="&amp;AN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O540" s="1">
        <f ca="1">SUMIFS(INDIRECT($F$1&amp;$F540&amp;":"&amp;$F540),INDIRECT($F$1&amp;dbP!$D$2&amp;":"&amp;dbP!$D$2),"&gt;="&amp;AO$6,INDIRECT($F$1&amp;dbP!$D$2&amp;":"&amp;dbP!$D$2),"&lt;="&amp;AO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O$6,INDIRECT($F$1&amp;dbP!$D$2&amp;":"&amp;dbP!$D$2),"&lt;="&amp;AO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O$6,INDIRECT($F$2&amp;SbstP!$D$2&amp;":"&amp;SbstP!$D$2),"&lt;="&amp;AO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O$6,INDIRECT($F$2&amp;SbstP!$D$2&amp;":"&amp;SbstP!$D$2),"&lt;="&amp;AO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P540" s="1">
        <f ca="1">SUMIFS(INDIRECT($F$1&amp;$F540&amp;":"&amp;$F540),INDIRECT($F$1&amp;dbP!$D$2&amp;":"&amp;dbP!$D$2),"&gt;="&amp;AP$6,INDIRECT($F$1&amp;dbP!$D$2&amp;":"&amp;dbP!$D$2),"&lt;="&amp;AP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P$6,INDIRECT($F$1&amp;dbP!$D$2&amp;":"&amp;dbP!$D$2),"&lt;="&amp;AP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P$6,INDIRECT($F$2&amp;SbstP!$D$2&amp;":"&amp;SbstP!$D$2),"&lt;="&amp;AP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P$6,INDIRECT($F$2&amp;SbstP!$D$2&amp;":"&amp;SbstP!$D$2),"&lt;="&amp;AP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Q540" s="1">
        <f ca="1">SUMIFS(INDIRECT($F$1&amp;$F540&amp;":"&amp;$F540),INDIRECT($F$1&amp;dbP!$D$2&amp;":"&amp;dbP!$D$2),"&gt;="&amp;AQ$6,INDIRECT($F$1&amp;dbP!$D$2&amp;":"&amp;dbP!$D$2),"&lt;="&amp;AQ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Q$6,INDIRECT($F$1&amp;dbP!$D$2&amp;":"&amp;dbP!$D$2),"&lt;="&amp;AQ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Q$6,INDIRECT($F$2&amp;SbstP!$D$2&amp;":"&amp;SbstP!$D$2),"&lt;="&amp;AQ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Q$6,INDIRECT($F$2&amp;SbstP!$D$2&amp;":"&amp;SbstP!$D$2),"&lt;="&amp;AQ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R540" s="1">
        <f ca="1">SUMIFS(INDIRECT($F$1&amp;$F540&amp;":"&amp;$F540),INDIRECT($F$1&amp;dbP!$D$2&amp;":"&amp;dbP!$D$2),"&gt;="&amp;AR$6,INDIRECT($F$1&amp;dbP!$D$2&amp;":"&amp;dbP!$D$2),"&lt;="&amp;AR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R$6,INDIRECT($F$1&amp;dbP!$D$2&amp;":"&amp;dbP!$D$2),"&lt;="&amp;AR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R$6,INDIRECT($F$2&amp;SbstP!$D$2&amp;":"&amp;SbstP!$D$2),"&lt;="&amp;AR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R$6,INDIRECT($F$2&amp;SbstP!$D$2&amp;":"&amp;SbstP!$D$2),"&lt;="&amp;AR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S540" s="1">
        <f ca="1">SUMIFS(INDIRECT($F$1&amp;$F540&amp;":"&amp;$F540),INDIRECT($F$1&amp;dbP!$D$2&amp;":"&amp;dbP!$D$2),"&gt;="&amp;AS$6,INDIRECT($F$1&amp;dbP!$D$2&amp;":"&amp;dbP!$D$2),"&lt;="&amp;AS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S$6,INDIRECT($F$1&amp;dbP!$D$2&amp;":"&amp;dbP!$D$2),"&lt;="&amp;AS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S$6,INDIRECT($F$2&amp;SbstP!$D$2&amp;":"&amp;SbstP!$D$2),"&lt;="&amp;AS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S$6,INDIRECT($F$2&amp;SbstP!$D$2&amp;":"&amp;SbstP!$D$2),"&lt;="&amp;AS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T540" s="1">
        <f ca="1">SUMIFS(INDIRECT($F$1&amp;$F540&amp;":"&amp;$F540),INDIRECT($F$1&amp;dbP!$D$2&amp;":"&amp;dbP!$D$2),"&gt;="&amp;AT$6,INDIRECT($F$1&amp;dbP!$D$2&amp;":"&amp;dbP!$D$2),"&lt;="&amp;AT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T$6,INDIRECT($F$1&amp;dbP!$D$2&amp;":"&amp;dbP!$D$2),"&lt;="&amp;AT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T$6,INDIRECT($F$2&amp;SbstP!$D$2&amp;":"&amp;SbstP!$D$2),"&lt;="&amp;AT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T$6,INDIRECT($F$2&amp;SbstP!$D$2&amp;":"&amp;SbstP!$D$2),"&lt;="&amp;AT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U540" s="1">
        <f ca="1">SUMIFS(INDIRECT($F$1&amp;$F540&amp;":"&amp;$F540),INDIRECT($F$1&amp;dbP!$D$2&amp;":"&amp;dbP!$D$2),"&gt;="&amp;AU$6,INDIRECT($F$1&amp;dbP!$D$2&amp;":"&amp;dbP!$D$2),"&lt;="&amp;AU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U$6,INDIRECT($F$1&amp;dbP!$D$2&amp;":"&amp;dbP!$D$2),"&lt;="&amp;AU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U$6,INDIRECT($F$2&amp;SbstP!$D$2&amp;":"&amp;SbstP!$D$2),"&lt;="&amp;AU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U$6,INDIRECT($F$2&amp;SbstP!$D$2&amp;":"&amp;SbstP!$D$2),"&lt;="&amp;AU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V540" s="1">
        <f ca="1">SUMIFS(INDIRECT($F$1&amp;$F540&amp;":"&amp;$F540),INDIRECT($F$1&amp;dbP!$D$2&amp;":"&amp;dbP!$D$2),"&gt;="&amp;AV$6,INDIRECT($F$1&amp;dbP!$D$2&amp;":"&amp;dbP!$D$2),"&lt;="&amp;A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V$6,INDIRECT($F$1&amp;dbP!$D$2&amp;":"&amp;dbP!$D$2),"&lt;="&amp;AV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V$6,INDIRECT($F$2&amp;SbstP!$D$2&amp;":"&amp;SbstP!$D$2),"&lt;="&amp;A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V$6,INDIRECT($F$2&amp;SbstP!$D$2&amp;":"&amp;SbstP!$D$2),"&lt;="&amp;AV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W540" s="1">
        <f ca="1">SUMIFS(INDIRECT($F$1&amp;$F540&amp;":"&amp;$F540),INDIRECT($F$1&amp;dbP!$D$2&amp;":"&amp;dbP!$D$2),"&gt;="&amp;AW$6,INDIRECT($F$1&amp;dbP!$D$2&amp;":"&amp;dbP!$D$2),"&lt;="&amp;A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W$6,INDIRECT($F$1&amp;dbP!$D$2&amp;":"&amp;dbP!$D$2),"&lt;="&amp;AW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W$6,INDIRECT($F$2&amp;SbstP!$D$2&amp;":"&amp;SbstP!$D$2),"&lt;="&amp;A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W$6,INDIRECT($F$2&amp;SbstP!$D$2&amp;":"&amp;SbstP!$D$2),"&lt;="&amp;AW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X540" s="1">
        <f ca="1">SUMIFS(INDIRECT($F$1&amp;$F540&amp;":"&amp;$F540),INDIRECT($F$1&amp;dbP!$D$2&amp;":"&amp;dbP!$D$2),"&gt;="&amp;AX$6,INDIRECT($F$1&amp;dbP!$D$2&amp;":"&amp;dbP!$D$2),"&lt;="&amp;A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X$6,INDIRECT($F$1&amp;dbP!$D$2&amp;":"&amp;dbP!$D$2),"&lt;="&amp;AX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X$6,INDIRECT($F$2&amp;SbstP!$D$2&amp;":"&amp;SbstP!$D$2),"&lt;="&amp;A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X$6,INDIRECT($F$2&amp;SbstP!$D$2&amp;":"&amp;SbstP!$D$2),"&lt;="&amp;AX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Y540" s="1">
        <f ca="1">SUMIFS(INDIRECT($F$1&amp;$F540&amp;":"&amp;$F540),INDIRECT($F$1&amp;dbP!$D$2&amp;":"&amp;dbP!$D$2),"&gt;="&amp;AY$6,INDIRECT($F$1&amp;dbP!$D$2&amp;":"&amp;dbP!$D$2),"&lt;="&amp;A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Y$6,INDIRECT($F$1&amp;dbP!$D$2&amp;":"&amp;dbP!$D$2),"&lt;="&amp;AY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Y$6,INDIRECT($F$2&amp;SbstP!$D$2&amp;":"&amp;SbstP!$D$2),"&lt;="&amp;A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Y$6,INDIRECT($F$2&amp;SbstP!$D$2&amp;":"&amp;SbstP!$D$2),"&lt;="&amp;AY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AZ540" s="1">
        <f ca="1">SUMIFS(INDIRECT($F$1&amp;$F540&amp;":"&amp;$F540),INDIRECT($F$1&amp;dbP!$D$2&amp;":"&amp;dbP!$D$2),"&gt;="&amp;AZ$6,INDIRECT($F$1&amp;dbP!$D$2&amp;":"&amp;dbP!$D$2),"&lt;="&amp;A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AZ$6,INDIRECT($F$1&amp;dbP!$D$2&amp;":"&amp;dbP!$D$2),"&lt;="&amp;AZ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AZ$6,INDIRECT($F$2&amp;SbstP!$D$2&amp;":"&amp;SbstP!$D$2),"&lt;="&amp;A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AZ$6,INDIRECT($F$2&amp;SbstP!$D$2&amp;":"&amp;SbstP!$D$2),"&lt;="&amp;AZ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A540" s="1">
        <f ca="1">SUMIFS(INDIRECT($F$1&amp;$F540&amp;":"&amp;$F540),INDIRECT($F$1&amp;dbP!$D$2&amp;":"&amp;dbP!$D$2),"&gt;="&amp;BA$6,INDIRECT($F$1&amp;dbP!$D$2&amp;":"&amp;dbP!$D$2),"&lt;="&amp;B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BA$6,INDIRECT($F$1&amp;dbP!$D$2&amp;":"&amp;dbP!$D$2),"&lt;="&amp;BA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A$6,INDIRECT($F$2&amp;SbstP!$D$2&amp;":"&amp;SbstP!$D$2),"&lt;="&amp;B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BA$6,INDIRECT($F$2&amp;SbstP!$D$2&amp;":"&amp;SbstP!$D$2),"&lt;="&amp;BA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B540" s="1">
        <f ca="1">SUMIFS(INDIRECT($F$1&amp;$F540&amp;":"&amp;$F540),INDIRECT($F$1&amp;dbP!$D$2&amp;":"&amp;dbP!$D$2),"&gt;="&amp;BB$6,INDIRECT($F$1&amp;dbP!$D$2&amp;":"&amp;dbP!$D$2),"&lt;="&amp;B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BB$6,INDIRECT($F$1&amp;dbP!$D$2&amp;":"&amp;dbP!$D$2),"&lt;="&amp;BB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B$6,INDIRECT($F$2&amp;SbstP!$D$2&amp;":"&amp;SbstP!$D$2),"&lt;="&amp;B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BB$6,INDIRECT($F$2&amp;SbstP!$D$2&amp;":"&amp;SbstP!$D$2),"&lt;="&amp;BB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C540" s="1">
        <f ca="1">SUMIFS(INDIRECT($F$1&amp;$F540&amp;":"&amp;$F540),INDIRECT($F$1&amp;dbP!$D$2&amp;":"&amp;dbP!$D$2),"&gt;="&amp;BC$6,INDIRECT($F$1&amp;dbP!$D$2&amp;":"&amp;dbP!$D$2),"&lt;="&amp;B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BC$6,INDIRECT($F$1&amp;dbP!$D$2&amp;":"&amp;dbP!$D$2),"&lt;="&amp;BC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C$6,INDIRECT($F$2&amp;SbstP!$D$2&amp;":"&amp;SbstP!$D$2),"&lt;="&amp;B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BC$6,INDIRECT($F$2&amp;SbstP!$D$2&amp;":"&amp;SbstP!$D$2),"&lt;="&amp;BC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D540" s="1">
        <f ca="1">SUMIFS(INDIRECT($F$1&amp;$F540&amp;":"&amp;$F540),INDIRECT($F$1&amp;dbP!$D$2&amp;":"&amp;dbP!$D$2),"&gt;="&amp;BD$6,INDIRECT($F$1&amp;dbP!$D$2&amp;":"&amp;dbP!$D$2),"&lt;="&amp;B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BD$6,INDIRECT($F$1&amp;dbP!$D$2&amp;":"&amp;dbP!$D$2),"&lt;="&amp;BD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D$6,INDIRECT($F$2&amp;SbstP!$D$2&amp;":"&amp;SbstP!$D$2),"&lt;="&amp;B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BD$6,INDIRECT($F$2&amp;SbstP!$D$2&amp;":"&amp;SbstP!$D$2),"&lt;="&amp;BD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  <c r="BE540" s="1">
        <f ca="1">SUMIFS(INDIRECT($F$1&amp;$F540&amp;":"&amp;$F540),INDIRECT($F$1&amp;dbP!$D$2&amp;":"&amp;dbP!$D$2),"&gt;="&amp;BE$6,INDIRECT($F$1&amp;dbP!$D$2&amp;":"&amp;dbP!$D$2),"&lt;="&amp;B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"&amp;$I540=$J540),"*",RIGHT($J540,LEN($J540)-4)),INDIRECT($F$1&amp;dbP!$AC$2&amp;":"&amp;dbP!$AC$2),RepP!$J$3)-
SUMIFS(INDIRECT($F$1&amp;$G540&amp;":"&amp;$G540),INDIRECT($F$1&amp;dbP!$D$2&amp;":"&amp;dbP!$D$2),"&gt;="&amp;BE$6,INDIRECT($F$1&amp;dbP!$D$2&amp;":"&amp;dbP!$D$2),"&lt;="&amp;BE$7,INDIRECT($F$1&amp;dbP!$O$2&amp;":"&amp;dbP!$O$2),$H540,INDIRECT($F$1&amp;dbP!$P$2&amp;":"&amp;dbP!$P$2),IF($I540=$J540,"*",$I540),INDIRECT($F$1&amp;dbP!$Q$2&amp;":"&amp;dbP!$Q$2),IF(OR($I540=$J540,"  "&amp;$I540=$J540),"*",RIGHT($J540,LEN($J540)-4)),INDIRECT($F$1&amp;dbP!$AC$2&amp;":"&amp;dbP!$AC$2),RepP!$J$3)+
SUMIFS(INDIRECT($F$2&amp;$F540&amp;":"&amp;$F540),INDIRECT($F$2&amp;SbstP!$D$2&amp;":"&amp;SbstP!$D$2),"&gt;="&amp;BE$6,INDIRECT($F$2&amp;SbstP!$D$2&amp;":"&amp;SbstP!$D$2),"&lt;="&amp;B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"&amp;$I540=$J540),"*",RIGHT($J540,LEN($J540)-4)),INDIRECT($F$2&amp;SbstP!$AC$2&amp;":"&amp;SbstP!$AC$2),RepP!$J$3)-
SUMIFS(INDIRECT($F$2&amp;$G540&amp;":"&amp;$G540),INDIRECT($F$2&amp;SbstP!$D$2&amp;":"&amp;SbstP!$D$2),"&gt;="&amp;BE$6,INDIRECT($F$2&amp;SbstP!$D$2&amp;":"&amp;SbstP!$D$2),"&lt;="&amp;BE$7,INDIRECT($F$2&amp;SbstP!$O$2&amp;":"&amp;SbstP!$O$2),$H540,INDIRECT($F$2&amp;SbstP!$P$2&amp;":"&amp;SbstP!$P$2),IF($I540=$J540,"*",$I540),INDIRECT($F$2&amp;SbstP!$Q$2&amp;":"&amp;SbstP!$Q$2),IF(OR($I540=$J540,"  "&amp;$I540=$J540),"*",RIGHT($J540,LEN($J540)-4)),INDIRECT($F$2&amp;SbstP!$AC$2&amp;":"&amp;SbstP!$AC$2),RepP!$J$3)</f>
        <v>0</v>
      </c>
    </row>
    <row r="541" spans="2:57" x14ac:dyDescent="0.3">
      <c r="B541" s="1">
        <f>MAX(B$505:B540)+1</f>
        <v>44</v>
      </c>
      <c r="D541" s="1" t="str">
        <f ca="1">INDIRECT($B$1&amp;Items!AB$2&amp;$B541)</f>
        <v>PL(-)</v>
      </c>
      <c r="F541" s="1" t="str">
        <f ca="1">INDIRECT($B$1&amp;Items!X$2&amp;$B541)</f>
        <v>AA</v>
      </c>
      <c r="G541" s="1" t="str">
        <f ca="1">INDIRECT($B$1&amp;Items!Y$2&amp;$B541)</f>
        <v>AB</v>
      </c>
      <c r="H541" s="13" t="str">
        <f ca="1">INDIRECT($B$1&amp;Items!U$2&amp;$B541)</f>
        <v>Себестоимость продаж</v>
      </c>
      <c r="I541" s="13" t="str">
        <f ca="1">IF(INDIRECT($B$1&amp;Items!V$2&amp;$B541)="",H541,INDIRECT($B$1&amp;Items!V$2&amp;$B541))</f>
        <v>Затраты этапа-3 бизнес-процесса</v>
      </c>
      <c r="J541" s="1" t="str">
        <f ca="1">IF(INDIRECT($B$1&amp;Items!W$2&amp;$B541)="",IF(H541&lt;&gt;I541,"  "&amp;I541,I541),"    "&amp;INDIRECT($B$1&amp;Items!W$2&amp;$B541))</f>
        <v xml:space="preserve">    Производственные затраты-13</v>
      </c>
      <c r="S541" s="1">
        <f ca="1">SUM($U541:INDIRECT(ADDRESS(ROW(),SUMIFS($1:$1,$5:$5,MAX($5:$5)))))</f>
        <v>1046353.3834586467</v>
      </c>
      <c r="V541" s="1">
        <f ca="1">SUMIFS(INDIRECT($F$1&amp;$F541&amp;":"&amp;$F541),INDIRECT($F$1&amp;dbP!$D$2&amp;":"&amp;dbP!$D$2),"&gt;="&amp;V$6,INDIRECT($F$1&amp;dbP!$D$2&amp;":"&amp;dbP!$D$2),"&lt;="&amp;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V$6,INDIRECT($F$1&amp;dbP!$D$2&amp;":"&amp;dbP!$D$2),"&lt;="&amp;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V$6,INDIRECT($F$2&amp;SbstP!$D$2&amp;":"&amp;SbstP!$D$2),"&lt;="&amp;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V$6,INDIRECT($F$2&amp;SbstP!$D$2&amp;":"&amp;SbstP!$D$2),"&lt;="&amp;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W541" s="1">
        <f ca="1">SUMIFS(INDIRECT($F$1&amp;$F541&amp;":"&amp;$F541),INDIRECT($F$1&amp;dbP!$D$2&amp;":"&amp;dbP!$D$2),"&gt;="&amp;W$6,INDIRECT($F$1&amp;dbP!$D$2&amp;":"&amp;dbP!$D$2),"&lt;="&amp;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W$6,INDIRECT($F$1&amp;dbP!$D$2&amp;":"&amp;dbP!$D$2),"&lt;="&amp;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W$6,INDIRECT($F$2&amp;SbstP!$D$2&amp;":"&amp;SbstP!$D$2),"&lt;="&amp;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W$6,INDIRECT($F$2&amp;SbstP!$D$2&amp;":"&amp;SbstP!$D$2),"&lt;="&amp;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X541" s="1">
        <f ca="1">SUMIFS(INDIRECT($F$1&amp;$F541&amp;":"&amp;$F541),INDIRECT($F$1&amp;dbP!$D$2&amp;":"&amp;dbP!$D$2),"&gt;="&amp;X$6,INDIRECT($F$1&amp;dbP!$D$2&amp;":"&amp;dbP!$D$2),"&lt;="&amp;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X$6,INDIRECT($F$1&amp;dbP!$D$2&amp;":"&amp;dbP!$D$2),"&lt;="&amp;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X$6,INDIRECT($F$2&amp;SbstP!$D$2&amp;":"&amp;SbstP!$D$2),"&lt;="&amp;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X$6,INDIRECT($F$2&amp;SbstP!$D$2&amp;":"&amp;SbstP!$D$2),"&lt;="&amp;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Y541" s="1">
        <f ca="1">SUMIFS(INDIRECT($F$1&amp;$F541&amp;":"&amp;$F541),INDIRECT($F$1&amp;dbP!$D$2&amp;":"&amp;dbP!$D$2),"&gt;="&amp;Y$6,INDIRECT($F$1&amp;dbP!$D$2&amp;":"&amp;dbP!$D$2),"&lt;="&amp;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Y$6,INDIRECT($F$1&amp;dbP!$D$2&amp;":"&amp;dbP!$D$2),"&lt;="&amp;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Y$6,INDIRECT($F$2&amp;SbstP!$D$2&amp;":"&amp;SbstP!$D$2),"&lt;="&amp;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Y$6,INDIRECT($F$2&amp;SbstP!$D$2&amp;":"&amp;SbstP!$D$2),"&lt;="&amp;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Z541" s="1">
        <f ca="1">SUMIFS(INDIRECT($F$1&amp;$F541&amp;":"&amp;$F541),INDIRECT($F$1&amp;dbP!$D$2&amp;":"&amp;dbP!$D$2),"&gt;="&amp;Z$6,INDIRECT($F$1&amp;dbP!$D$2&amp;":"&amp;dbP!$D$2),"&lt;="&amp;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Z$6,INDIRECT($F$1&amp;dbP!$D$2&amp;":"&amp;dbP!$D$2),"&lt;="&amp;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Z$6,INDIRECT($F$2&amp;SbstP!$D$2&amp;":"&amp;SbstP!$D$2),"&lt;="&amp;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Z$6,INDIRECT($F$2&amp;SbstP!$D$2&amp;":"&amp;SbstP!$D$2),"&lt;="&amp;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195000</v>
      </c>
      <c r="AA541" s="1">
        <f ca="1">SUMIFS(INDIRECT($F$1&amp;$F541&amp;":"&amp;$F541),INDIRECT($F$1&amp;dbP!$D$2&amp;":"&amp;dbP!$D$2),"&gt;="&amp;AA$6,INDIRECT($F$1&amp;dbP!$D$2&amp;":"&amp;dbP!$D$2),"&lt;="&amp;A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A$6,INDIRECT($F$1&amp;dbP!$D$2&amp;":"&amp;dbP!$D$2),"&lt;="&amp;A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A$6,INDIRECT($F$2&amp;SbstP!$D$2&amp;":"&amp;SbstP!$D$2),"&lt;="&amp;A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A$6,INDIRECT($F$2&amp;SbstP!$D$2&amp;":"&amp;SbstP!$D$2),"&lt;="&amp;A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390000</v>
      </c>
      <c r="AB541" s="1">
        <f ca="1">SUMIFS(INDIRECT($F$1&amp;$F541&amp;":"&amp;$F541),INDIRECT($F$1&amp;dbP!$D$2&amp;":"&amp;dbP!$D$2),"&gt;="&amp;AB$6,INDIRECT($F$1&amp;dbP!$D$2&amp;":"&amp;dbP!$D$2),"&lt;="&amp;A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B$6,INDIRECT($F$1&amp;dbP!$D$2&amp;":"&amp;dbP!$D$2),"&lt;="&amp;A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B$6,INDIRECT($F$2&amp;SbstP!$D$2&amp;":"&amp;SbstP!$D$2),"&lt;="&amp;A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B$6,INDIRECT($F$2&amp;SbstP!$D$2&amp;":"&amp;SbstP!$D$2),"&lt;="&amp;A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68421.052631578961</v>
      </c>
      <c r="AC541" s="1">
        <f ca="1">SUMIFS(INDIRECT($F$1&amp;$F541&amp;":"&amp;$F541),INDIRECT($F$1&amp;dbP!$D$2&amp;":"&amp;dbP!$D$2),"&gt;="&amp;AC$6,INDIRECT($F$1&amp;dbP!$D$2&amp;":"&amp;dbP!$D$2),"&lt;="&amp;A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C$6,INDIRECT($F$1&amp;dbP!$D$2&amp;":"&amp;dbP!$D$2),"&lt;="&amp;A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C$6,INDIRECT($F$2&amp;SbstP!$D$2&amp;":"&amp;SbstP!$D$2),"&lt;="&amp;A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C$6,INDIRECT($F$2&amp;SbstP!$D$2&amp;":"&amp;SbstP!$D$2),"&lt;="&amp;A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70375.939849624076</v>
      </c>
      <c r="AD541" s="1">
        <f ca="1">SUMIFS(INDIRECT($F$1&amp;$F541&amp;":"&amp;$F541),INDIRECT($F$1&amp;dbP!$D$2&amp;":"&amp;dbP!$D$2),"&gt;="&amp;AD$6,INDIRECT($F$1&amp;dbP!$D$2&amp;":"&amp;dbP!$D$2),"&lt;="&amp;A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D$6,INDIRECT($F$1&amp;dbP!$D$2&amp;":"&amp;dbP!$D$2),"&lt;="&amp;A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D$6,INDIRECT($F$2&amp;SbstP!$D$2&amp;":"&amp;SbstP!$D$2),"&lt;="&amp;A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D$6,INDIRECT($F$2&amp;SbstP!$D$2&amp;":"&amp;SbstP!$D$2),"&lt;="&amp;A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29323.308270676691</v>
      </c>
      <c r="AE541" s="1">
        <f ca="1">SUMIFS(INDIRECT($F$1&amp;$F541&amp;":"&amp;$F541),INDIRECT($F$1&amp;dbP!$D$2&amp;":"&amp;dbP!$D$2),"&gt;="&amp;AE$6,INDIRECT($F$1&amp;dbP!$D$2&amp;":"&amp;dbP!$D$2),"&lt;="&amp;A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E$6,INDIRECT($F$1&amp;dbP!$D$2&amp;":"&amp;dbP!$D$2),"&lt;="&amp;A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E$6,INDIRECT($F$2&amp;SbstP!$D$2&amp;":"&amp;SbstP!$D$2),"&lt;="&amp;A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E$6,INDIRECT($F$2&amp;SbstP!$D$2&amp;":"&amp;SbstP!$D$2),"&lt;="&amp;A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29323.308270676695</v>
      </c>
      <c r="AF541" s="1">
        <f ca="1">SUMIFS(INDIRECT($F$1&amp;$F541&amp;":"&amp;$F541),INDIRECT($F$1&amp;dbP!$D$2&amp;":"&amp;dbP!$D$2),"&gt;="&amp;AF$6,INDIRECT($F$1&amp;dbP!$D$2&amp;":"&amp;dbP!$D$2),"&lt;="&amp;AF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F$6,INDIRECT($F$1&amp;dbP!$D$2&amp;":"&amp;dbP!$D$2),"&lt;="&amp;AF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F$6,INDIRECT($F$2&amp;SbstP!$D$2&amp;":"&amp;SbstP!$D$2),"&lt;="&amp;AF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F$6,INDIRECT($F$2&amp;SbstP!$D$2&amp;":"&amp;SbstP!$D$2),"&lt;="&amp;AF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46917.29323308271</v>
      </c>
      <c r="AG541" s="1">
        <f ca="1">SUMIFS(INDIRECT($F$1&amp;$F541&amp;":"&amp;$F541),INDIRECT($F$1&amp;dbP!$D$2&amp;":"&amp;dbP!$D$2),"&gt;="&amp;AG$6,INDIRECT($F$1&amp;dbP!$D$2&amp;":"&amp;dbP!$D$2),"&lt;="&amp;AG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G$6,INDIRECT($F$1&amp;dbP!$D$2&amp;":"&amp;dbP!$D$2),"&lt;="&amp;AG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G$6,INDIRECT($F$2&amp;SbstP!$D$2&amp;":"&amp;SbstP!$D$2),"&lt;="&amp;AG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G$6,INDIRECT($F$2&amp;SbstP!$D$2&amp;":"&amp;SbstP!$D$2),"&lt;="&amp;AG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68421.052631578961</v>
      </c>
      <c r="AH541" s="1">
        <f ca="1">SUMIFS(INDIRECT($F$1&amp;$F541&amp;":"&amp;$F541),INDIRECT($F$1&amp;dbP!$D$2&amp;":"&amp;dbP!$D$2),"&gt;="&amp;AH$6,INDIRECT($F$1&amp;dbP!$D$2&amp;":"&amp;dbP!$D$2),"&lt;="&amp;AH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H$6,INDIRECT($F$1&amp;dbP!$D$2&amp;":"&amp;dbP!$D$2),"&lt;="&amp;AH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H$6,INDIRECT($F$2&amp;SbstP!$D$2&amp;":"&amp;SbstP!$D$2),"&lt;="&amp;AH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H$6,INDIRECT($F$2&amp;SbstP!$D$2&amp;":"&amp;SbstP!$D$2),"&lt;="&amp;AH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19548.87218045113</v>
      </c>
      <c r="AI541" s="1">
        <f ca="1">SUMIFS(INDIRECT($F$1&amp;$F541&amp;":"&amp;$F541),INDIRECT($F$1&amp;dbP!$D$2&amp;":"&amp;dbP!$D$2),"&gt;="&amp;AI$6,INDIRECT($F$1&amp;dbP!$D$2&amp;":"&amp;dbP!$D$2),"&lt;="&amp;AI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I$6,INDIRECT($F$1&amp;dbP!$D$2&amp;":"&amp;dbP!$D$2),"&lt;="&amp;AI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I$6,INDIRECT($F$2&amp;SbstP!$D$2&amp;":"&amp;SbstP!$D$2),"&lt;="&amp;AI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I$6,INDIRECT($F$2&amp;SbstP!$D$2&amp;":"&amp;SbstP!$D$2),"&lt;="&amp;AI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87969.924812030076</v>
      </c>
      <c r="AJ541" s="1">
        <f ca="1">SUMIFS(INDIRECT($F$1&amp;$F541&amp;":"&amp;$F541),INDIRECT($F$1&amp;dbP!$D$2&amp;":"&amp;dbP!$D$2),"&gt;="&amp;AJ$6,INDIRECT($F$1&amp;dbP!$D$2&amp;":"&amp;dbP!$D$2),"&lt;="&amp;AJ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J$6,INDIRECT($F$1&amp;dbP!$D$2&amp;":"&amp;dbP!$D$2),"&lt;="&amp;AJ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J$6,INDIRECT($F$2&amp;SbstP!$D$2&amp;":"&amp;SbstP!$D$2),"&lt;="&amp;AJ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J$6,INDIRECT($F$2&amp;SbstP!$D$2&amp;":"&amp;SbstP!$D$2),"&lt;="&amp;AJ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41052.631578947374</v>
      </c>
      <c r="AK541" s="1">
        <f ca="1">SUMIFS(INDIRECT($F$1&amp;$F541&amp;":"&amp;$F541),INDIRECT($F$1&amp;dbP!$D$2&amp;":"&amp;dbP!$D$2),"&gt;="&amp;AK$6,INDIRECT($F$1&amp;dbP!$D$2&amp;":"&amp;dbP!$D$2),"&lt;="&amp;AK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K$6,INDIRECT($F$1&amp;dbP!$D$2&amp;":"&amp;dbP!$D$2),"&lt;="&amp;AK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K$6,INDIRECT($F$2&amp;SbstP!$D$2&amp;":"&amp;SbstP!$D$2),"&lt;="&amp;AK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K$6,INDIRECT($F$2&amp;SbstP!$D$2&amp;":"&amp;SbstP!$D$2),"&lt;="&amp;AK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L541" s="1">
        <f ca="1">SUMIFS(INDIRECT($F$1&amp;$F541&amp;":"&amp;$F541),INDIRECT($F$1&amp;dbP!$D$2&amp;":"&amp;dbP!$D$2),"&gt;="&amp;AL$6,INDIRECT($F$1&amp;dbP!$D$2&amp;":"&amp;dbP!$D$2),"&lt;="&amp;AL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L$6,INDIRECT($F$1&amp;dbP!$D$2&amp;":"&amp;dbP!$D$2),"&lt;="&amp;AL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L$6,INDIRECT($F$2&amp;SbstP!$D$2&amp;":"&amp;SbstP!$D$2),"&lt;="&amp;AL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L$6,INDIRECT($F$2&amp;SbstP!$D$2&amp;":"&amp;SbstP!$D$2),"&lt;="&amp;AL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M541" s="1">
        <f ca="1">SUMIFS(INDIRECT($F$1&amp;$F541&amp;":"&amp;$F541),INDIRECT($F$1&amp;dbP!$D$2&amp;":"&amp;dbP!$D$2),"&gt;="&amp;AM$6,INDIRECT($F$1&amp;dbP!$D$2&amp;":"&amp;dbP!$D$2),"&lt;="&amp;AM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M$6,INDIRECT($F$1&amp;dbP!$D$2&amp;":"&amp;dbP!$D$2),"&lt;="&amp;AM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M$6,INDIRECT($F$2&amp;SbstP!$D$2&amp;":"&amp;SbstP!$D$2),"&lt;="&amp;AM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M$6,INDIRECT($F$2&amp;SbstP!$D$2&amp;":"&amp;SbstP!$D$2),"&lt;="&amp;AM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N541" s="1">
        <f ca="1">SUMIFS(INDIRECT($F$1&amp;$F541&amp;":"&amp;$F541),INDIRECT($F$1&amp;dbP!$D$2&amp;":"&amp;dbP!$D$2),"&gt;="&amp;AN$6,INDIRECT($F$1&amp;dbP!$D$2&amp;":"&amp;dbP!$D$2),"&lt;="&amp;AN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N$6,INDIRECT($F$1&amp;dbP!$D$2&amp;":"&amp;dbP!$D$2),"&lt;="&amp;AN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N$6,INDIRECT($F$2&amp;SbstP!$D$2&amp;":"&amp;SbstP!$D$2),"&lt;="&amp;AN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N$6,INDIRECT($F$2&amp;SbstP!$D$2&amp;":"&amp;SbstP!$D$2),"&lt;="&amp;AN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O541" s="1">
        <f ca="1">SUMIFS(INDIRECT($F$1&amp;$F541&amp;":"&amp;$F541),INDIRECT($F$1&amp;dbP!$D$2&amp;":"&amp;dbP!$D$2),"&gt;="&amp;AO$6,INDIRECT($F$1&amp;dbP!$D$2&amp;":"&amp;dbP!$D$2),"&lt;="&amp;AO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O$6,INDIRECT($F$1&amp;dbP!$D$2&amp;":"&amp;dbP!$D$2),"&lt;="&amp;AO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O$6,INDIRECT($F$2&amp;SbstP!$D$2&amp;":"&amp;SbstP!$D$2),"&lt;="&amp;AO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O$6,INDIRECT($F$2&amp;SbstP!$D$2&amp;":"&amp;SbstP!$D$2),"&lt;="&amp;AO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P541" s="1">
        <f ca="1">SUMIFS(INDIRECT($F$1&amp;$F541&amp;":"&amp;$F541),INDIRECT($F$1&amp;dbP!$D$2&amp;":"&amp;dbP!$D$2),"&gt;="&amp;AP$6,INDIRECT($F$1&amp;dbP!$D$2&amp;":"&amp;dbP!$D$2),"&lt;="&amp;AP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P$6,INDIRECT($F$1&amp;dbP!$D$2&amp;":"&amp;dbP!$D$2),"&lt;="&amp;AP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P$6,INDIRECT($F$2&amp;SbstP!$D$2&amp;":"&amp;SbstP!$D$2),"&lt;="&amp;AP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P$6,INDIRECT($F$2&amp;SbstP!$D$2&amp;":"&amp;SbstP!$D$2),"&lt;="&amp;AP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Q541" s="1">
        <f ca="1">SUMIFS(INDIRECT($F$1&amp;$F541&amp;":"&amp;$F541),INDIRECT($F$1&amp;dbP!$D$2&amp;":"&amp;dbP!$D$2),"&gt;="&amp;AQ$6,INDIRECT($F$1&amp;dbP!$D$2&amp;":"&amp;dbP!$D$2),"&lt;="&amp;AQ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Q$6,INDIRECT($F$1&amp;dbP!$D$2&amp;":"&amp;dbP!$D$2),"&lt;="&amp;AQ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Q$6,INDIRECT($F$2&amp;SbstP!$D$2&amp;":"&amp;SbstP!$D$2),"&lt;="&amp;AQ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Q$6,INDIRECT($F$2&amp;SbstP!$D$2&amp;":"&amp;SbstP!$D$2),"&lt;="&amp;AQ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R541" s="1">
        <f ca="1">SUMIFS(INDIRECT($F$1&amp;$F541&amp;":"&amp;$F541),INDIRECT($F$1&amp;dbP!$D$2&amp;":"&amp;dbP!$D$2),"&gt;="&amp;AR$6,INDIRECT($F$1&amp;dbP!$D$2&amp;":"&amp;dbP!$D$2),"&lt;="&amp;AR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R$6,INDIRECT($F$1&amp;dbP!$D$2&amp;":"&amp;dbP!$D$2),"&lt;="&amp;AR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R$6,INDIRECT($F$2&amp;SbstP!$D$2&amp;":"&amp;SbstP!$D$2),"&lt;="&amp;AR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R$6,INDIRECT($F$2&amp;SbstP!$D$2&amp;":"&amp;SbstP!$D$2),"&lt;="&amp;AR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S541" s="1">
        <f ca="1">SUMIFS(INDIRECT($F$1&amp;$F541&amp;":"&amp;$F541),INDIRECT($F$1&amp;dbP!$D$2&amp;":"&amp;dbP!$D$2),"&gt;="&amp;AS$6,INDIRECT($F$1&amp;dbP!$D$2&amp;":"&amp;dbP!$D$2),"&lt;="&amp;AS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S$6,INDIRECT($F$1&amp;dbP!$D$2&amp;":"&amp;dbP!$D$2),"&lt;="&amp;AS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S$6,INDIRECT($F$2&amp;SbstP!$D$2&amp;":"&amp;SbstP!$D$2),"&lt;="&amp;AS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S$6,INDIRECT($F$2&amp;SbstP!$D$2&amp;":"&amp;SbstP!$D$2),"&lt;="&amp;AS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T541" s="1">
        <f ca="1">SUMIFS(INDIRECT($F$1&amp;$F541&amp;":"&amp;$F541),INDIRECT($F$1&amp;dbP!$D$2&amp;":"&amp;dbP!$D$2),"&gt;="&amp;AT$6,INDIRECT($F$1&amp;dbP!$D$2&amp;":"&amp;dbP!$D$2),"&lt;="&amp;AT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T$6,INDIRECT($F$1&amp;dbP!$D$2&amp;":"&amp;dbP!$D$2),"&lt;="&amp;AT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T$6,INDIRECT($F$2&amp;SbstP!$D$2&amp;":"&amp;SbstP!$D$2),"&lt;="&amp;AT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T$6,INDIRECT($F$2&amp;SbstP!$D$2&amp;":"&amp;SbstP!$D$2),"&lt;="&amp;AT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U541" s="1">
        <f ca="1">SUMIFS(INDIRECT($F$1&amp;$F541&amp;":"&amp;$F541),INDIRECT($F$1&amp;dbP!$D$2&amp;":"&amp;dbP!$D$2),"&gt;="&amp;AU$6,INDIRECT($F$1&amp;dbP!$D$2&amp;":"&amp;dbP!$D$2),"&lt;="&amp;AU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U$6,INDIRECT($F$1&amp;dbP!$D$2&amp;":"&amp;dbP!$D$2),"&lt;="&amp;AU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U$6,INDIRECT($F$2&amp;SbstP!$D$2&amp;":"&amp;SbstP!$D$2),"&lt;="&amp;AU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U$6,INDIRECT($F$2&amp;SbstP!$D$2&amp;":"&amp;SbstP!$D$2),"&lt;="&amp;AU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V541" s="1">
        <f ca="1">SUMIFS(INDIRECT($F$1&amp;$F541&amp;":"&amp;$F541),INDIRECT($F$1&amp;dbP!$D$2&amp;":"&amp;dbP!$D$2),"&gt;="&amp;AV$6,INDIRECT($F$1&amp;dbP!$D$2&amp;":"&amp;dbP!$D$2),"&lt;="&amp;A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V$6,INDIRECT($F$1&amp;dbP!$D$2&amp;":"&amp;dbP!$D$2),"&lt;="&amp;AV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V$6,INDIRECT($F$2&amp;SbstP!$D$2&amp;":"&amp;SbstP!$D$2),"&lt;="&amp;A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V$6,INDIRECT($F$2&amp;SbstP!$D$2&amp;":"&amp;SbstP!$D$2),"&lt;="&amp;AV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W541" s="1">
        <f ca="1">SUMIFS(INDIRECT($F$1&amp;$F541&amp;":"&amp;$F541),INDIRECT($F$1&amp;dbP!$D$2&amp;":"&amp;dbP!$D$2),"&gt;="&amp;AW$6,INDIRECT($F$1&amp;dbP!$D$2&amp;":"&amp;dbP!$D$2),"&lt;="&amp;A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W$6,INDIRECT($F$1&amp;dbP!$D$2&amp;":"&amp;dbP!$D$2),"&lt;="&amp;AW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W$6,INDIRECT($F$2&amp;SbstP!$D$2&amp;":"&amp;SbstP!$D$2),"&lt;="&amp;A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W$6,INDIRECT($F$2&amp;SbstP!$D$2&amp;":"&amp;SbstP!$D$2),"&lt;="&amp;AW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X541" s="1">
        <f ca="1">SUMIFS(INDIRECT($F$1&amp;$F541&amp;":"&amp;$F541),INDIRECT($F$1&amp;dbP!$D$2&amp;":"&amp;dbP!$D$2),"&gt;="&amp;AX$6,INDIRECT($F$1&amp;dbP!$D$2&amp;":"&amp;dbP!$D$2),"&lt;="&amp;A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X$6,INDIRECT($F$1&amp;dbP!$D$2&amp;":"&amp;dbP!$D$2),"&lt;="&amp;AX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X$6,INDIRECT($F$2&amp;SbstP!$D$2&amp;":"&amp;SbstP!$D$2),"&lt;="&amp;A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X$6,INDIRECT($F$2&amp;SbstP!$D$2&amp;":"&amp;SbstP!$D$2),"&lt;="&amp;AX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Y541" s="1">
        <f ca="1">SUMIFS(INDIRECT($F$1&amp;$F541&amp;":"&amp;$F541),INDIRECT($F$1&amp;dbP!$D$2&amp;":"&amp;dbP!$D$2),"&gt;="&amp;AY$6,INDIRECT($F$1&amp;dbP!$D$2&amp;":"&amp;dbP!$D$2),"&lt;="&amp;A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Y$6,INDIRECT($F$1&amp;dbP!$D$2&amp;":"&amp;dbP!$D$2),"&lt;="&amp;AY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Y$6,INDIRECT($F$2&amp;SbstP!$D$2&amp;":"&amp;SbstP!$D$2),"&lt;="&amp;A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Y$6,INDIRECT($F$2&amp;SbstP!$D$2&amp;":"&amp;SbstP!$D$2),"&lt;="&amp;AY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AZ541" s="1">
        <f ca="1">SUMIFS(INDIRECT($F$1&amp;$F541&amp;":"&amp;$F541),INDIRECT($F$1&amp;dbP!$D$2&amp;":"&amp;dbP!$D$2),"&gt;="&amp;AZ$6,INDIRECT($F$1&amp;dbP!$D$2&amp;":"&amp;dbP!$D$2),"&lt;="&amp;A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AZ$6,INDIRECT($F$1&amp;dbP!$D$2&amp;":"&amp;dbP!$D$2),"&lt;="&amp;AZ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AZ$6,INDIRECT($F$2&amp;SbstP!$D$2&amp;":"&amp;SbstP!$D$2),"&lt;="&amp;A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AZ$6,INDIRECT($F$2&amp;SbstP!$D$2&amp;":"&amp;SbstP!$D$2),"&lt;="&amp;AZ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A541" s="1">
        <f ca="1">SUMIFS(INDIRECT($F$1&amp;$F541&amp;":"&amp;$F541),INDIRECT($F$1&amp;dbP!$D$2&amp;":"&amp;dbP!$D$2),"&gt;="&amp;BA$6,INDIRECT($F$1&amp;dbP!$D$2&amp;":"&amp;dbP!$D$2),"&lt;="&amp;B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BA$6,INDIRECT($F$1&amp;dbP!$D$2&amp;":"&amp;dbP!$D$2),"&lt;="&amp;BA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A$6,INDIRECT($F$2&amp;SbstP!$D$2&amp;":"&amp;SbstP!$D$2),"&lt;="&amp;B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BA$6,INDIRECT($F$2&amp;SbstP!$D$2&amp;":"&amp;SbstP!$D$2),"&lt;="&amp;BA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B541" s="1">
        <f ca="1">SUMIFS(INDIRECT($F$1&amp;$F541&amp;":"&amp;$F541),INDIRECT($F$1&amp;dbP!$D$2&amp;":"&amp;dbP!$D$2),"&gt;="&amp;BB$6,INDIRECT($F$1&amp;dbP!$D$2&amp;":"&amp;dbP!$D$2),"&lt;="&amp;B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BB$6,INDIRECT($F$1&amp;dbP!$D$2&amp;":"&amp;dbP!$D$2),"&lt;="&amp;BB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B$6,INDIRECT($F$2&amp;SbstP!$D$2&amp;":"&amp;SbstP!$D$2),"&lt;="&amp;B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BB$6,INDIRECT($F$2&amp;SbstP!$D$2&amp;":"&amp;SbstP!$D$2),"&lt;="&amp;BB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C541" s="1">
        <f ca="1">SUMIFS(INDIRECT($F$1&amp;$F541&amp;":"&amp;$F541),INDIRECT($F$1&amp;dbP!$D$2&amp;":"&amp;dbP!$D$2),"&gt;="&amp;BC$6,INDIRECT($F$1&amp;dbP!$D$2&amp;":"&amp;dbP!$D$2),"&lt;="&amp;B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BC$6,INDIRECT($F$1&amp;dbP!$D$2&amp;":"&amp;dbP!$D$2),"&lt;="&amp;BC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C$6,INDIRECT($F$2&amp;SbstP!$D$2&amp;":"&amp;SbstP!$D$2),"&lt;="&amp;B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BC$6,INDIRECT($F$2&amp;SbstP!$D$2&amp;":"&amp;SbstP!$D$2),"&lt;="&amp;BC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D541" s="1">
        <f ca="1">SUMIFS(INDIRECT($F$1&amp;$F541&amp;":"&amp;$F541),INDIRECT($F$1&amp;dbP!$D$2&amp;":"&amp;dbP!$D$2),"&gt;="&amp;BD$6,INDIRECT($F$1&amp;dbP!$D$2&amp;":"&amp;dbP!$D$2),"&lt;="&amp;B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BD$6,INDIRECT($F$1&amp;dbP!$D$2&amp;":"&amp;dbP!$D$2),"&lt;="&amp;BD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D$6,INDIRECT($F$2&amp;SbstP!$D$2&amp;":"&amp;SbstP!$D$2),"&lt;="&amp;B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BD$6,INDIRECT($F$2&amp;SbstP!$D$2&amp;":"&amp;SbstP!$D$2),"&lt;="&amp;BD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  <c r="BE541" s="1">
        <f ca="1">SUMIFS(INDIRECT($F$1&amp;$F541&amp;":"&amp;$F541),INDIRECT($F$1&amp;dbP!$D$2&amp;":"&amp;dbP!$D$2),"&gt;="&amp;BE$6,INDIRECT($F$1&amp;dbP!$D$2&amp;":"&amp;dbP!$D$2),"&lt;="&amp;B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"&amp;$I541=$J541),"*",RIGHT($J541,LEN($J541)-4)),INDIRECT($F$1&amp;dbP!$AC$2&amp;":"&amp;dbP!$AC$2),RepP!$J$3)-
SUMIFS(INDIRECT($F$1&amp;$G541&amp;":"&amp;$G541),INDIRECT($F$1&amp;dbP!$D$2&amp;":"&amp;dbP!$D$2),"&gt;="&amp;BE$6,INDIRECT($F$1&amp;dbP!$D$2&amp;":"&amp;dbP!$D$2),"&lt;="&amp;BE$7,INDIRECT($F$1&amp;dbP!$O$2&amp;":"&amp;dbP!$O$2),$H541,INDIRECT($F$1&amp;dbP!$P$2&amp;":"&amp;dbP!$P$2),IF($I541=$J541,"*",$I541),INDIRECT($F$1&amp;dbP!$Q$2&amp;":"&amp;dbP!$Q$2),IF(OR($I541=$J541,"  "&amp;$I541=$J541),"*",RIGHT($J541,LEN($J541)-4)),INDIRECT($F$1&amp;dbP!$AC$2&amp;":"&amp;dbP!$AC$2),RepP!$J$3)+
SUMIFS(INDIRECT($F$2&amp;$F541&amp;":"&amp;$F541),INDIRECT($F$2&amp;SbstP!$D$2&amp;":"&amp;SbstP!$D$2),"&gt;="&amp;BE$6,INDIRECT($F$2&amp;SbstP!$D$2&amp;":"&amp;SbstP!$D$2),"&lt;="&amp;B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"&amp;$I541=$J541),"*",RIGHT($J541,LEN($J541)-4)),INDIRECT($F$2&amp;SbstP!$AC$2&amp;":"&amp;SbstP!$AC$2),RepP!$J$3)-
SUMIFS(INDIRECT($F$2&amp;$G541&amp;":"&amp;$G541),INDIRECT($F$2&amp;SbstP!$D$2&amp;":"&amp;SbstP!$D$2),"&gt;="&amp;BE$6,INDIRECT($F$2&amp;SbstP!$D$2&amp;":"&amp;SbstP!$D$2),"&lt;="&amp;BE$7,INDIRECT($F$2&amp;SbstP!$O$2&amp;":"&amp;SbstP!$O$2),$H541,INDIRECT($F$2&amp;SbstP!$P$2&amp;":"&amp;SbstP!$P$2),IF($I541=$J541,"*",$I541),INDIRECT($F$2&amp;SbstP!$Q$2&amp;":"&amp;SbstP!$Q$2),IF(OR($I541=$J541,"  "&amp;$I541=$J541),"*",RIGHT($J541,LEN($J541)-4)),INDIRECT($F$2&amp;SbstP!$AC$2&amp;":"&amp;SbstP!$AC$2),RepP!$J$3)</f>
        <v>0</v>
      </c>
    </row>
    <row r="542" spans="2:57" x14ac:dyDescent="0.3">
      <c r="B542" s="1">
        <f>MAX(B$505:B541)+1</f>
        <v>45</v>
      </c>
      <c r="D542" s="1" t="str">
        <f ca="1">INDIRECT($B$1&amp;Items!AB$2&amp;$B542)</f>
        <v>PL(-)</v>
      </c>
      <c r="F542" s="1" t="str">
        <f ca="1">INDIRECT($B$1&amp;Items!X$2&amp;$B542)</f>
        <v>AA</v>
      </c>
      <c r="G542" s="1" t="str">
        <f ca="1">INDIRECT($B$1&amp;Items!Y$2&amp;$B542)</f>
        <v>AB</v>
      </c>
      <c r="H542" s="13" t="str">
        <f ca="1">INDIRECT($B$1&amp;Items!U$2&amp;$B542)</f>
        <v>Себестоимость продаж</v>
      </c>
      <c r="I542" s="13" t="str">
        <f ca="1">IF(INDIRECT($B$1&amp;Items!V$2&amp;$B542)="",H542,INDIRECT($B$1&amp;Items!V$2&amp;$B542))</f>
        <v>Затраты этапа-3 бизнес-процесса</v>
      </c>
      <c r="J542" s="1" t="str">
        <f ca="1">IF(INDIRECT($B$1&amp;Items!W$2&amp;$B542)="",IF(H542&lt;&gt;I542,"  "&amp;I542,I542),"    "&amp;INDIRECT($B$1&amp;Items!W$2&amp;$B542))</f>
        <v xml:space="preserve">    Производственные затраты-14</v>
      </c>
      <c r="S542" s="1">
        <f ca="1">SUM($U542:INDIRECT(ADDRESS(ROW(),SUMIFS($1:$1,$5:$5,MAX($5:$5)))))</f>
        <v>1120693.2748538009</v>
      </c>
      <c r="V542" s="1">
        <f ca="1">SUMIFS(INDIRECT($F$1&amp;$F542&amp;":"&amp;$F542),INDIRECT($F$1&amp;dbP!$D$2&amp;":"&amp;dbP!$D$2),"&gt;="&amp;V$6,INDIRECT($F$1&amp;dbP!$D$2&amp;":"&amp;dbP!$D$2),"&lt;="&amp;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V$6,INDIRECT($F$1&amp;dbP!$D$2&amp;":"&amp;dbP!$D$2),"&lt;="&amp;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V$6,INDIRECT($F$2&amp;SbstP!$D$2&amp;":"&amp;SbstP!$D$2),"&lt;="&amp;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V$6,INDIRECT($F$2&amp;SbstP!$D$2&amp;":"&amp;SbstP!$D$2),"&lt;="&amp;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W542" s="1">
        <f ca="1">SUMIFS(INDIRECT($F$1&amp;$F542&amp;":"&amp;$F542),INDIRECT($F$1&amp;dbP!$D$2&amp;":"&amp;dbP!$D$2),"&gt;="&amp;W$6,INDIRECT($F$1&amp;dbP!$D$2&amp;":"&amp;dbP!$D$2),"&lt;="&amp;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W$6,INDIRECT($F$1&amp;dbP!$D$2&amp;":"&amp;dbP!$D$2),"&lt;="&amp;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W$6,INDIRECT($F$2&amp;SbstP!$D$2&amp;":"&amp;SbstP!$D$2),"&lt;="&amp;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W$6,INDIRECT($F$2&amp;SbstP!$D$2&amp;":"&amp;SbstP!$D$2),"&lt;="&amp;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X542" s="1">
        <f ca="1">SUMIFS(INDIRECT($F$1&amp;$F542&amp;":"&amp;$F542),INDIRECT($F$1&amp;dbP!$D$2&amp;":"&amp;dbP!$D$2),"&gt;="&amp;X$6,INDIRECT($F$1&amp;dbP!$D$2&amp;":"&amp;dbP!$D$2),"&lt;="&amp;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X$6,INDIRECT($F$1&amp;dbP!$D$2&amp;":"&amp;dbP!$D$2),"&lt;="&amp;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X$6,INDIRECT($F$2&amp;SbstP!$D$2&amp;":"&amp;SbstP!$D$2),"&lt;="&amp;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X$6,INDIRECT($F$2&amp;SbstP!$D$2&amp;":"&amp;SbstP!$D$2),"&lt;="&amp;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Y542" s="1">
        <f ca="1">SUMIFS(INDIRECT($F$1&amp;$F542&amp;":"&amp;$F542),INDIRECT($F$1&amp;dbP!$D$2&amp;":"&amp;dbP!$D$2),"&gt;="&amp;Y$6,INDIRECT($F$1&amp;dbP!$D$2&amp;":"&amp;dbP!$D$2),"&lt;="&amp;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Y$6,INDIRECT($F$1&amp;dbP!$D$2&amp;":"&amp;dbP!$D$2),"&lt;="&amp;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Y$6,INDIRECT($F$2&amp;SbstP!$D$2&amp;":"&amp;SbstP!$D$2),"&lt;="&amp;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Y$6,INDIRECT($F$2&amp;SbstP!$D$2&amp;":"&amp;SbstP!$D$2),"&lt;="&amp;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Z542" s="1">
        <f ca="1">SUMIFS(INDIRECT($F$1&amp;$F542&amp;":"&amp;$F542),INDIRECT($F$1&amp;dbP!$D$2&amp;":"&amp;dbP!$D$2),"&gt;="&amp;Z$6,INDIRECT($F$1&amp;dbP!$D$2&amp;":"&amp;dbP!$D$2),"&lt;="&amp;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Z$6,INDIRECT($F$1&amp;dbP!$D$2&amp;":"&amp;dbP!$D$2),"&lt;="&amp;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Z$6,INDIRECT($F$2&amp;SbstP!$D$2&amp;":"&amp;SbstP!$D$2),"&lt;="&amp;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Z$6,INDIRECT($F$2&amp;SbstP!$D$2&amp;":"&amp;SbstP!$D$2),"&lt;="&amp;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196150</v>
      </c>
      <c r="AA542" s="1">
        <f ca="1">SUMIFS(INDIRECT($F$1&amp;$F542&amp;":"&amp;$F542),INDIRECT($F$1&amp;dbP!$D$2&amp;":"&amp;dbP!$D$2),"&gt;="&amp;AA$6,INDIRECT($F$1&amp;dbP!$D$2&amp;":"&amp;dbP!$D$2),"&lt;="&amp;A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A$6,INDIRECT($F$1&amp;dbP!$D$2&amp;":"&amp;dbP!$D$2),"&lt;="&amp;A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A$6,INDIRECT($F$2&amp;SbstP!$D$2&amp;":"&amp;SbstP!$D$2),"&lt;="&amp;A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A$6,INDIRECT($F$2&amp;SbstP!$D$2&amp;":"&amp;SbstP!$D$2),"&lt;="&amp;A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392300</v>
      </c>
      <c r="AB542" s="1">
        <f ca="1">SUMIFS(INDIRECT($F$1&amp;$F542&amp;":"&amp;$F542),INDIRECT($F$1&amp;dbP!$D$2&amp;":"&amp;dbP!$D$2),"&gt;="&amp;AB$6,INDIRECT($F$1&amp;dbP!$D$2&amp;":"&amp;dbP!$D$2),"&lt;="&amp;A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B$6,INDIRECT($F$1&amp;dbP!$D$2&amp;":"&amp;dbP!$D$2),"&lt;="&amp;A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B$6,INDIRECT($F$2&amp;SbstP!$D$2&amp;":"&amp;SbstP!$D$2),"&lt;="&amp;A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B$6,INDIRECT($F$2&amp;SbstP!$D$2&amp;":"&amp;SbstP!$D$2),"&lt;="&amp;A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96354.385964912261</v>
      </c>
      <c r="AC542" s="1">
        <f ca="1">SUMIFS(INDIRECT($F$1&amp;$F542&amp;":"&amp;$F542),INDIRECT($F$1&amp;dbP!$D$2&amp;":"&amp;dbP!$D$2),"&gt;="&amp;AC$6,INDIRECT($F$1&amp;dbP!$D$2&amp;":"&amp;dbP!$D$2),"&lt;="&amp;A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C$6,INDIRECT($F$1&amp;dbP!$D$2&amp;":"&amp;dbP!$D$2),"&lt;="&amp;A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C$6,INDIRECT($F$2&amp;SbstP!$D$2&amp;":"&amp;SbstP!$D$2),"&lt;="&amp;A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C$6,INDIRECT($F$2&amp;SbstP!$D$2&amp;":"&amp;SbstP!$D$2),"&lt;="&amp;A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55059.649122807008</v>
      </c>
      <c r="AD542" s="1">
        <f ca="1">SUMIFS(INDIRECT($F$1&amp;$F542&amp;":"&amp;$F542),INDIRECT($F$1&amp;dbP!$D$2&amp;":"&amp;dbP!$D$2),"&gt;="&amp;AD$6,INDIRECT($F$1&amp;dbP!$D$2&amp;":"&amp;dbP!$D$2),"&lt;="&amp;A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D$6,INDIRECT($F$1&amp;dbP!$D$2&amp;":"&amp;dbP!$D$2),"&lt;="&amp;A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D$6,INDIRECT($F$2&amp;SbstP!$D$2&amp;":"&amp;SbstP!$D$2),"&lt;="&amp;A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D$6,INDIRECT($F$2&amp;SbstP!$D$2&amp;":"&amp;SbstP!$D$2),"&lt;="&amp;A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45883.040935672514</v>
      </c>
      <c r="AE542" s="1">
        <f ca="1">SUMIFS(INDIRECT($F$1&amp;$F542&amp;":"&amp;$F542),INDIRECT($F$1&amp;dbP!$D$2&amp;":"&amp;dbP!$D$2),"&gt;="&amp;AE$6,INDIRECT($F$1&amp;dbP!$D$2&amp;":"&amp;dbP!$D$2),"&lt;="&amp;A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E$6,INDIRECT($F$1&amp;dbP!$D$2&amp;":"&amp;dbP!$D$2),"&lt;="&amp;A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E$6,INDIRECT($F$2&amp;SbstP!$D$2&amp;":"&amp;SbstP!$D$2),"&lt;="&amp;A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E$6,INDIRECT($F$2&amp;SbstP!$D$2&amp;":"&amp;SbstP!$D$2),"&lt;="&amp;A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41294.736842105252</v>
      </c>
      <c r="AF542" s="1">
        <f ca="1">SUMIFS(INDIRECT($F$1&amp;$F542&amp;":"&amp;$F542),INDIRECT($F$1&amp;dbP!$D$2&amp;":"&amp;dbP!$D$2),"&gt;="&amp;AF$6,INDIRECT($F$1&amp;dbP!$D$2&amp;":"&amp;dbP!$D$2),"&lt;="&amp;AF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F$6,INDIRECT($F$1&amp;dbP!$D$2&amp;":"&amp;dbP!$D$2),"&lt;="&amp;AF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F$6,INDIRECT($F$2&amp;SbstP!$D$2&amp;":"&amp;SbstP!$D$2),"&lt;="&amp;AF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F$6,INDIRECT($F$2&amp;SbstP!$D$2&amp;":"&amp;SbstP!$D$2),"&lt;="&amp;AF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36706.432748538005</v>
      </c>
      <c r="AG542" s="1">
        <f ca="1">SUMIFS(INDIRECT($F$1&amp;$F542&amp;":"&amp;$F542),INDIRECT($F$1&amp;dbP!$D$2&amp;":"&amp;dbP!$D$2),"&gt;="&amp;AG$6,INDIRECT($F$1&amp;dbP!$D$2&amp;":"&amp;dbP!$D$2),"&lt;="&amp;AG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G$6,INDIRECT($F$1&amp;dbP!$D$2&amp;":"&amp;dbP!$D$2),"&lt;="&amp;AG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G$6,INDIRECT($F$2&amp;SbstP!$D$2&amp;":"&amp;SbstP!$D$2),"&lt;="&amp;AG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G$6,INDIRECT($F$2&amp;SbstP!$D$2&amp;":"&amp;SbstP!$D$2),"&lt;="&amp;AG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96354.385964912261</v>
      </c>
      <c r="AH542" s="1">
        <f ca="1">SUMIFS(INDIRECT($F$1&amp;$F542&amp;":"&amp;$F542),INDIRECT($F$1&amp;dbP!$D$2&amp;":"&amp;dbP!$D$2),"&gt;="&amp;AH$6,INDIRECT($F$1&amp;dbP!$D$2&amp;":"&amp;dbP!$D$2),"&lt;="&amp;AH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H$6,INDIRECT($F$1&amp;dbP!$D$2&amp;":"&amp;dbP!$D$2),"&lt;="&amp;AH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H$6,INDIRECT($F$2&amp;SbstP!$D$2&amp;":"&amp;SbstP!$D$2),"&lt;="&amp;AH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H$6,INDIRECT($F$2&amp;SbstP!$D$2&amp;":"&amp;SbstP!$D$2),"&lt;="&amp;AH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27529.824561403504</v>
      </c>
      <c r="AI542" s="1">
        <f ca="1">SUMIFS(INDIRECT($F$1&amp;$F542&amp;":"&amp;$F542),INDIRECT($F$1&amp;dbP!$D$2&amp;":"&amp;dbP!$D$2),"&gt;="&amp;AI$6,INDIRECT($F$1&amp;dbP!$D$2&amp;":"&amp;dbP!$D$2),"&lt;="&amp;AI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I$6,INDIRECT($F$1&amp;dbP!$D$2&amp;":"&amp;dbP!$D$2),"&lt;="&amp;AI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I$6,INDIRECT($F$2&amp;SbstP!$D$2&amp;":"&amp;SbstP!$D$2),"&lt;="&amp;AI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I$6,INDIRECT($F$2&amp;SbstP!$D$2&amp;":"&amp;SbstP!$D$2),"&lt;="&amp;AI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68824.561403508764</v>
      </c>
      <c r="AJ542" s="1">
        <f ca="1">SUMIFS(INDIRECT($F$1&amp;$F542&amp;":"&amp;$F542),INDIRECT($F$1&amp;dbP!$D$2&amp;":"&amp;dbP!$D$2),"&gt;="&amp;AJ$6,INDIRECT($F$1&amp;dbP!$D$2&amp;":"&amp;dbP!$D$2),"&lt;="&amp;AJ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J$6,INDIRECT($F$1&amp;dbP!$D$2&amp;":"&amp;dbP!$D$2),"&lt;="&amp;AJ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J$6,INDIRECT($F$2&amp;SbstP!$D$2&amp;":"&amp;SbstP!$D$2),"&lt;="&amp;AJ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J$6,INDIRECT($F$2&amp;SbstP!$D$2&amp;":"&amp;SbstP!$D$2),"&lt;="&amp;AJ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64236.257309941517</v>
      </c>
      <c r="AK542" s="1">
        <f ca="1">SUMIFS(INDIRECT($F$1&amp;$F542&amp;":"&amp;$F542),INDIRECT($F$1&amp;dbP!$D$2&amp;":"&amp;dbP!$D$2),"&gt;="&amp;AK$6,INDIRECT($F$1&amp;dbP!$D$2&amp;":"&amp;dbP!$D$2),"&lt;="&amp;AK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K$6,INDIRECT($F$1&amp;dbP!$D$2&amp;":"&amp;dbP!$D$2),"&lt;="&amp;AK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K$6,INDIRECT($F$2&amp;SbstP!$D$2&amp;":"&amp;SbstP!$D$2),"&lt;="&amp;AK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K$6,INDIRECT($F$2&amp;SbstP!$D$2&amp;":"&amp;SbstP!$D$2),"&lt;="&amp;AK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L542" s="1">
        <f ca="1">SUMIFS(INDIRECT($F$1&amp;$F542&amp;":"&amp;$F542),INDIRECT($F$1&amp;dbP!$D$2&amp;":"&amp;dbP!$D$2),"&gt;="&amp;AL$6,INDIRECT($F$1&amp;dbP!$D$2&amp;":"&amp;dbP!$D$2),"&lt;="&amp;AL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L$6,INDIRECT($F$1&amp;dbP!$D$2&amp;":"&amp;dbP!$D$2),"&lt;="&amp;AL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L$6,INDIRECT($F$2&amp;SbstP!$D$2&amp;":"&amp;SbstP!$D$2),"&lt;="&amp;AL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L$6,INDIRECT($F$2&amp;SbstP!$D$2&amp;":"&amp;SbstP!$D$2),"&lt;="&amp;AL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M542" s="1">
        <f ca="1">SUMIFS(INDIRECT($F$1&amp;$F542&amp;":"&amp;$F542),INDIRECT($F$1&amp;dbP!$D$2&amp;":"&amp;dbP!$D$2),"&gt;="&amp;AM$6,INDIRECT($F$1&amp;dbP!$D$2&amp;":"&amp;dbP!$D$2),"&lt;="&amp;AM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M$6,INDIRECT($F$1&amp;dbP!$D$2&amp;":"&amp;dbP!$D$2),"&lt;="&amp;AM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M$6,INDIRECT($F$2&amp;SbstP!$D$2&amp;":"&amp;SbstP!$D$2),"&lt;="&amp;AM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M$6,INDIRECT($F$2&amp;SbstP!$D$2&amp;":"&amp;SbstP!$D$2),"&lt;="&amp;AM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N542" s="1">
        <f ca="1">SUMIFS(INDIRECT($F$1&amp;$F542&amp;":"&amp;$F542),INDIRECT($F$1&amp;dbP!$D$2&amp;":"&amp;dbP!$D$2),"&gt;="&amp;AN$6,INDIRECT($F$1&amp;dbP!$D$2&amp;":"&amp;dbP!$D$2),"&lt;="&amp;AN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N$6,INDIRECT($F$1&amp;dbP!$D$2&amp;":"&amp;dbP!$D$2),"&lt;="&amp;AN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N$6,INDIRECT($F$2&amp;SbstP!$D$2&amp;":"&amp;SbstP!$D$2),"&lt;="&amp;AN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N$6,INDIRECT($F$2&amp;SbstP!$D$2&amp;":"&amp;SbstP!$D$2),"&lt;="&amp;AN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O542" s="1">
        <f ca="1">SUMIFS(INDIRECT($F$1&amp;$F542&amp;":"&amp;$F542),INDIRECT($F$1&amp;dbP!$D$2&amp;":"&amp;dbP!$D$2),"&gt;="&amp;AO$6,INDIRECT($F$1&amp;dbP!$D$2&amp;":"&amp;dbP!$D$2),"&lt;="&amp;AO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O$6,INDIRECT($F$1&amp;dbP!$D$2&amp;":"&amp;dbP!$D$2),"&lt;="&amp;AO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O$6,INDIRECT($F$2&amp;SbstP!$D$2&amp;":"&amp;SbstP!$D$2),"&lt;="&amp;AO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O$6,INDIRECT($F$2&amp;SbstP!$D$2&amp;":"&amp;SbstP!$D$2),"&lt;="&amp;AO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P542" s="1">
        <f ca="1">SUMIFS(INDIRECT($F$1&amp;$F542&amp;":"&amp;$F542),INDIRECT($F$1&amp;dbP!$D$2&amp;":"&amp;dbP!$D$2),"&gt;="&amp;AP$6,INDIRECT($F$1&amp;dbP!$D$2&amp;":"&amp;dbP!$D$2),"&lt;="&amp;AP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P$6,INDIRECT($F$1&amp;dbP!$D$2&amp;":"&amp;dbP!$D$2),"&lt;="&amp;AP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P$6,INDIRECT($F$2&amp;SbstP!$D$2&amp;":"&amp;SbstP!$D$2),"&lt;="&amp;AP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P$6,INDIRECT($F$2&amp;SbstP!$D$2&amp;":"&amp;SbstP!$D$2),"&lt;="&amp;AP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Q542" s="1">
        <f ca="1">SUMIFS(INDIRECT($F$1&amp;$F542&amp;":"&amp;$F542),INDIRECT($F$1&amp;dbP!$D$2&amp;":"&amp;dbP!$D$2),"&gt;="&amp;AQ$6,INDIRECT($F$1&amp;dbP!$D$2&amp;":"&amp;dbP!$D$2),"&lt;="&amp;AQ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Q$6,INDIRECT($F$1&amp;dbP!$D$2&amp;":"&amp;dbP!$D$2),"&lt;="&amp;AQ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Q$6,INDIRECT($F$2&amp;SbstP!$D$2&amp;":"&amp;SbstP!$D$2),"&lt;="&amp;AQ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Q$6,INDIRECT($F$2&amp;SbstP!$D$2&amp;":"&amp;SbstP!$D$2),"&lt;="&amp;AQ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R542" s="1">
        <f ca="1">SUMIFS(INDIRECT($F$1&amp;$F542&amp;":"&amp;$F542),INDIRECT($F$1&amp;dbP!$D$2&amp;":"&amp;dbP!$D$2),"&gt;="&amp;AR$6,INDIRECT($F$1&amp;dbP!$D$2&amp;":"&amp;dbP!$D$2),"&lt;="&amp;AR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R$6,INDIRECT($F$1&amp;dbP!$D$2&amp;":"&amp;dbP!$D$2),"&lt;="&amp;AR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R$6,INDIRECT($F$2&amp;SbstP!$D$2&amp;":"&amp;SbstP!$D$2),"&lt;="&amp;AR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R$6,INDIRECT($F$2&amp;SbstP!$D$2&amp;":"&amp;SbstP!$D$2),"&lt;="&amp;AR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S542" s="1">
        <f ca="1">SUMIFS(INDIRECT($F$1&amp;$F542&amp;":"&amp;$F542),INDIRECT($F$1&amp;dbP!$D$2&amp;":"&amp;dbP!$D$2),"&gt;="&amp;AS$6,INDIRECT($F$1&amp;dbP!$D$2&amp;":"&amp;dbP!$D$2),"&lt;="&amp;AS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S$6,INDIRECT($F$1&amp;dbP!$D$2&amp;":"&amp;dbP!$D$2),"&lt;="&amp;AS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S$6,INDIRECT($F$2&amp;SbstP!$D$2&amp;":"&amp;SbstP!$D$2),"&lt;="&amp;AS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S$6,INDIRECT($F$2&amp;SbstP!$D$2&amp;":"&amp;SbstP!$D$2),"&lt;="&amp;AS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T542" s="1">
        <f ca="1">SUMIFS(INDIRECT($F$1&amp;$F542&amp;":"&amp;$F542),INDIRECT($F$1&amp;dbP!$D$2&amp;":"&amp;dbP!$D$2),"&gt;="&amp;AT$6,INDIRECT($F$1&amp;dbP!$D$2&amp;":"&amp;dbP!$D$2),"&lt;="&amp;AT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T$6,INDIRECT($F$1&amp;dbP!$D$2&amp;":"&amp;dbP!$D$2),"&lt;="&amp;AT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T$6,INDIRECT($F$2&amp;SbstP!$D$2&amp;":"&amp;SbstP!$D$2),"&lt;="&amp;AT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T$6,INDIRECT($F$2&amp;SbstP!$D$2&amp;":"&amp;SbstP!$D$2),"&lt;="&amp;AT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U542" s="1">
        <f ca="1">SUMIFS(INDIRECT($F$1&amp;$F542&amp;":"&amp;$F542),INDIRECT($F$1&amp;dbP!$D$2&amp;":"&amp;dbP!$D$2),"&gt;="&amp;AU$6,INDIRECT($F$1&amp;dbP!$D$2&amp;":"&amp;dbP!$D$2),"&lt;="&amp;AU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U$6,INDIRECT($F$1&amp;dbP!$D$2&amp;":"&amp;dbP!$D$2),"&lt;="&amp;AU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U$6,INDIRECT($F$2&amp;SbstP!$D$2&amp;":"&amp;SbstP!$D$2),"&lt;="&amp;AU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U$6,INDIRECT($F$2&amp;SbstP!$D$2&amp;":"&amp;SbstP!$D$2),"&lt;="&amp;AU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V542" s="1">
        <f ca="1">SUMIFS(INDIRECT($F$1&amp;$F542&amp;":"&amp;$F542),INDIRECT($F$1&amp;dbP!$D$2&amp;":"&amp;dbP!$D$2),"&gt;="&amp;AV$6,INDIRECT($F$1&amp;dbP!$D$2&amp;":"&amp;dbP!$D$2),"&lt;="&amp;A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V$6,INDIRECT($F$1&amp;dbP!$D$2&amp;":"&amp;dbP!$D$2),"&lt;="&amp;AV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V$6,INDIRECT($F$2&amp;SbstP!$D$2&amp;":"&amp;SbstP!$D$2),"&lt;="&amp;A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V$6,INDIRECT($F$2&amp;SbstP!$D$2&amp;":"&amp;SbstP!$D$2),"&lt;="&amp;AV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W542" s="1">
        <f ca="1">SUMIFS(INDIRECT($F$1&amp;$F542&amp;":"&amp;$F542),INDIRECT($F$1&amp;dbP!$D$2&amp;":"&amp;dbP!$D$2),"&gt;="&amp;AW$6,INDIRECT($F$1&amp;dbP!$D$2&amp;":"&amp;dbP!$D$2),"&lt;="&amp;A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W$6,INDIRECT($F$1&amp;dbP!$D$2&amp;":"&amp;dbP!$D$2),"&lt;="&amp;AW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W$6,INDIRECT($F$2&amp;SbstP!$D$2&amp;":"&amp;SbstP!$D$2),"&lt;="&amp;A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W$6,INDIRECT($F$2&amp;SbstP!$D$2&amp;":"&amp;SbstP!$D$2),"&lt;="&amp;AW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X542" s="1">
        <f ca="1">SUMIFS(INDIRECT($F$1&amp;$F542&amp;":"&amp;$F542),INDIRECT($F$1&amp;dbP!$D$2&amp;":"&amp;dbP!$D$2),"&gt;="&amp;AX$6,INDIRECT($F$1&amp;dbP!$D$2&amp;":"&amp;dbP!$D$2),"&lt;="&amp;A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X$6,INDIRECT($F$1&amp;dbP!$D$2&amp;":"&amp;dbP!$D$2),"&lt;="&amp;AX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X$6,INDIRECT($F$2&amp;SbstP!$D$2&amp;":"&amp;SbstP!$D$2),"&lt;="&amp;A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X$6,INDIRECT($F$2&amp;SbstP!$D$2&amp;":"&amp;SbstP!$D$2),"&lt;="&amp;AX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Y542" s="1">
        <f ca="1">SUMIFS(INDIRECT($F$1&amp;$F542&amp;":"&amp;$F542),INDIRECT($F$1&amp;dbP!$D$2&amp;":"&amp;dbP!$D$2),"&gt;="&amp;AY$6,INDIRECT($F$1&amp;dbP!$D$2&amp;":"&amp;dbP!$D$2),"&lt;="&amp;A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Y$6,INDIRECT($F$1&amp;dbP!$D$2&amp;":"&amp;dbP!$D$2),"&lt;="&amp;AY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Y$6,INDIRECT($F$2&amp;SbstP!$D$2&amp;":"&amp;SbstP!$D$2),"&lt;="&amp;A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Y$6,INDIRECT($F$2&amp;SbstP!$D$2&amp;":"&amp;SbstP!$D$2),"&lt;="&amp;AY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AZ542" s="1">
        <f ca="1">SUMIFS(INDIRECT($F$1&amp;$F542&amp;":"&amp;$F542),INDIRECT($F$1&amp;dbP!$D$2&amp;":"&amp;dbP!$D$2),"&gt;="&amp;AZ$6,INDIRECT($F$1&amp;dbP!$D$2&amp;":"&amp;dbP!$D$2),"&lt;="&amp;A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AZ$6,INDIRECT($F$1&amp;dbP!$D$2&amp;":"&amp;dbP!$D$2),"&lt;="&amp;AZ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AZ$6,INDIRECT($F$2&amp;SbstP!$D$2&amp;":"&amp;SbstP!$D$2),"&lt;="&amp;A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AZ$6,INDIRECT($F$2&amp;SbstP!$D$2&amp;":"&amp;SbstP!$D$2),"&lt;="&amp;AZ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A542" s="1">
        <f ca="1">SUMIFS(INDIRECT($F$1&amp;$F542&amp;":"&amp;$F542),INDIRECT($F$1&amp;dbP!$D$2&amp;":"&amp;dbP!$D$2),"&gt;="&amp;BA$6,INDIRECT($F$1&amp;dbP!$D$2&amp;":"&amp;dbP!$D$2),"&lt;="&amp;B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BA$6,INDIRECT($F$1&amp;dbP!$D$2&amp;":"&amp;dbP!$D$2),"&lt;="&amp;BA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A$6,INDIRECT($F$2&amp;SbstP!$D$2&amp;":"&amp;SbstP!$D$2),"&lt;="&amp;B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BA$6,INDIRECT($F$2&amp;SbstP!$D$2&amp;":"&amp;SbstP!$D$2),"&lt;="&amp;BA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B542" s="1">
        <f ca="1">SUMIFS(INDIRECT($F$1&amp;$F542&amp;":"&amp;$F542),INDIRECT($F$1&amp;dbP!$D$2&amp;":"&amp;dbP!$D$2),"&gt;="&amp;BB$6,INDIRECT($F$1&amp;dbP!$D$2&amp;":"&amp;dbP!$D$2),"&lt;="&amp;B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BB$6,INDIRECT($F$1&amp;dbP!$D$2&amp;":"&amp;dbP!$D$2),"&lt;="&amp;BB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B$6,INDIRECT($F$2&amp;SbstP!$D$2&amp;":"&amp;SbstP!$D$2),"&lt;="&amp;B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BB$6,INDIRECT($F$2&amp;SbstP!$D$2&amp;":"&amp;SbstP!$D$2),"&lt;="&amp;BB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C542" s="1">
        <f ca="1">SUMIFS(INDIRECT($F$1&amp;$F542&amp;":"&amp;$F542),INDIRECT($F$1&amp;dbP!$D$2&amp;":"&amp;dbP!$D$2),"&gt;="&amp;BC$6,INDIRECT($F$1&amp;dbP!$D$2&amp;":"&amp;dbP!$D$2),"&lt;="&amp;B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BC$6,INDIRECT($F$1&amp;dbP!$D$2&amp;":"&amp;dbP!$D$2),"&lt;="&amp;BC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C$6,INDIRECT($F$2&amp;SbstP!$D$2&amp;":"&amp;SbstP!$D$2),"&lt;="&amp;B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BC$6,INDIRECT($F$2&amp;SbstP!$D$2&amp;":"&amp;SbstP!$D$2),"&lt;="&amp;BC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D542" s="1">
        <f ca="1">SUMIFS(INDIRECT($F$1&amp;$F542&amp;":"&amp;$F542),INDIRECT($F$1&amp;dbP!$D$2&amp;":"&amp;dbP!$D$2),"&gt;="&amp;BD$6,INDIRECT($F$1&amp;dbP!$D$2&amp;":"&amp;dbP!$D$2),"&lt;="&amp;B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BD$6,INDIRECT($F$1&amp;dbP!$D$2&amp;":"&amp;dbP!$D$2),"&lt;="&amp;BD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D$6,INDIRECT($F$2&amp;SbstP!$D$2&amp;":"&amp;SbstP!$D$2),"&lt;="&amp;B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BD$6,INDIRECT($F$2&amp;SbstP!$D$2&amp;":"&amp;SbstP!$D$2),"&lt;="&amp;BD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  <c r="BE542" s="1">
        <f ca="1">SUMIFS(INDIRECT($F$1&amp;$F542&amp;":"&amp;$F542),INDIRECT($F$1&amp;dbP!$D$2&amp;":"&amp;dbP!$D$2),"&gt;="&amp;BE$6,INDIRECT($F$1&amp;dbP!$D$2&amp;":"&amp;dbP!$D$2),"&lt;="&amp;B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"&amp;$I542=$J542),"*",RIGHT($J542,LEN($J542)-4)),INDIRECT($F$1&amp;dbP!$AC$2&amp;":"&amp;dbP!$AC$2),RepP!$J$3)-
SUMIFS(INDIRECT($F$1&amp;$G542&amp;":"&amp;$G542),INDIRECT($F$1&amp;dbP!$D$2&amp;":"&amp;dbP!$D$2),"&gt;="&amp;BE$6,INDIRECT($F$1&amp;dbP!$D$2&amp;":"&amp;dbP!$D$2),"&lt;="&amp;BE$7,INDIRECT($F$1&amp;dbP!$O$2&amp;":"&amp;dbP!$O$2),$H542,INDIRECT($F$1&amp;dbP!$P$2&amp;":"&amp;dbP!$P$2),IF($I542=$J542,"*",$I542),INDIRECT($F$1&amp;dbP!$Q$2&amp;":"&amp;dbP!$Q$2),IF(OR($I542=$J542,"  "&amp;$I542=$J542),"*",RIGHT($J542,LEN($J542)-4)),INDIRECT($F$1&amp;dbP!$AC$2&amp;":"&amp;dbP!$AC$2),RepP!$J$3)+
SUMIFS(INDIRECT($F$2&amp;$F542&amp;":"&amp;$F542),INDIRECT($F$2&amp;SbstP!$D$2&amp;":"&amp;SbstP!$D$2),"&gt;="&amp;BE$6,INDIRECT($F$2&amp;SbstP!$D$2&amp;":"&amp;SbstP!$D$2),"&lt;="&amp;B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"&amp;$I542=$J542),"*",RIGHT($J542,LEN($J542)-4)),INDIRECT($F$2&amp;SbstP!$AC$2&amp;":"&amp;SbstP!$AC$2),RepP!$J$3)-
SUMIFS(INDIRECT($F$2&amp;$G542&amp;":"&amp;$G542),INDIRECT($F$2&amp;SbstP!$D$2&amp;":"&amp;SbstP!$D$2),"&gt;="&amp;BE$6,INDIRECT($F$2&amp;SbstP!$D$2&amp;":"&amp;SbstP!$D$2),"&lt;="&amp;BE$7,INDIRECT($F$2&amp;SbstP!$O$2&amp;":"&amp;SbstP!$O$2),$H542,INDIRECT($F$2&amp;SbstP!$P$2&amp;":"&amp;SbstP!$P$2),IF($I542=$J542,"*",$I542),INDIRECT($F$2&amp;SbstP!$Q$2&amp;":"&amp;SbstP!$Q$2),IF(OR($I542=$J542,"  "&amp;$I542=$J542),"*",RIGHT($J542,LEN($J542)-4)),INDIRECT($F$2&amp;SbstP!$AC$2&amp;":"&amp;SbstP!$AC$2),RepP!$J$3)</f>
        <v>0</v>
      </c>
    </row>
    <row r="543" spans="2:57" x14ac:dyDescent="0.3">
      <c r="B543" s="1">
        <f>MAX(B$505:B542)+1</f>
        <v>46</v>
      </c>
      <c r="D543" s="1" t="str">
        <f ca="1">INDIRECT($B$1&amp;Items!AB$2&amp;$B543)</f>
        <v>PL(-)</v>
      </c>
      <c r="F543" s="1" t="str">
        <f ca="1">INDIRECT($B$1&amp;Items!X$2&amp;$B543)</f>
        <v>AA</v>
      </c>
      <c r="G543" s="1" t="str">
        <f ca="1">INDIRECT($B$1&amp;Items!Y$2&amp;$B543)</f>
        <v>AB</v>
      </c>
      <c r="H543" s="13" t="str">
        <f ca="1">INDIRECT($B$1&amp;Items!U$2&amp;$B543)</f>
        <v>Себестоимость продаж</v>
      </c>
      <c r="I543" s="13" t="str">
        <f ca="1">IF(INDIRECT($B$1&amp;Items!V$2&amp;$B543)="",H543,INDIRECT($B$1&amp;Items!V$2&amp;$B543))</f>
        <v>Затраты этапа-3 бизнес-процесса</v>
      </c>
      <c r="J543" s="1" t="str">
        <f ca="1">IF(INDIRECT($B$1&amp;Items!W$2&amp;$B543)="",IF(H543&lt;&gt;I543,"  "&amp;I543,I543),"    "&amp;INDIRECT($B$1&amp;Items!W$2&amp;$B543))</f>
        <v xml:space="preserve">    Производственные затраты-15</v>
      </c>
      <c r="S543" s="1">
        <f ca="1">SUM($U543:INDIRECT(ADDRESS(ROW(),SUMIFS($1:$1,$5:$5,MAX($5:$5)))))</f>
        <v>4427722.3274999997</v>
      </c>
      <c r="V543" s="1">
        <f ca="1">SUMIFS(INDIRECT($F$1&amp;$F543&amp;":"&amp;$F543),INDIRECT($F$1&amp;dbP!$D$2&amp;":"&amp;dbP!$D$2),"&gt;="&amp;V$6,INDIRECT($F$1&amp;dbP!$D$2&amp;":"&amp;dbP!$D$2),"&lt;="&amp;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V$6,INDIRECT($F$1&amp;dbP!$D$2&amp;":"&amp;dbP!$D$2),"&lt;="&amp;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V$6,INDIRECT($F$2&amp;SbstP!$D$2&amp;":"&amp;SbstP!$D$2),"&lt;="&amp;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V$6,INDIRECT($F$2&amp;SbstP!$D$2&amp;":"&amp;SbstP!$D$2),"&lt;="&amp;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W543" s="1">
        <f ca="1">SUMIFS(INDIRECT($F$1&amp;$F543&amp;":"&amp;$F543),INDIRECT($F$1&amp;dbP!$D$2&amp;":"&amp;dbP!$D$2),"&gt;="&amp;W$6,INDIRECT($F$1&amp;dbP!$D$2&amp;":"&amp;dbP!$D$2),"&lt;="&amp;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W$6,INDIRECT($F$1&amp;dbP!$D$2&amp;":"&amp;dbP!$D$2),"&lt;="&amp;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W$6,INDIRECT($F$2&amp;SbstP!$D$2&amp;":"&amp;SbstP!$D$2),"&lt;="&amp;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W$6,INDIRECT($F$2&amp;SbstP!$D$2&amp;":"&amp;SbstP!$D$2),"&lt;="&amp;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X543" s="1">
        <f ca="1">SUMIFS(INDIRECT($F$1&amp;$F543&amp;":"&amp;$F543),INDIRECT($F$1&amp;dbP!$D$2&amp;":"&amp;dbP!$D$2),"&gt;="&amp;X$6,INDIRECT($F$1&amp;dbP!$D$2&amp;":"&amp;dbP!$D$2),"&lt;="&amp;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X$6,INDIRECT($F$1&amp;dbP!$D$2&amp;":"&amp;dbP!$D$2),"&lt;="&amp;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X$6,INDIRECT($F$2&amp;SbstP!$D$2&amp;":"&amp;SbstP!$D$2),"&lt;="&amp;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X$6,INDIRECT($F$2&amp;SbstP!$D$2&amp;":"&amp;SbstP!$D$2),"&lt;="&amp;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Y543" s="1">
        <f ca="1">SUMIFS(INDIRECT($F$1&amp;$F543&amp;":"&amp;$F543),INDIRECT($F$1&amp;dbP!$D$2&amp;":"&amp;dbP!$D$2),"&gt;="&amp;Y$6,INDIRECT($F$1&amp;dbP!$D$2&amp;":"&amp;dbP!$D$2),"&lt;="&amp;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Y$6,INDIRECT($F$1&amp;dbP!$D$2&amp;":"&amp;dbP!$D$2),"&lt;="&amp;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Y$6,INDIRECT($F$2&amp;SbstP!$D$2&amp;":"&amp;SbstP!$D$2),"&lt;="&amp;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Y$6,INDIRECT($F$2&amp;SbstP!$D$2&amp;":"&amp;SbstP!$D$2),"&lt;="&amp;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Z543" s="1">
        <f ca="1">SUMIFS(INDIRECT($F$1&amp;$F543&amp;":"&amp;$F543),INDIRECT($F$1&amp;dbP!$D$2&amp;":"&amp;dbP!$D$2),"&gt;="&amp;Z$6,INDIRECT($F$1&amp;dbP!$D$2&amp;":"&amp;dbP!$D$2),"&lt;="&amp;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Z$6,INDIRECT($F$1&amp;dbP!$D$2&amp;":"&amp;dbP!$D$2),"&lt;="&amp;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Z$6,INDIRECT($F$2&amp;SbstP!$D$2&amp;":"&amp;SbstP!$D$2),"&lt;="&amp;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Z$6,INDIRECT($F$2&amp;SbstP!$D$2&amp;":"&amp;SbstP!$D$2),"&lt;="&amp;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238674.73500000004</v>
      </c>
      <c r="AA543" s="1">
        <f ca="1">SUMIFS(INDIRECT($F$1&amp;$F543&amp;":"&amp;$F543),INDIRECT($F$1&amp;dbP!$D$2&amp;":"&amp;dbP!$D$2),"&gt;="&amp;AA$6,INDIRECT($F$1&amp;dbP!$D$2&amp;":"&amp;dbP!$D$2),"&lt;="&amp;A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A$6,INDIRECT($F$1&amp;dbP!$D$2&amp;":"&amp;dbP!$D$2),"&lt;="&amp;A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A$6,INDIRECT($F$2&amp;SbstP!$D$2&amp;":"&amp;SbstP!$D$2),"&lt;="&amp;A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A$6,INDIRECT($F$2&amp;SbstP!$D$2&amp;":"&amp;SbstP!$D$2),"&lt;="&amp;A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477349.47000000009</v>
      </c>
      <c r="AB543" s="1">
        <f ca="1">SUMIFS(INDIRECT($F$1&amp;$F543&amp;":"&amp;$F543),INDIRECT($F$1&amp;dbP!$D$2&amp;":"&amp;dbP!$D$2),"&gt;="&amp;AB$6,INDIRECT($F$1&amp;dbP!$D$2&amp;":"&amp;dbP!$D$2),"&lt;="&amp;A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B$6,INDIRECT($F$1&amp;dbP!$D$2&amp;":"&amp;dbP!$D$2),"&lt;="&amp;A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B$6,INDIRECT($F$2&amp;SbstP!$D$2&amp;":"&amp;SbstP!$D$2),"&lt;="&amp;A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B$6,INDIRECT($F$2&amp;SbstP!$D$2&amp;":"&amp;SbstP!$D$2),"&lt;="&amp;A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492649.13250000001</v>
      </c>
      <c r="AC543" s="1">
        <f ca="1">SUMIFS(INDIRECT($F$1&amp;$F543&amp;":"&amp;$F543),INDIRECT($F$1&amp;dbP!$D$2&amp;":"&amp;dbP!$D$2),"&gt;="&amp;AC$6,INDIRECT($F$1&amp;dbP!$D$2&amp;":"&amp;dbP!$D$2),"&lt;="&amp;A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C$6,INDIRECT($F$1&amp;dbP!$D$2&amp;":"&amp;dbP!$D$2),"&lt;="&amp;A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C$6,INDIRECT($F$2&amp;SbstP!$D$2&amp;":"&amp;SbstP!$D$2),"&lt;="&amp;A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C$6,INDIRECT($F$2&amp;SbstP!$D$2&amp;":"&amp;SbstP!$D$2),"&lt;="&amp;A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807822.18000000017</v>
      </c>
      <c r="AD543" s="1">
        <f ca="1">SUMIFS(INDIRECT($F$1&amp;$F543&amp;":"&amp;$F543),INDIRECT($F$1&amp;dbP!$D$2&amp;":"&amp;dbP!$D$2),"&gt;="&amp;AD$6,INDIRECT($F$1&amp;dbP!$D$2&amp;":"&amp;dbP!$D$2),"&lt;="&amp;A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D$6,INDIRECT($F$1&amp;dbP!$D$2&amp;":"&amp;dbP!$D$2),"&lt;="&amp;A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D$6,INDIRECT($F$2&amp;SbstP!$D$2&amp;":"&amp;SbstP!$D$2),"&lt;="&amp;A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D$6,INDIRECT($F$2&amp;SbstP!$D$2&amp;":"&amp;SbstP!$D$2),"&lt;="&amp;A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7649.8312500000002</v>
      </c>
      <c r="AE543" s="1">
        <f ca="1">SUMIFS(INDIRECT($F$1&amp;$F543&amp;":"&amp;$F543),INDIRECT($F$1&amp;dbP!$D$2&amp;":"&amp;dbP!$D$2),"&gt;="&amp;AE$6,INDIRECT($F$1&amp;dbP!$D$2&amp;":"&amp;dbP!$D$2),"&lt;="&amp;A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E$6,INDIRECT($F$1&amp;dbP!$D$2&amp;":"&amp;dbP!$D$2),"&lt;="&amp;A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E$6,INDIRECT($F$2&amp;SbstP!$D$2&amp;":"&amp;SbstP!$D$2),"&lt;="&amp;A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E$6,INDIRECT($F$2&amp;SbstP!$D$2&amp;":"&amp;SbstP!$D$2),"&lt;="&amp;A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211135.34250000003</v>
      </c>
      <c r="AF543" s="1">
        <f ca="1">SUMIFS(INDIRECT($F$1&amp;$F543&amp;":"&amp;$F543),INDIRECT($F$1&amp;dbP!$D$2&amp;":"&amp;dbP!$D$2),"&gt;="&amp;AF$6,INDIRECT($F$1&amp;dbP!$D$2&amp;":"&amp;dbP!$D$2),"&lt;="&amp;AF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F$6,INDIRECT($F$1&amp;dbP!$D$2&amp;":"&amp;dbP!$D$2),"&lt;="&amp;AF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F$6,INDIRECT($F$2&amp;SbstP!$D$2&amp;":"&amp;SbstP!$D$2),"&lt;="&amp;AF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F$6,INDIRECT($F$2&amp;SbstP!$D$2&amp;":"&amp;SbstP!$D$2),"&lt;="&amp;AF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538548.12000000011</v>
      </c>
      <c r="AG543" s="1">
        <f ca="1">SUMIFS(INDIRECT($F$1&amp;$F543&amp;":"&amp;$F543),INDIRECT($F$1&amp;dbP!$D$2&amp;":"&amp;dbP!$D$2),"&gt;="&amp;AG$6,INDIRECT($F$1&amp;dbP!$D$2&amp;":"&amp;dbP!$D$2),"&lt;="&amp;AG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G$6,INDIRECT($F$1&amp;dbP!$D$2&amp;":"&amp;dbP!$D$2),"&lt;="&amp;AG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G$6,INDIRECT($F$2&amp;SbstP!$D$2&amp;":"&amp;SbstP!$D$2),"&lt;="&amp;AG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G$6,INDIRECT($F$2&amp;SbstP!$D$2&amp;":"&amp;SbstP!$D$2),"&lt;="&amp;AG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492649.13250000001</v>
      </c>
      <c r="AH543" s="1">
        <f ca="1">SUMIFS(INDIRECT($F$1&amp;$F543&amp;":"&amp;$F543),INDIRECT($F$1&amp;dbP!$D$2&amp;":"&amp;dbP!$D$2),"&gt;="&amp;AH$6,INDIRECT($F$1&amp;dbP!$D$2&amp;":"&amp;dbP!$D$2),"&lt;="&amp;AH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H$6,INDIRECT($F$1&amp;dbP!$D$2&amp;":"&amp;dbP!$D$2),"&lt;="&amp;AH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H$6,INDIRECT($F$2&amp;SbstP!$D$2&amp;":"&amp;SbstP!$D$2),"&lt;="&amp;AH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H$6,INDIRECT($F$2&amp;SbstP!$D$2&amp;":"&amp;SbstP!$D$2),"&lt;="&amp;AH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140756.89499999999</v>
      </c>
      <c r="AI543" s="1">
        <f ca="1">SUMIFS(INDIRECT($F$1&amp;$F543&amp;":"&amp;$F543),INDIRECT($F$1&amp;dbP!$D$2&amp;":"&amp;dbP!$D$2),"&gt;="&amp;AI$6,INDIRECT($F$1&amp;dbP!$D$2&amp;":"&amp;dbP!$D$2),"&lt;="&amp;AI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I$6,INDIRECT($F$1&amp;dbP!$D$2&amp;":"&amp;dbP!$D$2),"&lt;="&amp;AI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I$6,INDIRECT($F$2&amp;SbstP!$D$2&amp;":"&amp;SbstP!$D$2),"&lt;="&amp;AI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I$6,INDIRECT($F$2&amp;SbstP!$D$2&amp;":"&amp;SbstP!$D$2),"&lt;="&amp;AI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1009777.725</v>
      </c>
      <c r="AJ543" s="1">
        <f ca="1">SUMIFS(INDIRECT($F$1&amp;$F543&amp;":"&amp;$F543),INDIRECT($F$1&amp;dbP!$D$2&amp;":"&amp;dbP!$D$2),"&gt;="&amp;AJ$6,INDIRECT($F$1&amp;dbP!$D$2&amp;":"&amp;dbP!$D$2),"&lt;="&amp;AJ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J$6,INDIRECT($F$1&amp;dbP!$D$2&amp;":"&amp;dbP!$D$2),"&lt;="&amp;AJ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J$6,INDIRECT($F$2&amp;SbstP!$D$2&amp;":"&amp;SbstP!$D$2),"&lt;="&amp;AJ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J$6,INDIRECT($F$2&amp;SbstP!$D$2&amp;":"&amp;SbstP!$D$2),"&lt;="&amp;AJ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10709.76375</v>
      </c>
      <c r="AK543" s="1">
        <f ca="1">SUMIFS(INDIRECT($F$1&amp;$F543&amp;":"&amp;$F543),INDIRECT($F$1&amp;dbP!$D$2&amp;":"&amp;dbP!$D$2),"&gt;="&amp;AK$6,INDIRECT($F$1&amp;dbP!$D$2&amp;":"&amp;dbP!$D$2),"&lt;="&amp;AK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K$6,INDIRECT($F$1&amp;dbP!$D$2&amp;":"&amp;dbP!$D$2),"&lt;="&amp;AK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K$6,INDIRECT($F$2&amp;SbstP!$D$2&amp;":"&amp;SbstP!$D$2),"&lt;="&amp;AK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K$6,INDIRECT($F$2&amp;SbstP!$D$2&amp;":"&amp;SbstP!$D$2),"&lt;="&amp;AK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L543" s="1">
        <f ca="1">SUMIFS(INDIRECT($F$1&amp;$F543&amp;":"&amp;$F543),INDIRECT($F$1&amp;dbP!$D$2&amp;":"&amp;dbP!$D$2),"&gt;="&amp;AL$6,INDIRECT($F$1&amp;dbP!$D$2&amp;":"&amp;dbP!$D$2),"&lt;="&amp;AL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L$6,INDIRECT($F$1&amp;dbP!$D$2&amp;":"&amp;dbP!$D$2),"&lt;="&amp;AL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L$6,INDIRECT($F$2&amp;SbstP!$D$2&amp;":"&amp;SbstP!$D$2),"&lt;="&amp;AL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L$6,INDIRECT($F$2&amp;SbstP!$D$2&amp;":"&amp;SbstP!$D$2),"&lt;="&amp;AL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M543" s="1">
        <f ca="1">SUMIFS(INDIRECT($F$1&amp;$F543&amp;":"&amp;$F543),INDIRECT($F$1&amp;dbP!$D$2&amp;":"&amp;dbP!$D$2),"&gt;="&amp;AM$6,INDIRECT($F$1&amp;dbP!$D$2&amp;":"&amp;dbP!$D$2),"&lt;="&amp;AM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M$6,INDIRECT($F$1&amp;dbP!$D$2&amp;":"&amp;dbP!$D$2),"&lt;="&amp;AM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M$6,INDIRECT($F$2&amp;SbstP!$D$2&amp;":"&amp;SbstP!$D$2),"&lt;="&amp;AM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M$6,INDIRECT($F$2&amp;SbstP!$D$2&amp;":"&amp;SbstP!$D$2),"&lt;="&amp;AM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N543" s="1">
        <f ca="1">SUMIFS(INDIRECT($F$1&amp;$F543&amp;":"&amp;$F543),INDIRECT($F$1&amp;dbP!$D$2&amp;":"&amp;dbP!$D$2),"&gt;="&amp;AN$6,INDIRECT($F$1&amp;dbP!$D$2&amp;":"&amp;dbP!$D$2),"&lt;="&amp;AN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N$6,INDIRECT($F$1&amp;dbP!$D$2&amp;":"&amp;dbP!$D$2),"&lt;="&amp;AN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N$6,INDIRECT($F$2&amp;SbstP!$D$2&amp;":"&amp;SbstP!$D$2),"&lt;="&amp;AN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N$6,INDIRECT($F$2&amp;SbstP!$D$2&amp;":"&amp;SbstP!$D$2),"&lt;="&amp;AN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O543" s="1">
        <f ca="1">SUMIFS(INDIRECT($F$1&amp;$F543&amp;":"&amp;$F543),INDIRECT($F$1&amp;dbP!$D$2&amp;":"&amp;dbP!$D$2),"&gt;="&amp;AO$6,INDIRECT($F$1&amp;dbP!$D$2&amp;":"&amp;dbP!$D$2),"&lt;="&amp;AO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O$6,INDIRECT($F$1&amp;dbP!$D$2&amp;":"&amp;dbP!$D$2),"&lt;="&amp;AO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O$6,INDIRECT($F$2&amp;SbstP!$D$2&amp;":"&amp;SbstP!$D$2),"&lt;="&amp;AO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O$6,INDIRECT($F$2&amp;SbstP!$D$2&amp;":"&amp;SbstP!$D$2),"&lt;="&amp;AO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P543" s="1">
        <f ca="1">SUMIFS(INDIRECT($F$1&amp;$F543&amp;":"&amp;$F543),INDIRECT($F$1&amp;dbP!$D$2&amp;":"&amp;dbP!$D$2),"&gt;="&amp;AP$6,INDIRECT($F$1&amp;dbP!$D$2&amp;":"&amp;dbP!$D$2),"&lt;="&amp;AP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P$6,INDIRECT($F$1&amp;dbP!$D$2&amp;":"&amp;dbP!$D$2),"&lt;="&amp;AP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P$6,INDIRECT($F$2&amp;SbstP!$D$2&amp;":"&amp;SbstP!$D$2),"&lt;="&amp;AP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P$6,INDIRECT($F$2&amp;SbstP!$D$2&amp;":"&amp;SbstP!$D$2),"&lt;="&amp;AP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Q543" s="1">
        <f ca="1">SUMIFS(INDIRECT($F$1&amp;$F543&amp;":"&amp;$F543),INDIRECT($F$1&amp;dbP!$D$2&amp;":"&amp;dbP!$D$2),"&gt;="&amp;AQ$6,INDIRECT($F$1&amp;dbP!$D$2&amp;":"&amp;dbP!$D$2),"&lt;="&amp;AQ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Q$6,INDIRECT($F$1&amp;dbP!$D$2&amp;":"&amp;dbP!$D$2),"&lt;="&amp;AQ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Q$6,INDIRECT($F$2&amp;SbstP!$D$2&amp;":"&amp;SbstP!$D$2),"&lt;="&amp;AQ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Q$6,INDIRECT($F$2&amp;SbstP!$D$2&amp;":"&amp;SbstP!$D$2),"&lt;="&amp;AQ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R543" s="1">
        <f ca="1">SUMIFS(INDIRECT($F$1&amp;$F543&amp;":"&amp;$F543),INDIRECT($F$1&amp;dbP!$D$2&amp;":"&amp;dbP!$D$2),"&gt;="&amp;AR$6,INDIRECT($F$1&amp;dbP!$D$2&amp;":"&amp;dbP!$D$2),"&lt;="&amp;AR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R$6,INDIRECT($F$1&amp;dbP!$D$2&amp;":"&amp;dbP!$D$2),"&lt;="&amp;AR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R$6,INDIRECT($F$2&amp;SbstP!$D$2&amp;":"&amp;SbstP!$D$2),"&lt;="&amp;AR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R$6,INDIRECT($F$2&amp;SbstP!$D$2&amp;":"&amp;SbstP!$D$2),"&lt;="&amp;AR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S543" s="1">
        <f ca="1">SUMIFS(INDIRECT($F$1&amp;$F543&amp;":"&amp;$F543),INDIRECT($F$1&amp;dbP!$D$2&amp;":"&amp;dbP!$D$2),"&gt;="&amp;AS$6,INDIRECT($F$1&amp;dbP!$D$2&amp;":"&amp;dbP!$D$2),"&lt;="&amp;AS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S$6,INDIRECT($F$1&amp;dbP!$D$2&amp;":"&amp;dbP!$D$2),"&lt;="&amp;AS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S$6,INDIRECT($F$2&amp;SbstP!$D$2&amp;":"&amp;SbstP!$D$2),"&lt;="&amp;AS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S$6,INDIRECT($F$2&amp;SbstP!$D$2&amp;":"&amp;SbstP!$D$2),"&lt;="&amp;AS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T543" s="1">
        <f ca="1">SUMIFS(INDIRECT($F$1&amp;$F543&amp;":"&amp;$F543),INDIRECT($F$1&amp;dbP!$D$2&amp;":"&amp;dbP!$D$2),"&gt;="&amp;AT$6,INDIRECT($F$1&amp;dbP!$D$2&amp;":"&amp;dbP!$D$2),"&lt;="&amp;AT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T$6,INDIRECT($F$1&amp;dbP!$D$2&amp;":"&amp;dbP!$D$2),"&lt;="&amp;AT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T$6,INDIRECT($F$2&amp;SbstP!$D$2&amp;":"&amp;SbstP!$D$2),"&lt;="&amp;AT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T$6,INDIRECT($F$2&amp;SbstP!$D$2&amp;":"&amp;SbstP!$D$2),"&lt;="&amp;AT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U543" s="1">
        <f ca="1">SUMIFS(INDIRECT($F$1&amp;$F543&amp;":"&amp;$F543),INDIRECT($F$1&amp;dbP!$D$2&amp;":"&amp;dbP!$D$2),"&gt;="&amp;AU$6,INDIRECT($F$1&amp;dbP!$D$2&amp;":"&amp;dbP!$D$2),"&lt;="&amp;AU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U$6,INDIRECT($F$1&amp;dbP!$D$2&amp;":"&amp;dbP!$D$2),"&lt;="&amp;AU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U$6,INDIRECT($F$2&amp;SbstP!$D$2&amp;":"&amp;SbstP!$D$2),"&lt;="&amp;AU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U$6,INDIRECT($F$2&amp;SbstP!$D$2&amp;":"&amp;SbstP!$D$2),"&lt;="&amp;AU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V543" s="1">
        <f ca="1">SUMIFS(INDIRECT($F$1&amp;$F543&amp;":"&amp;$F543),INDIRECT($F$1&amp;dbP!$D$2&amp;":"&amp;dbP!$D$2),"&gt;="&amp;AV$6,INDIRECT($F$1&amp;dbP!$D$2&amp;":"&amp;dbP!$D$2),"&lt;="&amp;A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V$6,INDIRECT($F$1&amp;dbP!$D$2&amp;":"&amp;dbP!$D$2),"&lt;="&amp;AV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V$6,INDIRECT($F$2&amp;SbstP!$D$2&amp;":"&amp;SbstP!$D$2),"&lt;="&amp;A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V$6,INDIRECT($F$2&amp;SbstP!$D$2&amp;":"&amp;SbstP!$D$2),"&lt;="&amp;AV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W543" s="1">
        <f ca="1">SUMIFS(INDIRECT($F$1&amp;$F543&amp;":"&amp;$F543),INDIRECT($F$1&amp;dbP!$D$2&amp;":"&amp;dbP!$D$2),"&gt;="&amp;AW$6,INDIRECT($F$1&amp;dbP!$D$2&amp;":"&amp;dbP!$D$2),"&lt;="&amp;A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W$6,INDIRECT($F$1&amp;dbP!$D$2&amp;":"&amp;dbP!$D$2),"&lt;="&amp;AW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W$6,INDIRECT($F$2&amp;SbstP!$D$2&amp;":"&amp;SbstP!$D$2),"&lt;="&amp;A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W$6,INDIRECT($F$2&amp;SbstP!$D$2&amp;":"&amp;SbstP!$D$2),"&lt;="&amp;AW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X543" s="1">
        <f ca="1">SUMIFS(INDIRECT($F$1&amp;$F543&amp;":"&amp;$F543),INDIRECT($F$1&amp;dbP!$D$2&amp;":"&amp;dbP!$D$2),"&gt;="&amp;AX$6,INDIRECT($F$1&amp;dbP!$D$2&amp;":"&amp;dbP!$D$2),"&lt;="&amp;A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X$6,INDIRECT($F$1&amp;dbP!$D$2&amp;":"&amp;dbP!$D$2),"&lt;="&amp;AX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X$6,INDIRECT($F$2&amp;SbstP!$D$2&amp;":"&amp;SbstP!$D$2),"&lt;="&amp;A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X$6,INDIRECT($F$2&amp;SbstP!$D$2&amp;":"&amp;SbstP!$D$2),"&lt;="&amp;AX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Y543" s="1">
        <f ca="1">SUMIFS(INDIRECT($F$1&amp;$F543&amp;":"&amp;$F543),INDIRECT($F$1&amp;dbP!$D$2&amp;":"&amp;dbP!$D$2),"&gt;="&amp;AY$6,INDIRECT($F$1&amp;dbP!$D$2&amp;":"&amp;dbP!$D$2),"&lt;="&amp;A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Y$6,INDIRECT($F$1&amp;dbP!$D$2&amp;":"&amp;dbP!$D$2),"&lt;="&amp;AY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Y$6,INDIRECT($F$2&amp;SbstP!$D$2&amp;":"&amp;SbstP!$D$2),"&lt;="&amp;A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Y$6,INDIRECT($F$2&amp;SbstP!$D$2&amp;":"&amp;SbstP!$D$2),"&lt;="&amp;AY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AZ543" s="1">
        <f ca="1">SUMIFS(INDIRECT($F$1&amp;$F543&amp;":"&amp;$F543),INDIRECT($F$1&amp;dbP!$D$2&amp;":"&amp;dbP!$D$2),"&gt;="&amp;AZ$6,INDIRECT($F$1&amp;dbP!$D$2&amp;":"&amp;dbP!$D$2),"&lt;="&amp;A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AZ$6,INDIRECT($F$1&amp;dbP!$D$2&amp;":"&amp;dbP!$D$2),"&lt;="&amp;AZ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AZ$6,INDIRECT($F$2&amp;SbstP!$D$2&amp;":"&amp;SbstP!$D$2),"&lt;="&amp;A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AZ$6,INDIRECT($F$2&amp;SbstP!$D$2&amp;":"&amp;SbstP!$D$2),"&lt;="&amp;AZ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A543" s="1">
        <f ca="1">SUMIFS(INDIRECT($F$1&amp;$F543&amp;":"&amp;$F543),INDIRECT($F$1&amp;dbP!$D$2&amp;":"&amp;dbP!$D$2),"&gt;="&amp;BA$6,INDIRECT($F$1&amp;dbP!$D$2&amp;":"&amp;dbP!$D$2),"&lt;="&amp;B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BA$6,INDIRECT($F$1&amp;dbP!$D$2&amp;":"&amp;dbP!$D$2),"&lt;="&amp;BA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A$6,INDIRECT($F$2&amp;SbstP!$D$2&amp;":"&amp;SbstP!$D$2),"&lt;="&amp;B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BA$6,INDIRECT($F$2&amp;SbstP!$D$2&amp;":"&amp;SbstP!$D$2),"&lt;="&amp;BA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B543" s="1">
        <f ca="1">SUMIFS(INDIRECT($F$1&amp;$F543&amp;":"&amp;$F543),INDIRECT($F$1&amp;dbP!$D$2&amp;":"&amp;dbP!$D$2),"&gt;="&amp;BB$6,INDIRECT($F$1&amp;dbP!$D$2&amp;":"&amp;dbP!$D$2),"&lt;="&amp;B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BB$6,INDIRECT($F$1&amp;dbP!$D$2&amp;":"&amp;dbP!$D$2),"&lt;="&amp;BB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B$6,INDIRECT($F$2&amp;SbstP!$D$2&amp;":"&amp;SbstP!$D$2),"&lt;="&amp;B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BB$6,INDIRECT($F$2&amp;SbstP!$D$2&amp;":"&amp;SbstP!$D$2),"&lt;="&amp;BB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C543" s="1">
        <f ca="1">SUMIFS(INDIRECT($F$1&amp;$F543&amp;":"&amp;$F543),INDIRECT($F$1&amp;dbP!$D$2&amp;":"&amp;dbP!$D$2),"&gt;="&amp;BC$6,INDIRECT($F$1&amp;dbP!$D$2&amp;":"&amp;dbP!$D$2),"&lt;="&amp;B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BC$6,INDIRECT($F$1&amp;dbP!$D$2&amp;":"&amp;dbP!$D$2),"&lt;="&amp;BC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C$6,INDIRECT($F$2&amp;SbstP!$D$2&amp;":"&amp;SbstP!$D$2),"&lt;="&amp;B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BC$6,INDIRECT($F$2&amp;SbstP!$D$2&amp;":"&amp;SbstP!$D$2),"&lt;="&amp;BC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D543" s="1">
        <f ca="1">SUMIFS(INDIRECT($F$1&amp;$F543&amp;":"&amp;$F543),INDIRECT($F$1&amp;dbP!$D$2&amp;":"&amp;dbP!$D$2),"&gt;="&amp;BD$6,INDIRECT($F$1&amp;dbP!$D$2&amp;":"&amp;dbP!$D$2),"&lt;="&amp;B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BD$6,INDIRECT($F$1&amp;dbP!$D$2&amp;":"&amp;dbP!$D$2),"&lt;="&amp;BD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D$6,INDIRECT($F$2&amp;SbstP!$D$2&amp;":"&amp;SbstP!$D$2),"&lt;="&amp;B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BD$6,INDIRECT($F$2&amp;SbstP!$D$2&amp;":"&amp;SbstP!$D$2),"&lt;="&amp;BD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  <c r="BE543" s="1">
        <f ca="1">SUMIFS(INDIRECT($F$1&amp;$F543&amp;":"&amp;$F543),INDIRECT($F$1&amp;dbP!$D$2&amp;":"&amp;dbP!$D$2),"&gt;="&amp;BE$6,INDIRECT($F$1&amp;dbP!$D$2&amp;":"&amp;dbP!$D$2),"&lt;="&amp;B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"&amp;$I543=$J543),"*",RIGHT($J543,LEN($J543)-4)),INDIRECT($F$1&amp;dbP!$AC$2&amp;":"&amp;dbP!$AC$2),RepP!$J$3)-
SUMIFS(INDIRECT($F$1&amp;$G543&amp;":"&amp;$G543),INDIRECT($F$1&amp;dbP!$D$2&amp;":"&amp;dbP!$D$2),"&gt;="&amp;BE$6,INDIRECT($F$1&amp;dbP!$D$2&amp;":"&amp;dbP!$D$2),"&lt;="&amp;BE$7,INDIRECT($F$1&amp;dbP!$O$2&amp;":"&amp;dbP!$O$2),$H543,INDIRECT($F$1&amp;dbP!$P$2&amp;":"&amp;dbP!$P$2),IF($I543=$J543,"*",$I543),INDIRECT($F$1&amp;dbP!$Q$2&amp;":"&amp;dbP!$Q$2),IF(OR($I543=$J543,"  "&amp;$I543=$J543),"*",RIGHT($J543,LEN($J543)-4)),INDIRECT($F$1&amp;dbP!$AC$2&amp;":"&amp;dbP!$AC$2),RepP!$J$3)+
SUMIFS(INDIRECT($F$2&amp;$F543&amp;":"&amp;$F543),INDIRECT($F$2&amp;SbstP!$D$2&amp;":"&amp;SbstP!$D$2),"&gt;="&amp;BE$6,INDIRECT($F$2&amp;SbstP!$D$2&amp;":"&amp;SbstP!$D$2),"&lt;="&amp;B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"&amp;$I543=$J543),"*",RIGHT($J543,LEN($J543)-4)),INDIRECT($F$2&amp;SbstP!$AC$2&amp;":"&amp;SbstP!$AC$2),RepP!$J$3)-
SUMIFS(INDIRECT($F$2&amp;$G543&amp;":"&amp;$G543),INDIRECT($F$2&amp;SbstP!$D$2&amp;":"&amp;SbstP!$D$2),"&gt;="&amp;BE$6,INDIRECT($F$2&amp;SbstP!$D$2&amp;":"&amp;SbstP!$D$2),"&lt;="&amp;BE$7,INDIRECT($F$2&amp;SbstP!$O$2&amp;":"&amp;SbstP!$O$2),$H543,INDIRECT($F$2&amp;SbstP!$P$2&amp;":"&amp;SbstP!$P$2),IF($I543=$J543,"*",$I543),INDIRECT($F$2&amp;SbstP!$Q$2&amp;":"&amp;SbstP!$Q$2),IF(OR($I543=$J543,"  "&amp;$I543=$J543),"*",RIGHT($J543,LEN($J543)-4)),INDIRECT($F$2&amp;SbstP!$AC$2&amp;":"&amp;SbstP!$AC$2),RepP!$J$3)</f>
        <v>0</v>
      </c>
    </row>
    <row r="544" spans="2:57" x14ac:dyDescent="0.3">
      <c r="B544" s="1">
        <f>MAX(B$505:B543)+1</f>
        <v>47</v>
      </c>
      <c r="D544" s="1" t="str">
        <f ca="1">INDIRECT($B$1&amp;Items!AB$2&amp;$B544)</f>
        <v>PL(-)</v>
      </c>
      <c r="F544" s="1" t="str">
        <f ca="1">INDIRECT($B$1&amp;Items!X$2&amp;$B544)</f>
        <v>AA</v>
      </c>
      <c r="G544" s="1" t="str">
        <f ca="1">INDIRECT($B$1&amp;Items!Y$2&amp;$B544)</f>
        <v>AB</v>
      </c>
      <c r="H544" s="13" t="str">
        <f ca="1">INDIRECT($B$1&amp;Items!U$2&amp;$B544)</f>
        <v>Себестоимость продаж</v>
      </c>
      <c r="I544" s="13" t="str">
        <f ca="1">IF(INDIRECT($B$1&amp;Items!V$2&amp;$B544)="",H544,INDIRECT($B$1&amp;Items!V$2&amp;$B544))</f>
        <v>Затраты этапа-3 бизнес-процесса</v>
      </c>
      <c r="J544" s="1" t="str">
        <f ca="1">IF(INDIRECT($B$1&amp;Items!W$2&amp;$B544)="",IF(H544&lt;&gt;I544,"  "&amp;I544,I544),"    "&amp;INDIRECT($B$1&amp;Items!W$2&amp;$B544))</f>
        <v xml:space="preserve">    Производственные затраты-16</v>
      </c>
      <c r="S544" s="1">
        <f ca="1">SUM($U544:INDIRECT(ADDRESS(ROW(),SUMIFS($1:$1,$5:$5,MAX($5:$5)))))</f>
        <v>1278368.2352216751</v>
      </c>
      <c r="V544" s="1">
        <f ca="1">SUMIFS(INDIRECT($F$1&amp;$F544&amp;":"&amp;$F544),INDIRECT($F$1&amp;dbP!$D$2&amp;":"&amp;dbP!$D$2),"&gt;="&amp;V$6,INDIRECT($F$1&amp;dbP!$D$2&amp;":"&amp;dbP!$D$2),"&lt;="&amp;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V$6,INDIRECT($F$1&amp;dbP!$D$2&amp;":"&amp;dbP!$D$2),"&lt;="&amp;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V$6,INDIRECT($F$2&amp;SbstP!$D$2&amp;":"&amp;SbstP!$D$2),"&lt;="&amp;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V$6,INDIRECT($F$2&amp;SbstP!$D$2&amp;":"&amp;SbstP!$D$2),"&lt;="&amp;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W544" s="1">
        <f ca="1">SUMIFS(INDIRECT($F$1&amp;$F544&amp;":"&amp;$F544),INDIRECT($F$1&amp;dbP!$D$2&amp;":"&amp;dbP!$D$2),"&gt;="&amp;W$6,INDIRECT($F$1&amp;dbP!$D$2&amp;":"&amp;dbP!$D$2),"&lt;="&amp;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W$6,INDIRECT($F$1&amp;dbP!$D$2&amp;":"&amp;dbP!$D$2),"&lt;="&amp;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W$6,INDIRECT($F$2&amp;SbstP!$D$2&amp;":"&amp;SbstP!$D$2),"&lt;="&amp;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W$6,INDIRECT($F$2&amp;SbstP!$D$2&amp;":"&amp;SbstP!$D$2),"&lt;="&amp;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X544" s="1">
        <f ca="1">SUMIFS(INDIRECT($F$1&amp;$F544&amp;":"&amp;$F544),INDIRECT($F$1&amp;dbP!$D$2&amp;":"&amp;dbP!$D$2),"&gt;="&amp;X$6,INDIRECT($F$1&amp;dbP!$D$2&amp;":"&amp;dbP!$D$2),"&lt;="&amp;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X$6,INDIRECT($F$1&amp;dbP!$D$2&amp;":"&amp;dbP!$D$2),"&lt;="&amp;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X$6,INDIRECT($F$2&amp;SbstP!$D$2&amp;":"&amp;SbstP!$D$2),"&lt;="&amp;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X$6,INDIRECT($F$2&amp;SbstP!$D$2&amp;":"&amp;SbstP!$D$2),"&lt;="&amp;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Y544" s="1">
        <f ca="1">SUMIFS(INDIRECT($F$1&amp;$F544&amp;":"&amp;$F544),INDIRECT($F$1&amp;dbP!$D$2&amp;":"&amp;dbP!$D$2),"&gt;="&amp;Y$6,INDIRECT($F$1&amp;dbP!$D$2&amp;":"&amp;dbP!$D$2),"&lt;="&amp;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Y$6,INDIRECT($F$1&amp;dbP!$D$2&amp;":"&amp;dbP!$D$2),"&lt;="&amp;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Y$6,INDIRECT($F$2&amp;SbstP!$D$2&amp;":"&amp;SbstP!$D$2),"&lt;="&amp;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Y$6,INDIRECT($F$2&amp;SbstP!$D$2&amp;":"&amp;SbstP!$D$2),"&lt;="&amp;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Z544" s="1">
        <f ca="1">SUMIFS(INDIRECT($F$1&amp;$F544&amp;":"&amp;$F544),INDIRECT($F$1&amp;dbP!$D$2&amp;":"&amp;dbP!$D$2),"&gt;="&amp;Z$6,INDIRECT($F$1&amp;dbP!$D$2&amp;":"&amp;dbP!$D$2),"&lt;="&amp;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Z$6,INDIRECT($F$1&amp;dbP!$D$2&amp;":"&amp;dbP!$D$2),"&lt;="&amp;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Z$6,INDIRECT($F$2&amp;SbstP!$D$2&amp;":"&amp;SbstP!$D$2),"&lt;="&amp;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Z$6,INDIRECT($F$2&amp;SbstP!$D$2&amp;":"&amp;SbstP!$D$2),"&lt;="&amp;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321306.75</v>
      </c>
      <c r="AA544" s="1">
        <f ca="1">SUMIFS(INDIRECT($F$1&amp;$F544&amp;":"&amp;$F544),INDIRECT($F$1&amp;dbP!$D$2&amp;":"&amp;dbP!$D$2),"&gt;="&amp;AA$6,INDIRECT($F$1&amp;dbP!$D$2&amp;":"&amp;dbP!$D$2),"&lt;="&amp;A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A$6,INDIRECT($F$1&amp;dbP!$D$2&amp;":"&amp;dbP!$D$2),"&lt;="&amp;A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A$6,INDIRECT($F$2&amp;SbstP!$D$2&amp;":"&amp;SbstP!$D$2),"&lt;="&amp;A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A$6,INDIRECT($F$2&amp;SbstP!$D$2&amp;":"&amp;SbstP!$D$2),"&lt;="&amp;A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642613.5</v>
      </c>
      <c r="AB544" s="1">
        <f ca="1">SUMIFS(INDIRECT($F$1&amp;$F544&amp;":"&amp;$F544),INDIRECT($F$1&amp;dbP!$D$2&amp;":"&amp;dbP!$D$2),"&gt;="&amp;AB$6,INDIRECT($F$1&amp;dbP!$D$2&amp;":"&amp;dbP!$D$2),"&lt;="&amp;A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B$6,INDIRECT($F$1&amp;dbP!$D$2&amp;":"&amp;dbP!$D$2),"&lt;="&amp;A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B$6,INDIRECT($F$2&amp;SbstP!$D$2&amp;":"&amp;SbstP!$D$2),"&lt;="&amp;A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B$6,INDIRECT($F$2&amp;SbstP!$D$2&amp;":"&amp;SbstP!$D$2),"&lt;="&amp;A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51704.534482758623</v>
      </c>
      <c r="AC544" s="1">
        <f ca="1">SUMIFS(INDIRECT($F$1&amp;$F544&amp;":"&amp;$F544),INDIRECT($F$1&amp;dbP!$D$2&amp;":"&amp;dbP!$D$2),"&gt;="&amp;AC$6,INDIRECT($F$1&amp;dbP!$D$2&amp;":"&amp;dbP!$D$2),"&lt;="&amp;A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C$6,INDIRECT($F$1&amp;dbP!$D$2&amp;":"&amp;dbP!$D$2),"&lt;="&amp;A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C$6,INDIRECT($F$2&amp;SbstP!$D$2&amp;":"&amp;SbstP!$D$2),"&lt;="&amp;A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C$6,INDIRECT($F$2&amp;SbstP!$D$2&amp;":"&amp;SbstP!$D$2),"&lt;="&amp;A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37987.00492610837</v>
      </c>
      <c r="AD544" s="1">
        <f ca="1">SUMIFS(INDIRECT($F$1&amp;$F544&amp;":"&amp;$F544),INDIRECT($F$1&amp;dbP!$D$2&amp;":"&amp;dbP!$D$2),"&gt;="&amp;AD$6,INDIRECT($F$1&amp;dbP!$D$2&amp;":"&amp;dbP!$D$2),"&lt;="&amp;A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D$6,INDIRECT($F$1&amp;dbP!$D$2&amp;":"&amp;dbP!$D$2),"&lt;="&amp;A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D$6,INDIRECT($F$2&amp;SbstP!$D$2&amp;":"&amp;SbstP!$D$2),"&lt;="&amp;A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D$6,INDIRECT($F$2&amp;SbstP!$D$2&amp;":"&amp;SbstP!$D$2),"&lt;="&amp;A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26379.864532019703</v>
      </c>
      <c r="AE544" s="1">
        <f ca="1">SUMIFS(INDIRECT($F$1&amp;$F544&amp;":"&amp;$F544),INDIRECT($F$1&amp;dbP!$D$2&amp;":"&amp;dbP!$D$2),"&gt;="&amp;AE$6,INDIRECT($F$1&amp;dbP!$D$2&amp;":"&amp;dbP!$D$2),"&lt;="&amp;A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E$6,INDIRECT($F$1&amp;dbP!$D$2&amp;":"&amp;dbP!$D$2),"&lt;="&amp;A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E$6,INDIRECT($F$2&amp;SbstP!$D$2&amp;":"&amp;SbstP!$D$2),"&lt;="&amp;A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E$6,INDIRECT($F$2&amp;SbstP!$D$2&amp;":"&amp;SbstP!$D$2),"&lt;="&amp;A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22159.086206896554</v>
      </c>
      <c r="AF544" s="1">
        <f ca="1">SUMIFS(INDIRECT($F$1&amp;$F544&amp;":"&amp;$F544),INDIRECT($F$1&amp;dbP!$D$2&amp;":"&amp;dbP!$D$2),"&gt;="&amp;AF$6,INDIRECT($F$1&amp;dbP!$D$2&amp;":"&amp;dbP!$D$2),"&lt;="&amp;AF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F$6,INDIRECT($F$1&amp;dbP!$D$2&amp;":"&amp;dbP!$D$2),"&lt;="&amp;AF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F$6,INDIRECT($F$2&amp;SbstP!$D$2&amp;":"&amp;SbstP!$D$2),"&lt;="&amp;AF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F$6,INDIRECT($F$2&amp;SbstP!$D$2&amp;":"&amp;SbstP!$D$2),"&lt;="&amp;AF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25324.669950738917</v>
      </c>
      <c r="AG544" s="1">
        <f ca="1">SUMIFS(INDIRECT($F$1&amp;$F544&amp;":"&amp;$F544),INDIRECT($F$1&amp;dbP!$D$2&amp;":"&amp;dbP!$D$2),"&gt;="&amp;AG$6,INDIRECT($F$1&amp;dbP!$D$2&amp;":"&amp;dbP!$D$2),"&lt;="&amp;AG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G$6,INDIRECT($F$1&amp;dbP!$D$2&amp;":"&amp;dbP!$D$2),"&lt;="&amp;AG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G$6,INDIRECT($F$2&amp;SbstP!$D$2&amp;":"&amp;SbstP!$D$2),"&lt;="&amp;AG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G$6,INDIRECT($F$2&amp;SbstP!$D$2&amp;":"&amp;SbstP!$D$2),"&lt;="&amp;AG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51704.534482758623</v>
      </c>
      <c r="AH544" s="1">
        <f ca="1">SUMIFS(INDIRECT($F$1&amp;$F544&amp;":"&amp;$F544),INDIRECT($F$1&amp;dbP!$D$2&amp;":"&amp;dbP!$D$2),"&gt;="&amp;AH$6,INDIRECT($F$1&amp;dbP!$D$2&amp;":"&amp;dbP!$D$2),"&lt;="&amp;AH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H$6,INDIRECT($F$1&amp;dbP!$D$2&amp;":"&amp;dbP!$D$2),"&lt;="&amp;AH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H$6,INDIRECT($F$2&amp;SbstP!$D$2&amp;":"&amp;SbstP!$D$2),"&lt;="&amp;AH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H$6,INDIRECT($F$2&amp;SbstP!$D$2&amp;":"&amp;SbstP!$D$2),"&lt;="&amp;AH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14772.724137931036</v>
      </c>
      <c r="AI544" s="1">
        <f ca="1">SUMIFS(INDIRECT($F$1&amp;$F544&amp;":"&amp;$F544),INDIRECT($F$1&amp;dbP!$D$2&amp;":"&amp;dbP!$D$2),"&gt;="&amp;AI$6,INDIRECT($F$1&amp;dbP!$D$2&amp;":"&amp;dbP!$D$2),"&lt;="&amp;AI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I$6,INDIRECT($F$1&amp;dbP!$D$2&amp;":"&amp;dbP!$D$2),"&lt;="&amp;AI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I$6,INDIRECT($F$2&amp;SbstP!$D$2&amp;":"&amp;SbstP!$D$2),"&lt;="&amp;AI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I$6,INDIRECT($F$2&amp;SbstP!$D$2&amp;":"&amp;SbstP!$D$2),"&lt;="&amp;AI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47483.756157635471</v>
      </c>
      <c r="AJ544" s="1">
        <f ca="1">SUMIFS(INDIRECT($F$1&amp;$F544&amp;":"&amp;$F544),INDIRECT($F$1&amp;dbP!$D$2&amp;":"&amp;dbP!$D$2),"&gt;="&amp;AJ$6,INDIRECT($F$1&amp;dbP!$D$2&amp;":"&amp;dbP!$D$2),"&lt;="&amp;AJ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J$6,INDIRECT($F$1&amp;dbP!$D$2&amp;":"&amp;dbP!$D$2),"&lt;="&amp;AJ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J$6,INDIRECT($F$2&amp;SbstP!$D$2&amp;":"&amp;SbstP!$D$2),"&lt;="&amp;AJ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J$6,INDIRECT($F$2&amp;SbstP!$D$2&amp;":"&amp;SbstP!$D$2),"&lt;="&amp;AJ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36931.81034482758</v>
      </c>
      <c r="AK544" s="1">
        <f ca="1">SUMIFS(INDIRECT($F$1&amp;$F544&amp;":"&amp;$F544),INDIRECT($F$1&amp;dbP!$D$2&amp;":"&amp;dbP!$D$2),"&gt;="&amp;AK$6,INDIRECT($F$1&amp;dbP!$D$2&amp;":"&amp;dbP!$D$2),"&lt;="&amp;AK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K$6,INDIRECT($F$1&amp;dbP!$D$2&amp;":"&amp;dbP!$D$2),"&lt;="&amp;AK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K$6,INDIRECT($F$2&amp;SbstP!$D$2&amp;":"&amp;SbstP!$D$2),"&lt;="&amp;AK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K$6,INDIRECT($F$2&amp;SbstP!$D$2&amp;":"&amp;SbstP!$D$2),"&lt;="&amp;AK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L544" s="1">
        <f ca="1">SUMIFS(INDIRECT($F$1&amp;$F544&amp;":"&amp;$F544),INDIRECT($F$1&amp;dbP!$D$2&amp;":"&amp;dbP!$D$2),"&gt;="&amp;AL$6,INDIRECT($F$1&amp;dbP!$D$2&amp;":"&amp;dbP!$D$2),"&lt;="&amp;AL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L$6,INDIRECT($F$1&amp;dbP!$D$2&amp;":"&amp;dbP!$D$2),"&lt;="&amp;AL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L$6,INDIRECT($F$2&amp;SbstP!$D$2&amp;":"&amp;SbstP!$D$2),"&lt;="&amp;AL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L$6,INDIRECT($F$2&amp;SbstP!$D$2&amp;":"&amp;SbstP!$D$2),"&lt;="&amp;AL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M544" s="1">
        <f ca="1">SUMIFS(INDIRECT($F$1&amp;$F544&amp;":"&amp;$F544),INDIRECT($F$1&amp;dbP!$D$2&amp;":"&amp;dbP!$D$2),"&gt;="&amp;AM$6,INDIRECT($F$1&amp;dbP!$D$2&amp;":"&amp;dbP!$D$2),"&lt;="&amp;AM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M$6,INDIRECT($F$1&amp;dbP!$D$2&amp;":"&amp;dbP!$D$2),"&lt;="&amp;AM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M$6,INDIRECT($F$2&amp;SbstP!$D$2&amp;":"&amp;SbstP!$D$2),"&lt;="&amp;AM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M$6,INDIRECT($F$2&amp;SbstP!$D$2&amp;":"&amp;SbstP!$D$2),"&lt;="&amp;AM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N544" s="1">
        <f ca="1">SUMIFS(INDIRECT($F$1&amp;$F544&amp;":"&amp;$F544),INDIRECT($F$1&amp;dbP!$D$2&amp;":"&amp;dbP!$D$2),"&gt;="&amp;AN$6,INDIRECT($F$1&amp;dbP!$D$2&amp;":"&amp;dbP!$D$2),"&lt;="&amp;AN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N$6,INDIRECT($F$1&amp;dbP!$D$2&amp;":"&amp;dbP!$D$2),"&lt;="&amp;AN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N$6,INDIRECT($F$2&amp;SbstP!$D$2&amp;":"&amp;SbstP!$D$2),"&lt;="&amp;AN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N$6,INDIRECT($F$2&amp;SbstP!$D$2&amp;":"&amp;SbstP!$D$2),"&lt;="&amp;AN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O544" s="1">
        <f ca="1">SUMIFS(INDIRECT($F$1&amp;$F544&amp;":"&amp;$F544),INDIRECT($F$1&amp;dbP!$D$2&amp;":"&amp;dbP!$D$2),"&gt;="&amp;AO$6,INDIRECT($F$1&amp;dbP!$D$2&amp;":"&amp;dbP!$D$2),"&lt;="&amp;AO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O$6,INDIRECT($F$1&amp;dbP!$D$2&amp;":"&amp;dbP!$D$2),"&lt;="&amp;AO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O$6,INDIRECT($F$2&amp;SbstP!$D$2&amp;":"&amp;SbstP!$D$2),"&lt;="&amp;AO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O$6,INDIRECT($F$2&amp;SbstP!$D$2&amp;":"&amp;SbstP!$D$2),"&lt;="&amp;AO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P544" s="1">
        <f ca="1">SUMIFS(INDIRECT($F$1&amp;$F544&amp;":"&amp;$F544),INDIRECT($F$1&amp;dbP!$D$2&amp;":"&amp;dbP!$D$2),"&gt;="&amp;AP$6,INDIRECT($F$1&amp;dbP!$D$2&amp;":"&amp;dbP!$D$2),"&lt;="&amp;AP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P$6,INDIRECT($F$1&amp;dbP!$D$2&amp;":"&amp;dbP!$D$2),"&lt;="&amp;AP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P$6,INDIRECT($F$2&amp;SbstP!$D$2&amp;":"&amp;SbstP!$D$2),"&lt;="&amp;AP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P$6,INDIRECT($F$2&amp;SbstP!$D$2&amp;":"&amp;SbstP!$D$2),"&lt;="&amp;AP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Q544" s="1">
        <f ca="1">SUMIFS(INDIRECT($F$1&amp;$F544&amp;":"&amp;$F544),INDIRECT($F$1&amp;dbP!$D$2&amp;":"&amp;dbP!$D$2),"&gt;="&amp;AQ$6,INDIRECT($F$1&amp;dbP!$D$2&amp;":"&amp;dbP!$D$2),"&lt;="&amp;AQ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Q$6,INDIRECT($F$1&amp;dbP!$D$2&amp;":"&amp;dbP!$D$2),"&lt;="&amp;AQ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Q$6,INDIRECT($F$2&amp;SbstP!$D$2&amp;":"&amp;SbstP!$D$2),"&lt;="&amp;AQ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Q$6,INDIRECT($F$2&amp;SbstP!$D$2&amp;":"&amp;SbstP!$D$2),"&lt;="&amp;AQ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R544" s="1">
        <f ca="1">SUMIFS(INDIRECT($F$1&amp;$F544&amp;":"&amp;$F544),INDIRECT($F$1&amp;dbP!$D$2&amp;":"&amp;dbP!$D$2),"&gt;="&amp;AR$6,INDIRECT($F$1&amp;dbP!$D$2&amp;":"&amp;dbP!$D$2),"&lt;="&amp;AR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R$6,INDIRECT($F$1&amp;dbP!$D$2&amp;":"&amp;dbP!$D$2),"&lt;="&amp;AR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R$6,INDIRECT($F$2&amp;SbstP!$D$2&amp;":"&amp;SbstP!$D$2),"&lt;="&amp;AR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R$6,INDIRECT($F$2&amp;SbstP!$D$2&amp;":"&amp;SbstP!$D$2),"&lt;="&amp;AR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S544" s="1">
        <f ca="1">SUMIFS(INDIRECT($F$1&amp;$F544&amp;":"&amp;$F544),INDIRECT($F$1&amp;dbP!$D$2&amp;":"&amp;dbP!$D$2),"&gt;="&amp;AS$6,INDIRECT($F$1&amp;dbP!$D$2&amp;":"&amp;dbP!$D$2),"&lt;="&amp;AS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S$6,INDIRECT($F$1&amp;dbP!$D$2&amp;":"&amp;dbP!$D$2),"&lt;="&amp;AS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S$6,INDIRECT($F$2&amp;SbstP!$D$2&amp;":"&amp;SbstP!$D$2),"&lt;="&amp;AS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S$6,INDIRECT($F$2&amp;SbstP!$D$2&amp;":"&amp;SbstP!$D$2),"&lt;="&amp;AS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T544" s="1">
        <f ca="1">SUMIFS(INDIRECT($F$1&amp;$F544&amp;":"&amp;$F544),INDIRECT($F$1&amp;dbP!$D$2&amp;":"&amp;dbP!$D$2),"&gt;="&amp;AT$6,INDIRECT($F$1&amp;dbP!$D$2&amp;":"&amp;dbP!$D$2),"&lt;="&amp;AT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T$6,INDIRECT($F$1&amp;dbP!$D$2&amp;":"&amp;dbP!$D$2),"&lt;="&amp;AT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T$6,INDIRECT($F$2&amp;SbstP!$D$2&amp;":"&amp;SbstP!$D$2),"&lt;="&amp;AT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T$6,INDIRECT($F$2&amp;SbstP!$D$2&amp;":"&amp;SbstP!$D$2),"&lt;="&amp;AT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U544" s="1">
        <f ca="1">SUMIFS(INDIRECT($F$1&amp;$F544&amp;":"&amp;$F544),INDIRECT($F$1&amp;dbP!$D$2&amp;":"&amp;dbP!$D$2),"&gt;="&amp;AU$6,INDIRECT($F$1&amp;dbP!$D$2&amp;":"&amp;dbP!$D$2),"&lt;="&amp;AU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U$6,INDIRECT($F$1&amp;dbP!$D$2&amp;":"&amp;dbP!$D$2),"&lt;="&amp;AU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U$6,INDIRECT($F$2&amp;SbstP!$D$2&amp;":"&amp;SbstP!$D$2),"&lt;="&amp;AU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U$6,INDIRECT($F$2&amp;SbstP!$D$2&amp;":"&amp;SbstP!$D$2),"&lt;="&amp;AU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V544" s="1">
        <f ca="1">SUMIFS(INDIRECT($F$1&amp;$F544&amp;":"&amp;$F544),INDIRECT($F$1&amp;dbP!$D$2&amp;":"&amp;dbP!$D$2),"&gt;="&amp;AV$6,INDIRECT($F$1&amp;dbP!$D$2&amp;":"&amp;dbP!$D$2),"&lt;="&amp;A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V$6,INDIRECT($F$1&amp;dbP!$D$2&amp;":"&amp;dbP!$D$2),"&lt;="&amp;AV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V$6,INDIRECT($F$2&amp;SbstP!$D$2&amp;":"&amp;SbstP!$D$2),"&lt;="&amp;A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V$6,INDIRECT($F$2&amp;SbstP!$D$2&amp;":"&amp;SbstP!$D$2),"&lt;="&amp;AV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W544" s="1">
        <f ca="1">SUMIFS(INDIRECT($F$1&amp;$F544&amp;":"&amp;$F544),INDIRECT($F$1&amp;dbP!$D$2&amp;":"&amp;dbP!$D$2),"&gt;="&amp;AW$6,INDIRECT($F$1&amp;dbP!$D$2&amp;":"&amp;dbP!$D$2),"&lt;="&amp;A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W$6,INDIRECT($F$1&amp;dbP!$D$2&amp;":"&amp;dbP!$D$2),"&lt;="&amp;AW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W$6,INDIRECT($F$2&amp;SbstP!$D$2&amp;":"&amp;SbstP!$D$2),"&lt;="&amp;A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W$6,INDIRECT($F$2&amp;SbstP!$D$2&amp;":"&amp;SbstP!$D$2),"&lt;="&amp;AW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X544" s="1">
        <f ca="1">SUMIFS(INDIRECT($F$1&amp;$F544&amp;":"&amp;$F544),INDIRECT($F$1&amp;dbP!$D$2&amp;":"&amp;dbP!$D$2),"&gt;="&amp;AX$6,INDIRECT($F$1&amp;dbP!$D$2&amp;":"&amp;dbP!$D$2),"&lt;="&amp;A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X$6,INDIRECT($F$1&amp;dbP!$D$2&amp;":"&amp;dbP!$D$2),"&lt;="&amp;AX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X$6,INDIRECT($F$2&amp;SbstP!$D$2&amp;":"&amp;SbstP!$D$2),"&lt;="&amp;A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X$6,INDIRECT($F$2&amp;SbstP!$D$2&amp;":"&amp;SbstP!$D$2),"&lt;="&amp;AX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Y544" s="1">
        <f ca="1">SUMIFS(INDIRECT($F$1&amp;$F544&amp;":"&amp;$F544),INDIRECT($F$1&amp;dbP!$D$2&amp;":"&amp;dbP!$D$2),"&gt;="&amp;AY$6,INDIRECT($F$1&amp;dbP!$D$2&amp;":"&amp;dbP!$D$2),"&lt;="&amp;A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Y$6,INDIRECT($F$1&amp;dbP!$D$2&amp;":"&amp;dbP!$D$2),"&lt;="&amp;AY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Y$6,INDIRECT($F$2&amp;SbstP!$D$2&amp;":"&amp;SbstP!$D$2),"&lt;="&amp;A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Y$6,INDIRECT($F$2&amp;SbstP!$D$2&amp;":"&amp;SbstP!$D$2),"&lt;="&amp;AY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AZ544" s="1">
        <f ca="1">SUMIFS(INDIRECT($F$1&amp;$F544&amp;":"&amp;$F544),INDIRECT($F$1&amp;dbP!$D$2&amp;":"&amp;dbP!$D$2),"&gt;="&amp;AZ$6,INDIRECT($F$1&amp;dbP!$D$2&amp;":"&amp;dbP!$D$2),"&lt;="&amp;A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AZ$6,INDIRECT($F$1&amp;dbP!$D$2&amp;":"&amp;dbP!$D$2),"&lt;="&amp;AZ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AZ$6,INDIRECT($F$2&amp;SbstP!$D$2&amp;":"&amp;SbstP!$D$2),"&lt;="&amp;A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AZ$6,INDIRECT($F$2&amp;SbstP!$D$2&amp;":"&amp;SbstP!$D$2),"&lt;="&amp;AZ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A544" s="1">
        <f ca="1">SUMIFS(INDIRECT($F$1&amp;$F544&amp;":"&amp;$F544),INDIRECT($F$1&amp;dbP!$D$2&amp;":"&amp;dbP!$D$2),"&gt;="&amp;BA$6,INDIRECT($F$1&amp;dbP!$D$2&amp;":"&amp;dbP!$D$2),"&lt;="&amp;B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BA$6,INDIRECT($F$1&amp;dbP!$D$2&amp;":"&amp;dbP!$D$2),"&lt;="&amp;BA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A$6,INDIRECT($F$2&amp;SbstP!$D$2&amp;":"&amp;SbstP!$D$2),"&lt;="&amp;B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BA$6,INDIRECT($F$2&amp;SbstP!$D$2&amp;":"&amp;SbstP!$D$2),"&lt;="&amp;BA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B544" s="1">
        <f ca="1">SUMIFS(INDIRECT($F$1&amp;$F544&amp;":"&amp;$F544),INDIRECT($F$1&amp;dbP!$D$2&amp;":"&amp;dbP!$D$2),"&gt;="&amp;BB$6,INDIRECT($F$1&amp;dbP!$D$2&amp;":"&amp;dbP!$D$2),"&lt;="&amp;B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BB$6,INDIRECT($F$1&amp;dbP!$D$2&amp;":"&amp;dbP!$D$2),"&lt;="&amp;BB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B$6,INDIRECT($F$2&amp;SbstP!$D$2&amp;":"&amp;SbstP!$D$2),"&lt;="&amp;B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BB$6,INDIRECT($F$2&amp;SbstP!$D$2&amp;":"&amp;SbstP!$D$2),"&lt;="&amp;BB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C544" s="1">
        <f ca="1">SUMIFS(INDIRECT($F$1&amp;$F544&amp;":"&amp;$F544),INDIRECT($F$1&amp;dbP!$D$2&amp;":"&amp;dbP!$D$2),"&gt;="&amp;BC$6,INDIRECT($F$1&amp;dbP!$D$2&amp;":"&amp;dbP!$D$2),"&lt;="&amp;B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BC$6,INDIRECT($F$1&amp;dbP!$D$2&amp;":"&amp;dbP!$D$2),"&lt;="&amp;BC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C$6,INDIRECT($F$2&amp;SbstP!$D$2&amp;":"&amp;SbstP!$D$2),"&lt;="&amp;B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BC$6,INDIRECT($F$2&amp;SbstP!$D$2&amp;":"&amp;SbstP!$D$2),"&lt;="&amp;BC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D544" s="1">
        <f ca="1">SUMIFS(INDIRECT($F$1&amp;$F544&amp;":"&amp;$F544),INDIRECT($F$1&amp;dbP!$D$2&amp;":"&amp;dbP!$D$2),"&gt;="&amp;BD$6,INDIRECT($F$1&amp;dbP!$D$2&amp;":"&amp;dbP!$D$2),"&lt;="&amp;B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BD$6,INDIRECT($F$1&amp;dbP!$D$2&amp;":"&amp;dbP!$D$2),"&lt;="&amp;BD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D$6,INDIRECT($F$2&amp;SbstP!$D$2&amp;":"&amp;SbstP!$D$2),"&lt;="&amp;B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BD$6,INDIRECT($F$2&amp;SbstP!$D$2&amp;":"&amp;SbstP!$D$2),"&lt;="&amp;BD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  <c r="BE544" s="1">
        <f ca="1">SUMIFS(INDIRECT($F$1&amp;$F544&amp;":"&amp;$F544),INDIRECT($F$1&amp;dbP!$D$2&amp;":"&amp;dbP!$D$2),"&gt;="&amp;BE$6,INDIRECT($F$1&amp;dbP!$D$2&amp;":"&amp;dbP!$D$2),"&lt;="&amp;B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"&amp;$I544=$J544),"*",RIGHT($J544,LEN($J544)-4)),INDIRECT($F$1&amp;dbP!$AC$2&amp;":"&amp;dbP!$AC$2),RepP!$J$3)-
SUMIFS(INDIRECT($F$1&amp;$G544&amp;":"&amp;$G544),INDIRECT($F$1&amp;dbP!$D$2&amp;":"&amp;dbP!$D$2),"&gt;="&amp;BE$6,INDIRECT($F$1&amp;dbP!$D$2&amp;":"&amp;dbP!$D$2),"&lt;="&amp;BE$7,INDIRECT($F$1&amp;dbP!$O$2&amp;":"&amp;dbP!$O$2),$H544,INDIRECT($F$1&amp;dbP!$P$2&amp;":"&amp;dbP!$P$2),IF($I544=$J544,"*",$I544),INDIRECT($F$1&amp;dbP!$Q$2&amp;":"&amp;dbP!$Q$2),IF(OR($I544=$J544,"  "&amp;$I544=$J544),"*",RIGHT($J544,LEN($J544)-4)),INDIRECT($F$1&amp;dbP!$AC$2&amp;":"&amp;dbP!$AC$2),RepP!$J$3)+
SUMIFS(INDIRECT($F$2&amp;$F544&amp;":"&amp;$F544),INDIRECT($F$2&amp;SbstP!$D$2&amp;":"&amp;SbstP!$D$2),"&gt;="&amp;BE$6,INDIRECT($F$2&amp;SbstP!$D$2&amp;":"&amp;SbstP!$D$2),"&lt;="&amp;B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"&amp;$I544=$J544),"*",RIGHT($J544,LEN($J544)-4)),INDIRECT($F$2&amp;SbstP!$AC$2&amp;":"&amp;SbstP!$AC$2),RepP!$J$3)-
SUMIFS(INDIRECT($F$2&amp;$G544&amp;":"&amp;$G544),INDIRECT($F$2&amp;SbstP!$D$2&amp;":"&amp;SbstP!$D$2),"&gt;="&amp;BE$6,INDIRECT($F$2&amp;SbstP!$D$2&amp;":"&amp;SbstP!$D$2),"&lt;="&amp;BE$7,INDIRECT($F$2&amp;SbstP!$O$2&amp;":"&amp;SbstP!$O$2),$H544,INDIRECT($F$2&amp;SbstP!$P$2&amp;":"&amp;SbstP!$P$2),IF($I544=$J544,"*",$I544),INDIRECT($F$2&amp;SbstP!$Q$2&amp;":"&amp;SbstP!$Q$2),IF(OR($I544=$J544,"  "&amp;$I544=$J544),"*",RIGHT($J544,LEN($J544)-4)),INDIRECT($F$2&amp;SbstP!$AC$2&amp;":"&amp;SbstP!$AC$2),RepP!$J$3)</f>
        <v>0</v>
      </c>
    </row>
    <row r="545" spans="2:57" x14ac:dyDescent="0.3">
      <c r="B545" s="1">
        <f>MAX(B$505:B544)+1</f>
        <v>48</v>
      </c>
      <c r="D545" s="1" t="str">
        <f ca="1">INDIRECT($B$1&amp;Items!AB$2&amp;$B545)</f>
        <v>PL(-)</v>
      </c>
      <c r="F545" s="1" t="str">
        <f ca="1">INDIRECT($B$1&amp;Items!X$2&amp;$B545)</f>
        <v>AA</v>
      </c>
      <c r="G545" s="1" t="str">
        <f ca="1">INDIRECT($B$1&amp;Items!Y$2&amp;$B545)</f>
        <v>AB</v>
      </c>
      <c r="H545" s="13" t="str">
        <f ca="1">INDIRECT($B$1&amp;Items!U$2&amp;$B545)</f>
        <v>Себестоимость продаж</v>
      </c>
      <c r="I545" s="13" t="str">
        <f ca="1">IF(INDIRECT($B$1&amp;Items!V$2&amp;$B545)="",H545,INDIRECT($B$1&amp;Items!V$2&amp;$B545))</f>
        <v>Затраты этапа-3 бизнес-процесса</v>
      </c>
      <c r="J545" s="1" t="str">
        <f ca="1">IF(INDIRECT($B$1&amp;Items!W$2&amp;$B545)="",IF(H545&lt;&gt;I545,"  "&amp;I545,I545),"    "&amp;INDIRECT($B$1&amp;Items!W$2&amp;$B545))</f>
        <v xml:space="preserve">    Производственные затраты-17</v>
      </c>
      <c r="S545" s="1">
        <f ca="1">SUM($U545:INDIRECT(ADDRESS(ROW(),SUMIFS($1:$1,$5:$5,MAX($5:$5)))))</f>
        <v>1885220.3557692303</v>
      </c>
      <c r="V545" s="1">
        <f ca="1">SUMIFS(INDIRECT($F$1&amp;$F545&amp;":"&amp;$F545),INDIRECT($F$1&amp;dbP!$D$2&amp;":"&amp;dbP!$D$2),"&gt;="&amp;V$6,INDIRECT($F$1&amp;dbP!$D$2&amp;":"&amp;dbP!$D$2),"&lt;="&amp;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V$6,INDIRECT($F$1&amp;dbP!$D$2&amp;":"&amp;dbP!$D$2),"&lt;="&amp;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V$6,INDIRECT($F$2&amp;SbstP!$D$2&amp;":"&amp;SbstP!$D$2),"&lt;="&amp;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V$6,INDIRECT($F$2&amp;SbstP!$D$2&amp;":"&amp;SbstP!$D$2),"&lt;="&amp;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W545" s="1">
        <f ca="1">SUMIFS(INDIRECT($F$1&amp;$F545&amp;":"&amp;$F545),INDIRECT($F$1&amp;dbP!$D$2&amp;":"&amp;dbP!$D$2),"&gt;="&amp;W$6,INDIRECT($F$1&amp;dbP!$D$2&amp;":"&amp;dbP!$D$2),"&lt;="&amp;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W$6,INDIRECT($F$1&amp;dbP!$D$2&amp;":"&amp;dbP!$D$2),"&lt;="&amp;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W$6,INDIRECT($F$2&amp;SbstP!$D$2&amp;":"&amp;SbstP!$D$2),"&lt;="&amp;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W$6,INDIRECT($F$2&amp;SbstP!$D$2&amp;":"&amp;SbstP!$D$2),"&lt;="&amp;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X545" s="1">
        <f ca="1">SUMIFS(INDIRECT($F$1&amp;$F545&amp;":"&amp;$F545),INDIRECT($F$1&amp;dbP!$D$2&amp;":"&amp;dbP!$D$2),"&gt;="&amp;X$6,INDIRECT($F$1&amp;dbP!$D$2&amp;":"&amp;dbP!$D$2),"&lt;="&amp;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X$6,INDIRECT($F$1&amp;dbP!$D$2&amp;":"&amp;dbP!$D$2),"&lt;="&amp;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X$6,INDIRECT($F$2&amp;SbstP!$D$2&amp;":"&amp;SbstP!$D$2),"&lt;="&amp;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X$6,INDIRECT($F$2&amp;SbstP!$D$2&amp;":"&amp;SbstP!$D$2),"&lt;="&amp;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Y545" s="1">
        <f ca="1">SUMIFS(INDIRECT($F$1&amp;$F545&amp;":"&amp;$F545),INDIRECT($F$1&amp;dbP!$D$2&amp;":"&amp;dbP!$D$2),"&gt;="&amp;Y$6,INDIRECT($F$1&amp;dbP!$D$2&amp;":"&amp;dbP!$D$2),"&lt;="&amp;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Y$6,INDIRECT($F$1&amp;dbP!$D$2&amp;":"&amp;dbP!$D$2),"&lt;="&amp;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Y$6,INDIRECT($F$2&amp;SbstP!$D$2&amp;":"&amp;SbstP!$D$2),"&lt;="&amp;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Y$6,INDIRECT($F$2&amp;SbstP!$D$2&amp;":"&amp;SbstP!$D$2),"&lt;="&amp;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Z545" s="1">
        <f ca="1">SUMIFS(INDIRECT($F$1&amp;$F545&amp;":"&amp;$F545),INDIRECT($F$1&amp;dbP!$D$2&amp;":"&amp;dbP!$D$2),"&gt;="&amp;Z$6,INDIRECT($F$1&amp;dbP!$D$2&amp;":"&amp;dbP!$D$2),"&lt;="&amp;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Z$6,INDIRECT($F$1&amp;dbP!$D$2&amp;":"&amp;dbP!$D$2),"&lt;="&amp;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Z$6,INDIRECT($F$2&amp;SbstP!$D$2&amp;":"&amp;SbstP!$D$2),"&lt;="&amp;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Z$6,INDIRECT($F$2&amp;SbstP!$D$2&amp;":"&amp;SbstP!$D$2),"&lt;="&amp;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228689.24999999997</v>
      </c>
      <c r="AA545" s="1">
        <f ca="1">SUMIFS(INDIRECT($F$1&amp;$F545&amp;":"&amp;$F545),INDIRECT($F$1&amp;dbP!$D$2&amp;":"&amp;dbP!$D$2),"&gt;="&amp;AA$6,INDIRECT($F$1&amp;dbP!$D$2&amp;":"&amp;dbP!$D$2),"&lt;="&amp;A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A$6,INDIRECT($F$1&amp;dbP!$D$2&amp;":"&amp;dbP!$D$2),"&lt;="&amp;A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A$6,INDIRECT($F$2&amp;SbstP!$D$2&amp;":"&amp;SbstP!$D$2),"&lt;="&amp;A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A$6,INDIRECT($F$2&amp;SbstP!$D$2&amp;":"&amp;SbstP!$D$2),"&lt;="&amp;A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457378.49999999994</v>
      </c>
      <c r="AB545" s="1">
        <f ca="1">SUMIFS(INDIRECT($F$1&amp;$F545&amp;":"&amp;$F545),INDIRECT($F$1&amp;dbP!$D$2&amp;":"&amp;dbP!$D$2),"&gt;="&amp;AB$6,INDIRECT($F$1&amp;dbP!$D$2&amp;":"&amp;dbP!$D$2),"&lt;="&amp;A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B$6,INDIRECT($F$1&amp;dbP!$D$2&amp;":"&amp;dbP!$D$2),"&lt;="&amp;A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B$6,INDIRECT($F$2&amp;SbstP!$D$2&amp;":"&amp;SbstP!$D$2),"&lt;="&amp;A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B$6,INDIRECT($F$2&amp;SbstP!$D$2&amp;":"&amp;SbstP!$D$2),"&lt;="&amp;A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123140.36538461538</v>
      </c>
      <c r="AC545" s="1">
        <f ca="1">SUMIFS(INDIRECT($F$1&amp;$F545&amp;":"&amp;$F545),INDIRECT($F$1&amp;dbP!$D$2&amp;":"&amp;dbP!$D$2),"&gt;="&amp;AC$6,INDIRECT($F$1&amp;dbP!$D$2&amp;":"&amp;dbP!$D$2),"&lt;="&amp;A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C$6,INDIRECT($F$1&amp;dbP!$D$2&amp;":"&amp;dbP!$D$2),"&lt;="&amp;A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C$6,INDIRECT($F$2&amp;SbstP!$D$2&amp;":"&amp;SbstP!$D$2),"&lt;="&amp;A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C$6,INDIRECT($F$2&amp;SbstP!$D$2&amp;":"&amp;SbstP!$D$2),"&lt;="&amp;A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175914.80769230772</v>
      </c>
      <c r="AD545" s="1">
        <f ca="1">SUMIFS(INDIRECT($F$1&amp;$F545&amp;":"&amp;$F545),INDIRECT($F$1&amp;dbP!$D$2&amp;":"&amp;dbP!$D$2),"&gt;="&amp;AD$6,INDIRECT($F$1&amp;dbP!$D$2&amp;":"&amp;dbP!$D$2),"&lt;="&amp;A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D$6,INDIRECT($F$1&amp;dbP!$D$2&amp;":"&amp;dbP!$D$2),"&lt;="&amp;A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D$6,INDIRECT($F$2&amp;SbstP!$D$2&amp;":"&amp;SbstP!$D$2),"&lt;="&amp;A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D$6,INDIRECT($F$2&amp;SbstP!$D$2&amp;":"&amp;SbstP!$D$2),"&lt;="&amp;A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146595.67307692306</v>
      </c>
      <c r="AE545" s="1">
        <f ca="1">SUMIFS(INDIRECT($F$1&amp;$F545&amp;":"&amp;$F545),INDIRECT($F$1&amp;dbP!$D$2&amp;":"&amp;dbP!$D$2),"&gt;="&amp;AE$6,INDIRECT($F$1&amp;dbP!$D$2&amp;":"&amp;dbP!$D$2),"&lt;="&amp;A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E$6,INDIRECT($F$1&amp;dbP!$D$2&amp;":"&amp;dbP!$D$2),"&lt;="&amp;A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E$6,INDIRECT($F$2&amp;SbstP!$D$2&amp;":"&amp;SbstP!$D$2),"&lt;="&amp;A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E$6,INDIRECT($F$2&amp;SbstP!$D$2&amp;":"&amp;SbstP!$D$2),"&lt;="&amp;A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52774.442307692312</v>
      </c>
      <c r="AF545" s="1">
        <f ca="1">SUMIFS(INDIRECT($F$1&amp;$F545&amp;":"&amp;$F545),INDIRECT($F$1&amp;dbP!$D$2&amp;":"&amp;dbP!$D$2),"&gt;="&amp;AF$6,INDIRECT($F$1&amp;dbP!$D$2&amp;":"&amp;dbP!$D$2),"&lt;="&amp;AF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F$6,INDIRECT($F$1&amp;dbP!$D$2&amp;":"&amp;dbP!$D$2),"&lt;="&amp;AF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F$6,INDIRECT($F$2&amp;SbstP!$D$2&amp;":"&amp;SbstP!$D$2),"&lt;="&amp;AF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F$6,INDIRECT($F$2&amp;SbstP!$D$2&amp;":"&amp;SbstP!$D$2),"&lt;="&amp;AF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117276.53846153847</v>
      </c>
      <c r="AG545" s="1">
        <f ca="1">SUMIFS(INDIRECT($F$1&amp;$F545&amp;":"&amp;$F545),INDIRECT($F$1&amp;dbP!$D$2&amp;":"&amp;dbP!$D$2),"&gt;="&amp;AG$6,INDIRECT($F$1&amp;dbP!$D$2&amp;":"&amp;dbP!$D$2),"&lt;="&amp;AG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G$6,INDIRECT($F$1&amp;dbP!$D$2&amp;":"&amp;dbP!$D$2),"&lt;="&amp;AG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G$6,INDIRECT($F$2&amp;SbstP!$D$2&amp;":"&amp;SbstP!$D$2),"&lt;="&amp;AG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G$6,INDIRECT($F$2&amp;SbstP!$D$2&amp;":"&amp;SbstP!$D$2),"&lt;="&amp;AG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123140.36538461538</v>
      </c>
      <c r="AH545" s="1">
        <f ca="1">SUMIFS(INDIRECT($F$1&amp;$F545&amp;":"&amp;$F545),INDIRECT($F$1&amp;dbP!$D$2&amp;":"&amp;dbP!$D$2),"&gt;="&amp;AH$6,INDIRECT($F$1&amp;dbP!$D$2&amp;":"&amp;dbP!$D$2),"&lt;="&amp;AH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H$6,INDIRECT($F$1&amp;dbP!$D$2&amp;":"&amp;dbP!$D$2),"&lt;="&amp;AH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H$6,INDIRECT($F$2&amp;SbstP!$D$2&amp;":"&amp;SbstP!$D$2),"&lt;="&amp;AH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H$6,INDIRECT($F$2&amp;SbstP!$D$2&amp;":"&amp;SbstP!$D$2),"&lt;="&amp;AH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35182.961538461539</v>
      </c>
      <c r="AI545" s="1">
        <f ca="1">SUMIFS(INDIRECT($F$1&amp;$F545&amp;":"&amp;$F545),INDIRECT($F$1&amp;dbP!$D$2&amp;":"&amp;dbP!$D$2),"&gt;="&amp;AI$6,INDIRECT($F$1&amp;dbP!$D$2&amp;":"&amp;dbP!$D$2),"&lt;="&amp;AI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I$6,INDIRECT($F$1&amp;dbP!$D$2&amp;":"&amp;dbP!$D$2),"&lt;="&amp;AI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I$6,INDIRECT($F$2&amp;SbstP!$D$2&amp;":"&amp;SbstP!$D$2),"&lt;="&amp;AI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I$6,INDIRECT($F$2&amp;SbstP!$D$2&amp;":"&amp;SbstP!$D$2),"&lt;="&amp;AI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219893.50961538462</v>
      </c>
      <c r="AJ545" s="1">
        <f ca="1">SUMIFS(INDIRECT($F$1&amp;$F545&amp;":"&amp;$F545),INDIRECT($F$1&amp;dbP!$D$2&amp;":"&amp;dbP!$D$2),"&gt;="&amp;AJ$6,INDIRECT($F$1&amp;dbP!$D$2&amp;":"&amp;dbP!$D$2),"&lt;="&amp;AJ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J$6,INDIRECT($F$1&amp;dbP!$D$2&amp;":"&amp;dbP!$D$2),"&lt;="&amp;AJ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J$6,INDIRECT($F$2&amp;SbstP!$D$2&amp;":"&amp;SbstP!$D$2),"&lt;="&amp;AJ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J$6,INDIRECT($F$2&amp;SbstP!$D$2&amp;":"&amp;SbstP!$D$2),"&lt;="&amp;AJ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205233.94230769231</v>
      </c>
      <c r="AK545" s="1">
        <f ca="1">SUMIFS(INDIRECT($F$1&amp;$F545&amp;":"&amp;$F545),INDIRECT($F$1&amp;dbP!$D$2&amp;":"&amp;dbP!$D$2),"&gt;="&amp;AK$6,INDIRECT($F$1&amp;dbP!$D$2&amp;":"&amp;dbP!$D$2),"&lt;="&amp;AK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K$6,INDIRECT($F$1&amp;dbP!$D$2&amp;":"&amp;dbP!$D$2),"&lt;="&amp;AK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K$6,INDIRECT($F$2&amp;SbstP!$D$2&amp;":"&amp;SbstP!$D$2),"&lt;="&amp;AK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K$6,INDIRECT($F$2&amp;SbstP!$D$2&amp;":"&amp;SbstP!$D$2),"&lt;="&amp;AK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L545" s="1">
        <f ca="1">SUMIFS(INDIRECT($F$1&amp;$F545&amp;":"&amp;$F545),INDIRECT($F$1&amp;dbP!$D$2&amp;":"&amp;dbP!$D$2),"&gt;="&amp;AL$6,INDIRECT($F$1&amp;dbP!$D$2&amp;":"&amp;dbP!$D$2),"&lt;="&amp;AL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L$6,INDIRECT($F$1&amp;dbP!$D$2&amp;":"&amp;dbP!$D$2),"&lt;="&amp;AL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L$6,INDIRECT($F$2&amp;SbstP!$D$2&amp;":"&amp;SbstP!$D$2),"&lt;="&amp;AL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L$6,INDIRECT($F$2&amp;SbstP!$D$2&amp;":"&amp;SbstP!$D$2),"&lt;="&amp;AL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M545" s="1">
        <f ca="1">SUMIFS(INDIRECT($F$1&amp;$F545&amp;":"&amp;$F545),INDIRECT($F$1&amp;dbP!$D$2&amp;":"&amp;dbP!$D$2),"&gt;="&amp;AM$6,INDIRECT($F$1&amp;dbP!$D$2&amp;":"&amp;dbP!$D$2),"&lt;="&amp;AM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M$6,INDIRECT($F$1&amp;dbP!$D$2&amp;":"&amp;dbP!$D$2),"&lt;="&amp;AM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M$6,INDIRECT($F$2&amp;SbstP!$D$2&amp;":"&amp;SbstP!$D$2),"&lt;="&amp;AM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M$6,INDIRECT($F$2&amp;SbstP!$D$2&amp;":"&amp;SbstP!$D$2),"&lt;="&amp;AM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N545" s="1">
        <f ca="1">SUMIFS(INDIRECT($F$1&amp;$F545&amp;":"&amp;$F545),INDIRECT($F$1&amp;dbP!$D$2&amp;":"&amp;dbP!$D$2),"&gt;="&amp;AN$6,INDIRECT($F$1&amp;dbP!$D$2&amp;":"&amp;dbP!$D$2),"&lt;="&amp;AN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N$6,INDIRECT($F$1&amp;dbP!$D$2&amp;":"&amp;dbP!$D$2),"&lt;="&amp;AN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N$6,INDIRECT($F$2&amp;SbstP!$D$2&amp;":"&amp;SbstP!$D$2),"&lt;="&amp;AN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N$6,INDIRECT($F$2&amp;SbstP!$D$2&amp;":"&amp;SbstP!$D$2),"&lt;="&amp;AN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O545" s="1">
        <f ca="1">SUMIFS(INDIRECT($F$1&amp;$F545&amp;":"&amp;$F545),INDIRECT($F$1&amp;dbP!$D$2&amp;":"&amp;dbP!$D$2),"&gt;="&amp;AO$6,INDIRECT($F$1&amp;dbP!$D$2&amp;":"&amp;dbP!$D$2),"&lt;="&amp;AO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O$6,INDIRECT($F$1&amp;dbP!$D$2&amp;":"&amp;dbP!$D$2),"&lt;="&amp;AO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O$6,INDIRECT($F$2&amp;SbstP!$D$2&amp;":"&amp;SbstP!$D$2),"&lt;="&amp;AO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O$6,INDIRECT($F$2&amp;SbstP!$D$2&amp;":"&amp;SbstP!$D$2),"&lt;="&amp;AO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P545" s="1">
        <f ca="1">SUMIFS(INDIRECT($F$1&amp;$F545&amp;":"&amp;$F545),INDIRECT($F$1&amp;dbP!$D$2&amp;":"&amp;dbP!$D$2),"&gt;="&amp;AP$6,INDIRECT($F$1&amp;dbP!$D$2&amp;":"&amp;dbP!$D$2),"&lt;="&amp;AP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P$6,INDIRECT($F$1&amp;dbP!$D$2&amp;":"&amp;dbP!$D$2),"&lt;="&amp;AP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P$6,INDIRECT($F$2&amp;SbstP!$D$2&amp;":"&amp;SbstP!$D$2),"&lt;="&amp;AP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P$6,INDIRECT($F$2&amp;SbstP!$D$2&amp;":"&amp;SbstP!$D$2),"&lt;="&amp;AP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Q545" s="1">
        <f ca="1">SUMIFS(INDIRECT($F$1&amp;$F545&amp;":"&amp;$F545),INDIRECT($F$1&amp;dbP!$D$2&amp;":"&amp;dbP!$D$2),"&gt;="&amp;AQ$6,INDIRECT($F$1&amp;dbP!$D$2&amp;":"&amp;dbP!$D$2),"&lt;="&amp;AQ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Q$6,INDIRECT($F$1&amp;dbP!$D$2&amp;":"&amp;dbP!$D$2),"&lt;="&amp;AQ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Q$6,INDIRECT($F$2&amp;SbstP!$D$2&amp;":"&amp;SbstP!$D$2),"&lt;="&amp;AQ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Q$6,INDIRECT($F$2&amp;SbstP!$D$2&amp;":"&amp;SbstP!$D$2),"&lt;="&amp;AQ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R545" s="1">
        <f ca="1">SUMIFS(INDIRECT($F$1&amp;$F545&amp;":"&amp;$F545),INDIRECT($F$1&amp;dbP!$D$2&amp;":"&amp;dbP!$D$2),"&gt;="&amp;AR$6,INDIRECT($F$1&amp;dbP!$D$2&amp;":"&amp;dbP!$D$2),"&lt;="&amp;AR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R$6,INDIRECT($F$1&amp;dbP!$D$2&amp;":"&amp;dbP!$D$2),"&lt;="&amp;AR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R$6,INDIRECT($F$2&amp;SbstP!$D$2&amp;":"&amp;SbstP!$D$2),"&lt;="&amp;AR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R$6,INDIRECT($F$2&amp;SbstP!$D$2&amp;":"&amp;SbstP!$D$2),"&lt;="&amp;AR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S545" s="1">
        <f ca="1">SUMIFS(INDIRECT($F$1&amp;$F545&amp;":"&amp;$F545),INDIRECT($F$1&amp;dbP!$D$2&amp;":"&amp;dbP!$D$2),"&gt;="&amp;AS$6,INDIRECT($F$1&amp;dbP!$D$2&amp;":"&amp;dbP!$D$2),"&lt;="&amp;AS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S$6,INDIRECT($F$1&amp;dbP!$D$2&amp;":"&amp;dbP!$D$2),"&lt;="&amp;AS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S$6,INDIRECT($F$2&amp;SbstP!$D$2&amp;":"&amp;SbstP!$D$2),"&lt;="&amp;AS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S$6,INDIRECT($F$2&amp;SbstP!$D$2&amp;":"&amp;SbstP!$D$2),"&lt;="&amp;AS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T545" s="1">
        <f ca="1">SUMIFS(INDIRECT($F$1&amp;$F545&amp;":"&amp;$F545),INDIRECT($F$1&amp;dbP!$D$2&amp;":"&amp;dbP!$D$2),"&gt;="&amp;AT$6,INDIRECT($F$1&amp;dbP!$D$2&amp;":"&amp;dbP!$D$2),"&lt;="&amp;AT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T$6,INDIRECT($F$1&amp;dbP!$D$2&amp;":"&amp;dbP!$D$2),"&lt;="&amp;AT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T$6,INDIRECT($F$2&amp;SbstP!$D$2&amp;":"&amp;SbstP!$D$2),"&lt;="&amp;AT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T$6,INDIRECT($F$2&amp;SbstP!$D$2&amp;":"&amp;SbstP!$D$2),"&lt;="&amp;AT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U545" s="1">
        <f ca="1">SUMIFS(INDIRECT($F$1&amp;$F545&amp;":"&amp;$F545),INDIRECT($F$1&amp;dbP!$D$2&amp;":"&amp;dbP!$D$2),"&gt;="&amp;AU$6,INDIRECT($F$1&amp;dbP!$D$2&amp;":"&amp;dbP!$D$2),"&lt;="&amp;AU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U$6,INDIRECT($F$1&amp;dbP!$D$2&amp;":"&amp;dbP!$D$2),"&lt;="&amp;AU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U$6,INDIRECT($F$2&amp;SbstP!$D$2&amp;":"&amp;SbstP!$D$2),"&lt;="&amp;AU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U$6,INDIRECT($F$2&amp;SbstP!$D$2&amp;":"&amp;SbstP!$D$2),"&lt;="&amp;AU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V545" s="1">
        <f ca="1">SUMIFS(INDIRECT($F$1&amp;$F545&amp;":"&amp;$F545),INDIRECT($F$1&amp;dbP!$D$2&amp;":"&amp;dbP!$D$2),"&gt;="&amp;AV$6,INDIRECT($F$1&amp;dbP!$D$2&amp;":"&amp;dbP!$D$2),"&lt;="&amp;A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V$6,INDIRECT($F$1&amp;dbP!$D$2&amp;":"&amp;dbP!$D$2),"&lt;="&amp;AV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V$6,INDIRECT($F$2&amp;SbstP!$D$2&amp;":"&amp;SbstP!$D$2),"&lt;="&amp;A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V$6,INDIRECT($F$2&amp;SbstP!$D$2&amp;":"&amp;SbstP!$D$2),"&lt;="&amp;AV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W545" s="1">
        <f ca="1">SUMIFS(INDIRECT($F$1&amp;$F545&amp;":"&amp;$F545),INDIRECT($F$1&amp;dbP!$D$2&amp;":"&amp;dbP!$D$2),"&gt;="&amp;AW$6,INDIRECT($F$1&amp;dbP!$D$2&amp;":"&amp;dbP!$D$2),"&lt;="&amp;A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W$6,INDIRECT($F$1&amp;dbP!$D$2&amp;":"&amp;dbP!$D$2),"&lt;="&amp;AW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W$6,INDIRECT($F$2&amp;SbstP!$D$2&amp;":"&amp;SbstP!$D$2),"&lt;="&amp;A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W$6,INDIRECT($F$2&amp;SbstP!$D$2&amp;":"&amp;SbstP!$D$2),"&lt;="&amp;AW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X545" s="1">
        <f ca="1">SUMIFS(INDIRECT($F$1&amp;$F545&amp;":"&amp;$F545),INDIRECT($F$1&amp;dbP!$D$2&amp;":"&amp;dbP!$D$2),"&gt;="&amp;AX$6,INDIRECT($F$1&amp;dbP!$D$2&amp;":"&amp;dbP!$D$2),"&lt;="&amp;A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X$6,INDIRECT($F$1&amp;dbP!$D$2&amp;":"&amp;dbP!$D$2),"&lt;="&amp;AX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X$6,INDIRECT($F$2&amp;SbstP!$D$2&amp;":"&amp;SbstP!$D$2),"&lt;="&amp;A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X$6,INDIRECT($F$2&amp;SbstP!$D$2&amp;":"&amp;SbstP!$D$2),"&lt;="&amp;AX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Y545" s="1">
        <f ca="1">SUMIFS(INDIRECT($F$1&amp;$F545&amp;":"&amp;$F545),INDIRECT($F$1&amp;dbP!$D$2&amp;":"&amp;dbP!$D$2),"&gt;="&amp;AY$6,INDIRECT($F$1&amp;dbP!$D$2&amp;":"&amp;dbP!$D$2),"&lt;="&amp;A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Y$6,INDIRECT($F$1&amp;dbP!$D$2&amp;":"&amp;dbP!$D$2),"&lt;="&amp;AY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Y$6,INDIRECT($F$2&amp;SbstP!$D$2&amp;":"&amp;SbstP!$D$2),"&lt;="&amp;A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Y$6,INDIRECT($F$2&amp;SbstP!$D$2&amp;":"&amp;SbstP!$D$2),"&lt;="&amp;AY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AZ545" s="1">
        <f ca="1">SUMIFS(INDIRECT($F$1&amp;$F545&amp;":"&amp;$F545),INDIRECT($F$1&amp;dbP!$D$2&amp;":"&amp;dbP!$D$2),"&gt;="&amp;AZ$6,INDIRECT($F$1&amp;dbP!$D$2&amp;":"&amp;dbP!$D$2),"&lt;="&amp;A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AZ$6,INDIRECT($F$1&amp;dbP!$D$2&amp;":"&amp;dbP!$D$2),"&lt;="&amp;AZ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AZ$6,INDIRECT($F$2&amp;SbstP!$D$2&amp;":"&amp;SbstP!$D$2),"&lt;="&amp;A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AZ$6,INDIRECT($F$2&amp;SbstP!$D$2&amp;":"&amp;SbstP!$D$2),"&lt;="&amp;AZ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A545" s="1">
        <f ca="1">SUMIFS(INDIRECT($F$1&amp;$F545&amp;":"&amp;$F545),INDIRECT($F$1&amp;dbP!$D$2&amp;":"&amp;dbP!$D$2),"&gt;="&amp;BA$6,INDIRECT($F$1&amp;dbP!$D$2&amp;":"&amp;dbP!$D$2),"&lt;="&amp;B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BA$6,INDIRECT($F$1&amp;dbP!$D$2&amp;":"&amp;dbP!$D$2),"&lt;="&amp;BA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A$6,INDIRECT($F$2&amp;SbstP!$D$2&amp;":"&amp;SbstP!$D$2),"&lt;="&amp;B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BA$6,INDIRECT($F$2&amp;SbstP!$D$2&amp;":"&amp;SbstP!$D$2),"&lt;="&amp;BA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B545" s="1">
        <f ca="1">SUMIFS(INDIRECT($F$1&amp;$F545&amp;":"&amp;$F545),INDIRECT($F$1&amp;dbP!$D$2&amp;":"&amp;dbP!$D$2),"&gt;="&amp;BB$6,INDIRECT($F$1&amp;dbP!$D$2&amp;":"&amp;dbP!$D$2),"&lt;="&amp;B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BB$6,INDIRECT($F$1&amp;dbP!$D$2&amp;":"&amp;dbP!$D$2),"&lt;="&amp;BB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B$6,INDIRECT($F$2&amp;SbstP!$D$2&amp;":"&amp;SbstP!$D$2),"&lt;="&amp;B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BB$6,INDIRECT($F$2&amp;SbstP!$D$2&amp;":"&amp;SbstP!$D$2),"&lt;="&amp;BB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C545" s="1">
        <f ca="1">SUMIFS(INDIRECT($F$1&amp;$F545&amp;":"&amp;$F545),INDIRECT($F$1&amp;dbP!$D$2&amp;":"&amp;dbP!$D$2),"&gt;="&amp;BC$6,INDIRECT($F$1&amp;dbP!$D$2&amp;":"&amp;dbP!$D$2),"&lt;="&amp;B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BC$6,INDIRECT($F$1&amp;dbP!$D$2&amp;":"&amp;dbP!$D$2),"&lt;="&amp;BC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C$6,INDIRECT($F$2&amp;SbstP!$D$2&amp;":"&amp;SbstP!$D$2),"&lt;="&amp;B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BC$6,INDIRECT($F$2&amp;SbstP!$D$2&amp;":"&amp;SbstP!$D$2),"&lt;="&amp;BC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D545" s="1">
        <f ca="1">SUMIFS(INDIRECT($F$1&amp;$F545&amp;":"&amp;$F545),INDIRECT($F$1&amp;dbP!$D$2&amp;":"&amp;dbP!$D$2),"&gt;="&amp;BD$6,INDIRECT($F$1&amp;dbP!$D$2&amp;":"&amp;dbP!$D$2),"&lt;="&amp;B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BD$6,INDIRECT($F$1&amp;dbP!$D$2&amp;":"&amp;dbP!$D$2),"&lt;="&amp;BD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D$6,INDIRECT($F$2&amp;SbstP!$D$2&amp;":"&amp;SbstP!$D$2),"&lt;="&amp;B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BD$6,INDIRECT($F$2&amp;SbstP!$D$2&amp;":"&amp;SbstP!$D$2),"&lt;="&amp;BD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  <c r="BE545" s="1">
        <f ca="1">SUMIFS(INDIRECT($F$1&amp;$F545&amp;":"&amp;$F545),INDIRECT($F$1&amp;dbP!$D$2&amp;":"&amp;dbP!$D$2),"&gt;="&amp;BE$6,INDIRECT($F$1&amp;dbP!$D$2&amp;":"&amp;dbP!$D$2),"&lt;="&amp;B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"&amp;$I545=$J545),"*",RIGHT($J545,LEN($J545)-4)),INDIRECT($F$1&amp;dbP!$AC$2&amp;":"&amp;dbP!$AC$2),RepP!$J$3)-
SUMIFS(INDIRECT($F$1&amp;$G545&amp;":"&amp;$G545),INDIRECT($F$1&amp;dbP!$D$2&amp;":"&amp;dbP!$D$2),"&gt;="&amp;BE$6,INDIRECT($F$1&amp;dbP!$D$2&amp;":"&amp;dbP!$D$2),"&lt;="&amp;BE$7,INDIRECT($F$1&amp;dbP!$O$2&amp;":"&amp;dbP!$O$2),$H545,INDIRECT($F$1&amp;dbP!$P$2&amp;":"&amp;dbP!$P$2),IF($I545=$J545,"*",$I545),INDIRECT($F$1&amp;dbP!$Q$2&amp;":"&amp;dbP!$Q$2),IF(OR($I545=$J545,"  "&amp;$I545=$J545),"*",RIGHT($J545,LEN($J545)-4)),INDIRECT($F$1&amp;dbP!$AC$2&amp;":"&amp;dbP!$AC$2),RepP!$J$3)+
SUMIFS(INDIRECT($F$2&amp;$F545&amp;":"&amp;$F545),INDIRECT($F$2&amp;SbstP!$D$2&amp;":"&amp;SbstP!$D$2),"&gt;="&amp;BE$6,INDIRECT($F$2&amp;SbstP!$D$2&amp;":"&amp;SbstP!$D$2),"&lt;="&amp;B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"&amp;$I545=$J545),"*",RIGHT($J545,LEN($J545)-4)),INDIRECT($F$2&amp;SbstP!$AC$2&amp;":"&amp;SbstP!$AC$2),RepP!$J$3)-
SUMIFS(INDIRECT($F$2&amp;$G545&amp;":"&amp;$G545),INDIRECT($F$2&amp;SbstP!$D$2&amp;":"&amp;SbstP!$D$2),"&gt;="&amp;BE$6,INDIRECT($F$2&amp;SbstP!$D$2&amp;":"&amp;SbstP!$D$2),"&lt;="&amp;BE$7,INDIRECT($F$2&amp;SbstP!$O$2&amp;":"&amp;SbstP!$O$2),$H545,INDIRECT($F$2&amp;SbstP!$P$2&amp;":"&amp;SbstP!$P$2),IF($I545=$J545,"*",$I545),INDIRECT($F$2&amp;SbstP!$Q$2&amp;":"&amp;SbstP!$Q$2),IF(OR($I545=$J545,"  "&amp;$I545=$J545),"*",RIGHT($J545,LEN($J545)-4)),INDIRECT($F$2&amp;SbstP!$AC$2&amp;":"&amp;SbstP!$AC$2),RepP!$J$3)</f>
        <v>0</v>
      </c>
    </row>
    <row r="546" spans="2:57" x14ac:dyDescent="0.3">
      <c r="B546" s="1">
        <f>MAX(B$505:B545)+1</f>
        <v>49</v>
      </c>
      <c r="D546" s="1" t="str">
        <f ca="1">INDIRECT($B$1&amp;Items!AB$2&amp;$B546)</f>
        <v>PL(-)</v>
      </c>
      <c r="F546" s="1" t="str">
        <f ca="1">INDIRECT($B$1&amp;Items!X$2&amp;$B546)</f>
        <v>AA</v>
      </c>
      <c r="G546" s="1" t="str">
        <f ca="1">INDIRECT($B$1&amp;Items!Y$2&amp;$B546)</f>
        <v>AB</v>
      </c>
      <c r="H546" s="13" t="str">
        <f ca="1">INDIRECT($B$1&amp;Items!U$2&amp;$B546)</f>
        <v>Себестоимость продаж</v>
      </c>
      <c r="I546" s="13" t="str">
        <f ca="1">IF(INDIRECT($B$1&amp;Items!V$2&amp;$B546)="",H546,INDIRECT($B$1&amp;Items!V$2&amp;$B546))</f>
        <v>Затраты этапа-3 бизнес-процесса</v>
      </c>
      <c r="J546" s="1" t="str">
        <f ca="1">IF(INDIRECT($B$1&amp;Items!W$2&amp;$B546)="",IF(H546&lt;&gt;I546,"  "&amp;I546,I546),"    "&amp;INDIRECT($B$1&amp;Items!W$2&amp;$B546))</f>
        <v xml:space="preserve">    Производственные затраты-18</v>
      </c>
      <c r="S546" s="1">
        <f ca="1">SUM($U546:INDIRECT(ADDRESS(ROW(),SUMIFS($1:$1,$5:$5,MAX($5:$5)))))</f>
        <v>1268042.881993464</v>
      </c>
      <c r="V546" s="1">
        <f ca="1">SUMIFS(INDIRECT($F$1&amp;$F546&amp;":"&amp;$F546),INDIRECT($F$1&amp;dbP!$D$2&amp;":"&amp;dbP!$D$2),"&gt;="&amp;V$6,INDIRECT($F$1&amp;dbP!$D$2&amp;":"&amp;dbP!$D$2),"&lt;="&amp;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V$6,INDIRECT($F$1&amp;dbP!$D$2&amp;":"&amp;dbP!$D$2),"&lt;="&amp;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V$6,INDIRECT($F$2&amp;SbstP!$D$2&amp;":"&amp;SbstP!$D$2),"&lt;="&amp;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V$6,INDIRECT($F$2&amp;SbstP!$D$2&amp;":"&amp;SbstP!$D$2),"&lt;="&amp;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W546" s="1">
        <f ca="1">SUMIFS(INDIRECT($F$1&amp;$F546&amp;":"&amp;$F546),INDIRECT($F$1&amp;dbP!$D$2&amp;":"&amp;dbP!$D$2),"&gt;="&amp;W$6,INDIRECT($F$1&amp;dbP!$D$2&amp;":"&amp;dbP!$D$2),"&lt;="&amp;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W$6,INDIRECT($F$1&amp;dbP!$D$2&amp;":"&amp;dbP!$D$2),"&lt;="&amp;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W$6,INDIRECT($F$2&amp;SbstP!$D$2&amp;":"&amp;SbstP!$D$2),"&lt;="&amp;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W$6,INDIRECT($F$2&amp;SbstP!$D$2&amp;":"&amp;SbstP!$D$2),"&lt;="&amp;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X546" s="1">
        <f ca="1">SUMIFS(INDIRECT($F$1&amp;$F546&amp;":"&amp;$F546),INDIRECT($F$1&amp;dbP!$D$2&amp;":"&amp;dbP!$D$2),"&gt;="&amp;X$6,INDIRECT($F$1&amp;dbP!$D$2&amp;":"&amp;dbP!$D$2),"&lt;="&amp;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X$6,INDIRECT($F$1&amp;dbP!$D$2&amp;":"&amp;dbP!$D$2),"&lt;="&amp;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X$6,INDIRECT($F$2&amp;SbstP!$D$2&amp;":"&amp;SbstP!$D$2),"&lt;="&amp;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X$6,INDIRECT($F$2&amp;SbstP!$D$2&amp;":"&amp;SbstP!$D$2),"&lt;="&amp;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Y546" s="1">
        <f ca="1">SUMIFS(INDIRECT($F$1&amp;$F546&amp;":"&amp;$F546),INDIRECT($F$1&amp;dbP!$D$2&amp;":"&amp;dbP!$D$2),"&gt;="&amp;Y$6,INDIRECT($F$1&amp;dbP!$D$2&amp;":"&amp;dbP!$D$2),"&lt;="&amp;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Y$6,INDIRECT($F$1&amp;dbP!$D$2&amp;":"&amp;dbP!$D$2),"&lt;="&amp;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Y$6,INDIRECT($F$2&amp;SbstP!$D$2&amp;":"&amp;SbstP!$D$2),"&lt;="&amp;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Y$6,INDIRECT($F$2&amp;SbstP!$D$2&amp;":"&amp;SbstP!$D$2),"&lt;="&amp;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Z546" s="1">
        <f ca="1">SUMIFS(INDIRECT($F$1&amp;$F546&amp;":"&amp;$F546),INDIRECT($F$1&amp;dbP!$D$2&amp;":"&amp;dbP!$D$2),"&gt;="&amp;Z$6,INDIRECT($F$1&amp;dbP!$D$2&amp;":"&amp;dbP!$D$2),"&lt;="&amp;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Z$6,INDIRECT($F$1&amp;dbP!$D$2&amp;":"&amp;dbP!$D$2),"&lt;="&amp;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Z$6,INDIRECT($F$2&amp;SbstP!$D$2&amp;":"&amp;SbstP!$D$2),"&lt;="&amp;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Z$6,INDIRECT($F$2&amp;SbstP!$D$2&amp;":"&amp;SbstP!$D$2),"&lt;="&amp;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226383.38499999998</v>
      </c>
      <c r="AA546" s="1">
        <f ca="1">SUMIFS(INDIRECT($F$1&amp;$F546&amp;":"&amp;$F546),INDIRECT($F$1&amp;dbP!$D$2&amp;":"&amp;dbP!$D$2),"&gt;="&amp;AA$6,INDIRECT($F$1&amp;dbP!$D$2&amp;":"&amp;dbP!$D$2),"&lt;="&amp;A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A$6,INDIRECT($F$1&amp;dbP!$D$2&amp;":"&amp;dbP!$D$2),"&lt;="&amp;A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A$6,INDIRECT($F$2&amp;SbstP!$D$2&amp;":"&amp;SbstP!$D$2),"&lt;="&amp;A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A$6,INDIRECT($F$2&amp;SbstP!$D$2&amp;":"&amp;SbstP!$D$2),"&lt;="&amp;A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452766.76999999996</v>
      </c>
      <c r="AB546" s="1">
        <f ca="1">SUMIFS(INDIRECT($F$1&amp;$F546&amp;":"&amp;$F546),INDIRECT($F$1&amp;dbP!$D$2&amp;":"&amp;dbP!$D$2),"&gt;="&amp;AB$6,INDIRECT($F$1&amp;dbP!$D$2&amp;":"&amp;dbP!$D$2),"&lt;="&amp;A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B$6,INDIRECT($F$1&amp;dbP!$D$2&amp;":"&amp;dbP!$D$2),"&lt;="&amp;A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B$6,INDIRECT($F$2&amp;SbstP!$D$2&amp;":"&amp;SbstP!$D$2),"&lt;="&amp;A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B$6,INDIRECT($F$2&amp;SbstP!$D$2&amp;":"&amp;SbstP!$D$2),"&lt;="&amp;A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62144.458627450986</v>
      </c>
      <c r="AC546" s="1">
        <f ca="1">SUMIFS(INDIRECT($F$1&amp;$F546&amp;":"&amp;$F546),INDIRECT($F$1&amp;dbP!$D$2&amp;":"&amp;dbP!$D$2),"&gt;="&amp;AC$6,INDIRECT($F$1&amp;dbP!$D$2&amp;":"&amp;dbP!$D$2),"&lt;="&amp;A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C$6,INDIRECT($F$1&amp;dbP!$D$2&amp;":"&amp;dbP!$D$2),"&lt;="&amp;A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C$6,INDIRECT($F$2&amp;SbstP!$D$2&amp;":"&amp;SbstP!$D$2),"&lt;="&amp;A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C$6,INDIRECT($F$2&amp;SbstP!$D$2&amp;":"&amp;SbstP!$D$2),"&lt;="&amp;A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71022.238431372563</v>
      </c>
      <c r="AD546" s="1">
        <f ca="1">SUMIFS(INDIRECT($F$1&amp;$F546&amp;":"&amp;$F546),INDIRECT($F$1&amp;dbP!$D$2&amp;":"&amp;dbP!$D$2),"&gt;="&amp;AD$6,INDIRECT($F$1&amp;dbP!$D$2&amp;":"&amp;dbP!$D$2),"&lt;="&amp;A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D$6,INDIRECT($F$1&amp;dbP!$D$2&amp;":"&amp;dbP!$D$2),"&lt;="&amp;A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D$6,INDIRECT($F$2&amp;SbstP!$D$2&amp;":"&amp;SbstP!$D$2),"&lt;="&amp;A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D$6,INDIRECT($F$2&amp;SbstP!$D$2&amp;":"&amp;SbstP!$D$2),"&lt;="&amp;A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88777.798039215704</v>
      </c>
      <c r="AE546" s="1">
        <f ca="1">SUMIFS(INDIRECT($F$1&amp;$F546&amp;":"&amp;$F546),INDIRECT($F$1&amp;dbP!$D$2&amp;":"&amp;dbP!$D$2),"&gt;="&amp;AE$6,INDIRECT($F$1&amp;dbP!$D$2&amp;":"&amp;dbP!$D$2),"&lt;="&amp;A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E$6,INDIRECT($F$1&amp;dbP!$D$2&amp;":"&amp;dbP!$D$2),"&lt;="&amp;A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E$6,INDIRECT($F$2&amp;SbstP!$D$2&amp;":"&amp;SbstP!$D$2),"&lt;="&amp;A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E$6,INDIRECT($F$2&amp;SbstP!$D$2&amp;":"&amp;SbstP!$D$2),"&lt;="&amp;A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26633.339411764711</v>
      </c>
      <c r="AF546" s="1">
        <f ca="1">SUMIFS(INDIRECT($F$1&amp;$F546&amp;":"&amp;$F546),INDIRECT($F$1&amp;dbP!$D$2&amp;":"&amp;dbP!$D$2),"&gt;="&amp;AF$6,INDIRECT($F$1&amp;dbP!$D$2&amp;":"&amp;dbP!$D$2),"&lt;="&amp;AF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F$6,INDIRECT($F$1&amp;dbP!$D$2&amp;":"&amp;dbP!$D$2),"&lt;="&amp;AF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F$6,INDIRECT($F$2&amp;SbstP!$D$2&amp;":"&amp;SbstP!$D$2),"&lt;="&amp;AF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F$6,INDIRECT($F$2&amp;SbstP!$D$2&amp;":"&amp;SbstP!$D$2),"&lt;="&amp;AF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47348.158954248371</v>
      </c>
      <c r="AG546" s="1">
        <f ca="1">SUMIFS(INDIRECT($F$1&amp;$F546&amp;":"&amp;$F546),INDIRECT($F$1&amp;dbP!$D$2&amp;":"&amp;dbP!$D$2),"&gt;="&amp;AG$6,INDIRECT($F$1&amp;dbP!$D$2&amp;":"&amp;dbP!$D$2),"&lt;="&amp;AG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G$6,INDIRECT($F$1&amp;dbP!$D$2&amp;":"&amp;dbP!$D$2),"&lt;="&amp;AG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G$6,INDIRECT($F$2&amp;SbstP!$D$2&amp;":"&amp;SbstP!$D$2),"&lt;="&amp;AG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G$6,INDIRECT($F$2&amp;SbstP!$D$2&amp;":"&amp;SbstP!$D$2),"&lt;="&amp;AG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62144.458627450986</v>
      </c>
      <c r="AH546" s="1">
        <f ca="1">SUMIFS(INDIRECT($F$1&amp;$F546&amp;":"&amp;$F546),INDIRECT($F$1&amp;dbP!$D$2&amp;":"&amp;dbP!$D$2),"&gt;="&amp;AH$6,INDIRECT($F$1&amp;dbP!$D$2&amp;":"&amp;dbP!$D$2),"&lt;="&amp;AH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H$6,INDIRECT($F$1&amp;dbP!$D$2&amp;":"&amp;dbP!$D$2),"&lt;="&amp;AH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H$6,INDIRECT($F$2&amp;SbstP!$D$2&amp;":"&amp;SbstP!$D$2),"&lt;="&amp;AH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H$6,INDIRECT($F$2&amp;SbstP!$D$2&amp;":"&amp;SbstP!$D$2),"&lt;="&amp;AH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17755.559607843141</v>
      </c>
      <c r="AI546" s="1">
        <f ca="1">SUMIFS(INDIRECT($F$1&amp;$F546&amp;":"&amp;$F546),INDIRECT($F$1&amp;dbP!$D$2&amp;":"&amp;dbP!$D$2),"&gt;="&amp;AI$6,INDIRECT($F$1&amp;dbP!$D$2&amp;":"&amp;dbP!$D$2),"&lt;="&amp;AI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I$6,INDIRECT($F$1&amp;dbP!$D$2&amp;":"&amp;dbP!$D$2),"&lt;="&amp;AI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I$6,INDIRECT($F$2&amp;SbstP!$D$2&amp;":"&amp;SbstP!$D$2),"&lt;="&amp;AI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I$6,INDIRECT($F$2&amp;SbstP!$D$2&amp;":"&amp;SbstP!$D$2),"&lt;="&amp;AI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88777.79803921569</v>
      </c>
      <c r="AJ546" s="1">
        <f ca="1">SUMIFS(INDIRECT($F$1&amp;$F546&amp;":"&amp;$F546),INDIRECT($F$1&amp;dbP!$D$2&amp;":"&amp;dbP!$D$2),"&gt;="&amp;AJ$6,INDIRECT($F$1&amp;dbP!$D$2&amp;":"&amp;dbP!$D$2),"&lt;="&amp;AJ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J$6,INDIRECT($F$1&amp;dbP!$D$2&amp;":"&amp;dbP!$D$2),"&lt;="&amp;AJ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J$6,INDIRECT($F$2&amp;SbstP!$D$2&amp;":"&amp;SbstP!$D$2),"&lt;="&amp;AJ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J$6,INDIRECT($F$2&amp;SbstP!$D$2&amp;":"&amp;SbstP!$D$2),"&lt;="&amp;AJ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124288.91725490197</v>
      </c>
      <c r="AK546" s="1">
        <f ca="1">SUMIFS(INDIRECT($F$1&amp;$F546&amp;":"&amp;$F546),INDIRECT($F$1&amp;dbP!$D$2&amp;":"&amp;dbP!$D$2),"&gt;="&amp;AK$6,INDIRECT($F$1&amp;dbP!$D$2&amp;":"&amp;dbP!$D$2),"&lt;="&amp;AK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K$6,INDIRECT($F$1&amp;dbP!$D$2&amp;":"&amp;dbP!$D$2),"&lt;="&amp;AK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K$6,INDIRECT($F$2&amp;SbstP!$D$2&amp;":"&amp;SbstP!$D$2),"&lt;="&amp;AK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K$6,INDIRECT($F$2&amp;SbstP!$D$2&amp;":"&amp;SbstP!$D$2),"&lt;="&amp;AK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L546" s="1">
        <f ca="1">SUMIFS(INDIRECT($F$1&amp;$F546&amp;":"&amp;$F546),INDIRECT($F$1&amp;dbP!$D$2&amp;":"&amp;dbP!$D$2),"&gt;="&amp;AL$6,INDIRECT($F$1&amp;dbP!$D$2&amp;":"&amp;dbP!$D$2),"&lt;="&amp;AL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L$6,INDIRECT($F$1&amp;dbP!$D$2&amp;":"&amp;dbP!$D$2),"&lt;="&amp;AL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L$6,INDIRECT($F$2&amp;SbstP!$D$2&amp;":"&amp;SbstP!$D$2),"&lt;="&amp;AL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L$6,INDIRECT($F$2&amp;SbstP!$D$2&amp;":"&amp;SbstP!$D$2),"&lt;="&amp;AL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M546" s="1">
        <f ca="1">SUMIFS(INDIRECT($F$1&amp;$F546&amp;":"&amp;$F546),INDIRECT($F$1&amp;dbP!$D$2&amp;":"&amp;dbP!$D$2),"&gt;="&amp;AM$6,INDIRECT($F$1&amp;dbP!$D$2&amp;":"&amp;dbP!$D$2),"&lt;="&amp;AM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M$6,INDIRECT($F$1&amp;dbP!$D$2&amp;":"&amp;dbP!$D$2),"&lt;="&amp;AM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M$6,INDIRECT($F$2&amp;SbstP!$D$2&amp;":"&amp;SbstP!$D$2),"&lt;="&amp;AM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M$6,INDIRECT($F$2&amp;SbstP!$D$2&amp;":"&amp;SbstP!$D$2),"&lt;="&amp;AM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N546" s="1">
        <f ca="1">SUMIFS(INDIRECT($F$1&amp;$F546&amp;":"&amp;$F546),INDIRECT($F$1&amp;dbP!$D$2&amp;":"&amp;dbP!$D$2),"&gt;="&amp;AN$6,INDIRECT($F$1&amp;dbP!$D$2&amp;":"&amp;dbP!$D$2),"&lt;="&amp;AN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N$6,INDIRECT($F$1&amp;dbP!$D$2&amp;":"&amp;dbP!$D$2),"&lt;="&amp;AN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N$6,INDIRECT($F$2&amp;SbstP!$D$2&amp;":"&amp;SbstP!$D$2),"&lt;="&amp;AN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N$6,INDIRECT($F$2&amp;SbstP!$D$2&amp;":"&amp;SbstP!$D$2),"&lt;="&amp;AN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O546" s="1">
        <f ca="1">SUMIFS(INDIRECT($F$1&amp;$F546&amp;":"&amp;$F546),INDIRECT($F$1&amp;dbP!$D$2&amp;":"&amp;dbP!$D$2),"&gt;="&amp;AO$6,INDIRECT($F$1&amp;dbP!$D$2&amp;":"&amp;dbP!$D$2),"&lt;="&amp;AO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O$6,INDIRECT($F$1&amp;dbP!$D$2&amp;":"&amp;dbP!$D$2),"&lt;="&amp;AO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O$6,INDIRECT($F$2&amp;SbstP!$D$2&amp;":"&amp;SbstP!$D$2),"&lt;="&amp;AO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O$6,INDIRECT($F$2&amp;SbstP!$D$2&amp;":"&amp;SbstP!$D$2),"&lt;="&amp;AO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P546" s="1">
        <f ca="1">SUMIFS(INDIRECT($F$1&amp;$F546&amp;":"&amp;$F546),INDIRECT($F$1&amp;dbP!$D$2&amp;":"&amp;dbP!$D$2),"&gt;="&amp;AP$6,INDIRECT($F$1&amp;dbP!$D$2&amp;":"&amp;dbP!$D$2),"&lt;="&amp;AP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P$6,INDIRECT($F$1&amp;dbP!$D$2&amp;":"&amp;dbP!$D$2),"&lt;="&amp;AP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P$6,INDIRECT($F$2&amp;SbstP!$D$2&amp;":"&amp;SbstP!$D$2),"&lt;="&amp;AP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P$6,INDIRECT($F$2&amp;SbstP!$D$2&amp;":"&amp;SbstP!$D$2),"&lt;="&amp;AP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Q546" s="1">
        <f ca="1">SUMIFS(INDIRECT($F$1&amp;$F546&amp;":"&amp;$F546),INDIRECT($F$1&amp;dbP!$D$2&amp;":"&amp;dbP!$D$2),"&gt;="&amp;AQ$6,INDIRECT($F$1&amp;dbP!$D$2&amp;":"&amp;dbP!$D$2),"&lt;="&amp;AQ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Q$6,INDIRECT($F$1&amp;dbP!$D$2&amp;":"&amp;dbP!$D$2),"&lt;="&amp;AQ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Q$6,INDIRECT($F$2&amp;SbstP!$D$2&amp;":"&amp;SbstP!$D$2),"&lt;="&amp;AQ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Q$6,INDIRECT($F$2&amp;SbstP!$D$2&amp;":"&amp;SbstP!$D$2),"&lt;="&amp;AQ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R546" s="1">
        <f ca="1">SUMIFS(INDIRECT($F$1&amp;$F546&amp;":"&amp;$F546),INDIRECT($F$1&amp;dbP!$D$2&amp;":"&amp;dbP!$D$2),"&gt;="&amp;AR$6,INDIRECT($F$1&amp;dbP!$D$2&amp;":"&amp;dbP!$D$2),"&lt;="&amp;AR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R$6,INDIRECT($F$1&amp;dbP!$D$2&amp;":"&amp;dbP!$D$2),"&lt;="&amp;AR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R$6,INDIRECT($F$2&amp;SbstP!$D$2&amp;":"&amp;SbstP!$D$2),"&lt;="&amp;AR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R$6,INDIRECT($F$2&amp;SbstP!$D$2&amp;":"&amp;SbstP!$D$2),"&lt;="&amp;AR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S546" s="1">
        <f ca="1">SUMIFS(INDIRECT($F$1&amp;$F546&amp;":"&amp;$F546),INDIRECT($F$1&amp;dbP!$D$2&amp;":"&amp;dbP!$D$2),"&gt;="&amp;AS$6,INDIRECT($F$1&amp;dbP!$D$2&amp;":"&amp;dbP!$D$2),"&lt;="&amp;AS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S$6,INDIRECT($F$1&amp;dbP!$D$2&amp;":"&amp;dbP!$D$2),"&lt;="&amp;AS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S$6,INDIRECT($F$2&amp;SbstP!$D$2&amp;":"&amp;SbstP!$D$2),"&lt;="&amp;AS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S$6,INDIRECT($F$2&amp;SbstP!$D$2&amp;":"&amp;SbstP!$D$2),"&lt;="&amp;AS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T546" s="1">
        <f ca="1">SUMIFS(INDIRECT($F$1&amp;$F546&amp;":"&amp;$F546),INDIRECT($F$1&amp;dbP!$D$2&amp;":"&amp;dbP!$D$2),"&gt;="&amp;AT$6,INDIRECT($F$1&amp;dbP!$D$2&amp;":"&amp;dbP!$D$2),"&lt;="&amp;AT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T$6,INDIRECT($F$1&amp;dbP!$D$2&amp;":"&amp;dbP!$D$2),"&lt;="&amp;AT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T$6,INDIRECT($F$2&amp;SbstP!$D$2&amp;":"&amp;SbstP!$D$2),"&lt;="&amp;AT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T$6,INDIRECT($F$2&amp;SbstP!$D$2&amp;":"&amp;SbstP!$D$2),"&lt;="&amp;AT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U546" s="1">
        <f ca="1">SUMIFS(INDIRECT($F$1&amp;$F546&amp;":"&amp;$F546),INDIRECT($F$1&amp;dbP!$D$2&amp;":"&amp;dbP!$D$2),"&gt;="&amp;AU$6,INDIRECT($F$1&amp;dbP!$D$2&amp;":"&amp;dbP!$D$2),"&lt;="&amp;AU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U$6,INDIRECT($F$1&amp;dbP!$D$2&amp;":"&amp;dbP!$D$2),"&lt;="&amp;AU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U$6,INDIRECT($F$2&amp;SbstP!$D$2&amp;":"&amp;SbstP!$D$2),"&lt;="&amp;AU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U$6,INDIRECT($F$2&amp;SbstP!$D$2&amp;":"&amp;SbstP!$D$2),"&lt;="&amp;AU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V546" s="1">
        <f ca="1">SUMIFS(INDIRECT($F$1&amp;$F546&amp;":"&amp;$F546),INDIRECT($F$1&amp;dbP!$D$2&amp;":"&amp;dbP!$D$2),"&gt;="&amp;AV$6,INDIRECT($F$1&amp;dbP!$D$2&amp;":"&amp;dbP!$D$2),"&lt;="&amp;A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V$6,INDIRECT($F$1&amp;dbP!$D$2&amp;":"&amp;dbP!$D$2),"&lt;="&amp;AV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V$6,INDIRECT($F$2&amp;SbstP!$D$2&amp;":"&amp;SbstP!$D$2),"&lt;="&amp;A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V$6,INDIRECT($F$2&amp;SbstP!$D$2&amp;":"&amp;SbstP!$D$2),"&lt;="&amp;AV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W546" s="1">
        <f ca="1">SUMIFS(INDIRECT($F$1&amp;$F546&amp;":"&amp;$F546),INDIRECT($F$1&amp;dbP!$D$2&amp;":"&amp;dbP!$D$2),"&gt;="&amp;AW$6,INDIRECT($F$1&amp;dbP!$D$2&amp;":"&amp;dbP!$D$2),"&lt;="&amp;A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W$6,INDIRECT($F$1&amp;dbP!$D$2&amp;":"&amp;dbP!$D$2),"&lt;="&amp;AW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W$6,INDIRECT($F$2&amp;SbstP!$D$2&amp;":"&amp;SbstP!$D$2),"&lt;="&amp;A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W$6,INDIRECT($F$2&amp;SbstP!$D$2&amp;":"&amp;SbstP!$D$2),"&lt;="&amp;AW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X546" s="1">
        <f ca="1">SUMIFS(INDIRECT($F$1&amp;$F546&amp;":"&amp;$F546),INDIRECT($F$1&amp;dbP!$D$2&amp;":"&amp;dbP!$D$2),"&gt;="&amp;AX$6,INDIRECT($F$1&amp;dbP!$D$2&amp;":"&amp;dbP!$D$2),"&lt;="&amp;A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X$6,INDIRECT($F$1&amp;dbP!$D$2&amp;":"&amp;dbP!$D$2),"&lt;="&amp;AX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X$6,INDIRECT($F$2&amp;SbstP!$D$2&amp;":"&amp;SbstP!$D$2),"&lt;="&amp;A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X$6,INDIRECT($F$2&amp;SbstP!$D$2&amp;":"&amp;SbstP!$D$2),"&lt;="&amp;AX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Y546" s="1">
        <f ca="1">SUMIFS(INDIRECT($F$1&amp;$F546&amp;":"&amp;$F546),INDIRECT($F$1&amp;dbP!$D$2&amp;":"&amp;dbP!$D$2),"&gt;="&amp;AY$6,INDIRECT($F$1&amp;dbP!$D$2&amp;":"&amp;dbP!$D$2),"&lt;="&amp;A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Y$6,INDIRECT($F$1&amp;dbP!$D$2&amp;":"&amp;dbP!$D$2),"&lt;="&amp;AY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Y$6,INDIRECT($F$2&amp;SbstP!$D$2&amp;":"&amp;SbstP!$D$2),"&lt;="&amp;A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Y$6,INDIRECT($F$2&amp;SbstP!$D$2&amp;":"&amp;SbstP!$D$2),"&lt;="&amp;AY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AZ546" s="1">
        <f ca="1">SUMIFS(INDIRECT($F$1&amp;$F546&amp;":"&amp;$F546),INDIRECT($F$1&amp;dbP!$D$2&amp;":"&amp;dbP!$D$2),"&gt;="&amp;AZ$6,INDIRECT($F$1&amp;dbP!$D$2&amp;":"&amp;dbP!$D$2),"&lt;="&amp;A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AZ$6,INDIRECT($F$1&amp;dbP!$D$2&amp;":"&amp;dbP!$D$2),"&lt;="&amp;AZ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AZ$6,INDIRECT($F$2&amp;SbstP!$D$2&amp;":"&amp;SbstP!$D$2),"&lt;="&amp;A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AZ$6,INDIRECT($F$2&amp;SbstP!$D$2&amp;":"&amp;SbstP!$D$2),"&lt;="&amp;AZ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A546" s="1">
        <f ca="1">SUMIFS(INDIRECT($F$1&amp;$F546&amp;":"&amp;$F546),INDIRECT($F$1&amp;dbP!$D$2&amp;":"&amp;dbP!$D$2),"&gt;="&amp;BA$6,INDIRECT($F$1&amp;dbP!$D$2&amp;":"&amp;dbP!$D$2),"&lt;="&amp;B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BA$6,INDIRECT($F$1&amp;dbP!$D$2&amp;":"&amp;dbP!$D$2),"&lt;="&amp;BA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A$6,INDIRECT($F$2&amp;SbstP!$D$2&amp;":"&amp;SbstP!$D$2),"&lt;="&amp;B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BA$6,INDIRECT($F$2&amp;SbstP!$D$2&amp;":"&amp;SbstP!$D$2),"&lt;="&amp;BA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B546" s="1">
        <f ca="1">SUMIFS(INDIRECT($F$1&amp;$F546&amp;":"&amp;$F546),INDIRECT($F$1&amp;dbP!$D$2&amp;":"&amp;dbP!$D$2),"&gt;="&amp;BB$6,INDIRECT($F$1&amp;dbP!$D$2&amp;":"&amp;dbP!$D$2),"&lt;="&amp;B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BB$6,INDIRECT($F$1&amp;dbP!$D$2&amp;":"&amp;dbP!$D$2),"&lt;="&amp;BB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B$6,INDIRECT($F$2&amp;SbstP!$D$2&amp;":"&amp;SbstP!$D$2),"&lt;="&amp;B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BB$6,INDIRECT($F$2&amp;SbstP!$D$2&amp;":"&amp;SbstP!$D$2),"&lt;="&amp;BB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C546" s="1">
        <f ca="1">SUMIFS(INDIRECT($F$1&amp;$F546&amp;":"&amp;$F546),INDIRECT($F$1&amp;dbP!$D$2&amp;":"&amp;dbP!$D$2),"&gt;="&amp;BC$6,INDIRECT($F$1&amp;dbP!$D$2&amp;":"&amp;dbP!$D$2),"&lt;="&amp;B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BC$6,INDIRECT($F$1&amp;dbP!$D$2&amp;":"&amp;dbP!$D$2),"&lt;="&amp;BC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C$6,INDIRECT($F$2&amp;SbstP!$D$2&amp;":"&amp;SbstP!$D$2),"&lt;="&amp;B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BC$6,INDIRECT($F$2&amp;SbstP!$D$2&amp;":"&amp;SbstP!$D$2),"&lt;="&amp;BC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D546" s="1">
        <f ca="1">SUMIFS(INDIRECT($F$1&amp;$F546&amp;":"&amp;$F546),INDIRECT($F$1&amp;dbP!$D$2&amp;":"&amp;dbP!$D$2),"&gt;="&amp;BD$6,INDIRECT($F$1&amp;dbP!$D$2&amp;":"&amp;dbP!$D$2),"&lt;="&amp;B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BD$6,INDIRECT($F$1&amp;dbP!$D$2&amp;":"&amp;dbP!$D$2),"&lt;="&amp;BD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D$6,INDIRECT($F$2&amp;SbstP!$D$2&amp;":"&amp;SbstP!$D$2),"&lt;="&amp;B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BD$6,INDIRECT($F$2&amp;SbstP!$D$2&amp;":"&amp;SbstP!$D$2),"&lt;="&amp;BD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  <c r="BE546" s="1">
        <f ca="1">SUMIFS(INDIRECT($F$1&amp;$F546&amp;":"&amp;$F546),INDIRECT($F$1&amp;dbP!$D$2&amp;":"&amp;dbP!$D$2),"&gt;="&amp;BE$6,INDIRECT($F$1&amp;dbP!$D$2&amp;":"&amp;dbP!$D$2),"&lt;="&amp;B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"&amp;$I546=$J546),"*",RIGHT($J546,LEN($J546)-4)),INDIRECT($F$1&amp;dbP!$AC$2&amp;":"&amp;dbP!$AC$2),RepP!$J$3)-
SUMIFS(INDIRECT($F$1&amp;$G546&amp;":"&amp;$G546),INDIRECT($F$1&amp;dbP!$D$2&amp;":"&amp;dbP!$D$2),"&gt;="&amp;BE$6,INDIRECT($F$1&amp;dbP!$D$2&amp;":"&amp;dbP!$D$2),"&lt;="&amp;BE$7,INDIRECT($F$1&amp;dbP!$O$2&amp;":"&amp;dbP!$O$2),$H546,INDIRECT($F$1&amp;dbP!$P$2&amp;":"&amp;dbP!$P$2),IF($I546=$J546,"*",$I546),INDIRECT($F$1&amp;dbP!$Q$2&amp;":"&amp;dbP!$Q$2),IF(OR($I546=$J546,"  "&amp;$I546=$J546),"*",RIGHT($J546,LEN($J546)-4)),INDIRECT($F$1&amp;dbP!$AC$2&amp;":"&amp;dbP!$AC$2),RepP!$J$3)+
SUMIFS(INDIRECT($F$2&amp;$F546&amp;":"&amp;$F546),INDIRECT($F$2&amp;SbstP!$D$2&amp;":"&amp;SbstP!$D$2),"&gt;="&amp;BE$6,INDIRECT($F$2&amp;SbstP!$D$2&amp;":"&amp;SbstP!$D$2),"&lt;="&amp;B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"&amp;$I546=$J546),"*",RIGHT($J546,LEN($J546)-4)),INDIRECT($F$2&amp;SbstP!$AC$2&amp;":"&amp;SbstP!$AC$2),RepP!$J$3)-
SUMIFS(INDIRECT($F$2&amp;$G546&amp;":"&amp;$G546),INDIRECT($F$2&amp;SbstP!$D$2&amp;":"&amp;SbstP!$D$2),"&gt;="&amp;BE$6,INDIRECT($F$2&amp;SbstP!$D$2&amp;":"&amp;SbstP!$D$2),"&lt;="&amp;BE$7,INDIRECT($F$2&amp;SbstP!$O$2&amp;":"&amp;SbstP!$O$2),$H546,INDIRECT($F$2&amp;SbstP!$P$2&amp;":"&amp;SbstP!$P$2),IF($I546=$J546,"*",$I546),INDIRECT($F$2&amp;SbstP!$Q$2&amp;":"&amp;SbstP!$Q$2),IF(OR($I546=$J546,"  "&amp;$I546=$J546),"*",RIGHT($J546,LEN($J546)-4)),INDIRECT($F$2&amp;SbstP!$AC$2&amp;":"&amp;SbstP!$AC$2),RepP!$J$3)</f>
        <v>0</v>
      </c>
    </row>
    <row r="547" spans="2:57" x14ac:dyDescent="0.3">
      <c r="B547" s="1">
        <f>MAX(B$505:B546)+1</f>
        <v>50</v>
      </c>
      <c r="D547" s="1" t="str">
        <f ca="1">INDIRECT($B$1&amp;Items!AB$2&amp;$B547)</f>
        <v>PL(-)</v>
      </c>
      <c r="F547" s="1" t="str">
        <f ca="1">INDIRECT($B$1&amp;Items!X$2&amp;$B547)</f>
        <v>AA</v>
      </c>
      <c r="G547" s="1" t="str">
        <f ca="1">INDIRECT($B$1&amp;Items!Y$2&amp;$B547)</f>
        <v>AB</v>
      </c>
      <c r="H547" s="13" t="str">
        <f ca="1">INDIRECT($B$1&amp;Items!U$2&amp;$B547)</f>
        <v>Себестоимость продаж</v>
      </c>
      <c r="I547" s="13" t="str">
        <f ca="1">IF(INDIRECT($B$1&amp;Items!V$2&amp;$B547)="",H547,INDIRECT($B$1&amp;Items!V$2&amp;$B547))</f>
        <v>Затраты этапа-3 бизнес-процесса</v>
      </c>
      <c r="J547" s="1" t="str">
        <f ca="1">IF(INDIRECT($B$1&amp;Items!W$2&amp;$B547)="",IF(H547&lt;&gt;I547,"  "&amp;I547,I547),"    "&amp;INDIRECT($B$1&amp;Items!W$2&amp;$B547))</f>
        <v xml:space="preserve">    Производственные затраты-19</v>
      </c>
      <c r="S547" s="1">
        <f ca="1">SUM($U547:INDIRECT(ADDRESS(ROW(),SUMIFS($1:$1,$5:$5,MAX($5:$5)))))</f>
        <v>1837585.4811469028</v>
      </c>
      <c r="V547" s="1">
        <f ca="1">SUMIFS(INDIRECT($F$1&amp;$F547&amp;":"&amp;$F547),INDIRECT($F$1&amp;dbP!$D$2&amp;":"&amp;dbP!$D$2),"&gt;="&amp;V$6,INDIRECT($F$1&amp;dbP!$D$2&amp;":"&amp;dbP!$D$2),"&lt;="&amp;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V$6,INDIRECT($F$1&amp;dbP!$D$2&amp;":"&amp;dbP!$D$2),"&lt;="&amp;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V$6,INDIRECT($F$2&amp;SbstP!$D$2&amp;":"&amp;SbstP!$D$2),"&lt;="&amp;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V$6,INDIRECT($F$2&amp;SbstP!$D$2&amp;":"&amp;SbstP!$D$2),"&lt;="&amp;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W547" s="1">
        <f ca="1">SUMIFS(INDIRECT($F$1&amp;$F547&amp;":"&amp;$F547),INDIRECT($F$1&amp;dbP!$D$2&amp;":"&amp;dbP!$D$2),"&gt;="&amp;W$6,INDIRECT($F$1&amp;dbP!$D$2&amp;":"&amp;dbP!$D$2),"&lt;="&amp;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W$6,INDIRECT($F$1&amp;dbP!$D$2&amp;":"&amp;dbP!$D$2),"&lt;="&amp;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W$6,INDIRECT($F$2&amp;SbstP!$D$2&amp;":"&amp;SbstP!$D$2),"&lt;="&amp;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W$6,INDIRECT($F$2&amp;SbstP!$D$2&amp;":"&amp;SbstP!$D$2),"&lt;="&amp;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X547" s="1">
        <f ca="1">SUMIFS(INDIRECT($F$1&amp;$F547&amp;":"&amp;$F547),INDIRECT($F$1&amp;dbP!$D$2&amp;":"&amp;dbP!$D$2),"&gt;="&amp;X$6,INDIRECT($F$1&amp;dbP!$D$2&amp;":"&amp;dbP!$D$2),"&lt;="&amp;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X$6,INDIRECT($F$1&amp;dbP!$D$2&amp;":"&amp;dbP!$D$2),"&lt;="&amp;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X$6,INDIRECT($F$2&amp;SbstP!$D$2&amp;":"&amp;SbstP!$D$2),"&lt;="&amp;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X$6,INDIRECT($F$2&amp;SbstP!$D$2&amp;":"&amp;SbstP!$D$2),"&lt;="&amp;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Y547" s="1">
        <f ca="1">SUMIFS(INDIRECT($F$1&amp;$F547&amp;":"&amp;$F547),INDIRECT($F$1&amp;dbP!$D$2&amp;":"&amp;dbP!$D$2),"&gt;="&amp;Y$6,INDIRECT($F$1&amp;dbP!$D$2&amp;":"&amp;dbP!$D$2),"&lt;="&amp;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Y$6,INDIRECT($F$1&amp;dbP!$D$2&amp;":"&amp;dbP!$D$2),"&lt;="&amp;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Y$6,INDIRECT($F$2&amp;SbstP!$D$2&amp;":"&amp;SbstP!$D$2),"&lt;="&amp;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Y$6,INDIRECT($F$2&amp;SbstP!$D$2&amp;":"&amp;SbstP!$D$2),"&lt;="&amp;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Z547" s="1">
        <f ca="1">SUMIFS(INDIRECT($F$1&amp;$F547&amp;":"&amp;$F547),INDIRECT($F$1&amp;dbP!$D$2&amp;":"&amp;dbP!$D$2),"&gt;="&amp;Z$6,INDIRECT($F$1&amp;dbP!$D$2&amp;":"&amp;dbP!$D$2),"&lt;="&amp;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Z$6,INDIRECT($F$1&amp;dbP!$D$2&amp;":"&amp;dbP!$D$2),"&lt;="&amp;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Z$6,INDIRECT($F$2&amp;SbstP!$D$2&amp;":"&amp;SbstP!$D$2),"&lt;="&amp;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Z$6,INDIRECT($F$2&amp;SbstP!$D$2&amp;":"&amp;SbstP!$D$2),"&lt;="&amp;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273258.70410149998</v>
      </c>
      <c r="AA547" s="1">
        <f ca="1">SUMIFS(INDIRECT($F$1&amp;$F547&amp;":"&amp;$F547),INDIRECT($F$1&amp;dbP!$D$2&amp;":"&amp;dbP!$D$2),"&gt;="&amp;AA$6,INDIRECT($F$1&amp;dbP!$D$2&amp;":"&amp;dbP!$D$2),"&lt;="&amp;A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A$6,INDIRECT($F$1&amp;dbP!$D$2&amp;":"&amp;dbP!$D$2),"&lt;="&amp;A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A$6,INDIRECT($F$2&amp;SbstP!$D$2&amp;":"&amp;SbstP!$D$2),"&lt;="&amp;A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A$6,INDIRECT($F$2&amp;SbstP!$D$2&amp;":"&amp;SbstP!$D$2),"&lt;="&amp;A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546517.40820299997</v>
      </c>
      <c r="AB547" s="1">
        <f ca="1">SUMIFS(INDIRECT($F$1&amp;$F547&amp;":"&amp;$F547),INDIRECT($F$1&amp;dbP!$D$2&amp;":"&amp;dbP!$D$2),"&gt;="&amp;AB$6,INDIRECT($F$1&amp;dbP!$D$2&amp;":"&amp;dbP!$D$2),"&lt;="&amp;A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B$6,INDIRECT($F$1&amp;dbP!$D$2&amp;":"&amp;dbP!$D$2),"&lt;="&amp;A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B$6,INDIRECT($F$2&amp;SbstP!$D$2&amp;":"&amp;SbstP!$D$2),"&lt;="&amp;A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B$6,INDIRECT($F$2&amp;SbstP!$D$2&amp;":"&amp;SbstP!$D$2),"&lt;="&amp;A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6344.3148547611945</v>
      </c>
      <c r="AC547" s="1">
        <f ca="1">SUMIFS(INDIRECT($F$1&amp;$F547&amp;":"&amp;$F547),INDIRECT($F$1&amp;dbP!$D$2&amp;":"&amp;dbP!$D$2),"&gt;="&amp;AC$6,INDIRECT($F$1&amp;dbP!$D$2&amp;":"&amp;dbP!$D$2),"&lt;="&amp;A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C$6,INDIRECT($F$1&amp;dbP!$D$2&amp;":"&amp;dbP!$D$2),"&lt;="&amp;A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C$6,INDIRECT($F$2&amp;SbstP!$D$2&amp;":"&amp;SbstP!$D$2),"&lt;="&amp;A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C$6,INDIRECT($F$2&amp;SbstP!$D$2&amp;":"&amp;SbstP!$D$2),"&lt;="&amp;A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D547" s="1">
        <f ca="1">SUMIFS(INDIRECT($F$1&amp;$F547&amp;":"&amp;$F547),INDIRECT($F$1&amp;dbP!$D$2&amp;":"&amp;dbP!$D$2),"&gt;="&amp;AD$6,INDIRECT($F$1&amp;dbP!$D$2&amp;":"&amp;dbP!$D$2),"&lt;="&amp;A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D$6,INDIRECT($F$1&amp;dbP!$D$2&amp;":"&amp;dbP!$D$2),"&lt;="&amp;A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D$6,INDIRECT($F$2&amp;SbstP!$D$2&amp;":"&amp;SbstP!$D$2),"&lt;="&amp;A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D$6,INDIRECT($F$2&amp;SbstP!$D$2&amp;":"&amp;SbstP!$D$2),"&lt;="&amp;A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416912.11902716418</v>
      </c>
      <c r="AE547" s="1">
        <f ca="1">SUMIFS(INDIRECT($F$1&amp;$F547&amp;":"&amp;$F547),INDIRECT($F$1&amp;dbP!$D$2&amp;":"&amp;dbP!$D$2),"&gt;="&amp;AE$6,INDIRECT($F$1&amp;dbP!$D$2&amp;":"&amp;dbP!$D$2),"&lt;="&amp;A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E$6,INDIRECT($F$1&amp;dbP!$D$2&amp;":"&amp;dbP!$D$2),"&lt;="&amp;A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E$6,INDIRECT($F$2&amp;SbstP!$D$2&amp;":"&amp;SbstP!$D$2),"&lt;="&amp;A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E$6,INDIRECT($F$2&amp;SbstP!$D$2&amp;":"&amp;SbstP!$D$2),"&lt;="&amp;A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2718.9920806119403</v>
      </c>
      <c r="AF547" s="1">
        <f ca="1">SUMIFS(INDIRECT($F$1&amp;$F547&amp;":"&amp;$F547),INDIRECT($F$1&amp;dbP!$D$2&amp;":"&amp;dbP!$D$2),"&gt;="&amp;AF$6,INDIRECT($F$1&amp;dbP!$D$2&amp;":"&amp;dbP!$D$2),"&lt;="&amp;AF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F$6,INDIRECT($F$1&amp;dbP!$D$2&amp;":"&amp;dbP!$D$2),"&lt;="&amp;AF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F$6,INDIRECT($F$2&amp;SbstP!$D$2&amp;":"&amp;SbstP!$D$2),"&lt;="&amp;AF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F$6,INDIRECT($F$2&amp;SbstP!$D$2&amp;":"&amp;SbstP!$D$2),"&lt;="&amp;AF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G547" s="1">
        <f ca="1">SUMIFS(INDIRECT($F$1&amp;$F547&amp;":"&amp;$F547),INDIRECT($F$1&amp;dbP!$D$2&amp;":"&amp;dbP!$D$2),"&gt;="&amp;AG$6,INDIRECT($F$1&amp;dbP!$D$2&amp;":"&amp;dbP!$D$2),"&lt;="&amp;AG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G$6,INDIRECT($F$1&amp;dbP!$D$2&amp;":"&amp;dbP!$D$2),"&lt;="&amp;AG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G$6,INDIRECT($F$2&amp;SbstP!$D$2&amp;":"&amp;SbstP!$D$2),"&lt;="&amp;AG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G$6,INDIRECT($F$2&amp;SbstP!$D$2&amp;":"&amp;SbstP!$D$2),"&lt;="&amp;AG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6344.3148547611945</v>
      </c>
      <c r="AH547" s="1">
        <f ca="1">SUMIFS(INDIRECT($F$1&amp;$F547&amp;":"&amp;$F547),INDIRECT($F$1&amp;dbP!$D$2&amp;":"&amp;dbP!$D$2),"&gt;="&amp;AH$6,INDIRECT($F$1&amp;dbP!$D$2&amp;":"&amp;dbP!$D$2),"&lt;="&amp;AH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H$6,INDIRECT($F$1&amp;dbP!$D$2&amp;":"&amp;dbP!$D$2),"&lt;="&amp;AH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H$6,INDIRECT($F$2&amp;SbstP!$D$2&amp;":"&amp;SbstP!$D$2),"&lt;="&amp;AH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H$6,INDIRECT($F$2&amp;SbstP!$D$2&amp;":"&amp;SbstP!$D$2),"&lt;="&amp;AH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1812.6613870746269</v>
      </c>
      <c r="AI547" s="1">
        <f ca="1">SUMIFS(INDIRECT($F$1&amp;$F547&amp;":"&amp;$F547),INDIRECT($F$1&amp;dbP!$D$2&amp;":"&amp;dbP!$D$2),"&gt;="&amp;AI$6,INDIRECT($F$1&amp;dbP!$D$2&amp;":"&amp;dbP!$D$2),"&lt;="&amp;AI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I$6,INDIRECT($F$1&amp;dbP!$D$2&amp;":"&amp;dbP!$D$2),"&lt;="&amp;AI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I$6,INDIRECT($F$2&amp;SbstP!$D$2&amp;":"&amp;SbstP!$D$2),"&lt;="&amp;AI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I$6,INDIRECT($F$2&amp;SbstP!$D$2&amp;":"&amp;SbstP!$D$2),"&lt;="&amp;AI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J547" s="1">
        <f ca="1">SUMIFS(INDIRECT($F$1&amp;$F547&amp;":"&amp;$F547),INDIRECT($F$1&amp;dbP!$D$2&amp;":"&amp;dbP!$D$2),"&gt;="&amp;AJ$6,INDIRECT($F$1&amp;dbP!$D$2&amp;":"&amp;dbP!$D$2),"&lt;="&amp;AJ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J$6,INDIRECT($F$1&amp;dbP!$D$2&amp;":"&amp;dbP!$D$2),"&lt;="&amp;AJ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J$6,INDIRECT($F$2&amp;SbstP!$D$2&amp;":"&amp;SbstP!$D$2),"&lt;="&amp;AJ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J$6,INDIRECT($F$2&amp;SbstP!$D$2&amp;":"&amp;SbstP!$D$2),"&lt;="&amp;AJ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583676.9666380299</v>
      </c>
      <c r="AK547" s="1">
        <f ca="1">SUMIFS(INDIRECT($F$1&amp;$F547&amp;":"&amp;$F547),INDIRECT($F$1&amp;dbP!$D$2&amp;":"&amp;dbP!$D$2),"&gt;="&amp;AK$6,INDIRECT($F$1&amp;dbP!$D$2&amp;":"&amp;dbP!$D$2),"&lt;="&amp;AK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K$6,INDIRECT($F$1&amp;dbP!$D$2&amp;":"&amp;dbP!$D$2),"&lt;="&amp;AK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K$6,INDIRECT($F$2&amp;SbstP!$D$2&amp;":"&amp;SbstP!$D$2),"&lt;="&amp;AK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K$6,INDIRECT($F$2&amp;SbstP!$D$2&amp;":"&amp;SbstP!$D$2),"&lt;="&amp;AK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L547" s="1">
        <f ca="1">SUMIFS(INDIRECT($F$1&amp;$F547&amp;":"&amp;$F547),INDIRECT($F$1&amp;dbP!$D$2&amp;":"&amp;dbP!$D$2),"&gt;="&amp;AL$6,INDIRECT($F$1&amp;dbP!$D$2&amp;":"&amp;dbP!$D$2),"&lt;="&amp;AL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L$6,INDIRECT($F$1&amp;dbP!$D$2&amp;":"&amp;dbP!$D$2),"&lt;="&amp;AL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L$6,INDIRECT($F$2&amp;SbstP!$D$2&amp;":"&amp;SbstP!$D$2),"&lt;="&amp;AL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L$6,INDIRECT($F$2&amp;SbstP!$D$2&amp;":"&amp;SbstP!$D$2),"&lt;="&amp;AL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M547" s="1">
        <f ca="1">SUMIFS(INDIRECT($F$1&amp;$F547&amp;":"&amp;$F547),INDIRECT($F$1&amp;dbP!$D$2&amp;":"&amp;dbP!$D$2),"&gt;="&amp;AM$6,INDIRECT($F$1&amp;dbP!$D$2&amp;":"&amp;dbP!$D$2),"&lt;="&amp;AM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M$6,INDIRECT($F$1&amp;dbP!$D$2&amp;":"&amp;dbP!$D$2),"&lt;="&amp;AM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M$6,INDIRECT($F$2&amp;SbstP!$D$2&amp;":"&amp;SbstP!$D$2),"&lt;="&amp;AM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M$6,INDIRECT($F$2&amp;SbstP!$D$2&amp;":"&amp;SbstP!$D$2),"&lt;="&amp;AM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N547" s="1">
        <f ca="1">SUMIFS(INDIRECT($F$1&amp;$F547&amp;":"&amp;$F547),INDIRECT($F$1&amp;dbP!$D$2&amp;":"&amp;dbP!$D$2),"&gt;="&amp;AN$6,INDIRECT($F$1&amp;dbP!$D$2&amp;":"&amp;dbP!$D$2),"&lt;="&amp;AN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N$6,INDIRECT($F$1&amp;dbP!$D$2&amp;":"&amp;dbP!$D$2),"&lt;="&amp;AN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N$6,INDIRECT($F$2&amp;SbstP!$D$2&amp;":"&amp;SbstP!$D$2),"&lt;="&amp;AN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N$6,INDIRECT($F$2&amp;SbstP!$D$2&amp;":"&amp;SbstP!$D$2),"&lt;="&amp;AN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O547" s="1">
        <f ca="1">SUMIFS(INDIRECT($F$1&amp;$F547&amp;":"&amp;$F547),INDIRECT($F$1&amp;dbP!$D$2&amp;":"&amp;dbP!$D$2),"&gt;="&amp;AO$6,INDIRECT($F$1&amp;dbP!$D$2&amp;":"&amp;dbP!$D$2),"&lt;="&amp;AO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O$6,INDIRECT($F$1&amp;dbP!$D$2&amp;":"&amp;dbP!$D$2),"&lt;="&amp;AO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O$6,INDIRECT($F$2&amp;SbstP!$D$2&amp;":"&amp;SbstP!$D$2),"&lt;="&amp;AO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O$6,INDIRECT($F$2&amp;SbstP!$D$2&amp;":"&amp;SbstP!$D$2),"&lt;="&amp;AO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P547" s="1">
        <f ca="1">SUMIFS(INDIRECT($F$1&amp;$F547&amp;":"&amp;$F547),INDIRECT($F$1&amp;dbP!$D$2&amp;":"&amp;dbP!$D$2),"&gt;="&amp;AP$6,INDIRECT($F$1&amp;dbP!$D$2&amp;":"&amp;dbP!$D$2),"&lt;="&amp;AP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P$6,INDIRECT($F$1&amp;dbP!$D$2&amp;":"&amp;dbP!$D$2),"&lt;="&amp;AP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P$6,INDIRECT($F$2&amp;SbstP!$D$2&amp;":"&amp;SbstP!$D$2),"&lt;="&amp;AP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P$6,INDIRECT($F$2&amp;SbstP!$D$2&amp;":"&amp;SbstP!$D$2),"&lt;="&amp;AP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Q547" s="1">
        <f ca="1">SUMIFS(INDIRECT($F$1&amp;$F547&amp;":"&amp;$F547),INDIRECT($F$1&amp;dbP!$D$2&amp;":"&amp;dbP!$D$2),"&gt;="&amp;AQ$6,INDIRECT($F$1&amp;dbP!$D$2&amp;":"&amp;dbP!$D$2),"&lt;="&amp;AQ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Q$6,INDIRECT($F$1&amp;dbP!$D$2&amp;":"&amp;dbP!$D$2),"&lt;="&amp;AQ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Q$6,INDIRECT($F$2&amp;SbstP!$D$2&amp;":"&amp;SbstP!$D$2),"&lt;="&amp;AQ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Q$6,INDIRECT($F$2&amp;SbstP!$D$2&amp;":"&amp;SbstP!$D$2),"&lt;="&amp;AQ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R547" s="1">
        <f ca="1">SUMIFS(INDIRECT($F$1&amp;$F547&amp;":"&amp;$F547),INDIRECT($F$1&amp;dbP!$D$2&amp;":"&amp;dbP!$D$2),"&gt;="&amp;AR$6,INDIRECT($F$1&amp;dbP!$D$2&amp;":"&amp;dbP!$D$2),"&lt;="&amp;AR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R$6,INDIRECT($F$1&amp;dbP!$D$2&amp;":"&amp;dbP!$D$2),"&lt;="&amp;AR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R$6,INDIRECT($F$2&amp;SbstP!$D$2&amp;":"&amp;SbstP!$D$2),"&lt;="&amp;AR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R$6,INDIRECT($F$2&amp;SbstP!$D$2&amp;":"&amp;SbstP!$D$2),"&lt;="&amp;AR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S547" s="1">
        <f ca="1">SUMIFS(INDIRECT($F$1&amp;$F547&amp;":"&amp;$F547),INDIRECT($F$1&amp;dbP!$D$2&amp;":"&amp;dbP!$D$2),"&gt;="&amp;AS$6,INDIRECT($F$1&amp;dbP!$D$2&amp;":"&amp;dbP!$D$2),"&lt;="&amp;AS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S$6,INDIRECT($F$1&amp;dbP!$D$2&amp;":"&amp;dbP!$D$2),"&lt;="&amp;AS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S$6,INDIRECT($F$2&amp;SbstP!$D$2&amp;":"&amp;SbstP!$D$2),"&lt;="&amp;AS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S$6,INDIRECT($F$2&amp;SbstP!$D$2&amp;":"&amp;SbstP!$D$2),"&lt;="&amp;AS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T547" s="1">
        <f ca="1">SUMIFS(INDIRECT($F$1&amp;$F547&amp;":"&amp;$F547),INDIRECT($F$1&amp;dbP!$D$2&amp;":"&amp;dbP!$D$2),"&gt;="&amp;AT$6,INDIRECT($F$1&amp;dbP!$D$2&amp;":"&amp;dbP!$D$2),"&lt;="&amp;AT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T$6,INDIRECT($F$1&amp;dbP!$D$2&amp;":"&amp;dbP!$D$2),"&lt;="&amp;AT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T$6,INDIRECT($F$2&amp;SbstP!$D$2&amp;":"&amp;SbstP!$D$2),"&lt;="&amp;AT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T$6,INDIRECT($F$2&amp;SbstP!$D$2&amp;":"&amp;SbstP!$D$2),"&lt;="&amp;AT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U547" s="1">
        <f ca="1">SUMIFS(INDIRECT($F$1&amp;$F547&amp;":"&amp;$F547),INDIRECT($F$1&amp;dbP!$D$2&amp;":"&amp;dbP!$D$2),"&gt;="&amp;AU$6,INDIRECT($F$1&amp;dbP!$D$2&amp;":"&amp;dbP!$D$2),"&lt;="&amp;AU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U$6,INDIRECT($F$1&amp;dbP!$D$2&amp;":"&amp;dbP!$D$2),"&lt;="&amp;AU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U$6,INDIRECT($F$2&amp;SbstP!$D$2&amp;":"&amp;SbstP!$D$2),"&lt;="&amp;AU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U$6,INDIRECT($F$2&amp;SbstP!$D$2&amp;":"&amp;SbstP!$D$2),"&lt;="&amp;AU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V547" s="1">
        <f ca="1">SUMIFS(INDIRECT($F$1&amp;$F547&amp;":"&amp;$F547),INDIRECT($F$1&amp;dbP!$D$2&amp;":"&amp;dbP!$D$2),"&gt;="&amp;AV$6,INDIRECT($F$1&amp;dbP!$D$2&amp;":"&amp;dbP!$D$2),"&lt;="&amp;A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V$6,INDIRECT($F$1&amp;dbP!$D$2&amp;":"&amp;dbP!$D$2),"&lt;="&amp;AV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V$6,INDIRECT($F$2&amp;SbstP!$D$2&amp;":"&amp;SbstP!$D$2),"&lt;="&amp;A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V$6,INDIRECT($F$2&amp;SbstP!$D$2&amp;":"&amp;SbstP!$D$2),"&lt;="&amp;AV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W547" s="1">
        <f ca="1">SUMIFS(INDIRECT($F$1&amp;$F547&amp;":"&amp;$F547),INDIRECT($F$1&amp;dbP!$D$2&amp;":"&amp;dbP!$D$2),"&gt;="&amp;AW$6,INDIRECT($F$1&amp;dbP!$D$2&amp;":"&amp;dbP!$D$2),"&lt;="&amp;A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W$6,INDIRECT($F$1&amp;dbP!$D$2&amp;":"&amp;dbP!$D$2),"&lt;="&amp;AW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W$6,INDIRECT($F$2&amp;SbstP!$D$2&amp;":"&amp;SbstP!$D$2),"&lt;="&amp;A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W$6,INDIRECT($F$2&amp;SbstP!$D$2&amp;":"&amp;SbstP!$D$2),"&lt;="&amp;AW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X547" s="1">
        <f ca="1">SUMIFS(INDIRECT($F$1&amp;$F547&amp;":"&amp;$F547),INDIRECT($F$1&amp;dbP!$D$2&amp;":"&amp;dbP!$D$2),"&gt;="&amp;AX$6,INDIRECT($F$1&amp;dbP!$D$2&amp;":"&amp;dbP!$D$2),"&lt;="&amp;A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X$6,INDIRECT($F$1&amp;dbP!$D$2&amp;":"&amp;dbP!$D$2),"&lt;="&amp;AX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X$6,INDIRECT($F$2&amp;SbstP!$D$2&amp;":"&amp;SbstP!$D$2),"&lt;="&amp;A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X$6,INDIRECT($F$2&amp;SbstP!$D$2&amp;":"&amp;SbstP!$D$2),"&lt;="&amp;AX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Y547" s="1">
        <f ca="1">SUMIFS(INDIRECT($F$1&amp;$F547&amp;":"&amp;$F547),INDIRECT($F$1&amp;dbP!$D$2&amp;":"&amp;dbP!$D$2),"&gt;="&amp;AY$6,INDIRECT($F$1&amp;dbP!$D$2&amp;":"&amp;dbP!$D$2),"&lt;="&amp;A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Y$6,INDIRECT($F$1&amp;dbP!$D$2&amp;":"&amp;dbP!$D$2),"&lt;="&amp;AY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Y$6,INDIRECT($F$2&amp;SbstP!$D$2&amp;":"&amp;SbstP!$D$2),"&lt;="&amp;A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Y$6,INDIRECT($F$2&amp;SbstP!$D$2&amp;":"&amp;SbstP!$D$2),"&lt;="&amp;AY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AZ547" s="1">
        <f ca="1">SUMIFS(INDIRECT($F$1&amp;$F547&amp;":"&amp;$F547),INDIRECT($F$1&amp;dbP!$D$2&amp;":"&amp;dbP!$D$2),"&gt;="&amp;AZ$6,INDIRECT($F$1&amp;dbP!$D$2&amp;":"&amp;dbP!$D$2),"&lt;="&amp;A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AZ$6,INDIRECT($F$1&amp;dbP!$D$2&amp;":"&amp;dbP!$D$2),"&lt;="&amp;AZ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AZ$6,INDIRECT($F$2&amp;SbstP!$D$2&amp;":"&amp;SbstP!$D$2),"&lt;="&amp;A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AZ$6,INDIRECT($F$2&amp;SbstP!$D$2&amp;":"&amp;SbstP!$D$2),"&lt;="&amp;AZ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A547" s="1">
        <f ca="1">SUMIFS(INDIRECT($F$1&amp;$F547&amp;":"&amp;$F547),INDIRECT($F$1&amp;dbP!$D$2&amp;":"&amp;dbP!$D$2),"&gt;="&amp;BA$6,INDIRECT($F$1&amp;dbP!$D$2&amp;":"&amp;dbP!$D$2),"&lt;="&amp;B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BA$6,INDIRECT($F$1&amp;dbP!$D$2&amp;":"&amp;dbP!$D$2),"&lt;="&amp;BA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A$6,INDIRECT($F$2&amp;SbstP!$D$2&amp;":"&amp;SbstP!$D$2),"&lt;="&amp;B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BA$6,INDIRECT($F$2&amp;SbstP!$D$2&amp;":"&amp;SbstP!$D$2),"&lt;="&amp;BA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B547" s="1">
        <f ca="1">SUMIFS(INDIRECT($F$1&amp;$F547&amp;":"&amp;$F547),INDIRECT($F$1&amp;dbP!$D$2&amp;":"&amp;dbP!$D$2),"&gt;="&amp;BB$6,INDIRECT($F$1&amp;dbP!$D$2&amp;":"&amp;dbP!$D$2),"&lt;="&amp;B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BB$6,INDIRECT($F$1&amp;dbP!$D$2&amp;":"&amp;dbP!$D$2),"&lt;="&amp;BB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B$6,INDIRECT($F$2&amp;SbstP!$D$2&amp;":"&amp;SbstP!$D$2),"&lt;="&amp;B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BB$6,INDIRECT($F$2&amp;SbstP!$D$2&amp;":"&amp;SbstP!$D$2),"&lt;="&amp;BB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C547" s="1">
        <f ca="1">SUMIFS(INDIRECT($F$1&amp;$F547&amp;":"&amp;$F547),INDIRECT($F$1&amp;dbP!$D$2&amp;":"&amp;dbP!$D$2),"&gt;="&amp;BC$6,INDIRECT($F$1&amp;dbP!$D$2&amp;":"&amp;dbP!$D$2),"&lt;="&amp;B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BC$6,INDIRECT($F$1&amp;dbP!$D$2&amp;":"&amp;dbP!$D$2),"&lt;="&amp;BC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C$6,INDIRECT($F$2&amp;SbstP!$D$2&amp;":"&amp;SbstP!$D$2),"&lt;="&amp;B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BC$6,INDIRECT($F$2&amp;SbstP!$D$2&amp;":"&amp;SbstP!$D$2),"&lt;="&amp;BC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D547" s="1">
        <f ca="1">SUMIFS(INDIRECT($F$1&amp;$F547&amp;":"&amp;$F547),INDIRECT($F$1&amp;dbP!$D$2&amp;":"&amp;dbP!$D$2),"&gt;="&amp;BD$6,INDIRECT($F$1&amp;dbP!$D$2&amp;":"&amp;dbP!$D$2),"&lt;="&amp;B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BD$6,INDIRECT($F$1&amp;dbP!$D$2&amp;":"&amp;dbP!$D$2),"&lt;="&amp;BD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D$6,INDIRECT($F$2&amp;SbstP!$D$2&amp;":"&amp;SbstP!$D$2),"&lt;="&amp;B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BD$6,INDIRECT($F$2&amp;SbstP!$D$2&amp;":"&amp;SbstP!$D$2),"&lt;="&amp;BD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  <c r="BE547" s="1">
        <f ca="1">SUMIFS(INDIRECT($F$1&amp;$F547&amp;":"&amp;$F547),INDIRECT($F$1&amp;dbP!$D$2&amp;":"&amp;dbP!$D$2),"&gt;="&amp;BE$6,INDIRECT($F$1&amp;dbP!$D$2&amp;":"&amp;dbP!$D$2),"&lt;="&amp;B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"&amp;$I547=$J547),"*",RIGHT($J547,LEN($J547)-4)),INDIRECT($F$1&amp;dbP!$AC$2&amp;":"&amp;dbP!$AC$2),RepP!$J$3)-
SUMIFS(INDIRECT($F$1&amp;$G547&amp;":"&amp;$G547),INDIRECT($F$1&amp;dbP!$D$2&amp;":"&amp;dbP!$D$2),"&gt;="&amp;BE$6,INDIRECT($F$1&amp;dbP!$D$2&amp;":"&amp;dbP!$D$2),"&lt;="&amp;BE$7,INDIRECT($F$1&amp;dbP!$O$2&amp;":"&amp;dbP!$O$2),$H547,INDIRECT($F$1&amp;dbP!$P$2&amp;":"&amp;dbP!$P$2),IF($I547=$J547,"*",$I547),INDIRECT($F$1&amp;dbP!$Q$2&amp;":"&amp;dbP!$Q$2),IF(OR($I547=$J547,"  "&amp;$I547=$J547),"*",RIGHT($J547,LEN($J547)-4)),INDIRECT($F$1&amp;dbP!$AC$2&amp;":"&amp;dbP!$AC$2),RepP!$J$3)+
SUMIFS(INDIRECT($F$2&amp;$F547&amp;":"&amp;$F547),INDIRECT($F$2&amp;SbstP!$D$2&amp;":"&amp;SbstP!$D$2),"&gt;="&amp;BE$6,INDIRECT($F$2&amp;SbstP!$D$2&amp;":"&amp;SbstP!$D$2),"&lt;="&amp;B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"&amp;$I547=$J547),"*",RIGHT($J547,LEN($J547)-4)),INDIRECT($F$2&amp;SbstP!$AC$2&amp;":"&amp;SbstP!$AC$2),RepP!$J$3)-
SUMIFS(INDIRECT($F$2&amp;$G547&amp;":"&amp;$G547),INDIRECT($F$2&amp;SbstP!$D$2&amp;":"&amp;SbstP!$D$2),"&gt;="&amp;BE$6,INDIRECT($F$2&amp;SbstP!$D$2&amp;":"&amp;SbstP!$D$2),"&lt;="&amp;BE$7,INDIRECT($F$2&amp;SbstP!$O$2&amp;":"&amp;SbstP!$O$2),$H547,INDIRECT($F$2&amp;SbstP!$P$2&amp;":"&amp;SbstP!$P$2),IF($I547=$J547,"*",$I547),INDIRECT($F$2&amp;SbstP!$Q$2&amp;":"&amp;SbstP!$Q$2),IF(OR($I547=$J547,"  "&amp;$I547=$J547),"*",RIGHT($J547,LEN($J547)-4)),INDIRECT($F$2&amp;SbstP!$AC$2&amp;":"&amp;SbstP!$AC$2),RepP!$J$3)</f>
        <v>0</v>
      </c>
    </row>
    <row r="548" spans="2:57" x14ac:dyDescent="0.3">
      <c r="B548" s="1">
        <f>MAX(B$505:B547)+1</f>
        <v>51</v>
      </c>
      <c r="D548" s="1" t="str">
        <f ca="1">INDIRECT($B$1&amp;Items!AB$2&amp;$B548)</f>
        <v>PL(-)</v>
      </c>
      <c r="F548" s="1" t="str">
        <f ca="1">INDIRECT($B$1&amp;Items!X$2&amp;$B548)</f>
        <v>AA</v>
      </c>
      <c r="G548" s="1" t="str">
        <f ca="1">INDIRECT($B$1&amp;Items!Y$2&amp;$B548)</f>
        <v>AB</v>
      </c>
      <c r="H548" s="13" t="str">
        <f ca="1">INDIRECT($B$1&amp;Items!U$2&amp;$B548)</f>
        <v>Себестоимость продаж</v>
      </c>
      <c r="I548" s="13" t="str">
        <f ca="1">IF(INDIRECT($B$1&amp;Items!V$2&amp;$B548)="",H548,INDIRECT($B$1&amp;Items!V$2&amp;$B548))</f>
        <v>Затраты этапа-3 бизнес-процесса</v>
      </c>
      <c r="J548" s="1" t="str">
        <f ca="1">IF(INDIRECT($B$1&amp;Items!W$2&amp;$B548)="",IF(H548&lt;&gt;I548,"  "&amp;I548,I548),"    "&amp;INDIRECT($B$1&amp;Items!W$2&amp;$B548))</f>
        <v xml:space="preserve">    Производственные затраты-20</v>
      </c>
      <c r="S548" s="1">
        <f ca="1">SUM($U548:INDIRECT(ADDRESS(ROW(),SUMIFS($1:$1,$5:$5,MAX($5:$5)))))</f>
        <v>1495811.0181434206</v>
      </c>
      <c r="V548" s="1">
        <f ca="1">SUMIFS(INDIRECT($F$1&amp;$F548&amp;":"&amp;$F548),INDIRECT($F$1&amp;dbP!$D$2&amp;":"&amp;dbP!$D$2),"&gt;="&amp;V$6,INDIRECT($F$1&amp;dbP!$D$2&amp;":"&amp;dbP!$D$2),"&lt;="&amp;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V$6,INDIRECT($F$1&amp;dbP!$D$2&amp;":"&amp;dbP!$D$2),"&lt;="&amp;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V$6,INDIRECT($F$2&amp;SbstP!$D$2&amp;":"&amp;SbstP!$D$2),"&lt;="&amp;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V$6,INDIRECT($F$2&amp;SbstP!$D$2&amp;":"&amp;SbstP!$D$2),"&lt;="&amp;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W548" s="1">
        <f ca="1">SUMIFS(INDIRECT($F$1&amp;$F548&amp;":"&amp;$F548),INDIRECT($F$1&amp;dbP!$D$2&amp;":"&amp;dbP!$D$2),"&gt;="&amp;W$6,INDIRECT($F$1&amp;dbP!$D$2&amp;":"&amp;dbP!$D$2),"&lt;="&amp;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W$6,INDIRECT($F$1&amp;dbP!$D$2&amp;":"&amp;dbP!$D$2),"&lt;="&amp;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W$6,INDIRECT($F$2&amp;SbstP!$D$2&amp;":"&amp;SbstP!$D$2),"&lt;="&amp;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W$6,INDIRECT($F$2&amp;SbstP!$D$2&amp;":"&amp;SbstP!$D$2),"&lt;="&amp;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X548" s="1">
        <f ca="1">SUMIFS(INDIRECT($F$1&amp;$F548&amp;":"&amp;$F548),INDIRECT($F$1&amp;dbP!$D$2&amp;":"&amp;dbP!$D$2),"&gt;="&amp;X$6,INDIRECT($F$1&amp;dbP!$D$2&amp;":"&amp;dbP!$D$2),"&lt;="&amp;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X$6,INDIRECT($F$1&amp;dbP!$D$2&amp;":"&amp;dbP!$D$2),"&lt;="&amp;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X$6,INDIRECT($F$2&amp;SbstP!$D$2&amp;":"&amp;SbstP!$D$2),"&lt;="&amp;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X$6,INDIRECT($F$2&amp;SbstP!$D$2&amp;":"&amp;SbstP!$D$2),"&lt;="&amp;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Y548" s="1">
        <f ca="1">SUMIFS(INDIRECT($F$1&amp;$F548&amp;":"&amp;$F548),INDIRECT($F$1&amp;dbP!$D$2&amp;":"&amp;dbP!$D$2),"&gt;="&amp;Y$6,INDIRECT($F$1&amp;dbP!$D$2&amp;":"&amp;dbP!$D$2),"&lt;="&amp;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Y$6,INDIRECT($F$1&amp;dbP!$D$2&amp;":"&amp;dbP!$D$2),"&lt;="&amp;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Y$6,INDIRECT($F$2&amp;SbstP!$D$2&amp;":"&amp;SbstP!$D$2),"&lt;="&amp;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Y$6,INDIRECT($F$2&amp;SbstP!$D$2&amp;":"&amp;SbstP!$D$2),"&lt;="&amp;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Z548" s="1">
        <f ca="1">SUMIFS(INDIRECT($F$1&amp;$F548&amp;":"&amp;$F548),INDIRECT($F$1&amp;dbP!$D$2&amp;":"&amp;dbP!$D$2),"&gt;="&amp;Z$6,INDIRECT($F$1&amp;dbP!$D$2&amp;":"&amp;dbP!$D$2),"&lt;="&amp;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Z$6,INDIRECT($F$1&amp;dbP!$D$2&amp;":"&amp;dbP!$D$2),"&lt;="&amp;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Z$6,INDIRECT($F$2&amp;SbstP!$D$2&amp;":"&amp;SbstP!$D$2),"&lt;="&amp;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Z$6,INDIRECT($F$2&amp;SbstP!$D$2&amp;":"&amp;SbstP!$D$2),"&lt;="&amp;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372319.77307499998</v>
      </c>
      <c r="AA548" s="1">
        <f ca="1">SUMIFS(INDIRECT($F$1&amp;$F548&amp;":"&amp;$F548),INDIRECT($F$1&amp;dbP!$D$2&amp;":"&amp;dbP!$D$2),"&gt;="&amp;AA$6,INDIRECT($F$1&amp;dbP!$D$2&amp;":"&amp;dbP!$D$2),"&lt;="&amp;A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A$6,INDIRECT($F$1&amp;dbP!$D$2&amp;":"&amp;dbP!$D$2),"&lt;="&amp;A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A$6,INDIRECT($F$2&amp;SbstP!$D$2&amp;":"&amp;SbstP!$D$2),"&lt;="&amp;A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A$6,INDIRECT($F$2&amp;SbstP!$D$2&amp;":"&amp;SbstP!$D$2),"&lt;="&amp;A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744639.54614999995</v>
      </c>
      <c r="AB548" s="1">
        <f ca="1">SUMIFS(INDIRECT($F$1&amp;$F548&amp;":"&amp;$F548),INDIRECT($F$1&amp;dbP!$D$2&amp;":"&amp;dbP!$D$2),"&gt;="&amp;AB$6,INDIRECT($F$1&amp;dbP!$D$2&amp;":"&amp;dbP!$D$2),"&lt;="&amp;A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B$6,INDIRECT($F$1&amp;dbP!$D$2&amp;":"&amp;dbP!$D$2),"&lt;="&amp;A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B$6,INDIRECT($F$2&amp;SbstP!$D$2&amp;":"&amp;SbstP!$D$2),"&lt;="&amp;A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B$6,INDIRECT($F$2&amp;SbstP!$D$2&amp;":"&amp;SbstP!$D$2),"&lt;="&amp;A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41566.800821770325</v>
      </c>
      <c r="AC548" s="1">
        <f ca="1">SUMIFS(INDIRECT($F$1&amp;$F548&amp;":"&amp;$F548),INDIRECT($F$1&amp;dbP!$D$2&amp;":"&amp;dbP!$D$2),"&gt;="&amp;AC$6,INDIRECT($F$1&amp;dbP!$D$2&amp;":"&amp;dbP!$D$2),"&lt;="&amp;A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C$6,INDIRECT($F$1&amp;dbP!$D$2&amp;":"&amp;dbP!$D$2),"&lt;="&amp;A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C$6,INDIRECT($F$2&amp;SbstP!$D$2&amp;":"&amp;SbstP!$D$2),"&lt;="&amp;A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C$6,INDIRECT($F$2&amp;SbstP!$D$2&amp;":"&amp;SbstP!$D$2),"&lt;="&amp;A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57005.89826985645</v>
      </c>
      <c r="AD548" s="1">
        <f ca="1">SUMIFS(INDIRECT($F$1&amp;$F548&amp;":"&amp;$F548),INDIRECT($F$1&amp;dbP!$D$2&amp;":"&amp;dbP!$D$2),"&gt;="&amp;AD$6,INDIRECT($F$1&amp;dbP!$D$2&amp;":"&amp;dbP!$D$2),"&lt;="&amp;A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D$6,INDIRECT($F$1&amp;dbP!$D$2&amp;":"&amp;dbP!$D$2),"&lt;="&amp;A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D$6,INDIRECT($F$2&amp;SbstP!$D$2&amp;":"&amp;SbstP!$D$2),"&lt;="&amp;A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D$6,INDIRECT($F$2&amp;SbstP!$D$2&amp;":"&amp;SbstP!$D$2),"&lt;="&amp;A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41566.800821770325</v>
      </c>
      <c r="AE548" s="1">
        <f ca="1">SUMIFS(INDIRECT($F$1&amp;$F548&amp;":"&amp;$F548),INDIRECT($F$1&amp;dbP!$D$2&amp;":"&amp;dbP!$D$2),"&gt;="&amp;AE$6,INDIRECT($F$1&amp;dbP!$D$2&amp;":"&amp;dbP!$D$2),"&lt;="&amp;A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E$6,INDIRECT($F$1&amp;dbP!$D$2&amp;":"&amp;dbP!$D$2),"&lt;="&amp;A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E$6,INDIRECT($F$2&amp;SbstP!$D$2&amp;":"&amp;SbstP!$D$2),"&lt;="&amp;A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E$6,INDIRECT($F$2&amp;SbstP!$D$2&amp;":"&amp;SbstP!$D$2),"&lt;="&amp;A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17814.343209330138</v>
      </c>
      <c r="AF548" s="1">
        <f ca="1">SUMIFS(INDIRECT($F$1&amp;$F548&amp;":"&amp;$F548),INDIRECT($F$1&amp;dbP!$D$2&amp;":"&amp;dbP!$D$2),"&gt;="&amp;AF$6,INDIRECT($F$1&amp;dbP!$D$2&amp;":"&amp;dbP!$D$2),"&lt;="&amp;AF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F$6,INDIRECT($F$1&amp;dbP!$D$2&amp;":"&amp;dbP!$D$2),"&lt;="&amp;AF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F$6,INDIRECT($F$2&amp;SbstP!$D$2&amp;":"&amp;SbstP!$D$2),"&lt;="&amp;AF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F$6,INDIRECT($F$2&amp;SbstP!$D$2&amp;":"&amp;SbstP!$D$2),"&lt;="&amp;AF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38003.932179904303</v>
      </c>
      <c r="AG548" s="1">
        <f ca="1">SUMIFS(INDIRECT($F$1&amp;$F548&amp;":"&amp;$F548),INDIRECT($F$1&amp;dbP!$D$2&amp;":"&amp;dbP!$D$2),"&gt;="&amp;AG$6,INDIRECT($F$1&amp;dbP!$D$2&amp;":"&amp;dbP!$D$2),"&lt;="&amp;AG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G$6,INDIRECT($F$1&amp;dbP!$D$2&amp;":"&amp;dbP!$D$2),"&lt;="&amp;AG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G$6,INDIRECT($F$2&amp;SbstP!$D$2&amp;":"&amp;SbstP!$D$2),"&lt;="&amp;AG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G$6,INDIRECT($F$2&amp;SbstP!$D$2&amp;":"&amp;SbstP!$D$2),"&lt;="&amp;AG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41566.800821770325</v>
      </c>
      <c r="AH548" s="1">
        <f ca="1">SUMIFS(INDIRECT($F$1&amp;$F548&amp;":"&amp;$F548),INDIRECT($F$1&amp;dbP!$D$2&amp;":"&amp;dbP!$D$2),"&gt;="&amp;AH$6,INDIRECT($F$1&amp;dbP!$D$2&amp;":"&amp;dbP!$D$2),"&lt;="&amp;AH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H$6,INDIRECT($F$1&amp;dbP!$D$2&amp;":"&amp;dbP!$D$2),"&lt;="&amp;AH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H$6,INDIRECT($F$2&amp;SbstP!$D$2&amp;":"&amp;SbstP!$D$2),"&lt;="&amp;AH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H$6,INDIRECT($F$2&amp;SbstP!$D$2&amp;":"&amp;SbstP!$D$2),"&lt;="&amp;AH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11876.228806220093</v>
      </c>
      <c r="AI548" s="1">
        <f ca="1">SUMIFS(INDIRECT($F$1&amp;$F548&amp;":"&amp;$F548),INDIRECT($F$1&amp;dbP!$D$2&amp;":"&amp;dbP!$D$2),"&gt;="&amp;AI$6,INDIRECT($F$1&amp;dbP!$D$2&amp;":"&amp;dbP!$D$2),"&lt;="&amp;AI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I$6,INDIRECT($F$1&amp;dbP!$D$2&amp;":"&amp;dbP!$D$2),"&lt;="&amp;AI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I$6,INDIRECT($F$2&amp;SbstP!$D$2&amp;":"&amp;SbstP!$D$2),"&lt;="&amp;AI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I$6,INDIRECT($F$2&amp;SbstP!$D$2&amp;":"&amp;SbstP!$D$2),"&lt;="&amp;AI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71257.372837320567</v>
      </c>
      <c r="AJ548" s="1">
        <f ca="1">SUMIFS(INDIRECT($F$1&amp;$F548&amp;":"&amp;$F548),INDIRECT($F$1&amp;dbP!$D$2&amp;":"&amp;dbP!$D$2),"&gt;="&amp;AJ$6,INDIRECT($F$1&amp;dbP!$D$2&amp;":"&amp;dbP!$D$2),"&lt;="&amp;AJ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J$6,INDIRECT($F$1&amp;dbP!$D$2&amp;":"&amp;dbP!$D$2),"&lt;="&amp;AJ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J$6,INDIRECT($F$2&amp;SbstP!$D$2&amp;":"&amp;SbstP!$D$2),"&lt;="&amp;AJ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J$6,INDIRECT($F$2&amp;SbstP!$D$2&amp;":"&amp;SbstP!$D$2),"&lt;="&amp;AJ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58193.521150478453</v>
      </c>
      <c r="AK548" s="1">
        <f ca="1">SUMIFS(INDIRECT($F$1&amp;$F548&amp;":"&amp;$F548),INDIRECT($F$1&amp;dbP!$D$2&amp;":"&amp;dbP!$D$2),"&gt;="&amp;AK$6,INDIRECT($F$1&amp;dbP!$D$2&amp;":"&amp;dbP!$D$2),"&lt;="&amp;AK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K$6,INDIRECT($F$1&amp;dbP!$D$2&amp;":"&amp;dbP!$D$2),"&lt;="&amp;AK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K$6,INDIRECT($F$2&amp;SbstP!$D$2&amp;":"&amp;SbstP!$D$2),"&lt;="&amp;AK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K$6,INDIRECT($F$2&amp;SbstP!$D$2&amp;":"&amp;SbstP!$D$2),"&lt;="&amp;AK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L548" s="1">
        <f ca="1">SUMIFS(INDIRECT($F$1&amp;$F548&amp;":"&amp;$F548),INDIRECT($F$1&amp;dbP!$D$2&amp;":"&amp;dbP!$D$2),"&gt;="&amp;AL$6,INDIRECT($F$1&amp;dbP!$D$2&amp;":"&amp;dbP!$D$2),"&lt;="&amp;AL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L$6,INDIRECT($F$1&amp;dbP!$D$2&amp;":"&amp;dbP!$D$2),"&lt;="&amp;AL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L$6,INDIRECT($F$2&amp;SbstP!$D$2&amp;":"&amp;SbstP!$D$2),"&lt;="&amp;AL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L$6,INDIRECT($F$2&amp;SbstP!$D$2&amp;":"&amp;SbstP!$D$2),"&lt;="&amp;AL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M548" s="1">
        <f ca="1">SUMIFS(INDIRECT($F$1&amp;$F548&amp;":"&amp;$F548),INDIRECT($F$1&amp;dbP!$D$2&amp;":"&amp;dbP!$D$2),"&gt;="&amp;AM$6,INDIRECT($F$1&amp;dbP!$D$2&amp;":"&amp;dbP!$D$2),"&lt;="&amp;AM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M$6,INDIRECT($F$1&amp;dbP!$D$2&amp;":"&amp;dbP!$D$2),"&lt;="&amp;AM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M$6,INDIRECT($F$2&amp;SbstP!$D$2&amp;":"&amp;SbstP!$D$2),"&lt;="&amp;AM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M$6,INDIRECT($F$2&amp;SbstP!$D$2&amp;":"&amp;SbstP!$D$2),"&lt;="&amp;AM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N548" s="1">
        <f ca="1">SUMIFS(INDIRECT($F$1&amp;$F548&amp;":"&amp;$F548),INDIRECT($F$1&amp;dbP!$D$2&amp;":"&amp;dbP!$D$2),"&gt;="&amp;AN$6,INDIRECT($F$1&amp;dbP!$D$2&amp;":"&amp;dbP!$D$2),"&lt;="&amp;AN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N$6,INDIRECT($F$1&amp;dbP!$D$2&amp;":"&amp;dbP!$D$2),"&lt;="&amp;AN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N$6,INDIRECT($F$2&amp;SbstP!$D$2&amp;":"&amp;SbstP!$D$2),"&lt;="&amp;AN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N$6,INDIRECT($F$2&amp;SbstP!$D$2&amp;":"&amp;SbstP!$D$2),"&lt;="&amp;AN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O548" s="1">
        <f ca="1">SUMIFS(INDIRECT($F$1&amp;$F548&amp;":"&amp;$F548),INDIRECT($F$1&amp;dbP!$D$2&amp;":"&amp;dbP!$D$2),"&gt;="&amp;AO$6,INDIRECT($F$1&amp;dbP!$D$2&amp;":"&amp;dbP!$D$2),"&lt;="&amp;AO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O$6,INDIRECT($F$1&amp;dbP!$D$2&amp;":"&amp;dbP!$D$2),"&lt;="&amp;AO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O$6,INDIRECT($F$2&amp;SbstP!$D$2&amp;":"&amp;SbstP!$D$2),"&lt;="&amp;AO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O$6,INDIRECT($F$2&amp;SbstP!$D$2&amp;":"&amp;SbstP!$D$2),"&lt;="&amp;AO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P548" s="1">
        <f ca="1">SUMIFS(INDIRECT($F$1&amp;$F548&amp;":"&amp;$F548),INDIRECT($F$1&amp;dbP!$D$2&amp;":"&amp;dbP!$D$2),"&gt;="&amp;AP$6,INDIRECT($F$1&amp;dbP!$D$2&amp;":"&amp;dbP!$D$2),"&lt;="&amp;AP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P$6,INDIRECT($F$1&amp;dbP!$D$2&amp;":"&amp;dbP!$D$2),"&lt;="&amp;AP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P$6,INDIRECT($F$2&amp;SbstP!$D$2&amp;":"&amp;SbstP!$D$2),"&lt;="&amp;AP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P$6,INDIRECT($F$2&amp;SbstP!$D$2&amp;":"&amp;SbstP!$D$2),"&lt;="&amp;AP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Q548" s="1">
        <f ca="1">SUMIFS(INDIRECT($F$1&amp;$F548&amp;":"&amp;$F548),INDIRECT($F$1&amp;dbP!$D$2&amp;":"&amp;dbP!$D$2),"&gt;="&amp;AQ$6,INDIRECT($F$1&amp;dbP!$D$2&amp;":"&amp;dbP!$D$2),"&lt;="&amp;AQ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Q$6,INDIRECT($F$1&amp;dbP!$D$2&amp;":"&amp;dbP!$D$2),"&lt;="&amp;AQ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Q$6,INDIRECT($F$2&amp;SbstP!$D$2&amp;":"&amp;SbstP!$D$2),"&lt;="&amp;AQ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Q$6,INDIRECT($F$2&amp;SbstP!$D$2&amp;":"&amp;SbstP!$D$2),"&lt;="&amp;AQ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R548" s="1">
        <f ca="1">SUMIFS(INDIRECT($F$1&amp;$F548&amp;":"&amp;$F548),INDIRECT($F$1&amp;dbP!$D$2&amp;":"&amp;dbP!$D$2),"&gt;="&amp;AR$6,INDIRECT($F$1&amp;dbP!$D$2&amp;":"&amp;dbP!$D$2),"&lt;="&amp;AR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R$6,INDIRECT($F$1&amp;dbP!$D$2&amp;":"&amp;dbP!$D$2),"&lt;="&amp;AR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R$6,INDIRECT($F$2&amp;SbstP!$D$2&amp;":"&amp;SbstP!$D$2),"&lt;="&amp;AR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R$6,INDIRECT($F$2&amp;SbstP!$D$2&amp;":"&amp;SbstP!$D$2),"&lt;="&amp;AR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S548" s="1">
        <f ca="1">SUMIFS(INDIRECT($F$1&amp;$F548&amp;":"&amp;$F548),INDIRECT($F$1&amp;dbP!$D$2&amp;":"&amp;dbP!$D$2),"&gt;="&amp;AS$6,INDIRECT($F$1&amp;dbP!$D$2&amp;":"&amp;dbP!$D$2),"&lt;="&amp;AS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S$6,INDIRECT($F$1&amp;dbP!$D$2&amp;":"&amp;dbP!$D$2),"&lt;="&amp;AS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S$6,INDIRECT($F$2&amp;SbstP!$D$2&amp;":"&amp;SbstP!$D$2),"&lt;="&amp;AS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S$6,INDIRECT($F$2&amp;SbstP!$D$2&amp;":"&amp;SbstP!$D$2),"&lt;="&amp;AS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T548" s="1">
        <f ca="1">SUMIFS(INDIRECT($F$1&amp;$F548&amp;":"&amp;$F548),INDIRECT($F$1&amp;dbP!$D$2&amp;":"&amp;dbP!$D$2),"&gt;="&amp;AT$6,INDIRECT($F$1&amp;dbP!$D$2&amp;":"&amp;dbP!$D$2),"&lt;="&amp;AT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T$6,INDIRECT($F$1&amp;dbP!$D$2&amp;":"&amp;dbP!$D$2),"&lt;="&amp;AT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T$6,INDIRECT($F$2&amp;SbstP!$D$2&amp;":"&amp;SbstP!$D$2),"&lt;="&amp;AT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T$6,INDIRECT($F$2&amp;SbstP!$D$2&amp;":"&amp;SbstP!$D$2),"&lt;="&amp;AT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U548" s="1">
        <f ca="1">SUMIFS(INDIRECT($F$1&amp;$F548&amp;":"&amp;$F548),INDIRECT($F$1&amp;dbP!$D$2&amp;":"&amp;dbP!$D$2),"&gt;="&amp;AU$6,INDIRECT($F$1&amp;dbP!$D$2&amp;":"&amp;dbP!$D$2),"&lt;="&amp;AU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U$6,INDIRECT($F$1&amp;dbP!$D$2&amp;":"&amp;dbP!$D$2),"&lt;="&amp;AU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U$6,INDIRECT($F$2&amp;SbstP!$D$2&amp;":"&amp;SbstP!$D$2),"&lt;="&amp;AU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U$6,INDIRECT($F$2&amp;SbstP!$D$2&amp;":"&amp;SbstP!$D$2),"&lt;="&amp;AU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V548" s="1">
        <f ca="1">SUMIFS(INDIRECT($F$1&amp;$F548&amp;":"&amp;$F548),INDIRECT($F$1&amp;dbP!$D$2&amp;":"&amp;dbP!$D$2),"&gt;="&amp;AV$6,INDIRECT($F$1&amp;dbP!$D$2&amp;":"&amp;dbP!$D$2),"&lt;="&amp;A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V$6,INDIRECT($F$1&amp;dbP!$D$2&amp;":"&amp;dbP!$D$2),"&lt;="&amp;AV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V$6,INDIRECT($F$2&amp;SbstP!$D$2&amp;":"&amp;SbstP!$D$2),"&lt;="&amp;A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V$6,INDIRECT($F$2&amp;SbstP!$D$2&amp;":"&amp;SbstP!$D$2),"&lt;="&amp;AV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W548" s="1">
        <f ca="1">SUMIFS(INDIRECT($F$1&amp;$F548&amp;":"&amp;$F548),INDIRECT($F$1&amp;dbP!$D$2&amp;":"&amp;dbP!$D$2),"&gt;="&amp;AW$6,INDIRECT($F$1&amp;dbP!$D$2&amp;":"&amp;dbP!$D$2),"&lt;="&amp;A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W$6,INDIRECT($F$1&amp;dbP!$D$2&amp;":"&amp;dbP!$D$2),"&lt;="&amp;AW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W$6,INDIRECT($F$2&amp;SbstP!$D$2&amp;":"&amp;SbstP!$D$2),"&lt;="&amp;A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W$6,INDIRECT($F$2&amp;SbstP!$D$2&amp;":"&amp;SbstP!$D$2),"&lt;="&amp;AW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X548" s="1">
        <f ca="1">SUMIFS(INDIRECT($F$1&amp;$F548&amp;":"&amp;$F548),INDIRECT($F$1&amp;dbP!$D$2&amp;":"&amp;dbP!$D$2),"&gt;="&amp;AX$6,INDIRECT($F$1&amp;dbP!$D$2&amp;":"&amp;dbP!$D$2),"&lt;="&amp;A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X$6,INDIRECT($F$1&amp;dbP!$D$2&amp;":"&amp;dbP!$D$2),"&lt;="&amp;AX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X$6,INDIRECT($F$2&amp;SbstP!$D$2&amp;":"&amp;SbstP!$D$2),"&lt;="&amp;A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X$6,INDIRECT($F$2&amp;SbstP!$D$2&amp;":"&amp;SbstP!$D$2),"&lt;="&amp;AX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Y548" s="1">
        <f ca="1">SUMIFS(INDIRECT($F$1&amp;$F548&amp;":"&amp;$F548),INDIRECT($F$1&amp;dbP!$D$2&amp;":"&amp;dbP!$D$2),"&gt;="&amp;AY$6,INDIRECT($F$1&amp;dbP!$D$2&amp;":"&amp;dbP!$D$2),"&lt;="&amp;A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Y$6,INDIRECT($F$1&amp;dbP!$D$2&amp;":"&amp;dbP!$D$2),"&lt;="&amp;AY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Y$6,INDIRECT($F$2&amp;SbstP!$D$2&amp;":"&amp;SbstP!$D$2),"&lt;="&amp;A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Y$6,INDIRECT($F$2&amp;SbstP!$D$2&amp;":"&amp;SbstP!$D$2),"&lt;="&amp;AY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AZ548" s="1">
        <f ca="1">SUMIFS(INDIRECT($F$1&amp;$F548&amp;":"&amp;$F548),INDIRECT($F$1&amp;dbP!$D$2&amp;":"&amp;dbP!$D$2),"&gt;="&amp;AZ$6,INDIRECT($F$1&amp;dbP!$D$2&amp;":"&amp;dbP!$D$2),"&lt;="&amp;A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AZ$6,INDIRECT($F$1&amp;dbP!$D$2&amp;":"&amp;dbP!$D$2),"&lt;="&amp;AZ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AZ$6,INDIRECT($F$2&amp;SbstP!$D$2&amp;":"&amp;SbstP!$D$2),"&lt;="&amp;A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AZ$6,INDIRECT($F$2&amp;SbstP!$D$2&amp;":"&amp;SbstP!$D$2),"&lt;="&amp;AZ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A548" s="1">
        <f ca="1">SUMIFS(INDIRECT($F$1&amp;$F548&amp;":"&amp;$F548),INDIRECT($F$1&amp;dbP!$D$2&amp;":"&amp;dbP!$D$2),"&gt;="&amp;BA$6,INDIRECT($F$1&amp;dbP!$D$2&amp;":"&amp;dbP!$D$2),"&lt;="&amp;B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BA$6,INDIRECT($F$1&amp;dbP!$D$2&amp;":"&amp;dbP!$D$2),"&lt;="&amp;BA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A$6,INDIRECT($F$2&amp;SbstP!$D$2&amp;":"&amp;SbstP!$D$2),"&lt;="&amp;B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BA$6,INDIRECT($F$2&amp;SbstP!$D$2&amp;":"&amp;SbstP!$D$2),"&lt;="&amp;BA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B548" s="1">
        <f ca="1">SUMIFS(INDIRECT($F$1&amp;$F548&amp;":"&amp;$F548),INDIRECT($F$1&amp;dbP!$D$2&amp;":"&amp;dbP!$D$2),"&gt;="&amp;BB$6,INDIRECT($F$1&amp;dbP!$D$2&amp;":"&amp;dbP!$D$2),"&lt;="&amp;B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BB$6,INDIRECT($F$1&amp;dbP!$D$2&amp;":"&amp;dbP!$D$2),"&lt;="&amp;BB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B$6,INDIRECT($F$2&amp;SbstP!$D$2&amp;":"&amp;SbstP!$D$2),"&lt;="&amp;B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BB$6,INDIRECT($F$2&amp;SbstP!$D$2&amp;":"&amp;SbstP!$D$2),"&lt;="&amp;BB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C548" s="1">
        <f ca="1">SUMIFS(INDIRECT($F$1&amp;$F548&amp;":"&amp;$F548),INDIRECT($F$1&amp;dbP!$D$2&amp;":"&amp;dbP!$D$2),"&gt;="&amp;BC$6,INDIRECT($F$1&amp;dbP!$D$2&amp;":"&amp;dbP!$D$2),"&lt;="&amp;B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BC$6,INDIRECT($F$1&amp;dbP!$D$2&amp;":"&amp;dbP!$D$2),"&lt;="&amp;BC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C$6,INDIRECT($F$2&amp;SbstP!$D$2&amp;":"&amp;SbstP!$D$2),"&lt;="&amp;B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BC$6,INDIRECT($F$2&amp;SbstP!$D$2&amp;":"&amp;SbstP!$D$2),"&lt;="&amp;BC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D548" s="1">
        <f ca="1">SUMIFS(INDIRECT($F$1&amp;$F548&amp;":"&amp;$F548),INDIRECT($F$1&amp;dbP!$D$2&amp;":"&amp;dbP!$D$2),"&gt;="&amp;BD$6,INDIRECT($F$1&amp;dbP!$D$2&amp;":"&amp;dbP!$D$2),"&lt;="&amp;B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BD$6,INDIRECT($F$1&amp;dbP!$D$2&amp;":"&amp;dbP!$D$2),"&lt;="&amp;BD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D$6,INDIRECT($F$2&amp;SbstP!$D$2&amp;":"&amp;SbstP!$D$2),"&lt;="&amp;B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BD$6,INDIRECT($F$2&amp;SbstP!$D$2&amp;":"&amp;SbstP!$D$2),"&lt;="&amp;BD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  <c r="BE548" s="1">
        <f ca="1">SUMIFS(INDIRECT($F$1&amp;$F548&amp;":"&amp;$F548),INDIRECT($F$1&amp;dbP!$D$2&amp;":"&amp;dbP!$D$2),"&gt;="&amp;BE$6,INDIRECT($F$1&amp;dbP!$D$2&amp;":"&amp;dbP!$D$2),"&lt;="&amp;B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"&amp;$I548=$J548),"*",RIGHT($J548,LEN($J548)-4)),INDIRECT($F$1&amp;dbP!$AC$2&amp;":"&amp;dbP!$AC$2),RepP!$J$3)-
SUMIFS(INDIRECT($F$1&amp;$G548&amp;":"&amp;$G548),INDIRECT($F$1&amp;dbP!$D$2&amp;":"&amp;dbP!$D$2),"&gt;="&amp;BE$6,INDIRECT($F$1&amp;dbP!$D$2&amp;":"&amp;dbP!$D$2),"&lt;="&amp;BE$7,INDIRECT($F$1&amp;dbP!$O$2&amp;":"&amp;dbP!$O$2),$H548,INDIRECT($F$1&amp;dbP!$P$2&amp;":"&amp;dbP!$P$2),IF($I548=$J548,"*",$I548),INDIRECT($F$1&amp;dbP!$Q$2&amp;":"&amp;dbP!$Q$2),IF(OR($I548=$J548,"  "&amp;$I548=$J548),"*",RIGHT($J548,LEN($J548)-4)),INDIRECT($F$1&amp;dbP!$AC$2&amp;":"&amp;dbP!$AC$2),RepP!$J$3)+
SUMIFS(INDIRECT($F$2&amp;$F548&amp;":"&amp;$F548),INDIRECT($F$2&amp;SbstP!$D$2&amp;":"&amp;SbstP!$D$2),"&gt;="&amp;BE$6,INDIRECT($F$2&amp;SbstP!$D$2&amp;":"&amp;SbstP!$D$2),"&lt;="&amp;B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"&amp;$I548=$J548),"*",RIGHT($J548,LEN($J548)-4)),INDIRECT($F$2&amp;SbstP!$AC$2&amp;":"&amp;SbstP!$AC$2),RepP!$J$3)-
SUMIFS(INDIRECT($F$2&amp;$G548&amp;":"&amp;$G548),INDIRECT($F$2&amp;SbstP!$D$2&amp;":"&amp;SbstP!$D$2),"&gt;="&amp;BE$6,INDIRECT($F$2&amp;SbstP!$D$2&amp;":"&amp;SbstP!$D$2),"&lt;="&amp;BE$7,INDIRECT($F$2&amp;SbstP!$O$2&amp;":"&amp;SbstP!$O$2),$H548,INDIRECT($F$2&amp;SbstP!$P$2&amp;":"&amp;SbstP!$P$2),IF($I548=$J548,"*",$I548),INDIRECT($F$2&amp;SbstP!$Q$2&amp;":"&amp;SbstP!$Q$2),IF(OR($I548=$J548,"  "&amp;$I548=$J548),"*",RIGHT($J548,LEN($J548)-4)),INDIRECT($F$2&amp;SbstP!$AC$2&amp;":"&amp;SbstP!$AC$2),RepP!$J$3)</f>
        <v>0</v>
      </c>
    </row>
    <row r="549" spans="2:57" x14ac:dyDescent="0.3">
      <c r="B549" s="1">
        <f>MAX(B$505:B548)+1</f>
        <v>52</v>
      </c>
      <c r="D549" s="1" t="str">
        <f ca="1">INDIRECT($B$1&amp;Items!AB$2&amp;$B549)</f>
        <v>PL(-)</v>
      </c>
      <c r="F549" s="1" t="str">
        <f ca="1">INDIRECT($B$1&amp;Items!X$2&amp;$B549)</f>
        <v>AA</v>
      </c>
      <c r="G549" s="1" t="str">
        <f ca="1">INDIRECT($B$1&amp;Items!Y$2&amp;$B549)</f>
        <v>AB</v>
      </c>
      <c r="H549" s="13" t="str">
        <f ca="1">INDIRECT($B$1&amp;Items!U$2&amp;$B549)</f>
        <v>Себестоимость продаж</v>
      </c>
      <c r="I549" s="13" t="str">
        <f ca="1">IF(INDIRECT($B$1&amp;Items!V$2&amp;$B549)="",H549,INDIRECT($B$1&amp;Items!V$2&amp;$B549))</f>
        <v>Затраты этапа-3 бизнес-процесса</v>
      </c>
      <c r="J549" s="1" t="str">
        <f ca="1">IF(INDIRECT($B$1&amp;Items!W$2&amp;$B549)="",IF(H549&lt;&gt;I549,"  "&amp;I549,I549),"    "&amp;INDIRECT($B$1&amp;Items!W$2&amp;$B549))</f>
        <v xml:space="preserve">    Производственные затраты-21</v>
      </c>
      <c r="S549" s="1">
        <f ca="1">SUM($U549:INDIRECT(ADDRESS(ROW(),SUMIFS($1:$1,$5:$5,MAX($5:$5)))))</f>
        <v>1470770.8382665094</v>
      </c>
      <c r="V549" s="1">
        <f ca="1">SUMIFS(INDIRECT($F$1&amp;$F549&amp;":"&amp;$F549),INDIRECT($F$1&amp;dbP!$D$2&amp;":"&amp;dbP!$D$2),"&gt;="&amp;V$6,INDIRECT($F$1&amp;dbP!$D$2&amp;":"&amp;dbP!$D$2),"&lt;="&amp;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V$6,INDIRECT($F$1&amp;dbP!$D$2&amp;":"&amp;dbP!$D$2),"&lt;="&amp;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V$6,INDIRECT($F$2&amp;SbstP!$D$2&amp;":"&amp;SbstP!$D$2),"&lt;="&amp;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V$6,INDIRECT($F$2&amp;SbstP!$D$2&amp;":"&amp;SbstP!$D$2),"&lt;="&amp;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W549" s="1">
        <f ca="1">SUMIFS(INDIRECT($F$1&amp;$F549&amp;":"&amp;$F549),INDIRECT($F$1&amp;dbP!$D$2&amp;":"&amp;dbP!$D$2),"&gt;="&amp;W$6,INDIRECT($F$1&amp;dbP!$D$2&amp;":"&amp;dbP!$D$2),"&lt;="&amp;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W$6,INDIRECT($F$1&amp;dbP!$D$2&amp;":"&amp;dbP!$D$2),"&lt;="&amp;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W$6,INDIRECT($F$2&amp;SbstP!$D$2&amp;":"&amp;SbstP!$D$2),"&lt;="&amp;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W$6,INDIRECT($F$2&amp;SbstP!$D$2&amp;":"&amp;SbstP!$D$2),"&lt;="&amp;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X549" s="1">
        <f ca="1">SUMIFS(INDIRECT($F$1&amp;$F549&amp;":"&amp;$F549),INDIRECT($F$1&amp;dbP!$D$2&amp;":"&amp;dbP!$D$2),"&gt;="&amp;X$6,INDIRECT($F$1&amp;dbP!$D$2&amp;":"&amp;dbP!$D$2),"&lt;="&amp;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X$6,INDIRECT($F$1&amp;dbP!$D$2&amp;":"&amp;dbP!$D$2),"&lt;="&amp;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X$6,INDIRECT($F$2&amp;SbstP!$D$2&amp;":"&amp;SbstP!$D$2),"&lt;="&amp;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X$6,INDIRECT($F$2&amp;SbstP!$D$2&amp;":"&amp;SbstP!$D$2),"&lt;="&amp;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Y549" s="1">
        <f ca="1">SUMIFS(INDIRECT($F$1&amp;$F549&amp;":"&amp;$F549),INDIRECT($F$1&amp;dbP!$D$2&amp;":"&amp;dbP!$D$2),"&gt;="&amp;Y$6,INDIRECT($F$1&amp;dbP!$D$2&amp;":"&amp;dbP!$D$2),"&lt;="&amp;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Y$6,INDIRECT($F$1&amp;dbP!$D$2&amp;":"&amp;dbP!$D$2),"&lt;="&amp;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Y$6,INDIRECT($F$2&amp;SbstP!$D$2&amp;":"&amp;SbstP!$D$2),"&lt;="&amp;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Y$6,INDIRECT($F$2&amp;SbstP!$D$2&amp;":"&amp;SbstP!$D$2),"&lt;="&amp;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Z549" s="1">
        <f ca="1">SUMIFS(INDIRECT($F$1&amp;$F549&amp;":"&amp;$F549),INDIRECT($F$1&amp;dbP!$D$2&amp;":"&amp;dbP!$D$2),"&gt;="&amp;Z$6,INDIRECT($F$1&amp;dbP!$D$2&amp;":"&amp;dbP!$D$2),"&lt;="&amp;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Z$6,INDIRECT($F$1&amp;dbP!$D$2&amp;":"&amp;dbP!$D$2),"&lt;="&amp;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Z$6,INDIRECT($F$2&amp;SbstP!$D$2&amp;":"&amp;SbstP!$D$2),"&lt;="&amp;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Z$6,INDIRECT($F$2&amp;SbstP!$D$2&amp;":"&amp;SbstP!$D$2),"&lt;="&amp;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267260.07232500002</v>
      </c>
      <c r="AA549" s="1">
        <f ca="1">SUMIFS(INDIRECT($F$1&amp;$F549&amp;":"&amp;$F549),INDIRECT($F$1&amp;dbP!$D$2&amp;":"&amp;dbP!$D$2),"&gt;="&amp;AA$6,INDIRECT($F$1&amp;dbP!$D$2&amp;":"&amp;dbP!$D$2),"&lt;="&amp;A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A$6,INDIRECT($F$1&amp;dbP!$D$2&amp;":"&amp;dbP!$D$2),"&lt;="&amp;A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A$6,INDIRECT($F$2&amp;SbstP!$D$2&amp;":"&amp;SbstP!$D$2),"&lt;="&amp;A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A$6,INDIRECT($F$2&amp;SbstP!$D$2&amp;":"&amp;SbstP!$D$2),"&lt;="&amp;A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534520.14465000003</v>
      </c>
      <c r="AB549" s="1">
        <f ca="1">SUMIFS(INDIRECT($F$1&amp;$F549&amp;":"&amp;$F549),INDIRECT($F$1&amp;dbP!$D$2&amp;":"&amp;dbP!$D$2),"&gt;="&amp;AB$6,INDIRECT($F$1&amp;dbP!$D$2&amp;":"&amp;dbP!$D$2),"&lt;="&amp;A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B$6,INDIRECT($F$1&amp;dbP!$D$2&amp;":"&amp;dbP!$D$2),"&lt;="&amp;A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B$6,INDIRECT($F$2&amp;SbstP!$D$2&amp;":"&amp;SbstP!$D$2),"&lt;="&amp;A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B$6,INDIRECT($F$2&amp;SbstP!$D$2&amp;":"&amp;SbstP!$D$2),"&lt;="&amp;A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70597.000236792446</v>
      </c>
      <c r="AC549" s="1">
        <f ca="1">SUMIFS(INDIRECT($F$1&amp;$F549&amp;":"&amp;$F549),INDIRECT($F$1&amp;dbP!$D$2&amp;":"&amp;dbP!$D$2),"&gt;="&amp;AC$6,INDIRECT($F$1&amp;dbP!$D$2&amp;":"&amp;dbP!$D$2),"&lt;="&amp;A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C$6,INDIRECT($F$1&amp;dbP!$D$2&amp;":"&amp;dbP!$D$2),"&lt;="&amp;A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C$6,INDIRECT($F$2&amp;SbstP!$D$2&amp;":"&amp;SbstP!$D$2),"&lt;="&amp;A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C$6,INDIRECT($F$2&amp;SbstP!$D$2&amp;":"&amp;SbstP!$D$2),"&lt;="&amp;A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80682.285984905655</v>
      </c>
      <c r="AD549" s="1">
        <f ca="1">SUMIFS(INDIRECT($F$1&amp;$F549&amp;":"&amp;$F549),INDIRECT($F$1&amp;dbP!$D$2&amp;":"&amp;dbP!$D$2),"&gt;="&amp;AD$6,INDIRECT($F$1&amp;dbP!$D$2&amp;":"&amp;dbP!$D$2),"&lt;="&amp;A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D$6,INDIRECT($F$1&amp;dbP!$D$2&amp;":"&amp;dbP!$D$2),"&lt;="&amp;A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D$6,INDIRECT($F$2&amp;SbstP!$D$2&amp;":"&amp;SbstP!$D$2),"&lt;="&amp;A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D$6,INDIRECT($F$2&amp;SbstP!$D$2&amp;":"&amp;SbstP!$D$2),"&lt;="&amp;A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100852.85748113207</v>
      </c>
      <c r="AE549" s="1">
        <f ca="1">SUMIFS(INDIRECT($F$1&amp;$F549&amp;":"&amp;$F549),INDIRECT($F$1&amp;dbP!$D$2&amp;":"&amp;dbP!$D$2),"&gt;="&amp;AE$6,INDIRECT($F$1&amp;dbP!$D$2&amp;":"&amp;dbP!$D$2),"&lt;="&amp;A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E$6,INDIRECT($F$1&amp;dbP!$D$2&amp;":"&amp;dbP!$D$2),"&lt;="&amp;A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E$6,INDIRECT($F$2&amp;SbstP!$D$2&amp;":"&amp;SbstP!$D$2),"&lt;="&amp;A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E$6,INDIRECT($F$2&amp;SbstP!$D$2&amp;":"&amp;SbstP!$D$2),"&lt;="&amp;A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30255.857244339622</v>
      </c>
      <c r="AF549" s="1">
        <f ca="1">SUMIFS(INDIRECT($F$1&amp;$F549&amp;":"&amp;$F549),INDIRECT($F$1&amp;dbP!$D$2&amp;":"&amp;dbP!$D$2),"&gt;="&amp;AF$6,INDIRECT($F$1&amp;dbP!$D$2&amp;":"&amp;dbP!$D$2),"&lt;="&amp;AF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F$6,INDIRECT($F$1&amp;dbP!$D$2&amp;":"&amp;dbP!$D$2),"&lt;="&amp;AF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F$6,INDIRECT($F$2&amp;SbstP!$D$2&amp;":"&amp;SbstP!$D$2),"&lt;="&amp;AF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F$6,INDIRECT($F$2&amp;SbstP!$D$2&amp;":"&amp;SbstP!$D$2),"&lt;="&amp;AF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53788.19065660378</v>
      </c>
      <c r="AG549" s="1">
        <f ca="1">SUMIFS(INDIRECT($F$1&amp;$F549&amp;":"&amp;$F549),INDIRECT($F$1&amp;dbP!$D$2&amp;":"&amp;dbP!$D$2),"&gt;="&amp;AG$6,INDIRECT($F$1&amp;dbP!$D$2&amp;":"&amp;dbP!$D$2),"&lt;="&amp;AG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G$6,INDIRECT($F$1&amp;dbP!$D$2&amp;":"&amp;dbP!$D$2),"&lt;="&amp;AG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G$6,INDIRECT($F$2&amp;SbstP!$D$2&amp;":"&amp;SbstP!$D$2),"&lt;="&amp;AG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G$6,INDIRECT($F$2&amp;SbstP!$D$2&amp;":"&amp;SbstP!$D$2),"&lt;="&amp;AG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70597.000236792446</v>
      </c>
      <c r="AH549" s="1">
        <f ca="1">SUMIFS(INDIRECT($F$1&amp;$F549&amp;":"&amp;$F549),INDIRECT($F$1&amp;dbP!$D$2&amp;":"&amp;dbP!$D$2),"&gt;="&amp;AH$6,INDIRECT($F$1&amp;dbP!$D$2&amp;":"&amp;dbP!$D$2),"&lt;="&amp;AH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H$6,INDIRECT($F$1&amp;dbP!$D$2&amp;":"&amp;dbP!$D$2),"&lt;="&amp;AH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H$6,INDIRECT($F$2&amp;SbstP!$D$2&amp;":"&amp;SbstP!$D$2),"&lt;="&amp;AH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H$6,INDIRECT($F$2&amp;SbstP!$D$2&amp;":"&amp;SbstP!$D$2),"&lt;="&amp;AH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20170.571496226414</v>
      </c>
      <c r="AI549" s="1">
        <f ca="1">SUMIFS(INDIRECT($F$1&amp;$F549&amp;":"&amp;$F549),INDIRECT($F$1&amp;dbP!$D$2&amp;":"&amp;dbP!$D$2),"&gt;="&amp;AI$6,INDIRECT($F$1&amp;dbP!$D$2&amp;":"&amp;dbP!$D$2),"&lt;="&amp;AI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I$6,INDIRECT($F$1&amp;dbP!$D$2&amp;":"&amp;dbP!$D$2),"&lt;="&amp;AI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I$6,INDIRECT($F$2&amp;SbstP!$D$2&amp;":"&amp;SbstP!$D$2),"&lt;="&amp;AI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I$6,INDIRECT($F$2&amp;SbstP!$D$2&amp;":"&amp;SbstP!$D$2),"&lt;="&amp;AI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100852.85748113209</v>
      </c>
      <c r="AJ549" s="1">
        <f ca="1">SUMIFS(INDIRECT($F$1&amp;$F549&amp;":"&amp;$F549),INDIRECT($F$1&amp;dbP!$D$2&amp;":"&amp;dbP!$D$2),"&gt;="&amp;AJ$6,INDIRECT($F$1&amp;dbP!$D$2&amp;":"&amp;dbP!$D$2),"&lt;="&amp;AJ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J$6,INDIRECT($F$1&amp;dbP!$D$2&amp;":"&amp;dbP!$D$2),"&lt;="&amp;AJ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J$6,INDIRECT($F$2&amp;SbstP!$D$2&amp;":"&amp;SbstP!$D$2),"&lt;="&amp;AJ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J$6,INDIRECT($F$2&amp;SbstP!$D$2&amp;":"&amp;SbstP!$D$2),"&lt;="&amp;AJ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141194.00047358489</v>
      </c>
      <c r="AK549" s="1">
        <f ca="1">SUMIFS(INDIRECT($F$1&amp;$F549&amp;":"&amp;$F549),INDIRECT($F$1&amp;dbP!$D$2&amp;":"&amp;dbP!$D$2),"&gt;="&amp;AK$6,INDIRECT($F$1&amp;dbP!$D$2&amp;":"&amp;dbP!$D$2),"&lt;="&amp;AK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K$6,INDIRECT($F$1&amp;dbP!$D$2&amp;":"&amp;dbP!$D$2),"&lt;="&amp;AK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K$6,INDIRECT($F$2&amp;SbstP!$D$2&amp;":"&amp;SbstP!$D$2),"&lt;="&amp;AK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K$6,INDIRECT($F$2&amp;SbstP!$D$2&amp;":"&amp;SbstP!$D$2),"&lt;="&amp;AK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L549" s="1">
        <f ca="1">SUMIFS(INDIRECT($F$1&amp;$F549&amp;":"&amp;$F549),INDIRECT($F$1&amp;dbP!$D$2&amp;":"&amp;dbP!$D$2),"&gt;="&amp;AL$6,INDIRECT($F$1&amp;dbP!$D$2&amp;":"&amp;dbP!$D$2),"&lt;="&amp;AL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L$6,INDIRECT($F$1&amp;dbP!$D$2&amp;":"&amp;dbP!$D$2),"&lt;="&amp;AL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L$6,INDIRECT($F$2&amp;SbstP!$D$2&amp;":"&amp;SbstP!$D$2),"&lt;="&amp;AL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L$6,INDIRECT($F$2&amp;SbstP!$D$2&amp;":"&amp;SbstP!$D$2),"&lt;="&amp;AL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M549" s="1">
        <f ca="1">SUMIFS(INDIRECT($F$1&amp;$F549&amp;":"&amp;$F549),INDIRECT($F$1&amp;dbP!$D$2&amp;":"&amp;dbP!$D$2),"&gt;="&amp;AM$6,INDIRECT($F$1&amp;dbP!$D$2&amp;":"&amp;dbP!$D$2),"&lt;="&amp;AM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M$6,INDIRECT($F$1&amp;dbP!$D$2&amp;":"&amp;dbP!$D$2),"&lt;="&amp;AM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M$6,INDIRECT($F$2&amp;SbstP!$D$2&amp;":"&amp;SbstP!$D$2),"&lt;="&amp;AM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M$6,INDIRECT($F$2&amp;SbstP!$D$2&amp;":"&amp;SbstP!$D$2),"&lt;="&amp;AM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N549" s="1">
        <f ca="1">SUMIFS(INDIRECT($F$1&amp;$F549&amp;":"&amp;$F549),INDIRECT($F$1&amp;dbP!$D$2&amp;":"&amp;dbP!$D$2),"&gt;="&amp;AN$6,INDIRECT($F$1&amp;dbP!$D$2&amp;":"&amp;dbP!$D$2),"&lt;="&amp;AN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N$6,INDIRECT($F$1&amp;dbP!$D$2&amp;":"&amp;dbP!$D$2),"&lt;="&amp;AN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N$6,INDIRECT($F$2&amp;SbstP!$D$2&amp;":"&amp;SbstP!$D$2),"&lt;="&amp;AN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N$6,INDIRECT($F$2&amp;SbstP!$D$2&amp;":"&amp;SbstP!$D$2),"&lt;="&amp;AN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O549" s="1">
        <f ca="1">SUMIFS(INDIRECT($F$1&amp;$F549&amp;":"&amp;$F549),INDIRECT($F$1&amp;dbP!$D$2&amp;":"&amp;dbP!$D$2),"&gt;="&amp;AO$6,INDIRECT($F$1&amp;dbP!$D$2&amp;":"&amp;dbP!$D$2),"&lt;="&amp;AO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O$6,INDIRECT($F$1&amp;dbP!$D$2&amp;":"&amp;dbP!$D$2),"&lt;="&amp;AO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O$6,INDIRECT($F$2&amp;SbstP!$D$2&amp;":"&amp;SbstP!$D$2),"&lt;="&amp;AO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O$6,INDIRECT($F$2&amp;SbstP!$D$2&amp;":"&amp;SbstP!$D$2),"&lt;="&amp;AO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P549" s="1">
        <f ca="1">SUMIFS(INDIRECT($F$1&amp;$F549&amp;":"&amp;$F549),INDIRECT($F$1&amp;dbP!$D$2&amp;":"&amp;dbP!$D$2),"&gt;="&amp;AP$6,INDIRECT($F$1&amp;dbP!$D$2&amp;":"&amp;dbP!$D$2),"&lt;="&amp;AP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P$6,INDIRECT($F$1&amp;dbP!$D$2&amp;":"&amp;dbP!$D$2),"&lt;="&amp;AP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P$6,INDIRECT($F$2&amp;SbstP!$D$2&amp;":"&amp;SbstP!$D$2),"&lt;="&amp;AP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P$6,INDIRECT($F$2&amp;SbstP!$D$2&amp;":"&amp;SbstP!$D$2),"&lt;="&amp;AP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Q549" s="1">
        <f ca="1">SUMIFS(INDIRECT($F$1&amp;$F549&amp;":"&amp;$F549),INDIRECT($F$1&amp;dbP!$D$2&amp;":"&amp;dbP!$D$2),"&gt;="&amp;AQ$6,INDIRECT($F$1&amp;dbP!$D$2&amp;":"&amp;dbP!$D$2),"&lt;="&amp;AQ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Q$6,INDIRECT($F$1&amp;dbP!$D$2&amp;":"&amp;dbP!$D$2),"&lt;="&amp;AQ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Q$6,INDIRECT($F$2&amp;SbstP!$D$2&amp;":"&amp;SbstP!$D$2),"&lt;="&amp;AQ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Q$6,INDIRECT($F$2&amp;SbstP!$D$2&amp;":"&amp;SbstP!$D$2),"&lt;="&amp;AQ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R549" s="1">
        <f ca="1">SUMIFS(INDIRECT($F$1&amp;$F549&amp;":"&amp;$F549),INDIRECT($F$1&amp;dbP!$D$2&amp;":"&amp;dbP!$D$2),"&gt;="&amp;AR$6,INDIRECT($F$1&amp;dbP!$D$2&amp;":"&amp;dbP!$D$2),"&lt;="&amp;AR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R$6,INDIRECT($F$1&amp;dbP!$D$2&amp;":"&amp;dbP!$D$2),"&lt;="&amp;AR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R$6,INDIRECT($F$2&amp;SbstP!$D$2&amp;":"&amp;SbstP!$D$2),"&lt;="&amp;AR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R$6,INDIRECT($F$2&amp;SbstP!$D$2&amp;":"&amp;SbstP!$D$2),"&lt;="&amp;AR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S549" s="1">
        <f ca="1">SUMIFS(INDIRECT($F$1&amp;$F549&amp;":"&amp;$F549),INDIRECT($F$1&amp;dbP!$D$2&amp;":"&amp;dbP!$D$2),"&gt;="&amp;AS$6,INDIRECT($F$1&amp;dbP!$D$2&amp;":"&amp;dbP!$D$2),"&lt;="&amp;AS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S$6,INDIRECT($F$1&amp;dbP!$D$2&amp;":"&amp;dbP!$D$2),"&lt;="&amp;AS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S$6,INDIRECT($F$2&amp;SbstP!$D$2&amp;":"&amp;SbstP!$D$2),"&lt;="&amp;AS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S$6,INDIRECT($F$2&amp;SbstP!$D$2&amp;":"&amp;SbstP!$D$2),"&lt;="&amp;AS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T549" s="1">
        <f ca="1">SUMIFS(INDIRECT($F$1&amp;$F549&amp;":"&amp;$F549),INDIRECT($F$1&amp;dbP!$D$2&amp;":"&amp;dbP!$D$2),"&gt;="&amp;AT$6,INDIRECT($F$1&amp;dbP!$D$2&amp;":"&amp;dbP!$D$2),"&lt;="&amp;AT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T$6,INDIRECT($F$1&amp;dbP!$D$2&amp;":"&amp;dbP!$D$2),"&lt;="&amp;AT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T$6,INDIRECT($F$2&amp;SbstP!$D$2&amp;":"&amp;SbstP!$D$2),"&lt;="&amp;AT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T$6,INDIRECT($F$2&amp;SbstP!$D$2&amp;":"&amp;SbstP!$D$2),"&lt;="&amp;AT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U549" s="1">
        <f ca="1">SUMIFS(INDIRECT($F$1&amp;$F549&amp;":"&amp;$F549),INDIRECT($F$1&amp;dbP!$D$2&amp;":"&amp;dbP!$D$2),"&gt;="&amp;AU$6,INDIRECT($F$1&amp;dbP!$D$2&amp;":"&amp;dbP!$D$2),"&lt;="&amp;AU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U$6,INDIRECT($F$1&amp;dbP!$D$2&amp;":"&amp;dbP!$D$2),"&lt;="&amp;AU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U$6,INDIRECT($F$2&amp;SbstP!$D$2&amp;":"&amp;SbstP!$D$2),"&lt;="&amp;AU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U$6,INDIRECT($F$2&amp;SbstP!$D$2&amp;":"&amp;SbstP!$D$2),"&lt;="&amp;AU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V549" s="1">
        <f ca="1">SUMIFS(INDIRECT($F$1&amp;$F549&amp;":"&amp;$F549),INDIRECT($F$1&amp;dbP!$D$2&amp;":"&amp;dbP!$D$2),"&gt;="&amp;AV$6,INDIRECT($F$1&amp;dbP!$D$2&amp;":"&amp;dbP!$D$2),"&lt;="&amp;A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V$6,INDIRECT($F$1&amp;dbP!$D$2&amp;":"&amp;dbP!$D$2),"&lt;="&amp;AV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V$6,INDIRECT($F$2&amp;SbstP!$D$2&amp;":"&amp;SbstP!$D$2),"&lt;="&amp;A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V$6,INDIRECT($F$2&amp;SbstP!$D$2&amp;":"&amp;SbstP!$D$2),"&lt;="&amp;AV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W549" s="1">
        <f ca="1">SUMIFS(INDIRECT($F$1&amp;$F549&amp;":"&amp;$F549),INDIRECT($F$1&amp;dbP!$D$2&amp;":"&amp;dbP!$D$2),"&gt;="&amp;AW$6,INDIRECT($F$1&amp;dbP!$D$2&amp;":"&amp;dbP!$D$2),"&lt;="&amp;A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W$6,INDIRECT($F$1&amp;dbP!$D$2&amp;":"&amp;dbP!$D$2),"&lt;="&amp;AW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W$6,INDIRECT($F$2&amp;SbstP!$D$2&amp;":"&amp;SbstP!$D$2),"&lt;="&amp;A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W$6,INDIRECT($F$2&amp;SbstP!$D$2&amp;":"&amp;SbstP!$D$2),"&lt;="&amp;AW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X549" s="1">
        <f ca="1">SUMIFS(INDIRECT($F$1&amp;$F549&amp;":"&amp;$F549),INDIRECT($F$1&amp;dbP!$D$2&amp;":"&amp;dbP!$D$2),"&gt;="&amp;AX$6,INDIRECT($F$1&amp;dbP!$D$2&amp;":"&amp;dbP!$D$2),"&lt;="&amp;A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X$6,INDIRECT($F$1&amp;dbP!$D$2&amp;":"&amp;dbP!$D$2),"&lt;="&amp;AX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X$6,INDIRECT($F$2&amp;SbstP!$D$2&amp;":"&amp;SbstP!$D$2),"&lt;="&amp;A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X$6,INDIRECT($F$2&amp;SbstP!$D$2&amp;":"&amp;SbstP!$D$2),"&lt;="&amp;AX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Y549" s="1">
        <f ca="1">SUMIFS(INDIRECT($F$1&amp;$F549&amp;":"&amp;$F549),INDIRECT($F$1&amp;dbP!$D$2&amp;":"&amp;dbP!$D$2),"&gt;="&amp;AY$6,INDIRECT($F$1&amp;dbP!$D$2&amp;":"&amp;dbP!$D$2),"&lt;="&amp;A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Y$6,INDIRECT($F$1&amp;dbP!$D$2&amp;":"&amp;dbP!$D$2),"&lt;="&amp;AY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Y$6,INDIRECT($F$2&amp;SbstP!$D$2&amp;":"&amp;SbstP!$D$2),"&lt;="&amp;A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Y$6,INDIRECT($F$2&amp;SbstP!$D$2&amp;":"&amp;SbstP!$D$2),"&lt;="&amp;AY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AZ549" s="1">
        <f ca="1">SUMIFS(INDIRECT($F$1&amp;$F549&amp;":"&amp;$F549),INDIRECT($F$1&amp;dbP!$D$2&amp;":"&amp;dbP!$D$2),"&gt;="&amp;AZ$6,INDIRECT($F$1&amp;dbP!$D$2&amp;":"&amp;dbP!$D$2),"&lt;="&amp;A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AZ$6,INDIRECT($F$1&amp;dbP!$D$2&amp;":"&amp;dbP!$D$2),"&lt;="&amp;AZ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AZ$6,INDIRECT($F$2&amp;SbstP!$D$2&amp;":"&amp;SbstP!$D$2),"&lt;="&amp;A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AZ$6,INDIRECT($F$2&amp;SbstP!$D$2&amp;":"&amp;SbstP!$D$2),"&lt;="&amp;AZ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A549" s="1">
        <f ca="1">SUMIFS(INDIRECT($F$1&amp;$F549&amp;":"&amp;$F549),INDIRECT($F$1&amp;dbP!$D$2&amp;":"&amp;dbP!$D$2),"&gt;="&amp;BA$6,INDIRECT($F$1&amp;dbP!$D$2&amp;":"&amp;dbP!$D$2),"&lt;="&amp;B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BA$6,INDIRECT($F$1&amp;dbP!$D$2&amp;":"&amp;dbP!$D$2),"&lt;="&amp;BA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A$6,INDIRECT($F$2&amp;SbstP!$D$2&amp;":"&amp;SbstP!$D$2),"&lt;="&amp;B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BA$6,INDIRECT($F$2&amp;SbstP!$D$2&amp;":"&amp;SbstP!$D$2),"&lt;="&amp;BA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B549" s="1">
        <f ca="1">SUMIFS(INDIRECT($F$1&amp;$F549&amp;":"&amp;$F549),INDIRECT($F$1&amp;dbP!$D$2&amp;":"&amp;dbP!$D$2),"&gt;="&amp;BB$6,INDIRECT($F$1&amp;dbP!$D$2&amp;":"&amp;dbP!$D$2),"&lt;="&amp;B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BB$6,INDIRECT($F$1&amp;dbP!$D$2&amp;":"&amp;dbP!$D$2),"&lt;="&amp;BB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B$6,INDIRECT($F$2&amp;SbstP!$D$2&amp;":"&amp;SbstP!$D$2),"&lt;="&amp;B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BB$6,INDIRECT($F$2&amp;SbstP!$D$2&amp;":"&amp;SbstP!$D$2),"&lt;="&amp;BB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C549" s="1">
        <f ca="1">SUMIFS(INDIRECT($F$1&amp;$F549&amp;":"&amp;$F549),INDIRECT($F$1&amp;dbP!$D$2&amp;":"&amp;dbP!$D$2),"&gt;="&amp;BC$6,INDIRECT($F$1&amp;dbP!$D$2&amp;":"&amp;dbP!$D$2),"&lt;="&amp;B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BC$6,INDIRECT($F$1&amp;dbP!$D$2&amp;":"&amp;dbP!$D$2),"&lt;="&amp;BC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C$6,INDIRECT($F$2&amp;SbstP!$D$2&amp;":"&amp;SbstP!$D$2),"&lt;="&amp;B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BC$6,INDIRECT($F$2&amp;SbstP!$D$2&amp;":"&amp;SbstP!$D$2),"&lt;="&amp;BC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D549" s="1">
        <f ca="1">SUMIFS(INDIRECT($F$1&amp;$F549&amp;":"&amp;$F549),INDIRECT($F$1&amp;dbP!$D$2&amp;":"&amp;dbP!$D$2),"&gt;="&amp;BD$6,INDIRECT($F$1&amp;dbP!$D$2&amp;":"&amp;dbP!$D$2),"&lt;="&amp;B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BD$6,INDIRECT($F$1&amp;dbP!$D$2&amp;":"&amp;dbP!$D$2),"&lt;="&amp;BD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D$6,INDIRECT($F$2&amp;SbstP!$D$2&amp;":"&amp;SbstP!$D$2),"&lt;="&amp;B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BD$6,INDIRECT($F$2&amp;SbstP!$D$2&amp;":"&amp;SbstP!$D$2),"&lt;="&amp;BD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  <c r="BE549" s="1">
        <f ca="1">SUMIFS(INDIRECT($F$1&amp;$F549&amp;":"&amp;$F549),INDIRECT($F$1&amp;dbP!$D$2&amp;":"&amp;dbP!$D$2),"&gt;="&amp;BE$6,INDIRECT($F$1&amp;dbP!$D$2&amp;":"&amp;dbP!$D$2),"&lt;="&amp;B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"&amp;$I549=$J549),"*",RIGHT($J549,LEN($J549)-4)),INDIRECT($F$1&amp;dbP!$AC$2&amp;":"&amp;dbP!$AC$2),RepP!$J$3)-
SUMIFS(INDIRECT($F$1&amp;$G549&amp;":"&amp;$G549),INDIRECT($F$1&amp;dbP!$D$2&amp;":"&amp;dbP!$D$2),"&gt;="&amp;BE$6,INDIRECT($F$1&amp;dbP!$D$2&amp;":"&amp;dbP!$D$2),"&lt;="&amp;BE$7,INDIRECT($F$1&amp;dbP!$O$2&amp;":"&amp;dbP!$O$2),$H549,INDIRECT($F$1&amp;dbP!$P$2&amp;":"&amp;dbP!$P$2),IF($I549=$J549,"*",$I549),INDIRECT($F$1&amp;dbP!$Q$2&amp;":"&amp;dbP!$Q$2),IF(OR($I549=$J549,"  "&amp;$I549=$J549),"*",RIGHT($J549,LEN($J549)-4)),INDIRECT($F$1&amp;dbP!$AC$2&amp;":"&amp;dbP!$AC$2),RepP!$J$3)+
SUMIFS(INDIRECT($F$2&amp;$F549&amp;":"&amp;$F549),INDIRECT($F$2&amp;SbstP!$D$2&amp;":"&amp;SbstP!$D$2),"&gt;="&amp;BE$6,INDIRECT($F$2&amp;SbstP!$D$2&amp;":"&amp;SbstP!$D$2),"&lt;="&amp;B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"&amp;$I549=$J549),"*",RIGHT($J549,LEN($J549)-4)),INDIRECT($F$2&amp;SbstP!$AC$2&amp;":"&amp;SbstP!$AC$2),RepP!$J$3)-
SUMIFS(INDIRECT($F$2&amp;$G549&amp;":"&amp;$G549),INDIRECT($F$2&amp;SbstP!$D$2&amp;":"&amp;SbstP!$D$2),"&gt;="&amp;BE$6,INDIRECT($F$2&amp;SbstP!$D$2&amp;":"&amp;SbstP!$D$2),"&lt;="&amp;BE$7,INDIRECT($F$2&amp;SbstP!$O$2&amp;":"&amp;SbstP!$O$2),$H549,INDIRECT($F$2&amp;SbstP!$P$2&amp;":"&amp;SbstP!$P$2),IF($I549=$J549,"*",$I549),INDIRECT($F$2&amp;SbstP!$Q$2&amp;":"&amp;SbstP!$Q$2),IF(OR($I549=$J549,"  "&amp;$I549=$J549),"*",RIGHT($J549,LEN($J549)-4)),INDIRECT($F$2&amp;SbstP!$AC$2&amp;":"&amp;SbstP!$AC$2),RepP!$J$3)</f>
        <v>0</v>
      </c>
    </row>
    <row r="550" spans="2:57" x14ac:dyDescent="0.3">
      <c r="B550" s="1">
        <f>MAX(B$505:B549)+1</f>
        <v>53</v>
      </c>
      <c r="D550" s="1" t="str">
        <f ca="1">INDIRECT($B$1&amp;Items!AB$2&amp;$B550)</f>
        <v>PL(-)</v>
      </c>
      <c r="F550" s="1" t="str">
        <f ca="1">INDIRECT($B$1&amp;Items!X$2&amp;$B550)</f>
        <v>AA</v>
      </c>
      <c r="G550" s="1" t="str">
        <f ca="1">INDIRECT($B$1&amp;Items!Y$2&amp;$B550)</f>
        <v>AB</v>
      </c>
      <c r="H550" s="13" t="str">
        <f ca="1">INDIRECT($B$1&amp;Items!U$2&amp;$B550)</f>
        <v>Себестоимость продаж</v>
      </c>
      <c r="I550" s="13" t="str">
        <f ca="1">IF(INDIRECT($B$1&amp;Items!V$2&amp;$B550)="",H550,INDIRECT($B$1&amp;Items!V$2&amp;$B550))</f>
        <v>Затраты этапа-3 бизнес-процесса</v>
      </c>
      <c r="J550" s="1" t="str">
        <f ca="1">IF(INDIRECT($B$1&amp;Items!W$2&amp;$B550)="",IF(H550&lt;&gt;I550,"  "&amp;I550,I550),"    "&amp;INDIRECT($B$1&amp;Items!W$2&amp;$B550))</f>
        <v xml:space="preserve">    Производственные затраты-22</v>
      </c>
      <c r="S550" s="1">
        <f ca="1">SUM($U550:INDIRECT(ADDRESS(ROW(),SUMIFS($1:$1,$5:$5,MAX($5:$5)))))</f>
        <v>1028375.1096690301</v>
      </c>
      <c r="V550" s="1">
        <f ca="1">SUMIFS(INDIRECT($F$1&amp;$F550&amp;":"&amp;$F550),INDIRECT($F$1&amp;dbP!$D$2&amp;":"&amp;dbP!$D$2),"&gt;="&amp;V$6,INDIRECT($F$1&amp;dbP!$D$2&amp;":"&amp;dbP!$D$2),"&lt;="&amp;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V$6,INDIRECT($F$1&amp;dbP!$D$2&amp;":"&amp;dbP!$D$2),"&lt;="&amp;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V$6,INDIRECT($F$2&amp;SbstP!$D$2&amp;":"&amp;SbstP!$D$2),"&lt;="&amp;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V$6,INDIRECT($F$2&amp;SbstP!$D$2&amp;":"&amp;SbstP!$D$2),"&lt;="&amp;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W550" s="1">
        <f ca="1">SUMIFS(INDIRECT($F$1&amp;$F550&amp;":"&amp;$F550),INDIRECT($F$1&amp;dbP!$D$2&amp;":"&amp;dbP!$D$2),"&gt;="&amp;W$6,INDIRECT($F$1&amp;dbP!$D$2&amp;":"&amp;dbP!$D$2),"&lt;="&amp;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W$6,INDIRECT($F$1&amp;dbP!$D$2&amp;":"&amp;dbP!$D$2),"&lt;="&amp;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W$6,INDIRECT($F$2&amp;SbstP!$D$2&amp;":"&amp;SbstP!$D$2),"&lt;="&amp;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W$6,INDIRECT($F$2&amp;SbstP!$D$2&amp;":"&amp;SbstP!$D$2),"&lt;="&amp;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X550" s="1">
        <f ca="1">SUMIFS(INDIRECT($F$1&amp;$F550&amp;":"&amp;$F550),INDIRECT($F$1&amp;dbP!$D$2&amp;":"&amp;dbP!$D$2),"&gt;="&amp;X$6,INDIRECT($F$1&amp;dbP!$D$2&amp;":"&amp;dbP!$D$2),"&lt;="&amp;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X$6,INDIRECT($F$1&amp;dbP!$D$2&amp;":"&amp;dbP!$D$2),"&lt;="&amp;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X$6,INDIRECT($F$2&amp;SbstP!$D$2&amp;":"&amp;SbstP!$D$2),"&lt;="&amp;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X$6,INDIRECT($F$2&amp;SbstP!$D$2&amp;":"&amp;SbstP!$D$2),"&lt;="&amp;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Y550" s="1">
        <f ca="1">SUMIFS(INDIRECT($F$1&amp;$F550&amp;":"&amp;$F550),INDIRECT($F$1&amp;dbP!$D$2&amp;":"&amp;dbP!$D$2),"&gt;="&amp;Y$6,INDIRECT($F$1&amp;dbP!$D$2&amp;":"&amp;dbP!$D$2),"&lt;="&amp;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Y$6,INDIRECT($F$1&amp;dbP!$D$2&amp;":"&amp;dbP!$D$2),"&lt;="&amp;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Y$6,INDIRECT($F$2&amp;SbstP!$D$2&amp;":"&amp;SbstP!$D$2),"&lt;="&amp;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Y$6,INDIRECT($F$2&amp;SbstP!$D$2&amp;":"&amp;SbstP!$D$2),"&lt;="&amp;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Z550" s="1">
        <f ca="1">SUMIFS(INDIRECT($F$1&amp;$F550&amp;":"&amp;$F550),INDIRECT($F$1&amp;dbP!$D$2&amp;":"&amp;dbP!$D$2),"&gt;="&amp;Z$6,INDIRECT($F$1&amp;dbP!$D$2&amp;":"&amp;dbP!$D$2),"&lt;="&amp;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Z$6,INDIRECT($F$1&amp;dbP!$D$2&amp;":"&amp;dbP!$D$2),"&lt;="&amp;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Z$6,INDIRECT($F$2&amp;SbstP!$D$2&amp;":"&amp;SbstP!$D$2),"&lt;="&amp;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Z$6,INDIRECT($F$2&amp;SbstP!$D$2&amp;":"&amp;SbstP!$D$2),"&lt;="&amp;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260997.58748650004</v>
      </c>
      <c r="AA550" s="1">
        <f ca="1">SUMIFS(INDIRECT($F$1&amp;$F550&amp;":"&amp;$F550),INDIRECT($F$1&amp;dbP!$D$2&amp;":"&amp;dbP!$D$2),"&gt;="&amp;AA$6,INDIRECT($F$1&amp;dbP!$D$2&amp;":"&amp;dbP!$D$2),"&lt;="&amp;A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A$6,INDIRECT($F$1&amp;dbP!$D$2&amp;":"&amp;dbP!$D$2),"&lt;="&amp;A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A$6,INDIRECT($F$2&amp;SbstP!$D$2&amp;":"&amp;SbstP!$D$2),"&lt;="&amp;A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A$6,INDIRECT($F$2&amp;SbstP!$D$2&amp;":"&amp;SbstP!$D$2),"&lt;="&amp;A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521995.17497300007</v>
      </c>
      <c r="AB550" s="1">
        <f ca="1">SUMIFS(INDIRECT($F$1&amp;$F550&amp;":"&amp;$F550),INDIRECT($F$1&amp;dbP!$D$2&amp;":"&amp;dbP!$D$2),"&gt;="&amp;AB$6,INDIRECT($F$1&amp;dbP!$D$2&amp;":"&amp;dbP!$D$2),"&lt;="&amp;A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B$6,INDIRECT($F$1&amp;dbP!$D$2&amp;":"&amp;dbP!$D$2),"&lt;="&amp;A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B$6,INDIRECT($F$2&amp;SbstP!$D$2&amp;":"&amp;SbstP!$D$2),"&lt;="&amp;A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B$6,INDIRECT($F$2&amp;SbstP!$D$2&amp;":"&amp;SbstP!$D$2),"&lt;="&amp;A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31230.480553940171</v>
      </c>
      <c r="AC550" s="1">
        <f ca="1">SUMIFS(INDIRECT($F$1&amp;$F550&amp;":"&amp;$F550),INDIRECT($F$1&amp;dbP!$D$2&amp;":"&amp;dbP!$D$2),"&gt;="&amp;AC$6,INDIRECT($F$1&amp;dbP!$D$2&amp;":"&amp;dbP!$D$2),"&lt;="&amp;A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C$6,INDIRECT($F$1&amp;dbP!$D$2&amp;":"&amp;dbP!$D$2),"&lt;="&amp;A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C$6,INDIRECT($F$2&amp;SbstP!$D$2&amp;":"&amp;SbstP!$D$2),"&lt;="&amp;A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C$6,INDIRECT($F$2&amp;SbstP!$D$2&amp;":"&amp;SbstP!$D$2),"&lt;="&amp;A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D550" s="1">
        <f ca="1">SUMIFS(INDIRECT($F$1&amp;$F550&amp;":"&amp;$F550),INDIRECT($F$1&amp;dbP!$D$2&amp;":"&amp;dbP!$D$2),"&gt;="&amp;AD$6,INDIRECT($F$1&amp;dbP!$D$2&amp;":"&amp;dbP!$D$2),"&lt;="&amp;A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D$6,INDIRECT($F$1&amp;dbP!$D$2&amp;":"&amp;dbP!$D$2),"&lt;="&amp;A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D$6,INDIRECT($F$2&amp;SbstP!$D$2&amp;":"&amp;SbstP!$D$2),"&lt;="&amp;A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D$6,INDIRECT($F$2&amp;SbstP!$D$2&amp;":"&amp;SbstP!$D$2),"&lt;="&amp;A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66922.458329871806</v>
      </c>
      <c r="AE550" s="1">
        <f ca="1">SUMIFS(INDIRECT($F$1&amp;$F550&amp;":"&amp;$F550),INDIRECT($F$1&amp;dbP!$D$2&amp;":"&amp;dbP!$D$2),"&gt;="&amp;AE$6,INDIRECT($F$1&amp;dbP!$D$2&amp;":"&amp;dbP!$D$2),"&lt;="&amp;A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E$6,INDIRECT($F$1&amp;dbP!$D$2&amp;":"&amp;dbP!$D$2),"&lt;="&amp;A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E$6,INDIRECT($F$2&amp;SbstP!$D$2&amp;":"&amp;SbstP!$D$2),"&lt;="&amp;A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E$6,INDIRECT($F$2&amp;SbstP!$D$2&amp;":"&amp;SbstP!$D$2),"&lt;="&amp;A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13384.491665974361</v>
      </c>
      <c r="AF550" s="1">
        <f ca="1">SUMIFS(INDIRECT($F$1&amp;$F550&amp;":"&amp;$F550),INDIRECT($F$1&amp;dbP!$D$2&amp;":"&amp;dbP!$D$2),"&gt;="&amp;AF$6,INDIRECT($F$1&amp;dbP!$D$2&amp;":"&amp;dbP!$D$2),"&lt;="&amp;AF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F$6,INDIRECT($F$1&amp;dbP!$D$2&amp;":"&amp;dbP!$D$2),"&lt;="&amp;AF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F$6,INDIRECT($F$2&amp;SbstP!$D$2&amp;":"&amp;SbstP!$D$2),"&lt;="&amp;AF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F$6,INDIRECT($F$2&amp;SbstP!$D$2&amp;":"&amp;SbstP!$D$2),"&lt;="&amp;AF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G550" s="1">
        <f ca="1">SUMIFS(INDIRECT($F$1&amp;$F550&amp;":"&amp;$F550),INDIRECT($F$1&amp;dbP!$D$2&amp;":"&amp;dbP!$D$2),"&gt;="&amp;AG$6,INDIRECT($F$1&amp;dbP!$D$2&amp;":"&amp;dbP!$D$2),"&lt;="&amp;AG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G$6,INDIRECT($F$1&amp;dbP!$D$2&amp;":"&amp;dbP!$D$2),"&lt;="&amp;AG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G$6,INDIRECT($F$2&amp;SbstP!$D$2&amp;":"&amp;SbstP!$D$2),"&lt;="&amp;AG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G$6,INDIRECT($F$2&amp;SbstP!$D$2&amp;":"&amp;SbstP!$D$2),"&lt;="&amp;AG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31230.480553940171</v>
      </c>
      <c r="AH550" s="1">
        <f ca="1">SUMIFS(INDIRECT($F$1&amp;$F550&amp;":"&amp;$F550),INDIRECT($F$1&amp;dbP!$D$2&amp;":"&amp;dbP!$D$2),"&gt;="&amp;AH$6,INDIRECT($F$1&amp;dbP!$D$2&amp;":"&amp;dbP!$D$2),"&lt;="&amp;AH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H$6,INDIRECT($F$1&amp;dbP!$D$2&amp;":"&amp;dbP!$D$2),"&lt;="&amp;AH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H$6,INDIRECT($F$2&amp;SbstP!$D$2&amp;":"&amp;SbstP!$D$2),"&lt;="&amp;AH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H$6,INDIRECT($F$2&amp;SbstP!$D$2&amp;":"&amp;SbstP!$D$2),"&lt;="&amp;AH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8922.9944439829069</v>
      </c>
      <c r="AI550" s="1">
        <f ca="1">SUMIFS(INDIRECT($F$1&amp;$F550&amp;":"&amp;$F550),INDIRECT($F$1&amp;dbP!$D$2&amp;":"&amp;dbP!$D$2),"&gt;="&amp;AI$6,INDIRECT($F$1&amp;dbP!$D$2&amp;":"&amp;dbP!$D$2),"&lt;="&amp;AI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I$6,INDIRECT($F$1&amp;dbP!$D$2&amp;":"&amp;dbP!$D$2),"&lt;="&amp;AI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I$6,INDIRECT($F$2&amp;SbstP!$D$2&amp;":"&amp;SbstP!$D$2),"&lt;="&amp;AI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I$6,INDIRECT($F$2&amp;SbstP!$D$2&amp;":"&amp;SbstP!$D$2),"&lt;="&amp;AI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J550" s="1">
        <f ca="1">SUMIFS(INDIRECT($F$1&amp;$F550&amp;":"&amp;$F550),INDIRECT($F$1&amp;dbP!$D$2&amp;":"&amp;dbP!$D$2),"&gt;="&amp;AJ$6,INDIRECT($F$1&amp;dbP!$D$2&amp;":"&amp;dbP!$D$2),"&lt;="&amp;AJ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J$6,INDIRECT($F$1&amp;dbP!$D$2&amp;":"&amp;dbP!$D$2),"&lt;="&amp;AJ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J$6,INDIRECT($F$2&amp;SbstP!$D$2&amp;":"&amp;SbstP!$D$2),"&lt;="&amp;AJ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J$6,INDIRECT($F$2&amp;SbstP!$D$2&amp;":"&amp;SbstP!$D$2),"&lt;="&amp;AJ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93691.441661820529</v>
      </c>
      <c r="AK550" s="1">
        <f ca="1">SUMIFS(INDIRECT($F$1&amp;$F550&amp;":"&amp;$F550),INDIRECT($F$1&amp;dbP!$D$2&amp;":"&amp;dbP!$D$2),"&gt;="&amp;AK$6,INDIRECT($F$1&amp;dbP!$D$2&amp;":"&amp;dbP!$D$2),"&lt;="&amp;AK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K$6,INDIRECT($F$1&amp;dbP!$D$2&amp;":"&amp;dbP!$D$2),"&lt;="&amp;AK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K$6,INDIRECT($F$2&amp;SbstP!$D$2&amp;":"&amp;SbstP!$D$2),"&lt;="&amp;AK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K$6,INDIRECT($F$2&amp;SbstP!$D$2&amp;":"&amp;SbstP!$D$2),"&lt;="&amp;AK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L550" s="1">
        <f ca="1">SUMIFS(INDIRECT($F$1&amp;$F550&amp;":"&amp;$F550),INDIRECT($F$1&amp;dbP!$D$2&amp;":"&amp;dbP!$D$2),"&gt;="&amp;AL$6,INDIRECT($F$1&amp;dbP!$D$2&amp;":"&amp;dbP!$D$2),"&lt;="&amp;AL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L$6,INDIRECT($F$1&amp;dbP!$D$2&amp;":"&amp;dbP!$D$2),"&lt;="&amp;AL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L$6,INDIRECT($F$2&amp;SbstP!$D$2&amp;":"&amp;SbstP!$D$2),"&lt;="&amp;AL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L$6,INDIRECT($F$2&amp;SbstP!$D$2&amp;":"&amp;SbstP!$D$2),"&lt;="&amp;AL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M550" s="1">
        <f ca="1">SUMIFS(INDIRECT($F$1&amp;$F550&amp;":"&amp;$F550),INDIRECT($F$1&amp;dbP!$D$2&amp;":"&amp;dbP!$D$2),"&gt;="&amp;AM$6,INDIRECT($F$1&amp;dbP!$D$2&amp;":"&amp;dbP!$D$2),"&lt;="&amp;AM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M$6,INDIRECT($F$1&amp;dbP!$D$2&amp;":"&amp;dbP!$D$2),"&lt;="&amp;AM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M$6,INDIRECT($F$2&amp;SbstP!$D$2&amp;":"&amp;SbstP!$D$2),"&lt;="&amp;AM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M$6,INDIRECT($F$2&amp;SbstP!$D$2&amp;":"&amp;SbstP!$D$2),"&lt;="&amp;AM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N550" s="1">
        <f ca="1">SUMIFS(INDIRECT($F$1&amp;$F550&amp;":"&amp;$F550),INDIRECT($F$1&amp;dbP!$D$2&amp;":"&amp;dbP!$D$2),"&gt;="&amp;AN$6,INDIRECT($F$1&amp;dbP!$D$2&amp;":"&amp;dbP!$D$2),"&lt;="&amp;AN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N$6,INDIRECT($F$1&amp;dbP!$D$2&amp;":"&amp;dbP!$D$2),"&lt;="&amp;AN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N$6,INDIRECT($F$2&amp;SbstP!$D$2&amp;":"&amp;SbstP!$D$2),"&lt;="&amp;AN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N$6,INDIRECT($F$2&amp;SbstP!$D$2&amp;":"&amp;SbstP!$D$2),"&lt;="&amp;AN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O550" s="1">
        <f ca="1">SUMIFS(INDIRECT($F$1&amp;$F550&amp;":"&amp;$F550),INDIRECT($F$1&amp;dbP!$D$2&amp;":"&amp;dbP!$D$2),"&gt;="&amp;AO$6,INDIRECT($F$1&amp;dbP!$D$2&amp;":"&amp;dbP!$D$2),"&lt;="&amp;AO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O$6,INDIRECT($F$1&amp;dbP!$D$2&amp;":"&amp;dbP!$D$2),"&lt;="&amp;AO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O$6,INDIRECT($F$2&amp;SbstP!$D$2&amp;":"&amp;SbstP!$D$2),"&lt;="&amp;AO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O$6,INDIRECT($F$2&amp;SbstP!$D$2&amp;":"&amp;SbstP!$D$2),"&lt;="&amp;AO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P550" s="1">
        <f ca="1">SUMIFS(INDIRECT($F$1&amp;$F550&amp;":"&amp;$F550),INDIRECT($F$1&amp;dbP!$D$2&amp;":"&amp;dbP!$D$2),"&gt;="&amp;AP$6,INDIRECT($F$1&amp;dbP!$D$2&amp;":"&amp;dbP!$D$2),"&lt;="&amp;AP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P$6,INDIRECT($F$1&amp;dbP!$D$2&amp;":"&amp;dbP!$D$2),"&lt;="&amp;AP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P$6,INDIRECT($F$2&amp;SbstP!$D$2&amp;":"&amp;SbstP!$D$2),"&lt;="&amp;AP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P$6,INDIRECT($F$2&amp;SbstP!$D$2&amp;":"&amp;SbstP!$D$2),"&lt;="&amp;AP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Q550" s="1">
        <f ca="1">SUMIFS(INDIRECT($F$1&amp;$F550&amp;":"&amp;$F550),INDIRECT($F$1&amp;dbP!$D$2&amp;":"&amp;dbP!$D$2),"&gt;="&amp;AQ$6,INDIRECT($F$1&amp;dbP!$D$2&amp;":"&amp;dbP!$D$2),"&lt;="&amp;AQ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Q$6,INDIRECT($F$1&amp;dbP!$D$2&amp;":"&amp;dbP!$D$2),"&lt;="&amp;AQ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Q$6,INDIRECT($F$2&amp;SbstP!$D$2&amp;":"&amp;SbstP!$D$2),"&lt;="&amp;AQ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Q$6,INDIRECT($F$2&amp;SbstP!$D$2&amp;":"&amp;SbstP!$D$2),"&lt;="&amp;AQ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R550" s="1">
        <f ca="1">SUMIFS(INDIRECT($F$1&amp;$F550&amp;":"&amp;$F550),INDIRECT($F$1&amp;dbP!$D$2&amp;":"&amp;dbP!$D$2),"&gt;="&amp;AR$6,INDIRECT($F$1&amp;dbP!$D$2&amp;":"&amp;dbP!$D$2),"&lt;="&amp;AR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R$6,INDIRECT($F$1&amp;dbP!$D$2&amp;":"&amp;dbP!$D$2),"&lt;="&amp;AR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R$6,INDIRECT($F$2&amp;SbstP!$D$2&amp;":"&amp;SbstP!$D$2),"&lt;="&amp;AR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R$6,INDIRECT($F$2&amp;SbstP!$D$2&amp;":"&amp;SbstP!$D$2),"&lt;="&amp;AR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S550" s="1">
        <f ca="1">SUMIFS(INDIRECT($F$1&amp;$F550&amp;":"&amp;$F550),INDIRECT($F$1&amp;dbP!$D$2&amp;":"&amp;dbP!$D$2),"&gt;="&amp;AS$6,INDIRECT($F$1&amp;dbP!$D$2&amp;":"&amp;dbP!$D$2),"&lt;="&amp;AS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S$6,INDIRECT($F$1&amp;dbP!$D$2&amp;":"&amp;dbP!$D$2),"&lt;="&amp;AS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S$6,INDIRECT($F$2&amp;SbstP!$D$2&amp;":"&amp;SbstP!$D$2),"&lt;="&amp;AS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S$6,INDIRECT($F$2&amp;SbstP!$D$2&amp;":"&amp;SbstP!$D$2),"&lt;="&amp;AS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T550" s="1">
        <f ca="1">SUMIFS(INDIRECT($F$1&amp;$F550&amp;":"&amp;$F550),INDIRECT($F$1&amp;dbP!$D$2&amp;":"&amp;dbP!$D$2),"&gt;="&amp;AT$6,INDIRECT($F$1&amp;dbP!$D$2&amp;":"&amp;dbP!$D$2),"&lt;="&amp;AT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T$6,INDIRECT($F$1&amp;dbP!$D$2&amp;":"&amp;dbP!$D$2),"&lt;="&amp;AT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T$6,INDIRECT($F$2&amp;SbstP!$D$2&amp;":"&amp;SbstP!$D$2),"&lt;="&amp;AT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T$6,INDIRECT($F$2&amp;SbstP!$D$2&amp;":"&amp;SbstP!$D$2),"&lt;="&amp;AT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U550" s="1">
        <f ca="1">SUMIFS(INDIRECT($F$1&amp;$F550&amp;":"&amp;$F550),INDIRECT($F$1&amp;dbP!$D$2&amp;":"&amp;dbP!$D$2),"&gt;="&amp;AU$6,INDIRECT($F$1&amp;dbP!$D$2&amp;":"&amp;dbP!$D$2),"&lt;="&amp;AU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U$6,INDIRECT($F$1&amp;dbP!$D$2&amp;":"&amp;dbP!$D$2),"&lt;="&amp;AU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U$6,INDIRECT($F$2&amp;SbstP!$D$2&amp;":"&amp;SbstP!$D$2),"&lt;="&amp;AU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U$6,INDIRECT($F$2&amp;SbstP!$D$2&amp;":"&amp;SbstP!$D$2),"&lt;="&amp;AU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V550" s="1">
        <f ca="1">SUMIFS(INDIRECT($F$1&amp;$F550&amp;":"&amp;$F550),INDIRECT($F$1&amp;dbP!$D$2&amp;":"&amp;dbP!$D$2),"&gt;="&amp;AV$6,INDIRECT($F$1&amp;dbP!$D$2&amp;":"&amp;dbP!$D$2),"&lt;="&amp;A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V$6,INDIRECT($F$1&amp;dbP!$D$2&amp;":"&amp;dbP!$D$2),"&lt;="&amp;AV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V$6,INDIRECT($F$2&amp;SbstP!$D$2&amp;":"&amp;SbstP!$D$2),"&lt;="&amp;A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V$6,INDIRECT($F$2&amp;SbstP!$D$2&amp;":"&amp;SbstP!$D$2),"&lt;="&amp;AV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W550" s="1">
        <f ca="1">SUMIFS(INDIRECT($F$1&amp;$F550&amp;":"&amp;$F550),INDIRECT($F$1&amp;dbP!$D$2&amp;":"&amp;dbP!$D$2),"&gt;="&amp;AW$6,INDIRECT($F$1&amp;dbP!$D$2&amp;":"&amp;dbP!$D$2),"&lt;="&amp;A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W$6,INDIRECT($F$1&amp;dbP!$D$2&amp;":"&amp;dbP!$D$2),"&lt;="&amp;AW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W$6,INDIRECT($F$2&amp;SbstP!$D$2&amp;":"&amp;SbstP!$D$2),"&lt;="&amp;A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W$6,INDIRECT($F$2&amp;SbstP!$D$2&amp;":"&amp;SbstP!$D$2),"&lt;="&amp;AW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X550" s="1">
        <f ca="1">SUMIFS(INDIRECT($F$1&amp;$F550&amp;":"&amp;$F550),INDIRECT($F$1&amp;dbP!$D$2&amp;":"&amp;dbP!$D$2),"&gt;="&amp;AX$6,INDIRECT($F$1&amp;dbP!$D$2&amp;":"&amp;dbP!$D$2),"&lt;="&amp;A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X$6,INDIRECT($F$1&amp;dbP!$D$2&amp;":"&amp;dbP!$D$2),"&lt;="&amp;AX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X$6,INDIRECT($F$2&amp;SbstP!$D$2&amp;":"&amp;SbstP!$D$2),"&lt;="&amp;A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X$6,INDIRECT($F$2&amp;SbstP!$D$2&amp;":"&amp;SbstP!$D$2),"&lt;="&amp;AX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Y550" s="1">
        <f ca="1">SUMIFS(INDIRECT($F$1&amp;$F550&amp;":"&amp;$F550),INDIRECT($F$1&amp;dbP!$D$2&amp;":"&amp;dbP!$D$2),"&gt;="&amp;AY$6,INDIRECT($F$1&amp;dbP!$D$2&amp;":"&amp;dbP!$D$2),"&lt;="&amp;A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Y$6,INDIRECT($F$1&amp;dbP!$D$2&amp;":"&amp;dbP!$D$2),"&lt;="&amp;AY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Y$6,INDIRECT($F$2&amp;SbstP!$D$2&amp;":"&amp;SbstP!$D$2),"&lt;="&amp;A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Y$6,INDIRECT($F$2&amp;SbstP!$D$2&amp;":"&amp;SbstP!$D$2),"&lt;="&amp;AY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AZ550" s="1">
        <f ca="1">SUMIFS(INDIRECT($F$1&amp;$F550&amp;":"&amp;$F550),INDIRECT($F$1&amp;dbP!$D$2&amp;":"&amp;dbP!$D$2),"&gt;="&amp;AZ$6,INDIRECT($F$1&amp;dbP!$D$2&amp;":"&amp;dbP!$D$2),"&lt;="&amp;A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AZ$6,INDIRECT($F$1&amp;dbP!$D$2&amp;":"&amp;dbP!$D$2),"&lt;="&amp;AZ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AZ$6,INDIRECT($F$2&amp;SbstP!$D$2&amp;":"&amp;SbstP!$D$2),"&lt;="&amp;A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AZ$6,INDIRECT($F$2&amp;SbstP!$D$2&amp;":"&amp;SbstP!$D$2),"&lt;="&amp;AZ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A550" s="1">
        <f ca="1">SUMIFS(INDIRECT($F$1&amp;$F550&amp;":"&amp;$F550),INDIRECT($F$1&amp;dbP!$D$2&amp;":"&amp;dbP!$D$2),"&gt;="&amp;BA$6,INDIRECT($F$1&amp;dbP!$D$2&amp;":"&amp;dbP!$D$2),"&lt;="&amp;B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BA$6,INDIRECT($F$1&amp;dbP!$D$2&amp;":"&amp;dbP!$D$2),"&lt;="&amp;BA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A$6,INDIRECT($F$2&amp;SbstP!$D$2&amp;":"&amp;SbstP!$D$2),"&lt;="&amp;B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BA$6,INDIRECT($F$2&amp;SbstP!$D$2&amp;":"&amp;SbstP!$D$2),"&lt;="&amp;BA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B550" s="1">
        <f ca="1">SUMIFS(INDIRECT($F$1&amp;$F550&amp;":"&amp;$F550),INDIRECT($F$1&amp;dbP!$D$2&amp;":"&amp;dbP!$D$2),"&gt;="&amp;BB$6,INDIRECT($F$1&amp;dbP!$D$2&amp;":"&amp;dbP!$D$2),"&lt;="&amp;B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BB$6,INDIRECT($F$1&amp;dbP!$D$2&amp;":"&amp;dbP!$D$2),"&lt;="&amp;BB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B$6,INDIRECT($F$2&amp;SbstP!$D$2&amp;":"&amp;SbstP!$D$2),"&lt;="&amp;B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BB$6,INDIRECT($F$2&amp;SbstP!$D$2&amp;":"&amp;SbstP!$D$2),"&lt;="&amp;BB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C550" s="1">
        <f ca="1">SUMIFS(INDIRECT($F$1&amp;$F550&amp;":"&amp;$F550),INDIRECT($F$1&amp;dbP!$D$2&amp;":"&amp;dbP!$D$2),"&gt;="&amp;BC$6,INDIRECT($F$1&amp;dbP!$D$2&amp;":"&amp;dbP!$D$2),"&lt;="&amp;B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BC$6,INDIRECT($F$1&amp;dbP!$D$2&amp;":"&amp;dbP!$D$2),"&lt;="&amp;BC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C$6,INDIRECT($F$2&amp;SbstP!$D$2&amp;":"&amp;SbstP!$D$2),"&lt;="&amp;B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BC$6,INDIRECT($F$2&amp;SbstP!$D$2&amp;":"&amp;SbstP!$D$2),"&lt;="&amp;BC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D550" s="1">
        <f ca="1">SUMIFS(INDIRECT($F$1&amp;$F550&amp;":"&amp;$F550),INDIRECT($F$1&amp;dbP!$D$2&amp;":"&amp;dbP!$D$2),"&gt;="&amp;BD$6,INDIRECT($F$1&amp;dbP!$D$2&amp;":"&amp;dbP!$D$2),"&lt;="&amp;B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BD$6,INDIRECT($F$1&amp;dbP!$D$2&amp;":"&amp;dbP!$D$2),"&lt;="&amp;BD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D$6,INDIRECT($F$2&amp;SbstP!$D$2&amp;":"&amp;SbstP!$D$2),"&lt;="&amp;B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BD$6,INDIRECT($F$2&amp;SbstP!$D$2&amp;":"&amp;SbstP!$D$2),"&lt;="&amp;BD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  <c r="BE550" s="1">
        <f ca="1">SUMIFS(INDIRECT($F$1&amp;$F550&amp;":"&amp;$F550),INDIRECT($F$1&amp;dbP!$D$2&amp;":"&amp;dbP!$D$2),"&gt;="&amp;BE$6,INDIRECT($F$1&amp;dbP!$D$2&amp;":"&amp;dbP!$D$2),"&lt;="&amp;B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"&amp;$I550=$J550),"*",RIGHT($J550,LEN($J550)-4)),INDIRECT($F$1&amp;dbP!$AC$2&amp;":"&amp;dbP!$AC$2),RepP!$J$3)-
SUMIFS(INDIRECT($F$1&amp;$G550&amp;":"&amp;$G550),INDIRECT($F$1&amp;dbP!$D$2&amp;":"&amp;dbP!$D$2),"&gt;="&amp;BE$6,INDIRECT($F$1&amp;dbP!$D$2&amp;":"&amp;dbP!$D$2),"&lt;="&amp;BE$7,INDIRECT($F$1&amp;dbP!$O$2&amp;":"&amp;dbP!$O$2),$H550,INDIRECT($F$1&amp;dbP!$P$2&amp;":"&amp;dbP!$P$2),IF($I550=$J550,"*",$I550),INDIRECT($F$1&amp;dbP!$Q$2&amp;":"&amp;dbP!$Q$2),IF(OR($I550=$J550,"  "&amp;$I550=$J550),"*",RIGHT($J550,LEN($J550)-4)),INDIRECT($F$1&amp;dbP!$AC$2&amp;":"&amp;dbP!$AC$2),RepP!$J$3)+
SUMIFS(INDIRECT($F$2&amp;$F550&amp;":"&amp;$F550),INDIRECT($F$2&amp;SbstP!$D$2&amp;":"&amp;SbstP!$D$2),"&gt;="&amp;BE$6,INDIRECT($F$2&amp;SbstP!$D$2&amp;":"&amp;SbstP!$D$2),"&lt;="&amp;B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"&amp;$I550=$J550),"*",RIGHT($J550,LEN($J550)-4)),INDIRECT($F$2&amp;SbstP!$AC$2&amp;":"&amp;SbstP!$AC$2),RepP!$J$3)-
SUMIFS(INDIRECT($F$2&amp;$G550&amp;":"&amp;$G550),INDIRECT($F$2&amp;SbstP!$D$2&amp;":"&amp;SbstP!$D$2),"&gt;="&amp;BE$6,INDIRECT($F$2&amp;SbstP!$D$2&amp;":"&amp;SbstP!$D$2),"&lt;="&amp;BE$7,INDIRECT($F$2&amp;SbstP!$O$2&amp;":"&amp;SbstP!$O$2),$H550,INDIRECT($F$2&amp;SbstP!$P$2&amp;":"&amp;SbstP!$P$2),IF($I550=$J550,"*",$I550),INDIRECT($F$2&amp;SbstP!$Q$2&amp;":"&amp;SbstP!$Q$2),IF(OR($I550=$J550,"  "&amp;$I550=$J550),"*",RIGHT($J550,LEN($J550)-4)),INDIRECT($F$2&amp;SbstP!$AC$2&amp;":"&amp;SbstP!$AC$2),RepP!$J$3)</f>
        <v>0</v>
      </c>
    </row>
    <row r="551" spans="2:57" x14ac:dyDescent="0.3">
      <c r="B551" s="1">
        <f>MAX(B$505:B550)+1</f>
        <v>54</v>
      </c>
      <c r="D551" s="1" t="str">
        <f ca="1">INDIRECT($B$1&amp;Items!AB$2&amp;$B551)</f>
        <v>PL(-)</v>
      </c>
      <c r="F551" s="1" t="str">
        <f ca="1">INDIRECT($B$1&amp;Items!X$2&amp;$B551)</f>
        <v>AA</v>
      </c>
      <c r="G551" s="1" t="str">
        <f ca="1">INDIRECT($B$1&amp;Items!Y$2&amp;$B551)</f>
        <v>AB</v>
      </c>
      <c r="H551" s="13" t="str">
        <f ca="1">INDIRECT($B$1&amp;Items!U$2&amp;$B551)</f>
        <v>Себестоимость продаж</v>
      </c>
      <c r="I551" s="13" t="str">
        <f ca="1">IF(INDIRECT($B$1&amp;Items!V$2&amp;$B551)="",H551,INDIRECT($B$1&amp;Items!V$2&amp;$B551))</f>
        <v>Затраты этапа-3 бизнес-процесса</v>
      </c>
      <c r="J551" s="1" t="str">
        <f ca="1">IF(INDIRECT($B$1&amp;Items!W$2&amp;$B551)="",IF(H551&lt;&gt;I551,"  "&amp;I551,I551),"    "&amp;INDIRECT($B$1&amp;Items!W$2&amp;$B551))</f>
        <v xml:space="preserve">    Производственные затраты-23</v>
      </c>
      <c r="S551" s="1">
        <f ca="1">SUM($U551:INDIRECT(ADDRESS(ROW(),SUMIFS($1:$1,$5:$5,MAX($5:$5)))))</f>
        <v>785777.23880597006</v>
      </c>
      <c r="V551" s="1">
        <f ca="1">SUMIFS(INDIRECT($F$1&amp;$F551&amp;":"&amp;$F551),INDIRECT($F$1&amp;dbP!$D$2&amp;":"&amp;dbP!$D$2),"&gt;="&amp;V$6,INDIRECT($F$1&amp;dbP!$D$2&amp;":"&amp;dbP!$D$2),"&lt;="&amp;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V$6,INDIRECT($F$1&amp;dbP!$D$2&amp;":"&amp;dbP!$D$2),"&lt;="&amp;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V$6,INDIRECT($F$2&amp;SbstP!$D$2&amp;":"&amp;SbstP!$D$2),"&lt;="&amp;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V$6,INDIRECT($F$2&amp;SbstP!$D$2&amp;":"&amp;SbstP!$D$2),"&lt;="&amp;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W551" s="1">
        <f ca="1">SUMIFS(INDIRECT($F$1&amp;$F551&amp;":"&amp;$F551),INDIRECT($F$1&amp;dbP!$D$2&amp;":"&amp;dbP!$D$2),"&gt;="&amp;W$6,INDIRECT($F$1&amp;dbP!$D$2&amp;":"&amp;dbP!$D$2),"&lt;="&amp;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W$6,INDIRECT($F$1&amp;dbP!$D$2&amp;":"&amp;dbP!$D$2),"&lt;="&amp;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W$6,INDIRECT($F$2&amp;SbstP!$D$2&amp;":"&amp;SbstP!$D$2),"&lt;="&amp;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W$6,INDIRECT($F$2&amp;SbstP!$D$2&amp;":"&amp;SbstP!$D$2),"&lt;="&amp;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X551" s="1">
        <f ca="1">SUMIFS(INDIRECT($F$1&amp;$F551&amp;":"&amp;$F551),INDIRECT($F$1&amp;dbP!$D$2&amp;":"&amp;dbP!$D$2),"&gt;="&amp;X$6,INDIRECT($F$1&amp;dbP!$D$2&amp;":"&amp;dbP!$D$2),"&lt;="&amp;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X$6,INDIRECT($F$1&amp;dbP!$D$2&amp;":"&amp;dbP!$D$2),"&lt;="&amp;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X$6,INDIRECT($F$2&amp;SbstP!$D$2&amp;":"&amp;SbstP!$D$2),"&lt;="&amp;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X$6,INDIRECT($F$2&amp;SbstP!$D$2&amp;":"&amp;SbstP!$D$2),"&lt;="&amp;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Y551" s="1">
        <f ca="1">SUMIFS(INDIRECT($F$1&amp;$F551&amp;":"&amp;$F551),INDIRECT($F$1&amp;dbP!$D$2&amp;":"&amp;dbP!$D$2),"&gt;="&amp;Y$6,INDIRECT($F$1&amp;dbP!$D$2&amp;":"&amp;dbP!$D$2),"&lt;="&amp;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Y$6,INDIRECT($F$1&amp;dbP!$D$2&amp;":"&amp;dbP!$D$2),"&lt;="&amp;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Y$6,INDIRECT($F$2&amp;SbstP!$D$2&amp;":"&amp;SbstP!$D$2),"&lt;="&amp;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Y$6,INDIRECT($F$2&amp;SbstP!$D$2&amp;":"&amp;SbstP!$D$2),"&lt;="&amp;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Z551" s="1">
        <f ca="1">SUMIFS(INDIRECT($F$1&amp;$F551&amp;":"&amp;$F551),INDIRECT($F$1&amp;dbP!$D$2&amp;":"&amp;dbP!$D$2),"&gt;="&amp;Z$6,INDIRECT($F$1&amp;dbP!$D$2&amp;":"&amp;dbP!$D$2),"&lt;="&amp;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Z$6,INDIRECT($F$1&amp;dbP!$D$2&amp;":"&amp;dbP!$D$2),"&lt;="&amp;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Z$6,INDIRECT($F$2&amp;SbstP!$D$2&amp;":"&amp;SbstP!$D$2),"&lt;="&amp;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Z$6,INDIRECT($F$2&amp;SbstP!$D$2&amp;":"&amp;SbstP!$D$2),"&lt;="&amp;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215865</v>
      </c>
      <c r="AA551" s="1">
        <f ca="1">SUMIFS(INDIRECT($F$1&amp;$F551&amp;":"&amp;$F551),INDIRECT($F$1&amp;dbP!$D$2&amp;":"&amp;dbP!$D$2),"&gt;="&amp;AA$6,INDIRECT($F$1&amp;dbP!$D$2&amp;":"&amp;dbP!$D$2),"&lt;="&amp;A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A$6,INDIRECT($F$1&amp;dbP!$D$2&amp;":"&amp;dbP!$D$2),"&lt;="&amp;A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A$6,INDIRECT($F$2&amp;SbstP!$D$2&amp;":"&amp;SbstP!$D$2),"&lt;="&amp;A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A$6,INDIRECT($F$2&amp;SbstP!$D$2&amp;":"&amp;SbstP!$D$2),"&lt;="&amp;A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431730</v>
      </c>
      <c r="AB551" s="1">
        <f ca="1">SUMIFS(INDIRECT($F$1&amp;$F551&amp;":"&amp;$F551),INDIRECT($F$1&amp;dbP!$D$2&amp;":"&amp;dbP!$D$2),"&gt;="&amp;AB$6,INDIRECT($F$1&amp;dbP!$D$2&amp;":"&amp;dbP!$D$2),"&lt;="&amp;A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B$6,INDIRECT($F$1&amp;dbP!$D$2&amp;":"&amp;dbP!$D$2),"&lt;="&amp;A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B$6,INDIRECT($F$2&amp;SbstP!$D$2&amp;":"&amp;SbstP!$D$2),"&lt;="&amp;A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B$6,INDIRECT($F$2&amp;SbstP!$D$2&amp;":"&amp;SbstP!$D$2),"&lt;="&amp;A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20047.164179104479</v>
      </c>
      <c r="AC551" s="1">
        <f ca="1">SUMIFS(INDIRECT($F$1&amp;$F551&amp;":"&amp;$F551),INDIRECT($F$1&amp;dbP!$D$2&amp;":"&amp;dbP!$D$2),"&gt;="&amp;AC$6,INDIRECT($F$1&amp;dbP!$D$2&amp;":"&amp;dbP!$D$2),"&lt;="&amp;A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C$6,INDIRECT($F$1&amp;dbP!$D$2&amp;":"&amp;dbP!$D$2),"&lt;="&amp;A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C$6,INDIRECT($F$2&amp;SbstP!$D$2&amp;":"&amp;SbstP!$D$2),"&lt;="&amp;A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C$6,INDIRECT($F$2&amp;SbstP!$D$2&amp;":"&amp;SbstP!$D$2),"&lt;="&amp;A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25774.925373134327</v>
      </c>
      <c r="AD551" s="1">
        <f ca="1">SUMIFS(INDIRECT($F$1&amp;$F551&amp;":"&amp;$F551),INDIRECT($F$1&amp;dbP!$D$2&amp;":"&amp;dbP!$D$2),"&gt;="&amp;AD$6,INDIRECT($F$1&amp;dbP!$D$2&amp;":"&amp;dbP!$D$2),"&lt;="&amp;A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D$6,INDIRECT($F$1&amp;dbP!$D$2&amp;":"&amp;dbP!$D$2),"&lt;="&amp;A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D$6,INDIRECT($F$2&amp;SbstP!$D$2&amp;":"&amp;SbstP!$D$2),"&lt;="&amp;A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D$6,INDIRECT($F$2&amp;SbstP!$D$2&amp;":"&amp;SbstP!$D$2),"&lt;="&amp;A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3579.8507462686566</v>
      </c>
      <c r="AE551" s="1">
        <f ca="1">SUMIFS(INDIRECT($F$1&amp;$F551&amp;":"&amp;$F551),INDIRECT($F$1&amp;dbP!$D$2&amp;":"&amp;dbP!$D$2),"&gt;="&amp;AE$6,INDIRECT($F$1&amp;dbP!$D$2&amp;":"&amp;dbP!$D$2),"&lt;="&amp;A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E$6,INDIRECT($F$1&amp;dbP!$D$2&amp;":"&amp;dbP!$D$2),"&lt;="&amp;A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E$6,INDIRECT($F$2&amp;SbstP!$D$2&amp;":"&amp;SbstP!$D$2),"&lt;="&amp;A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E$6,INDIRECT($F$2&amp;SbstP!$D$2&amp;":"&amp;SbstP!$D$2),"&lt;="&amp;A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8591.6417910447763</v>
      </c>
      <c r="AF551" s="1">
        <f ca="1">SUMIFS(INDIRECT($F$1&amp;$F551&amp;":"&amp;$F551),INDIRECT($F$1&amp;dbP!$D$2&amp;":"&amp;dbP!$D$2),"&gt;="&amp;AF$6,INDIRECT($F$1&amp;dbP!$D$2&amp;":"&amp;dbP!$D$2),"&lt;="&amp;AF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F$6,INDIRECT($F$1&amp;dbP!$D$2&amp;":"&amp;dbP!$D$2),"&lt;="&amp;AF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F$6,INDIRECT($F$2&amp;SbstP!$D$2&amp;":"&amp;SbstP!$D$2),"&lt;="&amp;AF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F$6,INDIRECT($F$2&amp;SbstP!$D$2&amp;":"&amp;SbstP!$D$2),"&lt;="&amp;AF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17183.283582089553</v>
      </c>
      <c r="AG551" s="1">
        <f ca="1">SUMIFS(INDIRECT($F$1&amp;$F551&amp;":"&amp;$F551),INDIRECT($F$1&amp;dbP!$D$2&amp;":"&amp;dbP!$D$2),"&gt;="&amp;AG$6,INDIRECT($F$1&amp;dbP!$D$2&amp;":"&amp;dbP!$D$2),"&lt;="&amp;AG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G$6,INDIRECT($F$1&amp;dbP!$D$2&amp;":"&amp;dbP!$D$2),"&lt;="&amp;AG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G$6,INDIRECT($F$2&amp;SbstP!$D$2&amp;":"&amp;SbstP!$D$2),"&lt;="&amp;AG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G$6,INDIRECT($F$2&amp;SbstP!$D$2&amp;":"&amp;SbstP!$D$2),"&lt;="&amp;AG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20047.164179104479</v>
      </c>
      <c r="AH551" s="1">
        <f ca="1">SUMIFS(INDIRECT($F$1&amp;$F551&amp;":"&amp;$F551),INDIRECT($F$1&amp;dbP!$D$2&amp;":"&amp;dbP!$D$2),"&gt;="&amp;AH$6,INDIRECT($F$1&amp;dbP!$D$2&amp;":"&amp;dbP!$D$2),"&lt;="&amp;AH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H$6,INDIRECT($F$1&amp;dbP!$D$2&amp;":"&amp;dbP!$D$2),"&lt;="&amp;AH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H$6,INDIRECT($F$2&amp;SbstP!$D$2&amp;":"&amp;SbstP!$D$2),"&lt;="&amp;AH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H$6,INDIRECT($F$2&amp;SbstP!$D$2&amp;":"&amp;SbstP!$D$2),"&lt;="&amp;AH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5727.7611940298511</v>
      </c>
      <c r="AI551" s="1">
        <f ca="1">SUMIFS(INDIRECT($F$1&amp;$F551&amp;":"&amp;$F551),INDIRECT($F$1&amp;dbP!$D$2&amp;":"&amp;dbP!$D$2),"&gt;="&amp;AI$6,INDIRECT($F$1&amp;dbP!$D$2&amp;":"&amp;dbP!$D$2),"&lt;="&amp;AI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I$6,INDIRECT($F$1&amp;dbP!$D$2&amp;":"&amp;dbP!$D$2),"&lt;="&amp;AI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I$6,INDIRECT($F$2&amp;SbstP!$D$2&amp;":"&amp;SbstP!$D$2),"&lt;="&amp;AI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I$6,INDIRECT($F$2&amp;SbstP!$D$2&amp;":"&amp;SbstP!$D$2),"&lt;="&amp;AI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32218.656716417914</v>
      </c>
      <c r="AJ551" s="1">
        <f ca="1">SUMIFS(INDIRECT($F$1&amp;$F551&amp;":"&amp;$F551),INDIRECT($F$1&amp;dbP!$D$2&amp;":"&amp;dbP!$D$2),"&gt;="&amp;AJ$6,INDIRECT($F$1&amp;dbP!$D$2&amp;":"&amp;dbP!$D$2),"&lt;="&amp;AJ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J$6,INDIRECT($F$1&amp;dbP!$D$2&amp;":"&amp;dbP!$D$2),"&lt;="&amp;AJ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J$6,INDIRECT($F$2&amp;SbstP!$D$2&amp;":"&amp;SbstP!$D$2),"&lt;="&amp;AJ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J$6,INDIRECT($F$2&amp;SbstP!$D$2&amp;":"&amp;SbstP!$D$2),"&lt;="&amp;AJ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5011.7910447761196</v>
      </c>
      <c r="AK551" s="1">
        <f ca="1">SUMIFS(INDIRECT($F$1&amp;$F551&amp;":"&amp;$F551),INDIRECT($F$1&amp;dbP!$D$2&amp;":"&amp;dbP!$D$2),"&gt;="&amp;AK$6,INDIRECT($F$1&amp;dbP!$D$2&amp;":"&amp;dbP!$D$2),"&lt;="&amp;AK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K$6,INDIRECT($F$1&amp;dbP!$D$2&amp;":"&amp;dbP!$D$2),"&lt;="&amp;AK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K$6,INDIRECT($F$2&amp;SbstP!$D$2&amp;":"&amp;SbstP!$D$2),"&lt;="&amp;AK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K$6,INDIRECT($F$2&amp;SbstP!$D$2&amp;":"&amp;SbstP!$D$2),"&lt;="&amp;AK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L551" s="1">
        <f ca="1">SUMIFS(INDIRECT($F$1&amp;$F551&amp;":"&amp;$F551),INDIRECT($F$1&amp;dbP!$D$2&amp;":"&amp;dbP!$D$2),"&gt;="&amp;AL$6,INDIRECT($F$1&amp;dbP!$D$2&amp;":"&amp;dbP!$D$2),"&lt;="&amp;AL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L$6,INDIRECT($F$1&amp;dbP!$D$2&amp;":"&amp;dbP!$D$2),"&lt;="&amp;AL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L$6,INDIRECT($F$2&amp;SbstP!$D$2&amp;":"&amp;SbstP!$D$2),"&lt;="&amp;AL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L$6,INDIRECT($F$2&amp;SbstP!$D$2&amp;":"&amp;SbstP!$D$2),"&lt;="&amp;AL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M551" s="1">
        <f ca="1">SUMIFS(INDIRECT($F$1&amp;$F551&amp;":"&amp;$F551),INDIRECT($F$1&amp;dbP!$D$2&amp;":"&amp;dbP!$D$2),"&gt;="&amp;AM$6,INDIRECT($F$1&amp;dbP!$D$2&amp;":"&amp;dbP!$D$2),"&lt;="&amp;AM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M$6,INDIRECT($F$1&amp;dbP!$D$2&amp;":"&amp;dbP!$D$2),"&lt;="&amp;AM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M$6,INDIRECT($F$2&amp;SbstP!$D$2&amp;":"&amp;SbstP!$D$2),"&lt;="&amp;AM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M$6,INDIRECT($F$2&amp;SbstP!$D$2&amp;":"&amp;SbstP!$D$2),"&lt;="&amp;AM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N551" s="1">
        <f ca="1">SUMIFS(INDIRECT($F$1&amp;$F551&amp;":"&amp;$F551),INDIRECT($F$1&amp;dbP!$D$2&amp;":"&amp;dbP!$D$2),"&gt;="&amp;AN$6,INDIRECT($F$1&amp;dbP!$D$2&amp;":"&amp;dbP!$D$2),"&lt;="&amp;AN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N$6,INDIRECT($F$1&amp;dbP!$D$2&amp;":"&amp;dbP!$D$2),"&lt;="&amp;AN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N$6,INDIRECT($F$2&amp;SbstP!$D$2&amp;":"&amp;SbstP!$D$2),"&lt;="&amp;AN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N$6,INDIRECT($F$2&amp;SbstP!$D$2&amp;":"&amp;SbstP!$D$2),"&lt;="&amp;AN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O551" s="1">
        <f ca="1">SUMIFS(INDIRECT($F$1&amp;$F551&amp;":"&amp;$F551),INDIRECT($F$1&amp;dbP!$D$2&amp;":"&amp;dbP!$D$2),"&gt;="&amp;AO$6,INDIRECT($F$1&amp;dbP!$D$2&amp;":"&amp;dbP!$D$2),"&lt;="&amp;AO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O$6,INDIRECT($F$1&amp;dbP!$D$2&amp;":"&amp;dbP!$D$2),"&lt;="&amp;AO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O$6,INDIRECT($F$2&amp;SbstP!$D$2&amp;":"&amp;SbstP!$D$2),"&lt;="&amp;AO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O$6,INDIRECT($F$2&amp;SbstP!$D$2&amp;":"&amp;SbstP!$D$2),"&lt;="&amp;AO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P551" s="1">
        <f ca="1">SUMIFS(INDIRECT($F$1&amp;$F551&amp;":"&amp;$F551),INDIRECT($F$1&amp;dbP!$D$2&amp;":"&amp;dbP!$D$2),"&gt;="&amp;AP$6,INDIRECT($F$1&amp;dbP!$D$2&amp;":"&amp;dbP!$D$2),"&lt;="&amp;AP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P$6,INDIRECT($F$1&amp;dbP!$D$2&amp;":"&amp;dbP!$D$2),"&lt;="&amp;AP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P$6,INDIRECT($F$2&amp;SbstP!$D$2&amp;":"&amp;SbstP!$D$2),"&lt;="&amp;AP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P$6,INDIRECT($F$2&amp;SbstP!$D$2&amp;":"&amp;SbstP!$D$2),"&lt;="&amp;AP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Q551" s="1">
        <f ca="1">SUMIFS(INDIRECT($F$1&amp;$F551&amp;":"&amp;$F551),INDIRECT($F$1&amp;dbP!$D$2&amp;":"&amp;dbP!$D$2),"&gt;="&amp;AQ$6,INDIRECT($F$1&amp;dbP!$D$2&amp;":"&amp;dbP!$D$2),"&lt;="&amp;AQ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Q$6,INDIRECT($F$1&amp;dbP!$D$2&amp;":"&amp;dbP!$D$2),"&lt;="&amp;AQ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Q$6,INDIRECT($F$2&amp;SbstP!$D$2&amp;":"&amp;SbstP!$D$2),"&lt;="&amp;AQ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Q$6,INDIRECT($F$2&amp;SbstP!$D$2&amp;":"&amp;SbstP!$D$2),"&lt;="&amp;AQ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R551" s="1">
        <f ca="1">SUMIFS(INDIRECT($F$1&amp;$F551&amp;":"&amp;$F551),INDIRECT($F$1&amp;dbP!$D$2&amp;":"&amp;dbP!$D$2),"&gt;="&amp;AR$6,INDIRECT($F$1&amp;dbP!$D$2&amp;":"&amp;dbP!$D$2),"&lt;="&amp;AR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R$6,INDIRECT($F$1&amp;dbP!$D$2&amp;":"&amp;dbP!$D$2),"&lt;="&amp;AR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R$6,INDIRECT($F$2&amp;SbstP!$D$2&amp;":"&amp;SbstP!$D$2),"&lt;="&amp;AR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R$6,INDIRECT($F$2&amp;SbstP!$D$2&amp;":"&amp;SbstP!$D$2),"&lt;="&amp;AR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S551" s="1">
        <f ca="1">SUMIFS(INDIRECT($F$1&amp;$F551&amp;":"&amp;$F551),INDIRECT($F$1&amp;dbP!$D$2&amp;":"&amp;dbP!$D$2),"&gt;="&amp;AS$6,INDIRECT($F$1&amp;dbP!$D$2&amp;":"&amp;dbP!$D$2),"&lt;="&amp;AS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S$6,INDIRECT($F$1&amp;dbP!$D$2&amp;":"&amp;dbP!$D$2),"&lt;="&amp;AS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S$6,INDIRECT($F$2&amp;SbstP!$D$2&amp;":"&amp;SbstP!$D$2),"&lt;="&amp;AS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S$6,INDIRECT($F$2&amp;SbstP!$D$2&amp;":"&amp;SbstP!$D$2),"&lt;="&amp;AS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T551" s="1">
        <f ca="1">SUMIFS(INDIRECT($F$1&amp;$F551&amp;":"&amp;$F551),INDIRECT($F$1&amp;dbP!$D$2&amp;":"&amp;dbP!$D$2),"&gt;="&amp;AT$6,INDIRECT($F$1&amp;dbP!$D$2&amp;":"&amp;dbP!$D$2),"&lt;="&amp;AT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T$6,INDIRECT($F$1&amp;dbP!$D$2&amp;":"&amp;dbP!$D$2),"&lt;="&amp;AT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T$6,INDIRECT($F$2&amp;SbstP!$D$2&amp;":"&amp;SbstP!$D$2),"&lt;="&amp;AT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T$6,INDIRECT($F$2&amp;SbstP!$D$2&amp;":"&amp;SbstP!$D$2),"&lt;="&amp;AT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U551" s="1">
        <f ca="1">SUMIFS(INDIRECT($F$1&amp;$F551&amp;":"&amp;$F551),INDIRECT($F$1&amp;dbP!$D$2&amp;":"&amp;dbP!$D$2),"&gt;="&amp;AU$6,INDIRECT($F$1&amp;dbP!$D$2&amp;":"&amp;dbP!$D$2),"&lt;="&amp;AU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U$6,INDIRECT($F$1&amp;dbP!$D$2&amp;":"&amp;dbP!$D$2),"&lt;="&amp;AU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U$6,INDIRECT($F$2&amp;SbstP!$D$2&amp;":"&amp;SbstP!$D$2),"&lt;="&amp;AU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U$6,INDIRECT($F$2&amp;SbstP!$D$2&amp;":"&amp;SbstP!$D$2),"&lt;="&amp;AU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V551" s="1">
        <f ca="1">SUMIFS(INDIRECT($F$1&amp;$F551&amp;":"&amp;$F551),INDIRECT($F$1&amp;dbP!$D$2&amp;":"&amp;dbP!$D$2),"&gt;="&amp;AV$6,INDIRECT($F$1&amp;dbP!$D$2&amp;":"&amp;dbP!$D$2),"&lt;="&amp;A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V$6,INDIRECT($F$1&amp;dbP!$D$2&amp;":"&amp;dbP!$D$2),"&lt;="&amp;AV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V$6,INDIRECT($F$2&amp;SbstP!$D$2&amp;":"&amp;SbstP!$D$2),"&lt;="&amp;A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V$6,INDIRECT($F$2&amp;SbstP!$D$2&amp;":"&amp;SbstP!$D$2),"&lt;="&amp;AV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W551" s="1">
        <f ca="1">SUMIFS(INDIRECT($F$1&amp;$F551&amp;":"&amp;$F551),INDIRECT($F$1&amp;dbP!$D$2&amp;":"&amp;dbP!$D$2),"&gt;="&amp;AW$6,INDIRECT($F$1&amp;dbP!$D$2&amp;":"&amp;dbP!$D$2),"&lt;="&amp;A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W$6,INDIRECT($F$1&amp;dbP!$D$2&amp;":"&amp;dbP!$D$2),"&lt;="&amp;AW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W$6,INDIRECT($F$2&amp;SbstP!$D$2&amp;":"&amp;SbstP!$D$2),"&lt;="&amp;A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W$6,INDIRECT($F$2&amp;SbstP!$D$2&amp;":"&amp;SbstP!$D$2),"&lt;="&amp;AW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X551" s="1">
        <f ca="1">SUMIFS(INDIRECT($F$1&amp;$F551&amp;":"&amp;$F551),INDIRECT($F$1&amp;dbP!$D$2&amp;":"&amp;dbP!$D$2),"&gt;="&amp;AX$6,INDIRECT($F$1&amp;dbP!$D$2&amp;":"&amp;dbP!$D$2),"&lt;="&amp;A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X$6,INDIRECT($F$1&amp;dbP!$D$2&amp;":"&amp;dbP!$D$2),"&lt;="&amp;AX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X$6,INDIRECT($F$2&amp;SbstP!$D$2&amp;":"&amp;SbstP!$D$2),"&lt;="&amp;A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X$6,INDIRECT($F$2&amp;SbstP!$D$2&amp;":"&amp;SbstP!$D$2),"&lt;="&amp;AX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Y551" s="1">
        <f ca="1">SUMIFS(INDIRECT($F$1&amp;$F551&amp;":"&amp;$F551),INDIRECT($F$1&amp;dbP!$D$2&amp;":"&amp;dbP!$D$2),"&gt;="&amp;AY$6,INDIRECT($F$1&amp;dbP!$D$2&amp;":"&amp;dbP!$D$2),"&lt;="&amp;A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Y$6,INDIRECT($F$1&amp;dbP!$D$2&amp;":"&amp;dbP!$D$2),"&lt;="&amp;AY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Y$6,INDIRECT($F$2&amp;SbstP!$D$2&amp;":"&amp;SbstP!$D$2),"&lt;="&amp;A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Y$6,INDIRECT($F$2&amp;SbstP!$D$2&amp;":"&amp;SbstP!$D$2),"&lt;="&amp;AY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AZ551" s="1">
        <f ca="1">SUMIFS(INDIRECT($F$1&amp;$F551&amp;":"&amp;$F551),INDIRECT($F$1&amp;dbP!$D$2&amp;":"&amp;dbP!$D$2),"&gt;="&amp;AZ$6,INDIRECT($F$1&amp;dbP!$D$2&amp;":"&amp;dbP!$D$2),"&lt;="&amp;A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AZ$6,INDIRECT($F$1&amp;dbP!$D$2&amp;":"&amp;dbP!$D$2),"&lt;="&amp;AZ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AZ$6,INDIRECT($F$2&amp;SbstP!$D$2&amp;":"&amp;SbstP!$D$2),"&lt;="&amp;A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AZ$6,INDIRECT($F$2&amp;SbstP!$D$2&amp;":"&amp;SbstP!$D$2),"&lt;="&amp;AZ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A551" s="1">
        <f ca="1">SUMIFS(INDIRECT($F$1&amp;$F551&amp;":"&amp;$F551),INDIRECT($F$1&amp;dbP!$D$2&amp;":"&amp;dbP!$D$2),"&gt;="&amp;BA$6,INDIRECT($F$1&amp;dbP!$D$2&amp;":"&amp;dbP!$D$2),"&lt;="&amp;B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BA$6,INDIRECT($F$1&amp;dbP!$D$2&amp;":"&amp;dbP!$D$2),"&lt;="&amp;BA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A$6,INDIRECT($F$2&amp;SbstP!$D$2&amp;":"&amp;SbstP!$D$2),"&lt;="&amp;B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BA$6,INDIRECT($F$2&amp;SbstP!$D$2&amp;":"&amp;SbstP!$D$2),"&lt;="&amp;BA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B551" s="1">
        <f ca="1">SUMIFS(INDIRECT($F$1&amp;$F551&amp;":"&amp;$F551),INDIRECT($F$1&amp;dbP!$D$2&amp;":"&amp;dbP!$D$2),"&gt;="&amp;BB$6,INDIRECT($F$1&amp;dbP!$D$2&amp;":"&amp;dbP!$D$2),"&lt;="&amp;B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BB$6,INDIRECT($F$1&amp;dbP!$D$2&amp;":"&amp;dbP!$D$2),"&lt;="&amp;BB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B$6,INDIRECT($F$2&amp;SbstP!$D$2&amp;":"&amp;SbstP!$D$2),"&lt;="&amp;B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BB$6,INDIRECT($F$2&amp;SbstP!$D$2&amp;":"&amp;SbstP!$D$2),"&lt;="&amp;BB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C551" s="1">
        <f ca="1">SUMIFS(INDIRECT($F$1&amp;$F551&amp;":"&amp;$F551),INDIRECT($F$1&amp;dbP!$D$2&amp;":"&amp;dbP!$D$2),"&gt;="&amp;BC$6,INDIRECT($F$1&amp;dbP!$D$2&amp;":"&amp;dbP!$D$2),"&lt;="&amp;B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BC$6,INDIRECT($F$1&amp;dbP!$D$2&amp;":"&amp;dbP!$D$2),"&lt;="&amp;BC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C$6,INDIRECT($F$2&amp;SbstP!$D$2&amp;":"&amp;SbstP!$D$2),"&lt;="&amp;B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BC$6,INDIRECT($F$2&amp;SbstP!$D$2&amp;":"&amp;SbstP!$D$2),"&lt;="&amp;BC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D551" s="1">
        <f ca="1">SUMIFS(INDIRECT($F$1&amp;$F551&amp;":"&amp;$F551),INDIRECT($F$1&amp;dbP!$D$2&amp;":"&amp;dbP!$D$2),"&gt;="&amp;BD$6,INDIRECT($F$1&amp;dbP!$D$2&amp;":"&amp;dbP!$D$2),"&lt;="&amp;B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BD$6,INDIRECT($F$1&amp;dbP!$D$2&amp;":"&amp;dbP!$D$2),"&lt;="&amp;BD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D$6,INDIRECT($F$2&amp;SbstP!$D$2&amp;":"&amp;SbstP!$D$2),"&lt;="&amp;B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BD$6,INDIRECT($F$2&amp;SbstP!$D$2&amp;":"&amp;SbstP!$D$2),"&lt;="&amp;BD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  <c r="BE551" s="1">
        <f ca="1">SUMIFS(INDIRECT($F$1&amp;$F551&amp;":"&amp;$F551),INDIRECT($F$1&amp;dbP!$D$2&amp;":"&amp;dbP!$D$2),"&gt;="&amp;BE$6,INDIRECT($F$1&amp;dbP!$D$2&amp;":"&amp;dbP!$D$2),"&lt;="&amp;B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"&amp;$I551=$J551),"*",RIGHT($J551,LEN($J551)-4)),INDIRECT($F$1&amp;dbP!$AC$2&amp;":"&amp;dbP!$AC$2),RepP!$J$3)-
SUMIFS(INDIRECT($F$1&amp;$G551&amp;":"&amp;$G551),INDIRECT($F$1&amp;dbP!$D$2&amp;":"&amp;dbP!$D$2),"&gt;="&amp;BE$6,INDIRECT($F$1&amp;dbP!$D$2&amp;":"&amp;dbP!$D$2),"&lt;="&amp;BE$7,INDIRECT($F$1&amp;dbP!$O$2&amp;":"&amp;dbP!$O$2),$H551,INDIRECT($F$1&amp;dbP!$P$2&amp;":"&amp;dbP!$P$2),IF($I551=$J551,"*",$I551),INDIRECT($F$1&amp;dbP!$Q$2&amp;":"&amp;dbP!$Q$2),IF(OR($I551=$J551,"  "&amp;$I551=$J551),"*",RIGHT($J551,LEN($J551)-4)),INDIRECT($F$1&amp;dbP!$AC$2&amp;":"&amp;dbP!$AC$2),RepP!$J$3)+
SUMIFS(INDIRECT($F$2&amp;$F551&amp;":"&amp;$F551),INDIRECT($F$2&amp;SbstP!$D$2&amp;":"&amp;SbstP!$D$2),"&gt;="&amp;BE$6,INDIRECT($F$2&amp;SbstP!$D$2&amp;":"&amp;SbstP!$D$2),"&lt;="&amp;B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"&amp;$I551=$J551),"*",RIGHT($J551,LEN($J551)-4)),INDIRECT($F$2&amp;SbstP!$AC$2&amp;":"&amp;SbstP!$AC$2),RepP!$J$3)-
SUMIFS(INDIRECT($F$2&amp;$G551&amp;":"&amp;$G551),INDIRECT($F$2&amp;SbstP!$D$2&amp;":"&amp;SbstP!$D$2),"&gt;="&amp;BE$6,INDIRECT($F$2&amp;SbstP!$D$2&amp;":"&amp;SbstP!$D$2),"&lt;="&amp;BE$7,INDIRECT($F$2&amp;SbstP!$O$2&amp;":"&amp;SbstP!$O$2),$H551,INDIRECT($F$2&amp;SbstP!$P$2&amp;":"&amp;SbstP!$P$2),IF($I551=$J551,"*",$I551),INDIRECT($F$2&amp;SbstP!$Q$2&amp;":"&amp;SbstP!$Q$2),IF(OR($I551=$J551,"  "&amp;$I551=$J551),"*",RIGHT($J551,LEN($J551)-4)),INDIRECT($F$2&amp;SbstP!$AC$2&amp;":"&amp;SbstP!$AC$2),RepP!$J$3)</f>
        <v>0</v>
      </c>
    </row>
    <row r="552" spans="2:57" x14ac:dyDescent="0.3">
      <c r="B552" s="1">
        <f>MAX(B$505:B551)+1</f>
        <v>55</v>
      </c>
      <c r="D552" s="1" t="str">
        <f ca="1">INDIRECT($B$1&amp;Items!AB$2&amp;$B552)</f>
        <v>PL(-)</v>
      </c>
      <c r="F552" s="1" t="str">
        <f ca="1">INDIRECT($B$1&amp;Items!X$2&amp;$B552)</f>
        <v>AA</v>
      </c>
      <c r="G552" s="1" t="str">
        <f ca="1">INDIRECT($B$1&amp;Items!Y$2&amp;$B552)</f>
        <v>AB</v>
      </c>
      <c r="H552" s="13" t="str">
        <f ca="1">INDIRECT($B$1&amp;Items!U$2&amp;$B552)</f>
        <v>Себестоимость продаж</v>
      </c>
      <c r="I552" s="13" t="str">
        <f ca="1">IF(INDIRECT($B$1&amp;Items!V$2&amp;$B552)="",H552,INDIRECT($B$1&amp;Items!V$2&amp;$B552))</f>
        <v>Затраты этапа-3 бизнес-процесса</v>
      </c>
      <c r="J552" s="1" t="str">
        <f ca="1">IF(INDIRECT($B$1&amp;Items!W$2&amp;$B552)="",IF(H552&lt;&gt;I552,"  "&amp;I552,I552),"    "&amp;INDIRECT($B$1&amp;Items!W$2&amp;$B552))</f>
        <v xml:space="preserve">    Производственные затраты-24</v>
      </c>
      <c r="S552" s="1">
        <f ca="1">SUM($U552:INDIRECT(ADDRESS(ROW(),SUMIFS($1:$1,$5:$5,MAX($5:$5)))))</f>
        <v>1324801.111111111</v>
      </c>
      <c r="V552" s="1">
        <f ca="1">SUMIFS(INDIRECT($F$1&amp;$F552&amp;":"&amp;$F552),INDIRECT($F$1&amp;dbP!$D$2&amp;":"&amp;dbP!$D$2),"&gt;="&amp;V$6,INDIRECT($F$1&amp;dbP!$D$2&amp;":"&amp;dbP!$D$2),"&lt;="&amp;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V$6,INDIRECT($F$1&amp;dbP!$D$2&amp;":"&amp;dbP!$D$2),"&lt;="&amp;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V$6,INDIRECT($F$2&amp;SbstP!$D$2&amp;":"&amp;SbstP!$D$2),"&lt;="&amp;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V$6,INDIRECT($F$2&amp;SbstP!$D$2&amp;":"&amp;SbstP!$D$2),"&lt;="&amp;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W552" s="1">
        <f ca="1">SUMIFS(INDIRECT($F$1&amp;$F552&amp;":"&amp;$F552),INDIRECT($F$1&amp;dbP!$D$2&amp;":"&amp;dbP!$D$2),"&gt;="&amp;W$6,INDIRECT($F$1&amp;dbP!$D$2&amp;":"&amp;dbP!$D$2),"&lt;="&amp;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W$6,INDIRECT($F$1&amp;dbP!$D$2&amp;":"&amp;dbP!$D$2),"&lt;="&amp;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W$6,INDIRECT($F$2&amp;SbstP!$D$2&amp;":"&amp;SbstP!$D$2),"&lt;="&amp;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W$6,INDIRECT($F$2&amp;SbstP!$D$2&amp;":"&amp;SbstP!$D$2),"&lt;="&amp;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X552" s="1">
        <f ca="1">SUMIFS(INDIRECT($F$1&amp;$F552&amp;":"&amp;$F552),INDIRECT($F$1&amp;dbP!$D$2&amp;":"&amp;dbP!$D$2),"&gt;="&amp;X$6,INDIRECT($F$1&amp;dbP!$D$2&amp;":"&amp;dbP!$D$2),"&lt;="&amp;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X$6,INDIRECT($F$1&amp;dbP!$D$2&amp;":"&amp;dbP!$D$2),"&lt;="&amp;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X$6,INDIRECT($F$2&amp;SbstP!$D$2&amp;":"&amp;SbstP!$D$2),"&lt;="&amp;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X$6,INDIRECT($F$2&amp;SbstP!$D$2&amp;":"&amp;SbstP!$D$2),"&lt;="&amp;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Y552" s="1">
        <f ca="1">SUMIFS(INDIRECT($F$1&amp;$F552&amp;":"&amp;$F552),INDIRECT($F$1&amp;dbP!$D$2&amp;":"&amp;dbP!$D$2),"&gt;="&amp;Y$6,INDIRECT($F$1&amp;dbP!$D$2&amp;":"&amp;dbP!$D$2),"&lt;="&amp;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Y$6,INDIRECT($F$1&amp;dbP!$D$2&amp;":"&amp;dbP!$D$2),"&lt;="&amp;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Y$6,INDIRECT($F$2&amp;SbstP!$D$2&amp;":"&amp;SbstP!$D$2),"&lt;="&amp;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Y$6,INDIRECT($F$2&amp;SbstP!$D$2&amp;":"&amp;SbstP!$D$2),"&lt;="&amp;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Z552" s="1">
        <f ca="1">SUMIFS(INDIRECT($F$1&amp;$F552&amp;":"&amp;$F552),INDIRECT($F$1&amp;dbP!$D$2&amp;":"&amp;dbP!$D$2),"&gt;="&amp;Z$6,INDIRECT($F$1&amp;dbP!$D$2&amp;":"&amp;dbP!$D$2),"&lt;="&amp;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Z$6,INDIRECT($F$1&amp;dbP!$D$2&amp;":"&amp;dbP!$D$2),"&lt;="&amp;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Z$6,INDIRECT($F$2&amp;SbstP!$D$2&amp;":"&amp;SbstP!$D$2),"&lt;="&amp;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Z$6,INDIRECT($F$2&amp;SbstP!$D$2&amp;":"&amp;SbstP!$D$2),"&lt;="&amp;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239850</v>
      </c>
      <c r="AA552" s="1">
        <f ca="1">SUMIFS(INDIRECT($F$1&amp;$F552&amp;":"&amp;$F552),INDIRECT($F$1&amp;dbP!$D$2&amp;":"&amp;dbP!$D$2),"&gt;="&amp;AA$6,INDIRECT($F$1&amp;dbP!$D$2&amp;":"&amp;dbP!$D$2),"&lt;="&amp;A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A$6,INDIRECT($F$1&amp;dbP!$D$2&amp;":"&amp;dbP!$D$2),"&lt;="&amp;A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A$6,INDIRECT($F$2&amp;SbstP!$D$2&amp;":"&amp;SbstP!$D$2),"&lt;="&amp;A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A$6,INDIRECT($F$2&amp;SbstP!$D$2&amp;":"&amp;SbstP!$D$2),"&lt;="&amp;A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479700</v>
      </c>
      <c r="AB552" s="1">
        <f ca="1">SUMIFS(INDIRECT($F$1&amp;$F552&amp;":"&amp;$F552),INDIRECT($F$1&amp;dbP!$D$2&amp;":"&amp;dbP!$D$2),"&gt;="&amp;AB$6,INDIRECT($F$1&amp;dbP!$D$2&amp;":"&amp;dbP!$D$2),"&lt;="&amp;A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B$6,INDIRECT($F$1&amp;dbP!$D$2&amp;":"&amp;dbP!$D$2),"&lt;="&amp;A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B$6,INDIRECT($F$2&amp;SbstP!$D$2&amp;":"&amp;SbstP!$D$2),"&lt;="&amp;A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B$6,INDIRECT($F$2&amp;SbstP!$D$2&amp;":"&amp;SbstP!$D$2),"&lt;="&amp;A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74620</v>
      </c>
      <c r="AC552" s="1">
        <f ca="1">SUMIFS(INDIRECT($F$1&amp;$F552&amp;":"&amp;$F552),INDIRECT($F$1&amp;dbP!$D$2&amp;":"&amp;dbP!$D$2),"&gt;="&amp;AC$6,INDIRECT($F$1&amp;dbP!$D$2&amp;":"&amp;dbP!$D$2),"&lt;="&amp;A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C$6,INDIRECT($F$1&amp;dbP!$D$2&amp;":"&amp;dbP!$D$2),"&lt;="&amp;A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C$6,INDIRECT($F$2&amp;SbstP!$D$2&amp;":"&amp;SbstP!$D$2),"&lt;="&amp;A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C$6,INDIRECT($F$2&amp;SbstP!$D$2&amp;":"&amp;SbstP!$D$2),"&lt;="&amp;A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113706.66666666667</v>
      </c>
      <c r="AD552" s="1">
        <f ca="1">SUMIFS(INDIRECT($F$1&amp;$F552&amp;":"&amp;$F552),INDIRECT($F$1&amp;dbP!$D$2&amp;":"&amp;dbP!$D$2),"&gt;="&amp;AD$6,INDIRECT($F$1&amp;dbP!$D$2&amp;":"&amp;dbP!$D$2),"&lt;="&amp;A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D$6,INDIRECT($F$1&amp;dbP!$D$2&amp;":"&amp;dbP!$D$2),"&lt;="&amp;A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D$6,INDIRECT($F$2&amp;SbstP!$D$2&amp;":"&amp;SbstP!$D$2),"&lt;="&amp;A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D$6,INDIRECT($F$2&amp;SbstP!$D$2&amp;":"&amp;SbstP!$D$2),"&lt;="&amp;A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29611.111111111106</v>
      </c>
      <c r="AE552" s="1">
        <f ca="1">SUMIFS(INDIRECT($F$1&amp;$F552&amp;":"&amp;$F552),INDIRECT($F$1&amp;dbP!$D$2&amp;":"&amp;dbP!$D$2),"&gt;="&amp;AE$6,INDIRECT($F$1&amp;dbP!$D$2&amp;":"&amp;dbP!$D$2),"&lt;="&amp;A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E$6,INDIRECT($F$1&amp;dbP!$D$2&amp;":"&amp;dbP!$D$2),"&lt;="&amp;A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E$6,INDIRECT($F$2&amp;SbstP!$D$2&amp;":"&amp;SbstP!$D$2),"&lt;="&amp;A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E$6,INDIRECT($F$2&amp;SbstP!$D$2&amp;":"&amp;SbstP!$D$2),"&lt;="&amp;A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31980</v>
      </c>
      <c r="AF552" s="1">
        <f ca="1">SUMIFS(INDIRECT($F$1&amp;$F552&amp;":"&amp;$F552),INDIRECT($F$1&amp;dbP!$D$2&amp;":"&amp;dbP!$D$2),"&gt;="&amp;AF$6,INDIRECT($F$1&amp;dbP!$D$2&amp;":"&amp;dbP!$D$2),"&lt;="&amp;AF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F$6,INDIRECT($F$1&amp;dbP!$D$2&amp;":"&amp;dbP!$D$2),"&lt;="&amp;AF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F$6,INDIRECT($F$2&amp;SbstP!$D$2&amp;":"&amp;SbstP!$D$2),"&lt;="&amp;AF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F$6,INDIRECT($F$2&amp;SbstP!$D$2&amp;":"&amp;SbstP!$D$2),"&lt;="&amp;AF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75804.444444444438</v>
      </c>
      <c r="AG552" s="1">
        <f ca="1">SUMIFS(INDIRECT($F$1&amp;$F552&amp;":"&amp;$F552),INDIRECT($F$1&amp;dbP!$D$2&amp;":"&amp;dbP!$D$2),"&gt;="&amp;AG$6,INDIRECT($F$1&amp;dbP!$D$2&amp;":"&amp;dbP!$D$2),"&lt;="&amp;AG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G$6,INDIRECT($F$1&amp;dbP!$D$2&amp;":"&amp;dbP!$D$2),"&lt;="&amp;AG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G$6,INDIRECT($F$2&amp;SbstP!$D$2&amp;":"&amp;SbstP!$D$2),"&lt;="&amp;AG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G$6,INDIRECT($F$2&amp;SbstP!$D$2&amp;":"&amp;SbstP!$D$2),"&lt;="&amp;AG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74620</v>
      </c>
      <c r="AH552" s="1">
        <f ca="1">SUMIFS(INDIRECT($F$1&amp;$F552&amp;":"&amp;$F552),INDIRECT($F$1&amp;dbP!$D$2&amp;":"&amp;dbP!$D$2),"&gt;="&amp;AH$6,INDIRECT($F$1&amp;dbP!$D$2&amp;":"&amp;dbP!$D$2),"&lt;="&amp;AH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H$6,INDIRECT($F$1&amp;dbP!$D$2&amp;":"&amp;dbP!$D$2),"&lt;="&amp;AH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H$6,INDIRECT($F$2&amp;SbstP!$D$2&amp;":"&amp;SbstP!$D$2),"&lt;="&amp;AH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H$6,INDIRECT($F$2&amp;SbstP!$D$2&amp;":"&amp;SbstP!$D$2),"&lt;="&amp;AH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21320</v>
      </c>
      <c r="AI552" s="1">
        <f ca="1">SUMIFS(INDIRECT($F$1&amp;$F552&amp;":"&amp;$F552),INDIRECT($F$1&amp;dbP!$D$2&amp;":"&amp;dbP!$D$2),"&gt;="&amp;AI$6,INDIRECT($F$1&amp;dbP!$D$2&amp;":"&amp;dbP!$D$2),"&lt;="&amp;AI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I$6,INDIRECT($F$1&amp;dbP!$D$2&amp;":"&amp;dbP!$D$2),"&lt;="&amp;AI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I$6,INDIRECT($F$2&amp;SbstP!$D$2&amp;":"&amp;SbstP!$D$2),"&lt;="&amp;AI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I$6,INDIRECT($F$2&amp;SbstP!$D$2&amp;":"&amp;SbstP!$D$2),"&lt;="&amp;AI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142133.33333333334</v>
      </c>
      <c r="AJ552" s="1">
        <f ca="1">SUMIFS(INDIRECT($F$1&amp;$F552&amp;":"&amp;$F552),INDIRECT($F$1&amp;dbP!$D$2&amp;":"&amp;dbP!$D$2),"&gt;="&amp;AJ$6,INDIRECT($F$1&amp;dbP!$D$2&amp;":"&amp;dbP!$D$2),"&lt;="&amp;AJ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J$6,INDIRECT($F$1&amp;dbP!$D$2&amp;":"&amp;dbP!$D$2),"&lt;="&amp;AJ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J$6,INDIRECT($F$2&amp;SbstP!$D$2&amp;":"&amp;SbstP!$D$2),"&lt;="&amp;AJ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J$6,INDIRECT($F$2&amp;SbstP!$D$2&amp;":"&amp;SbstP!$D$2),"&lt;="&amp;AJ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41455.555555555555</v>
      </c>
      <c r="AK552" s="1">
        <f ca="1">SUMIFS(INDIRECT($F$1&amp;$F552&amp;":"&amp;$F552),INDIRECT($F$1&amp;dbP!$D$2&amp;":"&amp;dbP!$D$2),"&gt;="&amp;AK$6,INDIRECT($F$1&amp;dbP!$D$2&amp;":"&amp;dbP!$D$2),"&lt;="&amp;AK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K$6,INDIRECT($F$1&amp;dbP!$D$2&amp;":"&amp;dbP!$D$2),"&lt;="&amp;AK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K$6,INDIRECT($F$2&amp;SbstP!$D$2&amp;":"&amp;SbstP!$D$2),"&lt;="&amp;AK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K$6,INDIRECT($F$2&amp;SbstP!$D$2&amp;":"&amp;SbstP!$D$2),"&lt;="&amp;AK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L552" s="1">
        <f ca="1">SUMIFS(INDIRECT($F$1&amp;$F552&amp;":"&amp;$F552),INDIRECT($F$1&amp;dbP!$D$2&amp;":"&amp;dbP!$D$2),"&gt;="&amp;AL$6,INDIRECT($F$1&amp;dbP!$D$2&amp;":"&amp;dbP!$D$2),"&lt;="&amp;AL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L$6,INDIRECT($F$1&amp;dbP!$D$2&amp;":"&amp;dbP!$D$2),"&lt;="&amp;AL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L$6,INDIRECT($F$2&amp;SbstP!$D$2&amp;":"&amp;SbstP!$D$2),"&lt;="&amp;AL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L$6,INDIRECT($F$2&amp;SbstP!$D$2&amp;":"&amp;SbstP!$D$2),"&lt;="&amp;AL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M552" s="1">
        <f ca="1">SUMIFS(INDIRECT($F$1&amp;$F552&amp;":"&amp;$F552),INDIRECT($F$1&amp;dbP!$D$2&amp;":"&amp;dbP!$D$2),"&gt;="&amp;AM$6,INDIRECT($F$1&amp;dbP!$D$2&amp;":"&amp;dbP!$D$2),"&lt;="&amp;AM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M$6,INDIRECT($F$1&amp;dbP!$D$2&amp;":"&amp;dbP!$D$2),"&lt;="&amp;AM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M$6,INDIRECT($F$2&amp;SbstP!$D$2&amp;":"&amp;SbstP!$D$2),"&lt;="&amp;AM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M$6,INDIRECT($F$2&amp;SbstP!$D$2&amp;":"&amp;SbstP!$D$2),"&lt;="&amp;AM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N552" s="1">
        <f ca="1">SUMIFS(INDIRECT($F$1&amp;$F552&amp;":"&amp;$F552),INDIRECT($F$1&amp;dbP!$D$2&amp;":"&amp;dbP!$D$2),"&gt;="&amp;AN$6,INDIRECT($F$1&amp;dbP!$D$2&amp;":"&amp;dbP!$D$2),"&lt;="&amp;AN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N$6,INDIRECT($F$1&amp;dbP!$D$2&amp;":"&amp;dbP!$D$2),"&lt;="&amp;AN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N$6,INDIRECT($F$2&amp;SbstP!$D$2&amp;":"&amp;SbstP!$D$2),"&lt;="&amp;AN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N$6,INDIRECT($F$2&amp;SbstP!$D$2&amp;":"&amp;SbstP!$D$2),"&lt;="&amp;AN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O552" s="1">
        <f ca="1">SUMIFS(INDIRECT($F$1&amp;$F552&amp;":"&amp;$F552),INDIRECT($F$1&amp;dbP!$D$2&amp;":"&amp;dbP!$D$2),"&gt;="&amp;AO$6,INDIRECT($F$1&amp;dbP!$D$2&amp;":"&amp;dbP!$D$2),"&lt;="&amp;AO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O$6,INDIRECT($F$1&amp;dbP!$D$2&amp;":"&amp;dbP!$D$2),"&lt;="&amp;AO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O$6,INDIRECT($F$2&amp;SbstP!$D$2&amp;":"&amp;SbstP!$D$2),"&lt;="&amp;AO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O$6,INDIRECT($F$2&amp;SbstP!$D$2&amp;":"&amp;SbstP!$D$2),"&lt;="&amp;AO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P552" s="1">
        <f ca="1">SUMIFS(INDIRECT($F$1&amp;$F552&amp;":"&amp;$F552),INDIRECT($F$1&amp;dbP!$D$2&amp;":"&amp;dbP!$D$2),"&gt;="&amp;AP$6,INDIRECT($F$1&amp;dbP!$D$2&amp;":"&amp;dbP!$D$2),"&lt;="&amp;AP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P$6,INDIRECT($F$1&amp;dbP!$D$2&amp;":"&amp;dbP!$D$2),"&lt;="&amp;AP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P$6,INDIRECT($F$2&amp;SbstP!$D$2&amp;":"&amp;SbstP!$D$2),"&lt;="&amp;AP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P$6,INDIRECT($F$2&amp;SbstP!$D$2&amp;":"&amp;SbstP!$D$2),"&lt;="&amp;AP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Q552" s="1">
        <f ca="1">SUMIFS(INDIRECT($F$1&amp;$F552&amp;":"&amp;$F552),INDIRECT($F$1&amp;dbP!$D$2&amp;":"&amp;dbP!$D$2),"&gt;="&amp;AQ$6,INDIRECT($F$1&amp;dbP!$D$2&amp;":"&amp;dbP!$D$2),"&lt;="&amp;AQ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Q$6,INDIRECT($F$1&amp;dbP!$D$2&amp;":"&amp;dbP!$D$2),"&lt;="&amp;AQ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Q$6,INDIRECT($F$2&amp;SbstP!$D$2&amp;":"&amp;SbstP!$D$2),"&lt;="&amp;AQ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Q$6,INDIRECT($F$2&amp;SbstP!$D$2&amp;":"&amp;SbstP!$D$2),"&lt;="&amp;AQ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R552" s="1">
        <f ca="1">SUMIFS(INDIRECT($F$1&amp;$F552&amp;":"&amp;$F552),INDIRECT($F$1&amp;dbP!$D$2&amp;":"&amp;dbP!$D$2),"&gt;="&amp;AR$6,INDIRECT($F$1&amp;dbP!$D$2&amp;":"&amp;dbP!$D$2),"&lt;="&amp;AR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R$6,INDIRECT($F$1&amp;dbP!$D$2&amp;":"&amp;dbP!$D$2),"&lt;="&amp;AR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R$6,INDIRECT($F$2&amp;SbstP!$D$2&amp;":"&amp;SbstP!$D$2),"&lt;="&amp;AR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R$6,INDIRECT($F$2&amp;SbstP!$D$2&amp;":"&amp;SbstP!$D$2),"&lt;="&amp;AR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S552" s="1">
        <f ca="1">SUMIFS(INDIRECT($F$1&amp;$F552&amp;":"&amp;$F552),INDIRECT($F$1&amp;dbP!$D$2&amp;":"&amp;dbP!$D$2),"&gt;="&amp;AS$6,INDIRECT($F$1&amp;dbP!$D$2&amp;":"&amp;dbP!$D$2),"&lt;="&amp;AS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S$6,INDIRECT($F$1&amp;dbP!$D$2&amp;":"&amp;dbP!$D$2),"&lt;="&amp;AS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S$6,INDIRECT($F$2&amp;SbstP!$D$2&amp;":"&amp;SbstP!$D$2),"&lt;="&amp;AS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S$6,INDIRECT($F$2&amp;SbstP!$D$2&amp;":"&amp;SbstP!$D$2),"&lt;="&amp;AS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T552" s="1">
        <f ca="1">SUMIFS(INDIRECT($F$1&amp;$F552&amp;":"&amp;$F552),INDIRECT($F$1&amp;dbP!$D$2&amp;":"&amp;dbP!$D$2),"&gt;="&amp;AT$6,INDIRECT($F$1&amp;dbP!$D$2&amp;":"&amp;dbP!$D$2),"&lt;="&amp;AT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T$6,INDIRECT($F$1&amp;dbP!$D$2&amp;":"&amp;dbP!$D$2),"&lt;="&amp;AT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T$6,INDIRECT($F$2&amp;SbstP!$D$2&amp;":"&amp;SbstP!$D$2),"&lt;="&amp;AT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T$6,INDIRECT($F$2&amp;SbstP!$D$2&amp;":"&amp;SbstP!$D$2),"&lt;="&amp;AT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U552" s="1">
        <f ca="1">SUMIFS(INDIRECT($F$1&amp;$F552&amp;":"&amp;$F552),INDIRECT($F$1&amp;dbP!$D$2&amp;":"&amp;dbP!$D$2),"&gt;="&amp;AU$6,INDIRECT($F$1&amp;dbP!$D$2&amp;":"&amp;dbP!$D$2),"&lt;="&amp;AU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U$6,INDIRECT($F$1&amp;dbP!$D$2&amp;":"&amp;dbP!$D$2),"&lt;="&amp;AU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U$6,INDIRECT($F$2&amp;SbstP!$D$2&amp;":"&amp;SbstP!$D$2),"&lt;="&amp;AU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U$6,INDIRECT($F$2&amp;SbstP!$D$2&amp;":"&amp;SbstP!$D$2),"&lt;="&amp;AU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V552" s="1">
        <f ca="1">SUMIFS(INDIRECT($F$1&amp;$F552&amp;":"&amp;$F552),INDIRECT($F$1&amp;dbP!$D$2&amp;":"&amp;dbP!$D$2),"&gt;="&amp;AV$6,INDIRECT($F$1&amp;dbP!$D$2&amp;":"&amp;dbP!$D$2),"&lt;="&amp;A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V$6,INDIRECT($F$1&amp;dbP!$D$2&amp;":"&amp;dbP!$D$2),"&lt;="&amp;AV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V$6,INDIRECT($F$2&amp;SbstP!$D$2&amp;":"&amp;SbstP!$D$2),"&lt;="&amp;A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V$6,INDIRECT($F$2&amp;SbstP!$D$2&amp;":"&amp;SbstP!$D$2),"&lt;="&amp;AV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W552" s="1">
        <f ca="1">SUMIFS(INDIRECT($F$1&amp;$F552&amp;":"&amp;$F552),INDIRECT($F$1&amp;dbP!$D$2&amp;":"&amp;dbP!$D$2),"&gt;="&amp;AW$6,INDIRECT($F$1&amp;dbP!$D$2&amp;":"&amp;dbP!$D$2),"&lt;="&amp;A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W$6,INDIRECT($F$1&amp;dbP!$D$2&amp;":"&amp;dbP!$D$2),"&lt;="&amp;AW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W$6,INDIRECT($F$2&amp;SbstP!$D$2&amp;":"&amp;SbstP!$D$2),"&lt;="&amp;A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W$6,INDIRECT($F$2&amp;SbstP!$D$2&amp;":"&amp;SbstP!$D$2),"&lt;="&amp;AW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X552" s="1">
        <f ca="1">SUMIFS(INDIRECT($F$1&amp;$F552&amp;":"&amp;$F552),INDIRECT($F$1&amp;dbP!$D$2&amp;":"&amp;dbP!$D$2),"&gt;="&amp;AX$6,INDIRECT($F$1&amp;dbP!$D$2&amp;":"&amp;dbP!$D$2),"&lt;="&amp;A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X$6,INDIRECT($F$1&amp;dbP!$D$2&amp;":"&amp;dbP!$D$2),"&lt;="&amp;AX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X$6,INDIRECT($F$2&amp;SbstP!$D$2&amp;":"&amp;SbstP!$D$2),"&lt;="&amp;A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X$6,INDIRECT($F$2&amp;SbstP!$D$2&amp;":"&amp;SbstP!$D$2),"&lt;="&amp;AX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Y552" s="1">
        <f ca="1">SUMIFS(INDIRECT($F$1&amp;$F552&amp;":"&amp;$F552),INDIRECT($F$1&amp;dbP!$D$2&amp;":"&amp;dbP!$D$2),"&gt;="&amp;AY$6,INDIRECT($F$1&amp;dbP!$D$2&amp;":"&amp;dbP!$D$2),"&lt;="&amp;A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Y$6,INDIRECT($F$1&amp;dbP!$D$2&amp;":"&amp;dbP!$D$2),"&lt;="&amp;AY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Y$6,INDIRECT($F$2&amp;SbstP!$D$2&amp;":"&amp;SbstP!$D$2),"&lt;="&amp;A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Y$6,INDIRECT($F$2&amp;SbstP!$D$2&amp;":"&amp;SbstP!$D$2),"&lt;="&amp;AY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AZ552" s="1">
        <f ca="1">SUMIFS(INDIRECT($F$1&amp;$F552&amp;":"&amp;$F552),INDIRECT($F$1&amp;dbP!$D$2&amp;":"&amp;dbP!$D$2),"&gt;="&amp;AZ$6,INDIRECT($F$1&amp;dbP!$D$2&amp;":"&amp;dbP!$D$2),"&lt;="&amp;A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AZ$6,INDIRECT($F$1&amp;dbP!$D$2&amp;":"&amp;dbP!$D$2),"&lt;="&amp;AZ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AZ$6,INDIRECT($F$2&amp;SbstP!$D$2&amp;":"&amp;SbstP!$D$2),"&lt;="&amp;A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AZ$6,INDIRECT($F$2&amp;SbstP!$D$2&amp;":"&amp;SbstP!$D$2),"&lt;="&amp;AZ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A552" s="1">
        <f ca="1">SUMIFS(INDIRECT($F$1&amp;$F552&amp;":"&amp;$F552),INDIRECT($F$1&amp;dbP!$D$2&amp;":"&amp;dbP!$D$2),"&gt;="&amp;BA$6,INDIRECT($F$1&amp;dbP!$D$2&amp;":"&amp;dbP!$D$2),"&lt;="&amp;B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BA$6,INDIRECT($F$1&amp;dbP!$D$2&amp;":"&amp;dbP!$D$2),"&lt;="&amp;BA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A$6,INDIRECT($F$2&amp;SbstP!$D$2&amp;":"&amp;SbstP!$D$2),"&lt;="&amp;B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BA$6,INDIRECT($F$2&amp;SbstP!$D$2&amp;":"&amp;SbstP!$D$2),"&lt;="&amp;BA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B552" s="1">
        <f ca="1">SUMIFS(INDIRECT($F$1&amp;$F552&amp;":"&amp;$F552),INDIRECT($F$1&amp;dbP!$D$2&amp;":"&amp;dbP!$D$2),"&gt;="&amp;BB$6,INDIRECT($F$1&amp;dbP!$D$2&amp;":"&amp;dbP!$D$2),"&lt;="&amp;B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BB$6,INDIRECT($F$1&amp;dbP!$D$2&amp;":"&amp;dbP!$D$2),"&lt;="&amp;BB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B$6,INDIRECT($F$2&amp;SbstP!$D$2&amp;":"&amp;SbstP!$D$2),"&lt;="&amp;B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BB$6,INDIRECT($F$2&amp;SbstP!$D$2&amp;":"&amp;SbstP!$D$2),"&lt;="&amp;BB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C552" s="1">
        <f ca="1">SUMIFS(INDIRECT($F$1&amp;$F552&amp;":"&amp;$F552),INDIRECT($F$1&amp;dbP!$D$2&amp;":"&amp;dbP!$D$2),"&gt;="&amp;BC$6,INDIRECT($F$1&amp;dbP!$D$2&amp;":"&amp;dbP!$D$2),"&lt;="&amp;B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BC$6,INDIRECT($F$1&amp;dbP!$D$2&amp;":"&amp;dbP!$D$2),"&lt;="&amp;BC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C$6,INDIRECT($F$2&amp;SbstP!$D$2&amp;":"&amp;SbstP!$D$2),"&lt;="&amp;B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BC$6,INDIRECT($F$2&amp;SbstP!$D$2&amp;":"&amp;SbstP!$D$2),"&lt;="&amp;BC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D552" s="1">
        <f ca="1">SUMIFS(INDIRECT($F$1&amp;$F552&amp;":"&amp;$F552),INDIRECT($F$1&amp;dbP!$D$2&amp;":"&amp;dbP!$D$2),"&gt;="&amp;BD$6,INDIRECT($F$1&amp;dbP!$D$2&amp;":"&amp;dbP!$D$2),"&lt;="&amp;B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BD$6,INDIRECT($F$1&amp;dbP!$D$2&amp;":"&amp;dbP!$D$2),"&lt;="&amp;BD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D$6,INDIRECT($F$2&amp;SbstP!$D$2&amp;":"&amp;SbstP!$D$2),"&lt;="&amp;B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BD$6,INDIRECT($F$2&amp;SbstP!$D$2&amp;":"&amp;SbstP!$D$2),"&lt;="&amp;BD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  <c r="BE552" s="1">
        <f ca="1">SUMIFS(INDIRECT($F$1&amp;$F552&amp;":"&amp;$F552),INDIRECT($F$1&amp;dbP!$D$2&amp;":"&amp;dbP!$D$2),"&gt;="&amp;BE$6,INDIRECT($F$1&amp;dbP!$D$2&amp;":"&amp;dbP!$D$2),"&lt;="&amp;B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"&amp;$I552=$J552),"*",RIGHT($J552,LEN($J552)-4)),INDIRECT($F$1&amp;dbP!$AC$2&amp;":"&amp;dbP!$AC$2),RepP!$J$3)-
SUMIFS(INDIRECT($F$1&amp;$G552&amp;":"&amp;$G552),INDIRECT($F$1&amp;dbP!$D$2&amp;":"&amp;dbP!$D$2),"&gt;="&amp;BE$6,INDIRECT($F$1&amp;dbP!$D$2&amp;":"&amp;dbP!$D$2),"&lt;="&amp;BE$7,INDIRECT($F$1&amp;dbP!$O$2&amp;":"&amp;dbP!$O$2),$H552,INDIRECT($F$1&amp;dbP!$P$2&amp;":"&amp;dbP!$P$2),IF($I552=$J552,"*",$I552),INDIRECT($F$1&amp;dbP!$Q$2&amp;":"&amp;dbP!$Q$2),IF(OR($I552=$J552,"  "&amp;$I552=$J552),"*",RIGHT($J552,LEN($J552)-4)),INDIRECT($F$1&amp;dbP!$AC$2&amp;":"&amp;dbP!$AC$2),RepP!$J$3)+
SUMIFS(INDIRECT($F$2&amp;$F552&amp;":"&amp;$F552),INDIRECT($F$2&amp;SbstP!$D$2&amp;":"&amp;SbstP!$D$2),"&gt;="&amp;BE$6,INDIRECT($F$2&amp;SbstP!$D$2&amp;":"&amp;SbstP!$D$2),"&lt;="&amp;B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"&amp;$I552=$J552),"*",RIGHT($J552,LEN($J552)-4)),INDIRECT($F$2&amp;SbstP!$AC$2&amp;":"&amp;SbstP!$AC$2),RepP!$J$3)-
SUMIFS(INDIRECT($F$2&amp;$G552&amp;":"&amp;$G552),INDIRECT($F$2&amp;SbstP!$D$2&amp;":"&amp;SbstP!$D$2),"&gt;="&amp;BE$6,INDIRECT($F$2&amp;SbstP!$D$2&amp;":"&amp;SbstP!$D$2),"&lt;="&amp;BE$7,INDIRECT($F$2&amp;SbstP!$O$2&amp;":"&amp;SbstP!$O$2),$H552,INDIRECT($F$2&amp;SbstP!$P$2&amp;":"&amp;SbstP!$P$2),IF($I552=$J552,"*",$I552),INDIRECT($F$2&amp;SbstP!$Q$2&amp;":"&amp;SbstP!$Q$2),IF(OR($I552=$J552,"  "&amp;$I552=$J552),"*",RIGHT($J552,LEN($J552)-4)),INDIRECT($F$2&amp;SbstP!$AC$2&amp;":"&amp;SbstP!$AC$2),RepP!$J$3)</f>
        <v>0</v>
      </c>
    </row>
    <row r="553" spans="2:57" x14ac:dyDescent="0.3">
      <c r="B553" s="1">
        <f>MAX(B$505:B552)+1</f>
        <v>56</v>
      </c>
      <c r="D553" s="1" t="str">
        <f ca="1">INDIRECT($B$1&amp;Items!AB$2&amp;$B553)</f>
        <v>PL(-)</v>
      </c>
      <c r="F553" s="1" t="str">
        <f ca="1">INDIRECT($B$1&amp;Items!X$2&amp;$B553)</f>
        <v>AA</v>
      </c>
      <c r="G553" s="1" t="str">
        <f ca="1">INDIRECT($B$1&amp;Items!Y$2&amp;$B553)</f>
        <v>AB</v>
      </c>
      <c r="H553" s="13" t="str">
        <f ca="1">INDIRECT($B$1&amp;Items!U$2&amp;$B553)</f>
        <v>Себестоимость продаж</v>
      </c>
      <c r="I553" s="13" t="str">
        <f ca="1">IF(INDIRECT($B$1&amp;Items!V$2&amp;$B553)="",H553,INDIRECT($B$1&amp;Items!V$2&amp;$B553))</f>
        <v>Затраты этапа-3 бизнес-процесса</v>
      </c>
      <c r="J553" s="1" t="str">
        <f ca="1">IF(INDIRECT($B$1&amp;Items!W$2&amp;$B553)="",IF(H553&lt;&gt;I553,"  "&amp;I553,I553),"    "&amp;INDIRECT($B$1&amp;Items!W$2&amp;$B553))</f>
        <v xml:space="preserve">    Производственные затраты-25</v>
      </c>
      <c r="S553" s="1">
        <f ca="1">SUM($U553:INDIRECT(ADDRESS(ROW(),SUMIFS($1:$1,$5:$5,MAX($5:$5)))))</f>
        <v>1096866.9811320754</v>
      </c>
      <c r="V553" s="1">
        <f ca="1">SUMIFS(INDIRECT($F$1&amp;$F553&amp;":"&amp;$F553),INDIRECT($F$1&amp;dbP!$D$2&amp;":"&amp;dbP!$D$2),"&gt;="&amp;V$6,INDIRECT($F$1&amp;dbP!$D$2&amp;":"&amp;dbP!$D$2),"&lt;="&amp;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V$6,INDIRECT($F$1&amp;dbP!$D$2&amp;":"&amp;dbP!$D$2),"&lt;="&amp;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V$6,INDIRECT($F$2&amp;SbstP!$D$2&amp;":"&amp;SbstP!$D$2),"&lt;="&amp;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V$6,INDIRECT($F$2&amp;SbstP!$D$2&amp;":"&amp;SbstP!$D$2),"&lt;="&amp;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W553" s="1">
        <f ca="1">SUMIFS(INDIRECT($F$1&amp;$F553&amp;":"&amp;$F553),INDIRECT($F$1&amp;dbP!$D$2&amp;":"&amp;dbP!$D$2),"&gt;="&amp;W$6,INDIRECT($F$1&amp;dbP!$D$2&amp;":"&amp;dbP!$D$2),"&lt;="&amp;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W$6,INDIRECT($F$1&amp;dbP!$D$2&amp;":"&amp;dbP!$D$2),"&lt;="&amp;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W$6,INDIRECT($F$2&amp;SbstP!$D$2&amp;":"&amp;SbstP!$D$2),"&lt;="&amp;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W$6,INDIRECT($F$2&amp;SbstP!$D$2&amp;":"&amp;SbstP!$D$2),"&lt;="&amp;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X553" s="1">
        <f ca="1">SUMIFS(INDIRECT($F$1&amp;$F553&amp;":"&amp;$F553),INDIRECT($F$1&amp;dbP!$D$2&amp;":"&amp;dbP!$D$2),"&gt;="&amp;X$6,INDIRECT($F$1&amp;dbP!$D$2&amp;":"&amp;dbP!$D$2),"&lt;="&amp;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X$6,INDIRECT($F$1&amp;dbP!$D$2&amp;":"&amp;dbP!$D$2),"&lt;="&amp;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X$6,INDIRECT($F$2&amp;SbstP!$D$2&amp;":"&amp;SbstP!$D$2),"&lt;="&amp;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X$6,INDIRECT($F$2&amp;SbstP!$D$2&amp;":"&amp;SbstP!$D$2),"&lt;="&amp;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Y553" s="1">
        <f ca="1">SUMIFS(INDIRECT($F$1&amp;$F553&amp;":"&amp;$F553),INDIRECT($F$1&amp;dbP!$D$2&amp;":"&amp;dbP!$D$2),"&gt;="&amp;Y$6,INDIRECT($F$1&amp;dbP!$D$2&amp;":"&amp;dbP!$D$2),"&lt;="&amp;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Y$6,INDIRECT($F$1&amp;dbP!$D$2&amp;":"&amp;dbP!$D$2),"&lt;="&amp;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Y$6,INDIRECT($F$2&amp;SbstP!$D$2&amp;":"&amp;SbstP!$D$2),"&lt;="&amp;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Y$6,INDIRECT($F$2&amp;SbstP!$D$2&amp;":"&amp;SbstP!$D$2),"&lt;="&amp;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Z553" s="1">
        <f ca="1">SUMIFS(INDIRECT($F$1&amp;$F553&amp;":"&amp;$F553),INDIRECT($F$1&amp;dbP!$D$2&amp;":"&amp;dbP!$D$2),"&gt;="&amp;Z$6,INDIRECT($F$1&amp;dbP!$D$2&amp;":"&amp;dbP!$D$2),"&lt;="&amp;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Z$6,INDIRECT($F$1&amp;dbP!$D$2&amp;":"&amp;dbP!$D$2),"&lt;="&amp;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Z$6,INDIRECT($F$2&amp;SbstP!$D$2&amp;":"&amp;SbstP!$D$2),"&lt;="&amp;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Z$6,INDIRECT($F$2&amp;SbstP!$D$2&amp;":"&amp;SbstP!$D$2),"&lt;="&amp;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171150</v>
      </c>
      <c r="AA553" s="1">
        <f ca="1">SUMIFS(INDIRECT($F$1&amp;$F553&amp;":"&amp;$F553),INDIRECT($F$1&amp;dbP!$D$2&amp;":"&amp;dbP!$D$2),"&gt;="&amp;AA$6,INDIRECT($F$1&amp;dbP!$D$2&amp;":"&amp;dbP!$D$2),"&lt;="&amp;A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A$6,INDIRECT($F$1&amp;dbP!$D$2&amp;":"&amp;dbP!$D$2),"&lt;="&amp;A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A$6,INDIRECT($F$2&amp;SbstP!$D$2&amp;":"&amp;SbstP!$D$2),"&lt;="&amp;A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A$6,INDIRECT($F$2&amp;SbstP!$D$2&amp;":"&amp;SbstP!$D$2),"&lt;="&amp;A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342300</v>
      </c>
      <c r="AB553" s="1">
        <f ca="1">SUMIFS(INDIRECT($F$1&amp;$F553&amp;":"&amp;$F553),INDIRECT($F$1&amp;dbP!$D$2&amp;":"&amp;dbP!$D$2),"&gt;="&amp;AB$6,INDIRECT($F$1&amp;dbP!$D$2&amp;":"&amp;dbP!$D$2),"&lt;="&amp;A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B$6,INDIRECT($F$1&amp;dbP!$D$2&amp;":"&amp;dbP!$D$2),"&lt;="&amp;A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B$6,INDIRECT($F$2&amp;SbstP!$D$2&amp;":"&amp;SbstP!$D$2),"&lt;="&amp;A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B$6,INDIRECT($F$2&amp;SbstP!$D$2&amp;":"&amp;SbstP!$D$2),"&lt;="&amp;A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75349.056603773584</v>
      </c>
      <c r="AC553" s="1">
        <f ca="1">SUMIFS(INDIRECT($F$1&amp;$F553&amp;":"&amp;$F553),INDIRECT($F$1&amp;dbP!$D$2&amp;":"&amp;dbP!$D$2),"&gt;="&amp;AC$6,INDIRECT($F$1&amp;dbP!$D$2&amp;":"&amp;dbP!$D$2),"&lt;="&amp;A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C$6,INDIRECT($F$1&amp;dbP!$D$2&amp;":"&amp;dbP!$D$2),"&lt;="&amp;A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C$6,INDIRECT($F$2&amp;SbstP!$D$2&amp;":"&amp;SbstP!$D$2),"&lt;="&amp;A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C$6,INDIRECT($F$2&amp;SbstP!$D$2&amp;":"&amp;SbstP!$D$2),"&lt;="&amp;A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103335.84905660377</v>
      </c>
      <c r="AD553" s="1">
        <f ca="1">SUMIFS(INDIRECT($F$1&amp;$F553&amp;":"&amp;$F553),INDIRECT($F$1&amp;dbP!$D$2&amp;":"&amp;dbP!$D$2),"&gt;="&amp;AD$6,INDIRECT($F$1&amp;dbP!$D$2&amp;":"&amp;dbP!$D$2),"&lt;="&amp;A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D$6,INDIRECT($F$1&amp;dbP!$D$2&amp;":"&amp;dbP!$D$2),"&lt;="&amp;A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D$6,INDIRECT($F$2&amp;SbstP!$D$2&amp;":"&amp;SbstP!$D$2),"&lt;="&amp;A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D$6,INDIRECT($F$2&amp;SbstP!$D$2&amp;":"&amp;SbstP!$D$2),"&lt;="&amp;A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32292.452830188678</v>
      </c>
      <c r="AE553" s="1">
        <f ca="1">SUMIFS(INDIRECT($F$1&amp;$F553&amp;":"&amp;$F553),INDIRECT($F$1&amp;dbP!$D$2&amp;":"&amp;dbP!$D$2),"&gt;="&amp;AE$6,INDIRECT($F$1&amp;dbP!$D$2&amp;":"&amp;dbP!$D$2),"&lt;="&amp;A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E$6,INDIRECT($F$1&amp;dbP!$D$2&amp;":"&amp;dbP!$D$2),"&lt;="&amp;A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E$6,INDIRECT($F$2&amp;SbstP!$D$2&amp;":"&amp;SbstP!$D$2),"&lt;="&amp;A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E$6,INDIRECT($F$2&amp;SbstP!$D$2&amp;":"&amp;SbstP!$D$2),"&lt;="&amp;A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32292.452830188678</v>
      </c>
      <c r="AF553" s="1">
        <f ca="1">SUMIFS(INDIRECT($F$1&amp;$F553&amp;":"&amp;$F553),INDIRECT($F$1&amp;dbP!$D$2&amp;":"&amp;dbP!$D$2),"&gt;="&amp;AF$6,INDIRECT($F$1&amp;dbP!$D$2&amp;":"&amp;dbP!$D$2),"&lt;="&amp;AF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F$6,INDIRECT($F$1&amp;dbP!$D$2&amp;":"&amp;dbP!$D$2),"&lt;="&amp;AF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F$6,INDIRECT($F$2&amp;SbstP!$D$2&amp;":"&amp;SbstP!$D$2),"&lt;="&amp;AF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F$6,INDIRECT($F$2&amp;SbstP!$D$2&amp;":"&amp;SbstP!$D$2),"&lt;="&amp;AF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68890.566037735844</v>
      </c>
      <c r="AG553" s="1">
        <f ca="1">SUMIFS(INDIRECT($F$1&amp;$F553&amp;":"&amp;$F553),INDIRECT($F$1&amp;dbP!$D$2&amp;":"&amp;dbP!$D$2),"&gt;="&amp;AG$6,INDIRECT($F$1&amp;dbP!$D$2&amp;":"&amp;dbP!$D$2),"&lt;="&amp;AG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G$6,INDIRECT($F$1&amp;dbP!$D$2&amp;":"&amp;dbP!$D$2),"&lt;="&amp;AG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G$6,INDIRECT($F$2&amp;SbstP!$D$2&amp;":"&amp;SbstP!$D$2),"&lt;="&amp;AG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G$6,INDIRECT($F$2&amp;SbstP!$D$2&amp;":"&amp;SbstP!$D$2),"&lt;="&amp;AG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75349.056603773584</v>
      </c>
      <c r="AH553" s="1">
        <f ca="1">SUMIFS(INDIRECT($F$1&amp;$F553&amp;":"&amp;$F553),INDIRECT($F$1&amp;dbP!$D$2&amp;":"&amp;dbP!$D$2),"&gt;="&amp;AH$6,INDIRECT($F$1&amp;dbP!$D$2&amp;":"&amp;dbP!$D$2),"&lt;="&amp;AH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H$6,INDIRECT($F$1&amp;dbP!$D$2&amp;":"&amp;dbP!$D$2),"&lt;="&amp;AH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H$6,INDIRECT($F$2&amp;SbstP!$D$2&amp;":"&amp;SbstP!$D$2),"&lt;="&amp;AH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H$6,INDIRECT($F$2&amp;SbstP!$D$2&amp;":"&amp;SbstP!$D$2),"&lt;="&amp;AH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21528.301886792451</v>
      </c>
      <c r="AI553" s="1">
        <f ca="1">SUMIFS(INDIRECT($F$1&amp;$F553&amp;":"&amp;$F553),INDIRECT($F$1&amp;dbP!$D$2&amp;":"&amp;dbP!$D$2),"&gt;="&amp;AI$6,INDIRECT($F$1&amp;dbP!$D$2&amp;":"&amp;dbP!$D$2),"&lt;="&amp;AI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I$6,INDIRECT($F$1&amp;dbP!$D$2&amp;":"&amp;dbP!$D$2),"&lt;="&amp;AI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I$6,INDIRECT($F$2&amp;SbstP!$D$2&amp;":"&amp;SbstP!$D$2),"&lt;="&amp;AI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I$6,INDIRECT($F$2&amp;SbstP!$D$2&amp;":"&amp;SbstP!$D$2),"&lt;="&amp;AI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129169.81132075471</v>
      </c>
      <c r="AJ553" s="1">
        <f ca="1">SUMIFS(INDIRECT($F$1&amp;$F553&amp;":"&amp;$F553),INDIRECT($F$1&amp;dbP!$D$2&amp;":"&amp;dbP!$D$2),"&gt;="&amp;AJ$6,INDIRECT($F$1&amp;dbP!$D$2&amp;":"&amp;dbP!$D$2),"&lt;="&amp;AJ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J$6,INDIRECT($F$1&amp;dbP!$D$2&amp;":"&amp;dbP!$D$2),"&lt;="&amp;AJ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J$6,INDIRECT($F$2&amp;SbstP!$D$2&amp;":"&amp;SbstP!$D$2),"&lt;="&amp;AJ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J$6,INDIRECT($F$2&amp;SbstP!$D$2&amp;":"&amp;SbstP!$D$2),"&lt;="&amp;AJ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45209.433962264142</v>
      </c>
      <c r="AK553" s="1">
        <f ca="1">SUMIFS(INDIRECT($F$1&amp;$F553&amp;":"&amp;$F553),INDIRECT($F$1&amp;dbP!$D$2&amp;":"&amp;dbP!$D$2),"&gt;="&amp;AK$6,INDIRECT($F$1&amp;dbP!$D$2&amp;":"&amp;dbP!$D$2),"&lt;="&amp;AK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K$6,INDIRECT($F$1&amp;dbP!$D$2&amp;":"&amp;dbP!$D$2),"&lt;="&amp;AK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K$6,INDIRECT($F$2&amp;SbstP!$D$2&amp;":"&amp;SbstP!$D$2),"&lt;="&amp;AK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K$6,INDIRECT($F$2&amp;SbstP!$D$2&amp;":"&amp;SbstP!$D$2),"&lt;="&amp;AK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L553" s="1">
        <f ca="1">SUMIFS(INDIRECT($F$1&amp;$F553&amp;":"&amp;$F553),INDIRECT($F$1&amp;dbP!$D$2&amp;":"&amp;dbP!$D$2),"&gt;="&amp;AL$6,INDIRECT($F$1&amp;dbP!$D$2&amp;":"&amp;dbP!$D$2),"&lt;="&amp;AL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L$6,INDIRECT($F$1&amp;dbP!$D$2&amp;":"&amp;dbP!$D$2),"&lt;="&amp;AL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L$6,INDIRECT($F$2&amp;SbstP!$D$2&amp;":"&amp;SbstP!$D$2),"&lt;="&amp;AL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L$6,INDIRECT($F$2&amp;SbstP!$D$2&amp;":"&amp;SbstP!$D$2),"&lt;="&amp;AL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M553" s="1">
        <f ca="1">SUMIFS(INDIRECT($F$1&amp;$F553&amp;":"&amp;$F553),INDIRECT($F$1&amp;dbP!$D$2&amp;":"&amp;dbP!$D$2),"&gt;="&amp;AM$6,INDIRECT($F$1&amp;dbP!$D$2&amp;":"&amp;dbP!$D$2),"&lt;="&amp;AM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M$6,INDIRECT($F$1&amp;dbP!$D$2&amp;":"&amp;dbP!$D$2),"&lt;="&amp;AM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M$6,INDIRECT($F$2&amp;SbstP!$D$2&amp;":"&amp;SbstP!$D$2),"&lt;="&amp;AM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M$6,INDIRECT($F$2&amp;SbstP!$D$2&amp;":"&amp;SbstP!$D$2),"&lt;="&amp;AM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N553" s="1">
        <f ca="1">SUMIFS(INDIRECT($F$1&amp;$F553&amp;":"&amp;$F553),INDIRECT($F$1&amp;dbP!$D$2&amp;":"&amp;dbP!$D$2),"&gt;="&amp;AN$6,INDIRECT($F$1&amp;dbP!$D$2&amp;":"&amp;dbP!$D$2),"&lt;="&amp;AN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N$6,INDIRECT($F$1&amp;dbP!$D$2&amp;":"&amp;dbP!$D$2),"&lt;="&amp;AN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N$6,INDIRECT($F$2&amp;SbstP!$D$2&amp;":"&amp;SbstP!$D$2),"&lt;="&amp;AN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N$6,INDIRECT($F$2&amp;SbstP!$D$2&amp;":"&amp;SbstP!$D$2),"&lt;="&amp;AN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O553" s="1">
        <f ca="1">SUMIFS(INDIRECT($F$1&amp;$F553&amp;":"&amp;$F553),INDIRECT($F$1&amp;dbP!$D$2&amp;":"&amp;dbP!$D$2),"&gt;="&amp;AO$6,INDIRECT($F$1&amp;dbP!$D$2&amp;":"&amp;dbP!$D$2),"&lt;="&amp;AO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O$6,INDIRECT($F$1&amp;dbP!$D$2&amp;":"&amp;dbP!$D$2),"&lt;="&amp;AO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O$6,INDIRECT($F$2&amp;SbstP!$D$2&amp;":"&amp;SbstP!$D$2),"&lt;="&amp;AO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O$6,INDIRECT($F$2&amp;SbstP!$D$2&amp;":"&amp;SbstP!$D$2),"&lt;="&amp;AO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P553" s="1">
        <f ca="1">SUMIFS(INDIRECT($F$1&amp;$F553&amp;":"&amp;$F553),INDIRECT($F$1&amp;dbP!$D$2&amp;":"&amp;dbP!$D$2),"&gt;="&amp;AP$6,INDIRECT($F$1&amp;dbP!$D$2&amp;":"&amp;dbP!$D$2),"&lt;="&amp;AP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P$6,INDIRECT($F$1&amp;dbP!$D$2&amp;":"&amp;dbP!$D$2),"&lt;="&amp;AP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P$6,INDIRECT($F$2&amp;SbstP!$D$2&amp;":"&amp;SbstP!$D$2),"&lt;="&amp;AP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P$6,INDIRECT($F$2&amp;SbstP!$D$2&amp;":"&amp;SbstP!$D$2),"&lt;="&amp;AP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Q553" s="1">
        <f ca="1">SUMIFS(INDIRECT($F$1&amp;$F553&amp;":"&amp;$F553),INDIRECT($F$1&amp;dbP!$D$2&amp;":"&amp;dbP!$D$2),"&gt;="&amp;AQ$6,INDIRECT($F$1&amp;dbP!$D$2&amp;":"&amp;dbP!$D$2),"&lt;="&amp;AQ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Q$6,INDIRECT($F$1&amp;dbP!$D$2&amp;":"&amp;dbP!$D$2),"&lt;="&amp;AQ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Q$6,INDIRECT($F$2&amp;SbstP!$D$2&amp;":"&amp;SbstP!$D$2),"&lt;="&amp;AQ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Q$6,INDIRECT($F$2&amp;SbstP!$D$2&amp;":"&amp;SbstP!$D$2),"&lt;="&amp;AQ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R553" s="1">
        <f ca="1">SUMIFS(INDIRECT($F$1&amp;$F553&amp;":"&amp;$F553),INDIRECT($F$1&amp;dbP!$D$2&amp;":"&amp;dbP!$D$2),"&gt;="&amp;AR$6,INDIRECT($F$1&amp;dbP!$D$2&amp;":"&amp;dbP!$D$2),"&lt;="&amp;AR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R$6,INDIRECT($F$1&amp;dbP!$D$2&amp;":"&amp;dbP!$D$2),"&lt;="&amp;AR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R$6,INDIRECT($F$2&amp;SbstP!$D$2&amp;":"&amp;SbstP!$D$2),"&lt;="&amp;AR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R$6,INDIRECT($F$2&amp;SbstP!$D$2&amp;":"&amp;SbstP!$D$2),"&lt;="&amp;AR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S553" s="1">
        <f ca="1">SUMIFS(INDIRECT($F$1&amp;$F553&amp;":"&amp;$F553),INDIRECT($F$1&amp;dbP!$D$2&amp;":"&amp;dbP!$D$2),"&gt;="&amp;AS$6,INDIRECT($F$1&amp;dbP!$D$2&amp;":"&amp;dbP!$D$2),"&lt;="&amp;AS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S$6,INDIRECT($F$1&amp;dbP!$D$2&amp;":"&amp;dbP!$D$2),"&lt;="&amp;AS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S$6,INDIRECT($F$2&amp;SbstP!$D$2&amp;":"&amp;SbstP!$D$2),"&lt;="&amp;AS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S$6,INDIRECT($F$2&amp;SbstP!$D$2&amp;":"&amp;SbstP!$D$2),"&lt;="&amp;AS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T553" s="1">
        <f ca="1">SUMIFS(INDIRECT($F$1&amp;$F553&amp;":"&amp;$F553),INDIRECT($F$1&amp;dbP!$D$2&amp;":"&amp;dbP!$D$2),"&gt;="&amp;AT$6,INDIRECT($F$1&amp;dbP!$D$2&amp;":"&amp;dbP!$D$2),"&lt;="&amp;AT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T$6,INDIRECT($F$1&amp;dbP!$D$2&amp;":"&amp;dbP!$D$2),"&lt;="&amp;AT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T$6,INDIRECT($F$2&amp;SbstP!$D$2&amp;":"&amp;SbstP!$D$2),"&lt;="&amp;AT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T$6,INDIRECT($F$2&amp;SbstP!$D$2&amp;":"&amp;SbstP!$D$2),"&lt;="&amp;AT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U553" s="1">
        <f ca="1">SUMIFS(INDIRECT($F$1&amp;$F553&amp;":"&amp;$F553),INDIRECT($F$1&amp;dbP!$D$2&amp;":"&amp;dbP!$D$2),"&gt;="&amp;AU$6,INDIRECT($F$1&amp;dbP!$D$2&amp;":"&amp;dbP!$D$2),"&lt;="&amp;AU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U$6,INDIRECT($F$1&amp;dbP!$D$2&amp;":"&amp;dbP!$D$2),"&lt;="&amp;AU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U$6,INDIRECT($F$2&amp;SbstP!$D$2&amp;":"&amp;SbstP!$D$2),"&lt;="&amp;AU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U$6,INDIRECT($F$2&amp;SbstP!$D$2&amp;":"&amp;SbstP!$D$2),"&lt;="&amp;AU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V553" s="1">
        <f ca="1">SUMIFS(INDIRECT($F$1&amp;$F553&amp;":"&amp;$F553),INDIRECT($F$1&amp;dbP!$D$2&amp;":"&amp;dbP!$D$2),"&gt;="&amp;AV$6,INDIRECT($F$1&amp;dbP!$D$2&amp;":"&amp;dbP!$D$2),"&lt;="&amp;A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V$6,INDIRECT($F$1&amp;dbP!$D$2&amp;":"&amp;dbP!$D$2),"&lt;="&amp;AV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V$6,INDIRECT($F$2&amp;SbstP!$D$2&amp;":"&amp;SbstP!$D$2),"&lt;="&amp;A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V$6,INDIRECT($F$2&amp;SbstP!$D$2&amp;":"&amp;SbstP!$D$2),"&lt;="&amp;AV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W553" s="1">
        <f ca="1">SUMIFS(INDIRECT($F$1&amp;$F553&amp;":"&amp;$F553),INDIRECT($F$1&amp;dbP!$D$2&amp;":"&amp;dbP!$D$2),"&gt;="&amp;AW$6,INDIRECT($F$1&amp;dbP!$D$2&amp;":"&amp;dbP!$D$2),"&lt;="&amp;A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W$6,INDIRECT($F$1&amp;dbP!$D$2&amp;":"&amp;dbP!$D$2),"&lt;="&amp;AW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W$6,INDIRECT($F$2&amp;SbstP!$D$2&amp;":"&amp;SbstP!$D$2),"&lt;="&amp;A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W$6,INDIRECT($F$2&amp;SbstP!$D$2&amp;":"&amp;SbstP!$D$2),"&lt;="&amp;AW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X553" s="1">
        <f ca="1">SUMIFS(INDIRECT($F$1&amp;$F553&amp;":"&amp;$F553),INDIRECT($F$1&amp;dbP!$D$2&amp;":"&amp;dbP!$D$2),"&gt;="&amp;AX$6,INDIRECT($F$1&amp;dbP!$D$2&amp;":"&amp;dbP!$D$2),"&lt;="&amp;A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X$6,INDIRECT($F$1&amp;dbP!$D$2&amp;":"&amp;dbP!$D$2),"&lt;="&amp;AX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X$6,INDIRECT($F$2&amp;SbstP!$D$2&amp;":"&amp;SbstP!$D$2),"&lt;="&amp;A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X$6,INDIRECT($F$2&amp;SbstP!$D$2&amp;":"&amp;SbstP!$D$2),"&lt;="&amp;AX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Y553" s="1">
        <f ca="1">SUMIFS(INDIRECT($F$1&amp;$F553&amp;":"&amp;$F553),INDIRECT($F$1&amp;dbP!$D$2&amp;":"&amp;dbP!$D$2),"&gt;="&amp;AY$6,INDIRECT($F$1&amp;dbP!$D$2&amp;":"&amp;dbP!$D$2),"&lt;="&amp;A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Y$6,INDIRECT($F$1&amp;dbP!$D$2&amp;":"&amp;dbP!$D$2),"&lt;="&amp;AY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Y$6,INDIRECT($F$2&amp;SbstP!$D$2&amp;":"&amp;SbstP!$D$2),"&lt;="&amp;A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Y$6,INDIRECT($F$2&amp;SbstP!$D$2&amp;":"&amp;SbstP!$D$2),"&lt;="&amp;AY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AZ553" s="1">
        <f ca="1">SUMIFS(INDIRECT($F$1&amp;$F553&amp;":"&amp;$F553),INDIRECT($F$1&amp;dbP!$D$2&amp;":"&amp;dbP!$D$2),"&gt;="&amp;AZ$6,INDIRECT($F$1&amp;dbP!$D$2&amp;":"&amp;dbP!$D$2),"&lt;="&amp;A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AZ$6,INDIRECT($F$1&amp;dbP!$D$2&amp;":"&amp;dbP!$D$2),"&lt;="&amp;AZ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AZ$6,INDIRECT($F$2&amp;SbstP!$D$2&amp;":"&amp;SbstP!$D$2),"&lt;="&amp;A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AZ$6,INDIRECT($F$2&amp;SbstP!$D$2&amp;":"&amp;SbstP!$D$2),"&lt;="&amp;AZ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A553" s="1">
        <f ca="1">SUMIFS(INDIRECT($F$1&amp;$F553&amp;":"&amp;$F553),INDIRECT($F$1&amp;dbP!$D$2&amp;":"&amp;dbP!$D$2),"&gt;="&amp;BA$6,INDIRECT($F$1&amp;dbP!$D$2&amp;":"&amp;dbP!$D$2),"&lt;="&amp;B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BA$6,INDIRECT($F$1&amp;dbP!$D$2&amp;":"&amp;dbP!$D$2),"&lt;="&amp;BA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A$6,INDIRECT($F$2&amp;SbstP!$D$2&amp;":"&amp;SbstP!$D$2),"&lt;="&amp;B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BA$6,INDIRECT($F$2&amp;SbstP!$D$2&amp;":"&amp;SbstP!$D$2),"&lt;="&amp;BA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B553" s="1">
        <f ca="1">SUMIFS(INDIRECT($F$1&amp;$F553&amp;":"&amp;$F553),INDIRECT($F$1&amp;dbP!$D$2&amp;":"&amp;dbP!$D$2),"&gt;="&amp;BB$6,INDIRECT($F$1&amp;dbP!$D$2&amp;":"&amp;dbP!$D$2),"&lt;="&amp;B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BB$6,INDIRECT($F$1&amp;dbP!$D$2&amp;":"&amp;dbP!$D$2),"&lt;="&amp;BB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B$6,INDIRECT($F$2&amp;SbstP!$D$2&amp;":"&amp;SbstP!$D$2),"&lt;="&amp;B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BB$6,INDIRECT($F$2&amp;SbstP!$D$2&amp;":"&amp;SbstP!$D$2),"&lt;="&amp;BB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C553" s="1">
        <f ca="1">SUMIFS(INDIRECT($F$1&amp;$F553&amp;":"&amp;$F553),INDIRECT($F$1&amp;dbP!$D$2&amp;":"&amp;dbP!$D$2),"&gt;="&amp;BC$6,INDIRECT($F$1&amp;dbP!$D$2&amp;":"&amp;dbP!$D$2),"&lt;="&amp;B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BC$6,INDIRECT($F$1&amp;dbP!$D$2&amp;":"&amp;dbP!$D$2),"&lt;="&amp;BC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C$6,INDIRECT($F$2&amp;SbstP!$D$2&amp;":"&amp;SbstP!$D$2),"&lt;="&amp;B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BC$6,INDIRECT($F$2&amp;SbstP!$D$2&amp;":"&amp;SbstP!$D$2),"&lt;="&amp;BC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D553" s="1">
        <f ca="1">SUMIFS(INDIRECT($F$1&amp;$F553&amp;":"&amp;$F553),INDIRECT($F$1&amp;dbP!$D$2&amp;":"&amp;dbP!$D$2),"&gt;="&amp;BD$6,INDIRECT($F$1&amp;dbP!$D$2&amp;":"&amp;dbP!$D$2),"&lt;="&amp;B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BD$6,INDIRECT($F$1&amp;dbP!$D$2&amp;":"&amp;dbP!$D$2),"&lt;="&amp;BD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D$6,INDIRECT($F$2&amp;SbstP!$D$2&amp;":"&amp;SbstP!$D$2),"&lt;="&amp;B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BD$6,INDIRECT($F$2&amp;SbstP!$D$2&amp;":"&amp;SbstP!$D$2),"&lt;="&amp;BD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  <c r="BE553" s="1">
        <f ca="1">SUMIFS(INDIRECT($F$1&amp;$F553&amp;":"&amp;$F553),INDIRECT($F$1&amp;dbP!$D$2&amp;":"&amp;dbP!$D$2),"&gt;="&amp;BE$6,INDIRECT($F$1&amp;dbP!$D$2&amp;":"&amp;dbP!$D$2),"&lt;="&amp;B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"&amp;$I553=$J553),"*",RIGHT($J553,LEN($J553)-4)),INDIRECT($F$1&amp;dbP!$AC$2&amp;":"&amp;dbP!$AC$2),RepP!$J$3)-
SUMIFS(INDIRECT($F$1&amp;$G553&amp;":"&amp;$G553),INDIRECT($F$1&amp;dbP!$D$2&amp;":"&amp;dbP!$D$2),"&gt;="&amp;BE$6,INDIRECT($F$1&amp;dbP!$D$2&amp;":"&amp;dbP!$D$2),"&lt;="&amp;BE$7,INDIRECT($F$1&amp;dbP!$O$2&amp;":"&amp;dbP!$O$2),$H553,INDIRECT($F$1&amp;dbP!$P$2&amp;":"&amp;dbP!$P$2),IF($I553=$J553,"*",$I553),INDIRECT($F$1&amp;dbP!$Q$2&amp;":"&amp;dbP!$Q$2),IF(OR($I553=$J553,"  "&amp;$I553=$J553),"*",RIGHT($J553,LEN($J553)-4)),INDIRECT($F$1&amp;dbP!$AC$2&amp;":"&amp;dbP!$AC$2),RepP!$J$3)+
SUMIFS(INDIRECT($F$2&amp;$F553&amp;":"&amp;$F553),INDIRECT($F$2&amp;SbstP!$D$2&amp;":"&amp;SbstP!$D$2),"&gt;="&amp;BE$6,INDIRECT($F$2&amp;SbstP!$D$2&amp;":"&amp;SbstP!$D$2),"&lt;="&amp;B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"&amp;$I553=$J553),"*",RIGHT($J553,LEN($J553)-4)),INDIRECT($F$2&amp;SbstP!$AC$2&amp;":"&amp;SbstP!$AC$2),RepP!$J$3)-
SUMIFS(INDIRECT($F$2&amp;$G553&amp;":"&amp;$G553),INDIRECT($F$2&amp;SbstP!$D$2&amp;":"&amp;SbstP!$D$2),"&gt;="&amp;BE$6,INDIRECT($F$2&amp;SbstP!$D$2&amp;":"&amp;SbstP!$D$2),"&lt;="&amp;BE$7,INDIRECT($F$2&amp;SbstP!$O$2&amp;":"&amp;SbstP!$O$2),$H553,INDIRECT($F$2&amp;SbstP!$P$2&amp;":"&amp;SbstP!$P$2),IF($I553=$J553,"*",$I553),INDIRECT($F$2&amp;SbstP!$Q$2&amp;":"&amp;SbstP!$Q$2),IF(OR($I553=$J553,"  "&amp;$I553=$J553),"*",RIGHT($J553,LEN($J553)-4)),INDIRECT($F$2&amp;SbstP!$AC$2&amp;":"&amp;SbstP!$AC$2),RepP!$J$3)</f>
        <v>0</v>
      </c>
    </row>
    <row r="554" spans="2:57" x14ac:dyDescent="0.3">
      <c r="B554" s="1">
        <f>MAX(B$505:B553)+1</f>
        <v>57</v>
      </c>
      <c r="D554" s="1" t="str">
        <f ca="1">INDIRECT($B$1&amp;Items!AB$2&amp;$B554)</f>
        <v>PL(-)</v>
      </c>
      <c r="F554" s="1" t="str">
        <f ca="1">INDIRECT($B$1&amp;Items!X$2&amp;$B554)</f>
        <v>AA</v>
      </c>
      <c r="G554" s="1" t="str">
        <f ca="1">INDIRECT($B$1&amp;Items!Y$2&amp;$B554)</f>
        <v>AB</v>
      </c>
      <c r="H554" s="13" t="str">
        <f ca="1">INDIRECT($B$1&amp;Items!U$2&amp;$B554)</f>
        <v>Себестоимость продаж</v>
      </c>
      <c r="I554" s="13" t="str">
        <f ca="1">IF(INDIRECT($B$1&amp;Items!V$2&amp;$B554)="",H554,INDIRECT($B$1&amp;Items!V$2&amp;$B554))</f>
        <v>Затраты этапа-3 бизнес-процесса</v>
      </c>
      <c r="J554" s="1" t="str">
        <f ca="1">IF(INDIRECT($B$1&amp;Items!W$2&amp;$B554)="",IF(H554&lt;&gt;I554,"  "&amp;I554,I554),"    "&amp;INDIRECT($B$1&amp;Items!W$2&amp;$B554))</f>
        <v xml:space="preserve">    Производственные затраты-26</v>
      </c>
      <c r="S554" s="1">
        <f ca="1">SUM($U554:INDIRECT(ADDRESS(ROW(),SUMIFS($1:$1,$5:$5,MAX($5:$5)))))</f>
        <v>4293624.2993954252</v>
      </c>
      <c r="V554" s="1">
        <f ca="1">SUMIFS(INDIRECT($F$1&amp;$F554&amp;":"&amp;$F554),INDIRECT($F$1&amp;dbP!$D$2&amp;":"&amp;dbP!$D$2),"&gt;="&amp;V$6,INDIRECT($F$1&amp;dbP!$D$2&amp;":"&amp;dbP!$D$2),"&lt;="&amp;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V$6,INDIRECT($F$1&amp;dbP!$D$2&amp;":"&amp;dbP!$D$2),"&lt;="&amp;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V$6,INDIRECT($F$2&amp;SbstP!$D$2&amp;":"&amp;SbstP!$D$2),"&lt;="&amp;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V$6,INDIRECT($F$2&amp;SbstP!$D$2&amp;":"&amp;SbstP!$D$2),"&lt;="&amp;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W554" s="1">
        <f ca="1">SUMIFS(INDIRECT($F$1&amp;$F554&amp;":"&amp;$F554),INDIRECT($F$1&amp;dbP!$D$2&amp;":"&amp;dbP!$D$2),"&gt;="&amp;W$6,INDIRECT($F$1&amp;dbP!$D$2&amp;":"&amp;dbP!$D$2),"&lt;="&amp;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W$6,INDIRECT($F$1&amp;dbP!$D$2&amp;":"&amp;dbP!$D$2),"&lt;="&amp;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W$6,INDIRECT($F$2&amp;SbstP!$D$2&amp;":"&amp;SbstP!$D$2),"&lt;="&amp;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W$6,INDIRECT($F$2&amp;SbstP!$D$2&amp;":"&amp;SbstP!$D$2),"&lt;="&amp;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X554" s="1">
        <f ca="1">SUMIFS(INDIRECT($F$1&amp;$F554&amp;":"&amp;$F554),INDIRECT($F$1&amp;dbP!$D$2&amp;":"&amp;dbP!$D$2),"&gt;="&amp;X$6,INDIRECT($F$1&amp;dbP!$D$2&amp;":"&amp;dbP!$D$2),"&lt;="&amp;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X$6,INDIRECT($F$1&amp;dbP!$D$2&amp;":"&amp;dbP!$D$2),"&lt;="&amp;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X$6,INDIRECT($F$2&amp;SbstP!$D$2&amp;":"&amp;SbstP!$D$2),"&lt;="&amp;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X$6,INDIRECT($F$2&amp;SbstP!$D$2&amp;":"&amp;SbstP!$D$2),"&lt;="&amp;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Y554" s="1">
        <f ca="1">SUMIFS(INDIRECT($F$1&amp;$F554&amp;":"&amp;$F554),INDIRECT($F$1&amp;dbP!$D$2&amp;":"&amp;dbP!$D$2),"&gt;="&amp;Y$6,INDIRECT($F$1&amp;dbP!$D$2&amp;":"&amp;dbP!$D$2),"&lt;="&amp;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Y$6,INDIRECT($F$1&amp;dbP!$D$2&amp;":"&amp;dbP!$D$2),"&lt;="&amp;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Y$6,INDIRECT($F$2&amp;SbstP!$D$2&amp;":"&amp;SbstP!$D$2),"&lt;="&amp;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Y$6,INDIRECT($F$2&amp;SbstP!$D$2&amp;":"&amp;SbstP!$D$2),"&lt;="&amp;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Z554" s="1">
        <f ca="1">SUMIFS(INDIRECT($F$1&amp;$F554&amp;":"&amp;$F554),INDIRECT($F$1&amp;dbP!$D$2&amp;":"&amp;dbP!$D$2),"&gt;="&amp;Z$6,INDIRECT($F$1&amp;dbP!$D$2&amp;":"&amp;dbP!$D$2),"&lt;="&amp;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Z$6,INDIRECT($F$1&amp;dbP!$D$2&amp;":"&amp;dbP!$D$2),"&lt;="&amp;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Z$6,INDIRECT($F$2&amp;SbstP!$D$2&amp;":"&amp;SbstP!$D$2),"&lt;="&amp;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Z$6,INDIRECT($F$2&amp;SbstP!$D$2&amp;":"&amp;SbstP!$D$2),"&lt;="&amp;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226174.73500000004</v>
      </c>
      <c r="AA554" s="1">
        <f ca="1">SUMIFS(INDIRECT($F$1&amp;$F554&amp;":"&amp;$F554),INDIRECT($F$1&amp;dbP!$D$2&amp;":"&amp;dbP!$D$2),"&gt;="&amp;AA$6,INDIRECT($F$1&amp;dbP!$D$2&amp;":"&amp;dbP!$D$2),"&lt;="&amp;A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A$6,INDIRECT($F$1&amp;dbP!$D$2&amp;":"&amp;dbP!$D$2),"&lt;="&amp;A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A$6,INDIRECT($F$2&amp;SbstP!$D$2&amp;":"&amp;SbstP!$D$2),"&lt;="&amp;A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A$6,INDIRECT($F$2&amp;SbstP!$D$2&amp;":"&amp;SbstP!$D$2),"&lt;="&amp;A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452349.47000000009</v>
      </c>
      <c r="AB554" s="1">
        <f ca="1">SUMIFS(INDIRECT($F$1&amp;$F554&amp;":"&amp;$F554),INDIRECT($F$1&amp;dbP!$D$2&amp;":"&amp;dbP!$D$2),"&gt;="&amp;AB$6,INDIRECT($F$1&amp;dbP!$D$2&amp;":"&amp;dbP!$D$2),"&lt;="&amp;A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B$6,INDIRECT($F$1&amp;dbP!$D$2&amp;":"&amp;dbP!$D$2),"&lt;="&amp;A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B$6,INDIRECT($F$2&amp;SbstP!$D$2&amp;":"&amp;SbstP!$D$2),"&lt;="&amp;A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B$6,INDIRECT($F$2&amp;SbstP!$D$2&amp;":"&amp;SbstP!$D$2),"&lt;="&amp;A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470827.7980228758</v>
      </c>
      <c r="AC554" s="1">
        <f ca="1">SUMIFS(INDIRECT($F$1&amp;$F554&amp;":"&amp;$F554),INDIRECT($F$1&amp;dbP!$D$2&amp;":"&amp;dbP!$D$2),"&gt;="&amp;AC$6,INDIRECT($F$1&amp;dbP!$D$2&amp;":"&amp;dbP!$D$2),"&lt;="&amp;A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C$6,INDIRECT($F$1&amp;dbP!$D$2&amp;":"&amp;dbP!$D$2),"&lt;="&amp;A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C$6,INDIRECT($F$2&amp;SbstP!$D$2&amp;":"&amp;SbstP!$D$2),"&lt;="&amp;A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C$6,INDIRECT($F$2&amp;SbstP!$D$2&amp;":"&amp;SbstP!$D$2),"&lt;="&amp;A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798263.77058823535</v>
      </c>
      <c r="AD554" s="1">
        <f ca="1">SUMIFS(INDIRECT($F$1&amp;$F554&amp;":"&amp;$F554),INDIRECT($F$1&amp;dbP!$D$2&amp;":"&amp;dbP!$D$2),"&gt;="&amp;AD$6,INDIRECT($F$1&amp;dbP!$D$2&amp;":"&amp;dbP!$D$2),"&lt;="&amp;A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D$6,INDIRECT($F$1&amp;dbP!$D$2&amp;":"&amp;dbP!$D$2),"&lt;="&amp;A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D$6,INDIRECT($F$2&amp;SbstP!$D$2&amp;":"&amp;SbstP!$D$2),"&lt;="&amp;A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D$6,INDIRECT($F$2&amp;SbstP!$D$2&amp;":"&amp;SbstP!$D$2),"&lt;="&amp;A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3695.6656045751638</v>
      </c>
      <c r="AE554" s="1">
        <f ca="1">SUMIFS(INDIRECT($F$1&amp;$F554&amp;":"&amp;$F554),INDIRECT($F$1&amp;dbP!$D$2&amp;":"&amp;dbP!$D$2),"&gt;="&amp;AE$6,INDIRECT($F$1&amp;dbP!$D$2&amp;":"&amp;dbP!$D$2),"&lt;="&amp;A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E$6,INDIRECT($F$1&amp;dbP!$D$2&amp;":"&amp;dbP!$D$2),"&lt;="&amp;A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E$6,INDIRECT($F$2&amp;SbstP!$D$2&amp;":"&amp;SbstP!$D$2),"&lt;="&amp;A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E$6,INDIRECT($F$2&amp;SbstP!$D$2&amp;":"&amp;SbstP!$D$2),"&lt;="&amp;A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201783.34200980395</v>
      </c>
      <c r="AF554" s="1">
        <f ca="1">SUMIFS(INDIRECT($F$1&amp;$F554&amp;":"&amp;$F554),INDIRECT($F$1&amp;dbP!$D$2&amp;":"&amp;dbP!$D$2),"&gt;="&amp;AF$6,INDIRECT($F$1&amp;dbP!$D$2&amp;":"&amp;dbP!$D$2),"&lt;="&amp;AF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F$6,INDIRECT($F$1&amp;dbP!$D$2&amp;":"&amp;dbP!$D$2),"&lt;="&amp;AF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F$6,INDIRECT($F$2&amp;SbstP!$D$2&amp;":"&amp;SbstP!$D$2),"&lt;="&amp;AF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F$6,INDIRECT($F$2&amp;SbstP!$D$2&amp;":"&amp;SbstP!$D$2),"&lt;="&amp;AF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532175.84705882357</v>
      </c>
      <c r="AG554" s="1">
        <f ca="1">SUMIFS(INDIRECT($F$1&amp;$F554&amp;":"&amp;$F554),INDIRECT($F$1&amp;dbP!$D$2&amp;":"&amp;dbP!$D$2),"&gt;="&amp;AG$6,INDIRECT($F$1&amp;dbP!$D$2&amp;":"&amp;dbP!$D$2),"&lt;="&amp;AG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G$6,INDIRECT($F$1&amp;dbP!$D$2&amp;":"&amp;dbP!$D$2),"&lt;="&amp;AG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G$6,INDIRECT($F$2&amp;SbstP!$D$2&amp;":"&amp;SbstP!$D$2),"&lt;="&amp;AG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G$6,INDIRECT($F$2&amp;SbstP!$D$2&amp;":"&amp;SbstP!$D$2),"&lt;="&amp;AG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470827.7980228758</v>
      </c>
      <c r="AH554" s="1">
        <f ca="1">SUMIFS(INDIRECT($F$1&amp;$F554&amp;":"&amp;$F554),INDIRECT($F$1&amp;dbP!$D$2&amp;":"&amp;dbP!$D$2),"&gt;="&amp;AH$6,INDIRECT($F$1&amp;dbP!$D$2&amp;":"&amp;dbP!$D$2),"&lt;="&amp;AH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H$6,INDIRECT($F$1&amp;dbP!$D$2&amp;":"&amp;dbP!$D$2),"&lt;="&amp;AH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H$6,INDIRECT($F$2&amp;SbstP!$D$2&amp;":"&amp;SbstP!$D$2),"&lt;="&amp;AH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H$6,INDIRECT($F$2&amp;SbstP!$D$2&amp;":"&amp;SbstP!$D$2),"&lt;="&amp;AH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134522.22800653597</v>
      </c>
      <c r="AI554" s="1">
        <f ca="1">SUMIFS(INDIRECT($F$1&amp;$F554&amp;":"&amp;$F554),INDIRECT($F$1&amp;dbP!$D$2&amp;":"&amp;dbP!$D$2),"&gt;="&amp;AI$6,INDIRECT($F$1&amp;dbP!$D$2&amp;":"&amp;dbP!$D$2),"&lt;="&amp;AI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I$6,INDIRECT($F$1&amp;dbP!$D$2&amp;":"&amp;dbP!$D$2),"&lt;="&amp;AI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I$6,INDIRECT($F$2&amp;SbstP!$D$2&amp;":"&amp;SbstP!$D$2),"&lt;="&amp;AI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I$6,INDIRECT($F$2&amp;SbstP!$D$2&amp;":"&amp;SbstP!$D$2),"&lt;="&amp;AI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997829.7132352941</v>
      </c>
      <c r="AJ554" s="1">
        <f ca="1">SUMIFS(INDIRECT($F$1&amp;$F554&amp;":"&amp;$F554),INDIRECT($F$1&amp;dbP!$D$2&amp;":"&amp;dbP!$D$2),"&gt;="&amp;AJ$6,INDIRECT($F$1&amp;dbP!$D$2&amp;":"&amp;dbP!$D$2),"&lt;="&amp;AJ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J$6,INDIRECT($F$1&amp;dbP!$D$2&amp;":"&amp;dbP!$D$2),"&lt;="&amp;AJ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J$6,INDIRECT($F$2&amp;SbstP!$D$2&amp;":"&amp;SbstP!$D$2),"&lt;="&amp;AJ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J$6,INDIRECT($F$2&amp;SbstP!$D$2&amp;":"&amp;SbstP!$D$2),"&lt;="&amp;AJ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5173.9318464052294</v>
      </c>
      <c r="AK554" s="1">
        <f ca="1">SUMIFS(INDIRECT($F$1&amp;$F554&amp;":"&amp;$F554),INDIRECT($F$1&amp;dbP!$D$2&amp;":"&amp;dbP!$D$2),"&gt;="&amp;AK$6,INDIRECT($F$1&amp;dbP!$D$2&amp;":"&amp;dbP!$D$2),"&lt;="&amp;AK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K$6,INDIRECT($F$1&amp;dbP!$D$2&amp;":"&amp;dbP!$D$2),"&lt;="&amp;AK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K$6,INDIRECT($F$2&amp;SbstP!$D$2&amp;":"&amp;SbstP!$D$2),"&lt;="&amp;AK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K$6,INDIRECT($F$2&amp;SbstP!$D$2&amp;":"&amp;SbstP!$D$2),"&lt;="&amp;AK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L554" s="1">
        <f ca="1">SUMIFS(INDIRECT($F$1&amp;$F554&amp;":"&amp;$F554),INDIRECT($F$1&amp;dbP!$D$2&amp;":"&amp;dbP!$D$2),"&gt;="&amp;AL$6,INDIRECT($F$1&amp;dbP!$D$2&amp;":"&amp;dbP!$D$2),"&lt;="&amp;AL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L$6,INDIRECT($F$1&amp;dbP!$D$2&amp;":"&amp;dbP!$D$2),"&lt;="&amp;AL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L$6,INDIRECT($F$2&amp;SbstP!$D$2&amp;":"&amp;SbstP!$D$2),"&lt;="&amp;AL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L$6,INDIRECT($F$2&amp;SbstP!$D$2&amp;":"&amp;SbstP!$D$2),"&lt;="&amp;AL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M554" s="1">
        <f ca="1">SUMIFS(INDIRECT($F$1&amp;$F554&amp;":"&amp;$F554),INDIRECT($F$1&amp;dbP!$D$2&amp;":"&amp;dbP!$D$2),"&gt;="&amp;AM$6,INDIRECT($F$1&amp;dbP!$D$2&amp;":"&amp;dbP!$D$2),"&lt;="&amp;AM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M$6,INDIRECT($F$1&amp;dbP!$D$2&amp;":"&amp;dbP!$D$2),"&lt;="&amp;AM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M$6,INDIRECT($F$2&amp;SbstP!$D$2&amp;":"&amp;SbstP!$D$2),"&lt;="&amp;AM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M$6,INDIRECT($F$2&amp;SbstP!$D$2&amp;":"&amp;SbstP!$D$2),"&lt;="&amp;AM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N554" s="1">
        <f ca="1">SUMIFS(INDIRECT($F$1&amp;$F554&amp;":"&amp;$F554),INDIRECT($F$1&amp;dbP!$D$2&amp;":"&amp;dbP!$D$2),"&gt;="&amp;AN$6,INDIRECT($F$1&amp;dbP!$D$2&amp;":"&amp;dbP!$D$2),"&lt;="&amp;AN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N$6,INDIRECT($F$1&amp;dbP!$D$2&amp;":"&amp;dbP!$D$2),"&lt;="&amp;AN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N$6,INDIRECT($F$2&amp;SbstP!$D$2&amp;":"&amp;SbstP!$D$2),"&lt;="&amp;AN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N$6,INDIRECT($F$2&amp;SbstP!$D$2&amp;":"&amp;SbstP!$D$2),"&lt;="&amp;AN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O554" s="1">
        <f ca="1">SUMIFS(INDIRECT($F$1&amp;$F554&amp;":"&amp;$F554),INDIRECT($F$1&amp;dbP!$D$2&amp;":"&amp;dbP!$D$2),"&gt;="&amp;AO$6,INDIRECT($F$1&amp;dbP!$D$2&amp;":"&amp;dbP!$D$2),"&lt;="&amp;AO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O$6,INDIRECT($F$1&amp;dbP!$D$2&amp;":"&amp;dbP!$D$2),"&lt;="&amp;AO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O$6,INDIRECT($F$2&amp;SbstP!$D$2&amp;":"&amp;SbstP!$D$2),"&lt;="&amp;AO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O$6,INDIRECT($F$2&amp;SbstP!$D$2&amp;":"&amp;SbstP!$D$2),"&lt;="&amp;AO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P554" s="1">
        <f ca="1">SUMIFS(INDIRECT($F$1&amp;$F554&amp;":"&amp;$F554),INDIRECT($F$1&amp;dbP!$D$2&amp;":"&amp;dbP!$D$2),"&gt;="&amp;AP$6,INDIRECT($F$1&amp;dbP!$D$2&amp;":"&amp;dbP!$D$2),"&lt;="&amp;AP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P$6,INDIRECT($F$1&amp;dbP!$D$2&amp;":"&amp;dbP!$D$2),"&lt;="&amp;AP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P$6,INDIRECT($F$2&amp;SbstP!$D$2&amp;":"&amp;SbstP!$D$2),"&lt;="&amp;AP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P$6,INDIRECT($F$2&amp;SbstP!$D$2&amp;":"&amp;SbstP!$D$2),"&lt;="&amp;AP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Q554" s="1">
        <f ca="1">SUMIFS(INDIRECT($F$1&amp;$F554&amp;":"&amp;$F554),INDIRECT($F$1&amp;dbP!$D$2&amp;":"&amp;dbP!$D$2),"&gt;="&amp;AQ$6,INDIRECT($F$1&amp;dbP!$D$2&amp;":"&amp;dbP!$D$2),"&lt;="&amp;AQ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Q$6,INDIRECT($F$1&amp;dbP!$D$2&amp;":"&amp;dbP!$D$2),"&lt;="&amp;AQ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Q$6,INDIRECT($F$2&amp;SbstP!$D$2&amp;":"&amp;SbstP!$D$2),"&lt;="&amp;AQ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Q$6,INDIRECT($F$2&amp;SbstP!$D$2&amp;":"&amp;SbstP!$D$2),"&lt;="&amp;AQ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R554" s="1">
        <f ca="1">SUMIFS(INDIRECT($F$1&amp;$F554&amp;":"&amp;$F554),INDIRECT($F$1&amp;dbP!$D$2&amp;":"&amp;dbP!$D$2),"&gt;="&amp;AR$6,INDIRECT($F$1&amp;dbP!$D$2&amp;":"&amp;dbP!$D$2),"&lt;="&amp;AR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R$6,INDIRECT($F$1&amp;dbP!$D$2&amp;":"&amp;dbP!$D$2),"&lt;="&amp;AR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R$6,INDIRECT($F$2&amp;SbstP!$D$2&amp;":"&amp;SbstP!$D$2),"&lt;="&amp;AR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R$6,INDIRECT($F$2&amp;SbstP!$D$2&amp;":"&amp;SbstP!$D$2),"&lt;="&amp;AR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S554" s="1">
        <f ca="1">SUMIFS(INDIRECT($F$1&amp;$F554&amp;":"&amp;$F554),INDIRECT($F$1&amp;dbP!$D$2&amp;":"&amp;dbP!$D$2),"&gt;="&amp;AS$6,INDIRECT($F$1&amp;dbP!$D$2&amp;":"&amp;dbP!$D$2),"&lt;="&amp;AS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S$6,INDIRECT($F$1&amp;dbP!$D$2&amp;":"&amp;dbP!$D$2),"&lt;="&amp;AS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S$6,INDIRECT($F$2&amp;SbstP!$D$2&amp;":"&amp;SbstP!$D$2),"&lt;="&amp;AS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S$6,INDIRECT($F$2&amp;SbstP!$D$2&amp;":"&amp;SbstP!$D$2),"&lt;="&amp;AS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T554" s="1">
        <f ca="1">SUMIFS(INDIRECT($F$1&amp;$F554&amp;":"&amp;$F554),INDIRECT($F$1&amp;dbP!$D$2&amp;":"&amp;dbP!$D$2),"&gt;="&amp;AT$6,INDIRECT($F$1&amp;dbP!$D$2&amp;":"&amp;dbP!$D$2),"&lt;="&amp;AT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T$6,INDIRECT($F$1&amp;dbP!$D$2&amp;":"&amp;dbP!$D$2),"&lt;="&amp;AT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T$6,INDIRECT($F$2&amp;SbstP!$D$2&amp;":"&amp;SbstP!$D$2),"&lt;="&amp;AT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T$6,INDIRECT($F$2&amp;SbstP!$D$2&amp;":"&amp;SbstP!$D$2),"&lt;="&amp;AT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U554" s="1">
        <f ca="1">SUMIFS(INDIRECT($F$1&amp;$F554&amp;":"&amp;$F554),INDIRECT($F$1&amp;dbP!$D$2&amp;":"&amp;dbP!$D$2),"&gt;="&amp;AU$6,INDIRECT($F$1&amp;dbP!$D$2&amp;":"&amp;dbP!$D$2),"&lt;="&amp;AU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U$6,INDIRECT($F$1&amp;dbP!$D$2&amp;":"&amp;dbP!$D$2),"&lt;="&amp;AU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U$6,INDIRECT($F$2&amp;SbstP!$D$2&amp;":"&amp;SbstP!$D$2),"&lt;="&amp;AU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U$6,INDIRECT($F$2&amp;SbstP!$D$2&amp;":"&amp;SbstP!$D$2),"&lt;="&amp;AU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V554" s="1">
        <f ca="1">SUMIFS(INDIRECT($F$1&amp;$F554&amp;":"&amp;$F554),INDIRECT($F$1&amp;dbP!$D$2&amp;":"&amp;dbP!$D$2),"&gt;="&amp;AV$6,INDIRECT($F$1&amp;dbP!$D$2&amp;":"&amp;dbP!$D$2),"&lt;="&amp;A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V$6,INDIRECT($F$1&amp;dbP!$D$2&amp;":"&amp;dbP!$D$2),"&lt;="&amp;AV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V$6,INDIRECT($F$2&amp;SbstP!$D$2&amp;":"&amp;SbstP!$D$2),"&lt;="&amp;A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V$6,INDIRECT($F$2&amp;SbstP!$D$2&amp;":"&amp;SbstP!$D$2),"&lt;="&amp;AV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W554" s="1">
        <f ca="1">SUMIFS(INDIRECT($F$1&amp;$F554&amp;":"&amp;$F554),INDIRECT($F$1&amp;dbP!$D$2&amp;":"&amp;dbP!$D$2),"&gt;="&amp;AW$6,INDIRECT($F$1&amp;dbP!$D$2&amp;":"&amp;dbP!$D$2),"&lt;="&amp;A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W$6,INDIRECT($F$1&amp;dbP!$D$2&amp;":"&amp;dbP!$D$2),"&lt;="&amp;AW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W$6,INDIRECT($F$2&amp;SbstP!$D$2&amp;":"&amp;SbstP!$D$2),"&lt;="&amp;A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W$6,INDIRECT($F$2&amp;SbstP!$D$2&amp;":"&amp;SbstP!$D$2),"&lt;="&amp;AW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X554" s="1">
        <f ca="1">SUMIFS(INDIRECT($F$1&amp;$F554&amp;":"&amp;$F554),INDIRECT($F$1&amp;dbP!$D$2&amp;":"&amp;dbP!$D$2),"&gt;="&amp;AX$6,INDIRECT($F$1&amp;dbP!$D$2&amp;":"&amp;dbP!$D$2),"&lt;="&amp;A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X$6,INDIRECT($F$1&amp;dbP!$D$2&amp;":"&amp;dbP!$D$2),"&lt;="&amp;AX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X$6,INDIRECT($F$2&amp;SbstP!$D$2&amp;":"&amp;SbstP!$D$2),"&lt;="&amp;A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X$6,INDIRECT($F$2&amp;SbstP!$D$2&amp;":"&amp;SbstP!$D$2),"&lt;="&amp;AX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Y554" s="1">
        <f ca="1">SUMIFS(INDIRECT($F$1&amp;$F554&amp;":"&amp;$F554),INDIRECT($F$1&amp;dbP!$D$2&amp;":"&amp;dbP!$D$2),"&gt;="&amp;AY$6,INDIRECT($F$1&amp;dbP!$D$2&amp;":"&amp;dbP!$D$2),"&lt;="&amp;A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Y$6,INDIRECT($F$1&amp;dbP!$D$2&amp;":"&amp;dbP!$D$2),"&lt;="&amp;AY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Y$6,INDIRECT($F$2&amp;SbstP!$D$2&amp;":"&amp;SbstP!$D$2),"&lt;="&amp;A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Y$6,INDIRECT($F$2&amp;SbstP!$D$2&amp;":"&amp;SbstP!$D$2),"&lt;="&amp;AY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AZ554" s="1">
        <f ca="1">SUMIFS(INDIRECT($F$1&amp;$F554&amp;":"&amp;$F554),INDIRECT($F$1&amp;dbP!$D$2&amp;":"&amp;dbP!$D$2),"&gt;="&amp;AZ$6,INDIRECT($F$1&amp;dbP!$D$2&amp;":"&amp;dbP!$D$2),"&lt;="&amp;A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AZ$6,INDIRECT($F$1&amp;dbP!$D$2&amp;":"&amp;dbP!$D$2),"&lt;="&amp;AZ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AZ$6,INDIRECT($F$2&amp;SbstP!$D$2&amp;":"&amp;SbstP!$D$2),"&lt;="&amp;A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AZ$6,INDIRECT($F$2&amp;SbstP!$D$2&amp;":"&amp;SbstP!$D$2),"&lt;="&amp;AZ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A554" s="1">
        <f ca="1">SUMIFS(INDIRECT($F$1&amp;$F554&amp;":"&amp;$F554),INDIRECT($F$1&amp;dbP!$D$2&amp;":"&amp;dbP!$D$2),"&gt;="&amp;BA$6,INDIRECT($F$1&amp;dbP!$D$2&amp;":"&amp;dbP!$D$2),"&lt;="&amp;B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BA$6,INDIRECT($F$1&amp;dbP!$D$2&amp;":"&amp;dbP!$D$2),"&lt;="&amp;BA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A$6,INDIRECT($F$2&amp;SbstP!$D$2&amp;":"&amp;SbstP!$D$2),"&lt;="&amp;B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BA$6,INDIRECT($F$2&amp;SbstP!$D$2&amp;":"&amp;SbstP!$D$2),"&lt;="&amp;BA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B554" s="1">
        <f ca="1">SUMIFS(INDIRECT($F$1&amp;$F554&amp;":"&amp;$F554),INDIRECT($F$1&amp;dbP!$D$2&amp;":"&amp;dbP!$D$2),"&gt;="&amp;BB$6,INDIRECT($F$1&amp;dbP!$D$2&amp;":"&amp;dbP!$D$2),"&lt;="&amp;B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BB$6,INDIRECT($F$1&amp;dbP!$D$2&amp;":"&amp;dbP!$D$2),"&lt;="&amp;BB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B$6,INDIRECT($F$2&amp;SbstP!$D$2&amp;":"&amp;SbstP!$D$2),"&lt;="&amp;B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BB$6,INDIRECT($F$2&amp;SbstP!$D$2&amp;":"&amp;SbstP!$D$2),"&lt;="&amp;BB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C554" s="1">
        <f ca="1">SUMIFS(INDIRECT($F$1&amp;$F554&amp;":"&amp;$F554),INDIRECT($F$1&amp;dbP!$D$2&amp;":"&amp;dbP!$D$2),"&gt;="&amp;BC$6,INDIRECT($F$1&amp;dbP!$D$2&amp;":"&amp;dbP!$D$2),"&lt;="&amp;B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BC$6,INDIRECT($F$1&amp;dbP!$D$2&amp;":"&amp;dbP!$D$2),"&lt;="&amp;BC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C$6,INDIRECT($F$2&amp;SbstP!$D$2&amp;":"&amp;SbstP!$D$2),"&lt;="&amp;B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BC$6,INDIRECT($F$2&amp;SbstP!$D$2&amp;":"&amp;SbstP!$D$2),"&lt;="&amp;BC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D554" s="1">
        <f ca="1">SUMIFS(INDIRECT($F$1&amp;$F554&amp;":"&amp;$F554),INDIRECT($F$1&amp;dbP!$D$2&amp;":"&amp;dbP!$D$2),"&gt;="&amp;BD$6,INDIRECT($F$1&amp;dbP!$D$2&amp;":"&amp;dbP!$D$2),"&lt;="&amp;B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BD$6,INDIRECT($F$1&amp;dbP!$D$2&amp;":"&amp;dbP!$D$2),"&lt;="&amp;BD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D$6,INDIRECT($F$2&amp;SbstP!$D$2&amp;":"&amp;SbstP!$D$2),"&lt;="&amp;B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BD$6,INDIRECT($F$2&amp;SbstP!$D$2&amp;":"&amp;SbstP!$D$2),"&lt;="&amp;BD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  <c r="BE554" s="1">
        <f ca="1">SUMIFS(INDIRECT($F$1&amp;$F554&amp;":"&amp;$F554),INDIRECT($F$1&amp;dbP!$D$2&amp;":"&amp;dbP!$D$2),"&gt;="&amp;BE$6,INDIRECT($F$1&amp;dbP!$D$2&amp;":"&amp;dbP!$D$2),"&lt;="&amp;B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"&amp;$I554=$J554),"*",RIGHT($J554,LEN($J554)-4)),INDIRECT($F$1&amp;dbP!$AC$2&amp;":"&amp;dbP!$AC$2),RepP!$J$3)-
SUMIFS(INDIRECT($F$1&amp;$G554&amp;":"&amp;$G554),INDIRECT($F$1&amp;dbP!$D$2&amp;":"&amp;dbP!$D$2),"&gt;="&amp;BE$6,INDIRECT($F$1&amp;dbP!$D$2&amp;":"&amp;dbP!$D$2),"&lt;="&amp;BE$7,INDIRECT($F$1&amp;dbP!$O$2&amp;":"&amp;dbP!$O$2),$H554,INDIRECT($F$1&amp;dbP!$P$2&amp;":"&amp;dbP!$P$2),IF($I554=$J554,"*",$I554),INDIRECT($F$1&amp;dbP!$Q$2&amp;":"&amp;dbP!$Q$2),IF(OR($I554=$J554,"  "&amp;$I554=$J554),"*",RIGHT($J554,LEN($J554)-4)),INDIRECT($F$1&amp;dbP!$AC$2&amp;":"&amp;dbP!$AC$2),RepP!$J$3)+
SUMIFS(INDIRECT($F$2&amp;$F554&amp;":"&amp;$F554),INDIRECT($F$2&amp;SbstP!$D$2&amp;":"&amp;SbstP!$D$2),"&gt;="&amp;BE$6,INDIRECT($F$2&amp;SbstP!$D$2&amp;":"&amp;SbstP!$D$2),"&lt;="&amp;B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"&amp;$I554=$J554),"*",RIGHT($J554,LEN($J554)-4)),INDIRECT($F$2&amp;SbstP!$AC$2&amp;":"&amp;SbstP!$AC$2),RepP!$J$3)-
SUMIFS(INDIRECT($F$2&amp;$G554&amp;":"&amp;$G554),INDIRECT($F$2&amp;SbstP!$D$2&amp;":"&amp;SbstP!$D$2),"&gt;="&amp;BE$6,INDIRECT($F$2&amp;SbstP!$D$2&amp;":"&amp;SbstP!$D$2),"&lt;="&amp;BE$7,INDIRECT($F$2&amp;SbstP!$O$2&amp;":"&amp;SbstP!$O$2),$H554,INDIRECT($F$2&amp;SbstP!$P$2&amp;":"&amp;SbstP!$P$2),IF($I554=$J554,"*",$I554),INDIRECT($F$2&amp;SbstP!$Q$2&amp;":"&amp;SbstP!$Q$2),IF(OR($I554=$J554,"  "&amp;$I554=$J554),"*",RIGHT($J554,LEN($J554)-4)),INDIRECT($F$2&amp;SbstP!$AC$2&amp;":"&amp;SbstP!$AC$2),RepP!$J$3)</f>
        <v>0</v>
      </c>
    </row>
    <row r="555" spans="2:57" x14ac:dyDescent="0.3">
      <c r="B555" s="1">
        <f>MAX(B$505:B554)+1</f>
        <v>58</v>
      </c>
      <c r="D555" s="1" t="str">
        <f ca="1">INDIRECT($B$1&amp;Items!AB$2&amp;$B555)</f>
        <v>PL(-)</v>
      </c>
      <c r="F555" s="1" t="str">
        <f ca="1">INDIRECT($B$1&amp;Items!X$2&amp;$B555)</f>
        <v>AA</v>
      </c>
      <c r="G555" s="1" t="str">
        <f ca="1">INDIRECT($B$1&amp;Items!Y$2&amp;$B555)</f>
        <v>AB</v>
      </c>
      <c r="H555" s="13" t="str">
        <f ca="1">INDIRECT($B$1&amp;Items!U$2&amp;$B555)</f>
        <v>Себестоимость продаж</v>
      </c>
      <c r="I555" s="13" t="str">
        <f ca="1">IF(INDIRECT($B$1&amp;Items!V$2&amp;$B555)="",H555,INDIRECT($B$1&amp;Items!V$2&amp;$B555))</f>
        <v>Затраты этапа-3 бизнес-процесса</v>
      </c>
      <c r="J555" s="1" t="str">
        <f ca="1">IF(INDIRECT($B$1&amp;Items!W$2&amp;$B555)="",IF(H555&lt;&gt;I555,"  "&amp;I555,I555),"    "&amp;INDIRECT($B$1&amp;Items!W$2&amp;$B555))</f>
        <v xml:space="preserve">    Производственные затраты-27</v>
      </c>
      <c r="S555" s="1">
        <f ca="1">SUM($U555:INDIRECT(ADDRESS(ROW(),SUMIFS($1:$1,$5:$5,MAX($5:$5)))))</f>
        <v>1029226.2426354683</v>
      </c>
      <c r="V555" s="1">
        <f ca="1">SUMIFS(INDIRECT($F$1&amp;$F555&amp;":"&amp;$F555),INDIRECT($F$1&amp;dbP!$D$2&amp;":"&amp;dbP!$D$2),"&gt;="&amp;V$6,INDIRECT($F$1&amp;dbP!$D$2&amp;":"&amp;dbP!$D$2),"&lt;="&amp;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V$6,INDIRECT($F$1&amp;dbP!$D$2&amp;":"&amp;dbP!$D$2),"&lt;="&amp;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V$6,INDIRECT($F$2&amp;SbstP!$D$2&amp;":"&amp;SbstP!$D$2),"&lt;="&amp;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V$6,INDIRECT($F$2&amp;SbstP!$D$2&amp;":"&amp;SbstP!$D$2),"&lt;="&amp;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W555" s="1">
        <f ca="1">SUMIFS(INDIRECT($F$1&amp;$F555&amp;":"&amp;$F555),INDIRECT($F$1&amp;dbP!$D$2&amp;":"&amp;dbP!$D$2),"&gt;="&amp;W$6,INDIRECT($F$1&amp;dbP!$D$2&amp;":"&amp;dbP!$D$2),"&lt;="&amp;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W$6,INDIRECT($F$1&amp;dbP!$D$2&amp;":"&amp;dbP!$D$2),"&lt;="&amp;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W$6,INDIRECT($F$2&amp;SbstP!$D$2&amp;":"&amp;SbstP!$D$2),"&lt;="&amp;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W$6,INDIRECT($F$2&amp;SbstP!$D$2&amp;":"&amp;SbstP!$D$2),"&lt;="&amp;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X555" s="1">
        <f ca="1">SUMIFS(INDIRECT($F$1&amp;$F555&amp;":"&amp;$F555),INDIRECT($F$1&amp;dbP!$D$2&amp;":"&amp;dbP!$D$2),"&gt;="&amp;X$6,INDIRECT($F$1&amp;dbP!$D$2&amp;":"&amp;dbP!$D$2),"&lt;="&amp;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X$6,INDIRECT($F$1&amp;dbP!$D$2&amp;":"&amp;dbP!$D$2),"&lt;="&amp;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X$6,INDIRECT($F$2&amp;SbstP!$D$2&amp;":"&amp;SbstP!$D$2),"&lt;="&amp;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X$6,INDIRECT($F$2&amp;SbstP!$D$2&amp;":"&amp;SbstP!$D$2),"&lt;="&amp;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Y555" s="1">
        <f ca="1">SUMIFS(INDIRECT($F$1&amp;$F555&amp;":"&amp;$F555),INDIRECT($F$1&amp;dbP!$D$2&amp;":"&amp;dbP!$D$2),"&gt;="&amp;Y$6,INDIRECT($F$1&amp;dbP!$D$2&amp;":"&amp;dbP!$D$2),"&lt;="&amp;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Y$6,INDIRECT($F$1&amp;dbP!$D$2&amp;":"&amp;dbP!$D$2),"&lt;="&amp;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Y$6,INDIRECT($F$2&amp;SbstP!$D$2&amp;":"&amp;SbstP!$D$2),"&lt;="&amp;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Y$6,INDIRECT($F$2&amp;SbstP!$D$2&amp;":"&amp;SbstP!$D$2),"&lt;="&amp;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Z555" s="1">
        <f ca="1">SUMIFS(INDIRECT($F$1&amp;$F555&amp;":"&amp;$F555),INDIRECT($F$1&amp;dbP!$D$2&amp;":"&amp;dbP!$D$2),"&gt;="&amp;Z$6,INDIRECT($F$1&amp;dbP!$D$2&amp;":"&amp;dbP!$D$2),"&lt;="&amp;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Z$6,INDIRECT($F$1&amp;dbP!$D$2&amp;":"&amp;dbP!$D$2),"&lt;="&amp;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Z$6,INDIRECT($F$2&amp;SbstP!$D$2&amp;":"&amp;SbstP!$D$2),"&lt;="&amp;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Z$6,INDIRECT($F$2&amp;SbstP!$D$2&amp;":"&amp;SbstP!$D$2),"&lt;="&amp;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250619.26500000001</v>
      </c>
      <c r="AA555" s="1">
        <f ca="1">SUMIFS(INDIRECT($F$1&amp;$F555&amp;":"&amp;$F555),INDIRECT($F$1&amp;dbP!$D$2&amp;":"&amp;dbP!$D$2),"&gt;="&amp;AA$6,INDIRECT($F$1&amp;dbP!$D$2&amp;":"&amp;dbP!$D$2),"&lt;="&amp;A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A$6,INDIRECT($F$1&amp;dbP!$D$2&amp;":"&amp;dbP!$D$2),"&lt;="&amp;A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A$6,INDIRECT($F$2&amp;SbstP!$D$2&amp;":"&amp;SbstP!$D$2),"&lt;="&amp;A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A$6,INDIRECT($F$2&amp;SbstP!$D$2&amp;":"&amp;SbstP!$D$2),"&lt;="&amp;A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501238.53</v>
      </c>
      <c r="AB555" s="1">
        <f ca="1">SUMIFS(INDIRECT($F$1&amp;$F555&amp;":"&amp;$F555),INDIRECT($F$1&amp;dbP!$D$2&amp;":"&amp;dbP!$D$2),"&gt;="&amp;AB$6,INDIRECT($F$1&amp;dbP!$D$2&amp;":"&amp;dbP!$D$2),"&lt;="&amp;A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B$6,INDIRECT($F$1&amp;dbP!$D$2&amp;":"&amp;dbP!$D$2),"&lt;="&amp;A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B$6,INDIRECT($F$2&amp;SbstP!$D$2&amp;":"&amp;SbstP!$D$2),"&lt;="&amp;A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B$6,INDIRECT($F$2&amp;SbstP!$D$2&amp;":"&amp;SbstP!$D$2),"&lt;="&amp;A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34568.174482758623</v>
      </c>
      <c r="AC555" s="1">
        <f ca="1">SUMIFS(INDIRECT($F$1&amp;$F555&amp;":"&amp;$F555),INDIRECT($F$1&amp;dbP!$D$2&amp;":"&amp;dbP!$D$2),"&gt;="&amp;AC$6,INDIRECT($F$1&amp;dbP!$D$2&amp;":"&amp;dbP!$D$2),"&lt;="&amp;A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C$6,INDIRECT($F$1&amp;dbP!$D$2&amp;":"&amp;dbP!$D$2),"&lt;="&amp;A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C$6,INDIRECT($F$2&amp;SbstP!$D$2&amp;":"&amp;SbstP!$D$2),"&lt;="&amp;A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C$6,INDIRECT($F$2&amp;SbstP!$D$2&amp;":"&amp;SbstP!$D$2),"&lt;="&amp;A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49383.106403940896</v>
      </c>
      <c r="AD555" s="1">
        <f ca="1">SUMIFS(INDIRECT($F$1&amp;$F555&amp;":"&amp;$F555),INDIRECT($F$1&amp;dbP!$D$2&amp;":"&amp;dbP!$D$2),"&gt;="&amp;AD$6,INDIRECT($F$1&amp;dbP!$D$2&amp;":"&amp;dbP!$D$2),"&lt;="&amp;A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D$6,INDIRECT($F$1&amp;dbP!$D$2&amp;":"&amp;dbP!$D$2),"&lt;="&amp;A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D$6,INDIRECT($F$2&amp;SbstP!$D$2&amp;":"&amp;SbstP!$D$2),"&lt;="&amp;A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D$6,INDIRECT($F$2&amp;SbstP!$D$2&amp;":"&amp;SbstP!$D$2),"&lt;="&amp;A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16461.035467980299</v>
      </c>
      <c r="AE555" s="1">
        <f ca="1">SUMIFS(INDIRECT($F$1&amp;$F555&amp;":"&amp;$F555),INDIRECT($F$1&amp;dbP!$D$2&amp;":"&amp;dbP!$D$2),"&gt;="&amp;AE$6,INDIRECT($F$1&amp;dbP!$D$2&amp;":"&amp;dbP!$D$2),"&lt;="&amp;A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E$6,INDIRECT($F$1&amp;dbP!$D$2&amp;":"&amp;dbP!$D$2),"&lt;="&amp;A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E$6,INDIRECT($F$2&amp;SbstP!$D$2&amp;":"&amp;SbstP!$D$2),"&lt;="&amp;A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E$6,INDIRECT($F$2&amp;SbstP!$D$2&amp;":"&amp;SbstP!$D$2),"&lt;="&amp;A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14814.931921182266</v>
      </c>
      <c r="AF555" s="1">
        <f ca="1">SUMIFS(INDIRECT($F$1&amp;$F555&amp;":"&amp;$F555),INDIRECT($F$1&amp;dbP!$D$2&amp;":"&amp;dbP!$D$2),"&gt;="&amp;AF$6,INDIRECT($F$1&amp;dbP!$D$2&amp;":"&amp;dbP!$D$2),"&lt;="&amp;AF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F$6,INDIRECT($F$1&amp;dbP!$D$2&amp;":"&amp;dbP!$D$2),"&lt;="&amp;AF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F$6,INDIRECT($F$2&amp;SbstP!$D$2&amp;":"&amp;SbstP!$D$2),"&lt;="&amp;AF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F$6,INDIRECT($F$2&amp;SbstP!$D$2&amp;":"&amp;SbstP!$D$2),"&lt;="&amp;AF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32922.070935960597</v>
      </c>
      <c r="AG555" s="1">
        <f ca="1">SUMIFS(INDIRECT($F$1&amp;$F555&amp;":"&amp;$F555),INDIRECT($F$1&amp;dbP!$D$2&amp;":"&amp;dbP!$D$2),"&gt;="&amp;AG$6,INDIRECT($F$1&amp;dbP!$D$2&amp;":"&amp;dbP!$D$2),"&lt;="&amp;AG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G$6,INDIRECT($F$1&amp;dbP!$D$2&amp;":"&amp;dbP!$D$2),"&lt;="&amp;AG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G$6,INDIRECT($F$2&amp;SbstP!$D$2&amp;":"&amp;SbstP!$D$2),"&lt;="&amp;AG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G$6,INDIRECT($F$2&amp;SbstP!$D$2&amp;":"&amp;SbstP!$D$2),"&lt;="&amp;AG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34568.174482758623</v>
      </c>
      <c r="AH555" s="1">
        <f ca="1">SUMIFS(INDIRECT($F$1&amp;$F555&amp;":"&amp;$F555),INDIRECT($F$1&amp;dbP!$D$2&amp;":"&amp;dbP!$D$2),"&gt;="&amp;AH$6,INDIRECT($F$1&amp;dbP!$D$2&amp;":"&amp;dbP!$D$2),"&lt;="&amp;AH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H$6,INDIRECT($F$1&amp;dbP!$D$2&amp;":"&amp;dbP!$D$2),"&lt;="&amp;AH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H$6,INDIRECT($F$2&amp;SbstP!$D$2&amp;":"&amp;SbstP!$D$2),"&lt;="&amp;AH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H$6,INDIRECT($F$2&amp;SbstP!$D$2&amp;":"&amp;SbstP!$D$2),"&lt;="&amp;AH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9876.6212807881784</v>
      </c>
      <c r="AI555" s="1">
        <f ca="1">SUMIFS(INDIRECT($F$1&amp;$F555&amp;":"&amp;$F555),INDIRECT($F$1&amp;dbP!$D$2&amp;":"&amp;dbP!$D$2),"&gt;="&amp;AI$6,INDIRECT($F$1&amp;dbP!$D$2&amp;":"&amp;dbP!$D$2),"&lt;="&amp;AI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I$6,INDIRECT($F$1&amp;dbP!$D$2&amp;":"&amp;dbP!$D$2),"&lt;="&amp;AI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I$6,INDIRECT($F$2&amp;SbstP!$D$2&amp;":"&amp;SbstP!$D$2),"&lt;="&amp;AI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I$6,INDIRECT($F$2&amp;SbstP!$D$2&amp;":"&amp;SbstP!$D$2),"&lt;="&amp;AI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61728.883004926116</v>
      </c>
      <c r="AJ555" s="1">
        <f ca="1">SUMIFS(INDIRECT($F$1&amp;$F555&amp;":"&amp;$F555),INDIRECT($F$1&amp;dbP!$D$2&amp;":"&amp;dbP!$D$2),"&gt;="&amp;AJ$6,INDIRECT($F$1&amp;dbP!$D$2&amp;":"&amp;dbP!$D$2),"&lt;="&amp;AJ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J$6,INDIRECT($F$1&amp;dbP!$D$2&amp;":"&amp;dbP!$D$2),"&lt;="&amp;AJ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J$6,INDIRECT($F$2&amp;SbstP!$D$2&amp;":"&amp;SbstP!$D$2),"&lt;="&amp;AJ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J$6,INDIRECT($F$2&amp;SbstP!$D$2&amp;":"&amp;SbstP!$D$2),"&lt;="&amp;AJ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23045.449655172415</v>
      </c>
      <c r="AK555" s="1">
        <f ca="1">SUMIFS(INDIRECT($F$1&amp;$F555&amp;":"&amp;$F555),INDIRECT($F$1&amp;dbP!$D$2&amp;":"&amp;dbP!$D$2),"&gt;="&amp;AK$6,INDIRECT($F$1&amp;dbP!$D$2&amp;":"&amp;dbP!$D$2),"&lt;="&amp;AK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K$6,INDIRECT($F$1&amp;dbP!$D$2&amp;":"&amp;dbP!$D$2),"&lt;="&amp;AK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K$6,INDIRECT($F$2&amp;SbstP!$D$2&amp;":"&amp;SbstP!$D$2),"&lt;="&amp;AK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K$6,INDIRECT($F$2&amp;SbstP!$D$2&amp;":"&amp;SbstP!$D$2),"&lt;="&amp;AK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L555" s="1">
        <f ca="1">SUMIFS(INDIRECT($F$1&amp;$F555&amp;":"&amp;$F555),INDIRECT($F$1&amp;dbP!$D$2&amp;":"&amp;dbP!$D$2),"&gt;="&amp;AL$6,INDIRECT($F$1&amp;dbP!$D$2&amp;":"&amp;dbP!$D$2),"&lt;="&amp;AL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L$6,INDIRECT($F$1&amp;dbP!$D$2&amp;":"&amp;dbP!$D$2),"&lt;="&amp;AL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L$6,INDIRECT($F$2&amp;SbstP!$D$2&amp;":"&amp;SbstP!$D$2),"&lt;="&amp;AL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L$6,INDIRECT($F$2&amp;SbstP!$D$2&amp;":"&amp;SbstP!$D$2),"&lt;="&amp;AL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M555" s="1">
        <f ca="1">SUMIFS(INDIRECT($F$1&amp;$F555&amp;":"&amp;$F555),INDIRECT($F$1&amp;dbP!$D$2&amp;":"&amp;dbP!$D$2),"&gt;="&amp;AM$6,INDIRECT($F$1&amp;dbP!$D$2&amp;":"&amp;dbP!$D$2),"&lt;="&amp;AM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M$6,INDIRECT($F$1&amp;dbP!$D$2&amp;":"&amp;dbP!$D$2),"&lt;="&amp;AM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M$6,INDIRECT($F$2&amp;SbstP!$D$2&amp;":"&amp;SbstP!$D$2),"&lt;="&amp;AM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M$6,INDIRECT($F$2&amp;SbstP!$D$2&amp;":"&amp;SbstP!$D$2),"&lt;="&amp;AM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N555" s="1">
        <f ca="1">SUMIFS(INDIRECT($F$1&amp;$F555&amp;":"&amp;$F555),INDIRECT($F$1&amp;dbP!$D$2&amp;":"&amp;dbP!$D$2),"&gt;="&amp;AN$6,INDIRECT($F$1&amp;dbP!$D$2&amp;":"&amp;dbP!$D$2),"&lt;="&amp;AN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N$6,INDIRECT($F$1&amp;dbP!$D$2&amp;":"&amp;dbP!$D$2),"&lt;="&amp;AN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N$6,INDIRECT($F$2&amp;SbstP!$D$2&amp;":"&amp;SbstP!$D$2),"&lt;="&amp;AN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N$6,INDIRECT($F$2&amp;SbstP!$D$2&amp;":"&amp;SbstP!$D$2),"&lt;="&amp;AN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O555" s="1">
        <f ca="1">SUMIFS(INDIRECT($F$1&amp;$F555&amp;":"&amp;$F555),INDIRECT($F$1&amp;dbP!$D$2&amp;":"&amp;dbP!$D$2),"&gt;="&amp;AO$6,INDIRECT($F$1&amp;dbP!$D$2&amp;":"&amp;dbP!$D$2),"&lt;="&amp;AO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O$6,INDIRECT($F$1&amp;dbP!$D$2&amp;":"&amp;dbP!$D$2),"&lt;="&amp;AO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O$6,INDIRECT($F$2&amp;SbstP!$D$2&amp;":"&amp;SbstP!$D$2),"&lt;="&amp;AO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O$6,INDIRECT($F$2&amp;SbstP!$D$2&amp;":"&amp;SbstP!$D$2),"&lt;="&amp;AO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P555" s="1">
        <f ca="1">SUMIFS(INDIRECT($F$1&amp;$F555&amp;":"&amp;$F555),INDIRECT($F$1&amp;dbP!$D$2&amp;":"&amp;dbP!$D$2),"&gt;="&amp;AP$6,INDIRECT($F$1&amp;dbP!$D$2&amp;":"&amp;dbP!$D$2),"&lt;="&amp;AP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P$6,INDIRECT($F$1&amp;dbP!$D$2&amp;":"&amp;dbP!$D$2),"&lt;="&amp;AP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P$6,INDIRECT($F$2&amp;SbstP!$D$2&amp;":"&amp;SbstP!$D$2),"&lt;="&amp;AP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P$6,INDIRECT($F$2&amp;SbstP!$D$2&amp;":"&amp;SbstP!$D$2),"&lt;="&amp;AP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Q555" s="1">
        <f ca="1">SUMIFS(INDIRECT($F$1&amp;$F555&amp;":"&amp;$F555),INDIRECT($F$1&amp;dbP!$D$2&amp;":"&amp;dbP!$D$2),"&gt;="&amp;AQ$6,INDIRECT($F$1&amp;dbP!$D$2&amp;":"&amp;dbP!$D$2),"&lt;="&amp;AQ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Q$6,INDIRECT($F$1&amp;dbP!$D$2&amp;":"&amp;dbP!$D$2),"&lt;="&amp;AQ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Q$6,INDIRECT($F$2&amp;SbstP!$D$2&amp;":"&amp;SbstP!$D$2),"&lt;="&amp;AQ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Q$6,INDIRECT($F$2&amp;SbstP!$D$2&amp;":"&amp;SbstP!$D$2),"&lt;="&amp;AQ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R555" s="1">
        <f ca="1">SUMIFS(INDIRECT($F$1&amp;$F555&amp;":"&amp;$F555),INDIRECT($F$1&amp;dbP!$D$2&amp;":"&amp;dbP!$D$2),"&gt;="&amp;AR$6,INDIRECT($F$1&amp;dbP!$D$2&amp;":"&amp;dbP!$D$2),"&lt;="&amp;AR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R$6,INDIRECT($F$1&amp;dbP!$D$2&amp;":"&amp;dbP!$D$2),"&lt;="&amp;AR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R$6,INDIRECT($F$2&amp;SbstP!$D$2&amp;":"&amp;SbstP!$D$2),"&lt;="&amp;AR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R$6,INDIRECT($F$2&amp;SbstP!$D$2&amp;":"&amp;SbstP!$D$2),"&lt;="&amp;AR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S555" s="1">
        <f ca="1">SUMIFS(INDIRECT($F$1&amp;$F555&amp;":"&amp;$F555),INDIRECT($F$1&amp;dbP!$D$2&amp;":"&amp;dbP!$D$2),"&gt;="&amp;AS$6,INDIRECT($F$1&amp;dbP!$D$2&amp;":"&amp;dbP!$D$2),"&lt;="&amp;AS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S$6,INDIRECT($F$1&amp;dbP!$D$2&amp;":"&amp;dbP!$D$2),"&lt;="&amp;AS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S$6,INDIRECT($F$2&amp;SbstP!$D$2&amp;":"&amp;SbstP!$D$2),"&lt;="&amp;AS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S$6,INDIRECT($F$2&amp;SbstP!$D$2&amp;":"&amp;SbstP!$D$2),"&lt;="&amp;AS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T555" s="1">
        <f ca="1">SUMIFS(INDIRECT($F$1&amp;$F555&amp;":"&amp;$F555),INDIRECT($F$1&amp;dbP!$D$2&amp;":"&amp;dbP!$D$2),"&gt;="&amp;AT$6,INDIRECT($F$1&amp;dbP!$D$2&amp;":"&amp;dbP!$D$2),"&lt;="&amp;AT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T$6,INDIRECT($F$1&amp;dbP!$D$2&amp;":"&amp;dbP!$D$2),"&lt;="&amp;AT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T$6,INDIRECT($F$2&amp;SbstP!$D$2&amp;":"&amp;SbstP!$D$2),"&lt;="&amp;AT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T$6,INDIRECT($F$2&amp;SbstP!$D$2&amp;":"&amp;SbstP!$D$2),"&lt;="&amp;AT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U555" s="1">
        <f ca="1">SUMIFS(INDIRECT($F$1&amp;$F555&amp;":"&amp;$F555),INDIRECT($F$1&amp;dbP!$D$2&amp;":"&amp;dbP!$D$2),"&gt;="&amp;AU$6,INDIRECT($F$1&amp;dbP!$D$2&amp;":"&amp;dbP!$D$2),"&lt;="&amp;AU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U$6,INDIRECT($F$1&amp;dbP!$D$2&amp;":"&amp;dbP!$D$2),"&lt;="&amp;AU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U$6,INDIRECT($F$2&amp;SbstP!$D$2&amp;":"&amp;SbstP!$D$2),"&lt;="&amp;AU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U$6,INDIRECT($F$2&amp;SbstP!$D$2&amp;":"&amp;SbstP!$D$2),"&lt;="&amp;AU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V555" s="1">
        <f ca="1">SUMIFS(INDIRECT($F$1&amp;$F555&amp;":"&amp;$F555),INDIRECT($F$1&amp;dbP!$D$2&amp;":"&amp;dbP!$D$2),"&gt;="&amp;AV$6,INDIRECT($F$1&amp;dbP!$D$2&amp;":"&amp;dbP!$D$2),"&lt;="&amp;A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V$6,INDIRECT($F$1&amp;dbP!$D$2&amp;":"&amp;dbP!$D$2),"&lt;="&amp;AV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V$6,INDIRECT($F$2&amp;SbstP!$D$2&amp;":"&amp;SbstP!$D$2),"&lt;="&amp;A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V$6,INDIRECT($F$2&amp;SbstP!$D$2&amp;":"&amp;SbstP!$D$2),"&lt;="&amp;AV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W555" s="1">
        <f ca="1">SUMIFS(INDIRECT($F$1&amp;$F555&amp;":"&amp;$F555),INDIRECT($F$1&amp;dbP!$D$2&amp;":"&amp;dbP!$D$2),"&gt;="&amp;AW$6,INDIRECT($F$1&amp;dbP!$D$2&amp;":"&amp;dbP!$D$2),"&lt;="&amp;A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W$6,INDIRECT($F$1&amp;dbP!$D$2&amp;":"&amp;dbP!$D$2),"&lt;="&amp;AW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W$6,INDIRECT($F$2&amp;SbstP!$D$2&amp;":"&amp;SbstP!$D$2),"&lt;="&amp;A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W$6,INDIRECT($F$2&amp;SbstP!$D$2&amp;":"&amp;SbstP!$D$2),"&lt;="&amp;AW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X555" s="1">
        <f ca="1">SUMIFS(INDIRECT($F$1&amp;$F555&amp;":"&amp;$F555),INDIRECT($F$1&amp;dbP!$D$2&amp;":"&amp;dbP!$D$2),"&gt;="&amp;AX$6,INDIRECT($F$1&amp;dbP!$D$2&amp;":"&amp;dbP!$D$2),"&lt;="&amp;A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X$6,INDIRECT($F$1&amp;dbP!$D$2&amp;":"&amp;dbP!$D$2),"&lt;="&amp;AX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X$6,INDIRECT($F$2&amp;SbstP!$D$2&amp;":"&amp;SbstP!$D$2),"&lt;="&amp;A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X$6,INDIRECT($F$2&amp;SbstP!$D$2&amp;":"&amp;SbstP!$D$2),"&lt;="&amp;AX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Y555" s="1">
        <f ca="1">SUMIFS(INDIRECT($F$1&amp;$F555&amp;":"&amp;$F555),INDIRECT($F$1&amp;dbP!$D$2&amp;":"&amp;dbP!$D$2),"&gt;="&amp;AY$6,INDIRECT($F$1&amp;dbP!$D$2&amp;":"&amp;dbP!$D$2),"&lt;="&amp;A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Y$6,INDIRECT($F$1&amp;dbP!$D$2&amp;":"&amp;dbP!$D$2),"&lt;="&amp;AY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Y$6,INDIRECT($F$2&amp;SbstP!$D$2&amp;":"&amp;SbstP!$D$2),"&lt;="&amp;A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Y$6,INDIRECT($F$2&amp;SbstP!$D$2&amp;":"&amp;SbstP!$D$2),"&lt;="&amp;AY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AZ555" s="1">
        <f ca="1">SUMIFS(INDIRECT($F$1&amp;$F555&amp;":"&amp;$F555),INDIRECT($F$1&amp;dbP!$D$2&amp;":"&amp;dbP!$D$2),"&gt;="&amp;AZ$6,INDIRECT($F$1&amp;dbP!$D$2&amp;":"&amp;dbP!$D$2),"&lt;="&amp;A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AZ$6,INDIRECT($F$1&amp;dbP!$D$2&amp;":"&amp;dbP!$D$2),"&lt;="&amp;AZ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AZ$6,INDIRECT($F$2&amp;SbstP!$D$2&amp;":"&amp;SbstP!$D$2),"&lt;="&amp;A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AZ$6,INDIRECT($F$2&amp;SbstP!$D$2&amp;":"&amp;SbstP!$D$2),"&lt;="&amp;AZ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A555" s="1">
        <f ca="1">SUMIFS(INDIRECT($F$1&amp;$F555&amp;":"&amp;$F555),INDIRECT($F$1&amp;dbP!$D$2&amp;":"&amp;dbP!$D$2),"&gt;="&amp;BA$6,INDIRECT($F$1&amp;dbP!$D$2&amp;":"&amp;dbP!$D$2),"&lt;="&amp;B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BA$6,INDIRECT($F$1&amp;dbP!$D$2&amp;":"&amp;dbP!$D$2),"&lt;="&amp;BA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A$6,INDIRECT($F$2&amp;SbstP!$D$2&amp;":"&amp;SbstP!$D$2),"&lt;="&amp;B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BA$6,INDIRECT($F$2&amp;SbstP!$D$2&amp;":"&amp;SbstP!$D$2),"&lt;="&amp;BA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B555" s="1">
        <f ca="1">SUMIFS(INDIRECT($F$1&amp;$F555&amp;":"&amp;$F555),INDIRECT($F$1&amp;dbP!$D$2&amp;":"&amp;dbP!$D$2),"&gt;="&amp;BB$6,INDIRECT($F$1&amp;dbP!$D$2&amp;":"&amp;dbP!$D$2),"&lt;="&amp;B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BB$6,INDIRECT($F$1&amp;dbP!$D$2&amp;":"&amp;dbP!$D$2),"&lt;="&amp;BB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B$6,INDIRECT($F$2&amp;SbstP!$D$2&amp;":"&amp;SbstP!$D$2),"&lt;="&amp;B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BB$6,INDIRECT($F$2&amp;SbstP!$D$2&amp;":"&amp;SbstP!$D$2),"&lt;="&amp;BB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C555" s="1">
        <f ca="1">SUMIFS(INDIRECT($F$1&amp;$F555&amp;":"&amp;$F555),INDIRECT($F$1&amp;dbP!$D$2&amp;":"&amp;dbP!$D$2),"&gt;="&amp;BC$6,INDIRECT($F$1&amp;dbP!$D$2&amp;":"&amp;dbP!$D$2),"&lt;="&amp;B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BC$6,INDIRECT($F$1&amp;dbP!$D$2&amp;":"&amp;dbP!$D$2),"&lt;="&amp;BC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C$6,INDIRECT($F$2&amp;SbstP!$D$2&amp;":"&amp;SbstP!$D$2),"&lt;="&amp;B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BC$6,INDIRECT($F$2&amp;SbstP!$D$2&amp;":"&amp;SbstP!$D$2),"&lt;="&amp;BC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D555" s="1">
        <f ca="1">SUMIFS(INDIRECT($F$1&amp;$F555&amp;":"&amp;$F555),INDIRECT($F$1&amp;dbP!$D$2&amp;":"&amp;dbP!$D$2),"&gt;="&amp;BD$6,INDIRECT($F$1&amp;dbP!$D$2&amp;":"&amp;dbP!$D$2),"&lt;="&amp;B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BD$6,INDIRECT($F$1&amp;dbP!$D$2&amp;":"&amp;dbP!$D$2),"&lt;="&amp;BD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D$6,INDIRECT($F$2&amp;SbstP!$D$2&amp;":"&amp;SbstP!$D$2),"&lt;="&amp;B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BD$6,INDIRECT($F$2&amp;SbstP!$D$2&amp;":"&amp;SbstP!$D$2),"&lt;="&amp;BD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  <c r="BE555" s="1">
        <f ca="1">SUMIFS(INDIRECT($F$1&amp;$F555&amp;":"&amp;$F555),INDIRECT($F$1&amp;dbP!$D$2&amp;":"&amp;dbP!$D$2),"&gt;="&amp;BE$6,INDIRECT($F$1&amp;dbP!$D$2&amp;":"&amp;dbP!$D$2),"&lt;="&amp;B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"&amp;$I555=$J555),"*",RIGHT($J555,LEN($J555)-4)),INDIRECT($F$1&amp;dbP!$AC$2&amp;":"&amp;dbP!$AC$2),RepP!$J$3)-
SUMIFS(INDIRECT($F$1&amp;$G555&amp;":"&amp;$G555),INDIRECT($F$1&amp;dbP!$D$2&amp;":"&amp;dbP!$D$2),"&gt;="&amp;BE$6,INDIRECT($F$1&amp;dbP!$D$2&amp;":"&amp;dbP!$D$2),"&lt;="&amp;BE$7,INDIRECT($F$1&amp;dbP!$O$2&amp;":"&amp;dbP!$O$2),$H555,INDIRECT($F$1&amp;dbP!$P$2&amp;":"&amp;dbP!$P$2),IF($I555=$J555,"*",$I555),INDIRECT($F$1&amp;dbP!$Q$2&amp;":"&amp;dbP!$Q$2),IF(OR($I555=$J555,"  "&amp;$I555=$J555),"*",RIGHT($J555,LEN($J555)-4)),INDIRECT($F$1&amp;dbP!$AC$2&amp;":"&amp;dbP!$AC$2),RepP!$J$3)+
SUMIFS(INDIRECT($F$2&amp;$F555&amp;":"&amp;$F555),INDIRECT($F$2&amp;SbstP!$D$2&amp;":"&amp;SbstP!$D$2),"&gt;="&amp;BE$6,INDIRECT($F$2&amp;SbstP!$D$2&amp;":"&amp;SbstP!$D$2),"&lt;="&amp;B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"&amp;$I555=$J555),"*",RIGHT($J555,LEN($J555)-4)),INDIRECT($F$2&amp;SbstP!$AC$2&amp;":"&amp;SbstP!$AC$2),RepP!$J$3)-
SUMIFS(INDIRECT($F$2&amp;$G555&amp;":"&amp;$G555),INDIRECT($F$2&amp;SbstP!$D$2&amp;":"&amp;SbstP!$D$2),"&gt;="&amp;BE$6,INDIRECT($F$2&amp;SbstP!$D$2&amp;":"&amp;SbstP!$D$2),"&lt;="&amp;BE$7,INDIRECT($F$2&amp;SbstP!$O$2&amp;":"&amp;SbstP!$O$2),$H555,INDIRECT($F$2&amp;SbstP!$P$2&amp;":"&amp;SbstP!$P$2),IF($I555=$J555,"*",$I555),INDIRECT($F$2&amp;SbstP!$Q$2&amp;":"&amp;SbstP!$Q$2),IF(OR($I555=$J555,"  "&amp;$I555=$J555),"*",RIGHT($J555,LEN($J555)-4)),INDIRECT($F$2&amp;SbstP!$AC$2&amp;":"&amp;SbstP!$AC$2),RepP!$J$3)</f>
        <v>0</v>
      </c>
    </row>
    <row r="556" spans="2:57" x14ac:dyDescent="0.3">
      <c r="B556" s="1">
        <f>MAX(B$505:B555)+1</f>
        <v>59</v>
      </c>
      <c r="D556" s="1">
        <f ca="1">INDIRECT($B$1&amp;Items!AB$2&amp;$B556)</f>
        <v>0</v>
      </c>
      <c r="F556" s="1" t="str">
        <f ca="1">INDIRECT($B$1&amp;Items!X$2&amp;$B556)</f>
        <v>AA</v>
      </c>
      <c r="G556" s="1" t="str">
        <f ca="1">INDIRECT($B$1&amp;Items!Y$2&amp;$B556)</f>
        <v>AB</v>
      </c>
      <c r="H556" s="13" t="str">
        <f ca="1">INDIRECT($B$1&amp;Items!U$2&amp;$B556)</f>
        <v>Себестоимость продаж</v>
      </c>
      <c r="I556" s="13" t="str">
        <f ca="1">IF(INDIRECT($B$1&amp;Items!V$2&amp;$B556)="",H556,INDIRECT($B$1&amp;Items!V$2&amp;$B556))</f>
        <v>Затраты этапа-4 бизнес-процесса</v>
      </c>
      <c r="J556" s="1" t="str">
        <f ca="1">IF(INDIRECT($B$1&amp;Items!W$2&amp;$B556)="",IF(H556&lt;&gt;I556,"  "&amp;I556,I556),"    "&amp;INDIRECT($B$1&amp;Items!W$2&amp;$B556))</f>
        <v xml:space="preserve">  Затраты этапа-4 бизнес-процесса</v>
      </c>
      <c r="S556" s="1">
        <f ca="1">SUM($U556:INDIRECT(ADDRESS(ROW(),SUMIFS($1:$1,$5:$5,MAX($5:$5)))))</f>
        <v>19061205.026648466</v>
      </c>
      <c r="V556" s="1">
        <f ca="1">SUMIFS(INDIRECT($F$1&amp;$F556&amp;":"&amp;$F556),INDIRECT($F$1&amp;dbP!$D$2&amp;":"&amp;dbP!$D$2),"&gt;="&amp;V$6,INDIRECT($F$1&amp;dbP!$D$2&amp;":"&amp;dbP!$D$2),"&lt;="&amp;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V$6,INDIRECT($F$1&amp;dbP!$D$2&amp;":"&amp;dbP!$D$2),"&lt;="&amp;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V$6,INDIRECT($F$2&amp;SbstP!$D$2&amp;":"&amp;SbstP!$D$2),"&lt;="&amp;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V$6,INDIRECT($F$2&amp;SbstP!$D$2&amp;":"&amp;SbstP!$D$2),"&lt;="&amp;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W556" s="1">
        <f ca="1">SUMIFS(INDIRECT($F$1&amp;$F556&amp;":"&amp;$F556),INDIRECT($F$1&amp;dbP!$D$2&amp;":"&amp;dbP!$D$2),"&gt;="&amp;W$6,INDIRECT($F$1&amp;dbP!$D$2&amp;":"&amp;dbP!$D$2),"&lt;="&amp;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W$6,INDIRECT($F$1&amp;dbP!$D$2&amp;":"&amp;dbP!$D$2),"&lt;="&amp;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W$6,INDIRECT($F$2&amp;SbstP!$D$2&amp;":"&amp;SbstP!$D$2),"&lt;="&amp;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W$6,INDIRECT($F$2&amp;SbstP!$D$2&amp;":"&amp;SbstP!$D$2),"&lt;="&amp;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X556" s="1">
        <f ca="1">SUMIFS(INDIRECT($F$1&amp;$F556&amp;":"&amp;$F556),INDIRECT($F$1&amp;dbP!$D$2&amp;":"&amp;dbP!$D$2),"&gt;="&amp;X$6,INDIRECT($F$1&amp;dbP!$D$2&amp;":"&amp;dbP!$D$2),"&lt;="&amp;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X$6,INDIRECT($F$1&amp;dbP!$D$2&amp;":"&amp;dbP!$D$2),"&lt;="&amp;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X$6,INDIRECT($F$2&amp;SbstP!$D$2&amp;":"&amp;SbstP!$D$2),"&lt;="&amp;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X$6,INDIRECT($F$2&amp;SbstP!$D$2&amp;":"&amp;SbstP!$D$2),"&lt;="&amp;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Y556" s="1">
        <f ca="1">SUMIFS(INDIRECT($F$1&amp;$F556&amp;":"&amp;$F556),INDIRECT($F$1&amp;dbP!$D$2&amp;":"&amp;dbP!$D$2),"&gt;="&amp;Y$6,INDIRECT($F$1&amp;dbP!$D$2&amp;":"&amp;dbP!$D$2),"&lt;="&amp;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Y$6,INDIRECT($F$1&amp;dbP!$D$2&amp;":"&amp;dbP!$D$2),"&lt;="&amp;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Y$6,INDIRECT($F$2&amp;SbstP!$D$2&amp;":"&amp;SbstP!$D$2),"&lt;="&amp;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Y$6,INDIRECT($F$2&amp;SbstP!$D$2&amp;":"&amp;SbstP!$D$2),"&lt;="&amp;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Z556" s="1">
        <f ca="1">SUMIFS(INDIRECT($F$1&amp;$F556&amp;":"&amp;$F556),INDIRECT($F$1&amp;dbP!$D$2&amp;":"&amp;dbP!$D$2),"&gt;="&amp;Z$6,INDIRECT($F$1&amp;dbP!$D$2&amp;":"&amp;dbP!$D$2),"&lt;="&amp;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Z$6,INDIRECT($F$1&amp;dbP!$D$2&amp;":"&amp;dbP!$D$2),"&lt;="&amp;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Z$6,INDIRECT($F$2&amp;SbstP!$D$2&amp;":"&amp;SbstP!$D$2),"&lt;="&amp;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Z$6,INDIRECT($F$2&amp;SbstP!$D$2&amp;":"&amp;SbstP!$D$2),"&lt;="&amp;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2400704.0010462501</v>
      </c>
      <c r="AA556" s="1">
        <f ca="1">SUMIFS(INDIRECT($F$1&amp;$F556&amp;":"&amp;$F556),INDIRECT($F$1&amp;dbP!$D$2&amp;":"&amp;dbP!$D$2),"&gt;="&amp;AA$6,INDIRECT($F$1&amp;dbP!$D$2&amp;":"&amp;dbP!$D$2),"&lt;="&amp;A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A$6,INDIRECT($F$1&amp;dbP!$D$2&amp;":"&amp;dbP!$D$2),"&lt;="&amp;A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A$6,INDIRECT($F$2&amp;SbstP!$D$2&amp;":"&amp;SbstP!$D$2),"&lt;="&amp;A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A$6,INDIRECT($F$2&amp;SbstP!$D$2&amp;":"&amp;SbstP!$D$2),"&lt;="&amp;A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4801408.0020925002</v>
      </c>
      <c r="AB556" s="1">
        <f ca="1">SUMIFS(INDIRECT($F$1&amp;$F556&amp;":"&amp;$F556),INDIRECT($F$1&amp;dbP!$D$2&amp;":"&amp;dbP!$D$2),"&gt;="&amp;AB$6,INDIRECT($F$1&amp;dbP!$D$2&amp;":"&amp;dbP!$D$2),"&lt;="&amp;A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B$6,INDIRECT($F$1&amp;dbP!$D$2&amp;":"&amp;dbP!$D$2),"&lt;="&amp;A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B$6,INDIRECT($F$2&amp;SbstP!$D$2&amp;":"&amp;SbstP!$D$2),"&lt;="&amp;A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B$6,INDIRECT($F$2&amp;SbstP!$D$2&amp;":"&amp;SbstP!$D$2),"&lt;="&amp;A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1209120.4860990094</v>
      </c>
      <c r="AC556" s="1">
        <f ca="1">SUMIFS(INDIRECT($F$1&amp;$F556&amp;":"&amp;$F556),INDIRECT($F$1&amp;dbP!$D$2&amp;":"&amp;dbP!$D$2),"&gt;="&amp;AC$6,INDIRECT($F$1&amp;dbP!$D$2&amp;":"&amp;dbP!$D$2),"&lt;="&amp;A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C$6,INDIRECT($F$1&amp;dbP!$D$2&amp;":"&amp;dbP!$D$2),"&lt;="&amp;A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C$6,INDIRECT($F$2&amp;SbstP!$D$2&amp;":"&amp;SbstP!$D$2),"&lt;="&amp;A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C$6,INDIRECT($F$2&amp;SbstP!$D$2&amp;":"&amp;SbstP!$D$2),"&lt;="&amp;A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1984601.7174521515</v>
      </c>
      <c r="AD556" s="1">
        <f ca="1">SUMIFS(INDIRECT($F$1&amp;$F556&amp;":"&amp;$F556),INDIRECT($F$1&amp;dbP!$D$2&amp;":"&amp;dbP!$D$2),"&gt;="&amp;AD$6,INDIRECT($F$1&amp;dbP!$D$2&amp;":"&amp;dbP!$D$2),"&lt;="&amp;A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D$6,INDIRECT($F$1&amp;dbP!$D$2&amp;":"&amp;dbP!$D$2),"&lt;="&amp;A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D$6,INDIRECT($F$2&amp;SbstP!$D$2&amp;":"&amp;SbstP!$D$2),"&lt;="&amp;A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D$6,INDIRECT($F$2&amp;SbstP!$D$2&amp;":"&amp;SbstP!$D$2),"&lt;="&amp;A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1161988.7022245284</v>
      </c>
      <c r="AE556" s="1">
        <f ca="1">SUMIFS(INDIRECT($F$1&amp;$F556&amp;":"&amp;$F556),INDIRECT($F$1&amp;dbP!$D$2&amp;":"&amp;dbP!$D$2),"&gt;="&amp;AE$6,INDIRECT($F$1&amp;dbP!$D$2&amp;":"&amp;dbP!$D$2),"&lt;="&amp;A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E$6,INDIRECT($F$1&amp;dbP!$D$2&amp;":"&amp;dbP!$D$2),"&lt;="&amp;A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E$6,INDIRECT($F$2&amp;SbstP!$D$2&amp;":"&amp;SbstP!$D$2),"&lt;="&amp;A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E$6,INDIRECT($F$2&amp;SbstP!$D$2&amp;":"&amp;SbstP!$D$2),"&lt;="&amp;A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518194.49404243252</v>
      </c>
      <c r="AF556" s="1">
        <f ca="1">SUMIFS(INDIRECT($F$1&amp;$F556&amp;":"&amp;$F556),INDIRECT($F$1&amp;dbP!$D$2&amp;":"&amp;dbP!$D$2),"&gt;="&amp;AF$6,INDIRECT($F$1&amp;dbP!$D$2&amp;":"&amp;dbP!$D$2),"&lt;="&amp;AF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F$6,INDIRECT($F$1&amp;dbP!$D$2&amp;":"&amp;dbP!$D$2),"&lt;="&amp;AF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F$6,INDIRECT($F$2&amp;SbstP!$D$2&amp;":"&amp;SbstP!$D$2),"&lt;="&amp;AF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F$6,INDIRECT($F$2&amp;SbstP!$D$2&amp;":"&amp;SbstP!$D$2),"&lt;="&amp;AF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1323067.811634768</v>
      </c>
      <c r="AG556" s="1">
        <f ca="1">SUMIFS(INDIRECT($F$1&amp;$F556&amp;":"&amp;$F556),INDIRECT($F$1&amp;dbP!$D$2&amp;":"&amp;dbP!$D$2),"&gt;="&amp;AG$6,INDIRECT($F$1&amp;dbP!$D$2&amp;":"&amp;dbP!$D$2),"&lt;="&amp;AG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G$6,INDIRECT($F$1&amp;dbP!$D$2&amp;":"&amp;dbP!$D$2),"&lt;="&amp;AG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G$6,INDIRECT($F$2&amp;SbstP!$D$2&amp;":"&amp;SbstP!$D$2),"&lt;="&amp;AG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G$6,INDIRECT($F$2&amp;SbstP!$D$2&amp;":"&amp;SbstP!$D$2),"&lt;="&amp;AG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1209120.4860990094</v>
      </c>
      <c r="AH556" s="1">
        <f ca="1">SUMIFS(INDIRECT($F$1&amp;$F556&amp;":"&amp;$F556),INDIRECT($F$1&amp;dbP!$D$2&amp;":"&amp;dbP!$D$2),"&gt;="&amp;AH$6,INDIRECT($F$1&amp;dbP!$D$2&amp;":"&amp;dbP!$D$2),"&lt;="&amp;AH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H$6,INDIRECT($F$1&amp;dbP!$D$2&amp;":"&amp;dbP!$D$2),"&lt;="&amp;AH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H$6,INDIRECT($F$2&amp;SbstP!$D$2&amp;":"&amp;SbstP!$D$2),"&lt;="&amp;AH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H$6,INDIRECT($F$2&amp;SbstP!$D$2&amp;":"&amp;SbstP!$D$2),"&lt;="&amp;AH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345462.99602828833</v>
      </c>
      <c r="AI556" s="1">
        <f ca="1">SUMIFS(INDIRECT($F$1&amp;$F556&amp;":"&amp;$F556),INDIRECT($F$1&amp;dbP!$D$2&amp;":"&amp;dbP!$D$2),"&gt;="&amp;AI$6,INDIRECT($F$1&amp;dbP!$D$2&amp;":"&amp;dbP!$D$2),"&lt;="&amp;AI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I$6,INDIRECT($F$1&amp;dbP!$D$2&amp;":"&amp;dbP!$D$2),"&lt;="&amp;AI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I$6,INDIRECT($F$2&amp;SbstP!$D$2&amp;":"&amp;SbstP!$D$2),"&lt;="&amp;AI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I$6,INDIRECT($F$2&amp;SbstP!$D$2&amp;":"&amp;SbstP!$D$2),"&lt;="&amp;AI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2480752.1468151896</v>
      </c>
      <c r="AJ556" s="1">
        <f ca="1">SUMIFS(INDIRECT($F$1&amp;$F556&amp;":"&amp;$F556),INDIRECT($F$1&amp;dbP!$D$2&amp;":"&amp;dbP!$D$2),"&gt;="&amp;AJ$6,INDIRECT($F$1&amp;dbP!$D$2&amp;":"&amp;dbP!$D$2),"&lt;="&amp;AJ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J$6,INDIRECT($F$1&amp;dbP!$D$2&amp;":"&amp;dbP!$D$2),"&lt;="&amp;AJ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J$6,INDIRECT($F$2&amp;SbstP!$D$2&amp;":"&amp;SbstP!$D$2),"&lt;="&amp;AJ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J$6,INDIRECT($F$2&amp;SbstP!$D$2&amp;":"&amp;SbstP!$D$2),"&lt;="&amp;AJ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1626784.1831143403</v>
      </c>
      <c r="AK556" s="1">
        <f ca="1">SUMIFS(INDIRECT($F$1&amp;$F556&amp;":"&amp;$F556),INDIRECT($F$1&amp;dbP!$D$2&amp;":"&amp;dbP!$D$2),"&gt;="&amp;AK$6,INDIRECT($F$1&amp;dbP!$D$2&amp;":"&amp;dbP!$D$2),"&lt;="&amp;AK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K$6,INDIRECT($F$1&amp;dbP!$D$2&amp;":"&amp;dbP!$D$2),"&lt;="&amp;AK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K$6,INDIRECT($F$2&amp;SbstP!$D$2&amp;":"&amp;SbstP!$D$2),"&lt;="&amp;AK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K$6,INDIRECT($F$2&amp;SbstP!$D$2&amp;":"&amp;SbstP!$D$2),"&lt;="&amp;AK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L556" s="1">
        <f ca="1">SUMIFS(INDIRECT($F$1&amp;$F556&amp;":"&amp;$F556),INDIRECT($F$1&amp;dbP!$D$2&amp;":"&amp;dbP!$D$2),"&gt;="&amp;AL$6,INDIRECT($F$1&amp;dbP!$D$2&amp;":"&amp;dbP!$D$2),"&lt;="&amp;AL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L$6,INDIRECT($F$1&amp;dbP!$D$2&amp;":"&amp;dbP!$D$2),"&lt;="&amp;AL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L$6,INDIRECT($F$2&amp;SbstP!$D$2&amp;":"&amp;SbstP!$D$2),"&lt;="&amp;AL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L$6,INDIRECT($F$2&amp;SbstP!$D$2&amp;":"&amp;SbstP!$D$2),"&lt;="&amp;AL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M556" s="1">
        <f ca="1">SUMIFS(INDIRECT($F$1&amp;$F556&amp;":"&amp;$F556),INDIRECT($F$1&amp;dbP!$D$2&amp;":"&amp;dbP!$D$2),"&gt;="&amp;AM$6,INDIRECT($F$1&amp;dbP!$D$2&amp;":"&amp;dbP!$D$2),"&lt;="&amp;AM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M$6,INDIRECT($F$1&amp;dbP!$D$2&amp;":"&amp;dbP!$D$2),"&lt;="&amp;AM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M$6,INDIRECT($F$2&amp;SbstP!$D$2&amp;":"&amp;SbstP!$D$2),"&lt;="&amp;AM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M$6,INDIRECT($F$2&amp;SbstP!$D$2&amp;":"&amp;SbstP!$D$2),"&lt;="&amp;AM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N556" s="1">
        <f ca="1">SUMIFS(INDIRECT($F$1&amp;$F556&amp;":"&amp;$F556),INDIRECT($F$1&amp;dbP!$D$2&amp;":"&amp;dbP!$D$2),"&gt;="&amp;AN$6,INDIRECT($F$1&amp;dbP!$D$2&amp;":"&amp;dbP!$D$2),"&lt;="&amp;AN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N$6,INDIRECT($F$1&amp;dbP!$D$2&amp;":"&amp;dbP!$D$2),"&lt;="&amp;AN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N$6,INDIRECT($F$2&amp;SbstP!$D$2&amp;":"&amp;SbstP!$D$2),"&lt;="&amp;AN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N$6,INDIRECT($F$2&amp;SbstP!$D$2&amp;":"&amp;SbstP!$D$2),"&lt;="&amp;AN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O556" s="1">
        <f ca="1">SUMIFS(INDIRECT($F$1&amp;$F556&amp;":"&amp;$F556),INDIRECT($F$1&amp;dbP!$D$2&amp;":"&amp;dbP!$D$2),"&gt;="&amp;AO$6,INDIRECT($F$1&amp;dbP!$D$2&amp;":"&amp;dbP!$D$2),"&lt;="&amp;AO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O$6,INDIRECT($F$1&amp;dbP!$D$2&amp;":"&amp;dbP!$D$2),"&lt;="&amp;AO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O$6,INDIRECT($F$2&amp;SbstP!$D$2&amp;":"&amp;SbstP!$D$2),"&lt;="&amp;AO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O$6,INDIRECT($F$2&amp;SbstP!$D$2&amp;":"&amp;SbstP!$D$2),"&lt;="&amp;AO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P556" s="1">
        <f ca="1">SUMIFS(INDIRECT($F$1&amp;$F556&amp;":"&amp;$F556),INDIRECT($F$1&amp;dbP!$D$2&amp;":"&amp;dbP!$D$2),"&gt;="&amp;AP$6,INDIRECT($F$1&amp;dbP!$D$2&amp;":"&amp;dbP!$D$2),"&lt;="&amp;AP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P$6,INDIRECT($F$1&amp;dbP!$D$2&amp;":"&amp;dbP!$D$2),"&lt;="&amp;AP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P$6,INDIRECT($F$2&amp;SbstP!$D$2&amp;":"&amp;SbstP!$D$2),"&lt;="&amp;AP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P$6,INDIRECT($F$2&amp;SbstP!$D$2&amp;":"&amp;SbstP!$D$2),"&lt;="&amp;AP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Q556" s="1">
        <f ca="1">SUMIFS(INDIRECT($F$1&amp;$F556&amp;":"&amp;$F556),INDIRECT($F$1&amp;dbP!$D$2&amp;":"&amp;dbP!$D$2),"&gt;="&amp;AQ$6,INDIRECT($F$1&amp;dbP!$D$2&amp;":"&amp;dbP!$D$2),"&lt;="&amp;AQ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Q$6,INDIRECT($F$1&amp;dbP!$D$2&amp;":"&amp;dbP!$D$2),"&lt;="&amp;AQ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Q$6,INDIRECT($F$2&amp;SbstP!$D$2&amp;":"&amp;SbstP!$D$2),"&lt;="&amp;AQ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Q$6,INDIRECT($F$2&amp;SbstP!$D$2&amp;":"&amp;SbstP!$D$2),"&lt;="&amp;AQ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R556" s="1">
        <f ca="1">SUMIFS(INDIRECT($F$1&amp;$F556&amp;":"&amp;$F556),INDIRECT($F$1&amp;dbP!$D$2&amp;":"&amp;dbP!$D$2),"&gt;="&amp;AR$6,INDIRECT($F$1&amp;dbP!$D$2&amp;":"&amp;dbP!$D$2),"&lt;="&amp;AR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R$6,INDIRECT($F$1&amp;dbP!$D$2&amp;":"&amp;dbP!$D$2),"&lt;="&amp;AR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R$6,INDIRECT($F$2&amp;SbstP!$D$2&amp;":"&amp;SbstP!$D$2),"&lt;="&amp;AR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R$6,INDIRECT($F$2&amp;SbstP!$D$2&amp;":"&amp;SbstP!$D$2),"&lt;="&amp;AR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S556" s="1">
        <f ca="1">SUMIFS(INDIRECT($F$1&amp;$F556&amp;":"&amp;$F556),INDIRECT($F$1&amp;dbP!$D$2&amp;":"&amp;dbP!$D$2),"&gt;="&amp;AS$6,INDIRECT($F$1&amp;dbP!$D$2&amp;":"&amp;dbP!$D$2),"&lt;="&amp;AS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S$6,INDIRECT($F$1&amp;dbP!$D$2&amp;":"&amp;dbP!$D$2),"&lt;="&amp;AS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S$6,INDIRECT($F$2&amp;SbstP!$D$2&amp;":"&amp;SbstP!$D$2),"&lt;="&amp;AS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S$6,INDIRECT($F$2&amp;SbstP!$D$2&amp;":"&amp;SbstP!$D$2),"&lt;="&amp;AS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T556" s="1">
        <f ca="1">SUMIFS(INDIRECT($F$1&amp;$F556&amp;":"&amp;$F556),INDIRECT($F$1&amp;dbP!$D$2&amp;":"&amp;dbP!$D$2),"&gt;="&amp;AT$6,INDIRECT($F$1&amp;dbP!$D$2&amp;":"&amp;dbP!$D$2),"&lt;="&amp;AT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T$6,INDIRECT($F$1&amp;dbP!$D$2&amp;":"&amp;dbP!$D$2),"&lt;="&amp;AT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T$6,INDIRECT($F$2&amp;SbstP!$D$2&amp;":"&amp;SbstP!$D$2),"&lt;="&amp;AT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T$6,INDIRECT($F$2&amp;SbstP!$D$2&amp;":"&amp;SbstP!$D$2),"&lt;="&amp;AT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U556" s="1">
        <f ca="1">SUMIFS(INDIRECT($F$1&amp;$F556&amp;":"&amp;$F556),INDIRECT($F$1&amp;dbP!$D$2&amp;":"&amp;dbP!$D$2),"&gt;="&amp;AU$6,INDIRECT($F$1&amp;dbP!$D$2&amp;":"&amp;dbP!$D$2),"&lt;="&amp;AU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U$6,INDIRECT($F$1&amp;dbP!$D$2&amp;":"&amp;dbP!$D$2),"&lt;="&amp;AU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U$6,INDIRECT($F$2&amp;SbstP!$D$2&amp;":"&amp;SbstP!$D$2),"&lt;="&amp;AU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U$6,INDIRECT($F$2&amp;SbstP!$D$2&amp;":"&amp;SbstP!$D$2),"&lt;="&amp;AU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V556" s="1">
        <f ca="1">SUMIFS(INDIRECT($F$1&amp;$F556&amp;":"&amp;$F556),INDIRECT($F$1&amp;dbP!$D$2&amp;":"&amp;dbP!$D$2),"&gt;="&amp;AV$6,INDIRECT($F$1&amp;dbP!$D$2&amp;":"&amp;dbP!$D$2),"&lt;="&amp;A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V$6,INDIRECT($F$1&amp;dbP!$D$2&amp;":"&amp;dbP!$D$2),"&lt;="&amp;AV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V$6,INDIRECT($F$2&amp;SbstP!$D$2&amp;":"&amp;SbstP!$D$2),"&lt;="&amp;A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V$6,INDIRECT($F$2&amp;SbstP!$D$2&amp;":"&amp;SbstP!$D$2),"&lt;="&amp;AV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W556" s="1">
        <f ca="1">SUMIFS(INDIRECT($F$1&amp;$F556&amp;":"&amp;$F556),INDIRECT($F$1&amp;dbP!$D$2&amp;":"&amp;dbP!$D$2),"&gt;="&amp;AW$6,INDIRECT($F$1&amp;dbP!$D$2&amp;":"&amp;dbP!$D$2),"&lt;="&amp;A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W$6,INDIRECT($F$1&amp;dbP!$D$2&amp;":"&amp;dbP!$D$2),"&lt;="&amp;AW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W$6,INDIRECT($F$2&amp;SbstP!$D$2&amp;":"&amp;SbstP!$D$2),"&lt;="&amp;A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W$6,INDIRECT($F$2&amp;SbstP!$D$2&amp;":"&amp;SbstP!$D$2),"&lt;="&amp;AW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X556" s="1">
        <f ca="1">SUMIFS(INDIRECT($F$1&amp;$F556&amp;":"&amp;$F556),INDIRECT($F$1&amp;dbP!$D$2&amp;":"&amp;dbP!$D$2),"&gt;="&amp;AX$6,INDIRECT($F$1&amp;dbP!$D$2&amp;":"&amp;dbP!$D$2),"&lt;="&amp;A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X$6,INDIRECT($F$1&amp;dbP!$D$2&amp;":"&amp;dbP!$D$2),"&lt;="&amp;AX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X$6,INDIRECT($F$2&amp;SbstP!$D$2&amp;":"&amp;SbstP!$D$2),"&lt;="&amp;A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X$6,INDIRECT($F$2&amp;SbstP!$D$2&amp;":"&amp;SbstP!$D$2),"&lt;="&amp;AX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Y556" s="1">
        <f ca="1">SUMIFS(INDIRECT($F$1&amp;$F556&amp;":"&amp;$F556),INDIRECT($F$1&amp;dbP!$D$2&amp;":"&amp;dbP!$D$2),"&gt;="&amp;AY$6,INDIRECT($F$1&amp;dbP!$D$2&amp;":"&amp;dbP!$D$2),"&lt;="&amp;A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Y$6,INDIRECT($F$1&amp;dbP!$D$2&amp;":"&amp;dbP!$D$2),"&lt;="&amp;AY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Y$6,INDIRECT($F$2&amp;SbstP!$D$2&amp;":"&amp;SbstP!$D$2),"&lt;="&amp;A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Y$6,INDIRECT($F$2&amp;SbstP!$D$2&amp;":"&amp;SbstP!$D$2),"&lt;="&amp;AY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AZ556" s="1">
        <f ca="1">SUMIFS(INDIRECT($F$1&amp;$F556&amp;":"&amp;$F556),INDIRECT($F$1&amp;dbP!$D$2&amp;":"&amp;dbP!$D$2),"&gt;="&amp;AZ$6,INDIRECT($F$1&amp;dbP!$D$2&amp;":"&amp;dbP!$D$2),"&lt;="&amp;A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AZ$6,INDIRECT($F$1&amp;dbP!$D$2&amp;":"&amp;dbP!$D$2),"&lt;="&amp;AZ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AZ$6,INDIRECT($F$2&amp;SbstP!$D$2&amp;":"&amp;SbstP!$D$2),"&lt;="&amp;A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AZ$6,INDIRECT($F$2&amp;SbstP!$D$2&amp;":"&amp;SbstP!$D$2),"&lt;="&amp;AZ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A556" s="1">
        <f ca="1">SUMIFS(INDIRECT($F$1&amp;$F556&amp;":"&amp;$F556),INDIRECT($F$1&amp;dbP!$D$2&amp;":"&amp;dbP!$D$2),"&gt;="&amp;BA$6,INDIRECT($F$1&amp;dbP!$D$2&amp;":"&amp;dbP!$D$2),"&lt;="&amp;B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BA$6,INDIRECT($F$1&amp;dbP!$D$2&amp;":"&amp;dbP!$D$2),"&lt;="&amp;BA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A$6,INDIRECT($F$2&amp;SbstP!$D$2&amp;":"&amp;SbstP!$D$2),"&lt;="&amp;B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BA$6,INDIRECT($F$2&amp;SbstP!$D$2&amp;":"&amp;SbstP!$D$2),"&lt;="&amp;BA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B556" s="1">
        <f ca="1">SUMIFS(INDIRECT($F$1&amp;$F556&amp;":"&amp;$F556),INDIRECT($F$1&amp;dbP!$D$2&amp;":"&amp;dbP!$D$2),"&gt;="&amp;BB$6,INDIRECT($F$1&amp;dbP!$D$2&amp;":"&amp;dbP!$D$2),"&lt;="&amp;B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BB$6,INDIRECT($F$1&amp;dbP!$D$2&amp;":"&amp;dbP!$D$2),"&lt;="&amp;BB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B$6,INDIRECT($F$2&amp;SbstP!$D$2&amp;":"&amp;SbstP!$D$2),"&lt;="&amp;B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BB$6,INDIRECT($F$2&amp;SbstP!$D$2&amp;":"&amp;SbstP!$D$2),"&lt;="&amp;BB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C556" s="1">
        <f ca="1">SUMIFS(INDIRECT($F$1&amp;$F556&amp;":"&amp;$F556),INDIRECT($F$1&amp;dbP!$D$2&amp;":"&amp;dbP!$D$2),"&gt;="&amp;BC$6,INDIRECT($F$1&amp;dbP!$D$2&amp;":"&amp;dbP!$D$2),"&lt;="&amp;B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BC$6,INDIRECT($F$1&amp;dbP!$D$2&amp;":"&amp;dbP!$D$2),"&lt;="&amp;BC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C$6,INDIRECT($F$2&amp;SbstP!$D$2&amp;":"&amp;SbstP!$D$2),"&lt;="&amp;B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BC$6,INDIRECT($F$2&amp;SbstP!$D$2&amp;":"&amp;SbstP!$D$2),"&lt;="&amp;BC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D556" s="1">
        <f ca="1">SUMIFS(INDIRECT($F$1&amp;$F556&amp;":"&amp;$F556),INDIRECT($F$1&amp;dbP!$D$2&amp;":"&amp;dbP!$D$2),"&gt;="&amp;BD$6,INDIRECT($F$1&amp;dbP!$D$2&amp;":"&amp;dbP!$D$2),"&lt;="&amp;B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BD$6,INDIRECT($F$1&amp;dbP!$D$2&amp;":"&amp;dbP!$D$2),"&lt;="&amp;BD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D$6,INDIRECT($F$2&amp;SbstP!$D$2&amp;":"&amp;SbstP!$D$2),"&lt;="&amp;B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BD$6,INDIRECT($F$2&amp;SbstP!$D$2&amp;":"&amp;SbstP!$D$2),"&lt;="&amp;BD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  <c r="BE556" s="1">
        <f ca="1">SUMIFS(INDIRECT($F$1&amp;$F556&amp;":"&amp;$F556),INDIRECT($F$1&amp;dbP!$D$2&amp;":"&amp;dbP!$D$2),"&gt;="&amp;BE$6,INDIRECT($F$1&amp;dbP!$D$2&amp;":"&amp;dbP!$D$2),"&lt;="&amp;B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"&amp;$I556=$J556),"*",RIGHT($J556,LEN($J556)-4)),INDIRECT($F$1&amp;dbP!$AC$2&amp;":"&amp;dbP!$AC$2),RepP!$J$3)-
SUMIFS(INDIRECT($F$1&amp;$G556&amp;":"&amp;$G556),INDIRECT($F$1&amp;dbP!$D$2&amp;":"&amp;dbP!$D$2),"&gt;="&amp;BE$6,INDIRECT($F$1&amp;dbP!$D$2&amp;":"&amp;dbP!$D$2),"&lt;="&amp;BE$7,INDIRECT($F$1&amp;dbP!$O$2&amp;":"&amp;dbP!$O$2),$H556,INDIRECT($F$1&amp;dbP!$P$2&amp;":"&amp;dbP!$P$2),IF($I556=$J556,"*",$I556),INDIRECT($F$1&amp;dbP!$Q$2&amp;":"&amp;dbP!$Q$2),IF(OR($I556=$J556,"  "&amp;$I556=$J556),"*",RIGHT($J556,LEN($J556)-4)),INDIRECT($F$1&amp;dbP!$AC$2&amp;":"&amp;dbP!$AC$2),RepP!$J$3)+
SUMIFS(INDIRECT($F$2&amp;$F556&amp;":"&amp;$F556),INDIRECT($F$2&amp;SbstP!$D$2&amp;":"&amp;SbstP!$D$2),"&gt;="&amp;BE$6,INDIRECT($F$2&amp;SbstP!$D$2&amp;":"&amp;SbstP!$D$2),"&lt;="&amp;B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"&amp;$I556=$J556),"*",RIGHT($J556,LEN($J556)-4)),INDIRECT($F$2&amp;SbstP!$AC$2&amp;":"&amp;SbstP!$AC$2),RepP!$J$3)-
SUMIFS(INDIRECT($F$2&amp;$G556&amp;":"&amp;$G556),INDIRECT($F$2&amp;SbstP!$D$2&amp;":"&amp;SbstP!$D$2),"&gt;="&amp;BE$6,INDIRECT($F$2&amp;SbstP!$D$2&amp;":"&amp;SbstP!$D$2),"&lt;="&amp;BE$7,INDIRECT($F$2&amp;SbstP!$O$2&amp;":"&amp;SbstP!$O$2),$H556,INDIRECT($F$2&amp;SbstP!$P$2&amp;":"&amp;SbstP!$P$2),IF($I556=$J556,"*",$I556),INDIRECT($F$2&amp;SbstP!$Q$2&amp;":"&amp;SbstP!$Q$2),IF(OR($I556=$J556,"  "&amp;$I556=$J556),"*",RIGHT($J556,LEN($J556)-4)),INDIRECT($F$2&amp;SbstP!$AC$2&amp;":"&amp;SbstP!$AC$2),RepP!$J$3)</f>
        <v>0</v>
      </c>
    </row>
    <row r="557" spans="2:57" x14ac:dyDescent="0.3">
      <c r="B557" s="1">
        <f>MAX(B$505:B556)+1</f>
        <v>60</v>
      </c>
      <c r="D557" s="1" t="str">
        <f ca="1">INDIRECT($B$1&amp;Items!AB$2&amp;$B557)</f>
        <v>PL(-)</v>
      </c>
      <c r="F557" s="1" t="str">
        <f ca="1">INDIRECT($B$1&amp;Items!X$2&amp;$B557)</f>
        <v>AA</v>
      </c>
      <c r="G557" s="1" t="str">
        <f ca="1">INDIRECT($B$1&amp;Items!Y$2&amp;$B557)</f>
        <v>AB</v>
      </c>
      <c r="H557" s="13" t="str">
        <f ca="1">INDIRECT($B$1&amp;Items!U$2&amp;$B557)</f>
        <v>Себестоимость продаж</v>
      </c>
      <c r="I557" s="13" t="str">
        <f ca="1">IF(INDIRECT($B$1&amp;Items!V$2&amp;$B557)="",H557,INDIRECT($B$1&amp;Items!V$2&amp;$B557))</f>
        <v>Затраты этапа-4 бизнес-процесса</v>
      </c>
      <c r="J557" s="1" t="str">
        <f ca="1">IF(INDIRECT($B$1&amp;Items!W$2&amp;$B557)="",IF(H557&lt;&gt;I557,"  "&amp;I557,I557),"    "&amp;INDIRECT($B$1&amp;Items!W$2&amp;$B557))</f>
        <v xml:space="preserve">    Производственные затраты-28</v>
      </c>
      <c r="S557" s="1">
        <f ca="1">SUM($U557:INDIRECT(ADDRESS(ROW(),SUMIFS($1:$1,$5:$5,MAX($5:$5)))))</f>
        <v>2292333.7269827584</v>
      </c>
      <c r="V557" s="1">
        <f ca="1">SUMIFS(INDIRECT($F$1&amp;$F557&amp;":"&amp;$F557),INDIRECT($F$1&amp;dbP!$D$2&amp;":"&amp;dbP!$D$2),"&gt;="&amp;V$6,INDIRECT($F$1&amp;dbP!$D$2&amp;":"&amp;dbP!$D$2),"&lt;="&amp;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V$6,INDIRECT($F$1&amp;dbP!$D$2&amp;":"&amp;dbP!$D$2),"&lt;="&amp;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V$6,INDIRECT($F$2&amp;SbstP!$D$2&amp;":"&amp;SbstP!$D$2),"&lt;="&amp;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V$6,INDIRECT($F$2&amp;SbstP!$D$2&amp;":"&amp;SbstP!$D$2),"&lt;="&amp;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W557" s="1">
        <f ca="1">SUMIFS(INDIRECT($F$1&amp;$F557&amp;":"&amp;$F557),INDIRECT($F$1&amp;dbP!$D$2&amp;":"&amp;dbP!$D$2),"&gt;="&amp;W$6,INDIRECT($F$1&amp;dbP!$D$2&amp;":"&amp;dbP!$D$2),"&lt;="&amp;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W$6,INDIRECT($F$1&amp;dbP!$D$2&amp;":"&amp;dbP!$D$2),"&lt;="&amp;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W$6,INDIRECT($F$2&amp;SbstP!$D$2&amp;":"&amp;SbstP!$D$2),"&lt;="&amp;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W$6,INDIRECT($F$2&amp;SbstP!$D$2&amp;":"&amp;SbstP!$D$2),"&lt;="&amp;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X557" s="1">
        <f ca="1">SUMIFS(INDIRECT($F$1&amp;$F557&amp;":"&amp;$F557),INDIRECT($F$1&amp;dbP!$D$2&amp;":"&amp;dbP!$D$2),"&gt;="&amp;X$6,INDIRECT($F$1&amp;dbP!$D$2&amp;":"&amp;dbP!$D$2),"&lt;="&amp;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X$6,INDIRECT($F$1&amp;dbP!$D$2&amp;":"&amp;dbP!$D$2),"&lt;="&amp;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X$6,INDIRECT($F$2&amp;SbstP!$D$2&amp;":"&amp;SbstP!$D$2),"&lt;="&amp;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X$6,INDIRECT($F$2&amp;SbstP!$D$2&amp;":"&amp;SbstP!$D$2),"&lt;="&amp;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Y557" s="1">
        <f ca="1">SUMIFS(INDIRECT($F$1&amp;$F557&amp;":"&amp;$F557),INDIRECT($F$1&amp;dbP!$D$2&amp;":"&amp;dbP!$D$2),"&gt;="&amp;Y$6,INDIRECT($F$1&amp;dbP!$D$2&amp;":"&amp;dbP!$D$2),"&lt;="&amp;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Y$6,INDIRECT($F$1&amp;dbP!$D$2&amp;":"&amp;dbP!$D$2),"&lt;="&amp;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Y$6,INDIRECT($F$2&amp;SbstP!$D$2&amp;":"&amp;SbstP!$D$2),"&lt;="&amp;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Y$6,INDIRECT($F$2&amp;SbstP!$D$2&amp;":"&amp;SbstP!$D$2),"&lt;="&amp;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Z557" s="1">
        <f ca="1">SUMIFS(INDIRECT($F$1&amp;$F557&amp;":"&amp;$F557),INDIRECT($F$1&amp;dbP!$D$2&amp;":"&amp;dbP!$D$2),"&gt;="&amp;Z$6,INDIRECT($F$1&amp;dbP!$D$2&amp;":"&amp;dbP!$D$2),"&lt;="&amp;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Z$6,INDIRECT($F$1&amp;dbP!$D$2&amp;":"&amp;dbP!$D$2),"&lt;="&amp;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Z$6,INDIRECT($F$2&amp;SbstP!$D$2&amp;":"&amp;SbstP!$D$2),"&lt;="&amp;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Z$6,INDIRECT($F$2&amp;SbstP!$D$2&amp;":"&amp;SbstP!$D$2),"&lt;="&amp;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281287.77749999997</v>
      </c>
      <c r="AA557" s="1">
        <f ca="1">SUMIFS(INDIRECT($F$1&amp;$F557&amp;":"&amp;$F557),INDIRECT($F$1&amp;dbP!$D$2&amp;":"&amp;dbP!$D$2),"&gt;="&amp;AA$6,INDIRECT($F$1&amp;dbP!$D$2&amp;":"&amp;dbP!$D$2),"&lt;="&amp;A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A$6,INDIRECT($F$1&amp;dbP!$D$2&amp;":"&amp;dbP!$D$2),"&lt;="&amp;A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A$6,INDIRECT($F$2&amp;SbstP!$D$2&amp;":"&amp;SbstP!$D$2),"&lt;="&amp;A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A$6,INDIRECT($F$2&amp;SbstP!$D$2&amp;":"&amp;SbstP!$D$2),"&lt;="&amp;A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562575.55499999993</v>
      </c>
      <c r="AB557" s="1">
        <f ca="1">SUMIFS(INDIRECT($F$1&amp;$F557&amp;":"&amp;$F557),INDIRECT($F$1&amp;dbP!$D$2&amp;":"&amp;dbP!$D$2),"&gt;="&amp;AB$6,INDIRECT($F$1&amp;dbP!$D$2&amp;":"&amp;dbP!$D$2),"&lt;="&amp;A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B$6,INDIRECT($F$1&amp;dbP!$D$2&amp;":"&amp;dbP!$D$2),"&lt;="&amp;A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B$6,INDIRECT($F$2&amp;SbstP!$D$2&amp;":"&amp;SbstP!$D$2),"&lt;="&amp;A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B$6,INDIRECT($F$2&amp;SbstP!$D$2&amp;":"&amp;SbstP!$D$2),"&lt;="&amp;A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113161.74956896548</v>
      </c>
      <c r="AC557" s="1">
        <f ca="1">SUMIFS(INDIRECT($F$1&amp;$F557&amp;":"&amp;$F557),INDIRECT($F$1&amp;dbP!$D$2&amp;":"&amp;dbP!$D$2),"&gt;="&amp;AC$6,INDIRECT($F$1&amp;dbP!$D$2&amp;":"&amp;dbP!$D$2),"&lt;="&amp;A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C$6,INDIRECT($F$1&amp;dbP!$D$2&amp;":"&amp;dbP!$D$2),"&lt;="&amp;A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C$6,INDIRECT($F$2&amp;SbstP!$D$2&amp;":"&amp;SbstP!$D$2),"&lt;="&amp;A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C$6,INDIRECT($F$2&amp;SbstP!$D$2&amp;":"&amp;SbstP!$D$2),"&lt;="&amp;A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271588.19896551722</v>
      </c>
      <c r="AD557" s="1">
        <f ca="1">SUMIFS(INDIRECT($F$1&amp;$F557&amp;":"&amp;$F557),INDIRECT($F$1&amp;dbP!$D$2&amp;":"&amp;dbP!$D$2),"&gt;="&amp;AD$6,INDIRECT($F$1&amp;dbP!$D$2&amp;":"&amp;dbP!$D$2),"&lt;="&amp;A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D$6,INDIRECT($F$1&amp;dbP!$D$2&amp;":"&amp;dbP!$D$2),"&lt;="&amp;A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D$6,INDIRECT($F$2&amp;SbstP!$D$2&amp;":"&amp;SbstP!$D$2),"&lt;="&amp;A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D$6,INDIRECT($F$2&amp;SbstP!$D$2&amp;":"&amp;SbstP!$D$2),"&lt;="&amp;A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145493.67801724136</v>
      </c>
      <c r="AE557" s="1">
        <f ca="1">SUMIFS(INDIRECT($F$1&amp;$F557&amp;":"&amp;$F557),INDIRECT($F$1&amp;dbP!$D$2&amp;":"&amp;dbP!$D$2),"&gt;="&amp;AE$6,INDIRECT($F$1&amp;dbP!$D$2&amp;":"&amp;dbP!$D$2),"&lt;="&amp;A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E$6,INDIRECT($F$1&amp;dbP!$D$2&amp;":"&amp;dbP!$D$2),"&lt;="&amp;A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E$6,INDIRECT($F$2&amp;SbstP!$D$2&amp;":"&amp;SbstP!$D$2),"&lt;="&amp;A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E$6,INDIRECT($F$2&amp;SbstP!$D$2&amp;":"&amp;SbstP!$D$2),"&lt;="&amp;A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48497.892672413778</v>
      </c>
      <c r="AF557" s="1">
        <f ca="1">SUMIFS(INDIRECT($F$1&amp;$F557&amp;":"&amp;$F557),INDIRECT($F$1&amp;dbP!$D$2&amp;":"&amp;dbP!$D$2),"&gt;="&amp;AF$6,INDIRECT($F$1&amp;dbP!$D$2&amp;":"&amp;dbP!$D$2),"&lt;="&amp;AF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F$6,INDIRECT($F$1&amp;dbP!$D$2&amp;":"&amp;dbP!$D$2),"&lt;="&amp;AF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F$6,INDIRECT($F$2&amp;SbstP!$D$2&amp;":"&amp;SbstP!$D$2),"&lt;="&amp;AF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F$6,INDIRECT($F$2&amp;SbstP!$D$2&amp;":"&amp;SbstP!$D$2),"&lt;="&amp;AF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181058.7993103448</v>
      </c>
      <c r="AG557" s="1">
        <f ca="1">SUMIFS(INDIRECT($F$1&amp;$F557&amp;":"&amp;$F557),INDIRECT($F$1&amp;dbP!$D$2&amp;":"&amp;dbP!$D$2),"&gt;="&amp;AG$6,INDIRECT($F$1&amp;dbP!$D$2&amp;":"&amp;dbP!$D$2),"&lt;="&amp;AG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G$6,INDIRECT($F$1&amp;dbP!$D$2&amp;":"&amp;dbP!$D$2),"&lt;="&amp;AG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G$6,INDIRECT($F$2&amp;SbstP!$D$2&amp;":"&amp;SbstP!$D$2),"&lt;="&amp;AG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G$6,INDIRECT($F$2&amp;SbstP!$D$2&amp;":"&amp;SbstP!$D$2),"&lt;="&amp;AG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113161.74956896548</v>
      </c>
      <c r="AH557" s="1">
        <f ca="1">SUMIFS(INDIRECT($F$1&amp;$F557&amp;":"&amp;$F557),INDIRECT($F$1&amp;dbP!$D$2&amp;":"&amp;dbP!$D$2),"&gt;="&amp;AH$6,INDIRECT($F$1&amp;dbP!$D$2&amp;":"&amp;dbP!$D$2),"&lt;="&amp;AH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H$6,INDIRECT($F$1&amp;dbP!$D$2&amp;":"&amp;dbP!$D$2),"&lt;="&amp;AH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H$6,INDIRECT($F$2&amp;SbstP!$D$2&amp;":"&amp;SbstP!$D$2),"&lt;="&amp;AH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H$6,INDIRECT($F$2&amp;SbstP!$D$2&amp;":"&amp;SbstP!$D$2),"&lt;="&amp;AH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32331.928448275852</v>
      </c>
      <c r="AI557" s="1">
        <f ca="1">SUMIFS(INDIRECT($F$1&amp;$F557&amp;":"&amp;$F557),INDIRECT($F$1&amp;dbP!$D$2&amp;":"&amp;dbP!$D$2),"&gt;="&amp;AI$6,INDIRECT($F$1&amp;dbP!$D$2&amp;":"&amp;dbP!$D$2),"&lt;="&amp;AI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I$6,INDIRECT($F$1&amp;dbP!$D$2&amp;":"&amp;dbP!$D$2),"&lt;="&amp;AI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I$6,INDIRECT($F$2&amp;SbstP!$D$2&amp;":"&amp;SbstP!$D$2),"&lt;="&amp;AI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I$6,INDIRECT($F$2&amp;SbstP!$D$2&amp;":"&amp;SbstP!$D$2),"&lt;="&amp;AI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339485.2487068965</v>
      </c>
      <c r="AJ557" s="1">
        <f ca="1">SUMIFS(INDIRECT($F$1&amp;$F557&amp;":"&amp;$F557),INDIRECT($F$1&amp;dbP!$D$2&amp;":"&amp;dbP!$D$2),"&gt;="&amp;AJ$6,INDIRECT($F$1&amp;dbP!$D$2&amp;":"&amp;dbP!$D$2),"&lt;="&amp;AJ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J$6,INDIRECT($F$1&amp;dbP!$D$2&amp;":"&amp;dbP!$D$2),"&lt;="&amp;AJ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J$6,INDIRECT($F$2&amp;SbstP!$D$2&amp;":"&amp;SbstP!$D$2),"&lt;="&amp;AJ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J$6,INDIRECT($F$2&amp;SbstP!$D$2&amp;":"&amp;SbstP!$D$2),"&lt;="&amp;AJ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203691.14922413789</v>
      </c>
      <c r="AK557" s="1">
        <f ca="1">SUMIFS(INDIRECT($F$1&amp;$F557&amp;":"&amp;$F557),INDIRECT($F$1&amp;dbP!$D$2&amp;":"&amp;dbP!$D$2),"&gt;="&amp;AK$6,INDIRECT($F$1&amp;dbP!$D$2&amp;":"&amp;dbP!$D$2),"&lt;="&amp;AK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K$6,INDIRECT($F$1&amp;dbP!$D$2&amp;":"&amp;dbP!$D$2),"&lt;="&amp;AK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K$6,INDIRECT($F$2&amp;SbstP!$D$2&amp;":"&amp;SbstP!$D$2),"&lt;="&amp;AK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K$6,INDIRECT($F$2&amp;SbstP!$D$2&amp;":"&amp;SbstP!$D$2),"&lt;="&amp;AK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L557" s="1">
        <f ca="1">SUMIFS(INDIRECT($F$1&amp;$F557&amp;":"&amp;$F557),INDIRECT($F$1&amp;dbP!$D$2&amp;":"&amp;dbP!$D$2),"&gt;="&amp;AL$6,INDIRECT($F$1&amp;dbP!$D$2&amp;":"&amp;dbP!$D$2),"&lt;="&amp;AL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L$6,INDIRECT($F$1&amp;dbP!$D$2&amp;":"&amp;dbP!$D$2),"&lt;="&amp;AL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L$6,INDIRECT($F$2&amp;SbstP!$D$2&amp;":"&amp;SbstP!$D$2),"&lt;="&amp;AL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L$6,INDIRECT($F$2&amp;SbstP!$D$2&amp;":"&amp;SbstP!$D$2),"&lt;="&amp;AL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M557" s="1">
        <f ca="1">SUMIFS(INDIRECT($F$1&amp;$F557&amp;":"&amp;$F557),INDIRECT($F$1&amp;dbP!$D$2&amp;":"&amp;dbP!$D$2),"&gt;="&amp;AM$6,INDIRECT($F$1&amp;dbP!$D$2&amp;":"&amp;dbP!$D$2),"&lt;="&amp;AM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M$6,INDIRECT($F$1&amp;dbP!$D$2&amp;":"&amp;dbP!$D$2),"&lt;="&amp;AM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M$6,INDIRECT($F$2&amp;SbstP!$D$2&amp;":"&amp;SbstP!$D$2),"&lt;="&amp;AM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M$6,INDIRECT($F$2&amp;SbstP!$D$2&amp;":"&amp;SbstP!$D$2),"&lt;="&amp;AM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N557" s="1">
        <f ca="1">SUMIFS(INDIRECT($F$1&amp;$F557&amp;":"&amp;$F557),INDIRECT($F$1&amp;dbP!$D$2&amp;":"&amp;dbP!$D$2),"&gt;="&amp;AN$6,INDIRECT($F$1&amp;dbP!$D$2&amp;":"&amp;dbP!$D$2),"&lt;="&amp;AN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N$6,INDIRECT($F$1&amp;dbP!$D$2&amp;":"&amp;dbP!$D$2),"&lt;="&amp;AN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N$6,INDIRECT($F$2&amp;SbstP!$D$2&amp;":"&amp;SbstP!$D$2),"&lt;="&amp;AN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N$6,INDIRECT($F$2&amp;SbstP!$D$2&amp;":"&amp;SbstP!$D$2),"&lt;="&amp;AN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O557" s="1">
        <f ca="1">SUMIFS(INDIRECT($F$1&amp;$F557&amp;":"&amp;$F557),INDIRECT($F$1&amp;dbP!$D$2&amp;":"&amp;dbP!$D$2),"&gt;="&amp;AO$6,INDIRECT($F$1&amp;dbP!$D$2&amp;":"&amp;dbP!$D$2),"&lt;="&amp;AO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O$6,INDIRECT($F$1&amp;dbP!$D$2&amp;":"&amp;dbP!$D$2),"&lt;="&amp;AO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O$6,INDIRECT($F$2&amp;SbstP!$D$2&amp;":"&amp;SbstP!$D$2),"&lt;="&amp;AO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O$6,INDIRECT($F$2&amp;SbstP!$D$2&amp;":"&amp;SbstP!$D$2),"&lt;="&amp;AO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P557" s="1">
        <f ca="1">SUMIFS(INDIRECT($F$1&amp;$F557&amp;":"&amp;$F557),INDIRECT($F$1&amp;dbP!$D$2&amp;":"&amp;dbP!$D$2),"&gt;="&amp;AP$6,INDIRECT($F$1&amp;dbP!$D$2&amp;":"&amp;dbP!$D$2),"&lt;="&amp;AP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P$6,INDIRECT($F$1&amp;dbP!$D$2&amp;":"&amp;dbP!$D$2),"&lt;="&amp;AP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P$6,INDIRECT($F$2&amp;SbstP!$D$2&amp;":"&amp;SbstP!$D$2),"&lt;="&amp;AP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P$6,INDIRECT($F$2&amp;SbstP!$D$2&amp;":"&amp;SbstP!$D$2),"&lt;="&amp;AP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Q557" s="1">
        <f ca="1">SUMIFS(INDIRECT($F$1&amp;$F557&amp;":"&amp;$F557),INDIRECT($F$1&amp;dbP!$D$2&amp;":"&amp;dbP!$D$2),"&gt;="&amp;AQ$6,INDIRECT($F$1&amp;dbP!$D$2&amp;":"&amp;dbP!$D$2),"&lt;="&amp;AQ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Q$6,INDIRECT($F$1&amp;dbP!$D$2&amp;":"&amp;dbP!$D$2),"&lt;="&amp;AQ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Q$6,INDIRECT($F$2&amp;SbstP!$D$2&amp;":"&amp;SbstP!$D$2),"&lt;="&amp;AQ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Q$6,INDIRECT($F$2&amp;SbstP!$D$2&amp;":"&amp;SbstP!$D$2),"&lt;="&amp;AQ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R557" s="1">
        <f ca="1">SUMIFS(INDIRECT($F$1&amp;$F557&amp;":"&amp;$F557),INDIRECT($F$1&amp;dbP!$D$2&amp;":"&amp;dbP!$D$2),"&gt;="&amp;AR$6,INDIRECT($F$1&amp;dbP!$D$2&amp;":"&amp;dbP!$D$2),"&lt;="&amp;AR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R$6,INDIRECT($F$1&amp;dbP!$D$2&amp;":"&amp;dbP!$D$2),"&lt;="&amp;AR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R$6,INDIRECT($F$2&amp;SbstP!$D$2&amp;":"&amp;SbstP!$D$2),"&lt;="&amp;AR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R$6,INDIRECT($F$2&amp;SbstP!$D$2&amp;":"&amp;SbstP!$D$2),"&lt;="&amp;AR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S557" s="1">
        <f ca="1">SUMIFS(INDIRECT($F$1&amp;$F557&amp;":"&amp;$F557),INDIRECT($F$1&amp;dbP!$D$2&amp;":"&amp;dbP!$D$2),"&gt;="&amp;AS$6,INDIRECT($F$1&amp;dbP!$D$2&amp;":"&amp;dbP!$D$2),"&lt;="&amp;AS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S$6,INDIRECT($F$1&amp;dbP!$D$2&amp;":"&amp;dbP!$D$2),"&lt;="&amp;AS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S$6,INDIRECT($F$2&amp;SbstP!$D$2&amp;":"&amp;SbstP!$D$2),"&lt;="&amp;AS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S$6,INDIRECT($F$2&amp;SbstP!$D$2&amp;":"&amp;SbstP!$D$2),"&lt;="&amp;AS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T557" s="1">
        <f ca="1">SUMIFS(INDIRECT($F$1&amp;$F557&amp;":"&amp;$F557),INDIRECT($F$1&amp;dbP!$D$2&amp;":"&amp;dbP!$D$2),"&gt;="&amp;AT$6,INDIRECT($F$1&amp;dbP!$D$2&amp;":"&amp;dbP!$D$2),"&lt;="&amp;AT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T$6,INDIRECT($F$1&amp;dbP!$D$2&amp;":"&amp;dbP!$D$2),"&lt;="&amp;AT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T$6,INDIRECT($F$2&amp;SbstP!$D$2&amp;":"&amp;SbstP!$D$2),"&lt;="&amp;AT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T$6,INDIRECT($F$2&amp;SbstP!$D$2&amp;":"&amp;SbstP!$D$2),"&lt;="&amp;AT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U557" s="1">
        <f ca="1">SUMIFS(INDIRECT($F$1&amp;$F557&amp;":"&amp;$F557),INDIRECT($F$1&amp;dbP!$D$2&amp;":"&amp;dbP!$D$2),"&gt;="&amp;AU$6,INDIRECT($F$1&amp;dbP!$D$2&amp;":"&amp;dbP!$D$2),"&lt;="&amp;AU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U$6,INDIRECT($F$1&amp;dbP!$D$2&amp;":"&amp;dbP!$D$2),"&lt;="&amp;AU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U$6,INDIRECT($F$2&amp;SbstP!$D$2&amp;":"&amp;SbstP!$D$2),"&lt;="&amp;AU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U$6,INDIRECT($F$2&amp;SbstP!$D$2&amp;":"&amp;SbstP!$D$2),"&lt;="&amp;AU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V557" s="1">
        <f ca="1">SUMIFS(INDIRECT($F$1&amp;$F557&amp;":"&amp;$F557),INDIRECT($F$1&amp;dbP!$D$2&amp;":"&amp;dbP!$D$2),"&gt;="&amp;AV$6,INDIRECT($F$1&amp;dbP!$D$2&amp;":"&amp;dbP!$D$2),"&lt;="&amp;A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V$6,INDIRECT($F$1&amp;dbP!$D$2&amp;":"&amp;dbP!$D$2),"&lt;="&amp;AV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V$6,INDIRECT($F$2&amp;SbstP!$D$2&amp;":"&amp;SbstP!$D$2),"&lt;="&amp;A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V$6,INDIRECT($F$2&amp;SbstP!$D$2&amp;":"&amp;SbstP!$D$2),"&lt;="&amp;AV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W557" s="1">
        <f ca="1">SUMIFS(INDIRECT($F$1&amp;$F557&amp;":"&amp;$F557),INDIRECT($F$1&amp;dbP!$D$2&amp;":"&amp;dbP!$D$2),"&gt;="&amp;AW$6,INDIRECT($F$1&amp;dbP!$D$2&amp;":"&amp;dbP!$D$2),"&lt;="&amp;A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W$6,INDIRECT($F$1&amp;dbP!$D$2&amp;":"&amp;dbP!$D$2),"&lt;="&amp;AW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W$6,INDIRECT($F$2&amp;SbstP!$D$2&amp;":"&amp;SbstP!$D$2),"&lt;="&amp;A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W$6,INDIRECT($F$2&amp;SbstP!$D$2&amp;":"&amp;SbstP!$D$2),"&lt;="&amp;AW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X557" s="1">
        <f ca="1">SUMIFS(INDIRECT($F$1&amp;$F557&amp;":"&amp;$F557),INDIRECT($F$1&amp;dbP!$D$2&amp;":"&amp;dbP!$D$2),"&gt;="&amp;AX$6,INDIRECT($F$1&amp;dbP!$D$2&amp;":"&amp;dbP!$D$2),"&lt;="&amp;A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X$6,INDIRECT($F$1&amp;dbP!$D$2&amp;":"&amp;dbP!$D$2),"&lt;="&amp;AX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X$6,INDIRECT($F$2&amp;SbstP!$D$2&amp;":"&amp;SbstP!$D$2),"&lt;="&amp;A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X$6,INDIRECT($F$2&amp;SbstP!$D$2&amp;":"&amp;SbstP!$D$2),"&lt;="&amp;AX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Y557" s="1">
        <f ca="1">SUMIFS(INDIRECT($F$1&amp;$F557&amp;":"&amp;$F557),INDIRECT($F$1&amp;dbP!$D$2&amp;":"&amp;dbP!$D$2),"&gt;="&amp;AY$6,INDIRECT($F$1&amp;dbP!$D$2&amp;":"&amp;dbP!$D$2),"&lt;="&amp;A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Y$6,INDIRECT($F$1&amp;dbP!$D$2&amp;":"&amp;dbP!$D$2),"&lt;="&amp;AY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Y$6,INDIRECT($F$2&amp;SbstP!$D$2&amp;":"&amp;SbstP!$D$2),"&lt;="&amp;A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Y$6,INDIRECT($F$2&amp;SbstP!$D$2&amp;":"&amp;SbstP!$D$2),"&lt;="&amp;AY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AZ557" s="1">
        <f ca="1">SUMIFS(INDIRECT($F$1&amp;$F557&amp;":"&amp;$F557),INDIRECT($F$1&amp;dbP!$D$2&amp;":"&amp;dbP!$D$2),"&gt;="&amp;AZ$6,INDIRECT($F$1&amp;dbP!$D$2&amp;":"&amp;dbP!$D$2),"&lt;="&amp;A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AZ$6,INDIRECT($F$1&amp;dbP!$D$2&amp;":"&amp;dbP!$D$2),"&lt;="&amp;AZ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AZ$6,INDIRECT($F$2&amp;SbstP!$D$2&amp;":"&amp;SbstP!$D$2),"&lt;="&amp;A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AZ$6,INDIRECT($F$2&amp;SbstP!$D$2&amp;":"&amp;SbstP!$D$2),"&lt;="&amp;AZ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A557" s="1">
        <f ca="1">SUMIFS(INDIRECT($F$1&amp;$F557&amp;":"&amp;$F557),INDIRECT($F$1&amp;dbP!$D$2&amp;":"&amp;dbP!$D$2),"&gt;="&amp;BA$6,INDIRECT($F$1&amp;dbP!$D$2&amp;":"&amp;dbP!$D$2),"&lt;="&amp;B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BA$6,INDIRECT($F$1&amp;dbP!$D$2&amp;":"&amp;dbP!$D$2),"&lt;="&amp;BA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A$6,INDIRECT($F$2&amp;SbstP!$D$2&amp;":"&amp;SbstP!$D$2),"&lt;="&amp;B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BA$6,INDIRECT($F$2&amp;SbstP!$D$2&amp;":"&amp;SbstP!$D$2),"&lt;="&amp;BA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B557" s="1">
        <f ca="1">SUMIFS(INDIRECT($F$1&amp;$F557&amp;":"&amp;$F557),INDIRECT($F$1&amp;dbP!$D$2&amp;":"&amp;dbP!$D$2),"&gt;="&amp;BB$6,INDIRECT($F$1&amp;dbP!$D$2&amp;":"&amp;dbP!$D$2),"&lt;="&amp;B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BB$6,INDIRECT($F$1&amp;dbP!$D$2&amp;":"&amp;dbP!$D$2),"&lt;="&amp;BB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B$6,INDIRECT($F$2&amp;SbstP!$D$2&amp;":"&amp;SbstP!$D$2),"&lt;="&amp;B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BB$6,INDIRECT($F$2&amp;SbstP!$D$2&amp;":"&amp;SbstP!$D$2),"&lt;="&amp;BB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C557" s="1">
        <f ca="1">SUMIFS(INDIRECT($F$1&amp;$F557&amp;":"&amp;$F557),INDIRECT($F$1&amp;dbP!$D$2&amp;":"&amp;dbP!$D$2),"&gt;="&amp;BC$6,INDIRECT($F$1&amp;dbP!$D$2&amp;":"&amp;dbP!$D$2),"&lt;="&amp;B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BC$6,INDIRECT($F$1&amp;dbP!$D$2&amp;":"&amp;dbP!$D$2),"&lt;="&amp;BC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C$6,INDIRECT($F$2&amp;SbstP!$D$2&amp;":"&amp;SbstP!$D$2),"&lt;="&amp;B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BC$6,INDIRECT($F$2&amp;SbstP!$D$2&amp;":"&amp;SbstP!$D$2),"&lt;="&amp;BC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D557" s="1">
        <f ca="1">SUMIFS(INDIRECT($F$1&amp;$F557&amp;":"&amp;$F557),INDIRECT($F$1&amp;dbP!$D$2&amp;":"&amp;dbP!$D$2),"&gt;="&amp;BD$6,INDIRECT($F$1&amp;dbP!$D$2&amp;":"&amp;dbP!$D$2),"&lt;="&amp;B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BD$6,INDIRECT($F$1&amp;dbP!$D$2&amp;":"&amp;dbP!$D$2),"&lt;="&amp;BD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D$6,INDIRECT($F$2&amp;SbstP!$D$2&amp;":"&amp;SbstP!$D$2),"&lt;="&amp;B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BD$6,INDIRECT($F$2&amp;SbstP!$D$2&amp;":"&amp;SbstP!$D$2),"&lt;="&amp;BD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  <c r="BE557" s="1">
        <f ca="1">SUMIFS(INDIRECT($F$1&amp;$F557&amp;":"&amp;$F557),INDIRECT($F$1&amp;dbP!$D$2&amp;":"&amp;dbP!$D$2),"&gt;="&amp;BE$6,INDIRECT($F$1&amp;dbP!$D$2&amp;":"&amp;dbP!$D$2),"&lt;="&amp;B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"&amp;$I557=$J557),"*",RIGHT($J557,LEN($J557)-4)),INDIRECT($F$1&amp;dbP!$AC$2&amp;":"&amp;dbP!$AC$2),RepP!$J$3)-
SUMIFS(INDIRECT($F$1&amp;$G557&amp;":"&amp;$G557),INDIRECT($F$1&amp;dbP!$D$2&amp;":"&amp;dbP!$D$2),"&gt;="&amp;BE$6,INDIRECT($F$1&amp;dbP!$D$2&amp;":"&amp;dbP!$D$2),"&lt;="&amp;BE$7,INDIRECT($F$1&amp;dbP!$O$2&amp;":"&amp;dbP!$O$2),$H557,INDIRECT($F$1&amp;dbP!$P$2&amp;":"&amp;dbP!$P$2),IF($I557=$J557,"*",$I557),INDIRECT($F$1&amp;dbP!$Q$2&amp;":"&amp;dbP!$Q$2),IF(OR($I557=$J557,"  "&amp;$I557=$J557),"*",RIGHT($J557,LEN($J557)-4)),INDIRECT($F$1&amp;dbP!$AC$2&amp;":"&amp;dbP!$AC$2),RepP!$J$3)+
SUMIFS(INDIRECT($F$2&amp;$F557&amp;":"&amp;$F557),INDIRECT($F$2&amp;SbstP!$D$2&amp;":"&amp;SbstP!$D$2),"&gt;="&amp;BE$6,INDIRECT($F$2&amp;SbstP!$D$2&amp;":"&amp;SbstP!$D$2),"&lt;="&amp;B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"&amp;$I557=$J557),"*",RIGHT($J557,LEN($J557)-4)),INDIRECT($F$2&amp;SbstP!$AC$2&amp;":"&amp;SbstP!$AC$2),RepP!$J$3)-
SUMIFS(INDIRECT($F$2&amp;$G557&amp;":"&amp;$G557),INDIRECT($F$2&amp;SbstP!$D$2&amp;":"&amp;SbstP!$D$2),"&gt;="&amp;BE$6,INDIRECT($F$2&amp;SbstP!$D$2&amp;":"&amp;SbstP!$D$2),"&lt;="&amp;BE$7,INDIRECT($F$2&amp;SbstP!$O$2&amp;":"&amp;SbstP!$O$2),$H557,INDIRECT($F$2&amp;SbstP!$P$2&amp;":"&amp;SbstP!$P$2),IF($I557=$J557,"*",$I557),INDIRECT($F$2&amp;SbstP!$Q$2&amp;":"&amp;SbstP!$Q$2),IF(OR($I557=$J557,"  "&amp;$I557=$J557),"*",RIGHT($J557,LEN($J557)-4)),INDIRECT($F$2&amp;SbstP!$AC$2&amp;":"&amp;SbstP!$AC$2),RepP!$J$3)</f>
        <v>0</v>
      </c>
    </row>
    <row r="558" spans="2:57" x14ac:dyDescent="0.3">
      <c r="B558" s="1">
        <f>MAX(B$505:B557)+1</f>
        <v>61</v>
      </c>
      <c r="D558" s="1" t="str">
        <f ca="1">INDIRECT($B$1&amp;Items!AB$2&amp;$B558)</f>
        <v>PL(-)</v>
      </c>
      <c r="F558" s="1" t="str">
        <f ca="1">INDIRECT($B$1&amp;Items!X$2&amp;$B558)</f>
        <v>AA</v>
      </c>
      <c r="G558" s="1" t="str">
        <f ca="1">INDIRECT($B$1&amp;Items!Y$2&amp;$B558)</f>
        <v>AB</v>
      </c>
      <c r="H558" s="13" t="str">
        <f ca="1">INDIRECT($B$1&amp;Items!U$2&amp;$B558)</f>
        <v>Себестоимость продаж</v>
      </c>
      <c r="I558" s="13" t="str">
        <f ca="1">IF(INDIRECT($B$1&amp;Items!V$2&amp;$B558)="",H558,INDIRECT($B$1&amp;Items!V$2&amp;$B558))</f>
        <v>Затраты этапа-4 бизнес-процесса</v>
      </c>
      <c r="J558" s="1" t="str">
        <f ca="1">IF(INDIRECT($B$1&amp;Items!W$2&amp;$B558)="",IF(H558&lt;&gt;I558,"  "&amp;I558,I558),"    "&amp;INDIRECT($B$1&amp;Items!W$2&amp;$B558))</f>
        <v xml:space="preserve">    Производственные затраты-29</v>
      </c>
      <c r="S558" s="1">
        <f ca="1">SUM($U558:INDIRECT(ADDRESS(ROW(),SUMIFS($1:$1,$5:$5,MAX($5:$5)))))</f>
        <v>1330350.8463636362</v>
      </c>
      <c r="V558" s="1">
        <f ca="1">SUMIFS(INDIRECT($F$1&amp;$F558&amp;":"&amp;$F558),INDIRECT($F$1&amp;dbP!$D$2&amp;":"&amp;dbP!$D$2),"&gt;="&amp;V$6,INDIRECT($F$1&amp;dbP!$D$2&amp;":"&amp;dbP!$D$2),"&lt;="&amp;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V$6,INDIRECT($F$1&amp;dbP!$D$2&amp;":"&amp;dbP!$D$2),"&lt;="&amp;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V$6,INDIRECT($F$2&amp;SbstP!$D$2&amp;":"&amp;SbstP!$D$2),"&lt;="&amp;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V$6,INDIRECT($F$2&amp;SbstP!$D$2&amp;":"&amp;SbstP!$D$2),"&lt;="&amp;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W558" s="1">
        <f ca="1">SUMIFS(INDIRECT($F$1&amp;$F558&amp;":"&amp;$F558),INDIRECT($F$1&amp;dbP!$D$2&amp;":"&amp;dbP!$D$2),"&gt;="&amp;W$6,INDIRECT($F$1&amp;dbP!$D$2&amp;":"&amp;dbP!$D$2),"&lt;="&amp;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W$6,INDIRECT($F$1&amp;dbP!$D$2&amp;":"&amp;dbP!$D$2),"&lt;="&amp;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W$6,INDIRECT($F$2&amp;SbstP!$D$2&amp;":"&amp;SbstP!$D$2),"&lt;="&amp;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W$6,INDIRECT($F$2&amp;SbstP!$D$2&amp;":"&amp;SbstP!$D$2),"&lt;="&amp;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X558" s="1">
        <f ca="1">SUMIFS(INDIRECT($F$1&amp;$F558&amp;":"&amp;$F558),INDIRECT($F$1&amp;dbP!$D$2&amp;":"&amp;dbP!$D$2),"&gt;="&amp;X$6,INDIRECT($F$1&amp;dbP!$D$2&amp;":"&amp;dbP!$D$2),"&lt;="&amp;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X$6,INDIRECT($F$1&amp;dbP!$D$2&amp;":"&amp;dbP!$D$2),"&lt;="&amp;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X$6,INDIRECT($F$2&amp;SbstP!$D$2&amp;":"&amp;SbstP!$D$2),"&lt;="&amp;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X$6,INDIRECT($F$2&amp;SbstP!$D$2&amp;":"&amp;SbstP!$D$2),"&lt;="&amp;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Y558" s="1">
        <f ca="1">SUMIFS(INDIRECT($F$1&amp;$F558&amp;":"&amp;$F558),INDIRECT($F$1&amp;dbP!$D$2&amp;":"&amp;dbP!$D$2),"&gt;="&amp;Y$6,INDIRECT($F$1&amp;dbP!$D$2&amp;":"&amp;dbP!$D$2),"&lt;="&amp;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Y$6,INDIRECT($F$1&amp;dbP!$D$2&amp;":"&amp;dbP!$D$2),"&lt;="&amp;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Y$6,INDIRECT($F$2&amp;SbstP!$D$2&amp;":"&amp;SbstP!$D$2),"&lt;="&amp;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Y$6,INDIRECT($F$2&amp;SbstP!$D$2&amp;":"&amp;SbstP!$D$2),"&lt;="&amp;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Z558" s="1">
        <f ca="1">SUMIFS(INDIRECT($F$1&amp;$F558&amp;":"&amp;$F558),INDIRECT($F$1&amp;dbP!$D$2&amp;":"&amp;dbP!$D$2),"&gt;="&amp;Z$6,INDIRECT($F$1&amp;dbP!$D$2&amp;":"&amp;dbP!$D$2),"&lt;="&amp;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Z$6,INDIRECT($F$1&amp;dbP!$D$2&amp;":"&amp;dbP!$D$2),"&lt;="&amp;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Z$6,INDIRECT($F$2&amp;SbstP!$D$2&amp;":"&amp;SbstP!$D$2),"&lt;="&amp;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Z$6,INDIRECT($F$2&amp;SbstP!$D$2&amp;":"&amp;SbstP!$D$2),"&lt;="&amp;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201383.38500000001</v>
      </c>
      <c r="AA558" s="1">
        <f ca="1">SUMIFS(INDIRECT($F$1&amp;$F558&amp;":"&amp;$F558),INDIRECT($F$1&amp;dbP!$D$2&amp;":"&amp;dbP!$D$2),"&gt;="&amp;AA$6,INDIRECT($F$1&amp;dbP!$D$2&amp;":"&amp;dbP!$D$2),"&lt;="&amp;A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A$6,INDIRECT($F$1&amp;dbP!$D$2&amp;":"&amp;dbP!$D$2),"&lt;="&amp;A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A$6,INDIRECT($F$2&amp;SbstP!$D$2&amp;":"&amp;SbstP!$D$2),"&lt;="&amp;A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A$6,INDIRECT($F$2&amp;SbstP!$D$2&amp;":"&amp;SbstP!$D$2),"&lt;="&amp;A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402766.77</v>
      </c>
      <c r="AB558" s="1">
        <f ca="1">SUMIFS(INDIRECT($F$1&amp;$F558&amp;":"&amp;$F558),INDIRECT($F$1&amp;dbP!$D$2&amp;":"&amp;dbP!$D$2),"&gt;="&amp;AB$6,INDIRECT($F$1&amp;dbP!$D$2&amp;":"&amp;dbP!$D$2),"&lt;="&amp;A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B$6,INDIRECT($F$1&amp;dbP!$D$2&amp;":"&amp;dbP!$D$2),"&lt;="&amp;A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B$6,INDIRECT($F$2&amp;SbstP!$D$2&amp;":"&amp;SbstP!$D$2),"&lt;="&amp;A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B$6,INDIRECT($F$2&amp;SbstP!$D$2&amp;":"&amp;SbstP!$D$2),"&lt;="&amp;A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42717.687727272729</v>
      </c>
      <c r="AC558" s="1">
        <f ca="1">SUMIFS(INDIRECT($F$1&amp;$F558&amp;":"&amp;$F558),INDIRECT($F$1&amp;dbP!$D$2&amp;":"&amp;dbP!$D$2),"&gt;="&amp;AC$6,INDIRECT($F$1&amp;dbP!$D$2&amp;":"&amp;dbP!$D$2),"&lt;="&amp;A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C$6,INDIRECT($F$1&amp;dbP!$D$2&amp;":"&amp;dbP!$D$2),"&lt;="&amp;A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C$6,INDIRECT($F$2&amp;SbstP!$D$2&amp;":"&amp;SbstP!$D$2),"&lt;="&amp;A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C$6,INDIRECT($F$2&amp;SbstP!$D$2&amp;":"&amp;SbstP!$D$2),"&lt;="&amp;A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146460.64363636362</v>
      </c>
      <c r="AD558" s="1">
        <f ca="1">SUMIFS(INDIRECT($F$1&amp;$F558&amp;":"&amp;$F558),INDIRECT($F$1&amp;dbP!$D$2&amp;":"&amp;dbP!$D$2),"&gt;="&amp;AD$6,INDIRECT($F$1&amp;dbP!$D$2&amp;":"&amp;dbP!$D$2),"&lt;="&amp;A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D$6,INDIRECT($F$1&amp;dbP!$D$2&amp;":"&amp;dbP!$D$2),"&lt;="&amp;A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D$6,INDIRECT($F$2&amp;SbstP!$D$2&amp;":"&amp;SbstP!$D$2),"&lt;="&amp;A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D$6,INDIRECT($F$2&amp;SbstP!$D$2&amp;":"&amp;SbstP!$D$2),"&lt;="&amp;A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76281.585227272735</v>
      </c>
      <c r="AE558" s="1">
        <f ca="1">SUMIFS(INDIRECT($F$1&amp;$F558&amp;":"&amp;$F558),INDIRECT($F$1&amp;dbP!$D$2&amp;":"&amp;dbP!$D$2),"&gt;="&amp;AE$6,INDIRECT($F$1&amp;dbP!$D$2&amp;":"&amp;dbP!$D$2),"&lt;="&amp;A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E$6,INDIRECT($F$1&amp;dbP!$D$2&amp;":"&amp;dbP!$D$2),"&lt;="&amp;A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E$6,INDIRECT($F$2&amp;SbstP!$D$2&amp;":"&amp;SbstP!$D$2),"&lt;="&amp;A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E$6,INDIRECT($F$2&amp;SbstP!$D$2&amp;":"&amp;SbstP!$D$2),"&lt;="&amp;A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18307.580454545452</v>
      </c>
      <c r="AF558" s="1">
        <f ca="1">SUMIFS(INDIRECT($F$1&amp;$F558&amp;":"&amp;$F558),INDIRECT($F$1&amp;dbP!$D$2&amp;":"&amp;dbP!$D$2),"&gt;="&amp;AF$6,INDIRECT($F$1&amp;dbP!$D$2&amp;":"&amp;dbP!$D$2),"&lt;="&amp;AF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F$6,INDIRECT($F$1&amp;dbP!$D$2&amp;":"&amp;dbP!$D$2),"&lt;="&amp;AF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F$6,INDIRECT($F$2&amp;SbstP!$D$2&amp;":"&amp;SbstP!$D$2),"&lt;="&amp;AF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F$6,INDIRECT($F$2&amp;SbstP!$D$2&amp;":"&amp;SbstP!$D$2),"&lt;="&amp;AF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97640.429090909092</v>
      </c>
      <c r="AG558" s="1">
        <f ca="1">SUMIFS(INDIRECT($F$1&amp;$F558&amp;":"&amp;$F558),INDIRECT($F$1&amp;dbP!$D$2&amp;":"&amp;dbP!$D$2),"&gt;="&amp;AG$6,INDIRECT($F$1&amp;dbP!$D$2&amp;":"&amp;dbP!$D$2),"&lt;="&amp;AG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G$6,INDIRECT($F$1&amp;dbP!$D$2&amp;":"&amp;dbP!$D$2),"&lt;="&amp;AG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G$6,INDIRECT($F$2&amp;SbstP!$D$2&amp;":"&amp;SbstP!$D$2),"&lt;="&amp;AG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G$6,INDIRECT($F$2&amp;SbstP!$D$2&amp;":"&amp;SbstP!$D$2),"&lt;="&amp;AG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42717.687727272729</v>
      </c>
      <c r="AH558" s="1">
        <f ca="1">SUMIFS(INDIRECT($F$1&amp;$F558&amp;":"&amp;$F558),INDIRECT($F$1&amp;dbP!$D$2&amp;":"&amp;dbP!$D$2),"&gt;="&amp;AH$6,INDIRECT($F$1&amp;dbP!$D$2&amp;":"&amp;dbP!$D$2),"&lt;="&amp;AH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H$6,INDIRECT($F$1&amp;dbP!$D$2&amp;":"&amp;dbP!$D$2),"&lt;="&amp;AH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H$6,INDIRECT($F$2&amp;SbstP!$D$2&amp;":"&amp;SbstP!$D$2),"&lt;="&amp;AH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H$6,INDIRECT($F$2&amp;SbstP!$D$2&amp;":"&amp;SbstP!$D$2),"&lt;="&amp;AH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12205.053636363637</v>
      </c>
      <c r="AI558" s="1">
        <f ca="1">SUMIFS(INDIRECT($F$1&amp;$F558&amp;":"&amp;$F558),INDIRECT($F$1&amp;dbP!$D$2&amp;":"&amp;dbP!$D$2),"&gt;="&amp;AI$6,INDIRECT($F$1&amp;dbP!$D$2&amp;":"&amp;dbP!$D$2),"&lt;="&amp;AI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I$6,INDIRECT($F$1&amp;dbP!$D$2&amp;":"&amp;dbP!$D$2),"&lt;="&amp;AI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I$6,INDIRECT($F$2&amp;SbstP!$D$2&amp;":"&amp;SbstP!$D$2),"&lt;="&amp;AI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I$6,INDIRECT($F$2&amp;SbstP!$D$2&amp;":"&amp;SbstP!$D$2),"&lt;="&amp;AI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183075.80454545454</v>
      </c>
      <c r="AJ558" s="1">
        <f ca="1">SUMIFS(INDIRECT($F$1&amp;$F558&amp;":"&amp;$F558),INDIRECT($F$1&amp;dbP!$D$2&amp;":"&amp;dbP!$D$2),"&gt;="&amp;AJ$6,INDIRECT($F$1&amp;dbP!$D$2&amp;":"&amp;dbP!$D$2),"&lt;="&amp;AJ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J$6,INDIRECT($F$1&amp;dbP!$D$2&amp;":"&amp;dbP!$D$2),"&lt;="&amp;AJ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J$6,INDIRECT($F$2&amp;SbstP!$D$2&amp;":"&amp;SbstP!$D$2),"&lt;="&amp;AJ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J$6,INDIRECT($F$2&amp;SbstP!$D$2&amp;":"&amp;SbstP!$D$2),"&lt;="&amp;AJ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106794.21931818181</v>
      </c>
      <c r="AK558" s="1">
        <f ca="1">SUMIFS(INDIRECT($F$1&amp;$F558&amp;":"&amp;$F558),INDIRECT($F$1&amp;dbP!$D$2&amp;":"&amp;dbP!$D$2),"&gt;="&amp;AK$6,INDIRECT($F$1&amp;dbP!$D$2&amp;":"&amp;dbP!$D$2),"&lt;="&amp;AK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K$6,INDIRECT($F$1&amp;dbP!$D$2&amp;":"&amp;dbP!$D$2),"&lt;="&amp;AK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K$6,INDIRECT($F$2&amp;SbstP!$D$2&amp;":"&amp;SbstP!$D$2),"&lt;="&amp;AK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K$6,INDIRECT($F$2&amp;SbstP!$D$2&amp;":"&amp;SbstP!$D$2),"&lt;="&amp;AK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L558" s="1">
        <f ca="1">SUMIFS(INDIRECT($F$1&amp;$F558&amp;":"&amp;$F558),INDIRECT($F$1&amp;dbP!$D$2&amp;":"&amp;dbP!$D$2),"&gt;="&amp;AL$6,INDIRECT($F$1&amp;dbP!$D$2&amp;":"&amp;dbP!$D$2),"&lt;="&amp;AL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L$6,INDIRECT($F$1&amp;dbP!$D$2&amp;":"&amp;dbP!$D$2),"&lt;="&amp;AL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L$6,INDIRECT($F$2&amp;SbstP!$D$2&amp;":"&amp;SbstP!$D$2),"&lt;="&amp;AL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L$6,INDIRECT($F$2&amp;SbstP!$D$2&amp;":"&amp;SbstP!$D$2),"&lt;="&amp;AL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M558" s="1">
        <f ca="1">SUMIFS(INDIRECT($F$1&amp;$F558&amp;":"&amp;$F558),INDIRECT($F$1&amp;dbP!$D$2&amp;":"&amp;dbP!$D$2),"&gt;="&amp;AM$6,INDIRECT($F$1&amp;dbP!$D$2&amp;":"&amp;dbP!$D$2),"&lt;="&amp;AM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M$6,INDIRECT($F$1&amp;dbP!$D$2&amp;":"&amp;dbP!$D$2),"&lt;="&amp;AM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M$6,INDIRECT($F$2&amp;SbstP!$D$2&amp;":"&amp;SbstP!$D$2),"&lt;="&amp;AM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M$6,INDIRECT($F$2&amp;SbstP!$D$2&amp;":"&amp;SbstP!$D$2),"&lt;="&amp;AM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N558" s="1">
        <f ca="1">SUMIFS(INDIRECT($F$1&amp;$F558&amp;":"&amp;$F558),INDIRECT($F$1&amp;dbP!$D$2&amp;":"&amp;dbP!$D$2),"&gt;="&amp;AN$6,INDIRECT($F$1&amp;dbP!$D$2&amp;":"&amp;dbP!$D$2),"&lt;="&amp;AN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N$6,INDIRECT($F$1&amp;dbP!$D$2&amp;":"&amp;dbP!$D$2),"&lt;="&amp;AN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N$6,INDIRECT($F$2&amp;SbstP!$D$2&amp;":"&amp;SbstP!$D$2),"&lt;="&amp;AN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N$6,INDIRECT($F$2&amp;SbstP!$D$2&amp;":"&amp;SbstP!$D$2),"&lt;="&amp;AN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O558" s="1">
        <f ca="1">SUMIFS(INDIRECT($F$1&amp;$F558&amp;":"&amp;$F558),INDIRECT($F$1&amp;dbP!$D$2&amp;":"&amp;dbP!$D$2),"&gt;="&amp;AO$6,INDIRECT($F$1&amp;dbP!$D$2&amp;":"&amp;dbP!$D$2),"&lt;="&amp;AO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O$6,INDIRECT($F$1&amp;dbP!$D$2&amp;":"&amp;dbP!$D$2),"&lt;="&amp;AO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O$6,INDIRECT($F$2&amp;SbstP!$D$2&amp;":"&amp;SbstP!$D$2),"&lt;="&amp;AO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O$6,INDIRECT($F$2&amp;SbstP!$D$2&amp;":"&amp;SbstP!$D$2),"&lt;="&amp;AO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P558" s="1">
        <f ca="1">SUMIFS(INDIRECT($F$1&amp;$F558&amp;":"&amp;$F558),INDIRECT($F$1&amp;dbP!$D$2&amp;":"&amp;dbP!$D$2),"&gt;="&amp;AP$6,INDIRECT($F$1&amp;dbP!$D$2&amp;":"&amp;dbP!$D$2),"&lt;="&amp;AP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P$6,INDIRECT($F$1&amp;dbP!$D$2&amp;":"&amp;dbP!$D$2),"&lt;="&amp;AP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P$6,INDIRECT($F$2&amp;SbstP!$D$2&amp;":"&amp;SbstP!$D$2),"&lt;="&amp;AP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P$6,INDIRECT($F$2&amp;SbstP!$D$2&amp;":"&amp;SbstP!$D$2),"&lt;="&amp;AP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Q558" s="1">
        <f ca="1">SUMIFS(INDIRECT($F$1&amp;$F558&amp;":"&amp;$F558),INDIRECT($F$1&amp;dbP!$D$2&amp;":"&amp;dbP!$D$2),"&gt;="&amp;AQ$6,INDIRECT($F$1&amp;dbP!$D$2&amp;":"&amp;dbP!$D$2),"&lt;="&amp;AQ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Q$6,INDIRECT($F$1&amp;dbP!$D$2&amp;":"&amp;dbP!$D$2),"&lt;="&amp;AQ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Q$6,INDIRECT($F$2&amp;SbstP!$D$2&amp;":"&amp;SbstP!$D$2),"&lt;="&amp;AQ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Q$6,INDIRECT($F$2&amp;SbstP!$D$2&amp;":"&amp;SbstP!$D$2),"&lt;="&amp;AQ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R558" s="1">
        <f ca="1">SUMIFS(INDIRECT($F$1&amp;$F558&amp;":"&amp;$F558),INDIRECT($F$1&amp;dbP!$D$2&amp;":"&amp;dbP!$D$2),"&gt;="&amp;AR$6,INDIRECT($F$1&amp;dbP!$D$2&amp;":"&amp;dbP!$D$2),"&lt;="&amp;AR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R$6,INDIRECT($F$1&amp;dbP!$D$2&amp;":"&amp;dbP!$D$2),"&lt;="&amp;AR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R$6,INDIRECT($F$2&amp;SbstP!$D$2&amp;":"&amp;SbstP!$D$2),"&lt;="&amp;AR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R$6,INDIRECT($F$2&amp;SbstP!$D$2&amp;":"&amp;SbstP!$D$2),"&lt;="&amp;AR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S558" s="1">
        <f ca="1">SUMIFS(INDIRECT($F$1&amp;$F558&amp;":"&amp;$F558),INDIRECT($F$1&amp;dbP!$D$2&amp;":"&amp;dbP!$D$2),"&gt;="&amp;AS$6,INDIRECT($F$1&amp;dbP!$D$2&amp;":"&amp;dbP!$D$2),"&lt;="&amp;AS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S$6,INDIRECT($F$1&amp;dbP!$D$2&amp;":"&amp;dbP!$D$2),"&lt;="&amp;AS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S$6,INDIRECT($F$2&amp;SbstP!$D$2&amp;":"&amp;SbstP!$D$2),"&lt;="&amp;AS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S$6,INDIRECT($F$2&amp;SbstP!$D$2&amp;":"&amp;SbstP!$D$2),"&lt;="&amp;AS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T558" s="1">
        <f ca="1">SUMIFS(INDIRECT($F$1&amp;$F558&amp;":"&amp;$F558),INDIRECT($F$1&amp;dbP!$D$2&amp;":"&amp;dbP!$D$2),"&gt;="&amp;AT$6,INDIRECT($F$1&amp;dbP!$D$2&amp;":"&amp;dbP!$D$2),"&lt;="&amp;AT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T$6,INDIRECT($F$1&amp;dbP!$D$2&amp;":"&amp;dbP!$D$2),"&lt;="&amp;AT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T$6,INDIRECT($F$2&amp;SbstP!$D$2&amp;":"&amp;SbstP!$D$2),"&lt;="&amp;AT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T$6,INDIRECT($F$2&amp;SbstP!$D$2&amp;":"&amp;SbstP!$D$2),"&lt;="&amp;AT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U558" s="1">
        <f ca="1">SUMIFS(INDIRECT($F$1&amp;$F558&amp;":"&amp;$F558),INDIRECT($F$1&amp;dbP!$D$2&amp;":"&amp;dbP!$D$2),"&gt;="&amp;AU$6,INDIRECT($F$1&amp;dbP!$D$2&amp;":"&amp;dbP!$D$2),"&lt;="&amp;AU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U$6,INDIRECT($F$1&amp;dbP!$D$2&amp;":"&amp;dbP!$D$2),"&lt;="&amp;AU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U$6,INDIRECT($F$2&amp;SbstP!$D$2&amp;":"&amp;SbstP!$D$2),"&lt;="&amp;AU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U$6,INDIRECT($F$2&amp;SbstP!$D$2&amp;":"&amp;SbstP!$D$2),"&lt;="&amp;AU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V558" s="1">
        <f ca="1">SUMIFS(INDIRECT($F$1&amp;$F558&amp;":"&amp;$F558),INDIRECT($F$1&amp;dbP!$D$2&amp;":"&amp;dbP!$D$2),"&gt;="&amp;AV$6,INDIRECT($F$1&amp;dbP!$D$2&amp;":"&amp;dbP!$D$2),"&lt;="&amp;A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V$6,INDIRECT($F$1&amp;dbP!$D$2&amp;":"&amp;dbP!$D$2),"&lt;="&amp;AV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V$6,INDIRECT($F$2&amp;SbstP!$D$2&amp;":"&amp;SbstP!$D$2),"&lt;="&amp;A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V$6,INDIRECT($F$2&amp;SbstP!$D$2&amp;":"&amp;SbstP!$D$2),"&lt;="&amp;AV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W558" s="1">
        <f ca="1">SUMIFS(INDIRECT($F$1&amp;$F558&amp;":"&amp;$F558),INDIRECT($F$1&amp;dbP!$D$2&amp;":"&amp;dbP!$D$2),"&gt;="&amp;AW$6,INDIRECT($F$1&amp;dbP!$D$2&amp;":"&amp;dbP!$D$2),"&lt;="&amp;A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W$6,INDIRECT($F$1&amp;dbP!$D$2&amp;":"&amp;dbP!$D$2),"&lt;="&amp;AW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W$6,INDIRECT($F$2&amp;SbstP!$D$2&amp;":"&amp;SbstP!$D$2),"&lt;="&amp;A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W$6,INDIRECT($F$2&amp;SbstP!$D$2&amp;":"&amp;SbstP!$D$2),"&lt;="&amp;AW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X558" s="1">
        <f ca="1">SUMIFS(INDIRECT($F$1&amp;$F558&amp;":"&amp;$F558),INDIRECT($F$1&amp;dbP!$D$2&amp;":"&amp;dbP!$D$2),"&gt;="&amp;AX$6,INDIRECT($F$1&amp;dbP!$D$2&amp;":"&amp;dbP!$D$2),"&lt;="&amp;A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X$6,INDIRECT($F$1&amp;dbP!$D$2&amp;":"&amp;dbP!$D$2),"&lt;="&amp;AX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X$6,INDIRECT($F$2&amp;SbstP!$D$2&amp;":"&amp;SbstP!$D$2),"&lt;="&amp;A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X$6,INDIRECT($F$2&amp;SbstP!$D$2&amp;":"&amp;SbstP!$D$2),"&lt;="&amp;AX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Y558" s="1">
        <f ca="1">SUMIFS(INDIRECT($F$1&amp;$F558&amp;":"&amp;$F558),INDIRECT($F$1&amp;dbP!$D$2&amp;":"&amp;dbP!$D$2),"&gt;="&amp;AY$6,INDIRECT($F$1&amp;dbP!$D$2&amp;":"&amp;dbP!$D$2),"&lt;="&amp;A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Y$6,INDIRECT($F$1&amp;dbP!$D$2&amp;":"&amp;dbP!$D$2),"&lt;="&amp;AY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Y$6,INDIRECT($F$2&amp;SbstP!$D$2&amp;":"&amp;SbstP!$D$2),"&lt;="&amp;A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Y$6,INDIRECT($F$2&amp;SbstP!$D$2&amp;":"&amp;SbstP!$D$2),"&lt;="&amp;AY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AZ558" s="1">
        <f ca="1">SUMIFS(INDIRECT($F$1&amp;$F558&amp;":"&amp;$F558),INDIRECT($F$1&amp;dbP!$D$2&amp;":"&amp;dbP!$D$2),"&gt;="&amp;AZ$6,INDIRECT($F$1&amp;dbP!$D$2&amp;":"&amp;dbP!$D$2),"&lt;="&amp;A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AZ$6,INDIRECT($F$1&amp;dbP!$D$2&amp;":"&amp;dbP!$D$2),"&lt;="&amp;AZ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AZ$6,INDIRECT($F$2&amp;SbstP!$D$2&amp;":"&amp;SbstP!$D$2),"&lt;="&amp;A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AZ$6,INDIRECT($F$2&amp;SbstP!$D$2&amp;":"&amp;SbstP!$D$2),"&lt;="&amp;AZ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A558" s="1">
        <f ca="1">SUMIFS(INDIRECT($F$1&amp;$F558&amp;":"&amp;$F558),INDIRECT($F$1&amp;dbP!$D$2&amp;":"&amp;dbP!$D$2),"&gt;="&amp;BA$6,INDIRECT($F$1&amp;dbP!$D$2&amp;":"&amp;dbP!$D$2),"&lt;="&amp;B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BA$6,INDIRECT($F$1&amp;dbP!$D$2&amp;":"&amp;dbP!$D$2),"&lt;="&amp;BA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A$6,INDIRECT($F$2&amp;SbstP!$D$2&amp;":"&amp;SbstP!$D$2),"&lt;="&amp;B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BA$6,INDIRECT($F$2&amp;SbstP!$D$2&amp;":"&amp;SbstP!$D$2),"&lt;="&amp;BA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B558" s="1">
        <f ca="1">SUMIFS(INDIRECT($F$1&amp;$F558&amp;":"&amp;$F558),INDIRECT($F$1&amp;dbP!$D$2&amp;":"&amp;dbP!$D$2),"&gt;="&amp;BB$6,INDIRECT($F$1&amp;dbP!$D$2&amp;":"&amp;dbP!$D$2),"&lt;="&amp;B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BB$6,INDIRECT($F$1&amp;dbP!$D$2&amp;":"&amp;dbP!$D$2),"&lt;="&amp;BB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B$6,INDIRECT($F$2&amp;SbstP!$D$2&amp;":"&amp;SbstP!$D$2),"&lt;="&amp;B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BB$6,INDIRECT($F$2&amp;SbstP!$D$2&amp;":"&amp;SbstP!$D$2),"&lt;="&amp;BB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C558" s="1">
        <f ca="1">SUMIFS(INDIRECT($F$1&amp;$F558&amp;":"&amp;$F558),INDIRECT($F$1&amp;dbP!$D$2&amp;":"&amp;dbP!$D$2),"&gt;="&amp;BC$6,INDIRECT($F$1&amp;dbP!$D$2&amp;":"&amp;dbP!$D$2),"&lt;="&amp;B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BC$6,INDIRECT($F$1&amp;dbP!$D$2&amp;":"&amp;dbP!$D$2),"&lt;="&amp;BC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C$6,INDIRECT($F$2&amp;SbstP!$D$2&amp;":"&amp;SbstP!$D$2),"&lt;="&amp;B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BC$6,INDIRECT($F$2&amp;SbstP!$D$2&amp;":"&amp;SbstP!$D$2),"&lt;="&amp;BC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D558" s="1">
        <f ca="1">SUMIFS(INDIRECT($F$1&amp;$F558&amp;":"&amp;$F558),INDIRECT($F$1&amp;dbP!$D$2&amp;":"&amp;dbP!$D$2),"&gt;="&amp;BD$6,INDIRECT($F$1&amp;dbP!$D$2&amp;":"&amp;dbP!$D$2),"&lt;="&amp;B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BD$6,INDIRECT($F$1&amp;dbP!$D$2&amp;":"&amp;dbP!$D$2),"&lt;="&amp;BD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D$6,INDIRECT($F$2&amp;SbstP!$D$2&amp;":"&amp;SbstP!$D$2),"&lt;="&amp;B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BD$6,INDIRECT($F$2&amp;SbstP!$D$2&amp;":"&amp;SbstP!$D$2),"&lt;="&amp;BD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  <c r="BE558" s="1">
        <f ca="1">SUMIFS(INDIRECT($F$1&amp;$F558&amp;":"&amp;$F558),INDIRECT($F$1&amp;dbP!$D$2&amp;":"&amp;dbP!$D$2),"&gt;="&amp;BE$6,INDIRECT($F$1&amp;dbP!$D$2&amp;":"&amp;dbP!$D$2),"&lt;="&amp;B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"&amp;$I558=$J558),"*",RIGHT($J558,LEN($J558)-4)),INDIRECT($F$1&amp;dbP!$AC$2&amp;":"&amp;dbP!$AC$2),RepP!$J$3)-
SUMIFS(INDIRECT($F$1&amp;$G558&amp;":"&amp;$G558),INDIRECT($F$1&amp;dbP!$D$2&amp;":"&amp;dbP!$D$2),"&gt;="&amp;BE$6,INDIRECT($F$1&amp;dbP!$D$2&amp;":"&amp;dbP!$D$2),"&lt;="&amp;BE$7,INDIRECT($F$1&amp;dbP!$O$2&amp;":"&amp;dbP!$O$2),$H558,INDIRECT($F$1&amp;dbP!$P$2&amp;":"&amp;dbP!$P$2),IF($I558=$J558,"*",$I558),INDIRECT($F$1&amp;dbP!$Q$2&amp;":"&amp;dbP!$Q$2),IF(OR($I558=$J558,"  "&amp;$I558=$J558),"*",RIGHT($J558,LEN($J558)-4)),INDIRECT($F$1&amp;dbP!$AC$2&amp;":"&amp;dbP!$AC$2),RepP!$J$3)+
SUMIFS(INDIRECT($F$2&amp;$F558&amp;":"&amp;$F558),INDIRECT($F$2&amp;SbstP!$D$2&amp;":"&amp;SbstP!$D$2),"&gt;="&amp;BE$6,INDIRECT($F$2&amp;SbstP!$D$2&amp;":"&amp;SbstP!$D$2),"&lt;="&amp;B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"&amp;$I558=$J558),"*",RIGHT($J558,LEN($J558)-4)),INDIRECT($F$2&amp;SbstP!$AC$2&amp;":"&amp;SbstP!$AC$2),RepP!$J$3)-
SUMIFS(INDIRECT($F$2&amp;$G558&amp;":"&amp;$G558),INDIRECT($F$2&amp;SbstP!$D$2&amp;":"&amp;SbstP!$D$2),"&gt;="&amp;BE$6,INDIRECT($F$2&amp;SbstP!$D$2&amp;":"&amp;SbstP!$D$2),"&lt;="&amp;BE$7,INDIRECT($F$2&amp;SbstP!$O$2&amp;":"&amp;SbstP!$O$2),$H558,INDIRECT($F$2&amp;SbstP!$P$2&amp;":"&amp;SbstP!$P$2),IF($I558=$J558,"*",$I558),INDIRECT($F$2&amp;SbstP!$Q$2&amp;":"&amp;SbstP!$Q$2),IF(OR($I558=$J558,"  "&amp;$I558=$J558),"*",RIGHT($J558,LEN($J558)-4)),INDIRECT($F$2&amp;SbstP!$AC$2&amp;":"&amp;SbstP!$AC$2),RepP!$J$3)</f>
        <v>0</v>
      </c>
    </row>
    <row r="559" spans="2:57" x14ac:dyDescent="0.3">
      <c r="B559" s="1">
        <f>MAX(B$505:B558)+1</f>
        <v>62</v>
      </c>
      <c r="D559" s="1" t="str">
        <f ca="1">INDIRECT($B$1&amp;Items!AB$2&amp;$B559)</f>
        <v>PL(-)</v>
      </c>
      <c r="F559" s="1" t="str">
        <f ca="1">INDIRECT($B$1&amp;Items!X$2&amp;$B559)</f>
        <v>AA</v>
      </c>
      <c r="G559" s="1" t="str">
        <f ca="1">INDIRECT($B$1&amp;Items!Y$2&amp;$B559)</f>
        <v>AB</v>
      </c>
      <c r="H559" s="13" t="str">
        <f ca="1">INDIRECT($B$1&amp;Items!U$2&amp;$B559)</f>
        <v>Себестоимость продаж</v>
      </c>
      <c r="I559" s="13" t="str">
        <f ca="1">IF(INDIRECT($B$1&amp;Items!V$2&amp;$B559)="",H559,INDIRECT($B$1&amp;Items!V$2&amp;$B559))</f>
        <v>Затраты этапа-4 бизнес-процесса</v>
      </c>
      <c r="J559" s="1" t="str">
        <f ca="1">IF(INDIRECT($B$1&amp;Items!W$2&amp;$B559)="",IF(H559&lt;&gt;I559,"  "&amp;I559,I559),"    "&amp;INDIRECT($B$1&amp;Items!W$2&amp;$B559))</f>
        <v xml:space="preserve">    Производственные затраты-30</v>
      </c>
      <c r="S559" s="1">
        <f ca="1">SUM($U559:INDIRECT(ADDRESS(ROW(),SUMIFS($1:$1,$5:$5,MAX($5:$5)))))</f>
        <v>1824428.4965477199</v>
      </c>
      <c r="V559" s="1">
        <f ca="1">SUMIFS(INDIRECT($F$1&amp;$F559&amp;":"&amp;$F559),INDIRECT($F$1&amp;dbP!$D$2&amp;":"&amp;dbP!$D$2),"&gt;="&amp;V$6,INDIRECT($F$1&amp;dbP!$D$2&amp;":"&amp;dbP!$D$2),"&lt;="&amp;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V$6,INDIRECT($F$1&amp;dbP!$D$2&amp;":"&amp;dbP!$D$2),"&lt;="&amp;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V$6,INDIRECT($F$2&amp;SbstP!$D$2&amp;":"&amp;SbstP!$D$2),"&lt;="&amp;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V$6,INDIRECT($F$2&amp;SbstP!$D$2&amp;":"&amp;SbstP!$D$2),"&lt;="&amp;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W559" s="1">
        <f ca="1">SUMIFS(INDIRECT($F$1&amp;$F559&amp;":"&amp;$F559),INDIRECT($F$1&amp;dbP!$D$2&amp;":"&amp;dbP!$D$2),"&gt;="&amp;W$6,INDIRECT($F$1&amp;dbP!$D$2&amp;":"&amp;dbP!$D$2),"&lt;="&amp;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W$6,INDIRECT($F$1&amp;dbP!$D$2&amp;":"&amp;dbP!$D$2),"&lt;="&amp;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W$6,INDIRECT($F$2&amp;SbstP!$D$2&amp;":"&amp;SbstP!$D$2),"&lt;="&amp;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W$6,INDIRECT($F$2&amp;SbstP!$D$2&amp;":"&amp;SbstP!$D$2),"&lt;="&amp;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X559" s="1">
        <f ca="1">SUMIFS(INDIRECT($F$1&amp;$F559&amp;":"&amp;$F559),INDIRECT($F$1&amp;dbP!$D$2&amp;":"&amp;dbP!$D$2),"&gt;="&amp;X$6,INDIRECT($F$1&amp;dbP!$D$2&amp;":"&amp;dbP!$D$2),"&lt;="&amp;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X$6,INDIRECT($F$1&amp;dbP!$D$2&amp;":"&amp;dbP!$D$2),"&lt;="&amp;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X$6,INDIRECT($F$2&amp;SbstP!$D$2&amp;":"&amp;SbstP!$D$2),"&lt;="&amp;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X$6,INDIRECT($F$2&amp;SbstP!$D$2&amp;":"&amp;SbstP!$D$2),"&lt;="&amp;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Y559" s="1">
        <f ca="1">SUMIFS(INDIRECT($F$1&amp;$F559&amp;":"&amp;$F559),INDIRECT($F$1&amp;dbP!$D$2&amp;":"&amp;dbP!$D$2),"&gt;="&amp;Y$6,INDIRECT($F$1&amp;dbP!$D$2&amp;":"&amp;dbP!$D$2),"&lt;="&amp;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Y$6,INDIRECT($F$1&amp;dbP!$D$2&amp;":"&amp;dbP!$D$2),"&lt;="&amp;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Y$6,INDIRECT($F$2&amp;SbstP!$D$2&amp;":"&amp;SbstP!$D$2),"&lt;="&amp;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Y$6,INDIRECT($F$2&amp;SbstP!$D$2&amp;":"&amp;SbstP!$D$2),"&lt;="&amp;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Z559" s="1">
        <f ca="1">SUMIFS(INDIRECT($F$1&amp;$F559&amp;":"&amp;$F559),INDIRECT($F$1&amp;dbP!$D$2&amp;":"&amp;dbP!$D$2),"&gt;="&amp;Z$6,INDIRECT($F$1&amp;dbP!$D$2&amp;":"&amp;dbP!$D$2),"&lt;="&amp;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Z$6,INDIRECT($F$1&amp;dbP!$D$2&amp;":"&amp;dbP!$D$2),"&lt;="&amp;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Z$6,INDIRECT($F$2&amp;SbstP!$D$2&amp;":"&amp;SbstP!$D$2),"&lt;="&amp;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Z$6,INDIRECT($F$2&amp;SbstP!$D$2&amp;":"&amp;SbstP!$D$2),"&lt;="&amp;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260758.70410149998</v>
      </c>
      <c r="AA559" s="1">
        <f ca="1">SUMIFS(INDIRECT($F$1&amp;$F559&amp;":"&amp;$F559),INDIRECT($F$1&amp;dbP!$D$2&amp;":"&amp;dbP!$D$2),"&gt;="&amp;AA$6,INDIRECT($F$1&amp;dbP!$D$2&amp;":"&amp;dbP!$D$2),"&lt;="&amp;A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A$6,INDIRECT($F$1&amp;dbP!$D$2&amp;":"&amp;dbP!$D$2),"&lt;="&amp;A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A$6,INDIRECT($F$2&amp;SbstP!$D$2&amp;":"&amp;SbstP!$D$2),"&lt;="&amp;A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A$6,INDIRECT($F$2&amp;SbstP!$D$2&amp;":"&amp;SbstP!$D$2),"&lt;="&amp;A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521517.40820299997</v>
      </c>
      <c r="AB559" s="1">
        <f ca="1">SUMIFS(INDIRECT($F$1&amp;$F559&amp;":"&amp;$F559),INDIRECT($F$1&amp;dbP!$D$2&amp;":"&amp;dbP!$D$2),"&gt;="&amp;AB$6,INDIRECT($F$1&amp;dbP!$D$2&amp;":"&amp;dbP!$D$2),"&lt;="&amp;A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B$6,INDIRECT($F$1&amp;dbP!$D$2&amp;":"&amp;dbP!$D$2),"&lt;="&amp;A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B$6,INDIRECT($F$2&amp;SbstP!$D$2&amp;":"&amp;SbstP!$D$2),"&lt;="&amp;A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B$6,INDIRECT($F$2&amp;SbstP!$D$2&amp;":"&amp;SbstP!$D$2),"&lt;="&amp;A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6177.0251394602365</v>
      </c>
      <c r="AC559" s="1">
        <f ca="1">SUMIFS(INDIRECT($F$1&amp;$F559&amp;":"&amp;$F559),INDIRECT($F$1&amp;dbP!$D$2&amp;":"&amp;dbP!$D$2),"&gt;="&amp;AC$6,INDIRECT($F$1&amp;dbP!$D$2&amp;":"&amp;dbP!$D$2),"&lt;="&amp;A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C$6,INDIRECT($F$1&amp;dbP!$D$2&amp;":"&amp;dbP!$D$2),"&lt;="&amp;A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C$6,INDIRECT($F$2&amp;SbstP!$D$2&amp;":"&amp;SbstP!$D$2),"&lt;="&amp;A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C$6,INDIRECT($F$2&amp;SbstP!$D$2&amp;":"&amp;SbstP!$D$2),"&lt;="&amp;A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21178.371906720815</v>
      </c>
      <c r="AD559" s="1">
        <f ca="1">SUMIFS(INDIRECT($F$1&amp;$F559&amp;":"&amp;$F559),INDIRECT($F$1&amp;dbP!$D$2&amp;":"&amp;dbP!$D$2),"&gt;="&amp;AD$6,INDIRECT($F$1&amp;dbP!$D$2&amp;":"&amp;dbP!$D$2),"&lt;="&amp;A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D$6,INDIRECT($F$1&amp;dbP!$D$2&amp;":"&amp;dbP!$D$2),"&lt;="&amp;A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D$6,INDIRECT($F$2&amp;SbstP!$D$2&amp;":"&amp;SbstP!$D$2),"&lt;="&amp;A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D$6,INDIRECT($F$2&amp;SbstP!$D$2&amp;":"&amp;SbstP!$D$2),"&lt;="&amp;A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401506.63406491542</v>
      </c>
      <c r="AE559" s="1">
        <f ca="1">SUMIFS(INDIRECT($F$1&amp;$F559&amp;":"&amp;$F559),INDIRECT($F$1&amp;dbP!$D$2&amp;":"&amp;dbP!$D$2),"&gt;="&amp;AE$6,INDIRECT($F$1&amp;dbP!$D$2&amp;":"&amp;dbP!$D$2),"&lt;="&amp;A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E$6,INDIRECT($F$1&amp;dbP!$D$2&amp;":"&amp;dbP!$D$2),"&lt;="&amp;A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E$6,INDIRECT($F$2&amp;SbstP!$D$2&amp;":"&amp;SbstP!$D$2),"&lt;="&amp;A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E$6,INDIRECT($F$2&amp;SbstP!$D$2&amp;":"&amp;SbstP!$D$2),"&lt;="&amp;A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2647.2964883401019</v>
      </c>
      <c r="AF559" s="1">
        <f ca="1">SUMIFS(INDIRECT($F$1&amp;$F559&amp;":"&amp;$F559),INDIRECT($F$1&amp;dbP!$D$2&amp;":"&amp;dbP!$D$2),"&gt;="&amp;AF$6,INDIRECT($F$1&amp;dbP!$D$2&amp;":"&amp;dbP!$D$2),"&lt;="&amp;AF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F$6,INDIRECT($F$1&amp;dbP!$D$2&amp;":"&amp;dbP!$D$2),"&lt;="&amp;AF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F$6,INDIRECT($F$2&amp;SbstP!$D$2&amp;":"&amp;SbstP!$D$2),"&lt;="&amp;AF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F$6,INDIRECT($F$2&amp;SbstP!$D$2&amp;":"&amp;SbstP!$D$2),"&lt;="&amp;AF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14118.914604480542</v>
      </c>
      <c r="AG559" s="1">
        <f ca="1">SUMIFS(INDIRECT($F$1&amp;$F559&amp;":"&amp;$F559),INDIRECT($F$1&amp;dbP!$D$2&amp;":"&amp;dbP!$D$2),"&gt;="&amp;AG$6,INDIRECT($F$1&amp;dbP!$D$2&amp;":"&amp;dbP!$D$2),"&lt;="&amp;AG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G$6,INDIRECT($F$1&amp;dbP!$D$2&amp;":"&amp;dbP!$D$2),"&lt;="&amp;AG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G$6,INDIRECT($F$2&amp;SbstP!$D$2&amp;":"&amp;SbstP!$D$2),"&lt;="&amp;AG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G$6,INDIRECT($F$2&amp;SbstP!$D$2&amp;":"&amp;SbstP!$D$2),"&lt;="&amp;AG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6177.0251394602365</v>
      </c>
      <c r="AH559" s="1">
        <f ca="1">SUMIFS(INDIRECT($F$1&amp;$F559&amp;":"&amp;$F559),INDIRECT($F$1&amp;dbP!$D$2&amp;":"&amp;dbP!$D$2),"&gt;="&amp;AH$6,INDIRECT($F$1&amp;dbP!$D$2&amp;":"&amp;dbP!$D$2),"&lt;="&amp;AH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H$6,INDIRECT($F$1&amp;dbP!$D$2&amp;":"&amp;dbP!$D$2),"&lt;="&amp;AH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H$6,INDIRECT($F$2&amp;SbstP!$D$2&amp;":"&amp;SbstP!$D$2),"&lt;="&amp;AH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H$6,INDIRECT($F$2&amp;SbstP!$D$2&amp;":"&amp;SbstP!$D$2),"&lt;="&amp;AH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1764.8643255600678</v>
      </c>
      <c r="AI559" s="1">
        <f ca="1">SUMIFS(INDIRECT($F$1&amp;$F559&amp;":"&amp;$F559),INDIRECT($F$1&amp;dbP!$D$2&amp;":"&amp;dbP!$D$2),"&gt;="&amp;AI$6,INDIRECT($F$1&amp;dbP!$D$2&amp;":"&amp;dbP!$D$2),"&lt;="&amp;AI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I$6,INDIRECT($F$1&amp;dbP!$D$2&amp;":"&amp;dbP!$D$2),"&lt;="&amp;AI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I$6,INDIRECT($F$2&amp;SbstP!$D$2&amp;":"&amp;SbstP!$D$2),"&lt;="&amp;AI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I$6,INDIRECT($F$2&amp;SbstP!$D$2&amp;":"&amp;SbstP!$D$2),"&lt;="&amp;AI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26472.964883401015</v>
      </c>
      <c r="AJ559" s="1">
        <f ca="1">SUMIFS(INDIRECT($F$1&amp;$F559&amp;":"&amp;$F559),INDIRECT($F$1&amp;dbP!$D$2&amp;":"&amp;dbP!$D$2),"&gt;="&amp;AJ$6,INDIRECT($F$1&amp;dbP!$D$2&amp;":"&amp;dbP!$D$2),"&lt;="&amp;AJ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J$6,INDIRECT($F$1&amp;dbP!$D$2&amp;":"&amp;dbP!$D$2),"&lt;="&amp;AJ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J$6,INDIRECT($F$2&amp;SbstP!$D$2&amp;":"&amp;SbstP!$D$2),"&lt;="&amp;AJ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J$6,INDIRECT($F$2&amp;SbstP!$D$2&amp;":"&amp;SbstP!$D$2),"&lt;="&amp;AJ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562109.28769088152</v>
      </c>
      <c r="AK559" s="1">
        <f ca="1">SUMIFS(INDIRECT($F$1&amp;$F559&amp;":"&amp;$F559),INDIRECT($F$1&amp;dbP!$D$2&amp;":"&amp;dbP!$D$2),"&gt;="&amp;AK$6,INDIRECT($F$1&amp;dbP!$D$2&amp;":"&amp;dbP!$D$2),"&lt;="&amp;AK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K$6,INDIRECT($F$1&amp;dbP!$D$2&amp;":"&amp;dbP!$D$2),"&lt;="&amp;AK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K$6,INDIRECT($F$2&amp;SbstP!$D$2&amp;":"&amp;SbstP!$D$2),"&lt;="&amp;AK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K$6,INDIRECT($F$2&amp;SbstP!$D$2&amp;":"&amp;SbstP!$D$2),"&lt;="&amp;AK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L559" s="1">
        <f ca="1">SUMIFS(INDIRECT($F$1&amp;$F559&amp;":"&amp;$F559),INDIRECT($F$1&amp;dbP!$D$2&amp;":"&amp;dbP!$D$2),"&gt;="&amp;AL$6,INDIRECT($F$1&amp;dbP!$D$2&amp;":"&amp;dbP!$D$2),"&lt;="&amp;AL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L$6,INDIRECT($F$1&amp;dbP!$D$2&amp;":"&amp;dbP!$D$2),"&lt;="&amp;AL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L$6,INDIRECT($F$2&amp;SbstP!$D$2&amp;":"&amp;SbstP!$D$2),"&lt;="&amp;AL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L$6,INDIRECT($F$2&amp;SbstP!$D$2&amp;":"&amp;SbstP!$D$2),"&lt;="&amp;AL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M559" s="1">
        <f ca="1">SUMIFS(INDIRECT($F$1&amp;$F559&amp;":"&amp;$F559),INDIRECT($F$1&amp;dbP!$D$2&amp;":"&amp;dbP!$D$2),"&gt;="&amp;AM$6,INDIRECT($F$1&amp;dbP!$D$2&amp;":"&amp;dbP!$D$2),"&lt;="&amp;AM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M$6,INDIRECT($F$1&amp;dbP!$D$2&amp;":"&amp;dbP!$D$2),"&lt;="&amp;AM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M$6,INDIRECT($F$2&amp;SbstP!$D$2&amp;":"&amp;SbstP!$D$2),"&lt;="&amp;AM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M$6,INDIRECT($F$2&amp;SbstP!$D$2&amp;":"&amp;SbstP!$D$2),"&lt;="&amp;AM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N559" s="1">
        <f ca="1">SUMIFS(INDIRECT($F$1&amp;$F559&amp;":"&amp;$F559),INDIRECT($F$1&amp;dbP!$D$2&amp;":"&amp;dbP!$D$2),"&gt;="&amp;AN$6,INDIRECT($F$1&amp;dbP!$D$2&amp;":"&amp;dbP!$D$2),"&lt;="&amp;AN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N$6,INDIRECT($F$1&amp;dbP!$D$2&amp;":"&amp;dbP!$D$2),"&lt;="&amp;AN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N$6,INDIRECT($F$2&amp;SbstP!$D$2&amp;":"&amp;SbstP!$D$2),"&lt;="&amp;AN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N$6,INDIRECT($F$2&amp;SbstP!$D$2&amp;":"&amp;SbstP!$D$2),"&lt;="&amp;AN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O559" s="1">
        <f ca="1">SUMIFS(INDIRECT($F$1&amp;$F559&amp;":"&amp;$F559),INDIRECT($F$1&amp;dbP!$D$2&amp;":"&amp;dbP!$D$2),"&gt;="&amp;AO$6,INDIRECT($F$1&amp;dbP!$D$2&amp;":"&amp;dbP!$D$2),"&lt;="&amp;AO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O$6,INDIRECT($F$1&amp;dbP!$D$2&amp;":"&amp;dbP!$D$2),"&lt;="&amp;AO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O$6,INDIRECT($F$2&amp;SbstP!$D$2&amp;":"&amp;SbstP!$D$2),"&lt;="&amp;AO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O$6,INDIRECT($F$2&amp;SbstP!$D$2&amp;":"&amp;SbstP!$D$2),"&lt;="&amp;AO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P559" s="1">
        <f ca="1">SUMIFS(INDIRECT($F$1&amp;$F559&amp;":"&amp;$F559),INDIRECT($F$1&amp;dbP!$D$2&amp;":"&amp;dbP!$D$2),"&gt;="&amp;AP$6,INDIRECT($F$1&amp;dbP!$D$2&amp;":"&amp;dbP!$D$2),"&lt;="&amp;AP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P$6,INDIRECT($F$1&amp;dbP!$D$2&amp;":"&amp;dbP!$D$2),"&lt;="&amp;AP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P$6,INDIRECT($F$2&amp;SbstP!$D$2&amp;":"&amp;SbstP!$D$2),"&lt;="&amp;AP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P$6,INDIRECT($F$2&amp;SbstP!$D$2&amp;":"&amp;SbstP!$D$2),"&lt;="&amp;AP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Q559" s="1">
        <f ca="1">SUMIFS(INDIRECT($F$1&amp;$F559&amp;":"&amp;$F559),INDIRECT($F$1&amp;dbP!$D$2&amp;":"&amp;dbP!$D$2),"&gt;="&amp;AQ$6,INDIRECT($F$1&amp;dbP!$D$2&amp;":"&amp;dbP!$D$2),"&lt;="&amp;AQ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Q$6,INDIRECT($F$1&amp;dbP!$D$2&amp;":"&amp;dbP!$D$2),"&lt;="&amp;AQ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Q$6,INDIRECT($F$2&amp;SbstP!$D$2&amp;":"&amp;SbstP!$D$2),"&lt;="&amp;AQ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Q$6,INDIRECT($F$2&amp;SbstP!$D$2&amp;":"&amp;SbstP!$D$2),"&lt;="&amp;AQ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R559" s="1">
        <f ca="1">SUMIFS(INDIRECT($F$1&amp;$F559&amp;":"&amp;$F559),INDIRECT($F$1&amp;dbP!$D$2&amp;":"&amp;dbP!$D$2),"&gt;="&amp;AR$6,INDIRECT($F$1&amp;dbP!$D$2&amp;":"&amp;dbP!$D$2),"&lt;="&amp;AR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R$6,INDIRECT($F$1&amp;dbP!$D$2&amp;":"&amp;dbP!$D$2),"&lt;="&amp;AR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R$6,INDIRECT($F$2&amp;SbstP!$D$2&amp;":"&amp;SbstP!$D$2),"&lt;="&amp;AR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R$6,INDIRECT($F$2&amp;SbstP!$D$2&amp;":"&amp;SbstP!$D$2),"&lt;="&amp;AR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S559" s="1">
        <f ca="1">SUMIFS(INDIRECT($F$1&amp;$F559&amp;":"&amp;$F559),INDIRECT($F$1&amp;dbP!$D$2&amp;":"&amp;dbP!$D$2),"&gt;="&amp;AS$6,INDIRECT($F$1&amp;dbP!$D$2&amp;":"&amp;dbP!$D$2),"&lt;="&amp;AS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S$6,INDIRECT($F$1&amp;dbP!$D$2&amp;":"&amp;dbP!$D$2),"&lt;="&amp;AS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S$6,INDIRECT($F$2&amp;SbstP!$D$2&amp;":"&amp;SbstP!$D$2),"&lt;="&amp;AS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S$6,INDIRECT($F$2&amp;SbstP!$D$2&amp;":"&amp;SbstP!$D$2),"&lt;="&amp;AS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T559" s="1">
        <f ca="1">SUMIFS(INDIRECT($F$1&amp;$F559&amp;":"&amp;$F559),INDIRECT($F$1&amp;dbP!$D$2&amp;":"&amp;dbP!$D$2),"&gt;="&amp;AT$6,INDIRECT($F$1&amp;dbP!$D$2&amp;":"&amp;dbP!$D$2),"&lt;="&amp;AT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T$6,INDIRECT($F$1&amp;dbP!$D$2&amp;":"&amp;dbP!$D$2),"&lt;="&amp;AT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T$6,INDIRECT($F$2&amp;SbstP!$D$2&amp;":"&amp;SbstP!$D$2),"&lt;="&amp;AT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T$6,INDIRECT($F$2&amp;SbstP!$D$2&amp;":"&amp;SbstP!$D$2),"&lt;="&amp;AT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U559" s="1">
        <f ca="1">SUMIFS(INDIRECT($F$1&amp;$F559&amp;":"&amp;$F559),INDIRECT($F$1&amp;dbP!$D$2&amp;":"&amp;dbP!$D$2),"&gt;="&amp;AU$6,INDIRECT($F$1&amp;dbP!$D$2&amp;":"&amp;dbP!$D$2),"&lt;="&amp;AU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U$6,INDIRECT($F$1&amp;dbP!$D$2&amp;":"&amp;dbP!$D$2),"&lt;="&amp;AU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U$6,INDIRECT($F$2&amp;SbstP!$D$2&amp;":"&amp;SbstP!$D$2),"&lt;="&amp;AU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U$6,INDIRECT($F$2&amp;SbstP!$D$2&amp;":"&amp;SbstP!$D$2),"&lt;="&amp;AU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V559" s="1">
        <f ca="1">SUMIFS(INDIRECT($F$1&amp;$F559&amp;":"&amp;$F559),INDIRECT($F$1&amp;dbP!$D$2&amp;":"&amp;dbP!$D$2),"&gt;="&amp;AV$6,INDIRECT($F$1&amp;dbP!$D$2&amp;":"&amp;dbP!$D$2),"&lt;="&amp;A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V$6,INDIRECT($F$1&amp;dbP!$D$2&amp;":"&amp;dbP!$D$2),"&lt;="&amp;AV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V$6,INDIRECT($F$2&amp;SbstP!$D$2&amp;":"&amp;SbstP!$D$2),"&lt;="&amp;A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V$6,INDIRECT($F$2&amp;SbstP!$D$2&amp;":"&amp;SbstP!$D$2),"&lt;="&amp;AV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W559" s="1">
        <f ca="1">SUMIFS(INDIRECT($F$1&amp;$F559&amp;":"&amp;$F559),INDIRECT($F$1&amp;dbP!$D$2&amp;":"&amp;dbP!$D$2),"&gt;="&amp;AW$6,INDIRECT($F$1&amp;dbP!$D$2&amp;":"&amp;dbP!$D$2),"&lt;="&amp;A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W$6,INDIRECT($F$1&amp;dbP!$D$2&amp;":"&amp;dbP!$D$2),"&lt;="&amp;AW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W$6,INDIRECT($F$2&amp;SbstP!$D$2&amp;":"&amp;SbstP!$D$2),"&lt;="&amp;A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W$6,INDIRECT($F$2&amp;SbstP!$D$2&amp;":"&amp;SbstP!$D$2),"&lt;="&amp;AW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X559" s="1">
        <f ca="1">SUMIFS(INDIRECT($F$1&amp;$F559&amp;":"&amp;$F559),INDIRECT($F$1&amp;dbP!$D$2&amp;":"&amp;dbP!$D$2),"&gt;="&amp;AX$6,INDIRECT($F$1&amp;dbP!$D$2&amp;":"&amp;dbP!$D$2),"&lt;="&amp;A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X$6,INDIRECT($F$1&amp;dbP!$D$2&amp;":"&amp;dbP!$D$2),"&lt;="&amp;AX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X$6,INDIRECT($F$2&amp;SbstP!$D$2&amp;":"&amp;SbstP!$D$2),"&lt;="&amp;A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X$6,INDIRECT($F$2&amp;SbstP!$D$2&amp;":"&amp;SbstP!$D$2),"&lt;="&amp;AX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Y559" s="1">
        <f ca="1">SUMIFS(INDIRECT($F$1&amp;$F559&amp;":"&amp;$F559),INDIRECT($F$1&amp;dbP!$D$2&amp;":"&amp;dbP!$D$2),"&gt;="&amp;AY$6,INDIRECT($F$1&amp;dbP!$D$2&amp;":"&amp;dbP!$D$2),"&lt;="&amp;A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Y$6,INDIRECT($F$1&amp;dbP!$D$2&amp;":"&amp;dbP!$D$2),"&lt;="&amp;AY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Y$6,INDIRECT($F$2&amp;SbstP!$D$2&amp;":"&amp;SbstP!$D$2),"&lt;="&amp;A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Y$6,INDIRECT($F$2&amp;SbstP!$D$2&amp;":"&amp;SbstP!$D$2),"&lt;="&amp;AY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AZ559" s="1">
        <f ca="1">SUMIFS(INDIRECT($F$1&amp;$F559&amp;":"&amp;$F559),INDIRECT($F$1&amp;dbP!$D$2&amp;":"&amp;dbP!$D$2),"&gt;="&amp;AZ$6,INDIRECT($F$1&amp;dbP!$D$2&amp;":"&amp;dbP!$D$2),"&lt;="&amp;A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AZ$6,INDIRECT($F$1&amp;dbP!$D$2&amp;":"&amp;dbP!$D$2),"&lt;="&amp;AZ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AZ$6,INDIRECT($F$2&amp;SbstP!$D$2&amp;":"&amp;SbstP!$D$2),"&lt;="&amp;A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AZ$6,INDIRECT($F$2&amp;SbstP!$D$2&amp;":"&amp;SbstP!$D$2),"&lt;="&amp;AZ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A559" s="1">
        <f ca="1">SUMIFS(INDIRECT($F$1&amp;$F559&amp;":"&amp;$F559),INDIRECT($F$1&amp;dbP!$D$2&amp;":"&amp;dbP!$D$2),"&gt;="&amp;BA$6,INDIRECT($F$1&amp;dbP!$D$2&amp;":"&amp;dbP!$D$2),"&lt;="&amp;B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BA$6,INDIRECT($F$1&amp;dbP!$D$2&amp;":"&amp;dbP!$D$2),"&lt;="&amp;BA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A$6,INDIRECT($F$2&amp;SbstP!$D$2&amp;":"&amp;SbstP!$D$2),"&lt;="&amp;B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BA$6,INDIRECT($F$2&amp;SbstP!$D$2&amp;":"&amp;SbstP!$D$2),"&lt;="&amp;BA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B559" s="1">
        <f ca="1">SUMIFS(INDIRECT($F$1&amp;$F559&amp;":"&amp;$F559),INDIRECT($F$1&amp;dbP!$D$2&amp;":"&amp;dbP!$D$2),"&gt;="&amp;BB$6,INDIRECT($F$1&amp;dbP!$D$2&amp;":"&amp;dbP!$D$2),"&lt;="&amp;B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BB$6,INDIRECT($F$1&amp;dbP!$D$2&amp;":"&amp;dbP!$D$2),"&lt;="&amp;BB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B$6,INDIRECT($F$2&amp;SbstP!$D$2&amp;":"&amp;SbstP!$D$2),"&lt;="&amp;B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BB$6,INDIRECT($F$2&amp;SbstP!$D$2&amp;":"&amp;SbstP!$D$2),"&lt;="&amp;BB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C559" s="1">
        <f ca="1">SUMIFS(INDIRECT($F$1&amp;$F559&amp;":"&amp;$F559),INDIRECT($F$1&amp;dbP!$D$2&amp;":"&amp;dbP!$D$2),"&gt;="&amp;BC$6,INDIRECT($F$1&amp;dbP!$D$2&amp;":"&amp;dbP!$D$2),"&lt;="&amp;B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BC$6,INDIRECT($F$1&amp;dbP!$D$2&amp;":"&amp;dbP!$D$2),"&lt;="&amp;BC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C$6,INDIRECT($F$2&amp;SbstP!$D$2&amp;":"&amp;SbstP!$D$2),"&lt;="&amp;B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BC$6,INDIRECT($F$2&amp;SbstP!$D$2&amp;":"&amp;SbstP!$D$2),"&lt;="&amp;BC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D559" s="1">
        <f ca="1">SUMIFS(INDIRECT($F$1&amp;$F559&amp;":"&amp;$F559),INDIRECT($F$1&amp;dbP!$D$2&amp;":"&amp;dbP!$D$2),"&gt;="&amp;BD$6,INDIRECT($F$1&amp;dbP!$D$2&amp;":"&amp;dbP!$D$2),"&lt;="&amp;B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BD$6,INDIRECT($F$1&amp;dbP!$D$2&amp;":"&amp;dbP!$D$2),"&lt;="&amp;BD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D$6,INDIRECT($F$2&amp;SbstP!$D$2&amp;":"&amp;SbstP!$D$2),"&lt;="&amp;B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BD$6,INDIRECT($F$2&amp;SbstP!$D$2&amp;":"&amp;SbstP!$D$2),"&lt;="&amp;BD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  <c r="BE559" s="1">
        <f ca="1">SUMIFS(INDIRECT($F$1&amp;$F559&amp;":"&amp;$F559),INDIRECT($F$1&amp;dbP!$D$2&amp;":"&amp;dbP!$D$2),"&gt;="&amp;BE$6,INDIRECT($F$1&amp;dbP!$D$2&amp;":"&amp;dbP!$D$2),"&lt;="&amp;B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"&amp;$I559=$J559),"*",RIGHT($J559,LEN($J559)-4)),INDIRECT($F$1&amp;dbP!$AC$2&amp;":"&amp;dbP!$AC$2),RepP!$J$3)-
SUMIFS(INDIRECT($F$1&amp;$G559&amp;":"&amp;$G559),INDIRECT($F$1&amp;dbP!$D$2&amp;":"&amp;dbP!$D$2),"&gt;="&amp;BE$6,INDIRECT($F$1&amp;dbP!$D$2&amp;":"&amp;dbP!$D$2),"&lt;="&amp;BE$7,INDIRECT($F$1&amp;dbP!$O$2&amp;":"&amp;dbP!$O$2),$H559,INDIRECT($F$1&amp;dbP!$P$2&amp;":"&amp;dbP!$P$2),IF($I559=$J559,"*",$I559),INDIRECT($F$1&amp;dbP!$Q$2&amp;":"&amp;dbP!$Q$2),IF(OR($I559=$J559,"  "&amp;$I559=$J559),"*",RIGHT($J559,LEN($J559)-4)),INDIRECT($F$1&amp;dbP!$AC$2&amp;":"&amp;dbP!$AC$2),RepP!$J$3)+
SUMIFS(INDIRECT($F$2&amp;$F559&amp;":"&amp;$F559),INDIRECT($F$2&amp;SbstP!$D$2&amp;":"&amp;SbstP!$D$2),"&gt;="&amp;BE$6,INDIRECT($F$2&amp;SbstP!$D$2&amp;":"&amp;SbstP!$D$2),"&lt;="&amp;B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"&amp;$I559=$J559),"*",RIGHT($J559,LEN($J559)-4)),INDIRECT($F$2&amp;SbstP!$AC$2&amp;":"&amp;SbstP!$AC$2),RepP!$J$3)-
SUMIFS(INDIRECT($F$2&amp;$G559&amp;":"&amp;$G559),INDIRECT($F$2&amp;SbstP!$D$2&amp;":"&amp;SbstP!$D$2),"&gt;="&amp;BE$6,INDIRECT($F$2&amp;SbstP!$D$2&amp;":"&amp;SbstP!$D$2),"&lt;="&amp;BE$7,INDIRECT($F$2&amp;SbstP!$O$2&amp;":"&amp;SbstP!$O$2),$H559,INDIRECT($F$2&amp;SbstP!$P$2&amp;":"&amp;SbstP!$P$2),IF($I559=$J559,"*",$I559),INDIRECT($F$2&amp;SbstP!$Q$2&amp;":"&amp;SbstP!$Q$2),IF(OR($I559=$J559,"  "&amp;$I559=$J559),"*",RIGHT($J559,LEN($J559)-4)),INDIRECT($F$2&amp;SbstP!$AC$2&amp;":"&amp;SbstP!$AC$2),RepP!$J$3)</f>
        <v>0</v>
      </c>
    </row>
    <row r="560" spans="2:57" x14ac:dyDescent="0.3">
      <c r="B560" s="1">
        <f>MAX(B$505:B559)+1</f>
        <v>63</v>
      </c>
      <c r="D560" s="1" t="str">
        <f ca="1">INDIRECT($B$1&amp;Items!AB$2&amp;$B560)</f>
        <v>PL(-)</v>
      </c>
      <c r="F560" s="1" t="str">
        <f ca="1">INDIRECT($B$1&amp;Items!X$2&amp;$B560)</f>
        <v>AA</v>
      </c>
      <c r="G560" s="1" t="str">
        <f ca="1">INDIRECT($B$1&amp;Items!Y$2&amp;$B560)</f>
        <v>AB</v>
      </c>
      <c r="H560" s="13" t="str">
        <f ca="1">INDIRECT($B$1&amp;Items!U$2&amp;$B560)</f>
        <v>Себестоимость продаж</v>
      </c>
      <c r="I560" s="13" t="str">
        <f ca="1">IF(INDIRECT($B$1&amp;Items!V$2&amp;$B560)="",H560,INDIRECT($B$1&amp;Items!V$2&amp;$B560))</f>
        <v>Затраты этапа-4 бизнес-процесса</v>
      </c>
      <c r="J560" s="1" t="str">
        <f ca="1">IF(INDIRECT($B$1&amp;Items!W$2&amp;$B560)="",IF(H560&lt;&gt;I560,"  "&amp;I560,I560),"    "&amp;INDIRECT($B$1&amp;Items!W$2&amp;$B560))</f>
        <v xml:space="preserve">    Производственные затраты-31</v>
      </c>
      <c r="S560" s="1">
        <f ca="1">SUM($U560:INDIRECT(ADDRESS(ROW(),SUMIFS($1:$1,$5:$5,MAX($5:$5)))))</f>
        <v>1474913.9986931691</v>
      </c>
      <c r="V560" s="1">
        <f ca="1">SUMIFS(INDIRECT($F$1&amp;$F560&amp;":"&amp;$F560),INDIRECT($F$1&amp;dbP!$D$2&amp;":"&amp;dbP!$D$2),"&gt;="&amp;V$6,INDIRECT($F$1&amp;dbP!$D$2&amp;":"&amp;dbP!$D$2),"&lt;="&amp;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V$6,INDIRECT($F$1&amp;dbP!$D$2&amp;":"&amp;dbP!$D$2),"&lt;="&amp;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V$6,INDIRECT($F$2&amp;SbstP!$D$2&amp;":"&amp;SbstP!$D$2),"&lt;="&amp;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V$6,INDIRECT($F$2&amp;SbstP!$D$2&amp;":"&amp;SbstP!$D$2),"&lt;="&amp;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W560" s="1">
        <f ca="1">SUMIFS(INDIRECT($F$1&amp;$F560&amp;":"&amp;$F560),INDIRECT($F$1&amp;dbP!$D$2&amp;":"&amp;dbP!$D$2),"&gt;="&amp;W$6,INDIRECT($F$1&amp;dbP!$D$2&amp;":"&amp;dbP!$D$2),"&lt;="&amp;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W$6,INDIRECT($F$1&amp;dbP!$D$2&amp;":"&amp;dbP!$D$2),"&lt;="&amp;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W$6,INDIRECT($F$2&amp;SbstP!$D$2&amp;":"&amp;SbstP!$D$2),"&lt;="&amp;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W$6,INDIRECT($F$2&amp;SbstP!$D$2&amp;":"&amp;SbstP!$D$2),"&lt;="&amp;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X560" s="1">
        <f ca="1">SUMIFS(INDIRECT($F$1&amp;$F560&amp;":"&amp;$F560),INDIRECT($F$1&amp;dbP!$D$2&amp;":"&amp;dbP!$D$2),"&gt;="&amp;X$6,INDIRECT($F$1&amp;dbP!$D$2&amp;":"&amp;dbP!$D$2),"&lt;="&amp;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X$6,INDIRECT($F$1&amp;dbP!$D$2&amp;":"&amp;dbP!$D$2),"&lt;="&amp;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X$6,INDIRECT($F$2&amp;SbstP!$D$2&amp;":"&amp;SbstP!$D$2),"&lt;="&amp;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X$6,INDIRECT($F$2&amp;SbstP!$D$2&amp;":"&amp;SbstP!$D$2),"&lt;="&amp;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Y560" s="1">
        <f ca="1">SUMIFS(INDIRECT($F$1&amp;$F560&amp;":"&amp;$F560),INDIRECT($F$1&amp;dbP!$D$2&amp;":"&amp;dbP!$D$2),"&gt;="&amp;Y$6,INDIRECT($F$1&amp;dbP!$D$2&amp;":"&amp;dbP!$D$2),"&lt;="&amp;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Y$6,INDIRECT($F$1&amp;dbP!$D$2&amp;":"&amp;dbP!$D$2),"&lt;="&amp;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Y$6,INDIRECT($F$2&amp;SbstP!$D$2&amp;":"&amp;SbstP!$D$2),"&lt;="&amp;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Y$6,INDIRECT($F$2&amp;SbstP!$D$2&amp;":"&amp;SbstP!$D$2),"&lt;="&amp;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Z560" s="1">
        <f ca="1">SUMIFS(INDIRECT($F$1&amp;$F560&amp;":"&amp;$F560),INDIRECT($F$1&amp;dbP!$D$2&amp;":"&amp;dbP!$D$2),"&gt;="&amp;Z$6,INDIRECT($F$1&amp;dbP!$D$2&amp;":"&amp;dbP!$D$2),"&lt;="&amp;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Z$6,INDIRECT($F$1&amp;dbP!$D$2&amp;":"&amp;dbP!$D$2),"&lt;="&amp;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Z$6,INDIRECT($F$2&amp;SbstP!$D$2&amp;":"&amp;SbstP!$D$2),"&lt;="&amp;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Z$6,INDIRECT($F$2&amp;SbstP!$D$2&amp;":"&amp;SbstP!$D$2),"&lt;="&amp;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290409.4229985</v>
      </c>
      <c r="AA560" s="1">
        <f ca="1">SUMIFS(INDIRECT($F$1&amp;$F560&amp;":"&amp;$F560),INDIRECT($F$1&amp;dbP!$D$2&amp;":"&amp;dbP!$D$2),"&gt;="&amp;AA$6,INDIRECT($F$1&amp;dbP!$D$2&amp;":"&amp;dbP!$D$2),"&lt;="&amp;A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A$6,INDIRECT($F$1&amp;dbP!$D$2&amp;":"&amp;dbP!$D$2),"&lt;="&amp;A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A$6,INDIRECT($F$2&amp;SbstP!$D$2&amp;":"&amp;SbstP!$D$2),"&lt;="&amp;A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A$6,INDIRECT($F$2&amp;SbstP!$D$2&amp;":"&amp;SbstP!$D$2),"&lt;="&amp;A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580818.845997</v>
      </c>
      <c r="AB560" s="1">
        <f ca="1">SUMIFS(INDIRECT($F$1&amp;$F560&amp;":"&amp;$F560),INDIRECT($F$1&amp;dbP!$D$2&amp;":"&amp;dbP!$D$2),"&gt;="&amp;AB$6,INDIRECT($F$1&amp;dbP!$D$2&amp;":"&amp;dbP!$D$2),"&lt;="&amp;A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B$6,INDIRECT($F$1&amp;dbP!$D$2&amp;":"&amp;dbP!$D$2),"&lt;="&amp;A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B$6,INDIRECT($F$2&amp;SbstP!$D$2&amp;":"&amp;SbstP!$D$2),"&lt;="&amp;A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B$6,INDIRECT($F$2&amp;SbstP!$D$2&amp;":"&amp;SbstP!$D$2),"&lt;="&amp;A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64027.274361874021</v>
      </c>
      <c r="AC560" s="1">
        <f ca="1">SUMIFS(INDIRECT($F$1&amp;$F560&amp;":"&amp;$F560),INDIRECT($F$1&amp;dbP!$D$2&amp;":"&amp;dbP!$D$2),"&gt;="&amp;AC$6,INDIRECT($F$1&amp;dbP!$D$2&amp;":"&amp;dbP!$D$2),"&lt;="&amp;A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C$6,INDIRECT($F$1&amp;dbP!$D$2&amp;":"&amp;dbP!$D$2),"&lt;="&amp;A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C$6,INDIRECT($F$2&amp;SbstP!$D$2&amp;":"&amp;SbstP!$D$2),"&lt;="&amp;A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C$6,INDIRECT($F$2&amp;SbstP!$D$2&amp;":"&amp;SbstP!$D$2),"&lt;="&amp;A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109761.04176321262</v>
      </c>
      <c r="AD560" s="1">
        <f ca="1">SUMIFS(INDIRECT($F$1&amp;$F560&amp;":"&amp;$F560),INDIRECT($F$1&amp;dbP!$D$2&amp;":"&amp;dbP!$D$2),"&gt;="&amp;AD$6,INDIRECT($F$1&amp;dbP!$D$2&amp;":"&amp;dbP!$D$2),"&lt;="&amp;A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D$6,INDIRECT($F$1&amp;dbP!$D$2&amp;":"&amp;dbP!$D$2),"&lt;="&amp;A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D$6,INDIRECT($F$2&amp;SbstP!$D$2&amp;":"&amp;SbstP!$D$2),"&lt;="&amp;A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D$6,INDIRECT($F$2&amp;SbstP!$D$2&amp;":"&amp;SbstP!$D$2),"&lt;="&amp;A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45733.767401338577</v>
      </c>
      <c r="AE560" s="1">
        <f ca="1">SUMIFS(INDIRECT($F$1&amp;$F560&amp;":"&amp;$F560),INDIRECT($F$1&amp;dbP!$D$2&amp;":"&amp;dbP!$D$2),"&gt;="&amp;AE$6,INDIRECT($F$1&amp;dbP!$D$2&amp;":"&amp;dbP!$D$2),"&lt;="&amp;A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E$6,INDIRECT($F$1&amp;dbP!$D$2&amp;":"&amp;dbP!$D$2),"&lt;="&amp;A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E$6,INDIRECT($F$2&amp;SbstP!$D$2&amp;":"&amp;SbstP!$D$2),"&lt;="&amp;A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E$6,INDIRECT($F$2&amp;SbstP!$D$2&amp;":"&amp;SbstP!$D$2),"&lt;="&amp;A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27440.260440803155</v>
      </c>
      <c r="AF560" s="1">
        <f ca="1">SUMIFS(INDIRECT($F$1&amp;$F560&amp;":"&amp;$F560),INDIRECT($F$1&amp;dbP!$D$2&amp;":"&amp;dbP!$D$2),"&gt;="&amp;AF$6,INDIRECT($F$1&amp;dbP!$D$2&amp;":"&amp;dbP!$D$2),"&lt;="&amp;AF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F$6,INDIRECT($F$1&amp;dbP!$D$2&amp;":"&amp;dbP!$D$2),"&lt;="&amp;AF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F$6,INDIRECT($F$2&amp;SbstP!$D$2&amp;":"&amp;SbstP!$D$2),"&lt;="&amp;AF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F$6,INDIRECT($F$2&amp;SbstP!$D$2&amp;":"&amp;SbstP!$D$2),"&lt;="&amp;AF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73174.027842141732</v>
      </c>
      <c r="AG560" s="1">
        <f ca="1">SUMIFS(INDIRECT($F$1&amp;$F560&amp;":"&amp;$F560),INDIRECT($F$1&amp;dbP!$D$2&amp;":"&amp;dbP!$D$2),"&gt;="&amp;AG$6,INDIRECT($F$1&amp;dbP!$D$2&amp;":"&amp;dbP!$D$2),"&lt;="&amp;AG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G$6,INDIRECT($F$1&amp;dbP!$D$2&amp;":"&amp;dbP!$D$2),"&lt;="&amp;AG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G$6,INDIRECT($F$2&amp;SbstP!$D$2&amp;":"&amp;SbstP!$D$2),"&lt;="&amp;AG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G$6,INDIRECT($F$2&amp;SbstP!$D$2&amp;":"&amp;SbstP!$D$2),"&lt;="&amp;AG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64027.274361874021</v>
      </c>
      <c r="AH560" s="1">
        <f ca="1">SUMIFS(INDIRECT($F$1&amp;$F560&amp;":"&amp;$F560),INDIRECT($F$1&amp;dbP!$D$2&amp;":"&amp;dbP!$D$2),"&gt;="&amp;AH$6,INDIRECT($F$1&amp;dbP!$D$2&amp;":"&amp;dbP!$D$2),"&lt;="&amp;AH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H$6,INDIRECT($F$1&amp;dbP!$D$2&amp;":"&amp;dbP!$D$2),"&lt;="&amp;AH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H$6,INDIRECT($F$2&amp;SbstP!$D$2&amp;":"&amp;SbstP!$D$2),"&lt;="&amp;AH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H$6,INDIRECT($F$2&amp;SbstP!$D$2&amp;":"&amp;SbstP!$D$2),"&lt;="&amp;AH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18293.506960535433</v>
      </c>
      <c r="AI560" s="1">
        <f ca="1">SUMIFS(INDIRECT($F$1&amp;$F560&amp;":"&amp;$F560),INDIRECT($F$1&amp;dbP!$D$2&amp;":"&amp;dbP!$D$2),"&gt;="&amp;AI$6,INDIRECT($F$1&amp;dbP!$D$2&amp;":"&amp;dbP!$D$2),"&lt;="&amp;AI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I$6,INDIRECT($F$1&amp;dbP!$D$2&amp;":"&amp;dbP!$D$2),"&lt;="&amp;AI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I$6,INDIRECT($F$2&amp;SbstP!$D$2&amp;":"&amp;SbstP!$D$2),"&lt;="&amp;AI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I$6,INDIRECT($F$2&amp;SbstP!$D$2&amp;":"&amp;SbstP!$D$2),"&lt;="&amp;AI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137201.30220401572</v>
      </c>
      <c r="AJ560" s="1">
        <f ca="1">SUMIFS(INDIRECT($F$1&amp;$F560&amp;":"&amp;$F560),INDIRECT($F$1&amp;dbP!$D$2&amp;":"&amp;dbP!$D$2),"&gt;="&amp;AJ$6,INDIRECT($F$1&amp;dbP!$D$2&amp;":"&amp;dbP!$D$2),"&lt;="&amp;AJ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J$6,INDIRECT($F$1&amp;dbP!$D$2&amp;":"&amp;dbP!$D$2),"&lt;="&amp;AJ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J$6,INDIRECT($F$2&amp;SbstP!$D$2&amp;":"&amp;SbstP!$D$2),"&lt;="&amp;AJ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J$6,INDIRECT($F$2&amp;SbstP!$D$2&amp;":"&amp;SbstP!$D$2),"&lt;="&amp;AJ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64027.274361874021</v>
      </c>
      <c r="AK560" s="1">
        <f ca="1">SUMIFS(INDIRECT($F$1&amp;$F560&amp;":"&amp;$F560),INDIRECT($F$1&amp;dbP!$D$2&amp;":"&amp;dbP!$D$2),"&gt;="&amp;AK$6,INDIRECT($F$1&amp;dbP!$D$2&amp;":"&amp;dbP!$D$2),"&lt;="&amp;AK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K$6,INDIRECT($F$1&amp;dbP!$D$2&amp;":"&amp;dbP!$D$2),"&lt;="&amp;AK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K$6,INDIRECT($F$2&amp;SbstP!$D$2&amp;":"&amp;SbstP!$D$2),"&lt;="&amp;AK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K$6,INDIRECT($F$2&amp;SbstP!$D$2&amp;":"&amp;SbstP!$D$2),"&lt;="&amp;AK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L560" s="1">
        <f ca="1">SUMIFS(INDIRECT($F$1&amp;$F560&amp;":"&amp;$F560),INDIRECT($F$1&amp;dbP!$D$2&amp;":"&amp;dbP!$D$2),"&gt;="&amp;AL$6,INDIRECT($F$1&amp;dbP!$D$2&amp;":"&amp;dbP!$D$2),"&lt;="&amp;AL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L$6,INDIRECT($F$1&amp;dbP!$D$2&amp;":"&amp;dbP!$D$2),"&lt;="&amp;AL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L$6,INDIRECT($F$2&amp;SbstP!$D$2&amp;":"&amp;SbstP!$D$2),"&lt;="&amp;AL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L$6,INDIRECT($F$2&amp;SbstP!$D$2&amp;":"&amp;SbstP!$D$2),"&lt;="&amp;AL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M560" s="1">
        <f ca="1">SUMIFS(INDIRECT($F$1&amp;$F560&amp;":"&amp;$F560),INDIRECT($F$1&amp;dbP!$D$2&amp;":"&amp;dbP!$D$2),"&gt;="&amp;AM$6,INDIRECT($F$1&amp;dbP!$D$2&amp;":"&amp;dbP!$D$2),"&lt;="&amp;AM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M$6,INDIRECT($F$1&amp;dbP!$D$2&amp;":"&amp;dbP!$D$2),"&lt;="&amp;AM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M$6,INDIRECT($F$2&amp;SbstP!$D$2&amp;":"&amp;SbstP!$D$2),"&lt;="&amp;AM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M$6,INDIRECT($F$2&amp;SbstP!$D$2&amp;":"&amp;SbstP!$D$2),"&lt;="&amp;AM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N560" s="1">
        <f ca="1">SUMIFS(INDIRECT($F$1&amp;$F560&amp;":"&amp;$F560),INDIRECT($F$1&amp;dbP!$D$2&amp;":"&amp;dbP!$D$2),"&gt;="&amp;AN$6,INDIRECT($F$1&amp;dbP!$D$2&amp;":"&amp;dbP!$D$2),"&lt;="&amp;AN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N$6,INDIRECT($F$1&amp;dbP!$D$2&amp;":"&amp;dbP!$D$2),"&lt;="&amp;AN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N$6,INDIRECT($F$2&amp;SbstP!$D$2&amp;":"&amp;SbstP!$D$2),"&lt;="&amp;AN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N$6,INDIRECT($F$2&amp;SbstP!$D$2&amp;":"&amp;SbstP!$D$2),"&lt;="&amp;AN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O560" s="1">
        <f ca="1">SUMIFS(INDIRECT($F$1&amp;$F560&amp;":"&amp;$F560),INDIRECT($F$1&amp;dbP!$D$2&amp;":"&amp;dbP!$D$2),"&gt;="&amp;AO$6,INDIRECT($F$1&amp;dbP!$D$2&amp;":"&amp;dbP!$D$2),"&lt;="&amp;AO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O$6,INDIRECT($F$1&amp;dbP!$D$2&amp;":"&amp;dbP!$D$2),"&lt;="&amp;AO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O$6,INDIRECT($F$2&amp;SbstP!$D$2&amp;":"&amp;SbstP!$D$2),"&lt;="&amp;AO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O$6,INDIRECT($F$2&amp;SbstP!$D$2&amp;":"&amp;SbstP!$D$2),"&lt;="&amp;AO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P560" s="1">
        <f ca="1">SUMIFS(INDIRECT($F$1&amp;$F560&amp;":"&amp;$F560),INDIRECT($F$1&amp;dbP!$D$2&amp;":"&amp;dbP!$D$2),"&gt;="&amp;AP$6,INDIRECT($F$1&amp;dbP!$D$2&amp;":"&amp;dbP!$D$2),"&lt;="&amp;AP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P$6,INDIRECT($F$1&amp;dbP!$D$2&amp;":"&amp;dbP!$D$2),"&lt;="&amp;AP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P$6,INDIRECT($F$2&amp;SbstP!$D$2&amp;":"&amp;SbstP!$D$2),"&lt;="&amp;AP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P$6,INDIRECT($F$2&amp;SbstP!$D$2&amp;":"&amp;SbstP!$D$2),"&lt;="&amp;AP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Q560" s="1">
        <f ca="1">SUMIFS(INDIRECT($F$1&amp;$F560&amp;":"&amp;$F560),INDIRECT($F$1&amp;dbP!$D$2&amp;":"&amp;dbP!$D$2),"&gt;="&amp;AQ$6,INDIRECT($F$1&amp;dbP!$D$2&amp;":"&amp;dbP!$D$2),"&lt;="&amp;AQ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Q$6,INDIRECT($F$1&amp;dbP!$D$2&amp;":"&amp;dbP!$D$2),"&lt;="&amp;AQ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Q$6,INDIRECT($F$2&amp;SbstP!$D$2&amp;":"&amp;SbstP!$D$2),"&lt;="&amp;AQ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Q$6,INDIRECT($F$2&amp;SbstP!$D$2&amp;":"&amp;SbstP!$D$2),"&lt;="&amp;AQ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R560" s="1">
        <f ca="1">SUMIFS(INDIRECT($F$1&amp;$F560&amp;":"&amp;$F560),INDIRECT($F$1&amp;dbP!$D$2&amp;":"&amp;dbP!$D$2),"&gt;="&amp;AR$6,INDIRECT($F$1&amp;dbP!$D$2&amp;":"&amp;dbP!$D$2),"&lt;="&amp;AR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R$6,INDIRECT($F$1&amp;dbP!$D$2&amp;":"&amp;dbP!$D$2),"&lt;="&amp;AR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R$6,INDIRECT($F$2&amp;SbstP!$D$2&amp;":"&amp;SbstP!$D$2),"&lt;="&amp;AR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R$6,INDIRECT($F$2&amp;SbstP!$D$2&amp;":"&amp;SbstP!$D$2),"&lt;="&amp;AR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S560" s="1">
        <f ca="1">SUMIFS(INDIRECT($F$1&amp;$F560&amp;":"&amp;$F560),INDIRECT($F$1&amp;dbP!$D$2&amp;":"&amp;dbP!$D$2),"&gt;="&amp;AS$6,INDIRECT($F$1&amp;dbP!$D$2&amp;":"&amp;dbP!$D$2),"&lt;="&amp;AS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S$6,INDIRECT($F$1&amp;dbP!$D$2&amp;":"&amp;dbP!$D$2),"&lt;="&amp;AS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S$6,INDIRECT($F$2&amp;SbstP!$D$2&amp;":"&amp;SbstP!$D$2),"&lt;="&amp;AS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S$6,INDIRECT($F$2&amp;SbstP!$D$2&amp;":"&amp;SbstP!$D$2),"&lt;="&amp;AS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T560" s="1">
        <f ca="1">SUMIFS(INDIRECT($F$1&amp;$F560&amp;":"&amp;$F560),INDIRECT($F$1&amp;dbP!$D$2&amp;":"&amp;dbP!$D$2),"&gt;="&amp;AT$6,INDIRECT($F$1&amp;dbP!$D$2&amp;":"&amp;dbP!$D$2),"&lt;="&amp;AT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T$6,INDIRECT($F$1&amp;dbP!$D$2&amp;":"&amp;dbP!$D$2),"&lt;="&amp;AT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T$6,INDIRECT($F$2&amp;SbstP!$D$2&amp;":"&amp;SbstP!$D$2),"&lt;="&amp;AT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T$6,INDIRECT($F$2&amp;SbstP!$D$2&amp;":"&amp;SbstP!$D$2),"&lt;="&amp;AT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U560" s="1">
        <f ca="1">SUMIFS(INDIRECT($F$1&amp;$F560&amp;":"&amp;$F560),INDIRECT($F$1&amp;dbP!$D$2&amp;":"&amp;dbP!$D$2),"&gt;="&amp;AU$6,INDIRECT($F$1&amp;dbP!$D$2&amp;":"&amp;dbP!$D$2),"&lt;="&amp;AU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U$6,INDIRECT($F$1&amp;dbP!$D$2&amp;":"&amp;dbP!$D$2),"&lt;="&amp;AU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U$6,INDIRECT($F$2&amp;SbstP!$D$2&amp;":"&amp;SbstP!$D$2),"&lt;="&amp;AU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U$6,INDIRECT($F$2&amp;SbstP!$D$2&amp;":"&amp;SbstP!$D$2),"&lt;="&amp;AU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V560" s="1">
        <f ca="1">SUMIFS(INDIRECT($F$1&amp;$F560&amp;":"&amp;$F560),INDIRECT($F$1&amp;dbP!$D$2&amp;":"&amp;dbP!$D$2),"&gt;="&amp;AV$6,INDIRECT($F$1&amp;dbP!$D$2&amp;":"&amp;dbP!$D$2),"&lt;="&amp;A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V$6,INDIRECT($F$1&amp;dbP!$D$2&amp;":"&amp;dbP!$D$2),"&lt;="&amp;AV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V$6,INDIRECT($F$2&amp;SbstP!$D$2&amp;":"&amp;SbstP!$D$2),"&lt;="&amp;A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V$6,INDIRECT($F$2&amp;SbstP!$D$2&amp;":"&amp;SbstP!$D$2),"&lt;="&amp;AV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W560" s="1">
        <f ca="1">SUMIFS(INDIRECT($F$1&amp;$F560&amp;":"&amp;$F560),INDIRECT($F$1&amp;dbP!$D$2&amp;":"&amp;dbP!$D$2),"&gt;="&amp;AW$6,INDIRECT($F$1&amp;dbP!$D$2&amp;":"&amp;dbP!$D$2),"&lt;="&amp;A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W$6,INDIRECT($F$1&amp;dbP!$D$2&amp;":"&amp;dbP!$D$2),"&lt;="&amp;AW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W$6,INDIRECT($F$2&amp;SbstP!$D$2&amp;":"&amp;SbstP!$D$2),"&lt;="&amp;A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W$6,INDIRECT($F$2&amp;SbstP!$D$2&amp;":"&amp;SbstP!$D$2),"&lt;="&amp;AW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X560" s="1">
        <f ca="1">SUMIFS(INDIRECT($F$1&amp;$F560&amp;":"&amp;$F560),INDIRECT($F$1&amp;dbP!$D$2&amp;":"&amp;dbP!$D$2),"&gt;="&amp;AX$6,INDIRECT($F$1&amp;dbP!$D$2&amp;":"&amp;dbP!$D$2),"&lt;="&amp;A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X$6,INDIRECT($F$1&amp;dbP!$D$2&amp;":"&amp;dbP!$D$2),"&lt;="&amp;AX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X$6,INDIRECT($F$2&amp;SbstP!$D$2&amp;":"&amp;SbstP!$D$2),"&lt;="&amp;A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X$6,INDIRECT($F$2&amp;SbstP!$D$2&amp;":"&amp;SbstP!$D$2),"&lt;="&amp;AX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Y560" s="1">
        <f ca="1">SUMIFS(INDIRECT($F$1&amp;$F560&amp;":"&amp;$F560),INDIRECT($F$1&amp;dbP!$D$2&amp;":"&amp;dbP!$D$2),"&gt;="&amp;AY$6,INDIRECT($F$1&amp;dbP!$D$2&amp;":"&amp;dbP!$D$2),"&lt;="&amp;A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Y$6,INDIRECT($F$1&amp;dbP!$D$2&amp;":"&amp;dbP!$D$2),"&lt;="&amp;AY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Y$6,INDIRECT($F$2&amp;SbstP!$D$2&amp;":"&amp;SbstP!$D$2),"&lt;="&amp;A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Y$6,INDIRECT($F$2&amp;SbstP!$D$2&amp;":"&amp;SbstP!$D$2),"&lt;="&amp;AY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AZ560" s="1">
        <f ca="1">SUMIFS(INDIRECT($F$1&amp;$F560&amp;":"&amp;$F560),INDIRECT($F$1&amp;dbP!$D$2&amp;":"&amp;dbP!$D$2),"&gt;="&amp;AZ$6,INDIRECT($F$1&amp;dbP!$D$2&amp;":"&amp;dbP!$D$2),"&lt;="&amp;A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AZ$6,INDIRECT($F$1&amp;dbP!$D$2&amp;":"&amp;dbP!$D$2),"&lt;="&amp;AZ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AZ$6,INDIRECT($F$2&amp;SbstP!$D$2&amp;":"&amp;SbstP!$D$2),"&lt;="&amp;A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AZ$6,INDIRECT($F$2&amp;SbstP!$D$2&amp;":"&amp;SbstP!$D$2),"&lt;="&amp;AZ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A560" s="1">
        <f ca="1">SUMIFS(INDIRECT($F$1&amp;$F560&amp;":"&amp;$F560),INDIRECT($F$1&amp;dbP!$D$2&amp;":"&amp;dbP!$D$2),"&gt;="&amp;BA$6,INDIRECT($F$1&amp;dbP!$D$2&amp;":"&amp;dbP!$D$2),"&lt;="&amp;B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BA$6,INDIRECT($F$1&amp;dbP!$D$2&amp;":"&amp;dbP!$D$2),"&lt;="&amp;BA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A$6,INDIRECT($F$2&amp;SbstP!$D$2&amp;":"&amp;SbstP!$D$2),"&lt;="&amp;B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BA$6,INDIRECT($F$2&amp;SbstP!$D$2&amp;":"&amp;SbstP!$D$2),"&lt;="&amp;BA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B560" s="1">
        <f ca="1">SUMIFS(INDIRECT($F$1&amp;$F560&amp;":"&amp;$F560),INDIRECT($F$1&amp;dbP!$D$2&amp;":"&amp;dbP!$D$2),"&gt;="&amp;BB$6,INDIRECT($F$1&amp;dbP!$D$2&amp;":"&amp;dbP!$D$2),"&lt;="&amp;B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BB$6,INDIRECT($F$1&amp;dbP!$D$2&amp;":"&amp;dbP!$D$2),"&lt;="&amp;BB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B$6,INDIRECT($F$2&amp;SbstP!$D$2&amp;":"&amp;SbstP!$D$2),"&lt;="&amp;B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BB$6,INDIRECT($F$2&amp;SbstP!$D$2&amp;":"&amp;SbstP!$D$2),"&lt;="&amp;BB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C560" s="1">
        <f ca="1">SUMIFS(INDIRECT($F$1&amp;$F560&amp;":"&amp;$F560),INDIRECT($F$1&amp;dbP!$D$2&amp;":"&amp;dbP!$D$2),"&gt;="&amp;BC$6,INDIRECT($F$1&amp;dbP!$D$2&amp;":"&amp;dbP!$D$2),"&lt;="&amp;B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BC$6,INDIRECT($F$1&amp;dbP!$D$2&amp;":"&amp;dbP!$D$2),"&lt;="&amp;BC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C$6,INDIRECT($F$2&amp;SbstP!$D$2&amp;":"&amp;SbstP!$D$2),"&lt;="&amp;B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BC$6,INDIRECT($F$2&amp;SbstP!$D$2&amp;":"&amp;SbstP!$D$2),"&lt;="&amp;BC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D560" s="1">
        <f ca="1">SUMIFS(INDIRECT($F$1&amp;$F560&amp;":"&amp;$F560),INDIRECT($F$1&amp;dbP!$D$2&amp;":"&amp;dbP!$D$2),"&gt;="&amp;BD$6,INDIRECT($F$1&amp;dbP!$D$2&amp;":"&amp;dbP!$D$2),"&lt;="&amp;B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BD$6,INDIRECT($F$1&amp;dbP!$D$2&amp;":"&amp;dbP!$D$2),"&lt;="&amp;BD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D$6,INDIRECT($F$2&amp;SbstP!$D$2&amp;":"&amp;SbstP!$D$2),"&lt;="&amp;B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BD$6,INDIRECT($F$2&amp;SbstP!$D$2&amp;":"&amp;SbstP!$D$2),"&lt;="&amp;BD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  <c r="BE560" s="1">
        <f ca="1">SUMIFS(INDIRECT($F$1&amp;$F560&amp;":"&amp;$F560),INDIRECT($F$1&amp;dbP!$D$2&amp;":"&amp;dbP!$D$2),"&gt;="&amp;BE$6,INDIRECT($F$1&amp;dbP!$D$2&amp;":"&amp;dbP!$D$2),"&lt;="&amp;B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"&amp;$I560=$J560),"*",RIGHT($J560,LEN($J560)-4)),INDIRECT($F$1&amp;dbP!$AC$2&amp;":"&amp;dbP!$AC$2),RepP!$J$3)-
SUMIFS(INDIRECT($F$1&amp;$G560&amp;":"&amp;$G560),INDIRECT($F$1&amp;dbP!$D$2&amp;":"&amp;dbP!$D$2),"&gt;="&amp;BE$6,INDIRECT($F$1&amp;dbP!$D$2&amp;":"&amp;dbP!$D$2),"&lt;="&amp;BE$7,INDIRECT($F$1&amp;dbP!$O$2&amp;":"&amp;dbP!$O$2),$H560,INDIRECT($F$1&amp;dbP!$P$2&amp;":"&amp;dbP!$P$2),IF($I560=$J560,"*",$I560),INDIRECT($F$1&amp;dbP!$Q$2&amp;":"&amp;dbP!$Q$2),IF(OR($I560=$J560,"  "&amp;$I560=$J560),"*",RIGHT($J560,LEN($J560)-4)),INDIRECT($F$1&amp;dbP!$AC$2&amp;":"&amp;dbP!$AC$2),RepP!$J$3)+
SUMIFS(INDIRECT($F$2&amp;$F560&amp;":"&amp;$F560),INDIRECT($F$2&amp;SbstP!$D$2&amp;":"&amp;SbstP!$D$2),"&gt;="&amp;BE$6,INDIRECT($F$2&amp;SbstP!$D$2&amp;":"&amp;SbstP!$D$2),"&lt;="&amp;B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"&amp;$I560=$J560),"*",RIGHT($J560,LEN($J560)-4)),INDIRECT($F$2&amp;SbstP!$AC$2&amp;":"&amp;SbstP!$AC$2),RepP!$J$3)-
SUMIFS(INDIRECT($F$2&amp;$G560&amp;":"&amp;$G560),INDIRECT($F$2&amp;SbstP!$D$2&amp;":"&amp;SbstP!$D$2),"&gt;="&amp;BE$6,INDIRECT($F$2&amp;SbstP!$D$2&amp;":"&amp;SbstP!$D$2),"&lt;="&amp;BE$7,INDIRECT($F$2&amp;SbstP!$O$2&amp;":"&amp;SbstP!$O$2),$H560,INDIRECT($F$2&amp;SbstP!$P$2&amp;":"&amp;SbstP!$P$2),IF($I560=$J560,"*",$I560),INDIRECT($F$2&amp;SbstP!$Q$2&amp;":"&amp;SbstP!$Q$2),IF(OR($I560=$J560,"  "&amp;$I560=$J560),"*",RIGHT($J560,LEN($J560)-4)),INDIRECT($F$2&amp;SbstP!$AC$2&amp;":"&amp;SbstP!$AC$2),RepP!$J$3)</f>
        <v>0</v>
      </c>
    </row>
    <row r="561" spans="2:57" x14ac:dyDescent="0.3">
      <c r="B561" s="1">
        <f>MAX(B$505:B560)+1</f>
        <v>64</v>
      </c>
      <c r="D561" s="1" t="str">
        <f ca="1">INDIRECT($B$1&amp;Items!AB$2&amp;$B561)</f>
        <v>PL(-)</v>
      </c>
      <c r="F561" s="1" t="str">
        <f ca="1">INDIRECT($B$1&amp;Items!X$2&amp;$B561)</f>
        <v>AA</v>
      </c>
      <c r="G561" s="1" t="str">
        <f ca="1">INDIRECT($B$1&amp;Items!Y$2&amp;$B561)</f>
        <v>AB</v>
      </c>
      <c r="H561" s="13" t="str">
        <f ca="1">INDIRECT($B$1&amp;Items!U$2&amp;$B561)</f>
        <v>Себестоимость продаж</v>
      </c>
      <c r="I561" s="13" t="str">
        <f ca="1">IF(INDIRECT($B$1&amp;Items!V$2&amp;$B561)="",H561,INDIRECT($B$1&amp;Items!V$2&amp;$B561))</f>
        <v>Затраты этапа-4 бизнес-процесса</v>
      </c>
      <c r="J561" s="1" t="str">
        <f ca="1">IF(INDIRECT($B$1&amp;Items!W$2&amp;$B561)="",IF(H561&lt;&gt;I561,"  "&amp;I561,I561),"    "&amp;INDIRECT($B$1&amp;Items!W$2&amp;$B561))</f>
        <v xml:space="preserve">    Производственные затраты-32</v>
      </c>
      <c r="S561" s="1">
        <f ca="1">SUM($U561:INDIRECT(ADDRESS(ROW(),SUMIFS($1:$1,$5:$5,MAX($5:$5)))))</f>
        <v>1855497.5954616999</v>
      </c>
      <c r="V561" s="1">
        <f ca="1">SUMIFS(INDIRECT($F$1&amp;$F561&amp;":"&amp;$F561),INDIRECT($F$1&amp;dbP!$D$2&amp;":"&amp;dbP!$D$2),"&gt;="&amp;V$6,INDIRECT($F$1&amp;dbP!$D$2&amp;":"&amp;dbP!$D$2),"&lt;="&amp;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V$6,INDIRECT($F$1&amp;dbP!$D$2&amp;":"&amp;dbP!$D$2),"&lt;="&amp;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V$6,INDIRECT($F$2&amp;SbstP!$D$2&amp;":"&amp;SbstP!$D$2),"&lt;="&amp;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V$6,INDIRECT($F$2&amp;SbstP!$D$2&amp;":"&amp;SbstP!$D$2),"&lt;="&amp;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W561" s="1">
        <f ca="1">SUMIFS(INDIRECT($F$1&amp;$F561&amp;":"&amp;$F561),INDIRECT($F$1&amp;dbP!$D$2&amp;":"&amp;dbP!$D$2),"&gt;="&amp;W$6,INDIRECT($F$1&amp;dbP!$D$2&amp;":"&amp;dbP!$D$2),"&lt;="&amp;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W$6,INDIRECT($F$1&amp;dbP!$D$2&amp;":"&amp;dbP!$D$2),"&lt;="&amp;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W$6,INDIRECT($F$2&amp;SbstP!$D$2&amp;":"&amp;SbstP!$D$2),"&lt;="&amp;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W$6,INDIRECT($F$2&amp;SbstP!$D$2&amp;":"&amp;SbstP!$D$2),"&lt;="&amp;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X561" s="1">
        <f ca="1">SUMIFS(INDIRECT($F$1&amp;$F561&amp;":"&amp;$F561),INDIRECT($F$1&amp;dbP!$D$2&amp;":"&amp;dbP!$D$2),"&gt;="&amp;X$6,INDIRECT($F$1&amp;dbP!$D$2&amp;":"&amp;dbP!$D$2),"&lt;="&amp;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X$6,INDIRECT($F$1&amp;dbP!$D$2&amp;":"&amp;dbP!$D$2),"&lt;="&amp;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X$6,INDIRECT($F$2&amp;SbstP!$D$2&amp;":"&amp;SbstP!$D$2),"&lt;="&amp;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X$6,INDIRECT($F$2&amp;SbstP!$D$2&amp;":"&amp;SbstP!$D$2),"&lt;="&amp;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Y561" s="1">
        <f ca="1">SUMIFS(INDIRECT($F$1&amp;$F561&amp;":"&amp;$F561),INDIRECT($F$1&amp;dbP!$D$2&amp;":"&amp;dbP!$D$2),"&gt;="&amp;Y$6,INDIRECT($F$1&amp;dbP!$D$2&amp;":"&amp;dbP!$D$2),"&lt;="&amp;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Y$6,INDIRECT($F$1&amp;dbP!$D$2&amp;":"&amp;dbP!$D$2),"&lt;="&amp;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Y$6,INDIRECT($F$2&amp;SbstP!$D$2&amp;":"&amp;SbstP!$D$2),"&lt;="&amp;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Y$6,INDIRECT($F$2&amp;SbstP!$D$2&amp;":"&amp;SbstP!$D$2),"&lt;="&amp;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Z561" s="1">
        <f ca="1">SUMIFS(INDIRECT($F$1&amp;$F561&amp;":"&amp;$F561),INDIRECT($F$1&amp;dbP!$D$2&amp;":"&amp;dbP!$D$2),"&gt;="&amp;Z$6,INDIRECT($F$1&amp;dbP!$D$2&amp;":"&amp;dbP!$D$2),"&lt;="&amp;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Z$6,INDIRECT($F$1&amp;dbP!$D$2&amp;":"&amp;dbP!$D$2),"&lt;="&amp;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Z$6,INDIRECT($F$2&amp;SbstP!$D$2&amp;":"&amp;SbstP!$D$2),"&lt;="&amp;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Z$6,INDIRECT($F$2&amp;SbstP!$D$2&amp;":"&amp;SbstP!$D$2),"&lt;="&amp;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328729.88895975001</v>
      </c>
      <c r="AA561" s="1">
        <f ca="1">SUMIFS(INDIRECT($F$1&amp;$F561&amp;":"&amp;$F561),INDIRECT($F$1&amp;dbP!$D$2&amp;":"&amp;dbP!$D$2),"&gt;="&amp;AA$6,INDIRECT($F$1&amp;dbP!$D$2&amp;":"&amp;dbP!$D$2),"&lt;="&amp;A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A$6,INDIRECT($F$1&amp;dbP!$D$2&amp;":"&amp;dbP!$D$2),"&lt;="&amp;A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A$6,INDIRECT($F$2&amp;SbstP!$D$2&amp;":"&amp;SbstP!$D$2),"&lt;="&amp;A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A$6,INDIRECT($F$2&amp;SbstP!$D$2&amp;":"&amp;SbstP!$D$2),"&lt;="&amp;A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657459.77791950002</v>
      </c>
      <c r="AB561" s="1">
        <f ca="1">SUMIFS(INDIRECT($F$1&amp;$F561&amp;":"&amp;$F561),INDIRECT($F$1&amp;dbP!$D$2&amp;":"&amp;dbP!$D$2),"&gt;="&amp;AB$6,INDIRECT($F$1&amp;dbP!$D$2&amp;":"&amp;dbP!$D$2),"&lt;="&amp;A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B$6,INDIRECT($F$1&amp;dbP!$D$2&amp;":"&amp;dbP!$D$2),"&lt;="&amp;A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B$6,INDIRECT($F$2&amp;SbstP!$D$2&amp;":"&amp;SbstP!$D$2),"&lt;="&amp;A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B$6,INDIRECT($F$2&amp;SbstP!$D$2&amp;":"&amp;SbstP!$D$2),"&lt;="&amp;A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51135.760504850005</v>
      </c>
      <c r="AC561" s="1">
        <f ca="1">SUMIFS(INDIRECT($F$1&amp;$F561&amp;":"&amp;$F561),INDIRECT($F$1&amp;dbP!$D$2&amp;":"&amp;dbP!$D$2),"&gt;="&amp;AC$6,INDIRECT($F$1&amp;dbP!$D$2&amp;":"&amp;dbP!$D$2),"&lt;="&amp;A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C$6,INDIRECT($F$1&amp;dbP!$D$2&amp;":"&amp;dbP!$D$2),"&lt;="&amp;A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C$6,INDIRECT($F$2&amp;SbstP!$D$2&amp;":"&amp;SbstP!$D$2),"&lt;="&amp;A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C$6,INDIRECT($F$2&amp;SbstP!$D$2&amp;":"&amp;SbstP!$D$2),"&lt;="&amp;A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175322.60744520003</v>
      </c>
      <c r="AD561" s="1">
        <f ca="1">SUMIFS(INDIRECT($F$1&amp;$F561&amp;":"&amp;$F561),INDIRECT($F$1&amp;dbP!$D$2&amp;":"&amp;dbP!$D$2),"&gt;="&amp;AD$6,INDIRECT($F$1&amp;dbP!$D$2&amp;":"&amp;dbP!$D$2),"&lt;="&amp;A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D$6,INDIRECT($F$1&amp;dbP!$D$2&amp;":"&amp;dbP!$D$2),"&lt;="&amp;A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D$6,INDIRECT($F$2&amp;SbstP!$D$2&amp;":"&amp;SbstP!$D$2),"&lt;="&amp;A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D$6,INDIRECT($F$2&amp;SbstP!$D$2&amp;":"&amp;SbstP!$D$2),"&lt;="&amp;A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91313.858044374996</v>
      </c>
      <c r="AE561" s="1">
        <f ca="1">SUMIFS(INDIRECT($F$1&amp;$F561&amp;":"&amp;$F561),INDIRECT($F$1&amp;dbP!$D$2&amp;":"&amp;dbP!$D$2),"&gt;="&amp;AE$6,INDIRECT($F$1&amp;dbP!$D$2&amp;":"&amp;dbP!$D$2),"&lt;="&amp;A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E$6,INDIRECT($F$1&amp;dbP!$D$2&amp;":"&amp;dbP!$D$2),"&lt;="&amp;A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E$6,INDIRECT($F$2&amp;SbstP!$D$2&amp;":"&amp;SbstP!$D$2),"&lt;="&amp;A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E$6,INDIRECT($F$2&amp;SbstP!$D$2&amp;":"&amp;SbstP!$D$2),"&lt;="&amp;A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21915.325930650004</v>
      </c>
      <c r="AF561" s="1">
        <f ca="1">SUMIFS(INDIRECT($F$1&amp;$F561&amp;":"&amp;$F561),INDIRECT($F$1&amp;dbP!$D$2&amp;":"&amp;dbP!$D$2),"&gt;="&amp;AF$6,INDIRECT($F$1&amp;dbP!$D$2&amp;":"&amp;dbP!$D$2),"&lt;="&amp;AF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F$6,INDIRECT($F$1&amp;dbP!$D$2&amp;":"&amp;dbP!$D$2),"&lt;="&amp;AF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F$6,INDIRECT($F$2&amp;SbstP!$D$2&amp;":"&amp;SbstP!$D$2),"&lt;="&amp;AF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F$6,INDIRECT($F$2&amp;SbstP!$D$2&amp;":"&amp;SbstP!$D$2),"&lt;="&amp;AF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116881.7382968</v>
      </c>
      <c r="AG561" s="1">
        <f ca="1">SUMIFS(INDIRECT($F$1&amp;$F561&amp;":"&amp;$F561),INDIRECT($F$1&amp;dbP!$D$2&amp;":"&amp;dbP!$D$2),"&gt;="&amp;AG$6,INDIRECT($F$1&amp;dbP!$D$2&amp;":"&amp;dbP!$D$2),"&lt;="&amp;AG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G$6,INDIRECT($F$1&amp;dbP!$D$2&amp;":"&amp;dbP!$D$2),"&lt;="&amp;AG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G$6,INDIRECT($F$2&amp;SbstP!$D$2&amp;":"&amp;SbstP!$D$2),"&lt;="&amp;AG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G$6,INDIRECT($F$2&amp;SbstP!$D$2&amp;":"&amp;SbstP!$D$2),"&lt;="&amp;AG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51135.760504850005</v>
      </c>
      <c r="AH561" s="1">
        <f ca="1">SUMIFS(INDIRECT($F$1&amp;$F561&amp;":"&amp;$F561),INDIRECT($F$1&amp;dbP!$D$2&amp;":"&amp;dbP!$D$2),"&gt;="&amp;AH$6,INDIRECT($F$1&amp;dbP!$D$2&amp;":"&amp;dbP!$D$2),"&lt;="&amp;AH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H$6,INDIRECT($F$1&amp;dbP!$D$2&amp;":"&amp;dbP!$D$2),"&lt;="&amp;AH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H$6,INDIRECT($F$2&amp;SbstP!$D$2&amp;":"&amp;SbstP!$D$2),"&lt;="&amp;AH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H$6,INDIRECT($F$2&amp;SbstP!$D$2&amp;":"&amp;SbstP!$D$2),"&lt;="&amp;AH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14610.2172871</v>
      </c>
      <c r="AI561" s="1">
        <f ca="1">SUMIFS(INDIRECT($F$1&amp;$F561&amp;":"&amp;$F561),INDIRECT($F$1&amp;dbP!$D$2&amp;":"&amp;dbP!$D$2),"&gt;="&amp;AI$6,INDIRECT($F$1&amp;dbP!$D$2&amp;":"&amp;dbP!$D$2),"&lt;="&amp;AI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I$6,INDIRECT($F$1&amp;dbP!$D$2&amp;":"&amp;dbP!$D$2),"&lt;="&amp;AI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I$6,INDIRECT($F$2&amp;SbstP!$D$2&amp;":"&amp;SbstP!$D$2),"&lt;="&amp;AI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I$6,INDIRECT($F$2&amp;SbstP!$D$2&amp;":"&amp;SbstP!$D$2),"&lt;="&amp;AI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219153.25930650003</v>
      </c>
      <c r="AJ561" s="1">
        <f ca="1">SUMIFS(INDIRECT($F$1&amp;$F561&amp;":"&amp;$F561),INDIRECT($F$1&amp;dbP!$D$2&amp;":"&amp;dbP!$D$2),"&gt;="&amp;AJ$6,INDIRECT($F$1&amp;dbP!$D$2&amp;":"&amp;dbP!$D$2),"&lt;="&amp;AJ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J$6,INDIRECT($F$1&amp;dbP!$D$2&amp;":"&amp;dbP!$D$2),"&lt;="&amp;AJ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J$6,INDIRECT($F$2&amp;SbstP!$D$2&amp;":"&amp;SbstP!$D$2),"&lt;="&amp;AJ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J$6,INDIRECT($F$2&amp;SbstP!$D$2&amp;":"&amp;SbstP!$D$2),"&lt;="&amp;AJ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127839.401262125</v>
      </c>
      <c r="AK561" s="1">
        <f ca="1">SUMIFS(INDIRECT($F$1&amp;$F561&amp;":"&amp;$F561),INDIRECT($F$1&amp;dbP!$D$2&amp;":"&amp;dbP!$D$2),"&gt;="&amp;AK$6,INDIRECT($F$1&amp;dbP!$D$2&amp;":"&amp;dbP!$D$2),"&lt;="&amp;AK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K$6,INDIRECT($F$1&amp;dbP!$D$2&amp;":"&amp;dbP!$D$2),"&lt;="&amp;AK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K$6,INDIRECT($F$2&amp;SbstP!$D$2&amp;":"&amp;SbstP!$D$2),"&lt;="&amp;AK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K$6,INDIRECT($F$2&amp;SbstP!$D$2&amp;":"&amp;SbstP!$D$2),"&lt;="&amp;AK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L561" s="1">
        <f ca="1">SUMIFS(INDIRECT($F$1&amp;$F561&amp;":"&amp;$F561),INDIRECT($F$1&amp;dbP!$D$2&amp;":"&amp;dbP!$D$2),"&gt;="&amp;AL$6,INDIRECT($F$1&amp;dbP!$D$2&amp;":"&amp;dbP!$D$2),"&lt;="&amp;AL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L$6,INDIRECT($F$1&amp;dbP!$D$2&amp;":"&amp;dbP!$D$2),"&lt;="&amp;AL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L$6,INDIRECT($F$2&amp;SbstP!$D$2&amp;":"&amp;SbstP!$D$2),"&lt;="&amp;AL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L$6,INDIRECT($F$2&amp;SbstP!$D$2&amp;":"&amp;SbstP!$D$2),"&lt;="&amp;AL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M561" s="1">
        <f ca="1">SUMIFS(INDIRECT($F$1&amp;$F561&amp;":"&amp;$F561),INDIRECT($F$1&amp;dbP!$D$2&amp;":"&amp;dbP!$D$2),"&gt;="&amp;AM$6,INDIRECT($F$1&amp;dbP!$D$2&amp;":"&amp;dbP!$D$2),"&lt;="&amp;AM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M$6,INDIRECT($F$1&amp;dbP!$D$2&amp;":"&amp;dbP!$D$2),"&lt;="&amp;AM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M$6,INDIRECT($F$2&amp;SbstP!$D$2&amp;":"&amp;SbstP!$D$2),"&lt;="&amp;AM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M$6,INDIRECT($F$2&amp;SbstP!$D$2&amp;":"&amp;SbstP!$D$2),"&lt;="&amp;AM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N561" s="1">
        <f ca="1">SUMIFS(INDIRECT($F$1&amp;$F561&amp;":"&amp;$F561),INDIRECT($F$1&amp;dbP!$D$2&amp;":"&amp;dbP!$D$2),"&gt;="&amp;AN$6,INDIRECT($F$1&amp;dbP!$D$2&amp;":"&amp;dbP!$D$2),"&lt;="&amp;AN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N$6,INDIRECT($F$1&amp;dbP!$D$2&amp;":"&amp;dbP!$D$2),"&lt;="&amp;AN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N$6,INDIRECT($F$2&amp;SbstP!$D$2&amp;":"&amp;SbstP!$D$2),"&lt;="&amp;AN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N$6,INDIRECT($F$2&amp;SbstP!$D$2&amp;":"&amp;SbstP!$D$2),"&lt;="&amp;AN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O561" s="1">
        <f ca="1">SUMIFS(INDIRECT($F$1&amp;$F561&amp;":"&amp;$F561),INDIRECT($F$1&amp;dbP!$D$2&amp;":"&amp;dbP!$D$2),"&gt;="&amp;AO$6,INDIRECT($F$1&amp;dbP!$D$2&amp;":"&amp;dbP!$D$2),"&lt;="&amp;AO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O$6,INDIRECT($F$1&amp;dbP!$D$2&amp;":"&amp;dbP!$D$2),"&lt;="&amp;AO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O$6,INDIRECT($F$2&amp;SbstP!$D$2&amp;":"&amp;SbstP!$D$2),"&lt;="&amp;AO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O$6,INDIRECT($F$2&amp;SbstP!$D$2&amp;":"&amp;SbstP!$D$2),"&lt;="&amp;AO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P561" s="1">
        <f ca="1">SUMIFS(INDIRECT($F$1&amp;$F561&amp;":"&amp;$F561),INDIRECT($F$1&amp;dbP!$D$2&amp;":"&amp;dbP!$D$2),"&gt;="&amp;AP$6,INDIRECT($F$1&amp;dbP!$D$2&amp;":"&amp;dbP!$D$2),"&lt;="&amp;AP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P$6,INDIRECT($F$1&amp;dbP!$D$2&amp;":"&amp;dbP!$D$2),"&lt;="&amp;AP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P$6,INDIRECT($F$2&amp;SbstP!$D$2&amp;":"&amp;SbstP!$D$2),"&lt;="&amp;AP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P$6,INDIRECT($F$2&amp;SbstP!$D$2&amp;":"&amp;SbstP!$D$2),"&lt;="&amp;AP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Q561" s="1">
        <f ca="1">SUMIFS(INDIRECT($F$1&amp;$F561&amp;":"&amp;$F561),INDIRECT($F$1&amp;dbP!$D$2&amp;":"&amp;dbP!$D$2),"&gt;="&amp;AQ$6,INDIRECT($F$1&amp;dbP!$D$2&amp;":"&amp;dbP!$D$2),"&lt;="&amp;AQ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Q$6,INDIRECT($F$1&amp;dbP!$D$2&amp;":"&amp;dbP!$D$2),"&lt;="&amp;AQ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Q$6,INDIRECT($F$2&amp;SbstP!$D$2&amp;":"&amp;SbstP!$D$2),"&lt;="&amp;AQ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Q$6,INDIRECT($F$2&amp;SbstP!$D$2&amp;":"&amp;SbstP!$D$2),"&lt;="&amp;AQ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R561" s="1">
        <f ca="1">SUMIFS(INDIRECT($F$1&amp;$F561&amp;":"&amp;$F561),INDIRECT($F$1&amp;dbP!$D$2&amp;":"&amp;dbP!$D$2),"&gt;="&amp;AR$6,INDIRECT($F$1&amp;dbP!$D$2&amp;":"&amp;dbP!$D$2),"&lt;="&amp;AR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R$6,INDIRECT($F$1&amp;dbP!$D$2&amp;":"&amp;dbP!$D$2),"&lt;="&amp;AR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R$6,INDIRECT($F$2&amp;SbstP!$D$2&amp;":"&amp;SbstP!$D$2),"&lt;="&amp;AR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R$6,INDIRECT($F$2&amp;SbstP!$D$2&amp;":"&amp;SbstP!$D$2),"&lt;="&amp;AR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S561" s="1">
        <f ca="1">SUMIFS(INDIRECT($F$1&amp;$F561&amp;":"&amp;$F561),INDIRECT($F$1&amp;dbP!$D$2&amp;":"&amp;dbP!$D$2),"&gt;="&amp;AS$6,INDIRECT($F$1&amp;dbP!$D$2&amp;":"&amp;dbP!$D$2),"&lt;="&amp;AS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S$6,INDIRECT($F$1&amp;dbP!$D$2&amp;":"&amp;dbP!$D$2),"&lt;="&amp;AS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S$6,INDIRECT($F$2&amp;SbstP!$D$2&amp;":"&amp;SbstP!$D$2),"&lt;="&amp;AS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S$6,INDIRECT($F$2&amp;SbstP!$D$2&amp;":"&amp;SbstP!$D$2),"&lt;="&amp;AS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T561" s="1">
        <f ca="1">SUMIFS(INDIRECT($F$1&amp;$F561&amp;":"&amp;$F561),INDIRECT($F$1&amp;dbP!$D$2&amp;":"&amp;dbP!$D$2),"&gt;="&amp;AT$6,INDIRECT($F$1&amp;dbP!$D$2&amp;":"&amp;dbP!$D$2),"&lt;="&amp;AT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T$6,INDIRECT($F$1&amp;dbP!$D$2&amp;":"&amp;dbP!$D$2),"&lt;="&amp;AT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T$6,INDIRECT($F$2&amp;SbstP!$D$2&amp;":"&amp;SbstP!$D$2),"&lt;="&amp;AT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T$6,INDIRECT($F$2&amp;SbstP!$D$2&amp;":"&amp;SbstP!$D$2),"&lt;="&amp;AT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U561" s="1">
        <f ca="1">SUMIFS(INDIRECT($F$1&amp;$F561&amp;":"&amp;$F561),INDIRECT($F$1&amp;dbP!$D$2&amp;":"&amp;dbP!$D$2),"&gt;="&amp;AU$6,INDIRECT($F$1&amp;dbP!$D$2&amp;":"&amp;dbP!$D$2),"&lt;="&amp;AU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U$6,INDIRECT($F$1&amp;dbP!$D$2&amp;":"&amp;dbP!$D$2),"&lt;="&amp;AU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U$6,INDIRECT($F$2&amp;SbstP!$D$2&amp;":"&amp;SbstP!$D$2),"&lt;="&amp;AU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U$6,INDIRECT($F$2&amp;SbstP!$D$2&amp;":"&amp;SbstP!$D$2),"&lt;="&amp;AU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V561" s="1">
        <f ca="1">SUMIFS(INDIRECT($F$1&amp;$F561&amp;":"&amp;$F561),INDIRECT($F$1&amp;dbP!$D$2&amp;":"&amp;dbP!$D$2),"&gt;="&amp;AV$6,INDIRECT($F$1&amp;dbP!$D$2&amp;":"&amp;dbP!$D$2),"&lt;="&amp;A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V$6,INDIRECT($F$1&amp;dbP!$D$2&amp;":"&amp;dbP!$D$2),"&lt;="&amp;AV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V$6,INDIRECT($F$2&amp;SbstP!$D$2&amp;":"&amp;SbstP!$D$2),"&lt;="&amp;A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V$6,INDIRECT($F$2&amp;SbstP!$D$2&amp;":"&amp;SbstP!$D$2),"&lt;="&amp;AV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W561" s="1">
        <f ca="1">SUMIFS(INDIRECT($F$1&amp;$F561&amp;":"&amp;$F561),INDIRECT($F$1&amp;dbP!$D$2&amp;":"&amp;dbP!$D$2),"&gt;="&amp;AW$6,INDIRECT($F$1&amp;dbP!$D$2&amp;":"&amp;dbP!$D$2),"&lt;="&amp;A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W$6,INDIRECT($F$1&amp;dbP!$D$2&amp;":"&amp;dbP!$D$2),"&lt;="&amp;AW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W$6,INDIRECT($F$2&amp;SbstP!$D$2&amp;":"&amp;SbstP!$D$2),"&lt;="&amp;A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W$6,INDIRECT($F$2&amp;SbstP!$D$2&amp;":"&amp;SbstP!$D$2),"&lt;="&amp;AW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X561" s="1">
        <f ca="1">SUMIFS(INDIRECT($F$1&amp;$F561&amp;":"&amp;$F561),INDIRECT($F$1&amp;dbP!$D$2&amp;":"&amp;dbP!$D$2),"&gt;="&amp;AX$6,INDIRECT($F$1&amp;dbP!$D$2&amp;":"&amp;dbP!$D$2),"&lt;="&amp;A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X$6,INDIRECT($F$1&amp;dbP!$D$2&amp;":"&amp;dbP!$D$2),"&lt;="&amp;AX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X$6,INDIRECT($F$2&amp;SbstP!$D$2&amp;":"&amp;SbstP!$D$2),"&lt;="&amp;A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X$6,INDIRECT($F$2&amp;SbstP!$D$2&amp;":"&amp;SbstP!$D$2),"&lt;="&amp;AX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Y561" s="1">
        <f ca="1">SUMIFS(INDIRECT($F$1&amp;$F561&amp;":"&amp;$F561),INDIRECT($F$1&amp;dbP!$D$2&amp;":"&amp;dbP!$D$2),"&gt;="&amp;AY$6,INDIRECT($F$1&amp;dbP!$D$2&amp;":"&amp;dbP!$D$2),"&lt;="&amp;A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Y$6,INDIRECT($F$1&amp;dbP!$D$2&amp;":"&amp;dbP!$D$2),"&lt;="&amp;AY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Y$6,INDIRECT($F$2&amp;SbstP!$D$2&amp;":"&amp;SbstP!$D$2),"&lt;="&amp;A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Y$6,INDIRECT($F$2&amp;SbstP!$D$2&amp;":"&amp;SbstP!$D$2),"&lt;="&amp;AY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AZ561" s="1">
        <f ca="1">SUMIFS(INDIRECT($F$1&amp;$F561&amp;":"&amp;$F561),INDIRECT($F$1&amp;dbP!$D$2&amp;":"&amp;dbP!$D$2),"&gt;="&amp;AZ$6,INDIRECT($F$1&amp;dbP!$D$2&amp;":"&amp;dbP!$D$2),"&lt;="&amp;A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AZ$6,INDIRECT($F$1&amp;dbP!$D$2&amp;":"&amp;dbP!$D$2),"&lt;="&amp;AZ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AZ$6,INDIRECT($F$2&amp;SbstP!$D$2&amp;":"&amp;SbstP!$D$2),"&lt;="&amp;A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AZ$6,INDIRECT($F$2&amp;SbstP!$D$2&amp;":"&amp;SbstP!$D$2),"&lt;="&amp;AZ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A561" s="1">
        <f ca="1">SUMIFS(INDIRECT($F$1&amp;$F561&amp;":"&amp;$F561),INDIRECT($F$1&amp;dbP!$D$2&amp;":"&amp;dbP!$D$2),"&gt;="&amp;BA$6,INDIRECT($F$1&amp;dbP!$D$2&amp;":"&amp;dbP!$D$2),"&lt;="&amp;B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BA$6,INDIRECT($F$1&amp;dbP!$D$2&amp;":"&amp;dbP!$D$2),"&lt;="&amp;BA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A$6,INDIRECT($F$2&amp;SbstP!$D$2&amp;":"&amp;SbstP!$D$2),"&lt;="&amp;B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BA$6,INDIRECT($F$2&amp;SbstP!$D$2&amp;":"&amp;SbstP!$D$2),"&lt;="&amp;BA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B561" s="1">
        <f ca="1">SUMIFS(INDIRECT($F$1&amp;$F561&amp;":"&amp;$F561),INDIRECT($F$1&amp;dbP!$D$2&amp;":"&amp;dbP!$D$2),"&gt;="&amp;BB$6,INDIRECT($F$1&amp;dbP!$D$2&amp;":"&amp;dbP!$D$2),"&lt;="&amp;B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BB$6,INDIRECT($F$1&amp;dbP!$D$2&amp;":"&amp;dbP!$D$2),"&lt;="&amp;BB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B$6,INDIRECT($F$2&amp;SbstP!$D$2&amp;":"&amp;SbstP!$D$2),"&lt;="&amp;B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BB$6,INDIRECT($F$2&amp;SbstP!$D$2&amp;":"&amp;SbstP!$D$2),"&lt;="&amp;BB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C561" s="1">
        <f ca="1">SUMIFS(INDIRECT($F$1&amp;$F561&amp;":"&amp;$F561),INDIRECT($F$1&amp;dbP!$D$2&amp;":"&amp;dbP!$D$2),"&gt;="&amp;BC$6,INDIRECT($F$1&amp;dbP!$D$2&amp;":"&amp;dbP!$D$2),"&lt;="&amp;B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BC$6,INDIRECT($F$1&amp;dbP!$D$2&amp;":"&amp;dbP!$D$2),"&lt;="&amp;BC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C$6,INDIRECT($F$2&amp;SbstP!$D$2&amp;":"&amp;SbstP!$D$2),"&lt;="&amp;B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BC$6,INDIRECT($F$2&amp;SbstP!$D$2&amp;":"&amp;SbstP!$D$2),"&lt;="&amp;BC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D561" s="1">
        <f ca="1">SUMIFS(INDIRECT($F$1&amp;$F561&amp;":"&amp;$F561),INDIRECT($F$1&amp;dbP!$D$2&amp;":"&amp;dbP!$D$2),"&gt;="&amp;BD$6,INDIRECT($F$1&amp;dbP!$D$2&amp;":"&amp;dbP!$D$2),"&lt;="&amp;B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BD$6,INDIRECT($F$1&amp;dbP!$D$2&amp;":"&amp;dbP!$D$2),"&lt;="&amp;BD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D$6,INDIRECT($F$2&amp;SbstP!$D$2&amp;":"&amp;SbstP!$D$2),"&lt;="&amp;B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BD$6,INDIRECT($F$2&amp;SbstP!$D$2&amp;":"&amp;SbstP!$D$2),"&lt;="&amp;BD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  <c r="BE561" s="1">
        <f ca="1">SUMIFS(INDIRECT($F$1&amp;$F561&amp;":"&amp;$F561),INDIRECT($F$1&amp;dbP!$D$2&amp;":"&amp;dbP!$D$2),"&gt;="&amp;BE$6,INDIRECT($F$1&amp;dbP!$D$2&amp;":"&amp;dbP!$D$2),"&lt;="&amp;B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"&amp;$I561=$J561),"*",RIGHT($J561,LEN($J561)-4)),INDIRECT($F$1&amp;dbP!$AC$2&amp;":"&amp;dbP!$AC$2),RepP!$J$3)-
SUMIFS(INDIRECT($F$1&amp;$G561&amp;":"&amp;$G561),INDIRECT($F$1&amp;dbP!$D$2&amp;":"&amp;dbP!$D$2),"&gt;="&amp;BE$6,INDIRECT($F$1&amp;dbP!$D$2&amp;":"&amp;dbP!$D$2),"&lt;="&amp;BE$7,INDIRECT($F$1&amp;dbP!$O$2&amp;":"&amp;dbP!$O$2),$H561,INDIRECT($F$1&amp;dbP!$P$2&amp;":"&amp;dbP!$P$2),IF($I561=$J561,"*",$I561),INDIRECT($F$1&amp;dbP!$Q$2&amp;":"&amp;dbP!$Q$2),IF(OR($I561=$J561,"  "&amp;$I561=$J561),"*",RIGHT($J561,LEN($J561)-4)),INDIRECT($F$1&amp;dbP!$AC$2&amp;":"&amp;dbP!$AC$2),RepP!$J$3)+
SUMIFS(INDIRECT($F$2&amp;$F561&amp;":"&amp;$F561),INDIRECT($F$2&amp;SbstP!$D$2&amp;":"&amp;SbstP!$D$2),"&gt;="&amp;BE$6,INDIRECT($F$2&amp;SbstP!$D$2&amp;":"&amp;SbstP!$D$2),"&lt;="&amp;B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"&amp;$I561=$J561),"*",RIGHT($J561,LEN($J561)-4)),INDIRECT($F$2&amp;SbstP!$AC$2&amp;":"&amp;SbstP!$AC$2),RepP!$J$3)-
SUMIFS(INDIRECT($F$2&amp;$G561&amp;":"&amp;$G561),INDIRECT($F$2&amp;SbstP!$D$2&amp;":"&amp;SbstP!$D$2),"&gt;="&amp;BE$6,INDIRECT($F$2&amp;SbstP!$D$2&amp;":"&amp;SbstP!$D$2),"&lt;="&amp;BE$7,INDIRECT($F$2&amp;SbstP!$O$2&amp;":"&amp;SbstP!$O$2),$H561,INDIRECT($F$2&amp;SbstP!$P$2&amp;":"&amp;SbstP!$P$2),IF($I561=$J561,"*",$I561),INDIRECT($F$2&amp;SbstP!$Q$2&amp;":"&amp;SbstP!$Q$2),IF(OR($I561=$J561,"  "&amp;$I561=$J561),"*",RIGHT($J561,LEN($J561)-4)),INDIRECT($F$2&amp;SbstP!$AC$2&amp;":"&amp;SbstP!$AC$2),RepP!$J$3)</f>
        <v>0</v>
      </c>
    </row>
    <row r="562" spans="2:57" x14ac:dyDescent="0.3">
      <c r="B562" s="1">
        <f>MAX(B$505:B561)+1</f>
        <v>65</v>
      </c>
      <c r="D562" s="1" t="str">
        <f ca="1">INDIRECT($B$1&amp;Items!AB$2&amp;$B562)</f>
        <v>PL(-)</v>
      </c>
      <c r="F562" s="1" t="str">
        <f ca="1">INDIRECT($B$1&amp;Items!X$2&amp;$B562)</f>
        <v>AA</v>
      </c>
      <c r="G562" s="1" t="str">
        <f ca="1">INDIRECT($B$1&amp;Items!Y$2&amp;$B562)</f>
        <v>AB</v>
      </c>
      <c r="H562" s="13" t="str">
        <f ca="1">INDIRECT($B$1&amp;Items!U$2&amp;$B562)</f>
        <v>Себестоимость продаж</v>
      </c>
      <c r="I562" s="13" t="str">
        <f ca="1">IF(INDIRECT($B$1&amp;Items!V$2&amp;$B562)="",H562,INDIRECT($B$1&amp;Items!V$2&amp;$B562))</f>
        <v>Затраты этапа-4 бизнес-процесса</v>
      </c>
      <c r="J562" s="1" t="str">
        <f ca="1">IF(INDIRECT($B$1&amp;Items!W$2&amp;$B562)="",IF(H562&lt;&gt;I562,"  "&amp;I562,I562),"    "&amp;INDIRECT($B$1&amp;Items!W$2&amp;$B562))</f>
        <v xml:space="preserve">    Производственные затраты-33</v>
      </c>
      <c r="S562" s="1">
        <f ca="1">SUM($U562:INDIRECT(ADDRESS(ROW(),SUMIFS($1:$1,$5:$5,MAX($5:$5)))))</f>
        <v>3004255.7900140956</v>
      </c>
      <c r="V562" s="1">
        <f ca="1">SUMIFS(INDIRECT($F$1&amp;$F562&amp;":"&amp;$F562),INDIRECT($F$1&amp;dbP!$D$2&amp;":"&amp;dbP!$D$2),"&gt;="&amp;V$6,INDIRECT($F$1&amp;dbP!$D$2&amp;":"&amp;dbP!$D$2),"&lt;="&amp;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V$6,INDIRECT($F$1&amp;dbP!$D$2&amp;":"&amp;dbP!$D$2),"&lt;="&amp;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V$6,INDIRECT($F$2&amp;SbstP!$D$2&amp;":"&amp;SbstP!$D$2),"&lt;="&amp;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V$6,INDIRECT($F$2&amp;SbstP!$D$2&amp;":"&amp;SbstP!$D$2),"&lt;="&amp;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W562" s="1">
        <f ca="1">SUMIFS(INDIRECT($F$1&amp;$F562&amp;":"&amp;$F562),INDIRECT($F$1&amp;dbP!$D$2&amp;":"&amp;dbP!$D$2),"&gt;="&amp;W$6,INDIRECT($F$1&amp;dbP!$D$2&amp;":"&amp;dbP!$D$2),"&lt;="&amp;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W$6,INDIRECT($F$1&amp;dbP!$D$2&amp;":"&amp;dbP!$D$2),"&lt;="&amp;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W$6,INDIRECT($F$2&amp;SbstP!$D$2&amp;":"&amp;SbstP!$D$2),"&lt;="&amp;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W$6,INDIRECT($F$2&amp;SbstP!$D$2&amp;":"&amp;SbstP!$D$2),"&lt;="&amp;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X562" s="1">
        <f ca="1">SUMIFS(INDIRECT($F$1&amp;$F562&amp;":"&amp;$F562),INDIRECT($F$1&amp;dbP!$D$2&amp;":"&amp;dbP!$D$2),"&gt;="&amp;X$6,INDIRECT($F$1&amp;dbP!$D$2&amp;":"&amp;dbP!$D$2),"&lt;="&amp;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X$6,INDIRECT($F$1&amp;dbP!$D$2&amp;":"&amp;dbP!$D$2),"&lt;="&amp;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X$6,INDIRECT($F$2&amp;SbstP!$D$2&amp;":"&amp;SbstP!$D$2),"&lt;="&amp;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X$6,INDIRECT($F$2&amp;SbstP!$D$2&amp;":"&amp;SbstP!$D$2),"&lt;="&amp;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Y562" s="1">
        <f ca="1">SUMIFS(INDIRECT($F$1&amp;$F562&amp;":"&amp;$F562),INDIRECT($F$1&amp;dbP!$D$2&amp;":"&amp;dbP!$D$2),"&gt;="&amp;Y$6,INDIRECT($F$1&amp;dbP!$D$2&amp;":"&amp;dbP!$D$2),"&lt;="&amp;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Y$6,INDIRECT($F$1&amp;dbP!$D$2&amp;":"&amp;dbP!$D$2),"&lt;="&amp;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Y$6,INDIRECT($F$2&amp;SbstP!$D$2&amp;":"&amp;SbstP!$D$2),"&lt;="&amp;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Y$6,INDIRECT($F$2&amp;SbstP!$D$2&amp;":"&amp;SbstP!$D$2),"&lt;="&amp;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Z562" s="1">
        <f ca="1">SUMIFS(INDIRECT($F$1&amp;$F562&amp;":"&amp;$F562),INDIRECT($F$1&amp;dbP!$D$2&amp;":"&amp;dbP!$D$2),"&gt;="&amp;Z$6,INDIRECT($F$1&amp;dbP!$D$2&amp;":"&amp;dbP!$D$2),"&lt;="&amp;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Z$6,INDIRECT($F$1&amp;dbP!$D$2&amp;":"&amp;dbP!$D$2),"&lt;="&amp;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Z$6,INDIRECT($F$2&amp;SbstP!$D$2&amp;":"&amp;SbstP!$D$2),"&lt;="&amp;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Z$6,INDIRECT($F$2&amp;SbstP!$D$2&amp;":"&amp;SbstP!$D$2),"&lt;="&amp;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235997.58748650004</v>
      </c>
      <c r="AA562" s="1">
        <f ca="1">SUMIFS(INDIRECT($F$1&amp;$F562&amp;":"&amp;$F562),INDIRECT($F$1&amp;dbP!$D$2&amp;":"&amp;dbP!$D$2),"&gt;="&amp;AA$6,INDIRECT($F$1&amp;dbP!$D$2&amp;":"&amp;dbP!$D$2),"&lt;="&amp;A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A$6,INDIRECT($F$1&amp;dbP!$D$2&amp;":"&amp;dbP!$D$2),"&lt;="&amp;A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A$6,INDIRECT($F$2&amp;SbstP!$D$2&amp;":"&amp;SbstP!$D$2),"&lt;="&amp;A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A$6,INDIRECT($F$2&amp;SbstP!$D$2&amp;":"&amp;SbstP!$D$2),"&lt;="&amp;A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471995.17497300007</v>
      </c>
      <c r="AB562" s="1">
        <f ca="1">SUMIFS(INDIRECT($F$1&amp;$F562&amp;":"&amp;$F562),INDIRECT($F$1&amp;dbP!$D$2&amp;":"&amp;dbP!$D$2),"&gt;="&amp;AB$6,INDIRECT($F$1&amp;dbP!$D$2&amp;":"&amp;dbP!$D$2),"&lt;="&amp;A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B$6,INDIRECT($F$1&amp;dbP!$D$2&amp;":"&amp;dbP!$D$2),"&lt;="&amp;A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B$6,INDIRECT($F$2&amp;SbstP!$D$2&amp;":"&amp;SbstP!$D$2),"&lt;="&amp;A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B$6,INDIRECT($F$2&amp;SbstP!$D$2&amp;":"&amp;SbstP!$D$2),"&lt;="&amp;A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800961.50904509099</v>
      </c>
      <c r="AC562" s="1">
        <f ca="1">SUMIFS(INDIRECT($F$1&amp;$F562&amp;":"&amp;$F562),INDIRECT($F$1&amp;dbP!$D$2&amp;":"&amp;dbP!$D$2),"&gt;="&amp;AC$6,INDIRECT($F$1&amp;dbP!$D$2&amp;":"&amp;dbP!$D$2),"&lt;="&amp;A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C$6,INDIRECT($F$1&amp;dbP!$D$2&amp;":"&amp;dbP!$D$2),"&lt;="&amp;A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C$6,INDIRECT($F$2&amp;SbstP!$D$2&amp;":"&amp;SbstP!$D$2),"&lt;="&amp;A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C$6,INDIRECT($F$2&amp;SbstP!$D$2&amp;":"&amp;SbstP!$D$2),"&lt;="&amp;A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31206.292560198359</v>
      </c>
      <c r="AD562" s="1">
        <f ca="1">SUMIFS(INDIRECT($F$1&amp;$F562&amp;":"&amp;$F562),INDIRECT($F$1&amp;dbP!$D$2&amp;":"&amp;dbP!$D$2),"&gt;="&amp;AD$6,INDIRECT($F$1&amp;dbP!$D$2&amp;":"&amp;dbP!$D$2),"&lt;="&amp;A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D$6,INDIRECT($F$1&amp;dbP!$D$2&amp;":"&amp;dbP!$D$2),"&lt;="&amp;A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D$6,INDIRECT($F$2&amp;SbstP!$D$2&amp;":"&amp;SbstP!$D$2),"&lt;="&amp;A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D$6,INDIRECT($F$2&amp;SbstP!$D$2&amp;":"&amp;SbstP!$D$2),"&lt;="&amp;A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13002.621900082646</v>
      </c>
      <c r="AE562" s="1">
        <f ca="1">SUMIFS(INDIRECT($F$1&amp;$F562&amp;":"&amp;$F562),INDIRECT($F$1&amp;dbP!$D$2&amp;":"&amp;dbP!$D$2),"&gt;="&amp;AE$6,INDIRECT($F$1&amp;dbP!$D$2&amp;":"&amp;dbP!$D$2),"&lt;="&amp;A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E$6,INDIRECT($F$1&amp;dbP!$D$2&amp;":"&amp;dbP!$D$2),"&lt;="&amp;A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E$6,INDIRECT($F$2&amp;SbstP!$D$2&amp;":"&amp;SbstP!$D$2),"&lt;="&amp;A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E$6,INDIRECT($F$2&amp;SbstP!$D$2&amp;":"&amp;SbstP!$D$2),"&lt;="&amp;A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343269.2181621819</v>
      </c>
      <c r="AF562" s="1">
        <f ca="1">SUMIFS(INDIRECT($F$1&amp;$F562&amp;":"&amp;$F562),INDIRECT($F$1&amp;dbP!$D$2&amp;":"&amp;dbP!$D$2),"&gt;="&amp;AF$6,INDIRECT($F$1&amp;dbP!$D$2&amp;":"&amp;dbP!$D$2),"&lt;="&amp;AF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F$6,INDIRECT($F$1&amp;dbP!$D$2&amp;":"&amp;dbP!$D$2),"&lt;="&amp;AF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F$6,INDIRECT($F$2&amp;SbstP!$D$2&amp;":"&amp;SbstP!$D$2),"&lt;="&amp;AF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F$6,INDIRECT($F$2&amp;SbstP!$D$2&amp;":"&amp;SbstP!$D$2),"&lt;="&amp;AF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20804.195040132236</v>
      </c>
      <c r="AG562" s="1">
        <f ca="1">SUMIFS(INDIRECT($F$1&amp;$F562&amp;":"&amp;$F562),INDIRECT($F$1&amp;dbP!$D$2&amp;":"&amp;dbP!$D$2),"&gt;="&amp;AG$6,INDIRECT($F$1&amp;dbP!$D$2&amp;":"&amp;dbP!$D$2),"&lt;="&amp;AG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G$6,INDIRECT($F$1&amp;dbP!$D$2&amp;":"&amp;dbP!$D$2),"&lt;="&amp;AG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G$6,INDIRECT($F$2&amp;SbstP!$D$2&amp;":"&amp;SbstP!$D$2),"&lt;="&amp;AG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G$6,INDIRECT($F$2&amp;SbstP!$D$2&amp;":"&amp;SbstP!$D$2),"&lt;="&amp;AG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800961.50904509099</v>
      </c>
      <c r="AH562" s="1">
        <f ca="1">SUMIFS(INDIRECT($F$1&amp;$F562&amp;":"&amp;$F562),INDIRECT($F$1&amp;dbP!$D$2&amp;":"&amp;dbP!$D$2),"&gt;="&amp;AH$6,INDIRECT($F$1&amp;dbP!$D$2&amp;":"&amp;dbP!$D$2),"&lt;="&amp;AH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H$6,INDIRECT($F$1&amp;dbP!$D$2&amp;":"&amp;dbP!$D$2),"&lt;="&amp;AH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H$6,INDIRECT($F$2&amp;SbstP!$D$2&amp;":"&amp;SbstP!$D$2),"&lt;="&amp;AH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H$6,INDIRECT($F$2&amp;SbstP!$D$2&amp;":"&amp;SbstP!$D$2),"&lt;="&amp;AH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228846.14544145457</v>
      </c>
      <c r="AI562" s="1">
        <f ca="1">SUMIFS(INDIRECT($F$1&amp;$F562&amp;":"&amp;$F562),INDIRECT($F$1&amp;dbP!$D$2&amp;":"&amp;dbP!$D$2),"&gt;="&amp;AI$6,INDIRECT($F$1&amp;dbP!$D$2&amp;":"&amp;dbP!$D$2),"&lt;="&amp;AI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I$6,INDIRECT($F$1&amp;dbP!$D$2&amp;":"&amp;dbP!$D$2),"&lt;="&amp;AI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I$6,INDIRECT($F$2&amp;SbstP!$D$2&amp;":"&amp;SbstP!$D$2),"&lt;="&amp;AI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I$6,INDIRECT($F$2&amp;SbstP!$D$2&amp;":"&amp;SbstP!$D$2),"&lt;="&amp;AI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39007.865700247945</v>
      </c>
      <c r="AJ562" s="1">
        <f ca="1">SUMIFS(INDIRECT($F$1&amp;$F562&amp;":"&amp;$F562),INDIRECT($F$1&amp;dbP!$D$2&amp;":"&amp;dbP!$D$2),"&gt;="&amp;AJ$6,INDIRECT($F$1&amp;dbP!$D$2&amp;":"&amp;dbP!$D$2),"&lt;="&amp;AJ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J$6,INDIRECT($F$1&amp;dbP!$D$2&amp;":"&amp;dbP!$D$2),"&lt;="&amp;AJ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J$6,INDIRECT($F$2&amp;SbstP!$D$2&amp;":"&amp;SbstP!$D$2),"&lt;="&amp;AJ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J$6,INDIRECT($F$2&amp;SbstP!$D$2&amp;":"&amp;SbstP!$D$2),"&lt;="&amp;AJ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18203.670660115706</v>
      </c>
      <c r="AK562" s="1">
        <f ca="1">SUMIFS(INDIRECT($F$1&amp;$F562&amp;":"&amp;$F562),INDIRECT($F$1&amp;dbP!$D$2&amp;":"&amp;dbP!$D$2),"&gt;="&amp;AK$6,INDIRECT($F$1&amp;dbP!$D$2&amp;":"&amp;dbP!$D$2),"&lt;="&amp;AK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K$6,INDIRECT($F$1&amp;dbP!$D$2&amp;":"&amp;dbP!$D$2),"&lt;="&amp;AK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K$6,INDIRECT($F$2&amp;SbstP!$D$2&amp;":"&amp;SbstP!$D$2),"&lt;="&amp;AK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K$6,INDIRECT($F$2&amp;SbstP!$D$2&amp;":"&amp;SbstP!$D$2),"&lt;="&amp;AK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L562" s="1">
        <f ca="1">SUMIFS(INDIRECT($F$1&amp;$F562&amp;":"&amp;$F562),INDIRECT($F$1&amp;dbP!$D$2&amp;":"&amp;dbP!$D$2),"&gt;="&amp;AL$6,INDIRECT($F$1&amp;dbP!$D$2&amp;":"&amp;dbP!$D$2),"&lt;="&amp;AL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L$6,INDIRECT($F$1&amp;dbP!$D$2&amp;":"&amp;dbP!$D$2),"&lt;="&amp;AL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L$6,INDIRECT($F$2&amp;SbstP!$D$2&amp;":"&amp;SbstP!$D$2),"&lt;="&amp;AL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L$6,INDIRECT($F$2&amp;SbstP!$D$2&amp;":"&amp;SbstP!$D$2),"&lt;="&amp;AL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M562" s="1">
        <f ca="1">SUMIFS(INDIRECT($F$1&amp;$F562&amp;":"&amp;$F562),INDIRECT($F$1&amp;dbP!$D$2&amp;":"&amp;dbP!$D$2),"&gt;="&amp;AM$6,INDIRECT($F$1&amp;dbP!$D$2&amp;":"&amp;dbP!$D$2),"&lt;="&amp;AM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M$6,INDIRECT($F$1&amp;dbP!$D$2&amp;":"&amp;dbP!$D$2),"&lt;="&amp;AM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M$6,INDIRECT($F$2&amp;SbstP!$D$2&amp;":"&amp;SbstP!$D$2),"&lt;="&amp;AM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M$6,INDIRECT($F$2&amp;SbstP!$D$2&amp;":"&amp;SbstP!$D$2),"&lt;="&amp;AM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N562" s="1">
        <f ca="1">SUMIFS(INDIRECT($F$1&amp;$F562&amp;":"&amp;$F562),INDIRECT($F$1&amp;dbP!$D$2&amp;":"&amp;dbP!$D$2),"&gt;="&amp;AN$6,INDIRECT($F$1&amp;dbP!$D$2&amp;":"&amp;dbP!$D$2),"&lt;="&amp;AN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N$6,INDIRECT($F$1&amp;dbP!$D$2&amp;":"&amp;dbP!$D$2),"&lt;="&amp;AN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N$6,INDIRECT($F$2&amp;SbstP!$D$2&amp;":"&amp;SbstP!$D$2),"&lt;="&amp;AN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N$6,INDIRECT($F$2&amp;SbstP!$D$2&amp;":"&amp;SbstP!$D$2),"&lt;="&amp;AN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O562" s="1">
        <f ca="1">SUMIFS(INDIRECT($F$1&amp;$F562&amp;":"&amp;$F562),INDIRECT($F$1&amp;dbP!$D$2&amp;":"&amp;dbP!$D$2),"&gt;="&amp;AO$6,INDIRECT($F$1&amp;dbP!$D$2&amp;":"&amp;dbP!$D$2),"&lt;="&amp;AO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O$6,INDIRECT($F$1&amp;dbP!$D$2&amp;":"&amp;dbP!$D$2),"&lt;="&amp;AO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O$6,INDIRECT($F$2&amp;SbstP!$D$2&amp;":"&amp;SbstP!$D$2),"&lt;="&amp;AO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O$6,INDIRECT($F$2&amp;SbstP!$D$2&amp;":"&amp;SbstP!$D$2),"&lt;="&amp;AO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P562" s="1">
        <f ca="1">SUMIFS(INDIRECT($F$1&amp;$F562&amp;":"&amp;$F562),INDIRECT($F$1&amp;dbP!$D$2&amp;":"&amp;dbP!$D$2),"&gt;="&amp;AP$6,INDIRECT($F$1&amp;dbP!$D$2&amp;":"&amp;dbP!$D$2),"&lt;="&amp;AP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P$6,INDIRECT($F$1&amp;dbP!$D$2&amp;":"&amp;dbP!$D$2),"&lt;="&amp;AP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P$6,INDIRECT($F$2&amp;SbstP!$D$2&amp;":"&amp;SbstP!$D$2),"&lt;="&amp;AP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P$6,INDIRECT($F$2&amp;SbstP!$D$2&amp;":"&amp;SbstP!$D$2),"&lt;="&amp;AP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Q562" s="1">
        <f ca="1">SUMIFS(INDIRECT($F$1&amp;$F562&amp;":"&amp;$F562),INDIRECT($F$1&amp;dbP!$D$2&amp;":"&amp;dbP!$D$2),"&gt;="&amp;AQ$6,INDIRECT($F$1&amp;dbP!$D$2&amp;":"&amp;dbP!$D$2),"&lt;="&amp;AQ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Q$6,INDIRECT($F$1&amp;dbP!$D$2&amp;":"&amp;dbP!$D$2),"&lt;="&amp;AQ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Q$6,INDIRECT($F$2&amp;SbstP!$D$2&amp;":"&amp;SbstP!$D$2),"&lt;="&amp;AQ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Q$6,INDIRECT($F$2&amp;SbstP!$D$2&amp;":"&amp;SbstP!$D$2),"&lt;="&amp;AQ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R562" s="1">
        <f ca="1">SUMIFS(INDIRECT($F$1&amp;$F562&amp;":"&amp;$F562),INDIRECT($F$1&amp;dbP!$D$2&amp;":"&amp;dbP!$D$2),"&gt;="&amp;AR$6,INDIRECT($F$1&amp;dbP!$D$2&amp;":"&amp;dbP!$D$2),"&lt;="&amp;AR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R$6,INDIRECT($F$1&amp;dbP!$D$2&amp;":"&amp;dbP!$D$2),"&lt;="&amp;AR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R$6,INDIRECT($F$2&amp;SbstP!$D$2&amp;":"&amp;SbstP!$D$2),"&lt;="&amp;AR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R$6,INDIRECT($F$2&amp;SbstP!$D$2&amp;":"&amp;SbstP!$D$2),"&lt;="&amp;AR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S562" s="1">
        <f ca="1">SUMIFS(INDIRECT($F$1&amp;$F562&amp;":"&amp;$F562),INDIRECT($F$1&amp;dbP!$D$2&amp;":"&amp;dbP!$D$2),"&gt;="&amp;AS$6,INDIRECT($F$1&amp;dbP!$D$2&amp;":"&amp;dbP!$D$2),"&lt;="&amp;AS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S$6,INDIRECT($F$1&amp;dbP!$D$2&amp;":"&amp;dbP!$D$2),"&lt;="&amp;AS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S$6,INDIRECT($F$2&amp;SbstP!$D$2&amp;":"&amp;SbstP!$D$2),"&lt;="&amp;AS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S$6,INDIRECT($F$2&amp;SbstP!$D$2&amp;":"&amp;SbstP!$D$2),"&lt;="&amp;AS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T562" s="1">
        <f ca="1">SUMIFS(INDIRECT($F$1&amp;$F562&amp;":"&amp;$F562),INDIRECT($F$1&amp;dbP!$D$2&amp;":"&amp;dbP!$D$2),"&gt;="&amp;AT$6,INDIRECT($F$1&amp;dbP!$D$2&amp;":"&amp;dbP!$D$2),"&lt;="&amp;AT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T$6,INDIRECT($F$1&amp;dbP!$D$2&amp;":"&amp;dbP!$D$2),"&lt;="&amp;AT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T$6,INDIRECT($F$2&amp;SbstP!$D$2&amp;":"&amp;SbstP!$D$2),"&lt;="&amp;AT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T$6,INDIRECT($F$2&amp;SbstP!$D$2&amp;":"&amp;SbstP!$D$2),"&lt;="&amp;AT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U562" s="1">
        <f ca="1">SUMIFS(INDIRECT($F$1&amp;$F562&amp;":"&amp;$F562),INDIRECT($F$1&amp;dbP!$D$2&amp;":"&amp;dbP!$D$2),"&gt;="&amp;AU$6,INDIRECT($F$1&amp;dbP!$D$2&amp;":"&amp;dbP!$D$2),"&lt;="&amp;AU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U$6,INDIRECT($F$1&amp;dbP!$D$2&amp;":"&amp;dbP!$D$2),"&lt;="&amp;AU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U$6,INDIRECT($F$2&amp;SbstP!$D$2&amp;":"&amp;SbstP!$D$2),"&lt;="&amp;AU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U$6,INDIRECT($F$2&amp;SbstP!$D$2&amp;":"&amp;SbstP!$D$2),"&lt;="&amp;AU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V562" s="1">
        <f ca="1">SUMIFS(INDIRECT($F$1&amp;$F562&amp;":"&amp;$F562),INDIRECT($F$1&amp;dbP!$D$2&amp;":"&amp;dbP!$D$2),"&gt;="&amp;AV$6,INDIRECT($F$1&amp;dbP!$D$2&amp;":"&amp;dbP!$D$2),"&lt;="&amp;A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V$6,INDIRECT($F$1&amp;dbP!$D$2&amp;":"&amp;dbP!$D$2),"&lt;="&amp;AV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V$6,INDIRECT($F$2&amp;SbstP!$D$2&amp;":"&amp;SbstP!$D$2),"&lt;="&amp;A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V$6,INDIRECT($F$2&amp;SbstP!$D$2&amp;":"&amp;SbstP!$D$2),"&lt;="&amp;AV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W562" s="1">
        <f ca="1">SUMIFS(INDIRECT($F$1&amp;$F562&amp;":"&amp;$F562),INDIRECT($F$1&amp;dbP!$D$2&amp;":"&amp;dbP!$D$2),"&gt;="&amp;AW$6,INDIRECT($F$1&amp;dbP!$D$2&amp;":"&amp;dbP!$D$2),"&lt;="&amp;A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W$6,INDIRECT($F$1&amp;dbP!$D$2&amp;":"&amp;dbP!$D$2),"&lt;="&amp;AW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W$6,INDIRECT($F$2&amp;SbstP!$D$2&amp;":"&amp;SbstP!$D$2),"&lt;="&amp;A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W$6,INDIRECT($F$2&amp;SbstP!$D$2&amp;":"&amp;SbstP!$D$2),"&lt;="&amp;AW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X562" s="1">
        <f ca="1">SUMIFS(INDIRECT($F$1&amp;$F562&amp;":"&amp;$F562),INDIRECT($F$1&amp;dbP!$D$2&amp;":"&amp;dbP!$D$2),"&gt;="&amp;AX$6,INDIRECT($F$1&amp;dbP!$D$2&amp;":"&amp;dbP!$D$2),"&lt;="&amp;A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X$6,INDIRECT($F$1&amp;dbP!$D$2&amp;":"&amp;dbP!$D$2),"&lt;="&amp;AX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X$6,INDIRECT($F$2&amp;SbstP!$D$2&amp;":"&amp;SbstP!$D$2),"&lt;="&amp;A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X$6,INDIRECT($F$2&amp;SbstP!$D$2&amp;":"&amp;SbstP!$D$2),"&lt;="&amp;AX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Y562" s="1">
        <f ca="1">SUMIFS(INDIRECT($F$1&amp;$F562&amp;":"&amp;$F562),INDIRECT($F$1&amp;dbP!$D$2&amp;":"&amp;dbP!$D$2),"&gt;="&amp;AY$6,INDIRECT($F$1&amp;dbP!$D$2&amp;":"&amp;dbP!$D$2),"&lt;="&amp;A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Y$6,INDIRECT($F$1&amp;dbP!$D$2&amp;":"&amp;dbP!$D$2),"&lt;="&amp;AY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Y$6,INDIRECT($F$2&amp;SbstP!$D$2&amp;":"&amp;SbstP!$D$2),"&lt;="&amp;A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Y$6,INDIRECT($F$2&amp;SbstP!$D$2&amp;":"&amp;SbstP!$D$2),"&lt;="&amp;AY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AZ562" s="1">
        <f ca="1">SUMIFS(INDIRECT($F$1&amp;$F562&amp;":"&amp;$F562),INDIRECT($F$1&amp;dbP!$D$2&amp;":"&amp;dbP!$D$2),"&gt;="&amp;AZ$6,INDIRECT($F$1&amp;dbP!$D$2&amp;":"&amp;dbP!$D$2),"&lt;="&amp;A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AZ$6,INDIRECT($F$1&amp;dbP!$D$2&amp;":"&amp;dbP!$D$2),"&lt;="&amp;AZ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AZ$6,INDIRECT($F$2&amp;SbstP!$D$2&amp;":"&amp;SbstP!$D$2),"&lt;="&amp;A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AZ$6,INDIRECT($F$2&amp;SbstP!$D$2&amp;":"&amp;SbstP!$D$2),"&lt;="&amp;AZ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A562" s="1">
        <f ca="1">SUMIFS(INDIRECT($F$1&amp;$F562&amp;":"&amp;$F562),INDIRECT($F$1&amp;dbP!$D$2&amp;":"&amp;dbP!$D$2),"&gt;="&amp;BA$6,INDIRECT($F$1&amp;dbP!$D$2&amp;":"&amp;dbP!$D$2),"&lt;="&amp;B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BA$6,INDIRECT($F$1&amp;dbP!$D$2&amp;":"&amp;dbP!$D$2),"&lt;="&amp;BA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A$6,INDIRECT($F$2&amp;SbstP!$D$2&amp;":"&amp;SbstP!$D$2),"&lt;="&amp;B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BA$6,INDIRECT($F$2&amp;SbstP!$D$2&amp;":"&amp;SbstP!$D$2),"&lt;="&amp;BA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B562" s="1">
        <f ca="1">SUMIFS(INDIRECT($F$1&amp;$F562&amp;":"&amp;$F562),INDIRECT($F$1&amp;dbP!$D$2&amp;":"&amp;dbP!$D$2),"&gt;="&amp;BB$6,INDIRECT($F$1&amp;dbP!$D$2&amp;":"&amp;dbP!$D$2),"&lt;="&amp;B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BB$6,INDIRECT($F$1&amp;dbP!$D$2&amp;":"&amp;dbP!$D$2),"&lt;="&amp;BB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B$6,INDIRECT($F$2&amp;SbstP!$D$2&amp;":"&amp;SbstP!$D$2),"&lt;="&amp;B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BB$6,INDIRECT($F$2&amp;SbstP!$D$2&amp;":"&amp;SbstP!$D$2),"&lt;="&amp;BB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C562" s="1">
        <f ca="1">SUMIFS(INDIRECT($F$1&amp;$F562&amp;":"&amp;$F562),INDIRECT($F$1&amp;dbP!$D$2&amp;":"&amp;dbP!$D$2),"&gt;="&amp;BC$6,INDIRECT($F$1&amp;dbP!$D$2&amp;":"&amp;dbP!$D$2),"&lt;="&amp;B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BC$6,INDIRECT($F$1&amp;dbP!$D$2&amp;":"&amp;dbP!$D$2),"&lt;="&amp;BC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C$6,INDIRECT($F$2&amp;SbstP!$D$2&amp;":"&amp;SbstP!$D$2),"&lt;="&amp;B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BC$6,INDIRECT($F$2&amp;SbstP!$D$2&amp;":"&amp;SbstP!$D$2),"&lt;="&amp;BC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D562" s="1">
        <f ca="1">SUMIFS(INDIRECT($F$1&amp;$F562&amp;":"&amp;$F562),INDIRECT($F$1&amp;dbP!$D$2&amp;":"&amp;dbP!$D$2),"&gt;="&amp;BD$6,INDIRECT($F$1&amp;dbP!$D$2&amp;":"&amp;dbP!$D$2),"&lt;="&amp;B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BD$6,INDIRECT($F$1&amp;dbP!$D$2&amp;":"&amp;dbP!$D$2),"&lt;="&amp;BD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D$6,INDIRECT($F$2&amp;SbstP!$D$2&amp;":"&amp;SbstP!$D$2),"&lt;="&amp;B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BD$6,INDIRECT($F$2&amp;SbstP!$D$2&amp;":"&amp;SbstP!$D$2),"&lt;="&amp;BD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  <c r="BE562" s="1">
        <f ca="1">SUMIFS(INDIRECT($F$1&amp;$F562&amp;":"&amp;$F562),INDIRECT($F$1&amp;dbP!$D$2&amp;":"&amp;dbP!$D$2),"&gt;="&amp;BE$6,INDIRECT($F$1&amp;dbP!$D$2&amp;":"&amp;dbP!$D$2),"&lt;="&amp;B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"&amp;$I562=$J562),"*",RIGHT($J562,LEN($J562)-4)),INDIRECT($F$1&amp;dbP!$AC$2&amp;":"&amp;dbP!$AC$2),RepP!$J$3)-
SUMIFS(INDIRECT($F$1&amp;$G562&amp;":"&amp;$G562),INDIRECT($F$1&amp;dbP!$D$2&amp;":"&amp;dbP!$D$2),"&gt;="&amp;BE$6,INDIRECT($F$1&amp;dbP!$D$2&amp;":"&amp;dbP!$D$2),"&lt;="&amp;BE$7,INDIRECT($F$1&amp;dbP!$O$2&amp;":"&amp;dbP!$O$2),$H562,INDIRECT($F$1&amp;dbP!$P$2&amp;":"&amp;dbP!$P$2),IF($I562=$J562,"*",$I562),INDIRECT($F$1&amp;dbP!$Q$2&amp;":"&amp;dbP!$Q$2),IF(OR($I562=$J562,"  "&amp;$I562=$J562),"*",RIGHT($J562,LEN($J562)-4)),INDIRECT($F$1&amp;dbP!$AC$2&amp;":"&amp;dbP!$AC$2),RepP!$J$3)+
SUMIFS(INDIRECT($F$2&amp;$F562&amp;":"&amp;$F562),INDIRECT($F$2&amp;SbstP!$D$2&amp;":"&amp;SbstP!$D$2),"&gt;="&amp;BE$6,INDIRECT($F$2&amp;SbstP!$D$2&amp;":"&amp;SbstP!$D$2),"&lt;="&amp;B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"&amp;$I562=$J562),"*",RIGHT($J562,LEN($J562)-4)),INDIRECT($F$2&amp;SbstP!$AC$2&amp;":"&amp;SbstP!$AC$2),RepP!$J$3)-
SUMIFS(INDIRECT($F$2&amp;$G562&amp;":"&amp;$G562),INDIRECT($F$2&amp;SbstP!$D$2&amp;":"&amp;SbstP!$D$2),"&gt;="&amp;BE$6,INDIRECT($F$2&amp;SbstP!$D$2&amp;":"&amp;SbstP!$D$2),"&lt;="&amp;BE$7,INDIRECT($F$2&amp;SbstP!$O$2&amp;":"&amp;SbstP!$O$2),$H562,INDIRECT($F$2&amp;SbstP!$P$2&amp;":"&amp;SbstP!$P$2),IF($I562=$J562,"*",$I562),INDIRECT($F$2&amp;SbstP!$Q$2&amp;":"&amp;SbstP!$Q$2),IF(OR($I562=$J562,"  "&amp;$I562=$J562),"*",RIGHT($J562,LEN($J562)-4)),INDIRECT($F$2&amp;SbstP!$AC$2&amp;":"&amp;SbstP!$AC$2),RepP!$J$3)</f>
        <v>0</v>
      </c>
    </row>
    <row r="563" spans="2:57" x14ac:dyDescent="0.3">
      <c r="B563" s="1">
        <f>MAX(B$505:B562)+1</f>
        <v>66</v>
      </c>
      <c r="D563" s="1" t="str">
        <f ca="1">INDIRECT($B$1&amp;Items!AB$2&amp;$B563)</f>
        <v>PL(-)</v>
      </c>
      <c r="F563" s="1" t="str">
        <f ca="1">INDIRECT($B$1&amp;Items!X$2&amp;$B563)</f>
        <v>AA</v>
      </c>
      <c r="G563" s="1" t="str">
        <f ca="1">INDIRECT($B$1&amp;Items!Y$2&amp;$B563)</f>
        <v>AB</v>
      </c>
      <c r="H563" s="13" t="str">
        <f ca="1">INDIRECT($B$1&amp;Items!U$2&amp;$B563)</f>
        <v>Себестоимость продаж</v>
      </c>
      <c r="I563" s="13" t="str">
        <f ca="1">IF(INDIRECT($B$1&amp;Items!V$2&amp;$B563)="",H563,INDIRECT($B$1&amp;Items!V$2&amp;$B563))</f>
        <v>Затраты этапа-4 бизнес-процесса</v>
      </c>
      <c r="J563" s="1" t="str">
        <f ca="1">IF(INDIRECT($B$1&amp;Items!W$2&amp;$B563)="",IF(H563&lt;&gt;I563,"  "&amp;I563,I563),"    "&amp;INDIRECT($B$1&amp;Items!W$2&amp;$B563))</f>
        <v xml:space="preserve">    Производственные затраты-34</v>
      </c>
      <c r="S563" s="1">
        <f ca="1">SUM($U563:INDIRECT(ADDRESS(ROW(),SUMIFS($1:$1,$5:$5,MAX($5:$5)))))</f>
        <v>725358.7862950057</v>
      </c>
      <c r="V563" s="1">
        <f ca="1">SUMIFS(INDIRECT($F$1&amp;$F563&amp;":"&amp;$F563),INDIRECT($F$1&amp;dbP!$D$2&amp;":"&amp;dbP!$D$2),"&gt;="&amp;V$6,INDIRECT($F$1&amp;dbP!$D$2&amp;":"&amp;dbP!$D$2),"&lt;="&amp;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V$6,INDIRECT($F$1&amp;dbP!$D$2&amp;":"&amp;dbP!$D$2),"&lt;="&amp;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V$6,INDIRECT($F$2&amp;SbstP!$D$2&amp;":"&amp;SbstP!$D$2),"&lt;="&amp;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V$6,INDIRECT($F$2&amp;SbstP!$D$2&amp;":"&amp;SbstP!$D$2),"&lt;="&amp;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W563" s="1">
        <f ca="1">SUMIFS(INDIRECT($F$1&amp;$F563&amp;":"&amp;$F563),INDIRECT($F$1&amp;dbP!$D$2&amp;":"&amp;dbP!$D$2),"&gt;="&amp;W$6,INDIRECT($F$1&amp;dbP!$D$2&amp;":"&amp;dbP!$D$2),"&lt;="&amp;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W$6,INDIRECT($F$1&amp;dbP!$D$2&amp;":"&amp;dbP!$D$2),"&lt;="&amp;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W$6,INDIRECT($F$2&amp;SbstP!$D$2&amp;":"&amp;SbstP!$D$2),"&lt;="&amp;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W$6,INDIRECT($F$2&amp;SbstP!$D$2&amp;":"&amp;SbstP!$D$2),"&lt;="&amp;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X563" s="1">
        <f ca="1">SUMIFS(INDIRECT($F$1&amp;$F563&amp;":"&amp;$F563),INDIRECT($F$1&amp;dbP!$D$2&amp;":"&amp;dbP!$D$2),"&gt;="&amp;X$6,INDIRECT($F$1&amp;dbP!$D$2&amp;":"&amp;dbP!$D$2),"&lt;="&amp;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X$6,INDIRECT($F$1&amp;dbP!$D$2&amp;":"&amp;dbP!$D$2),"&lt;="&amp;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X$6,INDIRECT($F$2&amp;SbstP!$D$2&amp;":"&amp;SbstP!$D$2),"&lt;="&amp;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X$6,INDIRECT($F$2&amp;SbstP!$D$2&amp;":"&amp;SbstP!$D$2),"&lt;="&amp;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Y563" s="1">
        <f ca="1">SUMIFS(INDIRECT($F$1&amp;$F563&amp;":"&amp;$F563),INDIRECT($F$1&amp;dbP!$D$2&amp;":"&amp;dbP!$D$2),"&gt;="&amp;Y$6,INDIRECT($F$1&amp;dbP!$D$2&amp;":"&amp;dbP!$D$2),"&lt;="&amp;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Y$6,INDIRECT($F$1&amp;dbP!$D$2&amp;":"&amp;dbP!$D$2),"&lt;="&amp;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Y$6,INDIRECT($F$2&amp;SbstP!$D$2&amp;":"&amp;SbstP!$D$2),"&lt;="&amp;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Y$6,INDIRECT($F$2&amp;SbstP!$D$2&amp;":"&amp;SbstP!$D$2),"&lt;="&amp;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Z563" s="1">
        <f ca="1">SUMIFS(INDIRECT($F$1&amp;$F563&amp;":"&amp;$F563),INDIRECT($F$1&amp;dbP!$D$2&amp;":"&amp;dbP!$D$2),"&gt;="&amp;Z$6,INDIRECT($F$1&amp;dbP!$D$2&amp;":"&amp;dbP!$D$2),"&lt;="&amp;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Z$6,INDIRECT($F$1&amp;dbP!$D$2&amp;":"&amp;dbP!$D$2),"&lt;="&amp;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Z$6,INDIRECT($F$2&amp;SbstP!$D$2&amp;":"&amp;SbstP!$D$2),"&lt;="&amp;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Z$6,INDIRECT($F$2&amp;SbstP!$D$2&amp;":"&amp;SbstP!$D$2),"&lt;="&amp;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203365</v>
      </c>
      <c r="AA563" s="1">
        <f ca="1">SUMIFS(INDIRECT($F$1&amp;$F563&amp;":"&amp;$F563),INDIRECT($F$1&amp;dbP!$D$2&amp;":"&amp;dbP!$D$2),"&gt;="&amp;AA$6,INDIRECT($F$1&amp;dbP!$D$2&amp;":"&amp;dbP!$D$2),"&lt;="&amp;A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A$6,INDIRECT($F$1&amp;dbP!$D$2&amp;":"&amp;dbP!$D$2),"&lt;="&amp;A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A$6,INDIRECT($F$2&amp;SbstP!$D$2&amp;":"&amp;SbstP!$D$2),"&lt;="&amp;A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A$6,INDIRECT($F$2&amp;SbstP!$D$2&amp;":"&amp;SbstP!$D$2),"&lt;="&amp;A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406730</v>
      </c>
      <c r="AB563" s="1">
        <f ca="1">SUMIFS(INDIRECT($F$1&amp;$F563&amp;":"&amp;$F563),INDIRECT($F$1&amp;dbP!$D$2&amp;":"&amp;dbP!$D$2),"&gt;="&amp;AB$6,INDIRECT($F$1&amp;dbP!$D$2&amp;":"&amp;dbP!$D$2),"&lt;="&amp;A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B$6,INDIRECT($F$1&amp;dbP!$D$2&amp;":"&amp;dbP!$D$2),"&lt;="&amp;A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B$6,INDIRECT($F$2&amp;SbstP!$D$2&amp;":"&amp;SbstP!$D$2),"&lt;="&amp;A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B$6,INDIRECT($F$2&amp;SbstP!$D$2&amp;":"&amp;SbstP!$D$2),"&lt;="&amp;A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9920.2439024390242</v>
      </c>
      <c r="AC563" s="1">
        <f ca="1">SUMIFS(INDIRECT($F$1&amp;$F563&amp;":"&amp;$F563),INDIRECT($F$1&amp;dbP!$D$2&amp;":"&amp;dbP!$D$2),"&gt;="&amp;AC$6,INDIRECT($F$1&amp;dbP!$D$2&amp;":"&amp;dbP!$D$2),"&lt;="&amp;A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C$6,INDIRECT($F$1&amp;dbP!$D$2&amp;":"&amp;dbP!$D$2),"&lt;="&amp;A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C$6,INDIRECT($F$2&amp;SbstP!$D$2&amp;":"&amp;SbstP!$D$2),"&lt;="&amp;A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C$6,INDIRECT($F$2&amp;SbstP!$D$2&amp;":"&amp;SbstP!$D$2),"&lt;="&amp;A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28343.554006968636</v>
      </c>
      <c r="AD563" s="1">
        <f ca="1">SUMIFS(INDIRECT($F$1&amp;$F563&amp;":"&amp;$F563),INDIRECT($F$1&amp;dbP!$D$2&amp;":"&amp;dbP!$D$2),"&gt;="&amp;AD$6,INDIRECT($F$1&amp;dbP!$D$2&amp;":"&amp;dbP!$D$2),"&lt;="&amp;A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D$6,INDIRECT($F$1&amp;dbP!$D$2&amp;":"&amp;dbP!$D$2),"&lt;="&amp;A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D$6,INDIRECT($F$2&amp;SbstP!$D$2&amp;":"&amp;SbstP!$D$2),"&lt;="&amp;A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D$6,INDIRECT($F$2&amp;SbstP!$D$2&amp;":"&amp;SbstP!$D$2),"&lt;="&amp;A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2361.9628339140531</v>
      </c>
      <c r="AE563" s="1">
        <f ca="1">SUMIFS(INDIRECT($F$1&amp;$F563&amp;":"&amp;$F563),INDIRECT($F$1&amp;dbP!$D$2&amp;":"&amp;dbP!$D$2),"&gt;="&amp;AE$6,INDIRECT($F$1&amp;dbP!$D$2&amp;":"&amp;dbP!$D$2),"&lt;="&amp;A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E$6,INDIRECT($F$1&amp;dbP!$D$2&amp;":"&amp;dbP!$D$2),"&lt;="&amp;A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E$6,INDIRECT($F$2&amp;SbstP!$D$2&amp;":"&amp;SbstP!$D$2),"&lt;="&amp;A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E$6,INDIRECT($F$2&amp;SbstP!$D$2&amp;":"&amp;SbstP!$D$2),"&lt;="&amp;A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4251.5331010452956</v>
      </c>
      <c r="AF563" s="1">
        <f ca="1">SUMIFS(INDIRECT($F$1&amp;$F563&amp;":"&amp;$F563),INDIRECT($F$1&amp;dbP!$D$2&amp;":"&amp;dbP!$D$2),"&gt;="&amp;AF$6,INDIRECT($F$1&amp;dbP!$D$2&amp;":"&amp;dbP!$D$2),"&lt;="&amp;AF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F$6,INDIRECT($F$1&amp;dbP!$D$2&amp;":"&amp;dbP!$D$2),"&lt;="&amp;AF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F$6,INDIRECT($F$2&amp;SbstP!$D$2&amp;":"&amp;SbstP!$D$2),"&lt;="&amp;AF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F$6,INDIRECT($F$2&amp;SbstP!$D$2&amp;":"&amp;SbstP!$D$2),"&lt;="&amp;AF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18895.702671312425</v>
      </c>
      <c r="AG563" s="1">
        <f ca="1">SUMIFS(INDIRECT($F$1&amp;$F563&amp;":"&amp;$F563),INDIRECT($F$1&amp;dbP!$D$2&amp;":"&amp;dbP!$D$2),"&gt;="&amp;AG$6,INDIRECT($F$1&amp;dbP!$D$2&amp;":"&amp;dbP!$D$2),"&lt;="&amp;AG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G$6,INDIRECT($F$1&amp;dbP!$D$2&amp;":"&amp;dbP!$D$2),"&lt;="&amp;AG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G$6,INDIRECT($F$2&amp;SbstP!$D$2&amp;":"&amp;SbstP!$D$2),"&lt;="&amp;AG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G$6,INDIRECT($F$2&amp;SbstP!$D$2&amp;":"&amp;SbstP!$D$2),"&lt;="&amp;AG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9920.2439024390242</v>
      </c>
      <c r="AH563" s="1">
        <f ca="1">SUMIFS(INDIRECT($F$1&amp;$F563&amp;":"&amp;$F563),INDIRECT($F$1&amp;dbP!$D$2&amp;":"&amp;dbP!$D$2),"&gt;="&amp;AH$6,INDIRECT($F$1&amp;dbP!$D$2&amp;":"&amp;dbP!$D$2),"&lt;="&amp;AH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H$6,INDIRECT($F$1&amp;dbP!$D$2&amp;":"&amp;dbP!$D$2),"&lt;="&amp;AH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H$6,INDIRECT($F$2&amp;SbstP!$D$2&amp;":"&amp;SbstP!$D$2),"&lt;="&amp;AH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H$6,INDIRECT($F$2&amp;SbstP!$D$2&amp;":"&amp;SbstP!$D$2),"&lt;="&amp;AH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2834.3554006968643</v>
      </c>
      <c r="AI563" s="1">
        <f ca="1">SUMIFS(INDIRECT($F$1&amp;$F563&amp;":"&amp;$F563),INDIRECT($F$1&amp;dbP!$D$2&amp;":"&amp;dbP!$D$2),"&gt;="&amp;AI$6,INDIRECT($F$1&amp;dbP!$D$2&amp;":"&amp;dbP!$D$2),"&lt;="&amp;AI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I$6,INDIRECT($F$1&amp;dbP!$D$2&amp;":"&amp;dbP!$D$2),"&lt;="&amp;AI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I$6,INDIRECT($F$2&amp;SbstP!$D$2&amp;":"&amp;SbstP!$D$2),"&lt;="&amp;AI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I$6,INDIRECT($F$2&amp;SbstP!$D$2&amp;":"&amp;SbstP!$D$2),"&lt;="&amp;AI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35429.442508710796</v>
      </c>
      <c r="AJ563" s="1">
        <f ca="1">SUMIFS(INDIRECT($F$1&amp;$F563&amp;":"&amp;$F563),INDIRECT($F$1&amp;dbP!$D$2&amp;":"&amp;dbP!$D$2),"&gt;="&amp;AJ$6,INDIRECT($F$1&amp;dbP!$D$2&amp;":"&amp;dbP!$D$2),"&lt;="&amp;AJ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J$6,INDIRECT($F$1&amp;dbP!$D$2&amp;":"&amp;dbP!$D$2),"&lt;="&amp;AJ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J$6,INDIRECT($F$2&amp;SbstP!$D$2&amp;":"&amp;SbstP!$D$2),"&lt;="&amp;AJ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J$6,INDIRECT($F$2&amp;SbstP!$D$2&amp;":"&amp;SbstP!$D$2),"&lt;="&amp;AJ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3306.747967479675</v>
      </c>
      <c r="AK563" s="1">
        <f ca="1">SUMIFS(INDIRECT($F$1&amp;$F563&amp;":"&amp;$F563),INDIRECT($F$1&amp;dbP!$D$2&amp;":"&amp;dbP!$D$2),"&gt;="&amp;AK$6,INDIRECT($F$1&amp;dbP!$D$2&amp;":"&amp;dbP!$D$2),"&lt;="&amp;AK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K$6,INDIRECT($F$1&amp;dbP!$D$2&amp;":"&amp;dbP!$D$2),"&lt;="&amp;AK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K$6,INDIRECT($F$2&amp;SbstP!$D$2&amp;":"&amp;SbstP!$D$2),"&lt;="&amp;AK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K$6,INDIRECT($F$2&amp;SbstP!$D$2&amp;":"&amp;SbstP!$D$2),"&lt;="&amp;AK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L563" s="1">
        <f ca="1">SUMIFS(INDIRECT($F$1&amp;$F563&amp;":"&amp;$F563),INDIRECT($F$1&amp;dbP!$D$2&amp;":"&amp;dbP!$D$2),"&gt;="&amp;AL$6,INDIRECT($F$1&amp;dbP!$D$2&amp;":"&amp;dbP!$D$2),"&lt;="&amp;AL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L$6,INDIRECT($F$1&amp;dbP!$D$2&amp;":"&amp;dbP!$D$2),"&lt;="&amp;AL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L$6,INDIRECT($F$2&amp;SbstP!$D$2&amp;":"&amp;SbstP!$D$2),"&lt;="&amp;AL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L$6,INDIRECT($F$2&amp;SbstP!$D$2&amp;":"&amp;SbstP!$D$2),"&lt;="&amp;AL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M563" s="1">
        <f ca="1">SUMIFS(INDIRECT($F$1&amp;$F563&amp;":"&amp;$F563),INDIRECT($F$1&amp;dbP!$D$2&amp;":"&amp;dbP!$D$2),"&gt;="&amp;AM$6,INDIRECT($F$1&amp;dbP!$D$2&amp;":"&amp;dbP!$D$2),"&lt;="&amp;AM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M$6,INDIRECT($F$1&amp;dbP!$D$2&amp;":"&amp;dbP!$D$2),"&lt;="&amp;AM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M$6,INDIRECT($F$2&amp;SbstP!$D$2&amp;":"&amp;SbstP!$D$2),"&lt;="&amp;AM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M$6,INDIRECT($F$2&amp;SbstP!$D$2&amp;":"&amp;SbstP!$D$2),"&lt;="&amp;AM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N563" s="1">
        <f ca="1">SUMIFS(INDIRECT($F$1&amp;$F563&amp;":"&amp;$F563),INDIRECT($F$1&amp;dbP!$D$2&amp;":"&amp;dbP!$D$2),"&gt;="&amp;AN$6,INDIRECT($F$1&amp;dbP!$D$2&amp;":"&amp;dbP!$D$2),"&lt;="&amp;AN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N$6,INDIRECT($F$1&amp;dbP!$D$2&amp;":"&amp;dbP!$D$2),"&lt;="&amp;AN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N$6,INDIRECT($F$2&amp;SbstP!$D$2&amp;":"&amp;SbstP!$D$2),"&lt;="&amp;AN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N$6,INDIRECT($F$2&amp;SbstP!$D$2&amp;":"&amp;SbstP!$D$2),"&lt;="&amp;AN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O563" s="1">
        <f ca="1">SUMIFS(INDIRECT($F$1&amp;$F563&amp;":"&amp;$F563),INDIRECT($F$1&amp;dbP!$D$2&amp;":"&amp;dbP!$D$2),"&gt;="&amp;AO$6,INDIRECT($F$1&amp;dbP!$D$2&amp;":"&amp;dbP!$D$2),"&lt;="&amp;AO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O$6,INDIRECT($F$1&amp;dbP!$D$2&amp;":"&amp;dbP!$D$2),"&lt;="&amp;AO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O$6,INDIRECT($F$2&amp;SbstP!$D$2&amp;":"&amp;SbstP!$D$2),"&lt;="&amp;AO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O$6,INDIRECT($F$2&amp;SbstP!$D$2&amp;":"&amp;SbstP!$D$2),"&lt;="&amp;AO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P563" s="1">
        <f ca="1">SUMIFS(INDIRECT($F$1&amp;$F563&amp;":"&amp;$F563),INDIRECT($F$1&amp;dbP!$D$2&amp;":"&amp;dbP!$D$2),"&gt;="&amp;AP$6,INDIRECT($F$1&amp;dbP!$D$2&amp;":"&amp;dbP!$D$2),"&lt;="&amp;AP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P$6,INDIRECT($F$1&amp;dbP!$D$2&amp;":"&amp;dbP!$D$2),"&lt;="&amp;AP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P$6,INDIRECT($F$2&amp;SbstP!$D$2&amp;":"&amp;SbstP!$D$2),"&lt;="&amp;AP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P$6,INDIRECT($F$2&amp;SbstP!$D$2&amp;":"&amp;SbstP!$D$2),"&lt;="&amp;AP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Q563" s="1">
        <f ca="1">SUMIFS(INDIRECT($F$1&amp;$F563&amp;":"&amp;$F563),INDIRECT($F$1&amp;dbP!$D$2&amp;":"&amp;dbP!$D$2),"&gt;="&amp;AQ$6,INDIRECT($F$1&amp;dbP!$D$2&amp;":"&amp;dbP!$D$2),"&lt;="&amp;AQ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Q$6,INDIRECT($F$1&amp;dbP!$D$2&amp;":"&amp;dbP!$D$2),"&lt;="&amp;AQ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Q$6,INDIRECT($F$2&amp;SbstP!$D$2&amp;":"&amp;SbstP!$D$2),"&lt;="&amp;AQ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Q$6,INDIRECT($F$2&amp;SbstP!$D$2&amp;":"&amp;SbstP!$D$2),"&lt;="&amp;AQ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R563" s="1">
        <f ca="1">SUMIFS(INDIRECT($F$1&amp;$F563&amp;":"&amp;$F563),INDIRECT($F$1&amp;dbP!$D$2&amp;":"&amp;dbP!$D$2),"&gt;="&amp;AR$6,INDIRECT($F$1&amp;dbP!$D$2&amp;":"&amp;dbP!$D$2),"&lt;="&amp;AR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R$6,INDIRECT($F$1&amp;dbP!$D$2&amp;":"&amp;dbP!$D$2),"&lt;="&amp;AR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R$6,INDIRECT($F$2&amp;SbstP!$D$2&amp;":"&amp;SbstP!$D$2),"&lt;="&amp;AR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R$6,INDIRECT($F$2&amp;SbstP!$D$2&amp;":"&amp;SbstP!$D$2),"&lt;="&amp;AR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S563" s="1">
        <f ca="1">SUMIFS(INDIRECT($F$1&amp;$F563&amp;":"&amp;$F563),INDIRECT($F$1&amp;dbP!$D$2&amp;":"&amp;dbP!$D$2),"&gt;="&amp;AS$6,INDIRECT($F$1&amp;dbP!$D$2&amp;":"&amp;dbP!$D$2),"&lt;="&amp;AS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S$6,INDIRECT($F$1&amp;dbP!$D$2&amp;":"&amp;dbP!$D$2),"&lt;="&amp;AS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S$6,INDIRECT($F$2&amp;SbstP!$D$2&amp;":"&amp;SbstP!$D$2),"&lt;="&amp;AS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S$6,INDIRECT($F$2&amp;SbstP!$D$2&amp;":"&amp;SbstP!$D$2),"&lt;="&amp;AS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T563" s="1">
        <f ca="1">SUMIFS(INDIRECT($F$1&amp;$F563&amp;":"&amp;$F563),INDIRECT($F$1&amp;dbP!$D$2&amp;":"&amp;dbP!$D$2),"&gt;="&amp;AT$6,INDIRECT($F$1&amp;dbP!$D$2&amp;":"&amp;dbP!$D$2),"&lt;="&amp;AT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T$6,INDIRECT($F$1&amp;dbP!$D$2&amp;":"&amp;dbP!$D$2),"&lt;="&amp;AT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T$6,INDIRECT($F$2&amp;SbstP!$D$2&amp;":"&amp;SbstP!$D$2),"&lt;="&amp;AT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T$6,INDIRECT($F$2&amp;SbstP!$D$2&amp;":"&amp;SbstP!$D$2),"&lt;="&amp;AT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U563" s="1">
        <f ca="1">SUMIFS(INDIRECT($F$1&amp;$F563&amp;":"&amp;$F563),INDIRECT($F$1&amp;dbP!$D$2&amp;":"&amp;dbP!$D$2),"&gt;="&amp;AU$6,INDIRECT($F$1&amp;dbP!$D$2&amp;":"&amp;dbP!$D$2),"&lt;="&amp;AU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U$6,INDIRECT($F$1&amp;dbP!$D$2&amp;":"&amp;dbP!$D$2),"&lt;="&amp;AU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U$6,INDIRECT($F$2&amp;SbstP!$D$2&amp;":"&amp;SbstP!$D$2),"&lt;="&amp;AU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U$6,INDIRECT($F$2&amp;SbstP!$D$2&amp;":"&amp;SbstP!$D$2),"&lt;="&amp;AU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V563" s="1">
        <f ca="1">SUMIFS(INDIRECT($F$1&amp;$F563&amp;":"&amp;$F563),INDIRECT($F$1&amp;dbP!$D$2&amp;":"&amp;dbP!$D$2),"&gt;="&amp;AV$6,INDIRECT($F$1&amp;dbP!$D$2&amp;":"&amp;dbP!$D$2),"&lt;="&amp;A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V$6,INDIRECT($F$1&amp;dbP!$D$2&amp;":"&amp;dbP!$D$2),"&lt;="&amp;AV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V$6,INDIRECT($F$2&amp;SbstP!$D$2&amp;":"&amp;SbstP!$D$2),"&lt;="&amp;A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V$6,INDIRECT($F$2&amp;SbstP!$D$2&amp;":"&amp;SbstP!$D$2),"&lt;="&amp;AV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W563" s="1">
        <f ca="1">SUMIFS(INDIRECT($F$1&amp;$F563&amp;":"&amp;$F563),INDIRECT($F$1&amp;dbP!$D$2&amp;":"&amp;dbP!$D$2),"&gt;="&amp;AW$6,INDIRECT($F$1&amp;dbP!$D$2&amp;":"&amp;dbP!$D$2),"&lt;="&amp;A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W$6,INDIRECT($F$1&amp;dbP!$D$2&amp;":"&amp;dbP!$D$2),"&lt;="&amp;AW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W$6,INDIRECT($F$2&amp;SbstP!$D$2&amp;":"&amp;SbstP!$D$2),"&lt;="&amp;A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W$6,INDIRECT($F$2&amp;SbstP!$D$2&amp;":"&amp;SbstP!$D$2),"&lt;="&amp;AW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X563" s="1">
        <f ca="1">SUMIFS(INDIRECT($F$1&amp;$F563&amp;":"&amp;$F563),INDIRECT($F$1&amp;dbP!$D$2&amp;":"&amp;dbP!$D$2),"&gt;="&amp;AX$6,INDIRECT($F$1&amp;dbP!$D$2&amp;":"&amp;dbP!$D$2),"&lt;="&amp;A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X$6,INDIRECT($F$1&amp;dbP!$D$2&amp;":"&amp;dbP!$D$2),"&lt;="&amp;AX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X$6,INDIRECT($F$2&amp;SbstP!$D$2&amp;":"&amp;SbstP!$D$2),"&lt;="&amp;A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X$6,INDIRECT($F$2&amp;SbstP!$D$2&amp;":"&amp;SbstP!$D$2),"&lt;="&amp;AX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Y563" s="1">
        <f ca="1">SUMIFS(INDIRECT($F$1&amp;$F563&amp;":"&amp;$F563),INDIRECT($F$1&amp;dbP!$D$2&amp;":"&amp;dbP!$D$2),"&gt;="&amp;AY$6,INDIRECT($F$1&amp;dbP!$D$2&amp;":"&amp;dbP!$D$2),"&lt;="&amp;A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Y$6,INDIRECT($F$1&amp;dbP!$D$2&amp;":"&amp;dbP!$D$2),"&lt;="&amp;AY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Y$6,INDIRECT($F$2&amp;SbstP!$D$2&amp;":"&amp;SbstP!$D$2),"&lt;="&amp;A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Y$6,INDIRECT($F$2&amp;SbstP!$D$2&amp;":"&amp;SbstP!$D$2),"&lt;="&amp;AY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AZ563" s="1">
        <f ca="1">SUMIFS(INDIRECT($F$1&amp;$F563&amp;":"&amp;$F563),INDIRECT($F$1&amp;dbP!$D$2&amp;":"&amp;dbP!$D$2),"&gt;="&amp;AZ$6,INDIRECT($F$1&amp;dbP!$D$2&amp;":"&amp;dbP!$D$2),"&lt;="&amp;A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AZ$6,INDIRECT($F$1&amp;dbP!$D$2&amp;":"&amp;dbP!$D$2),"&lt;="&amp;AZ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AZ$6,INDIRECT($F$2&amp;SbstP!$D$2&amp;":"&amp;SbstP!$D$2),"&lt;="&amp;A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AZ$6,INDIRECT($F$2&amp;SbstP!$D$2&amp;":"&amp;SbstP!$D$2),"&lt;="&amp;AZ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A563" s="1">
        <f ca="1">SUMIFS(INDIRECT($F$1&amp;$F563&amp;":"&amp;$F563),INDIRECT($F$1&amp;dbP!$D$2&amp;":"&amp;dbP!$D$2),"&gt;="&amp;BA$6,INDIRECT($F$1&amp;dbP!$D$2&amp;":"&amp;dbP!$D$2),"&lt;="&amp;B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BA$6,INDIRECT($F$1&amp;dbP!$D$2&amp;":"&amp;dbP!$D$2),"&lt;="&amp;BA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A$6,INDIRECT($F$2&amp;SbstP!$D$2&amp;":"&amp;SbstP!$D$2),"&lt;="&amp;B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BA$6,INDIRECT($F$2&amp;SbstP!$D$2&amp;":"&amp;SbstP!$D$2),"&lt;="&amp;BA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B563" s="1">
        <f ca="1">SUMIFS(INDIRECT($F$1&amp;$F563&amp;":"&amp;$F563),INDIRECT($F$1&amp;dbP!$D$2&amp;":"&amp;dbP!$D$2),"&gt;="&amp;BB$6,INDIRECT($F$1&amp;dbP!$D$2&amp;":"&amp;dbP!$D$2),"&lt;="&amp;B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BB$6,INDIRECT($F$1&amp;dbP!$D$2&amp;":"&amp;dbP!$D$2),"&lt;="&amp;BB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B$6,INDIRECT($F$2&amp;SbstP!$D$2&amp;":"&amp;SbstP!$D$2),"&lt;="&amp;B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BB$6,INDIRECT($F$2&amp;SbstP!$D$2&amp;":"&amp;SbstP!$D$2),"&lt;="&amp;BB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C563" s="1">
        <f ca="1">SUMIFS(INDIRECT($F$1&amp;$F563&amp;":"&amp;$F563),INDIRECT($F$1&amp;dbP!$D$2&amp;":"&amp;dbP!$D$2),"&gt;="&amp;BC$6,INDIRECT($F$1&amp;dbP!$D$2&amp;":"&amp;dbP!$D$2),"&lt;="&amp;B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BC$6,INDIRECT($F$1&amp;dbP!$D$2&amp;":"&amp;dbP!$D$2),"&lt;="&amp;BC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C$6,INDIRECT($F$2&amp;SbstP!$D$2&amp;":"&amp;SbstP!$D$2),"&lt;="&amp;B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BC$6,INDIRECT($F$2&amp;SbstP!$D$2&amp;":"&amp;SbstP!$D$2),"&lt;="&amp;BC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D563" s="1">
        <f ca="1">SUMIFS(INDIRECT($F$1&amp;$F563&amp;":"&amp;$F563),INDIRECT($F$1&amp;dbP!$D$2&amp;":"&amp;dbP!$D$2),"&gt;="&amp;BD$6,INDIRECT($F$1&amp;dbP!$D$2&amp;":"&amp;dbP!$D$2),"&lt;="&amp;B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BD$6,INDIRECT($F$1&amp;dbP!$D$2&amp;":"&amp;dbP!$D$2),"&lt;="&amp;BD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D$6,INDIRECT($F$2&amp;SbstP!$D$2&amp;":"&amp;SbstP!$D$2),"&lt;="&amp;B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BD$6,INDIRECT($F$2&amp;SbstP!$D$2&amp;":"&amp;SbstP!$D$2),"&lt;="&amp;BD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  <c r="BE563" s="1">
        <f ca="1">SUMIFS(INDIRECT($F$1&amp;$F563&amp;":"&amp;$F563),INDIRECT($F$1&amp;dbP!$D$2&amp;":"&amp;dbP!$D$2),"&gt;="&amp;BE$6,INDIRECT($F$1&amp;dbP!$D$2&amp;":"&amp;dbP!$D$2),"&lt;="&amp;B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"&amp;$I563=$J563),"*",RIGHT($J563,LEN($J563)-4)),INDIRECT($F$1&amp;dbP!$AC$2&amp;":"&amp;dbP!$AC$2),RepP!$J$3)-
SUMIFS(INDIRECT($F$1&amp;$G563&amp;":"&amp;$G563),INDIRECT($F$1&amp;dbP!$D$2&amp;":"&amp;dbP!$D$2),"&gt;="&amp;BE$6,INDIRECT($F$1&amp;dbP!$D$2&amp;":"&amp;dbP!$D$2),"&lt;="&amp;BE$7,INDIRECT($F$1&amp;dbP!$O$2&amp;":"&amp;dbP!$O$2),$H563,INDIRECT($F$1&amp;dbP!$P$2&amp;":"&amp;dbP!$P$2),IF($I563=$J563,"*",$I563),INDIRECT($F$1&amp;dbP!$Q$2&amp;":"&amp;dbP!$Q$2),IF(OR($I563=$J563,"  "&amp;$I563=$J563),"*",RIGHT($J563,LEN($J563)-4)),INDIRECT($F$1&amp;dbP!$AC$2&amp;":"&amp;dbP!$AC$2),RepP!$J$3)+
SUMIFS(INDIRECT($F$2&amp;$F563&amp;":"&amp;$F563),INDIRECT($F$2&amp;SbstP!$D$2&amp;":"&amp;SbstP!$D$2),"&gt;="&amp;BE$6,INDIRECT($F$2&amp;SbstP!$D$2&amp;":"&amp;SbstP!$D$2),"&lt;="&amp;B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"&amp;$I563=$J563),"*",RIGHT($J563,LEN($J563)-4)),INDIRECT($F$2&amp;SbstP!$AC$2&amp;":"&amp;SbstP!$AC$2),RepP!$J$3)-
SUMIFS(INDIRECT($F$2&amp;$G563&amp;":"&amp;$G563),INDIRECT($F$2&amp;SbstP!$D$2&amp;":"&amp;SbstP!$D$2),"&gt;="&amp;BE$6,INDIRECT($F$2&amp;SbstP!$D$2&amp;":"&amp;SbstP!$D$2),"&lt;="&amp;BE$7,INDIRECT($F$2&amp;SbstP!$O$2&amp;":"&amp;SbstP!$O$2),$H563,INDIRECT($F$2&amp;SbstP!$P$2&amp;":"&amp;SbstP!$P$2),IF($I563=$J563,"*",$I563),INDIRECT($F$2&amp;SbstP!$Q$2&amp;":"&amp;SbstP!$Q$2),IF(OR($I563=$J563,"  "&amp;$I563=$J563),"*",RIGHT($J563,LEN($J563)-4)),INDIRECT($F$2&amp;SbstP!$AC$2&amp;":"&amp;SbstP!$AC$2),RepP!$J$3)</f>
        <v>0</v>
      </c>
    </row>
    <row r="564" spans="2:57" x14ac:dyDescent="0.3">
      <c r="B564" s="1">
        <f>MAX(B$505:B563)+1</f>
        <v>67</v>
      </c>
      <c r="D564" s="1" t="str">
        <f ca="1">INDIRECT($B$1&amp;Items!AB$2&amp;$B564)</f>
        <v>PL(-)</v>
      </c>
      <c r="F564" s="1" t="str">
        <f ca="1">INDIRECT($B$1&amp;Items!X$2&amp;$B564)</f>
        <v>AA</v>
      </c>
      <c r="G564" s="1" t="str">
        <f ca="1">INDIRECT($B$1&amp;Items!Y$2&amp;$B564)</f>
        <v>AB</v>
      </c>
      <c r="H564" s="13" t="str">
        <f ca="1">INDIRECT($B$1&amp;Items!U$2&amp;$B564)</f>
        <v>Себестоимость продаж</v>
      </c>
      <c r="I564" s="13" t="str">
        <f ca="1">IF(INDIRECT($B$1&amp;Items!V$2&amp;$B564)="",H564,INDIRECT($B$1&amp;Items!V$2&amp;$B564))</f>
        <v>Затраты этапа-4 бизнес-процесса</v>
      </c>
      <c r="J564" s="1" t="str">
        <f ca="1">IF(INDIRECT($B$1&amp;Items!W$2&amp;$B564)="",IF(H564&lt;&gt;I564,"  "&amp;I564,I564),"    "&amp;INDIRECT($B$1&amp;Items!W$2&amp;$B564))</f>
        <v xml:space="preserve">    Производственные затраты-35</v>
      </c>
      <c r="S564" s="1">
        <f ca="1">SUM($U564:INDIRECT(ADDRESS(ROW(),SUMIFS($1:$1,$5:$5,MAX($5:$5)))))</f>
        <v>1801273.5</v>
      </c>
      <c r="V564" s="1">
        <f ca="1">SUMIFS(INDIRECT($F$1&amp;$F564&amp;":"&amp;$F564),INDIRECT($F$1&amp;dbP!$D$2&amp;":"&amp;dbP!$D$2),"&gt;="&amp;V$6,INDIRECT($F$1&amp;dbP!$D$2&amp;":"&amp;dbP!$D$2),"&lt;="&amp;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V$6,INDIRECT($F$1&amp;dbP!$D$2&amp;":"&amp;dbP!$D$2),"&lt;="&amp;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V$6,INDIRECT($F$2&amp;SbstP!$D$2&amp;":"&amp;SbstP!$D$2),"&lt;="&amp;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V$6,INDIRECT($F$2&amp;SbstP!$D$2&amp;":"&amp;SbstP!$D$2),"&lt;="&amp;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W564" s="1">
        <f ca="1">SUMIFS(INDIRECT($F$1&amp;$F564&amp;":"&amp;$F564),INDIRECT($F$1&amp;dbP!$D$2&amp;":"&amp;dbP!$D$2),"&gt;="&amp;W$6,INDIRECT($F$1&amp;dbP!$D$2&amp;":"&amp;dbP!$D$2),"&lt;="&amp;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W$6,INDIRECT($F$1&amp;dbP!$D$2&amp;":"&amp;dbP!$D$2),"&lt;="&amp;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W$6,INDIRECT($F$2&amp;SbstP!$D$2&amp;":"&amp;SbstP!$D$2),"&lt;="&amp;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W$6,INDIRECT($F$2&amp;SbstP!$D$2&amp;":"&amp;SbstP!$D$2),"&lt;="&amp;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X564" s="1">
        <f ca="1">SUMIFS(INDIRECT($F$1&amp;$F564&amp;":"&amp;$F564),INDIRECT($F$1&amp;dbP!$D$2&amp;":"&amp;dbP!$D$2),"&gt;="&amp;X$6,INDIRECT($F$1&amp;dbP!$D$2&amp;":"&amp;dbP!$D$2),"&lt;="&amp;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X$6,INDIRECT($F$1&amp;dbP!$D$2&amp;":"&amp;dbP!$D$2),"&lt;="&amp;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X$6,INDIRECT($F$2&amp;SbstP!$D$2&amp;":"&amp;SbstP!$D$2),"&lt;="&amp;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X$6,INDIRECT($F$2&amp;SbstP!$D$2&amp;":"&amp;SbstP!$D$2),"&lt;="&amp;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Y564" s="1">
        <f ca="1">SUMIFS(INDIRECT($F$1&amp;$F564&amp;":"&amp;$F564),INDIRECT($F$1&amp;dbP!$D$2&amp;":"&amp;dbP!$D$2),"&gt;="&amp;Y$6,INDIRECT($F$1&amp;dbP!$D$2&amp;":"&amp;dbP!$D$2),"&lt;="&amp;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Y$6,INDIRECT($F$1&amp;dbP!$D$2&amp;":"&amp;dbP!$D$2),"&lt;="&amp;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Y$6,INDIRECT($F$2&amp;SbstP!$D$2&amp;":"&amp;SbstP!$D$2),"&lt;="&amp;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Y$6,INDIRECT($F$2&amp;SbstP!$D$2&amp;":"&amp;SbstP!$D$2),"&lt;="&amp;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Z564" s="1">
        <f ca="1">SUMIFS(INDIRECT($F$1&amp;$F564&amp;":"&amp;$F564),INDIRECT($F$1&amp;dbP!$D$2&amp;":"&amp;dbP!$D$2),"&gt;="&amp;Z$6,INDIRECT($F$1&amp;dbP!$D$2&amp;":"&amp;dbP!$D$2),"&lt;="&amp;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Z$6,INDIRECT($F$1&amp;dbP!$D$2&amp;":"&amp;dbP!$D$2),"&lt;="&amp;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Z$6,INDIRECT($F$2&amp;SbstP!$D$2&amp;":"&amp;SbstP!$D$2),"&lt;="&amp;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Z$6,INDIRECT($F$2&amp;SbstP!$D$2&amp;":"&amp;SbstP!$D$2),"&lt;="&amp;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187083</v>
      </c>
      <c r="AA564" s="1">
        <f ca="1">SUMIFS(INDIRECT($F$1&amp;$F564&amp;":"&amp;$F564),INDIRECT($F$1&amp;dbP!$D$2&amp;":"&amp;dbP!$D$2),"&gt;="&amp;AA$6,INDIRECT($F$1&amp;dbP!$D$2&amp;":"&amp;dbP!$D$2),"&lt;="&amp;A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A$6,INDIRECT($F$1&amp;dbP!$D$2&amp;":"&amp;dbP!$D$2),"&lt;="&amp;A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A$6,INDIRECT($F$2&amp;SbstP!$D$2&amp;":"&amp;SbstP!$D$2),"&lt;="&amp;A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A$6,INDIRECT($F$2&amp;SbstP!$D$2&amp;":"&amp;SbstP!$D$2),"&lt;="&amp;A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374166</v>
      </c>
      <c r="AB564" s="1">
        <f ca="1">SUMIFS(INDIRECT($F$1&amp;$F564&amp;":"&amp;$F564),INDIRECT($F$1&amp;dbP!$D$2&amp;":"&amp;dbP!$D$2),"&gt;="&amp;AB$6,INDIRECT($F$1&amp;dbP!$D$2&amp;":"&amp;dbP!$D$2),"&lt;="&amp;A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B$6,INDIRECT($F$1&amp;dbP!$D$2&amp;":"&amp;dbP!$D$2),"&lt;="&amp;A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B$6,INDIRECT($F$2&amp;SbstP!$D$2&amp;":"&amp;SbstP!$D$2),"&lt;="&amp;A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B$6,INDIRECT($F$2&amp;SbstP!$D$2&amp;":"&amp;SbstP!$D$2),"&lt;="&amp;A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83947.5</v>
      </c>
      <c r="AC564" s="1">
        <f ca="1">SUMIFS(INDIRECT($F$1&amp;$F564&amp;":"&amp;$F564),INDIRECT($F$1&amp;dbP!$D$2&amp;":"&amp;dbP!$D$2),"&gt;="&amp;AC$6,INDIRECT($F$1&amp;dbP!$D$2&amp;":"&amp;dbP!$D$2),"&lt;="&amp;A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C$6,INDIRECT($F$1&amp;dbP!$D$2&amp;":"&amp;dbP!$D$2),"&lt;="&amp;A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C$6,INDIRECT($F$2&amp;SbstP!$D$2&amp;":"&amp;SbstP!$D$2),"&lt;="&amp;A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C$6,INDIRECT($F$2&amp;SbstP!$D$2&amp;":"&amp;SbstP!$D$2),"&lt;="&amp;A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287820</v>
      </c>
      <c r="AD564" s="1">
        <f ca="1">SUMIFS(INDIRECT($F$1&amp;$F564&amp;":"&amp;$F564),INDIRECT($F$1&amp;dbP!$D$2&amp;":"&amp;dbP!$D$2),"&gt;="&amp;AD$6,INDIRECT($F$1&amp;dbP!$D$2&amp;":"&amp;dbP!$D$2),"&lt;="&amp;A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D$6,INDIRECT($F$1&amp;dbP!$D$2&amp;":"&amp;dbP!$D$2),"&lt;="&amp;A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D$6,INDIRECT($F$2&amp;SbstP!$D$2&amp;":"&amp;SbstP!$D$2),"&lt;="&amp;A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D$6,INDIRECT($F$2&amp;SbstP!$D$2&amp;":"&amp;SbstP!$D$2),"&lt;="&amp;A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71954.999999999985</v>
      </c>
      <c r="AE564" s="1">
        <f ca="1">SUMIFS(INDIRECT($F$1&amp;$F564&amp;":"&amp;$F564),INDIRECT($F$1&amp;dbP!$D$2&amp;":"&amp;dbP!$D$2),"&gt;="&amp;AE$6,INDIRECT($F$1&amp;dbP!$D$2&amp;":"&amp;dbP!$D$2),"&lt;="&amp;A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E$6,INDIRECT($F$1&amp;dbP!$D$2&amp;":"&amp;dbP!$D$2),"&lt;="&amp;A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E$6,INDIRECT($F$2&amp;SbstP!$D$2&amp;":"&amp;SbstP!$D$2),"&lt;="&amp;A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E$6,INDIRECT($F$2&amp;SbstP!$D$2&amp;":"&amp;SbstP!$D$2),"&lt;="&amp;A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35977.5</v>
      </c>
      <c r="AF564" s="1">
        <f ca="1">SUMIFS(INDIRECT($F$1&amp;$F564&amp;":"&amp;$F564),INDIRECT($F$1&amp;dbP!$D$2&amp;":"&amp;dbP!$D$2),"&gt;="&amp;AF$6,INDIRECT($F$1&amp;dbP!$D$2&amp;":"&amp;dbP!$D$2),"&lt;="&amp;AF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F$6,INDIRECT($F$1&amp;dbP!$D$2&amp;":"&amp;dbP!$D$2),"&lt;="&amp;AF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F$6,INDIRECT($F$2&amp;SbstP!$D$2&amp;":"&amp;SbstP!$D$2),"&lt;="&amp;AF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F$6,INDIRECT($F$2&amp;SbstP!$D$2&amp;":"&amp;SbstP!$D$2),"&lt;="&amp;AF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191880</v>
      </c>
      <c r="AG564" s="1">
        <f ca="1">SUMIFS(INDIRECT($F$1&amp;$F564&amp;":"&amp;$F564),INDIRECT($F$1&amp;dbP!$D$2&amp;":"&amp;dbP!$D$2),"&gt;="&amp;AG$6,INDIRECT($F$1&amp;dbP!$D$2&amp;":"&amp;dbP!$D$2),"&lt;="&amp;AG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G$6,INDIRECT($F$1&amp;dbP!$D$2&amp;":"&amp;dbP!$D$2),"&lt;="&amp;AG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G$6,INDIRECT($F$2&amp;SbstP!$D$2&amp;":"&amp;SbstP!$D$2),"&lt;="&amp;AG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G$6,INDIRECT($F$2&amp;SbstP!$D$2&amp;":"&amp;SbstP!$D$2),"&lt;="&amp;AG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83947.5</v>
      </c>
      <c r="AH564" s="1">
        <f ca="1">SUMIFS(INDIRECT($F$1&amp;$F564&amp;":"&amp;$F564),INDIRECT($F$1&amp;dbP!$D$2&amp;":"&amp;dbP!$D$2),"&gt;="&amp;AH$6,INDIRECT($F$1&amp;dbP!$D$2&amp;":"&amp;dbP!$D$2),"&lt;="&amp;AH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H$6,INDIRECT($F$1&amp;dbP!$D$2&amp;":"&amp;dbP!$D$2),"&lt;="&amp;AH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H$6,INDIRECT($F$2&amp;SbstP!$D$2&amp;":"&amp;SbstP!$D$2),"&lt;="&amp;AH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H$6,INDIRECT($F$2&amp;SbstP!$D$2&amp;":"&amp;SbstP!$D$2),"&lt;="&amp;AH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23985</v>
      </c>
      <c r="AI564" s="1">
        <f ca="1">SUMIFS(INDIRECT($F$1&amp;$F564&amp;":"&amp;$F564),INDIRECT($F$1&amp;dbP!$D$2&amp;":"&amp;dbP!$D$2),"&gt;="&amp;AI$6,INDIRECT($F$1&amp;dbP!$D$2&amp;":"&amp;dbP!$D$2),"&lt;="&amp;AI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I$6,INDIRECT($F$1&amp;dbP!$D$2&amp;":"&amp;dbP!$D$2),"&lt;="&amp;AI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I$6,INDIRECT($F$2&amp;SbstP!$D$2&amp;":"&amp;SbstP!$D$2),"&lt;="&amp;AI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I$6,INDIRECT($F$2&amp;SbstP!$D$2&amp;":"&amp;SbstP!$D$2),"&lt;="&amp;AI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359775</v>
      </c>
      <c r="AJ564" s="1">
        <f ca="1">SUMIFS(INDIRECT($F$1&amp;$F564&amp;":"&amp;$F564),INDIRECT($F$1&amp;dbP!$D$2&amp;":"&amp;dbP!$D$2),"&gt;="&amp;AJ$6,INDIRECT($F$1&amp;dbP!$D$2&amp;":"&amp;dbP!$D$2),"&lt;="&amp;AJ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J$6,INDIRECT($F$1&amp;dbP!$D$2&amp;":"&amp;dbP!$D$2),"&lt;="&amp;AJ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J$6,INDIRECT($F$2&amp;SbstP!$D$2&amp;":"&amp;SbstP!$D$2),"&lt;="&amp;AJ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J$6,INDIRECT($F$2&amp;SbstP!$D$2&amp;":"&amp;SbstP!$D$2),"&lt;="&amp;AJ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100736.99999999999</v>
      </c>
      <c r="AK564" s="1">
        <f ca="1">SUMIFS(INDIRECT($F$1&amp;$F564&amp;":"&amp;$F564),INDIRECT($F$1&amp;dbP!$D$2&amp;":"&amp;dbP!$D$2),"&gt;="&amp;AK$6,INDIRECT($F$1&amp;dbP!$D$2&amp;":"&amp;dbP!$D$2),"&lt;="&amp;AK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K$6,INDIRECT($F$1&amp;dbP!$D$2&amp;":"&amp;dbP!$D$2),"&lt;="&amp;AK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K$6,INDIRECT($F$2&amp;SbstP!$D$2&amp;":"&amp;SbstP!$D$2),"&lt;="&amp;AK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K$6,INDIRECT($F$2&amp;SbstP!$D$2&amp;":"&amp;SbstP!$D$2),"&lt;="&amp;AK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L564" s="1">
        <f ca="1">SUMIFS(INDIRECT($F$1&amp;$F564&amp;":"&amp;$F564),INDIRECT($F$1&amp;dbP!$D$2&amp;":"&amp;dbP!$D$2),"&gt;="&amp;AL$6,INDIRECT($F$1&amp;dbP!$D$2&amp;":"&amp;dbP!$D$2),"&lt;="&amp;AL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L$6,INDIRECT($F$1&amp;dbP!$D$2&amp;":"&amp;dbP!$D$2),"&lt;="&amp;AL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L$6,INDIRECT($F$2&amp;SbstP!$D$2&amp;":"&amp;SbstP!$D$2),"&lt;="&amp;AL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L$6,INDIRECT($F$2&amp;SbstP!$D$2&amp;":"&amp;SbstP!$D$2),"&lt;="&amp;AL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M564" s="1">
        <f ca="1">SUMIFS(INDIRECT($F$1&amp;$F564&amp;":"&amp;$F564),INDIRECT($F$1&amp;dbP!$D$2&amp;":"&amp;dbP!$D$2),"&gt;="&amp;AM$6,INDIRECT($F$1&amp;dbP!$D$2&amp;":"&amp;dbP!$D$2),"&lt;="&amp;AM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M$6,INDIRECT($F$1&amp;dbP!$D$2&amp;":"&amp;dbP!$D$2),"&lt;="&amp;AM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M$6,INDIRECT($F$2&amp;SbstP!$D$2&amp;":"&amp;SbstP!$D$2),"&lt;="&amp;AM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M$6,INDIRECT($F$2&amp;SbstP!$D$2&amp;":"&amp;SbstP!$D$2),"&lt;="&amp;AM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N564" s="1">
        <f ca="1">SUMIFS(INDIRECT($F$1&amp;$F564&amp;":"&amp;$F564),INDIRECT($F$1&amp;dbP!$D$2&amp;":"&amp;dbP!$D$2),"&gt;="&amp;AN$6,INDIRECT($F$1&amp;dbP!$D$2&amp;":"&amp;dbP!$D$2),"&lt;="&amp;AN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N$6,INDIRECT($F$1&amp;dbP!$D$2&amp;":"&amp;dbP!$D$2),"&lt;="&amp;AN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N$6,INDIRECT($F$2&amp;SbstP!$D$2&amp;":"&amp;SbstP!$D$2),"&lt;="&amp;AN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N$6,INDIRECT($F$2&amp;SbstP!$D$2&amp;":"&amp;SbstP!$D$2),"&lt;="&amp;AN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O564" s="1">
        <f ca="1">SUMIFS(INDIRECT($F$1&amp;$F564&amp;":"&amp;$F564),INDIRECT($F$1&amp;dbP!$D$2&amp;":"&amp;dbP!$D$2),"&gt;="&amp;AO$6,INDIRECT($F$1&amp;dbP!$D$2&amp;":"&amp;dbP!$D$2),"&lt;="&amp;AO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O$6,INDIRECT($F$1&amp;dbP!$D$2&amp;":"&amp;dbP!$D$2),"&lt;="&amp;AO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O$6,INDIRECT($F$2&amp;SbstP!$D$2&amp;":"&amp;SbstP!$D$2),"&lt;="&amp;AO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O$6,INDIRECT($F$2&amp;SbstP!$D$2&amp;":"&amp;SbstP!$D$2),"&lt;="&amp;AO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P564" s="1">
        <f ca="1">SUMIFS(INDIRECT($F$1&amp;$F564&amp;":"&amp;$F564),INDIRECT($F$1&amp;dbP!$D$2&amp;":"&amp;dbP!$D$2),"&gt;="&amp;AP$6,INDIRECT($F$1&amp;dbP!$D$2&amp;":"&amp;dbP!$D$2),"&lt;="&amp;AP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P$6,INDIRECT($F$1&amp;dbP!$D$2&amp;":"&amp;dbP!$D$2),"&lt;="&amp;AP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P$6,INDIRECT($F$2&amp;SbstP!$D$2&amp;":"&amp;SbstP!$D$2),"&lt;="&amp;AP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P$6,INDIRECT($F$2&amp;SbstP!$D$2&amp;":"&amp;SbstP!$D$2),"&lt;="&amp;AP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Q564" s="1">
        <f ca="1">SUMIFS(INDIRECT($F$1&amp;$F564&amp;":"&amp;$F564),INDIRECT($F$1&amp;dbP!$D$2&amp;":"&amp;dbP!$D$2),"&gt;="&amp;AQ$6,INDIRECT($F$1&amp;dbP!$D$2&amp;":"&amp;dbP!$D$2),"&lt;="&amp;AQ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Q$6,INDIRECT($F$1&amp;dbP!$D$2&amp;":"&amp;dbP!$D$2),"&lt;="&amp;AQ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Q$6,INDIRECT($F$2&amp;SbstP!$D$2&amp;":"&amp;SbstP!$D$2),"&lt;="&amp;AQ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Q$6,INDIRECT($F$2&amp;SbstP!$D$2&amp;":"&amp;SbstP!$D$2),"&lt;="&amp;AQ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R564" s="1">
        <f ca="1">SUMIFS(INDIRECT($F$1&amp;$F564&amp;":"&amp;$F564),INDIRECT($F$1&amp;dbP!$D$2&amp;":"&amp;dbP!$D$2),"&gt;="&amp;AR$6,INDIRECT($F$1&amp;dbP!$D$2&amp;":"&amp;dbP!$D$2),"&lt;="&amp;AR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R$6,INDIRECT($F$1&amp;dbP!$D$2&amp;":"&amp;dbP!$D$2),"&lt;="&amp;AR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R$6,INDIRECT($F$2&amp;SbstP!$D$2&amp;":"&amp;SbstP!$D$2),"&lt;="&amp;AR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R$6,INDIRECT($F$2&amp;SbstP!$D$2&amp;":"&amp;SbstP!$D$2),"&lt;="&amp;AR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S564" s="1">
        <f ca="1">SUMIFS(INDIRECT($F$1&amp;$F564&amp;":"&amp;$F564),INDIRECT($F$1&amp;dbP!$D$2&amp;":"&amp;dbP!$D$2),"&gt;="&amp;AS$6,INDIRECT($F$1&amp;dbP!$D$2&amp;":"&amp;dbP!$D$2),"&lt;="&amp;AS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S$6,INDIRECT($F$1&amp;dbP!$D$2&amp;":"&amp;dbP!$D$2),"&lt;="&amp;AS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S$6,INDIRECT($F$2&amp;SbstP!$D$2&amp;":"&amp;SbstP!$D$2),"&lt;="&amp;AS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S$6,INDIRECT($F$2&amp;SbstP!$D$2&amp;":"&amp;SbstP!$D$2),"&lt;="&amp;AS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T564" s="1">
        <f ca="1">SUMIFS(INDIRECT($F$1&amp;$F564&amp;":"&amp;$F564),INDIRECT($F$1&amp;dbP!$D$2&amp;":"&amp;dbP!$D$2),"&gt;="&amp;AT$6,INDIRECT($F$1&amp;dbP!$D$2&amp;":"&amp;dbP!$D$2),"&lt;="&amp;AT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T$6,INDIRECT($F$1&amp;dbP!$D$2&amp;":"&amp;dbP!$D$2),"&lt;="&amp;AT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T$6,INDIRECT($F$2&amp;SbstP!$D$2&amp;":"&amp;SbstP!$D$2),"&lt;="&amp;AT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T$6,INDIRECT($F$2&amp;SbstP!$D$2&amp;":"&amp;SbstP!$D$2),"&lt;="&amp;AT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U564" s="1">
        <f ca="1">SUMIFS(INDIRECT($F$1&amp;$F564&amp;":"&amp;$F564),INDIRECT($F$1&amp;dbP!$D$2&amp;":"&amp;dbP!$D$2),"&gt;="&amp;AU$6,INDIRECT($F$1&amp;dbP!$D$2&amp;":"&amp;dbP!$D$2),"&lt;="&amp;AU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U$6,INDIRECT($F$1&amp;dbP!$D$2&amp;":"&amp;dbP!$D$2),"&lt;="&amp;AU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U$6,INDIRECT($F$2&amp;SbstP!$D$2&amp;":"&amp;SbstP!$D$2),"&lt;="&amp;AU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U$6,INDIRECT($F$2&amp;SbstP!$D$2&amp;":"&amp;SbstP!$D$2),"&lt;="&amp;AU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V564" s="1">
        <f ca="1">SUMIFS(INDIRECT($F$1&amp;$F564&amp;":"&amp;$F564),INDIRECT($F$1&amp;dbP!$D$2&amp;":"&amp;dbP!$D$2),"&gt;="&amp;AV$6,INDIRECT($F$1&amp;dbP!$D$2&amp;":"&amp;dbP!$D$2),"&lt;="&amp;A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V$6,INDIRECT($F$1&amp;dbP!$D$2&amp;":"&amp;dbP!$D$2),"&lt;="&amp;AV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V$6,INDIRECT($F$2&amp;SbstP!$D$2&amp;":"&amp;SbstP!$D$2),"&lt;="&amp;A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V$6,INDIRECT($F$2&amp;SbstP!$D$2&amp;":"&amp;SbstP!$D$2),"&lt;="&amp;AV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W564" s="1">
        <f ca="1">SUMIFS(INDIRECT($F$1&amp;$F564&amp;":"&amp;$F564),INDIRECT($F$1&amp;dbP!$D$2&amp;":"&amp;dbP!$D$2),"&gt;="&amp;AW$6,INDIRECT($F$1&amp;dbP!$D$2&amp;":"&amp;dbP!$D$2),"&lt;="&amp;A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W$6,INDIRECT($F$1&amp;dbP!$D$2&amp;":"&amp;dbP!$D$2),"&lt;="&amp;AW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W$6,INDIRECT($F$2&amp;SbstP!$D$2&amp;":"&amp;SbstP!$D$2),"&lt;="&amp;A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W$6,INDIRECT($F$2&amp;SbstP!$D$2&amp;":"&amp;SbstP!$D$2),"&lt;="&amp;AW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X564" s="1">
        <f ca="1">SUMIFS(INDIRECT($F$1&amp;$F564&amp;":"&amp;$F564),INDIRECT($F$1&amp;dbP!$D$2&amp;":"&amp;dbP!$D$2),"&gt;="&amp;AX$6,INDIRECT($F$1&amp;dbP!$D$2&amp;":"&amp;dbP!$D$2),"&lt;="&amp;A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X$6,INDIRECT($F$1&amp;dbP!$D$2&amp;":"&amp;dbP!$D$2),"&lt;="&amp;AX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X$6,INDIRECT($F$2&amp;SbstP!$D$2&amp;":"&amp;SbstP!$D$2),"&lt;="&amp;A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X$6,INDIRECT($F$2&amp;SbstP!$D$2&amp;":"&amp;SbstP!$D$2),"&lt;="&amp;AX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Y564" s="1">
        <f ca="1">SUMIFS(INDIRECT($F$1&amp;$F564&amp;":"&amp;$F564),INDIRECT($F$1&amp;dbP!$D$2&amp;":"&amp;dbP!$D$2),"&gt;="&amp;AY$6,INDIRECT($F$1&amp;dbP!$D$2&amp;":"&amp;dbP!$D$2),"&lt;="&amp;A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Y$6,INDIRECT($F$1&amp;dbP!$D$2&amp;":"&amp;dbP!$D$2),"&lt;="&amp;AY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Y$6,INDIRECT($F$2&amp;SbstP!$D$2&amp;":"&amp;SbstP!$D$2),"&lt;="&amp;A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Y$6,INDIRECT($F$2&amp;SbstP!$D$2&amp;":"&amp;SbstP!$D$2),"&lt;="&amp;AY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AZ564" s="1">
        <f ca="1">SUMIFS(INDIRECT($F$1&amp;$F564&amp;":"&amp;$F564),INDIRECT($F$1&amp;dbP!$D$2&amp;":"&amp;dbP!$D$2),"&gt;="&amp;AZ$6,INDIRECT($F$1&amp;dbP!$D$2&amp;":"&amp;dbP!$D$2),"&lt;="&amp;A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AZ$6,INDIRECT($F$1&amp;dbP!$D$2&amp;":"&amp;dbP!$D$2),"&lt;="&amp;AZ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AZ$6,INDIRECT($F$2&amp;SbstP!$D$2&amp;":"&amp;SbstP!$D$2),"&lt;="&amp;A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AZ$6,INDIRECT($F$2&amp;SbstP!$D$2&amp;":"&amp;SbstP!$D$2),"&lt;="&amp;AZ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A564" s="1">
        <f ca="1">SUMIFS(INDIRECT($F$1&amp;$F564&amp;":"&amp;$F564),INDIRECT($F$1&amp;dbP!$D$2&amp;":"&amp;dbP!$D$2),"&gt;="&amp;BA$6,INDIRECT($F$1&amp;dbP!$D$2&amp;":"&amp;dbP!$D$2),"&lt;="&amp;B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BA$6,INDIRECT($F$1&amp;dbP!$D$2&amp;":"&amp;dbP!$D$2),"&lt;="&amp;BA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A$6,INDIRECT($F$2&amp;SbstP!$D$2&amp;":"&amp;SbstP!$D$2),"&lt;="&amp;B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BA$6,INDIRECT($F$2&amp;SbstP!$D$2&amp;":"&amp;SbstP!$D$2),"&lt;="&amp;BA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B564" s="1">
        <f ca="1">SUMIFS(INDIRECT($F$1&amp;$F564&amp;":"&amp;$F564),INDIRECT($F$1&amp;dbP!$D$2&amp;":"&amp;dbP!$D$2),"&gt;="&amp;BB$6,INDIRECT($F$1&amp;dbP!$D$2&amp;":"&amp;dbP!$D$2),"&lt;="&amp;B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BB$6,INDIRECT($F$1&amp;dbP!$D$2&amp;":"&amp;dbP!$D$2),"&lt;="&amp;BB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B$6,INDIRECT($F$2&amp;SbstP!$D$2&amp;":"&amp;SbstP!$D$2),"&lt;="&amp;B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BB$6,INDIRECT($F$2&amp;SbstP!$D$2&amp;":"&amp;SbstP!$D$2),"&lt;="&amp;BB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C564" s="1">
        <f ca="1">SUMIFS(INDIRECT($F$1&amp;$F564&amp;":"&amp;$F564),INDIRECT($F$1&amp;dbP!$D$2&amp;":"&amp;dbP!$D$2),"&gt;="&amp;BC$6,INDIRECT($F$1&amp;dbP!$D$2&amp;":"&amp;dbP!$D$2),"&lt;="&amp;B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BC$6,INDIRECT($F$1&amp;dbP!$D$2&amp;":"&amp;dbP!$D$2),"&lt;="&amp;BC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C$6,INDIRECT($F$2&amp;SbstP!$D$2&amp;":"&amp;SbstP!$D$2),"&lt;="&amp;B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BC$6,INDIRECT($F$2&amp;SbstP!$D$2&amp;":"&amp;SbstP!$D$2),"&lt;="&amp;BC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D564" s="1">
        <f ca="1">SUMIFS(INDIRECT($F$1&amp;$F564&amp;":"&amp;$F564),INDIRECT($F$1&amp;dbP!$D$2&amp;":"&amp;dbP!$D$2),"&gt;="&amp;BD$6,INDIRECT($F$1&amp;dbP!$D$2&amp;":"&amp;dbP!$D$2),"&lt;="&amp;B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BD$6,INDIRECT($F$1&amp;dbP!$D$2&amp;":"&amp;dbP!$D$2),"&lt;="&amp;BD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D$6,INDIRECT($F$2&amp;SbstP!$D$2&amp;":"&amp;SbstP!$D$2),"&lt;="&amp;B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BD$6,INDIRECT($F$2&amp;SbstP!$D$2&amp;":"&amp;SbstP!$D$2),"&lt;="&amp;BD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  <c r="BE564" s="1">
        <f ca="1">SUMIFS(INDIRECT($F$1&amp;$F564&amp;":"&amp;$F564),INDIRECT($F$1&amp;dbP!$D$2&amp;":"&amp;dbP!$D$2),"&gt;="&amp;BE$6,INDIRECT($F$1&amp;dbP!$D$2&amp;":"&amp;dbP!$D$2),"&lt;="&amp;B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"&amp;$I564=$J564),"*",RIGHT($J564,LEN($J564)-4)),INDIRECT($F$1&amp;dbP!$AC$2&amp;":"&amp;dbP!$AC$2),RepP!$J$3)-
SUMIFS(INDIRECT($F$1&amp;$G564&amp;":"&amp;$G564),INDIRECT($F$1&amp;dbP!$D$2&amp;":"&amp;dbP!$D$2),"&gt;="&amp;BE$6,INDIRECT($F$1&amp;dbP!$D$2&amp;":"&amp;dbP!$D$2),"&lt;="&amp;BE$7,INDIRECT($F$1&amp;dbP!$O$2&amp;":"&amp;dbP!$O$2),$H564,INDIRECT($F$1&amp;dbP!$P$2&amp;":"&amp;dbP!$P$2),IF($I564=$J564,"*",$I564),INDIRECT($F$1&amp;dbP!$Q$2&amp;":"&amp;dbP!$Q$2),IF(OR($I564=$J564,"  "&amp;$I564=$J564),"*",RIGHT($J564,LEN($J564)-4)),INDIRECT($F$1&amp;dbP!$AC$2&amp;":"&amp;dbP!$AC$2),RepP!$J$3)+
SUMIFS(INDIRECT($F$2&amp;$F564&amp;":"&amp;$F564),INDIRECT($F$2&amp;SbstP!$D$2&amp;":"&amp;SbstP!$D$2),"&gt;="&amp;BE$6,INDIRECT($F$2&amp;SbstP!$D$2&amp;":"&amp;SbstP!$D$2),"&lt;="&amp;B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"&amp;$I564=$J564),"*",RIGHT($J564,LEN($J564)-4)),INDIRECT($F$2&amp;SbstP!$AC$2&amp;":"&amp;SbstP!$AC$2),RepP!$J$3)-
SUMIFS(INDIRECT($F$2&amp;$G564&amp;":"&amp;$G564),INDIRECT($F$2&amp;SbstP!$D$2&amp;":"&amp;SbstP!$D$2),"&gt;="&amp;BE$6,INDIRECT($F$2&amp;SbstP!$D$2&amp;":"&amp;SbstP!$D$2),"&lt;="&amp;BE$7,INDIRECT($F$2&amp;SbstP!$O$2&amp;":"&amp;SbstP!$O$2),$H564,INDIRECT($F$2&amp;SbstP!$P$2&amp;":"&amp;SbstP!$P$2),IF($I564=$J564,"*",$I564),INDIRECT($F$2&amp;SbstP!$Q$2&amp;":"&amp;SbstP!$Q$2),IF(OR($I564=$J564,"  "&amp;$I564=$J564),"*",RIGHT($J564,LEN($J564)-4)),INDIRECT($F$2&amp;SbstP!$AC$2&amp;":"&amp;SbstP!$AC$2),RepP!$J$3)</f>
        <v>0</v>
      </c>
    </row>
    <row r="565" spans="2:57" x14ac:dyDescent="0.3">
      <c r="B565" s="1">
        <f>MAX(B$505:B564)+1</f>
        <v>68</v>
      </c>
      <c r="D565" s="1" t="str">
        <f ca="1">INDIRECT($B$1&amp;Items!AB$2&amp;$B565)</f>
        <v>PL(-)</v>
      </c>
      <c r="F565" s="1" t="str">
        <f ca="1">INDIRECT($B$1&amp;Items!X$2&amp;$B565)</f>
        <v>AA</v>
      </c>
      <c r="G565" s="1" t="str">
        <f ca="1">INDIRECT($B$1&amp;Items!Y$2&amp;$B565)</f>
        <v>AB</v>
      </c>
      <c r="H565" s="13" t="str">
        <f ca="1">INDIRECT($B$1&amp;Items!U$2&amp;$B565)</f>
        <v>Себестоимость продаж</v>
      </c>
      <c r="I565" s="13" t="str">
        <f ca="1">IF(INDIRECT($B$1&amp;Items!V$2&amp;$B565)="",H565,INDIRECT($B$1&amp;Items!V$2&amp;$B565))</f>
        <v>Затраты этапа-4 бизнес-процесса</v>
      </c>
      <c r="J565" s="1" t="str">
        <f ca="1">IF(INDIRECT($B$1&amp;Items!W$2&amp;$B565)="",IF(H565&lt;&gt;I565,"  "&amp;I565,I565),"    "&amp;INDIRECT($B$1&amp;Items!W$2&amp;$B565))</f>
        <v xml:space="preserve">    Производственные затраты-36</v>
      </c>
      <c r="S565" s="1">
        <f ca="1">SUM($U565:INDIRECT(ADDRESS(ROW(),SUMIFS($1:$1,$5:$5,MAX($5:$5)))))</f>
        <v>1351794.3679245284</v>
      </c>
      <c r="V565" s="1">
        <f ca="1">SUMIFS(INDIRECT($F$1&amp;$F565&amp;":"&amp;$F565),INDIRECT($F$1&amp;dbP!$D$2&amp;":"&amp;dbP!$D$2),"&gt;="&amp;V$6,INDIRECT($F$1&amp;dbP!$D$2&amp;":"&amp;dbP!$D$2),"&lt;="&amp;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V$6,INDIRECT($F$1&amp;dbP!$D$2&amp;":"&amp;dbP!$D$2),"&lt;="&amp;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V$6,INDIRECT($F$2&amp;SbstP!$D$2&amp;":"&amp;SbstP!$D$2),"&lt;="&amp;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V$6,INDIRECT($F$2&amp;SbstP!$D$2&amp;":"&amp;SbstP!$D$2),"&lt;="&amp;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W565" s="1">
        <f ca="1">SUMIFS(INDIRECT($F$1&amp;$F565&amp;":"&amp;$F565),INDIRECT($F$1&amp;dbP!$D$2&amp;":"&amp;dbP!$D$2),"&gt;="&amp;W$6,INDIRECT($F$1&amp;dbP!$D$2&amp;":"&amp;dbP!$D$2),"&lt;="&amp;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W$6,INDIRECT($F$1&amp;dbP!$D$2&amp;":"&amp;dbP!$D$2),"&lt;="&amp;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W$6,INDIRECT($F$2&amp;SbstP!$D$2&amp;":"&amp;SbstP!$D$2),"&lt;="&amp;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W$6,INDIRECT($F$2&amp;SbstP!$D$2&amp;":"&amp;SbstP!$D$2),"&lt;="&amp;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X565" s="1">
        <f ca="1">SUMIFS(INDIRECT($F$1&amp;$F565&amp;":"&amp;$F565),INDIRECT($F$1&amp;dbP!$D$2&amp;":"&amp;dbP!$D$2),"&gt;="&amp;X$6,INDIRECT($F$1&amp;dbP!$D$2&amp;":"&amp;dbP!$D$2),"&lt;="&amp;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X$6,INDIRECT($F$1&amp;dbP!$D$2&amp;":"&amp;dbP!$D$2),"&lt;="&amp;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X$6,INDIRECT($F$2&amp;SbstP!$D$2&amp;":"&amp;SbstP!$D$2),"&lt;="&amp;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X$6,INDIRECT($F$2&amp;SbstP!$D$2&amp;":"&amp;SbstP!$D$2),"&lt;="&amp;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Y565" s="1">
        <f ca="1">SUMIFS(INDIRECT($F$1&amp;$F565&amp;":"&amp;$F565),INDIRECT($F$1&amp;dbP!$D$2&amp;":"&amp;dbP!$D$2),"&gt;="&amp;Y$6,INDIRECT($F$1&amp;dbP!$D$2&amp;":"&amp;dbP!$D$2),"&lt;="&amp;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Y$6,INDIRECT($F$1&amp;dbP!$D$2&amp;":"&amp;dbP!$D$2),"&lt;="&amp;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Y$6,INDIRECT($F$2&amp;SbstP!$D$2&amp;":"&amp;SbstP!$D$2),"&lt;="&amp;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Y$6,INDIRECT($F$2&amp;SbstP!$D$2&amp;":"&amp;SbstP!$D$2),"&lt;="&amp;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Z565" s="1">
        <f ca="1">SUMIFS(INDIRECT($F$1&amp;$F565&amp;":"&amp;$F565),INDIRECT($F$1&amp;dbP!$D$2&amp;":"&amp;dbP!$D$2),"&gt;="&amp;Z$6,INDIRECT($F$1&amp;dbP!$D$2&amp;":"&amp;dbP!$D$2),"&lt;="&amp;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Z$6,INDIRECT($F$1&amp;dbP!$D$2&amp;":"&amp;dbP!$D$2),"&lt;="&amp;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Z$6,INDIRECT($F$2&amp;SbstP!$D$2&amp;":"&amp;SbstP!$D$2),"&lt;="&amp;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Z$6,INDIRECT($F$2&amp;SbstP!$D$2&amp;":"&amp;SbstP!$D$2),"&lt;="&amp;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210514.5</v>
      </c>
      <c r="AA565" s="1">
        <f ca="1">SUMIFS(INDIRECT($F$1&amp;$F565&amp;":"&amp;$F565),INDIRECT($F$1&amp;dbP!$D$2&amp;":"&amp;dbP!$D$2),"&gt;="&amp;AA$6,INDIRECT($F$1&amp;dbP!$D$2&amp;":"&amp;dbP!$D$2),"&lt;="&amp;A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A$6,INDIRECT($F$1&amp;dbP!$D$2&amp;":"&amp;dbP!$D$2),"&lt;="&amp;A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A$6,INDIRECT($F$2&amp;SbstP!$D$2&amp;":"&amp;SbstP!$D$2),"&lt;="&amp;A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A$6,INDIRECT($F$2&amp;SbstP!$D$2&amp;":"&amp;SbstP!$D$2),"&lt;="&amp;A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421029</v>
      </c>
      <c r="AB565" s="1">
        <f ca="1">SUMIFS(INDIRECT($F$1&amp;$F565&amp;":"&amp;$F565),INDIRECT($F$1&amp;dbP!$D$2&amp;":"&amp;dbP!$D$2),"&gt;="&amp;AB$6,INDIRECT($F$1&amp;dbP!$D$2&amp;":"&amp;dbP!$D$2),"&lt;="&amp;A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B$6,INDIRECT($F$1&amp;dbP!$D$2&amp;":"&amp;dbP!$D$2),"&lt;="&amp;A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B$6,INDIRECT($F$2&amp;SbstP!$D$2&amp;":"&amp;SbstP!$D$2),"&lt;="&amp;A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B$6,INDIRECT($F$2&amp;SbstP!$D$2&amp;":"&amp;SbstP!$D$2),"&lt;="&amp;A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37071.735849056604</v>
      </c>
      <c r="AC565" s="1">
        <f ca="1">SUMIFS(INDIRECT($F$1&amp;$F565&amp;":"&amp;$F565),INDIRECT($F$1&amp;dbP!$D$2&amp;":"&amp;dbP!$D$2),"&gt;="&amp;AC$6,INDIRECT($F$1&amp;dbP!$D$2&amp;":"&amp;dbP!$D$2),"&lt;="&amp;A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C$6,INDIRECT($F$1&amp;dbP!$D$2&amp;":"&amp;dbP!$D$2),"&lt;="&amp;A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C$6,INDIRECT($F$2&amp;SbstP!$D$2&amp;":"&amp;SbstP!$D$2),"&lt;="&amp;A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C$6,INDIRECT($F$2&amp;SbstP!$D$2&amp;":"&amp;SbstP!$D$2),"&lt;="&amp;A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190654.64150943398</v>
      </c>
      <c r="AD565" s="1">
        <f ca="1">SUMIFS(INDIRECT($F$1&amp;$F565&amp;":"&amp;$F565),INDIRECT($F$1&amp;dbP!$D$2&amp;":"&amp;dbP!$D$2),"&gt;="&amp;AD$6,INDIRECT($F$1&amp;dbP!$D$2&amp;":"&amp;dbP!$D$2),"&lt;="&amp;A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D$6,INDIRECT($F$1&amp;dbP!$D$2&amp;":"&amp;dbP!$D$2),"&lt;="&amp;A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D$6,INDIRECT($F$2&amp;SbstP!$D$2&amp;":"&amp;SbstP!$D$2),"&lt;="&amp;A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D$6,INDIRECT($F$2&amp;SbstP!$D$2&amp;":"&amp;SbstP!$D$2),"&lt;="&amp;A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26479.811320754714</v>
      </c>
      <c r="AE565" s="1">
        <f ca="1">SUMIFS(INDIRECT($F$1&amp;$F565&amp;":"&amp;$F565),INDIRECT($F$1&amp;dbP!$D$2&amp;":"&amp;dbP!$D$2),"&gt;="&amp;AE$6,INDIRECT($F$1&amp;dbP!$D$2&amp;":"&amp;dbP!$D$2),"&lt;="&amp;A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E$6,INDIRECT($F$1&amp;dbP!$D$2&amp;":"&amp;dbP!$D$2),"&lt;="&amp;A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E$6,INDIRECT($F$2&amp;SbstP!$D$2&amp;":"&amp;SbstP!$D$2),"&lt;="&amp;A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E$6,INDIRECT($F$2&amp;SbstP!$D$2&amp;":"&amp;SbstP!$D$2),"&lt;="&amp;A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15887.886792452831</v>
      </c>
      <c r="AF565" s="1">
        <f ca="1">SUMIFS(INDIRECT($F$1&amp;$F565&amp;":"&amp;$F565),INDIRECT($F$1&amp;dbP!$D$2&amp;":"&amp;dbP!$D$2),"&gt;="&amp;AF$6,INDIRECT($F$1&amp;dbP!$D$2&amp;":"&amp;dbP!$D$2),"&lt;="&amp;AF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F$6,INDIRECT($F$1&amp;dbP!$D$2&amp;":"&amp;dbP!$D$2),"&lt;="&amp;AF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F$6,INDIRECT($F$2&amp;SbstP!$D$2&amp;":"&amp;SbstP!$D$2),"&lt;="&amp;AF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F$6,INDIRECT($F$2&amp;SbstP!$D$2&amp;":"&amp;SbstP!$D$2),"&lt;="&amp;AF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127103.09433962265</v>
      </c>
      <c r="AG565" s="1">
        <f ca="1">SUMIFS(INDIRECT($F$1&amp;$F565&amp;":"&amp;$F565),INDIRECT($F$1&amp;dbP!$D$2&amp;":"&amp;dbP!$D$2),"&gt;="&amp;AG$6,INDIRECT($F$1&amp;dbP!$D$2&amp;":"&amp;dbP!$D$2),"&lt;="&amp;AG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G$6,INDIRECT($F$1&amp;dbP!$D$2&amp;":"&amp;dbP!$D$2),"&lt;="&amp;AG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G$6,INDIRECT($F$2&amp;SbstP!$D$2&amp;":"&amp;SbstP!$D$2),"&lt;="&amp;AG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G$6,INDIRECT($F$2&amp;SbstP!$D$2&amp;":"&amp;SbstP!$D$2),"&lt;="&amp;AG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37071.735849056604</v>
      </c>
      <c r="AH565" s="1">
        <f ca="1">SUMIFS(INDIRECT($F$1&amp;$F565&amp;":"&amp;$F565),INDIRECT($F$1&amp;dbP!$D$2&amp;":"&amp;dbP!$D$2),"&gt;="&amp;AH$6,INDIRECT($F$1&amp;dbP!$D$2&amp;":"&amp;dbP!$D$2),"&lt;="&amp;AH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H$6,INDIRECT($F$1&amp;dbP!$D$2&amp;":"&amp;dbP!$D$2),"&lt;="&amp;AH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H$6,INDIRECT($F$2&amp;SbstP!$D$2&amp;":"&amp;SbstP!$D$2),"&lt;="&amp;AH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H$6,INDIRECT($F$2&amp;SbstP!$D$2&amp;":"&amp;SbstP!$D$2),"&lt;="&amp;AH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10591.924528301886</v>
      </c>
      <c r="AI565" s="1">
        <f ca="1">SUMIFS(INDIRECT($F$1&amp;$F565&amp;":"&amp;$F565),INDIRECT($F$1&amp;dbP!$D$2&amp;":"&amp;dbP!$D$2),"&gt;="&amp;AI$6,INDIRECT($F$1&amp;dbP!$D$2&amp;":"&amp;dbP!$D$2),"&lt;="&amp;AI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I$6,INDIRECT($F$1&amp;dbP!$D$2&amp;":"&amp;dbP!$D$2),"&lt;="&amp;AI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I$6,INDIRECT($F$2&amp;SbstP!$D$2&amp;":"&amp;SbstP!$D$2),"&lt;="&amp;AI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I$6,INDIRECT($F$2&amp;SbstP!$D$2&amp;":"&amp;SbstP!$D$2),"&lt;="&amp;AI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238318.30188679247</v>
      </c>
      <c r="AJ565" s="1">
        <f ca="1">SUMIFS(INDIRECT($F$1&amp;$F565&amp;":"&amp;$F565),INDIRECT($F$1&amp;dbP!$D$2&amp;":"&amp;dbP!$D$2),"&gt;="&amp;AJ$6,INDIRECT($F$1&amp;dbP!$D$2&amp;":"&amp;dbP!$D$2),"&lt;="&amp;AJ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J$6,INDIRECT($F$1&amp;dbP!$D$2&amp;":"&amp;dbP!$D$2),"&lt;="&amp;AJ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J$6,INDIRECT($F$2&amp;SbstP!$D$2&amp;":"&amp;SbstP!$D$2),"&lt;="&amp;AJ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J$6,INDIRECT($F$2&amp;SbstP!$D$2&amp;":"&amp;SbstP!$D$2),"&lt;="&amp;AJ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37071.735849056604</v>
      </c>
      <c r="AK565" s="1">
        <f ca="1">SUMIFS(INDIRECT($F$1&amp;$F565&amp;":"&amp;$F565),INDIRECT($F$1&amp;dbP!$D$2&amp;":"&amp;dbP!$D$2),"&gt;="&amp;AK$6,INDIRECT($F$1&amp;dbP!$D$2&amp;":"&amp;dbP!$D$2),"&lt;="&amp;AK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K$6,INDIRECT($F$1&amp;dbP!$D$2&amp;":"&amp;dbP!$D$2),"&lt;="&amp;AK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K$6,INDIRECT($F$2&amp;SbstP!$D$2&amp;":"&amp;SbstP!$D$2),"&lt;="&amp;AK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K$6,INDIRECT($F$2&amp;SbstP!$D$2&amp;":"&amp;SbstP!$D$2),"&lt;="&amp;AK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L565" s="1">
        <f ca="1">SUMIFS(INDIRECT($F$1&amp;$F565&amp;":"&amp;$F565),INDIRECT($F$1&amp;dbP!$D$2&amp;":"&amp;dbP!$D$2),"&gt;="&amp;AL$6,INDIRECT($F$1&amp;dbP!$D$2&amp;":"&amp;dbP!$D$2),"&lt;="&amp;AL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L$6,INDIRECT($F$1&amp;dbP!$D$2&amp;":"&amp;dbP!$D$2),"&lt;="&amp;AL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L$6,INDIRECT($F$2&amp;SbstP!$D$2&amp;":"&amp;SbstP!$D$2),"&lt;="&amp;AL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L$6,INDIRECT($F$2&amp;SbstP!$D$2&amp;":"&amp;SbstP!$D$2),"&lt;="&amp;AL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M565" s="1">
        <f ca="1">SUMIFS(INDIRECT($F$1&amp;$F565&amp;":"&amp;$F565),INDIRECT($F$1&amp;dbP!$D$2&amp;":"&amp;dbP!$D$2),"&gt;="&amp;AM$6,INDIRECT($F$1&amp;dbP!$D$2&amp;":"&amp;dbP!$D$2),"&lt;="&amp;AM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M$6,INDIRECT($F$1&amp;dbP!$D$2&amp;":"&amp;dbP!$D$2),"&lt;="&amp;AM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M$6,INDIRECT($F$2&amp;SbstP!$D$2&amp;":"&amp;SbstP!$D$2),"&lt;="&amp;AM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M$6,INDIRECT($F$2&amp;SbstP!$D$2&amp;":"&amp;SbstP!$D$2),"&lt;="&amp;AM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N565" s="1">
        <f ca="1">SUMIFS(INDIRECT($F$1&amp;$F565&amp;":"&amp;$F565),INDIRECT($F$1&amp;dbP!$D$2&amp;":"&amp;dbP!$D$2),"&gt;="&amp;AN$6,INDIRECT($F$1&amp;dbP!$D$2&amp;":"&amp;dbP!$D$2),"&lt;="&amp;AN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N$6,INDIRECT($F$1&amp;dbP!$D$2&amp;":"&amp;dbP!$D$2),"&lt;="&amp;AN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N$6,INDIRECT($F$2&amp;SbstP!$D$2&amp;":"&amp;SbstP!$D$2),"&lt;="&amp;AN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N$6,INDIRECT($F$2&amp;SbstP!$D$2&amp;":"&amp;SbstP!$D$2),"&lt;="&amp;AN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O565" s="1">
        <f ca="1">SUMIFS(INDIRECT($F$1&amp;$F565&amp;":"&amp;$F565),INDIRECT($F$1&amp;dbP!$D$2&amp;":"&amp;dbP!$D$2),"&gt;="&amp;AO$6,INDIRECT($F$1&amp;dbP!$D$2&amp;":"&amp;dbP!$D$2),"&lt;="&amp;AO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O$6,INDIRECT($F$1&amp;dbP!$D$2&amp;":"&amp;dbP!$D$2),"&lt;="&amp;AO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O$6,INDIRECT($F$2&amp;SbstP!$D$2&amp;":"&amp;SbstP!$D$2),"&lt;="&amp;AO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O$6,INDIRECT($F$2&amp;SbstP!$D$2&amp;":"&amp;SbstP!$D$2),"&lt;="&amp;AO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P565" s="1">
        <f ca="1">SUMIFS(INDIRECT($F$1&amp;$F565&amp;":"&amp;$F565),INDIRECT($F$1&amp;dbP!$D$2&amp;":"&amp;dbP!$D$2),"&gt;="&amp;AP$6,INDIRECT($F$1&amp;dbP!$D$2&amp;":"&amp;dbP!$D$2),"&lt;="&amp;AP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P$6,INDIRECT($F$1&amp;dbP!$D$2&amp;":"&amp;dbP!$D$2),"&lt;="&amp;AP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P$6,INDIRECT($F$2&amp;SbstP!$D$2&amp;":"&amp;SbstP!$D$2),"&lt;="&amp;AP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P$6,INDIRECT($F$2&amp;SbstP!$D$2&amp;":"&amp;SbstP!$D$2),"&lt;="&amp;AP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Q565" s="1">
        <f ca="1">SUMIFS(INDIRECT($F$1&amp;$F565&amp;":"&amp;$F565),INDIRECT($F$1&amp;dbP!$D$2&amp;":"&amp;dbP!$D$2),"&gt;="&amp;AQ$6,INDIRECT($F$1&amp;dbP!$D$2&amp;":"&amp;dbP!$D$2),"&lt;="&amp;AQ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Q$6,INDIRECT($F$1&amp;dbP!$D$2&amp;":"&amp;dbP!$D$2),"&lt;="&amp;AQ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Q$6,INDIRECT($F$2&amp;SbstP!$D$2&amp;":"&amp;SbstP!$D$2),"&lt;="&amp;AQ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Q$6,INDIRECT($F$2&amp;SbstP!$D$2&amp;":"&amp;SbstP!$D$2),"&lt;="&amp;AQ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R565" s="1">
        <f ca="1">SUMIFS(INDIRECT($F$1&amp;$F565&amp;":"&amp;$F565),INDIRECT($F$1&amp;dbP!$D$2&amp;":"&amp;dbP!$D$2),"&gt;="&amp;AR$6,INDIRECT($F$1&amp;dbP!$D$2&amp;":"&amp;dbP!$D$2),"&lt;="&amp;AR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R$6,INDIRECT($F$1&amp;dbP!$D$2&amp;":"&amp;dbP!$D$2),"&lt;="&amp;AR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R$6,INDIRECT($F$2&amp;SbstP!$D$2&amp;":"&amp;SbstP!$D$2),"&lt;="&amp;AR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R$6,INDIRECT($F$2&amp;SbstP!$D$2&amp;":"&amp;SbstP!$D$2),"&lt;="&amp;AR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S565" s="1">
        <f ca="1">SUMIFS(INDIRECT($F$1&amp;$F565&amp;":"&amp;$F565),INDIRECT($F$1&amp;dbP!$D$2&amp;":"&amp;dbP!$D$2),"&gt;="&amp;AS$6,INDIRECT($F$1&amp;dbP!$D$2&amp;":"&amp;dbP!$D$2),"&lt;="&amp;AS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S$6,INDIRECT($F$1&amp;dbP!$D$2&amp;":"&amp;dbP!$D$2),"&lt;="&amp;AS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S$6,INDIRECT($F$2&amp;SbstP!$D$2&amp;":"&amp;SbstP!$D$2),"&lt;="&amp;AS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S$6,INDIRECT($F$2&amp;SbstP!$D$2&amp;":"&amp;SbstP!$D$2),"&lt;="&amp;AS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T565" s="1">
        <f ca="1">SUMIFS(INDIRECT($F$1&amp;$F565&amp;":"&amp;$F565),INDIRECT($F$1&amp;dbP!$D$2&amp;":"&amp;dbP!$D$2),"&gt;="&amp;AT$6,INDIRECT($F$1&amp;dbP!$D$2&amp;":"&amp;dbP!$D$2),"&lt;="&amp;AT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T$6,INDIRECT($F$1&amp;dbP!$D$2&amp;":"&amp;dbP!$D$2),"&lt;="&amp;AT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T$6,INDIRECT($F$2&amp;SbstP!$D$2&amp;":"&amp;SbstP!$D$2),"&lt;="&amp;AT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T$6,INDIRECT($F$2&amp;SbstP!$D$2&amp;":"&amp;SbstP!$D$2),"&lt;="&amp;AT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U565" s="1">
        <f ca="1">SUMIFS(INDIRECT($F$1&amp;$F565&amp;":"&amp;$F565),INDIRECT($F$1&amp;dbP!$D$2&amp;":"&amp;dbP!$D$2),"&gt;="&amp;AU$6,INDIRECT($F$1&amp;dbP!$D$2&amp;":"&amp;dbP!$D$2),"&lt;="&amp;AU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U$6,INDIRECT($F$1&amp;dbP!$D$2&amp;":"&amp;dbP!$D$2),"&lt;="&amp;AU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U$6,INDIRECT($F$2&amp;SbstP!$D$2&amp;":"&amp;SbstP!$D$2),"&lt;="&amp;AU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U$6,INDIRECT($F$2&amp;SbstP!$D$2&amp;":"&amp;SbstP!$D$2),"&lt;="&amp;AU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V565" s="1">
        <f ca="1">SUMIFS(INDIRECT($F$1&amp;$F565&amp;":"&amp;$F565),INDIRECT($F$1&amp;dbP!$D$2&amp;":"&amp;dbP!$D$2),"&gt;="&amp;AV$6,INDIRECT($F$1&amp;dbP!$D$2&amp;":"&amp;dbP!$D$2),"&lt;="&amp;A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V$6,INDIRECT($F$1&amp;dbP!$D$2&amp;":"&amp;dbP!$D$2),"&lt;="&amp;AV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V$6,INDIRECT($F$2&amp;SbstP!$D$2&amp;":"&amp;SbstP!$D$2),"&lt;="&amp;A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V$6,INDIRECT($F$2&amp;SbstP!$D$2&amp;":"&amp;SbstP!$D$2),"&lt;="&amp;AV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W565" s="1">
        <f ca="1">SUMIFS(INDIRECT($F$1&amp;$F565&amp;":"&amp;$F565),INDIRECT($F$1&amp;dbP!$D$2&amp;":"&amp;dbP!$D$2),"&gt;="&amp;AW$6,INDIRECT($F$1&amp;dbP!$D$2&amp;":"&amp;dbP!$D$2),"&lt;="&amp;A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W$6,INDIRECT($F$1&amp;dbP!$D$2&amp;":"&amp;dbP!$D$2),"&lt;="&amp;AW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W$6,INDIRECT($F$2&amp;SbstP!$D$2&amp;":"&amp;SbstP!$D$2),"&lt;="&amp;A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W$6,INDIRECT($F$2&amp;SbstP!$D$2&amp;":"&amp;SbstP!$D$2),"&lt;="&amp;AW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X565" s="1">
        <f ca="1">SUMIFS(INDIRECT($F$1&amp;$F565&amp;":"&amp;$F565),INDIRECT($F$1&amp;dbP!$D$2&amp;":"&amp;dbP!$D$2),"&gt;="&amp;AX$6,INDIRECT($F$1&amp;dbP!$D$2&amp;":"&amp;dbP!$D$2),"&lt;="&amp;A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X$6,INDIRECT($F$1&amp;dbP!$D$2&amp;":"&amp;dbP!$D$2),"&lt;="&amp;AX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X$6,INDIRECT($F$2&amp;SbstP!$D$2&amp;":"&amp;SbstP!$D$2),"&lt;="&amp;A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X$6,INDIRECT($F$2&amp;SbstP!$D$2&amp;":"&amp;SbstP!$D$2),"&lt;="&amp;AX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Y565" s="1">
        <f ca="1">SUMIFS(INDIRECT($F$1&amp;$F565&amp;":"&amp;$F565),INDIRECT($F$1&amp;dbP!$D$2&amp;":"&amp;dbP!$D$2),"&gt;="&amp;AY$6,INDIRECT($F$1&amp;dbP!$D$2&amp;":"&amp;dbP!$D$2),"&lt;="&amp;A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Y$6,INDIRECT($F$1&amp;dbP!$D$2&amp;":"&amp;dbP!$D$2),"&lt;="&amp;AY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Y$6,INDIRECT($F$2&amp;SbstP!$D$2&amp;":"&amp;SbstP!$D$2),"&lt;="&amp;A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Y$6,INDIRECT($F$2&amp;SbstP!$D$2&amp;":"&amp;SbstP!$D$2),"&lt;="&amp;AY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AZ565" s="1">
        <f ca="1">SUMIFS(INDIRECT($F$1&amp;$F565&amp;":"&amp;$F565),INDIRECT($F$1&amp;dbP!$D$2&amp;":"&amp;dbP!$D$2),"&gt;="&amp;AZ$6,INDIRECT($F$1&amp;dbP!$D$2&amp;":"&amp;dbP!$D$2),"&lt;="&amp;A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AZ$6,INDIRECT($F$1&amp;dbP!$D$2&amp;":"&amp;dbP!$D$2),"&lt;="&amp;AZ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AZ$6,INDIRECT($F$2&amp;SbstP!$D$2&amp;":"&amp;SbstP!$D$2),"&lt;="&amp;A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AZ$6,INDIRECT($F$2&amp;SbstP!$D$2&amp;":"&amp;SbstP!$D$2),"&lt;="&amp;AZ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A565" s="1">
        <f ca="1">SUMIFS(INDIRECT($F$1&amp;$F565&amp;":"&amp;$F565),INDIRECT($F$1&amp;dbP!$D$2&amp;":"&amp;dbP!$D$2),"&gt;="&amp;BA$6,INDIRECT($F$1&amp;dbP!$D$2&amp;":"&amp;dbP!$D$2),"&lt;="&amp;B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BA$6,INDIRECT($F$1&amp;dbP!$D$2&amp;":"&amp;dbP!$D$2),"&lt;="&amp;BA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A$6,INDIRECT($F$2&amp;SbstP!$D$2&amp;":"&amp;SbstP!$D$2),"&lt;="&amp;B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BA$6,INDIRECT($F$2&amp;SbstP!$D$2&amp;":"&amp;SbstP!$D$2),"&lt;="&amp;BA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B565" s="1">
        <f ca="1">SUMIFS(INDIRECT($F$1&amp;$F565&amp;":"&amp;$F565),INDIRECT($F$1&amp;dbP!$D$2&amp;":"&amp;dbP!$D$2),"&gt;="&amp;BB$6,INDIRECT($F$1&amp;dbP!$D$2&amp;":"&amp;dbP!$D$2),"&lt;="&amp;B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BB$6,INDIRECT($F$1&amp;dbP!$D$2&amp;":"&amp;dbP!$D$2),"&lt;="&amp;BB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B$6,INDIRECT($F$2&amp;SbstP!$D$2&amp;":"&amp;SbstP!$D$2),"&lt;="&amp;B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BB$6,INDIRECT($F$2&amp;SbstP!$D$2&amp;":"&amp;SbstP!$D$2),"&lt;="&amp;BB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C565" s="1">
        <f ca="1">SUMIFS(INDIRECT($F$1&amp;$F565&amp;":"&amp;$F565),INDIRECT($F$1&amp;dbP!$D$2&amp;":"&amp;dbP!$D$2),"&gt;="&amp;BC$6,INDIRECT($F$1&amp;dbP!$D$2&amp;":"&amp;dbP!$D$2),"&lt;="&amp;B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BC$6,INDIRECT($F$1&amp;dbP!$D$2&amp;":"&amp;dbP!$D$2),"&lt;="&amp;BC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C$6,INDIRECT($F$2&amp;SbstP!$D$2&amp;":"&amp;SbstP!$D$2),"&lt;="&amp;B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BC$6,INDIRECT($F$2&amp;SbstP!$D$2&amp;":"&amp;SbstP!$D$2),"&lt;="&amp;BC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D565" s="1">
        <f ca="1">SUMIFS(INDIRECT($F$1&amp;$F565&amp;":"&amp;$F565),INDIRECT($F$1&amp;dbP!$D$2&amp;":"&amp;dbP!$D$2),"&gt;="&amp;BD$6,INDIRECT($F$1&amp;dbP!$D$2&amp;":"&amp;dbP!$D$2),"&lt;="&amp;B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BD$6,INDIRECT($F$1&amp;dbP!$D$2&amp;":"&amp;dbP!$D$2),"&lt;="&amp;BD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D$6,INDIRECT($F$2&amp;SbstP!$D$2&amp;":"&amp;SbstP!$D$2),"&lt;="&amp;B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BD$6,INDIRECT($F$2&amp;SbstP!$D$2&amp;":"&amp;SbstP!$D$2),"&lt;="&amp;BD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  <c r="BE565" s="1">
        <f ca="1">SUMIFS(INDIRECT($F$1&amp;$F565&amp;":"&amp;$F565),INDIRECT($F$1&amp;dbP!$D$2&amp;":"&amp;dbP!$D$2),"&gt;="&amp;BE$6,INDIRECT($F$1&amp;dbP!$D$2&amp;":"&amp;dbP!$D$2),"&lt;="&amp;B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"&amp;$I565=$J565),"*",RIGHT($J565,LEN($J565)-4)),INDIRECT($F$1&amp;dbP!$AC$2&amp;":"&amp;dbP!$AC$2),RepP!$J$3)-
SUMIFS(INDIRECT($F$1&amp;$G565&amp;":"&amp;$G565),INDIRECT($F$1&amp;dbP!$D$2&amp;":"&amp;dbP!$D$2),"&gt;="&amp;BE$6,INDIRECT($F$1&amp;dbP!$D$2&amp;":"&amp;dbP!$D$2),"&lt;="&amp;BE$7,INDIRECT($F$1&amp;dbP!$O$2&amp;":"&amp;dbP!$O$2),$H565,INDIRECT($F$1&amp;dbP!$P$2&amp;":"&amp;dbP!$P$2),IF($I565=$J565,"*",$I565),INDIRECT($F$1&amp;dbP!$Q$2&amp;":"&amp;dbP!$Q$2),IF(OR($I565=$J565,"  "&amp;$I565=$J565),"*",RIGHT($J565,LEN($J565)-4)),INDIRECT($F$1&amp;dbP!$AC$2&amp;":"&amp;dbP!$AC$2),RepP!$J$3)+
SUMIFS(INDIRECT($F$2&amp;$F565&amp;":"&amp;$F565),INDIRECT($F$2&amp;SbstP!$D$2&amp;":"&amp;SbstP!$D$2),"&gt;="&amp;BE$6,INDIRECT($F$2&amp;SbstP!$D$2&amp;":"&amp;SbstP!$D$2),"&lt;="&amp;B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"&amp;$I565=$J565),"*",RIGHT($J565,LEN($J565)-4)),INDIRECT($F$2&amp;SbstP!$AC$2&amp;":"&amp;SbstP!$AC$2),RepP!$J$3)-
SUMIFS(INDIRECT($F$2&amp;$G565&amp;":"&amp;$G565),INDIRECT($F$2&amp;SbstP!$D$2&amp;":"&amp;SbstP!$D$2),"&gt;="&amp;BE$6,INDIRECT($F$2&amp;SbstP!$D$2&amp;":"&amp;SbstP!$D$2),"&lt;="&amp;BE$7,INDIRECT($F$2&amp;SbstP!$O$2&amp;":"&amp;SbstP!$O$2),$H565,INDIRECT($F$2&amp;SbstP!$P$2&amp;":"&amp;SbstP!$P$2),IF($I565=$J565,"*",$I565),INDIRECT($F$2&amp;SbstP!$Q$2&amp;":"&amp;SbstP!$Q$2),IF(OR($I565=$J565,"  "&amp;$I565=$J565),"*",RIGHT($J565,LEN($J565)-4)),INDIRECT($F$2&amp;SbstP!$AC$2&amp;":"&amp;SbstP!$AC$2),RepP!$J$3)</f>
        <v>0</v>
      </c>
    </row>
    <row r="566" spans="2:57" x14ac:dyDescent="0.3">
      <c r="B566" s="1">
        <f>MAX(B$505:B565)+1</f>
        <v>69</v>
      </c>
      <c r="D566" s="1" t="str">
        <f ca="1">INDIRECT($B$1&amp;Items!AB$2&amp;$B566)</f>
        <v>PL(-)</v>
      </c>
      <c r="F566" s="1" t="str">
        <f ca="1">INDIRECT($B$1&amp;Items!X$2&amp;$B566)</f>
        <v>AA</v>
      </c>
      <c r="G566" s="1" t="str">
        <f ca="1">INDIRECT($B$1&amp;Items!Y$2&amp;$B566)</f>
        <v>AB</v>
      </c>
      <c r="H566" s="13" t="str">
        <f ca="1">INDIRECT($B$1&amp;Items!U$2&amp;$B566)</f>
        <v>Себестоимость продаж</v>
      </c>
      <c r="I566" s="13" t="str">
        <f ca="1">IF(INDIRECT($B$1&amp;Items!V$2&amp;$B566)="",H566,INDIRECT($B$1&amp;Items!V$2&amp;$B566))</f>
        <v>Затраты этапа-4 бизнес-процесса</v>
      </c>
      <c r="J566" s="1" t="str">
        <f ca="1">IF(INDIRECT($B$1&amp;Items!W$2&amp;$B566)="",IF(H566&lt;&gt;I566,"  "&amp;I566,I566),"    "&amp;INDIRECT($B$1&amp;Items!W$2&amp;$B566))</f>
        <v xml:space="preserve">    Производственные затраты-37</v>
      </c>
      <c r="S566" s="1">
        <f ca="1">SUM($U566:INDIRECT(ADDRESS(ROW(),SUMIFS($1:$1,$5:$5,MAX($5:$5)))))</f>
        <v>3400997.9183658538</v>
      </c>
      <c r="V566" s="1">
        <f ca="1">SUMIFS(INDIRECT($F$1&amp;$F566&amp;":"&amp;$F566),INDIRECT($F$1&amp;dbP!$D$2&amp;":"&amp;dbP!$D$2),"&gt;="&amp;V$6,INDIRECT($F$1&amp;dbP!$D$2&amp;":"&amp;dbP!$D$2),"&lt;="&amp;V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V$6,INDIRECT($F$1&amp;dbP!$D$2&amp;":"&amp;dbP!$D$2),"&lt;="&amp;V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V$6,INDIRECT($F$2&amp;SbstP!$D$2&amp;":"&amp;SbstP!$D$2),"&lt;="&amp;V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V$6,INDIRECT($F$2&amp;SbstP!$D$2&amp;":"&amp;SbstP!$D$2),"&lt;="&amp;V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W566" s="1">
        <f ca="1">SUMIFS(INDIRECT($F$1&amp;$F566&amp;":"&amp;$F566),INDIRECT($F$1&amp;dbP!$D$2&amp;":"&amp;dbP!$D$2),"&gt;="&amp;W$6,INDIRECT($F$1&amp;dbP!$D$2&amp;":"&amp;dbP!$D$2),"&lt;="&amp;W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W$6,INDIRECT($F$1&amp;dbP!$D$2&amp;":"&amp;dbP!$D$2),"&lt;="&amp;W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W$6,INDIRECT($F$2&amp;SbstP!$D$2&amp;":"&amp;SbstP!$D$2),"&lt;="&amp;W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W$6,INDIRECT($F$2&amp;SbstP!$D$2&amp;":"&amp;SbstP!$D$2),"&lt;="&amp;W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X566" s="1">
        <f ca="1">SUMIFS(INDIRECT($F$1&amp;$F566&amp;":"&amp;$F566),INDIRECT($F$1&amp;dbP!$D$2&amp;":"&amp;dbP!$D$2),"&gt;="&amp;X$6,INDIRECT($F$1&amp;dbP!$D$2&amp;":"&amp;dbP!$D$2),"&lt;="&amp;X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X$6,INDIRECT($F$1&amp;dbP!$D$2&amp;":"&amp;dbP!$D$2),"&lt;="&amp;X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X$6,INDIRECT($F$2&amp;SbstP!$D$2&amp;":"&amp;SbstP!$D$2),"&lt;="&amp;X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X$6,INDIRECT($F$2&amp;SbstP!$D$2&amp;":"&amp;SbstP!$D$2),"&lt;="&amp;X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Y566" s="1">
        <f ca="1">SUMIFS(INDIRECT($F$1&amp;$F566&amp;":"&amp;$F566),INDIRECT($F$1&amp;dbP!$D$2&amp;":"&amp;dbP!$D$2),"&gt;="&amp;Y$6,INDIRECT($F$1&amp;dbP!$D$2&amp;":"&amp;dbP!$D$2),"&lt;="&amp;Y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Y$6,INDIRECT($F$1&amp;dbP!$D$2&amp;":"&amp;dbP!$D$2),"&lt;="&amp;Y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Y$6,INDIRECT($F$2&amp;SbstP!$D$2&amp;":"&amp;SbstP!$D$2),"&lt;="&amp;Y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Y$6,INDIRECT($F$2&amp;SbstP!$D$2&amp;":"&amp;SbstP!$D$2),"&lt;="&amp;Y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Z566" s="1">
        <f ca="1">SUMIFS(INDIRECT($F$1&amp;$F566&amp;":"&amp;$F566),INDIRECT($F$1&amp;dbP!$D$2&amp;":"&amp;dbP!$D$2),"&gt;="&amp;Z$6,INDIRECT($F$1&amp;dbP!$D$2&amp;":"&amp;dbP!$D$2),"&lt;="&amp;Z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Z$6,INDIRECT($F$1&amp;dbP!$D$2&amp;":"&amp;dbP!$D$2),"&lt;="&amp;Z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Z$6,INDIRECT($F$2&amp;SbstP!$D$2&amp;":"&amp;SbstP!$D$2),"&lt;="&amp;Z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Z$6,INDIRECT($F$2&amp;SbstP!$D$2&amp;":"&amp;SbstP!$D$2),"&lt;="&amp;Z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201174.73499999999</v>
      </c>
      <c r="AA566" s="1">
        <f ca="1">SUMIFS(INDIRECT($F$1&amp;$F566&amp;":"&amp;$F566),INDIRECT($F$1&amp;dbP!$D$2&amp;":"&amp;dbP!$D$2),"&gt;="&amp;AA$6,INDIRECT($F$1&amp;dbP!$D$2&amp;":"&amp;dbP!$D$2),"&lt;="&amp;AA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A$6,INDIRECT($F$1&amp;dbP!$D$2&amp;":"&amp;dbP!$D$2),"&lt;="&amp;AA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A$6,INDIRECT($F$2&amp;SbstP!$D$2&amp;":"&amp;SbstP!$D$2),"&lt;="&amp;AA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A$6,INDIRECT($F$2&amp;SbstP!$D$2&amp;":"&amp;SbstP!$D$2),"&lt;="&amp;AA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402349.47</v>
      </c>
      <c r="AB566" s="1">
        <f ca="1">SUMIFS(INDIRECT($F$1&amp;$F566&amp;":"&amp;$F566),INDIRECT($F$1&amp;dbP!$D$2&amp;":"&amp;dbP!$D$2),"&gt;="&amp;AB$6,INDIRECT($F$1&amp;dbP!$D$2&amp;":"&amp;dbP!$D$2),"&lt;="&amp;AB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B$6,INDIRECT($F$1&amp;dbP!$D$2&amp;":"&amp;dbP!$D$2),"&lt;="&amp;AB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B$6,INDIRECT($F$2&amp;SbstP!$D$2&amp;":"&amp;SbstP!$D$2),"&lt;="&amp;AB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B$6,INDIRECT($F$2&amp;SbstP!$D$2&amp;":"&amp;SbstP!$D$2),"&lt;="&amp;AB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C566" s="1">
        <f ca="1">SUMIFS(INDIRECT($F$1&amp;$F566&amp;":"&amp;$F566),INDIRECT($F$1&amp;dbP!$D$2&amp;":"&amp;dbP!$D$2),"&gt;="&amp;AC$6,INDIRECT($F$1&amp;dbP!$D$2&amp;":"&amp;dbP!$D$2),"&lt;="&amp;AC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C$6,INDIRECT($F$1&amp;dbP!$D$2&amp;":"&amp;dbP!$D$2),"&lt;="&amp;AC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C$6,INDIRECT($F$2&amp;SbstP!$D$2&amp;":"&amp;SbstP!$D$2),"&lt;="&amp;AC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C$6,INDIRECT($F$2&amp;SbstP!$D$2&amp;":"&amp;SbstP!$D$2),"&lt;="&amp;AC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722266.36565853667</v>
      </c>
      <c r="AD566" s="1">
        <f ca="1">SUMIFS(INDIRECT($F$1&amp;$F566&amp;":"&amp;$F566),INDIRECT($F$1&amp;dbP!$D$2&amp;":"&amp;dbP!$D$2),"&gt;="&amp;AD$6,INDIRECT($F$1&amp;dbP!$D$2&amp;":"&amp;dbP!$D$2),"&lt;="&amp;AD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D$6,INDIRECT($F$1&amp;dbP!$D$2&amp;":"&amp;dbP!$D$2),"&lt;="&amp;AD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D$6,INDIRECT($F$2&amp;SbstP!$D$2&amp;":"&amp;SbstP!$D$2),"&lt;="&amp;AD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D$6,INDIRECT($F$2&amp;SbstP!$D$2&amp;":"&amp;SbstP!$D$2),"&lt;="&amp;AD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287859.78341463412</v>
      </c>
      <c r="AE566" s="1">
        <f ca="1">SUMIFS(INDIRECT($F$1&amp;$F566&amp;":"&amp;$F566),INDIRECT($F$1&amp;dbP!$D$2&amp;":"&amp;dbP!$D$2),"&gt;="&amp;AE$6,INDIRECT($F$1&amp;dbP!$D$2&amp;":"&amp;dbP!$D$2),"&lt;="&amp;AE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E$6,INDIRECT($F$1&amp;dbP!$D$2&amp;":"&amp;dbP!$D$2),"&lt;="&amp;AE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E$6,INDIRECT($F$2&amp;SbstP!$D$2&amp;":"&amp;SbstP!$D$2),"&lt;="&amp;AE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E$6,INDIRECT($F$2&amp;SbstP!$D$2&amp;":"&amp;SbstP!$D$2),"&lt;="&amp;AE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F566" s="1">
        <f ca="1">SUMIFS(INDIRECT($F$1&amp;$F566&amp;":"&amp;$F566),INDIRECT($F$1&amp;dbP!$D$2&amp;":"&amp;dbP!$D$2),"&gt;="&amp;AF$6,INDIRECT($F$1&amp;dbP!$D$2&amp;":"&amp;dbP!$D$2),"&lt;="&amp;AF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F$6,INDIRECT($F$1&amp;dbP!$D$2&amp;":"&amp;dbP!$D$2),"&lt;="&amp;AF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F$6,INDIRECT($F$2&amp;SbstP!$D$2&amp;":"&amp;SbstP!$D$2),"&lt;="&amp;AF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F$6,INDIRECT($F$2&amp;SbstP!$D$2&amp;":"&amp;SbstP!$D$2),"&lt;="&amp;AF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481510.91043902445</v>
      </c>
      <c r="AG566" s="1">
        <f ca="1">SUMIFS(INDIRECT($F$1&amp;$F566&amp;":"&amp;$F566),INDIRECT($F$1&amp;dbP!$D$2&amp;":"&amp;dbP!$D$2),"&gt;="&amp;AG$6,INDIRECT($F$1&amp;dbP!$D$2&amp;":"&amp;dbP!$D$2),"&lt;="&amp;AG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G$6,INDIRECT($F$1&amp;dbP!$D$2&amp;":"&amp;dbP!$D$2),"&lt;="&amp;AG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G$6,INDIRECT($F$2&amp;SbstP!$D$2&amp;":"&amp;SbstP!$D$2),"&lt;="&amp;AG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G$6,INDIRECT($F$2&amp;SbstP!$D$2&amp;":"&amp;SbstP!$D$2),"&lt;="&amp;AG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H566" s="1">
        <f ca="1">SUMIFS(INDIRECT($F$1&amp;$F566&amp;":"&amp;$F566),INDIRECT($F$1&amp;dbP!$D$2&amp;":"&amp;dbP!$D$2),"&gt;="&amp;AH$6,INDIRECT($F$1&amp;dbP!$D$2&amp;":"&amp;dbP!$D$2),"&lt;="&amp;AH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H$6,INDIRECT($F$1&amp;dbP!$D$2&amp;":"&amp;dbP!$D$2),"&lt;="&amp;AH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H$6,INDIRECT($F$2&amp;SbstP!$D$2&amp;":"&amp;SbstP!$D$2),"&lt;="&amp;AH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H$6,INDIRECT($F$2&amp;SbstP!$D$2&amp;":"&amp;SbstP!$D$2),"&lt;="&amp;AH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I566" s="1">
        <f ca="1">SUMIFS(INDIRECT($F$1&amp;$F566&amp;":"&amp;$F566),INDIRECT($F$1&amp;dbP!$D$2&amp;":"&amp;dbP!$D$2),"&gt;="&amp;AI$6,INDIRECT($F$1&amp;dbP!$D$2&amp;":"&amp;dbP!$D$2),"&lt;="&amp;AI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I$6,INDIRECT($F$1&amp;dbP!$D$2&amp;":"&amp;dbP!$D$2),"&lt;="&amp;AI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I$6,INDIRECT($F$2&amp;SbstP!$D$2&amp;":"&amp;SbstP!$D$2),"&lt;="&amp;AI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I$6,INDIRECT($F$2&amp;SbstP!$D$2&amp;":"&amp;SbstP!$D$2),"&lt;="&amp;AI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902832.95707317092</v>
      </c>
      <c r="AJ566" s="1">
        <f ca="1">SUMIFS(INDIRECT($F$1&amp;$F566&amp;":"&amp;$F566),INDIRECT($F$1&amp;dbP!$D$2&amp;":"&amp;dbP!$D$2),"&gt;="&amp;AJ$6,INDIRECT($F$1&amp;dbP!$D$2&amp;":"&amp;dbP!$D$2),"&lt;="&amp;AJ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J$6,INDIRECT($F$1&amp;dbP!$D$2&amp;":"&amp;dbP!$D$2),"&lt;="&amp;AJ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J$6,INDIRECT($F$2&amp;SbstP!$D$2&amp;":"&amp;SbstP!$D$2),"&lt;="&amp;AJ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J$6,INDIRECT($F$2&amp;SbstP!$D$2&amp;":"&amp;SbstP!$D$2),"&lt;="&amp;AJ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403003.69678048778</v>
      </c>
      <c r="AK566" s="1">
        <f ca="1">SUMIFS(INDIRECT($F$1&amp;$F566&amp;":"&amp;$F566),INDIRECT($F$1&amp;dbP!$D$2&amp;":"&amp;dbP!$D$2),"&gt;="&amp;AK$6,INDIRECT($F$1&amp;dbP!$D$2&amp;":"&amp;dbP!$D$2),"&lt;="&amp;AK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K$6,INDIRECT($F$1&amp;dbP!$D$2&amp;":"&amp;dbP!$D$2),"&lt;="&amp;AK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K$6,INDIRECT($F$2&amp;SbstP!$D$2&amp;":"&amp;SbstP!$D$2),"&lt;="&amp;AK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K$6,INDIRECT($F$2&amp;SbstP!$D$2&amp;":"&amp;SbstP!$D$2),"&lt;="&amp;AK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L566" s="1">
        <f ca="1">SUMIFS(INDIRECT($F$1&amp;$F566&amp;":"&amp;$F566),INDIRECT($F$1&amp;dbP!$D$2&amp;":"&amp;dbP!$D$2),"&gt;="&amp;AL$6,INDIRECT($F$1&amp;dbP!$D$2&amp;":"&amp;dbP!$D$2),"&lt;="&amp;AL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L$6,INDIRECT($F$1&amp;dbP!$D$2&amp;":"&amp;dbP!$D$2),"&lt;="&amp;AL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L$6,INDIRECT($F$2&amp;SbstP!$D$2&amp;":"&amp;SbstP!$D$2),"&lt;="&amp;AL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L$6,INDIRECT($F$2&amp;SbstP!$D$2&amp;":"&amp;SbstP!$D$2),"&lt;="&amp;AL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M566" s="1">
        <f ca="1">SUMIFS(INDIRECT($F$1&amp;$F566&amp;":"&amp;$F566),INDIRECT($F$1&amp;dbP!$D$2&amp;":"&amp;dbP!$D$2),"&gt;="&amp;AM$6,INDIRECT($F$1&amp;dbP!$D$2&amp;":"&amp;dbP!$D$2),"&lt;="&amp;AM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M$6,INDIRECT($F$1&amp;dbP!$D$2&amp;":"&amp;dbP!$D$2),"&lt;="&amp;AM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M$6,INDIRECT($F$2&amp;SbstP!$D$2&amp;":"&amp;SbstP!$D$2),"&lt;="&amp;AM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M$6,INDIRECT($F$2&amp;SbstP!$D$2&amp;":"&amp;SbstP!$D$2),"&lt;="&amp;AM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N566" s="1">
        <f ca="1">SUMIFS(INDIRECT($F$1&amp;$F566&amp;":"&amp;$F566),INDIRECT($F$1&amp;dbP!$D$2&amp;":"&amp;dbP!$D$2),"&gt;="&amp;AN$6,INDIRECT($F$1&amp;dbP!$D$2&amp;":"&amp;dbP!$D$2),"&lt;="&amp;AN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N$6,INDIRECT($F$1&amp;dbP!$D$2&amp;":"&amp;dbP!$D$2),"&lt;="&amp;AN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N$6,INDIRECT($F$2&amp;SbstP!$D$2&amp;":"&amp;SbstP!$D$2),"&lt;="&amp;AN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N$6,INDIRECT($F$2&amp;SbstP!$D$2&amp;":"&amp;SbstP!$D$2),"&lt;="&amp;AN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O566" s="1">
        <f ca="1">SUMIFS(INDIRECT($F$1&amp;$F566&amp;":"&amp;$F566),INDIRECT($F$1&amp;dbP!$D$2&amp;":"&amp;dbP!$D$2),"&gt;="&amp;AO$6,INDIRECT($F$1&amp;dbP!$D$2&amp;":"&amp;dbP!$D$2),"&lt;="&amp;AO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O$6,INDIRECT($F$1&amp;dbP!$D$2&amp;":"&amp;dbP!$D$2),"&lt;="&amp;AO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O$6,INDIRECT($F$2&amp;SbstP!$D$2&amp;":"&amp;SbstP!$D$2),"&lt;="&amp;AO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O$6,INDIRECT($F$2&amp;SbstP!$D$2&amp;":"&amp;SbstP!$D$2),"&lt;="&amp;AO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P566" s="1">
        <f ca="1">SUMIFS(INDIRECT($F$1&amp;$F566&amp;":"&amp;$F566),INDIRECT($F$1&amp;dbP!$D$2&amp;":"&amp;dbP!$D$2),"&gt;="&amp;AP$6,INDIRECT($F$1&amp;dbP!$D$2&amp;":"&amp;dbP!$D$2),"&lt;="&amp;AP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P$6,INDIRECT($F$1&amp;dbP!$D$2&amp;":"&amp;dbP!$D$2),"&lt;="&amp;AP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P$6,INDIRECT($F$2&amp;SbstP!$D$2&amp;":"&amp;SbstP!$D$2),"&lt;="&amp;AP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P$6,INDIRECT($F$2&amp;SbstP!$D$2&amp;":"&amp;SbstP!$D$2),"&lt;="&amp;AP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Q566" s="1">
        <f ca="1">SUMIFS(INDIRECT($F$1&amp;$F566&amp;":"&amp;$F566),INDIRECT($F$1&amp;dbP!$D$2&amp;":"&amp;dbP!$D$2),"&gt;="&amp;AQ$6,INDIRECT($F$1&amp;dbP!$D$2&amp;":"&amp;dbP!$D$2),"&lt;="&amp;AQ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Q$6,INDIRECT($F$1&amp;dbP!$D$2&amp;":"&amp;dbP!$D$2),"&lt;="&amp;AQ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Q$6,INDIRECT($F$2&amp;SbstP!$D$2&amp;":"&amp;SbstP!$D$2),"&lt;="&amp;AQ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Q$6,INDIRECT($F$2&amp;SbstP!$D$2&amp;":"&amp;SbstP!$D$2),"&lt;="&amp;AQ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R566" s="1">
        <f ca="1">SUMIFS(INDIRECT($F$1&amp;$F566&amp;":"&amp;$F566),INDIRECT($F$1&amp;dbP!$D$2&amp;":"&amp;dbP!$D$2),"&gt;="&amp;AR$6,INDIRECT($F$1&amp;dbP!$D$2&amp;":"&amp;dbP!$D$2),"&lt;="&amp;AR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R$6,INDIRECT($F$1&amp;dbP!$D$2&amp;":"&amp;dbP!$D$2),"&lt;="&amp;AR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R$6,INDIRECT($F$2&amp;SbstP!$D$2&amp;":"&amp;SbstP!$D$2),"&lt;="&amp;AR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R$6,INDIRECT($F$2&amp;SbstP!$D$2&amp;":"&amp;SbstP!$D$2),"&lt;="&amp;AR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S566" s="1">
        <f ca="1">SUMIFS(INDIRECT($F$1&amp;$F566&amp;":"&amp;$F566),INDIRECT($F$1&amp;dbP!$D$2&amp;":"&amp;dbP!$D$2),"&gt;="&amp;AS$6,INDIRECT($F$1&amp;dbP!$D$2&amp;":"&amp;dbP!$D$2),"&lt;="&amp;AS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S$6,INDIRECT($F$1&amp;dbP!$D$2&amp;":"&amp;dbP!$D$2),"&lt;="&amp;AS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S$6,INDIRECT($F$2&amp;SbstP!$D$2&amp;":"&amp;SbstP!$D$2),"&lt;="&amp;AS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S$6,INDIRECT($F$2&amp;SbstP!$D$2&amp;":"&amp;SbstP!$D$2),"&lt;="&amp;AS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T566" s="1">
        <f ca="1">SUMIFS(INDIRECT($F$1&amp;$F566&amp;":"&amp;$F566),INDIRECT($F$1&amp;dbP!$D$2&amp;":"&amp;dbP!$D$2),"&gt;="&amp;AT$6,INDIRECT($F$1&amp;dbP!$D$2&amp;":"&amp;dbP!$D$2),"&lt;="&amp;AT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T$6,INDIRECT($F$1&amp;dbP!$D$2&amp;":"&amp;dbP!$D$2),"&lt;="&amp;AT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T$6,INDIRECT($F$2&amp;SbstP!$D$2&amp;":"&amp;SbstP!$D$2),"&lt;="&amp;AT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T$6,INDIRECT($F$2&amp;SbstP!$D$2&amp;":"&amp;SbstP!$D$2),"&lt;="&amp;AT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U566" s="1">
        <f ca="1">SUMIFS(INDIRECT($F$1&amp;$F566&amp;":"&amp;$F566),INDIRECT($F$1&amp;dbP!$D$2&amp;":"&amp;dbP!$D$2),"&gt;="&amp;AU$6,INDIRECT($F$1&amp;dbP!$D$2&amp;":"&amp;dbP!$D$2),"&lt;="&amp;AU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U$6,INDIRECT($F$1&amp;dbP!$D$2&amp;":"&amp;dbP!$D$2),"&lt;="&amp;AU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U$6,INDIRECT($F$2&amp;SbstP!$D$2&amp;":"&amp;SbstP!$D$2),"&lt;="&amp;AU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U$6,INDIRECT($F$2&amp;SbstP!$D$2&amp;":"&amp;SbstP!$D$2),"&lt;="&amp;AU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V566" s="1">
        <f ca="1">SUMIFS(INDIRECT($F$1&amp;$F566&amp;":"&amp;$F566),INDIRECT($F$1&amp;dbP!$D$2&amp;":"&amp;dbP!$D$2),"&gt;="&amp;AV$6,INDIRECT($F$1&amp;dbP!$D$2&amp;":"&amp;dbP!$D$2),"&lt;="&amp;AV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V$6,INDIRECT($F$1&amp;dbP!$D$2&amp;":"&amp;dbP!$D$2),"&lt;="&amp;AV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V$6,INDIRECT($F$2&amp;SbstP!$D$2&amp;":"&amp;SbstP!$D$2),"&lt;="&amp;AV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V$6,INDIRECT($F$2&amp;SbstP!$D$2&amp;":"&amp;SbstP!$D$2),"&lt;="&amp;AV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W566" s="1">
        <f ca="1">SUMIFS(INDIRECT($F$1&amp;$F566&amp;":"&amp;$F566),INDIRECT($F$1&amp;dbP!$D$2&amp;":"&amp;dbP!$D$2),"&gt;="&amp;AW$6,INDIRECT($F$1&amp;dbP!$D$2&amp;":"&amp;dbP!$D$2),"&lt;="&amp;AW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W$6,INDIRECT($F$1&amp;dbP!$D$2&amp;":"&amp;dbP!$D$2),"&lt;="&amp;AW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W$6,INDIRECT($F$2&amp;SbstP!$D$2&amp;":"&amp;SbstP!$D$2),"&lt;="&amp;AW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W$6,INDIRECT($F$2&amp;SbstP!$D$2&amp;":"&amp;SbstP!$D$2),"&lt;="&amp;AW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X566" s="1">
        <f ca="1">SUMIFS(INDIRECT($F$1&amp;$F566&amp;":"&amp;$F566),INDIRECT($F$1&amp;dbP!$D$2&amp;":"&amp;dbP!$D$2),"&gt;="&amp;AX$6,INDIRECT($F$1&amp;dbP!$D$2&amp;":"&amp;dbP!$D$2),"&lt;="&amp;AX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X$6,INDIRECT($F$1&amp;dbP!$D$2&amp;":"&amp;dbP!$D$2),"&lt;="&amp;AX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X$6,INDIRECT($F$2&amp;SbstP!$D$2&amp;":"&amp;SbstP!$D$2),"&lt;="&amp;AX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X$6,INDIRECT($F$2&amp;SbstP!$D$2&amp;":"&amp;SbstP!$D$2),"&lt;="&amp;AX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Y566" s="1">
        <f ca="1">SUMIFS(INDIRECT($F$1&amp;$F566&amp;":"&amp;$F566),INDIRECT($F$1&amp;dbP!$D$2&amp;":"&amp;dbP!$D$2),"&gt;="&amp;AY$6,INDIRECT($F$1&amp;dbP!$D$2&amp;":"&amp;dbP!$D$2),"&lt;="&amp;AY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Y$6,INDIRECT($F$1&amp;dbP!$D$2&amp;":"&amp;dbP!$D$2),"&lt;="&amp;AY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Y$6,INDIRECT($F$2&amp;SbstP!$D$2&amp;":"&amp;SbstP!$D$2),"&lt;="&amp;AY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Y$6,INDIRECT($F$2&amp;SbstP!$D$2&amp;":"&amp;SbstP!$D$2),"&lt;="&amp;AY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AZ566" s="1">
        <f ca="1">SUMIFS(INDIRECT($F$1&amp;$F566&amp;":"&amp;$F566),INDIRECT($F$1&amp;dbP!$D$2&amp;":"&amp;dbP!$D$2),"&gt;="&amp;AZ$6,INDIRECT($F$1&amp;dbP!$D$2&amp;":"&amp;dbP!$D$2),"&lt;="&amp;AZ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AZ$6,INDIRECT($F$1&amp;dbP!$D$2&amp;":"&amp;dbP!$D$2),"&lt;="&amp;AZ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AZ$6,INDIRECT($F$2&amp;SbstP!$D$2&amp;":"&amp;SbstP!$D$2),"&lt;="&amp;AZ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AZ$6,INDIRECT($F$2&amp;SbstP!$D$2&amp;":"&amp;SbstP!$D$2),"&lt;="&amp;AZ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A566" s="1">
        <f ca="1">SUMIFS(INDIRECT($F$1&amp;$F566&amp;":"&amp;$F566),INDIRECT($F$1&amp;dbP!$D$2&amp;":"&amp;dbP!$D$2),"&gt;="&amp;BA$6,INDIRECT($F$1&amp;dbP!$D$2&amp;":"&amp;dbP!$D$2),"&lt;="&amp;BA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BA$6,INDIRECT($F$1&amp;dbP!$D$2&amp;":"&amp;dbP!$D$2),"&lt;="&amp;BA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A$6,INDIRECT($F$2&amp;SbstP!$D$2&amp;":"&amp;SbstP!$D$2),"&lt;="&amp;BA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BA$6,INDIRECT($F$2&amp;SbstP!$D$2&amp;":"&amp;SbstP!$D$2),"&lt;="&amp;BA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B566" s="1">
        <f ca="1">SUMIFS(INDIRECT($F$1&amp;$F566&amp;":"&amp;$F566),INDIRECT($F$1&amp;dbP!$D$2&amp;":"&amp;dbP!$D$2),"&gt;="&amp;BB$6,INDIRECT($F$1&amp;dbP!$D$2&amp;":"&amp;dbP!$D$2),"&lt;="&amp;BB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BB$6,INDIRECT($F$1&amp;dbP!$D$2&amp;":"&amp;dbP!$D$2),"&lt;="&amp;BB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B$6,INDIRECT($F$2&amp;SbstP!$D$2&amp;":"&amp;SbstP!$D$2),"&lt;="&amp;BB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BB$6,INDIRECT($F$2&amp;SbstP!$D$2&amp;":"&amp;SbstP!$D$2),"&lt;="&amp;BB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C566" s="1">
        <f ca="1">SUMIFS(INDIRECT($F$1&amp;$F566&amp;":"&amp;$F566),INDIRECT($F$1&amp;dbP!$D$2&amp;":"&amp;dbP!$D$2),"&gt;="&amp;BC$6,INDIRECT($F$1&amp;dbP!$D$2&amp;":"&amp;dbP!$D$2),"&lt;="&amp;BC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BC$6,INDIRECT($F$1&amp;dbP!$D$2&amp;":"&amp;dbP!$D$2),"&lt;="&amp;BC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C$6,INDIRECT($F$2&amp;SbstP!$D$2&amp;":"&amp;SbstP!$D$2),"&lt;="&amp;BC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BC$6,INDIRECT($F$2&amp;SbstP!$D$2&amp;":"&amp;SbstP!$D$2),"&lt;="&amp;BC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D566" s="1">
        <f ca="1">SUMIFS(INDIRECT($F$1&amp;$F566&amp;":"&amp;$F566),INDIRECT($F$1&amp;dbP!$D$2&amp;":"&amp;dbP!$D$2),"&gt;="&amp;BD$6,INDIRECT($F$1&amp;dbP!$D$2&amp;":"&amp;dbP!$D$2),"&lt;="&amp;BD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BD$6,INDIRECT($F$1&amp;dbP!$D$2&amp;":"&amp;dbP!$D$2),"&lt;="&amp;BD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D$6,INDIRECT($F$2&amp;SbstP!$D$2&amp;":"&amp;SbstP!$D$2),"&lt;="&amp;BD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BD$6,INDIRECT($F$2&amp;SbstP!$D$2&amp;":"&amp;SbstP!$D$2),"&lt;="&amp;BD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  <c r="BE566" s="1">
        <f ca="1">SUMIFS(INDIRECT($F$1&amp;$F566&amp;":"&amp;$F566),INDIRECT($F$1&amp;dbP!$D$2&amp;":"&amp;dbP!$D$2),"&gt;="&amp;BE$6,INDIRECT($F$1&amp;dbP!$D$2&amp;":"&amp;dbP!$D$2),"&lt;="&amp;BE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"&amp;$I566=$J566),"*",RIGHT($J566,LEN($J566)-4)),INDIRECT($F$1&amp;dbP!$AC$2&amp;":"&amp;dbP!$AC$2),RepP!$J$3)-
SUMIFS(INDIRECT($F$1&amp;$G566&amp;":"&amp;$G566),INDIRECT($F$1&amp;dbP!$D$2&amp;":"&amp;dbP!$D$2),"&gt;="&amp;BE$6,INDIRECT($F$1&amp;dbP!$D$2&amp;":"&amp;dbP!$D$2),"&lt;="&amp;BE$7,INDIRECT($F$1&amp;dbP!$O$2&amp;":"&amp;dbP!$O$2),$H566,INDIRECT($F$1&amp;dbP!$P$2&amp;":"&amp;dbP!$P$2),IF($I566=$J566,"*",$I566),INDIRECT($F$1&amp;dbP!$Q$2&amp;":"&amp;dbP!$Q$2),IF(OR($I566=$J566,"  "&amp;$I566=$J566),"*",RIGHT($J566,LEN($J566)-4)),INDIRECT($F$1&amp;dbP!$AC$2&amp;":"&amp;dbP!$AC$2),RepP!$J$3)+
SUMIFS(INDIRECT($F$2&amp;$F566&amp;":"&amp;$F566),INDIRECT($F$2&amp;SbstP!$D$2&amp;":"&amp;SbstP!$D$2),"&gt;="&amp;BE$6,INDIRECT($F$2&amp;SbstP!$D$2&amp;":"&amp;SbstP!$D$2),"&lt;="&amp;BE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"&amp;$I566=$J566),"*",RIGHT($J566,LEN($J566)-4)),INDIRECT($F$2&amp;SbstP!$AC$2&amp;":"&amp;SbstP!$AC$2),RepP!$J$3)-
SUMIFS(INDIRECT($F$2&amp;$G566&amp;":"&amp;$G566),INDIRECT($F$2&amp;SbstP!$D$2&amp;":"&amp;SbstP!$D$2),"&gt;="&amp;BE$6,INDIRECT($F$2&amp;SbstP!$D$2&amp;":"&amp;SbstP!$D$2),"&lt;="&amp;BE$7,INDIRECT($F$2&amp;SbstP!$O$2&amp;":"&amp;SbstP!$O$2),$H566,INDIRECT($F$2&amp;SbstP!$P$2&amp;":"&amp;SbstP!$P$2),IF($I566=$J566,"*",$I566),INDIRECT($F$2&amp;SbstP!$Q$2&amp;":"&amp;SbstP!$Q$2),IF(OR($I566=$J566,"  "&amp;$I566=$J566),"*",RIGHT($J566,LEN($J566)-4)),INDIRECT($F$2&amp;SbstP!$AC$2&amp;":"&amp;SbstP!$AC$2),RepP!$J$3)</f>
        <v>0</v>
      </c>
    </row>
    <row r="567" spans="2:57" x14ac:dyDescent="0.3">
      <c r="B567" s="1">
        <f>MAX(B$505:B566)+1</f>
        <v>70</v>
      </c>
      <c r="D567" s="1">
        <f ca="1">INDIRECT($B$1&amp;Items!AB$2&amp;$B567)</f>
        <v>0</v>
      </c>
      <c r="F567" s="1" t="str">
        <f ca="1">INDIRECT($B$1&amp;Items!X$2&amp;$B567)</f>
        <v>AA</v>
      </c>
      <c r="G567" s="1" t="str">
        <f ca="1">INDIRECT($B$1&amp;Items!Y$2&amp;$B567)</f>
        <v>AB</v>
      </c>
      <c r="H567" s="13" t="str">
        <f ca="1">INDIRECT($B$1&amp;Items!U$2&amp;$B567)</f>
        <v>Себестоимость продаж</v>
      </c>
      <c r="I567" s="13" t="str">
        <f ca="1">IF(INDIRECT($B$1&amp;Items!V$2&amp;$B567)="",H567,INDIRECT($B$1&amp;Items!V$2&amp;$B567))</f>
        <v>Затраты этапа-5 бизнес-процесса</v>
      </c>
      <c r="J567" s="1" t="str">
        <f ca="1">IF(INDIRECT($B$1&amp;Items!W$2&amp;$B567)="",IF(H567&lt;&gt;I567,"  "&amp;I567,I567),"    "&amp;INDIRECT($B$1&amp;Items!W$2&amp;$B567))</f>
        <v xml:space="preserve">  Затраты этапа-5 бизнес-процесса</v>
      </c>
      <c r="S567" s="1">
        <f ca="1">SUM($U567:INDIRECT(ADDRESS(ROW(),SUMIFS($1:$1,$5:$5,MAX($5:$5)))))</f>
        <v>14265754.088244617</v>
      </c>
      <c r="V567" s="1">
        <f ca="1">SUMIFS(INDIRECT($F$1&amp;$F567&amp;":"&amp;$F567),INDIRECT($F$1&amp;dbP!$D$2&amp;":"&amp;dbP!$D$2),"&gt;="&amp;V$6,INDIRECT($F$1&amp;dbP!$D$2&amp;":"&amp;dbP!$D$2),"&lt;="&amp;V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V$6,INDIRECT($F$1&amp;dbP!$D$2&amp;":"&amp;dbP!$D$2),"&lt;="&amp;V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V$6,INDIRECT($F$2&amp;SbstP!$D$2&amp;":"&amp;SbstP!$D$2),"&lt;="&amp;V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V$6,INDIRECT($F$2&amp;SbstP!$D$2&amp;":"&amp;SbstP!$D$2),"&lt;="&amp;V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W567" s="1">
        <f ca="1">SUMIFS(INDIRECT($F$1&amp;$F567&amp;":"&amp;$F567),INDIRECT($F$1&amp;dbP!$D$2&amp;":"&amp;dbP!$D$2),"&gt;="&amp;W$6,INDIRECT($F$1&amp;dbP!$D$2&amp;":"&amp;dbP!$D$2),"&lt;="&amp;W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W$6,INDIRECT($F$1&amp;dbP!$D$2&amp;":"&amp;dbP!$D$2),"&lt;="&amp;W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W$6,INDIRECT($F$2&amp;SbstP!$D$2&amp;":"&amp;SbstP!$D$2),"&lt;="&amp;W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W$6,INDIRECT($F$2&amp;SbstP!$D$2&amp;":"&amp;SbstP!$D$2),"&lt;="&amp;W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X567" s="1">
        <f ca="1">SUMIFS(INDIRECT($F$1&amp;$F567&amp;":"&amp;$F567),INDIRECT($F$1&amp;dbP!$D$2&amp;":"&amp;dbP!$D$2),"&gt;="&amp;X$6,INDIRECT($F$1&amp;dbP!$D$2&amp;":"&amp;dbP!$D$2),"&lt;="&amp;X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X$6,INDIRECT($F$1&amp;dbP!$D$2&amp;":"&amp;dbP!$D$2),"&lt;="&amp;X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X$6,INDIRECT($F$2&amp;SbstP!$D$2&amp;":"&amp;SbstP!$D$2),"&lt;="&amp;X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X$6,INDIRECT($F$2&amp;SbstP!$D$2&amp;":"&amp;SbstP!$D$2),"&lt;="&amp;X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Y567" s="1">
        <f ca="1">SUMIFS(INDIRECT($F$1&amp;$F567&amp;":"&amp;$F567),INDIRECT($F$1&amp;dbP!$D$2&amp;":"&amp;dbP!$D$2),"&gt;="&amp;Y$6,INDIRECT($F$1&amp;dbP!$D$2&amp;":"&amp;dbP!$D$2),"&lt;="&amp;Y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Y$6,INDIRECT($F$1&amp;dbP!$D$2&amp;":"&amp;dbP!$D$2),"&lt;="&amp;Y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Y$6,INDIRECT($F$2&amp;SbstP!$D$2&amp;":"&amp;SbstP!$D$2),"&lt;="&amp;Y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Y$6,INDIRECT($F$2&amp;SbstP!$D$2&amp;":"&amp;SbstP!$D$2),"&lt;="&amp;Y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Z567" s="1">
        <f ca="1">SUMIFS(INDIRECT($F$1&amp;$F567&amp;":"&amp;$F567),INDIRECT($F$1&amp;dbP!$D$2&amp;":"&amp;dbP!$D$2),"&gt;="&amp;Z$6,INDIRECT($F$1&amp;dbP!$D$2&amp;":"&amp;dbP!$D$2),"&lt;="&amp;Z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Z$6,INDIRECT($F$1&amp;dbP!$D$2&amp;":"&amp;dbP!$D$2),"&lt;="&amp;Z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Z$6,INDIRECT($F$2&amp;SbstP!$D$2&amp;":"&amp;SbstP!$D$2),"&lt;="&amp;Z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Z$6,INDIRECT($F$2&amp;SbstP!$D$2&amp;":"&amp;SbstP!$D$2),"&lt;="&amp;Z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2282729.0780969998</v>
      </c>
      <c r="AA567" s="1">
        <f ca="1">SUMIFS(INDIRECT($F$1&amp;$F567&amp;":"&amp;$F567),INDIRECT($F$1&amp;dbP!$D$2&amp;":"&amp;dbP!$D$2),"&gt;="&amp;AA$6,INDIRECT($F$1&amp;dbP!$D$2&amp;":"&amp;dbP!$D$2),"&lt;="&amp;AA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A$6,INDIRECT($F$1&amp;dbP!$D$2&amp;":"&amp;dbP!$D$2),"&lt;="&amp;AA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A$6,INDIRECT($F$2&amp;SbstP!$D$2&amp;":"&amp;SbstP!$D$2),"&lt;="&amp;AA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A$6,INDIRECT($F$2&amp;SbstP!$D$2&amp;":"&amp;SbstP!$D$2),"&lt;="&amp;AA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4565458.1561939996</v>
      </c>
      <c r="AB567" s="1">
        <f ca="1">SUMIFS(INDIRECT($F$1&amp;$F567&amp;":"&amp;$F567),INDIRECT($F$1&amp;dbP!$D$2&amp;":"&amp;dbP!$D$2),"&gt;="&amp;AB$6,INDIRECT($F$1&amp;dbP!$D$2&amp;":"&amp;dbP!$D$2),"&lt;="&amp;AB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B$6,INDIRECT($F$1&amp;dbP!$D$2&amp;":"&amp;dbP!$D$2),"&lt;="&amp;AB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B$6,INDIRECT($F$2&amp;SbstP!$D$2&amp;":"&amp;SbstP!$D$2),"&lt;="&amp;AB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B$6,INDIRECT($F$2&amp;SbstP!$D$2&amp;":"&amp;SbstP!$D$2),"&lt;="&amp;AB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1422944.6913030064</v>
      </c>
      <c r="AC567" s="1">
        <f ca="1">SUMIFS(INDIRECT($F$1&amp;$F567&amp;":"&amp;$F567),INDIRECT($F$1&amp;dbP!$D$2&amp;":"&amp;dbP!$D$2),"&gt;="&amp;AC$6,INDIRECT($F$1&amp;dbP!$D$2&amp;":"&amp;dbP!$D$2),"&lt;="&amp;AC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C$6,INDIRECT($F$1&amp;dbP!$D$2&amp;":"&amp;dbP!$D$2),"&lt;="&amp;AC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C$6,INDIRECT($F$2&amp;SbstP!$D$2&amp;":"&amp;SbstP!$D$2),"&lt;="&amp;AC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C$6,INDIRECT($F$2&amp;SbstP!$D$2&amp;":"&amp;SbstP!$D$2),"&lt;="&amp;AC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971247.90028037666</v>
      </c>
      <c r="AD567" s="1">
        <f ca="1">SUMIFS(INDIRECT($F$1&amp;$F567&amp;":"&amp;$F567),INDIRECT($F$1&amp;dbP!$D$2&amp;":"&amp;dbP!$D$2),"&gt;="&amp;AD$6,INDIRECT($F$1&amp;dbP!$D$2&amp;":"&amp;dbP!$D$2),"&lt;="&amp;AD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D$6,INDIRECT($F$1&amp;dbP!$D$2&amp;":"&amp;dbP!$D$2),"&lt;="&amp;AD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D$6,INDIRECT($F$2&amp;SbstP!$D$2&amp;":"&amp;SbstP!$D$2),"&lt;="&amp;AD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D$6,INDIRECT($F$2&amp;SbstP!$D$2&amp;":"&amp;SbstP!$D$2),"&lt;="&amp;AD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301034.17929725203</v>
      </c>
      <c r="AE567" s="1">
        <f ca="1">SUMIFS(INDIRECT($F$1&amp;$F567&amp;":"&amp;$F567),INDIRECT($F$1&amp;dbP!$D$2&amp;":"&amp;dbP!$D$2),"&gt;="&amp;AE$6,INDIRECT($F$1&amp;dbP!$D$2&amp;":"&amp;dbP!$D$2),"&lt;="&amp;AE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E$6,INDIRECT($F$1&amp;dbP!$D$2&amp;":"&amp;dbP!$D$2),"&lt;="&amp;AE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E$6,INDIRECT($F$2&amp;SbstP!$D$2&amp;":"&amp;SbstP!$D$2),"&lt;="&amp;AE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E$6,INDIRECT($F$2&amp;SbstP!$D$2&amp;":"&amp;SbstP!$D$2),"&lt;="&amp;AE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609833.43912985991</v>
      </c>
      <c r="AF567" s="1">
        <f ca="1">SUMIFS(INDIRECT($F$1&amp;$F567&amp;":"&amp;$F567),INDIRECT($F$1&amp;dbP!$D$2&amp;":"&amp;dbP!$D$2),"&gt;="&amp;AF$6,INDIRECT($F$1&amp;dbP!$D$2&amp;":"&amp;dbP!$D$2),"&lt;="&amp;AF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F$6,INDIRECT($F$1&amp;dbP!$D$2&amp;":"&amp;dbP!$D$2),"&lt;="&amp;AF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F$6,INDIRECT($F$2&amp;SbstP!$D$2&amp;":"&amp;SbstP!$D$2),"&lt;="&amp;AF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F$6,INDIRECT($F$2&amp;SbstP!$D$2&amp;":"&amp;SbstP!$D$2),"&lt;="&amp;AF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647498.6001869177</v>
      </c>
      <c r="AG567" s="1">
        <f ca="1">SUMIFS(INDIRECT($F$1&amp;$F567&amp;":"&amp;$F567),INDIRECT($F$1&amp;dbP!$D$2&amp;":"&amp;dbP!$D$2),"&gt;="&amp;AG$6,INDIRECT($F$1&amp;dbP!$D$2&amp;":"&amp;dbP!$D$2),"&lt;="&amp;AG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G$6,INDIRECT($F$1&amp;dbP!$D$2&amp;":"&amp;dbP!$D$2),"&lt;="&amp;AG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G$6,INDIRECT($F$2&amp;SbstP!$D$2&amp;":"&amp;SbstP!$D$2),"&lt;="&amp;AG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G$6,INDIRECT($F$2&amp;SbstP!$D$2&amp;":"&amp;SbstP!$D$2),"&lt;="&amp;AG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1422944.6913030064</v>
      </c>
      <c r="AH567" s="1">
        <f ca="1">SUMIFS(INDIRECT($F$1&amp;$F567&amp;":"&amp;$F567),INDIRECT($F$1&amp;dbP!$D$2&amp;":"&amp;dbP!$D$2),"&gt;="&amp;AH$6,INDIRECT($F$1&amp;dbP!$D$2&amp;":"&amp;dbP!$D$2),"&lt;="&amp;AH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H$6,INDIRECT($F$1&amp;dbP!$D$2&amp;":"&amp;dbP!$D$2),"&lt;="&amp;AH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H$6,INDIRECT($F$2&amp;SbstP!$D$2&amp;":"&amp;SbstP!$D$2),"&lt;="&amp;AH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H$6,INDIRECT($F$2&amp;SbstP!$D$2&amp;":"&amp;SbstP!$D$2),"&lt;="&amp;AH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406555.62608657323</v>
      </c>
      <c r="AI567" s="1">
        <f ca="1">SUMIFS(INDIRECT($F$1&amp;$F567&amp;":"&amp;$F567),INDIRECT($F$1&amp;dbP!$D$2&amp;":"&amp;dbP!$D$2),"&gt;="&amp;AI$6,INDIRECT($F$1&amp;dbP!$D$2&amp;":"&amp;dbP!$D$2),"&lt;="&amp;AI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I$6,INDIRECT($F$1&amp;dbP!$D$2&amp;":"&amp;dbP!$D$2),"&lt;="&amp;AI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I$6,INDIRECT($F$2&amp;SbstP!$D$2&amp;":"&amp;SbstP!$D$2),"&lt;="&amp;AI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I$6,INDIRECT($F$2&amp;SbstP!$D$2&amp;":"&amp;SbstP!$D$2),"&lt;="&amp;AI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1214059.8753504707</v>
      </c>
      <c r="AJ567" s="1">
        <f ca="1">SUMIFS(INDIRECT($F$1&amp;$F567&amp;":"&amp;$F567),INDIRECT($F$1&amp;dbP!$D$2&amp;":"&amp;dbP!$D$2),"&gt;="&amp;AJ$6,INDIRECT($F$1&amp;dbP!$D$2&amp;":"&amp;dbP!$D$2),"&lt;="&amp;AJ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J$6,INDIRECT($F$1&amp;dbP!$D$2&amp;":"&amp;dbP!$D$2),"&lt;="&amp;AJ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J$6,INDIRECT($F$2&amp;SbstP!$D$2&amp;":"&amp;SbstP!$D$2),"&lt;="&amp;AJ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J$6,INDIRECT($F$2&amp;SbstP!$D$2&amp;":"&amp;SbstP!$D$2),"&lt;="&amp;AJ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421447.85101615288</v>
      </c>
      <c r="AK567" s="1">
        <f ca="1">SUMIFS(INDIRECT($F$1&amp;$F567&amp;":"&amp;$F567),INDIRECT($F$1&amp;dbP!$D$2&amp;":"&amp;dbP!$D$2),"&gt;="&amp;AK$6,INDIRECT($F$1&amp;dbP!$D$2&amp;":"&amp;dbP!$D$2),"&lt;="&amp;AK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K$6,INDIRECT($F$1&amp;dbP!$D$2&amp;":"&amp;dbP!$D$2),"&lt;="&amp;AK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K$6,INDIRECT($F$2&amp;SbstP!$D$2&amp;":"&amp;SbstP!$D$2),"&lt;="&amp;AK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K$6,INDIRECT($F$2&amp;SbstP!$D$2&amp;":"&amp;SbstP!$D$2),"&lt;="&amp;AK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L567" s="1">
        <f ca="1">SUMIFS(INDIRECT($F$1&amp;$F567&amp;":"&amp;$F567),INDIRECT($F$1&amp;dbP!$D$2&amp;":"&amp;dbP!$D$2),"&gt;="&amp;AL$6,INDIRECT($F$1&amp;dbP!$D$2&amp;":"&amp;dbP!$D$2),"&lt;="&amp;AL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L$6,INDIRECT($F$1&amp;dbP!$D$2&amp;":"&amp;dbP!$D$2),"&lt;="&amp;AL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L$6,INDIRECT($F$2&amp;SbstP!$D$2&amp;":"&amp;SbstP!$D$2),"&lt;="&amp;AL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L$6,INDIRECT($F$2&amp;SbstP!$D$2&amp;":"&amp;SbstP!$D$2),"&lt;="&amp;AL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M567" s="1">
        <f ca="1">SUMIFS(INDIRECT($F$1&amp;$F567&amp;":"&amp;$F567),INDIRECT($F$1&amp;dbP!$D$2&amp;":"&amp;dbP!$D$2),"&gt;="&amp;AM$6,INDIRECT($F$1&amp;dbP!$D$2&amp;":"&amp;dbP!$D$2),"&lt;="&amp;AM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M$6,INDIRECT($F$1&amp;dbP!$D$2&amp;":"&amp;dbP!$D$2),"&lt;="&amp;AM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M$6,INDIRECT($F$2&amp;SbstP!$D$2&amp;":"&amp;SbstP!$D$2),"&lt;="&amp;AM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M$6,INDIRECT($F$2&amp;SbstP!$D$2&amp;":"&amp;SbstP!$D$2),"&lt;="&amp;AM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N567" s="1">
        <f ca="1">SUMIFS(INDIRECT($F$1&amp;$F567&amp;":"&amp;$F567),INDIRECT($F$1&amp;dbP!$D$2&amp;":"&amp;dbP!$D$2),"&gt;="&amp;AN$6,INDIRECT($F$1&amp;dbP!$D$2&amp;":"&amp;dbP!$D$2),"&lt;="&amp;AN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N$6,INDIRECT($F$1&amp;dbP!$D$2&amp;":"&amp;dbP!$D$2),"&lt;="&amp;AN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N$6,INDIRECT($F$2&amp;SbstP!$D$2&amp;":"&amp;SbstP!$D$2),"&lt;="&amp;AN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N$6,INDIRECT($F$2&amp;SbstP!$D$2&amp;":"&amp;SbstP!$D$2),"&lt;="&amp;AN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O567" s="1">
        <f ca="1">SUMIFS(INDIRECT($F$1&amp;$F567&amp;":"&amp;$F567),INDIRECT($F$1&amp;dbP!$D$2&amp;":"&amp;dbP!$D$2),"&gt;="&amp;AO$6,INDIRECT($F$1&amp;dbP!$D$2&amp;":"&amp;dbP!$D$2),"&lt;="&amp;AO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O$6,INDIRECT($F$1&amp;dbP!$D$2&amp;":"&amp;dbP!$D$2),"&lt;="&amp;AO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O$6,INDIRECT($F$2&amp;SbstP!$D$2&amp;":"&amp;SbstP!$D$2),"&lt;="&amp;AO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O$6,INDIRECT($F$2&amp;SbstP!$D$2&amp;":"&amp;SbstP!$D$2),"&lt;="&amp;AO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P567" s="1">
        <f ca="1">SUMIFS(INDIRECT($F$1&amp;$F567&amp;":"&amp;$F567),INDIRECT($F$1&amp;dbP!$D$2&amp;":"&amp;dbP!$D$2),"&gt;="&amp;AP$6,INDIRECT($F$1&amp;dbP!$D$2&amp;":"&amp;dbP!$D$2),"&lt;="&amp;AP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P$6,INDIRECT($F$1&amp;dbP!$D$2&amp;":"&amp;dbP!$D$2),"&lt;="&amp;AP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P$6,INDIRECT($F$2&amp;SbstP!$D$2&amp;":"&amp;SbstP!$D$2),"&lt;="&amp;AP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P$6,INDIRECT($F$2&amp;SbstP!$D$2&amp;":"&amp;SbstP!$D$2),"&lt;="&amp;AP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Q567" s="1">
        <f ca="1">SUMIFS(INDIRECT($F$1&amp;$F567&amp;":"&amp;$F567),INDIRECT($F$1&amp;dbP!$D$2&amp;":"&amp;dbP!$D$2),"&gt;="&amp;AQ$6,INDIRECT($F$1&amp;dbP!$D$2&amp;":"&amp;dbP!$D$2),"&lt;="&amp;AQ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Q$6,INDIRECT($F$1&amp;dbP!$D$2&amp;":"&amp;dbP!$D$2),"&lt;="&amp;AQ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Q$6,INDIRECT($F$2&amp;SbstP!$D$2&amp;":"&amp;SbstP!$D$2),"&lt;="&amp;AQ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Q$6,INDIRECT($F$2&amp;SbstP!$D$2&amp;":"&amp;SbstP!$D$2),"&lt;="&amp;AQ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R567" s="1">
        <f ca="1">SUMIFS(INDIRECT($F$1&amp;$F567&amp;":"&amp;$F567),INDIRECT($F$1&amp;dbP!$D$2&amp;":"&amp;dbP!$D$2),"&gt;="&amp;AR$6,INDIRECT($F$1&amp;dbP!$D$2&amp;":"&amp;dbP!$D$2),"&lt;="&amp;AR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R$6,INDIRECT($F$1&amp;dbP!$D$2&amp;":"&amp;dbP!$D$2),"&lt;="&amp;AR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R$6,INDIRECT($F$2&amp;SbstP!$D$2&amp;":"&amp;SbstP!$D$2),"&lt;="&amp;AR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R$6,INDIRECT($F$2&amp;SbstP!$D$2&amp;":"&amp;SbstP!$D$2),"&lt;="&amp;AR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S567" s="1">
        <f ca="1">SUMIFS(INDIRECT($F$1&amp;$F567&amp;":"&amp;$F567),INDIRECT($F$1&amp;dbP!$D$2&amp;":"&amp;dbP!$D$2),"&gt;="&amp;AS$6,INDIRECT($F$1&amp;dbP!$D$2&amp;":"&amp;dbP!$D$2),"&lt;="&amp;AS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S$6,INDIRECT($F$1&amp;dbP!$D$2&amp;":"&amp;dbP!$D$2),"&lt;="&amp;AS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S$6,INDIRECT($F$2&amp;SbstP!$D$2&amp;":"&amp;SbstP!$D$2),"&lt;="&amp;AS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S$6,INDIRECT($F$2&amp;SbstP!$D$2&amp;":"&amp;SbstP!$D$2),"&lt;="&amp;AS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T567" s="1">
        <f ca="1">SUMIFS(INDIRECT($F$1&amp;$F567&amp;":"&amp;$F567),INDIRECT($F$1&amp;dbP!$D$2&amp;":"&amp;dbP!$D$2),"&gt;="&amp;AT$6,INDIRECT($F$1&amp;dbP!$D$2&amp;":"&amp;dbP!$D$2),"&lt;="&amp;AT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T$6,INDIRECT($F$1&amp;dbP!$D$2&amp;":"&amp;dbP!$D$2),"&lt;="&amp;AT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T$6,INDIRECT($F$2&amp;SbstP!$D$2&amp;":"&amp;SbstP!$D$2),"&lt;="&amp;AT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T$6,INDIRECT($F$2&amp;SbstP!$D$2&amp;":"&amp;SbstP!$D$2),"&lt;="&amp;AT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U567" s="1">
        <f ca="1">SUMIFS(INDIRECT($F$1&amp;$F567&amp;":"&amp;$F567),INDIRECT($F$1&amp;dbP!$D$2&amp;":"&amp;dbP!$D$2),"&gt;="&amp;AU$6,INDIRECT($F$1&amp;dbP!$D$2&amp;":"&amp;dbP!$D$2),"&lt;="&amp;AU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U$6,INDIRECT($F$1&amp;dbP!$D$2&amp;":"&amp;dbP!$D$2),"&lt;="&amp;AU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U$6,INDIRECT($F$2&amp;SbstP!$D$2&amp;":"&amp;SbstP!$D$2),"&lt;="&amp;AU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U$6,INDIRECT($F$2&amp;SbstP!$D$2&amp;":"&amp;SbstP!$D$2),"&lt;="&amp;AU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V567" s="1">
        <f ca="1">SUMIFS(INDIRECT($F$1&amp;$F567&amp;":"&amp;$F567),INDIRECT($F$1&amp;dbP!$D$2&amp;":"&amp;dbP!$D$2),"&gt;="&amp;AV$6,INDIRECT($F$1&amp;dbP!$D$2&amp;":"&amp;dbP!$D$2),"&lt;="&amp;AV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V$6,INDIRECT($F$1&amp;dbP!$D$2&amp;":"&amp;dbP!$D$2),"&lt;="&amp;AV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V$6,INDIRECT($F$2&amp;SbstP!$D$2&amp;":"&amp;SbstP!$D$2),"&lt;="&amp;AV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V$6,INDIRECT($F$2&amp;SbstP!$D$2&amp;":"&amp;SbstP!$D$2),"&lt;="&amp;AV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W567" s="1">
        <f ca="1">SUMIFS(INDIRECT($F$1&amp;$F567&amp;":"&amp;$F567),INDIRECT($F$1&amp;dbP!$D$2&amp;":"&amp;dbP!$D$2),"&gt;="&amp;AW$6,INDIRECT($F$1&amp;dbP!$D$2&amp;":"&amp;dbP!$D$2),"&lt;="&amp;AW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W$6,INDIRECT($F$1&amp;dbP!$D$2&amp;":"&amp;dbP!$D$2),"&lt;="&amp;AW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W$6,INDIRECT($F$2&amp;SbstP!$D$2&amp;":"&amp;SbstP!$D$2),"&lt;="&amp;AW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W$6,INDIRECT($F$2&amp;SbstP!$D$2&amp;":"&amp;SbstP!$D$2),"&lt;="&amp;AW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X567" s="1">
        <f ca="1">SUMIFS(INDIRECT($F$1&amp;$F567&amp;":"&amp;$F567),INDIRECT($F$1&amp;dbP!$D$2&amp;":"&amp;dbP!$D$2),"&gt;="&amp;AX$6,INDIRECT($F$1&amp;dbP!$D$2&amp;":"&amp;dbP!$D$2),"&lt;="&amp;AX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X$6,INDIRECT($F$1&amp;dbP!$D$2&amp;":"&amp;dbP!$D$2),"&lt;="&amp;AX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X$6,INDIRECT($F$2&amp;SbstP!$D$2&amp;":"&amp;SbstP!$D$2),"&lt;="&amp;AX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X$6,INDIRECT($F$2&amp;SbstP!$D$2&amp;":"&amp;SbstP!$D$2),"&lt;="&amp;AX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Y567" s="1">
        <f ca="1">SUMIFS(INDIRECT($F$1&amp;$F567&amp;":"&amp;$F567),INDIRECT($F$1&amp;dbP!$D$2&amp;":"&amp;dbP!$D$2),"&gt;="&amp;AY$6,INDIRECT($F$1&amp;dbP!$D$2&amp;":"&amp;dbP!$D$2),"&lt;="&amp;AY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Y$6,INDIRECT($F$1&amp;dbP!$D$2&amp;":"&amp;dbP!$D$2),"&lt;="&amp;AY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Y$6,INDIRECT($F$2&amp;SbstP!$D$2&amp;":"&amp;SbstP!$D$2),"&lt;="&amp;AY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Y$6,INDIRECT($F$2&amp;SbstP!$D$2&amp;":"&amp;SbstP!$D$2),"&lt;="&amp;AY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AZ567" s="1">
        <f ca="1">SUMIFS(INDIRECT($F$1&amp;$F567&amp;":"&amp;$F567),INDIRECT($F$1&amp;dbP!$D$2&amp;":"&amp;dbP!$D$2),"&gt;="&amp;AZ$6,INDIRECT($F$1&amp;dbP!$D$2&amp;":"&amp;dbP!$D$2),"&lt;="&amp;AZ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AZ$6,INDIRECT($F$1&amp;dbP!$D$2&amp;":"&amp;dbP!$D$2),"&lt;="&amp;AZ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AZ$6,INDIRECT($F$2&amp;SbstP!$D$2&amp;":"&amp;SbstP!$D$2),"&lt;="&amp;AZ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AZ$6,INDIRECT($F$2&amp;SbstP!$D$2&amp;":"&amp;SbstP!$D$2),"&lt;="&amp;AZ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A567" s="1">
        <f ca="1">SUMIFS(INDIRECT($F$1&amp;$F567&amp;":"&amp;$F567),INDIRECT($F$1&amp;dbP!$D$2&amp;":"&amp;dbP!$D$2),"&gt;="&amp;BA$6,INDIRECT($F$1&amp;dbP!$D$2&amp;":"&amp;dbP!$D$2),"&lt;="&amp;BA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BA$6,INDIRECT($F$1&amp;dbP!$D$2&amp;":"&amp;dbP!$D$2),"&lt;="&amp;BA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A$6,INDIRECT($F$2&amp;SbstP!$D$2&amp;":"&amp;SbstP!$D$2),"&lt;="&amp;BA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BA$6,INDIRECT($F$2&amp;SbstP!$D$2&amp;":"&amp;SbstP!$D$2),"&lt;="&amp;BA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B567" s="1">
        <f ca="1">SUMIFS(INDIRECT($F$1&amp;$F567&amp;":"&amp;$F567),INDIRECT($F$1&amp;dbP!$D$2&amp;":"&amp;dbP!$D$2),"&gt;="&amp;BB$6,INDIRECT($F$1&amp;dbP!$D$2&amp;":"&amp;dbP!$D$2),"&lt;="&amp;BB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BB$6,INDIRECT($F$1&amp;dbP!$D$2&amp;":"&amp;dbP!$D$2),"&lt;="&amp;BB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B$6,INDIRECT($F$2&amp;SbstP!$D$2&amp;":"&amp;SbstP!$D$2),"&lt;="&amp;BB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BB$6,INDIRECT($F$2&amp;SbstP!$D$2&amp;":"&amp;SbstP!$D$2),"&lt;="&amp;BB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C567" s="1">
        <f ca="1">SUMIFS(INDIRECT($F$1&amp;$F567&amp;":"&amp;$F567),INDIRECT($F$1&amp;dbP!$D$2&amp;":"&amp;dbP!$D$2),"&gt;="&amp;BC$6,INDIRECT($F$1&amp;dbP!$D$2&amp;":"&amp;dbP!$D$2),"&lt;="&amp;BC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BC$6,INDIRECT($F$1&amp;dbP!$D$2&amp;":"&amp;dbP!$D$2),"&lt;="&amp;BC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C$6,INDIRECT($F$2&amp;SbstP!$D$2&amp;":"&amp;SbstP!$D$2),"&lt;="&amp;BC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BC$6,INDIRECT($F$2&amp;SbstP!$D$2&amp;":"&amp;SbstP!$D$2),"&lt;="&amp;BC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D567" s="1">
        <f ca="1">SUMIFS(INDIRECT($F$1&amp;$F567&amp;":"&amp;$F567),INDIRECT($F$1&amp;dbP!$D$2&amp;":"&amp;dbP!$D$2),"&gt;="&amp;BD$6,INDIRECT($F$1&amp;dbP!$D$2&amp;":"&amp;dbP!$D$2),"&lt;="&amp;BD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BD$6,INDIRECT($F$1&amp;dbP!$D$2&amp;":"&amp;dbP!$D$2),"&lt;="&amp;BD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D$6,INDIRECT($F$2&amp;SbstP!$D$2&amp;":"&amp;SbstP!$D$2),"&lt;="&amp;BD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BD$6,INDIRECT($F$2&amp;SbstP!$D$2&amp;":"&amp;SbstP!$D$2),"&lt;="&amp;BD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  <c r="BE567" s="1">
        <f ca="1">SUMIFS(INDIRECT($F$1&amp;$F567&amp;":"&amp;$F567),INDIRECT($F$1&amp;dbP!$D$2&amp;":"&amp;dbP!$D$2),"&gt;="&amp;BE$6,INDIRECT($F$1&amp;dbP!$D$2&amp;":"&amp;dbP!$D$2),"&lt;="&amp;BE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"&amp;$I567=$J567),"*",RIGHT($J567,LEN($J567)-4)),INDIRECT($F$1&amp;dbP!$AC$2&amp;":"&amp;dbP!$AC$2),RepP!$J$3)-
SUMIFS(INDIRECT($F$1&amp;$G567&amp;":"&amp;$G567),INDIRECT($F$1&amp;dbP!$D$2&amp;":"&amp;dbP!$D$2),"&gt;="&amp;BE$6,INDIRECT($F$1&amp;dbP!$D$2&amp;":"&amp;dbP!$D$2),"&lt;="&amp;BE$7,INDIRECT($F$1&amp;dbP!$O$2&amp;":"&amp;dbP!$O$2),$H567,INDIRECT($F$1&amp;dbP!$P$2&amp;":"&amp;dbP!$P$2),IF($I567=$J567,"*",$I567),INDIRECT($F$1&amp;dbP!$Q$2&amp;":"&amp;dbP!$Q$2),IF(OR($I567=$J567,"  "&amp;$I567=$J567),"*",RIGHT($J567,LEN($J567)-4)),INDIRECT($F$1&amp;dbP!$AC$2&amp;":"&amp;dbP!$AC$2),RepP!$J$3)+
SUMIFS(INDIRECT($F$2&amp;$F567&amp;":"&amp;$F567),INDIRECT($F$2&amp;SbstP!$D$2&amp;":"&amp;SbstP!$D$2),"&gt;="&amp;BE$6,INDIRECT($F$2&amp;SbstP!$D$2&amp;":"&amp;SbstP!$D$2),"&lt;="&amp;BE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"&amp;$I567=$J567),"*",RIGHT($J567,LEN($J567)-4)),INDIRECT($F$2&amp;SbstP!$AC$2&amp;":"&amp;SbstP!$AC$2),RepP!$J$3)-
SUMIFS(INDIRECT($F$2&amp;$G567&amp;":"&amp;$G567),INDIRECT($F$2&amp;SbstP!$D$2&amp;":"&amp;SbstP!$D$2),"&gt;="&amp;BE$6,INDIRECT($F$2&amp;SbstP!$D$2&amp;":"&amp;SbstP!$D$2),"&lt;="&amp;BE$7,INDIRECT($F$2&amp;SbstP!$O$2&amp;":"&amp;SbstP!$O$2),$H567,INDIRECT($F$2&amp;SbstP!$P$2&amp;":"&amp;SbstP!$P$2),IF($I567=$J567,"*",$I567),INDIRECT($F$2&amp;SbstP!$Q$2&amp;":"&amp;SbstP!$Q$2),IF(OR($I567=$J567,"  "&amp;$I567=$J567),"*",RIGHT($J567,LEN($J567)-4)),INDIRECT($F$2&amp;SbstP!$AC$2&amp;":"&amp;SbstP!$AC$2),RepP!$J$3)</f>
        <v>0</v>
      </c>
    </row>
    <row r="568" spans="2:57" x14ac:dyDescent="0.3">
      <c r="B568" s="1">
        <f>MAX(B$505:B567)+1</f>
        <v>71</v>
      </c>
      <c r="D568" s="1" t="str">
        <f ca="1">INDIRECT($B$1&amp;Items!AB$2&amp;$B568)</f>
        <v>PL(-)</v>
      </c>
      <c r="F568" s="1" t="str">
        <f ca="1">INDIRECT($B$1&amp;Items!X$2&amp;$B568)</f>
        <v>AA</v>
      </c>
      <c r="G568" s="1" t="str">
        <f ca="1">INDIRECT($B$1&amp;Items!Y$2&amp;$B568)</f>
        <v>AB</v>
      </c>
      <c r="H568" s="13" t="str">
        <f ca="1">INDIRECT($B$1&amp;Items!U$2&amp;$B568)</f>
        <v>Себестоимость продаж</v>
      </c>
      <c r="I568" s="13" t="str">
        <f ca="1">IF(INDIRECT($B$1&amp;Items!V$2&amp;$B568)="",H568,INDIRECT($B$1&amp;Items!V$2&amp;$B568))</f>
        <v>Затраты этапа-5 бизнес-процесса</v>
      </c>
      <c r="J568" s="1" t="str">
        <f ca="1">IF(INDIRECT($B$1&amp;Items!W$2&amp;$B568)="",IF(H568&lt;&gt;I568,"  "&amp;I568,I568),"    "&amp;INDIRECT($B$1&amp;Items!W$2&amp;$B568))</f>
        <v xml:space="preserve">    Затраты на доставку и продажу-1</v>
      </c>
      <c r="S568" s="1">
        <f ca="1">SUM($U568:INDIRECT(ADDRESS(ROW(),SUMIFS($1:$1,$5:$5,MAX($5:$5)))))</f>
        <v>988137.43301932374</v>
      </c>
      <c r="V568" s="1">
        <f ca="1">SUMIFS(INDIRECT($F$1&amp;$F568&amp;":"&amp;$F568),INDIRECT($F$1&amp;dbP!$D$2&amp;":"&amp;dbP!$D$2),"&gt;="&amp;V$6,INDIRECT($F$1&amp;dbP!$D$2&amp;":"&amp;dbP!$D$2),"&lt;="&amp;V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V$6,INDIRECT($F$1&amp;dbP!$D$2&amp;":"&amp;dbP!$D$2),"&lt;="&amp;V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V$6,INDIRECT($F$2&amp;SbstP!$D$2&amp;":"&amp;SbstP!$D$2),"&lt;="&amp;V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V$6,INDIRECT($F$2&amp;SbstP!$D$2&amp;":"&amp;SbstP!$D$2),"&lt;="&amp;V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W568" s="1">
        <f ca="1">SUMIFS(INDIRECT($F$1&amp;$F568&amp;":"&amp;$F568),INDIRECT($F$1&amp;dbP!$D$2&amp;":"&amp;dbP!$D$2),"&gt;="&amp;W$6,INDIRECT($F$1&amp;dbP!$D$2&amp;":"&amp;dbP!$D$2),"&lt;="&amp;W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W$6,INDIRECT($F$1&amp;dbP!$D$2&amp;":"&amp;dbP!$D$2),"&lt;="&amp;W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W$6,INDIRECT($F$2&amp;SbstP!$D$2&amp;":"&amp;SbstP!$D$2),"&lt;="&amp;W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W$6,INDIRECT($F$2&amp;SbstP!$D$2&amp;":"&amp;SbstP!$D$2),"&lt;="&amp;W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X568" s="1">
        <f ca="1">SUMIFS(INDIRECT($F$1&amp;$F568&amp;":"&amp;$F568),INDIRECT($F$1&amp;dbP!$D$2&amp;":"&amp;dbP!$D$2),"&gt;="&amp;X$6,INDIRECT($F$1&amp;dbP!$D$2&amp;":"&amp;dbP!$D$2),"&lt;="&amp;X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X$6,INDIRECT($F$1&amp;dbP!$D$2&amp;":"&amp;dbP!$D$2),"&lt;="&amp;X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X$6,INDIRECT($F$2&amp;SbstP!$D$2&amp;":"&amp;SbstP!$D$2),"&lt;="&amp;X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X$6,INDIRECT($F$2&amp;SbstP!$D$2&amp;":"&amp;SbstP!$D$2),"&lt;="&amp;X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Y568" s="1">
        <f ca="1">SUMIFS(INDIRECT($F$1&amp;$F568&amp;":"&amp;$F568),INDIRECT($F$1&amp;dbP!$D$2&amp;":"&amp;dbP!$D$2),"&gt;="&amp;Y$6,INDIRECT($F$1&amp;dbP!$D$2&amp;":"&amp;dbP!$D$2),"&lt;="&amp;Y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Y$6,INDIRECT($F$1&amp;dbP!$D$2&amp;":"&amp;dbP!$D$2),"&lt;="&amp;Y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Y$6,INDIRECT($F$2&amp;SbstP!$D$2&amp;":"&amp;SbstP!$D$2),"&lt;="&amp;Y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Y$6,INDIRECT($F$2&amp;SbstP!$D$2&amp;":"&amp;SbstP!$D$2),"&lt;="&amp;Y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Z568" s="1">
        <f ca="1">SUMIFS(INDIRECT($F$1&amp;$F568&amp;":"&amp;$F568),INDIRECT($F$1&amp;dbP!$D$2&amp;":"&amp;dbP!$D$2),"&gt;="&amp;Z$6,INDIRECT($F$1&amp;dbP!$D$2&amp;":"&amp;dbP!$D$2),"&lt;="&amp;Z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Z$6,INDIRECT($F$1&amp;dbP!$D$2&amp;":"&amp;dbP!$D$2),"&lt;="&amp;Z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Z$6,INDIRECT($F$2&amp;SbstP!$D$2&amp;":"&amp;SbstP!$D$2),"&lt;="&amp;Z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Z$6,INDIRECT($F$2&amp;SbstP!$D$2&amp;":"&amp;SbstP!$D$2),"&lt;="&amp;Z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238119.26500000001</v>
      </c>
      <c r="AA568" s="1">
        <f ca="1">SUMIFS(INDIRECT($F$1&amp;$F568&amp;":"&amp;$F568),INDIRECT($F$1&amp;dbP!$D$2&amp;":"&amp;dbP!$D$2),"&gt;="&amp;AA$6,INDIRECT($F$1&amp;dbP!$D$2&amp;":"&amp;dbP!$D$2),"&lt;="&amp;AA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A$6,INDIRECT($F$1&amp;dbP!$D$2&amp;":"&amp;dbP!$D$2),"&lt;="&amp;AA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A$6,INDIRECT($F$2&amp;SbstP!$D$2&amp;":"&amp;SbstP!$D$2),"&lt;="&amp;AA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A$6,INDIRECT($F$2&amp;SbstP!$D$2&amp;":"&amp;SbstP!$D$2),"&lt;="&amp;AA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476238.53</v>
      </c>
      <c r="AB568" s="1">
        <f ca="1">SUMIFS(INDIRECT($F$1&amp;$F568&amp;":"&amp;$F568),INDIRECT($F$1&amp;dbP!$D$2&amp;":"&amp;dbP!$D$2),"&gt;="&amp;AB$6,INDIRECT($F$1&amp;dbP!$D$2&amp;":"&amp;dbP!$D$2),"&lt;="&amp;AB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B$6,INDIRECT($F$1&amp;dbP!$D$2&amp;":"&amp;dbP!$D$2),"&lt;="&amp;AB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B$6,INDIRECT($F$2&amp;SbstP!$D$2&amp;":"&amp;SbstP!$D$2),"&lt;="&amp;AB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B$6,INDIRECT($F$2&amp;SbstP!$D$2&amp;":"&amp;SbstP!$D$2),"&lt;="&amp;AB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21472.91278582931</v>
      </c>
      <c r="AC568" s="1">
        <f ca="1">SUMIFS(INDIRECT($F$1&amp;$F568&amp;":"&amp;$F568),INDIRECT($F$1&amp;dbP!$D$2&amp;":"&amp;dbP!$D$2),"&gt;="&amp;AC$6,INDIRECT($F$1&amp;dbP!$D$2&amp;":"&amp;dbP!$D$2),"&lt;="&amp;AC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C$6,INDIRECT($F$1&amp;dbP!$D$2&amp;":"&amp;dbP!$D$2),"&lt;="&amp;AC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C$6,INDIRECT($F$2&amp;SbstP!$D$2&amp;":"&amp;SbstP!$D$2),"&lt;="&amp;AC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C$6,INDIRECT($F$2&amp;SbstP!$D$2&amp;":"&amp;SbstP!$D$2),"&lt;="&amp;AC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64418.738357487928</v>
      </c>
      <c r="AD568" s="1">
        <f ca="1">SUMIFS(INDIRECT($F$1&amp;$F568&amp;":"&amp;$F568),INDIRECT($F$1&amp;dbP!$D$2&amp;":"&amp;dbP!$D$2),"&gt;="&amp;AD$6,INDIRECT($F$1&amp;dbP!$D$2&amp;":"&amp;dbP!$D$2),"&lt;="&amp;AD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D$6,INDIRECT($F$1&amp;dbP!$D$2&amp;":"&amp;dbP!$D$2),"&lt;="&amp;AD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D$6,INDIRECT($F$2&amp;SbstP!$D$2&amp;":"&amp;SbstP!$D$2),"&lt;="&amp;AD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D$6,INDIRECT($F$2&amp;SbstP!$D$2&amp;":"&amp;SbstP!$D$2),"&lt;="&amp;AD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11503.346135265701</v>
      </c>
      <c r="AE568" s="1">
        <f ca="1">SUMIFS(INDIRECT($F$1&amp;$F568&amp;":"&amp;$F568),INDIRECT($F$1&amp;dbP!$D$2&amp;":"&amp;dbP!$D$2),"&gt;="&amp;AE$6,INDIRECT($F$1&amp;dbP!$D$2&amp;":"&amp;dbP!$D$2),"&lt;="&amp;AE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E$6,INDIRECT($F$1&amp;dbP!$D$2&amp;":"&amp;dbP!$D$2),"&lt;="&amp;AE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E$6,INDIRECT($F$2&amp;SbstP!$D$2&amp;":"&amp;SbstP!$D$2),"&lt;="&amp;AE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E$6,INDIRECT($F$2&amp;SbstP!$D$2&amp;":"&amp;SbstP!$D$2),"&lt;="&amp;AE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9202.6769082125611</v>
      </c>
      <c r="AF568" s="1">
        <f ca="1">SUMIFS(INDIRECT($F$1&amp;$F568&amp;":"&amp;$F568),INDIRECT($F$1&amp;dbP!$D$2&amp;":"&amp;dbP!$D$2),"&gt;="&amp;AF$6,INDIRECT($F$1&amp;dbP!$D$2&amp;":"&amp;dbP!$D$2),"&lt;="&amp;AF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F$6,INDIRECT($F$1&amp;dbP!$D$2&amp;":"&amp;dbP!$D$2),"&lt;="&amp;AF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F$6,INDIRECT($F$2&amp;SbstP!$D$2&amp;":"&amp;SbstP!$D$2),"&lt;="&amp;AF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F$6,INDIRECT($F$2&amp;SbstP!$D$2&amp;":"&amp;SbstP!$D$2),"&lt;="&amp;AF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42945.825571658621</v>
      </c>
      <c r="AG568" s="1">
        <f ca="1">SUMIFS(INDIRECT($F$1&amp;$F568&amp;":"&amp;$F568),INDIRECT($F$1&amp;dbP!$D$2&amp;":"&amp;dbP!$D$2),"&gt;="&amp;AG$6,INDIRECT($F$1&amp;dbP!$D$2&amp;":"&amp;dbP!$D$2),"&lt;="&amp;AG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G$6,INDIRECT($F$1&amp;dbP!$D$2&amp;":"&amp;dbP!$D$2),"&lt;="&amp;AG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G$6,INDIRECT($F$2&amp;SbstP!$D$2&amp;":"&amp;SbstP!$D$2),"&lt;="&amp;AG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G$6,INDIRECT($F$2&amp;SbstP!$D$2&amp;":"&amp;SbstP!$D$2),"&lt;="&amp;AG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21472.91278582931</v>
      </c>
      <c r="AH568" s="1">
        <f ca="1">SUMIFS(INDIRECT($F$1&amp;$F568&amp;":"&amp;$F568),INDIRECT($F$1&amp;dbP!$D$2&amp;":"&amp;dbP!$D$2),"&gt;="&amp;AH$6,INDIRECT($F$1&amp;dbP!$D$2&amp;":"&amp;dbP!$D$2),"&lt;="&amp;AH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H$6,INDIRECT($F$1&amp;dbP!$D$2&amp;":"&amp;dbP!$D$2),"&lt;="&amp;AH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H$6,INDIRECT($F$2&amp;SbstP!$D$2&amp;":"&amp;SbstP!$D$2),"&lt;="&amp;AH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H$6,INDIRECT($F$2&amp;SbstP!$D$2&amp;":"&amp;SbstP!$D$2),"&lt;="&amp;AH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6135.1179388083747</v>
      </c>
      <c r="AI568" s="1">
        <f ca="1">SUMIFS(INDIRECT($F$1&amp;$F568&amp;":"&amp;$F568),INDIRECT($F$1&amp;dbP!$D$2&amp;":"&amp;dbP!$D$2),"&gt;="&amp;AI$6,INDIRECT($F$1&amp;dbP!$D$2&amp;":"&amp;dbP!$D$2),"&lt;="&amp;AI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I$6,INDIRECT($F$1&amp;dbP!$D$2&amp;":"&amp;dbP!$D$2),"&lt;="&amp;AI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I$6,INDIRECT($F$2&amp;SbstP!$D$2&amp;":"&amp;SbstP!$D$2),"&lt;="&amp;AI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I$6,INDIRECT($F$2&amp;SbstP!$D$2&amp;":"&amp;SbstP!$D$2),"&lt;="&amp;AI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80523.422946859908</v>
      </c>
      <c r="AJ568" s="1">
        <f ca="1">SUMIFS(INDIRECT($F$1&amp;$F568&amp;":"&amp;$F568),INDIRECT($F$1&amp;dbP!$D$2&amp;":"&amp;dbP!$D$2),"&gt;="&amp;AJ$6,INDIRECT($F$1&amp;dbP!$D$2&amp;":"&amp;dbP!$D$2),"&lt;="&amp;AJ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J$6,INDIRECT($F$1&amp;dbP!$D$2&amp;":"&amp;dbP!$D$2),"&lt;="&amp;AJ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J$6,INDIRECT($F$2&amp;SbstP!$D$2&amp;":"&amp;SbstP!$D$2),"&lt;="&amp;AJ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J$6,INDIRECT($F$2&amp;SbstP!$D$2&amp;":"&amp;SbstP!$D$2),"&lt;="&amp;AJ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16104.684589371982</v>
      </c>
      <c r="AK568" s="1">
        <f ca="1">SUMIFS(INDIRECT($F$1&amp;$F568&amp;":"&amp;$F568),INDIRECT($F$1&amp;dbP!$D$2&amp;":"&amp;dbP!$D$2),"&gt;="&amp;AK$6,INDIRECT($F$1&amp;dbP!$D$2&amp;":"&amp;dbP!$D$2),"&lt;="&amp;AK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K$6,INDIRECT($F$1&amp;dbP!$D$2&amp;":"&amp;dbP!$D$2),"&lt;="&amp;AK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K$6,INDIRECT($F$2&amp;SbstP!$D$2&amp;":"&amp;SbstP!$D$2),"&lt;="&amp;AK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K$6,INDIRECT($F$2&amp;SbstP!$D$2&amp;":"&amp;SbstP!$D$2),"&lt;="&amp;AK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L568" s="1">
        <f ca="1">SUMIFS(INDIRECT($F$1&amp;$F568&amp;":"&amp;$F568),INDIRECT($F$1&amp;dbP!$D$2&amp;":"&amp;dbP!$D$2),"&gt;="&amp;AL$6,INDIRECT($F$1&amp;dbP!$D$2&amp;":"&amp;dbP!$D$2),"&lt;="&amp;AL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L$6,INDIRECT($F$1&amp;dbP!$D$2&amp;":"&amp;dbP!$D$2),"&lt;="&amp;AL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L$6,INDIRECT($F$2&amp;SbstP!$D$2&amp;":"&amp;SbstP!$D$2),"&lt;="&amp;AL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L$6,INDIRECT($F$2&amp;SbstP!$D$2&amp;":"&amp;SbstP!$D$2),"&lt;="&amp;AL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M568" s="1">
        <f ca="1">SUMIFS(INDIRECT($F$1&amp;$F568&amp;":"&amp;$F568),INDIRECT($F$1&amp;dbP!$D$2&amp;":"&amp;dbP!$D$2),"&gt;="&amp;AM$6,INDIRECT($F$1&amp;dbP!$D$2&amp;":"&amp;dbP!$D$2),"&lt;="&amp;AM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M$6,INDIRECT($F$1&amp;dbP!$D$2&amp;":"&amp;dbP!$D$2),"&lt;="&amp;AM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M$6,INDIRECT($F$2&amp;SbstP!$D$2&amp;":"&amp;SbstP!$D$2),"&lt;="&amp;AM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M$6,INDIRECT($F$2&amp;SbstP!$D$2&amp;":"&amp;SbstP!$D$2),"&lt;="&amp;AM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N568" s="1">
        <f ca="1">SUMIFS(INDIRECT($F$1&amp;$F568&amp;":"&amp;$F568),INDIRECT($F$1&amp;dbP!$D$2&amp;":"&amp;dbP!$D$2),"&gt;="&amp;AN$6,INDIRECT($F$1&amp;dbP!$D$2&amp;":"&amp;dbP!$D$2),"&lt;="&amp;AN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N$6,INDIRECT($F$1&amp;dbP!$D$2&amp;":"&amp;dbP!$D$2),"&lt;="&amp;AN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N$6,INDIRECT($F$2&amp;SbstP!$D$2&amp;":"&amp;SbstP!$D$2),"&lt;="&amp;AN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N$6,INDIRECT($F$2&amp;SbstP!$D$2&amp;":"&amp;SbstP!$D$2),"&lt;="&amp;AN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O568" s="1">
        <f ca="1">SUMIFS(INDIRECT($F$1&amp;$F568&amp;":"&amp;$F568),INDIRECT($F$1&amp;dbP!$D$2&amp;":"&amp;dbP!$D$2),"&gt;="&amp;AO$6,INDIRECT($F$1&amp;dbP!$D$2&amp;":"&amp;dbP!$D$2),"&lt;="&amp;AO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O$6,INDIRECT($F$1&amp;dbP!$D$2&amp;":"&amp;dbP!$D$2),"&lt;="&amp;AO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O$6,INDIRECT($F$2&amp;SbstP!$D$2&amp;":"&amp;SbstP!$D$2),"&lt;="&amp;AO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O$6,INDIRECT($F$2&amp;SbstP!$D$2&amp;":"&amp;SbstP!$D$2),"&lt;="&amp;AO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P568" s="1">
        <f ca="1">SUMIFS(INDIRECT($F$1&amp;$F568&amp;":"&amp;$F568),INDIRECT($F$1&amp;dbP!$D$2&amp;":"&amp;dbP!$D$2),"&gt;="&amp;AP$6,INDIRECT($F$1&amp;dbP!$D$2&amp;":"&amp;dbP!$D$2),"&lt;="&amp;AP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P$6,INDIRECT($F$1&amp;dbP!$D$2&amp;":"&amp;dbP!$D$2),"&lt;="&amp;AP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P$6,INDIRECT($F$2&amp;SbstP!$D$2&amp;":"&amp;SbstP!$D$2),"&lt;="&amp;AP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P$6,INDIRECT($F$2&amp;SbstP!$D$2&amp;":"&amp;SbstP!$D$2),"&lt;="&amp;AP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Q568" s="1">
        <f ca="1">SUMIFS(INDIRECT($F$1&amp;$F568&amp;":"&amp;$F568),INDIRECT($F$1&amp;dbP!$D$2&amp;":"&amp;dbP!$D$2),"&gt;="&amp;AQ$6,INDIRECT($F$1&amp;dbP!$D$2&amp;":"&amp;dbP!$D$2),"&lt;="&amp;AQ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Q$6,INDIRECT($F$1&amp;dbP!$D$2&amp;":"&amp;dbP!$D$2),"&lt;="&amp;AQ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Q$6,INDIRECT($F$2&amp;SbstP!$D$2&amp;":"&amp;SbstP!$D$2),"&lt;="&amp;AQ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Q$6,INDIRECT($F$2&amp;SbstP!$D$2&amp;":"&amp;SbstP!$D$2),"&lt;="&amp;AQ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R568" s="1">
        <f ca="1">SUMIFS(INDIRECT($F$1&amp;$F568&amp;":"&amp;$F568),INDIRECT($F$1&amp;dbP!$D$2&amp;":"&amp;dbP!$D$2),"&gt;="&amp;AR$6,INDIRECT($F$1&amp;dbP!$D$2&amp;":"&amp;dbP!$D$2),"&lt;="&amp;AR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R$6,INDIRECT($F$1&amp;dbP!$D$2&amp;":"&amp;dbP!$D$2),"&lt;="&amp;AR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R$6,INDIRECT($F$2&amp;SbstP!$D$2&amp;":"&amp;SbstP!$D$2),"&lt;="&amp;AR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R$6,INDIRECT($F$2&amp;SbstP!$D$2&amp;":"&amp;SbstP!$D$2),"&lt;="&amp;AR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S568" s="1">
        <f ca="1">SUMIFS(INDIRECT($F$1&amp;$F568&amp;":"&amp;$F568),INDIRECT($F$1&amp;dbP!$D$2&amp;":"&amp;dbP!$D$2),"&gt;="&amp;AS$6,INDIRECT($F$1&amp;dbP!$D$2&amp;":"&amp;dbP!$D$2),"&lt;="&amp;AS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S$6,INDIRECT($F$1&amp;dbP!$D$2&amp;":"&amp;dbP!$D$2),"&lt;="&amp;AS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S$6,INDIRECT($F$2&amp;SbstP!$D$2&amp;":"&amp;SbstP!$D$2),"&lt;="&amp;AS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S$6,INDIRECT($F$2&amp;SbstP!$D$2&amp;":"&amp;SbstP!$D$2),"&lt;="&amp;AS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T568" s="1">
        <f ca="1">SUMIFS(INDIRECT($F$1&amp;$F568&amp;":"&amp;$F568),INDIRECT($F$1&amp;dbP!$D$2&amp;":"&amp;dbP!$D$2),"&gt;="&amp;AT$6,INDIRECT($F$1&amp;dbP!$D$2&amp;":"&amp;dbP!$D$2),"&lt;="&amp;AT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T$6,INDIRECT($F$1&amp;dbP!$D$2&amp;":"&amp;dbP!$D$2),"&lt;="&amp;AT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T$6,INDIRECT($F$2&amp;SbstP!$D$2&amp;":"&amp;SbstP!$D$2),"&lt;="&amp;AT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T$6,INDIRECT($F$2&amp;SbstP!$D$2&amp;":"&amp;SbstP!$D$2),"&lt;="&amp;AT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U568" s="1">
        <f ca="1">SUMIFS(INDIRECT($F$1&amp;$F568&amp;":"&amp;$F568),INDIRECT($F$1&amp;dbP!$D$2&amp;":"&amp;dbP!$D$2),"&gt;="&amp;AU$6,INDIRECT($F$1&amp;dbP!$D$2&amp;":"&amp;dbP!$D$2),"&lt;="&amp;AU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U$6,INDIRECT($F$1&amp;dbP!$D$2&amp;":"&amp;dbP!$D$2),"&lt;="&amp;AU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U$6,INDIRECT($F$2&amp;SbstP!$D$2&amp;":"&amp;SbstP!$D$2),"&lt;="&amp;AU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U$6,INDIRECT($F$2&amp;SbstP!$D$2&amp;":"&amp;SbstP!$D$2),"&lt;="&amp;AU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V568" s="1">
        <f ca="1">SUMIFS(INDIRECT($F$1&amp;$F568&amp;":"&amp;$F568),INDIRECT($F$1&amp;dbP!$D$2&amp;":"&amp;dbP!$D$2),"&gt;="&amp;AV$6,INDIRECT($F$1&amp;dbP!$D$2&amp;":"&amp;dbP!$D$2),"&lt;="&amp;AV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V$6,INDIRECT($F$1&amp;dbP!$D$2&amp;":"&amp;dbP!$D$2),"&lt;="&amp;AV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V$6,INDIRECT($F$2&amp;SbstP!$D$2&amp;":"&amp;SbstP!$D$2),"&lt;="&amp;AV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V$6,INDIRECT($F$2&amp;SbstP!$D$2&amp;":"&amp;SbstP!$D$2),"&lt;="&amp;AV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W568" s="1">
        <f ca="1">SUMIFS(INDIRECT($F$1&amp;$F568&amp;":"&amp;$F568),INDIRECT($F$1&amp;dbP!$D$2&amp;":"&amp;dbP!$D$2),"&gt;="&amp;AW$6,INDIRECT($F$1&amp;dbP!$D$2&amp;":"&amp;dbP!$D$2),"&lt;="&amp;AW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W$6,INDIRECT($F$1&amp;dbP!$D$2&amp;":"&amp;dbP!$D$2),"&lt;="&amp;AW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W$6,INDIRECT($F$2&amp;SbstP!$D$2&amp;":"&amp;SbstP!$D$2),"&lt;="&amp;AW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W$6,INDIRECT($F$2&amp;SbstP!$D$2&amp;":"&amp;SbstP!$D$2),"&lt;="&amp;AW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X568" s="1">
        <f ca="1">SUMIFS(INDIRECT($F$1&amp;$F568&amp;":"&amp;$F568),INDIRECT($F$1&amp;dbP!$D$2&amp;":"&amp;dbP!$D$2),"&gt;="&amp;AX$6,INDIRECT($F$1&amp;dbP!$D$2&amp;":"&amp;dbP!$D$2),"&lt;="&amp;AX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X$6,INDIRECT($F$1&amp;dbP!$D$2&amp;":"&amp;dbP!$D$2),"&lt;="&amp;AX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X$6,INDIRECT($F$2&amp;SbstP!$D$2&amp;":"&amp;SbstP!$D$2),"&lt;="&amp;AX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X$6,INDIRECT($F$2&amp;SbstP!$D$2&amp;":"&amp;SbstP!$D$2),"&lt;="&amp;AX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Y568" s="1">
        <f ca="1">SUMIFS(INDIRECT($F$1&amp;$F568&amp;":"&amp;$F568),INDIRECT($F$1&amp;dbP!$D$2&amp;":"&amp;dbP!$D$2),"&gt;="&amp;AY$6,INDIRECT($F$1&amp;dbP!$D$2&amp;":"&amp;dbP!$D$2),"&lt;="&amp;AY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Y$6,INDIRECT($F$1&amp;dbP!$D$2&amp;":"&amp;dbP!$D$2),"&lt;="&amp;AY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Y$6,INDIRECT($F$2&amp;SbstP!$D$2&amp;":"&amp;SbstP!$D$2),"&lt;="&amp;AY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Y$6,INDIRECT($F$2&amp;SbstP!$D$2&amp;":"&amp;SbstP!$D$2),"&lt;="&amp;AY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AZ568" s="1">
        <f ca="1">SUMIFS(INDIRECT($F$1&amp;$F568&amp;":"&amp;$F568),INDIRECT($F$1&amp;dbP!$D$2&amp;":"&amp;dbP!$D$2),"&gt;="&amp;AZ$6,INDIRECT($F$1&amp;dbP!$D$2&amp;":"&amp;dbP!$D$2),"&lt;="&amp;AZ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AZ$6,INDIRECT($F$1&amp;dbP!$D$2&amp;":"&amp;dbP!$D$2),"&lt;="&amp;AZ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AZ$6,INDIRECT($F$2&amp;SbstP!$D$2&amp;":"&amp;SbstP!$D$2),"&lt;="&amp;AZ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AZ$6,INDIRECT($F$2&amp;SbstP!$D$2&amp;":"&amp;SbstP!$D$2),"&lt;="&amp;AZ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A568" s="1">
        <f ca="1">SUMIFS(INDIRECT($F$1&amp;$F568&amp;":"&amp;$F568),INDIRECT($F$1&amp;dbP!$D$2&amp;":"&amp;dbP!$D$2),"&gt;="&amp;BA$6,INDIRECT($F$1&amp;dbP!$D$2&amp;":"&amp;dbP!$D$2),"&lt;="&amp;BA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BA$6,INDIRECT($F$1&amp;dbP!$D$2&amp;":"&amp;dbP!$D$2),"&lt;="&amp;BA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A$6,INDIRECT($F$2&amp;SbstP!$D$2&amp;":"&amp;SbstP!$D$2),"&lt;="&amp;BA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BA$6,INDIRECT($F$2&amp;SbstP!$D$2&amp;":"&amp;SbstP!$D$2),"&lt;="&amp;BA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B568" s="1">
        <f ca="1">SUMIFS(INDIRECT($F$1&amp;$F568&amp;":"&amp;$F568),INDIRECT($F$1&amp;dbP!$D$2&amp;":"&amp;dbP!$D$2),"&gt;="&amp;BB$6,INDIRECT($F$1&amp;dbP!$D$2&amp;":"&amp;dbP!$D$2),"&lt;="&amp;BB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BB$6,INDIRECT($F$1&amp;dbP!$D$2&amp;":"&amp;dbP!$D$2),"&lt;="&amp;BB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B$6,INDIRECT($F$2&amp;SbstP!$D$2&amp;":"&amp;SbstP!$D$2),"&lt;="&amp;BB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BB$6,INDIRECT($F$2&amp;SbstP!$D$2&amp;":"&amp;SbstP!$D$2),"&lt;="&amp;BB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C568" s="1">
        <f ca="1">SUMIFS(INDIRECT($F$1&amp;$F568&amp;":"&amp;$F568),INDIRECT($F$1&amp;dbP!$D$2&amp;":"&amp;dbP!$D$2),"&gt;="&amp;BC$6,INDIRECT($F$1&amp;dbP!$D$2&amp;":"&amp;dbP!$D$2),"&lt;="&amp;BC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BC$6,INDIRECT($F$1&amp;dbP!$D$2&amp;":"&amp;dbP!$D$2),"&lt;="&amp;BC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C$6,INDIRECT($F$2&amp;SbstP!$D$2&amp;":"&amp;SbstP!$D$2),"&lt;="&amp;BC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BC$6,INDIRECT($F$2&amp;SbstP!$D$2&amp;":"&amp;SbstP!$D$2),"&lt;="&amp;BC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D568" s="1">
        <f ca="1">SUMIFS(INDIRECT($F$1&amp;$F568&amp;":"&amp;$F568),INDIRECT($F$1&amp;dbP!$D$2&amp;":"&amp;dbP!$D$2),"&gt;="&amp;BD$6,INDIRECT($F$1&amp;dbP!$D$2&amp;":"&amp;dbP!$D$2),"&lt;="&amp;BD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BD$6,INDIRECT($F$1&amp;dbP!$D$2&amp;":"&amp;dbP!$D$2),"&lt;="&amp;BD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D$6,INDIRECT($F$2&amp;SbstP!$D$2&amp;":"&amp;SbstP!$D$2),"&lt;="&amp;BD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BD$6,INDIRECT($F$2&amp;SbstP!$D$2&amp;":"&amp;SbstP!$D$2),"&lt;="&amp;BD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  <c r="BE568" s="1">
        <f ca="1">SUMIFS(INDIRECT($F$1&amp;$F568&amp;":"&amp;$F568),INDIRECT($F$1&amp;dbP!$D$2&amp;":"&amp;dbP!$D$2),"&gt;="&amp;BE$6,INDIRECT($F$1&amp;dbP!$D$2&amp;":"&amp;dbP!$D$2),"&lt;="&amp;BE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"&amp;$I568=$J568),"*",RIGHT($J568,LEN($J568)-4)),INDIRECT($F$1&amp;dbP!$AC$2&amp;":"&amp;dbP!$AC$2),RepP!$J$3)-
SUMIFS(INDIRECT($F$1&amp;$G568&amp;":"&amp;$G568),INDIRECT($F$1&amp;dbP!$D$2&amp;":"&amp;dbP!$D$2),"&gt;="&amp;BE$6,INDIRECT($F$1&amp;dbP!$D$2&amp;":"&amp;dbP!$D$2),"&lt;="&amp;BE$7,INDIRECT($F$1&amp;dbP!$O$2&amp;":"&amp;dbP!$O$2),$H568,INDIRECT($F$1&amp;dbP!$P$2&amp;":"&amp;dbP!$P$2),IF($I568=$J568,"*",$I568),INDIRECT($F$1&amp;dbP!$Q$2&amp;":"&amp;dbP!$Q$2),IF(OR($I568=$J568,"  "&amp;$I568=$J568),"*",RIGHT($J568,LEN($J568)-4)),INDIRECT($F$1&amp;dbP!$AC$2&amp;":"&amp;dbP!$AC$2),RepP!$J$3)+
SUMIFS(INDIRECT($F$2&amp;$F568&amp;":"&amp;$F568),INDIRECT($F$2&amp;SbstP!$D$2&amp;":"&amp;SbstP!$D$2),"&gt;="&amp;BE$6,INDIRECT($F$2&amp;SbstP!$D$2&amp;":"&amp;SbstP!$D$2),"&lt;="&amp;BE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"&amp;$I568=$J568),"*",RIGHT($J568,LEN($J568)-4)),INDIRECT($F$2&amp;SbstP!$AC$2&amp;":"&amp;SbstP!$AC$2),RepP!$J$3)-
SUMIFS(INDIRECT($F$2&amp;$G568&amp;":"&amp;$G568),INDIRECT($F$2&amp;SbstP!$D$2&amp;":"&amp;SbstP!$D$2),"&gt;="&amp;BE$6,INDIRECT($F$2&amp;SbstP!$D$2&amp;":"&amp;SbstP!$D$2),"&lt;="&amp;BE$7,INDIRECT($F$2&amp;SbstP!$O$2&amp;":"&amp;SbstP!$O$2),$H568,INDIRECT($F$2&amp;SbstP!$P$2&amp;":"&amp;SbstP!$P$2),IF($I568=$J568,"*",$I568),INDIRECT($F$2&amp;SbstP!$Q$2&amp;":"&amp;SbstP!$Q$2),IF(OR($I568=$J568,"  "&amp;$I568=$J568),"*",RIGHT($J568,LEN($J568)-4)),INDIRECT($F$2&amp;SbstP!$AC$2&amp;":"&amp;SbstP!$AC$2),RepP!$J$3)</f>
        <v>0</v>
      </c>
    </row>
    <row r="569" spans="2:57" x14ac:dyDescent="0.3">
      <c r="B569" s="1">
        <f>MAX(B$505:B568)+1</f>
        <v>72</v>
      </c>
      <c r="D569" s="1" t="str">
        <f ca="1">INDIRECT($B$1&amp;Items!AB$2&amp;$B569)</f>
        <v>PL(-)</v>
      </c>
      <c r="F569" s="1" t="str">
        <f ca="1">INDIRECT($B$1&amp;Items!X$2&amp;$B569)</f>
        <v>AA</v>
      </c>
      <c r="G569" s="1" t="str">
        <f ca="1">INDIRECT($B$1&amp;Items!Y$2&amp;$B569)</f>
        <v>AB</v>
      </c>
      <c r="H569" s="13" t="str">
        <f ca="1">INDIRECT($B$1&amp;Items!U$2&amp;$B569)</f>
        <v>Себестоимость продаж</v>
      </c>
      <c r="I569" s="13" t="str">
        <f ca="1">IF(INDIRECT($B$1&amp;Items!V$2&amp;$B569)="",H569,INDIRECT($B$1&amp;Items!V$2&amp;$B569))</f>
        <v>Затраты этапа-5 бизнес-процесса</v>
      </c>
      <c r="J569" s="1" t="str">
        <f ca="1">IF(INDIRECT($B$1&amp;Items!W$2&amp;$B569)="",IF(H569&lt;&gt;I569,"  "&amp;I569,I569),"    "&amp;INDIRECT($B$1&amp;Items!W$2&amp;$B569))</f>
        <v xml:space="preserve">    Затраты на доставку и продажу-2</v>
      </c>
      <c r="S569" s="1">
        <f ca="1">SUM($U569:INDIRECT(ADDRESS(ROW(),SUMIFS($1:$1,$5:$5,MAX($5:$5)))))</f>
        <v>1448582.7053921053</v>
      </c>
      <c r="V569" s="1">
        <f ca="1">SUMIFS(INDIRECT($F$1&amp;$F569&amp;":"&amp;$F569),INDIRECT($F$1&amp;dbP!$D$2&amp;":"&amp;dbP!$D$2),"&gt;="&amp;V$6,INDIRECT($F$1&amp;dbP!$D$2&amp;":"&amp;dbP!$D$2),"&lt;="&amp;V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V$6,INDIRECT($F$1&amp;dbP!$D$2&amp;":"&amp;dbP!$D$2),"&lt;="&amp;V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V$6,INDIRECT($F$2&amp;SbstP!$D$2&amp;":"&amp;SbstP!$D$2),"&lt;="&amp;V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V$6,INDIRECT($F$2&amp;SbstP!$D$2&amp;":"&amp;SbstP!$D$2),"&lt;="&amp;V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W569" s="1">
        <f ca="1">SUMIFS(INDIRECT($F$1&amp;$F569&amp;":"&amp;$F569),INDIRECT($F$1&amp;dbP!$D$2&amp;":"&amp;dbP!$D$2),"&gt;="&amp;W$6,INDIRECT($F$1&amp;dbP!$D$2&amp;":"&amp;dbP!$D$2),"&lt;="&amp;W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W$6,INDIRECT($F$1&amp;dbP!$D$2&amp;":"&amp;dbP!$D$2),"&lt;="&amp;W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W$6,INDIRECT($F$2&amp;SbstP!$D$2&amp;":"&amp;SbstP!$D$2),"&lt;="&amp;W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W$6,INDIRECT($F$2&amp;SbstP!$D$2&amp;":"&amp;SbstP!$D$2),"&lt;="&amp;W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X569" s="1">
        <f ca="1">SUMIFS(INDIRECT($F$1&amp;$F569&amp;":"&amp;$F569),INDIRECT($F$1&amp;dbP!$D$2&amp;":"&amp;dbP!$D$2),"&gt;="&amp;X$6,INDIRECT($F$1&amp;dbP!$D$2&amp;":"&amp;dbP!$D$2),"&lt;="&amp;X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X$6,INDIRECT($F$1&amp;dbP!$D$2&amp;":"&amp;dbP!$D$2),"&lt;="&amp;X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X$6,INDIRECT($F$2&amp;SbstP!$D$2&amp;":"&amp;SbstP!$D$2),"&lt;="&amp;X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X$6,INDIRECT($F$2&amp;SbstP!$D$2&amp;":"&amp;SbstP!$D$2),"&lt;="&amp;X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Y569" s="1">
        <f ca="1">SUMIFS(INDIRECT($F$1&amp;$F569&amp;":"&amp;$F569),INDIRECT($F$1&amp;dbP!$D$2&amp;":"&amp;dbP!$D$2),"&gt;="&amp;Y$6,INDIRECT($F$1&amp;dbP!$D$2&amp;":"&amp;dbP!$D$2),"&lt;="&amp;Y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Y$6,INDIRECT($F$1&amp;dbP!$D$2&amp;":"&amp;dbP!$D$2),"&lt;="&amp;Y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Y$6,INDIRECT($F$2&amp;SbstP!$D$2&amp;":"&amp;SbstP!$D$2),"&lt;="&amp;Y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Y$6,INDIRECT($F$2&amp;SbstP!$D$2&amp;":"&amp;SbstP!$D$2),"&lt;="&amp;Y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Z569" s="1">
        <f ca="1">SUMIFS(INDIRECT($F$1&amp;$F569&amp;":"&amp;$F569),INDIRECT($F$1&amp;dbP!$D$2&amp;":"&amp;dbP!$D$2),"&gt;="&amp;Z$6,INDIRECT($F$1&amp;dbP!$D$2&amp;":"&amp;dbP!$D$2),"&lt;="&amp;Z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Z$6,INDIRECT($F$1&amp;dbP!$D$2&amp;":"&amp;dbP!$D$2),"&lt;="&amp;Z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Z$6,INDIRECT($F$2&amp;SbstP!$D$2&amp;":"&amp;SbstP!$D$2),"&lt;="&amp;Z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Z$6,INDIRECT($F$2&amp;SbstP!$D$2&amp;":"&amp;SbstP!$D$2),"&lt;="&amp;Z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219404.46645000001</v>
      </c>
      <c r="AA569" s="1">
        <f ca="1">SUMIFS(INDIRECT($F$1&amp;$F569&amp;":"&amp;$F569),INDIRECT($F$1&amp;dbP!$D$2&amp;":"&amp;dbP!$D$2),"&gt;="&amp;AA$6,INDIRECT($F$1&amp;dbP!$D$2&amp;":"&amp;dbP!$D$2),"&lt;="&amp;AA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A$6,INDIRECT($F$1&amp;dbP!$D$2&amp;":"&amp;dbP!$D$2),"&lt;="&amp;AA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A$6,INDIRECT($F$2&amp;SbstP!$D$2&amp;":"&amp;SbstP!$D$2),"&lt;="&amp;AA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A$6,INDIRECT($F$2&amp;SbstP!$D$2&amp;":"&amp;SbstP!$D$2),"&lt;="&amp;AA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438808.93290000001</v>
      </c>
      <c r="AB569" s="1">
        <f ca="1">SUMIFS(INDIRECT($F$1&amp;$F569&amp;":"&amp;$F569),INDIRECT($F$1&amp;dbP!$D$2&amp;":"&amp;dbP!$D$2),"&gt;="&amp;AB$6,INDIRECT($F$1&amp;dbP!$D$2&amp;":"&amp;dbP!$D$2),"&lt;="&amp;AB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B$6,INDIRECT($F$1&amp;dbP!$D$2&amp;":"&amp;dbP!$D$2),"&lt;="&amp;AB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B$6,INDIRECT($F$2&amp;SbstP!$D$2&amp;":"&amp;SbstP!$D$2),"&lt;="&amp;AB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B$6,INDIRECT($F$2&amp;SbstP!$D$2&amp;":"&amp;SbstP!$D$2),"&lt;="&amp;AB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35925.877547368422</v>
      </c>
      <c r="AC569" s="1">
        <f ca="1">SUMIFS(INDIRECT($F$1&amp;$F569&amp;":"&amp;$F569),INDIRECT($F$1&amp;dbP!$D$2&amp;":"&amp;dbP!$D$2),"&gt;="&amp;AC$6,INDIRECT($F$1&amp;dbP!$D$2&amp;":"&amp;dbP!$D$2),"&lt;="&amp;AC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C$6,INDIRECT($F$1&amp;dbP!$D$2&amp;":"&amp;dbP!$D$2),"&lt;="&amp;AC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C$6,INDIRECT($F$2&amp;SbstP!$D$2&amp;":"&amp;SbstP!$D$2),"&lt;="&amp;AC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C$6,INDIRECT($F$2&amp;SbstP!$D$2&amp;":"&amp;SbstP!$D$2),"&lt;="&amp;AC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184761.65595789475</v>
      </c>
      <c r="AD569" s="1">
        <f ca="1">SUMIFS(INDIRECT($F$1&amp;$F569&amp;":"&amp;$F569),INDIRECT($F$1&amp;dbP!$D$2&amp;":"&amp;dbP!$D$2),"&gt;="&amp;AD$6,INDIRECT($F$1&amp;dbP!$D$2&amp;":"&amp;dbP!$D$2),"&lt;="&amp;AD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D$6,INDIRECT($F$1&amp;dbP!$D$2&amp;":"&amp;dbP!$D$2),"&lt;="&amp;AD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D$6,INDIRECT($F$2&amp;SbstP!$D$2&amp;":"&amp;SbstP!$D$2),"&lt;="&amp;AD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D$6,INDIRECT($F$2&amp;SbstP!$D$2&amp;":"&amp;SbstP!$D$2),"&lt;="&amp;AD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64153.352763157891</v>
      </c>
      <c r="AE569" s="1">
        <f ca="1">SUMIFS(INDIRECT($F$1&amp;$F569&amp;":"&amp;$F569),INDIRECT($F$1&amp;dbP!$D$2&amp;":"&amp;dbP!$D$2),"&gt;="&amp;AE$6,INDIRECT($F$1&amp;dbP!$D$2&amp;":"&amp;dbP!$D$2),"&lt;="&amp;AE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E$6,INDIRECT($F$1&amp;dbP!$D$2&amp;":"&amp;dbP!$D$2),"&lt;="&amp;AE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E$6,INDIRECT($F$2&amp;SbstP!$D$2&amp;":"&amp;SbstP!$D$2),"&lt;="&amp;AE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E$6,INDIRECT($F$2&amp;SbstP!$D$2&amp;":"&amp;SbstP!$D$2),"&lt;="&amp;AE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15396.804663157895</v>
      </c>
      <c r="AF569" s="1">
        <f ca="1">SUMIFS(INDIRECT($F$1&amp;$F569&amp;":"&amp;$F569),INDIRECT($F$1&amp;dbP!$D$2&amp;":"&amp;dbP!$D$2),"&gt;="&amp;AF$6,INDIRECT($F$1&amp;dbP!$D$2&amp;":"&amp;dbP!$D$2),"&lt;="&amp;AF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F$6,INDIRECT($F$1&amp;dbP!$D$2&amp;":"&amp;dbP!$D$2),"&lt;="&amp;AF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F$6,INDIRECT($F$2&amp;SbstP!$D$2&amp;":"&amp;SbstP!$D$2),"&lt;="&amp;AF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F$6,INDIRECT($F$2&amp;SbstP!$D$2&amp;":"&amp;SbstP!$D$2),"&lt;="&amp;AF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123174.43730526316</v>
      </c>
      <c r="AG569" s="1">
        <f ca="1">SUMIFS(INDIRECT($F$1&amp;$F569&amp;":"&amp;$F569),INDIRECT($F$1&amp;dbP!$D$2&amp;":"&amp;dbP!$D$2),"&gt;="&amp;AG$6,INDIRECT($F$1&amp;dbP!$D$2&amp;":"&amp;dbP!$D$2),"&lt;="&amp;AG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G$6,INDIRECT($F$1&amp;dbP!$D$2&amp;":"&amp;dbP!$D$2),"&lt;="&amp;AG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G$6,INDIRECT($F$2&amp;SbstP!$D$2&amp;":"&amp;SbstP!$D$2),"&lt;="&amp;AG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G$6,INDIRECT($F$2&amp;SbstP!$D$2&amp;":"&amp;SbstP!$D$2),"&lt;="&amp;AG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35925.877547368422</v>
      </c>
      <c r="AH569" s="1">
        <f ca="1">SUMIFS(INDIRECT($F$1&amp;$F569&amp;":"&amp;$F569),INDIRECT($F$1&amp;dbP!$D$2&amp;":"&amp;dbP!$D$2),"&gt;="&amp;AH$6,INDIRECT($F$1&amp;dbP!$D$2&amp;":"&amp;dbP!$D$2),"&lt;="&amp;AH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H$6,INDIRECT($F$1&amp;dbP!$D$2&amp;":"&amp;dbP!$D$2),"&lt;="&amp;AH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H$6,INDIRECT($F$2&amp;SbstP!$D$2&amp;":"&amp;SbstP!$D$2),"&lt;="&amp;AH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H$6,INDIRECT($F$2&amp;SbstP!$D$2&amp;":"&amp;SbstP!$D$2),"&lt;="&amp;AH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10264.536442105262</v>
      </c>
      <c r="AI569" s="1">
        <f ca="1">SUMIFS(INDIRECT($F$1&amp;$F569&amp;":"&amp;$F569),INDIRECT($F$1&amp;dbP!$D$2&amp;":"&amp;dbP!$D$2),"&gt;="&amp;AI$6,INDIRECT($F$1&amp;dbP!$D$2&amp;":"&amp;dbP!$D$2),"&lt;="&amp;AI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I$6,INDIRECT($F$1&amp;dbP!$D$2&amp;":"&amp;dbP!$D$2),"&lt;="&amp;AI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I$6,INDIRECT($F$2&amp;SbstP!$D$2&amp;":"&amp;SbstP!$D$2),"&lt;="&amp;AI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I$6,INDIRECT($F$2&amp;SbstP!$D$2&amp;":"&amp;SbstP!$D$2),"&lt;="&amp;AI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230952.06994736841</v>
      </c>
      <c r="AJ569" s="1">
        <f ca="1">SUMIFS(INDIRECT($F$1&amp;$F569&amp;":"&amp;$F569),INDIRECT($F$1&amp;dbP!$D$2&amp;":"&amp;dbP!$D$2),"&gt;="&amp;AJ$6,INDIRECT($F$1&amp;dbP!$D$2&amp;":"&amp;dbP!$D$2),"&lt;="&amp;AJ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J$6,INDIRECT($F$1&amp;dbP!$D$2&amp;":"&amp;dbP!$D$2),"&lt;="&amp;AJ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J$6,INDIRECT($F$2&amp;SbstP!$D$2&amp;":"&amp;SbstP!$D$2),"&lt;="&amp;AJ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J$6,INDIRECT($F$2&amp;SbstP!$D$2&amp;":"&amp;SbstP!$D$2),"&lt;="&amp;AJ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89814.693868421047</v>
      </c>
      <c r="AK569" s="1">
        <f ca="1">SUMIFS(INDIRECT($F$1&amp;$F569&amp;":"&amp;$F569),INDIRECT($F$1&amp;dbP!$D$2&amp;":"&amp;dbP!$D$2),"&gt;="&amp;AK$6,INDIRECT($F$1&amp;dbP!$D$2&amp;":"&amp;dbP!$D$2),"&lt;="&amp;AK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K$6,INDIRECT($F$1&amp;dbP!$D$2&amp;":"&amp;dbP!$D$2),"&lt;="&amp;AK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K$6,INDIRECT($F$2&amp;SbstP!$D$2&amp;":"&amp;SbstP!$D$2),"&lt;="&amp;AK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K$6,INDIRECT($F$2&amp;SbstP!$D$2&amp;":"&amp;SbstP!$D$2),"&lt;="&amp;AK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L569" s="1">
        <f ca="1">SUMIFS(INDIRECT($F$1&amp;$F569&amp;":"&amp;$F569),INDIRECT($F$1&amp;dbP!$D$2&amp;":"&amp;dbP!$D$2),"&gt;="&amp;AL$6,INDIRECT($F$1&amp;dbP!$D$2&amp;":"&amp;dbP!$D$2),"&lt;="&amp;AL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L$6,INDIRECT($F$1&amp;dbP!$D$2&amp;":"&amp;dbP!$D$2),"&lt;="&amp;AL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L$6,INDIRECT($F$2&amp;SbstP!$D$2&amp;":"&amp;SbstP!$D$2),"&lt;="&amp;AL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L$6,INDIRECT($F$2&amp;SbstP!$D$2&amp;":"&amp;SbstP!$D$2),"&lt;="&amp;AL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M569" s="1">
        <f ca="1">SUMIFS(INDIRECT($F$1&amp;$F569&amp;":"&amp;$F569),INDIRECT($F$1&amp;dbP!$D$2&amp;":"&amp;dbP!$D$2),"&gt;="&amp;AM$6,INDIRECT($F$1&amp;dbP!$D$2&amp;":"&amp;dbP!$D$2),"&lt;="&amp;AM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M$6,INDIRECT($F$1&amp;dbP!$D$2&amp;":"&amp;dbP!$D$2),"&lt;="&amp;AM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M$6,INDIRECT($F$2&amp;SbstP!$D$2&amp;":"&amp;SbstP!$D$2),"&lt;="&amp;AM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M$6,INDIRECT($F$2&amp;SbstP!$D$2&amp;":"&amp;SbstP!$D$2),"&lt;="&amp;AM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N569" s="1">
        <f ca="1">SUMIFS(INDIRECT($F$1&amp;$F569&amp;":"&amp;$F569),INDIRECT($F$1&amp;dbP!$D$2&amp;":"&amp;dbP!$D$2),"&gt;="&amp;AN$6,INDIRECT($F$1&amp;dbP!$D$2&amp;":"&amp;dbP!$D$2),"&lt;="&amp;AN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N$6,INDIRECT($F$1&amp;dbP!$D$2&amp;":"&amp;dbP!$D$2),"&lt;="&amp;AN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N$6,INDIRECT($F$2&amp;SbstP!$D$2&amp;":"&amp;SbstP!$D$2),"&lt;="&amp;AN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N$6,INDIRECT($F$2&amp;SbstP!$D$2&amp;":"&amp;SbstP!$D$2),"&lt;="&amp;AN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O569" s="1">
        <f ca="1">SUMIFS(INDIRECT($F$1&amp;$F569&amp;":"&amp;$F569),INDIRECT($F$1&amp;dbP!$D$2&amp;":"&amp;dbP!$D$2),"&gt;="&amp;AO$6,INDIRECT($F$1&amp;dbP!$D$2&amp;":"&amp;dbP!$D$2),"&lt;="&amp;AO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O$6,INDIRECT($F$1&amp;dbP!$D$2&amp;":"&amp;dbP!$D$2),"&lt;="&amp;AO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O$6,INDIRECT($F$2&amp;SbstP!$D$2&amp;":"&amp;SbstP!$D$2),"&lt;="&amp;AO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O$6,INDIRECT($F$2&amp;SbstP!$D$2&amp;":"&amp;SbstP!$D$2),"&lt;="&amp;AO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P569" s="1">
        <f ca="1">SUMIFS(INDIRECT($F$1&amp;$F569&amp;":"&amp;$F569),INDIRECT($F$1&amp;dbP!$D$2&amp;":"&amp;dbP!$D$2),"&gt;="&amp;AP$6,INDIRECT($F$1&amp;dbP!$D$2&amp;":"&amp;dbP!$D$2),"&lt;="&amp;AP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P$6,INDIRECT($F$1&amp;dbP!$D$2&amp;":"&amp;dbP!$D$2),"&lt;="&amp;AP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P$6,INDIRECT($F$2&amp;SbstP!$D$2&amp;":"&amp;SbstP!$D$2),"&lt;="&amp;AP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P$6,INDIRECT($F$2&amp;SbstP!$D$2&amp;":"&amp;SbstP!$D$2),"&lt;="&amp;AP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Q569" s="1">
        <f ca="1">SUMIFS(INDIRECT($F$1&amp;$F569&amp;":"&amp;$F569),INDIRECT($F$1&amp;dbP!$D$2&amp;":"&amp;dbP!$D$2),"&gt;="&amp;AQ$6,INDIRECT($F$1&amp;dbP!$D$2&amp;":"&amp;dbP!$D$2),"&lt;="&amp;AQ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Q$6,INDIRECT($F$1&amp;dbP!$D$2&amp;":"&amp;dbP!$D$2),"&lt;="&amp;AQ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Q$6,INDIRECT($F$2&amp;SbstP!$D$2&amp;":"&amp;SbstP!$D$2),"&lt;="&amp;AQ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Q$6,INDIRECT($F$2&amp;SbstP!$D$2&amp;":"&amp;SbstP!$D$2),"&lt;="&amp;AQ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R569" s="1">
        <f ca="1">SUMIFS(INDIRECT($F$1&amp;$F569&amp;":"&amp;$F569),INDIRECT($F$1&amp;dbP!$D$2&amp;":"&amp;dbP!$D$2),"&gt;="&amp;AR$6,INDIRECT($F$1&amp;dbP!$D$2&amp;":"&amp;dbP!$D$2),"&lt;="&amp;AR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R$6,INDIRECT($F$1&amp;dbP!$D$2&amp;":"&amp;dbP!$D$2),"&lt;="&amp;AR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R$6,INDIRECT($F$2&amp;SbstP!$D$2&amp;":"&amp;SbstP!$D$2),"&lt;="&amp;AR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R$6,INDIRECT($F$2&amp;SbstP!$D$2&amp;":"&amp;SbstP!$D$2),"&lt;="&amp;AR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S569" s="1">
        <f ca="1">SUMIFS(INDIRECT($F$1&amp;$F569&amp;":"&amp;$F569),INDIRECT($F$1&amp;dbP!$D$2&amp;":"&amp;dbP!$D$2),"&gt;="&amp;AS$6,INDIRECT($F$1&amp;dbP!$D$2&amp;":"&amp;dbP!$D$2),"&lt;="&amp;AS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S$6,INDIRECT($F$1&amp;dbP!$D$2&amp;":"&amp;dbP!$D$2),"&lt;="&amp;AS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S$6,INDIRECT($F$2&amp;SbstP!$D$2&amp;":"&amp;SbstP!$D$2),"&lt;="&amp;AS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S$6,INDIRECT($F$2&amp;SbstP!$D$2&amp;":"&amp;SbstP!$D$2),"&lt;="&amp;AS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T569" s="1">
        <f ca="1">SUMIFS(INDIRECT($F$1&amp;$F569&amp;":"&amp;$F569),INDIRECT($F$1&amp;dbP!$D$2&amp;":"&amp;dbP!$D$2),"&gt;="&amp;AT$6,INDIRECT($F$1&amp;dbP!$D$2&amp;":"&amp;dbP!$D$2),"&lt;="&amp;AT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T$6,INDIRECT($F$1&amp;dbP!$D$2&amp;":"&amp;dbP!$D$2),"&lt;="&amp;AT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T$6,INDIRECT($F$2&amp;SbstP!$D$2&amp;":"&amp;SbstP!$D$2),"&lt;="&amp;AT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T$6,INDIRECT($F$2&amp;SbstP!$D$2&amp;":"&amp;SbstP!$D$2),"&lt;="&amp;AT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U569" s="1">
        <f ca="1">SUMIFS(INDIRECT($F$1&amp;$F569&amp;":"&amp;$F569),INDIRECT($F$1&amp;dbP!$D$2&amp;":"&amp;dbP!$D$2),"&gt;="&amp;AU$6,INDIRECT($F$1&amp;dbP!$D$2&amp;":"&amp;dbP!$D$2),"&lt;="&amp;AU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U$6,INDIRECT($F$1&amp;dbP!$D$2&amp;":"&amp;dbP!$D$2),"&lt;="&amp;AU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U$6,INDIRECT($F$2&amp;SbstP!$D$2&amp;":"&amp;SbstP!$D$2),"&lt;="&amp;AU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U$6,INDIRECT($F$2&amp;SbstP!$D$2&amp;":"&amp;SbstP!$D$2),"&lt;="&amp;AU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V569" s="1">
        <f ca="1">SUMIFS(INDIRECT($F$1&amp;$F569&amp;":"&amp;$F569),INDIRECT($F$1&amp;dbP!$D$2&amp;":"&amp;dbP!$D$2),"&gt;="&amp;AV$6,INDIRECT($F$1&amp;dbP!$D$2&amp;":"&amp;dbP!$D$2),"&lt;="&amp;AV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V$6,INDIRECT($F$1&amp;dbP!$D$2&amp;":"&amp;dbP!$D$2),"&lt;="&amp;AV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V$6,INDIRECT($F$2&amp;SbstP!$D$2&amp;":"&amp;SbstP!$D$2),"&lt;="&amp;AV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V$6,INDIRECT($F$2&amp;SbstP!$D$2&amp;":"&amp;SbstP!$D$2),"&lt;="&amp;AV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W569" s="1">
        <f ca="1">SUMIFS(INDIRECT($F$1&amp;$F569&amp;":"&amp;$F569),INDIRECT($F$1&amp;dbP!$D$2&amp;":"&amp;dbP!$D$2),"&gt;="&amp;AW$6,INDIRECT($F$1&amp;dbP!$D$2&amp;":"&amp;dbP!$D$2),"&lt;="&amp;AW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W$6,INDIRECT($F$1&amp;dbP!$D$2&amp;":"&amp;dbP!$D$2),"&lt;="&amp;AW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W$6,INDIRECT($F$2&amp;SbstP!$D$2&amp;":"&amp;SbstP!$D$2),"&lt;="&amp;AW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W$6,INDIRECT($F$2&amp;SbstP!$D$2&amp;":"&amp;SbstP!$D$2),"&lt;="&amp;AW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X569" s="1">
        <f ca="1">SUMIFS(INDIRECT($F$1&amp;$F569&amp;":"&amp;$F569),INDIRECT($F$1&amp;dbP!$D$2&amp;":"&amp;dbP!$D$2),"&gt;="&amp;AX$6,INDIRECT($F$1&amp;dbP!$D$2&amp;":"&amp;dbP!$D$2),"&lt;="&amp;AX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X$6,INDIRECT($F$1&amp;dbP!$D$2&amp;":"&amp;dbP!$D$2),"&lt;="&amp;AX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X$6,INDIRECT($F$2&amp;SbstP!$D$2&amp;":"&amp;SbstP!$D$2),"&lt;="&amp;AX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X$6,INDIRECT($F$2&amp;SbstP!$D$2&amp;":"&amp;SbstP!$D$2),"&lt;="&amp;AX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Y569" s="1">
        <f ca="1">SUMIFS(INDIRECT($F$1&amp;$F569&amp;":"&amp;$F569),INDIRECT($F$1&amp;dbP!$D$2&amp;":"&amp;dbP!$D$2),"&gt;="&amp;AY$6,INDIRECT($F$1&amp;dbP!$D$2&amp;":"&amp;dbP!$D$2),"&lt;="&amp;AY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Y$6,INDIRECT($F$1&amp;dbP!$D$2&amp;":"&amp;dbP!$D$2),"&lt;="&amp;AY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Y$6,INDIRECT($F$2&amp;SbstP!$D$2&amp;":"&amp;SbstP!$D$2),"&lt;="&amp;AY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Y$6,INDIRECT($F$2&amp;SbstP!$D$2&amp;":"&amp;SbstP!$D$2),"&lt;="&amp;AY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AZ569" s="1">
        <f ca="1">SUMIFS(INDIRECT($F$1&amp;$F569&amp;":"&amp;$F569),INDIRECT($F$1&amp;dbP!$D$2&amp;":"&amp;dbP!$D$2),"&gt;="&amp;AZ$6,INDIRECT($F$1&amp;dbP!$D$2&amp;":"&amp;dbP!$D$2),"&lt;="&amp;AZ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AZ$6,INDIRECT($F$1&amp;dbP!$D$2&amp;":"&amp;dbP!$D$2),"&lt;="&amp;AZ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AZ$6,INDIRECT($F$2&amp;SbstP!$D$2&amp;":"&amp;SbstP!$D$2),"&lt;="&amp;AZ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AZ$6,INDIRECT($F$2&amp;SbstP!$D$2&amp;":"&amp;SbstP!$D$2),"&lt;="&amp;AZ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A569" s="1">
        <f ca="1">SUMIFS(INDIRECT($F$1&amp;$F569&amp;":"&amp;$F569),INDIRECT($F$1&amp;dbP!$D$2&amp;":"&amp;dbP!$D$2),"&gt;="&amp;BA$6,INDIRECT($F$1&amp;dbP!$D$2&amp;":"&amp;dbP!$D$2),"&lt;="&amp;BA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BA$6,INDIRECT($F$1&amp;dbP!$D$2&amp;":"&amp;dbP!$D$2),"&lt;="&amp;BA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A$6,INDIRECT($F$2&amp;SbstP!$D$2&amp;":"&amp;SbstP!$D$2),"&lt;="&amp;BA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BA$6,INDIRECT($F$2&amp;SbstP!$D$2&amp;":"&amp;SbstP!$D$2),"&lt;="&amp;BA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B569" s="1">
        <f ca="1">SUMIFS(INDIRECT($F$1&amp;$F569&amp;":"&amp;$F569),INDIRECT($F$1&amp;dbP!$D$2&amp;":"&amp;dbP!$D$2),"&gt;="&amp;BB$6,INDIRECT($F$1&amp;dbP!$D$2&amp;":"&amp;dbP!$D$2),"&lt;="&amp;BB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BB$6,INDIRECT($F$1&amp;dbP!$D$2&amp;":"&amp;dbP!$D$2),"&lt;="&amp;BB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B$6,INDIRECT($F$2&amp;SbstP!$D$2&amp;":"&amp;SbstP!$D$2),"&lt;="&amp;BB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BB$6,INDIRECT($F$2&amp;SbstP!$D$2&amp;":"&amp;SbstP!$D$2),"&lt;="&amp;BB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C569" s="1">
        <f ca="1">SUMIFS(INDIRECT($F$1&amp;$F569&amp;":"&amp;$F569),INDIRECT($F$1&amp;dbP!$D$2&amp;":"&amp;dbP!$D$2),"&gt;="&amp;BC$6,INDIRECT($F$1&amp;dbP!$D$2&amp;":"&amp;dbP!$D$2),"&lt;="&amp;BC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BC$6,INDIRECT($F$1&amp;dbP!$D$2&amp;":"&amp;dbP!$D$2),"&lt;="&amp;BC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C$6,INDIRECT($F$2&amp;SbstP!$D$2&amp;":"&amp;SbstP!$D$2),"&lt;="&amp;BC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BC$6,INDIRECT($F$2&amp;SbstP!$D$2&amp;":"&amp;SbstP!$D$2),"&lt;="&amp;BC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D569" s="1">
        <f ca="1">SUMIFS(INDIRECT($F$1&amp;$F569&amp;":"&amp;$F569),INDIRECT($F$1&amp;dbP!$D$2&amp;":"&amp;dbP!$D$2),"&gt;="&amp;BD$6,INDIRECT($F$1&amp;dbP!$D$2&amp;":"&amp;dbP!$D$2),"&lt;="&amp;BD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BD$6,INDIRECT($F$1&amp;dbP!$D$2&amp;":"&amp;dbP!$D$2),"&lt;="&amp;BD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D$6,INDIRECT($F$2&amp;SbstP!$D$2&amp;":"&amp;SbstP!$D$2),"&lt;="&amp;BD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BD$6,INDIRECT($F$2&amp;SbstP!$D$2&amp;":"&amp;SbstP!$D$2),"&lt;="&amp;BD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  <c r="BE569" s="1">
        <f ca="1">SUMIFS(INDIRECT($F$1&amp;$F569&amp;":"&amp;$F569),INDIRECT($F$1&amp;dbP!$D$2&amp;":"&amp;dbP!$D$2),"&gt;="&amp;BE$6,INDIRECT($F$1&amp;dbP!$D$2&amp;":"&amp;dbP!$D$2),"&lt;="&amp;BE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"&amp;$I569=$J569),"*",RIGHT($J569,LEN($J569)-4)),INDIRECT($F$1&amp;dbP!$AC$2&amp;":"&amp;dbP!$AC$2),RepP!$J$3)-
SUMIFS(INDIRECT($F$1&amp;$G569&amp;":"&amp;$G569),INDIRECT($F$1&amp;dbP!$D$2&amp;":"&amp;dbP!$D$2),"&gt;="&amp;BE$6,INDIRECT($F$1&amp;dbP!$D$2&amp;":"&amp;dbP!$D$2),"&lt;="&amp;BE$7,INDIRECT($F$1&amp;dbP!$O$2&amp;":"&amp;dbP!$O$2),$H569,INDIRECT($F$1&amp;dbP!$P$2&amp;":"&amp;dbP!$P$2),IF($I569=$J569,"*",$I569),INDIRECT($F$1&amp;dbP!$Q$2&amp;":"&amp;dbP!$Q$2),IF(OR($I569=$J569,"  "&amp;$I569=$J569),"*",RIGHT($J569,LEN($J569)-4)),INDIRECT($F$1&amp;dbP!$AC$2&amp;":"&amp;dbP!$AC$2),RepP!$J$3)+
SUMIFS(INDIRECT($F$2&amp;$F569&amp;":"&amp;$F569),INDIRECT($F$2&amp;SbstP!$D$2&amp;":"&amp;SbstP!$D$2),"&gt;="&amp;BE$6,INDIRECT($F$2&amp;SbstP!$D$2&amp;":"&amp;SbstP!$D$2),"&lt;="&amp;BE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"&amp;$I569=$J569),"*",RIGHT($J569,LEN($J569)-4)),INDIRECT($F$2&amp;SbstP!$AC$2&amp;":"&amp;SbstP!$AC$2),RepP!$J$3)-
SUMIFS(INDIRECT($F$2&amp;$G569&amp;":"&amp;$G569),INDIRECT($F$2&amp;SbstP!$D$2&amp;":"&amp;SbstP!$D$2),"&gt;="&amp;BE$6,INDIRECT($F$2&amp;SbstP!$D$2&amp;":"&amp;SbstP!$D$2),"&lt;="&amp;BE$7,INDIRECT($F$2&amp;SbstP!$O$2&amp;":"&amp;SbstP!$O$2),$H569,INDIRECT($F$2&amp;SbstP!$P$2&amp;":"&amp;SbstP!$P$2),IF($I569=$J569,"*",$I569),INDIRECT($F$2&amp;SbstP!$Q$2&amp;":"&amp;SbstP!$Q$2),IF(OR($I569=$J569,"  "&amp;$I569=$J569),"*",RIGHT($J569,LEN($J569)-4)),INDIRECT($F$2&amp;SbstP!$AC$2&amp;":"&amp;SbstP!$AC$2),RepP!$J$3)</f>
        <v>0</v>
      </c>
    </row>
    <row r="570" spans="2:57" x14ac:dyDescent="0.3">
      <c r="B570" s="1">
        <f>MAX(B$505:B569)+1</f>
        <v>73</v>
      </c>
      <c r="D570" s="1" t="str">
        <f ca="1">INDIRECT($B$1&amp;Items!AB$2&amp;$B570)</f>
        <v>PL(-)</v>
      </c>
      <c r="F570" s="1" t="str">
        <f ca="1">INDIRECT($B$1&amp;Items!X$2&amp;$B570)</f>
        <v>AA</v>
      </c>
      <c r="G570" s="1" t="str">
        <f ca="1">INDIRECT($B$1&amp;Items!Y$2&amp;$B570)</f>
        <v>AB</v>
      </c>
      <c r="H570" s="13" t="str">
        <f ca="1">INDIRECT($B$1&amp;Items!U$2&amp;$B570)</f>
        <v>Себестоимость продаж</v>
      </c>
      <c r="I570" s="13" t="str">
        <f ca="1">IF(INDIRECT($B$1&amp;Items!V$2&amp;$B570)="",H570,INDIRECT($B$1&amp;Items!V$2&amp;$B570))</f>
        <v>Затраты этапа-5 бизнес-процесса</v>
      </c>
      <c r="J570" s="1" t="str">
        <f ca="1">IF(INDIRECT($B$1&amp;Items!W$2&amp;$B570)="",IF(H570&lt;&gt;I570,"  "&amp;I570,I570),"    "&amp;INDIRECT($B$1&amp;Items!W$2&amp;$B570))</f>
        <v xml:space="preserve">    Затраты на доставку и продажу-3</v>
      </c>
      <c r="S570" s="1">
        <f ca="1">SUM($U570:INDIRECT(ADDRESS(ROW(),SUMIFS($1:$1,$5:$5,MAX($5:$5)))))</f>
        <v>1238507.8177499999</v>
      </c>
      <c r="V570" s="1">
        <f ca="1">SUMIFS(INDIRECT($F$1&amp;$F570&amp;":"&amp;$F570),INDIRECT($F$1&amp;dbP!$D$2&amp;":"&amp;dbP!$D$2),"&gt;="&amp;V$6,INDIRECT($F$1&amp;dbP!$D$2&amp;":"&amp;dbP!$D$2),"&lt;="&amp;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V$6,INDIRECT($F$1&amp;dbP!$D$2&amp;":"&amp;dbP!$D$2),"&lt;="&amp;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V$6,INDIRECT($F$2&amp;SbstP!$D$2&amp;":"&amp;SbstP!$D$2),"&lt;="&amp;V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V$6,INDIRECT($F$2&amp;SbstP!$D$2&amp;":"&amp;SbstP!$D$2),"&lt;="&amp;V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W570" s="1">
        <f ca="1">SUMIFS(INDIRECT($F$1&amp;$F570&amp;":"&amp;$F570),INDIRECT($F$1&amp;dbP!$D$2&amp;":"&amp;dbP!$D$2),"&gt;="&amp;W$6,INDIRECT($F$1&amp;dbP!$D$2&amp;":"&amp;dbP!$D$2),"&lt;="&amp;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W$6,INDIRECT($F$1&amp;dbP!$D$2&amp;":"&amp;dbP!$D$2),"&lt;="&amp;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W$6,INDIRECT($F$2&amp;SbstP!$D$2&amp;":"&amp;SbstP!$D$2),"&lt;="&amp;W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W$6,INDIRECT($F$2&amp;SbstP!$D$2&amp;":"&amp;SbstP!$D$2),"&lt;="&amp;W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X570" s="1">
        <f ca="1">SUMIFS(INDIRECT($F$1&amp;$F570&amp;":"&amp;$F570),INDIRECT($F$1&amp;dbP!$D$2&amp;":"&amp;dbP!$D$2),"&gt;="&amp;X$6,INDIRECT($F$1&amp;dbP!$D$2&amp;":"&amp;dbP!$D$2),"&lt;="&amp;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X$6,INDIRECT($F$1&amp;dbP!$D$2&amp;":"&amp;dbP!$D$2),"&lt;="&amp;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X$6,INDIRECT($F$2&amp;SbstP!$D$2&amp;":"&amp;SbstP!$D$2),"&lt;="&amp;X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X$6,INDIRECT($F$2&amp;SbstP!$D$2&amp;":"&amp;SbstP!$D$2),"&lt;="&amp;X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Y570" s="1">
        <f ca="1">SUMIFS(INDIRECT($F$1&amp;$F570&amp;":"&amp;$F570),INDIRECT($F$1&amp;dbP!$D$2&amp;":"&amp;dbP!$D$2),"&gt;="&amp;Y$6,INDIRECT($F$1&amp;dbP!$D$2&amp;":"&amp;dbP!$D$2),"&lt;="&amp;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Y$6,INDIRECT($F$1&amp;dbP!$D$2&amp;":"&amp;dbP!$D$2),"&lt;="&amp;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Y$6,INDIRECT($F$2&amp;SbstP!$D$2&amp;":"&amp;SbstP!$D$2),"&lt;="&amp;Y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Y$6,INDIRECT($F$2&amp;SbstP!$D$2&amp;":"&amp;SbstP!$D$2),"&lt;="&amp;Y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Z570" s="1">
        <f ca="1">SUMIFS(INDIRECT($F$1&amp;$F570&amp;":"&amp;$F570),INDIRECT($F$1&amp;dbP!$D$2&amp;":"&amp;dbP!$D$2),"&gt;="&amp;Z$6,INDIRECT($F$1&amp;dbP!$D$2&amp;":"&amp;dbP!$D$2),"&lt;="&amp;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Z$6,INDIRECT($F$1&amp;dbP!$D$2&amp;":"&amp;dbP!$D$2),"&lt;="&amp;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Z$6,INDIRECT($F$2&amp;SbstP!$D$2&amp;":"&amp;SbstP!$D$2),"&lt;="&amp;Z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Z$6,INDIRECT($F$2&amp;SbstP!$D$2&amp;":"&amp;SbstP!$D$2),"&lt;="&amp;Z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247701.56354999999</v>
      </c>
      <c r="AA570" s="1">
        <f ca="1">SUMIFS(INDIRECT($F$1&amp;$F570&amp;":"&amp;$F570),INDIRECT($F$1&amp;dbP!$D$2&amp;":"&amp;dbP!$D$2),"&gt;="&amp;AA$6,INDIRECT($F$1&amp;dbP!$D$2&amp;":"&amp;dbP!$D$2),"&lt;="&amp;A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A$6,INDIRECT($F$1&amp;dbP!$D$2&amp;":"&amp;dbP!$D$2),"&lt;="&amp;A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A$6,INDIRECT($F$2&amp;SbstP!$D$2&amp;":"&amp;SbstP!$D$2),"&lt;="&amp;AA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A$6,INDIRECT($F$2&amp;SbstP!$D$2&amp;":"&amp;SbstP!$D$2),"&lt;="&amp;AA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495403.12709999998</v>
      </c>
      <c r="AB570" s="1">
        <f ca="1">SUMIFS(INDIRECT($F$1&amp;$F570&amp;":"&amp;$F570),INDIRECT($F$1&amp;dbP!$D$2&amp;":"&amp;dbP!$D$2),"&gt;="&amp;AB$6,INDIRECT($F$1&amp;dbP!$D$2&amp;":"&amp;dbP!$D$2),"&lt;="&amp;A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B$6,INDIRECT($F$1&amp;dbP!$D$2&amp;":"&amp;dbP!$D$2),"&lt;="&amp;A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B$6,INDIRECT($F$2&amp;SbstP!$D$2&amp;":"&amp;SbstP!$D$2),"&lt;="&amp;AB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B$6,INDIRECT($F$2&amp;SbstP!$D$2&amp;":"&amp;SbstP!$D$2),"&lt;="&amp;AB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C570" s="1">
        <f ca="1">SUMIFS(INDIRECT($F$1&amp;$F570&amp;":"&amp;$F570),INDIRECT($F$1&amp;dbP!$D$2&amp;":"&amp;dbP!$D$2),"&gt;="&amp;AC$6,INDIRECT($F$1&amp;dbP!$D$2&amp;":"&amp;dbP!$D$2),"&lt;="&amp;A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C$6,INDIRECT($F$1&amp;dbP!$D$2&amp;":"&amp;dbP!$D$2),"&lt;="&amp;A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C$6,INDIRECT($F$2&amp;SbstP!$D$2&amp;":"&amp;SbstP!$D$2),"&lt;="&amp;AC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C$6,INDIRECT($F$2&amp;SbstP!$D$2&amp;":"&amp;SbstP!$D$2),"&lt;="&amp;AC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138252.03546976743</v>
      </c>
      <c r="AD570" s="1">
        <f ca="1">SUMIFS(INDIRECT($F$1&amp;$F570&amp;":"&amp;$F570),INDIRECT($F$1&amp;dbP!$D$2&amp;":"&amp;dbP!$D$2),"&gt;="&amp;AD$6,INDIRECT($F$1&amp;dbP!$D$2&amp;":"&amp;dbP!$D$2),"&lt;="&amp;A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D$6,INDIRECT($F$1&amp;dbP!$D$2&amp;":"&amp;dbP!$D$2),"&lt;="&amp;A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D$6,INDIRECT($F$2&amp;SbstP!$D$2&amp;":"&amp;SbstP!$D$2),"&lt;="&amp;AD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D$6,INDIRECT($F$2&amp;SbstP!$D$2&amp;":"&amp;SbstP!$D$2),"&lt;="&amp;AD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38403.343186046513</v>
      </c>
      <c r="AE570" s="1">
        <f ca="1">SUMIFS(INDIRECT($F$1&amp;$F570&amp;":"&amp;$F570),INDIRECT($F$1&amp;dbP!$D$2&amp;":"&amp;dbP!$D$2),"&gt;="&amp;AE$6,INDIRECT($F$1&amp;dbP!$D$2&amp;":"&amp;dbP!$D$2),"&lt;="&amp;A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E$6,INDIRECT($F$1&amp;dbP!$D$2&amp;":"&amp;dbP!$D$2),"&lt;="&amp;A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E$6,INDIRECT($F$2&amp;SbstP!$D$2&amp;":"&amp;SbstP!$D$2),"&lt;="&amp;AE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E$6,INDIRECT($F$2&amp;SbstP!$D$2&amp;":"&amp;SbstP!$D$2),"&lt;="&amp;AE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F570" s="1">
        <f ca="1">SUMIFS(INDIRECT($F$1&amp;$F570&amp;":"&amp;$F570),INDIRECT($F$1&amp;dbP!$D$2&amp;":"&amp;dbP!$D$2),"&gt;="&amp;AF$6,INDIRECT($F$1&amp;dbP!$D$2&amp;":"&amp;dbP!$D$2),"&lt;="&amp;AF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F$6,INDIRECT($F$1&amp;dbP!$D$2&amp;":"&amp;dbP!$D$2),"&lt;="&amp;AF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F$6,INDIRECT($F$2&amp;SbstP!$D$2&amp;":"&amp;SbstP!$D$2),"&lt;="&amp;AF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F$6,INDIRECT($F$2&amp;SbstP!$D$2&amp;":"&amp;SbstP!$D$2),"&lt;="&amp;AF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92168.023646511618</v>
      </c>
      <c r="AG570" s="1">
        <f ca="1">SUMIFS(INDIRECT($F$1&amp;$F570&amp;":"&amp;$F570),INDIRECT($F$1&amp;dbP!$D$2&amp;":"&amp;dbP!$D$2),"&gt;="&amp;AG$6,INDIRECT($F$1&amp;dbP!$D$2&amp;":"&amp;dbP!$D$2),"&lt;="&amp;AG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G$6,INDIRECT($F$1&amp;dbP!$D$2&amp;":"&amp;dbP!$D$2),"&lt;="&amp;AG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G$6,INDIRECT($F$2&amp;SbstP!$D$2&amp;":"&amp;SbstP!$D$2),"&lt;="&amp;AG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G$6,INDIRECT($F$2&amp;SbstP!$D$2&amp;":"&amp;SbstP!$D$2),"&lt;="&amp;AG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H570" s="1">
        <f ca="1">SUMIFS(INDIRECT($F$1&amp;$F570&amp;":"&amp;$F570),INDIRECT($F$1&amp;dbP!$D$2&amp;":"&amp;dbP!$D$2),"&gt;="&amp;AH$6,INDIRECT($F$1&amp;dbP!$D$2&amp;":"&amp;dbP!$D$2),"&lt;="&amp;AH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H$6,INDIRECT($F$1&amp;dbP!$D$2&amp;":"&amp;dbP!$D$2),"&lt;="&amp;AH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H$6,INDIRECT($F$2&amp;SbstP!$D$2&amp;":"&amp;SbstP!$D$2),"&lt;="&amp;AH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H$6,INDIRECT($F$2&amp;SbstP!$D$2&amp;":"&amp;SbstP!$D$2),"&lt;="&amp;AH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I570" s="1">
        <f ca="1">SUMIFS(INDIRECT($F$1&amp;$F570&amp;":"&amp;$F570),INDIRECT($F$1&amp;dbP!$D$2&amp;":"&amp;dbP!$D$2),"&gt;="&amp;AI$6,INDIRECT($F$1&amp;dbP!$D$2&amp;":"&amp;dbP!$D$2),"&lt;="&amp;AI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I$6,INDIRECT($F$1&amp;dbP!$D$2&amp;":"&amp;dbP!$D$2),"&lt;="&amp;AI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I$6,INDIRECT($F$2&amp;SbstP!$D$2&amp;":"&amp;SbstP!$D$2),"&lt;="&amp;AI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I$6,INDIRECT($F$2&amp;SbstP!$D$2&amp;":"&amp;SbstP!$D$2),"&lt;="&amp;AI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172815.04433720931</v>
      </c>
      <c r="AJ570" s="1">
        <f ca="1">SUMIFS(INDIRECT($F$1&amp;$F570&amp;":"&amp;$F570),INDIRECT($F$1&amp;dbP!$D$2&amp;":"&amp;dbP!$D$2),"&gt;="&amp;AJ$6,INDIRECT($F$1&amp;dbP!$D$2&amp;":"&amp;dbP!$D$2),"&lt;="&amp;AJ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J$6,INDIRECT($F$1&amp;dbP!$D$2&amp;":"&amp;dbP!$D$2),"&lt;="&amp;AJ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J$6,INDIRECT($F$2&amp;SbstP!$D$2&amp;":"&amp;SbstP!$D$2),"&lt;="&amp;AJ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J$6,INDIRECT($F$2&amp;SbstP!$D$2&amp;":"&amp;SbstP!$D$2),"&lt;="&amp;AJ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53764.680460465112</v>
      </c>
      <c r="AK570" s="1">
        <f ca="1">SUMIFS(INDIRECT($F$1&amp;$F570&amp;":"&amp;$F570),INDIRECT($F$1&amp;dbP!$D$2&amp;":"&amp;dbP!$D$2),"&gt;="&amp;AK$6,INDIRECT($F$1&amp;dbP!$D$2&amp;":"&amp;dbP!$D$2),"&lt;="&amp;AK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K$6,INDIRECT($F$1&amp;dbP!$D$2&amp;":"&amp;dbP!$D$2),"&lt;="&amp;AK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K$6,INDIRECT($F$2&amp;SbstP!$D$2&amp;":"&amp;SbstP!$D$2),"&lt;="&amp;AK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K$6,INDIRECT($F$2&amp;SbstP!$D$2&amp;":"&amp;SbstP!$D$2),"&lt;="&amp;AK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L570" s="1">
        <f ca="1">SUMIFS(INDIRECT($F$1&amp;$F570&amp;":"&amp;$F570),INDIRECT($F$1&amp;dbP!$D$2&amp;":"&amp;dbP!$D$2),"&gt;="&amp;AL$6,INDIRECT($F$1&amp;dbP!$D$2&amp;":"&amp;dbP!$D$2),"&lt;="&amp;AL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L$6,INDIRECT($F$1&amp;dbP!$D$2&amp;":"&amp;dbP!$D$2),"&lt;="&amp;AL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L$6,INDIRECT($F$2&amp;SbstP!$D$2&amp;":"&amp;SbstP!$D$2),"&lt;="&amp;AL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L$6,INDIRECT($F$2&amp;SbstP!$D$2&amp;":"&amp;SbstP!$D$2),"&lt;="&amp;AL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M570" s="1">
        <f ca="1">SUMIFS(INDIRECT($F$1&amp;$F570&amp;":"&amp;$F570),INDIRECT($F$1&amp;dbP!$D$2&amp;":"&amp;dbP!$D$2),"&gt;="&amp;AM$6,INDIRECT($F$1&amp;dbP!$D$2&amp;":"&amp;dbP!$D$2),"&lt;="&amp;AM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M$6,INDIRECT($F$1&amp;dbP!$D$2&amp;":"&amp;dbP!$D$2),"&lt;="&amp;AM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M$6,INDIRECT($F$2&amp;SbstP!$D$2&amp;":"&amp;SbstP!$D$2),"&lt;="&amp;AM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M$6,INDIRECT($F$2&amp;SbstP!$D$2&amp;":"&amp;SbstP!$D$2),"&lt;="&amp;AM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N570" s="1">
        <f ca="1">SUMIFS(INDIRECT($F$1&amp;$F570&amp;":"&amp;$F570),INDIRECT($F$1&amp;dbP!$D$2&amp;":"&amp;dbP!$D$2),"&gt;="&amp;AN$6,INDIRECT($F$1&amp;dbP!$D$2&amp;":"&amp;dbP!$D$2),"&lt;="&amp;AN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N$6,INDIRECT($F$1&amp;dbP!$D$2&amp;":"&amp;dbP!$D$2),"&lt;="&amp;AN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N$6,INDIRECT($F$2&amp;SbstP!$D$2&amp;":"&amp;SbstP!$D$2),"&lt;="&amp;AN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N$6,INDIRECT($F$2&amp;SbstP!$D$2&amp;":"&amp;SbstP!$D$2),"&lt;="&amp;AN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O570" s="1">
        <f ca="1">SUMIFS(INDIRECT($F$1&amp;$F570&amp;":"&amp;$F570),INDIRECT($F$1&amp;dbP!$D$2&amp;":"&amp;dbP!$D$2),"&gt;="&amp;AO$6,INDIRECT($F$1&amp;dbP!$D$2&amp;":"&amp;dbP!$D$2),"&lt;="&amp;AO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O$6,INDIRECT($F$1&amp;dbP!$D$2&amp;":"&amp;dbP!$D$2),"&lt;="&amp;AO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O$6,INDIRECT($F$2&amp;SbstP!$D$2&amp;":"&amp;SbstP!$D$2),"&lt;="&amp;AO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O$6,INDIRECT($F$2&amp;SbstP!$D$2&amp;":"&amp;SbstP!$D$2),"&lt;="&amp;AO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P570" s="1">
        <f ca="1">SUMIFS(INDIRECT($F$1&amp;$F570&amp;":"&amp;$F570),INDIRECT($F$1&amp;dbP!$D$2&amp;":"&amp;dbP!$D$2),"&gt;="&amp;AP$6,INDIRECT($F$1&amp;dbP!$D$2&amp;":"&amp;dbP!$D$2),"&lt;="&amp;AP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P$6,INDIRECT($F$1&amp;dbP!$D$2&amp;":"&amp;dbP!$D$2),"&lt;="&amp;AP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P$6,INDIRECT($F$2&amp;SbstP!$D$2&amp;":"&amp;SbstP!$D$2),"&lt;="&amp;AP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P$6,INDIRECT($F$2&amp;SbstP!$D$2&amp;":"&amp;SbstP!$D$2),"&lt;="&amp;AP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Q570" s="1">
        <f ca="1">SUMIFS(INDIRECT($F$1&amp;$F570&amp;":"&amp;$F570),INDIRECT($F$1&amp;dbP!$D$2&amp;":"&amp;dbP!$D$2),"&gt;="&amp;AQ$6,INDIRECT($F$1&amp;dbP!$D$2&amp;":"&amp;dbP!$D$2),"&lt;="&amp;AQ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Q$6,INDIRECT($F$1&amp;dbP!$D$2&amp;":"&amp;dbP!$D$2),"&lt;="&amp;AQ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Q$6,INDIRECT($F$2&amp;SbstP!$D$2&amp;":"&amp;SbstP!$D$2),"&lt;="&amp;AQ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Q$6,INDIRECT($F$2&amp;SbstP!$D$2&amp;":"&amp;SbstP!$D$2),"&lt;="&amp;AQ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R570" s="1">
        <f ca="1">SUMIFS(INDIRECT($F$1&amp;$F570&amp;":"&amp;$F570),INDIRECT($F$1&amp;dbP!$D$2&amp;":"&amp;dbP!$D$2),"&gt;="&amp;AR$6,INDIRECT($F$1&amp;dbP!$D$2&amp;":"&amp;dbP!$D$2),"&lt;="&amp;AR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R$6,INDIRECT($F$1&amp;dbP!$D$2&amp;":"&amp;dbP!$D$2),"&lt;="&amp;AR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R$6,INDIRECT($F$2&amp;SbstP!$D$2&amp;":"&amp;SbstP!$D$2),"&lt;="&amp;AR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R$6,INDIRECT($F$2&amp;SbstP!$D$2&amp;":"&amp;SbstP!$D$2),"&lt;="&amp;AR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S570" s="1">
        <f ca="1">SUMIFS(INDIRECT($F$1&amp;$F570&amp;":"&amp;$F570),INDIRECT($F$1&amp;dbP!$D$2&amp;":"&amp;dbP!$D$2),"&gt;="&amp;AS$6,INDIRECT($F$1&amp;dbP!$D$2&amp;":"&amp;dbP!$D$2),"&lt;="&amp;AS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S$6,INDIRECT($F$1&amp;dbP!$D$2&amp;":"&amp;dbP!$D$2),"&lt;="&amp;AS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S$6,INDIRECT($F$2&amp;SbstP!$D$2&amp;":"&amp;SbstP!$D$2),"&lt;="&amp;AS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S$6,INDIRECT($F$2&amp;SbstP!$D$2&amp;":"&amp;SbstP!$D$2),"&lt;="&amp;AS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T570" s="1">
        <f ca="1">SUMIFS(INDIRECT($F$1&amp;$F570&amp;":"&amp;$F570),INDIRECT($F$1&amp;dbP!$D$2&amp;":"&amp;dbP!$D$2),"&gt;="&amp;AT$6,INDIRECT($F$1&amp;dbP!$D$2&amp;":"&amp;dbP!$D$2),"&lt;="&amp;AT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T$6,INDIRECT($F$1&amp;dbP!$D$2&amp;":"&amp;dbP!$D$2),"&lt;="&amp;AT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T$6,INDIRECT($F$2&amp;SbstP!$D$2&amp;":"&amp;SbstP!$D$2),"&lt;="&amp;AT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T$6,INDIRECT($F$2&amp;SbstP!$D$2&amp;":"&amp;SbstP!$D$2),"&lt;="&amp;AT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U570" s="1">
        <f ca="1">SUMIFS(INDIRECT($F$1&amp;$F570&amp;":"&amp;$F570),INDIRECT($F$1&amp;dbP!$D$2&amp;":"&amp;dbP!$D$2),"&gt;="&amp;AU$6,INDIRECT($F$1&amp;dbP!$D$2&amp;":"&amp;dbP!$D$2),"&lt;="&amp;AU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U$6,INDIRECT($F$1&amp;dbP!$D$2&amp;":"&amp;dbP!$D$2),"&lt;="&amp;AU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U$6,INDIRECT($F$2&amp;SbstP!$D$2&amp;":"&amp;SbstP!$D$2),"&lt;="&amp;AU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U$6,INDIRECT($F$2&amp;SbstP!$D$2&amp;":"&amp;SbstP!$D$2),"&lt;="&amp;AU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V570" s="1">
        <f ca="1">SUMIFS(INDIRECT($F$1&amp;$F570&amp;":"&amp;$F570),INDIRECT($F$1&amp;dbP!$D$2&amp;":"&amp;dbP!$D$2),"&gt;="&amp;AV$6,INDIRECT($F$1&amp;dbP!$D$2&amp;":"&amp;dbP!$D$2),"&lt;="&amp;A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V$6,INDIRECT($F$1&amp;dbP!$D$2&amp;":"&amp;dbP!$D$2),"&lt;="&amp;AV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V$6,INDIRECT($F$2&amp;SbstP!$D$2&amp;":"&amp;SbstP!$D$2),"&lt;="&amp;AV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V$6,INDIRECT($F$2&amp;SbstP!$D$2&amp;":"&amp;SbstP!$D$2),"&lt;="&amp;AV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W570" s="1">
        <f ca="1">SUMIFS(INDIRECT($F$1&amp;$F570&amp;":"&amp;$F570),INDIRECT($F$1&amp;dbP!$D$2&amp;":"&amp;dbP!$D$2),"&gt;="&amp;AW$6,INDIRECT($F$1&amp;dbP!$D$2&amp;":"&amp;dbP!$D$2),"&lt;="&amp;A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W$6,INDIRECT($F$1&amp;dbP!$D$2&amp;":"&amp;dbP!$D$2),"&lt;="&amp;AW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W$6,INDIRECT($F$2&amp;SbstP!$D$2&amp;":"&amp;SbstP!$D$2),"&lt;="&amp;AW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W$6,INDIRECT($F$2&amp;SbstP!$D$2&amp;":"&amp;SbstP!$D$2),"&lt;="&amp;AW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X570" s="1">
        <f ca="1">SUMIFS(INDIRECT($F$1&amp;$F570&amp;":"&amp;$F570),INDIRECT($F$1&amp;dbP!$D$2&amp;":"&amp;dbP!$D$2),"&gt;="&amp;AX$6,INDIRECT($F$1&amp;dbP!$D$2&amp;":"&amp;dbP!$D$2),"&lt;="&amp;A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X$6,INDIRECT($F$1&amp;dbP!$D$2&amp;":"&amp;dbP!$D$2),"&lt;="&amp;AX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X$6,INDIRECT($F$2&amp;SbstP!$D$2&amp;":"&amp;SbstP!$D$2),"&lt;="&amp;AX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X$6,INDIRECT($F$2&amp;SbstP!$D$2&amp;":"&amp;SbstP!$D$2),"&lt;="&amp;AX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Y570" s="1">
        <f ca="1">SUMIFS(INDIRECT($F$1&amp;$F570&amp;":"&amp;$F570),INDIRECT($F$1&amp;dbP!$D$2&amp;":"&amp;dbP!$D$2),"&gt;="&amp;AY$6,INDIRECT($F$1&amp;dbP!$D$2&amp;":"&amp;dbP!$D$2),"&lt;="&amp;A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Y$6,INDIRECT($F$1&amp;dbP!$D$2&amp;":"&amp;dbP!$D$2),"&lt;="&amp;AY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Y$6,INDIRECT($F$2&amp;SbstP!$D$2&amp;":"&amp;SbstP!$D$2),"&lt;="&amp;AY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Y$6,INDIRECT($F$2&amp;SbstP!$D$2&amp;":"&amp;SbstP!$D$2),"&lt;="&amp;AY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AZ570" s="1">
        <f ca="1">SUMIFS(INDIRECT($F$1&amp;$F570&amp;":"&amp;$F570),INDIRECT($F$1&amp;dbP!$D$2&amp;":"&amp;dbP!$D$2),"&gt;="&amp;AZ$6,INDIRECT($F$1&amp;dbP!$D$2&amp;":"&amp;dbP!$D$2),"&lt;="&amp;A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AZ$6,INDIRECT($F$1&amp;dbP!$D$2&amp;":"&amp;dbP!$D$2),"&lt;="&amp;AZ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AZ$6,INDIRECT($F$2&amp;SbstP!$D$2&amp;":"&amp;SbstP!$D$2),"&lt;="&amp;AZ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AZ$6,INDIRECT($F$2&amp;SbstP!$D$2&amp;":"&amp;SbstP!$D$2),"&lt;="&amp;AZ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A570" s="1">
        <f ca="1">SUMIFS(INDIRECT($F$1&amp;$F570&amp;":"&amp;$F570),INDIRECT($F$1&amp;dbP!$D$2&amp;":"&amp;dbP!$D$2),"&gt;="&amp;BA$6,INDIRECT($F$1&amp;dbP!$D$2&amp;":"&amp;dbP!$D$2),"&lt;="&amp;B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BA$6,INDIRECT($F$1&amp;dbP!$D$2&amp;":"&amp;dbP!$D$2),"&lt;="&amp;BA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A$6,INDIRECT($F$2&amp;SbstP!$D$2&amp;":"&amp;SbstP!$D$2),"&lt;="&amp;BA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BA$6,INDIRECT($F$2&amp;SbstP!$D$2&amp;":"&amp;SbstP!$D$2),"&lt;="&amp;BA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B570" s="1">
        <f ca="1">SUMIFS(INDIRECT($F$1&amp;$F570&amp;":"&amp;$F570),INDIRECT($F$1&amp;dbP!$D$2&amp;":"&amp;dbP!$D$2),"&gt;="&amp;BB$6,INDIRECT($F$1&amp;dbP!$D$2&amp;":"&amp;dbP!$D$2),"&lt;="&amp;B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BB$6,INDIRECT($F$1&amp;dbP!$D$2&amp;":"&amp;dbP!$D$2),"&lt;="&amp;BB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B$6,INDIRECT($F$2&amp;SbstP!$D$2&amp;":"&amp;SbstP!$D$2),"&lt;="&amp;BB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BB$6,INDIRECT($F$2&amp;SbstP!$D$2&amp;":"&amp;SbstP!$D$2),"&lt;="&amp;BB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C570" s="1">
        <f ca="1">SUMIFS(INDIRECT($F$1&amp;$F570&amp;":"&amp;$F570),INDIRECT($F$1&amp;dbP!$D$2&amp;":"&amp;dbP!$D$2),"&gt;="&amp;BC$6,INDIRECT($F$1&amp;dbP!$D$2&amp;":"&amp;dbP!$D$2),"&lt;="&amp;B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BC$6,INDIRECT($F$1&amp;dbP!$D$2&amp;":"&amp;dbP!$D$2),"&lt;="&amp;BC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C$6,INDIRECT($F$2&amp;SbstP!$D$2&amp;":"&amp;SbstP!$D$2),"&lt;="&amp;BC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BC$6,INDIRECT($F$2&amp;SbstP!$D$2&amp;":"&amp;SbstP!$D$2),"&lt;="&amp;BC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D570" s="1">
        <f ca="1">SUMIFS(INDIRECT($F$1&amp;$F570&amp;":"&amp;$F570),INDIRECT($F$1&amp;dbP!$D$2&amp;":"&amp;dbP!$D$2),"&gt;="&amp;BD$6,INDIRECT($F$1&amp;dbP!$D$2&amp;":"&amp;dbP!$D$2),"&lt;="&amp;B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BD$6,INDIRECT($F$1&amp;dbP!$D$2&amp;":"&amp;dbP!$D$2),"&lt;="&amp;BD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D$6,INDIRECT($F$2&amp;SbstP!$D$2&amp;":"&amp;SbstP!$D$2),"&lt;="&amp;BD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BD$6,INDIRECT($F$2&amp;SbstP!$D$2&amp;":"&amp;SbstP!$D$2),"&lt;="&amp;BD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  <c r="BE570" s="1">
        <f ca="1">SUMIFS(INDIRECT($F$1&amp;$F570&amp;":"&amp;$F570),INDIRECT($F$1&amp;dbP!$D$2&amp;":"&amp;dbP!$D$2),"&gt;="&amp;BE$6,INDIRECT($F$1&amp;dbP!$D$2&amp;":"&amp;dbP!$D$2),"&lt;="&amp;B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"&amp;$I570=$J570),"*",RIGHT($J570,LEN($J570)-4)),INDIRECT($F$1&amp;dbP!$AC$2&amp;":"&amp;dbP!$AC$2),RepP!$J$3)-
SUMIFS(INDIRECT($F$1&amp;$G570&amp;":"&amp;$G570),INDIRECT($F$1&amp;dbP!$D$2&amp;":"&amp;dbP!$D$2),"&gt;="&amp;BE$6,INDIRECT($F$1&amp;dbP!$D$2&amp;":"&amp;dbP!$D$2),"&lt;="&amp;BE$7,INDIRECT($F$1&amp;dbP!$O$2&amp;":"&amp;dbP!$O$2),$H570,INDIRECT($F$1&amp;dbP!$P$2&amp;":"&amp;dbP!$P$2),IF($I570=$J570,"*",$I570),INDIRECT($F$1&amp;dbP!$Q$2&amp;":"&amp;dbP!$Q$2),IF(OR($I570=$J570,"  "&amp;$I570=$J570),"*",RIGHT($J570,LEN($J570)-4)),INDIRECT($F$1&amp;dbP!$AC$2&amp;":"&amp;dbP!$AC$2),RepP!$J$3)+
SUMIFS(INDIRECT($F$2&amp;$F570&amp;":"&amp;$F570),INDIRECT($F$2&amp;SbstP!$D$2&amp;":"&amp;SbstP!$D$2),"&gt;="&amp;BE$6,INDIRECT($F$2&amp;SbstP!$D$2&amp;":"&amp;SbstP!$D$2),"&lt;="&amp;BE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"&amp;$I570=$J570),"*",RIGHT($J570,LEN($J570)-4)),INDIRECT($F$2&amp;SbstP!$AC$2&amp;":"&amp;SbstP!$AC$2),RepP!$J$3)-
SUMIFS(INDIRECT($F$2&amp;$G570&amp;":"&amp;$G570),INDIRECT($F$2&amp;SbstP!$D$2&amp;":"&amp;SbstP!$D$2),"&gt;="&amp;BE$6,INDIRECT($F$2&amp;SbstP!$D$2&amp;":"&amp;SbstP!$D$2),"&lt;="&amp;BE$7,INDIRECT($F$2&amp;SbstP!$O$2&amp;":"&amp;SbstP!$O$2),$H570,INDIRECT($F$2&amp;SbstP!$P$2&amp;":"&amp;SbstP!$P$2),IF($I570=$J570,"*",$I570),INDIRECT($F$2&amp;SbstP!$Q$2&amp;":"&amp;SbstP!$Q$2),IF(OR($I570=$J570,"  "&amp;$I570=$J570),"*",RIGHT($J570,LEN($J570)-4)),INDIRECT($F$2&amp;SbstP!$AC$2&amp;":"&amp;SbstP!$AC$2),RepP!$J$3)</f>
        <v>0</v>
      </c>
    </row>
    <row r="571" spans="2:57" x14ac:dyDescent="0.3">
      <c r="B571" s="1">
        <f>MAX(B$505:B570)+1</f>
        <v>74</v>
      </c>
      <c r="D571" s="1" t="str">
        <f ca="1">INDIRECT($B$1&amp;Items!AB$2&amp;$B571)</f>
        <v>PL(-)</v>
      </c>
      <c r="F571" s="1" t="str">
        <f ca="1">INDIRECT($B$1&amp;Items!X$2&amp;$B571)</f>
        <v>AA</v>
      </c>
      <c r="G571" s="1" t="str">
        <f ca="1">INDIRECT($B$1&amp;Items!Y$2&amp;$B571)</f>
        <v>AB</v>
      </c>
      <c r="H571" s="13" t="str">
        <f ca="1">INDIRECT($B$1&amp;Items!U$2&amp;$B571)</f>
        <v>Себестоимость продаж</v>
      </c>
      <c r="I571" s="13" t="str">
        <f ca="1">IF(INDIRECT($B$1&amp;Items!V$2&amp;$B571)="",H571,INDIRECT($B$1&amp;Items!V$2&amp;$B571))</f>
        <v>Затраты этапа-5 бизнес-процесса</v>
      </c>
      <c r="J571" s="1" t="str">
        <f ca="1">IF(INDIRECT($B$1&amp;Items!W$2&amp;$B571)="",IF(H571&lt;&gt;I571,"  "&amp;I571,I571),"    "&amp;INDIRECT($B$1&amp;Items!W$2&amp;$B571))</f>
        <v xml:space="preserve">    Затраты на доставку и продажу-4</v>
      </c>
      <c r="S571" s="1">
        <f ca="1">SUM($U571:INDIRECT(ADDRESS(ROW(),SUMIFS($1:$1,$5:$5,MAX($5:$5)))))</f>
        <v>779575.44822895993</v>
      </c>
      <c r="V571" s="1">
        <f ca="1">SUMIFS(INDIRECT($F$1&amp;$F571&amp;":"&amp;$F571),INDIRECT($F$1&amp;dbP!$D$2&amp;":"&amp;dbP!$D$2),"&gt;="&amp;V$6,INDIRECT($F$1&amp;dbP!$D$2&amp;":"&amp;dbP!$D$2),"&lt;="&amp;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V$6,INDIRECT($F$1&amp;dbP!$D$2&amp;":"&amp;dbP!$D$2),"&lt;="&amp;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V$6,INDIRECT($F$2&amp;SbstP!$D$2&amp;":"&amp;SbstP!$D$2),"&lt;="&amp;V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V$6,INDIRECT($F$2&amp;SbstP!$D$2&amp;":"&amp;SbstP!$D$2),"&lt;="&amp;V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W571" s="1">
        <f ca="1">SUMIFS(INDIRECT($F$1&amp;$F571&amp;":"&amp;$F571),INDIRECT($F$1&amp;dbP!$D$2&amp;":"&amp;dbP!$D$2),"&gt;="&amp;W$6,INDIRECT($F$1&amp;dbP!$D$2&amp;":"&amp;dbP!$D$2),"&lt;="&amp;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W$6,INDIRECT($F$1&amp;dbP!$D$2&amp;":"&amp;dbP!$D$2),"&lt;="&amp;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W$6,INDIRECT($F$2&amp;SbstP!$D$2&amp;":"&amp;SbstP!$D$2),"&lt;="&amp;W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W$6,INDIRECT($F$2&amp;SbstP!$D$2&amp;":"&amp;SbstP!$D$2),"&lt;="&amp;W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X571" s="1">
        <f ca="1">SUMIFS(INDIRECT($F$1&amp;$F571&amp;":"&amp;$F571),INDIRECT($F$1&amp;dbP!$D$2&amp;":"&amp;dbP!$D$2),"&gt;="&amp;X$6,INDIRECT($F$1&amp;dbP!$D$2&amp;":"&amp;dbP!$D$2),"&lt;="&amp;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X$6,INDIRECT($F$1&amp;dbP!$D$2&amp;":"&amp;dbP!$D$2),"&lt;="&amp;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X$6,INDIRECT($F$2&amp;SbstP!$D$2&amp;":"&amp;SbstP!$D$2),"&lt;="&amp;X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X$6,INDIRECT($F$2&amp;SbstP!$D$2&amp;":"&amp;SbstP!$D$2),"&lt;="&amp;X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Y571" s="1">
        <f ca="1">SUMIFS(INDIRECT($F$1&amp;$F571&amp;":"&amp;$F571),INDIRECT($F$1&amp;dbP!$D$2&amp;":"&amp;dbP!$D$2),"&gt;="&amp;Y$6,INDIRECT($F$1&amp;dbP!$D$2&amp;":"&amp;dbP!$D$2),"&lt;="&amp;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Y$6,INDIRECT($F$1&amp;dbP!$D$2&amp;":"&amp;dbP!$D$2),"&lt;="&amp;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Y$6,INDIRECT($F$2&amp;SbstP!$D$2&amp;":"&amp;SbstP!$D$2),"&lt;="&amp;Y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Y$6,INDIRECT($F$2&amp;SbstP!$D$2&amp;":"&amp;SbstP!$D$2),"&lt;="&amp;Y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Z571" s="1">
        <f ca="1">SUMIFS(INDIRECT($F$1&amp;$F571&amp;":"&amp;$F571),INDIRECT($F$1&amp;dbP!$D$2&amp;":"&amp;dbP!$D$2),"&gt;="&amp;Z$6,INDIRECT($F$1&amp;dbP!$D$2&amp;":"&amp;dbP!$D$2),"&lt;="&amp;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Z$6,INDIRECT($F$1&amp;dbP!$D$2&amp;":"&amp;dbP!$D$2),"&lt;="&amp;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Z$6,INDIRECT($F$2&amp;SbstP!$D$2&amp;":"&amp;SbstP!$D$2),"&lt;="&amp;Z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Z$6,INDIRECT($F$2&amp;SbstP!$D$2&amp;":"&amp;SbstP!$D$2),"&lt;="&amp;Z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235758.70410149998</v>
      </c>
      <c r="AA571" s="1">
        <f ca="1">SUMIFS(INDIRECT($F$1&amp;$F571&amp;":"&amp;$F571),INDIRECT($F$1&amp;dbP!$D$2&amp;":"&amp;dbP!$D$2),"&gt;="&amp;AA$6,INDIRECT($F$1&amp;dbP!$D$2&amp;":"&amp;dbP!$D$2),"&lt;="&amp;A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A$6,INDIRECT($F$1&amp;dbP!$D$2&amp;":"&amp;dbP!$D$2),"&lt;="&amp;A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A$6,INDIRECT($F$2&amp;SbstP!$D$2&amp;":"&amp;SbstP!$D$2),"&lt;="&amp;AA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A$6,INDIRECT($F$2&amp;SbstP!$D$2&amp;":"&amp;SbstP!$D$2),"&lt;="&amp;AA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471517.40820299997</v>
      </c>
      <c r="AB571" s="1">
        <f ca="1">SUMIFS(INDIRECT($F$1&amp;$F571&amp;":"&amp;$F571),INDIRECT($F$1&amp;dbP!$D$2&amp;":"&amp;dbP!$D$2),"&gt;="&amp;AB$6,INDIRECT($F$1&amp;dbP!$D$2&amp;":"&amp;dbP!$D$2),"&lt;="&amp;A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B$6,INDIRECT($F$1&amp;dbP!$D$2&amp;":"&amp;dbP!$D$2),"&lt;="&amp;A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B$6,INDIRECT($F$2&amp;SbstP!$D$2&amp;":"&amp;SbstP!$D$2),"&lt;="&amp;AB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B$6,INDIRECT($F$2&amp;SbstP!$D$2&amp;":"&amp;SbstP!$D$2),"&lt;="&amp;AB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16503.109287104999</v>
      </c>
      <c r="AC571" s="1">
        <f ca="1">SUMIFS(INDIRECT($F$1&amp;$F571&amp;":"&amp;$F571),INDIRECT($F$1&amp;dbP!$D$2&amp;":"&amp;dbP!$D$2),"&gt;="&amp;AC$6,INDIRECT($F$1&amp;dbP!$D$2&amp;":"&amp;dbP!$D$2),"&lt;="&amp;A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C$6,INDIRECT($F$1&amp;dbP!$D$2&amp;":"&amp;dbP!$D$2),"&lt;="&amp;A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C$6,INDIRECT($F$2&amp;SbstP!$D$2&amp;":"&amp;SbstP!$D$2),"&lt;="&amp;AC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C$6,INDIRECT($F$2&amp;SbstP!$D$2&amp;":"&amp;SbstP!$D$2),"&lt;="&amp;AC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9430.3481640600003</v>
      </c>
      <c r="AD571" s="1">
        <f ca="1">SUMIFS(INDIRECT($F$1&amp;$F571&amp;":"&amp;$F571),INDIRECT($F$1&amp;dbP!$D$2&amp;":"&amp;dbP!$D$2),"&gt;="&amp;AD$6,INDIRECT($F$1&amp;dbP!$D$2&amp;":"&amp;dbP!$D$2),"&lt;="&amp;A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D$6,INDIRECT($F$1&amp;dbP!$D$2&amp;":"&amp;dbP!$D$2),"&lt;="&amp;A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D$6,INDIRECT($F$2&amp;SbstP!$D$2&amp;":"&amp;SbstP!$D$2),"&lt;="&amp;AD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D$6,INDIRECT($F$2&amp;SbstP!$D$2&amp;":"&amp;SbstP!$D$2),"&lt;="&amp;AD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E571" s="1">
        <f ca="1">SUMIFS(INDIRECT($F$1&amp;$F571&amp;":"&amp;$F571),INDIRECT($F$1&amp;dbP!$D$2&amp;":"&amp;dbP!$D$2),"&gt;="&amp;AE$6,INDIRECT($F$1&amp;dbP!$D$2&amp;":"&amp;dbP!$D$2),"&lt;="&amp;A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E$6,INDIRECT($F$1&amp;dbP!$D$2&amp;":"&amp;dbP!$D$2),"&lt;="&amp;A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E$6,INDIRECT($F$2&amp;SbstP!$D$2&amp;":"&amp;SbstP!$D$2),"&lt;="&amp;AE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E$6,INDIRECT($F$2&amp;SbstP!$D$2&amp;":"&amp;SbstP!$D$2),"&lt;="&amp;AE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7072.7611230449984</v>
      </c>
      <c r="AF571" s="1">
        <f ca="1">SUMIFS(INDIRECT($F$1&amp;$F571&amp;":"&amp;$F571),INDIRECT($F$1&amp;dbP!$D$2&amp;":"&amp;dbP!$D$2),"&gt;="&amp;AF$6,INDIRECT($F$1&amp;dbP!$D$2&amp;":"&amp;dbP!$D$2),"&lt;="&amp;AF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F$6,INDIRECT($F$1&amp;dbP!$D$2&amp;":"&amp;dbP!$D$2),"&lt;="&amp;AF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F$6,INDIRECT($F$2&amp;SbstP!$D$2&amp;":"&amp;SbstP!$D$2),"&lt;="&amp;AF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F$6,INDIRECT($F$2&amp;SbstP!$D$2&amp;":"&amp;SbstP!$D$2),"&lt;="&amp;AF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6286.8987760399996</v>
      </c>
      <c r="AG571" s="1">
        <f ca="1">SUMIFS(INDIRECT($F$1&amp;$F571&amp;":"&amp;$F571),INDIRECT($F$1&amp;dbP!$D$2&amp;":"&amp;dbP!$D$2),"&gt;="&amp;AG$6,INDIRECT($F$1&amp;dbP!$D$2&amp;":"&amp;dbP!$D$2),"&lt;="&amp;AG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G$6,INDIRECT($F$1&amp;dbP!$D$2&amp;":"&amp;dbP!$D$2),"&lt;="&amp;AG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G$6,INDIRECT($F$2&amp;SbstP!$D$2&amp;":"&amp;SbstP!$D$2),"&lt;="&amp;AG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G$6,INDIRECT($F$2&amp;SbstP!$D$2&amp;":"&amp;SbstP!$D$2),"&lt;="&amp;AG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16503.109287104999</v>
      </c>
      <c r="AH571" s="1">
        <f ca="1">SUMIFS(INDIRECT($F$1&amp;$F571&amp;":"&amp;$F571),INDIRECT($F$1&amp;dbP!$D$2&amp;":"&amp;dbP!$D$2),"&gt;="&amp;AH$6,INDIRECT($F$1&amp;dbP!$D$2&amp;":"&amp;dbP!$D$2),"&lt;="&amp;AH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H$6,INDIRECT($F$1&amp;dbP!$D$2&amp;":"&amp;dbP!$D$2),"&lt;="&amp;AH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H$6,INDIRECT($F$2&amp;SbstP!$D$2&amp;":"&amp;SbstP!$D$2),"&lt;="&amp;AH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H$6,INDIRECT($F$2&amp;SbstP!$D$2&amp;":"&amp;SbstP!$D$2),"&lt;="&amp;AH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4715.1740820300001</v>
      </c>
      <c r="AI571" s="1">
        <f ca="1">SUMIFS(INDIRECT($F$1&amp;$F571&amp;":"&amp;$F571),INDIRECT($F$1&amp;dbP!$D$2&amp;":"&amp;dbP!$D$2),"&gt;="&amp;AI$6,INDIRECT($F$1&amp;dbP!$D$2&amp;":"&amp;dbP!$D$2),"&lt;="&amp;AI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I$6,INDIRECT($F$1&amp;dbP!$D$2&amp;":"&amp;dbP!$D$2),"&lt;="&amp;AI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I$6,INDIRECT($F$2&amp;SbstP!$D$2&amp;":"&amp;SbstP!$D$2),"&lt;="&amp;AI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I$6,INDIRECT($F$2&amp;SbstP!$D$2&amp;":"&amp;SbstP!$D$2),"&lt;="&amp;AI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11787.935205074999</v>
      </c>
      <c r="AJ571" s="1">
        <f ca="1">SUMIFS(INDIRECT($F$1&amp;$F571&amp;":"&amp;$F571),INDIRECT($F$1&amp;dbP!$D$2&amp;":"&amp;dbP!$D$2),"&gt;="&amp;AJ$6,INDIRECT($F$1&amp;dbP!$D$2&amp;":"&amp;dbP!$D$2),"&lt;="&amp;AJ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J$6,INDIRECT($F$1&amp;dbP!$D$2&amp;":"&amp;dbP!$D$2),"&lt;="&amp;AJ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J$6,INDIRECT($F$2&amp;SbstP!$D$2&amp;":"&amp;SbstP!$D$2),"&lt;="&amp;AJ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J$6,INDIRECT($F$2&amp;SbstP!$D$2&amp;":"&amp;SbstP!$D$2),"&lt;="&amp;AJ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K571" s="1">
        <f ca="1">SUMIFS(INDIRECT($F$1&amp;$F571&amp;":"&amp;$F571),INDIRECT($F$1&amp;dbP!$D$2&amp;":"&amp;dbP!$D$2),"&gt;="&amp;AK$6,INDIRECT($F$1&amp;dbP!$D$2&amp;":"&amp;dbP!$D$2),"&lt;="&amp;AK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K$6,INDIRECT($F$1&amp;dbP!$D$2&amp;":"&amp;dbP!$D$2),"&lt;="&amp;AK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K$6,INDIRECT($F$2&amp;SbstP!$D$2&amp;":"&amp;SbstP!$D$2),"&lt;="&amp;AK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K$6,INDIRECT($F$2&amp;SbstP!$D$2&amp;":"&amp;SbstP!$D$2),"&lt;="&amp;AK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L571" s="1">
        <f ca="1">SUMIFS(INDIRECT($F$1&amp;$F571&amp;":"&amp;$F571),INDIRECT($F$1&amp;dbP!$D$2&amp;":"&amp;dbP!$D$2),"&gt;="&amp;AL$6,INDIRECT($F$1&amp;dbP!$D$2&amp;":"&amp;dbP!$D$2),"&lt;="&amp;AL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L$6,INDIRECT($F$1&amp;dbP!$D$2&amp;":"&amp;dbP!$D$2),"&lt;="&amp;AL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L$6,INDIRECT($F$2&amp;SbstP!$D$2&amp;":"&amp;SbstP!$D$2),"&lt;="&amp;AL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L$6,INDIRECT($F$2&amp;SbstP!$D$2&amp;":"&amp;SbstP!$D$2),"&lt;="&amp;AL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M571" s="1">
        <f ca="1">SUMIFS(INDIRECT($F$1&amp;$F571&amp;":"&amp;$F571),INDIRECT($F$1&amp;dbP!$D$2&amp;":"&amp;dbP!$D$2),"&gt;="&amp;AM$6,INDIRECT($F$1&amp;dbP!$D$2&amp;":"&amp;dbP!$D$2),"&lt;="&amp;AM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M$6,INDIRECT($F$1&amp;dbP!$D$2&amp;":"&amp;dbP!$D$2),"&lt;="&amp;AM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M$6,INDIRECT($F$2&amp;SbstP!$D$2&amp;":"&amp;SbstP!$D$2),"&lt;="&amp;AM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M$6,INDIRECT($F$2&amp;SbstP!$D$2&amp;":"&amp;SbstP!$D$2),"&lt;="&amp;AM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N571" s="1">
        <f ca="1">SUMIFS(INDIRECT($F$1&amp;$F571&amp;":"&amp;$F571),INDIRECT($F$1&amp;dbP!$D$2&amp;":"&amp;dbP!$D$2),"&gt;="&amp;AN$6,INDIRECT($F$1&amp;dbP!$D$2&amp;":"&amp;dbP!$D$2),"&lt;="&amp;AN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N$6,INDIRECT($F$1&amp;dbP!$D$2&amp;":"&amp;dbP!$D$2),"&lt;="&amp;AN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N$6,INDIRECT($F$2&amp;SbstP!$D$2&amp;":"&amp;SbstP!$D$2),"&lt;="&amp;AN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N$6,INDIRECT($F$2&amp;SbstP!$D$2&amp;":"&amp;SbstP!$D$2),"&lt;="&amp;AN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O571" s="1">
        <f ca="1">SUMIFS(INDIRECT($F$1&amp;$F571&amp;":"&amp;$F571),INDIRECT($F$1&amp;dbP!$D$2&amp;":"&amp;dbP!$D$2),"&gt;="&amp;AO$6,INDIRECT($F$1&amp;dbP!$D$2&amp;":"&amp;dbP!$D$2),"&lt;="&amp;AO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O$6,INDIRECT($F$1&amp;dbP!$D$2&amp;":"&amp;dbP!$D$2),"&lt;="&amp;AO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O$6,INDIRECT($F$2&amp;SbstP!$D$2&amp;":"&amp;SbstP!$D$2),"&lt;="&amp;AO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O$6,INDIRECT($F$2&amp;SbstP!$D$2&amp;":"&amp;SbstP!$D$2),"&lt;="&amp;AO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P571" s="1">
        <f ca="1">SUMIFS(INDIRECT($F$1&amp;$F571&amp;":"&amp;$F571),INDIRECT($F$1&amp;dbP!$D$2&amp;":"&amp;dbP!$D$2),"&gt;="&amp;AP$6,INDIRECT($F$1&amp;dbP!$D$2&amp;":"&amp;dbP!$D$2),"&lt;="&amp;AP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P$6,INDIRECT($F$1&amp;dbP!$D$2&amp;":"&amp;dbP!$D$2),"&lt;="&amp;AP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P$6,INDIRECT($F$2&amp;SbstP!$D$2&amp;":"&amp;SbstP!$D$2),"&lt;="&amp;AP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P$6,INDIRECT($F$2&amp;SbstP!$D$2&amp;":"&amp;SbstP!$D$2),"&lt;="&amp;AP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Q571" s="1">
        <f ca="1">SUMIFS(INDIRECT($F$1&amp;$F571&amp;":"&amp;$F571),INDIRECT($F$1&amp;dbP!$D$2&amp;":"&amp;dbP!$D$2),"&gt;="&amp;AQ$6,INDIRECT($F$1&amp;dbP!$D$2&amp;":"&amp;dbP!$D$2),"&lt;="&amp;AQ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Q$6,INDIRECT($F$1&amp;dbP!$D$2&amp;":"&amp;dbP!$D$2),"&lt;="&amp;AQ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Q$6,INDIRECT($F$2&amp;SbstP!$D$2&amp;":"&amp;SbstP!$D$2),"&lt;="&amp;AQ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Q$6,INDIRECT($F$2&amp;SbstP!$D$2&amp;":"&amp;SbstP!$D$2),"&lt;="&amp;AQ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R571" s="1">
        <f ca="1">SUMIFS(INDIRECT($F$1&amp;$F571&amp;":"&amp;$F571),INDIRECT($F$1&amp;dbP!$D$2&amp;":"&amp;dbP!$D$2),"&gt;="&amp;AR$6,INDIRECT($F$1&amp;dbP!$D$2&amp;":"&amp;dbP!$D$2),"&lt;="&amp;AR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R$6,INDIRECT($F$1&amp;dbP!$D$2&amp;":"&amp;dbP!$D$2),"&lt;="&amp;AR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R$6,INDIRECT($F$2&amp;SbstP!$D$2&amp;":"&amp;SbstP!$D$2),"&lt;="&amp;AR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R$6,INDIRECT($F$2&amp;SbstP!$D$2&amp;":"&amp;SbstP!$D$2),"&lt;="&amp;AR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S571" s="1">
        <f ca="1">SUMIFS(INDIRECT($F$1&amp;$F571&amp;":"&amp;$F571),INDIRECT($F$1&amp;dbP!$D$2&amp;":"&amp;dbP!$D$2),"&gt;="&amp;AS$6,INDIRECT($F$1&amp;dbP!$D$2&amp;":"&amp;dbP!$D$2),"&lt;="&amp;AS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S$6,INDIRECT($F$1&amp;dbP!$D$2&amp;":"&amp;dbP!$D$2),"&lt;="&amp;AS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S$6,INDIRECT($F$2&amp;SbstP!$D$2&amp;":"&amp;SbstP!$D$2),"&lt;="&amp;AS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S$6,INDIRECT($F$2&amp;SbstP!$D$2&amp;":"&amp;SbstP!$D$2),"&lt;="&amp;AS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T571" s="1">
        <f ca="1">SUMIFS(INDIRECT($F$1&amp;$F571&amp;":"&amp;$F571),INDIRECT($F$1&amp;dbP!$D$2&amp;":"&amp;dbP!$D$2),"&gt;="&amp;AT$6,INDIRECT($F$1&amp;dbP!$D$2&amp;":"&amp;dbP!$D$2),"&lt;="&amp;AT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T$6,INDIRECT($F$1&amp;dbP!$D$2&amp;":"&amp;dbP!$D$2),"&lt;="&amp;AT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T$6,INDIRECT($F$2&amp;SbstP!$D$2&amp;":"&amp;SbstP!$D$2),"&lt;="&amp;AT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T$6,INDIRECT($F$2&amp;SbstP!$D$2&amp;":"&amp;SbstP!$D$2),"&lt;="&amp;AT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U571" s="1">
        <f ca="1">SUMIFS(INDIRECT($F$1&amp;$F571&amp;":"&amp;$F571),INDIRECT($F$1&amp;dbP!$D$2&amp;":"&amp;dbP!$D$2),"&gt;="&amp;AU$6,INDIRECT($F$1&amp;dbP!$D$2&amp;":"&amp;dbP!$D$2),"&lt;="&amp;AU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U$6,INDIRECT($F$1&amp;dbP!$D$2&amp;":"&amp;dbP!$D$2),"&lt;="&amp;AU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U$6,INDIRECT($F$2&amp;SbstP!$D$2&amp;":"&amp;SbstP!$D$2),"&lt;="&amp;AU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U$6,INDIRECT($F$2&amp;SbstP!$D$2&amp;":"&amp;SbstP!$D$2),"&lt;="&amp;AU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V571" s="1">
        <f ca="1">SUMIFS(INDIRECT($F$1&amp;$F571&amp;":"&amp;$F571),INDIRECT($F$1&amp;dbP!$D$2&amp;":"&amp;dbP!$D$2),"&gt;="&amp;AV$6,INDIRECT($F$1&amp;dbP!$D$2&amp;":"&amp;dbP!$D$2),"&lt;="&amp;A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V$6,INDIRECT($F$1&amp;dbP!$D$2&amp;":"&amp;dbP!$D$2),"&lt;="&amp;AV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V$6,INDIRECT($F$2&amp;SbstP!$D$2&amp;":"&amp;SbstP!$D$2),"&lt;="&amp;AV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V$6,INDIRECT($F$2&amp;SbstP!$D$2&amp;":"&amp;SbstP!$D$2),"&lt;="&amp;AV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W571" s="1">
        <f ca="1">SUMIFS(INDIRECT($F$1&amp;$F571&amp;":"&amp;$F571),INDIRECT($F$1&amp;dbP!$D$2&amp;":"&amp;dbP!$D$2),"&gt;="&amp;AW$6,INDIRECT($F$1&amp;dbP!$D$2&amp;":"&amp;dbP!$D$2),"&lt;="&amp;A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W$6,INDIRECT($F$1&amp;dbP!$D$2&amp;":"&amp;dbP!$D$2),"&lt;="&amp;AW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W$6,INDIRECT($F$2&amp;SbstP!$D$2&amp;":"&amp;SbstP!$D$2),"&lt;="&amp;AW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W$6,INDIRECT($F$2&amp;SbstP!$D$2&amp;":"&amp;SbstP!$D$2),"&lt;="&amp;AW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X571" s="1">
        <f ca="1">SUMIFS(INDIRECT($F$1&amp;$F571&amp;":"&amp;$F571),INDIRECT($F$1&amp;dbP!$D$2&amp;":"&amp;dbP!$D$2),"&gt;="&amp;AX$6,INDIRECT($F$1&amp;dbP!$D$2&amp;":"&amp;dbP!$D$2),"&lt;="&amp;A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X$6,INDIRECT($F$1&amp;dbP!$D$2&amp;":"&amp;dbP!$D$2),"&lt;="&amp;AX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X$6,INDIRECT($F$2&amp;SbstP!$D$2&amp;":"&amp;SbstP!$D$2),"&lt;="&amp;AX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X$6,INDIRECT($F$2&amp;SbstP!$D$2&amp;":"&amp;SbstP!$D$2),"&lt;="&amp;AX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Y571" s="1">
        <f ca="1">SUMIFS(INDIRECT($F$1&amp;$F571&amp;":"&amp;$F571),INDIRECT($F$1&amp;dbP!$D$2&amp;":"&amp;dbP!$D$2),"&gt;="&amp;AY$6,INDIRECT($F$1&amp;dbP!$D$2&amp;":"&amp;dbP!$D$2),"&lt;="&amp;A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Y$6,INDIRECT($F$1&amp;dbP!$D$2&amp;":"&amp;dbP!$D$2),"&lt;="&amp;AY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Y$6,INDIRECT($F$2&amp;SbstP!$D$2&amp;":"&amp;SbstP!$D$2),"&lt;="&amp;AY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Y$6,INDIRECT($F$2&amp;SbstP!$D$2&amp;":"&amp;SbstP!$D$2),"&lt;="&amp;AY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AZ571" s="1">
        <f ca="1">SUMIFS(INDIRECT($F$1&amp;$F571&amp;":"&amp;$F571),INDIRECT($F$1&amp;dbP!$D$2&amp;":"&amp;dbP!$D$2),"&gt;="&amp;AZ$6,INDIRECT($F$1&amp;dbP!$D$2&amp;":"&amp;dbP!$D$2),"&lt;="&amp;A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AZ$6,INDIRECT($F$1&amp;dbP!$D$2&amp;":"&amp;dbP!$D$2),"&lt;="&amp;AZ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AZ$6,INDIRECT($F$2&amp;SbstP!$D$2&amp;":"&amp;SbstP!$D$2),"&lt;="&amp;AZ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AZ$6,INDIRECT($F$2&amp;SbstP!$D$2&amp;":"&amp;SbstP!$D$2),"&lt;="&amp;AZ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A571" s="1">
        <f ca="1">SUMIFS(INDIRECT($F$1&amp;$F571&amp;":"&amp;$F571),INDIRECT($F$1&amp;dbP!$D$2&amp;":"&amp;dbP!$D$2),"&gt;="&amp;BA$6,INDIRECT($F$1&amp;dbP!$D$2&amp;":"&amp;dbP!$D$2),"&lt;="&amp;B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BA$6,INDIRECT($F$1&amp;dbP!$D$2&amp;":"&amp;dbP!$D$2),"&lt;="&amp;BA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A$6,INDIRECT($F$2&amp;SbstP!$D$2&amp;":"&amp;SbstP!$D$2),"&lt;="&amp;BA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BA$6,INDIRECT($F$2&amp;SbstP!$D$2&amp;":"&amp;SbstP!$D$2),"&lt;="&amp;BA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B571" s="1">
        <f ca="1">SUMIFS(INDIRECT($F$1&amp;$F571&amp;":"&amp;$F571),INDIRECT($F$1&amp;dbP!$D$2&amp;":"&amp;dbP!$D$2),"&gt;="&amp;BB$6,INDIRECT($F$1&amp;dbP!$D$2&amp;":"&amp;dbP!$D$2),"&lt;="&amp;B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BB$6,INDIRECT($F$1&amp;dbP!$D$2&amp;":"&amp;dbP!$D$2),"&lt;="&amp;BB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B$6,INDIRECT($F$2&amp;SbstP!$D$2&amp;":"&amp;SbstP!$D$2),"&lt;="&amp;BB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BB$6,INDIRECT($F$2&amp;SbstP!$D$2&amp;":"&amp;SbstP!$D$2),"&lt;="&amp;BB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C571" s="1">
        <f ca="1">SUMIFS(INDIRECT($F$1&amp;$F571&amp;":"&amp;$F571),INDIRECT($F$1&amp;dbP!$D$2&amp;":"&amp;dbP!$D$2),"&gt;="&amp;BC$6,INDIRECT($F$1&amp;dbP!$D$2&amp;":"&amp;dbP!$D$2),"&lt;="&amp;B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BC$6,INDIRECT($F$1&amp;dbP!$D$2&amp;":"&amp;dbP!$D$2),"&lt;="&amp;BC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C$6,INDIRECT($F$2&amp;SbstP!$D$2&amp;":"&amp;SbstP!$D$2),"&lt;="&amp;BC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BC$6,INDIRECT($F$2&amp;SbstP!$D$2&amp;":"&amp;SbstP!$D$2),"&lt;="&amp;BC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D571" s="1">
        <f ca="1">SUMIFS(INDIRECT($F$1&amp;$F571&amp;":"&amp;$F571),INDIRECT($F$1&amp;dbP!$D$2&amp;":"&amp;dbP!$D$2),"&gt;="&amp;BD$6,INDIRECT($F$1&amp;dbP!$D$2&amp;":"&amp;dbP!$D$2),"&lt;="&amp;B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BD$6,INDIRECT($F$1&amp;dbP!$D$2&amp;":"&amp;dbP!$D$2),"&lt;="&amp;BD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D$6,INDIRECT($F$2&amp;SbstP!$D$2&amp;":"&amp;SbstP!$D$2),"&lt;="&amp;BD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BD$6,INDIRECT($F$2&amp;SbstP!$D$2&amp;":"&amp;SbstP!$D$2),"&lt;="&amp;BD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  <c r="BE571" s="1">
        <f ca="1">SUMIFS(INDIRECT($F$1&amp;$F571&amp;":"&amp;$F571),INDIRECT($F$1&amp;dbP!$D$2&amp;":"&amp;dbP!$D$2),"&gt;="&amp;BE$6,INDIRECT($F$1&amp;dbP!$D$2&amp;":"&amp;dbP!$D$2),"&lt;="&amp;B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"&amp;$I571=$J571),"*",RIGHT($J571,LEN($J571)-4)),INDIRECT($F$1&amp;dbP!$AC$2&amp;":"&amp;dbP!$AC$2),RepP!$J$3)-
SUMIFS(INDIRECT($F$1&amp;$G571&amp;":"&amp;$G571),INDIRECT($F$1&amp;dbP!$D$2&amp;":"&amp;dbP!$D$2),"&gt;="&amp;BE$6,INDIRECT($F$1&amp;dbP!$D$2&amp;":"&amp;dbP!$D$2),"&lt;="&amp;BE$7,INDIRECT($F$1&amp;dbP!$O$2&amp;":"&amp;dbP!$O$2),$H571,INDIRECT($F$1&amp;dbP!$P$2&amp;":"&amp;dbP!$P$2),IF($I571=$J571,"*",$I571),INDIRECT($F$1&amp;dbP!$Q$2&amp;":"&amp;dbP!$Q$2),IF(OR($I571=$J571,"  "&amp;$I571=$J571),"*",RIGHT($J571,LEN($J571)-4)),INDIRECT($F$1&amp;dbP!$AC$2&amp;":"&amp;dbP!$AC$2),RepP!$J$3)+
SUMIFS(INDIRECT($F$2&amp;$F571&amp;":"&amp;$F571),INDIRECT($F$2&amp;SbstP!$D$2&amp;":"&amp;SbstP!$D$2),"&gt;="&amp;BE$6,INDIRECT($F$2&amp;SbstP!$D$2&amp;":"&amp;SbstP!$D$2),"&lt;="&amp;BE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"&amp;$I571=$J571),"*",RIGHT($J571,LEN($J571)-4)),INDIRECT($F$2&amp;SbstP!$AC$2&amp;":"&amp;SbstP!$AC$2),RepP!$J$3)-
SUMIFS(INDIRECT($F$2&amp;$G571&amp;":"&amp;$G571),INDIRECT($F$2&amp;SbstP!$D$2&amp;":"&amp;SbstP!$D$2),"&gt;="&amp;BE$6,INDIRECT($F$2&amp;SbstP!$D$2&amp;":"&amp;SbstP!$D$2),"&lt;="&amp;BE$7,INDIRECT($F$2&amp;SbstP!$O$2&amp;":"&amp;SbstP!$O$2),$H571,INDIRECT($F$2&amp;SbstP!$P$2&amp;":"&amp;SbstP!$P$2),IF($I571=$J571,"*",$I571),INDIRECT($F$2&amp;SbstP!$Q$2&amp;":"&amp;SbstP!$Q$2),IF(OR($I571=$J571,"  "&amp;$I571=$J571),"*",RIGHT($J571,LEN($J571)-4)),INDIRECT($F$2&amp;SbstP!$AC$2&amp;":"&amp;SbstP!$AC$2),RepP!$J$3)</f>
        <v>0</v>
      </c>
    </row>
    <row r="572" spans="2:57" x14ac:dyDescent="0.3">
      <c r="B572" s="1">
        <f>MAX(B$505:B571)+1</f>
        <v>75</v>
      </c>
      <c r="D572" s="1" t="str">
        <f ca="1">INDIRECT($B$1&amp;Items!AB$2&amp;$B572)</f>
        <v>PL(-)</v>
      </c>
      <c r="F572" s="1" t="str">
        <f ca="1">INDIRECT($B$1&amp;Items!X$2&amp;$B572)</f>
        <v>AA</v>
      </c>
      <c r="G572" s="1" t="str">
        <f ca="1">INDIRECT($B$1&amp;Items!Y$2&amp;$B572)</f>
        <v>AB</v>
      </c>
      <c r="H572" s="13" t="str">
        <f ca="1">INDIRECT($B$1&amp;Items!U$2&amp;$B572)</f>
        <v>Себестоимость продаж</v>
      </c>
      <c r="I572" s="13" t="str">
        <f ca="1">IF(INDIRECT($B$1&amp;Items!V$2&amp;$B572)="",H572,INDIRECT($B$1&amp;Items!V$2&amp;$B572))</f>
        <v>Затраты этапа-5 бизнес-процесса</v>
      </c>
      <c r="J572" s="1" t="str">
        <f ca="1">IF(INDIRECT($B$1&amp;Items!W$2&amp;$B572)="",IF(H572&lt;&gt;I572,"  "&amp;I572,I572),"    "&amp;INDIRECT($B$1&amp;Items!W$2&amp;$B572))</f>
        <v xml:space="preserve">    Затраты на доставку и продажу-5</v>
      </c>
      <c r="S572" s="1">
        <f ca="1">SUM($U572:INDIRECT(ADDRESS(ROW(),SUMIFS($1:$1,$5:$5,MAX($5:$5)))))</f>
        <v>1360071.8731593257</v>
      </c>
      <c r="V572" s="1">
        <f ca="1">SUMIFS(INDIRECT($F$1&amp;$F572&amp;":"&amp;$F572),INDIRECT($F$1&amp;dbP!$D$2&amp;":"&amp;dbP!$D$2),"&gt;="&amp;V$6,INDIRECT($F$1&amp;dbP!$D$2&amp;":"&amp;dbP!$D$2),"&lt;="&amp;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V$6,INDIRECT($F$1&amp;dbP!$D$2&amp;":"&amp;dbP!$D$2),"&lt;="&amp;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V$6,INDIRECT($F$2&amp;SbstP!$D$2&amp;":"&amp;SbstP!$D$2),"&lt;="&amp;V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V$6,INDIRECT($F$2&amp;SbstP!$D$2&amp;":"&amp;SbstP!$D$2),"&lt;="&amp;V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W572" s="1">
        <f ca="1">SUMIFS(INDIRECT($F$1&amp;$F572&amp;":"&amp;$F572),INDIRECT($F$1&amp;dbP!$D$2&amp;":"&amp;dbP!$D$2),"&gt;="&amp;W$6,INDIRECT($F$1&amp;dbP!$D$2&amp;":"&amp;dbP!$D$2),"&lt;="&amp;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W$6,INDIRECT($F$1&amp;dbP!$D$2&amp;":"&amp;dbP!$D$2),"&lt;="&amp;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W$6,INDIRECT($F$2&amp;SbstP!$D$2&amp;":"&amp;SbstP!$D$2),"&lt;="&amp;W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W$6,INDIRECT($F$2&amp;SbstP!$D$2&amp;":"&amp;SbstP!$D$2),"&lt;="&amp;W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X572" s="1">
        <f ca="1">SUMIFS(INDIRECT($F$1&amp;$F572&amp;":"&amp;$F572),INDIRECT($F$1&amp;dbP!$D$2&amp;":"&amp;dbP!$D$2),"&gt;="&amp;X$6,INDIRECT($F$1&amp;dbP!$D$2&amp;":"&amp;dbP!$D$2),"&lt;="&amp;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X$6,INDIRECT($F$1&amp;dbP!$D$2&amp;":"&amp;dbP!$D$2),"&lt;="&amp;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X$6,INDIRECT($F$2&amp;SbstP!$D$2&amp;":"&amp;SbstP!$D$2),"&lt;="&amp;X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X$6,INDIRECT($F$2&amp;SbstP!$D$2&amp;":"&amp;SbstP!$D$2),"&lt;="&amp;X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Y572" s="1">
        <f ca="1">SUMIFS(INDIRECT($F$1&amp;$F572&amp;":"&amp;$F572),INDIRECT($F$1&amp;dbP!$D$2&amp;":"&amp;dbP!$D$2),"&gt;="&amp;Y$6,INDIRECT($F$1&amp;dbP!$D$2&amp;":"&amp;dbP!$D$2),"&lt;="&amp;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Y$6,INDIRECT($F$1&amp;dbP!$D$2&amp;":"&amp;dbP!$D$2),"&lt;="&amp;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Y$6,INDIRECT($F$2&amp;SbstP!$D$2&amp;":"&amp;SbstP!$D$2),"&lt;="&amp;Y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Y$6,INDIRECT($F$2&amp;SbstP!$D$2&amp;":"&amp;SbstP!$D$2),"&lt;="&amp;Y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Z572" s="1">
        <f ca="1">SUMIFS(INDIRECT($F$1&amp;$F572&amp;":"&amp;$F572),INDIRECT($F$1&amp;dbP!$D$2&amp;":"&amp;dbP!$D$2),"&gt;="&amp;Z$6,INDIRECT($F$1&amp;dbP!$D$2&amp;":"&amp;dbP!$D$2),"&lt;="&amp;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Z$6,INDIRECT($F$1&amp;dbP!$D$2&amp;":"&amp;dbP!$D$2),"&lt;="&amp;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Z$6,INDIRECT($F$2&amp;SbstP!$D$2&amp;":"&amp;SbstP!$D$2),"&lt;="&amp;Z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Z$6,INDIRECT($F$2&amp;SbstP!$D$2&amp;":"&amp;SbstP!$D$2),"&lt;="&amp;Z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277909.4229985</v>
      </c>
      <c r="AA572" s="1">
        <f ca="1">SUMIFS(INDIRECT($F$1&amp;$F572&amp;":"&amp;$F572),INDIRECT($F$1&amp;dbP!$D$2&amp;":"&amp;dbP!$D$2),"&gt;="&amp;AA$6,INDIRECT($F$1&amp;dbP!$D$2&amp;":"&amp;dbP!$D$2),"&lt;="&amp;A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A$6,INDIRECT($F$1&amp;dbP!$D$2&amp;":"&amp;dbP!$D$2),"&lt;="&amp;A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A$6,INDIRECT($F$2&amp;SbstP!$D$2&amp;":"&amp;SbstP!$D$2),"&lt;="&amp;AA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A$6,INDIRECT($F$2&amp;SbstP!$D$2&amp;":"&amp;SbstP!$D$2),"&lt;="&amp;AA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555818.845997</v>
      </c>
      <c r="AB572" s="1">
        <f ca="1">SUMIFS(INDIRECT($F$1&amp;$F572&amp;":"&amp;$F572),INDIRECT($F$1&amp;dbP!$D$2&amp;":"&amp;dbP!$D$2),"&gt;="&amp;AB$6,INDIRECT($F$1&amp;dbP!$D$2&amp;":"&amp;dbP!$D$2),"&lt;="&amp;A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B$6,INDIRECT($F$1&amp;dbP!$D$2&amp;":"&amp;dbP!$D$2),"&lt;="&amp;A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B$6,INDIRECT($F$2&amp;SbstP!$D$2&amp;":"&amp;SbstP!$D$2),"&lt;="&amp;AB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B$6,INDIRECT($F$2&amp;SbstP!$D$2&amp;":"&amp;SbstP!$D$2),"&lt;="&amp;AB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78600.644888464638</v>
      </c>
      <c r="AC572" s="1">
        <f ca="1">SUMIFS(INDIRECT($F$1&amp;$F572&amp;":"&amp;$F572),INDIRECT($F$1&amp;dbP!$D$2&amp;":"&amp;dbP!$D$2),"&gt;="&amp;AC$6,INDIRECT($F$1&amp;dbP!$D$2&amp;":"&amp;dbP!$D$2),"&lt;="&amp;A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C$6,INDIRECT($F$1&amp;dbP!$D$2&amp;":"&amp;dbP!$D$2),"&lt;="&amp;A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C$6,INDIRECT($F$2&amp;SbstP!$D$2&amp;":"&amp;SbstP!$D$2),"&lt;="&amp;AC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C$6,INDIRECT($F$2&amp;SbstP!$D$2&amp;":"&amp;SbstP!$D$2),"&lt;="&amp;AC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84214.97666621214</v>
      </c>
      <c r="AD572" s="1">
        <f ca="1">SUMIFS(INDIRECT($F$1&amp;$F572&amp;":"&amp;$F572),INDIRECT($F$1&amp;dbP!$D$2&amp;":"&amp;dbP!$D$2),"&gt;="&amp;AD$6,INDIRECT($F$1&amp;dbP!$D$2&amp;":"&amp;dbP!$D$2),"&lt;="&amp;A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D$6,INDIRECT($F$1&amp;dbP!$D$2&amp;":"&amp;dbP!$D$2),"&lt;="&amp;A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D$6,INDIRECT($F$2&amp;SbstP!$D$2&amp;":"&amp;SbstP!$D$2),"&lt;="&amp;AD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D$6,INDIRECT($F$2&amp;SbstP!$D$2&amp;":"&amp;SbstP!$D$2),"&lt;="&amp;AD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28071.65888873738</v>
      </c>
      <c r="AE572" s="1">
        <f ca="1">SUMIFS(INDIRECT($F$1&amp;$F572&amp;":"&amp;$F572),INDIRECT($F$1&amp;dbP!$D$2&amp;":"&amp;dbP!$D$2),"&gt;="&amp;AE$6,INDIRECT($F$1&amp;dbP!$D$2&amp;":"&amp;dbP!$D$2),"&lt;="&amp;A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E$6,INDIRECT($F$1&amp;dbP!$D$2&amp;":"&amp;dbP!$D$2),"&lt;="&amp;A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E$6,INDIRECT($F$2&amp;SbstP!$D$2&amp;":"&amp;SbstP!$D$2),"&lt;="&amp;AE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E$6,INDIRECT($F$2&amp;SbstP!$D$2&amp;":"&amp;SbstP!$D$2),"&lt;="&amp;AE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33685.990666484853</v>
      </c>
      <c r="AF572" s="1">
        <f ca="1">SUMIFS(INDIRECT($F$1&amp;$F572&amp;":"&amp;$F572),INDIRECT($F$1&amp;dbP!$D$2&amp;":"&amp;dbP!$D$2),"&gt;="&amp;AF$6,INDIRECT($F$1&amp;dbP!$D$2&amp;":"&amp;dbP!$D$2),"&lt;="&amp;AF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F$6,INDIRECT($F$1&amp;dbP!$D$2&amp;":"&amp;dbP!$D$2),"&lt;="&amp;AF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F$6,INDIRECT($F$2&amp;SbstP!$D$2&amp;":"&amp;SbstP!$D$2),"&lt;="&amp;AF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F$6,INDIRECT($F$2&amp;SbstP!$D$2&amp;":"&amp;SbstP!$D$2),"&lt;="&amp;AF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56143.31777747476</v>
      </c>
      <c r="AG572" s="1">
        <f ca="1">SUMIFS(INDIRECT($F$1&amp;$F572&amp;":"&amp;$F572),INDIRECT($F$1&amp;dbP!$D$2&amp;":"&amp;dbP!$D$2),"&gt;="&amp;AG$6,INDIRECT($F$1&amp;dbP!$D$2&amp;":"&amp;dbP!$D$2),"&lt;="&amp;AG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G$6,INDIRECT($F$1&amp;dbP!$D$2&amp;":"&amp;dbP!$D$2),"&lt;="&amp;AG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G$6,INDIRECT($F$2&amp;SbstP!$D$2&amp;":"&amp;SbstP!$D$2),"&lt;="&amp;AG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G$6,INDIRECT($F$2&amp;SbstP!$D$2&amp;":"&amp;SbstP!$D$2),"&lt;="&amp;AG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78600.644888464638</v>
      </c>
      <c r="AH572" s="1">
        <f ca="1">SUMIFS(INDIRECT($F$1&amp;$F572&amp;":"&amp;$F572),INDIRECT($F$1&amp;dbP!$D$2&amp;":"&amp;dbP!$D$2),"&gt;="&amp;AH$6,INDIRECT($F$1&amp;dbP!$D$2&amp;":"&amp;dbP!$D$2),"&lt;="&amp;AH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H$6,INDIRECT($F$1&amp;dbP!$D$2&amp;":"&amp;dbP!$D$2),"&lt;="&amp;AH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H$6,INDIRECT($F$2&amp;SbstP!$D$2&amp;":"&amp;SbstP!$D$2),"&lt;="&amp;AH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H$6,INDIRECT($F$2&amp;SbstP!$D$2&amp;":"&amp;SbstP!$D$2),"&lt;="&amp;AH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22457.3271109899</v>
      </c>
      <c r="AI572" s="1">
        <f ca="1">SUMIFS(INDIRECT($F$1&amp;$F572&amp;":"&amp;$F572),INDIRECT($F$1&amp;dbP!$D$2&amp;":"&amp;dbP!$D$2),"&gt;="&amp;AI$6,INDIRECT($F$1&amp;dbP!$D$2&amp;":"&amp;dbP!$D$2),"&lt;="&amp;AI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I$6,INDIRECT($F$1&amp;dbP!$D$2&amp;":"&amp;dbP!$D$2),"&lt;="&amp;AI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I$6,INDIRECT($F$2&amp;SbstP!$D$2&amp;":"&amp;SbstP!$D$2),"&lt;="&amp;AI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I$6,INDIRECT($F$2&amp;SbstP!$D$2&amp;":"&amp;SbstP!$D$2),"&lt;="&amp;AI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105268.72083276516</v>
      </c>
      <c r="AJ572" s="1">
        <f ca="1">SUMIFS(INDIRECT($F$1&amp;$F572&amp;":"&amp;$F572),INDIRECT($F$1&amp;dbP!$D$2&amp;":"&amp;dbP!$D$2),"&gt;="&amp;AJ$6,INDIRECT($F$1&amp;dbP!$D$2&amp;":"&amp;dbP!$D$2),"&lt;="&amp;AJ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J$6,INDIRECT($F$1&amp;dbP!$D$2&amp;":"&amp;dbP!$D$2),"&lt;="&amp;AJ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J$6,INDIRECT($F$2&amp;SbstP!$D$2&amp;":"&amp;SbstP!$D$2),"&lt;="&amp;AJ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J$6,INDIRECT($F$2&amp;SbstP!$D$2&amp;":"&amp;SbstP!$D$2),"&lt;="&amp;AJ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39300.322444232319</v>
      </c>
      <c r="AK572" s="1">
        <f ca="1">SUMIFS(INDIRECT($F$1&amp;$F572&amp;":"&amp;$F572),INDIRECT($F$1&amp;dbP!$D$2&amp;":"&amp;dbP!$D$2),"&gt;="&amp;AK$6,INDIRECT($F$1&amp;dbP!$D$2&amp;":"&amp;dbP!$D$2),"&lt;="&amp;AK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K$6,INDIRECT($F$1&amp;dbP!$D$2&amp;":"&amp;dbP!$D$2),"&lt;="&amp;AK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K$6,INDIRECT($F$2&amp;SbstP!$D$2&amp;":"&amp;SbstP!$D$2),"&lt;="&amp;AK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K$6,INDIRECT($F$2&amp;SbstP!$D$2&amp;":"&amp;SbstP!$D$2),"&lt;="&amp;AK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L572" s="1">
        <f ca="1">SUMIFS(INDIRECT($F$1&amp;$F572&amp;":"&amp;$F572),INDIRECT($F$1&amp;dbP!$D$2&amp;":"&amp;dbP!$D$2),"&gt;="&amp;AL$6,INDIRECT($F$1&amp;dbP!$D$2&amp;":"&amp;dbP!$D$2),"&lt;="&amp;AL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L$6,INDIRECT($F$1&amp;dbP!$D$2&amp;":"&amp;dbP!$D$2),"&lt;="&amp;AL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L$6,INDIRECT($F$2&amp;SbstP!$D$2&amp;":"&amp;SbstP!$D$2),"&lt;="&amp;AL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L$6,INDIRECT($F$2&amp;SbstP!$D$2&amp;":"&amp;SbstP!$D$2),"&lt;="&amp;AL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M572" s="1">
        <f ca="1">SUMIFS(INDIRECT($F$1&amp;$F572&amp;":"&amp;$F572),INDIRECT($F$1&amp;dbP!$D$2&amp;":"&amp;dbP!$D$2),"&gt;="&amp;AM$6,INDIRECT($F$1&amp;dbP!$D$2&amp;":"&amp;dbP!$D$2),"&lt;="&amp;AM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M$6,INDIRECT($F$1&amp;dbP!$D$2&amp;":"&amp;dbP!$D$2),"&lt;="&amp;AM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M$6,INDIRECT($F$2&amp;SbstP!$D$2&amp;":"&amp;SbstP!$D$2),"&lt;="&amp;AM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M$6,INDIRECT($F$2&amp;SbstP!$D$2&amp;":"&amp;SbstP!$D$2),"&lt;="&amp;AM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N572" s="1">
        <f ca="1">SUMIFS(INDIRECT($F$1&amp;$F572&amp;":"&amp;$F572),INDIRECT($F$1&amp;dbP!$D$2&amp;":"&amp;dbP!$D$2),"&gt;="&amp;AN$6,INDIRECT($F$1&amp;dbP!$D$2&amp;":"&amp;dbP!$D$2),"&lt;="&amp;AN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N$6,INDIRECT($F$1&amp;dbP!$D$2&amp;":"&amp;dbP!$D$2),"&lt;="&amp;AN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N$6,INDIRECT($F$2&amp;SbstP!$D$2&amp;":"&amp;SbstP!$D$2),"&lt;="&amp;AN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N$6,INDIRECT($F$2&amp;SbstP!$D$2&amp;":"&amp;SbstP!$D$2),"&lt;="&amp;AN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O572" s="1">
        <f ca="1">SUMIFS(INDIRECT($F$1&amp;$F572&amp;":"&amp;$F572),INDIRECT($F$1&amp;dbP!$D$2&amp;":"&amp;dbP!$D$2),"&gt;="&amp;AO$6,INDIRECT($F$1&amp;dbP!$D$2&amp;":"&amp;dbP!$D$2),"&lt;="&amp;AO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O$6,INDIRECT($F$1&amp;dbP!$D$2&amp;":"&amp;dbP!$D$2),"&lt;="&amp;AO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O$6,INDIRECT($F$2&amp;SbstP!$D$2&amp;":"&amp;SbstP!$D$2),"&lt;="&amp;AO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O$6,INDIRECT($F$2&amp;SbstP!$D$2&amp;":"&amp;SbstP!$D$2),"&lt;="&amp;AO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P572" s="1">
        <f ca="1">SUMIFS(INDIRECT($F$1&amp;$F572&amp;":"&amp;$F572),INDIRECT($F$1&amp;dbP!$D$2&amp;":"&amp;dbP!$D$2),"&gt;="&amp;AP$6,INDIRECT($F$1&amp;dbP!$D$2&amp;":"&amp;dbP!$D$2),"&lt;="&amp;AP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P$6,INDIRECT($F$1&amp;dbP!$D$2&amp;":"&amp;dbP!$D$2),"&lt;="&amp;AP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P$6,INDIRECT($F$2&amp;SbstP!$D$2&amp;":"&amp;SbstP!$D$2),"&lt;="&amp;AP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P$6,INDIRECT($F$2&amp;SbstP!$D$2&amp;":"&amp;SbstP!$D$2),"&lt;="&amp;AP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Q572" s="1">
        <f ca="1">SUMIFS(INDIRECT($F$1&amp;$F572&amp;":"&amp;$F572),INDIRECT($F$1&amp;dbP!$D$2&amp;":"&amp;dbP!$D$2),"&gt;="&amp;AQ$6,INDIRECT($F$1&amp;dbP!$D$2&amp;":"&amp;dbP!$D$2),"&lt;="&amp;AQ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Q$6,INDIRECT($F$1&amp;dbP!$D$2&amp;":"&amp;dbP!$D$2),"&lt;="&amp;AQ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Q$6,INDIRECT($F$2&amp;SbstP!$D$2&amp;":"&amp;SbstP!$D$2),"&lt;="&amp;AQ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Q$6,INDIRECT($F$2&amp;SbstP!$D$2&amp;":"&amp;SbstP!$D$2),"&lt;="&amp;AQ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R572" s="1">
        <f ca="1">SUMIFS(INDIRECT($F$1&amp;$F572&amp;":"&amp;$F572),INDIRECT($F$1&amp;dbP!$D$2&amp;":"&amp;dbP!$D$2),"&gt;="&amp;AR$6,INDIRECT($F$1&amp;dbP!$D$2&amp;":"&amp;dbP!$D$2),"&lt;="&amp;AR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R$6,INDIRECT($F$1&amp;dbP!$D$2&amp;":"&amp;dbP!$D$2),"&lt;="&amp;AR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R$6,INDIRECT($F$2&amp;SbstP!$D$2&amp;":"&amp;SbstP!$D$2),"&lt;="&amp;AR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R$6,INDIRECT($F$2&amp;SbstP!$D$2&amp;":"&amp;SbstP!$D$2),"&lt;="&amp;AR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S572" s="1">
        <f ca="1">SUMIFS(INDIRECT($F$1&amp;$F572&amp;":"&amp;$F572),INDIRECT($F$1&amp;dbP!$D$2&amp;":"&amp;dbP!$D$2),"&gt;="&amp;AS$6,INDIRECT($F$1&amp;dbP!$D$2&amp;":"&amp;dbP!$D$2),"&lt;="&amp;AS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S$6,INDIRECT($F$1&amp;dbP!$D$2&amp;":"&amp;dbP!$D$2),"&lt;="&amp;AS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S$6,INDIRECT($F$2&amp;SbstP!$D$2&amp;":"&amp;SbstP!$D$2),"&lt;="&amp;AS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S$6,INDIRECT($F$2&amp;SbstP!$D$2&amp;":"&amp;SbstP!$D$2),"&lt;="&amp;AS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T572" s="1">
        <f ca="1">SUMIFS(INDIRECT($F$1&amp;$F572&amp;":"&amp;$F572),INDIRECT($F$1&amp;dbP!$D$2&amp;":"&amp;dbP!$D$2),"&gt;="&amp;AT$6,INDIRECT($F$1&amp;dbP!$D$2&amp;":"&amp;dbP!$D$2),"&lt;="&amp;AT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T$6,INDIRECT($F$1&amp;dbP!$D$2&amp;":"&amp;dbP!$D$2),"&lt;="&amp;AT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T$6,INDIRECT($F$2&amp;SbstP!$D$2&amp;":"&amp;SbstP!$D$2),"&lt;="&amp;AT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T$6,INDIRECT($F$2&amp;SbstP!$D$2&amp;":"&amp;SbstP!$D$2),"&lt;="&amp;AT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U572" s="1">
        <f ca="1">SUMIFS(INDIRECT($F$1&amp;$F572&amp;":"&amp;$F572),INDIRECT($F$1&amp;dbP!$D$2&amp;":"&amp;dbP!$D$2),"&gt;="&amp;AU$6,INDIRECT($F$1&amp;dbP!$D$2&amp;":"&amp;dbP!$D$2),"&lt;="&amp;AU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U$6,INDIRECT($F$1&amp;dbP!$D$2&amp;":"&amp;dbP!$D$2),"&lt;="&amp;AU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U$6,INDIRECT($F$2&amp;SbstP!$D$2&amp;":"&amp;SbstP!$D$2),"&lt;="&amp;AU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U$6,INDIRECT($F$2&amp;SbstP!$D$2&amp;":"&amp;SbstP!$D$2),"&lt;="&amp;AU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V572" s="1">
        <f ca="1">SUMIFS(INDIRECT($F$1&amp;$F572&amp;":"&amp;$F572),INDIRECT($F$1&amp;dbP!$D$2&amp;":"&amp;dbP!$D$2),"&gt;="&amp;AV$6,INDIRECT($F$1&amp;dbP!$D$2&amp;":"&amp;dbP!$D$2),"&lt;="&amp;A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V$6,INDIRECT($F$1&amp;dbP!$D$2&amp;":"&amp;dbP!$D$2),"&lt;="&amp;AV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V$6,INDIRECT($F$2&amp;SbstP!$D$2&amp;":"&amp;SbstP!$D$2),"&lt;="&amp;AV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V$6,INDIRECT($F$2&amp;SbstP!$D$2&amp;":"&amp;SbstP!$D$2),"&lt;="&amp;AV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W572" s="1">
        <f ca="1">SUMIFS(INDIRECT($F$1&amp;$F572&amp;":"&amp;$F572),INDIRECT($F$1&amp;dbP!$D$2&amp;":"&amp;dbP!$D$2),"&gt;="&amp;AW$6,INDIRECT($F$1&amp;dbP!$D$2&amp;":"&amp;dbP!$D$2),"&lt;="&amp;A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W$6,INDIRECT($F$1&amp;dbP!$D$2&amp;":"&amp;dbP!$D$2),"&lt;="&amp;AW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W$6,INDIRECT($F$2&amp;SbstP!$D$2&amp;":"&amp;SbstP!$D$2),"&lt;="&amp;AW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W$6,INDIRECT($F$2&amp;SbstP!$D$2&amp;":"&amp;SbstP!$D$2),"&lt;="&amp;AW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X572" s="1">
        <f ca="1">SUMIFS(INDIRECT($F$1&amp;$F572&amp;":"&amp;$F572),INDIRECT($F$1&amp;dbP!$D$2&amp;":"&amp;dbP!$D$2),"&gt;="&amp;AX$6,INDIRECT($F$1&amp;dbP!$D$2&amp;":"&amp;dbP!$D$2),"&lt;="&amp;A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X$6,INDIRECT($F$1&amp;dbP!$D$2&amp;":"&amp;dbP!$D$2),"&lt;="&amp;AX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X$6,INDIRECT($F$2&amp;SbstP!$D$2&amp;":"&amp;SbstP!$D$2),"&lt;="&amp;AX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X$6,INDIRECT($F$2&amp;SbstP!$D$2&amp;":"&amp;SbstP!$D$2),"&lt;="&amp;AX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Y572" s="1">
        <f ca="1">SUMIFS(INDIRECT($F$1&amp;$F572&amp;":"&amp;$F572),INDIRECT($F$1&amp;dbP!$D$2&amp;":"&amp;dbP!$D$2),"&gt;="&amp;AY$6,INDIRECT($F$1&amp;dbP!$D$2&amp;":"&amp;dbP!$D$2),"&lt;="&amp;A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Y$6,INDIRECT($F$1&amp;dbP!$D$2&amp;":"&amp;dbP!$D$2),"&lt;="&amp;AY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Y$6,INDIRECT($F$2&amp;SbstP!$D$2&amp;":"&amp;SbstP!$D$2),"&lt;="&amp;AY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Y$6,INDIRECT($F$2&amp;SbstP!$D$2&amp;":"&amp;SbstP!$D$2),"&lt;="&amp;AY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AZ572" s="1">
        <f ca="1">SUMIFS(INDIRECT($F$1&amp;$F572&amp;":"&amp;$F572),INDIRECT($F$1&amp;dbP!$D$2&amp;":"&amp;dbP!$D$2),"&gt;="&amp;AZ$6,INDIRECT($F$1&amp;dbP!$D$2&amp;":"&amp;dbP!$D$2),"&lt;="&amp;A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AZ$6,INDIRECT($F$1&amp;dbP!$D$2&amp;":"&amp;dbP!$D$2),"&lt;="&amp;AZ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AZ$6,INDIRECT($F$2&amp;SbstP!$D$2&amp;":"&amp;SbstP!$D$2),"&lt;="&amp;AZ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AZ$6,INDIRECT($F$2&amp;SbstP!$D$2&amp;":"&amp;SbstP!$D$2),"&lt;="&amp;AZ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A572" s="1">
        <f ca="1">SUMIFS(INDIRECT($F$1&amp;$F572&amp;":"&amp;$F572),INDIRECT($F$1&amp;dbP!$D$2&amp;":"&amp;dbP!$D$2),"&gt;="&amp;BA$6,INDIRECT($F$1&amp;dbP!$D$2&amp;":"&amp;dbP!$D$2),"&lt;="&amp;B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BA$6,INDIRECT($F$1&amp;dbP!$D$2&amp;":"&amp;dbP!$D$2),"&lt;="&amp;BA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A$6,INDIRECT($F$2&amp;SbstP!$D$2&amp;":"&amp;SbstP!$D$2),"&lt;="&amp;BA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BA$6,INDIRECT($F$2&amp;SbstP!$D$2&amp;":"&amp;SbstP!$D$2),"&lt;="&amp;BA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B572" s="1">
        <f ca="1">SUMIFS(INDIRECT($F$1&amp;$F572&amp;":"&amp;$F572),INDIRECT($F$1&amp;dbP!$D$2&amp;":"&amp;dbP!$D$2),"&gt;="&amp;BB$6,INDIRECT($F$1&amp;dbP!$D$2&amp;":"&amp;dbP!$D$2),"&lt;="&amp;B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BB$6,INDIRECT($F$1&amp;dbP!$D$2&amp;":"&amp;dbP!$D$2),"&lt;="&amp;BB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B$6,INDIRECT($F$2&amp;SbstP!$D$2&amp;":"&amp;SbstP!$D$2),"&lt;="&amp;BB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BB$6,INDIRECT($F$2&amp;SbstP!$D$2&amp;":"&amp;SbstP!$D$2),"&lt;="&amp;BB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C572" s="1">
        <f ca="1">SUMIFS(INDIRECT($F$1&amp;$F572&amp;":"&amp;$F572),INDIRECT($F$1&amp;dbP!$D$2&amp;":"&amp;dbP!$D$2),"&gt;="&amp;BC$6,INDIRECT($F$1&amp;dbP!$D$2&amp;":"&amp;dbP!$D$2),"&lt;="&amp;B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BC$6,INDIRECT($F$1&amp;dbP!$D$2&amp;":"&amp;dbP!$D$2),"&lt;="&amp;BC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C$6,INDIRECT($F$2&amp;SbstP!$D$2&amp;":"&amp;SbstP!$D$2),"&lt;="&amp;BC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BC$6,INDIRECT($F$2&amp;SbstP!$D$2&amp;":"&amp;SbstP!$D$2),"&lt;="&amp;BC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D572" s="1">
        <f ca="1">SUMIFS(INDIRECT($F$1&amp;$F572&amp;":"&amp;$F572),INDIRECT($F$1&amp;dbP!$D$2&amp;":"&amp;dbP!$D$2),"&gt;="&amp;BD$6,INDIRECT($F$1&amp;dbP!$D$2&amp;":"&amp;dbP!$D$2),"&lt;="&amp;B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BD$6,INDIRECT($F$1&amp;dbP!$D$2&amp;":"&amp;dbP!$D$2),"&lt;="&amp;BD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D$6,INDIRECT($F$2&amp;SbstP!$D$2&amp;":"&amp;SbstP!$D$2),"&lt;="&amp;BD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BD$6,INDIRECT($F$2&amp;SbstP!$D$2&amp;":"&amp;SbstP!$D$2),"&lt;="&amp;BD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  <c r="BE572" s="1">
        <f ca="1">SUMIFS(INDIRECT($F$1&amp;$F572&amp;":"&amp;$F572),INDIRECT($F$1&amp;dbP!$D$2&amp;":"&amp;dbP!$D$2),"&gt;="&amp;BE$6,INDIRECT($F$1&amp;dbP!$D$2&amp;":"&amp;dbP!$D$2),"&lt;="&amp;B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"&amp;$I572=$J572),"*",RIGHT($J572,LEN($J572)-4)),INDIRECT($F$1&amp;dbP!$AC$2&amp;":"&amp;dbP!$AC$2),RepP!$J$3)-
SUMIFS(INDIRECT($F$1&amp;$G572&amp;":"&amp;$G572),INDIRECT($F$1&amp;dbP!$D$2&amp;":"&amp;dbP!$D$2),"&gt;="&amp;BE$6,INDIRECT($F$1&amp;dbP!$D$2&amp;":"&amp;dbP!$D$2),"&lt;="&amp;BE$7,INDIRECT($F$1&amp;dbP!$O$2&amp;":"&amp;dbP!$O$2),$H572,INDIRECT($F$1&amp;dbP!$P$2&amp;":"&amp;dbP!$P$2),IF($I572=$J572,"*",$I572),INDIRECT($F$1&amp;dbP!$Q$2&amp;":"&amp;dbP!$Q$2),IF(OR($I572=$J572,"  "&amp;$I572=$J572),"*",RIGHT($J572,LEN($J572)-4)),INDIRECT($F$1&amp;dbP!$AC$2&amp;":"&amp;dbP!$AC$2),RepP!$J$3)+
SUMIFS(INDIRECT($F$2&amp;$F572&amp;":"&amp;$F572),INDIRECT($F$2&amp;SbstP!$D$2&amp;":"&amp;SbstP!$D$2),"&gt;="&amp;BE$6,INDIRECT($F$2&amp;SbstP!$D$2&amp;":"&amp;SbstP!$D$2),"&lt;="&amp;BE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"&amp;$I572=$J572),"*",RIGHT($J572,LEN($J572)-4)),INDIRECT($F$2&amp;SbstP!$AC$2&amp;":"&amp;SbstP!$AC$2),RepP!$J$3)-
SUMIFS(INDIRECT($F$2&amp;$G572&amp;":"&amp;$G572),INDIRECT($F$2&amp;SbstP!$D$2&amp;":"&amp;SbstP!$D$2),"&gt;="&amp;BE$6,INDIRECT($F$2&amp;SbstP!$D$2&amp;":"&amp;SbstP!$D$2),"&lt;="&amp;BE$7,INDIRECT($F$2&amp;SbstP!$O$2&amp;":"&amp;SbstP!$O$2),$H572,INDIRECT($F$2&amp;SbstP!$P$2&amp;":"&amp;SbstP!$P$2),IF($I572=$J572,"*",$I572),INDIRECT($F$2&amp;SbstP!$Q$2&amp;":"&amp;SbstP!$Q$2),IF(OR($I572=$J572,"  "&amp;$I572=$J572),"*",RIGHT($J572,LEN($J572)-4)),INDIRECT($F$2&amp;SbstP!$AC$2&amp;":"&amp;SbstP!$AC$2),RepP!$J$3)</f>
        <v>0</v>
      </c>
    </row>
    <row r="573" spans="2:57" x14ac:dyDescent="0.3">
      <c r="B573" s="1">
        <f>MAX(B$505:B572)+1</f>
        <v>76</v>
      </c>
      <c r="D573" s="1" t="str">
        <f ca="1">INDIRECT($B$1&amp;Items!AB$2&amp;$B573)</f>
        <v>PL(-)</v>
      </c>
      <c r="F573" s="1" t="str">
        <f ca="1">INDIRECT($B$1&amp;Items!X$2&amp;$B573)</f>
        <v>AA</v>
      </c>
      <c r="G573" s="1" t="str">
        <f ca="1">INDIRECT($B$1&amp;Items!Y$2&amp;$B573)</f>
        <v>AB</v>
      </c>
      <c r="H573" s="13" t="str">
        <f ca="1">INDIRECT($B$1&amp;Items!U$2&amp;$B573)</f>
        <v>Себестоимость продаж</v>
      </c>
      <c r="I573" s="13" t="str">
        <f ca="1">IF(INDIRECT($B$1&amp;Items!V$2&amp;$B573)="",H573,INDIRECT($B$1&amp;Items!V$2&amp;$B573))</f>
        <v>Затраты этапа-5 бизнес-процесса</v>
      </c>
      <c r="J573" s="1" t="str">
        <f ca="1">IF(INDIRECT($B$1&amp;Items!W$2&amp;$B573)="",IF(H573&lt;&gt;I573,"  "&amp;I573,I573),"    "&amp;INDIRECT($B$1&amp;Items!W$2&amp;$B573))</f>
        <v xml:space="preserve">    Затраты на доставку и продажу-6</v>
      </c>
      <c r="S573" s="1">
        <f ca="1">SUM($U573:INDIRECT(ADDRESS(ROW(),SUMIFS($1:$1,$5:$5,MAX($5:$5)))))</f>
        <v>1363170.4175066515</v>
      </c>
      <c r="V573" s="1">
        <f ca="1">SUMIFS(INDIRECT($F$1&amp;$F573&amp;":"&amp;$F573),INDIRECT($F$1&amp;dbP!$D$2&amp;":"&amp;dbP!$D$2),"&gt;="&amp;V$6,INDIRECT($F$1&amp;dbP!$D$2&amp;":"&amp;dbP!$D$2),"&lt;="&amp;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V$6,INDIRECT($F$1&amp;dbP!$D$2&amp;":"&amp;dbP!$D$2),"&lt;="&amp;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V$6,INDIRECT($F$2&amp;SbstP!$D$2&amp;":"&amp;SbstP!$D$2),"&lt;="&amp;V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V$6,INDIRECT($F$2&amp;SbstP!$D$2&amp;":"&amp;SbstP!$D$2),"&lt;="&amp;V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W573" s="1">
        <f ca="1">SUMIFS(INDIRECT($F$1&amp;$F573&amp;":"&amp;$F573),INDIRECT($F$1&amp;dbP!$D$2&amp;":"&amp;dbP!$D$2),"&gt;="&amp;W$6,INDIRECT($F$1&amp;dbP!$D$2&amp;":"&amp;dbP!$D$2),"&lt;="&amp;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W$6,INDIRECT($F$1&amp;dbP!$D$2&amp;":"&amp;dbP!$D$2),"&lt;="&amp;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W$6,INDIRECT($F$2&amp;SbstP!$D$2&amp;":"&amp;SbstP!$D$2),"&lt;="&amp;W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W$6,INDIRECT($F$2&amp;SbstP!$D$2&amp;":"&amp;SbstP!$D$2),"&lt;="&amp;W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X573" s="1">
        <f ca="1">SUMIFS(INDIRECT($F$1&amp;$F573&amp;":"&amp;$F573),INDIRECT($F$1&amp;dbP!$D$2&amp;":"&amp;dbP!$D$2),"&gt;="&amp;X$6,INDIRECT($F$1&amp;dbP!$D$2&amp;":"&amp;dbP!$D$2),"&lt;="&amp;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X$6,INDIRECT($F$1&amp;dbP!$D$2&amp;":"&amp;dbP!$D$2),"&lt;="&amp;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X$6,INDIRECT($F$2&amp;SbstP!$D$2&amp;":"&amp;SbstP!$D$2),"&lt;="&amp;X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X$6,INDIRECT($F$2&amp;SbstP!$D$2&amp;":"&amp;SbstP!$D$2),"&lt;="&amp;X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Y573" s="1">
        <f ca="1">SUMIFS(INDIRECT($F$1&amp;$F573&amp;":"&amp;$F573),INDIRECT($F$1&amp;dbP!$D$2&amp;":"&amp;dbP!$D$2),"&gt;="&amp;Y$6,INDIRECT($F$1&amp;dbP!$D$2&amp;":"&amp;dbP!$D$2),"&lt;="&amp;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Y$6,INDIRECT($F$1&amp;dbP!$D$2&amp;":"&amp;dbP!$D$2),"&lt;="&amp;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Y$6,INDIRECT($F$2&amp;SbstP!$D$2&amp;":"&amp;SbstP!$D$2),"&lt;="&amp;Y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Y$6,INDIRECT($F$2&amp;SbstP!$D$2&amp;":"&amp;SbstP!$D$2),"&lt;="&amp;Y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Z573" s="1">
        <f ca="1">SUMIFS(INDIRECT($F$1&amp;$F573&amp;":"&amp;$F573),INDIRECT($F$1&amp;dbP!$D$2&amp;":"&amp;dbP!$D$2),"&gt;="&amp;Z$6,INDIRECT($F$1&amp;dbP!$D$2&amp;":"&amp;dbP!$D$2),"&lt;="&amp;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Z$6,INDIRECT($F$1&amp;dbP!$D$2&amp;":"&amp;dbP!$D$2),"&lt;="&amp;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Z$6,INDIRECT($F$2&amp;SbstP!$D$2&amp;":"&amp;SbstP!$D$2),"&lt;="&amp;Z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Z$6,INDIRECT($F$2&amp;SbstP!$D$2&amp;":"&amp;SbstP!$D$2),"&lt;="&amp;Z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256409.31338860502</v>
      </c>
      <c r="AA573" s="1">
        <f ca="1">SUMIFS(INDIRECT($F$1&amp;$F573&amp;":"&amp;$F573),INDIRECT($F$1&amp;dbP!$D$2&amp;":"&amp;dbP!$D$2),"&gt;="&amp;AA$6,INDIRECT($F$1&amp;dbP!$D$2&amp;":"&amp;dbP!$D$2),"&lt;="&amp;A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A$6,INDIRECT($F$1&amp;dbP!$D$2&amp;":"&amp;dbP!$D$2),"&lt;="&amp;A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A$6,INDIRECT($F$2&amp;SbstP!$D$2&amp;":"&amp;SbstP!$D$2),"&lt;="&amp;AA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A$6,INDIRECT($F$2&amp;SbstP!$D$2&amp;":"&amp;SbstP!$D$2),"&lt;="&amp;AA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512818.62677721004</v>
      </c>
      <c r="AB573" s="1">
        <f ca="1">SUMIFS(INDIRECT($F$1&amp;$F573&amp;":"&amp;$F573),INDIRECT($F$1&amp;dbP!$D$2&amp;":"&amp;dbP!$D$2),"&gt;="&amp;AB$6,INDIRECT($F$1&amp;dbP!$D$2&amp;":"&amp;dbP!$D$2),"&lt;="&amp;A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B$6,INDIRECT($F$1&amp;dbP!$D$2&amp;":"&amp;dbP!$D$2),"&lt;="&amp;A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B$6,INDIRECT($F$2&amp;SbstP!$D$2&amp;":"&amp;SbstP!$D$2),"&lt;="&amp;AB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B$6,INDIRECT($F$2&amp;SbstP!$D$2&amp;":"&amp;SbstP!$D$2),"&lt;="&amp;AB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81123.850563626445</v>
      </c>
      <c r="AC573" s="1">
        <f ca="1">SUMIFS(INDIRECT($F$1&amp;$F573&amp;":"&amp;$F573),INDIRECT($F$1&amp;dbP!$D$2&amp;":"&amp;dbP!$D$2),"&gt;="&amp;AC$6,INDIRECT($F$1&amp;dbP!$D$2&amp;":"&amp;dbP!$D$2),"&lt;="&amp;A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C$6,INDIRECT($F$1&amp;dbP!$D$2&amp;":"&amp;dbP!$D$2),"&lt;="&amp;A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C$6,INDIRECT($F$2&amp;SbstP!$D$2&amp;":"&amp;SbstP!$D$2),"&lt;="&amp;AC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C$6,INDIRECT($F$2&amp;SbstP!$D$2&amp;":"&amp;SbstP!$D$2),"&lt;="&amp;AC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104302.09358180544</v>
      </c>
      <c r="AD573" s="1">
        <f ca="1">SUMIFS(INDIRECT($F$1&amp;$F573&amp;":"&amp;$F573),INDIRECT($F$1&amp;dbP!$D$2&amp;":"&amp;dbP!$D$2),"&gt;="&amp;AD$6,INDIRECT($F$1&amp;dbP!$D$2&amp;":"&amp;dbP!$D$2),"&lt;="&amp;A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D$6,INDIRECT($F$1&amp;dbP!$D$2&amp;":"&amp;dbP!$D$2),"&lt;="&amp;A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D$6,INDIRECT($F$2&amp;SbstP!$D$2&amp;":"&amp;SbstP!$D$2),"&lt;="&amp;AD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D$6,INDIRECT($F$2&amp;SbstP!$D$2&amp;":"&amp;SbstP!$D$2),"&lt;="&amp;AD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28972.803772723735</v>
      </c>
      <c r="AE573" s="1">
        <f ca="1">SUMIFS(INDIRECT($F$1&amp;$F573&amp;":"&amp;$F573),INDIRECT($F$1&amp;dbP!$D$2&amp;":"&amp;dbP!$D$2),"&gt;="&amp;AE$6,INDIRECT($F$1&amp;dbP!$D$2&amp;":"&amp;dbP!$D$2),"&lt;="&amp;A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E$6,INDIRECT($F$1&amp;dbP!$D$2&amp;":"&amp;dbP!$D$2),"&lt;="&amp;A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E$6,INDIRECT($F$2&amp;SbstP!$D$2&amp;":"&amp;SbstP!$D$2),"&lt;="&amp;AE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E$6,INDIRECT($F$2&amp;SbstP!$D$2&amp;":"&amp;SbstP!$D$2),"&lt;="&amp;AE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34767.364527268481</v>
      </c>
      <c r="AF573" s="1">
        <f ca="1">SUMIFS(INDIRECT($F$1&amp;$F573&amp;":"&amp;$F573),INDIRECT($F$1&amp;dbP!$D$2&amp;":"&amp;dbP!$D$2),"&gt;="&amp;AF$6,INDIRECT($F$1&amp;dbP!$D$2&amp;":"&amp;dbP!$D$2),"&lt;="&amp;AF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F$6,INDIRECT($F$1&amp;dbP!$D$2&amp;":"&amp;dbP!$D$2),"&lt;="&amp;AF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F$6,INDIRECT($F$2&amp;SbstP!$D$2&amp;":"&amp;SbstP!$D$2),"&lt;="&amp;AF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F$6,INDIRECT($F$2&amp;SbstP!$D$2&amp;":"&amp;SbstP!$D$2),"&lt;="&amp;AF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69534.729054536961</v>
      </c>
      <c r="AG573" s="1">
        <f ca="1">SUMIFS(INDIRECT($F$1&amp;$F573&amp;":"&amp;$F573),INDIRECT($F$1&amp;dbP!$D$2&amp;":"&amp;dbP!$D$2),"&gt;="&amp;AG$6,INDIRECT($F$1&amp;dbP!$D$2&amp;":"&amp;dbP!$D$2),"&lt;="&amp;AG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G$6,INDIRECT($F$1&amp;dbP!$D$2&amp;":"&amp;dbP!$D$2),"&lt;="&amp;AG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G$6,INDIRECT($F$2&amp;SbstP!$D$2&amp;":"&amp;SbstP!$D$2),"&lt;="&amp;AG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G$6,INDIRECT($F$2&amp;SbstP!$D$2&amp;":"&amp;SbstP!$D$2),"&lt;="&amp;AG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81123.850563626445</v>
      </c>
      <c r="AH573" s="1">
        <f ca="1">SUMIFS(INDIRECT($F$1&amp;$F573&amp;":"&amp;$F573),INDIRECT($F$1&amp;dbP!$D$2&amp;":"&amp;dbP!$D$2),"&gt;="&amp;AH$6,INDIRECT($F$1&amp;dbP!$D$2&amp;":"&amp;dbP!$D$2),"&lt;="&amp;AH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H$6,INDIRECT($F$1&amp;dbP!$D$2&amp;":"&amp;dbP!$D$2),"&lt;="&amp;AH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H$6,INDIRECT($F$2&amp;SbstP!$D$2&amp;":"&amp;SbstP!$D$2),"&lt;="&amp;AH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H$6,INDIRECT($F$2&amp;SbstP!$D$2&amp;":"&amp;SbstP!$D$2),"&lt;="&amp;AH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23178.243018178986</v>
      </c>
      <c r="AI573" s="1">
        <f ca="1">SUMIFS(INDIRECT($F$1&amp;$F573&amp;":"&amp;$F573),INDIRECT($F$1&amp;dbP!$D$2&amp;":"&amp;dbP!$D$2),"&gt;="&amp;AI$6,INDIRECT($F$1&amp;dbP!$D$2&amp;":"&amp;dbP!$D$2),"&lt;="&amp;AI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I$6,INDIRECT($F$1&amp;dbP!$D$2&amp;":"&amp;dbP!$D$2),"&lt;="&amp;AI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I$6,INDIRECT($F$2&amp;SbstP!$D$2&amp;":"&amp;SbstP!$D$2),"&lt;="&amp;AI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I$6,INDIRECT($F$2&amp;SbstP!$D$2&amp;":"&amp;SbstP!$D$2),"&lt;="&amp;AI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130377.6169772568</v>
      </c>
      <c r="AJ573" s="1">
        <f ca="1">SUMIFS(INDIRECT($F$1&amp;$F573&amp;":"&amp;$F573),INDIRECT($F$1&amp;dbP!$D$2&amp;":"&amp;dbP!$D$2),"&gt;="&amp;AJ$6,INDIRECT($F$1&amp;dbP!$D$2&amp;":"&amp;dbP!$D$2),"&lt;="&amp;AJ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J$6,INDIRECT($F$1&amp;dbP!$D$2&amp;":"&amp;dbP!$D$2),"&lt;="&amp;AJ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J$6,INDIRECT($F$2&amp;SbstP!$D$2&amp;":"&amp;SbstP!$D$2),"&lt;="&amp;AJ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J$6,INDIRECT($F$2&amp;SbstP!$D$2&amp;":"&amp;SbstP!$D$2),"&lt;="&amp;AJ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40561.925281813223</v>
      </c>
      <c r="AK573" s="1">
        <f ca="1">SUMIFS(INDIRECT($F$1&amp;$F573&amp;":"&amp;$F573),INDIRECT($F$1&amp;dbP!$D$2&amp;":"&amp;dbP!$D$2),"&gt;="&amp;AK$6,INDIRECT($F$1&amp;dbP!$D$2&amp;":"&amp;dbP!$D$2),"&lt;="&amp;AK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K$6,INDIRECT($F$1&amp;dbP!$D$2&amp;":"&amp;dbP!$D$2),"&lt;="&amp;AK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K$6,INDIRECT($F$2&amp;SbstP!$D$2&amp;":"&amp;SbstP!$D$2),"&lt;="&amp;AK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K$6,INDIRECT($F$2&amp;SbstP!$D$2&amp;":"&amp;SbstP!$D$2),"&lt;="&amp;AK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L573" s="1">
        <f ca="1">SUMIFS(INDIRECT($F$1&amp;$F573&amp;":"&amp;$F573),INDIRECT($F$1&amp;dbP!$D$2&amp;":"&amp;dbP!$D$2),"&gt;="&amp;AL$6,INDIRECT($F$1&amp;dbP!$D$2&amp;":"&amp;dbP!$D$2),"&lt;="&amp;AL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L$6,INDIRECT($F$1&amp;dbP!$D$2&amp;":"&amp;dbP!$D$2),"&lt;="&amp;AL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L$6,INDIRECT($F$2&amp;SbstP!$D$2&amp;":"&amp;SbstP!$D$2),"&lt;="&amp;AL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L$6,INDIRECT($F$2&amp;SbstP!$D$2&amp;":"&amp;SbstP!$D$2),"&lt;="&amp;AL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M573" s="1">
        <f ca="1">SUMIFS(INDIRECT($F$1&amp;$F573&amp;":"&amp;$F573),INDIRECT($F$1&amp;dbP!$D$2&amp;":"&amp;dbP!$D$2),"&gt;="&amp;AM$6,INDIRECT($F$1&amp;dbP!$D$2&amp;":"&amp;dbP!$D$2),"&lt;="&amp;AM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M$6,INDIRECT($F$1&amp;dbP!$D$2&amp;":"&amp;dbP!$D$2),"&lt;="&amp;AM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M$6,INDIRECT($F$2&amp;SbstP!$D$2&amp;":"&amp;SbstP!$D$2),"&lt;="&amp;AM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M$6,INDIRECT($F$2&amp;SbstP!$D$2&amp;":"&amp;SbstP!$D$2),"&lt;="&amp;AM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N573" s="1">
        <f ca="1">SUMIFS(INDIRECT($F$1&amp;$F573&amp;":"&amp;$F573),INDIRECT($F$1&amp;dbP!$D$2&amp;":"&amp;dbP!$D$2),"&gt;="&amp;AN$6,INDIRECT($F$1&amp;dbP!$D$2&amp;":"&amp;dbP!$D$2),"&lt;="&amp;AN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N$6,INDIRECT($F$1&amp;dbP!$D$2&amp;":"&amp;dbP!$D$2),"&lt;="&amp;AN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N$6,INDIRECT($F$2&amp;SbstP!$D$2&amp;":"&amp;SbstP!$D$2),"&lt;="&amp;AN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N$6,INDIRECT($F$2&amp;SbstP!$D$2&amp;":"&amp;SbstP!$D$2),"&lt;="&amp;AN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O573" s="1">
        <f ca="1">SUMIFS(INDIRECT($F$1&amp;$F573&amp;":"&amp;$F573),INDIRECT($F$1&amp;dbP!$D$2&amp;":"&amp;dbP!$D$2),"&gt;="&amp;AO$6,INDIRECT($F$1&amp;dbP!$D$2&amp;":"&amp;dbP!$D$2),"&lt;="&amp;AO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O$6,INDIRECT($F$1&amp;dbP!$D$2&amp;":"&amp;dbP!$D$2),"&lt;="&amp;AO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O$6,INDIRECT($F$2&amp;SbstP!$D$2&amp;":"&amp;SbstP!$D$2),"&lt;="&amp;AO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O$6,INDIRECT($F$2&amp;SbstP!$D$2&amp;":"&amp;SbstP!$D$2),"&lt;="&amp;AO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P573" s="1">
        <f ca="1">SUMIFS(INDIRECT($F$1&amp;$F573&amp;":"&amp;$F573),INDIRECT($F$1&amp;dbP!$D$2&amp;":"&amp;dbP!$D$2),"&gt;="&amp;AP$6,INDIRECT($F$1&amp;dbP!$D$2&amp;":"&amp;dbP!$D$2),"&lt;="&amp;AP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P$6,INDIRECT($F$1&amp;dbP!$D$2&amp;":"&amp;dbP!$D$2),"&lt;="&amp;AP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P$6,INDIRECT($F$2&amp;SbstP!$D$2&amp;":"&amp;SbstP!$D$2),"&lt;="&amp;AP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P$6,INDIRECT($F$2&amp;SbstP!$D$2&amp;":"&amp;SbstP!$D$2),"&lt;="&amp;AP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Q573" s="1">
        <f ca="1">SUMIFS(INDIRECT($F$1&amp;$F573&amp;":"&amp;$F573),INDIRECT($F$1&amp;dbP!$D$2&amp;":"&amp;dbP!$D$2),"&gt;="&amp;AQ$6,INDIRECT($F$1&amp;dbP!$D$2&amp;":"&amp;dbP!$D$2),"&lt;="&amp;AQ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Q$6,INDIRECT($F$1&amp;dbP!$D$2&amp;":"&amp;dbP!$D$2),"&lt;="&amp;AQ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Q$6,INDIRECT($F$2&amp;SbstP!$D$2&amp;":"&amp;SbstP!$D$2),"&lt;="&amp;AQ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Q$6,INDIRECT($F$2&amp;SbstP!$D$2&amp;":"&amp;SbstP!$D$2),"&lt;="&amp;AQ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R573" s="1">
        <f ca="1">SUMIFS(INDIRECT($F$1&amp;$F573&amp;":"&amp;$F573),INDIRECT($F$1&amp;dbP!$D$2&amp;":"&amp;dbP!$D$2),"&gt;="&amp;AR$6,INDIRECT($F$1&amp;dbP!$D$2&amp;":"&amp;dbP!$D$2),"&lt;="&amp;AR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R$6,INDIRECT($F$1&amp;dbP!$D$2&amp;":"&amp;dbP!$D$2),"&lt;="&amp;AR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R$6,INDIRECT($F$2&amp;SbstP!$D$2&amp;":"&amp;SbstP!$D$2),"&lt;="&amp;AR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R$6,INDIRECT($F$2&amp;SbstP!$D$2&amp;":"&amp;SbstP!$D$2),"&lt;="&amp;AR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S573" s="1">
        <f ca="1">SUMIFS(INDIRECT($F$1&amp;$F573&amp;":"&amp;$F573),INDIRECT($F$1&amp;dbP!$D$2&amp;":"&amp;dbP!$D$2),"&gt;="&amp;AS$6,INDIRECT($F$1&amp;dbP!$D$2&amp;":"&amp;dbP!$D$2),"&lt;="&amp;AS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S$6,INDIRECT($F$1&amp;dbP!$D$2&amp;":"&amp;dbP!$D$2),"&lt;="&amp;AS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S$6,INDIRECT($F$2&amp;SbstP!$D$2&amp;":"&amp;SbstP!$D$2),"&lt;="&amp;AS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S$6,INDIRECT($F$2&amp;SbstP!$D$2&amp;":"&amp;SbstP!$D$2),"&lt;="&amp;AS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T573" s="1">
        <f ca="1">SUMIFS(INDIRECT($F$1&amp;$F573&amp;":"&amp;$F573),INDIRECT($F$1&amp;dbP!$D$2&amp;":"&amp;dbP!$D$2),"&gt;="&amp;AT$6,INDIRECT($F$1&amp;dbP!$D$2&amp;":"&amp;dbP!$D$2),"&lt;="&amp;AT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T$6,INDIRECT($F$1&amp;dbP!$D$2&amp;":"&amp;dbP!$D$2),"&lt;="&amp;AT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T$6,INDIRECT($F$2&amp;SbstP!$D$2&amp;":"&amp;SbstP!$D$2),"&lt;="&amp;AT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T$6,INDIRECT($F$2&amp;SbstP!$D$2&amp;":"&amp;SbstP!$D$2),"&lt;="&amp;AT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U573" s="1">
        <f ca="1">SUMIFS(INDIRECT($F$1&amp;$F573&amp;":"&amp;$F573),INDIRECT($F$1&amp;dbP!$D$2&amp;":"&amp;dbP!$D$2),"&gt;="&amp;AU$6,INDIRECT($F$1&amp;dbP!$D$2&amp;":"&amp;dbP!$D$2),"&lt;="&amp;AU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U$6,INDIRECT($F$1&amp;dbP!$D$2&amp;":"&amp;dbP!$D$2),"&lt;="&amp;AU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U$6,INDIRECT($F$2&amp;SbstP!$D$2&amp;":"&amp;SbstP!$D$2),"&lt;="&amp;AU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U$6,INDIRECT($F$2&amp;SbstP!$D$2&amp;":"&amp;SbstP!$D$2),"&lt;="&amp;AU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V573" s="1">
        <f ca="1">SUMIFS(INDIRECT($F$1&amp;$F573&amp;":"&amp;$F573),INDIRECT($F$1&amp;dbP!$D$2&amp;":"&amp;dbP!$D$2),"&gt;="&amp;AV$6,INDIRECT($F$1&amp;dbP!$D$2&amp;":"&amp;dbP!$D$2),"&lt;="&amp;A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V$6,INDIRECT($F$1&amp;dbP!$D$2&amp;":"&amp;dbP!$D$2),"&lt;="&amp;AV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V$6,INDIRECT($F$2&amp;SbstP!$D$2&amp;":"&amp;SbstP!$D$2),"&lt;="&amp;AV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V$6,INDIRECT($F$2&amp;SbstP!$D$2&amp;":"&amp;SbstP!$D$2),"&lt;="&amp;AV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W573" s="1">
        <f ca="1">SUMIFS(INDIRECT($F$1&amp;$F573&amp;":"&amp;$F573),INDIRECT($F$1&amp;dbP!$D$2&amp;":"&amp;dbP!$D$2),"&gt;="&amp;AW$6,INDIRECT($F$1&amp;dbP!$D$2&amp;":"&amp;dbP!$D$2),"&lt;="&amp;A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W$6,INDIRECT($F$1&amp;dbP!$D$2&amp;":"&amp;dbP!$D$2),"&lt;="&amp;AW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W$6,INDIRECT($F$2&amp;SbstP!$D$2&amp;":"&amp;SbstP!$D$2),"&lt;="&amp;AW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W$6,INDIRECT($F$2&amp;SbstP!$D$2&amp;":"&amp;SbstP!$D$2),"&lt;="&amp;AW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X573" s="1">
        <f ca="1">SUMIFS(INDIRECT($F$1&amp;$F573&amp;":"&amp;$F573),INDIRECT($F$1&amp;dbP!$D$2&amp;":"&amp;dbP!$D$2),"&gt;="&amp;AX$6,INDIRECT($F$1&amp;dbP!$D$2&amp;":"&amp;dbP!$D$2),"&lt;="&amp;A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X$6,INDIRECT($F$1&amp;dbP!$D$2&amp;":"&amp;dbP!$D$2),"&lt;="&amp;AX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X$6,INDIRECT($F$2&amp;SbstP!$D$2&amp;":"&amp;SbstP!$D$2),"&lt;="&amp;AX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X$6,INDIRECT($F$2&amp;SbstP!$D$2&amp;":"&amp;SbstP!$D$2),"&lt;="&amp;AX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Y573" s="1">
        <f ca="1">SUMIFS(INDIRECT($F$1&amp;$F573&amp;":"&amp;$F573),INDIRECT($F$1&amp;dbP!$D$2&amp;":"&amp;dbP!$D$2),"&gt;="&amp;AY$6,INDIRECT($F$1&amp;dbP!$D$2&amp;":"&amp;dbP!$D$2),"&lt;="&amp;A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Y$6,INDIRECT($F$1&amp;dbP!$D$2&amp;":"&amp;dbP!$D$2),"&lt;="&amp;AY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Y$6,INDIRECT($F$2&amp;SbstP!$D$2&amp;":"&amp;SbstP!$D$2),"&lt;="&amp;AY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Y$6,INDIRECT($F$2&amp;SbstP!$D$2&amp;":"&amp;SbstP!$D$2),"&lt;="&amp;AY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AZ573" s="1">
        <f ca="1">SUMIFS(INDIRECT($F$1&amp;$F573&amp;":"&amp;$F573),INDIRECT($F$1&amp;dbP!$D$2&amp;":"&amp;dbP!$D$2),"&gt;="&amp;AZ$6,INDIRECT($F$1&amp;dbP!$D$2&amp;":"&amp;dbP!$D$2),"&lt;="&amp;A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AZ$6,INDIRECT($F$1&amp;dbP!$D$2&amp;":"&amp;dbP!$D$2),"&lt;="&amp;AZ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AZ$6,INDIRECT($F$2&amp;SbstP!$D$2&amp;":"&amp;SbstP!$D$2),"&lt;="&amp;AZ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AZ$6,INDIRECT($F$2&amp;SbstP!$D$2&amp;":"&amp;SbstP!$D$2),"&lt;="&amp;AZ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A573" s="1">
        <f ca="1">SUMIFS(INDIRECT($F$1&amp;$F573&amp;":"&amp;$F573),INDIRECT($F$1&amp;dbP!$D$2&amp;":"&amp;dbP!$D$2),"&gt;="&amp;BA$6,INDIRECT($F$1&amp;dbP!$D$2&amp;":"&amp;dbP!$D$2),"&lt;="&amp;B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BA$6,INDIRECT($F$1&amp;dbP!$D$2&amp;":"&amp;dbP!$D$2),"&lt;="&amp;BA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A$6,INDIRECT($F$2&amp;SbstP!$D$2&amp;":"&amp;SbstP!$D$2),"&lt;="&amp;BA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BA$6,INDIRECT($F$2&amp;SbstP!$D$2&amp;":"&amp;SbstP!$D$2),"&lt;="&amp;BA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B573" s="1">
        <f ca="1">SUMIFS(INDIRECT($F$1&amp;$F573&amp;":"&amp;$F573),INDIRECT($F$1&amp;dbP!$D$2&amp;":"&amp;dbP!$D$2),"&gt;="&amp;BB$6,INDIRECT($F$1&amp;dbP!$D$2&amp;":"&amp;dbP!$D$2),"&lt;="&amp;B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BB$6,INDIRECT($F$1&amp;dbP!$D$2&amp;":"&amp;dbP!$D$2),"&lt;="&amp;BB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B$6,INDIRECT($F$2&amp;SbstP!$D$2&amp;":"&amp;SbstP!$D$2),"&lt;="&amp;BB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BB$6,INDIRECT($F$2&amp;SbstP!$D$2&amp;":"&amp;SbstP!$D$2),"&lt;="&amp;BB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C573" s="1">
        <f ca="1">SUMIFS(INDIRECT($F$1&amp;$F573&amp;":"&amp;$F573),INDIRECT($F$1&amp;dbP!$D$2&amp;":"&amp;dbP!$D$2),"&gt;="&amp;BC$6,INDIRECT($F$1&amp;dbP!$D$2&amp;":"&amp;dbP!$D$2),"&lt;="&amp;B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BC$6,INDIRECT($F$1&amp;dbP!$D$2&amp;":"&amp;dbP!$D$2),"&lt;="&amp;BC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C$6,INDIRECT($F$2&amp;SbstP!$D$2&amp;":"&amp;SbstP!$D$2),"&lt;="&amp;BC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BC$6,INDIRECT($F$2&amp;SbstP!$D$2&amp;":"&amp;SbstP!$D$2),"&lt;="&amp;BC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D573" s="1">
        <f ca="1">SUMIFS(INDIRECT($F$1&amp;$F573&amp;":"&amp;$F573),INDIRECT($F$1&amp;dbP!$D$2&amp;":"&amp;dbP!$D$2),"&gt;="&amp;BD$6,INDIRECT($F$1&amp;dbP!$D$2&amp;":"&amp;dbP!$D$2),"&lt;="&amp;B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BD$6,INDIRECT($F$1&amp;dbP!$D$2&amp;":"&amp;dbP!$D$2),"&lt;="&amp;BD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D$6,INDIRECT($F$2&amp;SbstP!$D$2&amp;":"&amp;SbstP!$D$2),"&lt;="&amp;BD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BD$6,INDIRECT($F$2&amp;SbstP!$D$2&amp;":"&amp;SbstP!$D$2),"&lt;="&amp;BD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  <c r="BE573" s="1">
        <f ca="1">SUMIFS(INDIRECT($F$1&amp;$F573&amp;":"&amp;$F573),INDIRECT($F$1&amp;dbP!$D$2&amp;":"&amp;dbP!$D$2),"&gt;="&amp;BE$6,INDIRECT($F$1&amp;dbP!$D$2&amp;":"&amp;dbP!$D$2),"&lt;="&amp;B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"&amp;$I573=$J573),"*",RIGHT($J573,LEN($J573)-4)),INDIRECT($F$1&amp;dbP!$AC$2&amp;":"&amp;dbP!$AC$2),RepP!$J$3)-
SUMIFS(INDIRECT($F$1&amp;$G573&amp;":"&amp;$G573),INDIRECT($F$1&amp;dbP!$D$2&amp;":"&amp;dbP!$D$2),"&gt;="&amp;BE$6,INDIRECT($F$1&amp;dbP!$D$2&amp;":"&amp;dbP!$D$2),"&lt;="&amp;BE$7,INDIRECT($F$1&amp;dbP!$O$2&amp;":"&amp;dbP!$O$2),$H573,INDIRECT($F$1&amp;dbP!$P$2&amp;":"&amp;dbP!$P$2),IF($I573=$J573,"*",$I573),INDIRECT($F$1&amp;dbP!$Q$2&amp;":"&amp;dbP!$Q$2),IF(OR($I573=$J573,"  "&amp;$I573=$J573),"*",RIGHT($J573,LEN($J573)-4)),INDIRECT($F$1&amp;dbP!$AC$2&amp;":"&amp;dbP!$AC$2),RepP!$J$3)+
SUMIFS(INDIRECT($F$2&amp;$F573&amp;":"&amp;$F573),INDIRECT($F$2&amp;SbstP!$D$2&amp;":"&amp;SbstP!$D$2),"&gt;="&amp;BE$6,INDIRECT($F$2&amp;SbstP!$D$2&amp;":"&amp;SbstP!$D$2),"&lt;="&amp;BE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"&amp;$I573=$J573),"*",RIGHT($J573,LEN($J573)-4)),INDIRECT($F$2&amp;SbstP!$AC$2&amp;":"&amp;SbstP!$AC$2),RepP!$J$3)-
SUMIFS(INDIRECT($F$2&amp;$G573&amp;":"&amp;$G573),INDIRECT($F$2&amp;SbstP!$D$2&amp;":"&amp;SbstP!$D$2),"&gt;="&amp;BE$6,INDIRECT($F$2&amp;SbstP!$D$2&amp;":"&amp;SbstP!$D$2),"&lt;="&amp;BE$7,INDIRECT($F$2&amp;SbstP!$O$2&amp;":"&amp;SbstP!$O$2),$H573,INDIRECT($F$2&amp;SbstP!$P$2&amp;":"&amp;SbstP!$P$2),IF($I573=$J573,"*",$I573),INDIRECT($F$2&amp;SbstP!$Q$2&amp;":"&amp;SbstP!$Q$2),IF(OR($I573=$J573,"  "&amp;$I573=$J573),"*",RIGHT($J573,LEN($J573)-4)),INDIRECT($F$2&amp;SbstP!$AC$2&amp;":"&amp;SbstP!$AC$2),RepP!$J$3)</f>
        <v>0</v>
      </c>
    </row>
    <row r="574" spans="2:57" x14ac:dyDescent="0.3">
      <c r="B574" s="1">
        <f>MAX(B$505:B573)+1</f>
        <v>77</v>
      </c>
      <c r="D574" s="1" t="str">
        <f ca="1">INDIRECT($B$1&amp;Items!AB$2&amp;$B574)</f>
        <v>PL(-)</v>
      </c>
      <c r="F574" s="1" t="str">
        <f ca="1">INDIRECT($B$1&amp;Items!X$2&amp;$B574)</f>
        <v>AA</v>
      </c>
      <c r="G574" s="1" t="str">
        <f ca="1">INDIRECT($B$1&amp;Items!Y$2&amp;$B574)</f>
        <v>AB</v>
      </c>
      <c r="H574" s="13" t="str">
        <f ca="1">INDIRECT($B$1&amp;Items!U$2&amp;$B574)</f>
        <v>Себестоимость продаж</v>
      </c>
      <c r="I574" s="13" t="str">
        <f ca="1">IF(INDIRECT($B$1&amp;Items!V$2&amp;$B574)="",H574,INDIRECT($B$1&amp;Items!V$2&amp;$B574))</f>
        <v>Затраты этапа-5 бизнес-процесса</v>
      </c>
      <c r="J574" s="1" t="str">
        <f ca="1">IF(INDIRECT($B$1&amp;Items!W$2&amp;$B574)="",IF(H574&lt;&gt;I574,"  "&amp;I574,I574),"    "&amp;INDIRECT($B$1&amp;Items!W$2&amp;$B574))</f>
        <v xml:space="preserve">    Затраты на доставку и продажу-7</v>
      </c>
      <c r="S574" s="1">
        <f ca="1">SUM($U574:INDIRECT(ADDRESS(ROW(),SUMIFS($1:$1,$5:$5,MAX($5:$5)))))</f>
        <v>3684905.6639454598</v>
      </c>
      <c r="V574" s="1">
        <f ca="1">SUMIFS(INDIRECT($F$1&amp;$F574&amp;":"&amp;$F574),INDIRECT($F$1&amp;dbP!$D$2&amp;":"&amp;dbP!$D$2),"&gt;="&amp;V$6,INDIRECT($F$1&amp;dbP!$D$2&amp;":"&amp;dbP!$D$2),"&lt;="&amp;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V$6,INDIRECT($F$1&amp;dbP!$D$2&amp;":"&amp;dbP!$D$2),"&lt;="&amp;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V$6,INDIRECT($F$2&amp;SbstP!$D$2&amp;":"&amp;SbstP!$D$2),"&lt;="&amp;V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V$6,INDIRECT($F$2&amp;SbstP!$D$2&amp;":"&amp;SbstP!$D$2),"&lt;="&amp;V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W574" s="1">
        <f ca="1">SUMIFS(INDIRECT($F$1&amp;$F574&amp;":"&amp;$F574),INDIRECT($F$1&amp;dbP!$D$2&amp;":"&amp;dbP!$D$2),"&gt;="&amp;W$6,INDIRECT($F$1&amp;dbP!$D$2&amp;":"&amp;dbP!$D$2),"&lt;="&amp;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W$6,INDIRECT($F$1&amp;dbP!$D$2&amp;":"&amp;dbP!$D$2),"&lt;="&amp;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W$6,INDIRECT($F$2&amp;SbstP!$D$2&amp;":"&amp;SbstP!$D$2),"&lt;="&amp;W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W$6,INDIRECT($F$2&amp;SbstP!$D$2&amp;":"&amp;SbstP!$D$2),"&lt;="&amp;W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X574" s="1">
        <f ca="1">SUMIFS(INDIRECT($F$1&amp;$F574&amp;":"&amp;$F574),INDIRECT($F$1&amp;dbP!$D$2&amp;":"&amp;dbP!$D$2),"&gt;="&amp;X$6,INDIRECT($F$1&amp;dbP!$D$2&amp;":"&amp;dbP!$D$2),"&lt;="&amp;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X$6,INDIRECT($F$1&amp;dbP!$D$2&amp;":"&amp;dbP!$D$2),"&lt;="&amp;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X$6,INDIRECT($F$2&amp;SbstP!$D$2&amp;":"&amp;SbstP!$D$2),"&lt;="&amp;X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X$6,INDIRECT($F$2&amp;SbstP!$D$2&amp;":"&amp;SbstP!$D$2),"&lt;="&amp;X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Y574" s="1">
        <f ca="1">SUMIFS(INDIRECT($F$1&amp;$F574&amp;":"&amp;$F574),INDIRECT($F$1&amp;dbP!$D$2&amp;":"&amp;dbP!$D$2),"&gt;="&amp;Y$6,INDIRECT($F$1&amp;dbP!$D$2&amp;":"&amp;dbP!$D$2),"&lt;="&amp;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Y$6,INDIRECT($F$1&amp;dbP!$D$2&amp;":"&amp;dbP!$D$2),"&lt;="&amp;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Y$6,INDIRECT($F$2&amp;SbstP!$D$2&amp;":"&amp;SbstP!$D$2),"&lt;="&amp;Y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Y$6,INDIRECT($F$2&amp;SbstP!$D$2&amp;":"&amp;SbstP!$D$2),"&lt;="&amp;Y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Z574" s="1">
        <f ca="1">SUMIFS(INDIRECT($F$1&amp;$F574&amp;":"&amp;$F574),INDIRECT($F$1&amp;dbP!$D$2&amp;":"&amp;dbP!$D$2),"&gt;="&amp;Z$6,INDIRECT($F$1&amp;dbP!$D$2&amp;":"&amp;dbP!$D$2),"&lt;="&amp;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Z$6,INDIRECT($F$1&amp;dbP!$D$2&amp;":"&amp;dbP!$D$2),"&lt;="&amp;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Z$6,INDIRECT($F$2&amp;SbstP!$D$2&amp;":"&amp;SbstP!$D$2),"&lt;="&amp;Z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Z$6,INDIRECT($F$2&amp;SbstP!$D$2&amp;":"&amp;SbstP!$D$2),"&lt;="&amp;Z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290277.03260839503</v>
      </c>
      <c r="AA574" s="1">
        <f ca="1">SUMIFS(INDIRECT($F$1&amp;$F574&amp;":"&amp;$F574),INDIRECT($F$1&amp;dbP!$D$2&amp;":"&amp;dbP!$D$2),"&gt;="&amp;AA$6,INDIRECT($F$1&amp;dbP!$D$2&amp;":"&amp;dbP!$D$2),"&lt;="&amp;A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A$6,INDIRECT($F$1&amp;dbP!$D$2&amp;":"&amp;dbP!$D$2),"&lt;="&amp;A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A$6,INDIRECT($F$2&amp;SbstP!$D$2&amp;":"&amp;SbstP!$D$2),"&lt;="&amp;AA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A$6,INDIRECT($F$2&amp;SbstP!$D$2&amp;":"&amp;SbstP!$D$2),"&lt;="&amp;AA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580554.06521679007</v>
      </c>
      <c r="AB574" s="1">
        <f ca="1">SUMIFS(INDIRECT($F$1&amp;$F574&amp;":"&amp;$F574),INDIRECT($F$1&amp;dbP!$D$2&amp;":"&amp;dbP!$D$2),"&gt;="&amp;AB$6,INDIRECT($F$1&amp;dbP!$D$2&amp;":"&amp;dbP!$D$2),"&lt;="&amp;A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B$6,INDIRECT($F$1&amp;dbP!$D$2&amp;":"&amp;dbP!$D$2),"&lt;="&amp;A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B$6,INDIRECT($F$2&amp;SbstP!$D$2&amp;":"&amp;SbstP!$D$2),"&lt;="&amp;AB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B$6,INDIRECT($F$2&amp;SbstP!$D$2&amp;":"&amp;SbstP!$D$2),"&lt;="&amp;AB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1015969.6141293828</v>
      </c>
      <c r="AC574" s="1">
        <f ca="1">SUMIFS(INDIRECT($F$1&amp;$F574&amp;":"&amp;$F574),INDIRECT($F$1&amp;dbP!$D$2&amp;":"&amp;dbP!$D$2),"&gt;="&amp;AC$6,INDIRECT($F$1&amp;dbP!$D$2&amp;":"&amp;dbP!$D$2),"&lt;="&amp;A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C$6,INDIRECT($F$1&amp;dbP!$D$2&amp;":"&amp;dbP!$D$2),"&lt;="&amp;A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C$6,INDIRECT($F$2&amp;SbstP!$D$2&amp;":"&amp;SbstP!$D$2),"&lt;="&amp;AC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C$6,INDIRECT($F$2&amp;SbstP!$D$2&amp;":"&amp;SbstP!$D$2),"&lt;="&amp;AC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19351.802173893004</v>
      </c>
      <c r="AD574" s="1">
        <f ca="1">SUMIFS(INDIRECT($F$1&amp;$F574&amp;":"&amp;$F574),INDIRECT($F$1&amp;dbP!$D$2&amp;":"&amp;dbP!$D$2),"&gt;="&amp;AD$6,INDIRECT($F$1&amp;dbP!$D$2&amp;":"&amp;dbP!$D$2),"&lt;="&amp;A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D$6,INDIRECT($F$1&amp;dbP!$D$2&amp;":"&amp;dbP!$D$2),"&lt;="&amp;A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D$6,INDIRECT($F$2&amp;SbstP!$D$2&amp;":"&amp;SbstP!$D$2),"&lt;="&amp;AD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D$6,INDIRECT($F$2&amp;SbstP!$D$2&amp;":"&amp;SbstP!$D$2),"&lt;="&amp;AD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E574" s="1">
        <f ca="1">SUMIFS(INDIRECT($F$1&amp;$F574&amp;":"&amp;$F574),INDIRECT($F$1&amp;dbP!$D$2&amp;":"&amp;dbP!$D$2),"&gt;="&amp;AE$6,INDIRECT($F$1&amp;dbP!$D$2&amp;":"&amp;dbP!$D$2),"&lt;="&amp;A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E$6,INDIRECT($F$1&amp;dbP!$D$2&amp;":"&amp;dbP!$D$2),"&lt;="&amp;A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E$6,INDIRECT($F$2&amp;SbstP!$D$2&amp;":"&amp;SbstP!$D$2),"&lt;="&amp;AE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E$6,INDIRECT($F$2&amp;SbstP!$D$2&amp;":"&amp;SbstP!$D$2),"&lt;="&amp;AE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435415.54891259258</v>
      </c>
      <c r="AF574" s="1">
        <f ca="1">SUMIFS(INDIRECT($F$1&amp;$F574&amp;":"&amp;$F574),INDIRECT($F$1&amp;dbP!$D$2&amp;":"&amp;dbP!$D$2),"&gt;="&amp;AF$6,INDIRECT($F$1&amp;dbP!$D$2&amp;":"&amp;dbP!$D$2),"&lt;="&amp;AF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F$6,INDIRECT($F$1&amp;dbP!$D$2&amp;":"&amp;dbP!$D$2),"&lt;="&amp;AF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F$6,INDIRECT($F$2&amp;SbstP!$D$2&amp;":"&amp;SbstP!$D$2),"&lt;="&amp;AF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F$6,INDIRECT($F$2&amp;SbstP!$D$2&amp;":"&amp;SbstP!$D$2),"&lt;="&amp;AF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12901.201449262002</v>
      </c>
      <c r="AG574" s="1">
        <f ca="1">SUMIFS(INDIRECT($F$1&amp;$F574&amp;":"&amp;$F574),INDIRECT($F$1&amp;dbP!$D$2&amp;":"&amp;dbP!$D$2),"&gt;="&amp;AG$6,INDIRECT($F$1&amp;dbP!$D$2&amp;":"&amp;dbP!$D$2),"&lt;="&amp;AG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G$6,INDIRECT($F$1&amp;dbP!$D$2&amp;":"&amp;dbP!$D$2),"&lt;="&amp;AG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G$6,INDIRECT($F$2&amp;SbstP!$D$2&amp;":"&amp;SbstP!$D$2),"&lt;="&amp;AG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G$6,INDIRECT($F$2&amp;SbstP!$D$2&amp;":"&amp;SbstP!$D$2),"&lt;="&amp;AG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1015969.6141293828</v>
      </c>
      <c r="AH574" s="1">
        <f ca="1">SUMIFS(INDIRECT($F$1&amp;$F574&amp;":"&amp;$F574),INDIRECT($F$1&amp;dbP!$D$2&amp;":"&amp;dbP!$D$2),"&gt;="&amp;AH$6,INDIRECT($F$1&amp;dbP!$D$2&amp;":"&amp;dbP!$D$2),"&lt;="&amp;AH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H$6,INDIRECT($F$1&amp;dbP!$D$2&amp;":"&amp;dbP!$D$2),"&lt;="&amp;AH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H$6,INDIRECT($F$2&amp;SbstP!$D$2&amp;":"&amp;SbstP!$D$2),"&lt;="&amp;AH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H$6,INDIRECT($F$2&amp;SbstP!$D$2&amp;":"&amp;SbstP!$D$2),"&lt;="&amp;AH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290277.03260839503</v>
      </c>
      <c r="AI574" s="1">
        <f ca="1">SUMIFS(INDIRECT($F$1&amp;$F574&amp;":"&amp;$F574),INDIRECT($F$1&amp;dbP!$D$2&amp;":"&amp;dbP!$D$2),"&gt;="&amp;AI$6,INDIRECT($F$1&amp;dbP!$D$2&amp;":"&amp;dbP!$D$2),"&lt;="&amp;AI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I$6,INDIRECT($F$1&amp;dbP!$D$2&amp;":"&amp;dbP!$D$2),"&lt;="&amp;AI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I$6,INDIRECT($F$2&amp;SbstP!$D$2&amp;":"&amp;SbstP!$D$2),"&lt;="&amp;AI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I$6,INDIRECT($F$2&amp;SbstP!$D$2&amp;":"&amp;SbstP!$D$2),"&lt;="&amp;AI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24189.752717366253</v>
      </c>
      <c r="AJ574" s="1">
        <f ca="1">SUMIFS(INDIRECT($F$1&amp;$F574&amp;":"&amp;$F574),INDIRECT($F$1&amp;dbP!$D$2&amp;":"&amp;dbP!$D$2),"&gt;="&amp;AJ$6,INDIRECT($F$1&amp;dbP!$D$2&amp;":"&amp;dbP!$D$2),"&lt;="&amp;AJ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J$6,INDIRECT($F$1&amp;dbP!$D$2&amp;":"&amp;dbP!$D$2),"&lt;="&amp;AJ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J$6,INDIRECT($F$2&amp;SbstP!$D$2&amp;":"&amp;SbstP!$D$2),"&lt;="&amp;AJ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J$6,INDIRECT($F$2&amp;SbstP!$D$2&amp;":"&amp;SbstP!$D$2),"&lt;="&amp;AJ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K574" s="1">
        <f ca="1">SUMIFS(INDIRECT($F$1&amp;$F574&amp;":"&amp;$F574),INDIRECT($F$1&amp;dbP!$D$2&amp;":"&amp;dbP!$D$2),"&gt;="&amp;AK$6,INDIRECT($F$1&amp;dbP!$D$2&amp;":"&amp;dbP!$D$2),"&lt;="&amp;AK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K$6,INDIRECT($F$1&amp;dbP!$D$2&amp;":"&amp;dbP!$D$2),"&lt;="&amp;AK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K$6,INDIRECT($F$2&amp;SbstP!$D$2&amp;":"&amp;SbstP!$D$2),"&lt;="&amp;AK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K$6,INDIRECT($F$2&amp;SbstP!$D$2&amp;":"&amp;SbstP!$D$2),"&lt;="&amp;AK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L574" s="1">
        <f ca="1">SUMIFS(INDIRECT($F$1&amp;$F574&amp;":"&amp;$F574),INDIRECT($F$1&amp;dbP!$D$2&amp;":"&amp;dbP!$D$2),"&gt;="&amp;AL$6,INDIRECT($F$1&amp;dbP!$D$2&amp;":"&amp;dbP!$D$2),"&lt;="&amp;AL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L$6,INDIRECT($F$1&amp;dbP!$D$2&amp;":"&amp;dbP!$D$2),"&lt;="&amp;AL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L$6,INDIRECT($F$2&amp;SbstP!$D$2&amp;":"&amp;SbstP!$D$2),"&lt;="&amp;AL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L$6,INDIRECT($F$2&amp;SbstP!$D$2&amp;":"&amp;SbstP!$D$2),"&lt;="&amp;AL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M574" s="1">
        <f ca="1">SUMIFS(INDIRECT($F$1&amp;$F574&amp;":"&amp;$F574),INDIRECT($F$1&amp;dbP!$D$2&amp;":"&amp;dbP!$D$2),"&gt;="&amp;AM$6,INDIRECT($F$1&amp;dbP!$D$2&amp;":"&amp;dbP!$D$2),"&lt;="&amp;AM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M$6,INDIRECT($F$1&amp;dbP!$D$2&amp;":"&amp;dbP!$D$2),"&lt;="&amp;AM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M$6,INDIRECT($F$2&amp;SbstP!$D$2&amp;":"&amp;SbstP!$D$2),"&lt;="&amp;AM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M$6,INDIRECT($F$2&amp;SbstP!$D$2&amp;":"&amp;SbstP!$D$2),"&lt;="&amp;AM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N574" s="1">
        <f ca="1">SUMIFS(INDIRECT($F$1&amp;$F574&amp;":"&amp;$F574),INDIRECT($F$1&amp;dbP!$D$2&amp;":"&amp;dbP!$D$2),"&gt;="&amp;AN$6,INDIRECT($F$1&amp;dbP!$D$2&amp;":"&amp;dbP!$D$2),"&lt;="&amp;AN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N$6,INDIRECT($F$1&amp;dbP!$D$2&amp;":"&amp;dbP!$D$2),"&lt;="&amp;AN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N$6,INDIRECT($F$2&amp;SbstP!$D$2&amp;":"&amp;SbstP!$D$2),"&lt;="&amp;AN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N$6,INDIRECT($F$2&amp;SbstP!$D$2&amp;":"&amp;SbstP!$D$2),"&lt;="&amp;AN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O574" s="1">
        <f ca="1">SUMIFS(INDIRECT($F$1&amp;$F574&amp;":"&amp;$F574),INDIRECT($F$1&amp;dbP!$D$2&amp;":"&amp;dbP!$D$2),"&gt;="&amp;AO$6,INDIRECT($F$1&amp;dbP!$D$2&amp;":"&amp;dbP!$D$2),"&lt;="&amp;AO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O$6,INDIRECT($F$1&amp;dbP!$D$2&amp;":"&amp;dbP!$D$2),"&lt;="&amp;AO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O$6,INDIRECT($F$2&amp;SbstP!$D$2&amp;":"&amp;SbstP!$D$2),"&lt;="&amp;AO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O$6,INDIRECT($F$2&amp;SbstP!$D$2&amp;":"&amp;SbstP!$D$2),"&lt;="&amp;AO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P574" s="1">
        <f ca="1">SUMIFS(INDIRECT($F$1&amp;$F574&amp;":"&amp;$F574),INDIRECT($F$1&amp;dbP!$D$2&amp;":"&amp;dbP!$D$2),"&gt;="&amp;AP$6,INDIRECT($F$1&amp;dbP!$D$2&amp;":"&amp;dbP!$D$2),"&lt;="&amp;AP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P$6,INDIRECT($F$1&amp;dbP!$D$2&amp;":"&amp;dbP!$D$2),"&lt;="&amp;AP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P$6,INDIRECT($F$2&amp;SbstP!$D$2&amp;":"&amp;SbstP!$D$2),"&lt;="&amp;AP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P$6,INDIRECT($F$2&amp;SbstP!$D$2&amp;":"&amp;SbstP!$D$2),"&lt;="&amp;AP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Q574" s="1">
        <f ca="1">SUMIFS(INDIRECT($F$1&amp;$F574&amp;":"&amp;$F574),INDIRECT($F$1&amp;dbP!$D$2&amp;":"&amp;dbP!$D$2),"&gt;="&amp;AQ$6,INDIRECT($F$1&amp;dbP!$D$2&amp;":"&amp;dbP!$D$2),"&lt;="&amp;AQ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Q$6,INDIRECT($F$1&amp;dbP!$D$2&amp;":"&amp;dbP!$D$2),"&lt;="&amp;AQ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Q$6,INDIRECT($F$2&amp;SbstP!$D$2&amp;":"&amp;SbstP!$D$2),"&lt;="&amp;AQ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Q$6,INDIRECT($F$2&amp;SbstP!$D$2&amp;":"&amp;SbstP!$D$2),"&lt;="&amp;AQ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R574" s="1">
        <f ca="1">SUMIFS(INDIRECT($F$1&amp;$F574&amp;":"&amp;$F574),INDIRECT($F$1&amp;dbP!$D$2&amp;":"&amp;dbP!$D$2),"&gt;="&amp;AR$6,INDIRECT($F$1&amp;dbP!$D$2&amp;":"&amp;dbP!$D$2),"&lt;="&amp;AR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R$6,INDIRECT($F$1&amp;dbP!$D$2&amp;":"&amp;dbP!$D$2),"&lt;="&amp;AR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R$6,INDIRECT($F$2&amp;SbstP!$D$2&amp;":"&amp;SbstP!$D$2),"&lt;="&amp;AR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R$6,INDIRECT($F$2&amp;SbstP!$D$2&amp;":"&amp;SbstP!$D$2),"&lt;="&amp;AR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S574" s="1">
        <f ca="1">SUMIFS(INDIRECT($F$1&amp;$F574&amp;":"&amp;$F574),INDIRECT($F$1&amp;dbP!$D$2&amp;":"&amp;dbP!$D$2),"&gt;="&amp;AS$6,INDIRECT($F$1&amp;dbP!$D$2&amp;":"&amp;dbP!$D$2),"&lt;="&amp;AS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S$6,INDIRECT($F$1&amp;dbP!$D$2&amp;":"&amp;dbP!$D$2),"&lt;="&amp;AS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S$6,INDIRECT($F$2&amp;SbstP!$D$2&amp;":"&amp;SbstP!$D$2),"&lt;="&amp;AS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S$6,INDIRECT($F$2&amp;SbstP!$D$2&amp;":"&amp;SbstP!$D$2),"&lt;="&amp;AS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T574" s="1">
        <f ca="1">SUMIFS(INDIRECT($F$1&amp;$F574&amp;":"&amp;$F574),INDIRECT($F$1&amp;dbP!$D$2&amp;":"&amp;dbP!$D$2),"&gt;="&amp;AT$6,INDIRECT($F$1&amp;dbP!$D$2&amp;":"&amp;dbP!$D$2),"&lt;="&amp;AT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T$6,INDIRECT($F$1&amp;dbP!$D$2&amp;":"&amp;dbP!$D$2),"&lt;="&amp;AT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T$6,INDIRECT($F$2&amp;SbstP!$D$2&amp;":"&amp;SbstP!$D$2),"&lt;="&amp;AT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T$6,INDIRECT($F$2&amp;SbstP!$D$2&amp;":"&amp;SbstP!$D$2),"&lt;="&amp;AT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U574" s="1">
        <f ca="1">SUMIFS(INDIRECT($F$1&amp;$F574&amp;":"&amp;$F574),INDIRECT($F$1&amp;dbP!$D$2&amp;":"&amp;dbP!$D$2),"&gt;="&amp;AU$6,INDIRECT($F$1&amp;dbP!$D$2&amp;":"&amp;dbP!$D$2),"&lt;="&amp;AU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U$6,INDIRECT($F$1&amp;dbP!$D$2&amp;":"&amp;dbP!$D$2),"&lt;="&amp;AU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U$6,INDIRECT($F$2&amp;SbstP!$D$2&amp;":"&amp;SbstP!$D$2),"&lt;="&amp;AU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U$6,INDIRECT($F$2&amp;SbstP!$D$2&amp;":"&amp;SbstP!$D$2),"&lt;="&amp;AU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V574" s="1">
        <f ca="1">SUMIFS(INDIRECT($F$1&amp;$F574&amp;":"&amp;$F574),INDIRECT($F$1&amp;dbP!$D$2&amp;":"&amp;dbP!$D$2),"&gt;="&amp;AV$6,INDIRECT($F$1&amp;dbP!$D$2&amp;":"&amp;dbP!$D$2),"&lt;="&amp;A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V$6,INDIRECT($F$1&amp;dbP!$D$2&amp;":"&amp;dbP!$D$2),"&lt;="&amp;AV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V$6,INDIRECT($F$2&amp;SbstP!$D$2&amp;":"&amp;SbstP!$D$2),"&lt;="&amp;AV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V$6,INDIRECT($F$2&amp;SbstP!$D$2&amp;":"&amp;SbstP!$D$2),"&lt;="&amp;AV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W574" s="1">
        <f ca="1">SUMIFS(INDIRECT($F$1&amp;$F574&amp;":"&amp;$F574),INDIRECT($F$1&amp;dbP!$D$2&amp;":"&amp;dbP!$D$2),"&gt;="&amp;AW$6,INDIRECT($F$1&amp;dbP!$D$2&amp;":"&amp;dbP!$D$2),"&lt;="&amp;A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W$6,INDIRECT($F$1&amp;dbP!$D$2&amp;":"&amp;dbP!$D$2),"&lt;="&amp;AW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W$6,INDIRECT($F$2&amp;SbstP!$D$2&amp;":"&amp;SbstP!$D$2),"&lt;="&amp;AW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W$6,INDIRECT($F$2&amp;SbstP!$D$2&amp;":"&amp;SbstP!$D$2),"&lt;="&amp;AW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X574" s="1">
        <f ca="1">SUMIFS(INDIRECT($F$1&amp;$F574&amp;":"&amp;$F574),INDIRECT($F$1&amp;dbP!$D$2&amp;":"&amp;dbP!$D$2),"&gt;="&amp;AX$6,INDIRECT($F$1&amp;dbP!$D$2&amp;":"&amp;dbP!$D$2),"&lt;="&amp;A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X$6,INDIRECT($F$1&amp;dbP!$D$2&amp;":"&amp;dbP!$D$2),"&lt;="&amp;AX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X$6,INDIRECT($F$2&amp;SbstP!$D$2&amp;":"&amp;SbstP!$D$2),"&lt;="&amp;AX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X$6,INDIRECT($F$2&amp;SbstP!$D$2&amp;":"&amp;SbstP!$D$2),"&lt;="&amp;AX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Y574" s="1">
        <f ca="1">SUMIFS(INDIRECT($F$1&amp;$F574&amp;":"&amp;$F574),INDIRECT($F$1&amp;dbP!$D$2&amp;":"&amp;dbP!$D$2),"&gt;="&amp;AY$6,INDIRECT($F$1&amp;dbP!$D$2&amp;":"&amp;dbP!$D$2),"&lt;="&amp;A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Y$6,INDIRECT($F$1&amp;dbP!$D$2&amp;":"&amp;dbP!$D$2),"&lt;="&amp;AY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Y$6,INDIRECT($F$2&amp;SbstP!$D$2&amp;":"&amp;SbstP!$D$2),"&lt;="&amp;AY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Y$6,INDIRECT($F$2&amp;SbstP!$D$2&amp;":"&amp;SbstP!$D$2),"&lt;="&amp;AY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AZ574" s="1">
        <f ca="1">SUMIFS(INDIRECT($F$1&amp;$F574&amp;":"&amp;$F574),INDIRECT($F$1&amp;dbP!$D$2&amp;":"&amp;dbP!$D$2),"&gt;="&amp;AZ$6,INDIRECT($F$1&amp;dbP!$D$2&amp;":"&amp;dbP!$D$2),"&lt;="&amp;A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AZ$6,INDIRECT($F$1&amp;dbP!$D$2&amp;":"&amp;dbP!$D$2),"&lt;="&amp;AZ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AZ$6,INDIRECT($F$2&amp;SbstP!$D$2&amp;":"&amp;SbstP!$D$2),"&lt;="&amp;AZ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AZ$6,INDIRECT($F$2&amp;SbstP!$D$2&amp;":"&amp;SbstP!$D$2),"&lt;="&amp;AZ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A574" s="1">
        <f ca="1">SUMIFS(INDIRECT($F$1&amp;$F574&amp;":"&amp;$F574),INDIRECT($F$1&amp;dbP!$D$2&amp;":"&amp;dbP!$D$2),"&gt;="&amp;BA$6,INDIRECT($F$1&amp;dbP!$D$2&amp;":"&amp;dbP!$D$2),"&lt;="&amp;B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BA$6,INDIRECT($F$1&amp;dbP!$D$2&amp;":"&amp;dbP!$D$2),"&lt;="&amp;BA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A$6,INDIRECT($F$2&amp;SbstP!$D$2&amp;":"&amp;SbstP!$D$2),"&lt;="&amp;BA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BA$6,INDIRECT($F$2&amp;SbstP!$D$2&amp;":"&amp;SbstP!$D$2),"&lt;="&amp;BA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B574" s="1">
        <f ca="1">SUMIFS(INDIRECT($F$1&amp;$F574&amp;":"&amp;$F574),INDIRECT($F$1&amp;dbP!$D$2&amp;":"&amp;dbP!$D$2),"&gt;="&amp;BB$6,INDIRECT($F$1&amp;dbP!$D$2&amp;":"&amp;dbP!$D$2),"&lt;="&amp;B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BB$6,INDIRECT($F$1&amp;dbP!$D$2&amp;":"&amp;dbP!$D$2),"&lt;="&amp;BB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B$6,INDIRECT($F$2&amp;SbstP!$D$2&amp;":"&amp;SbstP!$D$2),"&lt;="&amp;BB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BB$6,INDIRECT($F$2&amp;SbstP!$D$2&amp;":"&amp;SbstP!$D$2),"&lt;="&amp;BB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C574" s="1">
        <f ca="1">SUMIFS(INDIRECT($F$1&amp;$F574&amp;":"&amp;$F574),INDIRECT($F$1&amp;dbP!$D$2&amp;":"&amp;dbP!$D$2),"&gt;="&amp;BC$6,INDIRECT($F$1&amp;dbP!$D$2&amp;":"&amp;dbP!$D$2),"&lt;="&amp;B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BC$6,INDIRECT($F$1&amp;dbP!$D$2&amp;":"&amp;dbP!$D$2),"&lt;="&amp;BC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C$6,INDIRECT($F$2&amp;SbstP!$D$2&amp;":"&amp;SbstP!$D$2),"&lt;="&amp;BC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BC$6,INDIRECT($F$2&amp;SbstP!$D$2&amp;":"&amp;SbstP!$D$2),"&lt;="&amp;BC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D574" s="1">
        <f ca="1">SUMIFS(INDIRECT($F$1&amp;$F574&amp;":"&amp;$F574),INDIRECT($F$1&amp;dbP!$D$2&amp;":"&amp;dbP!$D$2),"&gt;="&amp;BD$6,INDIRECT($F$1&amp;dbP!$D$2&amp;":"&amp;dbP!$D$2),"&lt;="&amp;B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BD$6,INDIRECT($F$1&amp;dbP!$D$2&amp;":"&amp;dbP!$D$2),"&lt;="&amp;BD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D$6,INDIRECT($F$2&amp;SbstP!$D$2&amp;":"&amp;SbstP!$D$2),"&lt;="&amp;BD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BD$6,INDIRECT($F$2&amp;SbstP!$D$2&amp;":"&amp;SbstP!$D$2),"&lt;="&amp;BD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  <c r="BE574" s="1">
        <f ca="1">SUMIFS(INDIRECT($F$1&amp;$F574&amp;":"&amp;$F574),INDIRECT($F$1&amp;dbP!$D$2&amp;":"&amp;dbP!$D$2),"&gt;="&amp;BE$6,INDIRECT($F$1&amp;dbP!$D$2&amp;":"&amp;dbP!$D$2),"&lt;="&amp;B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"&amp;$I574=$J574),"*",RIGHT($J574,LEN($J574)-4)),INDIRECT($F$1&amp;dbP!$AC$2&amp;":"&amp;dbP!$AC$2),RepP!$J$3)-
SUMIFS(INDIRECT($F$1&amp;$G574&amp;":"&amp;$G574),INDIRECT($F$1&amp;dbP!$D$2&amp;":"&amp;dbP!$D$2),"&gt;="&amp;BE$6,INDIRECT($F$1&amp;dbP!$D$2&amp;":"&amp;dbP!$D$2),"&lt;="&amp;BE$7,INDIRECT($F$1&amp;dbP!$O$2&amp;":"&amp;dbP!$O$2),$H574,INDIRECT($F$1&amp;dbP!$P$2&amp;":"&amp;dbP!$P$2),IF($I574=$J574,"*",$I574),INDIRECT($F$1&amp;dbP!$Q$2&amp;":"&amp;dbP!$Q$2),IF(OR($I574=$J574,"  "&amp;$I574=$J574),"*",RIGHT($J574,LEN($J574)-4)),INDIRECT($F$1&amp;dbP!$AC$2&amp;":"&amp;dbP!$AC$2),RepP!$J$3)+
SUMIFS(INDIRECT($F$2&amp;$F574&amp;":"&amp;$F574),INDIRECT($F$2&amp;SbstP!$D$2&amp;":"&amp;SbstP!$D$2),"&gt;="&amp;BE$6,INDIRECT($F$2&amp;SbstP!$D$2&amp;":"&amp;SbstP!$D$2),"&lt;="&amp;BE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"&amp;$I574=$J574),"*",RIGHT($J574,LEN($J574)-4)),INDIRECT($F$2&amp;SbstP!$AC$2&amp;":"&amp;SbstP!$AC$2),RepP!$J$3)-
SUMIFS(INDIRECT($F$2&amp;$G574&amp;":"&amp;$G574),INDIRECT($F$2&amp;SbstP!$D$2&amp;":"&amp;SbstP!$D$2),"&gt;="&amp;BE$6,INDIRECT($F$2&amp;SbstP!$D$2&amp;":"&amp;SbstP!$D$2),"&lt;="&amp;BE$7,INDIRECT($F$2&amp;SbstP!$O$2&amp;":"&amp;SbstP!$O$2),$H574,INDIRECT($F$2&amp;SbstP!$P$2&amp;":"&amp;SbstP!$P$2),IF($I574=$J574,"*",$I574),INDIRECT($F$2&amp;SbstP!$Q$2&amp;":"&amp;SbstP!$Q$2),IF(OR($I574=$J574,"  "&amp;$I574=$J574),"*",RIGHT($J574,LEN($J574)-4)),INDIRECT($F$2&amp;SbstP!$AC$2&amp;":"&amp;SbstP!$AC$2),RepP!$J$3)</f>
        <v>0</v>
      </c>
    </row>
    <row r="575" spans="2:57" x14ac:dyDescent="0.3">
      <c r="B575" s="1">
        <f>MAX(B$505:B574)+1</f>
        <v>78</v>
      </c>
      <c r="D575" s="1" t="str">
        <f ca="1">INDIRECT($B$1&amp;Items!AB$2&amp;$B575)</f>
        <v>PL(-)</v>
      </c>
      <c r="F575" s="1" t="str">
        <f ca="1">INDIRECT($B$1&amp;Items!X$2&amp;$B575)</f>
        <v>AA</v>
      </c>
      <c r="G575" s="1" t="str">
        <f ca="1">INDIRECT($B$1&amp;Items!Y$2&amp;$B575)</f>
        <v>AB</v>
      </c>
      <c r="H575" s="13" t="str">
        <f ca="1">INDIRECT($B$1&amp;Items!U$2&amp;$B575)</f>
        <v>Себестоимость продаж</v>
      </c>
      <c r="I575" s="13" t="str">
        <f ca="1">IF(INDIRECT($B$1&amp;Items!V$2&amp;$B575)="",H575,INDIRECT($B$1&amp;Items!V$2&amp;$B575))</f>
        <v>Затраты этапа-5 бизнес-процесса</v>
      </c>
      <c r="J575" s="1" t="str">
        <f ca="1">IF(INDIRECT($B$1&amp;Items!W$2&amp;$B575)="",IF(H575&lt;&gt;I575,"  "&amp;I575,I575),"    "&amp;INDIRECT($B$1&amp;Items!W$2&amp;$B575))</f>
        <v xml:space="preserve">    Затраты на доставку и продажу-8</v>
      </c>
      <c r="S575" s="1">
        <f ca="1">SUM($U575:INDIRECT(ADDRESS(ROW(),SUMIFS($1:$1,$5:$5,MAX($5:$5)))))</f>
        <v>646214.34482758632</v>
      </c>
      <c r="V575" s="1">
        <f ca="1">SUMIFS(INDIRECT($F$1&amp;$F575&amp;":"&amp;$F575),INDIRECT($F$1&amp;dbP!$D$2&amp;":"&amp;dbP!$D$2),"&gt;="&amp;V$6,INDIRECT($F$1&amp;dbP!$D$2&amp;":"&amp;dbP!$D$2),"&lt;="&amp;V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V$6,INDIRECT($F$1&amp;dbP!$D$2&amp;":"&amp;dbP!$D$2),"&lt;="&amp;V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V$6,INDIRECT($F$2&amp;SbstP!$D$2&amp;":"&amp;SbstP!$D$2),"&lt;="&amp;V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V$6,INDIRECT($F$2&amp;SbstP!$D$2&amp;":"&amp;SbstP!$D$2),"&lt;="&amp;V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W575" s="1">
        <f ca="1">SUMIFS(INDIRECT($F$1&amp;$F575&amp;":"&amp;$F575),INDIRECT($F$1&amp;dbP!$D$2&amp;":"&amp;dbP!$D$2),"&gt;="&amp;W$6,INDIRECT($F$1&amp;dbP!$D$2&amp;":"&amp;dbP!$D$2),"&lt;="&amp;W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W$6,INDIRECT($F$1&amp;dbP!$D$2&amp;":"&amp;dbP!$D$2),"&lt;="&amp;W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W$6,INDIRECT($F$2&amp;SbstP!$D$2&amp;":"&amp;SbstP!$D$2),"&lt;="&amp;W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W$6,INDIRECT($F$2&amp;SbstP!$D$2&amp;":"&amp;SbstP!$D$2),"&lt;="&amp;W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X575" s="1">
        <f ca="1">SUMIFS(INDIRECT($F$1&amp;$F575&amp;":"&amp;$F575),INDIRECT($F$1&amp;dbP!$D$2&amp;":"&amp;dbP!$D$2),"&gt;="&amp;X$6,INDIRECT($F$1&amp;dbP!$D$2&amp;":"&amp;dbP!$D$2),"&lt;="&amp;X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X$6,INDIRECT($F$1&amp;dbP!$D$2&amp;":"&amp;dbP!$D$2),"&lt;="&amp;X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X$6,INDIRECT($F$2&amp;SbstP!$D$2&amp;":"&amp;SbstP!$D$2),"&lt;="&amp;X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X$6,INDIRECT($F$2&amp;SbstP!$D$2&amp;":"&amp;SbstP!$D$2),"&lt;="&amp;X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Y575" s="1">
        <f ca="1">SUMIFS(INDIRECT($F$1&amp;$F575&amp;":"&amp;$F575),INDIRECT($F$1&amp;dbP!$D$2&amp;":"&amp;dbP!$D$2),"&gt;="&amp;Y$6,INDIRECT($F$1&amp;dbP!$D$2&amp;":"&amp;dbP!$D$2),"&lt;="&amp;Y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Y$6,INDIRECT($F$1&amp;dbP!$D$2&amp;":"&amp;dbP!$D$2),"&lt;="&amp;Y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Y$6,INDIRECT($F$2&amp;SbstP!$D$2&amp;":"&amp;SbstP!$D$2),"&lt;="&amp;Y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Y$6,INDIRECT($F$2&amp;SbstP!$D$2&amp;":"&amp;SbstP!$D$2),"&lt;="&amp;Y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Z575" s="1">
        <f ca="1">SUMIFS(INDIRECT($F$1&amp;$F575&amp;":"&amp;$F575),INDIRECT($F$1&amp;dbP!$D$2&amp;":"&amp;dbP!$D$2),"&gt;="&amp;Z$6,INDIRECT($F$1&amp;dbP!$D$2&amp;":"&amp;dbP!$D$2),"&lt;="&amp;Z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Z$6,INDIRECT($F$1&amp;dbP!$D$2&amp;":"&amp;dbP!$D$2),"&lt;="&amp;Z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Z$6,INDIRECT($F$2&amp;SbstP!$D$2&amp;":"&amp;SbstP!$D$2),"&lt;="&amp;Z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Z$6,INDIRECT($F$2&amp;SbstP!$D$2&amp;":"&amp;SbstP!$D$2),"&lt;="&amp;Z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178365</v>
      </c>
      <c r="AA575" s="1">
        <f ca="1">SUMIFS(INDIRECT($F$1&amp;$F575&amp;":"&amp;$F575),INDIRECT($F$1&amp;dbP!$D$2&amp;":"&amp;dbP!$D$2),"&gt;="&amp;AA$6,INDIRECT($F$1&amp;dbP!$D$2&amp;":"&amp;dbP!$D$2),"&lt;="&amp;AA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A$6,INDIRECT($F$1&amp;dbP!$D$2&amp;":"&amp;dbP!$D$2),"&lt;="&amp;AA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A$6,INDIRECT($F$2&amp;SbstP!$D$2&amp;":"&amp;SbstP!$D$2),"&lt;="&amp;AA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A$6,INDIRECT($F$2&amp;SbstP!$D$2&amp;":"&amp;SbstP!$D$2),"&lt;="&amp;AA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356730</v>
      </c>
      <c r="AB575" s="1">
        <f ca="1">SUMIFS(INDIRECT($F$1&amp;$F575&amp;":"&amp;$F575),INDIRECT($F$1&amp;dbP!$D$2&amp;":"&amp;dbP!$D$2),"&gt;="&amp;AB$6,INDIRECT($F$1&amp;dbP!$D$2&amp;":"&amp;dbP!$D$2),"&lt;="&amp;AB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B$6,INDIRECT($F$1&amp;dbP!$D$2&amp;":"&amp;dbP!$D$2),"&lt;="&amp;AB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B$6,INDIRECT($F$2&amp;SbstP!$D$2&amp;":"&amp;SbstP!$D$2),"&lt;="&amp;AB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B$6,INDIRECT($F$2&amp;SbstP!$D$2&amp;":"&amp;SbstP!$D$2),"&lt;="&amp;AB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14351.206896551725</v>
      </c>
      <c r="AC575" s="1">
        <f ca="1">SUMIFS(INDIRECT($F$1&amp;$F575&amp;":"&amp;$F575),INDIRECT($F$1&amp;dbP!$D$2&amp;":"&amp;dbP!$D$2),"&gt;="&amp;AC$6,INDIRECT($F$1&amp;dbP!$D$2&amp;":"&amp;dbP!$D$2),"&lt;="&amp;AC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C$6,INDIRECT($F$1&amp;dbP!$D$2&amp;":"&amp;dbP!$D$2),"&lt;="&amp;AC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C$6,INDIRECT($F$2&amp;SbstP!$D$2&amp;":"&amp;SbstP!$D$2),"&lt;="&amp;AC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C$6,INDIRECT($F$2&amp;SbstP!$D$2&amp;":"&amp;SbstP!$D$2),"&lt;="&amp;AC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19681.655172413793</v>
      </c>
      <c r="AD575" s="1">
        <f ca="1">SUMIFS(INDIRECT($F$1&amp;$F575&amp;":"&amp;$F575),INDIRECT($F$1&amp;dbP!$D$2&amp;":"&amp;dbP!$D$2),"&gt;="&amp;AD$6,INDIRECT($F$1&amp;dbP!$D$2&amp;":"&amp;dbP!$D$2),"&lt;="&amp;AD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D$6,INDIRECT($F$1&amp;dbP!$D$2&amp;":"&amp;dbP!$D$2),"&lt;="&amp;AD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D$6,INDIRECT($F$2&amp;SbstP!$D$2&amp;":"&amp;SbstP!$D$2),"&lt;="&amp;AD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D$6,INDIRECT($F$2&amp;SbstP!$D$2&amp;":"&amp;SbstP!$D$2),"&lt;="&amp;AD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6150.5172413793098</v>
      </c>
      <c r="AE575" s="1">
        <f ca="1">SUMIFS(INDIRECT($F$1&amp;$F575&amp;":"&amp;$F575),INDIRECT($F$1&amp;dbP!$D$2&amp;":"&amp;dbP!$D$2),"&gt;="&amp;AE$6,INDIRECT($F$1&amp;dbP!$D$2&amp;":"&amp;dbP!$D$2),"&lt;="&amp;AE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E$6,INDIRECT($F$1&amp;dbP!$D$2&amp;":"&amp;dbP!$D$2),"&lt;="&amp;AE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E$6,INDIRECT($F$2&amp;SbstP!$D$2&amp;":"&amp;SbstP!$D$2),"&lt;="&amp;AE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E$6,INDIRECT($F$2&amp;SbstP!$D$2&amp;":"&amp;SbstP!$D$2),"&lt;="&amp;AE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6150.5172413793098</v>
      </c>
      <c r="AF575" s="1">
        <f ca="1">SUMIFS(INDIRECT($F$1&amp;$F575&amp;":"&amp;$F575),INDIRECT($F$1&amp;dbP!$D$2&amp;":"&amp;dbP!$D$2),"&gt;="&amp;AF$6,INDIRECT($F$1&amp;dbP!$D$2&amp;":"&amp;dbP!$D$2),"&lt;="&amp;AF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F$6,INDIRECT($F$1&amp;dbP!$D$2&amp;":"&amp;dbP!$D$2),"&lt;="&amp;AF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F$6,INDIRECT($F$2&amp;SbstP!$D$2&amp;":"&amp;SbstP!$D$2),"&lt;="&amp;AF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F$6,INDIRECT($F$2&amp;SbstP!$D$2&amp;":"&amp;SbstP!$D$2),"&lt;="&amp;AF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13121.103448275862</v>
      </c>
      <c r="AG575" s="1">
        <f ca="1">SUMIFS(INDIRECT($F$1&amp;$F575&amp;":"&amp;$F575),INDIRECT($F$1&amp;dbP!$D$2&amp;":"&amp;dbP!$D$2),"&gt;="&amp;AG$6,INDIRECT($F$1&amp;dbP!$D$2&amp;":"&amp;dbP!$D$2),"&lt;="&amp;AG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G$6,INDIRECT($F$1&amp;dbP!$D$2&amp;":"&amp;dbP!$D$2),"&lt;="&amp;AG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G$6,INDIRECT($F$2&amp;SbstP!$D$2&amp;":"&amp;SbstP!$D$2),"&lt;="&amp;AG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G$6,INDIRECT($F$2&amp;SbstP!$D$2&amp;":"&amp;SbstP!$D$2),"&lt;="&amp;AG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14351.206896551725</v>
      </c>
      <c r="AH575" s="1">
        <f ca="1">SUMIFS(INDIRECT($F$1&amp;$F575&amp;":"&amp;$F575),INDIRECT($F$1&amp;dbP!$D$2&amp;":"&amp;dbP!$D$2),"&gt;="&amp;AH$6,INDIRECT($F$1&amp;dbP!$D$2&amp;":"&amp;dbP!$D$2),"&lt;="&amp;AH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H$6,INDIRECT($F$1&amp;dbP!$D$2&amp;":"&amp;dbP!$D$2),"&lt;="&amp;AH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H$6,INDIRECT($F$2&amp;SbstP!$D$2&amp;":"&amp;SbstP!$D$2),"&lt;="&amp;AH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H$6,INDIRECT($F$2&amp;SbstP!$D$2&amp;":"&amp;SbstP!$D$2),"&lt;="&amp;AH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4100.3448275862065</v>
      </c>
      <c r="AI575" s="1">
        <f ca="1">SUMIFS(INDIRECT($F$1&amp;$F575&amp;":"&amp;$F575),INDIRECT($F$1&amp;dbP!$D$2&amp;":"&amp;dbP!$D$2),"&gt;="&amp;AI$6,INDIRECT($F$1&amp;dbP!$D$2&amp;":"&amp;dbP!$D$2),"&lt;="&amp;AI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I$6,INDIRECT($F$1&amp;dbP!$D$2&amp;":"&amp;dbP!$D$2),"&lt;="&amp;AI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I$6,INDIRECT($F$2&amp;SbstP!$D$2&amp;":"&amp;SbstP!$D$2),"&lt;="&amp;AI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I$6,INDIRECT($F$2&amp;SbstP!$D$2&amp;":"&amp;SbstP!$D$2),"&lt;="&amp;AI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24602.068965517239</v>
      </c>
      <c r="AJ575" s="1">
        <f ca="1">SUMIFS(INDIRECT($F$1&amp;$F575&amp;":"&amp;$F575),INDIRECT($F$1&amp;dbP!$D$2&amp;":"&amp;dbP!$D$2),"&gt;="&amp;AJ$6,INDIRECT($F$1&amp;dbP!$D$2&amp;":"&amp;dbP!$D$2),"&lt;="&amp;AJ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J$6,INDIRECT($F$1&amp;dbP!$D$2&amp;":"&amp;dbP!$D$2),"&lt;="&amp;AJ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J$6,INDIRECT($F$2&amp;SbstP!$D$2&amp;":"&amp;SbstP!$D$2),"&lt;="&amp;AJ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J$6,INDIRECT($F$2&amp;SbstP!$D$2&amp;":"&amp;SbstP!$D$2),"&lt;="&amp;AJ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8610.7241379310344</v>
      </c>
      <c r="AK575" s="1">
        <f ca="1">SUMIFS(INDIRECT($F$1&amp;$F575&amp;":"&amp;$F575),INDIRECT($F$1&amp;dbP!$D$2&amp;":"&amp;dbP!$D$2),"&gt;="&amp;AK$6,INDIRECT($F$1&amp;dbP!$D$2&amp;":"&amp;dbP!$D$2),"&lt;="&amp;AK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K$6,INDIRECT($F$1&amp;dbP!$D$2&amp;":"&amp;dbP!$D$2),"&lt;="&amp;AK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K$6,INDIRECT($F$2&amp;SbstP!$D$2&amp;":"&amp;SbstP!$D$2),"&lt;="&amp;AK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K$6,INDIRECT($F$2&amp;SbstP!$D$2&amp;":"&amp;SbstP!$D$2),"&lt;="&amp;AK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L575" s="1">
        <f ca="1">SUMIFS(INDIRECT($F$1&amp;$F575&amp;":"&amp;$F575),INDIRECT($F$1&amp;dbP!$D$2&amp;":"&amp;dbP!$D$2),"&gt;="&amp;AL$6,INDIRECT($F$1&amp;dbP!$D$2&amp;":"&amp;dbP!$D$2),"&lt;="&amp;AL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L$6,INDIRECT($F$1&amp;dbP!$D$2&amp;":"&amp;dbP!$D$2),"&lt;="&amp;AL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L$6,INDIRECT($F$2&amp;SbstP!$D$2&amp;":"&amp;SbstP!$D$2),"&lt;="&amp;AL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L$6,INDIRECT($F$2&amp;SbstP!$D$2&amp;":"&amp;SbstP!$D$2),"&lt;="&amp;AL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M575" s="1">
        <f ca="1">SUMIFS(INDIRECT($F$1&amp;$F575&amp;":"&amp;$F575),INDIRECT($F$1&amp;dbP!$D$2&amp;":"&amp;dbP!$D$2),"&gt;="&amp;AM$6,INDIRECT($F$1&amp;dbP!$D$2&amp;":"&amp;dbP!$D$2),"&lt;="&amp;AM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M$6,INDIRECT($F$1&amp;dbP!$D$2&amp;":"&amp;dbP!$D$2),"&lt;="&amp;AM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M$6,INDIRECT($F$2&amp;SbstP!$D$2&amp;":"&amp;SbstP!$D$2),"&lt;="&amp;AM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M$6,INDIRECT($F$2&amp;SbstP!$D$2&amp;":"&amp;SbstP!$D$2),"&lt;="&amp;AM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N575" s="1">
        <f ca="1">SUMIFS(INDIRECT($F$1&amp;$F575&amp;":"&amp;$F575),INDIRECT($F$1&amp;dbP!$D$2&amp;":"&amp;dbP!$D$2),"&gt;="&amp;AN$6,INDIRECT($F$1&amp;dbP!$D$2&amp;":"&amp;dbP!$D$2),"&lt;="&amp;AN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N$6,INDIRECT($F$1&amp;dbP!$D$2&amp;":"&amp;dbP!$D$2),"&lt;="&amp;AN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N$6,INDIRECT($F$2&amp;SbstP!$D$2&amp;":"&amp;SbstP!$D$2),"&lt;="&amp;AN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N$6,INDIRECT($F$2&amp;SbstP!$D$2&amp;":"&amp;SbstP!$D$2),"&lt;="&amp;AN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O575" s="1">
        <f ca="1">SUMIFS(INDIRECT($F$1&amp;$F575&amp;":"&amp;$F575),INDIRECT($F$1&amp;dbP!$D$2&amp;":"&amp;dbP!$D$2),"&gt;="&amp;AO$6,INDIRECT($F$1&amp;dbP!$D$2&amp;":"&amp;dbP!$D$2),"&lt;="&amp;AO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O$6,INDIRECT($F$1&amp;dbP!$D$2&amp;":"&amp;dbP!$D$2),"&lt;="&amp;AO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O$6,INDIRECT($F$2&amp;SbstP!$D$2&amp;":"&amp;SbstP!$D$2),"&lt;="&amp;AO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O$6,INDIRECT($F$2&amp;SbstP!$D$2&amp;":"&amp;SbstP!$D$2),"&lt;="&amp;AO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P575" s="1">
        <f ca="1">SUMIFS(INDIRECT($F$1&amp;$F575&amp;":"&amp;$F575),INDIRECT($F$1&amp;dbP!$D$2&amp;":"&amp;dbP!$D$2),"&gt;="&amp;AP$6,INDIRECT($F$1&amp;dbP!$D$2&amp;":"&amp;dbP!$D$2),"&lt;="&amp;AP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P$6,INDIRECT($F$1&amp;dbP!$D$2&amp;":"&amp;dbP!$D$2),"&lt;="&amp;AP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P$6,INDIRECT($F$2&amp;SbstP!$D$2&amp;":"&amp;SbstP!$D$2),"&lt;="&amp;AP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P$6,INDIRECT($F$2&amp;SbstP!$D$2&amp;":"&amp;SbstP!$D$2),"&lt;="&amp;AP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Q575" s="1">
        <f ca="1">SUMIFS(INDIRECT($F$1&amp;$F575&amp;":"&amp;$F575),INDIRECT($F$1&amp;dbP!$D$2&amp;":"&amp;dbP!$D$2),"&gt;="&amp;AQ$6,INDIRECT($F$1&amp;dbP!$D$2&amp;":"&amp;dbP!$D$2),"&lt;="&amp;AQ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Q$6,INDIRECT($F$1&amp;dbP!$D$2&amp;":"&amp;dbP!$D$2),"&lt;="&amp;AQ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Q$6,INDIRECT($F$2&amp;SbstP!$D$2&amp;":"&amp;SbstP!$D$2),"&lt;="&amp;AQ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Q$6,INDIRECT($F$2&amp;SbstP!$D$2&amp;":"&amp;SbstP!$D$2),"&lt;="&amp;AQ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R575" s="1">
        <f ca="1">SUMIFS(INDIRECT($F$1&amp;$F575&amp;":"&amp;$F575),INDIRECT($F$1&amp;dbP!$D$2&amp;":"&amp;dbP!$D$2),"&gt;="&amp;AR$6,INDIRECT($F$1&amp;dbP!$D$2&amp;":"&amp;dbP!$D$2),"&lt;="&amp;AR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R$6,INDIRECT($F$1&amp;dbP!$D$2&amp;":"&amp;dbP!$D$2),"&lt;="&amp;AR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R$6,INDIRECT($F$2&amp;SbstP!$D$2&amp;":"&amp;SbstP!$D$2),"&lt;="&amp;AR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R$6,INDIRECT($F$2&amp;SbstP!$D$2&amp;":"&amp;SbstP!$D$2),"&lt;="&amp;AR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S575" s="1">
        <f ca="1">SUMIFS(INDIRECT($F$1&amp;$F575&amp;":"&amp;$F575),INDIRECT($F$1&amp;dbP!$D$2&amp;":"&amp;dbP!$D$2),"&gt;="&amp;AS$6,INDIRECT($F$1&amp;dbP!$D$2&amp;":"&amp;dbP!$D$2),"&lt;="&amp;AS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S$6,INDIRECT($F$1&amp;dbP!$D$2&amp;":"&amp;dbP!$D$2),"&lt;="&amp;AS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S$6,INDIRECT($F$2&amp;SbstP!$D$2&amp;":"&amp;SbstP!$D$2),"&lt;="&amp;AS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S$6,INDIRECT($F$2&amp;SbstP!$D$2&amp;":"&amp;SbstP!$D$2),"&lt;="&amp;AS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T575" s="1">
        <f ca="1">SUMIFS(INDIRECT($F$1&amp;$F575&amp;":"&amp;$F575),INDIRECT($F$1&amp;dbP!$D$2&amp;":"&amp;dbP!$D$2),"&gt;="&amp;AT$6,INDIRECT($F$1&amp;dbP!$D$2&amp;":"&amp;dbP!$D$2),"&lt;="&amp;AT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T$6,INDIRECT($F$1&amp;dbP!$D$2&amp;":"&amp;dbP!$D$2),"&lt;="&amp;AT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T$6,INDIRECT($F$2&amp;SbstP!$D$2&amp;":"&amp;SbstP!$D$2),"&lt;="&amp;AT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T$6,INDIRECT($F$2&amp;SbstP!$D$2&amp;":"&amp;SbstP!$D$2),"&lt;="&amp;AT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U575" s="1">
        <f ca="1">SUMIFS(INDIRECT($F$1&amp;$F575&amp;":"&amp;$F575),INDIRECT($F$1&amp;dbP!$D$2&amp;":"&amp;dbP!$D$2),"&gt;="&amp;AU$6,INDIRECT($F$1&amp;dbP!$D$2&amp;":"&amp;dbP!$D$2),"&lt;="&amp;AU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U$6,INDIRECT($F$1&amp;dbP!$D$2&amp;":"&amp;dbP!$D$2),"&lt;="&amp;AU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U$6,INDIRECT($F$2&amp;SbstP!$D$2&amp;":"&amp;SbstP!$D$2),"&lt;="&amp;AU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U$6,INDIRECT($F$2&amp;SbstP!$D$2&amp;":"&amp;SbstP!$D$2),"&lt;="&amp;AU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V575" s="1">
        <f ca="1">SUMIFS(INDIRECT($F$1&amp;$F575&amp;":"&amp;$F575),INDIRECT($F$1&amp;dbP!$D$2&amp;":"&amp;dbP!$D$2),"&gt;="&amp;AV$6,INDIRECT($F$1&amp;dbP!$D$2&amp;":"&amp;dbP!$D$2),"&lt;="&amp;AV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V$6,INDIRECT($F$1&amp;dbP!$D$2&amp;":"&amp;dbP!$D$2),"&lt;="&amp;AV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V$6,INDIRECT($F$2&amp;SbstP!$D$2&amp;":"&amp;SbstP!$D$2),"&lt;="&amp;AV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V$6,INDIRECT($F$2&amp;SbstP!$D$2&amp;":"&amp;SbstP!$D$2),"&lt;="&amp;AV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W575" s="1">
        <f ca="1">SUMIFS(INDIRECT($F$1&amp;$F575&amp;":"&amp;$F575),INDIRECT($F$1&amp;dbP!$D$2&amp;":"&amp;dbP!$D$2),"&gt;="&amp;AW$6,INDIRECT($F$1&amp;dbP!$D$2&amp;":"&amp;dbP!$D$2),"&lt;="&amp;AW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W$6,INDIRECT($F$1&amp;dbP!$D$2&amp;":"&amp;dbP!$D$2),"&lt;="&amp;AW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W$6,INDIRECT($F$2&amp;SbstP!$D$2&amp;":"&amp;SbstP!$D$2),"&lt;="&amp;AW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W$6,INDIRECT($F$2&amp;SbstP!$D$2&amp;":"&amp;SbstP!$D$2),"&lt;="&amp;AW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X575" s="1">
        <f ca="1">SUMIFS(INDIRECT($F$1&amp;$F575&amp;":"&amp;$F575),INDIRECT($F$1&amp;dbP!$D$2&amp;":"&amp;dbP!$D$2),"&gt;="&amp;AX$6,INDIRECT($F$1&amp;dbP!$D$2&amp;":"&amp;dbP!$D$2),"&lt;="&amp;AX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X$6,INDIRECT($F$1&amp;dbP!$D$2&amp;":"&amp;dbP!$D$2),"&lt;="&amp;AX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X$6,INDIRECT($F$2&amp;SbstP!$D$2&amp;":"&amp;SbstP!$D$2),"&lt;="&amp;AX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X$6,INDIRECT($F$2&amp;SbstP!$D$2&amp;":"&amp;SbstP!$D$2),"&lt;="&amp;AX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Y575" s="1">
        <f ca="1">SUMIFS(INDIRECT($F$1&amp;$F575&amp;":"&amp;$F575),INDIRECT($F$1&amp;dbP!$D$2&amp;":"&amp;dbP!$D$2),"&gt;="&amp;AY$6,INDIRECT($F$1&amp;dbP!$D$2&amp;":"&amp;dbP!$D$2),"&lt;="&amp;AY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Y$6,INDIRECT($F$1&amp;dbP!$D$2&amp;":"&amp;dbP!$D$2),"&lt;="&amp;AY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Y$6,INDIRECT($F$2&amp;SbstP!$D$2&amp;":"&amp;SbstP!$D$2),"&lt;="&amp;AY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Y$6,INDIRECT($F$2&amp;SbstP!$D$2&amp;":"&amp;SbstP!$D$2),"&lt;="&amp;AY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AZ575" s="1">
        <f ca="1">SUMIFS(INDIRECT($F$1&amp;$F575&amp;":"&amp;$F575),INDIRECT($F$1&amp;dbP!$D$2&amp;":"&amp;dbP!$D$2),"&gt;="&amp;AZ$6,INDIRECT($F$1&amp;dbP!$D$2&amp;":"&amp;dbP!$D$2),"&lt;="&amp;AZ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AZ$6,INDIRECT($F$1&amp;dbP!$D$2&amp;":"&amp;dbP!$D$2),"&lt;="&amp;AZ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AZ$6,INDIRECT($F$2&amp;SbstP!$D$2&amp;":"&amp;SbstP!$D$2),"&lt;="&amp;AZ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AZ$6,INDIRECT($F$2&amp;SbstP!$D$2&amp;":"&amp;SbstP!$D$2),"&lt;="&amp;AZ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BA575" s="1">
        <f ca="1">SUMIFS(INDIRECT($F$1&amp;$F575&amp;":"&amp;$F575),INDIRECT($F$1&amp;dbP!$D$2&amp;":"&amp;dbP!$D$2),"&gt;="&amp;BA$6,INDIRECT($F$1&amp;dbP!$D$2&amp;":"&amp;dbP!$D$2),"&lt;="&amp;BA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BA$6,INDIRECT($F$1&amp;dbP!$D$2&amp;":"&amp;dbP!$D$2),"&lt;="&amp;BA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BA$6,INDIRECT($F$2&amp;SbstP!$D$2&amp;":"&amp;SbstP!$D$2),"&lt;="&amp;BA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BA$6,INDIRECT($F$2&amp;SbstP!$D$2&amp;":"&amp;SbstP!$D$2),"&lt;="&amp;BA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BB575" s="1">
        <f ca="1">SUMIFS(INDIRECT($F$1&amp;$F575&amp;":"&amp;$F575),INDIRECT($F$1&amp;dbP!$D$2&amp;":"&amp;dbP!$D$2),"&gt;="&amp;BB$6,INDIRECT($F$1&amp;dbP!$D$2&amp;":"&amp;dbP!$D$2),"&lt;="&amp;BB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BB$6,INDIRECT($F$1&amp;dbP!$D$2&amp;":"&amp;dbP!$D$2),"&lt;="&amp;BB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BB$6,INDIRECT($F$2&amp;SbstP!$D$2&amp;":"&amp;SbstP!$D$2),"&lt;="&amp;BB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BB$6,INDIRECT($F$2&amp;SbstP!$D$2&amp;":"&amp;SbstP!$D$2),"&lt;="&amp;BB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BC575" s="1">
        <f ca="1">SUMIFS(INDIRECT($F$1&amp;$F575&amp;":"&amp;$F575),INDIRECT($F$1&amp;dbP!$D$2&amp;":"&amp;dbP!$D$2),"&gt;="&amp;BC$6,INDIRECT($F$1&amp;dbP!$D$2&amp;":"&amp;dbP!$D$2),"&lt;="&amp;BC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BC$6,INDIRECT($F$1&amp;dbP!$D$2&amp;":"&amp;dbP!$D$2),"&lt;="&amp;BC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BC$6,INDIRECT($F$2&amp;SbstP!$D$2&amp;":"&amp;SbstP!$D$2),"&lt;="&amp;BC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BC$6,INDIRECT($F$2&amp;SbstP!$D$2&amp;":"&amp;SbstP!$D$2),"&lt;="&amp;BC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BD575" s="1">
        <f ca="1">SUMIFS(INDIRECT($F$1&amp;$F575&amp;":"&amp;$F575),INDIRECT($F$1&amp;dbP!$D$2&amp;":"&amp;dbP!$D$2),"&gt;="&amp;BD$6,INDIRECT($F$1&amp;dbP!$D$2&amp;":"&amp;dbP!$D$2),"&lt;="&amp;BD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BD$6,INDIRECT($F$1&amp;dbP!$D$2&amp;":"&amp;dbP!$D$2),"&lt;="&amp;BD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BD$6,INDIRECT($F$2&amp;SbstP!$D$2&amp;":"&amp;SbstP!$D$2),"&lt;="&amp;BD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BD$6,INDIRECT($F$2&amp;SbstP!$D$2&amp;":"&amp;SbstP!$D$2),"&lt;="&amp;BD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  <c r="BE575" s="1">
        <f ca="1">SUMIFS(INDIRECT($F$1&amp;$F575&amp;":"&amp;$F575),INDIRECT($F$1&amp;dbP!$D$2&amp;":"&amp;dbP!$D$2),"&gt;="&amp;BE$6,INDIRECT($F$1&amp;dbP!$D$2&amp;":"&amp;dbP!$D$2),"&lt;="&amp;BE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"&amp;$I575=$J575),"*",RIGHT($J575,LEN($J575)-4)),INDIRECT($F$1&amp;dbP!$AC$2&amp;":"&amp;dbP!$AC$2),RepP!$J$3)-
SUMIFS(INDIRECT($F$1&amp;$G575&amp;":"&amp;$G575),INDIRECT($F$1&amp;dbP!$D$2&amp;":"&amp;dbP!$D$2),"&gt;="&amp;BE$6,INDIRECT($F$1&amp;dbP!$D$2&amp;":"&amp;dbP!$D$2),"&lt;="&amp;BE$7,INDIRECT($F$1&amp;dbP!$O$2&amp;":"&amp;dbP!$O$2),$H575,INDIRECT($F$1&amp;dbP!$P$2&amp;":"&amp;dbP!$P$2),IF($I575=$J575,"*",$I575),INDIRECT($F$1&amp;dbP!$Q$2&amp;":"&amp;dbP!$Q$2),IF(OR($I575=$J575,"  "&amp;$I575=$J575),"*",RIGHT($J575,LEN($J575)-4)),INDIRECT($F$1&amp;dbP!$AC$2&amp;":"&amp;dbP!$AC$2),RepP!$J$3)+
SUMIFS(INDIRECT($F$2&amp;$F575&amp;":"&amp;$F575),INDIRECT($F$2&amp;SbstP!$D$2&amp;":"&amp;SbstP!$D$2),"&gt;="&amp;BE$6,INDIRECT($F$2&amp;SbstP!$D$2&amp;":"&amp;SbstP!$D$2),"&lt;="&amp;BE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"&amp;$I575=$J575),"*",RIGHT($J575,LEN($J575)-4)),INDIRECT($F$2&amp;SbstP!$AC$2&amp;":"&amp;SbstP!$AC$2),RepP!$J$3)-
SUMIFS(INDIRECT($F$2&amp;$G575&amp;":"&amp;$G575),INDIRECT($F$2&amp;SbstP!$D$2&amp;":"&amp;SbstP!$D$2),"&gt;="&amp;BE$6,INDIRECT($F$2&amp;SbstP!$D$2&amp;":"&amp;SbstP!$D$2),"&lt;="&amp;BE$7,INDIRECT($F$2&amp;SbstP!$O$2&amp;":"&amp;SbstP!$O$2),$H575,INDIRECT($F$2&amp;SbstP!$P$2&amp;":"&amp;SbstP!$P$2),IF($I575=$J575,"*",$I575),INDIRECT($F$2&amp;SbstP!$Q$2&amp;":"&amp;SbstP!$Q$2),IF(OR($I575=$J575,"  "&amp;$I575=$J575),"*",RIGHT($J575,LEN($J575)-4)),INDIRECT($F$2&amp;SbstP!$AC$2&amp;":"&amp;SbstP!$AC$2),RepP!$J$3)</f>
        <v>0</v>
      </c>
    </row>
    <row r="576" spans="2:57" x14ac:dyDescent="0.3">
      <c r="B576" s="1">
        <f>MAX(B$505:B575)+1</f>
        <v>79</v>
      </c>
      <c r="D576" s="1" t="str">
        <f ca="1">INDIRECT($B$1&amp;Items!AB$2&amp;$B576)</f>
        <v>PL(-)</v>
      </c>
      <c r="F576" s="1" t="str">
        <f ca="1">INDIRECT($B$1&amp;Items!X$2&amp;$B576)</f>
        <v>AA</v>
      </c>
      <c r="G576" s="1" t="str">
        <f ca="1">INDIRECT($B$1&amp;Items!Y$2&amp;$B576)</f>
        <v>AB</v>
      </c>
      <c r="H576" s="13" t="str">
        <f ca="1">INDIRECT($B$1&amp;Items!U$2&amp;$B576)</f>
        <v>Себестоимость продаж</v>
      </c>
      <c r="I576" s="13" t="str">
        <f ca="1">IF(INDIRECT($B$1&amp;Items!V$2&amp;$B576)="",H576,INDIRECT($B$1&amp;Items!V$2&amp;$B576))</f>
        <v>Затраты этапа-5 бизнес-процесса</v>
      </c>
      <c r="J576" s="1" t="str">
        <f ca="1">IF(INDIRECT($B$1&amp;Items!W$2&amp;$B576)="",IF(H576&lt;&gt;I576,"  "&amp;I576,I576),"    "&amp;INDIRECT($B$1&amp;Items!W$2&amp;$B576))</f>
        <v xml:space="preserve">    Затраты на доставку и продажу-9</v>
      </c>
      <c r="S576" s="1">
        <f ca="1">SUM($U576:INDIRECT(ADDRESS(ROW(),SUMIFS($1:$1,$5:$5,MAX($5:$5)))))</f>
        <v>1634546.0994152047</v>
      </c>
      <c r="V576" s="1">
        <f ca="1">SUMIFS(INDIRECT($F$1&amp;$F576&amp;":"&amp;$F576),INDIRECT($F$1&amp;dbP!$D$2&amp;":"&amp;dbP!$D$2),"&gt;="&amp;V$6,INDIRECT($F$1&amp;dbP!$D$2&amp;":"&amp;dbP!$D$2),"&lt;="&amp;V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V$6,INDIRECT($F$1&amp;dbP!$D$2&amp;":"&amp;dbP!$D$2),"&lt;="&amp;V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V$6,INDIRECT($F$2&amp;SbstP!$D$2&amp;":"&amp;SbstP!$D$2),"&lt;="&amp;V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V$6,INDIRECT($F$2&amp;SbstP!$D$2&amp;":"&amp;SbstP!$D$2),"&lt;="&amp;V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W576" s="1">
        <f ca="1">SUMIFS(INDIRECT($F$1&amp;$F576&amp;":"&amp;$F576),INDIRECT($F$1&amp;dbP!$D$2&amp;":"&amp;dbP!$D$2),"&gt;="&amp;W$6,INDIRECT($F$1&amp;dbP!$D$2&amp;":"&amp;dbP!$D$2),"&lt;="&amp;W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W$6,INDIRECT($F$1&amp;dbP!$D$2&amp;":"&amp;dbP!$D$2),"&lt;="&amp;W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W$6,INDIRECT($F$2&amp;SbstP!$D$2&amp;":"&amp;SbstP!$D$2),"&lt;="&amp;W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W$6,INDIRECT($F$2&amp;SbstP!$D$2&amp;":"&amp;SbstP!$D$2),"&lt;="&amp;W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X576" s="1">
        <f ca="1">SUMIFS(INDIRECT($F$1&amp;$F576&amp;":"&amp;$F576),INDIRECT($F$1&amp;dbP!$D$2&amp;":"&amp;dbP!$D$2),"&gt;="&amp;X$6,INDIRECT($F$1&amp;dbP!$D$2&amp;":"&amp;dbP!$D$2),"&lt;="&amp;X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X$6,INDIRECT($F$1&amp;dbP!$D$2&amp;":"&amp;dbP!$D$2),"&lt;="&amp;X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X$6,INDIRECT($F$2&amp;SbstP!$D$2&amp;":"&amp;SbstP!$D$2),"&lt;="&amp;X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X$6,INDIRECT($F$2&amp;SbstP!$D$2&amp;":"&amp;SbstP!$D$2),"&lt;="&amp;X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Y576" s="1">
        <f ca="1">SUMIFS(INDIRECT($F$1&amp;$F576&amp;":"&amp;$F576),INDIRECT($F$1&amp;dbP!$D$2&amp;":"&amp;dbP!$D$2),"&gt;="&amp;Y$6,INDIRECT($F$1&amp;dbP!$D$2&amp;":"&amp;dbP!$D$2),"&lt;="&amp;Y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Y$6,INDIRECT($F$1&amp;dbP!$D$2&amp;":"&amp;dbP!$D$2),"&lt;="&amp;Y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Y$6,INDIRECT($F$2&amp;SbstP!$D$2&amp;":"&amp;SbstP!$D$2),"&lt;="&amp;Y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Y$6,INDIRECT($F$2&amp;SbstP!$D$2&amp;":"&amp;SbstP!$D$2),"&lt;="&amp;Y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Z576" s="1">
        <f ca="1">SUMIFS(INDIRECT($F$1&amp;$F576&amp;":"&amp;$F576),INDIRECT($F$1&amp;dbP!$D$2&amp;":"&amp;dbP!$D$2),"&gt;="&amp;Z$6,INDIRECT($F$1&amp;dbP!$D$2&amp;":"&amp;dbP!$D$2),"&lt;="&amp;Z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Z$6,INDIRECT($F$1&amp;dbP!$D$2&amp;":"&amp;dbP!$D$2),"&lt;="&amp;Z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Z$6,INDIRECT($F$2&amp;SbstP!$D$2&amp;":"&amp;SbstP!$D$2),"&lt;="&amp;Z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Z$6,INDIRECT($F$2&amp;SbstP!$D$2&amp;":"&amp;SbstP!$D$2),"&lt;="&amp;Z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174583</v>
      </c>
      <c r="AA576" s="1">
        <f ca="1">SUMIFS(INDIRECT($F$1&amp;$F576&amp;":"&amp;$F576),INDIRECT($F$1&amp;dbP!$D$2&amp;":"&amp;dbP!$D$2),"&gt;="&amp;AA$6,INDIRECT($F$1&amp;dbP!$D$2&amp;":"&amp;dbP!$D$2),"&lt;="&amp;AA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A$6,INDIRECT($F$1&amp;dbP!$D$2&amp;":"&amp;dbP!$D$2),"&lt;="&amp;AA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A$6,INDIRECT($F$2&amp;SbstP!$D$2&amp;":"&amp;SbstP!$D$2),"&lt;="&amp;AA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A$6,INDIRECT($F$2&amp;SbstP!$D$2&amp;":"&amp;SbstP!$D$2),"&lt;="&amp;AA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349166</v>
      </c>
      <c r="AB576" s="1">
        <f ca="1">SUMIFS(INDIRECT($F$1&amp;$F576&amp;":"&amp;$F576),INDIRECT($F$1&amp;dbP!$D$2&amp;":"&amp;dbP!$D$2),"&gt;="&amp;AB$6,INDIRECT($F$1&amp;dbP!$D$2&amp;":"&amp;dbP!$D$2),"&lt;="&amp;AB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B$6,INDIRECT($F$1&amp;dbP!$D$2&amp;":"&amp;dbP!$D$2),"&lt;="&amp;AB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B$6,INDIRECT($F$2&amp;SbstP!$D$2&amp;":"&amp;SbstP!$D$2),"&lt;="&amp;AB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B$6,INDIRECT($F$2&amp;SbstP!$D$2&amp;":"&amp;SbstP!$D$2),"&lt;="&amp;AB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100053.41520467836</v>
      </c>
      <c r="AC576" s="1">
        <f ca="1">SUMIFS(INDIRECT($F$1&amp;$F576&amp;":"&amp;$F576),INDIRECT($F$1&amp;dbP!$D$2&amp;":"&amp;dbP!$D$2),"&gt;="&amp;AC$6,INDIRECT($F$1&amp;dbP!$D$2&amp;":"&amp;dbP!$D$2),"&lt;="&amp;AC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C$6,INDIRECT($F$1&amp;dbP!$D$2&amp;":"&amp;dbP!$D$2),"&lt;="&amp;AC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C$6,INDIRECT($F$2&amp;SbstP!$D$2&amp;":"&amp;SbstP!$D$2),"&lt;="&amp;AC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C$6,INDIRECT($F$2&amp;SbstP!$D$2&amp;":"&amp;SbstP!$D$2),"&lt;="&amp;AC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220525.89473684214</v>
      </c>
      <c r="AD576" s="1">
        <f ca="1">SUMIFS(INDIRECT($F$1&amp;$F576&amp;":"&amp;$F576),INDIRECT($F$1&amp;dbP!$D$2&amp;":"&amp;dbP!$D$2),"&gt;="&amp;AD$6,INDIRECT($F$1&amp;dbP!$D$2&amp;":"&amp;dbP!$D$2),"&lt;="&amp;AD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D$6,INDIRECT($F$1&amp;dbP!$D$2&amp;":"&amp;dbP!$D$2),"&lt;="&amp;AD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D$6,INDIRECT($F$2&amp;SbstP!$D$2&amp;":"&amp;SbstP!$D$2),"&lt;="&amp;AD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D$6,INDIRECT($F$2&amp;SbstP!$D$2&amp;":"&amp;SbstP!$D$2),"&lt;="&amp;AD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81676.257309941517</v>
      </c>
      <c r="AE576" s="1">
        <f ca="1">SUMIFS(INDIRECT($F$1&amp;$F576&amp;":"&amp;$F576),INDIRECT($F$1&amp;dbP!$D$2&amp;":"&amp;dbP!$D$2),"&gt;="&amp;AE$6,INDIRECT($F$1&amp;dbP!$D$2&amp;":"&amp;dbP!$D$2),"&lt;="&amp;AE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E$6,INDIRECT($F$1&amp;dbP!$D$2&amp;":"&amp;dbP!$D$2),"&lt;="&amp;AE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E$6,INDIRECT($F$2&amp;SbstP!$D$2&amp;":"&amp;SbstP!$D$2),"&lt;="&amp;AE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E$6,INDIRECT($F$2&amp;SbstP!$D$2&amp;":"&amp;SbstP!$D$2),"&lt;="&amp;AE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42880.035087719298</v>
      </c>
      <c r="AF576" s="1">
        <f ca="1">SUMIFS(INDIRECT($F$1&amp;$F576&amp;":"&amp;$F576),INDIRECT($F$1&amp;dbP!$D$2&amp;":"&amp;dbP!$D$2),"&gt;="&amp;AF$6,INDIRECT($F$1&amp;dbP!$D$2&amp;":"&amp;dbP!$D$2),"&lt;="&amp;AF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F$6,INDIRECT($F$1&amp;dbP!$D$2&amp;":"&amp;dbP!$D$2),"&lt;="&amp;AF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F$6,INDIRECT($F$2&amp;SbstP!$D$2&amp;":"&amp;SbstP!$D$2),"&lt;="&amp;AF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F$6,INDIRECT($F$2&amp;SbstP!$D$2&amp;":"&amp;SbstP!$D$2),"&lt;="&amp;AF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147017.26315789472</v>
      </c>
      <c r="AG576" s="1">
        <f ca="1">SUMIFS(INDIRECT($F$1&amp;$F576&amp;":"&amp;$F576),INDIRECT($F$1&amp;dbP!$D$2&amp;":"&amp;dbP!$D$2),"&gt;="&amp;AG$6,INDIRECT($F$1&amp;dbP!$D$2&amp;":"&amp;dbP!$D$2),"&lt;="&amp;AG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G$6,INDIRECT($F$1&amp;dbP!$D$2&amp;":"&amp;dbP!$D$2),"&lt;="&amp;AG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G$6,INDIRECT($F$2&amp;SbstP!$D$2&amp;":"&amp;SbstP!$D$2),"&lt;="&amp;AG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G$6,INDIRECT($F$2&amp;SbstP!$D$2&amp;":"&amp;SbstP!$D$2),"&lt;="&amp;AG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100053.41520467836</v>
      </c>
      <c r="AH576" s="1">
        <f ca="1">SUMIFS(INDIRECT($F$1&amp;$F576&amp;":"&amp;$F576),INDIRECT($F$1&amp;dbP!$D$2&amp;":"&amp;dbP!$D$2),"&gt;="&amp;AH$6,INDIRECT($F$1&amp;dbP!$D$2&amp;":"&amp;dbP!$D$2),"&lt;="&amp;AH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H$6,INDIRECT($F$1&amp;dbP!$D$2&amp;":"&amp;dbP!$D$2),"&lt;="&amp;AH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H$6,INDIRECT($F$2&amp;SbstP!$D$2&amp;":"&amp;SbstP!$D$2),"&lt;="&amp;AH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H$6,INDIRECT($F$2&amp;SbstP!$D$2&amp;":"&amp;SbstP!$D$2),"&lt;="&amp;AH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28586.690058479529</v>
      </c>
      <c r="AI576" s="1">
        <f ca="1">SUMIFS(INDIRECT($F$1&amp;$F576&amp;":"&amp;$F576),INDIRECT($F$1&amp;dbP!$D$2&amp;":"&amp;dbP!$D$2),"&gt;="&amp;AI$6,INDIRECT($F$1&amp;dbP!$D$2&amp;":"&amp;dbP!$D$2),"&lt;="&amp;AI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I$6,INDIRECT($F$1&amp;dbP!$D$2&amp;":"&amp;dbP!$D$2),"&lt;="&amp;AI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I$6,INDIRECT($F$2&amp;SbstP!$D$2&amp;":"&amp;SbstP!$D$2),"&lt;="&amp;AI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I$6,INDIRECT($F$2&amp;SbstP!$D$2&amp;":"&amp;SbstP!$D$2),"&lt;="&amp;AI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275657.36842105264</v>
      </c>
      <c r="AJ576" s="1">
        <f ca="1">SUMIFS(INDIRECT($F$1&amp;$F576&amp;":"&amp;$F576),INDIRECT($F$1&amp;dbP!$D$2&amp;":"&amp;dbP!$D$2),"&gt;="&amp;AJ$6,INDIRECT($F$1&amp;dbP!$D$2&amp;":"&amp;dbP!$D$2),"&lt;="&amp;AJ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J$6,INDIRECT($F$1&amp;dbP!$D$2&amp;":"&amp;dbP!$D$2),"&lt;="&amp;AJ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J$6,INDIRECT($F$2&amp;SbstP!$D$2&amp;":"&amp;SbstP!$D$2),"&lt;="&amp;AJ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J$6,INDIRECT($F$2&amp;SbstP!$D$2&amp;":"&amp;SbstP!$D$2),"&lt;="&amp;AJ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114346.76023391812</v>
      </c>
      <c r="AK576" s="1">
        <f ca="1">SUMIFS(INDIRECT($F$1&amp;$F576&amp;":"&amp;$F576),INDIRECT($F$1&amp;dbP!$D$2&amp;":"&amp;dbP!$D$2),"&gt;="&amp;AK$6,INDIRECT($F$1&amp;dbP!$D$2&amp;":"&amp;dbP!$D$2),"&lt;="&amp;AK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K$6,INDIRECT($F$1&amp;dbP!$D$2&amp;":"&amp;dbP!$D$2),"&lt;="&amp;AK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K$6,INDIRECT($F$2&amp;SbstP!$D$2&amp;":"&amp;SbstP!$D$2),"&lt;="&amp;AK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K$6,INDIRECT($F$2&amp;SbstP!$D$2&amp;":"&amp;SbstP!$D$2),"&lt;="&amp;AK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L576" s="1">
        <f ca="1">SUMIFS(INDIRECT($F$1&amp;$F576&amp;":"&amp;$F576),INDIRECT($F$1&amp;dbP!$D$2&amp;":"&amp;dbP!$D$2),"&gt;="&amp;AL$6,INDIRECT($F$1&amp;dbP!$D$2&amp;":"&amp;dbP!$D$2),"&lt;="&amp;AL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L$6,INDIRECT($F$1&amp;dbP!$D$2&amp;":"&amp;dbP!$D$2),"&lt;="&amp;AL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L$6,INDIRECT($F$2&amp;SbstP!$D$2&amp;":"&amp;SbstP!$D$2),"&lt;="&amp;AL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L$6,INDIRECT($F$2&amp;SbstP!$D$2&amp;":"&amp;SbstP!$D$2),"&lt;="&amp;AL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M576" s="1">
        <f ca="1">SUMIFS(INDIRECT($F$1&amp;$F576&amp;":"&amp;$F576),INDIRECT($F$1&amp;dbP!$D$2&amp;":"&amp;dbP!$D$2),"&gt;="&amp;AM$6,INDIRECT($F$1&amp;dbP!$D$2&amp;":"&amp;dbP!$D$2),"&lt;="&amp;AM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M$6,INDIRECT($F$1&amp;dbP!$D$2&amp;":"&amp;dbP!$D$2),"&lt;="&amp;AM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M$6,INDIRECT($F$2&amp;SbstP!$D$2&amp;":"&amp;SbstP!$D$2),"&lt;="&amp;AM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M$6,INDIRECT($F$2&amp;SbstP!$D$2&amp;":"&amp;SbstP!$D$2),"&lt;="&amp;AM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N576" s="1">
        <f ca="1">SUMIFS(INDIRECT($F$1&amp;$F576&amp;":"&amp;$F576),INDIRECT($F$1&amp;dbP!$D$2&amp;":"&amp;dbP!$D$2),"&gt;="&amp;AN$6,INDIRECT($F$1&amp;dbP!$D$2&amp;":"&amp;dbP!$D$2),"&lt;="&amp;AN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N$6,INDIRECT($F$1&amp;dbP!$D$2&amp;":"&amp;dbP!$D$2),"&lt;="&amp;AN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N$6,INDIRECT($F$2&amp;SbstP!$D$2&amp;":"&amp;SbstP!$D$2),"&lt;="&amp;AN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N$6,INDIRECT($F$2&amp;SbstP!$D$2&amp;":"&amp;SbstP!$D$2),"&lt;="&amp;AN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O576" s="1">
        <f ca="1">SUMIFS(INDIRECT($F$1&amp;$F576&amp;":"&amp;$F576),INDIRECT($F$1&amp;dbP!$D$2&amp;":"&amp;dbP!$D$2),"&gt;="&amp;AO$6,INDIRECT($F$1&amp;dbP!$D$2&amp;":"&amp;dbP!$D$2),"&lt;="&amp;AO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O$6,INDIRECT($F$1&amp;dbP!$D$2&amp;":"&amp;dbP!$D$2),"&lt;="&amp;AO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O$6,INDIRECT($F$2&amp;SbstP!$D$2&amp;":"&amp;SbstP!$D$2),"&lt;="&amp;AO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O$6,INDIRECT($F$2&amp;SbstP!$D$2&amp;":"&amp;SbstP!$D$2),"&lt;="&amp;AO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P576" s="1">
        <f ca="1">SUMIFS(INDIRECT($F$1&amp;$F576&amp;":"&amp;$F576),INDIRECT($F$1&amp;dbP!$D$2&amp;":"&amp;dbP!$D$2),"&gt;="&amp;AP$6,INDIRECT($F$1&amp;dbP!$D$2&amp;":"&amp;dbP!$D$2),"&lt;="&amp;AP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P$6,INDIRECT($F$1&amp;dbP!$D$2&amp;":"&amp;dbP!$D$2),"&lt;="&amp;AP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P$6,INDIRECT($F$2&amp;SbstP!$D$2&amp;":"&amp;SbstP!$D$2),"&lt;="&amp;AP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P$6,INDIRECT($F$2&amp;SbstP!$D$2&amp;":"&amp;SbstP!$D$2),"&lt;="&amp;AP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Q576" s="1">
        <f ca="1">SUMIFS(INDIRECT($F$1&amp;$F576&amp;":"&amp;$F576),INDIRECT($F$1&amp;dbP!$D$2&amp;":"&amp;dbP!$D$2),"&gt;="&amp;AQ$6,INDIRECT($F$1&amp;dbP!$D$2&amp;":"&amp;dbP!$D$2),"&lt;="&amp;AQ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Q$6,INDIRECT($F$1&amp;dbP!$D$2&amp;":"&amp;dbP!$D$2),"&lt;="&amp;AQ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Q$6,INDIRECT($F$2&amp;SbstP!$D$2&amp;":"&amp;SbstP!$D$2),"&lt;="&amp;AQ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Q$6,INDIRECT($F$2&amp;SbstP!$D$2&amp;":"&amp;SbstP!$D$2),"&lt;="&amp;AQ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R576" s="1">
        <f ca="1">SUMIFS(INDIRECT($F$1&amp;$F576&amp;":"&amp;$F576),INDIRECT($F$1&amp;dbP!$D$2&amp;":"&amp;dbP!$D$2),"&gt;="&amp;AR$6,INDIRECT($F$1&amp;dbP!$D$2&amp;":"&amp;dbP!$D$2),"&lt;="&amp;AR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R$6,INDIRECT($F$1&amp;dbP!$D$2&amp;":"&amp;dbP!$D$2),"&lt;="&amp;AR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R$6,INDIRECT($F$2&amp;SbstP!$D$2&amp;":"&amp;SbstP!$D$2),"&lt;="&amp;AR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R$6,INDIRECT($F$2&amp;SbstP!$D$2&amp;":"&amp;SbstP!$D$2),"&lt;="&amp;AR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S576" s="1">
        <f ca="1">SUMIFS(INDIRECT($F$1&amp;$F576&amp;":"&amp;$F576),INDIRECT($F$1&amp;dbP!$D$2&amp;":"&amp;dbP!$D$2),"&gt;="&amp;AS$6,INDIRECT($F$1&amp;dbP!$D$2&amp;":"&amp;dbP!$D$2),"&lt;="&amp;AS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S$6,INDIRECT($F$1&amp;dbP!$D$2&amp;":"&amp;dbP!$D$2),"&lt;="&amp;AS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S$6,INDIRECT($F$2&amp;SbstP!$D$2&amp;":"&amp;SbstP!$D$2),"&lt;="&amp;AS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S$6,INDIRECT($F$2&amp;SbstP!$D$2&amp;":"&amp;SbstP!$D$2),"&lt;="&amp;AS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T576" s="1">
        <f ca="1">SUMIFS(INDIRECT($F$1&amp;$F576&amp;":"&amp;$F576),INDIRECT($F$1&amp;dbP!$D$2&amp;":"&amp;dbP!$D$2),"&gt;="&amp;AT$6,INDIRECT($F$1&amp;dbP!$D$2&amp;":"&amp;dbP!$D$2),"&lt;="&amp;AT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T$6,INDIRECT($F$1&amp;dbP!$D$2&amp;":"&amp;dbP!$D$2),"&lt;="&amp;AT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T$6,INDIRECT($F$2&amp;SbstP!$D$2&amp;":"&amp;SbstP!$D$2),"&lt;="&amp;AT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T$6,INDIRECT($F$2&amp;SbstP!$D$2&amp;":"&amp;SbstP!$D$2),"&lt;="&amp;AT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U576" s="1">
        <f ca="1">SUMIFS(INDIRECT($F$1&amp;$F576&amp;":"&amp;$F576),INDIRECT($F$1&amp;dbP!$D$2&amp;":"&amp;dbP!$D$2),"&gt;="&amp;AU$6,INDIRECT($F$1&amp;dbP!$D$2&amp;":"&amp;dbP!$D$2),"&lt;="&amp;AU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U$6,INDIRECT($F$1&amp;dbP!$D$2&amp;":"&amp;dbP!$D$2),"&lt;="&amp;AU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U$6,INDIRECT($F$2&amp;SbstP!$D$2&amp;":"&amp;SbstP!$D$2),"&lt;="&amp;AU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U$6,INDIRECT($F$2&amp;SbstP!$D$2&amp;":"&amp;SbstP!$D$2),"&lt;="&amp;AU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V576" s="1">
        <f ca="1">SUMIFS(INDIRECT($F$1&amp;$F576&amp;":"&amp;$F576),INDIRECT($F$1&amp;dbP!$D$2&amp;":"&amp;dbP!$D$2),"&gt;="&amp;AV$6,INDIRECT($F$1&amp;dbP!$D$2&amp;":"&amp;dbP!$D$2),"&lt;="&amp;AV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V$6,INDIRECT($F$1&amp;dbP!$D$2&amp;":"&amp;dbP!$D$2),"&lt;="&amp;AV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V$6,INDIRECT($F$2&amp;SbstP!$D$2&amp;":"&amp;SbstP!$D$2),"&lt;="&amp;AV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V$6,INDIRECT($F$2&amp;SbstP!$D$2&amp;":"&amp;SbstP!$D$2),"&lt;="&amp;AV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W576" s="1">
        <f ca="1">SUMIFS(INDIRECT($F$1&amp;$F576&amp;":"&amp;$F576),INDIRECT($F$1&amp;dbP!$D$2&amp;":"&amp;dbP!$D$2),"&gt;="&amp;AW$6,INDIRECT($F$1&amp;dbP!$D$2&amp;":"&amp;dbP!$D$2),"&lt;="&amp;AW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W$6,INDIRECT($F$1&amp;dbP!$D$2&amp;":"&amp;dbP!$D$2),"&lt;="&amp;AW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W$6,INDIRECT($F$2&amp;SbstP!$D$2&amp;":"&amp;SbstP!$D$2),"&lt;="&amp;AW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W$6,INDIRECT($F$2&amp;SbstP!$D$2&amp;":"&amp;SbstP!$D$2),"&lt;="&amp;AW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X576" s="1">
        <f ca="1">SUMIFS(INDIRECT($F$1&amp;$F576&amp;":"&amp;$F576),INDIRECT($F$1&amp;dbP!$D$2&amp;":"&amp;dbP!$D$2),"&gt;="&amp;AX$6,INDIRECT($F$1&amp;dbP!$D$2&amp;":"&amp;dbP!$D$2),"&lt;="&amp;AX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X$6,INDIRECT($F$1&amp;dbP!$D$2&amp;":"&amp;dbP!$D$2),"&lt;="&amp;AX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X$6,INDIRECT($F$2&amp;SbstP!$D$2&amp;":"&amp;SbstP!$D$2),"&lt;="&amp;AX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X$6,INDIRECT($F$2&amp;SbstP!$D$2&amp;":"&amp;SbstP!$D$2),"&lt;="&amp;AX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Y576" s="1">
        <f ca="1">SUMIFS(INDIRECT($F$1&amp;$F576&amp;":"&amp;$F576),INDIRECT($F$1&amp;dbP!$D$2&amp;":"&amp;dbP!$D$2),"&gt;="&amp;AY$6,INDIRECT($F$1&amp;dbP!$D$2&amp;":"&amp;dbP!$D$2),"&lt;="&amp;AY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Y$6,INDIRECT($F$1&amp;dbP!$D$2&amp;":"&amp;dbP!$D$2),"&lt;="&amp;AY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Y$6,INDIRECT($F$2&amp;SbstP!$D$2&amp;":"&amp;SbstP!$D$2),"&lt;="&amp;AY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Y$6,INDIRECT($F$2&amp;SbstP!$D$2&amp;":"&amp;SbstP!$D$2),"&lt;="&amp;AY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AZ576" s="1">
        <f ca="1">SUMIFS(INDIRECT($F$1&amp;$F576&amp;":"&amp;$F576),INDIRECT($F$1&amp;dbP!$D$2&amp;":"&amp;dbP!$D$2),"&gt;="&amp;AZ$6,INDIRECT($F$1&amp;dbP!$D$2&amp;":"&amp;dbP!$D$2),"&lt;="&amp;AZ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AZ$6,INDIRECT($F$1&amp;dbP!$D$2&amp;":"&amp;dbP!$D$2),"&lt;="&amp;AZ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AZ$6,INDIRECT($F$2&amp;SbstP!$D$2&amp;":"&amp;SbstP!$D$2),"&lt;="&amp;AZ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AZ$6,INDIRECT($F$2&amp;SbstP!$D$2&amp;":"&amp;SbstP!$D$2),"&lt;="&amp;AZ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BA576" s="1">
        <f ca="1">SUMIFS(INDIRECT($F$1&amp;$F576&amp;":"&amp;$F576),INDIRECT($F$1&amp;dbP!$D$2&amp;":"&amp;dbP!$D$2),"&gt;="&amp;BA$6,INDIRECT($F$1&amp;dbP!$D$2&amp;":"&amp;dbP!$D$2),"&lt;="&amp;BA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BA$6,INDIRECT($F$1&amp;dbP!$D$2&amp;":"&amp;dbP!$D$2),"&lt;="&amp;BA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BA$6,INDIRECT($F$2&amp;SbstP!$D$2&amp;":"&amp;SbstP!$D$2),"&lt;="&amp;BA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BA$6,INDIRECT($F$2&amp;SbstP!$D$2&amp;":"&amp;SbstP!$D$2),"&lt;="&amp;BA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BB576" s="1">
        <f ca="1">SUMIFS(INDIRECT($F$1&amp;$F576&amp;":"&amp;$F576),INDIRECT($F$1&amp;dbP!$D$2&amp;":"&amp;dbP!$D$2),"&gt;="&amp;BB$6,INDIRECT($F$1&amp;dbP!$D$2&amp;":"&amp;dbP!$D$2),"&lt;="&amp;BB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BB$6,INDIRECT($F$1&amp;dbP!$D$2&amp;":"&amp;dbP!$D$2),"&lt;="&amp;BB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BB$6,INDIRECT($F$2&amp;SbstP!$D$2&amp;":"&amp;SbstP!$D$2),"&lt;="&amp;BB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BB$6,INDIRECT($F$2&amp;SbstP!$D$2&amp;":"&amp;SbstP!$D$2),"&lt;="&amp;BB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BC576" s="1">
        <f ca="1">SUMIFS(INDIRECT($F$1&amp;$F576&amp;":"&amp;$F576),INDIRECT($F$1&amp;dbP!$D$2&amp;":"&amp;dbP!$D$2),"&gt;="&amp;BC$6,INDIRECT($F$1&amp;dbP!$D$2&amp;":"&amp;dbP!$D$2),"&lt;="&amp;BC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BC$6,INDIRECT($F$1&amp;dbP!$D$2&amp;":"&amp;dbP!$D$2),"&lt;="&amp;BC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BC$6,INDIRECT($F$2&amp;SbstP!$D$2&amp;":"&amp;SbstP!$D$2),"&lt;="&amp;BC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BC$6,INDIRECT($F$2&amp;SbstP!$D$2&amp;":"&amp;SbstP!$D$2),"&lt;="&amp;BC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BD576" s="1">
        <f ca="1">SUMIFS(INDIRECT($F$1&amp;$F576&amp;":"&amp;$F576),INDIRECT($F$1&amp;dbP!$D$2&amp;":"&amp;dbP!$D$2),"&gt;="&amp;BD$6,INDIRECT($F$1&amp;dbP!$D$2&amp;":"&amp;dbP!$D$2),"&lt;="&amp;BD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BD$6,INDIRECT($F$1&amp;dbP!$D$2&amp;":"&amp;dbP!$D$2),"&lt;="&amp;BD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BD$6,INDIRECT($F$2&amp;SbstP!$D$2&amp;":"&amp;SbstP!$D$2),"&lt;="&amp;BD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BD$6,INDIRECT($F$2&amp;SbstP!$D$2&amp;":"&amp;SbstP!$D$2),"&lt;="&amp;BD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  <c r="BE576" s="1">
        <f ca="1">SUMIFS(INDIRECT($F$1&amp;$F576&amp;":"&amp;$F576),INDIRECT($F$1&amp;dbP!$D$2&amp;":"&amp;dbP!$D$2),"&gt;="&amp;BE$6,INDIRECT($F$1&amp;dbP!$D$2&amp;":"&amp;dbP!$D$2),"&lt;="&amp;BE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"&amp;$I576=$J576),"*",RIGHT($J576,LEN($J576)-4)),INDIRECT($F$1&amp;dbP!$AC$2&amp;":"&amp;dbP!$AC$2),RepP!$J$3)-
SUMIFS(INDIRECT($F$1&amp;$G576&amp;":"&amp;$G576),INDIRECT($F$1&amp;dbP!$D$2&amp;":"&amp;dbP!$D$2),"&gt;="&amp;BE$6,INDIRECT($F$1&amp;dbP!$D$2&amp;":"&amp;dbP!$D$2),"&lt;="&amp;BE$7,INDIRECT($F$1&amp;dbP!$O$2&amp;":"&amp;dbP!$O$2),$H576,INDIRECT($F$1&amp;dbP!$P$2&amp;":"&amp;dbP!$P$2),IF($I576=$J576,"*",$I576),INDIRECT($F$1&amp;dbP!$Q$2&amp;":"&amp;dbP!$Q$2),IF(OR($I576=$J576,"  "&amp;$I576=$J576),"*",RIGHT($J576,LEN($J576)-4)),INDIRECT($F$1&amp;dbP!$AC$2&amp;":"&amp;dbP!$AC$2),RepP!$J$3)+
SUMIFS(INDIRECT($F$2&amp;$F576&amp;":"&amp;$F576),INDIRECT($F$2&amp;SbstP!$D$2&amp;":"&amp;SbstP!$D$2),"&gt;="&amp;BE$6,INDIRECT($F$2&amp;SbstP!$D$2&amp;":"&amp;SbstP!$D$2),"&lt;="&amp;BE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"&amp;$I576=$J576),"*",RIGHT($J576,LEN($J576)-4)),INDIRECT($F$2&amp;SbstP!$AC$2&amp;":"&amp;SbstP!$AC$2),RepP!$J$3)-
SUMIFS(INDIRECT($F$2&amp;$G576&amp;":"&amp;$G576),INDIRECT($F$2&amp;SbstP!$D$2&amp;":"&amp;SbstP!$D$2),"&gt;="&amp;BE$6,INDIRECT($F$2&amp;SbstP!$D$2&amp;":"&amp;SbstP!$D$2),"&lt;="&amp;BE$7,INDIRECT($F$2&amp;SbstP!$O$2&amp;":"&amp;SbstP!$O$2),$H576,INDIRECT($F$2&amp;SbstP!$P$2&amp;":"&amp;SbstP!$P$2),IF($I576=$J576,"*",$I576),INDIRECT($F$2&amp;SbstP!$Q$2&amp;":"&amp;SbstP!$Q$2),IF(OR($I576=$J576,"  "&amp;$I576=$J576),"*",RIGHT($J576,LEN($J576)-4)),INDIRECT($F$2&amp;SbstP!$AC$2&amp;":"&amp;SbstP!$AC$2),RepP!$J$3)</f>
        <v>0</v>
      </c>
    </row>
    <row r="577" spans="1:57" x14ac:dyDescent="0.3">
      <c r="B577" s="1">
        <f>MAX(B$505:B576)+1</f>
        <v>80</v>
      </c>
      <c r="D577" s="1" t="str">
        <f ca="1">INDIRECT($B$1&amp;Items!AB$2&amp;$B577)</f>
        <v>PL(-)</v>
      </c>
      <c r="F577" s="1" t="str">
        <f ca="1">INDIRECT($B$1&amp;Items!X$2&amp;$B577)</f>
        <v>AA</v>
      </c>
      <c r="G577" s="1" t="str">
        <f ca="1">INDIRECT($B$1&amp;Items!Y$2&amp;$B577)</f>
        <v>AB</v>
      </c>
      <c r="H577" s="13" t="str">
        <f ca="1">INDIRECT($B$1&amp;Items!U$2&amp;$B577)</f>
        <v>Себестоимость продаж</v>
      </c>
      <c r="I577" s="13" t="str">
        <f ca="1">IF(INDIRECT($B$1&amp;Items!V$2&amp;$B577)="",H577,INDIRECT($B$1&amp;Items!V$2&amp;$B577))</f>
        <v>Затраты этапа-5 бизнес-процесса</v>
      </c>
      <c r="J577" s="1" t="str">
        <f ca="1">IF(INDIRECT($B$1&amp;Items!W$2&amp;$B577)="",IF(H577&lt;&gt;I577,"  "&amp;I577,I577),"    "&amp;INDIRECT($B$1&amp;Items!W$2&amp;$B577))</f>
        <v xml:space="preserve">    Затраты на доставку и продажу-10</v>
      </c>
      <c r="S577" s="1">
        <f ca="1">SUM($U577:INDIRECT(ADDRESS(ROW(),SUMIFS($1:$1,$5:$5,MAX($5:$5)))))</f>
        <v>1122042.2850000001</v>
      </c>
      <c r="V577" s="1">
        <f ca="1">SUMIFS(INDIRECT($F$1&amp;$F577&amp;":"&amp;$F577),INDIRECT($F$1&amp;dbP!$D$2&amp;":"&amp;dbP!$D$2),"&gt;="&amp;V$6,INDIRECT($F$1&amp;dbP!$D$2&amp;":"&amp;dbP!$D$2),"&lt;="&amp;V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V$6,INDIRECT($F$1&amp;dbP!$D$2&amp;":"&amp;dbP!$D$2),"&lt;="&amp;V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V$6,INDIRECT($F$2&amp;SbstP!$D$2&amp;":"&amp;SbstP!$D$2),"&lt;="&amp;V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V$6,INDIRECT($F$2&amp;SbstP!$D$2&amp;":"&amp;SbstP!$D$2),"&lt;="&amp;V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W577" s="1">
        <f ca="1">SUMIFS(INDIRECT($F$1&amp;$F577&amp;":"&amp;$F577),INDIRECT($F$1&amp;dbP!$D$2&amp;":"&amp;dbP!$D$2),"&gt;="&amp;W$6,INDIRECT($F$1&amp;dbP!$D$2&amp;":"&amp;dbP!$D$2),"&lt;="&amp;W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W$6,INDIRECT($F$1&amp;dbP!$D$2&amp;":"&amp;dbP!$D$2),"&lt;="&amp;W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W$6,INDIRECT($F$2&amp;SbstP!$D$2&amp;":"&amp;SbstP!$D$2),"&lt;="&amp;W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W$6,INDIRECT($F$2&amp;SbstP!$D$2&amp;":"&amp;SbstP!$D$2),"&lt;="&amp;W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X577" s="1">
        <f ca="1">SUMIFS(INDIRECT($F$1&amp;$F577&amp;":"&amp;$F577),INDIRECT($F$1&amp;dbP!$D$2&amp;":"&amp;dbP!$D$2),"&gt;="&amp;X$6,INDIRECT($F$1&amp;dbP!$D$2&amp;":"&amp;dbP!$D$2),"&lt;="&amp;X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X$6,INDIRECT($F$1&amp;dbP!$D$2&amp;":"&amp;dbP!$D$2),"&lt;="&amp;X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X$6,INDIRECT($F$2&amp;SbstP!$D$2&amp;":"&amp;SbstP!$D$2),"&lt;="&amp;X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X$6,INDIRECT($F$2&amp;SbstP!$D$2&amp;":"&amp;SbstP!$D$2),"&lt;="&amp;X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Y577" s="1">
        <f ca="1">SUMIFS(INDIRECT($F$1&amp;$F577&amp;":"&amp;$F577),INDIRECT($F$1&amp;dbP!$D$2&amp;":"&amp;dbP!$D$2),"&gt;="&amp;Y$6,INDIRECT($F$1&amp;dbP!$D$2&amp;":"&amp;dbP!$D$2),"&lt;="&amp;Y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Y$6,INDIRECT($F$1&amp;dbP!$D$2&amp;":"&amp;dbP!$D$2),"&lt;="&amp;Y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Y$6,INDIRECT($F$2&amp;SbstP!$D$2&amp;":"&amp;SbstP!$D$2),"&lt;="&amp;Y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Y$6,INDIRECT($F$2&amp;SbstP!$D$2&amp;":"&amp;SbstP!$D$2),"&lt;="&amp;Y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Z577" s="1">
        <f ca="1">SUMIFS(INDIRECT($F$1&amp;$F577&amp;":"&amp;$F577),INDIRECT($F$1&amp;dbP!$D$2&amp;":"&amp;dbP!$D$2),"&gt;="&amp;Z$6,INDIRECT($F$1&amp;dbP!$D$2&amp;":"&amp;dbP!$D$2),"&lt;="&amp;Z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Z$6,INDIRECT($F$1&amp;dbP!$D$2&amp;":"&amp;dbP!$D$2),"&lt;="&amp;Z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Z$6,INDIRECT($F$2&amp;SbstP!$D$2&amp;":"&amp;SbstP!$D$2),"&lt;="&amp;Z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Z$6,INDIRECT($F$2&amp;SbstP!$D$2&amp;":"&amp;SbstP!$D$2),"&lt;="&amp;Z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164201.31</v>
      </c>
      <c r="AA577" s="1">
        <f ca="1">SUMIFS(INDIRECT($F$1&amp;$F577&amp;":"&amp;$F577),INDIRECT($F$1&amp;dbP!$D$2&amp;":"&amp;dbP!$D$2),"&gt;="&amp;AA$6,INDIRECT($F$1&amp;dbP!$D$2&amp;":"&amp;dbP!$D$2),"&lt;="&amp;AA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A$6,INDIRECT($F$1&amp;dbP!$D$2&amp;":"&amp;dbP!$D$2),"&lt;="&amp;AA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A$6,INDIRECT($F$2&amp;SbstP!$D$2&amp;":"&amp;SbstP!$D$2),"&lt;="&amp;AA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A$6,INDIRECT($F$2&amp;SbstP!$D$2&amp;":"&amp;SbstP!$D$2),"&lt;="&amp;AA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328402.62</v>
      </c>
      <c r="AB577" s="1">
        <f ca="1">SUMIFS(INDIRECT($F$1&amp;$F577&amp;":"&amp;$F577),INDIRECT($F$1&amp;dbP!$D$2&amp;":"&amp;dbP!$D$2),"&gt;="&amp;AB$6,INDIRECT($F$1&amp;dbP!$D$2&amp;":"&amp;dbP!$D$2),"&lt;="&amp;AB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B$6,INDIRECT($F$1&amp;dbP!$D$2&amp;":"&amp;dbP!$D$2),"&lt;="&amp;AB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B$6,INDIRECT($F$2&amp;SbstP!$D$2&amp;":"&amp;SbstP!$D$2),"&lt;="&amp;AB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B$6,INDIRECT($F$2&amp;SbstP!$D$2&amp;":"&amp;SbstP!$D$2),"&lt;="&amp;AB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58944.060000000005</v>
      </c>
      <c r="AC577" s="1">
        <f ca="1">SUMIFS(INDIRECT($F$1&amp;$F577&amp;":"&amp;$F577),INDIRECT($F$1&amp;dbP!$D$2&amp;":"&amp;dbP!$D$2),"&gt;="&amp;AC$6,INDIRECT($F$1&amp;dbP!$D$2&amp;":"&amp;dbP!$D$2),"&lt;="&amp;AC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C$6,INDIRECT($F$1&amp;dbP!$D$2&amp;":"&amp;dbP!$D$2),"&lt;="&amp;AC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C$6,INDIRECT($F$2&amp;SbstP!$D$2&amp;":"&amp;SbstP!$D$2),"&lt;="&amp;AC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C$6,INDIRECT($F$2&amp;SbstP!$D$2&amp;":"&amp;SbstP!$D$2),"&lt;="&amp;AC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126308.70000000001</v>
      </c>
      <c r="AD577" s="1">
        <f ca="1">SUMIFS(INDIRECT($F$1&amp;$F577&amp;":"&amp;$F577),INDIRECT($F$1&amp;dbP!$D$2&amp;":"&amp;dbP!$D$2),"&gt;="&amp;AD$6,INDIRECT($F$1&amp;dbP!$D$2&amp;":"&amp;dbP!$D$2),"&lt;="&amp;AD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D$6,INDIRECT($F$1&amp;dbP!$D$2&amp;":"&amp;dbP!$D$2),"&lt;="&amp;AD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D$6,INDIRECT($F$2&amp;SbstP!$D$2&amp;":"&amp;SbstP!$D$2),"&lt;="&amp;AD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D$6,INDIRECT($F$2&amp;SbstP!$D$2&amp;":"&amp;SbstP!$D$2),"&lt;="&amp;AD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42102.899999999994</v>
      </c>
      <c r="AE577" s="1">
        <f ca="1">SUMIFS(INDIRECT($F$1&amp;$F577&amp;":"&amp;$F577),INDIRECT($F$1&amp;dbP!$D$2&amp;":"&amp;dbP!$D$2),"&gt;="&amp;AE$6,INDIRECT($F$1&amp;dbP!$D$2&amp;":"&amp;dbP!$D$2),"&lt;="&amp;AE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E$6,INDIRECT($F$1&amp;dbP!$D$2&amp;":"&amp;dbP!$D$2),"&lt;="&amp;AE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E$6,INDIRECT($F$2&amp;SbstP!$D$2&amp;":"&amp;SbstP!$D$2),"&lt;="&amp;AE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E$6,INDIRECT($F$2&amp;SbstP!$D$2&amp;":"&amp;SbstP!$D$2),"&lt;="&amp;AE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25261.739999999998</v>
      </c>
      <c r="AF577" s="1">
        <f ca="1">SUMIFS(INDIRECT($F$1&amp;$F577&amp;":"&amp;$F577),INDIRECT($F$1&amp;dbP!$D$2&amp;":"&amp;dbP!$D$2),"&gt;="&amp;AF$6,INDIRECT($F$1&amp;dbP!$D$2&amp;":"&amp;dbP!$D$2),"&lt;="&amp;AF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F$6,INDIRECT($F$1&amp;dbP!$D$2&amp;":"&amp;dbP!$D$2),"&lt;="&amp;AF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F$6,INDIRECT($F$2&amp;SbstP!$D$2&amp;":"&amp;SbstP!$D$2),"&lt;="&amp;AF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F$6,INDIRECT($F$2&amp;SbstP!$D$2&amp;":"&amp;SbstP!$D$2),"&lt;="&amp;AF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84205.799999999988</v>
      </c>
      <c r="AG577" s="1">
        <f ca="1">SUMIFS(INDIRECT($F$1&amp;$F577&amp;":"&amp;$F577),INDIRECT($F$1&amp;dbP!$D$2&amp;":"&amp;dbP!$D$2),"&gt;="&amp;AG$6,INDIRECT($F$1&amp;dbP!$D$2&amp;":"&amp;dbP!$D$2),"&lt;="&amp;AG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G$6,INDIRECT($F$1&amp;dbP!$D$2&amp;":"&amp;dbP!$D$2),"&lt;="&amp;AG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G$6,INDIRECT($F$2&amp;SbstP!$D$2&amp;":"&amp;SbstP!$D$2),"&lt;="&amp;AG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G$6,INDIRECT($F$2&amp;SbstP!$D$2&amp;":"&amp;SbstP!$D$2),"&lt;="&amp;AG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58944.060000000005</v>
      </c>
      <c r="AH577" s="1">
        <f ca="1">SUMIFS(INDIRECT($F$1&amp;$F577&amp;":"&amp;$F577),INDIRECT($F$1&amp;dbP!$D$2&amp;":"&amp;dbP!$D$2),"&gt;="&amp;AH$6,INDIRECT($F$1&amp;dbP!$D$2&amp;":"&amp;dbP!$D$2),"&lt;="&amp;AH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H$6,INDIRECT($F$1&amp;dbP!$D$2&amp;":"&amp;dbP!$D$2),"&lt;="&amp;AH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H$6,INDIRECT($F$2&amp;SbstP!$D$2&amp;":"&amp;SbstP!$D$2),"&lt;="&amp;AH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H$6,INDIRECT($F$2&amp;SbstP!$D$2&amp;":"&amp;SbstP!$D$2),"&lt;="&amp;AH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16841.16</v>
      </c>
      <c r="AI577" s="1">
        <f ca="1">SUMIFS(INDIRECT($F$1&amp;$F577&amp;":"&amp;$F577),INDIRECT($F$1&amp;dbP!$D$2&amp;":"&amp;dbP!$D$2),"&gt;="&amp;AI$6,INDIRECT($F$1&amp;dbP!$D$2&amp;":"&amp;dbP!$D$2),"&lt;="&amp;AI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I$6,INDIRECT($F$1&amp;dbP!$D$2&amp;":"&amp;dbP!$D$2),"&lt;="&amp;AI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I$6,INDIRECT($F$2&amp;SbstP!$D$2&amp;":"&amp;SbstP!$D$2),"&lt;="&amp;AI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I$6,INDIRECT($F$2&amp;SbstP!$D$2&amp;":"&amp;SbstP!$D$2),"&lt;="&amp;AI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157885.875</v>
      </c>
      <c r="AJ577" s="1">
        <f ca="1">SUMIFS(INDIRECT($F$1&amp;$F577&amp;":"&amp;$F577),INDIRECT($F$1&amp;dbP!$D$2&amp;":"&amp;dbP!$D$2),"&gt;="&amp;AJ$6,INDIRECT($F$1&amp;dbP!$D$2&amp;":"&amp;dbP!$D$2),"&lt;="&amp;AJ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J$6,INDIRECT($F$1&amp;dbP!$D$2&amp;":"&amp;dbP!$D$2),"&lt;="&amp;AJ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J$6,INDIRECT($F$2&amp;SbstP!$D$2&amp;":"&amp;SbstP!$D$2),"&lt;="&amp;AJ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J$6,INDIRECT($F$2&amp;SbstP!$D$2&amp;":"&amp;SbstP!$D$2),"&lt;="&amp;AJ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58944.060000000005</v>
      </c>
      <c r="AK577" s="1">
        <f ca="1">SUMIFS(INDIRECT($F$1&amp;$F577&amp;":"&amp;$F577),INDIRECT($F$1&amp;dbP!$D$2&amp;":"&amp;dbP!$D$2),"&gt;="&amp;AK$6,INDIRECT($F$1&amp;dbP!$D$2&amp;":"&amp;dbP!$D$2),"&lt;="&amp;AK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K$6,INDIRECT($F$1&amp;dbP!$D$2&amp;":"&amp;dbP!$D$2),"&lt;="&amp;AK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K$6,INDIRECT($F$2&amp;SbstP!$D$2&amp;":"&amp;SbstP!$D$2),"&lt;="&amp;AK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K$6,INDIRECT($F$2&amp;SbstP!$D$2&amp;":"&amp;SbstP!$D$2),"&lt;="&amp;AK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L577" s="1">
        <f ca="1">SUMIFS(INDIRECT($F$1&amp;$F577&amp;":"&amp;$F577),INDIRECT($F$1&amp;dbP!$D$2&amp;":"&amp;dbP!$D$2),"&gt;="&amp;AL$6,INDIRECT($F$1&amp;dbP!$D$2&amp;":"&amp;dbP!$D$2),"&lt;="&amp;AL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L$6,INDIRECT($F$1&amp;dbP!$D$2&amp;":"&amp;dbP!$D$2),"&lt;="&amp;AL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L$6,INDIRECT($F$2&amp;SbstP!$D$2&amp;":"&amp;SbstP!$D$2),"&lt;="&amp;AL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L$6,INDIRECT($F$2&amp;SbstP!$D$2&amp;":"&amp;SbstP!$D$2),"&lt;="&amp;AL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M577" s="1">
        <f ca="1">SUMIFS(INDIRECT($F$1&amp;$F577&amp;":"&amp;$F577),INDIRECT($F$1&amp;dbP!$D$2&amp;":"&amp;dbP!$D$2),"&gt;="&amp;AM$6,INDIRECT($F$1&amp;dbP!$D$2&amp;":"&amp;dbP!$D$2),"&lt;="&amp;AM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M$6,INDIRECT($F$1&amp;dbP!$D$2&amp;":"&amp;dbP!$D$2),"&lt;="&amp;AM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M$6,INDIRECT($F$2&amp;SbstP!$D$2&amp;":"&amp;SbstP!$D$2),"&lt;="&amp;AM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M$6,INDIRECT($F$2&amp;SbstP!$D$2&amp;":"&amp;SbstP!$D$2),"&lt;="&amp;AM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N577" s="1">
        <f ca="1">SUMIFS(INDIRECT($F$1&amp;$F577&amp;":"&amp;$F577),INDIRECT($F$1&amp;dbP!$D$2&amp;":"&amp;dbP!$D$2),"&gt;="&amp;AN$6,INDIRECT($F$1&amp;dbP!$D$2&amp;":"&amp;dbP!$D$2),"&lt;="&amp;AN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N$6,INDIRECT($F$1&amp;dbP!$D$2&amp;":"&amp;dbP!$D$2),"&lt;="&amp;AN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N$6,INDIRECT($F$2&amp;SbstP!$D$2&amp;":"&amp;SbstP!$D$2),"&lt;="&amp;AN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N$6,INDIRECT($F$2&amp;SbstP!$D$2&amp;":"&amp;SbstP!$D$2),"&lt;="&amp;AN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O577" s="1">
        <f ca="1">SUMIFS(INDIRECT($F$1&amp;$F577&amp;":"&amp;$F577),INDIRECT($F$1&amp;dbP!$D$2&amp;":"&amp;dbP!$D$2),"&gt;="&amp;AO$6,INDIRECT($F$1&amp;dbP!$D$2&amp;":"&amp;dbP!$D$2),"&lt;="&amp;AO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O$6,INDIRECT($F$1&amp;dbP!$D$2&amp;":"&amp;dbP!$D$2),"&lt;="&amp;AO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O$6,INDIRECT($F$2&amp;SbstP!$D$2&amp;":"&amp;SbstP!$D$2),"&lt;="&amp;AO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O$6,INDIRECT($F$2&amp;SbstP!$D$2&amp;":"&amp;SbstP!$D$2),"&lt;="&amp;AO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P577" s="1">
        <f ca="1">SUMIFS(INDIRECT($F$1&amp;$F577&amp;":"&amp;$F577),INDIRECT($F$1&amp;dbP!$D$2&amp;":"&amp;dbP!$D$2),"&gt;="&amp;AP$6,INDIRECT($F$1&amp;dbP!$D$2&amp;":"&amp;dbP!$D$2),"&lt;="&amp;AP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P$6,INDIRECT($F$1&amp;dbP!$D$2&amp;":"&amp;dbP!$D$2),"&lt;="&amp;AP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P$6,INDIRECT($F$2&amp;SbstP!$D$2&amp;":"&amp;SbstP!$D$2),"&lt;="&amp;AP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P$6,INDIRECT($F$2&amp;SbstP!$D$2&amp;":"&amp;SbstP!$D$2),"&lt;="&amp;AP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Q577" s="1">
        <f ca="1">SUMIFS(INDIRECT($F$1&amp;$F577&amp;":"&amp;$F577),INDIRECT($F$1&amp;dbP!$D$2&amp;":"&amp;dbP!$D$2),"&gt;="&amp;AQ$6,INDIRECT($F$1&amp;dbP!$D$2&amp;":"&amp;dbP!$D$2),"&lt;="&amp;AQ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Q$6,INDIRECT($F$1&amp;dbP!$D$2&amp;":"&amp;dbP!$D$2),"&lt;="&amp;AQ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Q$6,INDIRECT($F$2&amp;SbstP!$D$2&amp;":"&amp;SbstP!$D$2),"&lt;="&amp;AQ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Q$6,INDIRECT($F$2&amp;SbstP!$D$2&amp;":"&amp;SbstP!$D$2),"&lt;="&amp;AQ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R577" s="1">
        <f ca="1">SUMIFS(INDIRECT($F$1&amp;$F577&amp;":"&amp;$F577),INDIRECT($F$1&amp;dbP!$D$2&amp;":"&amp;dbP!$D$2),"&gt;="&amp;AR$6,INDIRECT($F$1&amp;dbP!$D$2&amp;":"&amp;dbP!$D$2),"&lt;="&amp;AR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R$6,INDIRECT($F$1&amp;dbP!$D$2&amp;":"&amp;dbP!$D$2),"&lt;="&amp;AR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R$6,INDIRECT($F$2&amp;SbstP!$D$2&amp;":"&amp;SbstP!$D$2),"&lt;="&amp;AR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R$6,INDIRECT($F$2&amp;SbstP!$D$2&amp;":"&amp;SbstP!$D$2),"&lt;="&amp;AR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S577" s="1">
        <f ca="1">SUMIFS(INDIRECT($F$1&amp;$F577&amp;":"&amp;$F577),INDIRECT($F$1&amp;dbP!$D$2&amp;":"&amp;dbP!$D$2),"&gt;="&amp;AS$6,INDIRECT($F$1&amp;dbP!$D$2&amp;":"&amp;dbP!$D$2),"&lt;="&amp;AS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S$6,INDIRECT($F$1&amp;dbP!$D$2&amp;":"&amp;dbP!$D$2),"&lt;="&amp;AS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S$6,INDIRECT($F$2&amp;SbstP!$D$2&amp;":"&amp;SbstP!$D$2),"&lt;="&amp;AS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S$6,INDIRECT($F$2&amp;SbstP!$D$2&amp;":"&amp;SbstP!$D$2),"&lt;="&amp;AS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T577" s="1">
        <f ca="1">SUMIFS(INDIRECT($F$1&amp;$F577&amp;":"&amp;$F577),INDIRECT($F$1&amp;dbP!$D$2&amp;":"&amp;dbP!$D$2),"&gt;="&amp;AT$6,INDIRECT($F$1&amp;dbP!$D$2&amp;":"&amp;dbP!$D$2),"&lt;="&amp;AT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T$6,INDIRECT($F$1&amp;dbP!$D$2&amp;":"&amp;dbP!$D$2),"&lt;="&amp;AT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T$6,INDIRECT($F$2&amp;SbstP!$D$2&amp;":"&amp;SbstP!$D$2),"&lt;="&amp;AT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T$6,INDIRECT($F$2&amp;SbstP!$D$2&amp;":"&amp;SbstP!$D$2),"&lt;="&amp;AT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U577" s="1">
        <f ca="1">SUMIFS(INDIRECT($F$1&amp;$F577&amp;":"&amp;$F577),INDIRECT($F$1&amp;dbP!$D$2&amp;":"&amp;dbP!$D$2),"&gt;="&amp;AU$6,INDIRECT($F$1&amp;dbP!$D$2&amp;":"&amp;dbP!$D$2),"&lt;="&amp;AU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U$6,INDIRECT($F$1&amp;dbP!$D$2&amp;":"&amp;dbP!$D$2),"&lt;="&amp;AU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U$6,INDIRECT($F$2&amp;SbstP!$D$2&amp;":"&amp;SbstP!$D$2),"&lt;="&amp;AU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U$6,INDIRECT($F$2&amp;SbstP!$D$2&amp;":"&amp;SbstP!$D$2),"&lt;="&amp;AU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V577" s="1">
        <f ca="1">SUMIFS(INDIRECT($F$1&amp;$F577&amp;":"&amp;$F577),INDIRECT($F$1&amp;dbP!$D$2&amp;":"&amp;dbP!$D$2),"&gt;="&amp;AV$6,INDIRECT($F$1&amp;dbP!$D$2&amp;":"&amp;dbP!$D$2),"&lt;="&amp;AV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V$6,INDIRECT($F$1&amp;dbP!$D$2&amp;":"&amp;dbP!$D$2),"&lt;="&amp;AV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V$6,INDIRECT($F$2&amp;SbstP!$D$2&amp;":"&amp;SbstP!$D$2),"&lt;="&amp;AV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V$6,INDIRECT($F$2&amp;SbstP!$D$2&amp;":"&amp;SbstP!$D$2),"&lt;="&amp;AV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W577" s="1">
        <f ca="1">SUMIFS(INDIRECT($F$1&amp;$F577&amp;":"&amp;$F577),INDIRECT($F$1&amp;dbP!$D$2&amp;":"&amp;dbP!$D$2),"&gt;="&amp;AW$6,INDIRECT($F$1&amp;dbP!$D$2&amp;":"&amp;dbP!$D$2),"&lt;="&amp;AW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W$6,INDIRECT($F$1&amp;dbP!$D$2&amp;":"&amp;dbP!$D$2),"&lt;="&amp;AW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W$6,INDIRECT($F$2&amp;SbstP!$D$2&amp;":"&amp;SbstP!$D$2),"&lt;="&amp;AW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W$6,INDIRECT($F$2&amp;SbstP!$D$2&amp;":"&amp;SbstP!$D$2),"&lt;="&amp;AW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X577" s="1">
        <f ca="1">SUMIFS(INDIRECT($F$1&amp;$F577&amp;":"&amp;$F577),INDIRECT($F$1&amp;dbP!$D$2&amp;":"&amp;dbP!$D$2),"&gt;="&amp;AX$6,INDIRECT($F$1&amp;dbP!$D$2&amp;":"&amp;dbP!$D$2),"&lt;="&amp;AX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X$6,INDIRECT($F$1&amp;dbP!$D$2&amp;":"&amp;dbP!$D$2),"&lt;="&amp;AX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X$6,INDIRECT($F$2&amp;SbstP!$D$2&amp;":"&amp;SbstP!$D$2),"&lt;="&amp;AX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X$6,INDIRECT($F$2&amp;SbstP!$D$2&amp;":"&amp;SbstP!$D$2),"&lt;="&amp;AX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Y577" s="1">
        <f ca="1">SUMIFS(INDIRECT($F$1&amp;$F577&amp;":"&amp;$F577),INDIRECT($F$1&amp;dbP!$D$2&amp;":"&amp;dbP!$D$2),"&gt;="&amp;AY$6,INDIRECT($F$1&amp;dbP!$D$2&amp;":"&amp;dbP!$D$2),"&lt;="&amp;AY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Y$6,INDIRECT($F$1&amp;dbP!$D$2&amp;":"&amp;dbP!$D$2),"&lt;="&amp;AY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Y$6,INDIRECT($F$2&amp;SbstP!$D$2&amp;":"&amp;SbstP!$D$2),"&lt;="&amp;AY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Y$6,INDIRECT($F$2&amp;SbstP!$D$2&amp;":"&amp;SbstP!$D$2),"&lt;="&amp;AY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AZ577" s="1">
        <f ca="1">SUMIFS(INDIRECT($F$1&amp;$F577&amp;":"&amp;$F577),INDIRECT($F$1&amp;dbP!$D$2&amp;":"&amp;dbP!$D$2),"&gt;="&amp;AZ$6,INDIRECT($F$1&amp;dbP!$D$2&amp;":"&amp;dbP!$D$2),"&lt;="&amp;AZ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AZ$6,INDIRECT($F$1&amp;dbP!$D$2&amp;":"&amp;dbP!$D$2),"&lt;="&amp;AZ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AZ$6,INDIRECT($F$2&amp;SbstP!$D$2&amp;":"&amp;SbstP!$D$2),"&lt;="&amp;AZ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AZ$6,INDIRECT($F$2&amp;SbstP!$D$2&amp;":"&amp;SbstP!$D$2),"&lt;="&amp;AZ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BA577" s="1">
        <f ca="1">SUMIFS(INDIRECT($F$1&amp;$F577&amp;":"&amp;$F577),INDIRECT($F$1&amp;dbP!$D$2&amp;":"&amp;dbP!$D$2),"&gt;="&amp;BA$6,INDIRECT($F$1&amp;dbP!$D$2&amp;":"&amp;dbP!$D$2),"&lt;="&amp;BA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BA$6,INDIRECT($F$1&amp;dbP!$D$2&amp;":"&amp;dbP!$D$2),"&lt;="&amp;BA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BA$6,INDIRECT($F$2&amp;SbstP!$D$2&amp;":"&amp;SbstP!$D$2),"&lt;="&amp;BA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BA$6,INDIRECT($F$2&amp;SbstP!$D$2&amp;":"&amp;SbstP!$D$2),"&lt;="&amp;BA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BB577" s="1">
        <f ca="1">SUMIFS(INDIRECT($F$1&amp;$F577&amp;":"&amp;$F577),INDIRECT($F$1&amp;dbP!$D$2&amp;":"&amp;dbP!$D$2),"&gt;="&amp;BB$6,INDIRECT($F$1&amp;dbP!$D$2&amp;":"&amp;dbP!$D$2),"&lt;="&amp;BB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BB$6,INDIRECT($F$1&amp;dbP!$D$2&amp;":"&amp;dbP!$D$2),"&lt;="&amp;BB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BB$6,INDIRECT($F$2&amp;SbstP!$D$2&amp;":"&amp;SbstP!$D$2),"&lt;="&amp;BB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BB$6,INDIRECT($F$2&amp;SbstP!$D$2&amp;":"&amp;SbstP!$D$2),"&lt;="&amp;BB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BC577" s="1">
        <f ca="1">SUMIFS(INDIRECT($F$1&amp;$F577&amp;":"&amp;$F577),INDIRECT($F$1&amp;dbP!$D$2&amp;":"&amp;dbP!$D$2),"&gt;="&amp;BC$6,INDIRECT($F$1&amp;dbP!$D$2&amp;":"&amp;dbP!$D$2),"&lt;="&amp;BC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BC$6,INDIRECT($F$1&amp;dbP!$D$2&amp;":"&amp;dbP!$D$2),"&lt;="&amp;BC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BC$6,INDIRECT($F$2&amp;SbstP!$D$2&amp;":"&amp;SbstP!$D$2),"&lt;="&amp;BC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BC$6,INDIRECT($F$2&amp;SbstP!$D$2&amp;":"&amp;SbstP!$D$2),"&lt;="&amp;BC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BD577" s="1">
        <f ca="1">SUMIFS(INDIRECT($F$1&amp;$F577&amp;":"&amp;$F577),INDIRECT($F$1&amp;dbP!$D$2&amp;":"&amp;dbP!$D$2),"&gt;="&amp;BD$6,INDIRECT($F$1&amp;dbP!$D$2&amp;":"&amp;dbP!$D$2),"&lt;="&amp;BD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BD$6,INDIRECT($F$1&amp;dbP!$D$2&amp;":"&amp;dbP!$D$2),"&lt;="&amp;BD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BD$6,INDIRECT($F$2&amp;SbstP!$D$2&amp;":"&amp;SbstP!$D$2),"&lt;="&amp;BD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BD$6,INDIRECT($F$2&amp;SbstP!$D$2&amp;":"&amp;SbstP!$D$2),"&lt;="&amp;BD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  <c r="BE577" s="1">
        <f ca="1">SUMIFS(INDIRECT($F$1&amp;$F577&amp;":"&amp;$F577),INDIRECT($F$1&amp;dbP!$D$2&amp;":"&amp;dbP!$D$2),"&gt;="&amp;BE$6,INDIRECT($F$1&amp;dbP!$D$2&amp;":"&amp;dbP!$D$2),"&lt;="&amp;BE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"&amp;$I577=$J577),"*",RIGHT($J577,LEN($J577)-4)),INDIRECT($F$1&amp;dbP!$AC$2&amp;":"&amp;dbP!$AC$2),RepP!$J$3)-
SUMIFS(INDIRECT($F$1&amp;$G577&amp;":"&amp;$G577),INDIRECT($F$1&amp;dbP!$D$2&amp;":"&amp;dbP!$D$2),"&gt;="&amp;BE$6,INDIRECT($F$1&amp;dbP!$D$2&amp;":"&amp;dbP!$D$2),"&lt;="&amp;BE$7,INDIRECT($F$1&amp;dbP!$O$2&amp;":"&amp;dbP!$O$2),$H577,INDIRECT($F$1&amp;dbP!$P$2&amp;":"&amp;dbP!$P$2),IF($I577=$J577,"*",$I577),INDIRECT($F$1&amp;dbP!$Q$2&amp;":"&amp;dbP!$Q$2),IF(OR($I577=$J577,"  "&amp;$I577=$J577),"*",RIGHT($J577,LEN($J577)-4)),INDIRECT($F$1&amp;dbP!$AC$2&amp;":"&amp;dbP!$AC$2),RepP!$J$3)+
SUMIFS(INDIRECT($F$2&amp;$F577&amp;":"&amp;$F577),INDIRECT($F$2&amp;SbstP!$D$2&amp;":"&amp;SbstP!$D$2),"&gt;="&amp;BE$6,INDIRECT($F$2&amp;SbstP!$D$2&amp;":"&amp;SbstP!$D$2),"&lt;="&amp;BE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"&amp;$I577=$J577),"*",RIGHT($J577,LEN($J577)-4)),INDIRECT($F$2&amp;SbstP!$AC$2&amp;":"&amp;SbstP!$AC$2),RepP!$J$3)-
SUMIFS(INDIRECT($F$2&amp;$G577&amp;":"&amp;$G577),INDIRECT($F$2&amp;SbstP!$D$2&amp;":"&amp;SbstP!$D$2),"&gt;="&amp;BE$6,INDIRECT($F$2&amp;SbstP!$D$2&amp;":"&amp;SbstP!$D$2),"&lt;="&amp;BE$7,INDIRECT($F$2&amp;SbstP!$O$2&amp;":"&amp;SbstP!$O$2),$H577,INDIRECT($F$2&amp;SbstP!$P$2&amp;":"&amp;SbstP!$P$2),IF($I577=$J577,"*",$I577),INDIRECT($F$2&amp;SbstP!$Q$2&amp;":"&amp;SbstP!$Q$2),IF(OR($I577=$J577,"  "&amp;$I577=$J577),"*",RIGHT($J577,LEN($J577)-4)),INDIRECT($F$2&amp;SbstP!$AC$2&amp;":"&amp;SbstP!$AC$2),RepP!$J$3)</f>
        <v>0</v>
      </c>
    </row>
    <row r="578" spans="1:57" ht="4.95" customHeight="1" x14ac:dyDescent="0.3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3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</row>
    <row r="579" spans="1:57" x14ac:dyDescent="0.3">
      <c r="B579" s="1">
        <f>MAX(B$505:B578)+1</f>
        <v>81</v>
      </c>
      <c r="D579" s="1" t="str">
        <f ca="1">INDIRECT($B$1&amp;Items!AB$2&amp;$B579)</f>
        <v>PL</v>
      </c>
      <c r="F579" s="1" t="str">
        <f ca="1">INDIRECT($B$1&amp;Items!X$2&amp;$B579)</f>
        <v>AA</v>
      </c>
      <c r="H579" s="13" t="str">
        <f ca="1">INDIRECT($B$1&amp;Items!U$2&amp;$B579)</f>
        <v>Валовая прибыль</v>
      </c>
      <c r="I579" s="13" t="str">
        <f ca="1">IF(INDIRECT($B$1&amp;Items!V$2&amp;$B579)="",H579,INDIRECT($B$1&amp;Items!V$2&amp;$B579))</f>
        <v>Валовая прибыль</v>
      </c>
      <c r="J579" s="1" t="str">
        <f ca="1">IF(INDIRECT($B$1&amp;Items!W$2&amp;$B579)="",IF(H579&lt;&gt;I579,"  "&amp;I579,I579),"    "&amp;INDIRECT($B$1&amp;Items!W$2&amp;$B579))</f>
        <v>Валовая прибыль</v>
      </c>
      <c r="S579" s="1">
        <f ca="1">SUM($U579:INDIRECT(ADDRESS(ROW(),SUMIFS($1:$1,$5:$5,MAX($5:$5)))))</f>
        <v>76859242.953536764</v>
      </c>
      <c r="V579" s="1">
        <f ca="1">SUMIFS(V$504:V578,$D$504:$D578,Items!$AB$11)-SUMIFS(V$504:V578,$D$504:$D578,Items!$AB$19)</f>
        <v>0</v>
      </c>
      <c r="W579" s="1">
        <f ca="1">SUMIFS(W$504:W578,$D$504:$D578,Items!$AB$11)-SUMIFS(W$504:W578,$D$504:$D578,Items!$AB$19)</f>
        <v>0</v>
      </c>
      <c r="X579" s="1">
        <f ca="1">SUMIFS(X$504:X578,$D$504:$D578,Items!$AB$11)-SUMIFS(X$504:X578,$D$504:$D578,Items!$AB$19)</f>
        <v>0</v>
      </c>
      <c r="Y579" s="1">
        <f ca="1">SUMIFS(Y$504:Y578,$D$504:$D578,Items!$AB$11)-SUMIFS(Y$504:Y578,$D$504:$D578,Items!$AB$19)</f>
        <v>0</v>
      </c>
      <c r="Z579" s="1">
        <f ca="1">SUMIFS(Z$504:Z578,$D$504:$D578,Items!$AB$11)-SUMIFS(Z$504:Z578,$D$504:$D578,Items!$AB$19)</f>
        <v>9849992.3104464058</v>
      </c>
      <c r="AA579" s="1">
        <f ca="1">SUMIFS(AA$504:AA578,$D$504:$D578,Items!$AB$11)-SUMIFS(AA$504:AA578,$D$504:$D578,Items!$AB$19)</f>
        <v>24110428.939003136</v>
      </c>
      <c r="AB579" s="1">
        <f ca="1">SUMIFS(AB$504:AB578,$D$504:$D578,Items!$AB$11)-SUMIFS(AB$504:AB578,$D$504:$D578,Items!$AB$19)</f>
        <v>4371017.8930569114</v>
      </c>
      <c r="AC579" s="1">
        <f ca="1">SUMIFS(AC$504:AC578,$D$504:$D578,Items!$AB$11)-SUMIFS(AC$504:AC578,$D$504:$D578,Items!$AB$19)</f>
        <v>4534563.0866562352</v>
      </c>
      <c r="AD579" s="1">
        <f ca="1">SUMIFS(AD$504:AD578,$D$504:$D578,Items!$AB$11)-SUMIFS(AD$504:AD578,$D$504:$D578,Items!$AB$19)</f>
        <v>6000897.7544423295</v>
      </c>
      <c r="AE579" s="1">
        <f ca="1">SUMIFS(AE$504:AE578,$D$504:$D578,Items!$AB$11)-SUMIFS(AE$504:AE578,$D$504:$D578,Items!$AB$19)</f>
        <v>1873293.3827386755</v>
      </c>
      <c r="AF579" s="1">
        <f ca="1">SUMIFS(AF$504:AF578,$D$504:$D578,Items!$AB$11)-SUMIFS(AF$504:AF578,$D$504:$D578,Items!$AB$19)</f>
        <v>3023042.0577708231</v>
      </c>
      <c r="AG579" s="1">
        <f ca="1">SUMIFS(AG$504:AG578,$D$504:$D578,Items!$AB$11)-SUMIFS(AG$504:AG578,$D$504:$D578,Items!$AB$19)</f>
        <v>7777684.5597235775</v>
      </c>
      <c r="AH579" s="1">
        <f ca="1">SUMIFS(AH$504:AH578,$D$504:$D578,Items!$AB$11)-SUMIFS(AH$504:AH578,$D$504:$D578,Items!$AB$19)</f>
        <v>1248862.2551591168</v>
      </c>
      <c r="AI579" s="1">
        <f ca="1">SUMIFS(AI$504:AI578,$D$504:$D578,Items!$AB$11)-SUMIFS(AI$504:AI578,$D$504:$D578,Items!$AB$19)</f>
        <v>5668203.8583202939</v>
      </c>
      <c r="AJ579" s="1">
        <f ca="1">SUMIFS(AJ$504:AJ578,$D$504:$D578,Items!$AB$11)-SUMIFS(AJ$504:AJ578,$D$504:$D578,Items!$AB$19)</f>
        <v>8401256.8562192619</v>
      </c>
      <c r="AK579" s="1">
        <f ca="1">SUMIFS(AK$504:AK578,$D$504:$D578,Items!$AB$11)-SUMIFS(AK$504:AK578,$D$504:$D578,Items!$AB$19)</f>
        <v>0</v>
      </c>
      <c r="AL579" s="1">
        <f ca="1">SUMIFS(AL$504:AL578,$D$504:$D578,Items!$AB$11)-SUMIFS(AL$504:AL578,$D$504:$D578,Items!$AB$19)</f>
        <v>0</v>
      </c>
      <c r="AM579" s="1">
        <f ca="1">SUMIFS(AM$504:AM578,$D$504:$D578,Items!$AB$11)-SUMIFS(AM$504:AM578,$D$504:$D578,Items!$AB$19)</f>
        <v>0</v>
      </c>
      <c r="AN579" s="1">
        <f ca="1">SUMIFS(AN$504:AN578,$D$504:$D578,Items!$AB$11)-SUMIFS(AN$504:AN578,$D$504:$D578,Items!$AB$19)</f>
        <v>0</v>
      </c>
      <c r="AO579" s="1">
        <f ca="1">SUMIFS(AO$504:AO578,$D$504:$D578,Items!$AB$11)-SUMIFS(AO$504:AO578,$D$504:$D578,Items!$AB$19)</f>
        <v>0</v>
      </c>
      <c r="AP579" s="1">
        <f ca="1">SUMIFS(AP$504:AP578,$D$504:$D578,Items!$AB$11)-SUMIFS(AP$504:AP578,$D$504:$D578,Items!$AB$19)</f>
        <v>0</v>
      </c>
      <c r="AQ579" s="1">
        <f ca="1">SUMIFS(AQ$504:AQ578,$D$504:$D578,Items!$AB$11)-SUMIFS(AQ$504:AQ578,$D$504:$D578,Items!$AB$19)</f>
        <v>0</v>
      </c>
      <c r="AR579" s="1">
        <f ca="1">SUMIFS(AR$504:AR578,$D$504:$D578,Items!$AB$11)-SUMIFS(AR$504:AR578,$D$504:$D578,Items!$AB$19)</f>
        <v>0</v>
      </c>
      <c r="AS579" s="1">
        <f ca="1">SUMIFS(AS$504:AS578,$D$504:$D578,Items!$AB$11)-SUMIFS(AS$504:AS578,$D$504:$D578,Items!$AB$19)</f>
        <v>0</v>
      </c>
      <c r="AT579" s="1">
        <f ca="1">SUMIFS(AT$504:AT578,$D$504:$D578,Items!$AB$11)-SUMIFS(AT$504:AT578,$D$504:$D578,Items!$AB$19)</f>
        <v>0</v>
      </c>
      <c r="AU579" s="1">
        <f ca="1">SUMIFS(AU$504:AU578,$D$504:$D578,Items!$AB$11)-SUMIFS(AU$504:AU578,$D$504:$D578,Items!$AB$19)</f>
        <v>0</v>
      </c>
      <c r="AV579" s="1">
        <f ca="1">SUMIFS(AV$504:AV578,$D$504:$D578,Items!$AB$11)-SUMIFS(AV$504:AV578,$D$504:$D578,Items!$AB$19)</f>
        <v>0</v>
      </c>
      <c r="AW579" s="1">
        <f ca="1">SUMIFS(AW$504:AW578,$D$504:$D578,Items!$AB$11)-SUMIFS(AW$504:AW578,$D$504:$D578,Items!$AB$19)</f>
        <v>0</v>
      </c>
      <c r="AX579" s="1">
        <f ca="1">SUMIFS(AX$504:AX578,$D$504:$D578,Items!$AB$11)-SUMIFS(AX$504:AX578,$D$504:$D578,Items!$AB$19)</f>
        <v>0</v>
      </c>
      <c r="AY579" s="1">
        <f ca="1">SUMIFS(AY$504:AY578,$D$504:$D578,Items!$AB$11)-SUMIFS(AY$504:AY578,$D$504:$D578,Items!$AB$19)</f>
        <v>0</v>
      </c>
      <c r="AZ579" s="1">
        <f ca="1">SUMIFS(AZ$504:AZ578,$D$504:$D578,Items!$AB$11)-SUMIFS(AZ$504:AZ578,$D$504:$D578,Items!$AB$19)</f>
        <v>0</v>
      </c>
      <c r="BA579" s="1">
        <f ca="1">SUMIFS(BA$504:BA578,$D$504:$D578,Items!$AB$11)-SUMIFS(BA$504:BA578,$D$504:$D578,Items!$AB$19)</f>
        <v>0</v>
      </c>
      <c r="BB579" s="1">
        <f ca="1">SUMIFS(BB$504:BB578,$D$504:$D578,Items!$AB$11)-SUMIFS(BB$504:BB578,$D$504:$D578,Items!$AB$19)</f>
        <v>0</v>
      </c>
      <c r="BC579" s="1">
        <f ca="1">SUMIFS(BC$504:BC578,$D$504:$D578,Items!$AB$11)-SUMIFS(BC$504:BC578,$D$504:$D578,Items!$AB$19)</f>
        <v>0</v>
      </c>
      <c r="BD579" s="1">
        <f ca="1">SUMIFS(BD$504:BD578,$D$504:$D578,Items!$AB$11)-SUMIFS(BD$504:BD578,$D$504:$D578,Items!$AB$19)</f>
        <v>0</v>
      </c>
      <c r="BE579" s="1">
        <f ca="1">SUMIFS(BE$504:BE578,$D$504:$D578,Items!$AB$11)-SUMIFS(BE$504:BE578,$D$504:$D578,Items!$AB$19)</f>
        <v>0</v>
      </c>
    </row>
    <row r="580" spans="1:57" ht="4.95" customHeight="1" x14ac:dyDescent="0.3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3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</row>
    <row r="581" spans="1:57" x14ac:dyDescent="0.3">
      <c r="B581" s="1">
        <f>MAX(B$505:B579)+1</f>
        <v>82</v>
      </c>
      <c r="D581" s="1">
        <f ca="1">INDIRECT($B$1&amp;Items!AB$2&amp;$B581)</f>
        <v>0</v>
      </c>
      <c r="F581" s="1" t="str">
        <f ca="1">INDIRECT($B$1&amp;Items!X$2&amp;$B581)</f>
        <v>Y</v>
      </c>
      <c r="G581" s="1" t="str">
        <f ca="1">INDIRECT($B$1&amp;Items!Y$2&amp;$B581)</f>
        <v>Z</v>
      </c>
      <c r="H581" s="13" t="str">
        <f ca="1">INDIRECT($B$1&amp;Items!U$2&amp;$B581)</f>
        <v>Операционные расходы</v>
      </c>
      <c r="I581" s="13" t="str">
        <f ca="1">IF(INDIRECT($B$1&amp;Items!V$2&amp;$B581)="",H581,INDIRECT($B$1&amp;Items!V$2&amp;$B581))</f>
        <v>Операционные расходы</v>
      </c>
      <c r="J581" s="1" t="str">
        <f ca="1">IF(INDIRECT($B$1&amp;Items!W$2&amp;$B581)="",IF(H581&lt;&gt;I581,"  "&amp;I581,I581),"    "&amp;INDIRECT($B$1&amp;Items!W$2&amp;$B581))</f>
        <v>Операционные расходы</v>
      </c>
      <c r="S581" s="1">
        <f ca="1">SUM($U581:INDIRECT(ADDRESS(ROW(),SUMIFS($1:$1,$5:$5,MAX($5:$5)))))</f>
        <v>6850562.5418709619</v>
      </c>
      <c r="V581" s="1">
        <f ca="1">SUMIFS(INDIRECT($F$1&amp;$F581&amp;":"&amp;$F581),INDIRECT($F$1&amp;dbP!$D$2&amp;":"&amp;dbP!$D$2),"&gt;="&amp;V$6,INDIRECT($F$1&amp;dbP!$D$2&amp;":"&amp;dbP!$D$2),"&lt;="&amp;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V$6,INDIRECT($F$1&amp;dbP!$D$2&amp;":"&amp;dbP!$D$2),"&lt;="&amp;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747966.4449666834</v>
      </c>
      <c r="W581" s="1">
        <f ca="1">SUMIFS(INDIRECT($F$1&amp;$F581&amp;":"&amp;$F581),INDIRECT($F$1&amp;dbP!$D$2&amp;":"&amp;dbP!$D$2),"&gt;="&amp;W$6,INDIRECT($F$1&amp;dbP!$D$2&amp;":"&amp;dbP!$D$2),"&lt;="&amp;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W$6,INDIRECT($F$1&amp;dbP!$D$2&amp;":"&amp;dbP!$D$2),"&lt;="&amp;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1328060.0975034537</v>
      </c>
      <c r="X581" s="1">
        <f ca="1">SUMIFS(INDIRECT($F$1&amp;$F581&amp;":"&amp;$F581),INDIRECT($F$1&amp;dbP!$D$2&amp;":"&amp;dbP!$D$2),"&gt;="&amp;X$6,INDIRECT($F$1&amp;dbP!$D$2&amp;":"&amp;dbP!$D$2),"&lt;="&amp;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X$6,INDIRECT($F$1&amp;dbP!$D$2&amp;":"&amp;dbP!$D$2),"&lt;="&amp;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1431948.0325338333</v>
      </c>
      <c r="Y581" s="1">
        <f ca="1">SUMIFS(INDIRECT($F$1&amp;$F581&amp;":"&amp;$F581),INDIRECT($F$1&amp;dbP!$D$2&amp;":"&amp;dbP!$D$2),"&gt;="&amp;Y$6,INDIRECT($F$1&amp;dbP!$D$2&amp;":"&amp;dbP!$D$2),"&lt;="&amp;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Y$6,INDIRECT($F$1&amp;dbP!$D$2&amp;":"&amp;dbP!$D$2),"&lt;="&amp;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1278713.4187162418</v>
      </c>
      <c r="Z581" s="1">
        <f ca="1">SUMIFS(INDIRECT($F$1&amp;$F581&amp;":"&amp;$F581),INDIRECT($F$1&amp;dbP!$D$2&amp;":"&amp;dbP!$D$2),"&gt;="&amp;Z$6,INDIRECT($F$1&amp;dbP!$D$2&amp;":"&amp;dbP!$D$2),"&lt;="&amp;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Z$6,INDIRECT($F$1&amp;dbP!$D$2&amp;":"&amp;dbP!$D$2),"&lt;="&amp;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902421.02170775004</v>
      </c>
      <c r="AA581" s="1">
        <f ca="1">SUMIFS(INDIRECT($F$1&amp;$F581&amp;":"&amp;$F581),INDIRECT($F$1&amp;dbP!$D$2&amp;":"&amp;dbP!$D$2),"&gt;="&amp;AA$6,INDIRECT($F$1&amp;dbP!$D$2&amp;":"&amp;dbP!$D$2),"&lt;="&amp;A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A$6,INDIRECT($F$1&amp;dbP!$D$2&amp;":"&amp;dbP!$D$2),"&lt;="&amp;A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971548.99438800022</v>
      </c>
      <c r="AB581" s="1">
        <f ca="1">SUMIFS(INDIRECT($F$1&amp;$F581&amp;":"&amp;$F581),INDIRECT($F$1&amp;dbP!$D$2&amp;":"&amp;dbP!$D$2),"&gt;="&amp;AB$6,INDIRECT($F$1&amp;dbP!$D$2&amp;":"&amp;dbP!$D$2),"&lt;="&amp;A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B$6,INDIRECT($F$1&amp;dbP!$D$2&amp;":"&amp;dbP!$D$2),"&lt;="&amp;A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189904.53205500002</v>
      </c>
      <c r="AC581" s="1">
        <f ca="1">SUMIFS(INDIRECT($F$1&amp;$F581&amp;":"&amp;$F581),INDIRECT($F$1&amp;dbP!$D$2&amp;":"&amp;dbP!$D$2),"&gt;="&amp;AC$6,INDIRECT($F$1&amp;dbP!$D$2&amp;":"&amp;dbP!$D$2),"&lt;="&amp;A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C$6,INDIRECT($F$1&amp;dbP!$D$2&amp;":"&amp;dbP!$D$2),"&lt;="&amp;A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D581" s="1">
        <f ca="1">SUMIFS(INDIRECT($F$1&amp;$F581&amp;":"&amp;$F581),INDIRECT($F$1&amp;dbP!$D$2&amp;":"&amp;dbP!$D$2),"&gt;="&amp;AD$6,INDIRECT($F$1&amp;dbP!$D$2&amp;":"&amp;dbP!$D$2),"&lt;="&amp;A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D$6,INDIRECT($F$1&amp;dbP!$D$2&amp;":"&amp;dbP!$D$2),"&lt;="&amp;A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E581" s="1">
        <f ca="1">SUMIFS(INDIRECT($F$1&amp;$F581&amp;":"&amp;$F581),INDIRECT($F$1&amp;dbP!$D$2&amp;":"&amp;dbP!$D$2),"&gt;="&amp;AE$6,INDIRECT($F$1&amp;dbP!$D$2&amp;":"&amp;dbP!$D$2),"&lt;="&amp;A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E$6,INDIRECT($F$1&amp;dbP!$D$2&amp;":"&amp;dbP!$D$2),"&lt;="&amp;A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F581" s="1">
        <f ca="1">SUMIFS(INDIRECT($F$1&amp;$F581&amp;":"&amp;$F581),INDIRECT($F$1&amp;dbP!$D$2&amp;":"&amp;dbP!$D$2),"&gt;="&amp;AF$6,INDIRECT($F$1&amp;dbP!$D$2&amp;":"&amp;dbP!$D$2),"&lt;="&amp;AF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F$6,INDIRECT($F$1&amp;dbP!$D$2&amp;":"&amp;dbP!$D$2),"&lt;="&amp;AF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G581" s="1">
        <f ca="1">SUMIFS(INDIRECT($F$1&amp;$F581&amp;":"&amp;$F581),INDIRECT($F$1&amp;dbP!$D$2&amp;":"&amp;dbP!$D$2),"&gt;="&amp;AG$6,INDIRECT($F$1&amp;dbP!$D$2&amp;":"&amp;dbP!$D$2),"&lt;="&amp;AG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G$6,INDIRECT($F$1&amp;dbP!$D$2&amp;":"&amp;dbP!$D$2),"&lt;="&amp;AG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H581" s="1">
        <f ca="1">SUMIFS(INDIRECT($F$1&amp;$F581&amp;":"&amp;$F581),INDIRECT($F$1&amp;dbP!$D$2&amp;":"&amp;dbP!$D$2),"&gt;="&amp;AH$6,INDIRECT($F$1&amp;dbP!$D$2&amp;":"&amp;dbP!$D$2),"&lt;="&amp;AH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H$6,INDIRECT($F$1&amp;dbP!$D$2&amp;":"&amp;dbP!$D$2),"&lt;="&amp;AH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I581" s="1">
        <f ca="1">SUMIFS(INDIRECT($F$1&amp;$F581&amp;":"&amp;$F581),INDIRECT($F$1&amp;dbP!$D$2&amp;":"&amp;dbP!$D$2),"&gt;="&amp;AI$6,INDIRECT($F$1&amp;dbP!$D$2&amp;":"&amp;dbP!$D$2),"&lt;="&amp;AI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I$6,INDIRECT($F$1&amp;dbP!$D$2&amp;":"&amp;dbP!$D$2),"&lt;="&amp;AI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J581" s="1">
        <f ca="1">SUMIFS(INDIRECT($F$1&amp;$F581&amp;":"&amp;$F581),INDIRECT($F$1&amp;dbP!$D$2&amp;":"&amp;dbP!$D$2),"&gt;="&amp;AJ$6,INDIRECT($F$1&amp;dbP!$D$2&amp;":"&amp;dbP!$D$2),"&lt;="&amp;AJ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J$6,INDIRECT($F$1&amp;dbP!$D$2&amp;":"&amp;dbP!$D$2),"&lt;="&amp;AJ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K581" s="1">
        <f ca="1">SUMIFS(INDIRECT($F$1&amp;$F581&amp;":"&amp;$F581),INDIRECT($F$1&amp;dbP!$D$2&amp;":"&amp;dbP!$D$2),"&gt;="&amp;AK$6,INDIRECT($F$1&amp;dbP!$D$2&amp;":"&amp;dbP!$D$2),"&lt;="&amp;AK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K$6,INDIRECT($F$1&amp;dbP!$D$2&amp;":"&amp;dbP!$D$2),"&lt;="&amp;AK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L581" s="1">
        <f ca="1">SUMIFS(INDIRECT($F$1&amp;$F581&amp;":"&amp;$F581),INDIRECT($F$1&amp;dbP!$D$2&amp;":"&amp;dbP!$D$2),"&gt;="&amp;AL$6,INDIRECT($F$1&amp;dbP!$D$2&amp;":"&amp;dbP!$D$2),"&lt;="&amp;AL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L$6,INDIRECT($F$1&amp;dbP!$D$2&amp;":"&amp;dbP!$D$2),"&lt;="&amp;AL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M581" s="1">
        <f ca="1">SUMIFS(INDIRECT($F$1&amp;$F581&amp;":"&amp;$F581),INDIRECT($F$1&amp;dbP!$D$2&amp;":"&amp;dbP!$D$2),"&gt;="&amp;AM$6,INDIRECT($F$1&amp;dbP!$D$2&amp;":"&amp;dbP!$D$2),"&lt;="&amp;AM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M$6,INDIRECT($F$1&amp;dbP!$D$2&amp;":"&amp;dbP!$D$2),"&lt;="&amp;AM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N581" s="1">
        <f ca="1">SUMIFS(INDIRECT($F$1&amp;$F581&amp;":"&amp;$F581),INDIRECT($F$1&amp;dbP!$D$2&amp;":"&amp;dbP!$D$2),"&gt;="&amp;AN$6,INDIRECT($F$1&amp;dbP!$D$2&amp;":"&amp;dbP!$D$2),"&lt;="&amp;AN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N$6,INDIRECT($F$1&amp;dbP!$D$2&amp;":"&amp;dbP!$D$2),"&lt;="&amp;AN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O581" s="1">
        <f ca="1">SUMIFS(INDIRECT($F$1&amp;$F581&amp;":"&amp;$F581),INDIRECT($F$1&amp;dbP!$D$2&amp;":"&amp;dbP!$D$2),"&gt;="&amp;AO$6,INDIRECT($F$1&amp;dbP!$D$2&amp;":"&amp;dbP!$D$2),"&lt;="&amp;AO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O$6,INDIRECT($F$1&amp;dbP!$D$2&amp;":"&amp;dbP!$D$2),"&lt;="&amp;AO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P581" s="1">
        <f ca="1">SUMIFS(INDIRECT($F$1&amp;$F581&amp;":"&amp;$F581),INDIRECT($F$1&amp;dbP!$D$2&amp;":"&amp;dbP!$D$2),"&gt;="&amp;AP$6,INDIRECT($F$1&amp;dbP!$D$2&amp;":"&amp;dbP!$D$2),"&lt;="&amp;AP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P$6,INDIRECT($F$1&amp;dbP!$D$2&amp;":"&amp;dbP!$D$2),"&lt;="&amp;AP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Q581" s="1">
        <f ca="1">SUMIFS(INDIRECT($F$1&amp;$F581&amp;":"&amp;$F581),INDIRECT($F$1&amp;dbP!$D$2&amp;":"&amp;dbP!$D$2),"&gt;="&amp;AQ$6,INDIRECT($F$1&amp;dbP!$D$2&amp;":"&amp;dbP!$D$2),"&lt;="&amp;AQ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Q$6,INDIRECT($F$1&amp;dbP!$D$2&amp;":"&amp;dbP!$D$2),"&lt;="&amp;AQ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R581" s="1">
        <f ca="1">SUMIFS(INDIRECT($F$1&amp;$F581&amp;":"&amp;$F581),INDIRECT($F$1&amp;dbP!$D$2&amp;":"&amp;dbP!$D$2),"&gt;="&amp;AR$6,INDIRECT($F$1&amp;dbP!$D$2&amp;":"&amp;dbP!$D$2),"&lt;="&amp;AR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R$6,INDIRECT($F$1&amp;dbP!$D$2&amp;":"&amp;dbP!$D$2),"&lt;="&amp;AR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S581" s="1">
        <f ca="1">SUMIFS(INDIRECT($F$1&amp;$F581&amp;":"&amp;$F581),INDIRECT($F$1&amp;dbP!$D$2&amp;":"&amp;dbP!$D$2),"&gt;="&amp;AS$6,INDIRECT($F$1&amp;dbP!$D$2&amp;":"&amp;dbP!$D$2),"&lt;="&amp;AS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S$6,INDIRECT($F$1&amp;dbP!$D$2&amp;":"&amp;dbP!$D$2),"&lt;="&amp;AS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T581" s="1">
        <f ca="1">SUMIFS(INDIRECT($F$1&amp;$F581&amp;":"&amp;$F581),INDIRECT($F$1&amp;dbP!$D$2&amp;":"&amp;dbP!$D$2),"&gt;="&amp;AT$6,INDIRECT($F$1&amp;dbP!$D$2&amp;":"&amp;dbP!$D$2),"&lt;="&amp;AT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T$6,INDIRECT($F$1&amp;dbP!$D$2&amp;":"&amp;dbP!$D$2),"&lt;="&amp;AT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U581" s="1">
        <f ca="1">SUMIFS(INDIRECT($F$1&amp;$F581&amp;":"&amp;$F581),INDIRECT($F$1&amp;dbP!$D$2&amp;":"&amp;dbP!$D$2),"&gt;="&amp;AU$6,INDIRECT($F$1&amp;dbP!$D$2&amp;":"&amp;dbP!$D$2),"&lt;="&amp;AU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U$6,INDIRECT($F$1&amp;dbP!$D$2&amp;":"&amp;dbP!$D$2),"&lt;="&amp;AU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V581" s="1">
        <f ca="1">SUMIFS(INDIRECT($F$1&amp;$F581&amp;":"&amp;$F581),INDIRECT($F$1&amp;dbP!$D$2&amp;":"&amp;dbP!$D$2),"&gt;="&amp;AV$6,INDIRECT($F$1&amp;dbP!$D$2&amp;":"&amp;dbP!$D$2),"&lt;="&amp;A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V$6,INDIRECT($F$1&amp;dbP!$D$2&amp;":"&amp;dbP!$D$2),"&lt;="&amp;AV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W581" s="1">
        <f ca="1">SUMIFS(INDIRECT($F$1&amp;$F581&amp;":"&amp;$F581),INDIRECT($F$1&amp;dbP!$D$2&amp;":"&amp;dbP!$D$2),"&gt;="&amp;AW$6,INDIRECT($F$1&amp;dbP!$D$2&amp;":"&amp;dbP!$D$2),"&lt;="&amp;A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W$6,INDIRECT($F$1&amp;dbP!$D$2&amp;":"&amp;dbP!$D$2),"&lt;="&amp;AW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X581" s="1">
        <f ca="1">SUMIFS(INDIRECT($F$1&amp;$F581&amp;":"&amp;$F581),INDIRECT($F$1&amp;dbP!$D$2&amp;":"&amp;dbP!$D$2),"&gt;="&amp;AX$6,INDIRECT($F$1&amp;dbP!$D$2&amp;":"&amp;dbP!$D$2),"&lt;="&amp;A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X$6,INDIRECT($F$1&amp;dbP!$D$2&amp;":"&amp;dbP!$D$2),"&lt;="&amp;AX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Y581" s="1">
        <f ca="1">SUMIFS(INDIRECT($F$1&amp;$F581&amp;":"&amp;$F581),INDIRECT($F$1&amp;dbP!$D$2&amp;":"&amp;dbP!$D$2),"&gt;="&amp;AY$6,INDIRECT($F$1&amp;dbP!$D$2&amp;":"&amp;dbP!$D$2),"&lt;="&amp;A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Y$6,INDIRECT($F$1&amp;dbP!$D$2&amp;":"&amp;dbP!$D$2),"&lt;="&amp;AY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AZ581" s="1">
        <f ca="1">SUMIFS(INDIRECT($F$1&amp;$F581&amp;":"&amp;$F581),INDIRECT($F$1&amp;dbP!$D$2&amp;":"&amp;dbP!$D$2),"&gt;="&amp;AZ$6,INDIRECT($F$1&amp;dbP!$D$2&amp;":"&amp;dbP!$D$2),"&lt;="&amp;A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AZ$6,INDIRECT($F$1&amp;dbP!$D$2&amp;":"&amp;dbP!$D$2),"&lt;="&amp;AZ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A581" s="1">
        <f ca="1">SUMIFS(INDIRECT($F$1&amp;$F581&amp;":"&amp;$F581),INDIRECT($F$1&amp;dbP!$D$2&amp;":"&amp;dbP!$D$2),"&gt;="&amp;BA$6,INDIRECT($F$1&amp;dbP!$D$2&amp;":"&amp;dbP!$D$2),"&lt;="&amp;B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BA$6,INDIRECT($F$1&amp;dbP!$D$2&amp;":"&amp;dbP!$D$2),"&lt;="&amp;BA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B581" s="1">
        <f ca="1">SUMIFS(INDIRECT($F$1&amp;$F581&amp;":"&amp;$F581),INDIRECT($F$1&amp;dbP!$D$2&amp;":"&amp;dbP!$D$2),"&gt;="&amp;BB$6,INDIRECT($F$1&amp;dbP!$D$2&amp;":"&amp;dbP!$D$2),"&lt;="&amp;B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BB$6,INDIRECT($F$1&amp;dbP!$D$2&amp;":"&amp;dbP!$D$2),"&lt;="&amp;BB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C581" s="1">
        <f ca="1">SUMIFS(INDIRECT($F$1&amp;$F581&amp;":"&amp;$F581),INDIRECT($F$1&amp;dbP!$D$2&amp;":"&amp;dbP!$D$2),"&gt;="&amp;BC$6,INDIRECT($F$1&amp;dbP!$D$2&amp;":"&amp;dbP!$D$2),"&lt;="&amp;B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BC$6,INDIRECT($F$1&amp;dbP!$D$2&amp;":"&amp;dbP!$D$2),"&lt;="&amp;BC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D581" s="1">
        <f ca="1">SUMIFS(INDIRECT($F$1&amp;$F581&amp;":"&amp;$F581),INDIRECT($F$1&amp;dbP!$D$2&amp;":"&amp;dbP!$D$2),"&gt;="&amp;BD$6,INDIRECT($F$1&amp;dbP!$D$2&amp;":"&amp;dbP!$D$2),"&lt;="&amp;B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BD$6,INDIRECT($F$1&amp;dbP!$D$2&amp;":"&amp;dbP!$D$2),"&lt;="&amp;BD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  <c r="BE581" s="1">
        <f ca="1">SUMIFS(INDIRECT($F$1&amp;$F581&amp;":"&amp;$F581),INDIRECT($F$1&amp;dbP!$D$2&amp;":"&amp;dbP!$D$2),"&gt;="&amp;BE$6,INDIRECT($F$1&amp;dbP!$D$2&amp;":"&amp;dbP!$D$2),"&lt;="&amp;B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"&amp;$I581=$J581),"*",RIGHT($J581,LEN($J581)-4)),INDIRECT($F$1&amp;dbP!$AC$2&amp;":"&amp;dbP!$AC$2),RepP!$J$3)-
SUMIFS(INDIRECT($F$1&amp;$G581&amp;":"&amp;$G581),INDIRECT($F$1&amp;dbP!$D$2&amp;":"&amp;dbP!$D$2),"&gt;="&amp;BE$6,INDIRECT($F$1&amp;dbP!$D$2&amp;":"&amp;dbP!$D$2),"&lt;="&amp;BE$7,INDIRECT($F$1&amp;dbP!$O$2&amp;":"&amp;dbP!$O$2),$H581,INDIRECT($F$1&amp;dbP!$P$2&amp;":"&amp;dbP!$P$2),IF($I581=$J581,"*",$I581),INDIRECT($F$1&amp;dbP!$Q$2&amp;":"&amp;dbP!$Q$2),IF(OR($I581=$J581,"  "&amp;$I581=$J581),"*",RIGHT($J581,LEN($J581)-4)),INDIRECT($F$1&amp;dbP!$AC$2&amp;":"&amp;dbP!$AC$2),RepP!$J$3)</f>
        <v>0</v>
      </c>
    </row>
    <row r="582" spans="1:57" x14ac:dyDescent="0.3">
      <c r="B582" s="1">
        <f>MAX(B$505:B581)+1</f>
        <v>83</v>
      </c>
      <c r="D582" s="1">
        <f ca="1">INDIRECT($B$1&amp;Items!AB$2&amp;$B582)</f>
        <v>0</v>
      </c>
      <c r="F582" s="1" t="str">
        <f ca="1">INDIRECT($B$1&amp;Items!X$2&amp;$B582)</f>
        <v>Y</v>
      </c>
      <c r="G582" s="1" t="str">
        <f ca="1">INDIRECT($B$1&amp;Items!Y$2&amp;$B582)</f>
        <v>Z</v>
      </c>
      <c r="H582" s="13" t="str">
        <f ca="1">INDIRECT($B$1&amp;Items!U$2&amp;$B582)</f>
        <v>Операционные расходы</v>
      </c>
      <c r="I582" s="13" t="str">
        <f ca="1">IF(INDIRECT($B$1&amp;Items!V$2&amp;$B582)="",H582,INDIRECT($B$1&amp;Items!V$2&amp;$B582))</f>
        <v>Операционные расходы - блок-1</v>
      </c>
      <c r="J582" s="1" t="str">
        <f ca="1">IF(INDIRECT($B$1&amp;Items!W$2&amp;$B582)="",IF(H582&lt;&gt;I582,"  "&amp;I582,I582),"    "&amp;INDIRECT($B$1&amp;Items!W$2&amp;$B582))</f>
        <v xml:space="preserve">  Операционные расходы - блок-1</v>
      </c>
      <c r="S582" s="1">
        <f ca="1">SUM($U582:INDIRECT(ADDRESS(ROW(),SUMIFS($1:$1,$5:$5,MAX($5:$5)))))</f>
        <v>1432960.459855</v>
      </c>
      <c r="V582" s="1">
        <f ca="1">SUMIFS(INDIRECT($F$1&amp;$F582&amp;":"&amp;$F582),INDIRECT($F$1&amp;dbP!$D$2&amp;":"&amp;dbP!$D$2),"&gt;="&amp;V$6,INDIRECT($F$1&amp;dbP!$D$2&amp;":"&amp;dbP!$D$2),"&lt;="&amp;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V$6,INDIRECT($F$1&amp;dbP!$D$2&amp;":"&amp;dbP!$D$2),"&lt;="&amp;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122083.33333333333</v>
      </c>
      <c r="W582" s="1">
        <f ca="1">SUMIFS(INDIRECT($F$1&amp;$F582&amp;":"&amp;$F582),INDIRECT($F$1&amp;dbP!$D$2&amp;":"&amp;dbP!$D$2),"&gt;="&amp;W$6,INDIRECT($F$1&amp;dbP!$D$2&amp;":"&amp;dbP!$D$2),"&lt;="&amp;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W$6,INDIRECT($F$1&amp;dbP!$D$2&amp;":"&amp;dbP!$D$2),"&lt;="&amp;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441464.16666666663</v>
      </c>
      <c r="X582" s="1">
        <f ca="1">SUMIFS(INDIRECT($F$1&amp;$F582&amp;":"&amp;$F582),INDIRECT($F$1&amp;dbP!$D$2&amp;":"&amp;dbP!$D$2),"&gt;="&amp;X$6,INDIRECT($F$1&amp;dbP!$D$2&amp;":"&amp;dbP!$D$2),"&lt;="&amp;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X$6,INDIRECT($F$1&amp;dbP!$D$2&amp;":"&amp;dbP!$D$2),"&lt;="&amp;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440564.19858333335</v>
      </c>
      <c r="Y582" s="1">
        <f ca="1">SUMIFS(INDIRECT($F$1&amp;$F582&amp;":"&amp;$F582),INDIRECT($F$1&amp;dbP!$D$2&amp;":"&amp;dbP!$D$2),"&gt;="&amp;Y$6,INDIRECT($F$1&amp;dbP!$D$2&amp;":"&amp;dbP!$D$2),"&lt;="&amp;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Y$6,INDIRECT($F$1&amp;dbP!$D$2&amp;":"&amp;dbP!$D$2),"&lt;="&amp;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428848.76127166674</v>
      </c>
      <c r="Z582" s="1">
        <f ca="1">SUMIFS(INDIRECT($F$1&amp;$F582&amp;":"&amp;$F582),INDIRECT($F$1&amp;dbP!$D$2&amp;":"&amp;dbP!$D$2),"&gt;="&amp;Z$6,INDIRECT($F$1&amp;dbP!$D$2&amp;":"&amp;dbP!$D$2),"&lt;="&amp;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Z$6,INDIRECT($F$1&amp;dbP!$D$2&amp;":"&amp;dbP!$D$2),"&lt;="&amp;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A582" s="1">
        <f ca="1">SUMIFS(INDIRECT($F$1&amp;$F582&amp;":"&amp;$F582),INDIRECT($F$1&amp;dbP!$D$2&amp;":"&amp;dbP!$D$2),"&gt;="&amp;AA$6,INDIRECT($F$1&amp;dbP!$D$2&amp;":"&amp;dbP!$D$2),"&lt;="&amp;A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A$6,INDIRECT($F$1&amp;dbP!$D$2&amp;":"&amp;dbP!$D$2),"&lt;="&amp;A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B582" s="1">
        <f ca="1">SUMIFS(INDIRECT($F$1&amp;$F582&amp;":"&amp;$F582),INDIRECT($F$1&amp;dbP!$D$2&amp;":"&amp;dbP!$D$2),"&gt;="&amp;AB$6,INDIRECT($F$1&amp;dbP!$D$2&amp;":"&amp;dbP!$D$2),"&lt;="&amp;A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B$6,INDIRECT($F$1&amp;dbP!$D$2&amp;":"&amp;dbP!$D$2),"&lt;="&amp;A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C582" s="1">
        <f ca="1">SUMIFS(INDIRECT($F$1&amp;$F582&amp;":"&amp;$F582),INDIRECT($F$1&amp;dbP!$D$2&amp;":"&amp;dbP!$D$2),"&gt;="&amp;AC$6,INDIRECT($F$1&amp;dbP!$D$2&amp;":"&amp;dbP!$D$2),"&lt;="&amp;A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C$6,INDIRECT($F$1&amp;dbP!$D$2&amp;":"&amp;dbP!$D$2),"&lt;="&amp;A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D582" s="1">
        <f ca="1">SUMIFS(INDIRECT($F$1&amp;$F582&amp;":"&amp;$F582),INDIRECT($F$1&amp;dbP!$D$2&amp;":"&amp;dbP!$D$2),"&gt;="&amp;AD$6,INDIRECT($F$1&amp;dbP!$D$2&amp;":"&amp;dbP!$D$2),"&lt;="&amp;A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D$6,INDIRECT($F$1&amp;dbP!$D$2&amp;":"&amp;dbP!$D$2),"&lt;="&amp;A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E582" s="1">
        <f ca="1">SUMIFS(INDIRECT($F$1&amp;$F582&amp;":"&amp;$F582),INDIRECT($F$1&amp;dbP!$D$2&amp;":"&amp;dbP!$D$2),"&gt;="&amp;AE$6,INDIRECT($F$1&amp;dbP!$D$2&amp;":"&amp;dbP!$D$2),"&lt;="&amp;A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E$6,INDIRECT($F$1&amp;dbP!$D$2&amp;":"&amp;dbP!$D$2),"&lt;="&amp;A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F582" s="1">
        <f ca="1">SUMIFS(INDIRECT($F$1&amp;$F582&amp;":"&amp;$F582),INDIRECT($F$1&amp;dbP!$D$2&amp;":"&amp;dbP!$D$2),"&gt;="&amp;AF$6,INDIRECT($F$1&amp;dbP!$D$2&amp;":"&amp;dbP!$D$2),"&lt;="&amp;AF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F$6,INDIRECT($F$1&amp;dbP!$D$2&amp;":"&amp;dbP!$D$2),"&lt;="&amp;AF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G582" s="1">
        <f ca="1">SUMIFS(INDIRECT($F$1&amp;$F582&amp;":"&amp;$F582),INDIRECT($F$1&amp;dbP!$D$2&amp;":"&amp;dbP!$D$2),"&gt;="&amp;AG$6,INDIRECT($F$1&amp;dbP!$D$2&amp;":"&amp;dbP!$D$2),"&lt;="&amp;AG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G$6,INDIRECT($F$1&amp;dbP!$D$2&amp;":"&amp;dbP!$D$2),"&lt;="&amp;AG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H582" s="1">
        <f ca="1">SUMIFS(INDIRECT($F$1&amp;$F582&amp;":"&amp;$F582),INDIRECT($F$1&amp;dbP!$D$2&amp;":"&amp;dbP!$D$2),"&gt;="&amp;AH$6,INDIRECT($F$1&amp;dbP!$D$2&amp;":"&amp;dbP!$D$2),"&lt;="&amp;AH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H$6,INDIRECT($F$1&amp;dbP!$D$2&amp;":"&amp;dbP!$D$2),"&lt;="&amp;AH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I582" s="1">
        <f ca="1">SUMIFS(INDIRECT($F$1&amp;$F582&amp;":"&amp;$F582),INDIRECT($F$1&amp;dbP!$D$2&amp;":"&amp;dbP!$D$2),"&gt;="&amp;AI$6,INDIRECT($F$1&amp;dbP!$D$2&amp;":"&amp;dbP!$D$2),"&lt;="&amp;AI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I$6,INDIRECT($F$1&amp;dbP!$D$2&amp;":"&amp;dbP!$D$2),"&lt;="&amp;AI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J582" s="1">
        <f ca="1">SUMIFS(INDIRECT($F$1&amp;$F582&amp;":"&amp;$F582),INDIRECT($F$1&amp;dbP!$D$2&amp;":"&amp;dbP!$D$2),"&gt;="&amp;AJ$6,INDIRECT($F$1&amp;dbP!$D$2&amp;":"&amp;dbP!$D$2),"&lt;="&amp;AJ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J$6,INDIRECT($F$1&amp;dbP!$D$2&amp;":"&amp;dbP!$D$2),"&lt;="&amp;AJ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K582" s="1">
        <f ca="1">SUMIFS(INDIRECT($F$1&amp;$F582&amp;":"&amp;$F582),INDIRECT($F$1&amp;dbP!$D$2&amp;":"&amp;dbP!$D$2),"&gt;="&amp;AK$6,INDIRECT($F$1&amp;dbP!$D$2&amp;":"&amp;dbP!$D$2),"&lt;="&amp;AK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K$6,INDIRECT($F$1&amp;dbP!$D$2&amp;":"&amp;dbP!$D$2),"&lt;="&amp;AK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L582" s="1">
        <f ca="1">SUMIFS(INDIRECT($F$1&amp;$F582&amp;":"&amp;$F582),INDIRECT($F$1&amp;dbP!$D$2&amp;":"&amp;dbP!$D$2),"&gt;="&amp;AL$6,INDIRECT($F$1&amp;dbP!$D$2&amp;":"&amp;dbP!$D$2),"&lt;="&amp;AL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L$6,INDIRECT($F$1&amp;dbP!$D$2&amp;":"&amp;dbP!$D$2),"&lt;="&amp;AL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M582" s="1">
        <f ca="1">SUMIFS(INDIRECT($F$1&amp;$F582&amp;":"&amp;$F582),INDIRECT($F$1&amp;dbP!$D$2&amp;":"&amp;dbP!$D$2),"&gt;="&amp;AM$6,INDIRECT($F$1&amp;dbP!$D$2&amp;":"&amp;dbP!$D$2),"&lt;="&amp;AM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M$6,INDIRECT($F$1&amp;dbP!$D$2&amp;":"&amp;dbP!$D$2),"&lt;="&amp;AM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N582" s="1">
        <f ca="1">SUMIFS(INDIRECT($F$1&amp;$F582&amp;":"&amp;$F582),INDIRECT($F$1&amp;dbP!$D$2&amp;":"&amp;dbP!$D$2),"&gt;="&amp;AN$6,INDIRECT($F$1&amp;dbP!$D$2&amp;":"&amp;dbP!$D$2),"&lt;="&amp;AN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N$6,INDIRECT($F$1&amp;dbP!$D$2&amp;":"&amp;dbP!$D$2),"&lt;="&amp;AN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O582" s="1">
        <f ca="1">SUMIFS(INDIRECT($F$1&amp;$F582&amp;":"&amp;$F582),INDIRECT($F$1&amp;dbP!$D$2&amp;":"&amp;dbP!$D$2),"&gt;="&amp;AO$6,INDIRECT($F$1&amp;dbP!$D$2&amp;":"&amp;dbP!$D$2),"&lt;="&amp;AO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O$6,INDIRECT($F$1&amp;dbP!$D$2&amp;":"&amp;dbP!$D$2),"&lt;="&amp;AO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P582" s="1">
        <f ca="1">SUMIFS(INDIRECT($F$1&amp;$F582&amp;":"&amp;$F582),INDIRECT($F$1&amp;dbP!$D$2&amp;":"&amp;dbP!$D$2),"&gt;="&amp;AP$6,INDIRECT($F$1&amp;dbP!$D$2&amp;":"&amp;dbP!$D$2),"&lt;="&amp;AP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P$6,INDIRECT($F$1&amp;dbP!$D$2&amp;":"&amp;dbP!$D$2),"&lt;="&amp;AP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Q582" s="1">
        <f ca="1">SUMIFS(INDIRECT($F$1&amp;$F582&amp;":"&amp;$F582),INDIRECT($F$1&amp;dbP!$D$2&amp;":"&amp;dbP!$D$2),"&gt;="&amp;AQ$6,INDIRECT($F$1&amp;dbP!$D$2&amp;":"&amp;dbP!$D$2),"&lt;="&amp;AQ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Q$6,INDIRECT($F$1&amp;dbP!$D$2&amp;":"&amp;dbP!$D$2),"&lt;="&amp;AQ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R582" s="1">
        <f ca="1">SUMIFS(INDIRECT($F$1&amp;$F582&amp;":"&amp;$F582),INDIRECT($F$1&amp;dbP!$D$2&amp;":"&amp;dbP!$D$2),"&gt;="&amp;AR$6,INDIRECT($F$1&amp;dbP!$D$2&amp;":"&amp;dbP!$D$2),"&lt;="&amp;AR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R$6,INDIRECT($F$1&amp;dbP!$D$2&amp;":"&amp;dbP!$D$2),"&lt;="&amp;AR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S582" s="1">
        <f ca="1">SUMIFS(INDIRECT($F$1&amp;$F582&amp;":"&amp;$F582),INDIRECT($F$1&amp;dbP!$D$2&amp;":"&amp;dbP!$D$2),"&gt;="&amp;AS$6,INDIRECT($F$1&amp;dbP!$D$2&amp;":"&amp;dbP!$D$2),"&lt;="&amp;AS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S$6,INDIRECT($F$1&amp;dbP!$D$2&amp;":"&amp;dbP!$D$2),"&lt;="&amp;AS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T582" s="1">
        <f ca="1">SUMIFS(INDIRECT($F$1&amp;$F582&amp;":"&amp;$F582),INDIRECT($F$1&amp;dbP!$D$2&amp;":"&amp;dbP!$D$2),"&gt;="&amp;AT$6,INDIRECT($F$1&amp;dbP!$D$2&amp;":"&amp;dbP!$D$2),"&lt;="&amp;AT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T$6,INDIRECT($F$1&amp;dbP!$D$2&amp;":"&amp;dbP!$D$2),"&lt;="&amp;AT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U582" s="1">
        <f ca="1">SUMIFS(INDIRECT($F$1&amp;$F582&amp;":"&amp;$F582),INDIRECT($F$1&amp;dbP!$D$2&amp;":"&amp;dbP!$D$2),"&gt;="&amp;AU$6,INDIRECT($F$1&amp;dbP!$D$2&amp;":"&amp;dbP!$D$2),"&lt;="&amp;AU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U$6,INDIRECT($F$1&amp;dbP!$D$2&amp;":"&amp;dbP!$D$2),"&lt;="&amp;AU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V582" s="1">
        <f ca="1">SUMIFS(INDIRECT($F$1&amp;$F582&amp;":"&amp;$F582),INDIRECT($F$1&amp;dbP!$D$2&amp;":"&amp;dbP!$D$2),"&gt;="&amp;AV$6,INDIRECT($F$1&amp;dbP!$D$2&amp;":"&amp;dbP!$D$2),"&lt;="&amp;A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V$6,INDIRECT($F$1&amp;dbP!$D$2&amp;":"&amp;dbP!$D$2),"&lt;="&amp;AV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W582" s="1">
        <f ca="1">SUMIFS(INDIRECT($F$1&amp;$F582&amp;":"&amp;$F582),INDIRECT($F$1&amp;dbP!$D$2&amp;":"&amp;dbP!$D$2),"&gt;="&amp;AW$6,INDIRECT($F$1&amp;dbP!$D$2&amp;":"&amp;dbP!$D$2),"&lt;="&amp;A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W$6,INDIRECT($F$1&amp;dbP!$D$2&amp;":"&amp;dbP!$D$2),"&lt;="&amp;AW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X582" s="1">
        <f ca="1">SUMIFS(INDIRECT($F$1&amp;$F582&amp;":"&amp;$F582),INDIRECT($F$1&amp;dbP!$D$2&amp;":"&amp;dbP!$D$2),"&gt;="&amp;AX$6,INDIRECT($F$1&amp;dbP!$D$2&amp;":"&amp;dbP!$D$2),"&lt;="&amp;A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X$6,INDIRECT($F$1&amp;dbP!$D$2&amp;":"&amp;dbP!$D$2),"&lt;="&amp;AX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Y582" s="1">
        <f ca="1">SUMIFS(INDIRECT($F$1&amp;$F582&amp;":"&amp;$F582),INDIRECT($F$1&amp;dbP!$D$2&amp;":"&amp;dbP!$D$2),"&gt;="&amp;AY$6,INDIRECT($F$1&amp;dbP!$D$2&amp;":"&amp;dbP!$D$2),"&lt;="&amp;A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Y$6,INDIRECT($F$1&amp;dbP!$D$2&amp;":"&amp;dbP!$D$2),"&lt;="&amp;AY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AZ582" s="1">
        <f ca="1">SUMIFS(INDIRECT($F$1&amp;$F582&amp;":"&amp;$F582),INDIRECT($F$1&amp;dbP!$D$2&amp;":"&amp;dbP!$D$2),"&gt;="&amp;AZ$6,INDIRECT($F$1&amp;dbP!$D$2&amp;":"&amp;dbP!$D$2),"&lt;="&amp;A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AZ$6,INDIRECT($F$1&amp;dbP!$D$2&amp;":"&amp;dbP!$D$2),"&lt;="&amp;AZ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A582" s="1">
        <f ca="1">SUMIFS(INDIRECT($F$1&amp;$F582&amp;":"&amp;$F582),INDIRECT($F$1&amp;dbP!$D$2&amp;":"&amp;dbP!$D$2),"&gt;="&amp;BA$6,INDIRECT($F$1&amp;dbP!$D$2&amp;":"&amp;dbP!$D$2),"&lt;="&amp;B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BA$6,INDIRECT($F$1&amp;dbP!$D$2&amp;":"&amp;dbP!$D$2),"&lt;="&amp;BA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B582" s="1">
        <f ca="1">SUMIFS(INDIRECT($F$1&amp;$F582&amp;":"&amp;$F582),INDIRECT($F$1&amp;dbP!$D$2&amp;":"&amp;dbP!$D$2),"&gt;="&amp;BB$6,INDIRECT($F$1&amp;dbP!$D$2&amp;":"&amp;dbP!$D$2),"&lt;="&amp;B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BB$6,INDIRECT($F$1&amp;dbP!$D$2&amp;":"&amp;dbP!$D$2),"&lt;="&amp;BB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C582" s="1">
        <f ca="1">SUMIFS(INDIRECT($F$1&amp;$F582&amp;":"&amp;$F582),INDIRECT($F$1&amp;dbP!$D$2&amp;":"&amp;dbP!$D$2),"&gt;="&amp;BC$6,INDIRECT($F$1&amp;dbP!$D$2&amp;":"&amp;dbP!$D$2),"&lt;="&amp;B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BC$6,INDIRECT($F$1&amp;dbP!$D$2&amp;":"&amp;dbP!$D$2),"&lt;="&amp;BC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D582" s="1">
        <f ca="1">SUMIFS(INDIRECT($F$1&amp;$F582&amp;":"&amp;$F582),INDIRECT($F$1&amp;dbP!$D$2&amp;":"&amp;dbP!$D$2),"&gt;="&amp;BD$6,INDIRECT($F$1&amp;dbP!$D$2&amp;":"&amp;dbP!$D$2),"&lt;="&amp;B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BD$6,INDIRECT($F$1&amp;dbP!$D$2&amp;":"&amp;dbP!$D$2),"&lt;="&amp;BD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  <c r="BE582" s="1">
        <f ca="1">SUMIFS(INDIRECT($F$1&amp;$F582&amp;":"&amp;$F582),INDIRECT($F$1&amp;dbP!$D$2&amp;":"&amp;dbP!$D$2),"&gt;="&amp;BE$6,INDIRECT($F$1&amp;dbP!$D$2&amp;":"&amp;dbP!$D$2),"&lt;="&amp;B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"&amp;$I582=$J582),"*",RIGHT($J582,LEN($J582)-4)),INDIRECT($F$1&amp;dbP!$AC$2&amp;":"&amp;dbP!$AC$2),RepP!$J$3)-
SUMIFS(INDIRECT($F$1&amp;$G582&amp;":"&amp;$G582),INDIRECT($F$1&amp;dbP!$D$2&amp;":"&amp;dbP!$D$2),"&gt;="&amp;BE$6,INDIRECT($F$1&amp;dbP!$D$2&amp;":"&amp;dbP!$D$2),"&lt;="&amp;BE$7,INDIRECT($F$1&amp;dbP!$O$2&amp;":"&amp;dbP!$O$2),$H582,INDIRECT($F$1&amp;dbP!$P$2&amp;":"&amp;dbP!$P$2),IF($I582=$J582,"*",$I582),INDIRECT($F$1&amp;dbP!$Q$2&amp;":"&amp;dbP!$Q$2),IF(OR($I582=$J582,"  "&amp;$I582=$J582),"*",RIGHT($J582,LEN($J582)-4)),INDIRECT($F$1&amp;dbP!$AC$2&amp;":"&amp;dbP!$AC$2),RepP!$J$3)</f>
        <v>0</v>
      </c>
    </row>
    <row r="583" spans="1:57" x14ac:dyDescent="0.3">
      <c r="B583" s="1">
        <f>MAX(B$505:B582)+1</f>
        <v>84</v>
      </c>
      <c r="D583" s="1" t="str">
        <f ca="1">INDIRECT($B$1&amp;Items!AB$2&amp;$B583)</f>
        <v>PL(-)</v>
      </c>
      <c r="F583" s="1" t="str">
        <f ca="1">INDIRECT($B$1&amp;Items!X$2&amp;$B583)</f>
        <v>Y</v>
      </c>
      <c r="G583" s="1" t="str">
        <f ca="1">INDIRECT($B$1&amp;Items!Y$2&amp;$B583)</f>
        <v>Z</v>
      </c>
      <c r="H583" s="13" t="str">
        <f ca="1">INDIRECT($B$1&amp;Items!U$2&amp;$B583)</f>
        <v>Операционные расходы</v>
      </c>
      <c r="I583" s="13" t="str">
        <f ca="1">IF(INDIRECT($B$1&amp;Items!V$2&amp;$B583)="",H583,INDIRECT($B$1&amp;Items!V$2&amp;$B583))</f>
        <v>Операционные расходы - блок-1</v>
      </c>
      <c r="J583" s="1" t="str">
        <f ca="1">IF(INDIRECT($B$1&amp;Items!W$2&amp;$B583)="",IF(H583&lt;&gt;I583,"  "&amp;I583,I583),"    "&amp;INDIRECT($B$1&amp;Items!W$2&amp;$B583))</f>
        <v xml:space="preserve">    Операционные расходы - 1-1</v>
      </c>
      <c r="S583" s="1">
        <f ca="1">SUM($U583:INDIRECT(ADDRESS(ROW(),SUMIFS($1:$1,$5:$5,MAX($5:$5)))))</f>
        <v>83333.333333333328</v>
      </c>
      <c r="V583" s="1">
        <f ca="1">SUMIFS(INDIRECT($F$1&amp;$F583&amp;":"&amp;$F583),INDIRECT($F$1&amp;dbP!$D$2&amp;":"&amp;dbP!$D$2),"&gt;="&amp;V$6,INDIRECT($F$1&amp;dbP!$D$2&amp;":"&amp;dbP!$D$2),"&lt;="&amp;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V$6,INDIRECT($F$1&amp;dbP!$D$2&amp;":"&amp;dbP!$D$2),"&lt;="&amp;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83333.333333333328</v>
      </c>
      <c r="W583" s="1">
        <f ca="1">SUMIFS(INDIRECT($F$1&amp;$F583&amp;":"&amp;$F583),INDIRECT($F$1&amp;dbP!$D$2&amp;":"&amp;dbP!$D$2),"&gt;="&amp;W$6,INDIRECT($F$1&amp;dbP!$D$2&amp;":"&amp;dbP!$D$2),"&lt;="&amp;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W$6,INDIRECT($F$1&amp;dbP!$D$2&amp;":"&amp;dbP!$D$2),"&lt;="&amp;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X583" s="1">
        <f ca="1">SUMIFS(INDIRECT($F$1&amp;$F583&amp;":"&amp;$F583),INDIRECT($F$1&amp;dbP!$D$2&amp;":"&amp;dbP!$D$2),"&gt;="&amp;X$6,INDIRECT($F$1&amp;dbP!$D$2&amp;":"&amp;dbP!$D$2),"&lt;="&amp;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X$6,INDIRECT($F$1&amp;dbP!$D$2&amp;":"&amp;dbP!$D$2),"&lt;="&amp;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Y583" s="1">
        <f ca="1">SUMIFS(INDIRECT($F$1&amp;$F583&amp;":"&amp;$F583),INDIRECT($F$1&amp;dbP!$D$2&amp;":"&amp;dbP!$D$2),"&gt;="&amp;Y$6,INDIRECT($F$1&amp;dbP!$D$2&amp;":"&amp;dbP!$D$2),"&lt;="&amp;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Y$6,INDIRECT($F$1&amp;dbP!$D$2&amp;":"&amp;dbP!$D$2),"&lt;="&amp;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Z583" s="1">
        <f ca="1">SUMIFS(INDIRECT($F$1&amp;$F583&amp;":"&amp;$F583),INDIRECT($F$1&amp;dbP!$D$2&amp;":"&amp;dbP!$D$2),"&gt;="&amp;Z$6,INDIRECT($F$1&amp;dbP!$D$2&amp;":"&amp;dbP!$D$2),"&lt;="&amp;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Z$6,INDIRECT($F$1&amp;dbP!$D$2&amp;":"&amp;dbP!$D$2),"&lt;="&amp;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A583" s="1">
        <f ca="1">SUMIFS(INDIRECT($F$1&amp;$F583&amp;":"&amp;$F583),INDIRECT($F$1&amp;dbP!$D$2&amp;":"&amp;dbP!$D$2),"&gt;="&amp;AA$6,INDIRECT($F$1&amp;dbP!$D$2&amp;":"&amp;dbP!$D$2),"&lt;="&amp;A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A$6,INDIRECT($F$1&amp;dbP!$D$2&amp;":"&amp;dbP!$D$2),"&lt;="&amp;A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B583" s="1">
        <f ca="1">SUMIFS(INDIRECT($F$1&amp;$F583&amp;":"&amp;$F583),INDIRECT($F$1&amp;dbP!$D$2&amp;":"&amp;dbP!$D$2),"&gt;="&amp;AB$6,INDIRECT($F$1&amp;dbP!$D$2&amp;":"&amp;dbP!$D$2),"&lt;="&amp;A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B$6,INDIRECT($F$1&amp;dbP!$D$2&amp;":"&amp;dbP!$D$2),"&lt;="&amp;A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C583" s="1">
        <f ca="1">SUMIFS(INDIRECT($F$1&amp;$F583&amp;":"&amp;$F583),INDIRECT($F$1&amp;dbP!$D$2&amp;":"&amp;dbP!$D$2),"&gt;="&amp;AC$6,INDIRECT($F$1&amp;dbP!$D$2&amp;":"&amp;dbP!$D$2),"&lt;="&amp;A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C$6,INDIRECT($F$1&amp;dbP!$D$2&amp;":"&amp;dbP!$D$2),"&lt;="&amp;A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D583" s="1">
        <f ca="1">SUMIFS(INDIRECT($F$1&amp;$F583&amp;":"&amp;$F583),INDIRECT($F$1&amp;dbP!$D$2&amp;":"&amp;dbP!$D$2),"&gt;="&amp;AD$6,INDIRECT($F$1&amp;dbP!$D$2&amp;":"&amp;dbP!$D$2),"&lt;="&amp;A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D$6,INDIRECT($F$1&amp;dbP!$D$2&amp;":"&amp;dbP!$D$2),"&lt;="&amp;A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E583" s="1">
        <f ca="1">SUMIFS(INDIRECT($F$1&amp;$F583&amp;":"&amp;$F583),INDIRECT($F$1&amp;dbP!$D$2&amp;":"&amp;dbP!$D$2),"&gt;="&amp;AE$6,INDIRECT($F$1&amp;dbP!$D$2&amp;":"&amp;dbP!$D$2),"&lt;="&amp;A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E$6,INDIRECT($F$1&amp;dbP!$D$2&amp;":"&amp;dbP!$D$2),"&lt;="&amp;A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F583" s="1">
        <f ca="1">SUMIFS(INDIRECT($F$1&amp;$F583&amp;":"&amp;$F583),INDIRECT($F$1&amp;dbP!$D$2&amp;":"&amp;dbP!$D$2),"&gt;="&amp;AF$6,INDIRECT($F$1&amp;dbP!$D$2&amp;":"&amp;dbP!$D$2),"&lt;="&amp;AF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F$6,INDIRECT($F$1&amp;dbP!$D$2&amp;":"&amp;dbP!$D$2),"&lt;="&amp;AF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G583" s="1">
        <f ca="1">SUMIFS(INDIRECT($F$1&amp;$F583&amp;":"&amp;$F583),INDIRECT($F$1&amp;dbP!$D$2&amp;":"&amp;dbP!$D$2),"&gt;="&amp;AG$6,INDIRECT($F$1&amp;dbP!$D$2&amp;":"&amp;dbP!$D$2),"&lt;="&amp;AG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G$6,INDIRECT($F$1&amp;dbP!$D$2&amp;":"&amp;dbP!$D$2),"&lt;="&amp;AG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H583" s="1">
        <f ca="1">SUMIFS(INDIRECT($F$1&amp;$F583&amp;":"&amp;$F583),INDIRECT($F$1&amp;dbP!$D$2&amp;":"&amp;dbP!$D$2),"&gt;="&amp;AH$6,INDIRECT($F$1&amp;dbP!$D$2&amp;":"&amp;dbP!$D$2),"&lt;="&amp;AH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H$6,INDIRECT($F$1&amp;dbP!$D$2&amp;":"&amp;dbP!$D$2),"&lt;="&amp;AH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I583" s="1">
        <f ca="1">SUMIFS(INDIRECT($F$1&amp;$F583&amp;":"&amp;$F583),INDIRECT($F$1&amp;dbP!$D$2&amp;":"&amp;dbP!$D$2),"&gt;="&amp;AI$6,INDIRECT($F$1&amp;dbP!$D$2&amp;":"&amp;dbP!$D$2),"&lt;="&amp;AI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I$6,INDIRECT($F$1&amp;dbP!$D$2&amp;":"&amp;dbP!$D$2),"&lt;="&amp;AI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J583" s="1">
        <f ca="1">SUMIFS(INDIRECT($F$1&amp;$F583&amp;":"&amp;$F583),INDIRECT($F$1&amp;dbP!$D$2&amp;":"&amp;dbP!$D$2),"&gt;="&amp;AJ$6,INDIRECT($F$1&amp;dbP!$D$2&amp;":"&amp;dbP!$D$2),"&lt;="&amp;AJ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J$6,INDIRECT($F$1&amp;dbP!$D$2&amp;":"&amp;dbP!$D$2),"&lt;="&amp;AJ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K583" s="1">
        <f ca="1">SUMIFS(INDIRECT($F$1&amp;$F583&amp;":"&amp;$F583),INDIRECT($F$1&amp;dbP!$D$2&amp;":"&amp;dbP!$D$2),"&gt;="&amp;AK$6,INDIRECT($F$1&amp;dbP!$D$2&amp;":"&amp;dbP!$D$2),"&lt;="&amp;AK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K$6,INDIRECT($F$1&amp;dbP!$D$2&amp;":"&amp;dbP!$D$2),"&lt;="&amp;AK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L583" s="1">
        <f ca="1">SUMIFS(INDIRECT($F$1&amp;$F583&amp;":"&amp;$F583),INDIRECT($F$1&amp;dbP!$D$2&amp;":"&amp;dbP!$D$2),"&gt;="&amp;AL$6,INDIRECT($F$1&amp;dbP!$D$2&amp;":"&amp;dbP!$D$2),"&lt;="&amp;AL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L$6,INDIRECT($F$1&amp;dbP!$D$2&amp;":"&amp;dbP!$D$2),"&lt;="&amp;AL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M583" s="1">
        <f ca="1">SUMIFS(INDIRECT($F$1&amp;$F583&amp;":"&amp;$F583),INDIRECT($F$1&amp;dbP!$D$2&amp;":"&amp;dbP!$D$2),"&gt;="&amp;AM$6,INDIRECT($F$1&amp;dbP!$D$2&amp;":"&amp;dbP!$D$2),"&lt;="&amp;AM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M$6,INDIRECT($F$1&amp;dbP!$D$2&amp;":"&amp;dbP!$D$2),"&lt;="&amp;AM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N583" s="1">
        <f ca="1">SUMIFS(INDIRECT($F$1&amp;$F583&amp;":"&amp;$F583),INDIRECT($F$1&amp;dbP!$D$2&amp;":"&amp;dbP!$D$2),"&gt;="&amp;AN$6,INDIRECT($F$1&amp;dbP!$D$2&amp;":"&amp;dbP!$D$2),"&lt;="&amp;AN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N$6,INDIRECT($F$1&amp;dbP!$D$2&amp;":"&amp;dbP!$D$2),"&lt;="&amp;AN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O583" s="1">
        <f ca="1">SUMIFS(INDIRECT($F$1&amp;$F583&amp;":"&amp;$F583),INDIRECT($F$1&amp;dbP!$D$2&amp;":"&amp;dbP!$D$2),"&gt;="&amp;AO$6,INDIRECT($F$1&amp;dbP!$D$2&amp;":"&amp;dbP!$D$2),"&lt;="&amp;AO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O$6,INDIRECT($F$1&amp;dbP!$D$2&amp;":"&amp;dbP!$D$2),"&lt;="&amp;AO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P583" s="1">
        <f ca="1">SUMIFS(INDIRECT($F$1&amp;$F583&amp;":"&amp;$F583),INDIRECT($F$1&amp;dbP!$D$2&amp;":"&amp;dbP!$D$2),"&gt;="&amp;AP$6,INDIRECT($F$1&amp;dbP!$D$2&amp;":"&amp;dbP!$D$2),"&lt;="&amp;AP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P$6,INDIRECT($F$1&amp;dbP!$D$2&amp;":"&amp;dbP!$D$2),"&lt;="&amp;AP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Q583" s="1">
        <f ca="1">SUMIFS(INDIRECT($F$1&amp;$F583&amp;":"&amp;$F583),INDIRECT($F$1&amp;dbP!$D$2&amp;":"&amp;dbP!$D$2),"&gt;="&amp;AQ$6,INDIRECT($F$1&amp;dbP!$D$2&amp;":"&amp;dbP!$D$2),"&lt;="&amp;AQ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Q$6,INDIRECT($F$1&amp;dbP!$D$2&amp;":"&amp;dbP!$D$2),"&lt;="&amp;AQ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R583" s="1">
        <f ca="1">SUMIFS(INDIRECT($F$1&amp;$F583&amp;":"&amp;$F583),INDIRECT($F$1&amp;dbP!$D$2&amp;":"&amp;dbP!$D$2),"&gt;="&amp;AR$6,INDIRECT($F$1&amp;dbP!$D$2&amp;":"&amp;dbP!$D$2),"&lt;="&amp;AR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R$6,INDIRECT($F$1&amp;dbP!$D$2&amp;":"&amp;dbP!$D$2),"&lt;="&amp;AR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S583" s="1">
        <f ca="1">SUMIFS(INDIRECT($F$1&amp;$F583&amp;":"&amp;$F583),INDIRECT($F$1&amp;dbP!$D$2&amp;":"&amp;dbP!$D$2),"&gt;="&amp;AS$6,INDIRECT($F$1&amp;dbP!$D$2&amp;":"&amp;dbP!$D$2),"&lt;="&amp;AS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S$6,INDIRECT($F$1&amp;dbP!$D$2&amp;":"&amp;dbP!$D$2),"&lt;="&amp;AS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T583" s="1">
        <f ca="1">SUMIFS(INDIRECT($F$1&amp;$F583&amp;":"&amp;$F583),INDIRECT($F$1&amp;dbP!$D$2&amp;":"&amp;dbP!$D$2),"&gt;="&amp;AT$6,INDIRECT($F$1&amp;dbP!$D$2&amp;":"&amp;dbP!$D$2),"&lt;="&amp;AT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T$6,INDIRECT($F$1&amp;dbP!$D$2&amp;":"&amp;dbP!$D$2),"&lt;="&amp;AT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U583" s="1">
        <f ca="1">SUMIFS(INDIRECT($F$1&amp;$F583&amp;":"&amp;$F583),INDIRECT($F$1&amp;dbP!$D$2&amp;":"&amp;dbP!$D$2),"&gt;="&amp;AU$6,INDIRECT($F$1&amp;dbP!$D$2&amp;":"&amp;dbP!$D$2),"&lt;="&amp;AU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U$6,INDIRECT($F$1&amp;dbP!$D$2&amp;":"&amp;dbP!$D$2),"&lt;="&amp;AU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V583" s="1">
        <f ca="1">SUMIFS(INDIRECT($F$1&amp;$F583&amp;":"&amp;$F583),INDIRECT($F$1&amp;dbP!$D$2&amp;":"&amp;dbP!$D$2),"&gt;="&amp;AV$6,INDIRECT($F$1&amp;dbP!$D$2&amp;":"&amp;dbP!$D$2),"&lt;="&amp;A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V$6,INDIRECT($F$1&amp;dbP!$D$2&amp;":"&amp;dbP!$D$2),"&lt;="&amp;AV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W583" s="1">
        <f ca="1">SUMIFS(INDIRECT($F$1&amp;$F583&amp;":"&amp;$F583),INDIRECT($F$1&amp;dbP!$D$2&amp;":"&amp;dbP!$D$2),"&gt;="&amp;AW$6,INDIRECT($F$1&amp;dbP!$D$2&amp;":"&amp;dbP!$D$2),"&lt;="&amp;A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W$6,INDIRECT($F$1&amp;dbP!$D$2&amp;":"&amp;dbP!$D$2),"&lt;="&amp;AW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X583" s="1">
        <f ca="1">SUMIFS(INDIRECT($F$1&amp;$F583&amp;":"&amp;$F583),INDIRECT($F$1&amp;dbP!$D$2&amp;":"&amp;dbP!$D$2),"&gt;="&amp;AX$6,INDIRECT($F$1&amp;dbP!$D$2&amp;":"&amp;dbP!$D$2),"&lt;="&amp;A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X$6,INDIRECT($F$1&amp;dbP!$D$2&amp;":"&amp;dbP!$D$2),"&lt;="&amp;AX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Y583" s="1">
        <f ca="1">SUMIFS(INDIRECT($F$1&amp;$F583&amp;":"&amp;$F583),INDIRECT($F$1&amp;dbP!$D$2&amp;":"&amp;dbP!$D$2),"&gt;="&amp;AY$6,INDIRECT($F$1&amp;dbP!$D$2&amp;":"&amp;dbP!$D$2),"&lt;="&amp;A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Y$6,INDIRECT($F$1&amp;dbP!$D$2&amp;":"&amp;dbP!$D$2),"&lt;="&amp;AY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AZ583" s="1">
        <f ca="1">SUMIFS(INDIRECT($F$1&amp;$F583&amp;":"&amp;$F583),INDIRECT($F$1&amp;dbP!$D$2&amp;":"&amp;dbP!$D$2),"&gt;="&amp;AZ$6,INDIRECT($F$1&amp;dbP!$D$2&amp;":"&amp;dbP!$D$2),"&lt;="&amp;A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AZ$6,INDIRECT($F$1&amp;dbP!$D$2&amp;":"&amp;dbP!$D$2),"&lt;="&amp;AZ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A583" s="1">
        <f ca="1">SUMIFS(INDIRECT($F$1&amp;$F583&amp;":"&amp;$F583),INDIRECT($F$1&amp;dbP!$D$2&amp;":"&amp;dbP!$D$2),"&gt;="&amp;BA$6,INDIRECT($F$1&amp;dbP!$D$2&amp;":"&amp;dbP!$D$2),"&lt;="&amp;B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BA$6,INDIRECT($F$1&amp;dbP!$D$2&amp;":"&amp;dbP!$D$2),"&lt;="&amp;BA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B583" s="1">
        <f ca="1">SUMIFS(INDIRECT($F$1&amp;$F583&amp;":"&amp;$F583),INDIRECT($F$1&amp;dbP!$D$2&amp;":"&amp;dbP!$D$2),"&gt;="&amp;BB$6,INDIRECT($F$1&amp;dbP!$D$2&amp;":"&amp;dbP!$D$2),"&lt;="&amp;B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BB$6,INDIRECT($F$1&amp;dbP!$D$2&amp;":"&amp;dbP!$D$2),"&lt;="&amp;BB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C583" s="1">
        <f ca="1">SUMIFS(INDIRECT($F$1&amp;$F583&amp;":"&amp;$F583),INDIRECT($F$1&amp;dbP!$D$2&amp;":"&amp;dbP!$D$2),"&gt;="&amp;BC$6,INDIRECT($F$1&amp;dbP!$D$2&amp;":"&amp;dbP!$D$2),"&lt;="&amp;B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BC$6,INDIRECT($F$1&amp;dbP!$D$2&amp;":"&amp;dbP!$D$2),"&lt;="&amp;BC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D583" s="1">
        <f ca="1">SUMIFS(INDIRECT($F$1&amp;$F583&amp;":"&amp;$F583),INDIRECT($F$1&amp;dbP!$D$2&amp;":"&amp;dbP!$D$2),"&gt;="&amp;BD$6,INDIRECT($F$1&amp;dbP!$D$2&amp;":"&amp;dbP!$D$2),"&lt;="&amp;B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BD$6,INDIRECT($F$1&amp;dbP!$D$2&amp;":"&amp;dbP!$D$2),"&lt;="&amp;BD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  <c r="BE583" s="1">
        <f ca="1">SUMIFS(INDIRECT($F$1&amp;$F583&amp;":"&amp;$F583),INDIRECT($F$1&amp;dbP!$D$2&amp;":"&amp;dbP!$D$2),"&gt;="&amp;BE$6,INDIRECT($F$1&amp;dbP!$D$2&amp;":"&amp;dbP!$D$2),"&lt;="&amp;B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"&amp;$I583=$J583),"*",RIGHT($J583,LEN($J583)-4)),INDIRECT($F$1&amp;dbP!$AC$2&amp;":"&amp;dbP!$AC$2),RepP!$J$3)-
SUMIFS(INDIRECT($F$1&amp;$G583&amp;":"&amp;$G583),INDIRECT($F$1&amp;dbP!$D$2&amp;":"&amp;dbP!$D$2),"&gt;="&amp;BE$6,INDIRECT($F$1&amp;dbP!$D$2&amp;":"&amp;dbP!$D$2),"&lt;="&amp;BE$7,INDIRECT($F$1&amp;dbP!$O$2&amp;":"&amp;dbP!$O$2),$H583,INDIRECT($F$1&amp;dbP!$P$2&amp;":"&amp;dbP!$P$2),IF($I583=$J583,"*",$I583),INDIRECT($F$1&amp;dbP!$Q$2&amp;":"&amp;dbP!$Q$2),IF(OR($I583=$J583,"  "&amp;$I583=$J583),"*",RIGHT($J583,LEN($J583)-4)),INDIRECT($F$1&amp;dbP!$AC$2&amp;":"&amp;dbP!$AC$2),RepP!$J$3)</f>
        <v>0</v>
      </c>
    </row>
    <row r="584" spans="1:57" x14ac:dyDescent="0.3">
      <c r="B584" s="1">
        <f>MAX(B$505:B583)+1</f>
        <v>85</v>
      </c>
      <c r="D584" s="1" t="str">
        <f ca="1">INDIRECT($B$1&amp;Items!AB$2&amp;$B584)</f>
        <v>PL(-)</v>
      </c>
      <c r="F584" s="1" t="str">
        <f ca="1">INDIRECT($B$1&amp;Items!X$2&amp;$B584)</f>
        <v>Y</v>
      </c>
      <c r="G584" s="1" t="str">
        <f ca="1">INDIRECT($B$1&amp;Items!Y$2&amp;$B584)</f>
        <v>Z</v>
      </c>
      <c r="H584" s="13" t="str">
        <f ca="1">INDIRECT($B$1&amp;Items!U$2&amp;$B584)</f>
        <v>Операционные расходы</v>
      </c>
      <c r="I584" s="13" t="str">
        <f ca="1">IF(INDIRECT($B$1&amp;Items!V$2&amp;$B584)="",H584,INDIRECT($B$1&amp;Items!V$2&amp;$B584))</f>
        <v>Операционные расходы - блок-1</v>
      </c>
      <c r="J584" s="1" t="str">
        <f ca="1">IF(INDIRECT($B$1&amp;Items!W$2&amp;$B584)="",IF(H584&lt;&gt;I584,"  "&amp;I584,I584),"    "&amp;INDIRECT($B$1&amp;Items!W$2&amp;$B584))</f>
        <v xml:space="preserve">    Операционные расходы - 1-2</v>
      </c>
      <c r="S584" s="1">
        <f ca="1">SUM($U584:INDIRECT(ADDRESS(ROW(),SUMIFS($1:$1,$5:$5,MAX($5:$5)))))</f>
        <v>38750</v>
      </c>
      <c r="V584" s="1">
        <f ca="1">SUMIFS(INDIRECT($F$1&amp;$F584&amp;":"&amp;$F584),INDIRECT($F$1&amp;dbP!$D$2&amp;":"&amp;dbP!$D$2),"&gt;="&amp;V$6,INDIRECT($F$1&amp;dbP!$D$2&amp;":"&amp;dbP!$D$2),"&lt;="&amp;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V$6,INDIRECT($F$1&amp;dbP!$D$2&amp;":"&amp;dbP!$D$2),"&lt;="&amp;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38750</v>
      </c>
      <c r="W584" s="1">
        <f ca="1">SUMIFS(INDIRECT($F$1&amp;$F584&amp;":"&amp;$F584),INDIRECT($F$1&amp;dbP!$D$2&amp;":"&amp;dbP!$D$2),"&gt;="&amp;W$6,INDIRECT($F$1&amp;dbP!$D$2&amp;":"&amp;dbP!$D$2),"&lt;="&amp;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W$6,INDIRECT($F$1&amp;dbP!$D$2&amp;":"&amp;dbP!$D$2),"&lt;="&amp;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X584" s="1">
        <f ca="1">SUMIFS(INDIRECT($F$1&amp;$F584&amp;":"&amp;$F584),INDIRECT($F$1&amp;dbP!$D$2&amp;":"&amp;dbP!$D$2),"&gt;="&amp;X$6,INDIRECT($F$1&amp;dbP!$D$2&amp;":"&amp;dbP!$D$2),"&lt;="&amp;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X$6,INDIRECT($F$1&amp;dbP!$D$2&amp;":"&amp;dbP!$D$2),"&lt;="&amp;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Y584" s="1">
        <f ca="1">SUMIFS(INDIRECT($F$1&amp;$F584&amp;":"&amp;$F584),INDIRECT($F$1&amp;dbP!$D$2&amp;":"&amp;dbP!$D$2),"&gt;="&amp;Y$6,INDIRECT($F$1&amp;dbP!$D$2&amp;":"&amp;dbP!$D$2),"&lt;="&amp;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Y$6,INDIRECT($F$1&amp;dbP!$D$2&amp;":"&amp;dbP!$D$2),"&lt;="&amp;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Z584" s="1">
        <f ca="1">SUMIFS(INDIRECT($F$1&amp;$F584&amp;":"&amp;$F584),INDIRECT($F$1&amp;dbP!$D$2&amp;":"&amp;dbP!$D$2),"&gt;="&amp;Z$6,INDIRECT($F$1&amp;dbP!$D$2&amp;":"&amp;dbP!$D$2),"&lt;="&amp;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Z$6,INDIRECT($F$1&amp;dbP!$D$2&amp;":"&amp;dbP!$D$2),"&lt;="&amp;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A584" s="1">
        <f ca="1">SUMIFS(INDIRECT($F$1&amp;$F584&amp;":"&amp;$F584),INDIRECT($F$1&amp;dbP!$D$2&amp;":"&amp;dbP!$D$2),"&gt;="&amp;AA$6,INDIRECT($F$1&amp;dbP!$D$2&amp;":"&amp;dbP!$D$2),"&lt;="&amp;A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A$6,INDIRECT($F$1&amp;dbP!$D$2&amp;":"&amp;dbP!$D$2),"&lt;="&amp;A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B584" s="1">
        <f ca="1">SUMIFS(INDIRECT($F$1&amp;$F584&amp;":"&amp;$F584),INDIRECT($F$1&amp;dbP!$D$2&amp;":"&amp;dbP!$D$2),"&gt;="&amp;AB$6,INDIRECT($F$1&amp;dbP!$D$2&amp;":"&amp;dbP!$D$2),"&lt;="&amp;A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B$6,INDIRECT($F$1&amp;dbP!$D$2&amp;":"&amp;dbP!$D$2),"&lt;="&amp;A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C584" s="1">
        <f ca="1">SUMIFS(INDIRECT($F$1&amp;$F584&amp;":"&amp;$F584),INDIRECT($F$1&amp;dbP!$D$2&amp;":"&amp;dbP!$D$2),"&gt;="&amp;AC$6,INDIRECT($F$1&amp;dbP!$D$2&amp;":"&amp;dbP!$D$2),"&lt;="&amp;A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C$6,INDIRECT($F$1&amp;dbP!$D$2&amp;":"&amp;dbP!$D$2),"&lt;="&amp;A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D584" s="1">
        <f ca="1">SUMIFS(INDIRECT($F$1&amp;$F584&amp;":"&amp;$F584),INDIRECT($F$1&amp;dbP!$D$2&amp;":"&amp;dbP!$D$2),"&gt;="&amp;AD$6,INDIRECT($F$1&amp;dbP!$D$2&amp;":"&amp;dbP!$D$2),"&lt;="&amp;A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D$6,INDIRECT($F$1&amp;dbP!$D$2&amp;":"&amp;dbP!$D$2),"&lt;="&amp;A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E584" s="1">
        <f ca="1">SUMIFS(INDIRECT($F$1&amp;$F584&amp;":"&amp;$F584),INDIRECT($F$1&amp;dbP!$D$2&amp;":"&amp;dbP!$D$2),"&gt;="&amp;AE$6,INDIRECT($F$1&amp;dbP!$D$2&amp;":"&amp;dbP!$D$2),"&lt;="&amp;A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E$6,INDIRECT($F$1&amp;dbP!$D$2&amp;":"&amp;dbP!$D$2),"&lt;="&amp;A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F584" s="1">
        <f ca="1">SUMIFS(INDIRECT($F$1&amp;$F584&amp;":"&amp;$F584),INDIRECT($F$1&amp;dbP!$D$2&amp;":"&amp;dbP!$D$2),"&gt;="&amp;AF$6,INDIRECT($F$1&amp;dbP!$D$2&amp;":"&amp;dbP!$D$2),"&lt;="&amp;AF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F$6,INDIRECT($F$1&amp;dbP!$D$2&amp;":"&amp;dbP!$D$2),"&lt;="&amp;AF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G584" s="1">
        <f ca="1">SUMIFS(INDIRECT($F$1&amp;$F584&amp;":"&amp;$F584),INDIRECT($F$1&amp;dbP!$D$2&amp;":"&amp;dbP!$D$2),"&gt;="&amp;AG$6,INDIRECT($F$1&amp;dbP!$D$2&amp;":"&amp;dbP!$D$2),"&lt;="&amp;AG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G$6,INDIRECT($F$1&amp;dbP!$D$2&amp;":"&amp;dbP!$D$2),"&lt;="&amp;AG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H584" s="1">
        <f ca="1">SUMIFS(INDIRECT($F$1&amp;$F584&amp;":"&amp;$F584),INDIRECT($F$1&amp;dbP!$D$2&amp;":"&amp;dbP!$D$2),"&gt;="&amp;AH$6,INDIRECT($F$1&amp;dbP!$D$2&amp;":"&amp;dbP!$D$2),"&lt;="&amp;AH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H$6,INDIRECT($F$1&amp;dbP!$D$2&amp;":"&amp;dbP!$D$2),"&lt;="&amp;AH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I584" s="1">
        <f ca="1">SUMIFS(INDIRECT($F$1&amp;$F584&amp;":"&amp;$F584),INDIRECT($F$1&amp;dbP!$D$2&amp;":"&amp;dbP!$D$2),"&gt;="&amp;AI$6,INDIRECT($F$1&amp;dbP!$D$2&amp;":"&amp;dbP!$D$2),"&lt;="&amp;AI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I$6,INDIRECT($F$1&amp;dbP!$D$2&amp;":"&amp;dbP!$D$2),"&lt;="&amp;AI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J584" s="1">
        <f ca="1">SUMIFS(INDIRECT($F$1&amp;$F584&amp;":"&amp;$F584),INDIRECT($F$1&amp;dbP!$D$2&amp;":"&amp;dbP!$D$2),"&gt;="&amp;AJ$6,INDIRECT($F$1&amp;dbP!$D$2&amp;":"&amp;dbP!$D$2),"&lt;="&amp;AJ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J$6,INDIRECT($F$1&amp;dbP!$D$2&amp;":"&amp;dbP!$D$2),"&lt;="&amp;AJ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K584" s="1">
        <f ca="1">SUMIFS(INDIRECT($F$1&amp;$F584&amp;":"&amp;$F584),INDIRECT($F$1&amp;dbP!$D$2&amp;":"&amp;dbP!$D$2),"&gt;="&amp;AK$6,INDIRECT($F$1&amp;dbP!$D$2&amp;":"&amp;dbP!$D$2),"&lt;="&amp;AK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K$6,INDIRECT($F$1&amp;dbP!$D$2&amp;":"&amp;dbP!$D$2),"&lt;="&amp;AK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L584" s="1">
        <f ca="1">SUMIFS(INDIRECT($F$1&amp;$F584&amp;":"&amp;$F584),INDIRECT($F$1&amp;dbP!$D$2&amp;":"&amp;dbP!$D$2),"&gt;="&amp;AL$6,INDIRECT($F$1&amp;dbP!$D$2&amp;":"&amp;dbP!$D$2),"&lt;="&amp;AL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L$6,INDIRECT($F$1&amp;dbP!$D$2&amp;":"&amp;dbP!$D$2),"&lt;="&amp;AL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M584" s="1">
        <f ca="1">SUMIFS(INDIRECT($F$1&amp;$F584&amp;":"&amp;$F584),INDIRECT($F$1&amp;dbP!$D$2&amp;":"&amp;dbP!$D$2),"&gt;="&amp;AM$6,INDIRECT($F$1&amp;dbP!$D$2&amp;":"&amp;dbP!$D$2),"&lt;="&amp;AM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M$6,INDIRECT($F$1&amp;dbP!$D$2&amp;":"&amp;dbP!$D$2),"&lt;="&amp;AM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N584" s="1">
        <f ca="1">SUMIFS(INDIRECT($F$1&amp;$F584&amp;":"&amp;$F584),INDIRECT($F$1&amp;dbP!$D$2&amp;":"&amp;dbP!$D$2),"&gt;="&amp;AN$6,INDIRECT($F$1&amp;dbP!$D$2&amp;":"&amp;dbP!$D$2),"&lt;="&amp;AN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N$6,INDIRECT($F$1&amp;dbP!$D$2&amp;":"&amp;dbP!$D$2),"&lt;="&amp;AN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O584" s="1">
        <f ca="1">SUMIFS(INDIRECT($F$1&amp;$F584&amp;":"&amp;$F584),INDIRECT($F$1&amp;dbP!$D$2&amp;":"&amp;dbP!$D$2),"&gt;="&amp;AO$6,INDIRECT($F$1&amp;dbP!$D$2&amp;":"&amp;dbP!$D$2),"&lt;="&amp;AO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O$6,INDIRECT($F$1&amp;dbP!$D$2&amp;":"&amp;dbP!$D$2),"&lt;="&amp;AO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P584" s="1">
        <f ca="1">SUMIFS(INDIRECT($F$1&amp;$F584&amp;":"&amp;$F584),INDIRECT($F$1&amp;dbP!$D$2&amp;":"&amp;dbP!$D$2),"&gt;="&amp;AP$6,INDIRECT($F$1&amp;dbP!$D$2&amp;":"&amp;dbP!$D$2),"&lt;="&amp;AP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P$6,INDIRECT($F$1&amp;dbP!$D$2&amp;":"&amp;dbP!$D$2),"&lt;="&amp;AP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Q584" s="1">
        <f ca="1">SUMIFS(INDIRECT($F$1&amp;$F584&amp;":"&amp;$F584),INDIRECT($F$1&amp;dbP!$D$2&amp;":"&amp;dbP!$D$2),"&gt;="&amp;AQ$6,INDIRECT($F$1&amp;dbP!$D$2&amp;":"&amp;dbP!$D$2),"&lt;="&amp;AQ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Q$6,INDIRECT($F$1&amp;dbP!$D$2&amp;":"&amp;dbP!$D$2),"&lt;="&amp;AQ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R584" s="1">
        <f ca="1">SUMIFS(INDIRECT($F$1&amp;$F584&amp;":"&amp;$F584),INDIRECT($F$1&amp;dbP!$D$2&amp;":"&amp;dbP!$D$2),"&gt;="&amp;AR$6,INDIRECT($F$1&amp;dbP!$D$2&amp;":"&amp;dbP!$D$2),"&lt;="&amp;AR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R$6,INDIRECT($F$1&amp;dbP!$D$2&amp;":"&amp;dbP!$D$2),"&lt;="&amp;AR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S584" s="1">
        <f ca="1">SUMIFS(INDIRECT($F$1&amp;$F584&amp;":"&amp;$F584),INDIRECT($F$1&amp;dbP!$D$2&amp;":"&amp;dbP!$D$2),"&gt;="&amp;AS$6,INDIRECT($F$1&amp;dbP!$D$2&amp;":"&amp;dbP!$D$2),"&lt;="&amp;AS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S$6,INDIRECT($F$1&amp;dbP!$D$2&amp;":"&amp;dbP!$D$2),"&lt;="&amp;AS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T584" s="1">
        <f ca="1">SUMIFS(INDIRECT($F$1&amp;$F584&amp;":"&amp;$F584),INDIRECT($F$1&amp;dbP!$D$2&amp;":"&amp;dbP!$D$2),"&gt;="&amp;AT$6,INDIRECT($F$1&amp;dbP!$D$2&amp;":"&amp;dbP!$D$2),"&lt;="&amp;AT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T$6,INDIRECT($F$1&amp;dbP!$D$2&amp;":"&amp;dbP!$D$2),"&lt;="&amp;AT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U584" s="1">
        <f ca="1">SUMIFS(INDIRECT($F$1&amp;$F584&amp;":"&amp;$F584),INDIRECT($F$1&amp;dbP!$D$2&amp;":"&amp;dbP!$D$2),"&gt;="&amp;AU$6,INDIRECT($F$1&amp;dbP!$D$2&amp;":"&amp;dbP!$D$2),"&lt;="&amp;AU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U$6,INDIRECT($F$1&amp;dbP!$D$2&amp;":"&amp;dbP!$D$2),"&lt;="&amp;AU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V584" s="1">
        <f ca="1">SUMIFS(INDIRECT($F$1&amp;$F584&amp;":"&amp;$F584),INDIRECT($F$1&amp;dbP!$D$2&amp;":"&amp;dbP!$D$2),"&gt;="&amp;AV$6,INDIRECT($F$1&amp;dbP!$D$2&amp;":"&amp;dbP!$D$2),"&lt;="&amp;A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V$6,INDIRECT($F$1&amp;dbP!$D$2&amp;":"&amp;dbP!$D$2),"&lt;="&amp;AV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W584" s="1">
        <f ca="1">SUMIFS(INDIRECT($F$1&amp;$F584&amp;":"&amp;$F584),INDIRECT($F$1&amp;dbP!$D$2&amp;":"&amp;dbP!$D$2),"&gt;="&amp;AW$6,INDIRECT($F$1&amp;dbP!$D$2&amp;":"&amp;dbP!$D$2),"&lt;="&amp;A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W$6,INDIRECT($F$1&amp;dbP!$D$2&amp;":"&amp;dbP!$D$2),"&lt;="&amp;AW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X584" s="1">
        <f ca="1">SUMIFS(INDIRECT($F$1&amp;$F584&amp;":"&amp;$F584),INDIRECT($F$1&amp;dbP!$D$2&amp;":"&amp;dbP!$D$2),"&gt;="&amp;AX$6,INDIRECT($F$1&amp;dbP!$D$2&amp;":"&amp;dbP!$D$2),"&lt;="&amp;A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X$6,INDIRECT($F$1&amp;dbP!$D$2&amp;":"&amp;dbP!$D$2),"&lt;="&amp;AX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Y584" s="1">
        <f ca="1">SUMIFS(INDIRECT($F$1&amp;$F584&amp;":"&amp;$F584),INDIRECT($F$1&amp;dbP!$D$2&amp;":"&amp;dbP!$D$2),"&gt;="&amp;AY$6,INDIRECT($F$1&amp;dbP!$D$2&amp;":"&amp;dbP!$D$2),"&lt;="&amp;A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Y$6,INDIRECT($F$1&amp;dbP!$D$2&amp;":"&amp;dbP!$D$2),"&lt;="&amp;AY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AZ584" s="1">
        <f ca="1">SUMIFS(INDIRECT($F$1&amp;$F584&amp;":"&amp;$F584),INDIRECT($F$1&amp;dbP!$D$2&amp;":"&amp;dbP!$D$2),"&gt;="&amp;AZ$6,INDIRECT($F$1&amp;dbP!$D$2&amp;":"&amp;dbP!$D$2),"&lt;="&amp;A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AZ$6,INDIRECT($F$1&amp;dbP!$D$2&amp;":"&amp;dbP!$D$2),"&lt;="&amp;AZ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A584" s="1">
        <f ca="1">SUMIFS(INDIRECT($F$1&amp;$F584&amp;":"&amp;$F584),INDIRECT($F$1&amp;dbP!$D$2&amp;":"&amp;dbP!$D$2),"&gt;="&amp;BA$6,INDIRECT($F$1&amp;dbP!$D$2&amp;":"&amp;dbP!$D$2),"&lt;="&amp;B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BA$6,INDIRECT($F$1&amp;dbP!$D$2&amp;":"&amp;dbP!$D$2),"&lt;="&amp;BA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B584" s="1">
        <f ca="1">SUMIFS(INDIRECT($F$1&amp;$F584&amp;":"&amp;$F584),INDIRECT($F$1&amp;dbP!$D$2&amp;":"&amp;dbP!$D$2),"&gt;="&amp;BB$6,INDIRECT($F$1&amp;dbP!$D$2&amp;":"&amp;dbP!$D$2),"&lt;="&amp;B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BB$6,INDIRECT($F$1&amp;dbP!$D$2&amp;":"&amp;dbP!$D$2),"&lt;="&amp;BB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C584" s="1">
        <f ca="1">SUMIFS(INDIRECT($F$1&amp;$F584&amp;":"&amp;$F584),INDIRECT($F$1&amp;dbP!$D$2&amp;":"&amp;dbP!$D$2),"&gt;="&amp;BC$6,INDIRECT($F$1&amp;dbP!$D$2&amp;":"&amp;dbP!$D$2),"&lt;="&amp;B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BC$6,INDIRECT($F$1&amp;dbP!$D$2&amp;":"&amp;dbP!$D$2),"&lt;="&amp;BC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D584" s="1">
        <f ca="1">SUMIFS(INDIRECT($F$1&amp;$F584&amp;":"&amp;$F584),INDIRECT($F$1&amp;dbP!$D$2&amp;":"&amp;dbP!$D$2),"&gt;="&amp;BD$6,INDIRECT($F$1&amp;dbP!$D$2&amp;":"&amp;dbP!$D$2),"&lt;="&amp;B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BD$6,INDIRECT($F$1&amp;dbP!$D$2&amp;":"&amp;dbP!$D$2),"&lt;="&amp;BD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  <c r="BE584" s="1">
        <f ca="1">SUMIFS(INDIRECT($F$1&amp;$F584&amp;":"&amp;$F584),INDIRECT($F$1&amp;dbP!$D$2&amp;":"&amp;dbP!$D$2),"&gt;="&amp;BE$6,INDIRECT($F$1&amp;dbP!$D$2&amp;":"&amp;dbP!$D$2),"&lt;="&amp;B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"&amp;$I584=$J584),"*",RIGHT($J584,LEN($J584)-4)),INDIRECT($F$1&amp;dbP!$AC$2&amp;":"&amp;dbP!$AC$2),RepP!$J$3)-
SUMIFS(INDIRECT($F$1&amp;$G584&amp;":"&amp;$G584),INDIRECT($F$1&amp;dbP!$D$2&amp;":"&amp;dbP!$D$2),"&gt;="&amp;BE$6,INDIRECT($F$1&amp;dbP!$D$2&amp;":"&amp;dbP!$D$2),"&lt;="&amp;BE$7,INDIRECT($F$1&amp;dbP!$O$2&amp;":"&amp;dbP!$O$2),$H584,INDIRECT($F$1&amp;dbP!$P$2&amp;":"&amp;dbP!$P$2),IF($I584=$J584,"*",$I584),INDIRECT($F$1&amp;dbP!$Q$2&amp;":"&amp;dbP!$Q$2),IF(OR($I584=$J584,"  "&amp;$I584=$J584),"*",RIGHT($J584,LEN($J584)-4)),INDIRECT($F$1&amp;dbP!$AC$2&amp;":"&amp;dbP!$AC$2),RepP!$J$3)</f>
        <v>0</v>
      </c>
    </row>
    <row r="585" spans="1:57" x14ac:dyDescent="0.3">
      <c r="B585" s="1">
        <f>MAX(B$505:B584)+1</f>
        <v>86</v>
      </c>
      <c r="D585" s="1" t="str">
        <f ca="1">INDIRECT($B$1&amp;Items!AB$2&amp;$B585)</f>
        <v>PL(-)</v>
      </c>
      <c r="F585" s="1" t="str">
        <f ca="1">INDIRECT($B$1&amp;Items!X$2&amp;$B585)</f>
        <v>Y</v>
      </c>
      <c r="G585" s="1" t="str">
        <f ca="1">INDIRECT($B$1&amp;Items!Y$2&amp;$B585)</f>
        <v>Z</v>
      </c>
      <c r="H585" s="13" t="str">
        <f ca="1">INDIRECT($B$1&amp;Items!U$2&amp;$B585)</f>
        <v>Операционные расходы</v>
      </c>
      <c r="I585" s="13" t="str">
        <f ca="1">IF(INDIRECT($B$1&amp;Items!V$2&amp;$B585)="",H585,INDIRECT($B$1&amp;Items!V$2&amp;$B585))</f>
        <v>Операционные расходы - блок-1</v>
      </c>
      <c r="J585" s="1" t="str">
        <f ca="1">IF(INDIRECT($B$1&amp;Items!W$2&amp;$B585)="",IF(H585&lt;&gt;I585,"  "&amp;I585,I585),"    "&amp;INDIRECT($B$1&amp;Items!W$2&amp;$B585))</f>
        <v xml:space="preserve">    Операционные расходы - 1-3</v>
      </c>
      <c r="S585" s="1">
        <f ca="1">SUM($U585:INDIRECT(ADDRESS(ROW(),SUMIFS($1:$1,$5:$5,MAX($5:$5)))))</f>
        <v>205083.33333333331</v>
      </c>
      <c r="V585" s="1">
        <f ca="1">SUMIFS(INDIRECT($F$1&amp;$F585&amp;":"&amp;$F585),INDIRECT($F$1&amp;dbP!$D$2&amp;":"&amp;dbP!$D$2),"&gt;="&amp;V$6,INDIRECT($F$1&amp;dbP!$D$2&amp;":"&amp;dbP!$D$2),"&lt;="&amp;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V$6,INDIRECT($F$1&amp;dbP!$D$2&amp;":"&amp;dbP!$D$2),"&lt;="&amp;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W585" s="1">
        <f ca="1">SUMIFS(INDIRECT($F$1&amp;$F585&amp;":"&amp;$F585),INDIRECT($F$1&amp;dbP!$D$2&amp;":"&amp;dbP!$D$2),"&gt;="&amp;W$6,INDIRECT($F$1&amp;dbP!$D$2&amp;":"&amp;dbP!$D$2),"&lt;="&amp;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W$6,INDIRECT($F$1&amp;dbP!$D$2&amp;":"&amp;dbP!$D$2),"&lt;="&amp;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205083.33333333331</v>
      </c>
      <c r="X585" s="1">
        <f ca="1">SUMIFS(INDIRECT($F$1&amp;$F585&amp;":"&amp;$F585),INDIRECT($F$1&amp;dbP!$D$2&amp;":"&amp;dbP!$D$2),"&gt;="&amp;X$6,INDIRECT($F$1&amp;dbP!$D$2&amp;":"&amp;dbP!$D$2),"&lt;="&amp;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X$6,INDIRECT($F$1&amp;dbP!$D$2&amp;":"&amp;dbP!$D$2),"&lt;="&amp;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Y585" s="1">
        <f ca="1">SUMIFS(INDIRECT($F$1&amp;$F585&amp;":"&amp;$F585),INDIRECT($F$1&amp;dbP!$D$2&amp;":"&amp;dbP!$D$2),"&gt;="&amp;Y$6,INDIRECT($F$1&amp;dbP!$D$2&amp;":"&amp;dbP!$D$2),"&lt;="&amp;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Y$6,INDIRECT($F$1&amp;dbP!$D$2&amp;":"&amp;dbP!$D$2),"&lt;="&amp;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Z585" s="1">
        <f ca="1">SUMIFS(INDIRECT($F$1&amp;$F585&amp;":"&amp;$F585),INDIRECT($F$1&amp;dbP!$D$2&amp;":"&amp;dbP!$D$2),"&gt;="&amp;Z$6,INDIRECT($F$1&amp;dbP!$D$2&amp;":"&amp;dbP!$D$2),"&lt;="&amp;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Z$6,INDIRECT($F$1&amp;dbP!$D$2&amp;":"&amp;dbP!$D$2),"&lt;="&amp;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A585" s="1">
        <f ca="1">SUMIFS(INDIRECT($F$1&amp;$F585&amp;":"&amp;$F585),INDIRECT($F$1&amp;dbP!$D$2&amp;":"&amp;dbP!$D$2),"&gt;="&amp;AA$6,INDIRECT($F$1&amp;dbP!$D$2&amp;":"&amp;dbP!$D$2),"&lt;="&amp;A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A$6,INDIRECT($F$1&amp;dbP!$D$2&amp;":"&amp;dbP!$D$2),"&lt;="&amp;A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B585" s="1">
        <f ca="1">SUMIFS(INDIRECT($F$1&amp;$F585&amp;":"&amp;$F585),INDIRECT($F$1&amp;dbP!$D$2&amp;":"&amp;dbP!$D$2),"&gt;="&amp;AB$6,INDIRECT($F$1&amp;dbP!$D$2&amp;":"&amp;dbP!$D$2),"&lt;="&amp;A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B$6,INDIRECT($F$1&amp;dbP!$D$2&amp;":"&amp;dbP!$D$2),"&lt;="&amp;A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C585" s="1">
        <f ca="1">SUMIFS(INDIRECT($F$1&amp;$F585&amp;":"&amp;$F585),INDIRECT($F$1&amp;dbP!$D$2&amp;":"&amp;dbP!$D$2),"&gt;="&amp;AC$6,INDIRECT($F$1&amp;dbP!$D$2&amp;":"&amp;dbP!$D$2),"&lt;="&amp;A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C$6,INDIRECT($F$1&amp;dbP!$D$2&amp;":"&amp;dbP!$D$2),"&lt;="&amp;A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D585" s="1">
        <f ca="1">SUMIFS(INDIRECT($F$1&amp;$F585&amp;":"&amp;$F585),INDIRECT($F$1&amp;dbP!$D$2&amp;":"&amp;dbP!$D$2),"&gt;="&amp;AD$6,INDIRECT($F$1&amp;dbP!$D$2&amp;":"&amp;dbP!$D$2),"&lt;="&amp;A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D$6,INDIRECT($F$1&amp;dbP!$D$2&amp;":"&amp;dbP!$D$2),"&lt;="&amp;A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E585" s="1">
        <f ca="1">SUMIFS(INDIRECT($F$1&amp;$F585&amp;":"&amp;$F585),INDIRECT($F$1&amp;dbP!$D$2&amp;":"&amp;dbP!$D$2),"&gt;="&amp;AE$6,INDIRECT($F$1&amp;dbP!$D$2&amp;":"&amp;dbP!$D$2),"&lt;="&amp;A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E$6,INDIRECT($F$1&amp;dbP!$D$2&amp;":"&amp;dbP!$D$2),"&lt;="&amp;A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F585" s="1">
        <f ca="1">SUMIFS(INDIRECT($F$1&amp;$F585&amp;":"&amp;$F585),INDIRECT($F$1&amp;dbP!$D$2&amp;":"&amp;dbP!$D$2),"&gt;="&amp;AF$6,INDIRECT($F$1&amp;dbP!$D$2&amp;":"&amp;dbP!$D$2),"&lt;="&amp;AF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F$6,INDIRECT($F$1&amp;dbP!$D$2&amp;":"&amp;dbP!$D$2),"&lt;="&amp;AF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G585" s="1">
        <f ca="1">SUMIFS(INDIRECT($F$1&amp;$F585&amp;":"&amp;$F585),INDIRECT($F$1&amp;dbP!$D$2&amp;":"&amp;dbP!$D$2),"&gt;="&amp;AG$6,INDIRECT($F$1&amp;dbP!$D$2&amp;":"&amp;dbP!$D$2),"&lt;="&amp;AG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G$6,INDIRECT($F$1&amp;dbP!$D$2&amp;":"&amp;dbP!$D$2),"&lt;="&amp;AG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H585" s="1">
        <f ca="1">SUMIFS(INDIRECT($F$1&amp;$F585&amp;":"&amp;$F585),INDIRECT($F$1&amp;dbP!$D$2&amp;":"&amp;dbP!$D$2),"&gt;="&amp;AH$6,INDIRECT($F$1&amp;dbP!$D$2&amp;":"&amp;dbP!$D$2),"&lt;="&amp;AH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H$6,INDIRECT($F$1&amp;dbP!$D$2&amp;":"&amp;dbP!$D$2),"&lt;="&amp;AH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I585" s="1">
        <f ca="1">SUMIFS(INDIRECT($F$1&amp;$F585&amp;":"&amp;$F585),INDIRECT($F$1&amp;dbP!$D$2&amp;":"&amp;dbP!$D$2),"&gt;="&amp;AI$6,INDIRECT($F$1&amp;dbP!$D$2&amp;":"&amp;dbP!$D$2),"&lt;="&amp;AI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I$6,INDIRECT($F$1&amp;dbP!$D$2&amp;":"&amp;dbP!$D$2),"&lt;="&amp;AI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J585" s="1">
        <f ca="1">SUMIFS(INDIRECT($F$1&amp;$F585&amp;":"&amp;$F585),INDIRECT($F$1&amp;dbP!$D$2&amp;":"&amp;dbP!$D$2),"&gt;="&amp;AJ$6,INDIRECT($F$1&amp;dbP!$D$2&amp;":"&amp;dbP!$D$2),"&lt;="&amp;AJ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J$6,INDIRECT($F$1&amp;dbP!$D$2&amp;":"&amp;dbP!$D$2),"&lt;="&amp;AJ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K585" s="1">
        <f ca="1">SUMIFS(INDIRECT($F$1&amp;$F585&amp;":"&amp;$F585),INDIRECT($F$1&amp;dbP!$D$2&amp;":"&amp;dbP!$D$2),"&gt;="&amp;AK$6,INDIRECT($F$1&amp;dbP!$D$2&amp;":"&amp;dbP!$D$2),"&lt;="&amp;AK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K$6,INDIRECT($F$1&amp;dbP!$D$2&amp;":"&amp;dbP!$D$2),"&lt;="&amp;AK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L585" s="1">
        <f ca="1">SUMIFS(INDIRECT($F$1&amp;$F585&amp;":"&amp;$F585),INDIRECT($F$1&amp;dbP!$D$2&amp;":"&amp;dbP!$D$2),"&gt;="&amp;AL$6,INDIRECT($F$1&amp;dbP!$D$2&amp;":"&amp;dbP!$D$2),"&lt;="&amp;AL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L$6,INDIRECT($F$1&amp;dbP!$D$2&amp;":"&amp;dbP!$D$2),"&lt;="&amp;AL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M585" s="1">
        <f ca="1">SUMIFS(INDIRECT($F$1&amp;$F585&amp;":"&amp;$F585),INDIRECT($F$1&amp;dbP!$D$2&amp;":"&amp;dbP!$D$2),"&gt;="&amp;AM$6,INDIRECT($F$1&amp;dbP!$D$2&amp;":"&amp;dbP!$D$2),"&lt;="&amp;AM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M$6,INDIRECT($F$1&amp;dbP!$D$2&amp;":"&amp;dbP!$D$2),"&lt;="&amp;AM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N585" s="1">
        <f ca="1">SUMIFS(INDIRECT($F$1&amp;$F585&amp;":"&amp;$F585),INDIRECT($F$1&amp;dbP!$D$2&amp;":"&amp;dbP!$D$2),"&gt;="&amp;AN$6,INDIRECT($F$1&amp;dbP!$D$2&amp;":"&amp;dbP!$D$2),"&lt;="&amp;AN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N$6,INDIRECT($F$1&amp;dbP!$D$2&amp;":"&amp;dbP!$D$2),"&lt;="&amp;AN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O585" s="1">
        <f ca="1">SUMIFS(INDIRECT($F$1&amp;$F585&amp;":"&amp;$F585),INDIRECT($F$1&amp;dbP!$D$2&amp;":"&amp;dbP!$D$2),"&gt;="&amp;AO$6,INDIRECT($F$1&amp;dbP!$D$2&amp;":"&amp;dbP!$D$2),"&lt;="&amp;AO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O$6,INDIRECT($F$1&amp;dbP!$D$2&amp;":"&amp;dbP!$D$2),"&lt;="&amp;AO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P585" s="1">
        <f ca="1">SUMIFS(INDIRECT($F$1&amp;$F585&amp;":"&amp;$F585),INDIRECT($F$1&amp;dbP!$D$2&amp;":"&amp;dbP!$D$2),"&gt;="&amp;AP$6,INDIRECT($F$1&amp;dbP!$D$2&amp;":"&amp;dbP!$D$2),"&lt;="&amp;AP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P$6,INDIRECT($F$1&amp;dbP!$D$2&amp;":"&amp;dbP!$D$2),"&lt;="&amp;AP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Q585" s="1">
        <f ca="1">SUMIFS(INDIRECT($F$1&amp;$F585&amp;":"&amp;$F585),INDIRECT($F$1&amp;dbP!$D$2&amp;":"&amp;dbP!$D$2),"&gt;="&amp;AQ$6,INDIRECT($F$1&amp;dbP!$D$2&amp;":"&amp;dbP!$D$2),"&lt;="&amp;AQ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Q$6,INDIRECT($F$1&amp;dbP!$D$2&amp;":"&amp;dbP!$D$2),"&lt;="&amp;AQ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R585" s="1">
        <f ca="1">SUMIFS(INDIRECT($F$1&amp;$F585&amp;":"&amp;$F585),INDIRECT($F$1&amp;dbP!$D$2&amp;":"&amp;dbP!$D$2),"&gt;="&amp;AR$6,INDIRECT($F$1&amp;dbP!$D$2&amp;":"&amp;dbP!$D$2),"&lt;="&amp;AR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R$6,INDIRECT($F$1&amp;dbP!$D$2&amp;":"&amp;dbP!$D$2),"&lt;="&amp;AR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S585" s="1">
        <f ca="1">SUMIFS(INDIRECT($F$1&amp;$F585&amp;":"&amp;$F585),INDIRECT($F$1&amp;dbP!$D$2&amp;":"&amp;dbP!$D$2),"&gt;="&amp;AS$6,INDIRECT($F$1&amp;dbP!$D$2&amp;":"&amp;dbP!$D$2),"&lt;="&amp;AS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S$6,INDIRECT($F$1&amp;dbP!$D$2&amp;":"&amp;dbP!$D$2),"&lt;="&amp;AS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T585" s="1">
        <f ca="1">SUMIFS(INDIRECT($F$1&amp;$F585&amp;":"&amp;$F585),INDIRECT($F$1&amp;dbP!$D$2&amp;":"&amp;dbP!$D$2),"&gt;="&amp;AT$6,INDIRECT($F$1&amp;dbP!$D$2&amp;":"&amp;dbP!$D$2),"&lt;="&amp;AT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T$6,INDIRECT($F$1&amp;dbP!$D$2&amp;":"&amp;dbP!$D$2),"&lt;="&amp;AT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U585" s="1">
        <f ca="1">SUMIFS(INDIRECT($F$1&amp;$F585&amp;":"&amp;$F585),INDIRECT($F$1&amp;dbP!$D$2&amp;":"&amp;dbP!$D$2),"&gt;="&amp;AU$6,INDIRECT($F$1&amp;dbP!$D$2&amp;":"&amp;dbP!$D$2),"&lt;="&amp;AU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U$6,INDIRECT($F$1&amp;dbP!$D$2&amp;":"&amp;dbP!$D$2),"&lt;="&amp;AU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V585" s="1">
        <f ca="1">SUMIFS(INDIRECT($F$1&amp;$F585&amp;":"&amp;$F585),INDIRECT($F$1&amp;dbP!$D$2&amp;":"&amp;dbP!$D$2),"&gt;="&amp;AV$6,INDIRECT($F$1&amp;dbP!$D$2&amp;":"&amp;dbP!$D$2),"&lt;="&amp;A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V$6,INDIRECT($F$1&amp;dbP!$D$2&amp;":"&amp;dbP!$D$2),"&lt;="&amp;AV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W585" s="1">
        <f ca="1">SUMIFS(INDIRECT($F$1&amp;$F585&amp;":"&amp;$F585),INDIRECT($F$1&amp;dbP!$D$2&amp;":"&amp;dbP!$D$2),"&gt;="&amp;AW$6,INDIRECT($F$1&amp;dbP!$D$2&amp;":"&amp;dbP!$D$2),"&lt;="&amp;A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W$6,INDIRECT($F$1&amp;dbP!$D$2&amp;":"&amp;dbP!$D$2),"&lt;="&amp;AW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X585" s="1">
        <f ca="1">SUMIFS(INDIRECT($F$1&amp;$F585&amp;":"&amp;$F585),INDIRECT($F$1&amp;dbP!$D$2&amp;":"&amp;dbP!$D$2),"&gt;="&amp;AX$6,INDIRECT($F$1&amp;dbP!$D$2&amp;":"&amp;dbP!$D$2),"&lt;="&amp;A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X$6,INDIRECT($F$1&amp;dbP!$D$2&amp;":"&amp;dbP!$D$2),"&lt;="&amp;AX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Y585" s="1">
        <f ca="1">SUMIFS(INDIRECT($F$1&amp;$F585&amp;":"&amp;$F585),INDIRECT($F$1&amp;dbP!$D$2&amp;":"&amp;dbP!$D$2),"&gt;="&amp;AY$6,INDIRECT($F$1&amp;dbP!$D$2&amp;":"&amp;dbP!$D$2),"&lt;="&amp;A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Y$6,INDIRECT($F$1&amp;dbP!$D$2&amp;":"&amp;dbP!$D$2),"&lt;="&amp;AY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AZ585" s="1">
        <f ca="1">SUMIFS(INDIRECT($F$1&amp;$F585&amp;":"&amp;$F585),INDIRECT($F$1&amp;dbP!$D$2&amp;":"&amp;dbP!$D$2),"&gt;="&amp;AZ$6,INDIRECT($F$1&amp;dbP!$D$2&amp;":"&amp;dbP!$D$2),"&lt;="&amp;A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AZ$6,INDIRECT($F$1&amp;dbP!$D$2&amp;":"&amp;dbP!$D$2),"&lt;="&amp;AZ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A585" s="1">
        <f ca="1">SUMIFS(INDIRECT($F$1&amp;$F585&amp;":"&amp;$F585),INDIRECT($F$1&amp;dbP!$D$2&amp;":"&amp;dbP!$D$2),"&gt;="&amp;BA$6,INDIRECT($F$1&amp;dbP!$D$2&amp;":"&amp;dbP!$D$2),"&lt;="&amp;B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BA$6,INDIRECT($F$1&amp;dbP!$D$2&amp;":"&amp;dbP!$D$2),"&lt;="&amp;BA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B585" s="1">
        <f ca="1">SUMIFS(INDIRECT($F$1&amp;$F585&amp;":"&amp;$F585),INDIRECT($F$1&amp;dbP!$D$2&amp;":"&amp;dbP!$D$2),"&gt;="&amp;BB$6,INDIRECT($F$1&amp;dbP!$D$2&amp;":"&amp;dbP!$D$2),"&lt;="&amp;B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BB$6,INDIRECT($F$1&amp;dbP!$D$2&amp;":"&amp;dbP!$D$2),"&lt;="&amp;BB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C585" s="1">
        <f ca="1">SUMIFS(INDIRECT($F$1&amp;$F585&amp;":"&amp;$F585),INDIRECT($F$1&amp;dbP!$D$2&amp;":"&amp;dbP!$D$2),"&gt;="&amp;BC$6,INDIRECT($F$1&amp;dbP!$D$2&amp;":"&amp;dbP!$D$2),"&lt;="&amp;B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BC$6,INDIRECT($F$1&amp;dbP!$D$2&amp;":"&amp;dbP!$D$2),"&lt;="&amp;BC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D585" s="1">
        <f ca="1">SUMIFS(INDIRECT($F$1&amp;$F585&amp;":"&amp;$F585),INDIRECT($F$1&amp;dbP!$D$2&amp;":"&amp;dbP!$D$2),"&gt;="&amp;BD$6,INDIRECT($F$1&amp;dbP!$D$2&amp;":"&amp;dbP!$D$2),"&lt;="&amp;B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BD$6,INDIRECT($F$1&amp;dbP!$D$2&amp;":"&amp;dbP!$D$2),"&lt;="&amp;BD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  <c r="BE585" s="1">
        <f ca="1">SUMIFS(INDIRECT($F$1&amp;$F585&amp;":"&amp;$F585),INDIRECT($F$1&amp;dbP!$D$2&amp;":"&amp;dbP!$D$2),"&gt;="&amp;BE$6,INDIRECT($F$1&amp;dbP!$D$2&amp;":"&amp;dbP!$D$2),"&lt;="&amp;B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"&amp;$I585=$J585),"*",RIGHT($J585,LEN($J585)-4)),INDIRECT($F$1&amp;dbP!$AC$2&amp;":"&amp;dbP!$AC$2),RepP!$J$3)-
SUMIFS(INDIRECT($F$1&amp;$G585&amp;":"&amp;$G585),INDIRECT($F$1&amp;dbP!$D$2&amp;":"&amp;dbP!$D$2),"&gt;="&amp;BE$6,INDIRECT($F$1&amp;dbP!$D$2&amp;":"&amp;dbP!$D$2),"&lt;="&amp;BE$7,INDIRECT($F$1&amp;dbP!$O$2&amp;":"&amp;dbP!$O$2),$H585,INDIRECT($F$1&amp;dbP!$P$2&amp;":"&amp;dbP!$P$2),IF($I585=$J585,"*",$I585),INDIRECT($F$1&amp;dbP!$Q$2&amp;":"&amp;dbP!$Q$2),IF(OR($I585=$J585,"  "&amp;$I585=$J585),"*",RIGHT($J585,LEN($J585)-4)),INDIRECT($F$1&amp;dbP!$AC$2&amp;":"&amp;dbP!$AC$2),RepP!$J$3)</f>
        <v>0</v>
      </c>
    </row>
    <row r="586" spans="1:57" x14ac:dyDescent="0.3">
      <c r="B586" s="1">
        <f>MAX(B$505:B585)+1</f>
        <v>87</v>
      </c>
      <c r="D586" s="1" t="str">
        <f ca="1">INDIRECT($B$1&amp;Items!AB$2&amp;$B586)</f>
        <v>PL(-)</v>
      </c>
      <c r="F586" s="1" t="str">
        <f ca="1">INDIRECT($B$1&amp;Items!X$2&amp;$B586)</f>
        <v>Y</v>
      </c>
      <c r="G586" s="1" t="str">
        <f ca="1">INDIRECT($B$1&amp;Items!Y$2&amp;$B586)</f>
        <v>Z</v>
      </c>
      <c r="H586" s="13" t="str">
        <f ca="1">INDIRECT($B$1&amp;Items!U$2&amp;$B586)</f>
        <v>Операционные расходы</v>
      </c>
      <c r="I586" s="13" t="str">
        <f ca="1">IF(INDIRECT($B$1&amp;Items!V$2&amp;$B586)="",H586,INDIRECT($B$1&amp;Items!V$2&amp;$B586))</f>
        <v>Операционные расходы - блок-1</v>
      </c>
      <c r="J586" s="1" t="str">
        <f ca="1">IF(INDIRECT($B$1&amp;Items!W$2&amp;$B586)="",IF(H586&lt;&gt;I586,"  "&amp;I586,I586),"    "&amp;INDIRECT($B$1&amp;Items!W$2&amp;$B586))</f>
        <v xml:space="preserve">    Операционные расходы - 1-4</v>
      </c>
      <c r="S586" s="1">
        <f ca="1">SUM($U586:INDIRECT(ADDRESS(ROW(),SUMIFS($1:$1,$5:$5,MAX($5:$5)))))</f>
        <v>140972.5</v>
      </c>
      <c r="V586" s="1">
        <f ca="1">SUMIFS(INDIRECT($F$1&amp;$F586&amp;":"&amp;$F586),INDIRECT($F$1&amp;dbP!$D$2&amp;":"&amp;dbP!$D$2),"&gt;="&amp;V$6,INDIRECT($F$1&amp;dbP!$D$2&amp;":"&amp;dbP!$D$2),"&lt;="&amp;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V$6,INDIRECT($F$1&amp;dbP!$D$2&amp;":"&amp;dbP!$D$2),"&lt;="&amp;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W586" s="1">
        <f ca="1">SUMIFS(INDIRECT($F$1&amp;$F586&amp;":"&amp;$F586),INDIRECT($F$1&amp;dbP!$D$2&amp;":"&amp;dbP!$D$2),"&gt;="&amp;W$6,INDIRECT($F$1&amp;dbP!$D$2&amp;":"&amp;dbP!$D$2),"&lt;="&amp;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W$6,INDIRECT($F$1&amp;dbP!$D$2&amp;":"&amp;dbP!$D$2),"&lt;="&amp;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140972.5</v>
      </c>
      <c r="X586" s="1">
        <f ca="1">SUMIFS(INDIRECT($F$1&amp;$F586&amp;":"&amp;$F586),INDIRECT($F$1&amp;dbP!$D$2&amp;":"&amp;dbP!$D$2),"&gt;="&amp;X$6,INDIRECT($F$1&amp;dbP!$D$2&amp;":"&amp;dbP!$D$2),"&lt;="&amp;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X$6,INDIRECT($F$1&amp;dbP!$D$2&amp;":"&amp;dbP!$D$2),"&lt;="&amp;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Y586" s="1">
        <f ca="1">SUMIFS(INDIRECT($F$1&amp;$F586&amp;":"&amp;$F586),INDIRECT($F$1&amp;dbP!$D$2&amp;":"&amp;dbP!$D$2),"&gt;="&amp;Y$6,INDIRECT($F$1&amp;dbP!$D$2&amp;":"&amp;dbP!$D$2),"&lt;="&amp;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Y$6,INDIRECT($F$1&amp;dbP!$D$2&amp;":"&amp;dbP!$D$2),"&lt;="&amp;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Z586" s="1">
        <f ca="1">SUMIFS(INDIRECT($F$1&amp;$F586&amp;":"&amp;$F586),INDIRECT($F$1&amp;dbP!$D$2&amp;":"&amp;dbP!$D$2),"&gt;="&amp;Z$6,INDIRECT($F$1&amp;dbP!$D$2&amp;":"&amp;dbP!$D$2),"&lt;="&amp;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Z$6,INDIRECT($F$1&amp;dbP!$D$2&amp;":"&amp;dbP!$D$2),"&lt;="&amp;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A586" s="1">
        <f ca="1">SUMIFS(INDIRECT($F$1&amp;$F586&amp;":"&amp;$F586),INDIRECT($F$1&amp;dbP!$D$2&amp;":"&amp;dbP!$D$2),"&gt;="&amp;AA$6,INDIRECT($F$1&amp;dbP!$D$2&amp;":"&amp;dbP!$D$2),"&lt;="&amp;A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A$6,INDIRECT($F$1&amp;dbP!$D$2&amp;":"&amp;dbP!$D$2),"&lt;="&amp;A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B586" s="1">
        <f ca="1">SUMIFS(INDIRECT($F$1&amp;$F586&amp;":"&amp;$F586),INDIRECT($F$1&amp;dbP!$D$2&amp;":"&amp;dbP!$D$2),"&gt;="&amp;AB$6,INDIRECT($F$1&amp;dbP!$D$2&amp;":"&amp;dbP!$D$2),"&lt;="&amp;A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B$6,INDIRECT($F$1&amp;dbP!$D$2&amp;":"&amp;dbP!$D$2),"&lt;="&amp;A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C586" s="1">
        <f ca="1">SUMIFS(INDIRECT($F$1&amp;$F586&amp;":"&amp;$F586),INDIRECT($F$1&amp;dbP!$D$2&amp;":"&amp;dbP!$D$2),"&gt;="&amp;AC$6,INDIRECT($F$1&amp;dbP!$D$2&amp;":"&amp;dbP!$D$2),"&lt;="&amp;A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C$6,INDIRECT($F$1&amp;dbP!$D$2&amp;":"&amp;dbP!$D$2),"&lt;="&amp;A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D586" s="1">
        <f ca="1">SUMIFS(INDIRECT($F$1&amp;$F586&amp;":"&amp;$F586),INDIRECT($F$1&amp;dbP!$D$2&amp;":"&amp;dbP!$D$2),"&gt;="&amp;AD$6,INDIRECT($F$1&amp;dbP!$D$2&amp;":"&amp;dbP!$D$2),"&lt;="&amp;A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D$6,INDIRECT($F$1&amp;dbP!$D$2&amp;":"&amp;dbP!$D$2),"&lt;="&amp;A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E586" s="1">
        <f ca="1">SUMIFS(INDIRECT($F$1&amp;$F586&amp;":"&amp;$F586),INDIRECT($F$1&amp;dbP!$D$2&amp;":"&amp;dbP!$D$2),"&gt;="&amp;AE$6,INDIRECT($F$1&amp;dbP!$D$2&amp;":"&amp;dbP!$D$2),"&lt;="&amp;A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E$6,INDIRECT($F$1&amp;dbP!$D$2&amp;":"&amp;dbP!$D$2),"&lt;="&amp;A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F586" s="1">
        <f ca="1">SUMIFS(INDIRECT($F$1&amp;$F586&amp;":"&amp;$F586),INDIRECT($F$1&amp;dbP!$D$2&amp;":"&amp;dbP!$D$2),"&gt;="&amp;AF$6,INDIRECT($F$1&amp;dbP!$D$2&amp;":"&amp;dbP!$D$2),"&lt;="&amp;AF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F$6,INDIRECT($F$1&amp;dbP!$D$2&amp;":"&amp;dbP!$D$2),"&lt;="&amp;AF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G586" s="1">
        <f ca="1">SUMIFS(INDIRECT($F$1&amp;$F586&amp;":"&amp;$F586),INDIRECT($F$1&amp;dbP!$D$2&amp;":"&amp;dbP!$D$2),"&gt;="&amp;AG$6,INDIRECT($F$1&amp;dbP!$D$2&amp;":"&amp;dbP!$D$2),"&lt;="&amp;AG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G$6,INDIRECT($F$1&amp;dbP!$D$2&amp;":"&amp;dbP!$D$2),"&lt;="&amp;AG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H586" s="1">
        <f ca="1">SUMIFS(INDIRECT($F$1&amp;$F586&amp;":"&amp;$F586),INDIRECT($F$1&amp;dbP!$D$2&amp;":"&amp;dbP!$D$2),"&gt;="&amp;AH$6,INDIRECT($F$1&amp;dbP!$D$2&amp;":"&amp;dbP!$D$2),"&lt;="&amp;AH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H$6,INDIRECT($F$1&amp;dbP!$D$2&amp;":"&amp;dbP!$D$2),"&lt;="&amp;AH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I586" s="1">
        <f ca="1">SUMIFS(INDIRECT($F$1&amp;$F586&amp;":"&amp;$F586),INDIRECT($F$1&amp;dbP!$D$2&amp;":"&amp;dbP!$D$2),"&gt;="&amp;AI$6,INDIRECT($F$1&amp;dbP!$D$2&amp;":"&amp;dbP!$D$2),"&lt;="&amp;AI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I$6,INDIRECT($F$1&amp;dbP!$D$2&amp;":"&amp;dbP!$D$2),"&lt;="&amp;AI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J586" s="1">
        <f ca="1">SUMIFS(INDIRECT($F$1&amp;$F586&amp;":"&amp;$F586),INDIRECT($F$1&amp;dbP!$D$2&amp;":"&amp;dbP!$D$2),"&gt;="&amp;AJ$6,INDIRECT($F$1&amp;dbP!$D$2&amp;":"&amp;dbP!$D$2),"&lt;="&amp;AJ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J$6,INDIRECT($F$1&amp;dbP!$D$2&amp;":"&amp;dbP!$D$2),"&lt;="&amp;AJ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K586" s="1">
        <f ca="1">SUMIFS(INDIRECT($F$1&amp;$F586&amp;":"&amp;$F586),INDIRECT($F$1&amp;dbP!$D$2&amp;":"&amp;dbP!$D$2),"&gt;="&amp;AK$6,INDIRECT($F$1&amp;dbP!$D$2&amp;":"&amp;dbP!$D$2),"&lt;="&amp;AK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K$6,INDIRECT($F$1&amp;dbP!$D$2&amp;":"&amp;dbP!$D$2),"&lt;="&amp;AK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L586" s="1">
        <f ca="1">SUMIFS(INDIRECT($F$1&amp;$F586&amp;":"&amp;$F586),INDIRECT($F$1&amp;dbP!$D$2&amp;":"&amp;dbP!$D$2),"&gt;="&amp;AL$6,INDIRECT($F$1&amp;dbP!$D$2&amp;":"&amp;dbP!$D$2),"&lt;="&amp;AL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L$6,INDIRECT($F$1&amp;dbP!$D$2&amp;":"&amp;dbP!$D$2),"&lt;="&amp;AL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M586" s="1">
        <f ca="1">SUMIFS(INDIRECT($F$1&amp;$F586&amp;":"&amp;$F586),INDIRECT($F$1&amp;dbP!$D$2&amp;":"&amp;dbP!$D$2),"&gt;="&amp;AM$6,INDIRECT($F$1&amp;dbP!$D$2&amp;":"&amp;dbP!$D$2),"&lt;="&amp;AM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M$6,INDIRECT($F$1&amp;dbP!$D$2&amp;":"&amp;dbP!$D$2),"&lt;="&amp;AM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N586" s="1">
        <f ca="1">SUMIFS(INDIRECT($F$1&amp;$F586&amp;":"&amp;$F586),INDIRECT($F$1&amp;dbP!$D$2&amp;":"&amp;dbP!$D$2),"&gt;="&amp;AN$6,INDIRECT($F$1&amp;dbP!$D$2&amp;":"&amp;dbP!$D$2),"&lt;="&amp;AN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N$6,INDIRECT($F$1&amp;dbP!$D$2&amp;":"&amp;dbP!$D$2),"&lt;="&amp;AN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O586" s="1">
        <f ca="1">SUMIFS(INDIRECT($F$1&amp;$F586&amp;":"&amp;$F586),INDIRECT($F$1&amp;dbP!$D$2&amp;":"&amp;dbP!$D$2),"&gt;="&amp;AO$6,INDIRECT($F$1&amp;dbP!$D$2&amp;":"&amp;dbP!$D$2),"&lt;="&amp;AO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O$6,INDIRECT($F$1&amp;dbP!$D$2&amp;":"&amp;dbP!$D$2),"&lt;="&amp;AO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P586" s="1">
        <f ca="1">SUMIFS(INDIRECT($F$1&amp;$F586&amp;":"&amp;$F586),INDIRECT($F$1&amp;dbP!$D$2&amp;":"&amp;dbP!$D$2),"&gt;="&amp;AP$6,INDIRECT($F$1&amp;dbP!$D$2&amp;":"&amp;dbP!$D$2),"&lt;="&amp;AP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P$6,INDIRECT($F$1&amp;dbP!$D$2&amp;":"&amp;dbP!$D$2),"&lt;="&amp;AP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Q586" s="1">
        <f ca="1">SUMIFS(INDIRECT($F$1&amp;$F586&amp;":"&amp;$F586),INDIRECT($F$1&amp;dbP!$D$2&amp;":"&amp;dbP!$D$2),"&gt;="&amp;AQ$6,INDIRECT($F$1&amp;dbP!$D$2&amp;":"&amp;dbP!$D$2),"&lt;="&amp;AQ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Q$6,INDIRECT($F$1&amp;dbP!$D$2&amp;":"&amp;dbP!$D$2),"&lt;="&amp;AQ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R586" s="1">
        <f ca="1">SUMIFS(INDIRECT($F$1&amp;$F586&amp;":"&amp;$F586),INDIRECT($F$1&amp;dbP!$D$2&amp;":"&amp;dbP!$D$2),"&gt;="&amp;AR$6,INDIRECT($F$1&amp;dbP!$D$2&amp;":"&amp;dbP!$D$2),"&lt;="&amp;AR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R$6,INDIRECT($F$1&amp;dbP!$D$2&amp;":"&amp;dbP!$D$2),"&lt;="&amp;AR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S586" s="1">
        <f ca="1">SUMIFS(INDIRECT($F$1&amp;$F586&amp;":"&amp;$F586),INDIRECT($F$1&amp;dbP!$D$2&amp;":"&amp;dbP!$D$2),"&gt;="&amp;AS$6,INDIRECT($F$1&amp;dbP!$D$2&amp;":"&amp;dbP!$D$2),"&lt;="&amp;AS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S$6,INDIRECT($F$1&amp;dbP!$D$2&amp;":"&amp;dbP!$D$2),"&lt;="&amp;AS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T586" s="1">
        <f ca="1">SUMIFS(INDIRECT($F$1&amp;$F586&amp;":"&amp;$F586),INDIRECT($F$1&amp;dbP!$D$2&amp;":"&amp;dbP!$D$2),"&gt;="&amp;AT$6,INDIRECT($F$1&amp;dbP!$D$2&amp;":"&amp;dbP!$D$2),"&lt;="&amp;AT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T$6,INDIRECT($F$1&amp;dbP!$D$2&amp;":"&amp;dbP!$D$2),"&lt;="&amp;AT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U586" s="1">
        <f ca="1">SUMIFS(INDIRECT($F$1&amp;$F586&amp;":"&amp;$F586),INDIRECT($F$1&amp;dbP!$D$2&amp;":"&amp;dbP!$D$2),"&gt;="&amp;AU$6,INDIRECT($F$1&amp;dbP!$D$2&amp;":"&amp;dbP!$D$2),"&lt;="&amp;AU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U$6,INDIRECT($F$1&amp;dbP!$D$2&amp;":"&amp;dbP!$D$2),"&lt;="&amp;AU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V586" s="1">
        <f ca="1">SUMIFS(INDIRECT($F$1&amp;$F586&amp;":"&amp;$F586),INDIRECT($F$1&amp;dbP!$D$2&amp;":"&amp;dbP!$D$2),"&gt;="&amp;AV$6,INDIRECT($F$1&amp;dbP!$D$2&amp;":"&amp;dbP!$D$2),"&lt;="&amp;A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V$6,INDIRECT($F$1&amp;dbP!$D$2&amp;":"&amp;dbP!$D$2),"&lt;="&amp;AV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W586" s="1">
        <f ca="1">SUMIFS(INDIRECT($F$1&amp;$F586&amp;":"&amp;$F586),INDIRECT($F$1&amp;dbP!$D$2&amp;":"&amp;dbP!$D$2),"&gt;="&amp;AW$6,INDIRECT($F$1&amp;dbP!$D$2&amp;":"&amp;dbP!$D$2),"&lt;="&amp;A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W$6,INDIRECT($F$1&amp;dbP!$D$2&amp;":"&amp;dbP!$D$2),"&lt;="&amp;AW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X586" s="1">
        <f ca="1">SUMIFS(INDIRECT($F$1&amp;$F586&amp;":"&amp;$F586),INDIRECT($F$1&amp;dbP!$D$2&amp;":"&amp;dbP!$D$2),"&gt;="&amp;AX$6,INDIRECT($F$1&amp;dbP!$D$2&amp;":"&amp;dbP!$D$2),"&lt;="&amp;A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X$6,INDIRECT($F$1&amp;dbP!$D$2&amp;":"&amp;dbP!$D$2),"&lt;="&amp;AX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Y586" s="1">
        <f ca="1">SUMIFS(INDIRECT($F$1&amp;$F586&amp;":"&amp;$F586),INDIRECT($F$1&amp;dbP!$D$2&amp;":"&amp;dbP!$D$2),"&gt;="&amp;AY$6,INDIRECT($F$1&amp;dbP!$D$2&amp;":"&amp;dbP!$D$2),"&lt;="&amp;A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Y$6,INDIRECT($F$1&amp;dbP!$D$2&amp;":"&amp;dbP!$D$2),"&lt;="&amp;AY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AZ586" s="1">
        <f ca="1">SUMIFS(INDIRECT($F$1&amp;$F586&amp;":"&amp;$F586),INDIRECT($F$1&amp;dbP!$D$2&amp;":"&amp;dbP!$D$2),"&gt;="&amp;AZ$6,INDIRECT($F$1&amp;dbP!$D$2&amp;":"&amp;dbP!$D$2),"&lt;="&amp;A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AZ$6,INDIRECT($F$1&amp;dbP!$D$2&amp;":"&amp;dbP!$D$2),"&lt;="&amp;AZ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A586" s="1">
        <f ca="1">SUMIFS(INDIRECT($F$1&amp;$F586&amp;":"&amp;$F586),INDIRECT($F$1&amp;dbP!$D$2&amp;":"&amp;dbP!$D$2),"&gt;="&amp;BA$6,INDIRECT($F$1&amp;dbP!$D$2&amp;":"&amp;dbP!$D$2),"&lt;="&amp;B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BA$6,INDIRECT($F$1&amp;dbP!$D$2&amp;":"&amp;dbP!$D$2),"&lt;="&amp;BA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B586" s="1">
        <f ca="1">SUMIFS(INDIRECT($F$1&amp;$F586&amp;":"&amp;$F586),INDIRECT($F$1&amp;dbP!$D$2&amp;":"&amp;dbP!$D$2),"&gt;="&amp;BB$6,INDIRECT($F$1&amp;dbP!$D$2&amp;":"&amp;dbP!$D$2),"&lt;="&amp;B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BB$6,INDIRECT($F$1&amp;dbP!$D$2&amp;":"&amp;dbP!$D$2),"&lt;="&amp;BB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C586" s="1">
        <f ca="1">SUMIFS(INDIRECT($F$1&amp;$F586&amp;":"&amp;$F586),INDIRECT($F$1&amp;dbP!$D$2&amp;":"&amp;dbP!$D$2),"&gt;="&amp;BC$6,INDIRECT($F$1&amp;dbP!$D$2&amp;":"&amp;dbP!$D$2),"&lt;="&amp;B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BC$6,INDIRECT($F$1&amp;dbP!$D$2&amp;":"&amp;dbP!$D$2),"&lt;="&amp;BC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D586" s="1">
        <f ca="1">SUMIFS(INDIRECT($F$1&amp;$F586&amp;":"&amp;$F586),INDIRECT($F$1&amp;dbP!$D$2&amp;":"&amp;dbP!$D$2),"&gt;="&amp;BD$6,INDIRECT($F$1&amp;dbP!$D$2&amp;":"&amp;dbP!$D$2),"&lt;="&amp;B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BD$6,INDIRECT($F$1&amp;dbP!$D$2&amp;":"&amp;dbP!$D$2),"&lt;="&amp;BD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  <c r="BE586" s="1">
        <f ca="1">SUMIFS(INDIRECT($F$1&amp;$F586&amp;":"&amp;$F586),INDIRECT($F$1&amp;dbP!$D$2&amp;":"&amp;dbP!$D$2),"&gt;="&amp;BE$6,INDIRECT($F$1&amp;dbP!$D$2&amp;":"&amp;dbP!$D$2),"&lt;="&amp;B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"&amp;$I586=$J586),"*",RIGHT($J586,LEN($J586)-4)),INDIRECT($F$1&amp;dbP!$AC$2&amp;":"&amp;dbP!$AC$2),RepP!$J$3)-
SUMIFS(INDIRECT($F$1&amp;$G586&amp;":"&amp;$G586),INDIRECT($F$1&amp;dbP!$D$2&amp;":"&amp;dbP!$D$2),"&gt;="&amp;BE$6,INDIRECT($F$1&amp;dbP!$D$2&amp;":"&amp;dbP!$D$2),"&lt;="&amp;BE$7,INDIRECT($F$1&amp;dbP!$O$2&amp;":"&amp;dbP!$O$2),$H586,INDIRECT($F$1&amp;dbP!$P$2&amp;":"&amp;dbP!$P$2),IF($I586=$J586,"*",$I586),INDIRECT($F$1&amp;dbP!$Q$2&amp;":"&amp;dbP!$Q$2),IF(OR($I586=$J586,"  "&amp;$I586=$J586),"*",RIGHT($J586,LEN($J586)-4)),INDIRECT($F$1&amp;dbP!$AC$2&amp;":"&amp;dbP!$AC$2),RepP!$J$3)</f>
        <v>0</v>
      </c>
    </row>
    <row r="587" spans="1:57" x14ac:dyDescent="0.3">
      <c r="B587" s="1">
        <f>MAX(B$505:B586)+1</f>
        <v>88</v>
      </c>
      <c r="D587" s="1" t="str">
        <f ca="1">INDIRECT($B$1&amp;Items!AB$2&amp;$B587)</f>
        <v>PL(-)</v>
      </c>
      <c r="F587" s="1" t="str">
        <f ca="1">INDIRECT($B$1&amp;Items!X$2&amp;$B587)</f>
        <v>Y</v>
      </c>
      <c r="G587" s="1" t="str">
        <f ca="1">INDIRECT($B$1&amp;Items!Y$2&amp;$B587)</f>
        <v>Z</v>
      </c>
      <c r="H587" s="13" t="str">
        <f ca="1">INDIRECT($B$1&amp;Items!U$2&amp;$B587)</f>
        <v>Операционные расходы</v>
      </c>
      <c r="I587" s="13" t="str">
        <f ca="1">IF(INDIRECT($B$1&amp;Items!V$2&amp;$B587)="",H587,INDIRECT($B$1&amp;Items!V$2&amp;$B587))</f>
        <v>Операционные расходы - блок-1</v>
      </c>
      <c r="J587" s="1" t="str">
        <f ca="1">IF(INDIRECT($B$1&amp;Items!W$2&amp;$B587)="",IF(H587&lt;&gt;I587,"  "&amp;I587,I587),"    "&amp;INDIRECT($B$1&amp;Items!W$2&amp;$B587))</f>
        <v xml:space="preserve">    Операционные расходы - 1-5</v>
      </c>
      <c r="S587" s="1">
        <f ca="1">SUM($U587:INDIRECT(ADDRESS(ROW(),SUMIFS($1:$1,$5:$5,MAX($5:$5)))))</f>
        <v>95408.333333333328</v>
      </c>
      <c r="V587" s="1">
        <f ca="1">SUMIFS(INDIRECT($F$1&amp;$F587&amp;":"&amp;$F587),INDIRECT($F$1&amp;dbP!$D$2&amp;":"&amp;dbP!$D$2),"&gt;="&amp;V$6,INDIRECT($F$1&amp;dbP!$D$2&amp;":"&amp;dbP!$D$2),"&lt;="&amp;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V$6,INDIRECT($F$1&amp;dbP!$D$2&amp;":"&amp;dbP!$D$2),"&lt;="&amp;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W587" s="1">
        <f ca="1">SUMIFS(INDIRECT($F$1&amp;$F587&amp;":"&amp;$F587),INDIRECT($F$1&amp;dbP!$D$2&amp;":"&amp;dbP!$D$2),"&gt;="&amp;W$6,INDIRECT($F$1&amp;dbP!$D$2&amp;":"&amp;dbP!$D$2),"&lt;="&amp;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W$6,INDIRECT($F$1&amp;dbP!$D$2&amp;":"&amp;dbP!$D$2),"&lt;="&amp;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95408.333333333328</v>
      </c>
      <c r="X587" s="1">
        <f ca="1">SUMIFS(INDIRECT($F$1&amp;$F587&amp;":"&amp;$F587),INDIRECT($F$1&amp;dbP!$D$2&amp;":"&amp;dbP!$D$2),"&gt;="&amp;X$6,INDIRECT($F$1&amp;dbP!$D$2&amp;":"&amp;dbP!$D$2),"&lt;="&amp;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X$6,INDIRECT($F$1&amp;dbP!$D$2&amp;":"&amp;dbP!$D$2),"&lt;="&amp;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Y587" s="1">
        <f ca="1">SUMIFS(INDIRECT($F$1&amp;$F587&amp;":"&amp;$F587),INDIRECT($F$1&amp;dbP!$D$2&amp;":"&amp;dbP!$D$2),"&gt;="&amp;Y$6,INDIRECT($F$1&amp;dbP!$D$2&amp;":"&amp;dbP!$D$2),"&lt;="&amp;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Y$6,INDIRECT($F$1&amp;dbP!$D$2&amp;":"&amp;dbP!$D$2),"&lt;="&amp;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Z587" s="1">
        <f ca="1">SUMIFS(INDIRECT($F$1&amp;$F587&amp;":"&amp;$F587),INDIRECT($F$1&amp;dbP!$D$2&amp;":"&amp;dbP!$D$2),"&gt;="&amp;Z$6,INDIRECT($F$1&amp;dbP!$D$2&amp;":"&amp;dbP!$D$2),"&lt;="&amp;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Z$6,INDIRECT($F$1&amp;dbP!$D$2&amp;":"&amp;dbP!$D$2),"&lt;="&amp;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A587" s="1">
        <f ca="1">SUMIFS(INDIRECT($F$1&amp;$F587&amp;":"&amp;$F587),INDIRECT($F$1&amp;dbP!$D$2&amp;":"&amp;dbP!$D$2),"&gt;="&amp;AA$6,INDIRECT($F$1&amp;dbP!$D$2&amp;":"&amp;dbP!$D$2),"&lt;="&amp;A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A$6,INDIRECT($F$1&amp;dbP!$D$2&amp;":"&amp;dbP!$D$2),"&lt;="&amp;A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B587" s="1">
        <f ca="1">SUMIFS(INDIRECT($F$1&amp;$F587&amp;":"&amp;$F587),INDIRECT($F$1&amp;dbP!$D$2&amp;":"&amp;dbP!$D$2),"&gt;="&amp;AB$6,INDIRECT($F$1&amp;dbP!$D$2&amp;":"&amp;dbP!$D$2),"&lt;="&amp;A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B$6,INDIRECT($F$1&amp;dbP!$D$2&amp;":"&amp;dbP!$D$2),"&lt;="&amp;A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C587" s="1">
        <f ca="1">SUMIFS(INDIRECT($F$1&amp;$F587&amp;":"&amp;$F587),INDIRECT($F$1&amp;dbP!$D$2&amp;":"&amp;dbP!$D$2),"&gt;="&amp;AC$6,INDIRECT($F$1&amp;dbP!$D$2&amp;":"&amp;dbP!$D$2),"&lt;="&amp;A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C$6,INDIRECT($F$1&amp;dbP!$D$2&amp;":"&amp;dbP!$D$2),"&lt;="&amp;A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D587" s="1">
        <f ca="1">SUMIFS(INDIRECT($F$1&amp;$F587&amp;":"&amp;$F587),INDIRECT($F$1&amp;dbP!$D$2&amp;":"&amp;dbP!$D$2),"&gt;="&amp;AD$6,INDIRECT($F$1&amp;dbP!$D$2&amp;":"&amp;dbP!$D$2),"&lt;="&amp;A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D$6,INDIRECT($F$1&amp;dbP!$D$2&amp;":"&amp;dbP!$D$2),"&lt;="&amp;A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E587" s="1">
        <f ca="1">SUMIFS(INDIRECT($F$1&amp;$F587&amp;":"&amp;$F587),INDIRECT($F$1&amp;dbP!$D$2&amp;":"&amp;dbP!$D$2),"&gt;="&amp;AE$6,INDIRECT($F$1&amp;dbP!$D$2&amp;":"&amp;dbP!$D$2),"&lt;="&amp;A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E$6,INDIRECT($F$1&amp;dbP!$D$2&amp;":"&amp;dbP!$D$2),"&lt;="&amp;A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F587" s="1">
        <f ca="1">SUMIFS(INDIRECT($F$1&amp;$F587&amp;":"&amp;$F587),INDIRECT($F$1&amp;dbP!$D$2&amp;":"&amp;dbP!$D$2),"&gt;="&amp;AF$6,INDIRECT($F$1&amp;dbP!$D$2&amp;":"&amp;dbP!$D$2),"&lt;="&amp;AF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F$6,INDIRECT($F$1&amp;dbP!$D$2&amp;":"&amp;dbP!$D$2),"&lt;="&amp;AF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G587" s="1">
        <f ca="1">SUMIFS(INDIRECT($F$1&amp;$F587&amp;":"&amp;$F587),INDIRECT($F$1&amp;dbP!$D$2&amp;":"&amp;dbP!$D$2),"&gt;="&amp;AG$6,INDIRECT($F$1&amp;dbP!$D$2&amp;":"&amp;dbP!$D$2),"&lt;="&amp;AG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G$6,INDIRECT($F$1&amp;dbP!$D$2&amp;":"&amp;dbP!$D$2),"&lt;="&amp;AG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H587" s="1">
        <f ca="1">SUMIFS(INDIRECT($F$1&amp;$F587&amp;":"&amp;$F587),INDIRECT($F$1&amp;dbP!$D$2&amp;":"&amp;dbP!$D$2),"&gt;="&amp;AH$6,INDIRECT($F$1&amp;dbP!$D$2&amp;":"&amp;dbP!$D$2),"&lt;="&amp;AH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H$6,INDIRECT($F$1&amp;dbP!$D$2&amp;":"&amp;dbP!$D$2),"&lt;="&amp;AH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I587" s="1">
        <f ca="1">SUMIFS(INDIRECT($F$1&amp;$F587&amp;":"&amp;$F587),INDIRECT($F$1&amp;dbP!$D$2&amp;":"&amp;dbP!$D$2),"&gt;="&amp;AI$6,INDIRECT($F$1&amp;dbP!$D$2&amp;":"&amp;dbP!$D$2),"&lt;="&amp;AI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I$6,INDIRECT($F$1&amp;dbP!$D$2&amp;":"&amp;dbP!$D$2),"&lt;="&amp;AI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J587" s="1">
        <f ca="1">SUMIFS(INDIRECT($F$1&amp;$F587&amp;":"&amp;$F587),INDIRECT($F$1&amp;dbP!$D$2&amp;":"&amp;dbP!$D$2),"&gt;="&amp;AJ$6,INDIRECT($F$1&amp;dbP!$D$2&amp;":"&amp;dbP!$D$2),"&lt;="&amp;AJ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J$6,INDIRECT($F$1&amp;dbP!$D$2&amp;":"&amp;dbP!$D$2),"&lt;="&amp;AJ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K587" s="1">
        <f ca="1">SUMIFS(INDIRECT($F$1&amp;$F587&amp;":"&amp;$F587),INDIRECT($F$1&amp;dbP!$D$2&amp;":"&amp;dbP!$D$2),"&gt;="&amp;AK$6,INDIRECT($F$1&amp;dbP!$D$2&amp;":"&amp;dbP!$D$2),"&lt;="&amp;AK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K$6,INDIRECT($F$1&amp;dbP!$D$2&amp;":"&amp;dbP!$D$2),"&lt;="&amp;AK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L587" s="1">
        <f ca="1">SUMIFS(INDIRECT($F$1&amp;$F587&amp;":"&amp;$F587),INDIRECT($F$1&amp;dbP!$D$2&amp;":"&amp;dbP!$D$2),"&gt;="&amp;AL$6,INDIRECT($F$1&amp;dbP!$D$2&amp;":"&amp;dbP!$D$2),"&lt;="&amp;AL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L$6,INDIRECT($F$1&amp;dbP!$D$2&amp;":"&amp;dbP!$D$2),"&lt;="&amp;AL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M587" s="1">
        <f ca="1">SUMIFS(INDIRECT($F$1&amp;$F587&amp;":"&amp;$F587),INDIRECT($F$1&amp;dbP!$D$2&amp;":"&amp;dbP!$D$2),"&gt;="&amp;AM$6,INDIRECT($F$1&amp;dbP!$D$2&amp;":"&amp;dbP!$D$2),"&lt;="&amp;AM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M$6,INDIRECT($F$1&amp;dbP!$D$2&amp;":"&amp;dbP!$D$2),"&lt;="&amp;AM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N587" s="1">
        <f ca="1">SUMIFS(INDIRECT($F$1&amp;$F587&amp;":"&amp;$F587),INDIRECT($F$1&amp;dbP!$D$2&amp;":"&amp;dbP!$D$2),"&gt;="&amp;AN$6,INDIRECT($F$1&amp;dbP!$D$2&amp;":"&amp;dbP!$D$2),"&lt;="&amp;AN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N$6,INDIRECT($F$1&amp;dbP!$D$2&amp;":"&amp;dbP!$D$2),"&lt;="&amp;AN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O587" s="1">
        <f ca="1">SUMIFS(INDIRECT($F$1&amp;$F587&amp;":"&amp;$F587),INDIRECT($F$1&amp;dbP!$D$2&amp;":"&amp;dbP!$D$2),"&gt;="&amp;AO$6,INDIRECT($F$1&amp;dbP!$D$2&amp;":"&amp;dbP!$D$2),"&lt;="&amp;AO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O$6,INDIRECT($F$1&amp;dbP!$D$2&amp;":"&amp;dbP!$D$2),"&lt;="&amp;AO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P587" s="1">
        <f ca="1">SUMIFS(INDIRECT($F$1&amp;$F587&amp;":"&amp;$F587),INDIRECT($F$1&amp;dbP!$D$2&amp;":"&amp;dbP!$D$2),"&gt;="&amp;AP$6,INDIRECT($F$1&amp;dbP!$D$2&amp;":"&amp;dbP!$D$2),"&lt;="&amp;AP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P$6,INDIRECT($F$1&amp;dbP!$D$2&amp;":"&amp;dbP!$D$2),"&lt;="&amp;AP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Q587" s="1">
        <f ca="1">SUMIFS(INDIRECT($F$1&amp;$F587&amp;":"&amp;$F587),INDIRECT($F$1&amp;dbP!$D$2&amp;":"&amp;dbP!$D$2),"&gt;="&amp;AQ$6,INDIRECT($F$1&amp;dbP!$D$2&amp;":"&amp;dbP!$D$2),"&lt;="&amp;AQ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Q$6,INDIRECT($F$1&amp;dbP!$D$2&amp;":"&amp;dbP!$D$2),"&lt;="&amp;AQ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R587" s="1">
        <f ca="1">SUMIFS(INDIRECT($F$1&amp;$F587&amp;":"&amp;$F587),INDIRECT($F$1&amp;dbP!$D$2&amp;":"&amp;dbP!$D$2),"&gt;="&amp;AR$6,INDIRECT($F$1&amp;dbP!$D$2&amp;":"&amp;dbP!$D$2),"&lt;="&amp;AR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R$6,INDIRECT($F$1&amp;dbP!$D$2&amp;":"&amp;dbP!$D$2),"&lt;="&amp;AR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S587" s="1">
        <f ca="1">SUMIFS(INDIRECT($F$1&amp;$F587&amp;":"&amp;$F587),INDIRECT($F$1&amp;dbP!$D$2&amp;":"&amp;dbP!$D$2),"&gt;="&amp;AS$6,INDIRECT($F$1&amp;dbP!$D$2&amp;":"&amp;dbP!$D$2),"&lt;="&amp;AS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S$6,INDIRECT($F$1&amp;dbP!$D$2&amp;":"&amp;dbP!$D$2),"&lt;="&amp;AS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T587" s="1">
        <f ca="1">SUMIFS(INDIRECT($F$1&amp;$F587&amp;":"&amp;$F587),INDIRECT($F$1&amp;dbP!$D$2&amp;":"&amp;dbP!$D$2),"&gt;="&amp;AT$6,INDIRECT($F$1&amp;dbP!$D$2&amp;":"&amp;dbP!$D$2),"&lt;="&amp;AT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T$6,INDIRECT($F$1&amp;dbP!$D$2&amp;":"&amp;dbP!$D$2),"&lt;="&amp;AT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U587" s="1">
        <f ca="1">SUMIFS(INDIRECT($F$1&amp;$F587&amp;":"&amp;$F587),INDIRECT($F$1&amp;dbP!$D$2&amp;":"&amp;dbP!$D$2),"&gt;="&amp;AU$6,INDIRECT($F$1&amp;dbP!$D$2&amp;":"&amp;dbP!$D$2),"&lt;="&amp;AU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U$6,INDIRECT($F$1&amp;dbP!$D$2&amp;":"&amp;dbP!$D$2),"&lt;="&amp;AU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V587" s="1">
        <f ca="1">SUMIFS(INDIRECT($F$1&amp;$F587&amp;":"&amp;$F587),INDIRECT($F$1&amp;dbP!$D$2&amp;":"&amp;dbP!$D$2),"&gt;="&amp;AV$6,INDIRECT($F$1&amp;dbP!$D$2&amp;":"&amp;dbP!$D$2),"&lt;="&amp;A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V$6,INDIRECT($F$1&amp;dbP!$D$2&amp;":"&amp;dbP!$D$2),"&lt;="&amp;AV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W587" s="1">
        <f ca="1">SUMIFS(INDIRECT($F$1&amp;$F587&amp;":"&amp;$F587),INDIRECT($F$1&amp;dbP!$D$2&amp;":"&amp;dbP!$D$2),"&gt;="&amp;AW$6,INDIRECT($F$1&amp;dbP!$D$2&amp;":"&amp;dbP!$D$2),"&lt;="&amp;A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W$6,INDIRECT($F$1&amp;dbP!$D$2&amp;":"&amp;dbP!$D$2),"&lt;="&amp;AW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X587" s="1">
        <f ca="1">SUMIFS(INDIRECT($F$1&amp;$F587&amp;":"&amp;$F587),INDIRECT($F$1&amp;dbP!$D$2&amp;":"&amp;dbP!$D$2),"&gt;="&amp;AX$6,INDIRECT($F$1&amp;dbP!$D$2&amp;":"&amp;dbP!$D$2),"&lt;="&amp;A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X$6,INDIRECT($F$1&amp;dbP!$D$2&amp;":"&amp;dbP!$D$2),"&lt;="&amp;AX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Y587" s="1">
        <f ca="1">SUMIFS(INDIRECT($F$1&amp;$F587&amp;":"&amp;$F587),INDIRECT($F$1&amp;dbP!$D$2&amp;":"&amp;dbP!$D$2),"&gt;="&amp;AY$6,INDIRECT($F$1&amp;dbP!$D$2&amp;":"&amp;dbP!$D$2),"&lt;="&amp;A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Y$6,INDIRECT($F$1&amp;dbP!$D$2&amp;":"&amp;dbP!$D$2),"&lt;="&amp;AY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AZ587" s="1">
        <f ca="1">SUMIFS(INDIRECT($F$1&amp;$F587&amp;":"&amp;$F587),INDIRECT($F$1&amp;dbP!$D$2&amp;":"&amp;dbP!$D$2),"&gt;="&amp;AZ$6,INDIRECT($F$1&amp;dbP!$D$2&amp;":"&amp;dbP!$D$2),"&lt;="&amp;A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AZ$6,INDIRECT($F$1&amp;dbP!$D$2&amp;":"&amp;dbP!$D$2),"&lt;="&amp;AZ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A587" s="1">
        <f ca="1">SUMIFS(INDIRECT($F$1&amp;$F587&amp;":"&amp;$F587),INDIRECT($F$1&amp;dbP!$D$2&amp;":"&amp;dbP!$D$2),"&gt;="&amp;BA$6,INDIRECT($F$1&amp;dbP!$D$2&amp;":"&amp;dbP!$D$2),"&lt;="&amp;B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BA$6,INDIRECT($F$1&amp;dbP!$D$2&amp;":"&amp;dbP!$D$2),"&lt;="&amp;BA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B587" s="1">
        <f ca="1">SUMIFS(INDIRECT($F$1&amp;$F587&amp;":"&amp;$F587),INDIRECT($F$1&amp;dbP!$D$2&amp;":"&amp;dbP!$D$2),"&gt;="&amp;BB$6,INDIRECT($F$1&amp;dbP!$D$2&amp;":"&amp;dbP!$D$2),"&lt;="&amp;B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BB$6,INDIRECT($F$1&amp;dbP!$D$2&amp;":"&amp;dbP!$D$2),"&lt;="&amp;BB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C587" s="1">
        <f ca="1">SUMIFS(INDIRECT($F$1&amp;$F587&amp;":"&amp;$F587),INDIRECT($F$1&amp;dbP!$D$2&amp;":"&amp;dbP!$D$2),"&gt;="&amp;BC$6,INDIRECT($F$1&amp;dbP!$D$2&amp;":"&amp;dbP!$D$2),"&lt;="&amp;B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BC$6,INDIRECT($F$1&amp;dbP!$D$2&amp;":"&amp;dbP!$D$2),"&lt;="&amp;BC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D587" s="1">
        <f ca="1">SUMIFS(INDIRECT($F$1&amp;$F587&amp;":"&amp;$F587),INDIRECT($F$1&amp;dbP!$D$2&amp;":"&amp;dbP!$D$2),"&gt;="&amp;BD$6,INDIRECT($F$1&amp;dbP!$D$2&amp;":"&amp;dbP!$D$2),"&lt;="&amp;B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BD$6,INDIRECT($F$1&amp;dbP!$D$2&amp;":"&amp;dbP!$D$2),"&lt;="&amp;BD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  <c r="BE587" s="1">
        <f ca="1">SUMIFS(INDIRECT($F$1&amp;$F587&amp;":"&amp;$F587),INDIRECT($F$1&amp;dbP!$D$2&amp;":"&amp;dbP!$D$2),"&gt;="&amp;BE$6,INDIRECT($F$1&amp;dbP!$D$2&amp;":"&amp;dbP!$D$2),"&lt;="&amp;B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"&amp;$I587=$J587),"*",RIGHT($J587,LEN($J587)-4)),INDIRECT($F$1&amp;dbP!$AC$2&amp;":"&amp;dbP!$AC$2),RepP!$J$3)-
SUMIFS(INDIRECT($F$1&amp;$G587&amp;":"&amp;$G587),INDIRECT($F$1&amp;dbP!$D$2&amp;":"&amp;dbP!$D$2),"&gt;="&amp;BE$6,INDIRECT($F$1&amp;dbP!$D$2&amp;":"&amp;dbP!$D$2),"&lt;="&amp;BE$7,INDIRECT($F$1&amp;dbP!$O$2&amp;":"&amp;dbP!$O$2),$H587,INDIRECT($F$1&amp;dbP!$P$2&amp;":"&amp;dbP!$P$2),IF($I587=$J587,"*",$I587),INDIRECT($F$1&amp;dbP!$Q$2&amp;":"&amp;dbP!$Q$2),IF(OR($I587=$J587,"  "&amp;$I587=$J587),"*",RIGHT($J587,LEN($J587)-4)),INDIRECT($F$1&amp;dbP!$AC$2&amp;":"&amp;dbP!$AC$2),RepP!$J$3)</f>
        <v>0</v>
      </c>
    </row>
    <row r="588" spans="1:57" x14ac:dyDescent="0.3">
      <c r="B588" s="1">
        <f>MAX(B$505:B587)+1</f>
        <v>89</v>
      </c>
      <c r="D588" s="1" t="str">
        <f ca="1">INDIRECT($B$1&amp;Items!AB$2&amp;$B588)</f>
        <v>PL(-)</v>
      </c>
      <c r="F588" s="1" t="str">
        <f ca="1">INDIRECT($B$1&amp;Items!X$2&amp;$B588)</f>
        <v>Y</v>
      </c>
      <c r="G588" s="1" t="str">
        <f ca="1">INDIRECT($B$1&amp;Items!Y$2&amp;$B588)</f>
        <v>Z</v>
      </c>
      <c r="H588" s="13" t="str">
        <f ca="1">INDIRECT($B$1&amp;Items!U$2&amp;$B588)</f>
        <v>Операционные расходы</v>
      </c>
      <c r="I588" s="13" t="str">
        <f ca="1">IF(INDIRECT($B$1&amp;Items!V$2&amp;$B588)="",H588,INDIRECT($B$1&amp;Items!V$2&amp;$B588))</f>
        <v>Операционные расходы - блок-1</v>
      </c>
      <c r="J588" s="1" t="str">
        <f ca="1">IF(INDIRECT($B$1&amp;Items!W$2&amp;$B588)="",IF(H588&lt;&gt;I588,"  "&amp;I588,I588),"    "&amp;INDIRECT($B$1&amp;Items!W$2&amp;$B588))</f>
        <v xml:space="preserve">    Операционные расходы - 1-6</v>
      </c>
      <c r="S588" s="1">
        <f ca="1">SUM($U588:INDIRECT(ADDRESS(ROW(),SUMIFS($1:$1,$5:$5,MAX($5:$5)))))</f>
        <v>44364.875</v>
      </c>
      <c r="V588" s="1">
        <f ca="1">SUMIFS(INDIRECT($F$1&amp;$F588&amp;":"&amp;$F588),INDIRECT($F$1&amp;dbP!$D$2&amp;":"&amp;dbP!$D$2),"&gt;="&amp;V$6,INDIRECT($F$1&amp;dbP!$D$2&amp;":"&amp;dbP!$D$2),"&lt;="&amp;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V$6,INDIRECT($F$1&amp;dbP!$D$2&amp;":"&amp;dbP!$D$2),"&lt;="&amp;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W588" s="1">
        <f ca="1">SUMIFS(INDIRECT($F$1&amp;$F588&amp;":"&amp;$F588),INDIRECT($F$1&amp;dbP!$D$2&amp;":"&amp;dbP!$D$2),"&gt;="&amp;W$6,INDIRECT($F$1&amp;dbP!$D$2&amp;":"&amp;dbP!$D$2),"&lt;="&amp;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W$6,INDIRECT($F$1&amp;dbP!$D$2&amp;":"&amp;dbP!$D$2),"&lt;="&amp;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X588" s="1">
        <f ca="1">SUMIFS(INDIRECT($F$1&amp;$F588&amp;":"&amp;$F588),INDIRECT($F$1&amp;dbP!$D$2&amp;":"&amp;dbP!$D$2),"&gt;="&amp;X$6,INDIRECT($F$1&amp;dbP!$D$2&amp;":"&amp;dbP!$D$2),"&lt;="&amp;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X$6,INDIRECT($F$1&amp;dbP!$D$2&amp;":"&amp;dbP!$D$2),"&lt;="&amp;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44364.875</v>
      </c>
      <c r="Y588" s="1">
        <f ca="1">SUMIFS(INDIRECT($F$1&amp;$F588&amp;":"&amp;$F588),INDIRECT($F$1&amp;dbP!$D$2&amp;":"&amp;dbP!$D$2),"&gt;="&amp;Y$6,INDIRECT($F$1&amp;dbP!$D$2&amp;":"&amp;dbP!$D$2),"&lt;="&amp;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Y$6,INDIRECT($F$1&amp;dbP!$D$2&amp;":"&amp;dbP!$D$2),"&lt;="&amp;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Z588" s="1">
        <f ca="1">SUMIFS(INDIRECT($F$1&amp;$F588&amp;":"&amp;$F588),INDIRECT($F$1&amp;dbP!$D$2&amp;":"&amp;dbP!$D$2),"&gt;="&amp;Z$6,INDIRECT($F$1&amp;dbP!$D$2&amp;":"&amp;dbP!$D$2),"&lt;="&amp;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Z$6,INDIRECT($F$1&amp;dbP!$D$2&amp;":"&amp;dbP!$D$2),"&lt;="&amp;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A588" s="1">
        <f ca="1">SUMIFS(INDIRECT($F$1&amp;$F588&amp;":"&amp;$F588),INDIRECT($F$1&amp;dbP!$D$2&amp;":"&amp;dbP!$D$2),"&gt;="&amp;AA$6,INDIRECT($F$1&amp;dbP!$D$2&amp;":"&amp;dbP!$D$2),"&lt;="&amp;A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A$6,INDIRECT($F$1&amp;dbP!$D$2&amp;":"&amp;dbP!$D$2),"&lt;="&amp;A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B588" s="1">
        <f ca="1">SUMIFS(INDIRECT($F$1&amp;$F588&amp;":"&amp;$F588),INDIRECT($F$1&amp;dbP!$D$2&amp;":"&amp;dbP!$D$2),"&gt;="&amp;AB$6,INDIRECT($F$1&amp;dbP!$D$2&amp;":"&amp;dbP!$D$2),"&lt;="&amp;A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B$6,INDIRECT($F$1&amp;dbP!$D$2&amp;":"&amp;dbP!$D$2),"&lt;="&amp;A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C588" s="1">
        <f ca="1">SUMIFS(INDIRECT($F$1&amp;$F588&amp;":"&amp;$F588),INDIRECT($F$1&amp;dbP!$D$2&amp;":"&amp;dbP!$D$2),"&gt;="&amp;AC$6,INDIRECT($F$1&amp;dbP!$D$2&amp;":"&amp;dbP!$D$2),"&lt;="&amp;A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C$6,INDIRECT($F$1&amp;dbP!$D$2&amp;":"&amp;dbP!$D$2),"&lt;="&amp;A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D588" s="1">
        <f ca="1">SUMIFS(INDIRECT($F$1&amp;$F588&amp;":"&amp;$F588),INDIRECT($F$1&amp;dbP!$D$2&amp;":"&amp;dbP!$D$2),"&gt;="&amp;AD$6,INDIRECT($F$1&amp;dbP!$D$2&amp;":"&amp;dbP!$D$2),"&lt;="&amp;A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D$6,INDIRECT($F$1&amp;dbP!$D$2&amp;":"&amp;dbP!$D$2),"&lt;="&amp;A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E588" s="1">
        <f ca="1">SUMIFS(INDIRECT($F$1&amp;$F588&amp;":"&amp;$F588),INDIRECT($F$1&amp;dbP!$D$2&amp;":"&amp;dbP!$D$2),"&gt;="&amp;AE$6,INDIRECT($F$1&amp;dbP!$D$2&amp;":"&amp;dbP!$D$2),"&lt;="&amp;A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E$6,INDIRECT($F$1&amp;dbP!$D$2&amp;":"&amp;dbP!$D$2),"&lt;="&amp;A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F588" s="1">
        <f ca="1">SUMIFS(INDIRECT($F$1&amp;$F588&amp;":"&amp;$F588),INDIRECT($F$1&amp;dbP!$D$2&amp;":"&amp;dbP!$D$2),"&gt;="&amp;AF$6,INDIRECT($F$1&amp;dbP!$D$2&amp;":"&amp;dbP!$D$2),"&lt;="&amp;AF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F$6,INDIRECT($F$1&amp;dbP!$D$2&amp;":"&amp;dbP!$D$2),"&lt;="&amp;AF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G588" s="1">
        <f ca="1">SUMIFS(INDIRECT($F$1&amp;$F588&amp;":"&amp;$F588),INDIRECT($F$1&amp;dbP!$D$2&amp;":"&amp;dbP!$D$2),"&gt;="&amp;AG$6,INDIRECT($F$1&amp;dbP!$D$2&amp;":"&amp;dbP!$D$2),"&lt;="&amp;AG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G$6,INDIRECT($F$1&amp;dbP!$D$2&amp;":"&amp;dbP!$D$2),"&lt;="&amp;AG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H588" s="1">
        <f ca="1">SUMIFS(INDIRECT($F$1&amp;$F588&amp;":"&amp;$F588),INDIRECT($F$1&amp;dbP!$D$2&amp;":"&amp;dbP!$D$2),"&gt;="&amp;AH$6,INDIRECT($F$1&amp;dbP!$D$2&amp;":"&amp;dbP!$D$2),"&lt;="&amp;AH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H$6,INDIRECT($F$1&amp;dbP!$D$2&amp;":"&amp;dbP!$D$2),"&lt;="&amp;AH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I588" s="1">
        <f ca="1">SUMIFS(INDIRECT($F$1&amp;$F588&amp;":"&amp;$F588),INDIRECT($F$1&amp;dbP!$D$2&amp;":"&amp;dbP!$D$2),"&gt;="&amp;AI$6,INDIRECT($F$1&amp;dbP!$D$2&amp;":"&amp;dbP!$D$2),"&lt;="&amp;AI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I$6,INDIRECT($F$1&amp;dbP!$D$2&amp;":"&amp;dbP!$D$2),"&lt;="&amp;AI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J588" s="1">
        <f ca="1">SUMIFS(INDIRECT($F$1&amp;$F588&amp;":"&amp;$F588),INDIRECT($F$1&amp;dbP!$D$2&amp;":"&amp;dbP!$D$2),"&gt;="&amp;AJ$6,INDIRECT($F$1&amp;dbP!$D$2&amp;":"&amp;dbP!$D$2),"&lt;="&amp;AJ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J$6,INDIRECT($F$1&amp;dbP!$D$2&amp;":"&amp;dbP!$D$2),"&lt;="&amp;AJ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K588" s="1">
        <f ca="1">SUMIFS(INDIRECT($F$1&amp;$F588&amp;":"&amp;$F588),INDIRECT($F$1&amp;dbP!$D$2&amp;":"&amp;dbP!$D$2),"&gt;="&amp;AK$6,INDIRECT($F$1&amp;dbP!$D$2&amp;":"&amp;dbP!$D$2),"&lt;="&amp;AK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K$6,INDIRECT($F$1&amp;dbP!$D$2&amp;":"&amp;dbP!$D$2),"&lt;="&amp;AK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L588" s="1">
        <f ca="1">SUMIFS(INDIRECT($F$1&amp;$F588&amp;":"&amp;$F588),INDIRECT($F$1&amp;dbP!$D$2&amp;":"&amp;dbP!$D$2),"&gt;="&amp;AL$6,INDIRECT($F$1&amp;dbP!$D$2&amp;":"&amp;dbP!$D$2),"&lt;="&amp;AL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L$6,INDIRECT($F$1&amp;dbP!$D$2&amp;":"&amp;dbP!$D$2),"&lt;="&amp;AL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M588" s="1">
        <f ca="1">SUMIFS(INDIRECT($F$1&amp;$F588&amp;":"&amp;$F588),INDIRECT($F$1&amp;dbP!$D$2&amp;":"&amp;dbP!$D$2),"&gt;="&amp;AM$6,INDIRECT($F$1&amp;dbP!$D$2&amp;":"&amp;dbP!$D$2),"&lt;="&amp;AM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M$6,INDIRECT($F$1&amp;dbP!$D$2&amp;":"&amp;dbP!$D$2),"&lt;="&amp;AM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N588" s="1">
        <f ca="1">SUMIFS(INDIRECT($F$1&amp;$F588&amp;":"&amp;$F588),INDIRECT($F$1&amp;dbP!$D$2&amp;":"&amp;dbP!$D$2),"&gt;="&amp;AN$6,INDIRECT($F$1&amp;dbP!$D$2&amp;":"&amp;dbP!$D$2),"&lt;="&amp;AN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N$6,INDIRECT($F$1&amp;dbP!$D$2&amp;":"&amp;dbP!$D$2),"&lt;="&amp;AN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O588" s="1">
        <f ca="1">SUMIFS(INDIRECT($F$1&amp;$F588&amp;":"&amp;$F588),INDIRECT($F$1&amp;dbP!$D$2&amp;":"&amp;dbP!$D$2),"&gt;="&amp;AO$6,INDIRECT($F$1&amp;dbP!$D$2&amp;":"&amp;dbP!$D$2),"&lt;="&amp;AO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O$6,INDIRECT($F$1&amp;dbP!$D$2&amp;":"&amp;dbP!$D$2),"&lt;="&amp;AO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P588" s="1">
        <f ca="1">SUMIFS(INDIRECT($F$1&amp;$F588&amp;":"&amp;$F588),INDIRECT($F$1&amp;dbP!$D$2&amp;":"&amp;dbP!$D$2),"&gt;="&amp;AP$6,INDIRECT($F$1&amp;dbP!$D$2&amp;":"&amp;dbP!$D$2),"&lt;="&amp;AP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P$6,INDIRECT($F$1&amp;dbP!$D$2&amp;":"&amp;dbP!$D$2),"&lt;="&amp;AP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Q588" s="1">
        <f ca="1">SUMIFS(INDIRECT($F$1&amp;$F588&amp;":"&amp;$F588),INDIRECT($F$1&amp;dbP!$D$2&amp;":"&amp;dbP!$D$2),"&gt;="&amp;AQ$6,INDIRECT($F$1&amp;dbP!$D$2&amp;":"&amp;dbP!$D$2),"&lt;="&amp;AQ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Q$6,INDIRECT($F$1&amp;dbP!$D$2&amp;":"&amp;dbP!$D$2),"&lt;="&amp;AQ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R588" s="1">
        <f ca="1">SUMIFS(INDIRECT($F$1&amp;$F588&amp;":"&amp;$F588),INDIRECT($F$1&amp;dbP!$D$2&amp;":"&amp;dbP!$D$2),"&gt;="&amp;AR$6,INDIRECT($F$1&amp;dbP!$D$2&amp;":"&amp;dbP!$D$2),"&lt;="&amp;AR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R$6,INDIRECT($F$1&amp;dbP!$D$2&amp;":"&amp;dbP!$D$2),"&lt;="&amp;AR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S588" s="1">
        <f ca="1">SUMIFS(INDIRECT($F$1&amp;$F588&amp;":"&amp;$F588),INDIRECT($F$1&amp;dbP!$D$2&amp;":"&amp;dbP!$D$2),"&gt;="&amp;AS$6,INDIRECT($F$1&amp;dbP!$D$2&amp;":"&amp;dbP!$D$2),"&lt;="&amp;AS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S$6,INDIRECT($F$1&amp;dbP!$D$2&amp;":"&amp;dbP!$D$2),"&lt;="&amp;AS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T588" s="1">
        <f ca="1">SUMIFS(INDIRECT($F$1&amp;$F588&amp;":"&amp;$F588),INDIRECT($F$1&amp;dbP!$D$2&amp;":"&amp;dbP!$D$2),"&gt;="&amp;AT$6,INDIRECT($F$1&amp;dbP!$D$2&amp;":"&amp;dbP!$D$2),"&lt;="&amp;AT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T$6,INDIRECT($F$1&amp;dbP!$D$2&amp;":"&amp;dbP!$D$2),"&lt;="&amp;AT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U588" s="1">
        <f ca="1">SUMIFS(INDIRECT($F$1&amp;$F588&amp;":"&amp;$F588),INDIRECT($F$1&amp;dbP!$D$2&amp;":"&amp;dbP!$D$2),"&gt;="&amp;AU$6,INDIRECT($F$1&amp;dbP!$D$2&amp;":"&amp;dbP!$D$2),"&lt;="&amp;AU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U$6,INDIRECT($F$1&amp;dbP!$D$2&amp;":"&amp;dbP!$D$2),"&lt;="&amp;AU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V588" s="1">
        <f ca="1">SUMIFS(INDIRECT($F$1&amp;$F588&amp;":"&amp;$F588),INDIRECT($F$1&amp;dbP!$D$2&amp;":"&amp;dbP!$D$2),"&gt;="&amp;AV$6,INDIRECT($F$1&amp;dbP!$D$2&amp;":"&amp;dbP!$D$2),"&lt;="&amp;A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V$6,INDIRECT($F$1&amp;dbP!$D$2&amp;":"&amp;dbP!$D$2),"&lt;="&amp;AV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W588" s="1">
        <f ca="1">SUMIFS(INDIRECT($F$1&amp;$F588&amp;":"&amp;$F588),INDIRECT($F$1&amp;dbP!$D$2&amp;":"&amp;dbP!$D$2),"&gt;="&amp;AW$6,INDIRECT($F$1&amp;dbP!$D$2&amp;":"&amp;dbP!$D$2),"&lt;="&amp;A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W$6,INDIRECT($F$1&amp;dbP!$D$2&amp;":"&amp;dbP!$D$2),"&lt;="&amp;AW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X588" s="1">
        <f ca="1">SUMIFS(INDIRECT($F$1&amp;$F588&amp;":"&amp;$F588),INDIRECT($F$1&amp;dbP!$D$2&amp;":"&amp;dbP!$D$2),"&gt;="&amp;AX$6,INDIRECT($F$1&amp;dbP!$D$2&amp;":"&amp;dbP!$D$2),"&lt;="&amp;A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X$6,INDIRECT($F$1&amp;dbP!$D$2&amp;":"&amp;dbP!$D$2),"&lt;="&amp;AX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Y588" s="1">
        <f ca="1">SUMIFS(INDIRECT($F$1&amp;$F588&amp;":"&amp;$F588),INDIRECT($F$1&amp;dbP!$D$2&amp;":"&amp;dbP!$D$2),"&gt;="&amp;AY$6,INDIRECT($F$1&amp;dbP!$D$2&amp;":"&amp;dbP!$D$2),"&lt;="&amp;A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Y$6,INDIRECT($F$1&amp;dbP!$D$2&amp;":"&amp;dbP!$D$2),"&lt;="&amp;AY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AZ588" s="1">
        <f ca="1">SUMIFS(INDIRECT($F$1&amp;$F588&amp;":"&amp;$F588),INDIRECT($F$1&amp;dbP!$D$2&amp;":"&amp;dbP!$D$2),"&gt;="&amp;AZ$6,INDIRECT($F$1&amp;dbP!$D$2&amp;":"&amp;dbP!$D$2),"&lt;="&amp;A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AZ$6,INDIRECT($F$1&amp;dbP!$D$2&amp;":"&amp;dbP!$D$2),"&lt;="&amp;AZ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A588" s="1">
        <f ca="1">SUMIFS(INDIRECT($F$1&amp;$F588&amp;":"&amp;$F588),INDIRECT($F$1&amp;dbP!$D$2&amp;":"&amp;dbP!$D$2),"&gt;="&amp;BA$6,INDIRECT($F$1&amp;dbP!$D$2&amp;":"&amp;dbP!$D$2),"&lt;="&amp;B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BA$6,INDIRECT($F$1&amp;dbP!$D$2&amp;":"&amp;dbP!$D$2),"&lt;="&amp;BA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B588" s="1">
        <f ca="1">SUMIFS(INDIRECT($F$1&amp;$F588&amp;":"&amp;$F588),INDIRECT($F$1&amp;dbP!$D$2&amp;":"&amp;dbP!$D$2),"&gt;="&amp;BB$6,INDIRECT($F$1&amp;dbP!$D$2&amp;":"&amp;dbP!$D$2),"&lt;="&amp;B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BB$6,INDIRECT($F$1&amp;dbP!$D$2&amp;":"&amp;dbP!$D$2),"&lt;="&amp;BB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C588" s="1">
        <f ca="1">SUMIFS(INDIRECT($F$1&amp;$F588&amp;":"&amp;$F588),INDIRECT($F$1&amp;dbP!$D$2&amp;":"&amp;dbP!$D$2),"&gt;="&amp;BC$6,INDIRECT($F$1&amp;dbP!$D$2&amp;":"&amp;dbP!$D$2),"&lt;="&amp;B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BC$6,INDIRECT($F$1&amp;dbP!$D$2&amp;":"&amp;dbP!$D$2),"&lt;="&amp;BC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D588" s="1">
        <f ca="1">SUMIFS(INDIRECT($F$1&amp;$F588&amp;":"&amp;$F588),INDIRECT($F$1&amp;dbP!$D$2&amp;":"&amp;dbP!$D$2),"&gt;="&amp;BD$6,INDIRECT($F$1&amp;dbP!$D$2&amp;":"&amp;dbP!$D$2),"&lt;="&amp;B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BD$6,INDIRECT($F$1&amp;dbP!$D$2&amp;":"&amp;dbP!$D$2),"&lt;="&amp;BD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  <c r="BE588" s="1">
        <f ca="1">SUMIFS(INDIRECT($F$1&amp;$F588&amp;":"&amp;$F588),INDIRECT($F$1&amp;dbP!$D$2&amp;":"&amp;dbP!$D$2),"&gt;="&amp;BE$6,INDIRECT($F$1&amp;dbP!$D$2&amp;":"&amp;dbP!$D$2),"&lt;="&amp;B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"&amp;$I588=$J588),"*",RIGHT($J588,LEN($J588)-4)),INDIRECT($F$1&amp;dbP!$AC$2&amp;":"&amp;dbP!$AC$2),RepP!$J$3)-
SUMIFS(INDIRECT($F$1&amp;$G588&amp;":"&amp;$G588),INDIRECT($F$1&amp;dbP!$D$2&amp;":"&amp;dbP!$D$2),"&gt;="&amp;BE$6,INDIRECT($F$1&amp;dbP!$D$2&amp;":"&amp;dbP!$D$2),"&lt;="&amp;BE$7,INDIRECT($F$1&amp;dbP!$O$2&amp;":"&amp;dbP!$O$2),$H588,INDIRECT($F$1&amp;dbP!$P$2&amp;":"&amp;dbP!$P$2),IF($I588=$J588,"*",$I588),INDIRECT($F$1&amp;dbP!$Q$2&amp;":"&amp;dbP!$Q$2),IF(OR($I588=$J588,"  "&amp;$I588=$J588),"*",RIGHT($J588,LEN($J588)-4)),INDIRECT($F$1&amp;dbP!$AC$2&amp;":"&amp;dbP!$AC$2),RepP!$J$3)</f>
        <v>0</v>
      </c>
    </row>
    <row r="589" spans="1:57" x14ac:dyDescent="0.3">
      <c r="B589" s="1">
        <f>MAX(B$505:B588)+1</f>
        <v>90</v>
      </c>
      <c r="D589" s="1" t="str">
        <f ca="1">INDIRECT($B$1&amp;Items!AB$2&amp;$B589)</f>
        <v>PL(-)</v>
      </c>
      <c r="F589" s="1" t="str">
        <f ca="1">INDIRECT($B$1&amp;Items!X$2&amp;$B589)</f>
        <v>Y</v>
      </c>
      <c r="G589" s="1" t="str">
        <f ca="1">INDIRECT($B$1&amp;Items!Y$2&amp;$B589)</f>
        <v>Z</v>
      </c>
      <c r="H589" s="13" t="str">
        <f ca="1">INDIRECT($B$1&amp;Items!U$2&amp;$B589)</f>
        <v>Операционные расходы</v>
      </c>
      <c r="I589" s="13" t="str">
        <f ca="1">IF(INDIRECT($B$1&amp;Items!V$2&amp;$B589)="",H589,INDIRECT($B$1&amp;Items!V$2&amp;$B589))</f>
        <v>Операционные расходы - блок-1</v>
      </c>
      <c r="J589" s="1" t="str">
        <f ca="1">IF(INDIRECT($B$1&amp;Items!W$2&amp;$B589)="",IF(H589&lt;&gt;I589,"  "&amp;I589,I589),"    "&amp;INDIRECT($B$1&amp;Items!W$2&amp;$B589))</f>
        <v xml:space="preserve">    Операционные расходы - 1-7</v>
      </c>
      <c r="S589" s="1">
        <f ca="1">SUM($U589:INDIRECT(ADDRESS(ROW(),SUMIFS($1:$1,$5:$5,MAX($5:$5)))))</f>
        <v>234799.90833333333</v>
      </c>
      <c r="V589" s="1">
        <f ca="1">SUMIFS(INDIRECT($F$1&amp;$F589&amp;":"&amp;$F589),INDIRECT($F$1&amp;dbP!$D$2&amp;":"&amp;dbP!$D$2),"&gt;="&amp;V$6,INDIRECT($F$1&amp;dbP!$D$2&amp;":"&amp;dbP!$D$2),"&lt;="&amp;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V$6,INDIRECT($F$1&amp;dbP!$D$2&amp;":"&amp;dbP!$D$2),"&lt;="&amp;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W589" s="1">
        <f ca="1">SUMIFS(INDIRECT($F$1&amp;$F589&amp;":"&amp;$F589),INDIRECT($F$1&amp;dbP!$D$2&amp;":"&amp;dbP!$D$2),"&gt;="&amp;W$6,INDIRECT($F$1&amp;dbP!$D$2&amp;":"&amp;dbP!$D$2),"&lt;="&amp;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W$6,INDIRECT($F$1&amp;dbP!$D$2&amp;":"&amp;dbP!$D$2),"&lt;="&amp;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X589" s="1">
        <f ca="1">SUMIFS(INDIRECT($F$1&amp;$F589&amp;":"&amp;$F589),INDIRECT($F$1&amp;dbP!$D$2&amp;":"&amp;dbP!$D$2),"&gt;="&amp;X$6,INDIRECT($F$1&amp;dbP!$D$2&amp;":"&amp;dbP!$D$2),"&lt;="&amp;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X$6,INDIRECT($F$1&amp;dbP!$D$2&amp;":"&amp;dbP!$D$2),"&lt;="&amp;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234799.90833333333</v>
      </c>
      <c r="Y589" s="1">
        <f ca="1">SUMIFS(INDIRECT($F$1&amp;$F589&amp;":"&amp;$F589),INDIRECT($F$1&amp;dbP!$D$2&amp;":"&amp;dbP!$D$2),"&gt;="&amp;Y$6,INDIRECT($F$1&amp;dbP!$D$2&amp;":"&amp;dbP!$D$2),"&lt;="&amp;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Y$6,INDIRECT($F$1&amp;dbP!$D$2&amp;":"&amp;dbP!$D$2),"&lt;="&amp;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Z589" s="1">
        <f ca="1">SUMIFS(INDIRECT($F$1&amp;$F589&amp;":"&amp;$F589),INDIRECT($F$1&amp;dbP!$D$2&amp;":"&amp;dbP!$D$2),"&gt;="&amp;Z$6,INDIRECT($F$1&amp;dbP!$D$2&amp;":"&amp;dbP!$D$2),"&lt;="&amp;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Z$6,INDIRECT($F$1&amp;dbP!$D$2&amp;":"&amp;dbP!$D$2),"&lt;="&amp;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A589" s="1">
        <f ca="1">SUMIFS(INDIRECT($F$1&amp;$F589&amp;":"&amp;$F589),INDIRECT($F$1&amp;dbP!$D$2&amp;":"&amp;dbP!$D$2),"&gt;="&amp;AA$6,INDIRECT($F$1&amp;dbP!$D$2&amp;":"&amp;dbP!$D$2),"&lt;="&amp;A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A$6,INDIRECT($F$1&amp;dbP!$D$2&amp;":"&amp;dbP!$D$2),"&lt;="&amp;A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B589" s="1">
        <f ca="1">SUMIFS(INDIRECT($F$1&amp;$F589&amp;":"&amp;$F589),INDIRECT($F$1&amp;dbP!$D$2&amp;":"&amp;dbP!$D$2),"&gt;="&amp;AB$6,INDIRECT($F$1&amp;dbP!$D$2&amp;":"&amp;dbP!$D$2),"&lt;="&amp;A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B$6,INDIRECT($F$1&amp;dbP!$D$2&amp;":"&amp;dbP!$D$2),"&lt;="&amp;A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C589" s="1">
        <f ca="1">SUMIFS(INDIRECT($F$1&amp;$F589&amp;":"&amp;$F589),INDIRECT($F$1&amp;dbP!$D$2&amp;":"&amp;dbP!$D$2),"&gt;="&amp;AC$6,INDIRECT($F$1&amp;dbP!$D$2&amp;":"&amp;dbP!$D$2),"&lt;="&amp;A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C$6,INDIRECT($F$1&amp;dbP!$D$2&amp;":"&amp;dbP!$D$2),"&lt;="&amp;A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D589" s="1">
        <f ca="1">SUMIFS(INDIRECT($F$1&amp;$F589&amp;":"&amp;$F589),INDIRECT($F$1&amp;dbP!$D$2&amp;":"&amp;dbP!$D$2),"&gt;="&amp;AD$6,INDIRECT($F$1&amp;dbP!$D$2&amp;":"&amp;dbP!$D$2),"&lt;="&amp;A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D$6,INDIRECT($F$1&amp;dbP!$D$2&amp;":"&amp;dbP!$D$2),"&lt;="&amp;A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E589" s="1">
        <f ca="1">SUMIFS(INDIRECT($F$1&amp;$F589&amp;":"&amp;$F589),INDIRECT($F$1&amp;dbP!$D$2&amp;":"&amp;dbP!$D$2),"&gt;="&amp;AE$6,INDIRECT($F$1&amp;dbP!$D$2&amp;":"&amp;dbP!$D$2),"&lt;="&amp;A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E$6,INDIRECT($F$1&amp;dbP!$D$2&amp;":"&amp;dbP!$D$2),"&lt;="&amp;A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F589" s="1">
        <f ca="1">SUMIFS(INDIRECT($F$1&amp;$F589&amp;":"&amp;$F589),INDIRECT($F$1&amp;dbP!$D$2&amp;":"&amp;dbP!$D$2),"&gt;="&amp;AF$6,INDIRECT($F$1&amp;dbP!$D$2&amp;":"&amp;dbP!$D$2),"&lt;="&amp;AF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F$6,INDIRECT($F$1&amp;dbP!$D$2&amp;":"&amp;dbP!$D$2),"&lt;="&amp;AF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G589" s="1">
        <f ca="1">SUMIFS(INDIRECT($F$1&amp;$F589&amp;":"&amp;$F589),INDIRECT($F$1&amp;dbP!$D$2&amp;":"&amp;dbP!$D$2),"&gt;="&amp;AG$6,INDIRECT($F$1&amp;dbP!$D$2&amp;":"&amp;dbP!$D$2),"&lt;="&amp;AG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G$6,INDIRECT($F$1&amp;dbP!$D$2&amp;":"&amp;dbP!$D$2),"&lt;="&amp;AG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H589" s="1">
        <f ca="1">SUMIFS(INDIRECT($F$1&amp;$F589&amp;":"&amp;$F589),INDIRECT($F$1&amp;dbP!$D$2&amp;":"&amp;dbP!$D$2),"&gt;="&amp;AH$6,INDIRECT($F$1&amp;dbP!$D$2&amp;":"&amp;dbP!$D$2),"&lt;="&amp;AH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H$6,INDIRECT($F$1&amp;dbP!$D$2&amp;":"&amp;dbP!$D$2),"&lt;="&amp;AH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I589" s="1">
        <f ca="1">SUMIFS(INDIRECT($F$1&amp;$F589&amp;":"&amp;$F589),INDIRECT($F$1&amp;dbP!$D$2&amp;":"&amp;dbP!$D$2),"&gt;="&amp;AI$6,INDIRECT($F$1&amp;dbP!$D$2&amp;":"&amp;dbP!$D$2),"&lt;="&amp;AI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I$6,INDIRECT($F$1&amp;dbP!$D$2&amp;":"&amp;dbP!$D$2),"&lt;="&amp;AI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J589" s="1">
        <f ca="1">SUMIFS(INDIRECT($F$1&amp;$F589&amp;":"&amp;$F589),INDIRECT($F$1&amp;dbP!$D$2&amp;":"&amp;dbP!$D$2),"&gt;="&amp;AJ$6,INDIRECT($F$1&amp;dbP!$D$2&amp;":"&amp;dbP!$D$2),"&lt;="&amp;AJ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J$6,INDIRECT($F$1&amp;dbP!$D$2&amp;":"&amp;dbP!$D$2),"&lt;="&amp;AJ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K589" s="1">
        <f ca="1">SUMIFS(INDIRECT($F$1&amp;$F589&amp;":"&amp;$F589),INDIRECT($F$1&amp;dbP!$D$2&amp;":"&amp;dbP!$D$2),"&gt;="&amp;AK$6,INDIRECT($F$1&amp;dbP!$D$2&amp;":"&amp;dbP!$D$2),"&lt;="&amp;AK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K$6,INDIRECT($F$1&amp;dbP!$D$2&amp;":"&amp;dbP!$D$2),"&lt;="&amp;AK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L589" s="1">
        <f ca="1">SUMIFS(INDIRECT($F$1&amp;$F589&amp;":"&amp;$F589),INDIRECT($F$1&amp;dbP!$D$2&amp;":"&amp;dbP!$D$2),"&gt;="&amp;AL$6,INDIRECT($F$1&amp;dbP!$D$2&amp;":"&amp;dbP!$D$2),"&lt;="&amp;AL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L$6,INDIRECT($F$1&amp;dbP!$D$2&amp;":"&amp;dbP!$D$2),"&lt;="&amp;AL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M589" s="1">
        <f ca="1">SUMIFS(INDIRECT($F$1&amp;$F589&amp;":"&amp;$F589),INDIRECT($F$1&amp;dbP!$D$2&amp;":"&amp;dbP!$D$2),"&gt;="&amp;AM$6,INDIRECT($F$1&amp;dbP!$D$2&amp;":"&amp;dbP!$D$2),"&lt;="&amp;AM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M$6,INDIRECT($F$1&amp;dbP!$D$2&amp;":"&amp;dbP!$D$2),"&lt;="&amp;AM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N589" s="1">
        <f ca="1">SUMIFS(INDIRECT($F$1&amp;$F589&amp;":"&amp;$F589),INDIRECT($F$1&amp;dbP!$D$2&amp;":"&amp;dbP!$D$2),"&gt;="&amp;AN$6,INDIRECT($F$1&amp;dbP!$D$2&amp;":"&amp;dbP!$D$2),"&lt;="&amp;AN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N$6,INDIRECT($F$1&amp;dbP!$D$2&amp;":"&amp;dbP!$D$2),"&lt;="&amp;AN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O589" s="1">
        <f ca="1">SUMIFS(INDIRECT($F$1&amp;$F589&amp;":"&amp;$F589),INDIRECT($F$1&amp;dbP!$D$2&amp;":"&amp;dbP!$D$2),"&gt;="&amp;AO$6,INDIRECT($F$1&amp;dbP!$D$2&amp;":"&amp;dbP!$D$2),"&lt;="&amp;AO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O$6,INDIRECT($F$1&amp;dbP!$D$2&amp;":"&amp;dbP!$D$2),"&lt;="&amp;AO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P589" s="1">
        <f ca="1">SUMIFS(INDIRECT($F$1&amp;$F589&amp;":"&amp;$F589),INDIRECT($F$1&amp;dbP!$D$2&amp;":"&amp;dbP!$D$2),"&gt;="&amp;AP$6,INDIRECT($F$1&amp;dbP!$D$2&amp;":"&amp;dbP!$D$2),"&lt;="&amp;AP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P$6,INDIRECT($F$1&amp;dbP!$D$2&amp;":"&amp;dbP!$D$2),"&lt;="&amp;AP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Q589" s="1">
        <f ca="1">SUMIFS(INDIRECT($F$1&amp;$F589&amp;":"&amp;$F589),INDIRECT($F$1&amp;dbP!$D$2&amp;":"&amp;dbP!$D$2),"&gt;="&amp;AQ$6,INDIRECT($F$1&amp;dbP!$D$2&amp;":"&amp;dbP!$D$2),"&lt;="&amp;AQ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Q$6,INDIRECT($F$1&amp;dbP!$D$2&amp;":"&amp;dbP!$D$2),"&lt;="&amp;AQ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R589" s="1">
        <f ca="1">SUMIFS(INDIRECT($F$1&amp;$F589&amp;":"&amp;$F589),INDIRECT($F$1&amp;dbP!$D$2&amp;":"&amp;dbP!$D$2),"&gt;="&amp;AR$6,INDIRECT($F$1&amp;dbP!$D$2&amp;":"&amp;dbP!$D$2),"&lt;="&amp;AR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R$6,INDIRECT($F$1&amp;dbP!$D$2&amp;":"&amp;dbP!$D$2),"&lt;="&amp;AR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S589" s="1">
        <f ca="1">SUMIFS(INDIRECT($F$1&amp;$F589&amp;":"&amp;$F589),INDIRECT($F$1&amp;dbP!$D$2&amp;":"&amp;dbP!$D$2),"&gt;="&amp;AS$6,INDIRECT($F$1&amp;dbP!$D$2&amp;":"&amp;dbP!$D$2),"&lt;="&amp;AS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S$6,INDIRECT($F$1&amp;dbP!$D$2&amp;":"&amp;dbP!$D$2),"&lt;="&amp;AS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T589" s="1">
        <f ca="1">SUMIFS(INDIRECT($F$1&amp;$F589&amp;":"&amp;$F589),INDIRECT($F$1&amp;dbP!$D$2&amp;":"&amp;dbP!$D$2),"&gt;="&amp;AT$6,INDIRECT($F$1&amp;dbP!$D$2&amp;":"&amp;dbP!$D$2),"&lt;="&amp;AT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T$6,INDIRECT($F$1&amp;dbP!$D$2&amp;":"&amp;dbP!$D$2),"&lt;="&amp;AT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U589" s="1">
        <f ca="1">SUMIFS(INDIRECT($F$1&amp;$F589&amp;":"&amp;$F589),INDIRECT($F$1&amp;dbP!$D$2&amp;":"&amp;dbP!$D$2),"&gt;="&amp;AU$6,INDIRECT($F$1&amp;dbP!$D$2&amp;":"&amp;dbP!$D$2),"&lt;="&amp;AU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U$6,INDIRECT($F$1&amp;dbP!$D$2&amp;":"&amp;dbP!$D$2),"&lt;="&amp;AU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V589" s="1">
        <f ca="1">SUMIFS(INDIRECT($F$1&amp;$F589&amp;":"&amp;$F589),INDIRECT($F$1&amp;dbP!$D$2&amp;":"&amp;dbP!$D$2),"&gt;="&amp;AV$6,INDIRECT($F$1&amp;dbP!$D$2&amp;":"&amp;dbP!$D$2),"&lt;="&amp;A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V$6,INDIRECT($F$1&amp;dbP!$D$2&amp;":"&amp;dbP!$D$2),"&lt;="&amp;AV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W589" s="1">
        <f ca="1">SUMIFS(INDIRECT($F$1&amp;$F589&amp;":"&amp;$F589),INDIRECT($F$1&amp;dbP!$D$2&amp;":"&amp;dbP!$D$2),"&gt;="&amp;AW$6,INDIRECT($F$1&amp;dbP!$D$2&amp;":"&amp;dbP!$D$2),"&lt;="&amp;A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W$6,INDIRECT($F$1&amp;dbP!$D$2&amp;":"&amp;dbP!$D$2),"&lt;="&amp;AW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X589" s="1">
        <f ca="1">SUMIFS(INDIRECT($F$1&amp;$F589&amp;":"&amp;$F589),INDIRECT($F$1&amp;dbP!$D$2&amp;":"&amp;dbP!$D$2),"&gt;="&amp;AX$6,INDIRECT($F$1&amp;dbP!$D$2&amp;":"&amp;dbP!$D$2),"&lt;="&amp;A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X$6,INDIRECT($F$1&amp;dbP!$D$2&amp;":"&amp;dbP!$D$2),"&lt;="&amp;AX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Y589" s="1">
        <f ca="1">SUMIFS(INDIRECT($F$1&amp;$F589&amp;":"&amp;$F589),INDIRECT($F$1&amp;dbP!$D$2&amp;":"&amp;dbP!$D$2),"&gt;="&amp;AY$6,INDIRECT($F$1&amp;dbP!$D$2&amp;":"&amp;dbP!$D$2),"&lt;="&amp;A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Y$6,INDIRECT($F$1&amp;dbP!$D$2&amp;":"&amp;dbP!$D$2),"&lt;="&amp;AY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AZ589" s="1">
        <f ca="1">SUMIFS(INDIRECT($F$1&amp;$F589&amp;":"&amp;$F589),INDIRECT($F$1&amp;dbP!$D$2&amp;":"&amp;dbP!$D$2),"&gt;="&amp;AZ$6,INDIRECT($F$1&amp;dbP!$D$2&amp;":"&amp;dbP!$D$2),"&lt;="&amp;A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AZ$6,INDIRECT($F$1&amp;dbP!$D$2&amp;":"&amp;dbP!$D$2),"&lt;="&amp;AZ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A589" s="1">
        <f ca="1">SUMIFS(INDIRECT($F$1&amp;$F589&amp;":"&amp;$F589),INDIRECT($F$1&amp;dbP!$D$2&amp;":"&amp;dbP!$D$2),"&gt;="&amp;BA$6,INDIRECT($F$1&amp;dbP!$D$2&amp;":"&amp;dbP!$D$2),"&lt;="&amp;B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BA$6,INDIRECT($F$1&amp;dbP!$D$2&amp;":"&amp;dbP!$D$2),"&lt;="&amp;BA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B589" s="1">
        <f ca="1">SUMIFS(INDIRECT($F$1&amp;$F589&amp;":"&amp;$F589),INDIRECT($F$1&amp;dbP!$D$2&amp;":"&amp;dbP!$D$2),"&gt;="&amp;BB$6,INDIRECT($F$1&amp;dbP!$D$2&amp;":"&amp;dbP!$D$2),"&lt;="&amp;B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BB$6,INDIRECT($F$1&amp;dbP!$D$2&amp;":"&amp;dbP!$D$2),"&lt;="&amp;BB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C589" s="1">
        <f ca="1">SUMIFS(INDIRECT($F$1&amp;$F589&amp;":"&amp;$F589),INDIRECT($F$1&amp;dbP!$D$2&amp;":"&amp;dbP!$D$2),"&gt;="&amp;BC$6,INDIRECT($F$1&amp;dbP!$D$2&amp;":"&amp;dbP!$D$2),"&lt;="&amp;B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BC$6,INDIRECT($F$1&amp;dbP!$D$2&amp;":"&amp;dbP!$D$2),"&lt;="&amp;BC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D589" s="1">
        <f ca="1">SUMIFS(INDIRECT($F$1&amp;$F589&amp;":"&amp;$F589),INDIRECT($F$1&amp;dbP!$D$2&amp;":"&amp;dbP!$D$2),"&gt;="&amp;BD$6,INDIRECT($F$1&amp;dbP!$D$2&amp;":"&amp;dbP!$D$2),"&lt;="&amp;B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BD$6,INDIRECT($F$1&amp;dbP!$D$2&amp;":"&amp;dbP!$D$2),"&lt;="&amp;BD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  <c r="BE589" s="1">
        <f ca="1">SUMIFS(INDIRECT($F$1&amp;$F589&amp;":"&amp;$F589),INDIRECT($F$1&amp;dbP!$D$2&amp;":"&amp;dbP!$D$2),"&gt;="&amp;BE$6,INDIRECT($F$1&amp;dbP!$D$2&amp;":"&amp;dbP!$D$2),"&lt;="&amp;B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"&amp;$I589=$J589),"*",RIGHT($J589,LEN($J589)-4)),INDIRECT($F$1&amp;dbP!$AC$2&amp;":"&amp;dbP!$AC$2),RepP!$J$3)-
SUMIFS(INDIRECT($F$1&amp;$G589&amp;":"&amp;$G589),INDIRECT($F$1&amp;dbP!$D$2&amp;":"&amp;dbP!$D$2),"&gt;="&amp;BE$6,INDIRECT($F$1&amp;dbP!$D$2&amp;":"&amp;dbP!$D$2),"&lt;="&amp;BE$7,INDIRECT($F$1&amp;dbP!$O$2&amp;":"&amp;dbP!$O$2),$H589,INDIRECT($F$1&amp;dbP!$P$2&amp;":"&amp;dbP!$P$2),IF($I589=$J589,"*",$I589),INDIRECT($F$1&amp;dbP!$Q$2&amp;":"&amp;dbP!$Q$2),IF(OR($I589=$J589,"  "&amp;$I589=$J589),"*",RIGHT($J589,LEN($J589)-4)),INDIRECT($F$1&amp;dbP!$AC$2&amp;":"&amp;dbP!$AC$2),RepP!$J$3)</f>
        <v>0</v>
      </c>
    </row>
    <row r="590" spans="1:57" x14ac:dyDescent="0.3">
      <c r="B590" s="1">
        <f>MAX(B$505:B589)+1</f>
        <v>91</v>
      </c>
      <c r="D590" s="1" t="str">
        <f ca="1">INDIRECT($B$1&amp;Items!AB$2&amp;$B590)</f>
        <v>PL(-)</v>
      </c>
      <c r="F590" s="1" t="str">
        <f ca="1">INDIRECT($B$1&amp;Items!X$2&amp;$B590)</f>
        <v>Y</v>
      </c>
      <c r="G590" s="1" t="str">
        <f ca="1">INDIRECT($B$1&amp;Items!Y$2&amp;$B590)</f>
        <v>Z</v>
      </c>
      <c r="H590" s="13" t="str">
        <f ca="1">INDIRECT($B$1&amp;Items!U$2&amp;$B590)</f>
        <v>Операционные расходы</v>
      </c>
      <c r="I590" s="13" t="str">
        <f ca="1">IF(INDIRECT($B$1&amp;Items!V$2&amp;$B590)="",H590,INDIRECT($B$1&amp;Items!V$2&amp;$B590))</f>
        <v>Операционные расходы - блок-1</v>
      </c>
      <c r="J590" s="1" t="str">
        <f ca="1">IF(INDIRECT($B$1&amp;Items!W$2&amp;$B590)="",IF(H590&lt;&gt;I590,"  "&amp;I590,I590),"    "&amp;INDIRECT($B$1&amp;Items!W$2&amp;$B590))</f>
        <v xml:space="preserve">    Операционные расходы - 1-8</v>
      </c>
      <c r="S590" s="1">
        <f ca="1">SUM($U590:INDIRECT(ADDRESS(ROW(),SUMIFS($1:$1,$5:$5,MAX($5:$5)))))</f>
        <v>161399.41525000002</v>
      </c>
      <c r="V590" s="1">
        <f ca="1">SUMIFS(INDIRECT($F$1&amp;$F590&amp;":"&amp;$F590),INDIRECT($F$1&amp;dbP!$D$2&amp;":"&amp;dbP!$D$2),"&gt;="&amp;V$6,INDIRECT($F$1&amp;dbP!$D$2&amp;":"&amp;dbP!$D$2),"&lt;="&amp;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V$6,INDIRECT($F$1&amp;dbP!$D$2&amp;":"&amp;dbP!$D$2),"&lt;="&amp;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W590" s="1">
        <f ca="1">SUMIFS(INDIRECT($F$1&amp;$F590&amp;":"&amp;$F590),INDIRECT($F$1&amp;dbP!$D$2&amp;":"&amp;dbP!$D$2),"&gt;="&amp;W$6,INDIRECT($F$1&amp;dbP!$D$2&amp;":"&amp;dbP!$D$2),"&lt;="&amp;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W$6,INDIRECT($F$1&amp;dbP!$D$2&amp;":"&amp;dbP!$D$2),"&lt;="&amp;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X590" s="1">
        <f ca="1">SUMIFS(INDIRECT($F$1&amp;$F590&amp;":"&amp;$F590),INDIRECT($F$1&amp;dbP!$D$2&amp;":"&amp;dbP!$D$2),"&gt;="&amp;X$6,INDIRECT($F$1&amp;dbP!$D$2&amp;":"&amp;dbP!$D$2),"&lt;="&amp;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X$6,INDIRECT($F$1&amp;dbP!$D$2&amp;":"&amp;dbP!$D$2),"&lt;="&amp;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161399.41525000002</v>
      </c>
      <c r="Y590" s="1">
        <f ca="1">SUMIFS(INDIRECT($F$1&amp;$F590&amp;":"&amp;$F590),INDIRECT($F$1&amp;dbP!$D$2&amp;":"&amp;dbP!$D$2),"&gt;="&amp;Y$6,INDIRECT($F$1&amp;dbP!$D$2&amp;":"&amp;dbP!$D$2),"&lt;="&amp;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Y$6,INDIRECT($F$1&amp;dbP!$D$2&amp;":"&amp;dbP!$D$2),"&lt;="&amp;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Z590" s="1">
        <f ca="1">SUMIFS(INDIRECT($F$1&amp;$F590&amp;":"&amp;$F590),INDIRECT($F$1&amp;dbP!$D$2&amp;":"&amp;dbP!$D$2),"&gt;="&amp;Z$6,INDIRECT($F$1&amp;dbP!$D$2&amp;":"&amp;dbP!$D$2),"&lt;="&amp;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Z$6,INDIRECT($F$1&amp;dbP!$D$2&amp;":"&amp;dbP!$D$2),"&lt;="&amp;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A590" s="1">
        <f ca="1">SUMIFS(INDIRECT($F$1&amp;$F590&amp;":"&amp;$F590),INDIRECT($F$1&amp;dbP!$D$2&amp;":"&amp;dbP!$D$2),"&gt;="&amp;AA$6,INDIRECT($F$1&amp;dbP!$D$2&amp;":"&amp;dbP!$D$2),"&lt;="&amp;A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A$6,INDIRECT($F$1&amp;dbP!$D$2&amp;":"&amp;dbP!$D$2),"&lt;="&amp;A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B590" s="1">
        <f ca="1">SUMIFS(INDIRECT($F$1&amp;$F590&amp;":"&amp;$F590),INDIRECT($F$1&amp;dbP!$D$2&amp;":"&amp;dbP!$D$2),"&gt;="&amp;AB$6,INDIRECT($F$1&amp;dbP!$D$2&amp;":"&amp;dbP!$D$2),"&lt;="&amp;A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B$6,INDIRECT($F$1&amp;dbP!$D$2&amp;":"&amp;dbP!$D$2),"&lt;="&amp;A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C590" s="1">
        <f ca="1">SUMIFS(INDIRECT($F$1&amp;$F590&amp;":"&amp;$F590),INDIRECT($F$1&amp;dbP!$D$2&amp;":"&amp;dbP!$D$2),"&gt;="&amp;AC$6,INDIRECT($F$1&amp;dbP!$D$2&amp;":"&amp;dbP!$D$2),"&lt;="&amp;A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C$6,INDIRECT($F$1&amp;dbP!$D$2&amp;":"&amp;dbP!$D$2),"&lt;="&amp;A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D590" s="1">
        <f ca="1">SUMIFS(INDIRECT($F$1&amp;$F590&amp;":"&amp;$F590),INDIRECT($F$1&amp;dbP!$D$2&amp;":"&amp;dbP!$D$2),"&gt;="&amp;AD$6,INDIRECT($F$1&amp;dbP!$D$2&amp;":"&amp;dbP!$D$2),"&lt;="&amp;A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D$6,INDIRECT($F$1&amp;dbP!$D$2&amp;":"&amp;dbP!$D$2),"&lt;="&amp;A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E590" s="1">
        <f ca="1">SUMIFS(INDIRECT($F$1&amp;$F590&amp;":"&amp;$F590),INDIRECT($F$1&amp;dbP!$D$2&amp;":"&amp;dbP!$D$2),"&gt;="&amp;AE$6,INDIRECT($F$1&amp;dbP!$D$2&amp;":"&amp;dbP!$D$2),"&lt;="&amp;A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E$6,INDIRECT($F$1&amp;dbP!$D$2&amp;":"&amp;dbP!$D$2),"&lt;="&amp;A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F590" s="1">
        <f ca="1">SUMIFS(INDIRECT($F$1&amp;$F590&amp;":"&amp;$F590),INDIRECT($F$1&amp;dbP!$D$2&amp;":"&amp;dbP!$D$2),"&gt;="&amp;AF$6,INDIRECT($F$1&amp;dbP!$D$2&amp;":"&amp;dbP!$D$2),"&lt;="&amp;AF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F$6,INDIRECT($F$1&amp;dbP!$D$2&amp;":"&amp;dbP!$D$2),"&lt;="&amp;AF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G590" s="1">
        <f ca="1">SUMIFS(INDIRECT($F$1&amp;$F590&amp;":"&amp;$F590),INDIRECT($F$1&amp;dbP!$D$2&amp;":"&amp;dbP!$D$2),"&gt;="&amp;AG$6,INDIRECT($F$1&amp;dbP!$D$2&amp;":"&amp;dbP!$D$2),"&lt;="&amp;AG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G$6,INDIRECT($F$1&amp;dbP!$D$2&amp;":"&amp;dbP!$D$2),"&lt;="&amp;AG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H590" s="1">
        <f ca="1">SUMIFS(INDIRECT($F$1&amp;$F590&amp;":"&amp;$F590),INDIRECT($F$1&amp;dbP!$D$2&amp;":"&amp;dbP!$D$2),"&gt;="&amp;AH$6,INDIRECT($F$1&amp;dbP!$D$2&amp;":"&amp;dbP!$D$2),"&lt;="&amp;AH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H$6,INDIRECT($F$1&amp;dbP!$D$2&amp;":"&amp;dbP!$D$2),"&lt;="&amp;AH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I590" s="1">
        <f ca="1">SUMIFS(INDIRECT($F$1&amp;$F590&amp;":"&amp;$F590),INDIRECT($F$1&amp;dbP!$D$2&amp;":"&amp;dbP!$D$2),"&gt;="&amp;AI$6,INDIRECT($F$1&amp;dbP!$D$2&amp;":"&amp;dbP!$D$2),"&lt;="&amp;AI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I$6,INDIRECT($F$1&amp;dbP!$D$2&amp;":"&amp;dbP!$D$2),"&lt;="&amp;AI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J590" s="1">
        <f ca="1">SUMIFS(INDIRECT($F$1&amp;$F590&amp;":"&amp;$F590),INDIRECT($F$1&amp;dbP!$D$2&amp;":"&amp;dbP!$D$2),"&gt;="&amp;AJ$6,INDIRECT($F$1&amp;dbP!$D$2&amp;":"&amp;dbP!$D$2),"&lt;="&amp;AJ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J$6,INDIRECT($F$1&amp;dbP!$D$2&amp;":"&amp;dbP!$D$2),"&lt;="&amp;AJ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K590" s="1">
        <f ca="1">SUMIFS(INDIRECT($F$1&amp;$F590&amp;":"&amp;$F590),INDIRECT($F$1&amp;dbP!$D$2&amp;":"&amp;dbP!$D$2),"&gt;="&amp;AK$6,INDIRECT($F$1&amp;dbP!$D$2&amp;":"&amp;dbP!$D$2),"&lt;="&amp;AK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K$6,INDIRECT($F$1&amp;dbP!$D$2&amp;":"&amp;dbP!$D$2),"&lt;="&amp;AK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L590" s="1">
        <f ca="1">SUMIFS(INDIRECT($F$1&amp;$F590&amp;":"&amp;$F590),INDIRECT($F$1&amp;dbP!$D$2&amp;":"&amp;dbP!$D$2),"&gt;="&amp;AL$6,INDIRECT($F$1&amp;dbP!$D$2&amp;":"&amp;dbP!$D$2),"&lt;="&amp;AL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L$6,INDIRECT($F$1&amp;dbP!$D$2&amp;":"&amp;dbP!$D$2),"&lt;="&amp;AL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M590" s="1">
        <f ca="1">SUMIFS(INDIRECT($F$1&amp;$F590&amp;":"&amp;$F590),INDIRECT($F$1&amp;dbP!$D$2&amp;":"&amp;dbP!$D$2),"&gt;="&amp;AM$6,INDIRECT($F$1&amp;dbP!$D$2&amp;":"&amp;dbP!$D$2),"&lt;="&amp;AM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M$6,INDIRECT($F$1&amp;dbP!$D$2&amp;":"&amp;dbP!$D$2),"&lt;="&amp;AM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N590" s="1">
        <f ca="1">SUMIFS(INDIRECT($F$1&amp;$F590&amp;":"&amp;$F590),INDIRECT($F$1&amp;dbP!$D$2&amp;":"&amp;dbP!$D$2),"&gt;="&amp;AN$6,INDIRECT($F$1&amp;dbP!$D$2&amp;":"&amp;dbP!$D$2),"&lt;="&amp;AN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N$6,INDIRECT($F$1&amp;dbP!$D$2&amp;":"&amp;dbP!$D$2),"&lt;="&amp;AN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O590" s="1">
        <f ca="1">SUMIFS(INDIRECT($F$1&amp;$F590&amp;":"&amp;$F590),INDIRECT($F$1&amp;dbP!$D$2&amp;":"&amp;dbP!$D$2),"&gt;="&amp;AO$6,INDIRECT($F$1&amp;dbP!$D$2&amp;":"&amp;dbP!$D$2),"&lt;="&amp;AO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O$6,INDIRECT($F$1&amp;dbP!$D$2&amp;":"&amp;dbP!$D$2),"&lt;="&amp;AO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P590" s="1">
        <f ca="1">SUMIFS(INDIRECT($F$1&amp;$F590&amp;":"&amp;$F590),INDIRECT($F$1&amp;dbP!$D$2&amp;":"&amp;dbP!$D$2),"&gt;="&amp;AP$6,INDIRECT($F$1&amp;dbP!$D$2&amp;":"&amp;dbP!$D$2),"&lt;="&amp;AP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P$6,INDIRECT($F$1&amp;dbP!$D$2&amp;":"&amp;dbP!$D$2),"&lt;="&amp;AP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Q590" s="1">
        <f ca="1">SUMIFS(INDIRECT($F$1&amp;$F590&amp;":"&amp;$F590),INDIRECT($F$1&amp;dbP!$D$2&amp;":"&amp;dbP!$D$2),"&gt;="&amp;AQ$6,INDIRECT($F$1&amp;dbP!$D$2&amp;":"&amp;dbP!$D$2),"&lt;="&amp;AQ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Q$6,INDIRECT($F$1&amp;dbP!$D$2&amp;":"&amp;dbP!$D$2),"&lt;="&amp;AQ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R590" s="1">
        <f ca="1">SUMIFS(INDIRECT($F$1&amp;$F590&amp;":"&amp;$F590),INDIRECT($F$1&amp;dbP!$D$2&amp;":"&amp;dbP!$D$2),"&gt;="&amp;AR$6,INDIRECT($F$1&amp;dbP!$D$2&amp;":"&amp;dbP!$D$2),"&lt;="&amp;AR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R$6,INDIRECT($F$1&amp;dbP!$D$2&amp;":"&amp;dbP!$D$2),"&lt;="&amp;AR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S590" s="1">
        <f ca="1">SUMIFS(INDIRECT($F$1&amp;$F590&amp;":"&amp;$F590),INDIRECT($F$1&amp;dbP!$D$2&amp;":"&amp;dbP!$D$2),"&gt;="&amp;AS$6,INDIRECT($F$1&amp;dbP!$D$2&amp;":"&amp;dbP!$D$2),"&lt;="&amp;AS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S$6,INDIRECT($F$1&amp;dbP!$D$2&amp;":"&amp;dbP!$D$2),"&lt;="&amp;AS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T590" s="1">
        <f ca="1">SUMIFS(INDIRECT($F$1&amp;$F590&amp;":"&amp;$F590),INDIRECT($F$1&amp;dbP!$D$2&amp;":"&amp;dbP!$D$2),"&gt;="&amp;AT$6,INDIRECT($F$1&amp;dbP!$D$2&amp;":"&amp;dbP!$D$2),"&lt;="&amp;AT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T$6,INDIRECT($F$1&amp;dbP!$D$2&amp;":"&amp;dbP!$D$2),"&lt;="&amp;AT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U590" s="1">
        <f ca="1">SUMIFS(INDIRECT($F$1&amp;$F590&amp;":"&amp;$F590),INDIRECT($F$1&amp;dbP!$D$2&amp;":"&amp;dbP!$D$2),"&gt;="&amp;AU$6,INDIRECT($F$1&amp;dbP!$D$2&amp;":"&amp;dbP!$D$2),"&lt;="&amp;AU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U$6,INDIRECT($F$1&amp;dbP!$D$2&amp;":"&amp;dbP!$D$2),"&lt;="&amp;AU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V590" s="1">
        <f ca="1">SUMIFS(INDIRECT($F$1&amp;$F590&amp;":"&amp;$F590),INDIRECT($F$1&amp;dbP!$D$2&amp;":"&amp;dbP!$D$2),"&gt;="&amp;AV$6,INDIRECT($F$1&amp;dbP!$D$2&amp;":"&amp;dbP!$D$2),"&lt;="&amp;A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V$6,INDIRECT($F$1&amp;dbP!$D$2&amp;":"&amp;dbP!$D$2),"&lt;="&amp;AV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W590" s="1">
        <f ca="1">SUMIFS(INDIRECT($F$1&amp;$F590&amp;":"&amp;$F590),INDIRECT($F$1&amp;dbP!$D$2&amp;":"&amp;dbP!$D$2),"&gt;="&amp;AW$6,INDIRECT($F$1&amp;dbP!$D$2&amp;":"&amp;dbP!$D$2),"&lt;="&amp;A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W$6,INDIRECT($F$1&amp;dbP!$D$2&amp;":"&amp;dbP!$D$2),"&lt;="&amp;AW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X590" s="1">
        <f ca="1">SUMIFS(INDIRECT($F$1&amp;$F590&amp;":"&amp;$F590),INDIRECT($F$1&amp;dbP!$D$2&amp;":"&amp;dbP!$D$2),"&gt;="&amp;AX$6,INDIRECT($F$1&amp;dbP!$D$2&amp;":"&amp;dbP!$D$2),"&lt;="&amp;A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X$6,INDIRECT($F$1&amp;dbP!$D$2&amp;":"&amp;dbP!$D$2),"&lt;="&amp;AX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Y590" s="1">
        <f ca="1">SUMIFS(INDIRECT($F$1&amp;$F590&amp;":"&amp;$F590),INDIRECT($F$1&amp;dbP!$D$2&amp;":"&amp;dbP!$D$2),"&gt;="&amp;AY$6,INDIRECT($F$1&amp;dbP!$D$2&amp;":"&amp;dbP!$D$2),"&lt;="&amp;A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Y$6,INDIRECT($F$1&amp;dbP!$D$2&amp;":"&amp;dbP!$D$2),"&lt;="&amp;AY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AZ590" s="1">
        <f ca="1">SUMIFS(INDIRECT($F$1&amp;$F590&amp;":"&amp;$F590),INDIRECT($F$1&amp;dbP!$D$2&amp;":"&amp;dbP!$D$2),"&gt;="&amp;AZ$6,INDIRECT($F$1&amp;dbP!$D$2&amp;":"&amp;dbP!$D$2),"&lt;="&amp;A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AZ$6,INDIRECT($F$1&amp;dbP!$D$2&amp;":"&amp;dbP!$D$2),"&lt;="&amp;AZ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A590" s="1">
        <f ca="1">SUMIFS(INDIRECT($F$1&amp;$F590&amp;":"&amp;$F590),INDIRECT($F$1&amp;dbP!$D$2&amp;":"&amp;dbP!$D$2),"&gt;="&amp;BA$6,INDIRECT($F$1&amp;dbP!$D$2&amp;":"&amp;dbP!$D$2),"&lt;="&amp;B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BA$6,INDIRECT($F$1&amp;dbP!$D$2&amp;":"&amp;dbP!$D$2),"&lt;="&amp;BA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B590" s="1">
        <f ca="1">SUMIFS(INDIRECT($F$1&amp;$F590&amp;":"&amp;$F590),INDIRECT($F$1&amp;dbP!$D$2&amp;":"&amp;dbP!$D$2),"&gt;="&amp;BB$6,INDIRECT($F$1&amp;dbP!$D$2&amp;":"&amp;dbP!$D$2),"&lt;="&amp;B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BB$6,INDIRECT($F$1&amp;dbP!$D$2&amp;":"&amp;dbP!$D$2),"&lt;="&amp;BB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C590" s="1">
        <f ca="1">SUMIFS(INDIRECT($F$1&amp;$F590&amp;":"&amp;$F590),INDIRECT($F$1&amp;dbP!$D$2&amp;":"&amp;dbP!$D$2),"&gt;="&amp;BC$6,INDIRECT($F$1&amp;dbP!$D$2&amp;":"&amp;dbP!$D$2),"&lt;="&amp;B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BC$6,INDIRECT($F$1&amp;dbP!$D$2&amp;":"&amp;dbP!$D$2),"&lt;="&amp;BC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D590" s="1">
        <f ca="1">SUMIFS(INDIRECT($F$1&amp;$F590&amp;":"&amp;$F590),INDIRECT($F$1&amp;dbP!$D$2&amp;":"&amp;dbP!$D$2),"&gt;="&amp;BD$6,INDIRECT($F$1&amp;dbP!$D$2&amp;":"&amp;dbP!$D$2),"&lt;="&amp;B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BD$6,INDIRECT($F$1&amp;dbP!$D$2&amp;":"&amp;dbP!$D$2),"&lt;="&amp;BD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  <c r="BE590" s="1">
        <f ca="1">SUMIFS(INDIRECT($F$1&amp;$F590&amp;":"&amp;$F590),INDIRECT($F$1&amp;dbP!$D$2&amp;":"&amp;dbP!$D$2),"&gt;="&amp;BE$6,INDIRECT($F$1&amp;dbP!$D$2&amp;":"&amp;dbP!$D$2),"&lt;="&amp;B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"&amp;$I590=$J590),"*",RIGHT($J590,LEN($J590)-4)),INDIRECT($F$1&amp;dbP!$AC$2&amp;":"&amp;dbP!$AC$2),RepP!$J$3)-
SUMIFS(INDIRECT($F$1&amp;$G590&amp;":"&amp;$G590),INDIRECT($F$1&amp;dbP!$D$2&amp;":"&amp;dbP!$D$2),"&gt;="&amp;BE$6,INDIRECT($F$1&amp;dbP!$D$2&amp;":"&amp;dbP!$D$2),"&lt;="&amp;BE$7,INDIRECT($F$1&amp;dbP!$O$2&amp;":"&amp;dbP!$O$2),$H590,INDIRECT($F$1&amp;dbP!$P$2&amp;":"&amp;dbP!$P$2),IF($I590=$J590,"*",$I590),INDIRECT($F$1&amp;dbP!$Q$2&amp;":"&amp;dbP!$Q$2),IF(OR($I590=$J590,"  "&amp;$I590=$J590),"*",RIGHT($J590,LEN($J590)-4)),INDIRECT($F$1&amp;dbP!$AC$2&amp;":"&amp;dbP!$AC$2),RepP!$J$3)</f>
        <v>0</v>
      </c>
    </row>
    <row r="591" spans="1:57" x14ac:dyDescent="0.3">
      <c r="B591" s="1">
        <f>MAX(B$505:B590)+1</f>
        <v>92</v>
      </c>
      <c r="D591" s="1" t="str">
        <f ca="1">INDIRECT($B$1&amp;Items!AB$2&amp;$B591)</f>
        <v>PL(-)</v>
      </c>
      <c r="F591" s="1" t="str">
        <f ca="1">INDIRECT($B$1&amp;Items!X$2&amp;$B591)</f>
        <v>Y</v>
      </c>
      <c r="G591" s="1" t="str">
        <f ca="1">INDIRECT($B$1&amp;Items!Y$2&amp;$B591)</f>
        <v>Z</v>
      </c>
      <c r="H591" s="13" t="str">
        <f ca="1">INDIRECT($B$1&amp;Items!U$2&amp;$B591)</f>
        <v>Операционные расходы</v>
      </c>
      <c r="I591" s="13" t="str">
        <f ca="1">IF(INDIRECT($B$1&amp;Items!V$2&amp;$B591)="",H591,INDIRECT($B$1&amp;Items!V$2&amp;$B591))</f>
        <v>Операционные расходы - блок-1</v>
      </c>
      <c r="J591" s="1" t="str">
        <f ca="1">IF(INDIRECT($B$1&amp;Items!W$2&amp;$B591)="",IF(H591&lt;&gt;I591,"  "&amp;I591,I591),"    "&amp;INDIRECT($B$1&amp;Items!W$2&amp;$B591))</f>
        <v xml:space="preserve">    Операционные расходы - 1-9</v>
      </c>
      <c r="S591" s="1">
        <f ca="1">SUM($U591:INDIRECT(ADDRESS(ROW(),SUMIFS($1:$1,$5:$5,MAX($5:$5)))))</f>
        <v>109233.00083333332</v>
      </c>
      <c r="V591" s="1">
        <f ca="1">SUMIFS(INDIRECT($F$1&amp;$F591&amp;":"&amp;$F591),INDIRECT($F$1&amp;dbP!$D$2&amp;":"&amp;dbP!$D$2),"&gt;="&amp;V$6,INDIRECT($F$1&amp;dbP!$D$2&amp;":"&amp;dbP!$D$2),"&lt;="&amp;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V$6,INDIRECT($F$1&amp;dbP!$D$2&amp;":"&amp;dbP!$D$2),"&lt;="&amp;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W591" s="1">
        <f ca="1">SUMIFS(INDIRECT($F$1&amp;$F591&amp;":"&amp;$F591),INDIRECT($F$1&amp;dbP!$D$2&amp;":"&amp;dbP!$D$2),"&gt;="&amp;W$6,INDIRECT($F$1&amp;dbP!$D$2&amp;":"&amp;dbP!$D$2),"&lt;="&amp;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W$6,INDIRECT($F$1&amp;dbP!$D$2&amp;":"&amp;dbP!$D$2),"&lt;="&amp;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X591" s="1">
        <f ca="1">SUMIFS(INDIRECT($F$1&amp;$F591&amp;":"&amp;$F591),INDIRECT($F$1&amp;dbP!$D$2&amp;":"&amp;dbP!$D$2),"&gt;="&amp;X$6,INDIRECT($F$1&amp;dbP!$D$2&amp;":"&amp;dbP!$D$2),"&lt;="&amp;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X$6,INDIRECT($F$1&amp;dbP!$D$2&amp;":"&amp;dbP!$D$2),"&lt;="&amp;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Y591" s="1">
        <f ca="1">SUMIFS(INDIRECT($F$1&amp;$F591&amp;":"&amp;$F591),INDIRECT($F$1&amp;dbP!$D$2&amp;":"&amp;dbP!$D$2),"&gt;="&amp;Y$6,INDIRECT($F$1&amp;dbP!$D$2&amp;":"&amp;dbP!$D$2),"&lt;="&amp;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Y$6,INDIRECT($F$1&amp;dbP!$D$2&amp;":"&amp;dbP!$D$2),"&lt;="&amp;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109233.00083333332</v>
      </c>
      <c r="Z591" s="1">
        <f ca="1">SUMIFS(INDIRECT($F$1&amp;$F591&amp;":"&amp;$F591),INDIRECT($F$1&amp;dbP!$D$2&amp;":"&amp;dbP!$D$2),"&gt;="&amp;Z$6,INDIRECT($F$1&amp;dbP!$D$2&amp;":"&amp;dbP!$D$2),"&lt;="&amp;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Z$6,INDIRECT($F$1&amp;dbP!$D$2&amp;":"&amp;dbP!$D$2),"&lt;="&amp;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A591" s="1">
        <f ca="1">SUMIFS(INDIRECT($F$1&amp;$F591&amp;":"&amp;$F591),INDIRECT($F$1&amp;dbP!$D$2&amp;":"&amp;dbP!$D$2),"&gt;="&amp;AA$6,INDIRECT($F$1&amp;dbP!$D$2&amp;":"&amp;dbP!$D$2),"&lt;="&amp;A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A$6,INDIRECT($F$1&amp;dbP!$D$2&amp;":"&amp;dbP!$D$2),"&lt;="&amp;A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B591" s="1">
        <f ca="1">SUMIFS(INDIRECT($F$1&amp;$F591&amp;":"&amp;$F591),INDIRECT($F$1&amp;dbP!$D$2&amp;":"&amp;dbP!$D$2),"&gt;="&amp;AB$6,INDIRECT($F$1&amp;dbP!$D$2&amp;":"&amp;dbP!$D$2),"&lt;="&amp;A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B$6,INDIRECT($F$1&amp;dbP!$D$2&amp;":"&amp;dbP!$D$2),"&lt;="&amp;A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C591" s="1">
        <f ca="1">SUMIFS(INDIRECT($F$1&amp;$F591&amp;":"&amp;$F591),INDIRECT($F$1&amp;dbP!$D$2&amp;":"&amp;dbP!$D$2),"&gt;="&amp;AC$6,INDIRECT($F$1&amp;dbP!$D$2&amp;":"&amp;dbP!$D$2),"&lt;="&amp;A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C$6,INDIRECT($F$1&amp;dbP!$D$2&amp;":"&amp;dbP!$D$2),"&lt;="&amp;A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D591" s="1">
        <f ca="1">SUMIFS(INDIRECT($F$1&amp;$F591&amp;":"&amp;$F591),INDIRECT($F$1&amp;dbP!$D$2&amp;":"&amp;dbP!$D$2),"&gt;="&amp;AD$6,INDIRECT($F$1&amp;dbP!$D$2&amp;":"&amp;dbP!$D$2),"&lt;="&amp;A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D$6,INDIRECT($F$1&amp;dbP!$D$2&amp;":"&amp;dbP!$D$2),"&lt;="&amp;A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E591" s="1">
        <f ca="1">SUMIFS(INDIRECT($F$1&amp;$F591&amp;":"&amp;$F591),INDIRECT($F$1&amp;dbP!$D$2&amp;":"&amp;dbP!$D$2),"&gt;="&amp;AE$6,INDIRECT($F$1&amp;dbP!$D$2&amp;":"&amp;dbP!$D$2),"&lt;="&amp;A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E$6,INDIRECT($F$1&amp;dbP!$D$2&amp;":"&amp;dbP!$D$2),"&lt;="&amp;A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F591" s="1">
        <f ca="1">SUMIFS(INDIRECT($F$1&amp;$F591&amp;":"&amp;$F591),INDIRECT($F$1&amp;dbP!$D$2&amp;":"&amp;dbP!$D$2),"&gt;="&amp;AF$6,INDIRECT($F$1&amp;dbP!$D$2&amp;":"&amp;dbP!$D$2),"&lt;="&amp;AF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F$6,INDIRECT($F$1&amp;dbP!$D$2&amp;":"&amp;dbP!$D$2),"&lt;="&amp;AF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G591" s="1">
        <f ca="1">SUMIFS(INDIRECT($F$1&amp;$F591&amp;":"&amp;$F591),INDIRECT($F$1&amp;dbP!$D$2&amp;":"&amp;dbP!$D$2),"&gt;="&amp;AG$6,INDIRECT($F$1&amp;dbP!$D$2&amp;":"&amp;dbP!$D$2),"&lt;="&amp;AG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G$6,INDIRECT($F$1&amp;dbP!$D$2&amp;":"&amp;dbP!$D$2),"&lt;="&amp;AG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H591" s="1">
        <f ca="1">SUMIFS(INDIRECT($F$1&amp;$F591&amp;":"&amp;$F591),INDIRECT($F$1&amp;dbP!$D$2&amp;":"&amp;dbP!$D$2),"&gt;="&amp;AH$6,INDIRECT($F$1&amp;dbP!$D$2&amp;":"&amp;dbP!$D$2),"&lt;="&amp;AH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H$6,INDIRECT($F$1&amp;dbP!$D$2&amp;":"&amp;dbP!$D$2),"&lt;="&amp;AH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I591" s="1">
        <f ca="1">SUMIFS(INDIRECT($F$1&amp;$F591&amp;":"&amp;$F591),INDIRECT($F$1&amp;dbP!$D$2&amp;":"&amp;dbP!$D$2),"&gt;="&amp;AI$6,INDIRECT($F$1&amp;dbP!$D$2&amp;":"&amp;dbP!$D$2),"&lt;="&amp;AI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I$6,INDIRECT($F$1&amp;dbP!$D$2&amp;":"&amp;dbP!$D$2),"&lt;="&amp;AI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J591" s="1">
        <f ca="1">SUMIFS(INDIRECT($F$1&amp;$F591&amp;":"&amp;$F591),INDIRECT($F$1&amp;dbP!$D$2&amp;":"&amp;dbP!$D$2),"&gt;="&amp;AJ$6,INDIRECT($F$1&amp;dbP!$D$2&amp;":"&amp;dbP!$D$2),"&lt;="&amp;AJ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J$6,INDIRECT($F$1&amp;dbP!$D$2&amp;":"&amp;dbP!$D$2),"&lt;="&amp;AJ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K591" s="1">
        <f ca="1">SUMIFS(INDIRECT($F$1&amp;$F591&amp;":"&amp;$F591),INDIRECT($F$1&amp;dbP!$D$2&amp;":"&amp;dbP!$D$2),"&gt;="&amp;AK$6,INDIRECT($F$1&amp;dbP!$D$2&amp;":"&amp;dbP!$D$2),"&lt;="&amp;AK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K$6,INDIRECT($F$1&amp;dbP!$D$2&amp;":"&amp;dbP!$D$2),"&lt;="&amp;AK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L591" s="1">
        <f ca="1">SUMIFS(INDIRECT($F$1&amp;$F591&amp;":"&amp;$F591),INDIRECT($F$1&amp;dbP!$D$2&amp;":"&amp;dbP!$D$2),"&gt;="&amp;AL$6,INDIRECT($F$1&amp;dbP!$D$2&amp;":"&amp;dbP!$D$2),"&lt;="&amp;AL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L$6,INDIRECT($F$1&amp;dbP!$D$2&amp;":"&amp;dbP!$D$2),"&lt;="&amp;AL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M591" s="1">
        <f ca="1">SUMIFS(INDIRECT($F$1&amp;$F591&amp;":"&amp;$F591),INDIRECT($F$1&amp;dbP!$D$2&amp;":"&amp;dbP!$D$2),"&gt;="&amp;AM$6,INDIRECT($F$1&amp;dbP!$D$2&amp;":"&amp;dbP!$D$2),"&lt;="&amp;AM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M$6,INDIRECT($F$1&amp;dbP!$D$2&amp;":"&amp;dbP!$D$2),"&lt;="&amp;AM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N591" s="1">
        <f ca="1">SUMIFS(INDIRECT($F$1&amp;$F591&amp;":"&amp;$F591),INDIRECT($F$1&amp;dbP!$D$2&amp;":"&amp;dbP!$D$2),"&gt;="&amp;AN$6,INDIRECT($F$1&amp;dbP!$D$2&amp;":"&amp;dbP!$D$2),"&lt;="&amp;AN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N$6,INDIRECT($F$1&amp;dbP!$D$2&amp;":"&amp;dbP!$D$2),"&lt;="&amp;AN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O591" s="1">
        <f ca="1">SUMIFS(INDIRECT($F$1&amp;$F591&amp;":"&amp;$F591),INDIRECT($F$1&amp;dbP!$D$2&amp;":"&amp;dbP!$D$2),"&gt;="&amp;AO$6,INDIRECT($F$1&amp;dbP!$D$2&amp;":"&amp;dbP!$D$2),"&lt;="&amp;AO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O$6,INDIRECT($F$1&amp;dbP!$D$2&amp;":"&amp;dbP!$D$2),"&lt;="&amp;AO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P591" s="1">
        <f ca="1">SUMIFS(INDIRECT($F$1&amp;$F591&amp;":"&amp;$F591),INDIRECT($F$1&amp;dbP!$D$2&amp;":"&amp;dbP!$D$2),"&gt;="&amp;AP$6,INDIRECT($F$1&amp;dbP!$D$2&amp;":"&amp;dbP!$D$2),"&lt;="&amp;AP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P$6,INDIRECT($F$1&amp;dbP!$D$2&amp;":"&amp;dbP!$D$2),"&lt;="&amp;AP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Q591" s="1">
        <f ca="1">SUMIFS(INDIRECT($F$1&amp;$F591&amp;":"&amp;$F591),INDIRECT($F$1&amp;dbP!$D$2&amp;":"&amp;dbP!$D$2),"&gt;="&amp;AQ$6,INDIRECT($F$1&amp;dbP!$D$2&amp;":"&amp;dbP!$D$2),"&lt;="&amp;AQ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Q$6,INDIRECT($F$1&amp;dbP!$D$2&amp;":"&amp;dbP!$D$2),"&lt;="&amp;AQ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R591" s="1">
        <f ca="1">SUMIFS(INDIRECT($F$1&amp;$F591&amp;":"&amp;$F591),INDIRECT($F$1&amp;dbP!$D$2&amp;":"&amp;dbP!$D$2),"&gt;="&amp;AR$6,INDIRECT($F$1&amp;dbP!$D$2&amp;":"&amp;dbP!$D$2),"&lt;="&amp;AR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R$6,INDIRECT($F$1&amp;dbP!$D$2&amp;":"&amp;dbP!$D$2),"&lt;="&amp;AR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S591" s="1">
        <f ca="1">SUMIFS(INDIRECT($F$1&amp;$F591&amp;":"&amp;$F591),INDIRECT($F$1&amp;dbP!$D$2&amp;":"&amp;dbP!$D$2),"&gt;="&amp;AS$6,INDIRECT($F$1&amp;dbP!$D$2&amp;":"&amp;dbP!$D$2),"&lt;="&amp;AS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S$6,INDIRECT($F$1&amp;dbP!$D$2&amp;":"&amp;dbP!$D$2),"&lt;="&amp;AS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T591" s="1">
        <f ca="1">SUMIFS(INDIRECT($F$1&amp;$F591&amp;":"&amp;$F591),INDIRECT($F$1&amp;dbP!$D$2&amp;":"&amp;dbP!$D$2),"&gt;="&amp;AT$6,INDIRECT($F$1&amp;dbP!$D$2&amp;":"&amp;dbP!$D$2),"&lt;="&amp;AT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T$6,INDIRECT($F$1&amp;dbP!$D$2&amp;":"&amp;dbP!$D$2),"&lt;="&amp;AT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U591" s="1">
        <f ca="1">SUMIFS(INDIRECT($F$1&amp;$F591&amp;":"&amp;$F591),INDIRECT($F$1&amp;dbP!$D$2&amp;":"&amp;dbP!$D$2),"&gt;="&amp;AU$6,INDIRECT($F$1&amp;dbP!$D$2&amp;":"&amp;dbP!$D$2),"&lt;="&amp;AU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U$6,INDIRECT($F$1&amp;dbP!$D$2&amp;":"&amp;dbP!$D$2),"&lt;="&amp;AU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V591" s="1">
        <f ca="1">SUMIFS(INDIRECT($F$1&amp;$F591&amp;":"&amp;$F591),INDIRECT($F$1&amp;dbP!$D$2&amp;":"&amp;dbP!$D$2),"&gt;="&amp;AV$6,INDIRECT($F$1&amp;dbP!$D$2&amp;":"&amp;dbP!$D$2),"&lt;="&amp;A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V$6,INDIRECT($F$1&amp;dbP!$D$2&amp;":"&amp;dbP!$D$2),"&lt;="&amp;AV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W591" s="1">
        <f ca="1">SUMIFS(INDIRECT($F$1&amp;$F591&amp;":"&amp;$F591),INDIRECT($F$1&amp;dbP!$D$2&amp;":"&amp;dbP!$D$2),"&gt;="&amp;AW$6,INDIRECT($F$1&amp;dbP!$D$2&amp;":"&amp;dbP!$D$2),"&lt;="&amp;A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W$6,INDIRECT($F$1&amp;dbP!$D$2&amp;":"&amp;dbP!$D$2),"&lt;="&amp;AW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X591" s="1">
        <f ca="1">SUMIFS(INDIRECT($F$1&amp;$F591&amp;":"&amp;$F591),INDIRECT($F$1&amp;dbP!$D$2&amp;":"&amp;dbP!$D$2),"&gt;="&amp;AX$6,INDIRECT($F$1&amp;dbP!$D$2&amp;":"&amp;dbP!$D$2),"&lt;="&amp;A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X$6,INDIRECT($F$1&amp;dbP!$D$2&amp;":"&amp;dbP!$D$2),"&lt;="&amp;AX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Y591" s="1">
        <f ca="1">SUMIFS(INDIRECT($F$1&amp;$F591&amp;":"&amp;$F591),INDIRECT($F$1&amp;dbP!$D$2&amp;":"&amp;dbP!$D$2),"&gt;="&amp;AY$6,INDIRECT($F$1&amp;dbP!$D$2&amp;":"&amp;dbP!$D$2),"&lt;="&amp;A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Y$6,INDIRECT($F$1&amp;dbP!$D$2&amp;":"&amp;dbP!$D$2),"&lt;="&amp;AY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AZ591" s="1">
        <f ca="1">SUMIFS(INDIRECT($F$1&amp;$F591&amp;":"&amp;$F591),INDIRECT($F$1&amp;dbP!$D$2&amp;":"&amp;dbP!$D$2),"&gt;="&amp;AZ$6,INDIRECT($F$1&amp;dbP!$D$2&amp;":"&amp;dbP!$D$2),"&lt;="&amp;A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AZ$6,INDIRECT($F$1&amp;dbP!$D$2&amp;":"&amp;dbP!$D$2),"&lt;="&amp;AZ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A591" s="1">
        <f ca="1">SUMIFS(INDIRECT($F$1&amp;$F591&amp;":"&amp;$F591),INDIRECT($F$1&amp;dbP!$D$2&amp;":"&amp;dbP!$D$2),"&gt;="&amp;BA$6,INDIRECT($F$1&amp;dbP!$D$2&amp;":"&amp;dbP!$D$2),"&lt;="&amp;B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BA$6,INDIRECT($F$1&amp;dbP!$D$2&amp;":"&amp;dbP!$D$2),"&lt;="&amp;BA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B591" s="1">
        <f ca="1">SUMIFS(INDIRECT($F$1&amp;$F591&amp;":"&amp;$F591),INDIRECT($F$1&amp;dbP!$D$2&amp;":"&amp;dbP!$D$2),"&gt;="&amp;BB$6,INDIRECT($F$1&amp;dbP!$D$2&amp;":"&amp;dbP!$D$2),"&lt;="&amp;B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BB$6,INDIRECT($F$1&amp;dbP!$D$2&amp;":"&amp;dbP!$D$2),"&lt;="&amp;BB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C591" s="1">
        <f ca="1">SUMIFS(INDIRECT($F$1&amp;$F591&amp;":"&amp;$F591),INDIRECT($F$1&amp;dbP!$D$2&amp;":"&amp;dbP!$D$2),"&gt;="&amp;BC$6,INDIRECT($F$1&amp;dbP!$D$2&amp;":"&amp;dbP!$D$2),"&lt;="&amp;B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BC$6,INDIRECT($F$1&amp;dbP!$D$2&amp;":"&amp;dbP!$D$2),"&lt;="&amp;BC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D591" s="1">
        <f ca="1">SUMIFS(INDIRECT($F$1&amp;$F591&amp;":"&amp;$F591),INDIRECT($F$1&amp;dbP!$D$2&amp;":"&amp;dbP!$D$2),"&gt;="&amp;BD$6,INDIRECT($F$1&amp;dbP!$D$2&amp;":"&amp;dbP!$D$2),"&lt;="&amp;B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BD$6,INDIRECT($F$1&amp;dbP!$D$2&amp;":"&amp;dbP!$D$2),"&lt;="&amp;BD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  <c r="BE591" s="1">
        <f ca="1">SUMIFS(INDIRECT($F$1&amp;$F591&amp;":"&amp;$F591),INDIRECT($F$1&amp;dbP!$D$2&amp;":"&amp;dbP!$D$2),"&gt;="&amp;BE$6,INDIRECT($F$1&amp;dbP!$D$2&amp;":"&amp;dbP!$D$2),"&lt;="&amp;B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"&amp;$I591=$J591),"*",RIGHT($J591,LEN($J591)-4)),INDIRECT($F$1&amp;dbP!$AC$2&amp;":"&amp;dbP!$AC$2),RepP!$J$3)-
SUMIFS(INDIRECT($F$1&amp;$G591&amp;":"&amp;$G591),INDIRECT($F$1&amp;dbP!$D$2&amp;":"&amp;dbP!$D$2),"&gt;="&amp;BE$6,INDIRECT($F$1&amp;dbP!$D$2&amp;":"&amp;dbP!$D$2),"&lt;="&amp;BE$7,INDIRECT($F$1&amp;dbP!$O$2&amp;":"&amp;dbP!$O$2),$H591,INDIRECT($F$1&amp;dbP!$P$2&amp;":"&amp;dbP!$P$2),IF($I591=$J591,"*",$I591),INDIRECT($F$1&amp;dbP!$Q$2&amp;":"&amp;dbP!$Q$2),IF(OR($I591=$J591,"  "&amp;$I591=$J591),"*",RIGHT($J591,LEN($J591)-4)),INDIRECT($F$1&amp;dbP!$AC$2&amp;":"&amp;dbP!$AC$2),RepP!$J$3)</f>
        <v>0</v>
      </c>
    </row>
    <row r="592" spans="1:57" x14ac:dyDescent="0.3">
      <c r="B592" s="1">
        <f>MAX(B$505:B591)+1</f>
        <v>93</v>
      </c>
      <c r="D592" s="1" t="str">
        <f ca="1">INDIRECT($B$1&amp;Items!AB$2&amp;$B592)</f>
        <v>PL(-)</v>
      </c>
      <c r="F592" s="1" t="str">
        <f ca="1">INDIRECT($B$1&amp;Items!X$2&amp;$B592)</f>
        <v>Y</v>
      </c>
      <c r="G592" s="1" t="str">
        <f ca="1">INDIRECT($B$1&amp;Items!Y$2&amp;$B592)</f>
        <v>Z</v>
      </c>
      <c r="H592" s="13" t="str">
        <f ca="1">INDIRECT($B$1&amp;Items!U$2&amp;$B592)</f>
        <v>Операционные расходы</v>
      </c>
      <c r="I592" s="13" t="str">
        <f ca="1">IF(INDIRECT($B$1&amp;Items!V$2&amp;$B592)="",H592,INDIRECT($B$1&amp;Items!V$2&amp;$B592))</f>
        <v>Операционные расходы - блок-1</v>
      </c>
      <c r="J592" s="1" t="str">
        <f ca="1">IF(INDIRECT($B$1&amp;Items!W$2&amp;$B592)="",IF(H592&lt;&gt;I592,"  "&amp;I592,I592),"    "&amp;INDIRECT($B$1&amp;Items!W$2&amp;$B592))</f>
        <v xml:space="preserve">    Операционные расходы - 1-10</v>
      </c>
      <c r="S592" s="1">
        <f ca="1">SUM($U592:INDIRECT(ADDRESS(ROW(),SUMIFS($1:$1,$5:$5,MAX($5:$5)))))</f>
        <v>50793.345387500005</v>
      </c>
      <c r="V592" s="1">
        <f ca="1">SUMIFS(INDIRECT($F$1&amp;$F592&amp;":"&amp;$F592),INDIRECT($F$1&amp;dbP!$D$2&amp;":"&amp;dbP!$D$2),"&gt;="&amp;V$6,INDIRECT($F$1&amp;dbP!$D$2&amp;":"&amp;dbP!$D$2),"&lt;="&amp;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V$6,INDIRECT($F$1&amp;dbP!$D$2&amp;":"&amp;dbP!$D$2),"&lt;="&amp;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W592" s="1">
        <f ca="1">SUMIFS(INDIRECT($F$1&amp;$F592&amp;":"&amp;$F592),INDIRECT($F$1&amp;dbP!$D$2&amp;":"&amp;dbP!$D$2),"&gt;="&amp;W$6,INDIRECT($F$1&amp;dbP!$D$2&amp;":"&amp;dbP!$D$2),"&lt;="&amp;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W$6,INDIRECT($F$1&amp;dbP!$D$2&amp;":"&amp;dbP!$D$2),"&lt;="&amp;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X592" s="1">
        <f ca="1">SUMIFS(INDIRECT($F$1&amp;$F592&amp;":"&amp;$F592),INDIRECT($F$1&amp;dbP!$D$2&amp;":"&amp;dbP!$D$2),"&gt;="&amp;X$6,INDIRECT($F$1&amp;dbP!$D$2&amp;":"&amp;dbP!$D$2),"&lt;="&amp;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X$6,INDIRECT($F$1&amp;dbP!$D$2&amp;":"&amp;dbP!$D$2),"&lt;="&amp;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Y592" s="1">
        <f ca="1">SUMIFS(INDIRECT($F$1&amp;$F592&amp;":"&amp;$F592),INDIRECT($F$1&amp;dbP!$D$2&amp;":"&amp;dbP!$D$2),"&gt;="&amp;Y$6,INDIRECT($F$1&amp;dbP!$D$2&amp;":"&amp;dbP!$D$2),"&lt;="&amp;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Y$6,INDIRECT($F$1&amp;dbP!$D$2&amp;":"&amp;dbP!$D$2),"&lt;="&amp;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50793.345387500005</v>
      </c>
      <c r="Z592" s="1">
        <f ca="1">SUMIFS(INDIRECT($F$1&amp;$F592&amp;":"&amp;$F592),INDIRECT($F$1&amp;dbP!$D$2&amp;":"&amp;dbP!$D$2),"&gt;="&amp;Z$6,INDIRECT($F$1&amp;dbP!$D$2&amp;":"&amp;dbP!$D$2),"&lt;="&amp;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Z$6,INDIRECT($F$1&amp;dbP!$D$2&amp;":"&amp;dbP!$D$2),"&lt;="&amp;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A592" s="1">
        <f ca="1">SUMIFS(INDIRECT($F$1&amp;$F592&amp;":"&amp;$F592),INDIRECT($F$1&amp;dbP!$D$2&amp;":"&amp;dbP!$D$2),"&gt;="&amp;AA$6,INDIRECT($F$1&amp;dbP!$D$2&amp;":"&amp;dbP!$D$2),"&lt;="&amp;A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A$6,INDIRECT($F$1&amp;dbP!$D$2&amp;":"&amp;dbP!$D$2),"&lt;="&amp;A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B592" s="1">
        <f ca="1">SUMIFS(INDIRECT($F$1&amp;$F592&amp;":"&amp;$F592),INDIRECT($F$1&amp;dbP!$D$2&amp;":"&amp;dbP!$D$2),"&gt;="&amp;AB$6,INDIRECT($F$1&amp;dbP!$D$2&amp;":"&amp;dbP!$D$2),"&lt;="&amp;A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B$6,INDIRECT($F$1&amp;dbP!$D$2&amp;":"&amp;dbP!$D$2),"&lt;="&amp;A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C592" s="1">
        <f ca="1">SUMIFS(INDIRECT($F$1&amp;$F592&amp;":"&amp;$F592),INDIRECT($F$1&amp;dbP!$D$2&amp;":"&amp;dbP!$D$2),"&gt;="&amp;AC$6,INDIRECT($F$1&amp;dbP!$D$2&amp;":"&amp;dbP!$D$2),"&lt;="&amp;A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C$6,INDIRECT($F$1&amp;dbP!$D$2&amp;":"&amp;dbP!$D$2),"&lt;="&amp;A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D592" s="1">
        <f ca="1">SUMIFS(INDIRECT($F$1&amp;$F592&amp;":"&amp;$F592),INDIRECT($F$1&amp;dbP!$D$2&amp;":"&amp;dbP!$D$2),"&gt;="&amp;AD$6,INDIRECT($F$1&amp;dbP!$D$2&amp;":"&amp;dbP!$D$2),"&lt;="&amp;A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D$6,INDIRECT($F$1&amp;dbP!$D$2&amp;":"&amp;dbP!$D$2),"&lt;="&amp;A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E592" s="1">
        <f ca="1">SUMIFS(INDIRECT($F$1&amp;$F592&amp;":"&amp;$F592),INDIRECT($F$1&amp;dbP!$D$2&amp;":"&amp;dbP!$D$2),"&gt;="&amp;AE$6,INDIRECT($F$1&amp;dbP!$D$2&amp;":"&amp;dbP!$D$2),"&lt;="&amp;A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E$6,INDIRECT($F$1&amp;dbP!$D$2&amp;":"&amp;dbP!$D$2),"&lt;="&amp;A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F592" s="1">
        <f ca="1">SUMIFS(INDIRECT($F$1&amp;$F592&amp;":"&amp;$F592),INDIRECT($F$1&amp;dbP!$D$2&amp;":"&amp;dbP!$D$2),"&gt;="&amp;AF$6,INDIRECT($F$1&amp;dbP!$D$2&amp;":"&amp;dbP!$D$2),"&lt;="&amp;AF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F$6,INDIRECT($F$1&amp;dbP!$D$2&amp;":"&amp;dbP!$D$2),"&lt;="&amp;AF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G592" s="1">
        <f ca="1">SUMIFS(INDIRECT($F$1&amp;$F592&amp;":"&amp;$F592),INDIRECT($F$1&amp;dbP!$D$2&amp;":"&amp;dbP!$D$2),"&gt;="&amp;AG$6,INDIRECT($F$1&amp;dbP!$D$2&amp;":"&amp;dbP!$D$2),"&lt;="&amp;AG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G$6,INDIRECT($F$1&amp;dbP!$D$2&amp;":"&amp;dbP!$D$2),"&lt;="&amp;AG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H592" s="1">
        <f ca="1">SUMIFS(INDIRECT($F$1&amp;$F592&amp;":"&amp;$F592),INDIRECT($F$1&amp;dbP!$D$2&amp;":"&amp;dbP!$D$2),"&gt;="&amp;AH$6,INDIRECT($F$1&amp;dbP!$D$2&amp;":"&amp;dbP!$D$2),"&lt;="&amp;AH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H$6,INDIRECT($F$1&amp;dbP!$D$2&amp;":"&amp;dbP!$D$2),"&lt;="&amp;AH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I592" s="1">
        <f ca="1">SUMIFS(INDIRECT($F$1&amp;$F592&amp;":"&amp;$F592),INDIRECT($F$1&amp;dbP!$D$2&amp;":"&amp;dbP!$D$2),"&gt;="&amp;AI$6,INDIRECT($F$1&amp;dbP!$D$2&amp;":"&amp;dbP!$D$2),"&lt;="&amp;AI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I$6,INDIRECT($F$1&amp;dbP!$D$2&amp;":"&amp;dbP!$D$2),"&lt;="&amp;AI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J592" s="1">
        <f ca="1">SUMIFS(INDIRECT($F$1&amp;$F592&amp;":"&amp;$F592),INDIRECT($F$1&amp;dbP!$D$2&amp;":"&amp;dbP!$D$2),"&gt;="&amp;AJ$6,INDIRECT($F$1&amp;dbP!$D$2&amp;":"&amp;dbP!$D$2),"&lt;="&amp;AJ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J$6,INDIRECT($F$1&amp;dbP!$D$2&amp;":"&amp;dbP!$D$2),"&lt;="&amp;AJ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K592" s="1">
        <f ca="1">SUMIFS(INDIRECT($F$1&amp;$F592&amp;":"&amp;$F592),INDIRECT($F$1&amp;dbP!$D$2&amp;":"&amp;dbP!$D$2),"&gt;="&amp;AK$6,INDIRECT($F$1&amp;dbP!$D$2&amp;":"&amp;dbP!$D$2),"&lt;="&amp;AK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K$6,INDIRECT($F$1&amp;dbP!$D$2&amp;":"&amp;dbP!$D$2),"&lt;="&amp;AK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L592" s="1">
        <f ca="1">SUMIFS(INDIRECT($F$1&amp;$F592&amp;":"&amp;$F592),INDIRECT($F$1&amp;dbP!$D$2&amp;":"&amp;dbP!$D$2),"&gt;="&amp;AL$6,INDIRECT($F$1&amp;dbP!$D$2&amp;":"&amp;dbP!$D$2),"&lt;="&amp;AL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L$6,INDIRECT($F$1&amp;dbP!$D$2&amp;":"&amp;dbP!$D$2),"&lt;="&amp;AL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M592" s="1">
        <f ca="1">SUMIFS(INDIRECT($F$1&amp;$F592&amp;":"&amp;$F592),INDIRECT($F$1&amp;dbP!$D$2&amp;":"&amp;dbP!$D$2),"&gt;="&amp;AM$6,INDIRECT($F$1&amp;dbP!$D$2&amp;":"&amp;dbP!$D$2),"&lt;="&amp;AM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M$6,INDIRECT($F$1&amp;dbP!$D$2&amp;":"&amp;dbP!$D$2),"&lt;="&amp;AM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N592" s="1">
        <f ca="1">SUMIFS(INDIRECT($F$1&amp;$F592&amp;":"&amp;$F592),INDIRECT($F$1&amp;dbP!$D$2&amp;":"&amp;dbP!$D$2),"&gt;="&amp;AN$6,INDIRECT($F$1&amp;dbP!$D$2&amp;":"&amp;dbP!$D$2),"&lt;="&amp;AN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N$6,INDIRECT($F$1&amp;dbP!$D$2&amp;":"&amp;dbP!$D$2),"&lt;="&amp;AN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O592" s="1">
        <f ca="1">SUMIFS(INDIRECT($F$1&amp;$F592&amp;":"&amp;$F592),INDIRECT($F$1&amp;dbP!$D$2&amp;":"&amp;dbP!$D$2),"&gt;="&amp;AO$6,INDIRECT($F$1&amp;dbP!$D$2&amp;":"&amp;dbP!$D$2),"&lt;="&amp;AO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O$6,INDIRECT($F$1&amp;dbP!$D$2&amp;":"&amp;dbP!$D$2),"&lt;="&amp;AO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P592" s="1">
        <f ca="1">SUMIFS(INDIRECT($F$1&amp;$F592&amp;":"&amp;$F592),INDIRECT($F$1&amp;dbP!$D$2&amp;":"&amp;dbP!$D$2),"&gt;="&amp;AP$6,INDIRECT($F$1&amp;dbP!$D$2&amp;":"&amp;dbP!$D$2),"&lt;="&amp;AP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P$6,INDIRECT($F$1&amp;dbP!$D$2&amp;":"&amp;dbP!$D$2),"&lt;="&amp;AP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Q592" s="1">
        <f ca="1">SUMIFS(INDIRECT($F$1&amp;$F592&amp;":"&amp;$F592),INDIRECT($F$1&amp;dbP!$D$2&amp;":"&amp;dbP!$D$2),"&gt;="&amp;AQ$6,INDIRECT($F$1&amp;dbP!$D$2&amp;":"&amp;dbP!$D$2),"&lt;="&amp;AQ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Q$6,INDIRECT($F$1&amp;dbP!$D$2&amp;":"&amp;dbP!$D$2),"&lt;="&amp;AQ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R592" s="1">
        <f ca="1">SUMIFS(INDIRECT($F$1&amp;$F592&amp;":"&amp;$F592),INDIRECT($F$1&amp;dbP!$D$2&amp;":"&amp;dbP!$D$2),"&gt;="&amp;AR$6,INDIRECT($F$1&amp;dbP!$D$2&amp;":"&amp;dbP!$D$2),"&lt;="&amp;AR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R$6,INDIRECT($F$1&amp;dbP!$D$2&amp;":"&amp;dbP!$D$2),"&lt;="&amp;AR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S592" s="1">
        <f ca="1">SUMIFS(INDIRECT($F$1&amp;$F592&amp;":"&amp;$F592),INDIRECT($F$1&amp;dbP!$D$2&amp;":"&amp;dbP!$D$2),"&gt;="&amp;AS$6,INDIRECT($F$1&amp;dbP!$D$2&amp;":"&amp;dbP!$D$2),"&lt;="&amp;AS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S$6,INDIRECT($F$1&amp;dbP!$D$2&amp;":"&amp;dbP!$D$2),"&lt;="&amp;AS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T592" s="1">
        <f ca="1">SUMIFS(INDIRECT($F$1&amp;$F592&amp;":"&amp;$F592),INDIRECT($F$1&amp;dbP!$D$2&amp;":"&amp;dbP!$D$2),"&gt;="&amp;AT$6,INDIRECT($F$1&amp;dbP!$D$2&amp;":"&amp;dbP!$D$2),"&lt;="&amp;AT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T$6,INDIRECT($F$1&amp;dbP!$D$2&amp;":"&amp;dbP!$D$2),"&lt;="&amp;AT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U592" s="1">
        <f ca="1">SUMIFS(INDIRECT($F$1&amp;$F592&amp;":"&amp;$F592),INDIRECT($F$1&amp;dbP!$D$2&amp;":"&amp;dbP!$D$2),"&gt;="&amp;AU$6,INDIRECT($F$1&amp;dbP!$D$2&amp;":"&amp;dbP!$D$2),"&lt;="&amp;AU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U$6,INDIRECT($F$1&amp;dbP!$D$2&amp;":"&amp;dbP!$D$2),"&lt;="&amp;AU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V592" s="1">
        <f ca="1">SUMIFS(INDIRECT($F$1&amp;$F592&amp;":"&amp;$F592),INDIRECT($F$1&amp;dbP!$D$2&amp;":"&amp;dbP!$D$2),"&gt;="&amp;AV$6,INDIRECT($F$1&amp;dbP!$D$2&amp;":"&amp;dbP!$D$2),"&lt;="&amp;A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V$6,INDIRECT($F$1&amp;dbP!$D$2&amp;":"&amp;dbP!$D$2),"&lt;="&amp;AV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W592" s="1">
        <f ca="1">SUMIFS(INDIRECT($F$1&amp;$F592&amp;":"&amp;$F592),INDIRECT($F$1&amp;dbP!$D$2&amp;":"&amp;dbP!$D$2),"&gt;="&amp;AW$6,INDIRECT($F$1&amp;dbP!$D$2&amp;":"&amp;dbP!$D$2),"&lt;="&amp;A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W$6,INDIRECT($F$1&amp;dbP!$D$2&amp;":"&amp;dbP!$D$2),"&lt;="&amp;AW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X592" s="1">
        <f ca="1">SUMIFS(INDIRECT($F$1&amp;$F592&amp;":"&amp;$F592),INDIRECT($F$1&amp;dbP!$D$2&amp;":"&amp;dbP!$D$2),"&gt;="&amp;AX$6,INDIRECT($F$1&amp;dbP!$D$2&amp;":"&amp;dbP!$D$2),"&lt;="&amp;A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X$6,INDIRECT($F$1&amp;dbP!$D$2&amp;":"&amp;dbP!$D$2),"&lt;="&amp;AX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Y592" s="1">
        <f ca="1">SUMIFS(INDIRECT($F$1&amp;$F592&amp;":"&amp;$F592),INDIRECT($F$1&amp;dbP!$D$2&amp;":"&amp;dbP!$D$2),"&gt;="&amp;AY$6,INDIRECT($F$1&amp;dbP!$D$2&amp;":"&amp;dbP!$D$2),"&lt;="&amp;A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Y$6,INDIRECT($F$1&amp;dbP!$D$2&amp;":"&amp;dbP!$D$2),"&lt;="&amp;AY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AZ592" s="1">
        <f ca="1">SUMIFS(INDIRECT($F$1&amp;$F592&amp;":"&amp;$F592),INDIRECT($F$1&amp;dbP!$D$2&amp;":"&amp;dbP!$D$2),"&gt;="&amp;AZ$6,INDIRECT($F$1&amp;dbP!$D$2&amp;":"&amp;dbP!$D$2),"&lt;="&amp;A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AZ$6,INDIRECT($F$1&amp;dbP!$D$2&amp;":"&amp;dbP!$D$2),"&lt;="&amp;AZ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A592" s="1">
        <f ca="1">SUMIFS(INDIRECT($F$1&amp;$F592&amp;":"&amp;$F592),INDIRECT($F$1&amp;dbP!$D$2&amp;":"&amp;dbP!$D$2),"&gt;="&amp;BA$6,INDIRECT($F$1&amp;dbP!$D$2&amp;":"&amp;dbP!$D$2),"&lt;="&amp;B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BA$6,INDIRECT($F$1&amp;dbP!$D$2&amp;":"&amp;dbP!$D$2),"&lt;="&amp;BA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B592" s="1">
        <f ca="1">SUMIFS(INDIRECT($F$1&amp;$F592&amp;":"&amp;$F592),INDIRECT($F$1&amp;dbP!$D$2&amp;":"&amp;dbP!$D$2),"&gt;="&amp;BB$6,INDIRECT($F$1&amp;dbP!$D$2&amp;":"&amp;dbP!$D$2),"&lt;="&amp;B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BB$6,INDIRECT($F$1&amp;dbP!$D$2&amp;":"&amp;dbP!$D$2),"&lt;="&amp;BB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C592" s="1">
        <f ca="1">SUMIFS(INDIRECT($F$1&amp;$F592&amp;":"&amp;$F592),INDIRECT($F$1&amp;dbP!$D$2&amp;":"&amp;dbP!$D$2),"&gt;="&amp;BC$6,INDIRECT($F$1&amp;dbP!$D$2&amp;":"&amp;dbP!$D$2),"&lt;="&amp;B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BC$6,INDIRECT($F$1&amp;dbP!$D$2&amp;":"&amp;dbP!$D$2),"&lt;="&amp;BC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D592" s="1">
        <f ca="1">SUMIFS(INDIRECT($F$1&amp;$F592&amp;":"&amp;$F592),INDIRECT($F$1&amp;dbP!$D$2&amp;":"&amp;dbP!$D$2),"&gt;="&amp;BD$6,INDIRECT($F$1&amp;dbP!$D$2&amp;":"&amp;dbP!$D$2),"&lt;="&amp;B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BD$6,INDIRECT($F$1&amp;dbP!$D$2&amp;":"&amp;dbP!$D$2),"&lt;="&amp;BD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  <c r="BE592" s="1">
        <f ca="1">SUMIFS(INDIRECT($F$1&amp;$F592&amp;":"&amp;$F592),INDIRECT($F$1&amp;dbP!$D$2&amp;":"&amp;dbP!$D$2),"&gt;="&amp;BE$6,INDIRECT($F$1&amp;dbP!$D$2&amp;":"&amp;dbP!$D$2),"&lt;="&amp;B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"&amp;$I592=$J592),"*",RIGHT($J592,LEN($J592)-4)),INDIRECT($F$1&amp;dbP!$AC$2&amp;":"&amp;dbP!$AC$2),RepP!$J$3)-
SUMIFS(INDIRECT($F$1&amp;$G592&amp;":"&amp;$G592),INDIRECT($F$1&amp;dbP!$D$2&amp;":"&amp;dbP!$D$2),"&gt;="&amp;BE$6,INDIRECT($F$1&amp;dbP!$D$2&amp;":"&amp;dbP!$D$2),"&lt;="&amp;BE$7,INDIRECT($F$1&amp;dbP!$O$2&amp;":"&amp;dbP!$O$2),$H592,INDIRECT($F$1&amp;dbP!$P$2&amp;":"&amp;dbP!$P$2),IF($I592=$J592,"*",$I592),INDIRECT($F$1&amp;dbP!$Q$2&amp;":"&amp;dbP!$Q$2),IF(OR($I592=$J592,"  "&amp;$I592=$J592),"*",RIGHT($J592,LEN($J592)-4)),INDIRECT($F$1&amp;dbP!$AC$2&amp;":"&amp;dbP!$AC$2),RepP!$J$3)</f>
        <v>0</v>
      </c>
    </row>
    <row r="593" spans="2:57" x14ac:dyDescent="0.3">
      <c r="B593" s="1">
        <f>MAX(B$505:B592)+1</f>
        <v>94</v>
      </c>
      <c r="D593" s="1" t="str">
        <f ca="1">INDIRECT($B$1&amp;Items!AB$2&amp;$B593)</f>
        <v>PL(-)</v>
      </c>
      <c r="F593" s="1" t="str">
        <f ca="1">INDIRECT($B$1&amp;Items!X$2&amp;$B593)</f>
        <v>Y</v>
      </c>
      <c r="G593" s="1" t="str">
        <f ca="1">INDIRECT($B$1&amp;Items!Y$2&amp;$B593)</f>
        <v>Z</v>
      </c>
      <c r="H593" s="13" t="str">
        <f ca="1">INDIRECT($B$1&amp;Items!U$2&amp;$B593)</f>
        <v>Операционные расходы</v>
      </c>
      <c r="I593" s="13" t="str">
        <f ca="1">IF(INDIRECT($B$1&amp;Items!V$2&amp;$B593)="",H593,INDIRECT($B$1&amp;Items!V$2&amp;$B593))</f>
        <v>Операционные расходы - блок-1</v>
      </c>
      <c r="J593" s="1" t="str">
        <f ca="1">IF(INDIRECT($B$1&amp;Items!W$2&amp;$B593)="",IF(H593&lt;&gt;I593,"  "&amp;I593,I593),"    "&amp;INDIRECT($B$1&amp;Items!W$2&amp;$B593))</f>
        <v xml:space="preserve">    Операционные расходы - 1-11</v>
      </c>
      <c r="S593" s="1">
        <f ca="1">SUM($U593:INDIRECT(ADDRESS(ROW(),SUMIFS($1:$1,$5:$5,MAX($5:$5)))))</f>
        <v>268822.41505083337</v>
      </c>
      <c r="V593" s="1">
        <f ca="1">SUMIFS(INDIRECT($F$1&amp;$F593&amp;":"&amp;$F593),INDIRECT($F$1&amp;dbP!$D$2&amp;":"&amp;dbP!$D$2),"&gt;="&amp;V$6,INDIRECT($F$1&amp;dbP!$D$2&amp;":"&amp;dbP!$D$2),"&lt;="&amp;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V$6,INDIRECT($F$1&amp;dbP!$D$2&amp;":"&amp;dbP!$D$2),"&lt;="&amp;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W593" s="1">
        <f ca="1">SUMIFS(INDIRECT($F$1&amp;$F593&amp;":"&amp;$F593),INDIRECT($F$1&amp;dbP!$D$2&amp;":"&amp;dbP!$D$2),"&gt;="&amp;W$6,INDIRECT($F$1&amp;dbP!$D$2&amp;":"&amp;dbP!$D$2),"&lt;="&amp;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W$6,INDIRECT($F$1&amp;dbP!$D$2&amp;":"&amp;dbP!$D$2),"&lt;="&amp;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X593" s="1">
        <f ca="1">SUMIFS(INDIRECT($F$1&amp;$F593&amp;":"&amp;$F593),INDIRECT($F$1&amp;dbP!$D$2&amp;":"&amp;dbP!$D$2),"&gt;="&amp;X$6,INDIRECT($F$1&amp;dbP!$D$2&amp;":"&amp;dbP!$D$2),"&lt;="&amp;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X$6,INDIRECT($F$1&amp;dbP!$D$2&amp;":"&amp;dbP!$D$2),"&lt;="&amp;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Y593" s="1">
        <f ca="1">SUMIFS(INDIRECT($F$1&amp;$F593&amp;":"&amp;$F593),INDIRECT($F$1&amp;dbP!$D$2&amp;":"&amp;dbP!$D$2),"&gt;="&amp;Y$6,INDIRECT($F$1&amp;dbP!$D$2&amp;":"&amp;dbP!$D$2),"&lt;="&amp;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Y$6,INDIRECT($F$1&amp;dbP!$D$2&amp;":"&amp;dbP!$D$2),"&lt;="&amp;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268822.41505083337</v>
      </c>
      <c r="Z593" s="1">
        <f ca="1">SUMIFS(INDIRECT($F$1&amp;$F593&amp;":"&amp;$F593),INDIRECT($F$1&amp;dbP!$D$2&amp;":"&amp;dbP!$D$2),"&gt;="&amp;Z$6,INDIRECT($F$1&amp;dbP!$D$2&amp;":"&amp;dbP!$D$2),"&lt;="&amp;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Z$6,INDIRECT($F$1&amp;dbP!$D$2&amp;":"&amp;dbP!$D$2),"&lt;="&amp;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A593" s="1">
        <f ca="1">SUMIFS(INDIRECT($F$1&amp;$F593&amp;":"&amp;$F593),INDIRECT($F$1&amp;dbP!$D$2&amp;":"&amp;dbP!$D$2),"&gt;="&amp;AA$6,INDIRECT($F$1&amp;dbP!$D$2&amp;":"&amp;dbP!$D$2),"&lt;="&amp;A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A$6,INDIRECT($F$1&amp;dbP!$D$2&amp;":"&amp;dbP!$D$2),"&lt;="&amp;A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B593" s="1">
        <f ca="1">SUMIFS(INDIRECT($F$1&amp;$F593&amp;":"&amp;$F593),INDIRECT($F$1&amp;dbP!$D$2&amp;":"&amp;dbP!$D$2),"&gt;="&amp;AB$6,INDIRECT($F$1&amp;dbP!$D$2&amp;":"&amp;dbP!$D$2),"&lt;="&amp;A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B$6,INDIRECT($F$1&amp;dbP!$D$2&amp;":"&amp;dbP!$D$2),"&lt;="&amp;A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C593" s="1">
        <f ca="1">SUMIFS(INDIRECT($F$1&amp;$F593&amp;":"&amp;$F593),INDIRECT($F$1&amp;dbP!$D$2&amp;":"&amp;dbP!$D$2),"&gt;="&amp;AC$6,INDIRECT($F$1&amp;dbP!$D$2&amp;":"&amp;dbP!$D$2),"&lt;="&amp;A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C$6,INDIRECT($F$1&amp;dbP!$D$2&amp;":"&amp;dbP!$D$2),"&lt;="&amp;A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D593" s="1">
        <f ca="1">SUMIFS(INDIRECT($F$1&amp;$F593&amp;":"&amp;$F593),INDIRECT($F$1&amp;dbP!$D$2&amp;":"&amp;dbP!$D$2),"&gt;="&amp;AD$6,INDIRECT($F$1&amp;dbP!$D$2&amp;":"&amp;dbP!$D$2),"&lt;="&amp;A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D$6,INDIRECT($F$1&amp;dbP!$D$2&amp;":"&amp;dbP!$D$2),"&lt;="&amp;A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E593" s="1">
        <f ca="1">SUMIFS(INDIRECT($F$1&amp;$F593&amp;":"&amp;$F593),INDIRECT($F$1&amp;dbP!$D$2&amp;":"&amp;dbP!$D$2),"&gt;="&amp;AE$6,INDIRECT($F$1&amp;dbP!$D$2&amp;":"&amp;dbP!$D$2),"&lt;="&amp;A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E$6,INDIRECT($F$1&amp;dbP!$D$2&amp;":"&amp;dbP!$D$2),"&lt;="&amp;A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F593" s="1">
        <f ca="1">SUMIFS(INDIRECT($F$1&amp;$F593&amp;":"&amp;$F593),INDIRECT($F$1&amp;dbP!$D$2&amp;":"&amp;dbP!$D$2),"&gt;="&amp;AF$6,INDIRECT($F$1&amp;dbP!$D$2&amp;":"&amp;dbP!$D$2),"&lt;="&amp;AF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F$6,INDIRECT($F$1&amp;dbP!$D$2&amp;":"&amp;dbP!$D$2),"&lt;="&amp;AF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G593" s="1">
        <f ca="1">SUMIFS(INDIRECT($F$1&amp;$F593&amp;":"&amp;$F593),INDIRECT($F$1&amp;dbP!$D$2&amp;":"&amp;dbP!$D$2),"&gt;="&amp;AG$6,INDIRECT($F$1&amp;dbP!$D$2&amp;":"&amp;dbP!$D$2),"&lt;="&amp;AG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G$6,INDIRECT($F$1&amp;dbP!$D$2&amp;":"&amp;dbP!$D$2),"&lt;="&amp;AG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H593" s="1">
        <f ca="1">SUMIFS(INDIRECT($F$1&amp;$F593&amp;":"&amp;$F593),INDIRECT($F$1&amp;dbP!$D$2&amp;":"&amp;dbP!$D$2),"&gt;="&amp;AH$6,INDIRECT($F$1&amp;dbP!$D$2&amp;":"&amp;dbP!$D$2),"&lt;="&amp;AH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H$6,INDIRECT($F$1&amp;dbP!$D$2&amp;":"&amp;dbP!$D$2),"&lt;="&amp;AH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I593" s="1">
        <f ca="1">SUMIFS(INDIRECT($F$1&amp;$F593&amp;":"&amp;$F593),INDIRECT($F$1&amp;dbP!$D$2&amp;":"&amp;dbP!$D$2),"&gt;="&amp;AI$6,INDIRECT($F$1&amp;dbP!$D$2&amp;":"&amp;dbP!$D$2),"&lt;="&amp;AI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I$6,INDIRECT($F$1&amp;dbP!$D$2&amp;":"&amp;dbP!$D$2),"&lt;="&amp;AI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J593" s="1">
        <f ca="1">SUMIFS(INDIRECT($F$1&amp;$F593&amp;":"&amp;$F593),INDIRECT($F$1&amp;dbP!$D$2&amp;":"&amp;dbP!$D$2),"&gt;="&amp;AJ$6,INDIRECT($F$1&amp;dbP!$D$2&amp;":"&amp;dbP!$D$2),"&lt;="&amp;AJ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J$6,INDIRECT($F$1&amp;dbP!$D$2&amp;":"&amp;dbP!$D$2),"&lt;="&amp;AJ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K593" s="1">
        <f ca="1">SUMIFS(INDIRECT($F$1&amp;$F593&amp;":"&amp;$F593),INDIRECT($F$1&amp;dbP!$D$2&amp;":"&amp;dbP!$D$2),"&gt;="&amp;AK$6,INDIRECT($F$1&amp;dbP!$D$2&amp;":"&amp;dbP!$D$2),"&lt;="&amp;AK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K$6,INDIRECT($F$1&amp;dbP!$D$2&amp;":"&amp;dbP!$D$2),"&lt;="&amp;AK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L593" s="1">
        <f ca="1">SUMIFS(INDIRECT($F$1&amp;$F593&amp;":"&amp;$F593),INDIRECT($F$1&amp;dbP!$D$2&amp;":"&amp;dbP!$D$2),"&gt;="&amp;AL$6,INDIRECT($F$1&amp;dbP!$D$2&amp;":"&amp;dbP!$D$2),"&lt;="&amp;AL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L$6,INDIRECT($F$1&amp;dbP!$D$2&amp;":"&amp;dbP!$D$2),"&lt;="&amp;AL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M593" s="1">
        <f ca="1">SUMIFS(INDIRECT($F$1&amp;$F593&amp;":"&amp;$F593),INDIRECT($F$1&amp;dbP!$D$2&amp;":"&amp;dbP!$D$2),"&gt;="&amp;AM$6,INDIRECT($F$1&amp;dbP!$D$2&amp;":"&amp;dbP!$D$2),"&lt;="&amp;AM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M$6,INDIRECT($F$1&amp;dbP!$D$2&amp;":"&amp;dbP!$D$2),"&lt;="&amp;AM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N593" s="1">
        <f ca="1">SUMIFS(INDIRECT($F$1&amp;$F593&amp;":"&amp;$F593),INDIRECT($F$1&amp;dbP!$D$2&amp;":"&amp;dbP!$D$2),"&gt;="&amp;AN$6,INDIRECT($F$1&amp;dbP!$D$2&amp;":"&amp;dbP!$D$2),"&lt;="&amp;AN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N$6,INDIRECT($F$1&amp;dbP!$D$2&amp;":"&amp;dbP!$D$2),"&lt;="&amp;AN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O593" s="1">
        <f ca="1">SUMIFS(INDIRECT($F$1&amp;$F593&amp;":"&amp;$F593),INDIRECT($F$1&amp;dbP!$D$2&amp;":"&amp;dbP!$D$2),"&gt;="&amp;AO$6,INDIRECT($F$1&amp;dbP!$D$2&amp;":"&amp;dbP!$D$2),"&lt;="&amp;AO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O$6,INDIRECT($F$1&amp;dbP!$D$2&amp;":"&amp;dbP!$D$2),"&lt;="&amp;AO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P593" s="1">
        <f ca="1">SUMIFS(INDIRECT($F$1&amp;$F593&amp;":"&amp;$F593),INDIRECT($F$1&amp;dbP!$D$2&amp;":"&amp;dbP!$D$2),"&gt;="&amp;AP$6,INDIRECT($F$1&amp;dbP!$D$2&amp;":"&amp;dbP!$D$2),"&lt;="&amp;AP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P$6,INDIRECT($F$1&amp;dbP!$D$2&amp;":"&amp;dbP!$D$2),"&lt;="&amp;AP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Q593" s="1">
        <f ca="1">SUMIFS(INDIRECT($F$1&amp;$F593&amp;":"&amp;$F593),INDIRECT($F$1&amp;dbP!$D$2&amp;":"&amp;dbP!$D$2),"&gt;="&amp;AQ$6,INDIRECT($F$1&amp;dbP!$D$2&amp;":"&amp;dbP!$D$2),"&lt;="&amp;AQ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Q$6,INDIRECT($F$1&amp;dbP!$D$2&amp;":"&amp;dbP!$D$2),"&lt;="&amp;AQ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R593" s="1">
        <f ca="1">SUMIFS(INDIRECT($F$1&amp;$F593&amp;":"&amp;$F593),INDIRECT($F$1&amp;dbP!$D$2&amp;":"&amp;dbP!$D$2),"&gt;="&amp;AR$6,INDIRECT($F$1&amp;dbP!$D$2&amp;":"&amp;dbP!$D$2),"&lt;="&amp;AR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R$6,INDIRECT($F$1&amp;dbP!$D$2&amp;":"&amp;dbP!$D$2),"&lt;="&amp;AR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S593" s="1">
        <f ca="1">SUMIFS(INDIRECT($F$1&amp;$F593&amp;":"&amp;$F593),INDIRECT($F$1&amp;dbP!$D$2&amp;":"&amp;dbP!$D$2),"&gt;="&amp;AS$6,INDIRECT($F$1&amp;dbP!$D$2&amp;":"&amp;dbP!$D$2),"&lt;="&amp;AS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S$6,INDIRECT($F$1&amp;dbP!$D$2&amp;":"&amp;dbP!$D$2),"&lt;="&amp;AS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T593" s="1">
        <f ca="1">SUMIFS(INDIRECT($F$1&amp;$F593&amp;":"&amp;$F593),INDIRECT($F$1&amp;dbP!$D$2&amp;":"&amp;dbP!$D$2),"&gt;="&amp;AT$6,INDIRECT($F$1&amp;dbP!$D$2&amp;":"&amp;dbP!$D$2),"&lt;="&amp;AT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T$6,INDIRECT($F$1&amp;dbP!$D$2&amp;":"&amp;dbP!$D$2),"&lt;="&amp;AT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U593" s="1">
        <f ca="1">SUMIFS(INDIRECT($F$1&amp;$F593&amp;":"&amp;$F593),INDIRECT($F$1&amp;dbP!$D$2&amp;":"&amp;dbP!$D$2),"&gt;="&amp;AU$6,INDIRECT($F$1&amp;dbP!$D$2&amp;":"&amp;dbP!$D$2),"&lt;="&amp;AU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U$6,INDIRECT($F$1&amp;dbP!$D$2&amp;":"&amp;dbP!$D$2),"&lt;="&amp;AU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V593" s="1">
        <f ca="1">SUMIFS(INDIRECT($F$1&amp;$F593&amp;":"&amp;$F593),INDIRECT($F$1&amp;dbP!$D$2&amp;":"&amp;dbP!$D$2),"&gt;="&amp;AV$6,INDIRECT($F$1&amp;dbP!$D$2&amp;":"&amp;dbP!$D$2),"&lt;="&amp;A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V$6,INDIRECT($F$1&amp;dbP!$D$2&amp;":"&amp;dbP!$D$2),"&lt;="&amp;AV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W593" s="1">
        <f ca="1">SUMIFS(INDIRECT($F$1&amp;$F593&amp;":"&amp;$F593),INDIRECT($F$1&amp;dbP!$D$2&amp;":"&amp;dbP!$D$2),"&gt;="&amp;AW$6,INDIRECT($F$1&amp;dbP!$D$2&amp;":"&amp;dbP!$D$2),"&lt;="&amp;A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W$6,INDIRECT($F$1&amp;dbP!$D$2&amp;":"&amp;dbP!$D$2),"&lt;="&amp;AW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X593" s="1">
        <f ca="1">SUMIFS(INDIRECT($F$1&amp;$F593&amp;":"&amp;$F593),INDIRECT($F$1&amp;dbP!$D$2&amp;":"&amp;dbP!$D$2),"&gt;="&amp;AX$6,INDIRECT($F$1&amp;dbP!$D$2&amp;":"&amp;dbP!$D$2),"&lt;="&amp;A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X$6,INDIRECT($F$1&amp;dbP!$D$2&amp;":"&amp;dbP!$D$2),"&lt;="&amp;AX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Y593" s="1">
        <f ca="1">SUMIFS(INDIRECT($F$1&amp;$F593&amp;":"&amp;$F593),INDIRECT($F$1&amp;dbP!$D$2&amp;":"&amp;dbP!$D$2),"&gt;="&amp;AY$6,INDIRECT($F$1&amp;dbP!$D$2&amp;":"&amp;dbP!$D$2),"&lt;="&amp;A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Y$6,INDIRECT($F$1&amp;dbP!$D$2&amp;":"&amp;dbP!$D$2),"&lt;="&amp;AY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AZ593" s="1">
        <f ca="1">SUMIFS(INDIRECT($F$1&amp;$F593&amp;":"&amp;$F593),INDIRECT($F$1&amp;dbP!$D$2&amp;":"&amp;dbP!$D$2),"&gt;="&amp;AZ$6,INDIRECT($F$1&amp;dbP!$D$2&amp;":"&amp;dbP!$D$2),"&lt;="&amp;A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AZ$6,INDIRECT($F$1&amp;dbP!$D$2&amp;":"&amp;dbP!$D$2),"&lt;="&amp;AZ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A593" s="1">
        <f ca="1">SUMIFS(INDIRECT($F$1&amp;$F593&amp;":"&amp;$F593),INDIRECT($F$1&amp;dbP!$D$2&amp;":"&amp;dbP!$D$2),"&gt;="&amp;BA$6,INDIRECT($F$1&amp;dbP!$D$2&amp;":"&amp;dbP!$D$2),"&lt;="&amp;B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BA$6,INDIRECT($F$1&amp;dbP!$D$2&amp;":"&amp;dbP!$D$2),"&lt;="&amp;BA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B593" s="1">
        <f ca="1">SUMIFS(INDIRECT($F$1&amp;$F593&amp;":"&amp;$F593),INDIRECT($F$1&amp;dbP!$D$2&amp;":"&amp;dbP!$D$2),"&gt;="&amp;BB$6,INDIRECT($F$1&amp;dbP!$D$2&amp;":"&amp;dbP!$D$2),"&lt;="&amp;B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BB$6,INDIRECT($F$1&amp;dbP!$D$2&amp;":"&amp;dbP!$D$2),"&lt;="&amp;BB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C593" s="1">
        <f ca="1">SUMIFS(INDIRECT($F$1&amp;$F593&amp;":"&amp;$F593),INDIRECT($F$1&amp;dbP!$D$2&amp;":"&amp;dbP!$D$2),"&gt;="&amp;BC$6,INDIRECT($F$1&amp;dbP!$D$2&amp;":"&amp;dbP!$D$2),"&lt;="&amp;B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BC$6,INDIRECT($F$1&amp;dbP!$D$2&amp;":"&amp;dbP!$D$2),"&lt;="&amp;BC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D593" s="1">
        <f ca="1">SUMIFS(INDIRECT($F$1&amp;$F593&amp;":"&amp;$F593),INDIRECT($F$1&amp;dbP!$D$2&amp;":"&amp;dbP!$D$2),"&gt;="&amp;BD$6,INDIRECT($F$1&amp;dbP!$D$2&amp;":"&amp;dbP!$D$2),"&lt;="&amp;B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BD$6,INDIRECT($F$1&amp;dbP!$D$2&amp;":"&amp;dbP!$D$2),"&lt;="&amp;BD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  <c r="BE593" s="1">
        <f ca="1">SUMIFS(INDIRECT($F$1&amp;$F593&amp;":"&amp;$F593),INDIRECT($F$1&amp;dbP!$D$2&amp;":"&amp;dbP!$D$2),"&gt;="&amp;BE$6,INDIRECT($F$1&amp;dbP!$D$2&amp;":"&amp;dbP!$D$2),"&lt;="&amp;B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"&amp;$I593=$J593),"*",RIGHT($J593,LEN($J593)-4)),INDIRECT($F$1&amp;dbP!$AC$2&amp;":"&amp;dbP!$AC$2),RepP!$J$3)-
SUMIFS(INDIRECT($F$1&amp;$G593&amp;":"&amp;$G593),INDIRECT($F$1&amp;dbP!$D$2&amp;":"&amp;dbP!$D$2),"&gt;="&amp;BE$6,INDIRECT($F$1&amp;dbP!$D$2&amp;":"&amp;dbP!$D$2),"&lt;="&amp;BE$7,INDIRECT($F$1&amp;dbP!$O$2&amp;":"&amp;dbP!$O$2),$H593,INDIRECT($F$1&amp;dbP!$P$2&amp;":"&amp;dbP!$P$2),IF($I593=$J593,"*",$I593),INDIRECT($F$1&amp;dbP!$Q$2&amp;":"&amp;dbP!$Q$2),IF(OR($I593=$J593,"  "&amp;$I593=$J593),"*",RIGHT($J593,LEN($J593)-4)),INDIRECT($F$1&amp;dbP!$AC$2&amp;":"&amp;dbP!$AC$2),RepP!$J$3)</f>
        <v>0</v>
      </c>
    </row>
    <row r="594" spans="2:57" x14ac:dyDescent="0.3">
      <c r="B594" s="1">
        <f>MAX(B$505:B593)+1</f>
        <v>95</v>
      </c>
      <c r="D594" s="1">
        <f ca="1">INDIRECT($B$1&amp;Items!AB$2&amp;$B594)</f>
        <v>0</v>
      </c>
      <c r="F594" s="1" t="str">
        <f ca="1">INDIRECT($B$1&amp;Items!X$2&amp;$B594)</f>
        <v>Y</v>
      </c>
      <c r="G594" s="1" t="str">
        <f ca="1">INDIRECT($B$1&amp;Items!Y$2&amp;$B594)</f>
        <v>Z</v>
      </c>
      <c r="H594" s="13" t="str">
        <f ca="1">INDIRECT($B$1&amp;Items!U$2&amp;$B594)</f>
        <v>Операционные расходы</v>
      </c>
      <c r="I594" s="13" t="str">
        <f ca="1">IF(INDIRECT($B$1&amp;Items!V$2&amp;$B594)="",H594,INDIRECT($B$1&amp;Items!V$2&amp;$B594))</f>
        <v>Операционные расходы - блок-2</v>
      </c>
      <c r="J594" s="1" t="str">
        <f ca="1">IF(INDIRECT($B$1&amp;Items!W$2&amp;$B594)="",IF(H594&lt;&gt;I594,"  "&amp;I594,I594),"    "&amp;INDIRECT($B$1&amp;Items!W$2&amp;$B594))</f>
        <v xml:space="preserve">  Операционные расходы - блок-2</v>
      </c>
      <c r="S594" s="1">
        <f ca="1">SUM($U594:INDIRECT(ADDRESS(ROW(),SUMIFS($1:$1,$5:$5,MAX($5:$5)))))</f>
        <v>1280144.7131675002</v>
      </c>
      <c r="V594" s="1">
        <f ca="1">SUMIFS(INDIRECT($F$1&amp;$F594&amp;":"&amp;$F594),INDIRECT($F$1&amp;dbP!$D$2&amp;":"&amp;dbP!$D$2),"&gt;="&amp;V$6,INDIRECT($F$1&amp;dbP!$D$2&amp;":"&amp;dbP!$D$2),"&lt;="&amp;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V$6,INDIRECT($F$1&amp;dbP!$D$2&amp;":"&amp;dbP!$D$2),"&lt;="&amp;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308401.51264249999</v>
      </c>
      <c r="W594" s="1">
        <f ca="1">SUMIFS(INDIRECT($F$1&amp;$F594&amp;":"&amp;$F594),INDIRECT($F$1&amp;dbP!$D$2&amp;":"&amp;dbP!$D$2),"&gt;="&amp;W$6,INDIRECT($F$1&amp;dbP!$D$2&amp;":"&amp;dbP!$D$2),"&lt;="&amp;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W$6,INDIRECT($F$1&amp;dbP!$D$2&amp;":"&amp;dbP!$D$2),"&lt;="&amp;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268949.45885833341</v>
      </c>
      <c r="X594" s="1">
        <f ca="1">SUMIFS(INDIRECT($F$1&amp;$F594&amp;":"&amp;$F594),INDIRECT($F$1&amp;dbP!$D$2&amp;":"&amp;dbP!$D$2),"&gt;="&amp;X$6,INDIRECT($F$1&amp;dbP!$D$2&amp;":"&amp;dbP!$D$2),"&lt;="&amp;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X$6,INDIRECT($F$1&amp;dbP!$D$2&amp;":"&amp;dbP!$D$2),"&lt;="&amp;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Y594" s="1">
        <f ca="1">SUMIFS(INDIRECT($F$1&amp;$F594&amp;":"&amp;$F594),INDIRECT($F$1&amp;dbP!$D$2&amp;":"&amp;dbP!$D$2),"&gt;="&amp;Y$6,INDIRECT($F$1&amp;dbP!$D$2&amp;":"&amp;dbP!$D$2),"&lt;="&amp;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Y$6,INDIRECT($F$1&amp;dbP!$D$2&amp;":"&amp;dbP!$D$2),"&lt;="&amp;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Z594" s="1">
        <f ca="1">SUMIFS(INDIRECT($F$1&amp;$F594&amp;":"&amp;$F594),INDIRECT($F$1&amp;dbP!$D$2&amp;":"&amp;dbP!$D$2),"&gt;="&amp;Z$6,INDIRECT($F$1&amp;dbP!$D$2&amp;":"&amp;dbP!$D$2),"&lt;="&amp;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Z$6,INDIRECT($F$1&amp;dbP!$D$2&amp;":"&amp;dbP!$D$2),"&lt;="&amp;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235608.33333333331</v>
      </c>
      <c r="AA594" s="1">
        <f ca="1">SUMIFS(INDIRECT($F$1&amp;$F594&amp;":"&amp;$F594),INDIRECT($F$1&amp;dbP!$D$2&amp;":"&amp;dbP!$D$2),"&gt;="&amp;AA$6,INDIRECT($F$1&amp;dbP!$D$2&amp;":"&amp;dbP!$D$2),"&lt;="&amp;A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A$6,INDIRECT($F$1&amp;dbP!$D$2&amp;":"&amp;dbP!$D$2),"&lt;="&amp;A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467185.40833333333</v>
      </c>
      <c r="AB594" s="1">
        <f ca="1">SUMIFS(INDIRECT($F$1&amp;$F594&amp;":"&amp;$F594),INDIRECT($F$1&amp;dbP!$D$2&amp;":"&amp;dbP!$D$2),"&gt;="&amp;AB$6,INDIRECT($F$1&amp;dbP!$D$2&amp;":"&amp;dbP!$D$2),"&lt;="&amp;A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B$6,INDIRECT($F$1&amp;dbP!$D$2&amp;":"&amp;dbP!$D$2),"&lt;="&amp;A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C594" s="1">
        <f ca="1">SUMIFS(INDIRECT($F$1&amp;$F594&amp;":"&amp;$F594),INDIRECT($F$1&amp;dbP!$D$2&amp;":"&amp;dbP!$D$2),"&gt;="&amp;AC$6,INDIRECT($F$1&amp;dbP!$D$2&amp;":"&amp;dbP!$D$2),"&lt;="&amp;A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C$6,INDIRECT($F$1&amp;dbP!$D$2&amp;":"&amp;dbP!$D$2),"&lt;="&amp;A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D594" s="1">
        <f ca="1">SUMIFS(INDIRECT($F$1&amp;$F594&amp;":"&amp;$F594),INDIRECT($F$1&amp;dbP!$D$2&amp;":"&amp;dbP!$D$2),"&gt;="&amp;AD$6,INDIRECT($F$1&amp;dbP!$D$2&amp;":"&amp;dbP!$D$2),"&lt;="&amp;A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D$6,INDIRECT($F$1&amp;dbP!$D$2&amp;":"&amp;dbP!$D$2),"&lt;="&amp;A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E594" s="1">
        <f ca="1">SUMIFS(INDIRECT($F$1&amp;$F594&amp;":"&amp;$F594),INDIRECT($F$1&amp;dbP!$D$2&amp;":"&amp;dbP!$D$2),"&gt;="&amp;AE$6,INDIRECT($F$1&amp;dbP!$D$2&amp;":"&amp;dbP!$D$2),"&lt;="&amp;A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E$6,INDIRECT($F$1&amp;dbP!$D$2&amp;":"&amp;dbP!$D$2),"&lt;="&amp;A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F594" s="1">
        <f ca="1">SUMIFS(INDIRECT($F$1&amp;$F594&amp;":"&amp;$F594),INDIRECT($F$1&amp;dbP!$D$2&amp;":"&amp;dbP!$D$2),"&gt;="&amp;AF$6,INDIRECT($F$1&amp;dbP!$D$2&amp;":"&amp;dbP!$D$2),"&lt;="&amp;AF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F$6,INDIRECT($F$1&amp;dbP!$D$2&amp;":"&amp;dbP!$D$2),"&lt;="&amp;AF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G594" s="1">
        <f ca="1">SUMIFS(INDIRECT($F$1&amp;$F594&amp;":"&amp;$F594),INDIRECT($F$1&amp;dbP!$D$2&amp;":"&amp;dbP!$D$2),"&gt;="&amp;AG$6,INDIRECT($F$1&amp;dbP!$D$2&amp;":"&amp;dbP!$D$2),"&lt;="&amp;AG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G$6,INDIRECT($F$1&amp;dbP!$D$2&amp;":"&amp;dbP!$D$2),"&lt;="&amp;AG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H594" s="1">
        <f ca="1">SUMIFS(INDIRECT($F$1&amp;$F594&amp;":"&amp;$F594),INDIRECT($F$1&amp;dbP!$D$2&amp;":"&amp;dbP!$D$2),"&gt;="&amp;AH$6,INDIRECT($F$1&amp;dbP!$D$2&amp;":"&amp;dbP!$D$2),"&lt;="&amp;AH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H$6,INDIRECT($F$1&amp;dbP!$D$2&amp;":"&amp;dbP!$D$2),"&lt;="&amp;AH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I594" s="1">
        <f ca="1">SUMIFS(INDIRECT($F$1&amp;$F594&amp;":"&amp;$F594),INDIRECT($F$1&amp;dbP!$D$2&amp;":"&amp;dbP!$D$2),"&gt;="&amp;AI$6,INDIRECT($F$1&amp;dbP!$D$2&amp;":"&amp;dbP!$D$2),"&lt;="&amp;AI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I$6,INDIRECT($F$1&amp;dbP!$D$2&amp;":"&amp;dbP!$D$2),"&lt;="&amp;AI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J594" s="1">
        <f ca="1">SUMIFS(INDIRECT($F$1&amp;$F594&amp;":"&amp;$F594),INDIRECT($F$1&amp;dbP!$D$2&amp;":"&amp;dbP!$D$2),"&gt;="&amp;AJ$6,INDIRECT($F$1&amp;dbP!$D$2&amp;":"&amp;dbP!$D$2),"&lt;="&amp;AJ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J$6,INDIRECT($F$1&amp;dbP!$D$2&amp;":"&amp;dbP!$D$2),"&lt;="&amp;AJ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K594" s="1">
        <f ca="1">SUMIFS(INDIRECT($F$1&amp;$F594&amp;":"&amp;$F594),INDIRECT($F$1&amp;dbP!$D$2&amp;":"&amp;dbP!$D$2),"&gt;="&amp;AK$6,INDIRECT($F$1&amp;dbP!$D$2&amp;":"&amp;dbP!$D$2),"&lt;="&amp;AK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K$6,INDIRECT($F$1&amp;dbP!$D$2&amp;":"&amp;dbP!$D$2),"&lt;="&amp;AK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L594" s="1">
        <f ca="1">SUMIFS(INDIRECT($F$1&amp;$F594&amp;":"&amp;$F594),INDIRECT($F$1&amp;dbP!$D$2&amp;":"&amp;dbP!$D$2),"&gt;="&amp;AL$6,INDIRECT($F$1&amp;dbP!$D$2&amp;":"&amp;dbP!$D$2),"&lt;="&amp;AL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L$6,INDIRECT($F$1&amp;dbP!$D$2&amp;":"&amp;dbP!$D$2),"&lt;="&amp;AL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M594" s="1">
        <f ca="1">SUMIFS(INDIRECT($F$1&amp;$F594&amp;":"&amp;$F594),INDIRECT($F$1&amp;dbP!$D$2&amp;":"&amp;dbP!$D$2),"&gt;="&amp;AM$6,INDIRECT($F$1&amp;dbP!$D$2&amp;":"&amp;dbP!$D$2),"&lt;="&amp;AM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M$6,INDIRECT($F$1&amp;dbP!$D$2&amp;":"&amp;dbP!$D$2),"&lt;="&amp;AM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N594" s="1">
        <f ca="1">SUMIFS(INDIRECT($F$1&amp;$F594&amp;":"&amp;$F594),INDIRECT($F$1&amp;dbP!$D$2&amp;":"&amp;dbP!$D$2),"&gt;="&amp;AN$6,INDIRECT($F$1&amp;dbP!$D$2&amp;":"&amp;dbP!$D$2),"&lt;="&amp;AN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N$6,INDIRECT($F$1&amp;dbP!$D$2&amp;":"&amp;dbP!$D$2),"&lt;="&amp;AN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O594" s="1">
        <f ca="1">SUMIFS(INDIRECT($F$1&amp;$F594&amp;":"&amp;$F594),INDIRECT($F$1&amp;dbP!$D$2&amp;":"&amp;dbP!$D$2),"&gt;="&amp;AO$6,INDIRECT($F$1&amp;dbP!$D$2&amp;":"&amp;dbP!$D$2),"&lt;="&amp;AO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O$6,INDIRECT($F$1&amp;dbP!$D$2&amp;":"&amp;dbP!$D$2),"&lt;="&amp;AO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P594" s="1">
        <f ca="1">SUMIFS(INDIRECT($F$1&amp;$F594&amp;":"&amp;$F594),INDIRECT($F$1&amp;dbP!$D$2&amp;":"&amp;dbP!$D$2),"&gt;="&amp;AP$6,INDIRECT($F$1&amp;dbP!$D$2&amp;":"&amp;dbP!$D$2),"&lt;="&amp;AP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P$6,INDIRECT($F$1&amp;dbP!$D$2&amp;":"&amp;dbP!$D$2),"&lt;="&amp;AP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Q594" s="1">
        <f ca="1">SUMIFS(INDIRECT($F$1&amp;$F594&amp;":"&amp;$F594),INDIRECT($F$1&amp;dbP!$D$2&amp;":"&amp;dbP!$D$2),"&gt;="&amp;AQ$6,INDIRECT($F$1&amp;dbP!$D$2&amp;":"&amp;dbP!$D$2),"&lt;="&amp;AQ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Q$6,INDIRECT($F$1&amp;dbP!$D$2&amp;":"&amp;dbP!$D$2),"&lt;="&amp;AQ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R594" s="1">
        <f ca="1">SUMIFS(INDIRECT($F$1&amp;$F594&amp;":"&amp;$F594),INDIRECT($F$1&amp;dbP!$D$2&amp;":"&amp;dbP!$D$2),"&gt;="&amp;AR$6,INDIRECT($F$1&amp;dbP!$D$2&amp;":"&amp;dbP!$D$2),"&lt;="&amp;AR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R$6,INDIRECT($F$1&amp;dbP!$D$2&amp;":"&amp;dbP!$D$2),"&lt;="&amp;AR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S594" s="1">
        <f ca="1">SUMIFS(INDIRECT($F$1&amp;$F594&amp;":"&amp;$F594),INDIRECT($F$1&amp;dbP!$D$2&amp;":"&amp;dbP!$D$2),"&gt;="&amp;AS$6,INDIRECT($F$1&amp;dbP!$D$2&amp;":"&amp;dbP!$D$2),"&lt;="&amp;AS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S$6,INDIRECT($F$1&amp;dbP!$D$2&amp;":"&amp;dbP!$D$2),"&lt;="&amp;AS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T594" s="1">
        <f ca="1">SUMIFS(INDIRECT($F$1&amp;$F594&amp;":"&amp;$F594),INDIRECT($F$1&amp;dbP!$D$2&amp;":"&amp;dbP!$D$2),"&gt;="&amp;AT$6,INDIRECT($F$1&amp;dbP!$D$2&amp;":"&amp;dbP!$D$2),"&lt;="&amp;AT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T$6,INDIRECT($F$1&amp;dbP!$D$2&amp;":"&amp;dbP!$D$2),"&lt;="&amp;AT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U594" s="1">
        <f ca="1">SUMIFS(INDIRECT($F$1&amp;$F594&amp;":"&amp;$F594),INDIRECT($F$1&amp;dbP!$D$2&amp;":"&amp;dbP!$D$2),"&gt;="&amp;AU$6,INDIRECT($F$1&amp;dbP!$D$2&amp;":"&amp;dbP!$D$2),"&lt;="&amp;AU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U$6,INDIRECT($F$1&amp;dbP!$D$2&amp;":"&amp;dbP!$D$2),"&lt;="&amp;AU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V594" s="1">
        <f ca="1">SUMIFS(INDIRECT($F$1&amp;$F594&amp;":"&amp;$F594),INDIRECT($F$1&amp;dbP!$D$2&amp;":"&amp;dbP!$D$2),"&gt;="&amp;AV$6,INDIRECT($F$1&amp;dbP!$D$2&amp;":"&amp;dbP!$D$2),"&lt;="&amp;A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V$6,INDIRECT($F$1&amp;dbP!$D$2&amp;":"&amp;dbP!$D$2),"&lt;="&amp;AV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W594" s="1">
        <f ca="1">SUMIFS(INDIRECT($F$1&amp;$F594&amp;":"&amp;$F594),INDIRECT($F$1&amp;dbP!$D$2&amp;":"&amp;dbP!$D$2),"&gt;="&amp;AW$6,INDIRECT($F$1&amp;dbP!$D$2&amp;":"&amp;dbP!$D$2),"&lt;="&amp;A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W$6,INDIRECT($F$1&amp;dbP!$D$2&amp;":"&amp;dbP!$D$2),"&lt;="&amp;AW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X594" s="1">
        <f ca="1">SUMIFS(INDIRECT($F$1&amp;$F594&amp;":"&amp;$F594),INDIRECT($F$1&amp;dbP!$D$2&amp;":"&amp;dbP!$D$2),"&gt;="&amp;AX$6,INDIRECT($F$1&amp;dbP!$D$2&amp;":"&amp;dbP!$D$2),"&lt;="&amp;A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X$6,INDIRECT($F$1&amp;dbP!$D$2&amp;":"&amp;dbP!$D$2),"&lt;="&amp;AX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Y594" s="1">
        <f ca="1">SUMIFS(INDIRECT($F$1&amp;$F594&amp;":"&amp;$F594),INDIRECT($F$1&amp;dbP!$D$2&amp;":"&amp;dbP!$D$2),"&gt;="&amp;AY$6,INDIRECT($F$1&amp;dbP!$D$2&amp;":"&amp;dbP!$D$2),"&lt;="&amp;A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Y$6,INDIRECT($F$1&amp;dbP!$D$2&amp;":"&amp;dbP!$D$2),"&lt;="&amp;AY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AZ594" s="1">
        <f ca="1">SUMIFS(INDIRECT($F$1&amp;$F594&amp;":"&amp;$F594),INDIRECT($F$1&amp;dbP!$D$2&amp;":"&amp;dbP!$D$2),"&gt;="&amp;AZ$6,INDIRECT($F$1&amp;dbP!$D$2&amp;":"&amp;dbP!$D$2),"&lt;="&amp;A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AZ$6,INDIRECT($F$1&amp;dbP!$D$2&amp;":"&amp;dbP!$D$2),"&lt;="&amp;AZ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A594" s="1">
        <f ca="1">SUMIFS(INDIRECT($F$1&amp;$F594&amp;":"&amp;$F594),INDIRECT($F$1&amp;dbP!$D$2&amp;":"&amp;dbP!$D$2),"&gt;="&amp;BA$6,INDIRECT($F$1&amp;dbP!$D$2&amp;":"&amp;dbP!$D$2),"&lt;="&amp;B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BA$6,INDIRECT($F$1&amp;dbP!$D$2&amp;":"&amp;dbP!$D$2),"&lt;="&amp;BA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B594" s="1">
        <f ca="1">SUMIFS(INDIRECT($F$1&amp;$F594&amp;":"&amp;$F594),INDIRECT($F$1&amp;dbP!$D$2&amp;":"&amp;dbP!$D$2),"&gt;="&amp;BB$6,INDIRECT($F$1&amp;dbP!$D$2&amp;":"&amp;dbP!$D$2),"&lt;="&amp;B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BB$6,INDIRECT($F$1&amp;dbP!$D$2&amp;":"&amp;dbP!$D$2),"&lt;="&amp;BB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C594" s="1">
        <f ca="1">SUMIFS(INDIRECT($F$1&amp;$F594&amp;":"&amp;$F594),INDIRECT($F$1&amp;dbP!$D$2&amp;":"&amp;dbP!$D$2),"&gt;="&amp;BC$6,INDIRECT($F$1&amp;dbP!$D$2&amp;":"&amp;dbP!$D$2),"&lt;="&amp;B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BC$6,INDIRECT($F$1&amp;dbP!$D$2&amp;":"&amp;dbP!$D$2),"&lt;="&amp;BC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D594" s="1">
        <f ca="1">SUMIFS(INDIRECT($F$1&amp;$F594&amp;":"&amp;$F594),INDIRECT($F$1&amp;dbP!$D$2&amp;":"&amp;dbP!$D$2),"&gt;="&amp;BD$6,INDIRECT($F$1&amp;dbP!$D$2&amp;":"&amp;dbP!$D$2),"&lt;="&amp;B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BD$6,INDIRECT($F$1&amp;dbP!$D$2&amp;":"&amp;dbP!$D$2),"&lt;="&amp;BD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  <c r="BE594" s="1">
        <f ca="1">SUMIFS(INDIRECT($F$1&amp;$F594&amp;":"&amp;$F594),INDIRECT($F$1&amp;dbP!$D$2&amp;":"&amp;dbP!$D$2),"&gt;="&amp;BE$6,INDIRECT($F$1&amp;dbP!$D$2&amp;":"&amp;dbP!$D$2),"&lt;="&amp;B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"&amp;$I594=$J594),"*",RIGHT($J594,LEN($J594)-4)),INDIRECT($F$1&amp;dbP!$AC$2&amp;":"&amp;dbP!$AC$2),RepP!$J$3)-
SUMIFS(INDIRECT($F$1&amp;$G594&amp;":"&amp;$G594),INDIRECT($F$1&amp;dbP!$D$2&amp;":"&amp;dbP!$D$2),"&gt;="&amp;BE$6,INDIRECT($F$1&amp;dbP!$D$2&amp;":"&amp;dbP!$D$2),"&lt;="&amp;BE$7,INDIRECT($F$1&amp;dbP!$O$2&amp;":"&amp;dbP!$O$2),$H594,INDIRECT($F$1&amp;dbP!$P$2&amp;":"&amp;dbP!$P$2),IF($I594=$J594,"*",$I594),INDIRECT($F$1&amp;dbP!$Q$2&amp;":"&amp;dbP!$Q$2),IF(OR($I594=$J594,"  "&amp;$I594=$J594),"*",RIGHT($J594,LEN($J594)-4)),INDIRECT($F$1&amp;dbP!$AC$2&amp;":"&amp;dbP!$AC$2),RepP!$J$3)</f>
        <v>0</v>
      </c>
    </row>
    <row r="595" spans="2:57" x14ac:dyDescent="0.3">
      <c r="B595" s="1">
        <f>MAX(B$505:B594)+1</f>
        <v>96</v>
      </c>
      <c r="D595" s="1" t="str">
        <f ca="1">INDIRECT($B$1&amp;Items!AB$2&amp;$B595)</f>
        <v>PL(-)</v>
      </c>
      <c r="F595" s="1" t="str">
        <f ca="1">INDIRECT($B$1&amp;Items!X$2&amp;$B595)</f>
        <v>Y</v>
      </c>
      <c r="G595" s="1" t="str">
        <f ca="1">INDIRECT($B$1&amp;Items!Y$2&amp;$B595)</f>
        <v>Z</v>
      </c>
      <c r="H595" s="13" t="str">
        <f ca="1">INDIRECT($B$1&amp;Items!U$2&amp;$B595)</f>
        <v>Операционные расходы</v>
      </c>
      <c r="I595" s="13" t="str">
        <f ca="1">IF(INDIRECT($B$1&amp;Items!V$2&amp;$B595)="",H595,INDIRECT($B$1&amp;Items!V$2&amp;$B595))</f>
        <v>Операционные расходы - блок-2</v>
      </c>
      <c r="J595" s="1" t="str">
        <f ca="1">IF(INDIRECT($B$1&amp;Items!W$2&amp;$B595)="",IF(H595&lt;&gt;I595,"  "&amp;I595,I595),"    "&amp;INDIRECT($B$1&amp;Items!W$2&amp;$B595))</f>
        <v xml:space="preserve">    Операционные расходы - 2-1</v>
      </c>
      <c r="S595" s="1">
        <f ca="1">SUM($U595:INDIRECT(ADDRESS(ROW(),SUMIFS($1:$1,$5:$5,MAX($5:$5)))))</f>
        <v>127500</v>
      </c>
      <c r="V595" s="1">
        <f ca="1">SUMIFS(INDIRECT($F$1&amp;$F595&amp;":"&amp;$F595),INDIRECT($F$1&amp;dbP!$D$2&amp;":"&amp;dbP!$D$2),"&gt;="&amp;V$6,INDIRECT($F$1&amp;dbP!$D$2&amp;":"&amp;dbP!$D$2),"&lt;="&amp;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V$6,INDIRECT($F$1&amp;dbP!$D$2&amp;":"&amp;dbP!$D$2),"&lt;="&amp;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W595" s="1">
        <f ca="1">SUMIFS(INDIRECT($F$1&amp;$F595&amp;":"&amp;$F595),INDIRECT($F$1&amp;dbP!$D$2&amp;":"&amp;dbP!$D$2),"&gt;="&amp;W$6,INDIRECT($F$1&amp;dbP!$D$2&amp;":"&amp;dbP!$D$2),"&lt;="&amp;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W$6,INDIRECT($F$1&amp;dbP!$D$2&amp;":"&amp;dbP!$D$2),"&lt;="&amp;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X595" s="1">
        <f ca="1">SUMIFS(INDIRECT($F$1&amp;$F595&amp;":"&amp;$F595),INDIRECT($F$1&amp;dbP!$D$2&amp;":"&amp;dbP!$D$2),"&gt;="&amp;X$6,INDIRECT($F$1&amp;dbP!$D$2&amp;":"&amp;dbP!$D$2),"&lt;="&amp;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X$6,INDIRECT($F$1&amp;dbP!$D$2&amp;":"&amp;dbP!$D$2),"&lt;="&amp;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Y595" s="1">
        <f ca="1">SUMIFS(INDIRECT($F$1&amp;$F595&amp;":"&amp;$F595),INDIRECT($F$1&amp;dbP!$D$2&amp;":"&amp;dbP!$D$2),"&gt;="&amp;Y$6,INDIRECT($F$1&amp;dbP!$D$2&amp;":"&amp;dbP!$D$2),"&lt;="&amp;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Y$6,INDIRECT($F$1&amp;dbP!$D$2&amp;":"&amp;dbP!$D$2),"&lt;="&amp;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Z595" s="1">
        <f ca="1">SUMIFS(INDIRECT($F$1&amp;$F595&amp;":"&amp;$F595),INDIRECT($F$1&amp;dbP!$D$2&amp;":"&amp;dbP!$D$2),"&gt;="&amp;Z$6,INDIRECT($F$1&amp;dbP!$D$2&amp;":"&amp;dbP!$D$2),"&lt;="&amp;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Z$6,INDIRECT($F$1&amp;dbP!$D$2&amp;":"&amp;dbP!$D$2),"&lt;="&amp;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127500</v>
      </c>
      <c r="AA595" s="1">
        <f ca="1">SUMIFS(INDIRECT($F$1&amp;$F595&amp;":"&amp;$F595),INDIRECT($F$1&amp;dbP!$D$2&amp;":"&amp;dbP!$D$2),"&gt;="&amp;AA$6,INDIRECT($F$1&amp;dbP!$D$2&amp;":"&amp;dbP!$D$2),"&lt;="&amp;A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A$6,INDIRECT($F$1&amp;dbP!$D$2&amp;":"&amp;dbP!$D$2),"&lt;="&amp;A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B595" s="1">
        <f ca="1">SUMIFS(INDIRECT($F$1&amp;$F595&amp;":"&amp;$F595),INDIRECT($F$1&amp;dbP!$D$2&amp;":"&amp;dbP!$D$2),"&gt;="&amp;AB$6,INDIRECT($F$1&amp;dbP!$D$2&amp;":"&amp;dbP!$D$2),"&lt;="&amp;A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B$6,INDIRECT($F$1&amp;dbP!$D$2&amp;":"&amp;dbP!$D$2),"&lt;="&amp;A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C595" s="1">
        <f ca="1">SUMIFS(INDIRECT($F$1&amp;$F595&amp;":"&amp;$F595),INDIRECT($F$1&amp;dbP!$D$2&amp;":"&amp;dbP!$D$2),"&gt;="&amp;AC$6,INDIRECT($F$1&amp;dbP!$D$2&amp;":"&amp;dbP!$D$2),"&lt;="&amp;A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C$6,INDIRECT($F$1&amp;dbP!$D$2&amp;":"&amp;dbP!$D$2),"&lt;="&amp;A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D595" s="1">
        <f ca="1">SUMIFS(INDIRECT($F$1&amp;$F595&amp;":"&amp;$F595),INDIRECT($F$1&amp;dbP!$D$2&amp;":"&amp;dbP!$D$2),"&gt;="&amp;AD$6,INDIRECT($F$1&amp;dbP!$D$2&amp;":"&amp;dbP!$D$2),"&lt;="&amp;A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D$6,INDIRECT($F$1&amp;dbP!$D$2&amp;":"&amp;dbP!$D$2),"&lt;="&amp;A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E595" s="1">
        <f ca="1">SUMIFS(INDIRECT($F$1&amp;$F595&amp;":"&amp;$F595),INDIRECT($F$1&amp;dbP!$D$2&amp;":"&amp;dbP!$D$2),"&gt;="&amp;AE$6,INDIRECT($F$1&amp;dbP!$D$2&amp;":"&amp;dbP!$D$2),"&lt;="&amp;A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E$6,INDIRECT($F$1&amp;dbP!$D$2&amp;":"&amp;dbP!$D$2),"&lt;="&amp;A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F595" s="1">
        <f ca="1">SUMIFS(INDIRECT($F$1&amp;$F595&amp;":"&amp;$F595),INDIRECT($F$1&amp;dbP!$D$2&amp;":"&amp;dbP!$D$2),"&gt;="&amp;AF$6,INDIRECT($F$1&amp;dbP!$D$2&amp;":"&amp;dbP!$D$2),"&lt;="&amp;AF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F$6,INDIRECT($F$1&amp;dbP!$D$2&amp;":"&amp;dbP!$D$2),"&lt;="&amp;AF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G595" s="1">
        <f ca="1">SUMIFS(INDIRECT($F$1&amp;$F595&amp;":"&amp;$F595),INDIRECT($F$1&amp;dbP!$D$2&amp;":"&amp;dbP!$D$2),"&gt;="&amp;AG$6,INDIRECT($F$1&amp;dbP!$D$2&amp;":"&amp;dbP!$D$2),"&lt;="&amp;AG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G$6,INDIRECT($F$1&amp;dbP!$D$2&amp;":"&amp;dbP!$D$2),"&lt;="&amp;AG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H595" s="1">
        <f ca="1">SUMIFS(INDIRECT($F$1&amp;$F595&amp;":"&amp;$F595),INDIRECT($F$1&amp;dbP!$D$2&amp;":"&amp;dbP!$D$2),"&gt;="&amp;AH$6,INDIRECT($F$1&amp;dbP!$D$2&amp;":"&amp;dbP!$D$2),"&lt;="&amp;AH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H$6,INDIRECT($F$1&amp;dbP!$D$2&amp;":"&amp;dbP!$D$2),"&lt;="&amp;AH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I595" s="1">
        <f ca="1">SUMIFS(INDIRECT($F$1&amp;$F595&amp;":"&amp;$F595),INDIRECT($F$1&amp;dbP!$D$2&amp;":"&amp;dbP!$D$2),"&gt;="&amp;AI$6,INDIRECT($F$1&amp;dbP!$D$2&amp;":"&amp;dbP!$D$2),"&lt;="&amp;AI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I$6,INDIRECT($F$1&amp;dbP!$D$2&amp;":"&amp;dbP!$D$2),"&lt;="&amp;AI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J595" s="1">
        <f ca="1">SUMIFS(INDIRECT($F$1&amp;$F595&amp;":"&amp;$F595),INDIRECT($F$1&amp;dbP!$D$2&amp;":"&amp;dbP!$D$2),"&gt;="&amp;AJ$6,INDIRECT($F$1&amp;dbP!$D$2&amp;":"&amp;dbP!$D$2),"&lt;="&amp;AJ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J$6,INDIRECT($F$1&amp;dbP!$D$2&amp;":"&amp;dbP!$D$2),"&lt;="&amp;AJ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K595" s="1">
        <f ca="1">SUMIFS(INDIRECT($F$1&amp;$F595&amp;":"&amp;$F595),INDIRECT($F$1&amp;dbP!$D$2&amp;":"&amp;dbP!$D$2),"&gt;="&amp;AK$6,INDIRECT($F$1&amp;dbP!$D$2&amp;":"&amp;dbP!$D$2),"&lt;="&amp;AK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K$6,INDIRECT($F$1&amp;dbP!$D$2&amp;":"&amp;dbP!$D$2),"&lt;="&amp;AK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L595" s="1">
        <f ca="1">SUMIFS(INDIRECT($F$1&amp;$F595&amp;":"&amp;$F595),INDIRECT($F$1&amp;dbP!$D$2&amp;":"&amp;dbP!$D$2),"&gt;="&amp;AL$6,INDIRECT($F$1&amp;dbP!$D$2&amp;":"&amp;dbP!$D$2),"&lt;="&amp;AL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L$6,INDIRECT($F$1&amp;dbP!$D$2&amp;":"&amp;dbP!$D$2),"&lt;="&amp;AL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M595" s="1">
        <f ca="1">SUMIFS(INDIRECT($F$1&amp;$F595&amp;":"&amp;$F595),INDIRECT($F$1&amp;dbP!$D$2&amp;":"&amp;dbP!$D$2),"&gt;="&amp;AM$6,INDIRECT($F$1&amp;dbP!$D$2&amp;":"&amp;dbP!$D$2),"&lt;="&amp;AM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M$6,INDIRECT($F$1&amp;dbP!$D$2&amp;":"&amp;dbP!$D$2),"&lt;="&amp;AM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N595" s="1">
        <f ca="1">SUMIFS(INDIRECT($F$1&amp;$F595&amp;":"&amp;$F595),INDIRECT($F$1&amp;dbP!$D$2&amp;":"&amp;dbP!$D$2),"&gt;="&amp;AN$6,INDIRECT($F$1&amp;dbP!$D$2&amp;":"&amp;dbP!$D$2),"&lt;="&amp;AN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N$6,INDIRECT($F$1&amp;dbP!$D$2&amp;":"&amp;dbP!$D$2),"&lt;="&amp;AN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O595" s="1">
        <f ca="1">SUMIFS(INDIRECT($F$1&amp;$F595&amp;":"&amp;$F595),INDIRECT($F$1&amp;dbP!$D$2&amp;":"&amp;dbP!$D$2),"&gt;="&amp;AO$6,INDIRECT($F$1&amp;dbP!$D$2&amp;":"&amp;dbP!$D$2),"&lt;="&amp;AO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O$6,INDIRECT($F$1&amp;dbP!$D$2&amp;":"&amp;dbP!$D$2),"&lt;="&amp;AO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P595" s="1">
        <f ca="1">SUMIFS(INDIRECT($F$1&amp;$F595&amp;":"&amp;$F595),INDIRECT($F$1&amp;dbP!$D$2&amp;":"&amp;dbP!$D$2),"&gt;="&amp;AP$6,INDIRECT($F$1&amp;dbP!$D$2&amp;":"&amp;dbP!$D$2),"&lt;="&amp;AP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P$6,INDIRECT($F$1&amp;dbP!$D$2&amp;":"&amp;dbP!$D$2),"&lt;="&amp;AP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Q595" s="1">
        <f ca="1">SUMIFS(INDIRECT($F$1&amp;$F595&amp;":"&amp;$F595),INDIRECT($F$1&amp;dbP!$D$2&amp;":"&amp;dbP!$D$2),"&gt;="&amp;AQ$6,INDIRECT($F$1&amp;dbP!$D$2&amp;":"&amp;dbP!$D$2),"&lt;="&amp;AQ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Q$6,INDIRECT($F$1&amp;dbP!$D$2&amp;":"&amp;dbP!$D$2),"&lt;="&amp;AQ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R595" s="1">
        <f ca="1">SUMIFS(INDIRECT($F$1&amp;$F595&amp;":"&amp;$F595),INDIRECT($F$1&amp;dbP!$D$2&amp;":"&amp;dbP!$D$2),"&gt;="&amp;AR$6,INDIRECT($F$1&amp;dbP!$D$2&amp;":"&amp;dbP!$D$2),"&lt;="&amp;AR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R$6,INDIRECT($F$1&amp;dbP!$D$2&amp;":"&amp;dbP!$D$2),"&lt;="&amp;AR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S595" s="1">
        <f ca="1">SUMIFS(INDIRECT($F$1&amp;$F595&amp;":"&amp;$F595),INDIRECT($F$1&amp;dbP!$D$2&amp;":"&amp;dbP!$D$2),"&gt;="&amp;AS$6,INDIRECT($F$1&amp;dbP!$D$2&amp;":"&amp;dbP!$D$2),"&lt;="&amp;AS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S$6,INDIRECT($F$1&amp;dbP!$D$2&amp;":"&amp;dbP!$D$2),"&lt;="&amp;AS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T595" s="1">
        <f ca="1">SUMIFS(INDIRECT($F$1&amp;$F595&amp;":"&amp;$F595),INDIRECT($F$1&amp;dbP!$D$2&amp;":"&amp;dbP!$D$2),"&gt;="&amp;AT$6,INDIRECT($F$1&amp;dbP!$D$2&amp;":"&amp;dbP!$D$2),"&lt;="&amp;AT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T$6,INDIRECT($F$1&amp;dbP!$D$2&amp;":"&amp;dbP!$D$2),"&lt;="&amp;AT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U595" s="1">
        <f ca="1">SUMIFS(INDIRECT($F$1&amp;$F595&amp;":"&amp;$F595),INDIRECT($F$1&amp;dbP!$D$2&amp;":"&amp;dbP!$D$2),"&gt;="&amp;AU$6,INDIRECT($F$1&amp;dbP!$D$2&amp;":"&amp;dbP!$D$2),"&lt;="&amp;AU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U$6,INDIRECT($F$1&amp;dbP!$D$2&amp;":"&amp;dbP!$D$2),"&lt;="&amp;AU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V595" s="1">
        <f ca="1">SUMIFS(INDIRECT($F$1&amp;$F595&amp;":"&amp;$F595),INDIRECT($F$1&amp;dbP!$D$2&amp;":"&amp;dbP!$D$2),"&gt;="&amp;AV$6,INDIRECT($F$1&amp;dbP!$D$2&amp;":"&amp;dbP!$D$2),"&lt;="&amp;A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V$6,INDIRECT($F$1&amp;dbP!$D$2&amp;":"&amp;dbP!$D$2),"&lt;="&amp;AV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W595" s="1">
        <f ca="1">SUMIFS(INDIRECT($F$1&amp;$F595&amp;":"&amp;$F595),INDIRECT($F$1&amp;dbP!$D$2&amp;":"&amp;dbP!$D$2),"&gt;="&amp;AW$6,INDIRECT($F$1&amp;dbP!$D$2&amp;":"&amp;dbP!$D$2),"&lt;="&amp;A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W$6,INDIRECT($F$1&amp;dbP!$D$2&amp;":"&amp;dbP!$D$2),"&lt;="&amp;AW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X595" s="1">
        <f ca="1">SUMIFS(INDIRECT($F$1&amp;$F595&amp;":"&amp;$F595),INDIRECT($F$1&amp;dbP!$D$2&amp;":"&amp;dbP!$D$2),"&gt;="&amp;AX$6,INDIRECT($F$1&amp;dbP!$D$2&amp;":"&amp;dbP!$D$2),"&lt;="&amp;A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X$6,INDIRECT($F$1&amp;dbP!$D$2&amp;":"&amp;dbP!$D$2),"&lt;="&amp;AX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Y595" s="1">
        <f ca="1">SUMIFS(INDIRECT($F$1&amp;$F595&amp;":"&amp;$F595),INDIRECT($F$1&amp;dbP!$D$2&amp;":"&amp;dbP!$D$2),"&gt;="&amp;AY$6,INDIRECT($F$1&amp;dbP!$D$2&amp;":"&amp;dbP!$D$2),"&lt;="&amp;A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Y$6,INDIRECT($F$1&amp;dbP!$D$2&amp;":"&amp;dbP!$D$2),"&lt;="&amp;AY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AZ595" s="1">
        <f ca="1">SUMIFS(INDIRECT($F$1&amp;$F595&amp;":"&amp;$F595),INDIRECT($F$1&amp;dbP!$D$2&amp;":"&amp;dbP!$D$2),"&gt;="&amp;AZ$6,INDIRECT($F$1&amp;dbP!$D$2&amp;":"&amp;dbP!$D$2),"&lt;="&amp;A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AZ$6,INDIRECT($F$1&amp;dbP!$D$2&amp;":"&amp;dbP!$D$2),"&lt;="&amp;AZ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A595" s="1">
        <f ca="1">SUMIFS(INDIRECT($F$1&amp;$F595&amp;":"&amp;$F595),INDIRECT($F$1&amp;dbP!$D$2&amp;":"&amp;dbP!$D$2),"&gt;="&amp;BA$6,INDIRECT($F$1&amp;dbP!$D$2&amp;":"&amp;dbP!$D$2),"&lt;="&amp;B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BA$6,INDIRECT($F$1&amp;dbP!$D$2&amp;":"&amp;dbP!$D$2),"&lt;="&amp;BA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B595" s="1">
        <f ca="1">SUMIFS(INDIRECT($F$1&amp;$F595&amp;":"&amp;$F595),INDIRECT($F$1&amp;dbP!$D$2&amp;":"&amp;dbP!$D$2),"&gt;="&amp;BB$6,INDIRECT($F$1&amp;dbP!$D$2&amp;":"&amp;dbP!$D$2),"&lt;="&amp;B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BB$6,INDIRECT($F$1&amp;dbP!$D$2&amp;":"&amp;dbP!$D$2),"&lt;="&amp;BB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C595" s="1">
        <f ca="1">SUMIFS(INDIRECT($F$1&amp;$F595&amp;":"&amp;$F595),INDIRECT($F$1&amp;dbP!$D$2&amp;":"&amp;dbP!$D$2),"&gt;="&amp;BC$6,INDIRECT($F$1&amp;dbP!$D$2&amp;":"&amp;dbP!$D$2),"&lt;="&amp;B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BC$6,INDIRECT($F$1&amp;dbP!$D$2&amp;":"&amp;dbP!$D$2),"&lt;="&amp;BC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D595" s="1">
        <f ca="1">SUMIFS(INDIRECT($F$1&amp;$F595&amp;":"&amp;$F595),INDIRECT($F$1&amp;dbP!$D$2&amp;":"&amp;dbP!$D$2),"&gt;="&amp;BD$6,INDIRECT($F$1&amp;dbP!$D$2&amp;":"&amp;dbP!$D$2),"&lt;="&amp;B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BD$6,INDIRECT($F$1&amp;dbP!$D$2&amp;":"&amp;dbP!$D$2),"&lt;="&amp;BD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  <c r="BE595" s="1">
        <f ca="1">SUMIFS(INDIRECT($F$1&amp;$F595&amp;":"&amp;$F595),INDIRECT($F$1&amp;dbP!$D$2&amp;":"&amp;dbP!$D$2),"&gt;="&amp;BE$6,INDIRECT($F$1&amp;dbP!$D$2&amp;":"&amp;dbP!$D$2),"&lt;="&amp;B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"&amp;$I595=$J595),"*",RIGHT($J595,LEN($J595)-4)),INDIRECT($F$1&amp;dbP!$AC$2&amp;":"&amp;dbP!$AC$2),RepP!$J$3)-
SUMIFS(INDIRECT($F$1&amp;$G595&amp;":"&amp;$G595),INDIRECT($F$1&amp;dbP!$D$2&amp;":"&amp;dbP!$D$2),"&gt;="&amp;BE$6,INDIRECT($F$1&amp;dbP!$D$2&amp;":"&amp;dbP!$D$2),"&lt;="&amp;BE$7,INDIRECT($F$1&amp;dbP!$O$2&amp;":"&amp;dbP!$O$2),$H595,INDIRECT($F$1&amp;dbP!$P$2&amp;":"&amp;dbP!$P$2),IF($I595=$J595,"*",$I595),INDIRECT($F$1&amp;dbP!$Q$2&amp;":"&amp;dbP!$Q$2),IF(OR($I595=$J595,"  "&amp;$I595=$J595),"*",RIGHT($J595,LEN($J595)-4)),INDIRECT($F$1&amp;dbP!$AC$2&amp;":"&amp;dbP!$AC$2),RepP!$J$3)</f>
        <v>0</v>
      </c>
    </row>
    <row r="596" spans="2:57" x14ac:dyDescent="0.3">
      <c r="B596" s="1">
        <f>MAX(B$505:B595)+1</f>
        <v>97</v>
      </c>
      <c r="D596" s="1" t="str">
        <f ca="1">INDIRECT($B$1&amp;Items!AB$2&amp;$B596)</f>
        <v>PL(-)</v>
      </c>
      <c r="F596" s="1" t="str">
        <f ca="1">INDIRECT($B$1&amp;Items!X$2&amp;$B596)</f>
        <v>Y</v>
      </c>
      <c r="G596" s="1" t="str">
        <f ca="1">INDIRECT($B$1&amp;Items!Y$2&amp;$B596)</f>
        <v>Z</v>
      </c>
      <c r="H596" s="13" t="str">
        <f ca="1">INDIRECT($B$1&amp;Items!U$2&amp;$B596)</f>
        <v>Операционные расходы</v>
      </c>
      <c r="I596" s="13" t="str">
        <f ca="1">IF(INDIRECT($B$1&amp;Items!V$2&amp;$B596)="",H596,INDIRECT($B$1&amp;Items!V$2&amp;$B596))</f>
        <v>Операционные расходы - блок-2</v>
      </c>
      <c r="J596" s="1" t="str">
        <f ca="1">IF(INDIRECT($B$1&amp;Items!W$2&amp;$B596)="",IF(H596&lt;&gt;I596,"  "&amp;I596,I596),"    "&amp;INDIRECT($B$1&amp;Items!W$2&amp;$B596))</f>
        <v xml:space="preserve">    Операционные расходы - 2-2</v>
      </c>
      <c r="S596" s="1">
        <f ca="1">SUM($U596:INDIRECT(ADDRESS(ROW(),SUMIFS($1:$1,$5:$5,MAX($5:$5)))))</f>
        <v>73333.333333333328</v>
      </c>
      <c r="V596" s="1">
        <f ca="1">SUMIFS(INDIRECT($F$1&amp;$F596&amp;":"&amp;$F596),INDIRECT($F$1&amp;dbP!$D$2&amp;":"&amp;dbP!$D$2),"&gt;="&amp;V$6,INDIRECT($F$1&amp;dbP!$D$2&amp;":"&amp;dbP!$D$2),"&lt;="&amp;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V$6,INDIRECT($F$1&amp;dbP!$D$2&amp;":"&amp;dbP!$D$2),"&lt;="&amp;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W596" s="1">
        <f ca="1">SUMIFS(INDIRECT($F$1&amp;$F596&amp;":"&amp;$F596),INDIRECT($F$1&amp;dbP!$D$2&amp;":"&amp;dbP!$D$2),"&gt;="&amp;W$6,INDIRECT($F$1&amp;dbP!$D$2&amp;":"&amp;dbP!$D$2),"&lt;="&amp;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W$6,INDIRECT($F$1&amp;dbP!$D$2&amp;":"&amp;dbP!$D$2),"&lt;="&amp;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X596" s="1">
        <f ca="1">SUMIFS(INDIRECT($F$1&amp;$F596&amp;":"&amp;$F596),INDIRECT($F$1&amp;dbP!$D$2&amp;":"&amp;dbP!$D$2),"&gt;="&amp;X$6,INDIRECT($F$1&amp;dbP!$D$2&amp;":"&amp;dbP!$D$2),"&lt;="&amp;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X$6,INDIRECT($F$1&amp;dbP!$D$2&amp;":"&amp;dbP!$D$2),"&lt;="&amp;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Y596" s="1">
        <f ca="1">SUMIFS(INDIRECT($F$1&amp;$F596&amp;":"&amp;$F596),INDIRECT($F$1&amp;dbP!$D$2&amp;":"&amp;dbP!$D$2),"&gt;="&amp;Y$6,INDIRECT($F$1&amp;dbP!$D$2&amp;":"&amp;dbP!$D$2),"&lt;="&amp;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Y$6,INDIRECT($F$1&amp;dbP!$D$2&amp;":"&amp;dbP!$D$2),"&lt;="&amp;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Z596" s="1">
        <f ca="1">SUMIFS(INDIRECT($F$1&amp;$F596&amp;":"&amp;$F596),INDIRECT($F$1&amp;dbP!$D$2&amp;":"&amp;dbP!$D$2),"&gt;="&amp;Z$6,INDIRECT($F$1&amp;dbP!$D$2&amp;":"&amp;dbP!$D$2),"&lt;="&amp;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Z$6,INDIRECT($F$1&amp;dbP!$D$2&amp;":"&amp;dbP!$D$2),"&lt;="&amp;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73333.333333333328</v>
      </c>
      <c r="AA596" s="1">
        <f ca="1">SUMIFS(INDIRECT($F$1&amp;$F596&amp;":"&amp;$F596),INDIRECT($F$1&amp;dbP!$D$2&amp;":"&amp;dbP!$D$2),"&gt;="&amp;AA$6,INDIRECT($F$1&amp;dbP!$D$2&amp;":"&amp;dbP!$D$2),"&lt;="&amp;A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A$6,INDIRECT($F$1&amp;dbP!$D$2&amp;":"&amp;dbP!$D$2),"&lt;="&amp;A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B596" s="1">
        <f ca="1">SUMIFS(INDIRECT($F$1&amp;$F596&amp;":"&amp;$F596),INDIRECT($F$1&amp;dbP!$D$2&amp;":"&amp;dbP!$D$2),"&gt;="&amp;AB$6,INDIRECT($F$1&amp;dbP!$D$2&amp;":"&amp;dbP!$D$2),"&lt;="&amp;A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B$6,INDIRECT($F$1&amp;dbP!$D$2&amp;":"&amp;dbP!$D$2),"&lt;="&amp;A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C596" s="1">
        <f ca="1">SUMIFS(INDIRECT($F$1&amp;$F596&amp;":"&amp;$F596),INDIRECT($F$1&amp;dbP!$D$2&amp;":"&amp;dbP!$D$2),"&gt;="&amp;AC$6,INDIRECT($F$1&amp;dbP!$D$2&amp;":"&amp;dbP!$D$2),"&lt;="&amp;A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C$6,INDIRECT($F$1&amp;dbP!$D$2&amp;":"&amp;dbP!$D$2),"&lt;="&amp;A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D596" s="1">
        <f ca="1">SUMIFS(INDIRECT($F$1&amp;$F596&amp;":"&amp;$F596),INDIRECT($F$1&amp;dbP!$D$2&amp;":"&amp;dbP!$D$2),"&gt;="&amp;AD$6,INDIRECT($F$1&amp;dbP!$D$2&amp;":"&amp;dbP!$D$2),"&lt;="&amp;A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D$6,INDIRECT($F$1&amp;dbP!$D$2&amp;":"&amp;dbP!$D$2),"&lt;="&amp;A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E596" s="1">
        <f ca="1">SUMIFS(INDIRECT($F$1&amp;$F596&amp;":"&amp;$F596),INDIRECT($F$1&amp;dbP!$D$2&amp;":"&amp;dbP!$D$2),"&gt;="&amp;AE$6,INDIRECT($F$1&amp;dbP!$D$2&amp;":"&amp;dbP!$D$2),"&lt;="&amp;A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E$6,INDIRECT($F$1&amp;dbP!$D$2&amp;":"&amp;dbP!$D$2),"&lt;="&amp;A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F596" s="1">
        <f ca="1">SUMIFS(INDIRECT($F$1&amp;$F596&amp;":"&amp;$F596),INDIRECT($F$1&amp;dbP!$D$2&amp;":"&amp;dbP!$D$2),"&gt;="&amp;AF$6,INDIRECT($F$1&amp;dbP!$D$2&amp;":"&amp;dbP!$D$2),"&lt;="&amp;AF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F$6,INDIRECT($F$1&amp;dbP!$D$2&amp;":"&amp;dbP!$D$2),"&lt;="&amp;AF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G596" s="1">
        <f ca="1">SUMIFS(INDIRECT($F$1&amp;$F596&amp;":"&amp;$F596),INDIRECT($F$1&amp;dbP!$D$2&amp;":"&amp;dbP!$D$2),"&gt;="&amp;AG$6,INDIRECT($F$1&amp;dbP!$D$2&amp;":"&amp;dbP!$D$2),"&lt;="&amp;AG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G$6,INDIRECT($F$1&amp;dbP!$D$2&amp;":"&amp;dbP!$D$2),"&lt;="&amp;AG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H596" s="1">
        <f ca="1">SUMIFS(INDIRECT($F$1&amp;$F596&amp;":"&amp;$F596),INDIRECT($F$1&amp;dbP!$D$2&amp;":"&amp;dbP!$D$2),"&gt;="&amp;AH$6,INDIRECT($F$1&amp;dbP!$D$2&amp;":"&amp;dbP!$D$2),"&lt;="&amp;AH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H$6,INDIRECT($F$1&amp;dbP!$D$2&amp;":"&amp;dbP!$D$2),"&lt;="&amp;AH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I596" s="1">
        <f ca="1">SUMIFS(INDIRECT($F$1&amp;$F596&amp;":"&amp;$F596),INDIRECT($F$1&amp;dbP!$D$2&amp;":"&amp;dbP!$D$2),"&gt;="&amp;AI$6,INDIRECT($F$1&amp;dbP!$D$2&amp;":"&amp;dbP!$D$2),"&lt;="&amp;AI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I$6,INDIRECT($F$1&amp;dbP!$D$2&amp;":"&amp;dbP!$D$2),"&lt;="&amp;AI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J596" s="1">
        <f ca="1">SUMIFS(INDIRECT($F$1&amp;$F596&amp;":"&amp;$F596),INDIRECT($F$1&amp;dbP!$D$2&amp;":"&amp;dbP!$D$2),"&gt;="&amp;AJ$6,INDIRECT($F$1&amp;dbP!$D$2&amp;":"&amp;dbP!$D$2),"&lt;="&amp;AJ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J$6,INDIRECT($F$1&amp;dbP!$D$2&amp;":"&amp;dbP!$D$2),"&lt;="&amp;AJ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K596" s="1">
        <f ca="1">SUMIFS(INDIRECT($F$1&amp;$F596&amp;":"&amp;$F596),INDIRECT($F$1&amp;dbP!$D$2&amp;":"&amp;dbP!$D$2),"&gt;="&amp;AK$6,INDIRECT($F$1&amp;dbP!$D$2&amp;":"&amp;dbP!$D$2),"&lt;="&amp;AK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K$6,INDIRECT($F$1&amp;dbP!$D$2&amp;":"&amp;dbP!$D$2),"&lt;="&amp;AK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L596" s="1">
        <f ca="1">SUMIFS(INDIRECT($F$1&amp;$F596&amp;":"&amp;$F596),INDIRECT($F$1&amp;dbP!$D$2&amp;":"&amp;dbP!$D$2),"&gt;="&amp;AL$6,INDIRECT($F$1&amp;dbP!$D$2&amp;":"&amp;dbP!$D$2),"&lt;="&amp;AL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L$6,INDIRECT($F$1&amp;dbP!$D$2&amp;":"&amp;dbP!$D$2),"&lt;="&amp;AL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M596" s="1">
        <f ca="1">SUMIFS(INDIRECT($F$1&amp;$F596&amp;":"&amp;$F596),INDIRECT($F$1&amp;dbP!$D$2&amp;":"&amp;dbP!$D$2),"&gt;="&amp;AM$6,INDIRECT($F$1&amp;dbP!$D$2&amp;":"&amp;dbP!$D$2),"&lt;="&amp;AM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M$6,INDIRECT($F$1&amp;dbP!$D$2&amp;":"&amp;dbP!$D$2),"&lt;="&amp;AM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N596" s="1">
        <f ca="1">SUMIFS(INDIRECT($F$1&amp;$F596&amp;":"&amp;$F596),INDIRECT($F$1&amp;dbP!$D$2&amp;":"&amp;dbP!$D$2),"&gt;="&amp;AN$6,INDIRECT($F$1&amp;dbP!$D$2&amp;":"&amp;dbP!$D$2),"&lt;="&amp;AN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N$6,INDIRECT($F$1&amp;dbP!$D$2&amp;":"&amp;dbP!$D$2),"&lt;="&amp;AN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O596" s="1">
        <f ca="1">SUMIFS(INDIRECT($F$1&amp;$F596&amp;":"&amp;$F596),INDIRECT($F$1&amp;dbP!$D$2&amp;":"&amp;dbP!$D$2),"&gt;="&amp;AO$6,INDIRECT($F$1&amp;dbP!$D$2&amp;":"&amp;dbP!$D$2),"&lt;="&amp;AO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O$6,INDIRECT($F$1&amp;dbP!$D$2&amp;":"&amp;dbP!$D$2),"&lt;="&amp;AO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P596" s="1">
        <f ca="1">SUMIFS(INDIRECT($F$1&amp;$F596&amp;":"&amp;$F596),INDIRECT($F$1&amp;dbP!$D$2&amp;":"&amp;dbP!$D$2),"&gt;="&amp;AP$6,INDIRECT($F$1&amp;dbP!$D$2&amp;":"&amp;dbP!$D$2),"&lt;="&amp;AP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P$6,INDIRECT($F$1&amp;dbP!$D$2&amp;":"&amp;dbP!$D$2),"&lt;="&amp;AP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Q596" s="1">
        <f ca="1">SUMIFS(INDIRECT($F$1&amp;$F596&amp;":"&amp;$F596),INDIRECT($F$1&amp;dbP!$D$2&amp;":"&amp;dbP!$D$2),"&gt;="&amp;AQ$6,INDIRECT($F$1&amp;dbP!$D$2&amp;":"&amp;dbP!$D$2),"&lt;="&amp;AQ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Q$6,INDIRECT($F$1&amp;dbP!$D$2&amp;":"&amp;dbP!$D$2),"&lt;="&amp;AQ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R596" s="1">
        <f ca="1">SUMIFS(INDIRECT($F$1&amp;$F596&amp;":"&amp;$F596),INDIRECT($F$1&amp;dbP!$D$2&amp;":"&amp;dbP!$D$2),"&gt;="&amp;AR$6,INDIRECT($F$1&amp;dbP!$D$2&amp;":"&amp;dbP!$D$2),"&lt;="&amp;AR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R$6,INDIRECT($F$1&amp;dbP!$D$2&amp;":"&amp;dbP!$D$2),"&lt;="&amp;AR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S596" s="1">
        <f ca="1">SUMIFS(INDIRECT($F$1&amp;$F596&amp;":"&amp;$F596),INDIRECT($F$1&amp;dbP!$D$2&amp;":"&amp;dbP!$D$2),"&gt;="&amp;AS$6,INDIRECT($F$1&amp;dbP!$D$2&amp;":"&amp;dbP!$D$2),"&lt;="&amp;AS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S$6,INDIRECT($F$1&amp;dbP!$D$2&amp;":"&amp;dbP!$D$2),"&lt;="&amp;AS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T596" s="1">
        <f ca="1">SUMIFS(INDIRECT($F$1&amp;$F596&amp;":"&amp;$F596),INDIRECT($F$1&amp;dbP!$D$2&amp;":"&amp;dbP!$D$2),"&gt;="&amp;AT$6,INDIRECT($F$1&amp;dbP!$D$2&amp;":"&amp;dbP!$D$2),"&lt;="&amp;AT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T$6,INDIRECT($F$1&amp;dbP!$D$2&amp;":"&amp;dbP!$D$2),"&lt;="&amp;AT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U596" s="1">
        <f ca="1">SUMIFS(INDIRECT($F$1&amp;$F596&amp;":"&amp;$F596),INDIRECT($F$1&amp;dbP!$D$2&amp;":"&amp;dbP!$D$2),"&gt;="&amp;AU$6,INDIRECT($F$1&amp;dbP!$D$2&amp;":"&amp;dbP!$D$2),"&lt;="&amp;AU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U$6,INDIRECT($F$1&amp;dbP!$D$2&amp;":"&amp;dbP!$D$2),"&lt;="&amp;AU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V596" s="1">
        <f ca="1">SUMIFS(INDIRECT($F$1&amp;$F596&amp;":"&amp;$F596),INDIRECT($F$1&amp;dbP!$D$2&amp;":"&amp;dbP!$D$2),"&gt;="&amp;AV$6,INDIRECT($F$1&amp;dbP!$D$2&amp;":"&amp;dbP!$D$2),"&lt;="&amp;A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V$6,INDIRECT($F$1&amp;dbP!$D$2&amp;":"&amp;dbP!$D$2),"&lt;="&amp;AV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W596" s="1">
        <f ca="1">SUMIFS(INDIRECT($F$1&amp;$F596&amp;":"&amp;$F596),INDIRECT($F$1&amp;dbP!$D$2&amp;":"&amp;dbP!$D$2),"&gt;="&amp;AW$6,INDIRECT($F$1&amp;dbP!$D$2&amp;":"&amp;dbP!$D$2),"&lt;="&amp;A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W$6,INDIRECT($F$1&amp;dbP!$D$2&amp;":"&amp;dbP!$D$2),"&lt;="&amp;AW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X596" s="1">
        <f ca="1">SUMIFS(INDIRECT($F$1&amp;$F596&amp;":"&amp;$F596),INDIRECT($F$1&amp;dbP!$D$2&amp;":"&amp;dbP!$D$2),"&gt;="&amp;AX$6,INDIRECT($F$1&amp;dbP!$D$2&amp;":"&amp;dbP!$D$2),"&lt;="&amp;A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X$6,INDIRECT($F$1&amp;dbP!$D$2&amp;":"&amp;dbP!$D$2),"&lt;="&amp;AX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Y596" s="1">
        <f ca="1">SUMIFS(INDIRECT($F$1&amp;$F596&amp;":"&amp;$F596),INDIRECT($F$1&amp;dbP!$D$2&amp;":"&amp;dbP!$D$2),"&gt;="&amp;AY$6,INDIRECT($F$1&amp;dbP!$D$2&amp;":"&amp;dbP!$D$2),"&lt;="&amp;A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Y$6,INDIRECT($F$1&amp;dbP!$D$2&amp;":"&amp;dbP!$D$2),"&lt;="&amp;AY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AZ596" s="1">
        <f ca="1">SUMIFS(INDIRECT($F$1&amp;$F596&amp;":"&amp;$F596),INDIRECT($F$1&amp;dbP!$D$2&amp;":"&amp;dbP!$D$2),"&gt;="&amp;AZ$6,INDIRECT($F$1&amp;dbP!$D$2&amp;":"&amp;dbP!$D$2),"&lt;="&amp;A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AZ$6,INDIRECT($F$1&amp;dbP!$D$2&amp;":"&amp;dbP!$D$2),"&lt;="&amp;AZ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A596" s="1">
        <f ca="1">SUMIFS(INDIRECT($F$1&amp;$F596&amp;":"&amp;$F596),INDIRECT($F$1&amp;dbP!$D$2&amp;":"&amp;dbP!$D$2),"&gt;="&amp;BA$6,INDIRECT($F$1&amp;dbP!$D$2&amp;":"&amp;dbP!$D$2),"&lt;="&amp;B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BA$6,INDIRECT($F$1&amp;dbP!$D$2&amp;":"&amp;dbP!$D$2),"&lt;="&amp;BA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B596" s="1">
        <f ca="1">SUMIFS(INDIRECT($F$1&amp;$F596&amp;":"&amp;$F596),INDIRECT($F$1&amp;dbP!$D$2&amp;":"&amp;dbP!$D$2),"&gt;="&amp;BB$6,INDIRECT($F$1&amp;dbP!$D$2&amp;":"&amp;dbP!$D$2),"&lt;="&amp;B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BB$6,INDIRECT($F$1&amp;dbP!$D$2&amp;":"&amp;dbP!$D$2),"&lt;="&amp;BB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C596" s="1">
        <f ca="1">SUMIFS(INDIRECT($F$1&amp;$F596&amp;":"&amp;$F596),INDIRECT($F$1&amp;dbP!$D$2&amp;":"&amp;dbP!$D$2),"&gt;="&amp;BC$6,INDIRECT($F$1&amp;dbP!$D$2&amp;":"&amp;dbP!$D$2),"&lt;="&amp;B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BC$6,INDIRECT($F$1&amp;dbP!$D$2&amp;":"&amp;dbP!$D$2),"&lt;="&amp;BC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D596" s="1">
        <f ca="1">SUMIFS(INDIRECT($F$1&amp;$F596&amp;":"&amp;$F596),INDIRECT($F$1&amp;dbP!$D$2&amp;":"&amp;dbP!$D$2),"&gt;="&amp;BD$6,INDIRECT($F$1&amp;dbP!$D$2&amp;":"&amp;dbP!$D$2),"&lt;="&amp;B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BD$6,INDIRECT($F$1&amp;dbP!$D$2&amp;":"&amp;dbP!$D$2),"&lt;="&amp;BD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  <c r="BE596" s="1">
        <f ca="1">SUMIFS(INDIRECT($F$1&amp;$F596&amp;":"&amp;$F596),INDIRECT($F$1&amp;dbP!$D$2&amp;":"&amp;dbP!$D$2),"&gt;="&amp;BE$6,INDIRECT($F$1&amp;dbP!$D$2&amp;":"&amp;dbP!$D$2),"&lt;="&amp;B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"&amp;$I596=$J596),"*",RIGHT($J596,LEN($J596)-4)),INDIRECT($F$1&amp;dbP!$AC$2&amp;":"&amp;dbP!$AC$2),RepP!$J$3)-
SUMIFS(INDIRECT($F$1&amp;$G596&amp;":"&amp;$G596),INDIRECT($F$1&amp;dbP!$D$2&amp;":"&amp;dbP!$D$2),"&gt;="&amp;BE$6,INDIRECT($F$1&amp;dbP!$D$2&amp;":"&amp;dbP!$D$2),"&lt;="&amp;BE$7,INDIRECT($F$1&amp;dbP!$O$2&amp;":"&amp;dbP!$O$2),$H596,INDIRECT($F$1&amp;dbP!$P$2&amp;":"&amp;dbP!$P$2),IF($I596=$J596,"*",$I596),INDIRECT($F$1&amp;dbP!$Q$2&amp;":"&amp;dbP!$Q$2),IF(OR($I596=$J596,"  "&amp;$I596=$J596),"*",RIGHT($J596,LEN($J596)-4)),INDIRECT($F$1&amp;dbP!$AC$2&amp;":"&amp;dbP!$AC$2),RepP!$J$3)</f>
        <v>0</v>
      </c>
    </row>
    <row r="597" spans="2:57" x14ac:dyDescent="0.3">
      <c r="B597" s="1">
        <f>MAX(B$505:B596)+1</f>
        <v>98</v>
      </c>
      <c r="D597" s="1" t="str">
        <f ca="1">INDIRECT($B$1&amp;Items!AB$2&amp;$B597)</f>
        <v>PL(-)</v>
      </c>
      <c r="F597" s="1" t="str">
        <f ca="1">INDIRECT($B$1&amp;Items!X$2&amp;$B597)</f>
        <v>Y</v>
      </c>
      <c r="G597" s="1" t="str">
        <f ca="1">INDIRECT($B$1&amp;Items!Y$2&amp;$B597)</f>
        <v>Z</v>
      </c>
      <c r="H597" s="13" t="str">
        <f ca="1">INDIRECT($B$1&amp;Items!U$2&amp;$B597)</f>
        <v>Операционные расходы</v>
      </c>
      <c r="I597" s="13" t="str">
        <f ca="1">IF(INDIRECT($B$1&amp;Items!V$2&amp;$B597)="",H597,INDIRECT($B$1&amp;Items!V$2&amp;$B597))</f>
        <v>Операционные расходы - блок-2</v>
      </c>
      <c r="J597" s="1" t="str">
        <f ca="1">IF(INDIRECT($B$1&amp;Items!W$2&amp;$B597)="",IF(H597&lt;&gt;I597,"  "&amp;I597,I597),"    "&amp;INDIRECT($B$1&amp;Items!W$2&amp;$B597))</f>
        <v xml:space="preserve">    Операционные расходы - 2-3</v>
      </c>
      <c r="S597" s="1">
        <f ca="1">SUM($U597:INDIRECT(ADDRESS(ROW(),SUMIFS($1:$1,$5:$5,MAX($5:$5)))))</f>
        <v>34775</v>
      </c>
      <c r="V597" s="1">
        <f ca="1">SUMIFS(INDIRECT($F$1&amp;$F597&amp;":"&amp;$F597),INDIRECT($F$1&amp;dbP!$D$2&amp;":"&amp;dbP!$D$2),"&gt;="&amp;V$6,INDIRECT($F$1&amp;dbP!$D$2&amp;":"&amp;dbP!$D$2),"&lt;="&amp;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V$6,INDIRECT($F$1&amp;dbP!$D$2&amp;":"&amp;dbP!$D$2),"&lt;="&amp;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W597" s="1">
        <f ca="1">SUMIFS(INDIRECT($F$1&amp;$F597&amp;":"&amp;$F597),INDIRECT($F$1&amp;dbP!$D$2&amp;":"&amp;dbP!$D$2),"&gt;="&amp;W$6,INDIRECT($F$1&amp;dbP!$D$2&amp;":"&amp;dbP!$D$2),"&lt;="&amp;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W$6,INDIRECT($F$1&amp;dbP!$D$2&amp;":"&amp;dbP!$D$2),"&lt;="&amp;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X597" s="1">
        <f ca="1">SUMIFS(INDIRECT($F$1&amp;$F597&amp;":"&amp;$F597),INDIRECT($F$1&amp;dbP!$D$2&amp;":"&amp;dbP!$D$2),"&gt;="&amp;X$6,INDIRECT($F$1&amp;dbP!$D$2&amp;":"&amp;dbP!$D$2),"&lt;="&amp;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X$6,INDIRECT($F$1&amp;dbP!$D$2&amp;":"&amp;dbP!$D$2),"&lt;="&amp;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Y597" s="1">
        <f ca="1">SUMIFS(INDIRECT($F$1&amp;$F597&amp;":"&amp;$F597),INDIRECT($F$1&amp;dbP!$D$2&amp;":"&amp;dbP!$D$2),"&gt;="&amp;Y$6,INDIRECT($F$1&amp;dbP!$D$2&amp;":"&amp;dbP!$D$2),"&lt;="&amp;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Y$6,INDIRECT($F$1&amp;dbP!$D$2&amp;":"&amp;dbP!$D$2),"&lt;="&amp;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Z597" s="1">
        <f ca="1">SUMIFS(INDIRECT($F$1&amp;$F597&amp;":"&amp;$F597),INDIRECT($F$1&amp;dbP!$D$2&amp;":"&amp;dbP!$D$2),"&gt;="&amp;Z$6,INDIRECT($F$1&amp;dbP!$D$2&amp;":"&amp;dbP!$D$2),"&lt;="&amp;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Z$6,INDIRECT($F$1&amp;dbP!$D$2&amp;":"&amp;dbP!$D$2),"&lt;="&amp;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34775</v>
      </c>
      <c r="AA597" s="1">
        <f ca="1">SUMIFS(INDIRECT($F$1&amp;$F597&amp;":"&amp;$F597),INDIRECT($F$1&amp;dbP!$D$2&amp;":"&amp;dbP!$D$2),"&gt;="&amp;AA$6,INDIRECT($F$1&amp;dbP!$D$2&amp;":"&amp;dbP!$D$2),"&lt;="&amp;A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A$6,INDIRECT($F$1&amp;dbP!$D$2&amp;":"&amp;dbP!$D$2),"&lt;="&amp;A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B597" s="1">
        <f ca="1">SUMIFS(INDIRECT($F$1&amp;$F597&amp;":"&amp;$F597),INDIRECT($F$1&amp;dbP!$D$2&amp;":"&amp;dbP!$D$2),"&gt;="&amp;AB$6,INDIRECT($F$1&amp;dbP!$D$2&amp;":"&amp;dbP!$D$2),"&lt;="&amp;A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B$6,INDIRECT($F$1&amp;dbP!$D$2&amp;":"&amp;dbP!$D$2),"&lt;="&amp;A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C597" s="1">
        <f ca="1">SUMIFS(INDIRECT($F$1&amp;$F597&amp;":"&amp;$F597),INDIRECT($F$1&amp;dbP!$D$2&amp;":"&amp;dbP!$D$2),"&gt;="&amp;AC$6,INDIRECT($F$1&amp;dbP!$D$2&amp;":"&amp;dbP!$D$2),"&lt;="&amp;A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C$6,INDIRECT($F$1&amp;dbP!$D$2&amp;":"&amp;dbP!$D$2),"&lt;="&amp;A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D597" s="1">
        <f ca="1">SUMIFS(INDIRECT($F$1&amp;$F597&amp;":"&amp;$F597),INDIRECT($F$1&amp;dbP!$D$2&amp;":"&amp;dbP!$D$2),"&gt;="&amp;AD$6,INDIRECT($F$1&amp;dbP!$D$2&amp;":"&amp;dbP!$D$2),"&lt;="&amp;A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D$6,INDIRECT($F$1&amp;dbP!$D$2&amp;":"&amp;dbP!$D$2),"&lt;="&amp;A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E597" s="1">
        <f ca="1">SUMIFS(INDIRECT($F$1&amp;$F597&amp;":"&amp;$F597),INDIRECT($F$1&amp;dbP!$D$2&amp;":"&amp;dbP!$D$2),"&gt;="&amp;AE$6,INDIRECT($F$1&amp;dbP!$D$2&amp;":"&amp;dbP!$D$2),"&lt;="&amp;A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E$6,INDIRECT($F$1&amp;dbP!$D$2&amp;":"&amp;dbP!$D$2),"&lt;="&amp;A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F597" s="1">
        <f ca="1">SUMIFS(INDIRECT($F$1&amp;$F597&amp;":"&amp;$F597),INDIRECT($F$1&amp;dbP!$D$2&amp;":"&amp;dbP!$D$2),"&gt;="&amp;AF$6,INDIRECT($F$1&amp;dbP!$D$2&amp;":"&amp;dbP!$D$2),"&lt;="&amp;AF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F$6,INDIRECT($F$1&amp;dbP!$D$2&amp;":"&amp;dbP!$D$2),"&lt;="&amp;AF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G597" s="1">
        <f ca="1">SUMIFS(INDIRECT($F$1&amp;$F597&amp;":"&amp;$F597),INDIRECT($F$1&amp;dbP!$D$2&amp;":"&amp;dbP!$D$2),"&gt;="&amp;AG$6,INDIRECT($F$1&amp;dbP!$D$2&amp;":"&amp;dbP!$D$2),"&lt;="&amp;AG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G$6,INDIRECT($F$1&amp;dbP!$D$2&amp;":"&amp;dbP!$D$2),"&lt;="&amp;AG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H597" s="1">
        <f ca="1">SUMIFS(INDIRECT($F$1&amp;$F597&amp;":"&amp;$F597),INDIRECT($F$1&amp;dbP!$D$2&amp;":"&amp;dbP!$D$2),"&gt;="&amp;AH$6,INDIRECT($F$1&amp;dbP!$D$2&amp;":"&amp;dbP!$D$2),"&lt;="&amp;AH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H$6,INDIRECT($F$1&amp;dbP!$D$2&amp;":"&amp;dbP!$D$2),"&lt;="&amp;AH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I597" s="1">
        <f ca="1">SUMIFS(INDIRECT($F$1&amp;$F597&amp;":"&amp;$F597),INDIRECT($F$1&amp;dbP!$D$2&amp;":"&amp;dbP!$D$2),"&gt;="&amp;AI$6,INDIRECT($F$1&amp;dbP!$D$2&amp;":"&amp;dbP!$D$2),"&lt;="&amp;AI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I$6,INDIRECT($F$1&amp;dbP!$D$2&amp;":"&amp;dbP!$D$2),"&lt;="&amp;AI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J597" s="1">
        <f ca="1">SUMIFS(INDIRECT($F$1&amp;$F597&amp;":"&amp;$F597),INDIRECT($F$1&amp;dbP!$D$2&amp;":"&amp;dbP!$D$2),"&gt;="&amp;AJ$6,INDIRECT($F$1&amp;dbP!$D$2&amp;":"&amp;dbP!$D$2),"&lt;="&amp;AJ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J$6,INDIRECT($F$1&amp;dbP!$D$2&amp;":"&amp;dbP!$D$2),"&lt;="&amp;AJ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K597" s="1">
        <f ca="1">SUMIFS(INDIRECT($F$1&amp;$F597&amp;":"&amp;$F597),INDIRECT($F$1&amp;dbP!$D$2&amp;":"&amp;dbP!$D$2),"&gt;="&amp;AK$6,INDIRECT($F$1&amp;dbP!$D$2&amp;":"&amp;dbP!$D$2),"&lt;="&amp;AK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K$6,INDIRECT($F$1&amp;dbP!$D$2&amp;":"&amp;dbP!$D$2),"&lt;="&amp;AK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L597" s="1">
        <f ca="1">SUMIFS(INDIRECT($F$1&amp;$F597&amp;":"&amp;$F597),INDIRECT($F$1&amp;dbP!$D$2&amp;":"&amp;dbP!$D$2),"&gt;="&amp;AL$6,INDIRECT($F$1&amp;dbP!$D$2&amp;":"&amp;dbP!$D$2),"&lt;="&amp;AL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L$6,INDIRECT($F$1&amp;dbP!$D$2&amp;":"&amp;dbP!$D$2),"&lt;="&amp;AL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M597" s="1">
        <f ca="1">SUMIFS(INDIRECT($F$1&amp;$F597&amp;":"&amp;$F597),INDIRECT($F$1&amp;dbP!$D$2&amp;":"&amp;dbP!$D$2),"&gt;="&amp;AM$6,INDIRECT($F$1&amp;dbP!$D$2&amp;":"&amp;dbP!$D$2),"&lt;="&amp;AM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M$6,INDIRECT($F$1&amp;dbP!$D$2&amp;":"&amp;dbP!$D$2),"&lt;="&amp;AM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N597" s="1">
        <f ca="1">SUMIFS(INDIRECT($F$1&amp;$F597&amp;":"&amp;$F597),INDIRECT($F$1&amp;dbP!$D$2&amp;":"&amp;dbP!$D$2),"&gt;="&amp;AN$6,INDIRECT($F$1&amp;dbP!$D$2&amp;":"&amp;dbP!$D$2),"&lt;="&amp;AN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N$6,INDIRECT($F$1&amp;dbP!$D$2&amp;":"&amp;dbP!$D$2),"&lt;="&amp;AN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O597" s="1">
        <f ca="1">SUMIFS(INDIRECT($F$1&amp;$F597&amp;":"&amp;$F597),INDIRECT($F$1&amp;dbP!$D$2&amp;":"&amp;dbP!$D$2),"&gt;="&amp;AO$6,INDIRECT($F$1&amp;dbP!$D$2&amp;":"&amp;dbP!$D$2),"&lt;="&amp;AO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O$6,INDIRECT($F$1&amp;dbP!$D$2&amp;":"&amp;dbP!$D$2),"&lt;="&amp;AO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P597" s="1">
        <f ca="1">SUMIFS(INDIRECT($F$1&amp;$F597&amp;":"&amp;$F597),INDIRECT($F$1&amp;dbP!$D$2&amp;":"&amp;dbP!$D$2),"&gt;="&amp;AP$6,INDIRECT($F$1&amp;dbP!$D$2&amp;":"&amp;dbP!$D$2),"&lt;="&amp;AP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P$6,INDIRECT($F$1&amp;dbP!$D$2&amp;":"&amp;dbP!$D$2),"&lt;="&amp;AP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Q597" s="1">
        <f ca="1">SUMIFS(INDIRECT($F$1&amp;$F597&amp;":"&amp;$F597),INDIRECT($F$1&amp;dbP!$D$2&amp;":"&amp;dbP!$D$2),"&gt;="&amp;AQ$6,INDIRECT($F$1&amp;dbP!$D$2&amp;":"&amp;dbP!$D$2),"&lt;="&amp;AQ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Q$6,INDIRECT($F$1&amp;dbP!$D$2&amp;":"&amp;dbP!$D$2),"&lt;="&amp;AQ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R597" s="1">
        <f ca="1">SUMIFS(INDIRECT($F$1&amp;$F597&amp;":"&amp;$F597),INDIRECT($F$1&amp;dbP!$D$2&amp;":"&amp;dbP!$D$2),"&gt;="&amp;AR$6,INDIRECT($F$1&amp;dbP!$D$2&amp;":"&amp;dbP!$D$2),"&lt;="&amp;AR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R$6,INDIRECT($F$1&amp;dbP!$D$2&amp;":"&amp;dbP!$D$2),"&lt;="&amp;AR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S597" s="1">
        <f ca="1">SUMIFS(INDIRECT($F$1&amp;$F597&amp;":"&amp;$F597),INDIRECT($F$1&amp;dbP!$D$2&amp;":"&amp;dbP!$D$2),"&gt;="&amp;AS$6,INDIRECT($F$1&amp;dbP!$D$2&amp;":"&amp;dbP!$D$2),"&lt;="&amp;AS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S$6,INDIRECT($F$1&amp;dbP!$D$2&amp;":"&amp;dbP!$D$2),"&lt;="&amp;AS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T597" s="1">
        <f ca="1">SUMIFS(INDIRECT($F$1&amp;$F597&amp;":"&amp;$F597),INDIRECT($F$1&amp;dbP!$D$2&amp;":"&amp;dbP!$D$2),"&gt;="&amp;AT$6,INDIRECT($F$1&amp;dbP!$D$2&amp;":"&amp;dbP!$D$2),"&lt;="&amp;AT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T$6,INDIRECT($F$1&amp;dbP!$D$2&amp;":"&amp;dbP!$D$2),"&lt;="&amp;AT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U597" s="1">
        <f ca="1">SUMIFS(INDIRECT($F$1&amp;$F597&amp;":"&amp;$F597),INDIRECT($F$1&amp;dbP!$D$2&amp;":"&amp;dbP!$D$2),"&gt;="&amp;AU$6,INDIRECT($F$1&amp;dbP!$D$2&amp;":"&amp;dbP!$D$2),"&lt;="&amp;AU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U$6,INDIRECT($F$1&amp;dbP!$D$2&amp;":"&amp;dbP!$D$2),"&lt;="&amp;AU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V597" s="1">
        <f ca="1">SUMIFS(INDIRECT($F$1&amp;$F597&amp;":"&amp;$F597),INDIRECT($F$1&amp;dbP!$D$2&amp;":"&amp;dbP!$D$2),"&gt;="&amp;AV$6,INDIRECT($F$1&amp;dbP!$D$2&amp;":"&amp;dbP!$D$2),"&lt;="&amp;A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V$6,INDIRECT($F$1&amp;dbP!$D$2&amp;":"&amp;dbP!$D$2),"&lt;="&amp;AV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W597" s="1">
        <f ca="1">SUMIFS(INDIRECT($F$1&amp;$F597&amp;":"&amp;$F597),INDIRECT($F$1&amp;dbP!$D$2&amp;":"&amp;dbP!$D$2),"&gt;="&amp;AW$6,INDIRECT($F$1&amp;dbP!$D$2&amp;":"&amp;dbP!$D$2),"&lt;="&amp;A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W$6,INDIRECT($F$1&amp;dbP!$D$2&amp;":"&amp;dbP!$D$2),"&lt;="&amp;AW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X597" s="1">
        <f ca="1">SUMIFS(INDIRECT($F$1&amp;$F597&amp;":"&amp;$F597),INDIRECT($F$1&amp;dbP!$D$2&amp;":"&amp;dbP!$D$2),"&gt;="&amp;AX$6,INDIRECT($F$1&amp;dbP!$D$2&amp;":"&amp;dbP!$D$2),"&lt;="&amp;A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X$6,INDIRECT($F$1&amp;dbP!$D$2&amp;":"&amp;dbP!$D$2),"&lt;="&amp;AX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Y597" s="1">
        <f ca="1">SUMIFS(INDIRECT($F$1&amp;$F597&amp;":"&amp;$F597),INDIRECT($F$1&amp;dbP!$D$2&amp;":"&amp;dbP!$D$2),"&gt;="&amp;AY$6,INDIRECT($F$1&amp;dbP!$D$2&amp;":"&amp;dbP!$D$2),"&lt;="&amp;A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Y$6,INDIRECT($F$1&amp;dbP!$D$2&amp;":"&amp;dbP!$D$2),"&lt;="&amp;AY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AZ597" s="1">
        <f ca="1">SUMIFS(INDIRECT($F$1&amp;$F597&amp;":"&amp;$F597),INDIRECT($F$1&amp;dbP!$D$2&amp;":"&amp;dbP!$D$2),"&gt;="&amp;AZ$6,INDIRECT($F$1&amp;dbP!$D$2&amp;":"&amp;dbP!$D$2),"&lt;="&amp;A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AZ$6,INDIRECT($F$1&amp;dbP!$D$2&amp;":"&amp;dbP!$D$2),"&lt;="&amp;AZ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A597" s="1">
        <f ca="1">SUMIFS(INDIRECT($F$1&amp;$F597&amp;":"&amp;$F597),INDIRECT($F$1&amp;dbP!$D$2&amp;":"&amp;dbP!$D$2),"&gt;="&amp;BA$6,INDIRECT($F$1&amp;dbP!$D$2&amp;":"&amp;dbP!$D$2),"&lt;="&amp;B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BA$6,INDIRECT($F$1&amp;dbP!$D$2&amp;":"&amp;dbP!$D$2),"&lt;="&amp;BA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B597" s="1">
        <f ca="1">SUMIFS(INDIRECT($F$1&amp;$F597&amp;":"&amp;$F597),INDIRECT($F$1&amp;dbP!$D$2&amp;":"&amp;dbP!$D$2),"&gt;="&amp;BB$6,INDIRECT($F$1&amp;dbP!$D$2&amp;":"&amp;dbP!$D$2),"&lt;="&amp;B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BB$6,INDIRECT($F$1&amp;dbP!$D$2&amp;":"&amp;dbP!$D$2),"&lt;="&amp;BB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C597" s="1">
        <f ca="1">SUMIFS(INDIRECT($F$1&amp;$F597&amp;":"&amp;$F597),INDIRECT($F$1&amp;dbP!$D$2&amp;":"&amp;dbP!$D$2),"&gt;="&amp;BC$6,INDIRECT($F$1&amp;dbP!$D$2&amp;":"&amp;dbP!$D$2),"&lt;="&amp;B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BC$6,INDIRECT($F$1&amp;dbP!$D$2&amp;":"&amp;dbP!$D$2),"&lt;="&amp;BC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D597" s="1">
        <f ca="1">SUMIFS(INDIRECT($F$1&amp;$F597&amp;":"&amp;$F597),INDIRECT($F$1&amp;dbP!$D$2&amp;":"&amp;dbP!$D$2),"&gt;="&amp;BD$6,INDIRECT($F$1&amp;dbP!$D$2&amp;":"&amp;dbP!$D$2),"&lt;="&amp;B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BD$6,INDIRECT($F$1&amp;dbP!$D$2&amp;":"&amp;dbP!$D$2),"&lt;="&amp;BD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  <c r="BE597" s="1">
        <f ca="1">SUMIFS(INDIRECT($F$1&amp;$F597&amp;":"&amp;$F597),INDIRECT($F$1&amp;dbP!$D$2&amp;":"&amp;dbP!$D$2),"&gt;="&amp;BE$6,INDIRECT($F$1&amp;dbP!$D$2&amp;":"&amp;dbP!$D$2),"&lt;="&amp;B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"&amp;$I597=$J597),"*",RIGHT($J597,LEN($J597)-4)),INDIRECT($F$1&amp;dbP!$AC$2&amp;":"&amp;dbP!$AC$2),RepP!$J$3)-
SUMIFS(INDIRECT($F$1&amp;$G597&amp;":"&amp;$G597),INDIRECT($F$1&amp;dbP!$D$2&amp;":"&amp;dbP!$D$2),"&gt;="&amp;BE$6,INDIRECT($F$1&amp;dbP!$D$2&amp;":"&amp;dbP!$D$2),"&lt;="&amp;BE$7,INDIRECT($F$1&amp;dbP!$O$2&amp;":"&amp;dbP!$O$2),$H597,INDIRECT($F$1&amp;dbP!$P$2&amp;":"&amp;dbP!$P$2),IF($I597=$J597,"*",$I597),INDIRECT($F$1&amp;dbP!$Q$2&amp;":"&amp;dbP!$Q$2),IF(OR($I597=$J597,"  "&amp;$I597=$J597),"*",RIGHT($J597,LEN($J597)-4)),INDIRECT($F$1&amp;dbP!$AC$2&amp;":"&amp;dbP!$AC$2),RepP!$J$3)</f>
        <v>0</v>
      </c>
    </row>
    <row r="598" spans="2:57" x14ac:dyDescent="0.3">
      <c r="B598" s="1">
        <f>MAX(B$505:B597)+1</f>
        <v>99</v>
      </c>
      <c r="D598" s="1" t="str">
        <f ca="1">INDIRECT($B$1&amp;Items!AB$2&amp;$B598)</f>
        <v>PL(-)</v>
      </c>
      <c r="F598" s="1" t="str">
        <f ca="1">INDIRECT($B$1&amp;Items!X$2&amp;$B598)</f>
        <v>Y</v>
      </c>
      <c r="G598" s="1" t="str">
        <f ca="1">INDIRECT($B$1&amp;Items!Y$2&amp;$B598)</f>
        <v>Z</v>
      </c>
      <c r="H598" s="13" t="str">
        <f ca="1">INDIRECT($B$1&amp;Items!U$2&amp;$B598)</f>
        <v>Операционные расходы</v>
      </c>
      <c r="I598" s="13" t="str">
        <f ca="1">IF(INDIRECT($B$1&amp;Items!V$2&amp;$B598)="",H598,INDIRECT($B$1&amp;Items!V$2&amp;$B598))</f>
        <v>Операционные расходы - блок-2</v>
      </c>
      <c r="J598" s="1" t="str">
        <f ca="1">IF(INDIRECT($B$1&amp;Items!W$2&amp;$B598)="",IF(H598&lt;&gt;I598,"  "&amp;I598,I598),"    "&amp;INDIRECT($B$1&amp;Items!W$2&amp;$B598))</f>
        <v xml:space="preserve">    Операционные расходы - 2-4</v>
      </c>
      <c r="S598" s="1">
        <f ca="1">SUM($U598:INDIRECT(ADDRESS(ROW(),SUMIFS($1:$1,$5:$5,MAX($5:$5)))))</f>
        <v>234594.82500000001</v>
      </c>
      <c r="V598" s="1">
        <f ca="1">SUMIFS(INDIRECT($F$1&amp;$F598&amp;":"&amp;$F598),INDIRECT($F$1&amp;dbP!$D$2&amp;":"&amp;dbP!$D$2),"&gt;="&amp;V$6,INDIRECT($F$1&amp;dbP!$D$2&amp;":"&amp;dbP!$D$2),"&lt;="&amp;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V$6,INDIRECT($F$1&amp;dbP!$D$2&amp;":"&amp;dbP!$D$2),"&lt;="&amp;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W598" s="1">
        <f ca="1">SUMIFS(INDIRECT($F$1&amp;$F598&amp;":"&amp;$F598),INDIRECT($F$1&amp;dbP!$D$2&amp;":"&amp;dbP!$D$2),"&gt;="&amp;W$6,INDIRECT($F$1&amp;dbP!$D$2&amp;":"&amp;dbP!$D$2),"&lt;="&amp;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W$6,INDIRECT($F$1&amp;dbP!$D$2&amp;":"&amp;dbP!$D$2),"&lt;="&amp;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X598" s="1">
        <f ca="1">SUMIFS(INDIRECT($F$1&amp;$F598&amp;":"&amp;$F598),INDIRECT($F$1&amp;dbP!$D$2&amp;":"&amp;dbP!$D$2),"&gt;="&amp;X$6,INDIRECT($F$1&amp;dbP!$D$2&amp;":"&amp;dbP!$D$2),"&lt;="&amp;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X$6,INDIRECT($F$1&amp;dbP!$D$2&amp;":"&amp;dbP!$D$2),"&lt;="&amp;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Y598" s="1">
        <f ca="1">SUMIFS(INDIRECT($F$1&amp;$F598&amp;":"&amp;$F598),INDIRECT($F$1&amp;dbP!$D$2&amp;":"&amp;dbP!$D$2),"&gt;="&amp;Y$6,INDIRECT($F$1&amp;dbP!$D$2&amp;":"&amp;dbP!$D$2),"&lt;="&amp;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Y$6,INDIRECT($F$1&amp;dbP!$D$2&amp;":"&amp;dbP!$D$2),"&lt;="&amp;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Z598" s="1">
        <f ca="1">SUMIFS(INDIRECT($F$1&amp;$F598&amp;":"&amp;$F598),INDIRECT($F$1&amp;dbP!$D$2&amp;":"&amp;dbP!$D$2),"&gt;="&amp;Z$6,INDIRECT($F$1&amp;dbP!$D$2&amp;":"&amp;dbP!$D$2),"&lt;="&amp;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Z$6,INDIRECT($F$1&amp;dbP!$D$2&amp;":"&amp;dbP!$D$2),"&lt;="&amp;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A598" s="1">
        <f ca="1">SUMIFS(INDIRECT($F$1&amp;$F598&amp;":"&amp;$F598),INDIRECT($F$1&amp;dbP!$D$2&amp;":"&amp;dbP!$D$2),"&gt;="&amp;AA$6,INDIRECT($F$1&amp;dbP!$D$2&amp;":"&amp;dbP!$D$2),"&lt;="&amp;A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A$6,INDIRECT($F$1&amp;dbP!$D$2&amp;":"&amp;dbP!$D$2),"&lt;="&amp;A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234594.82500000001</v>
      </c>
      <c r="AB598" s="1">
        <f ca="1">SUMIFS(INDIRECT($F$1&amp;$F598&amp;":"&amp;$F598),INDIRECT($F$1&amp;dbP!$D$2&amp;":"&amp;dbP!$D$2),"&gt;="&amp;AB$6,INDIRECT($F$1&amp;dbP!$D$2&amp;":"&amp;dbP!$D$2),"&lt;="&amp;A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B$6,INDIRECT($F$1&amp;dbP!$D$2&amp;":"&amp;dbP!$D$2),"&lt;="&amp;A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C598" s="1">
        <f ca="1">SUMIFS(INDIRECT($F$1&amp;$F598&amp;":"&amp;$F598),INDIRECT($F$1&amp;dbP!$D$2&amp;":"&amp;dbP!$D$2),"&gt;="&amp;AC$6,INDIRECT($F$1&amp;dbP!$D$2&amp;":"&amp;dbP!$D$2),"&lt;="&amp;A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C$6,INDIRECT($F$1&amp;dbP!$D$2&amp;":"&amp;dbP!$D$2),"&lt;="&amp;A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D598" s="1">
        <f ca="1">SUMIFS(INDIRECT($F$1&amp;$F598&amp;":"&amp;$F598),INDIRECT($F$1&amp;dbP!$D$2&amp;":"&amp;dbP!$D$2),"&gt;="&amp;AD$6,INDIRECT($F$1&amp;dbP!$D$2&amp;":"&amp;dbP!$D$2),"&lt;="&amp;A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D$6,INDIRECT($F$1&amp;dbP!$D$2&amp;":"&amp;dbP!$D$2),"&lt;="&amp;A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E598" s="1">
        <f ca="1">SUMIFS(INDIRECT($F$1&amp;$F598&amp;":"&amp;$F598),INDIRECT($F$1&amp;dbP!$D$2&amp;":"&amp;dbP!$D$2),"&gt;="&amp;AE$6,INDIRECT($F$1&amp;dbP!$D$2&amp;":"&amp;dbP!$D$2),"&lt;="&amp;A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E$6,INDIRECT($F$1&amp;dbP!$D$2&amp;":"&amp;dbP!$D$2),"&lt;="&amp;A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F598" s="1">
        <f ca="1">SUMIFS(INDIRECT($F$1&amp;$F598&amp;":"&amp;$F598),INDIRECT($F$1&amp;dbP!$D$2&amp;":"&amp;dbP!$D$2),"&gt;="&amp;AF$6,INDIRECT($F$1&amp;dbP!$D$2&amp;":"&amp;dbP!$D$2),"&lt;="&amp;AF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F$6,INDIRECT($F$1&amp;dbP!$D$2&amp;":"&amp;dbP!$D$2),"&lt;="&amp;AF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G598" s="1">
        <f ca="1">SUMIFS(INDIRECT($F$1&amp;$F598&amp;":"&amp;$F598),INDIRECT($F$1&amp;dbP!$D$2&amp;":"&amp;dbP!$D$2),"&gt;="&amp;AG$6,INDIRECT($F$1&amp;dbP!$D$2&amp;":"&amp;dbP!$D$2),"&lt;="&amp;AG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G$6,INDIRECT($F$1&amp;dbP!$D$2&amp;":"&amp;dbP!$D$2),"&lt;="&amp;AG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H598" s="1">
        <f ca="1">SUMIFS(INDIRECT($F$1&amp;$F598&amp;":"&amp;$F598),INDIRECT($F$1&amp;dbP!$D$2&amp;":"&amp;dbP!$D$2),"&gt;="&amp;AH$6,INDIRECT($F$1&amp;dbP!$D$2&amp;":"&amp;dbP!$D$2),"&lt;="&amp;AH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H$6,INDIRECT($F$1&amp;dbP!$D$2&amp;":"&amp;dbP!$D$2),"&lt;="&amp;AH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I598" s="1">
        <f ca="1">SUMIFS(INDIRECT($F$1&amp;$F598&amp;":"&amp;$F598),INDIRECT($F$1&amp;dbP!$D$2&amp;":"&amp;dbP!$D$2),"&gt;="&amp;AI$6,INDIRECT($F$1&amp;dbP!$D$2&amp;":"&amp;dbP!$D$2),"&lt;="&amp;AI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I$6,INDIRECT($F$1&amp;dbP!$D$2&amp;":"&amp;dbP!$D$2),"&lt;="&amp;AI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J598" s="1">
        <f ca="1">SUMIFS(INDIRECT($F$1&amp;$F598&amp;":"&amp;$F598),INDIRECT($F$1&amp;dbP!$D$2&amp;":"&amp;dbP!$D$2),"&gt;="&amp;AJ$6,INDIRECT($F$1&amp;dbP!$D$2&amp;":"&amp;dbP!$D$2),"&lt;="&amp;AJ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J$6,INDIRECT($F$1&amp;dbP!$D$2&amp;":"&amp;dbP!$D$2),"&lt;="&amp;AJ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K598" s="1">
        <f ca="1">SUMIFS(INDIRECT($F$1&amp;$F598&amp;":"&amp;$F598),INDIRECT($F$1&amp;dbP!$D$2&amp;":"&amp;dbP!$D$2),"&gt;="&amp;AK$6,INDIRECT($F$1&amp;dbP!$D$2&amp;":"&amp;dbP!$D$2),"&lt;="&amp;AK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K$6,INDIRECT($F$1&amp;dbP!$D$2&amp;":"&amp;dbP!$D$2),"&lt;="&amp;AK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L598" s="1">
        <f ca="1">SUMIFS(INDIRECT($F$1&amp;$F598&amp;":"&amp;$F598),INDIRECT($F$1&amp;dbP!$D$2&amp;":"&amp;dbP!$D$2),"&gt;="&amp;AL$6,INDIRECT($F$1&amp;dbP!$D$2&amp;":"&amp;dbP!$D$2),"&lt;="&amp;AL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L$6,INDIRECT($F$1&amp;dbP!$D$2&amp;":"&amp;dbP!$D$2),"&lt;="&amp;AL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M598" s="1">
        <f ca="1">SUMIFS(INDIRECT($F$1&amp;$F598&amp;":"&amp;$F598),INDIRECT($F$1&amp;dbP!$D$2&amp;":"&amp;dbP!$D$2),"&gt;="&amp;AM$6,INDIRECT($F$1&amp;dbP!$D$2&amp;":"&amp;dbP!$D$2),"&lt;="&amp;AM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M$6,INDIRECT($F$1&amp;dbP!$D$2&amp;":"&amp;dbP!$D$2),"&lt;="&amp;AM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N598" s="1">
        <f ca="1">SUMIFS(INDIRECT($F$1&amp;$F598&amp;":"&amp;$F598),INDIRECT($F$1&amp;dbP!$D$2&amp;":"&amp;dbP!$D$2),"&gt;="&amp;AN$6,INDIRECT($F$1&amp;dbP!$D$2&amp;":"&amp;dbP!$D$2),"&lt;="&amp;AN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N$6,INDIRECT($F$1&amp;dbP!$D$2&amp;":"&amp;dbP!$D$2),"&lt;="&amp;AN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O598" s="1">
        <f ca="1">SUMIFS(INDIRECT($F$1&amp;$F598&amp;":"&amp;$F598),INDIRECT($F$1&amp;dbP!$D$2&amp;":"&amp;dbP!$D$2),"&gt;="&amp;AO$6,INDIRECT($F$1&amp;dbP!$D$2&amp;":"&amp;dbP!$D$2),"&lt;="&amp;AO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O$6,INDIRECT($F$1&amp;dbP!$D$2&amp;":"&amp;dbP!$D$2),"&lt;="&amp;AO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P598" s="1">
        <f ca="1">SUMIFS(INDIRECT($F$1&amp;$F598&amp;":"&amp;$F598),INDIRECT($F$1&amp;dbP!$D$2&amp;":"&amp;dbP!$D$2),"&gt;="&amp;AP$6,INDIRECT($F$1&amp;dbP!$D$2&amp;":"&amp;dbP!$D$2),"&lt;="&amp;AP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P$6,INDIRECT($F$1&amp;dbP!$D$2&amp;":"&amp;dbP!$D$2),"&lt;="&amp;AP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Q598" s="1">
        <f ca="1">SUMIFS(INDIRECT($F$1&amp;$F598&amp;":"&amp;$F598),INDIRECT($F$1&amp;dbP!$D$2&amp;":"&amp;dbP!$D$2),"&gt;="&amp;AQ$6,INDIRECT($F$1&amp;dbP!$D$2&amp;":"&amp;dbP!$D$2),"&lt;="&amp;AQ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Q$6,INDIRECT($F$1&amp;dbP!$D$2&amp;":"&amp;dbP!$D$2),"&lt;="&amp;AQ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R598" s="1">
        <f ca="1">SUMIFS(INDIRECT($F$1&amp;$F598&amp;":"&amp;$F598),INDIRECT($F$1&amp;dbP!$D$2&amp;":"&amp;dbP!$D$2),"&gt;="&amp;AR$6,INDIRECT($F$1&amp;dbP!$D$2&amp;":"&amp;dbP!$D$2),"&lt;="&amp;AR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R$6,INDIRECT($F$1&amp;dbP!$D$2&amp;":"&amp;dbP!$D$2),"&lt;="&amp;AR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S598" s="1">
        <f ca="1">SUMIFS(INDIRECT($F$1&amp;$F598&amp;":"&amp;$F598),INDIRECT($F$1&amp;dbP!$D$2&amp;":"&amp;dbP!$D$2),"&gt;="&amp;AS$6,INDIRECT($F$1&amp;dbP!$D$2&amp;":"&amp;dbP!$D$2),"&lt;="&amp;AS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S$6,INDIRECT($F$1&amp;dbP!$D$2&amp;":"&amp;dbP!$D$2),"&lt;="&amp;AS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T598" s="1">
        <f ca="1">SUMIFS(INDIRECT($F$1&amp;$F598&amp;":"&amp;$F598),INDIRECT($F$1&amp;dbP!$D$2&amp;":"&amp;dbP!$D$2),"&gt;="&amp;AT$6,INDIRECT($F$1&amp;dbP!$D$2&amp;":"&amp;dbP!$D$2),"&lt;="&amp;AT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T$6,INDIRECT($F$1&amp;dbP!$D$2&amp;":"&amp;dbP!$D$2),"&lt;="&amp;AT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U598" s="1">
        <f ca="1">SUMIFS(INDIRECT($F$1&amp;$F598&amp;":"&amp;$F598),INDIRECT($F$1&amp;dbP!$D$2&amp;":"&amp;dbP!$D$2),"&gt;="&amp;AU$6,INDIRECT($F$1&amp;dbP!$D$2&amp;":"&amp;dbP!$D$2),"&lt;="&amp;AU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U$6,INDIRECT($F$1&amp;dbP!$D$2&amp;":"&amp;dbP!$D$2),"&lt;="&amp;AU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V598" s="1">
        <f ca="1">SUMIFS(INDIRECT($F$1&amp;$F598&amp;":"&amp;$F598),INDIRECT($F$1&amp;dbP!$D$2&amp;":"&amp;dbP!$D$2),"&gt;="&amp;AV$6,INDIRECT($F$1&amp;dbP!$D$2&amp;":"&amp;dbP!$D$2),"&lt;="&amp;A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V$6,INDIRECT($F$1&amp;dbP!$D$2&amp;":"&amp;dbP!$D$2),"&lt;="&amp;AV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W598" s="1">
        <f ca="1">SUMIFS(INDIRECT($F$1&amp;$F598&amp;":"&amp;$F598),INDIRECT($F$1&amp;dbP!$D$2&amp;":"&amp;dbP!$D$2),"&gt;="&amp;AW$6,INDIRECT($F$1&amp;dbP!$D$2&amp;":"&amp;dbP!$D$2),"&lt;="&amp;A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W$6,INDIRECT($F$1&amp;dbP!$D$2&amp;":"&amp;dbP!$D$2),"&lt;="&amp;AW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X598" s="1">
        <f ca="1">SUMIFS(INDIRECT($F$1&amp;$F598&amp;":"&amp;$F598),INDIRECT($F$1&amp;dbP!$D$2&amp;":"&amp;dbP!$D$2),"&gt;="&amp;AX$6,INDIRECT($F$1&amp;dbP!$D$2&amp;":"&amp;dbP!$D$2),"&lt;="&amp;A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X$6,INDIRECT($F$1&amp;dbP!$D$2&amp;":"&amp;dbP!$D$2),"&lt;="&amp;AX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Y598" s="1">
        <f ca="1">SUMIFS(INDIRECT($F$1&amp;$F598&amp;":"&amp;$F598),INDIRECT($F$1&amp;dbP!$D$2&amp;":"&amp;dbP!$D$2),"&gt;="&amp;AY$6,INDIRECT($F$1&amp;dbP!$D$2&amp;":"&amp;dbP!$D$2),"&lt;="&amp;A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Y$6,INDIRECT($F$1&amp;dbP!$D$2&amp;":"&amp;dbP!$D$2),"&lt;="&amp;AY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AZ598" s="1">
        <f ca="1">SUMIFS(INDIRECT($F$1&amp;$F598&amp;":"&amp;$F598),INDIRECT($F$1&amp;dbP!$D$2&amp;":"&amp;dbP!$D$2),"&gt;="&amp;AZ$6,INDIRECT($F$1&amp;dbP!$D$2&amp;":"&amp;dbP!$D$2),"&lt;="&amp;A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AZ$6,INDIRECT($F$1&amp;dbP!$D$2&amp;":"&amp;dbP!$D$2),"&lt;="&amp;AZ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A598" s="1">
        <f ca="1">SUMIFS(INDIRECT($F$1&amp;$F598&amp;":"&amp;$F598),INDIRECT($F$1&amp;dbP!$D$2&amp;":"&amp;dbP!$D$2),"&gt;="&amp;BA$6,INDIRECT($F$1&amp;dbP!$D$2&amp;":"&amp;dbP!$D$2),"&lt;="&amp;B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BA$6,INDIRECT($F$1&amp;dbP!$D$2&amp;":"&amp;dbP!$D$2),"&lt;="&amp;BA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B598" s="1">
        <f ca="1">SUMIFS(INDIRECT($F$1&amp;$F598&amp;":"&amp;$F598),INDIRECT($F$1&amp;dbP!$D$2&amp;":"&amp;dbP!$D$2),"&gt;="&amp;BB$6,INDIRECT($F$1&amp;dbP!$D$2&amp;":"&amp;dbP!$D$2),"&lt;="&amp;B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BB$6,INDIRECT($F$1&amp;dbP!$D$2&amp;":"&amp;dbP!$D$2),"&lt;="&amp;BB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C598" s="1">
        <f ca="1">SUMIFS(INDIRECT($F$1&amp;$F598&amp;":"&amp;$F598),INDIRECT($F$1&amp;dbP!$D$2&amp;":"&amp;dbP!$D$2),"&gt;="&amp;BC$6,INDIRECT($F$1&amp;dbP!$D$2&amp;":"&amp;dbP!$D$2),"&lt;="&amp;B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BC$6,INDIRECT($F$1&amp;dbP!$D$2&amp;":"&amp;dbP!$D$2),"&lt;="&amp;BC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D598" s="1">
        <f ca="1">SUMIFS(INDIRECT($F$1&amp;$F598&amp;":"&amp;$F598),INDIRECT($F$1&amp;dbP!$D$2&amp;":"&amp;dbP!$D$2),"&gt;="&amp;BD$6,INDIRECT($F$1&amp;dbP!$D$2&amp;":"&amp;dbP!$D$2),"&lt;="&amp;B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BD$6,INDIRECT($F$1&amp;dbP!$D$2&amp;":"&amp;dbP!$D$2),"&lt;="&amp;BD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  <c r="BE598" s="1">
        <f ca="1">SUMIFS(INDIRECT($F$1&amp;$F598&amp;":"&amp;$F598),INDIRECT($F$1&amp;dbP!$D$2&amp;":"&amp;dbP!$D$2),"&gt;="&amp;BE$6,INDIRECT($F$1&amp;dbP!$D$2&amp;":"&amp;dbP!$D$2),"&lt;="&amp;B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"&amp;$I598=$J598),"*",RIGHT($J598,LEN($J598)-4)),INDIRECT($F$1&amp;dbP!$AC$2&amp;":"&amp;dbP!$AC$2),RepP!$J$3)-
SUMIFS(INDIRECT($F$1&amp;$G598&amp;":"&amp;$G598),INDIRECT($F$1&amp;dbP!$D$2&amp;":"&amp;dbP!$D$2),"&gt;="&amp;BE$6,INDIRECT($F$1&amp;dbP!$D$2&amp;":"&amp;dbP!$D$2),"&lt;="&amp;BE$7,INDIRECT($F$1&amp;dbP!$O$2&amp;":"&amp;dbP!$O$2),$H598,INDIRECT($F$1&amp;dbP!$P$2&amp;":"&amp;dbP!$P$2),IF($I598=$J598,"*",$I598),INDIRECT($F$1&amp;dbP!$Q$2&amp;":"&amp;dbP!$Q$2),IF(OR($I598=$J598,"  "&amp;$I598=$J598),"*",RIGHT($J598,LEN($J598)-4)),INDIRECT($F$1&amp;dbP!$AC$2&amp;":"&amp;dbP!$AC$2),RepP!$J$3)</f>
        <v>0</v>
      </c>
    </row>
    <row r="599" spans="2:57" x14ac:dyDescent="0.3">
      <c r="B599" s="1">
        <f>MAX(B$505:B598)+1</f>
        <v>100</v>
      </c>
      <c r="D599" s="1" t="str">
        <f ca="1">INDIRECT($B$1&amp;Items!AB$2&amp;$B599)</f>
        <v>PL(-)</v>
      </c>
      <c r="F599" s="1" t="str">
        <f ca="1">INDIRECT($B$1&amp;Items!X$2&amp;$B599)</f>
        <v>Y</v>
      </c>
      <c r="G599" s="1" t="str">
        <f ca="1">INDIRECT($B$1&amp;Items!Y$2&amp;$B599)</f>
        <v>Z</v>
      </c>
      <c r="H599" s="13" t="str">
        <f ca="1">INDIRECT($B$1&amp;Items!U$2&amp;$B599)</f>
        <v>Операционные расходы</v>
      </c>
      <c r="I599" s="13" t="str">
        <f ca="1">IF(INDIRECT($B$1&amp;Items!V$2&amp;$B599)="",H599,INDIRECT($B$1&amp;Items!V$2&amp;$B599))</f>
        <v>Операционные расходы - блок-2</v>
      </c>
      <c r="J599" s="1" t="str">
        <f ca="1">IF(INDIRECT($B$1&amp;Items!W$2&amp;$B599)="",IF(H599&lt;&gt;I599,"  "&amp;I599,I599),"    "&amp;INDIRECT($B$1&amp;Items!W$2&amp;$B599))</f>
        <v xml:space="preserve">    Операционные расходы - 2-5</v>
      </c>
      <c r="S599" s="1">
        <f ca="1">SUM($U599:INDIRECT(ADDRESS(ROW(),SUMIFS($1:$1,$5:$5,MAX($5:$5)))))</f>
        <v>148027.5</v>
      </c>
      <c r="V599" s="1">
        <f ca="1">SUMIFS(INDIRECT($F$1&amp;$F599&amp;":"&amp;$F599),INDIRECT($F$1&amp;dbP!$D$2&amp;":"&amp;dbP!$D$2),"&gt;="&amp;V$6,INDIRECT($F$1&amp;dbP!$D$2&amp;":"&amp;dbP!$D$2),"&lt;="&amp;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V$6,INDIRECT($F$1&amp;dbP!$D$2&amp;":"&amp;dbP!$D$2),"&lt;="&amp;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W599" s="1">
        <f ca="1">SUMIFS(INDIRECT($F$1&amp;$F599&amp;":"&amp;$F599),INDIRECT($F$1&amp;dbP!$D$2&amp;":"&amp;dbP!$D$2),"&gt;="&amp;W$6,INDIRECT($F$1&amp;dbP!$D$2&amp;":"&amp;dbP!$D$2),"&lt;="&amp;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W$6,INDIRECT($F$1&amp;dbP!$D$2&amp;":"&amp;dbP!$D$2),"&lt;="&amp;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X599" s="1">
        <f ca="1">SUMIFS(INDIRECT($F$1&amp;$F599&amp;":"&amp;$F599),INDIRECT($F$1&amp;dbP!$D$2&amp;":"&amp;dbP!$D$2),"&gt;="&amp;X$6,INDIRECT($F$1&amp;dbP!$D$2&amp;":"&amp;dbP!$D$2),"&lt;="&amp;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X$6,INDIRECT($F$1&amp;dbP!$D$2&amp;":"&amp;dbP!$D$2),"&lt;="&amp;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Y599" s="1">
        <f ca="1">SUMIFS(INDIRECT($F$1&amp;$F599&amp;":"&amp;$F599),INDIRECT($F$1&amp;dbP!$D$2&amp;":"&amp;dbP!$D$2),"&gt;="&amp;Y$6,INDIRECT($F$1&amp;dbP!$D$2&amp;":"&amp;dbP!$D$2),"&lt;="&amp;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Y$6,INDIRECT($F$1&amp;dbP!$D$2&amp;":"&amp;dbP!$D$2),"&lt;="&amp;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Z599" s="1">
        <f ca="1">SUMIFS(INDIRECT($F$1&amp;$F599&amp;":"&amp;$F599),INDIRECT($F$1&amp;dbP!$D$2&amp;":"&amp;dbP!$D$2),"&gt;="&amp;Z$6,INDIRECT($F$1&amp;dbP!$D$2&amp;":"&amp;dbP!$D$2),"&lt;="&amp;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Z$6,INDIRECT($F$1&amp;dbP!$D$2&amp;":"&amp;dbP!$D$2),"&lt;="&amp;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A599" s="1">
        <f ca="1">SUMIFS(INDIRECT($F$1&amp;$F599&amp;":"&amp;$F599),INDIRECT($F$1&amp;dbP!$D$2&amp;":"&amp;dbP!$D$2),"&gt;="&amp;AA$6,INDIRECT($F$1&amp;dbP!$D$2&amp;":"&amp;dbP!$D$2),"&lt;="&amp;A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A$6,INDIRECT($F$1&amp;dbP!$D$2&amp;":"&amp;dbP!$D$2),"&lt;="&amp;A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148027.5</v>
      </c>
      <c r="AB599" s="1">
        <f ca="1">SUMIFS(INDIRECT($F$1&amp;$F599&amp;":"&amp;$F599),INDIRECT($F$1&amp;dbP!$D$2&amp;":"&amp;dbP!$D$2),"&gt;="&amp;AB$6,INDIRECT($F$1&amp;dbP!$D$2&amp;":"&amp;dbP!$D$2),"&lt;="&amp;A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B$6,INDIRECT($F$1&amp;dbP!$D$2&amp;":"&amp;dbP!$D$2),"&lt;="&amp;A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C599" s="1">
        <f ca="1">SUMIFS(INDIRECT($F$1&amp;$F599&amp;":"&amp;$F599),INDIRECT($F$1&amp;dbP!$D$2&amp;":"&amp;dbP!$D$2),"&gt;="&amp;AC$6,INDIRECT($F$1&amp;dbP!$D$2&amp;":"&amp;dbP!$D$2),"&lt;="&amp;A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C$6,INDIRECT($F$1&amp;dbP!$D$2&amp;":"&amp;dbP!$D$2),"&lt;="&amp;A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D599" s="1">
        <f ca="1">SUMIFS(INDIRECT($F$1&amp;$F599&amp;":"&amp;$F599),INDIRECT($F$1&amp;dbP!$D$2&amp;":"&amp;dbP!$D$2),"&gt;="&amp;AD$6,INDIRECT($F$1&amp;dbP!$D$2&amp;":"&amp;dbP!$D$2),"&lt;="&amp;A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D$6,INDIRECT($F$1&amp;dbP!$D$2&amp;":"&amp;dbP!$D$2),"&lt;="&amp;A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E599" s="1">
        <f ca="1">SUMIFS(INDIRECT($F$1&amp;$F599&amp;":"&amp;$F599),INDIRECT($F$1&amp;dbP!$D$2&amp;":"&amp;dbP!$D$2),"&gt;="&amp;AE$6,INDIRECT($F$1&amp;dbP!$D$2&amp;":"&amp;dbP!$D$2),"&lt;="&amp;A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E$6,INDIRECT($F$1&amp;dbP!$D$2&amp;":"&amp;dbP!$D$2),"&lt;="&amp;A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F599" s="1">
        <f ca="1">SUMIFS(INDIRECT($F$1&amp;$F599&amp;":"&amp;$F599),INDIRECT($F$1&amp;dbP!$D$2&amp;":"&amp;dbP!$D$2),"&gt;="&amp;AF$6,INDIRECT($F$1&amp;dbP!$D$2&amp;":"&amp;dbP!$D$2),"&lt;="&amp;AF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F$6,INDIRECT($F$1&amp;dbP!$D$2&amp;":"&amp;dbP!$D$2),"&lt;="&amp;AF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G599" s="1">
        <f ca="1">SUMIFS(INDIRECT($F$1&amp;$F599&amp;":"&amp;$F599),INDIRECT($F$1&amp;dbP!$D$2&amp;":"&amp;dbP!$D$2),"&gt;="&amp;AG$6,INDIRECT($F$1&amp;dbP!$D$2&amp;":"&amp;dbP!$D$2),"&lt;="&amp;AG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G$6,INDIRECT($F$1&amp;dbP!$D$2&amp;":"&amp;dbP!$D$2),"&lt;="&amp;AG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H599" s="1">
        <f ca="1">SUMIFS(INDIRECT($F$1&amp;$F599&amp;":"&amp;$F599),INDIRECT($F$1&amp;dbP!$D$2&amp;":"&amp;dbP!$D$2),"&gt;="&amp;AH$6,INDIRECT($F$1&amp;dbP!$D$2&amp;":"&amp;dbP!$D$2),"&lt;="&amp;AH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H$6,INDIRECT($F$1&amp;dbP!$D$2&amp;":"&amp;dbP!$D$2),"&lt;="&amp;AH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I599" s="1">
        <f ca="1">SUMIFS(INDIRECT($F$1&amp;$F599&amp;":"&amp;$F599),INDIRECT($F$1&amp;dbP!$D$2&amp;":"&amp;dbP!$D$2),"&gt;="&amp;AI$6,INDIRECT($F$1&amp;dbP!$D$2&amp;":"&amp;dbP!$D$2),"&lt;="&amp;AI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I$6,INDIRECT($F$1&amp;dbP!$D$2&amp;":"&amp;dbP!$D$2),"&lt;="&amp;AI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J599" s="1">
        <f ca="1">SUMIFS(INDIRECT($F$1&amp;$F599&amp;":"&amp;$F599),INDIRECT($F$1&amp;dbP!$D$2&amp;":"&amp;dbP!$D$2),"&gt;="&amp;AJ$6,INDIRECT($F$1&amp;dbP!$D$2&amp;":"&amp;dbP!$D$2),"&lt;="&amp;AJ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J$6,INDIRECT($F$1&amp;dbP!$D$2&amp;":"&amp;dbP!$D$2),"&lt;="&amp;AJ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K599" s="1">
        <f ca="1">SUMIFS(INDIRECT($F$1&amp;$F599&amp;":"&amp;$F599),INDIRECT($F$1&amp;dbP!$D$2&amp;":"&amp;dbP!$D$2),"&gt;="&amp;AK$6,INDIRECT($F$1&amp;dbP!$D$2&amp;":"&amp;dbP!$D$2),"&lt;="&amp;AK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K$6,INDIRECT($F$1&amp;dbP!$D$2&amp;":"&amp;dbP!$D$2),"&lt;="&amp;AK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L599" s="1">
        <f ca="1">SUMIFS(INDIRECT($F$1&amp;$F599&amp;":"&amp;$F599),INDIRECT($F$1&amp;dbP!$D$2&amp;":"&amp;dbP!$D$2),"&gt;="&amp;AL$6,INDIRECT($F$1&amp;dbP!$D$2&amp;":"&amp;dbP!$D$2),"&lt;="&amp;AL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L$6,INDIRECT($F$1&amp;dbP!$D$2&amp;":"&amp;dbP!$D$2),"&lt;="&amp;AL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M599" s="1">
        <f ca="1">SUMIFS(INDIRECT($F$1&amp;$F599&amp;":"&amp;$F599),INDIRECT($F$1&amp;dbP!$D$2&amp;":"&amp;dbP!$D$2),"&gt;="&amp;AM$6,INDIRECT($F$1&amp;dbP!$D$2&amp;":"&amp;dbP!$D$2),"&lt;="&amp;AM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M$6,INDIRECT($F$1&amp;dbP!$D$2&amp;":"&amp;dbP!$D$2),"&lt;="&amp;AM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N599" s="1">
        <f ca="1">SUMIFS(INDIRECT($F$1&amp;$F599&amp;":"&amp;$F599),INDIRECT($F$1&amp;dbP!$D$2&amp;":"&amp;dbP!$D$2),"&gt;="&amp;AN$6,INDIRECT($F$1&amp;dbP!$D$2&amp;":"&amp;dbP!$D$2),"&lt;="&amp;AN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N$6,INDIRECT($F$1&amp;dbP!$D$2&amp;":"&amp;dbP!$D$2),"&lt;="&amp;AN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O599" s="1">
        <f ca="1">SUMIFS(INDIRECT($F$1&amp;$F599&amp;":"&amp;$F599),INDIRECT($F$1&amp;dbP!$D$2&amp;":"&amp;dbP!$D$2),"&gt;="&amp;AO$6,INDIRECT($F$1&amp;dbP!$D$2&amp;":"&amp;dbP!$D$2),"&lt;="&amp;AO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O$6,INDIRECT($F$1&amp;dbP!$D$2&amp;":"&amp;dbP!$D$2),"&lt;="&amp;AO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P599" s="1">
        <f ca="1">SUMIFS(INDIRECT($F$1&amp;$F599&amp;":"&amp;$F599),INDIRECT($F$1&amp;dbP!$D$2&amp;":"&amp;dbP!$D$2),"&gt;="&amp;AP$6,INDIRECT($F$1&amp;dbP!$D$2&amp;":"&amp;dbP!$D$2),"&lt;="&amp;AP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P$6,INDIRECT($F$1&amp;dbP!$D$2&amp;":"&amp;dbP!$D$2),"&lt;="&amp;AP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Q599" s="1">
        <f ca="1">SUMIFS(INDIRECT($F$1&amp;$F599&amp;":"&amp;$F599),INDIRECT($F$1&amp;dbP!$D$2&amp;":"&amp;dbP!$D$2),"&gt;="&amp;AQ$6,INDIRECT($F$1&amp;dbP!$D$2&amp;":"&amp;dbP!$D$2),"&lt;="&amp;AQ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Q$6,INDIRECT($F$1&amp;dbP!$D$2&amp;":"&amp;dbP!$D$2),"&lt;="&amp;AQ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R599" s="1">
        <f ca="1">SUMIFS(INDIRECT($F$1&amp;$F599&amp;":"&amp;$F599),INDIRECT($F$1&amp;dbP!$D$2&amp;":"&amp;dbP!$D$2),"&gt;="&amp;AR$6,INDIRECT($F$1&amp;dbP!$D$2&amp;":"&amp;dbP!$D$2),"&lt;="&amp;AR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R$6,INDIRECT($F$1&amp;dbP!$D$2&amp;":"&amp;dbP!$D$2),"&lt;="&amp;AR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S599" s="1">
        <f ca="1">SUMIFS(INDIRECT($F$1&amp;$F599&amp;":"&amp;$F599),INDIRECT($F$1&amp;dbP!$D$2&amp;":"&amp;dbP!$D$2),"&gt;="&amp;AS$6,INDIRECT($F$1&amp;dbP!$D$2&amp;":"&amp;dbP!$D$2),"&lt;="&amp;AS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S$6,INDIRECT($F$1&amp;dbP!$D$2&amp;":"&amp;dbP!$D$2),"&lt;="&amp;AS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T599" s="1">
        <f ca="1">SUMIFS(INDIRECT($F$1&amp;$F599&amp;":"&amp;$F599),INDIRECT($F$1&amp;dbP!$D$2&amp;":"&amp;dbP!$D$2),"&gt;="&amp;AT$6,INDIRECT($F$1&amp;dbP!$D$2&amp;":"&amp;dbP!$D$2),"&lt;="&amp;AT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T$6,INDIRECT($F$1&amp;dbP!$D$2&amp;":"&amp;dbP!$D$2),"&lt;="&amp;AT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U599" s="1">
        <f ca="1">SUMIFS(INDIRECT($F$1&amp;$F599&amp;":"&amp;$F599),INDIRECT($F$1&amp;dbP!$D$2&amp;":"&amp;dbP!$D$2),"&gt;="&amp;AU$6,INDIRECT($F$1&amp;dbP!$D$2&amp;":"&amp;dbP!$D$2),"&lt;="&amp;AU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U$6,INDIRECT($F$1&amp;dbP!$D$2&amp;":"&amp;dbP!$D$2),"&lt;="&amp;AU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V599" s="1">
        <f ca="1">SUMIFS(INDIRECT($F$1&amp;$F599&amp;":"&amp;$F599),INDIRECT($F$1&amp;dbP!$D$2&amp;":"&amp;dbP!$D$2),"&gt;="&amp;AV$6,INDIRECT($F$1&amp;dbP!$D$2&amp;":"&amp;dbP!$D$2),"&lt;="&amp;A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V$6,INDIRECT($F$1&amp;dbP!$D$2&amp;":"&amp;dbP!$D$2),"&lt;="&amp;AV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W599" s="1">
        <f ca="1">SUMIFS(INDIRECT($F$1&amp;$F599&amp;":"&amp;$F599),INDIRECT($F$1&amp;dbP!$D$2&amp;":"&amp;dbP!$D$2),"&gt;="&amp;AW$6,INDIRECT($F$1&amp;dbP!$D$2&amp;":"&amp;dbP!$D$2),"&lt;="&amp;A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W$6,INDIRECT($F$1&amp;dbP!$D$2&amp;":"&amp;dbP!$D$2),"&lt;="&amp;AW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X599" s="1">
        <f ca="1">SUMIFS(INDIRECT($F$1&amp;$F599&amp;":"&amp;$F599),INDIRECT($F$1&amp;dbP!$D$2&amp;":"&amp;dbP!$D$2),"&gt;="&amp;AX$6,INDIRECT($F$1&amp;dbP!$D$2&amp;":"&amp;dbP!$D$2),"&lt;="&amp;A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X$6,INDIRECT($F$1&amp;dbP!$D$2&amp;":"&amp;dbP!$D$2),"&lt;="&amp;AX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Y599" s="1">
        <f ca="1">SUMIFS(INDIRECT($F$1&amp;$F599&amp;":"&amp;$F599),INDIRECT($F$1&amp;dbP!$D$2&amp;":"&amp;dbP!$D$2),"&gt;="&amp;AY$6,INDIRECT($F$1&amp;dbP!$D$2&amp;":"&amp;dbP!$D$2),"&lt;="&amp;A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Y$6,INDIRECT($F$1&amp;dbP!$D$2&amp;":"&amp;dbP!$D$2),"&lt;="&amp;AY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AZ599" s="1">
        <f ca="1">SUMIFS(INDIRECT($F$1&amp;$F599&amp;":"&amp;$F599),INDIRECT($F$1&amp;dbP!$D$2&amp;":"&amp;dbP!$D$2),"&gt;="&amp;AZ$6,INDIRECT($F$1&amp;dbP!$D$2&amp;":"&amp;dbP!$D$2),"&lt;="&amp;A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AZ$6,INDIRECT($F$1&amp;dbP!$D$2&amp;":"&amp;dbP!$D$2),"&lt;="&amp;AZ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A599" s="1">
        <f ca="1">SUMIFS(INDIRECT($F$1&amp;$F599&amp;":"&amp;$F599),INDIRECT($F$1&amp;dbP!$D$2&amp;":"&amp;dbP!$D$2),"&gt;="&amp;BA$6,INDIRECT($F$1&amp;dbP!$D$2&amp;":"&amp;dbP!$D$2),"&lt;="&amp;B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BA$6,INDIRECT($F$1&amp;dbP!$D$2&amp;":"&amp;dbP!$D$2),"&lt;="&amp;BA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B599" s="1">
        <f ca="1">SUMIFS(INDIRECT($F$1&amp;$F599&amp;":"&amp;$F599),INDIRECT($F$1&amp;dbP!$D$2&amp;":"&amp;dbP!$D$2),"&gt;="&amp;BB$6,INDIRECT($F$1&amp;dbP!$D$2&amp;":"&amp;dbP!$D$2),"&lt;="&amp;B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BB$6,INDIRECT($F$1&amp;dbP!$D$2&amp;":"&amp;dbP!$D$2),"&lt;="&amp;BB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C599" s="1">
        <f ca="1">SUMIFS(INDIRECT($F$1&amp;$F599&amp;":"&amp;$F599),INDIRECT($F$1&amp;dbP!$D$2&amp;":"&amp;dbP!$D$2),"&gt;="&amp;BC$6,INDIRECT($F$1&amp;dbP!$D$2&amp;":"&amp;dbP!$D$2),"&lt;="&amp;B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BC$6,INDIRECT($F$1&amp;dbP!$D$2&amp;":"&amp;dbP!$D$2),"&lt;="&amp;BC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D599" s="1">
        <f ca="1">SUMIFS(INDIRECT($F$1&amp;$F599&amp;":"&amp;$F599),INDIRECT($F$1&amp;dbP!$D$2&amp;":"&amp;dbP!$D$2),"&gt;="&amp;BD$6,INDIRECT($F$1&amp;dbP!$D$2&amp;":"&amp;dbP!$D$2),"&lt;="&amp;B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BD$6,INDIRECT($F$1&amp;dbP!$D$2&amp;":"&amp;dbP!$D$2),"&lt;="&amp;BD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  <c r="BE599" s="1">
        <f ca="1">SUMIFS(INDIRECT($F$1&amp;$F599&amp;":"&amp;$F599),INDIRECT($F$1&amp;dbP!$D$2&amp;":"&amp;dbP!$D$2),"&gt;="&amp;BE$6,INDIRECT($F$1&amp;dbP!$D$2&amp;":"&amp;dbP!$D$2),"&lt;="&amp;B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"&amp;$I599=$J599),"*",RIGHT($J599,LEN($J599)-4)),INDIRECT($F$1&amp;dbP!$AC$2&amp;":"&amp;dbP!$AC$2),RepP!$J$3)-
SUMIFS(INDIRECT($F$1&amp;$G599&amp;":"&amp;$G599),INDIRECT($F$1&amp;dbP!$D$2&amp;":"&amp;dbP!$D$2),"&gt;="&amp;BE$6,INDIRECT($F$1&amp;dbP!$D$2&amp;":"&amp;dbP!$D$2),"&lt;="&amp;BE$7,INDIRECT($F$1&amp;dbP!$O$2&amp;":"&amp;dbP!$O$2),$H599,INDIRECT($F$1&amp;dbP!$P$2&amp;":"&amp;dbP!$P$2),IF($I599=$J599,"*",$I599),INDIRECT($F$1&amp;dbP!$Q$2&amp;":"&amp;dbP!$Q$2),IF(OR($I599=$J599,"  "&amp;$I599=$J599),"*",RIGHT($J599,LEN($J599)-4)),INDIRECT($F$1&amp;dbP!$AC$2&amp;":"&amp;dbP!$AC$2),RepP!$J$3)</f>
        <v>0</v>
      </c>
    </row>
    <row r="600" spans="2:57" x14ac:dyDescent="0.3">
      <c r="B600" s="1">
        <f>MAX(B$505:B599)+1</f>
        <v>101</v>
      </c>
      <c r="D600" s="1" t="str">
        <f ca="1">INDIRECT($B$1&amp;Items!AB$2&amp;$B600)</f>
        <v>PL(-)</v>
      </c>
      <c r="F600" s="1" t="str">
        <f ca="1">INDIRECT($B$1&amp;Items!X$2&amp;$B600)</f>
        <v>Y</v>
      </c>
      <c r="G600" s="1" t="str">
        <f ca="1">INDIRECT($B$1&amp;Items!Y$2&amp;$B600)</f>
        <v>Z</v>
      </c>
      <c r="H600" s="13" t="str">
        <f ca="1">INDIRECT($B$1&amp;Items!U$2&amp;$B600)</f>
        <v>Операционные расходы</v>
      </c>
      <c r="I600" s="13" t="str">
        <f ca="1">IF(INDIRECT($B$1&amp;Items!V$2&amp;$B600)="",H600,INDIRECT($B$1&amp;Items!V$2&amp;$B600))</f>
        <v>Операционные расходы - блок-2</v>
      </c>
      <c r="J600" s="1" t="str">
        <f ca="1">IF(INDIRECT($B$1&amp;Items!W$2&amp;$B600)="",IF(H600&lt;&gt;I600,"  "&amp;I600,I600),"    "&amp;INDIRECT($B$1&amp;Items!W$2&amp;$B600))</f>
        <v xml:space="preserve">    Операционные расходы - 2-6</v>
      </c>
      <c r="S600" s="1">
        <f ca="1">SUM($U600:INDIRECT(ADDRESS(ROW(),SUMIFS($1:$1,$5:$5,MAX($5:$5)))))</f>
        <v>84563.083333333343</v>
      </c>
      <c r="V600" s="1">
        <f ca="1">SUMIFS(INDIRECT($F$1&amp;$F600&amp;":"&amp;$F600),INDIRECT($F$1&amp;dbP!$D$2&amp;":"&amp;dbP!$D$2),"&gt;="&amp;V$6,INDIRECT($F$1&amp;dbP!$D$2&amp;":"&amp;dbP!$D$2),"&lt;="&amp;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V$6,INDIRECT($F$1&amp;dbP!$D$2&amp;":"&amp;dbP!$D$2),"&lt;="&amp;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W600" s="1">
        <f ca="1">SUMIFS(INDIRECT($F$1&amp;$F600&amp;":"&amp;$F600),INDIRECT($F$1&amp;dbP!$D$2&amp;":"&amp;dbP!$D$2),"&gt;="&amp;W$6,INDIRECT($F$1&amp;dbP!$D$2&amp;":"&amp;dbP!$D$2),"&lt;="&amp;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W$6,INDIRECT($F$1&amp;dbP!$D$2&amp;":"&amp;dbP!$D$2),"&lt;="&amp;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X600" s="1">
        <f ca="1">SUMIFS(INDIRECT($F$1&amp;$F600&amp;":"&amp;$F600),INDIRECT($F$1&amp;dbP!$D$2&amp;":"&amp;dbP!$D$2),"&gt;="&amp;X$6,INDIRECT($F$1&amp;dbP!$D$2&amp;":"&amp;dbP!$D$2),"&lt;="&amp;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X$6,INDIRECT($F$1&amp;dbP!$D$2&amp;":"&amp;dbP!$D$2),"&lt;="&amp;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Y600" s="1">
        <f ca="1">SUMIFS(INDIRECT($F$1&amp;$F600&amp;":"&amp;$F600),INDIRECT($F$1&amp;dbP!$D$2&amp;":"&amp;dbP!$D$2),"&gt;="&amp;Y$6,INDIRECT($F$1&amp;dbP!$D$2&amp;":"&amp;dbP!$D$2),"&lt;="&amp;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Y$6,INDIRECT($F$1&amp;dbP!$D$2&amp;":"&amp;dbP!$D$2),"&lt;="&amp;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Z600" s="1">
        <f ca="1">SUMIFS(INDIRECT($F$1&amp;$F600&amp;":"&amp;$F600),INDIRECT($F$1&amp;dbP!$D$2&amp;":"&amp;dbP!$D$2),"&gt;="&amp;Z$6,INDIRECT($F$1&amp;dbP!$D$2&amp;":"&amp;dbP!$D$2),"&lt;="&amp;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Z$6,INDIRECT($F$1&amp;dbP!$D$2&amp;":"&amp;dbP!$D$2),"&lt;="&amp;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A600" s="1">
        <f ca="1">SUMIFS(INDIRECT($F$1&amp;$F600&amp;":"&amp;$F600),INDIRECT($F$1&amp;dbP!$D$2&amp;":"&amp;dbP!$D$2),"&gt;="&amp;AA$6,INDIRECT($F$1&amp;dbP!$D$2&amp;":"&amp;dbP!$D$2),"&lt;="&amp;A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A$6,INDIRECT($F$1&amp;dbP!$D$2&amp;":"&amp;dbP!$D$2),"&lt;="&amp;A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84563.083333333343</v>
      </c>
      <c r="AB600" s="1">
        <f ca="1">SUMIFS(INDIRECT($F$1&amp;$F600&amp;":"&amp;$F600),INDIRECT($F$1&amp;dbP!$D$2&amp;":"&amp;dbP!$D$2),"&gt;="&amp;AB$6,INDIRECT($F$1&amp;dbP!$D$2&amp;":"&amp;dbP!$D$2),"&lt;="&amp;A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B$6,INDIRECT($F$1&amp;dbP!$D$2&amp;":"&amp;dbP!$D$2),"&lt;="&amp;A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C600" s="1">
        <f ca="1">SUMIFS(INDIRECT($F$1&amp;$F600&amp;":"&amp;$F600),INDIRECT($F$1&amp;dbP!$D$2&amp;":"&amp;dbP!$D$2),"&gt;="&amp;AC$6,INDIRECT($F$1&amp;dbP!$D$2&amp;":"&amp;dbP!$D$2),"&lt;="&amp;A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C$6,INDIRECT($F$1&amp;dbP!$D$2&amp;":"&amp;dbP!$D$2),"&lt;="&amp;A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D600" s="1">
        <f ca="1">SUMIFS(INDIRECT($F$1&amp;$F600&amp;":"&amp;$F600),INDIRECT($F$1&amp;dbP!$D$2&amp;":"&amp;dbP!$D$2),"&gt;="&amp;AD$6,INDIRECT($F$1&amp;dbP!$D$2&amp;":"&amp;dbP!$D$2),"&lt;="&amp;A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D$6,INDIRECT($F$1&amp;dbP!$D$2&amp;":"&amp;dbP!$D$2),"&lt;="&amp;A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E600" s="1">
        <f ca="1">SUMIFS(INDIRECT($F$1&amp;$F600&amp;":"&amp;$F600),INDIRECT($F$1&amp;dbP!$D$2&amp;":"&amp;dbP!$D$2),"&gt;="&amp;AE$6,INDIRECT($F$1&amp;dbP!$D$2&amp;":"&amp;dbP!$D$2),"&lt;="&amp;A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E$6,INDIRECT($F$1&amp;dbP!$D$2&amp;":"&amp;dbP!$D$2),"&lt;="&amp;A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F600" s="1">
        <f ca="1">SUMIFS(INDIRECT($F$1&amp;$F600&amp;":"&amp;$F600),INDIRECT($F$1&amp;dbP!$D$2&amp;":"&amp;dbP!$D$2),"&gt;="&amp;AF$6,INDIRECT($F$1&amp;dbP!$D$2&amp;":"&amp;dbP!$D$2),"&lt;="&amp;AF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F$6,INDIRECT($F$1&amp;dbP!$D$2&amp;":"&amp;dbP!$D$2),"&lt;="&amp;AF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G600" s="1">
        <f ca="1">SUMIFS(INDIRECT($F$1&amp;$F600&amp;":"&amp;$F600),INDIRECT($F$1&amp;dbP!$D$2&amp;":"&amp;dbP!$D$2),"&gt;="&amp;AG$6,INDIRECT($F$1&amp;dbP!$D$2&amp;":"&amp;dbP!$D$2),"&lt;="&amp;AG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G$6,INDIRECT($F$1&amp;dbP!$D$2&amp;":"&amp;dbP!$D$2),"&lt;="&amp;AG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H600" s="1">
        <f ca="1">SUMIFS(INDIRECT($F$1&amp;$F600&amp;":"&amp;$F600),INDIRECT($F$1&amp;dbP!$D$2&amp;":"&amp;dbP!$D$2),"&gt;="&amp;AH$6,INDIRECT($F$1&amp;dbP!$D$2&amp;":"&amp;dbP!$D$2),"&lt;="&amp;AH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H$6,INDIRECT($F$1&amp;dbP!$D$2&amp;":"&amp;dbP!$D$2),"&lt;="&amp;AH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I600" s="1">
        <f ca="1">SUMIFS(INDIRECT($F$1&amp;$F600&amp;":"&amp;$F600),INDIRECT($F$1&amp;dbP!$D$2&amp;":"&amp;dbP!$D$2),"&gt;="&amp;AI$6,INDIRECT($F$1&amp;dbP!$D$2&amp;":"&amp;dbP!$D$2),"&lt;="&amp;AI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I$6,INDIRECT($F$1&amp;dbP!$D$2&amp;":"&amp;dbP!$D$2),"&lt;="&amp;AI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J600" s="1">
        <f ca="1">SUMIFS(INDIRECT($F$1&amp;$F600&amp;":"&amp;$F600),INDIRECT($F$1&amp;dbP!$D$2&amp;":"&amp;dbP!$D$2),"&gt;="&amp;AJ$6,INDIRECT($F$1&amp;dbP!$D$2&amp;":"&amp;dbP!$D$2),"&lt;="&amp;AJ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J$6,INDIRECT($F$1&amp;dbP!$D$2&amp;":"&amp;dbP!$D$2),"&lt;="&amp;AJ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K600" s="1">
        <f ca="1">SUMIFS(INDIRECT($F$1&amp;$F600&amp;":"&amp;$F600),INDIRECT($F$1&amp;dbP!$D$2&amp;":"&amp;dbP!$D$2),"&gt;="&amp;AK$6,INDIRECT($F$1&amp;dbP!$D$2&amp;":"&amp;dbP!$D$2),"&lt;="&amp;AK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K$6,INDIRECT($F$1&amp;dbP!$D$2&amp;":"&amp;dbP!$D$2),"&lt;="&amp;AK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L600" s="1">
        <f ca="1">SUMIFS(INDIRECT($F$1&amp;$F600&amp;":"&amp;$F600),INDIRECT($F$1&amp;dbP!$D$2&amp;":"&amp;dbP!$D$2),"&gt;="&amp;AL$6,INDIRECT($F$1&amp;dbP!$D$2&amp;":"&amp;dbP!$D$2),"&lt;="&amp;AL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L$6,INDIRECT($F$1&amp;dbP!$D$2&amp;":"&amp;dbP!$D$2),"&lt;="&amp;AL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M600" s="1">
        <f ca="1">SUMIFS(INDIRECT($F$1&amp;$F600&amp;":"&amp;$F600),INDIRECT($F$1&amp;dbP!$D$2&amp;":"&amp;dbP!$D$2),"&gt;="&amp;AM$6,INDIRECT($F$1&amp;dbP!$D$2&amp;":"&amp;dbP!$D$2),"&lt;="&amp;AM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M$6,INDIRECT($F$1&amp;dbP!$D$2&amp;":"&amp;dbP!$D$2),"&lt;="&amp;AM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N600" s="1">
        <f ca="1">SUMIFS(INDIRECT($F$1&amp;$F600&amp;":"&amp;$F600),INDIRECT($F$1&amp;dbP!$D$2&amp;":"&amp;dbP!$D$2),"&gt;="&amp;AN$6,INDIRECT($F$1&amp;dbP!$D$2&amp;":"&amp;dbP!$D$2),"&lt;="&amp;AN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N$6,INDIRECT($F$1&amp;dbP!$D$2&amp;":"&amp;dbP!$D$2),"&lt;="&amp;AN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O600" s="1">
        <f ca="1">SUMIFS(INDIRECT($F$1&amp;$F600&amp;":"&amp;$F600),INDIRECT($F$1&amp;dbP!$D$2&amp;":"&amp;dbP!$D$2),"&gt;="&amp;AO$6,INDIRECT($F$1&amp;dbP!$D$2&amp;":"&amp;dbP!$D$2),"&lt;="&amp;AO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O$6,INDIRECT($F$1&amp;dbP!$D$2&amp;":"&amp;dbP!$D$2),"&lt;="&amp;AO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P600" s="1">
        <f ca="1">SUMIFS(INDIRECT($F$1&amp;$F600&amp;":"&amp;$F600),INDIRECT($F$1&amp;dbP!$D$2&amp;":"&amp;dbP!$D$2),"&gt;="&amp;AP$6,INDIRECT($F$1&amp;dbP!$D$2&amp;":"&amp;dbP!$D$2),"&lt;="&amp;AP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P$6,INDIRECT($F$1&amp;dbP!$D$2&amp;":"&amp;dbP!$D$2),"&lt;="&amp;AP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Q600" s="1">
        <f ca="1">SUMIFS(INDIRECT($F$1&amp;$F600&amp;":"&amp;$F600),INDIRECT($F$1&amp;dbP!$D$2&amp;":"&amp;dbP!$D$2),"&gt;="&amp;AQ$6,INDIRECT($F$1&amp;dbP!$D$2&amp;":"&amp;dbP!$D$2),"&lt;="&amp;AQ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Q$6,INDIRECT($F$1&amp;dbP!$D$2&amp;":"&amp;dbP!$D$2),"&lt;="&amp;AQ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R600" s="1">
        <f ca="1">SUMIFS(INDIRECT($F$1&amp;$F600&amp;":"&amp;$F600),INDIRECT($F$1&amp;dbP!$D$2&amp;":"&amp;dbP!$D$2),"&gt;="&amp;AR$6,INDIRECT($F$1&amp;dbP!$D$2&amp;":"&amp;dbP!$D$2),"&lt;="&amp;AR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R$6,INDIRECT($F$1&amp;dbP!$D$2&amp;":"&amp;dbP!$D$2),"&lt;="&amp;AR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S600" s="1">
        <f ca="1">SUMIFS(INDIRECT($F$1&amp;$F600&amp;":"&amp;$F600),INDIRECT($F$1&amp;dbP!$D$2&amp;":"&amp;dbP!$D$2),"&gt;="&amp;AS$6,INDIRECT($F$1&amp;dbP!$D$2&amp;":"&amp;dbP!$D$2),"&lt;="&amp;AS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S$6,INDIRECT($F$1&amp;dbP!$D$2&amp;":"&amp;dbP!$D$2),"&lt;="&amp;AS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T600" s="1">
        <f ca="1">SUMIFS(INDIRECT($F$1&amp;$F600&amp;":"&amp;$F600),INDIRECT($F$1&amp;dbP!$D$2&amp;":"&amp;dbP!$D$2),"&gt;="&amp;AT$6,INDIRECT($F$1&amp;dbP!$D$2&amp;":"&amp;dbP!$D$2),"&lt;="&amp;AT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T$6,INDIRECT($F$1&amp;dbP!$D$2&amp;":"&amp;dbP!$D$2),"&lt;="&amp;AT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U600" s="1">
        <f ca="1">SUMIFS(INDIRECT($F$1&amp;$F600&amp;":"&amp;$F600),INDIRECT($F$1&amp;dbP!$D$2&amp;":"&amp;dbP!$D$2),"&gt;="&amp;AU$6,INDIRECT($F$1&amp;dbP!$D$2&amp;":"&amp;dbP!$D$2),"&lt;="&amp;AU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U$6,INDIRECT($F$1&amp;dbP!$D$2&amp;":"&amp;dbP!$D$2),"&lt;="&amp;AU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V600" s="1">
        <f ca="1">SUMIFS(INDIRECT($F$1&amp;$F600&amp;":"&amp;$F600),INDIRECT($F$1&amp;dbP!$D$2&amp;":"&amp;dbP!$D$2),"&gt;="&amp;AV$6,INDIRECT($F$1&amp;dbP!$D$2&amp;":"&amp;dbP!$D$2),"&lt;="&amp;A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V$6,INDIRECT($F$1&amp;dbP!$D$2&amp;":"&amp;dbP!$D$2),"&lt;="&amp;AV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W600" s="1">
        <f ca="1">SUMIFS(INDIRECT($F$1&amp;$F600&amp;":"&amp;$F600),INDIRECT($F$1&amp;dbP!$D$2&amp;":"&amp;dbP!$D$2),"&gt;="&amp;AW$6,INDIRECT($F$1&amp;dbP!$D$2&amp;":"&amp;dbP!$D$2),"&lt;="&amp;A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W$6,INDIRECT($F$1&amp;dbP!$D$2&amp;":"&amp;dbP!$D$2),"&lt;="&amp;AW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X600" s="1">
        <f ca="1">SUMIFS(INDIRECT($F$1&amp;$F600&amp;":"&amp;$F600),INDIRECT($F$1&amp;dbP!$D$2&amp;":"&amp;dbP!$D$2),"&gt;="&amp;AX$6,INDIRECT($F$1&amp;dbP!$D$2&amp;":"&amp;dbP!$D$2),"&lt;="&amp;A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X$6,INDIRECT($F$1&amp;dbP!$D$2&amp;":"&amp;dbP!$D$2),"&lt;="&amp;AX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Y600" s="1">
        <f ca="1">SUMIFS(INDIRECT($F$1&amp;$F600&amp;":"&amp;$F600),INDIRECT($F$1&amp;dbP!$D$2&amp;":"&amp;dbP!$D$2),"&gt;="&amp;AY$6,INDIRECT($F$1&amp;dbP!$D$2&amp;":"&amp;dbP!$D$2),"&lt;="&amp;A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Y$6,INDIRECT($F$1&amp;dbP!$D$2&amp;":"&amp;dbP!$D$2),"&lt;="&amp;AY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AZ600" s="1">
        <f ca="1">SUMIFS(INDIRECT($F$1&amp;$F600&amp;":"&amp;$F600),INDIRECT($F$1&amp;dbP!$D$2&amp;":"&amp;dbP!$D$2),"&gt;="&amp;AZ$6,INDIRECT($F$1&amp;dbP!$D$2&amp;":"&amp;dbP!$D$2),"&lt;="&amp;A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AZ$6,INDIRECT($F$1&amp;dbP!$D$2&amp;":"&amp;dbP!$D$2),"&lt;="&amp;AZ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A600" s="1">
        <f ca="1">SUMIFS(INDIRECT($F$1&amp;$F600&amp;":"&amp;$F600),INDIRECT($F$1&amp;dbP!$D$2&amp;":"&amp;dbP!$D$2),"&gt;="&amp;BA$6,INDIRECT($F$1&amp;dbP!$D$2&amp;":"&amp;dbP!$D$2),"&lt;="&amp;B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BA$6,INDIRECT($F$1&amp;dbP!$D$2&amp;":"&amp;dbP!$D$2),"&lt;="&amp;BA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B600" s="1">
        <f ca="1">SUMIFS(INDIRECT($F$1&amp;$F600&amp;":"&amp;$F600),INDIRECT($F$1&amp;dbP!$D$2&amp;":"&amp;dbP!$D$2),"&gt;="&amp;BB$6,INDIRECT($F$1&amp;dbP!$D$2&amp;":"&amp;dbP!$D$2),"&lt;="&amp;B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BB$6,INDIRECT($F$1&amp;dbP!$D$2&amp;":"&amp;dbP!$D$2),"&lt;="&amp;BB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C600" s="1">
        <f ca="1">SUMIFS(INDIRECT($F$1&amp;$F600&amp;":"&amp;$F600),INDIRECT($F$1&amp;dbP!$D$2&amp;":"&amp;dbP!$D$2),"&gt;="&amp;BC$6,INDIRECT($F$1&amp;dbP!$D$2&amp;":"&amp;dbP!$D$2),"&lt;="&amp;B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BC$6,INDIRECT($F$1&amp;dbP!$D$2&amp;":"&amp;dbP!$D$2),"&lt;="&amp;BC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D600" s="1">
        <f ca="1">SUMIFS(INDIRECT($F$1&amp;$F600&amp;":"&amp;$F600),INDIRECT($F$1&amp;dbP!$D$2&amp;":"&amp;dbP!$D$2),"&gt;="&amp;BD$6,INDIRECT($F$1&amp;dbP!$D$2&amp;":"&amp;dbP!$D$2),"&lt;="&amp;B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BD$6,INDIRECT($F$1&amp;dbP!$D$2&amp;":"&amp;dbP!$D$2),"&lt;="&amp;BD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  <c r="BE600" s="1">
        <f ca="1">SUMIFS(INDIRECT($F$1&amp;$F600&amp;":"&amp;$F600),INDIRECT($F$1&amp;dbP!$D$2&amp;":"&amp;dbP!$D$2),"&gt;="&amp;BE$6,INDIRECT($F$1&amp;dbP!$D$2&amp;":"&amp;dbP!$D$2),"&lt;="&amp;B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"&amp;$I600=$J600),"*",RIGHT($J600,LEN($J600)-4)),INDIRECT($F$1&amp;dbP!$AC$2&amp;":"&amp;dbP!$AC$2),RepP!$J$3)-
SUMIFS(INDIRECT($F$1&amp;$G600&amp;":"&amp;$G600),INDIRECT($F$1&amp;dbP!$D$2&amp;":"&amp;dbP!$D$2),"&gt;="&amp;BE$6,INDIRECT($F$1&amp;dbP!$D$2&amp;":"&amp;dbP!$D$2),"&lt;="&amp;BE$7,INDIRECT($F$1&amp;dbP!$O$2&amp;":"&amp;dbP!$O$2),$H600,INDIRECT($F$1&amp;dbP!$P$2&amp;":"&amp;dbP!$P$2),IF($I600=$J600,"*",$I600),INDIRECT($F$1&amp;dbP!$Q$2&amp;":"&amp;dbP!$Q$2),IF(OR($I600=$J600,"  "&amp;$I600=$J600),"*",RIGHT($J600,LEN($J600)-4)),INDIRECT($F$1&amp;dbP!$AC$2&amp;":"&amp;dbP!$AC$2),RepP!$J$3)</f>
        <v>0</v>
      </c>
    </row>
    <row r="601" spans="2:57" x14ac:dyDescent="0.3">
      <c r="B601" s="1">
        <f>MAX(B$505:B600)+1</f>
        <v>102</v>
      </c>
      <c r="D601" s="1" t="str">
        <f ca="1">INDIRECT($B$1&amp;Items!AB$2&amp;$B601)</f>
        <v>PL(-)</v>
      </c>
      <c r="F601" s="1" t="str">
        <f ca="1">INDIRECT($B$1&amp;Items!X$2&amp;$B601)</f>
        <v>Y</v>
      </c>
      <c r="G601" s="1" t="str">
        <f ca="1">INDIRECT($B$1&amp;Items!Y$2&amp;$B601)</f>
        <v>Z</v>
      </c>
      <c r="H601" s="13" t="str">
        <f ca="1">INDIRECT($B$1&amp;Items!U$2&amp;$B601)</f>
        <v>Операционные расходы</v>
      </c>
      <c r="I601" s="13" t="str">
        <f ca="1">IF(INDIRECT($B$1&amp;Items!V$2&amp;$B601)="",H601,INDIRECT($B$1&amp;Items!V$2&amp;$B601))</f>
        <v>Операционные расходы - блок-2</v>
      </c>
      <c r="J601" s="1" t="str">
        <f ca="1">IF(INDIRECT($B$1&amp;Items!W$2&amp;$B601)="",IF(H601&lt;&gt;I601,"  "&amp;I601,I601),"    "&amp;INDIRECT($B$1&amp;Items!W$2&amp;$B601))</f>
        <v xml:space="preserve">    Операционные расходы - 2-7</v>
      </c>
      <c r="S601" s="1">
        <f ca="1">SUM($U601:INDIRECT(ADDRESS(ROW(),SUMIFS($1:$1,$5:$5,MAX($5:$5)))))</f>
        <v>39813.897500000006</v>
      </c>
      <c r="V601" s="1">
        <f ca="1">SUMIFS(INDIRECT($F$1&amp;$F601&amp;":"&amp;$F601),INDIRECT($F$1&amp;dbP!$D$2&amp;":"&amp;dbP!$D$2),"&gt;="&amp;V$6,INDIRECT($F$1&amp;dbP!$D$2&amp;":"&amp;dbP!$D$2),"&lt;="&amp;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V$6,INDIRECT($F$1&amp;dbP!$D$2&amp;":"&amp;dbP!$D$2),"&lt;="&amp;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39813.897500000006</v>
      </c>
      <c r="W601" s="1">
        <f ca="1">SUMIFS(INDIRECT($F$1&amp;$F601&amp;":"&amp;$F601),INDIRECT($F$1&amp;dbP!$D$2&amp;":"&amp;dbP!$D$2),"&gt;="&amp;W$6,INDIRECT($F$1&amp;dbP!$D$2&amp;":"&amp;dbP!$D$2),"&lt;="&amp;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W$6,INDIRECT($F$1&amp;dbP!$D$2&amp;":"&amp;dbP!$D$2),"&lt;="&amp;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X601" s="1">
        <f ca="1">SUMIFS(INDIRECT($F$1&amp;$F601&amp;":"&amp;$F601),INDIRECT($F$1&amp;dbP!$D$2&amp;":"&amp;dbP!$D$2),"&gt;="&amp;X$6,INDIRECT($F$1&amp;dbP!$D$2&amp;":"&amp;dbP!$D$2),"&lt;="&amp;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X$6,INDIRECT($F$1&amp;dbP!$D$2&amp;":"&amp;dbP!$D$2),"&lt;="&amp;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Y601" s="1">
        <f ca="1">SUMIFS(INDIRECT($F$1&amp;$F601&amp;":"&amp;$F601),INDIRECT($F$1&amp;dbP!$D$2&amp;":"&amp;dbP!$D$2),"&gt;="&amp;Y$6,INDIRECT($F$1&amp;dbP!$D$2&amp;":"&amp;dbP!$D$2),"&lt;="&amp;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Y$6,INDIRECT($F$1&amp;dbP!$D$2&amp;":"&amp;dbP!$D$2),"&lt;="&amp;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Z601" s="1">
        <f ca="1">SUMIFS(INDIRECT($F$1&amp;$F601&amp;":"&amp;$F601),INDIRECT($F$1&amp;dbP!$D$2&amp;":"&amp;dbP!$D$2),"&gt;="&amp;Z$6,INDIRECT($F$1&amp;dbP!$D$2&amp;":"&amp;dbP!$D$2),"&lt;="&amp;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Z$6,INDIRECT($F$1&amp;dbP!$D$2&amp;":"&amp;dbP!$D$2),"&lt;="&amp;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A601" s="1">
        <f ca="1">SUMIFS(INDIRECT($F$1&amp;$F601&amp;":"&amp;$F601),INDIRECT($F$1&amp;dbP!$D$2&amp;":"&amp;dbP!$D$2),"&gt;="&amp;AA$6,INDIRECT($F$1&amp;dbP!$D$2&amp;":"&amp;dbP!$D$2),"&lt;="&amp;A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A$6,INDIRECT($F$1&amp;dbP!$D$2&amp;":"&amp;dbP!$D$2),"&lt;="&amp;A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B601" s="1">
        <f ca="1">SUMIFS(INDIRECT($F$1&amp;$F601&amp;":"&amp;$F601),INDIRECT($F$1&amp;dbP!$D$2&amp;":"&amp;dbP!$D$2),"&gt;="&amp;AB$6,INDIRECT($F$1&amp;dbP!$D$2&amp;":"&amp;dbP!$D$2),"&lt;="&amp;A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B$6,INDIRECT($F$1&amp;dbP!$D$2&amp;":"&amp;dbP!$D$2),"&lt;="&amp;A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C601" s="1">
        <f ca="1">SUMIFS(INDIRECT($F$1&amp;$F601&amp;":"&amp;$F601),INDIRECT($F$1&amp;dbP!$D$2&amp;":"&amp;dbP!$D$2),"&gt;="&amp;AC$6,INDIRECT($F$1&amp;dbP!$D$2&amp;":"&amp;dbP!$D$2),"&lt;="&amp;A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C$6,INDIRECT($F$1&amp;dbP!$D$2&amp;":"&amp;dbP!$D$2),"&lt;="&amp;A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D601" s="1">
        <f ca="1">SUMIFS(INDIRECT($F$1&amp;$F601&amp;":"&amp;$F601),INDIRECT($F$1&amp;dbP!$D$2&amp;":"&amp;dbP!$D$2),"&gt;="&amp;AD$6,INDIRECT($F$1&amp;dbP!$D$2&amp;":"&amp;dbP!$D$2),"&lt;="&amp;A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D$6,INDIRECT($F$1&amp;dbP!$D$2&amp;":"&amp;dbP!$D$2),"&lt;="&amp;A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E601" s="1">
        <f ca="1">SUMIFS(INDIRECT($F$1&amp;$F601&amp;":"&amp;$F601),INDIRECT($F$1&amp;dbP!$D$2&amp;":"&amp;dbP!$D$2),"&gt;="&amp;AE$6,INDIRECT($F$1&amp;dbP!$D$2&amp;":"&amp;dbP!$D$2),"&lt;="&amp;A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E$6,INDIRECT($F$1&amp;dbP!$D$2&amp;":"&amp;dbP!$D$2),"&lt;="&amp;A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F601" s="1">
        <f ca="1">SUMIFS(INDIRECT($F$1&amp;$F601&amp;":"&amp;$F601),INDIRECT($F$1&amp;dbP!$D$2&amp;":"&amp;dbP!$D$2),"&gt;="&amp;AF$6,INDIRECT($F$1&amp;dbP!$D$2&amp;":"&amp;dbP!$D$2),"&lt;="&amp;AF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F$6,INDIRECT($F$1&amp;dbP!$D$2&amp;":"&amp;dbP!$D$2),"&lt;="&amp;AF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G601" s="1">
        <f ca="1">SUMIFS(INDIRECT($F$1&amp;$F601&amp;":"&amp;$F601),INDIRECT($F$1&amp;dbP!$D$2&amp;":"&amp;dbP!$D$2),"&gt;="&amp;AG$6,INDIRECT($F$1&amp;dbP!$D$2&amp;":"&amp;dbP!$D$2),"&lt;="&amp;AG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G$6,INDIRECT($F$1&amp;dbP!$D$2&amp;":"&amp;dbP!$D$2),"&lt;="&amp;AG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H601" s="1">
        <f ca="1">SUMIFS(INDIRECT($F$1&amp;$F601&amp;":"&amp;$F601),INDIRECT($F$1&amp;dbP!$D$2&amp;":"&amp;dbP!$D$2),"&gt;="&amp;AH$6,INDIRECT($F$1&amp;dbP!$D$2&amp;":"&amp;dbP!$D$2),"&lt;="&amp;AH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H$6,INDIRECT($F$1&amp;dbP!$D$2&amp;":"&amp;dbP!$D$2),"&lt;="&amp;AH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I601" s="1">
        <f ca="1">SUMIFS(INDIRECT($F$1&amp;$F601&amp;":"&amp;$F601),INDIRECT($F$1&amp;dbP!$D$2&amp;":"&amp;dbP!$D$2),"&gt;="&amp;AI$6,INDIRECT($F$1&amp;dbP!$D$2&amp;":"&amp;dbP!$D$2),"&lt;="&amp;AI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I$6,INDIRECT($F$1&amp;dbP!$D$2&amp;":"&amp;dbP!$D$2),"&lt;="&amp;AI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J601" s="1">
        <f ca="1">SUMIFS(INDIRECT($F$1&amp;$F601&amp;":"&amp;$F601),INDIRECT($F$1&amp;dbP!$D$2&amp;":"&amp;dbP!$D$2),"&gt;="&amp;AJ$6,INDIRECT($F$1&amp;dbP!$D$2&amp;":"&amp;dbP!$D$2),"&lt;="&amp;AJ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J$6,INDIRECT($F$1&amp;dbP!$D$2&amp;":"&amp;dbP!$D$2),"&lt;="&amp;AJ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K601" s="1">
        <f ca="1">SUMIFS(INDIRECT($F$1&amp;$F601&amp;":"&amp;$F601),INDIRECT($F$1&amp;dbP!$D$2&amp;":"&amp;dbP!$D$2),"&gt;="&amp;AK$6,INDIRECT($F$1&amp;dbP!$D$2&amp;":"&amp;dbP!$D$2),"&lt;="&amp;AK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K$6,INDIRECT($F$1&amp;dbP!$D$2&amp;":"&amp;dbP!$D$2),"&lt;="&amp;AK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L601" s="1">
        <f ca="1">SUMIFS(INDIRECT($F$1&amp;$F601&amp;":"&amp;$F601),INDIRECT($F$1&amp;dbP!$D$2&amp;":"&amp;dbP!$D$2),"&gt;="&amp;AL$6,INDIRECT($F$1&amp;dbP!$D$2&amp;":"&amp;dbP!$D$2),"&lt;="&amp;AL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L$6,INDIRECT($F$1&amp;dbP!$D$2&amp;":"&amp;dbP!$D$2),"&lt;="&amp;AL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M601" s="1">
        <f ca="1">SUMIFS(INDIRECT($F$1&amp;$F601&amp;":"&amp;$F601),INDIRECT($F$1&amp;dbP!$D$2&amp;":"&amp;dbP!$D$2),"&gt;="&amp;AM$6,INDIRECT($F$1&amp;dbP!$D$2&amp;":"&amp;dbP!$D$2),"&lt;="&amp;AM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M$6,INDIRECT($F$1&amp;dbP!$D$2&amp;":"&amp;dbP!$D$2),"&lt;="&amp;AM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N601" s="1">
        <f ca="1">SUMIFS(INDIRECT($F$1&amp;$F601&amp;":"&amp;$F601),INDIRECT($F$1&amp;dbP!$D$2&amp;":"&amp;dbP!$D$2),"&gt;="&amp;AN$6,INDIRECT($F$1&amp;dbP!$D$2&amp;":"&amp;dbP!$D$2),"&lt;="&amp;AN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N$6,INDIRECT($F$1&amp;dbP!$D$2&amp;":"&amp;dbP!$D$2),"&lt;="&amp;AN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O601" s="1">
        <f ca="1">SUMIFS(INDIRECT($F$1&amp;$F601&amp;":"&amp;$F601),INDIRECT($F$1&amp;dbP!$D$2&amp;":"&amp;dbP!$D$2),"&gt;="&amp;AO$6,INDIRECT($F$1&amp;dbP!$D$2&amp;":"&amp;dbP!$D$2),"&lt;="&amp;AO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O$6,INDIRECT($F$1&amp;dbP!$D$2&amp;":"&amp;dbP!$D$2),"&lt;="&amp;AO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P601" s="1">
        <f ca="1">SUMIFS(INDIRECT($F$1&amp;$F601&amp;":"&amp;$F601),INDIRECT($F$1&amp;dbP!$D$2&amp;":"&amp;dbP!$D$2),"&gt;="&amp;AP$6,INDIRECT($F$1&amp;dbP!$D$2&amp;":"&amp;dbP!$D$2),"&lt;="&amp;AP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P$6,INDIRECT($F$1&amp;dbP!$D$2&amp;":"&amp;dbP!$D$2),"&lt;="&amp;AP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Q601" s="1">
        <f ca="1">SUMIFS(INDIRECT($F$1&amp;$F601&amp;":"&amp;$F601),INDIRECT($F$1&amp;dbP!$D$2&amp;":"&amp;dbP!$D$2),"&gt;="&amp;AQ$6,INDIRECT($F$1&amp;dbP!$D$2&amp;":"&amp;dbP!$D$2),"&lt;="&amp;AQ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Q$6,INDIRECT($F$1&amp;dbP!$D$2&amp;":"&amp;dbP!$D$2),"&lt;="&amp;AQ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R601" s="1">
        <f ca="1">SUMIFS(INDIRECT($F$1&amp;$F601&amp;":"&amp;$F601),INDIRECT($F$1&amp;dbP!$D$2&amp;":"&amp;dbP!$D$2),"&gt;="&amp;AR$6,INDIRECT($F$1&amp;dbP!$D$2&amp;":"&amp;dbP!$D$2),"&lt;="&amp;AR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R$6,INDIRECT($F$1&amp;dbP!$D$2&amp;":"&amp;dbP!$D$2),"&lt;="&amp;AR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S601" s="1">
        <f ca="1">SUMIFS(INDIRECT($F$1&amp;$F601&amp;":"&amp;$F601),INDIRECT($F$1&amp;dbP!$D$2&amp;":"&amp;dbP!$D$2),"&gt;="&amp;AS$6,INDIRECT($F$1&amp;dbP!$D$2&amp;":"&amp;dbP!$D$2),"&lt;="&amp;AS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S$6,INDIRECT($F$1&amp;dbP!$D$2&amp;":"&amp;dbP!$D$2),"&lt;="&amp;AS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T601" s="1">
        <f ca="1">SUMIFS(INDIRECT($F$1&amp;$F601&amp;":"&amp;$F601),INDIRECT($F$1&amp;dbP!$D$2&amp;":"&amp;dbP!$D$2),"&gt;="&amp;AT$6,INDIRECT($F$1&amp;dbP!$D$2&amp;":"&amp;dbP!$D$2),"&lt;="&amp;AT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T$6,INDIRECT($F$1&amp;dbP!$D$2&amp;":"&amp;dbP!$D$2),"&lt;="&amp;AT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U601" s="1">
        <f ca="1">SUMIFS(INDIRECT($F$1&amp;$F601&amp;":"&amp;$F601),INDIRECT($F$1&amp;dbP!$D$2&amp;":"&amp;dbP!$D$2),"&gt;="&amp;AU$6,INDIRECT($F$1&amp;dbP!$D$2&amp;":"&amp;dbP!$D$2),"&lt;="&amp;AU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U$6,INDIRECT($F$1&amp;dbP!$D$2&amp;":"&amp;dbP!$D$2),"&lt;="&amp;AU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V601" s="1">
        <f ca="1">SUMIFS(INDIRECT($F$1&amp;$F601&amp;":"&amp;$F601),INDIRECT($F$1&amp;dbP!$D$2&amp;":"&amp;dbP!$D$2),"&gt;="&amp;AV$6,INDIRECT($F$1&amp;dbP!$D$2&amp;":"&amp;dbP!$D$2),"&lt;="&amp;A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V$6,INDIRECT($F$1&amp;dbP!$D$2&amp;":"&amp;dbP!$D$2),"&lt;="&amp;AV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W601" s="1">
        <f ca="1">SUMIFS(INDIRECT($F$1&amp;$F601&amp;":"&amp;$F601),INDIRECT($F$1&amp;dbP!$D$2&amp;":"&amp;dbP!$D$2),"&gt;="&amp;AW$6,INDIRECT($F$1&amp;dbP!$D$2&amp;":"&amp;dbP!$D$2),"&lt;="&amp;A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W$6,INDIRECT($F$1&amp;dbP!$D$2&amp;":"&amp;dbP!$D$2),"&lt;="&amp;AW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X601" s="1">
        <f ca="1">SUMIFS(INDIRECT($F$1&amp;$F601&amp;":"&amp;$F601),INDIRECT($F$1&amp;dbP!$D$2&amp;":"&amp;dbP!$D$2),"&gt;="&amp;AX$6,INDIRECT($F$1&amp;dbP!$D$2&amp;":"&amp;dbP!$D$2),"&lt;="&amp;A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X$6,INDIRECT($F$1&amp;dbP!$D$2&amp;":"&amp;dbP!$D$2),"&lt;="&amp;AX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Y601" s="1">
        <f ca="1">SUMIFS(INDIRECT($F$1&amp;$F601&amp;":"&amp;$F601),INDIRECT($F$1&amp;dbP!$D$2&amp;":"&amp;dbP!$D$2),"&gt;="&amp;AY$6,INDIRECT($F$1&amp;dbP!$D$2&amp;":"&amp;dbP!$D$2),"&lt;="&amp;A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Y$6,INDIRECT($F$1&amp;dbP!$D$2&amp;":"&amp;dbP!$D$2),"&lt;="&amp;AY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AZ601" s="1">
        <f ca="1">SUMIFS(INDIRECT($F$1&amp;$F601&amp;":"&amp;$F601),INDIRECT($F$1&amp;dbP!$D$2&amp;":"&amp;dbP!$D$2),"&gt;="&amp;AZ$6,INDIRECT($F$1&amp;dbP!$D$2&amp;":"&amp;dbP!$D$2),"&lt;="&amp;A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AZ$6,INDIRECT($F$1&amp;dbP!$D$2&amp;":"&amp;dbP!$D$2),"&lt;="&amp;AZ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A601" s="1">
        <f ca="1">SUMIFS(INDIRECT($F$1&amp;$F601&amp;":"&amp;$F601),INDIRECT($F$1&amp;dbP!$D$2&amp;":"&amp;dbP!$D$2),"&gt;="&amp;BA$6,INDIRECT($F$1&amp;dbP!$D$2&amp;":"&amp;dbP!$D$2),"&lt;="&amp;B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BA$6,INDIRECT($F$1&amp;dbP!$D$2&amp;":"&amp;dbP!$D$2),"&lt;="&amp;BA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B601" s="1">
        <f ca="1">SUMIFS(INDIRECT($F$1&amp;$F601&amp;":"&amp;$F601),INDIRECT($F$1&amp;dbP!$D$2&amp;":"&amp;dbP!$D$2),"&gt;="&amp;BB$6,INDIRECT($F$1&amp;dbP!$D$2&amp;":"&amp;dbP!$D$2),"&lt;="&amp;B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BB$6,INDIRECT($F$1&amp;dbP!$D$2&amp;":"&amp;dbP!$D$2),"&lt;="&amp;BB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C601" s="1">
        <f ca="1">SUMIFS(INDIRECT($F$1&amp;$F601&amp;":"&amp;$F601),INDIRECT($F$1&amp;dbP!$D$2&amp;":"&amp;dbP!$D$2),"&gt;="&amp;BC$6,INDIRECT($F$1&amp;dbP!$D$2&amp;":"&amp;dbP!$D$2),"&lt;="&amp;B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BC$6,INDIRECT($F$1&amp;dbP!$D$2&amp;":"&amp;dbP!$D$2),"&lt;="&amp;BC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D601" s="1">
        <f ca="1">SUMIFS(INDIRECT($F$1&amp;$F601&amp;":"&amp;$F601),INDIRECT($F$1&amp;dbP!$D$2&amp;":"&amp;dbP!$D$2),"&gt;="&amp;BD$6,INDIRECT($F$1&amp;dbP!$D$2&amp;":"&amp;dbP!$D$2),"&lt;="&amp;B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BD$6,INDIRECT($F$1&amp;dbP!$D$2&amp;":"&amp;dbP!$D$2),"&lt;="&amp;BD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  <c r="BE601" s="1">
        <f ca="1">SUMIFS(INDIRECT($F$1&amp;$F601&amp;":"&amp;$F601),INDIRECT($F$1&amp;dbP!$D$2&amp;":"&amp;dbP!$D$2),"&gt;="&amp;BE$6,INDIRECT($F$1&amp;dbP!$D$2&amp;":"&amp;dbP!$D$2),"&lt;="&amp;B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"&amp;$I601=$J601),"*",RIGHT($J601,LEN($J601)-4)),INDIRECT($F$1&amp;dbP!$AC$2&amp;":"&amp;dbP!$AC$2),RepP!$J$3)-
SUMIFS(INDIRECT($F$1&amp;$G601&amp;":"&amp;$G601),INDIRECT($F$1&amp;dbP!$D$2&amp;":"&amp;dbP!$D$2),"&gt;="&amp;BE$6,INDIRECT($F$1&amp;dbP!$D$2&amp;":"&amp;dbP!$D$2),"&lt;="&amp;BE$7,INDIRECT($F$1&amp;dbP!$O$2&amp;":"&amp;dbP!$O$2),$H601,INDIRECT($F$1&amp;dbP!$P$2&amp;":"&amp;dbP!$P$2),IF($I601=$J601,"*",$I601),INDIRECT($F$1&amp;dbP!$Q$2&amp;":"&amp;dbP!$Q$2),IF(OR($I601=$J601,"  "&amp;$I601=$J601),"*",RIGHT($J601,LEN($J601)-4)),INDIRECT($F$1&amp;dbP!$AC$2&amp;":"&amp;dbP!$AC$2),RepP!$J$3)</f>
        <v>0</v>
      </c>
    </row>
    <row r="602" spans="2:57" x14ac:dyDescent="0.3">
      <c r="B602" s="1">
        <f>MAX(B$505:B601)+1</f>
        <v>103</v>
      </c>
      <c r="D602" s="1" t="str">
        <f ca="1">INDIRECT($B$1&amp;Items!AB$2&amp;$B602)</f>
        <v>PL(-)</v>
      </c>
      <c r="F602" s="1" t="str">
        <f ca="1">INDIRECT($B$1&amp;Items!X$2&amp;$B602)</f>
        <v>Y</v>
      </c>
      <c r="G602" s="1" t="str">
        <f ca="1">INDIRECT($B$1&amp;Items!Y$2&amp;$B602)</f>
        <v>Z</v>
      </c>
      <c r="H602" s="13" t="str">
        <f ca="1">INDIRECT($B$1&amp;Items!U$2&amp;$B602)</f>
        <v>Операционные расходы</v>
      </c>
      <c r="I602" s="13" t="str">
        <f ca="1">IF(INDIRECT($B$1&amp;Items!V$2&amp;$B602)="",H602,INDIRECT($B$1&amp;Items!V$2&amp;$B602))</f>
        <v>Операционные расходы - блок-2</v>
      </c>
      <c r="J602" s="1" t="str">
        <f ca="1">IF(INDIRECT($B$1&amp;Items!W$2&amp;$B602)="",IF(H602&lt;&gt;I602,"  "&amp;I602,I602),"    "&amp;INDIRECT($B$1&amp;Items!W$2&amp;$B602))</f>
        <v xml:space="preserve">    Операционные расходы - 2-8</v>
      </c>
      <c r="S602" s="1">
        <f ca="1">SUM($U602:INDIRECT(ADDRESS(ROW(),SUMIFS($1:$1,$5:$5,MAX($5:$5)))))</f>
        <v>268587.61514250003</v>
      </c>
      <c r="V602" s="1">
        <f ca="1">SUMIFS(INDIRECT($F$1&amp;$F602&amp;":"&amp;$F602),INDIRECT($F$1&amp;dbP!$D$2&amp;":"&amp;dbP!$D$2),"&gt;="&amp;V$6,INDIRECT($F$1&amp;dbP!$D$2&amp;":"&amp;dbP!$D$2),"&lt;="&amp;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V$6,INDIRECT($F$1&amp;dbP!$D$2&amp;":"&amp;dbP!$D$2),"&lt;="&amp;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268587.61514250003</v>
      </c>
      <c r="W602" s="1">
        <f ca="1">SUMIFS(INDIRECT($F$1&amp;$F602&amp;":"&amp;$F602),INDIRECT($F$1&amp;dbP!$D$2&amp;":"&amp;dbP!$D$2),"&gt;="&amp;W$6,INDIRECT($F$1&amp;dbP!$D$2&amp;":"&amp;dbP!$D$2),"&lt;="&amp;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W$6,INDIRECT($F$1&amp;dbP!$D$2&amp;":"&amp;dbP!$D$2),"&lt;="&amp;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X602" s="1">
        <f ca="1">SUMIFS(INDIRECT($F$1&amp;$F602&amp;":"&amp;$F602),INDIRECT($F$1&amp;dbP!$D$2&amp;":"&amp;dbP!$D$2),"&gt;="&amp;X$6,INDIRECT($F$1&amp;dbP!$D$2&amp;":"&amp;dbP!$D$2),"&lt;="&amp;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X$6,INDIRECT($F$1&amp;dbP!$D$2&amp;":"&amp;dbP!$D$2),"&lt;="&amp;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Y602" s="1">
        <f ca="1">SUMIFS(INDIRECT($F$1&amp;$F602&amp;":"&amp;$F602),INDIRECT($F$1&amp;dbP!$D$2&amp;":"&amp;dbP!$D$2),"&gt;="&amp;Y$6,INDIRECT($F$1&amp;dbP!$D$2&amp;":"&amp;dbP!$D$2),"&lt;="&amp;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Y$6,INDIRECT($F$1&amp;dbP!$D$2&amp;":"&amp;dbP!$D$2),"&lt;="&amp;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Z602" s="1">
        <f ca="1">SUMIFS(INDIRECT($F$1&amp;$F602&amp;":"&amp;$F602),INDIRECT($F$1&amp;dbP!$D$2&amp;":"&amp;dbP!$D$2),"&gt;="&amp;Z$6,INDIRECT($F$1&amp;dbP!$D$2&amp;":"&amp;dbP!$D$2),"&lt;="&amp;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Z$6,INDIRECT($F$1&amp;dbP!$D$2&amp;":"&amp;dbP!$D$2),"&lt;="&amp;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A602" s="1">
        <f ca="1">SUMIFS(INDIRECT($F$1&amp;$F602&amp;":"&amp;$F602),INDIRECT($F$1&amp;dbP!$D$2&amp;":"&amp;dbP!$D$2),"&gt;="&amp;AA$6,INDIRECT($F$1&amp;dbP!$D$2&amp;":"&amp;dbP!$D$2),"&lt;="&amp;A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A$6,INDIRECT($F$1&amp;dbP!$D$2&amp;":"&amp;dbP!$D$2),"&lt;="&amp;A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B602" s="1">
        <f ca="1">SUMIFS(INDIRECT($F$1&amp;$F602&amp;":"&amp;$F602),INDIRECT($F$1&amp;dbP!$D$2&amp;":"&amp;dbP!$D$2),"&gt;="&amp;AB$6,INDIRECT($F$1&amp;dbP!$D$2&amp;":"&amp;dbP!$D$2),"&lt;="&amp;A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B$6,INDIRECT($F$1&amp;dbP!$D$2&amp;":"&amp;dbP!$D$2),"&lt;="&amp;A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C602" s="1">
        <f ca="1">SUMIFS(INDIRECT($F$1&amp;$F602&amp;":"&amp;$F602),INDIRECT($F$1&amp;dbP!$D$2&amp;":"&amp;dbP!$D$2),"&gt;="&amp;AC$6,INDIRECT($F$1&amp;dbP!$D$2&amp;":"&amp;dbP!$D$2),"&lt;="&amp;A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C$6,INDIRECT($F$1&amp;dbP!$D$2&amp;":"&amp;dbP!$D$2),"&lt;="&amp;A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D602" s="1">
        <f ca="1">SUMIFS(INDIRECT($F$1&amp;$F602&amp;":"&amp;$F602),INDIRECT($F$1&amp;dbP!$D$2&amp;":"&amp;dbP!$D$2),"&gt;="&amp;AD$6,INDIRECT($F$1&amp;dbP!$D$2&amp;":"&amp;dbP!$D$2),"&lt;="&amp;A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D$6,INDIRECT($F$1&amp;dbP!$D$2&amp;":"&amp;dbP!$D$2),"&lt;="&amp;A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E602" s="1">
        <f ca="1">SUMIFS(INDIRECT($F$1&amp;$F602&amp;":"&amp;$F602),INDIRECT($F$1&amp;dbP!$D$2&amp;":"&amp;dbP!$D$2),"&gt;="&amp;AE$6,INDIRECT($F$1&amp;dbP!$D$2&amp;":"&amp;dbP!$D$2),"&lt;="&amp;A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E$6,INDIRECT($F$1&amp;dbP!$D$2&amp;":"&amp;dbP!$D$2),"&lt;="&amp;A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F602" s="1">
        <f ca="1">SUMIFS(INDIRECT($F$1&amp;$F602&amp;":"&amp;$F602),INDIRECT($F$1&amp;dbP!$D$2&amp;":"&amp;dbP!$D$2),"&gt;="&amp;AF$6,INDIRECT($F$1&amp;dbP!$D$2&amp;":"&amp;dbP!$D$2),"&lt;="&amp;AF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F$6,INDIRECT($F$1&amp;dbP!$D$2&amp;":"&amp;dbP!$D$2),"&lt;="&amp;AF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G602" s="1">
        <f ca="1">SUMIFS(INDIRECT($F$1&amp;$F602&amp;":"&amp;$F602),INDIRECT($F$1&amp;dbP!$D$2&amp;":"&amp;dbP!$D$2),"&gt;="&amp;AG$6,INDIRECT($F$1&amp;dbP!$D$2&amp;":"&amp;dbP!$D$2),"&lt;="&amp;AG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G$6,INDIRECT($F$1&amp;dbP!$D$2&amp;":"&amp;dbP!$D$2),"&lt;="&amp;AG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H602" s="1">
        <f ca="1">SUMIFS(INDIRECT($F$1&amp;$F602&amp;":"&amp;$F602),INDIRECT($F$1&amp;dbP!$D$2&amp;":"&amp;dbP!$D$2),"&gt;="&amp;AH$6,INDIRECT($F$1&amp;dbP!$D$2&amp;":"&amp;dbP!$D$2),"&lt;="&amp;AH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H$6,INDIRECT($F$1&amp;dbP!$D$2&amp;":"&amp;dbP!$D$2),"&lt;="&amp;AH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I602" s="1">
        <f ca="1">SUMIFS(INDIRECT($F$1&amp;$F602&amp;":"&amp;$F602),INDIRECT($F$1&amp;dbP!$D$2&amp;":"&amp;dbP!$D$2),"&gt;="&amp;AI$6,INDIRECT($F$1&amp;dbP!$D$2&amp;":"&amp;dbP!$D$2),"&lt;="&amp;AI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I$6,INDIRECT($F$1&amp;dbP!$D$2&amp;":"&amp;dbP!$D$2),"&lt;="&amp;AI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J602" s="1">
        <f ca="1">SUMIFS(INDIRECT($F$1&amp;$F602&amp;":"&amp;$F602),INDIRECT($F$1&amp;dbP!$D$2&amp;":"&amp;dbP!$D$2),"&gt;="&amp;AJ$6,INDIRECT($F$1&amp;dbP!$D$2&amp;":"&amp;dbP!$D$2),"&lt;="&amp;AJ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J$6,INDIRECT($F$1&amp;dbP!$D$2&amp;":"&amp;dbP!$D$2),"&lt;="&amp;AJ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K602" s="1">
        <f ca="1">SUMIFS(INDIRECT($F$1&amp;$F602&amp;":"&amp;$F602),INDIRECT($F$1&amp;dbP!$D$2&amp;":"&amp;dbP!$D$2),"&gt;="&amp;AK$6,INDIRECT($F$1&amp;dbP!$D$2&amp;":"&amp;dbP!$D$2),"&lt;="&amp;AK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K$6,INDIRECT($F$1&amp;dbP!$D$2&amp;":"&amp;dbP!$D$2),"&lt;="&amp;AK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L602" s="1">
        <f ca="1">SUMIFS(INDIRECT($F$1&amp;$F602&amp;":"&amp;$F602),INDIRECT($F$1&amp;dbP!$D$2&amp;":"&amp;dbP!$D$2),"&gt;="&amp;AL$6,INDIRECT($F$1&amp;dbP!$D$2&amp;":"&amp;dbP!$D$2),"&lt;="&amp;AL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L$6,INDIRECT($F$1&amp;dbP!$D$2&amp;":"&amp;dbP!$D$2),"&lt;="&amp;AL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M602" s="1">
        <f ca="1">SUMIFS(INDIRECT($F$1&amp;$F602&amp;":"&amp;$F602),INDIRECT($F$1&amp;dbP!$D$2&amp;":"&amp;dbP!$D$2),"&gt;="&amp;AM$6,INDIRECT($F$1&amp;dbP!$D$2&amp;":"&amp;dbP!$D$2),"&lt;="&amp;AM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M$6,INDIRECT($F$1&amp;dbP!$D$2&amp;":"&amp;dbP!$D$2),"&lt;="&amp;AM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N602" s="1">
        <f ca="1">SUMIFS(INDIRECT($F$1&amp;$F602&amp;":"&amp;$F602),INDIRECT($F$1&amp;dbP!$D$2&amp;":"&amp;dbP!$D$2),"&gt;="&amp;AN$6,INDIRECT($F$1&amp;dbP!$D$2&amp;":"&amp;dbP!$D$2),"&lt;="&amp;AN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N$6,INDIRECT($F$1&amp;dbP!$D$2&amp;":"&amp;dbP!$D$2),"&lt;="&amp;AN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O602" s="1">
        <f ca="1">SUMIFS(INDIRECT($F$1&amp;$F602&amp;":"&amp;$F602),INDIRECT($F$1&amp;dbP!$D$2&amp;":"&amp;dbP!$D$2),"&gt;="&amp;AO$6,INDIRECT($F$1&amp;dbP!$D$2&amp;":"&amp;dbP!$D$2),"&lt;="&amp;AO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O$6,INDIRECT($F$1&amp;dbP!$D$2&amp;":"&amp;dbP!$D$2),"&lt;="&amp;AO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P602" s="1">
        <f ca="1">SUMIFS(INDIRECT($F$1&amp;$F602&amp;":"&amp;$F602),INDIRECT($F$1&amp;dbP!$D$2&amp;":"&amp;dbP!$D$2),"&gt;="&amp;AP$6,INDIRECT($F$1&amp;dbP!$D$2&amp;":"&amp;dbP!$D$2),"&lt;="&amp;AP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P$6,INDIRECT($F$1&amp;dbP!$D$2&amp;":"&amp;dbP!$D$2),"&lt;="&amp;AP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Q602" s="1">
        <f ca="1">SUMIFS(INDIRECT($F$1&amp;$F602&amp;":"&amp;$F602),INDIRECT($F$1&amp;dbP!$D$2&amp;":"&amp;dbP!$D$2),"&gt;="&amp;AQ$6,INDIRECT($F$1&amp;dbP!$D$2&amp;":"&amp;dbP!$D$2),"&lt;="&amp;AQ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Q$6,INDIRECT($F$1&amp;dbP!$D$2&amp;":"&amp;dbP!$D$2),"&lt;="&amp;AQ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R602" s="1">
        <f ca="1">SUMIFS(INDIRECT($F$1&amp;$F602&amp;":"&amp;$F602),INDIRECT($F$1&amp;dbP!$D$2&amp;":"&amp;dbP!$D$2),"&gt;="&amp;AR$6,INDIRECT($F$1&amp;dbP!$D$2&amp;":"&amp;dbP!$D$2),"&lt;="&amp;AR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R$6,INDIRECT($F$1&amp;dbP!$D$2&amp;":"&amp;dbP!$D$2),"&lt;="&amp;AR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S602" s="1">
        <f ca="1">SUMIFS(INDIRECT($F$1&amp;$F602&amp;":"&amp;$F602),INDIRECT($F$1&amp;dbP!$D$2&amp;":"&amp;dbP!$D$2),"&gt;="&amp;AS$6,INDIRECT($F$1&amp;dbP!$D$2&amp;":"&amp;dbP!$D$2),"&lt;="&amp;AS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S$6,INDIRECT($F$1&amp;dbP!$D$2&amp;":"&amp;dbP!$D$2),"&lt;="&amp;AS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T602" s="1">
        <f ca="1">SUMIFS(INDIRECT($F$1&amp;$F602&amp;":"&amp;$F602),INDIRECT($F$1&amp;dbP!$D$2&amp;":"&amp;dbP!$D$2),"&gt;="&amp;AT$6,INDIRECT($F$1&amp;dbP!$D$2&amp;":"&amp;dbP!$D$2),"&lt;="&amp;AT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T$6,INDIRECT($F$1&amp;dbP!$D$2&amp;":"&amp;dbP!$D$2),"&lt;="&amp;AT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U602" s="1">
        <f ca="1">SUMIFS(INDIRECT($F$1&amp;$F602&amp;":"&amp;$F602),INDIRECT($F$1&amp;dbP!$D$2&amp;":"&amp;dbP!$D$2),"&gt;="&amp;AU$6,INDIRECT($F$1&amp;dbP!$D$2&amp;":"&amp;dbP!$D$2),"&lt;="&amp;AU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U$6,INDIRECT($F$1&amp;dbP!$D$2&amp;":"&amp;dbP!$D$2),"&lt;="&amp;AU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V602" s="1">
        <f ca="1">SUMIFS(INDIRECT($F$1&amp;$F602&amp;":"&amp;$F602),INDIRECT($F$1&amp;dbP!$D$2&amp;":"&amp;dbP!$D$2),"&gt;="&amp;AV$6,INDIRECT($F$1&amp;dbP!$D$2&amp;":"&amp;dbP!$D$2),"&lt;="&amp;A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V$6,INDIRECT($F$1&amp;dbP!$D$2&amp;":"&amp;dbP!$D$2),"&lt;="&amp;AV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W602" s="1">
        <f ca="1">SUMIFS(INDIRECT($F$1&amp;$F602&amp;":"&amp;$F602),INDIRECT($F$1&amp;dbP!$D$2&amp;":"&amp;dbP!$D$2),"&gt;="&amp;AW$6,INDIRECT($F$1&amp;dbP!$D$2&amp;":"&amp;dbP!$D$2),"&lt;="&amp;A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W$6,INDIRECT($F$1&amp;dbP!$D$2&amp;":"&amp;dbP!$D$2),"&lt;="&amp;AW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X602" s="1">
        <f ca="1">SUMIFS(INDIRECT($F$1&amp;$F602&amp;":"&amp;$F602),INDIRECT($F$1&amp;dbP!$D$2&amp;":"&amp;dbP!$D$2),"&gt;="&amp;AX$6,INDIRECT($F$1&amp;dbP!$D$2&amp;":"&amp;dbP!$D$2),"&lt;="&amp;A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X$6,INDIRECT($F$1&amp;dbP!$D$2&amp;":"&amp;dbP!$D$2),"&lt;="&amp;AX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Y602" s="1">
        <f ca="1">SUMIFS(INDIRECT($F$1&amp;$F602&amp;":"&amp;$F602),INDIRECT($F$1&amp;dbP!$D$2&amp;":"&amp;dbP!$D$2),"&gt;="&amp;AY$6,INDIRECT($F$1&amp;dbP!$D$2&amp;":"&amp;dbP!$D$2),"&lt;="&amp;A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Y$6,INDIRECT($F$1&amp;dbP!$D$2&amp;":"&amp;dbP!$D$2),"&lt;="&amp;AY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AZ602" s="1">
        <f ca="1">SUMIFS(INDIRECT($F$1&amp;$F602&amp;":"&amp;$F602),INDIRECT($F$1&amp;dbP!$D$2&amp;":"&amp;dbP!$D$2),"&gt;="&amp;AZ$6,INDIRECT($F$1&amp;dbP!$D$2&amp;":"&amp;dbP!$D$2),"&lt;="&amp;A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AZ$6,INDIRECT($F$1&amp;dbP!$D$2&amp;":"&amp;dbP!$D$2),"&lt;="&amp;AZ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A602" s="1">
        <f ca="1">SUMIFS(INDIRECT($F$1&amp;$F602&amp;":"&amp;$F602),INDIRECT($F$1&amp;dbP!$D$2&amp;":"&amp;dbP!$D$2),"&gt;="&amp;BA$6,INDIRECT($F$1&amp;dbP!$D$2&amp;":"&amp;dbP!$D$2),"&lt;="&amp;B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BA$6,INDIRECT($F$1&amp;dbP!$D$2&amp;":"&amp;dbP!$D$2),"&lt;="&amp;BA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B602" s="1">
        <f ca="1">SUMIFS(INDIRECT($F$1&amp;$F602&amp;":"&amp;$F602),INDIRECT($F$1&amp;dbP!$D$2&amp;":"&amp;dbP!$D$2),"&gt;="&amp;BB$6,INDIRECT($F$1&amp;dbP!$D$2&amp;":"&amp;dbP!$D$2),"&lt;="&amp;B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BB$6,INDIRECT($F$1&amp;dbP!$D$2&amp;":"&amp;dbP!$D$2),"&lt;="&amp;BB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C602" s="1">
        <f ca="1">SUMIFS(INDIRECT($F$1&amp;$F602&amp;":"&amp;$F602),INDIRECT($F$1&amp;dbP!$D$2&amp;":"&amp;dbP!$D$2),"&gt;="&amp;BC$6,INDIRECT($F$1&amp;dbP!$D$2&amp;":"&amp;dbP!$D$2),"&lt;="&amp;B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BC$6,INDIRECT($F$1&amp;dbP!$D$2&amp;":"&amp;dbP!$D$2),"&lt;="&amp;BC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D602" s="1">
        <f ca="1">SUMIFS(INDIRECT($F$1&amp;$F602&amp;":"&amp;$F602),INDIRECT($F$1&amp;dbP!$D$2&amp;":"&amp;dbP!$D$2),"&gt;="&amp;BD$6,INDIRECT($F$1&amp;dbP!$D$2&amp;":"&amp;dbP!$D$2),"&lt;="&amp;B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BD$6,INDIRECT($F$1&amp;dbP!$D$2&amp;":"&amp;dbP!$D$2),"&lt;="&amp;BD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  <c r="BE602" s="1">
        <f ca="1">SUMIFS(INDIRECT($F$1&amp;$F602&amp;":"&amp;$F602),INDIRECT($F$1&amp;dbP!$D$2&amp;":"&amp;dbP!$D$2),"&gt;="&amp;BE$6,INDIRECT($F$1&amp;dbP!$D$2&amp;":"&amp;dbP!$D$2),"&lt;="&amp;B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"&amp;$I602=$J602),"*",RIGHT($J602,LEN($J602)-4)),INDIRECT($F$1&amp;dbP!$AC$2&amp;":"&amp;dbP!$AC$2),RepP!$J$3)-
SUMIFS(INDIRECT($F$1&amp;$G602&amp;":"&amp;$G602),INDIRECT($F$1&amp;dbP!$D$2&amp;":"&amp;dbP!$D$2),"&gt;="&amp;BE$6,INDIRECT($F$1&amp;dbP!$D$2&amp;":"&amp;dbP!$D$2),"&lt;="&amp;BE$7,INDIRECT($F$1&amp;dbP!$O$2&amp;":"&amp;dbP!$O$2),$H602,INDIRECT($F$1&amp;dbP!$P$2&amp;":"&amp;dbP!$P$2),IF($I602=$J602,"*",$I602),INDIRECT($F$1&amp;dbP!$Q$2&amp;":"&amp;dbP!$Q$2),IF(OR($I602=$J602,"  "&amp;$I602=$J602),"*",RIGHT($J602,LEN($J602)-4)),INDIRECT($F$1&amp;dbP!$AC$2&amp;":"&amp;dbP!$AC$2),RepP!$J$3)</f>
        <v>0</v>
      </c>
    </row>
    <row r="603" spans="2:57" x14ac:dyDescent="0.3">
      <c r="B603" s="1">
        <f>MAX(B$505:B602)+1</f>
        <v>104</v>
      </c>
      <c r="D603" s="1" t="str">
        <f ca="1">INDIRECT($B$1&amp;Items!AB$2&amp;$B603)</f>
        <v>PL(-)</v>
      </c>
      <c r="F603" s="1" t="str">
        <f ca="1">INDIRECT($B$1&amp;Items!X$2&amp;$B603)</f>
        <v>Y</v>
      </c>
      <c r="G603" s="1" t="str">
        <f ca="1">INDIRECT($B$1&amp;Items!Y$2&amp;$B603)</f>
        <v>Z</v>
      </c>
      <c r="H603" s="13" t="str">
        <f ca="1">INDIRECT($B$1&amp;Items!U$2&amp;$B603)</f>
        <v>Операционные расходы</v>
      </c>
      <c r="I603" s="13" t="str">
        <f ca="1">IF(INDIRECT($B$1&amp;Items!V$2&amp;$B603)="",H603,INDIRECT($B$1&amp;Items!V$2&amp;$B603))</f>
        <v>Операционные расходы - блок-2</v>
      </c>
      <c r="J603" s="1" t="str">
        <f ca="1">IF(INDIRECT($B$1&amp;Items!W$2&amp;$B603)="",IF(H603&lt;&gt;I603,"  "&amp;I603,I603),"    "&amp;INDIRECT($B$1&amp;Items!W$2&amp;$B603))</f>
        <v xml:space="preserve">    Операционные расходы - 2-9</v>
      </c>
      <c r="S603" s="1">
        <f ca="1">SUM($U603:INDIRECT(ADDRESS(ROW(),SUMIFS($1:$1,$5:$5,MAX($5:$5)))))</f>
        <v>171529.43475000001</v>
      </c>
      <c r="V603" s="1">
        <f ca="1">SUMIFS(INDIRECT($F$1&amp;$F603&amp;":"&amp;$F603),INDIRECT($F$1&amp;dbP!$D$2&amp;":"&amp;dbP!$D$2),"&gt;="&amp;V$6,INDIRECT($F$1&amp;dbP!$D$2&amp;":"&amp;dbP!$D$2),"&lt;="&amp;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V$6,INDIRECT($F$1&amp;dbP!$D$2&amp;":"&amp;dbP!$D$2),"&lt;="&amp;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W603" s="1">
        <f ca="1">SUMIFS(INDIRECT($F$1&amp;$F603&amp;":"&amp;$F603),INDIRECT($F$1&amp;dbP!$D$2&amp;":"&amp;dbP!$D$2),"&gt;="&amp;W$6,INDIRECT($F$1&amp;dbP!$D$2&amp;":"&amp;dbP!$D$2),"&lt;="&amp;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W$6,INDIRECT($F$1&amp;dbP!$D$2&amp;":"&amp;dbP!$D$2),"&lt;="&amp;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171529.43475000001</v>
      </c>
      <c r="X603" s="1">
        <f ca="1">SUMIFS(INDIRECT($F$1&amp;$F603&amp;":"&amp;$F603),INDIRECT($F$1&amp;dbP!$D$2&amp;":"&amp;dbP!$D$2),"&gt;="&amp;X$6,INDIRECT($F$1&amp;dbP!$D$2&amp;":"&amp;dbP!$D$2),"&lt;="&amp;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X$6,INDIRECT($F$1&amp;dbP!$D$2&amp;":"&amp;dbP!$D$2),"&lt;="&amp;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Y603" s="1">
        <f ca="1">SUMIFS(INDIRECT($F$1&amp;$F603&amp;":"&amp;$F603),INDIRECT($F$1&amp;dbP!$D$2&amp;":"&amp;dbP!$D$2),"&gt;="&amp;Y$6,INDIRECT($F$1&amp;dbP!$D$2&amp;":"&amp;dbP!$D$2),"&lt;="&amp;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Y$6,INDIRECT($F$1&amp;dbP!$D$2&amp;":"&amp;dbP!$D$2),"&lt;="&amp;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Z603" s="1">
        <f ca="1">SUMIFS(INDIRECT($F$1&amp;$F603&amp;":"&amp;$F603),INDIRECT($F$1&amp;dbP!$D$2&amp;":"&amp;dbP!$D$2),"&gt;="&amp;Z$6,INDIRECT($F$1&amp;dbP!$D$2&amp;":"&amp;dbP!$D$2),"&lt;="&amp;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Z$6,INDIRECT($F$1&amp;dbP!$D$2&amp;":"&amp;dbP!$D$2),"&lt;="&amp;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A603" s="1">
        <f ca="1">SUMIFS(INDIRECT($F$1&amp;$F603&amp;":"&amp;$F603),INDIRECT($F$1&amp;dbP!$D$2&amp;":"&amp;dbP!$D$2),"&gt;="&amp;AA$6,INDIRECT($F$1&amp;dbP!$D$2&amp;":"&amp;dbP!$D$2),"&lt;="&amp;A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A$6,INDIRECT($F$1&amp;dbP!$D$2&amp;":"&amp;dbP!$D$2),"&lt;="&amp;A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B603" s="1">
        <f ca="1">SUMIFS(INDIRECT($F$1&amp;$F603&amp;":"&amp;$F603),INDIRECT($F$1&amp;dbP!$D$2&amp;":"&amp;dbP!$D$2),"&gt;="&amp;AB$6,INDIRECT($F$1&amp;dbP!$D$2&amp;":"&amp;dbP!$D$2),"&lt;="&amp;A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B$6,INDIRECT($F$1&amp;dbP!$D$2&amp;":"&amp;dbP!$D$2),"&lt;="&amp;A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C603" s="1">
        <f ca="1">SUMIFS(INDIRECT($F$1&amp;$F603&amp;":"&amp;$F603),INDIRECT($F$1&amp;dbP!$D$2&amp;":"&amp;dbP!$D$2),"&gt;="&amp;AC$6,INDIRECT($F$1&amp;dbP!$D$2&amp;":"&amp;dbP!$D$2),"&lt;="&amp;A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C$6,INDIRECT($F$1&amp;dbP!$D$2&amp;":"&amp;dbP!$D$2),"&lt;="&amp;A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D603" s="1">
        <f ca="1">SUMIFS(INDIRECT($F$1&amp;$F603&amp;":"&amp;$F603),INDIRECT($F$1&amp;dbP!$D$2&amp;":"&amp;dbP!$D$2),"&gt;="&amp;AD$6,INDIRECT($F$1&amp;dbP!$D$2&amp;":"&amp;dbP!$D$2),"&lt;="&amp;A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D$6,INDIRECT($F$1&amp;dbP!$D$2&amp;":"&amp;dbP!$D$2),"&lt;="&amp;A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E603" s="1">
        <f ca="1">SUMIFS(INDIRECT($F$1&amp;$F603&amp;":"&amp;$F603),INDIRECT($F$1&amp;dbP!$D$2&amp;":"&amp;dbP!$D$2),"&gt;="&amp;AE$6,INDIRECT($F$1&amp;dbP!$D$2&amp;":"&amp;dbP!$D$2),"&lt;="&amp;A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E$6,INDIRECT($F$1&amp;dbP!$D$2&amp;":"&amp;dbP!$D$2),"&lt;="&amp;A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F603" s="1">
        <f ca="1">SUMIFS(INDIRECT($F$1&amp;$F603&amp;":"&amp;$F603),INDIRECT($F$1&amp;dbP!$D$2&amp;":"&amp;dbP!$D$2),"&gt;="&amp;AF$6,INDIRECT($F$1&amp;dbP!$D$2&amp;":"&amp;dbP!$D$2),"&lt;="&amp;AF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F$6,INDIRECT($F$1&amp;dbP!$D$2&amp;":"&amp;dbP!$D$2),"&lt;="&amp;AF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G603" s="1">
        <f ca="1">SUMIFS(INDIRECT($F$1&amp;$F603&amp;":"&amp;$F603),INDIRECT($F$1&amp;dbP!$D$2&amp;":"&amp;dbP!$D$2),"&gt;="&amp;AG$6,INDIRECT($F$1&amp;dbP!$D$2&amp;":"&amp;dbP!$D$2),"&lt;="&amp;AG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G$6,INDIRECT($F$1&amp;dbP!$D$2&amp;":"&amp;dbP!$D$2),"&lt;="&amp;AG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H603" s="1">
        <f ca="1">SUMIFS(INDIRECT($F$1&amp;$F603&amp;":"&amp;$F603),INDIRECT($F$1&amp;dbP!$D$2&amp;":"&amp;dbP!$D$2),"&gt;="&amp;AH$6,INDIRECT($F$1&amp;dbP!$D$2&amp;":"&amp;dbP!$D$2),"&lt;="&amp;AH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H$6,INDIRECT($F$1&amp;dbP!$D$2&amp;":"&amp;dbP!$D$2),"&lt;="&amp;AH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I603" s="1">
        <f ca="1">SUMIFS(INDIRECT($F$1&amp;$F603&amp;":"&amp;$F603),INDIRECT($F$1&amp;dbP!$D$2&amp;":"&amp;dbP!$D$2),"&gt;="&amp;AI$6,INDIRECT($F$1&amp;dbP!$D$2&amp;":"&amp;dbP!$D$2),"&lt;="&amp;AI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I$6,INDIRECT($F$1&amp;dbP!$D$2&amp;":"&amp;dbP!$D$2),"&lt;="&amp;AI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J603" s="1">
        <f ca="1">SUMIFS(INDIRECT($F$1&amp;$F603&amp;":"&amp;$F603),INDIRECT($F$1&amp;dbP!$D$2&amp;":"&amp;dbP!$D$2),"&gt;="&amp;AJ$6,INDIRECT($F$1&amp;dbP!$D$2&amp;":"&amp;dbP!$D$2),"&lt;="&amp;AJ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J$6,INDIRECT($F$1&amp;dbP!$D$2&amp;":"&amp;dbP!$D$2),"&lt;="&amp;AJ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K603" s="1">
        <f ca="1">SUMIFS(INDIRECT($F$1&amp;$F603&amp;":"&amp;$F603),INDIRECT($F$1&amp;dbP!$D$2&amp;":"&amp;dbP!$D$2),"&gt;="&amp;AK$6,INDIRECT($F$1&amp;dbP!$D$2&amp;":"&amp;dbP!$D$2),"&lt;="&amp;AK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K$6,INDIRECT($F$1&amp;dbP!$D$2&amp;":"&amp;dbP!$D$2),"&lt;="&amp;AK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L603" s="1">
        <f ca="1">SUMIFS(INDIRECT($F$1&amp;$F603&amp;":"&amp;$F603),INDIRECT($F$1&amp;dbP!$D$2&amp;":"&amp;dbP!$D$2),"&gt;="&amp;AL$6,INDIRECT($F$1&amp;dbP!$D$2&amp;":"&amp;dbP!$D$2),"&lt;="&amp;AL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L$6,INDIRECT($F$1&amp;dbP!$D$2&amp;":"&amp;dbP!$D$2),"&lt;="&amp;AL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M603" s="1">
        <f ca="1">SUMIFS(INDIRECT($F$1&amp;$F603&amp;":"&amp;$F603),INDIRECT($F$1&amp;dbP!$D$2&amp;":"&amp;dbP!$D$2),"&gt;="&amp;AM$6,INDIRECT($F$1&amp;dbP!$D$2&amp;":"&amp;dbP!$D$2),"&lt;="&amp;AM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M$6,INDIRECT($F$1&amp;dbP!$D$2&amp;":"&amp;dbP!$D$2),"&lt;="&amp;AM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N603" s="1">
        <f ca="1">SUMIFS(INDIRECT($F$1&amp;$F603&amp;":"&amp;$F603),INDIRECT($F$1&amp;dbP!$D$2&amp;":"&amp;dbP!$D$2),"&gt;="&amp;AN$6,INDIRECT($F$1&amp;dbP!$D$2&amp;":"&amp;dbP!$D$2),"&lt;="&amp;AN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N$6,INDIRECT($F$1&amp;dbP!$D$2&amp;":"&amp;dbP!$D$2),"&lt;="&amp;AN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O603" s="1">
        <f ca="1">SUMIFS(INDIRECT($F$1&amp;$F603&amp;":"&amp;$F603),INDIRECT($F$1&amp;dbP!$D$2&amp;":"&amp;dbP!$D$2),"&gt;="&amp;AO$6,INDIRECT($F$1&amp;dbP!$D$2&amp;":"&amp;dbP!$D$2),"&lt;="&amp;AO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O$6,INDIRECT($F$1&amp;dbP!$D$2&amp;":"&amp;dbP!$D$2),"&lt;="&amp;AO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P603" s="1">
        <f ca="1">SUMIFS(INDIRECT($F$1&amp;$F603&amp;":"&amp;$F603),INDIRECT($F$1&amp;dbP!$D$2&amp;":"&amp;dbP!$D$2),"&gt;="&amp;AP$6,INDIRECT($F$1&amp;dbP!$D$2&amp;":"&amp;dbP!$D$2),"&lt;="&amp;AP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P$6,INDIRECT($F$1&amp;dbP!$D$2&amp;":"&amp;dbP!$D$2),"&lt;="&amp;AP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Q603" s="1">
        <f ca="1">SUMIFS(INDIRECT($F$1&amp;$F603&amp;":"&amp;$F603),INDIRECT($F$1&amp;dbP!$D$2&amp;":"&amp;dbP!$D$2),"&gt;="&amp;AQ$6,INDIRECT($F$1&amp;dbP!$D$2&amp;":"&amp;dbP!$D$2),"&lt;="&amp;AQ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Q$6,INDIRECT($F$1&amp;dbP!$D$2&amp;":"&amp;dbP!$D$2),"&lt;="&amp;AQ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R603" s="1">
        <f ca="1">SUMIFS(INDIRECT($F$1&amp;$F603&amp;":"&amp;$F603),INDIRECT($F$1&amp;dbP!$D$2&amp;":"&amp;dbP!$D$2),"&gt;="&amp;AR$6,INDIRECT($F$1&amp;dbP!$D$2&amp;":"&amp;dbP!$D$2),"&lt;="&amp;AR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R$6,INDIRECT($F$1&amp;dbP!$D$2&amp;":"&amp;dbP!$D$2),"&lt;="&amp;AR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S603" s="1">
        <f ca="1">SUMIFS(INDIRECT($F$1&amp;$F603&amp;":"&amp;$F603),INDIRECT($F$1&amp;dbP!$D$2&amp;":"&amp;dbP!$D$2),"&gt;="&amp;AS$6,INDIRECT($F$1&amp;dbP!$D$2&amp;":"&amp;dbP!$D$2),"&lt;="&amp;AS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S$6,INDIRECT($F$1&amp;dbP!$D$2&amp;":"&amp;dbP!$D$2),"&lt;="&amp;AS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T603" s="1">
        <f ca="1">SUMIFS(INDIRECT($F$1&amp;$F603&amp;":"&amp;$F603),INDIRECT($F$1&amp;dbP!$D$2&amp;":"&amp;dbP!$D$2),"&gt;="&amp;AT$6,INDIRECT($F$1&amp;dbP!$D$2&amp;":"&amp;dbP!$D$2),"&lt;="&amp;AT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T$6,INDIRECT($F$1&amp;dbP!$D$2&amp;":"&amp;dbP!$D$2),"&lt;="&amp;AT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U603" s="1">
        <f ca="1">SUMIFS(INDIRECT($F$1&amp;$F603&amp;":"&amp;$F603),INDIRECT($F$1&amp;dbP!$D$2&amp;":"&amp;dbP!$D$2),"&gt;="&amp;AU$6,INDIRECT($F$1&amp;dbP!$D$2&amp;":"&amp;dbP!$D$2),"&lt;="&amp;AU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U$6,INDIRECT($F$1&amp;dbP!$D$2&amp;":"&amp;dbP!$D$2),"&lt;="&amp;AU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V603" s="1">
        <f ca="1">SUMIFS(INDIRECT($F$1&amp;$F603&amp;":"&amp;$F603),INDIRECT($F$1&amp;dbP!$D$2&amp;":"&amp;dbP!$D$2),"&gt;="&amp;AV$6,INDIRECT($F$1&amp;dbP!$D$2&amp;":"&amp;dbP!$D$2),"&lt;="&amp;A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V$6,INDIRECT($F$1&amp;dbP!$D$2&amp;":"&amp;dbP!$D$2),"&lt;="&amp;AV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W603" s="1">
        <f ca="1">SUMIFS(INDIRECT($F$1&amp;$F603&amp;":"&amp;$F603),INDIRECT($F$1&amp;dbP!$D$2&amp;":"&amp;dbP!$D$2),"&gt;="&amp;AW$6,INDIRECT($F$1&amp;dbP!$D$2&amp;":"&amp;dbP!$D$2),"&lt;="&amp;A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W$6,INDIRECT($F$1&amp;dbP!$D$2&amp;":"&amp;dbP!$D$2),"&lt;="&amp;AW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X603" s="1">
        <f ca="1">SUMIFS(INDIRECT($F$1&amp;$F603&amp;":"&amp;$F603),INDIRECT($F$1&amp;dbP!$D$2&amp;":"&amp;dbP!$D$2),"&gt;="&amp;AX$6,INDIRECT($F$1&amp;dbP!$D$2&amp;":"&amp;dbP!$D$2),"&lt;="&amp;A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X$6,INDIRECT($F$1&amp;dbP!$D$2&amp;":"&amp;dbP!$D$2),"&lt;="&amp;AX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Y603" s="1">
        <f ca="1">SUMIFS(INDIRECT($F$1&amp;$F603&amp;":"&amp;$F603),INDIRECT($F$1&amp;dbP!$D$2&amp;":"&amp;dbP!$D$2),"&gt;="&amp;AY$6,INDIRECT($F$1&amp;dbP!$D$2&amp;":"&amp;dbP!$D$2),"&lt;="&amp;A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Y$6,INDIRECT($F$1&amp;dbP!$D$2&amp;":"&amp;dbP!$D$2),"&lt;="&amp;AY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AZ603" s="1">
        <f ca="1">SUMIFS(INDIRECT($F$1&amp;$F603&amp;":"&amp;$F603),INDIRECT($F$1&amp;dbP!$D$2&amp;":"&amp;dbP!$D$2),"&gt;="&amp;AZ$6,INDIRECT($F$1&amp;dbP!$D$2&amp;":"&amp;dbP!$D$2),"&lt;="&amp;A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AZ$6,INDIRECT($F$1&amp;dbP!$D$2&amp;":"&amp;dbP!$D$2),"&lt;="&amp;AZ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A603" s="1">
        <f ca="1">SUMIFS(INDIRECT($F$1&amp;$F603&amp;":"&amp;$F603),INDIRECT($F$1&amp;dbP!$D$2&amp;":"&amp;dbP!$D$2),"&gt;="&amp;BA$6,INDIRECT($F$1&amp;dbP!$D$2&amp;":"&amp;dbP!$D$2),"&lt;="&amp;B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BA$6,INDIRECT($F$1&amp;dbP!$D$2&amp;":"&amp;dbP!$D$2),"&lt;="&amp;BA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B603" s="1">
        <f ca="1">SUMIFS(INDIRECT($F$1&amp;$F603&amp;":"&amp;$F603),INDIRECT($F$1&amp;dbP!$D$2&amp;":"&amp;dbP!$D$2),"&gt;="&amp;BB$6,INDIRECT($F$1&amp;dbP!$D$2&amp;":"&amp;dbP!$D$2),"&lt;="&amp;B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BB$6,INDIRECT($F$1&amp;dbP!$D$2&amp;":"&amp;dbP!$D$2),"&lt;="&amp;BB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C603" s="1">
        <f ca="1">SUMIFS(INDIRECT($F$1&amp;$F603&amp;":"&amp;$F603),INDIRECT($F$1&amp;dbP!$D$2&amp;":"&amp;dbP!$D$2),"&gt;="&amp;BC$6,INDIRECT($F$1&amp;dbP!$D$2&amp;":"&amp;dbP!$D$2),"&lt;="&amp;B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BC$6,INDIRECT($F$1&amp;dbP!$D$2&amp;":"&amp;dbP!$D$2),"&lt;="&amp;BC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D603" s="1">
        <f ca="1">SUMIFS(INDIRECT($F$1&amp;$F603&amp;":"&amp;$F603),INDIRECT($F$1&amp;dbP!$D$2&amp;":"&amp;dbP!$D$2),"&gt;="&amp;BD$6,INDIRECT($F$1&amp;dbP!$D$2&amp;":"&amp;dbP!$D$2),"&lt;="&amp;B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BD$6,INDIRECT($F$1&amp;dbP!$D$2&amp;":"&amp;dbP!$D$2),"&lt;="&amp;BD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  <c r="BE603" s="1">
        <f ca="1">SUMIFS(INDIRECT($F$1&amp;$F603&amp;":"&amp;$F603),INDIRECT($F$1&amp;dbP!$D$2&amp;":"&amp;dbP!$D$2),"&gt;="&amp;BE$6,INDIRECT($F$1&amp;dbP!$D$2&amp;":"&amp;dbP!$D$2),"&lt;="&amp;B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"&amp;$I603=$J603),"*",RIGHT($J603,LEN($J603)-4)),INDIRECT($F$1&amp;dbP!$AC$2&amp;":"&amp;dbP!$AC$2),RepP!$J$3)-
SUMIFS(INDIRECT($F$1&amp;$G603&amp;":"&amp;$G603),INDIRECT($F$1&amp;dbP!$D$2&amp;":"&amp;dbP!$D$2),"&gt;="&amp;BE$6,INDIRECT($F$1&amp;dbP!$D$2&amp;":"&amp;dbP!$D$2),"&lt;="&amp;BE$7,INDIRECT($F$1&amp;dbP!$O$2&amp;":"&amp;dbP!$O$2),$H603,INDIRECT($F$1&amp;dbP!$P$2&amp;":"&amp;dbP!$P$2),IF($I603=$J603,"*",$I603),INDIRECT($F$1&amp;dbP!$Q$2&amp;":"&amp;dbP!$Q$2),IF(OR($I603=$J603,"  "&amp;$I603=$J603),"*",RIGHT($J603,LEN($J603)-4)),INDIRECT($F$1&amp;dbP!$AC$2&amp;":"&amp;dbP!$AC$2),RepP!$J$3)</f>
        <v>0</v>
      </c>
    </row>
    <row r="604" spans="2:57" x14ac:dyDescent="0.3">
      <c r="B604" s="1">
        <f>MAX(B$505:B603)+1</f>
        <v>105</v>
      </c>
      <c r="D604" s="1" t="str">
        <f ca="1">INDIRECT($B$1&amp;Items!AB$2&amp;$B604)</f>
        <v>PL(-)</v>
      </c>
      <c r="F604" s="1" t="str">
        <f ca="1">INDIRECT($B$1&amp;Items!X$2&amp;$B604)</f>
        <v>Y</v>
      </c>
      <c r="G604" s="1" t="str">
        <f ca="1">INDIRECT($B$1&amp;Items!Y$2&amp;$B604)</f>
        <v>Z</v>
      </c>
      <c r="H604" s="13" t="str">
        <f ca="1">INDIRECT($B$1&amp;Items!U$2&amp;$B604)</f>
        <v>Операционные расходы</v>
      </c>
      <c r="I604" s="13" t="str">
        <f ca="1">IF(INDIRECT($B$1&amp;Items!V$2&amp;$B604)="",H604,INDIRECT($B$1&amp;Items!V$2&amp;$B604))</f>
        <v>Операционные расходы - блок-2</v>
      </c>
      <c r="J604" s="1" t="str">
        <f ca="1">IF(INDIRECT($B$1&amp;Items!W$2&amp;$B604)="",IF(H604&lt;&gt;I604,"  "&amp;I604,I604),"    "&amp;INDIRECT($B$1&amp;Items!W$2&amp;$B604))</f>
        <v xml:space="preserve">    Операционные расходы - 2-10</v>
      </c>
      <c r="S604" s="1">
        <f ca="1">SUM($U604:INDIRECT(ADDRESS(ROW(),SUMIFS($1:$1,$5:$5,MAX($5:$5)))))</f>
        <v>97420.024108333339</v>
      </c>
      <c r="V604" s="1">
        <f ca="1">SUMIFS(INDIRECT($F$1&amp;$F604&amp;":"&amp;$F604),INDIRECT($F$1&amp;dbP!$D$2&amp;":"&amp;dbP!$D$2),"&gt;="&amp;V$6,INDIRECT($F$1&amp;dbP!$D$2&amp;":"&amp;dbP!$D$2),"&lt;="&amp;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V$6,INDIRECT($F$1&amp;dbP!$D$2&amp;":"&amp;dbP!$D$2),"&lt;="&amp;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W604" s="1">
        <f ca="1">SUMIFS(INDIRECT($F$1&amp;$F604&amp;":"&amp;$F604),INDIRECT($F$1&amp;dbP!$D$2&amp;":"&amp;dbP!$D$2),"&gt;="&amp;W$6,INDIRECT($F$1&amp;dbP!$D$2&amp;":"&amp;dbP!$D$2),"&lt;="&amp;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W$6,INDIRECT($F$1&amp;dbP!$D$2&amp;":"&amp;dbP!$D$2),"&lt;="&amp;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97420.024108333339</v>
      </c>
      <c r="X604" s="1">
        <f ca="1">SUMIFS(INDIRECT($F$1&amp;$F604&amp;":"&amp;$F604),INDIRECT($F$1&amp;dbP!$D$2&amp;":"&amp;dbP!$D$2),"&gt;="&amp;X$6,INDIRECT($F$1&amp;dbP!$D$2&amp;":"&amp;dbP!$D$2),"&lt;="&amp;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X$6,INDIRECT($F$1&amp;dbP!$D$2&amp;":"&amp;dbP!$D$2),"&lt;="&amp;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Y604" s="1">
        <f ca="1">SUMIFS(INDIRECT($F$1&amp;$F604&amp;":"&amp;$F604),INDIRECT($F$1&amp;dbP!$D$2&amp;":"&amp;dbP!$D$2),"&gt;="&amp;Y$6,INDIRECT($F$1&amp;dbP!$D$2&amp;":"&amp;dbP!$D$2),"&lt;="&amp;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Y$6,INDIRECT($F$1&amp;dbP!$D$2&amp;":"&amp;dbP!$D$2),"&lt;="&amp;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Z604" s="1">
        <f ca="1">SUMIFS(INDIRECT($F$1&amp;$F604&amp;":"&amp;$F604),INDIRECT($F$1&amp;dbP!$D$2&amp;":"&amp;dbP!$D$2),"&gt;="&amp;Z$6,INDIRECT($F$1&amp;dbP!$D$2&amp;":"&amp;dbP!$D$2),"&lt;="&amp;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Z$6,INDIRECT($F$1&amp;dbP!$D$2&amp;":"&amp;dbP!$D$2),"&lt;="&amp;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A604" s="1">
        <f ca="1">SUMIFS(INDIRECT($F$1&amp;$F604&amp;":"&amp;$F604),INDIRECT($F$1&amp;dbP!$D$2&amp;":"&amp;dbP!$D$2),"&gt;="&amp;AA$6,INDIRECT($F$1&amp;dbP!$D$2&amp;":"&amp;dbP!$D$2),"&lt;="&amp;A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A$6,INDIRECT($F$1&amp;dbP!$D$2&amp;":"&amp;dbP!$D$2),"&lt;="&amp;A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B604" s="1">
        <f ca="1">SUMIFS(INDIRECT($F$1&amp;$F604&amp;":"&amp;$F604),INDIRECT($F$1&amp;dbP!$D$2&amp;":"&amp;dbP!$D$2),"&gt;="&amp;AB$6,INDIRECT($F$1&amp;dbP!$D$2&amp;":"&amp;dbP!$D$2),"&lt;="&amp;A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B$6,INDIRECT($F$1&amp;dbP!$D$2&amp;":"&amp;dbP!$D$2),"&lt;="&amp;A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C604" s="1">
        <f ca="1">SUMIFS(INDIRECT($F$1&amp;$F604&amp;":"&amp;$F604),INDIRECT($F$1&amp;dbP!$D$2&amp;":"&amp;dbP!$D$2),"&gt;="&amp;AC$6,INDIRECT($F$1&amp;dbP!$D$2&amp;":"&amp;dbP!$D$2),"&lt;="&amp;A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C$6,INDIRECT($F$1&amp;dbP!$D$2&amp;":"&amp;dbP!$D$2),"&lt;="&amp;A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D604" s="1">
        <f ca="1">SUMIFS(INDIRECT($F$1&amp;$F604&amp;":"&amp;$F604),INDIRECT($F$1&amp;dbP!$D$2&amp;":"&amp;dbP!$D$2),"&gt;="&amp;AD$6,INDIRECT($F$1&amp;dbP!$D$2&amp;":"&amp;dbP!$D$2),"&lt;="&amp;A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D$6,INDIRECT($F$1&amp;dbP!$D$2&amp;":"&amp;dbP!$D$2),"&lt;="&amp;A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E604" s="1">
        <f ca="1">SUMIFS(INDIRECT($F$1&amp;$F604&amp;":"&amp;$F604),INDIRECT($F$1&amp;dbP!$D$2&amp;":"&amp;dbP!$D$2),"&gt;="&amp;AE$6,INDIRECT($F$1&amp;dbP!$D$2&amp;":"&amp;dbP!$D$2),"&lt;="&amp;A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E$6,INDIRECT($F$1&amp;dbP!$D$2&amp;":"&amp;dbP!$D$2),"&lt;="&amp;A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F604" s="1">
        <f ca="1">SUMIFS(INDIRECT($F$1&amp;$F604&amp;":"&amp;$F604),INDIRECT($F$1&amp;dbP!$D$2&amp;":"&amp;dbP!$D$2),"&gt;="&amp;AF$6,INDIRECT($F$1&amp;dbP!$D$2&amp;":"&amp;dbP!$D$2),"&lt;="&amp;AF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F$6,INDIRECT($F$1&amp;dbP!$D$2&amp;":"&amp;dbP!$D$2),"&lt;="&amp;AF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G604" s="1">
        <f ca="1">SUMIFS(INDIRECT($F$1&amp;$F604&amp;":"&amp;$F604),INDIRECT($F$1&amp;dbP!$D$2&amp;":"&amp;dbP!$D$2),"&gt;="&amp;AG$6,INDIRECT($F$1&amp;dbP!$D$2&amp;":"&amp;dbP!$D$2),"&lt;="&amp;AG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G$6,INDIRECT($F$1&amp;dbP!$D$2&amp;":"&amp;dbP!$D$2),"&lt;="&amp;AG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H604" s="1">
        <f ca="1">SUMIFS(INDIRECT($F$1&amp;$F604&amp;":"&amp;$F604),INDIRECT($F$1&amp;dbP!$D$2&amp;":"&amp;dbP!$D$2),"&gt;="&amp;AH$6,INDIRECT($F$1&amp;dbP!$D$2&amp;":"&amp;dbP!$D$2),"&lt;="&amp;AH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H$6,INDIRECT($F$1&amp;dbP!$D$2&amp;":"&amp;dbP!$D$2),"&lt;="&amp;AH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I604" s="1">
        <f ca="1">SUMIFS(INDIRECT($F$1&amp;$F604&amp;":"&amp;$F604),INDIRECT($F$1&amp;dbP!$D$2&amp;":"&amp;dbP!$D$2),"&gt;="&amp;AI$6,INDIRECT($F$1&amp;dbP!$D$2&amp;":"&amp;dbP!$D$2),"&lt;="&amp;AI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I$6,INDIRECT($F$1&amp;dbP!$D$2&amp;":"&amp;dbP!$D$2),"&lt;="&amp;AI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J604" s="1">
        <f ca="1">SUMIFS(INDIRECT($F$1&amp;$F604&amp;":"&amp;$F604),INDIRECT($F$1&amp;dbP!$D$2&amp;":"&amp;dbP!$D$2),"&gt;="&amp;AJ$6,INDIRECT($F$1&amp;dbP!$D$2&amp;":"&amp;dbP!$D$2),"&lt;="&amp;AJ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J$6,INDIRECT($F$1&amp;dbP!$D$2&amp;":"&amp;dbP!$D$2),"&lt;="&amp;AJ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K604" s="1">
        <f ca="1">SUMIFS(INDIRECT($F$1&amp;$F604&amp;":"&amp;$F604),INDIRECT($F$1&amp;dbP!$D$2&amp;":"&amp;dbP!$D$2),"&gt;="&amp;AK$6,INDIRECT($F$1&amp;dbP!$D$2&amp;":"&amp;dbP!$D$2),"&lt;="&amp;AK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K$6,INDIRECT($F$1&amp;dbP!$D$2&amp;":"&amp;dbP!$D$2),"&lt;="&amp;AK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L604" s="1">
        <f ca="1">SUMIFS(INDIRECT($F$1&amp;$F604&amp;":"&amp;$F604),INDIRECT($F$1&amp;dbP!$D$2&amp;":"&amp;dbP!$D$2),"&gt;="&amp;AL$6,INDIRECT($F$1&amp;dbP!$D$2&amp;":"&amp;dbP!$D$2),"&lt;="&amp;AL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L$6,INDIRECT($F$1&amp;dbP!$D$2&amp;":"&amp;dbP!$D$2),"&lt;="&amp;AL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M604" s="1">
        <f ca="1">SUMIFS(INDIRECT($F$1&amp;$F604&amp;":"&amp;$F604),INDIRECT($F$1&amp;dbP!$D$2&amp;":"&amp;dbP!$D$2),"&gt;="&amp;AM$6,INDIRECT($F$1&amp;dbP!$D$2&amp;":"&amp;dbP!$D$2),"&lt;="&amp;AM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M$6,INDIRECT($F$1&amp;dbP!$D$2&amp;":"&amp;dbP!$D$2),"&lt;="&amp;AM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N604" s="1">
        <f ca="1">SUMIFS(INDIRECT($F$1&amp;$F604&amp;":"&amp;$F604),INDIRECT($F$1&amp;dbP!$D$2&amp;":"&amp;dbP!$D$2),"&gt;="&amp;AN$6,INDIRECT($F$1&amp;dbP!$D$2&amp;":"&amp;dbP!$D$2),"&lt;="&amp;AN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N$6,INDIRECT($F$1&amp;dbP!$D$2&amp;":"&amp;dbP!$D$2),"&lt;="&amp;AN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O604" s="1">
        <f ca="1">SUMIFS(INDIRECT($F$1&amp;$F604&amp;":"&amp;$F604),INDIRECT($F$1&amp;dbP!$D$2&amp;":"&amp;dbP!$D$2),"&gt;="&amp;AO$6,INDIRECT($F$1&amp;dbP!$D$2&amp;":"&amp;dbP!$D$2),"&lt;="&amp;AO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O$6,INDIRECT($F$1&amp;dbP!$D$2&amp;":"&amp;dbP!$D$2),"&lt;="&amp;AO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P604" s="1">
        <f ca="1">SUMIFS(INDIRECT($F$1&amp;$F604&amp;":"&amp;$F604),INDIRECT($F$1&amp;dbP!$D$2&amp;":"&amp;dbP!$D$2),"&gt;="&amp;AP$6,INDIRECT($F$1&amp;dbP!$D$2&amp;":"&amp;dbP!$D$2),"&lt;="&amp;AP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P$6,INDIRECT($F$1&amp;dbP!$D$2&amp;":"&amp;dbP!$D$2),"&lt;="&amp;AP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Q604" s="1">
        <f ca="1">SUMIFS(INDIRECT($F$1&amp;$F604&amp;":"&amp;$F604),INDIRECT($F$1&amp;dbP!$D$2&amp;":"&amp;dbP!$D$2),"&gt;="&amp;AQ$6,INDIRECT($F$1&amp;dbP!$D$2&amp;":"&amp;dbP!$D$2),"&lt;="&amp;AQ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Q$6,INDIRECT($F$1&amp;dbP!$D$2&amp;":"&amp;dbP!$D$2),"&lt;="&amp;AQ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R604" s="1">
        <f ca="1">SUMIFS(INDIRECT($F$1&amp;$F604&amp;":"&amp;$F604),INDIRECT($F$1&amp;dbP!$D$2&amp;":"&amp;dbP!$D$2),"&gt;="&amp;AR$6,INDIRECT($F$1&amp;dbP!$D$2&amp;":"&amp;dbP!$D$2),"&lt;="&amp;AR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R$6,INDIRECT($F$1&amp;dbP!$D$2&amp;":"&amp;dbP!$D$2),"&lt;="&amp;AR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S604" s="1">
        <f ca="1">SUMIFS(INDIRECT($F$1&amp;$F604&amp;":"&amp;$F604),INDIRECT($F$1&amp;dbP!$D$2&amp;":"&amp;dbP!$D$2),"&gt;="&amp;AS$6,INDIRECT($F$1&amp;dbP!$D$2&amp;":"&amp;dbP!$D$2),"&lt;="&amp;AS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S$6,INDIRECT($F$1&amp;dbP!$D$2&amp;":"&amp;dbP!$D$2),"&lt;="&amp;AS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T604" s="1">
        <f ca="1">SUMIFS(INDIRECT($F$1&amp;$F604&amp;":"&amp;$F604),INDIRECT($F$1&amp;dbP!$D$2&amp;":"&amp;dbP!$D$2),"&gt;="&amp;AT$6,INDIRECT($F$1&amp;dbP!$D$2&amp;":"&amp;dbP!$D$2),"&lt;="&amp;AT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T$6,INDIRECT($F$1&amp;dbP!$D$2&amp;":"&amp;dbP!$D$2),"&lt;="&amp;AT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U604" s="1">
        <f ca="1">SUMIFS(INDIRECT($F$1&amp;$F604&amp;":"&amp;$F604),INDIRECT($F$1&amp;dbP!$D$2&amp;":"&amp;dbP!$D$2),"&gt;="&amp;AU$6,INDIRECT($F$1&amp;dbP!$D$2&amp;":"&amp;dbP!$D$2),"&lt;="&amp;AU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U$6,INDIRECT($F$1&amp;dbP!$D$2&amp;":"&amp;dbP!$D$2),"&lt;="&amp;AU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V604" s="1">
        <f ca="1">SUMIFS(INDIRECT($F$1&amp;$F604&amp;":"&amp;$F604),INDIRECT($F$1&amp;dbP!$D$2&amp;":"&amp;dbP!$D$2),"&gt;="&amp;AV$6,INDIRECT($F$1&amp;dbP!$D$2&amp;":"&amp;dbP!$D$2),"&lt;="&amp;A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V$6,INDIRECT($F$1&amp;dbP!$D$2&amp;":"&amp;dbP!$D$2),"&lt;="&amp;AV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W604" s="1">
        <f ca="1">SUMIFS(INDIRECT($F$1&amp;$F604&amp;":"&amp;$F604),INDIRECT($F$1&amp;dbP!$D$2&amp;":"&amp;dbP!$D$2),"&gt;="&amp;AW$6,INDIRECT($F$1&amp;dbP!$D$2&amp;":"&amp;dbP!$D$2),"&lt;="&amp;A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W$6,INDIRECT($F$1&amp;dbP!$D$2&amp;":"&amp;dbP!$D$2),"&lt;="&amp;AW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X604" s="1">
        <f ca="1">SUMIFS(INDIRECT($F$1&amp;$F604&amp;":"&amp;$F604),INDIRECT($F$1&amp;dbP!$D$2&amp;":"&amp;dbP!$D$2),"&gt;="&amp;AX$6,INDIRECT($F$1&amp;dbP!$D$2&amp;":"&amp;dbP!$D$2),"&lt;="&amp;A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X$6,INDIRECT($F$1&amp;dbP!$D$2&amp;":"&amp;dbP!$D$2),"&lt;="&amp;AX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Y604" s="1">
        <f ca="1">SUMIFS(INDIRECT($F$1&amp;$F604&amp;":"&amp;$F604),INDIRECT($F$1&amp;dbP!$D$2&amp;":"&amp;dbP!$D$2),"&gt;="&amp;AY$6,INDIRECT($F$1&amp;dbP!$D$2&amp;":"&amp;dbP!$D$2),"&lt;="&amp;A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Y$6,INDIRECT($F$1&amp;dbP!$D$2&amp;":"&amp;dbP!$D$2),"&lt;="&amp;AY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AZ604" s="1">
        <f ca="1">SUMIFS(INDIRECT($F$1&amp;$F604&amp;":"&amp;$F604),INDIRECT($F$1&amp;dbP!$D$2&amp;":"&amp;dbP!$D$2),"&gt;="&amp;AZ$6,INDIRECT($F$1&amp;dbP!$D$2&amp;":"&amp;dbP!$D$2),"&lt;="&amp;A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AZ$6,INDIRECT($F$1&amp;dbP!$D$2&amp;":"&amp;dbP!$D$2),"&lt;="&amp;AZ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A604" s="1">
        <f ca="1">SUMIFS(INDIRECT($F$1&amp;$F604&amp;":"&amp;$F604),INDIRECT($F$1&amp;dbP!$D$2&amp;":"&amp;dbP!$D$2),"&gt;="&amp;BA$6,INDIRECT($F$1&amp;dbP!$D$2&amp;":"&amp;dbP!$D$2),"&lt;="&amp;B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BA$6,INDIRECT($F$1&amp;dbP!$D$2&amp;":"&amp;dbP!$D$2),"&lt;="&amp;BA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B604" s="1">
        <f ca="1">SUMIFS(INDIRECT($F$1&amp;$F604&amp;":"&amp;$F604),INDIRECT($F$1&amp;dbP!$D$2&amp;":"&amp;dbP!$D$2),"&gt;="&amp;BB$6,INDIRECT($F$1&amp;dbP!$D$2&amp;":"&amp;dbP!$D$2),"&lt;="&amp;B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BB$6,INDIRECT($F$1&amp;dbP!$D$2&amp;":"&amp;dbP!$D$2),"&lt;="&amp;BB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C604" s="1">
        <f ca="1">SUMIFS(INDIRECT($F$1&amp;$F604&amp;":"&amp;$F604),INDIRECT($F$1&amp;dbP!$D$2&amp;":"&amp;dbP!$D$2),"&gt;="&amp;BC$6,INDIRECT($F$1&amp;dbP!$D$2&amp;":"&amp;dbP!$D$2),"&lt;="&amp;B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BC$6,INDIRECT($F$1&amp;dbP!$D$2&amp;":"&amp;dbP!$D$2),"&lt;="&amp;BC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D604" s="1">
        <f ca="1">SUMIFS(INDIRECT($F$1&amp;$F604&amp;":"&amp;$F604),INDIRECT($F$1&amp;dbP!$D$2&amp;":"&amp;dbP!$D$2),"&gt;="&amp;BD$6,INDIRECT($F$1&amp;dbP!$D$2&amp;":"&amp;dbP!$D$2),"&lt;="&amp;B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BD$6,INDIRECT($F$1&amp;dbP!$D$2&amp;":"&amp;dbP!$D$2),"&lt;="&amp;BD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  <c r="BE604" s="1">
        <f ca="1">SUMIFS(INDIRECT($F$1&amp;$F604&amp;":"&amp;$F604),INDIRECT($F$1&amp;dbP!$D$2&amp;":"&amp;dbP!$D$2),"&gt;="&amp;BE$6,INDIRECT($F$1&amp;dbP!$D$2&amp;":"&amp;dbP!$D$2),"&lt;="&amp;B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"&amp;$I604=$J604),"*",RIGHT($J604,LEN($J604)-4)),INDIRECT($F$1&amp;dbP!$AC$2&amp;":"&amp;dbP!$AC$2),RepP!$J$3)-
SUMIFS(INDIRECT($F$1&amp;$G604&amp;":"&amp;$G604),INDIRECT($F$1&amp;dbP!$D$2&amp;":"&amp;dbP!$D$2),"&gt;="&amp;BE$6,INDIRECT($F$1&amp;dbP!$D$2&amp;":"&amp;dbP!$D$2),"&lt;="&amp;BE$7,INDIRECT($F$1&amp;dbP!$O$2&amp;":"&amp;dbP!$O$2),$H604,INDIRECT($F$1&amp;dbP!$P$2&amp;":"&amp;dbP!$P$2),IF($I604=$J604,"*",$I604),INDIRECT($F$1&amp;dbP!$Q$2&amp;":"&amp;dbP!$Q$2),IF(OR($I604=$J604,"  "&amp;$I604=$J604),"*",RIGHT($J604,LEN($J604)-4)),INDIRECT($F$1&amp;dbP!$AC$2&amp;":"&amp;dbP!$AC$2),RepP!$J$3)</f>
        <v>0</v>
      </c>
    </row>
    <row r="605" spans="2:57" x14ac:dyDescent="0.3">
      <c r="B605" s="1">
        <f>MAX(B$505:B604)+1</f>
        <v>106</v>
      </c>
      <c r="D605" s="1">
        <f ca="1">INDIRECT($B$1&amp;Items!AB$2&amp;$B605)</f>
        <v>0</v>
      </c>
      <c r="F605" s="1" t="str">
        <f ca="1">INDIRECT($B$1&amp;Items!X$2&amp;$B605)</f>
        <v>Y</v>
      </c>
      <c r="G605" s="1" t="str">
        <f ca="1">INDIRECT($B$1&amp;Items!Y$2&amp;$B605)</f>
        <v>Z</v>
      </c>
      <c r="H605" s="13" t="str">
        <f ca="1">INDIRECT($B$1&amp;Items!U$2&amp;$B605)</f>
        <v>Операционные расходы</v>
      </c>
      <c r="I605" s="13" t="str">
        <f ca="1">IF(INDIRECT($B$1&amp;Items!V$2&amp;$B605)="",H605,INDIRECT($B$1&amp;Items!V$2&amp;$B605))</f>
        <v>Операционные расходы - блок-3</v>
      </c>
      <c r="J605" s="1" t="str">
        <f ca="1">IF(INDIRECT($B$1&amp;Items!W$2&amp;$B605)="",IF(H605&lt;&gt;I605,"  "&amp;I605,I605),"    "&amp;INDIRECT($B$1&amp;Items!W$2&amp;$B605))</f>
        <v xml:space="preserve">  Операционные расходы - блок-3</v>
      </c>
      <c r="S605" s="1">
        <f ca="1">SUM($U605:INDIRECT(ADDRESS(ROW(),SUMIFS($1:$1,$5:$5,MAX($5:$5)))))</f>
        <v>1928251.0681018336</v>
      </c>
      <c r="V605" s="1">
        <f ca="1">SUMIFS(INDIRECT($F$1&amp;$F605&amp;":"&amp;$F605),INDIRECT($F$1&amp;dbP!$D$2&amp;":"&amp;dbP!$D$2),"&gt;="&amp;V$6,INDIRECT($F$1&amp;dbP!$D$2&amp;":"&amp;dbP!$D$2),"&lt;="&amp;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V$6,INDIRECT($F$1&amp;dbP!$D$2&amp;":"&amp;dbP!$D$2),"&lt;="&amp;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183885</v>
      </c>
      <c r="W605" s="1">
        <f ca="1">SUMIFS(INDIRECT($F$1&amp;$F605&amp;":"&amp;$F605),INDIRECT($F$1&amp;dbP!$D$2&amp;":"&amp;dbP!$D$2),"&gt;="&amp;W$6,INDIRECT($F$1&amp;dbP!$D$2&amp;":"&amp;dbP!$D$2),"&lt;="&amp;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W$6,INDIRECT($F$1&amp;dbP!$D$2&amp;":"&amp;dbP!$D$2),"&lt;="&amp;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259729.38708108335</v>
      </c>
      <c r="X605" s="1">
        <f ca="1">SUMIFS(INDIRECT($F$1&amp;$F605&amp;":"&amp;$F605),INDIRECT($F$1&amp;dbP!$D$2&amp;":"&amp;dbP!$D$2),"&gt;="&amp;X$6,INDIRECT($F$1&amp;dbP!$D$2&amp;":"&amp;dbP!$D$2),"&lt;="&amp;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X$6,INDIRECT($F$1&amp;dbP!$D$2&amp;":"&amp;dbP!$D$2),"&lt;="&amp;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388058.33333333331</v>
      </c>
      <c r="Y605" s="1">
        <f ca="1">SUMIFS(INDIRECT($F$1&amp;$F605&amp;":"&amp;$F605),INDIRECT($F$1&amp;dbP!$D$2&amp;":"&amp;dbP!$D$2),"&gt;="&amp;Y$6,INDIRECT($F$1&amp;dbP!$D$2&amp;":"&amp;dbP!$D$2),"&lt;="&amp;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Y$6,INDIRECT($F$1&amp;dbP!$D$2&amp;":"&amp;dbP!$D$2),"&lt;="&amp;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415704.8725</v>
      </c>
      <c r="Z605" s="1">
        <f ca="1">SUMIFS(INDIRECT($F$1&amp;$F605&amp;":"&amp;$F605),INDIRECT($F$1&amp;dbP!$D$2&amp;":"&amp;dbP!$D$2),"&gt;="&amp;Z$6,INDIRECT($F$1&amp;dbP!$D$2&amp;":"&amp;dbP!$D$2),"&lt;="&amp;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Z$6,INDIRECT($F$1&amp;dbP!$D$2&amp;":"&amp;dbP!$D$2),"&lt;="&amp;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406449.40504108334</v>
      </c>
      <c r="AA605" s="1">
        <f ca="1">SUMIFS(INDIRECT($F$1&amp;$F605&amp;":"&amp;$F605),INDIRECT($F$1&amp;dbP!$D$2&amp;":"&amp;dbP!$D$2),"&gt;="&amp;AA$6,INDIRECT($F$1&amp;dbP!$D$2&amp;":"&amp;dbP!$D$2),"&lt;="&amp;A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A$6,INDIRECT($F$1&amp;dbP!$D$2&amp;":"&amp;dbP!$D$2),"&lt;="&amp;A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274424.07014633331</v>
      </c>
      <c r="AB605" s="1">
        <f ca="1">SUMIFS(INDIRECT($F$1&amp;$F605&amp;":"&amp;$F605),INDIRECT($F$1&amp;dbP!$D$2&amp;":"&amp;dbP!$D$2),"&gt;="&amp;AB$6,INDIRECT($F$1&amp;dbP!$D$2&amp;":"&amp;dbP!$D$2),"&lt;="&amp;A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B$6,INDIRECT($F$1&amp;dbP!$D$2&amp;":"&amp;dbP!$D$2),"&lt;="&amp;A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C605" s="1">
        <f ca="1">SUMIFS(INDIRECT($F$1&amp;$F605&amp;":"&amp;$F605),INDIRECT($F$1&amp;dbP!$D$2&amp;":"&amp;dbP!$D$2),"&gt;="&amp;AC$6,INDIRECT($F$1&amp;dbP!$D$2&amp;":"&amp;dbP!$D$2),"&lt;="&amp;A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C$6,INDIRECT($F$1&amp;dbP!$D$2&amp;":"&amp;dbP!$D$2),"&lt;="&amp;A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D605" s="1">
        <f ca="1">SUMIFS(INDIRECT($F$1&amp;$F605&amp;":"&amp;$F605),INDIRECT($F$1&amp;dbP!$D$2&amp;":"&amp;dbP!$D$2),"&gt;="&amp;AD$6,INDIRECT($F$1&amp;dbP!$D$2&amp;":"&amp;dbP!$D$2),"&lt;="&amp;A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D$6,INDIRECT($F$1&amp;dbP!$D$2&amp;":"&amp;dbP!$D$2),"&lt;="&amp;A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E605" s="1">
        <f ca="1">SUMIFS(INDIRECT($F$1&amp;$F605&amp;":"&amp;$F605),INDIRECT($F$1&amp;dbP!$D$2&amp;":"&amp;dbP!$D$2),"&gt;="&amp;AE$6,INDIRECT($F$1&amp;dbP!$D$2&amp;":"&amp;dbP!$D$2),"&lt;="&amp;A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E$6,INDIRECT($F$1&amp;dbP!$D$2&amp;":"&amp;dbP!$D$2),"&lt;="&amp;A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F605" s="1">
        <f ca="1">SUMIFS(INDIRECT($F$1&amp;$F605&amp;":"&amp;$F605),INDIRECT($F$1&amp;dbP!$D$2&amp;":"&amp;dbP!$D$2),"&gt;="&amp;AF$6,INDIRECT($F$1&amp;dbP!$D$2&amp;":"&amp;dbP!$D$2),"&lt;="&amp;AF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F$6,INDIRECT($F$1&amp;dbP!$D$2&amp;":"&amp;dbP!$D$2),"&lt;="&amp;AF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G605" s="1">
        <f ca="1">SUMIFS(INDIRECT($F$1&amp;$F605&amp;":"&amp;$F605),INDIRECT($F$1&amp;dbP!$D$2&amp;":"&amp;dbP!$D$2),"&gt;="&amp;AG$6,INDIRECT($F$1&amp;dbP!$D$2&amp;":"&amp;dbP!$D$2),"&lt;="&amp;AG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G$6,INDIRECT($F$1&amp;dbP!$D$2&amp;":"&amp;dbP!$D$2),"&lt;="&amp;AG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H605" s="1">
        <f ca="1">SUMIFS(INDIRECT($F$1&amp;$F605&amp;":"&amp;$F605),INDIRECT($F$1&amp;dbP!$D$2&amp;":"&amp;dbP!$D$2),"&gt;="&amp;AH$6,INDIRECT($F$1&amp;dbP!$D$2&amp;":"&amp;dbP!$D$2),"&lt;="&amp;AH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H$6,INDIRECT($F$1&amp;dbP!$D$2&amp;":"&amp;dbP!$D$2),"&lt;="&amp;AH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I605" s="1">
        <f ca="1">SUMIFS(INDIRECT($F$1&amp;$F605&amp;":"&amp;$F605),INDIRECT($F$1&amp;dbP!$D$2&amp;":"&amp;dbP!$D$2),"&gt;="&amp;AI$6,INDIRECT($F$1&amp;dbP!$D$2&amp;":"&amp;dbP!$D$2),"&lt;="&amp;AI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I$6,INDIRECT($F$1&amp;dbP!$D$2&amp;":"&amp;dbP!$D$2),"&lt;="&amp;AI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J605" s="1">
        <f ca="1">SUMIFS(INDIRECT($F$1&amp;$F605&amp;":"&amp;$F605),INDIRECT($F$1&amp;dbP!$D$2&amp;":"&amp;dbP!$D$2),"&gt;="&amp;AJ$6,INDIRECT($F$1&amp;dbP!$D$2&amp;":"&amp;dbP!$D$2),"&lt;="&amp;AJ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J$6,INDIRECT($F$1&amp;dbP!$D$2&amp;":"&amp;dbP!$D$2),"&lt;="&amp;AJ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K605" s="1">
        <f ca="1">SUMIFS(INDIRECT($F$1&amp;$F605&amp;":"&amp;$F605),INDIRECT($F$1&amp;dbP!$D$2&amp;":"&amp;dbP!$D$2),"&gt;="&amp;AK$6,INDIRECT($F$1&amp;dbP!$D$2&amp;":"&amp;dbP!$D$2),"&lt;="&amp;AK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K$6,INDIRECT($F$1&amp;dbP!$D$2&amp;":"&amp;dbP!$D$2),"&lt;="&amp;AK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L605" s="1">
        <f ca="1">SUMIFS(INDIRECT($F$1&amp;$F605&amp;":"&amp;$F605),INDIRECT($F$1&amp;dbP!$D$2&amp;":"&amp;dbP!$D$2),"&gt;="&amp;AL$6,INDIRECT($F$1&amp;dbP!$D$2&amp;":"&amp;dbP!$D$2),"&lt;="&amp;AL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L$6,INDIRECT($F$1&amp;dbP!$D$2&amp;":"&amp;dbP!$D$2),"&lt;="&amp;AL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M605" s="1">
        <f ca="1">SUMIFS(INDIRECT($F$1&amp;$F605&amp;":"&amp;$F605),INDIRECT($F$1&amp;dbP!$D$2&amp;":"&amp;dbP!$D$2),"&gt;="&amp;AM$6,INDIRECT($F$1&amp;dbP!$D$2&amp;":"&amp;dbP!$D$2),"&lt;="&amp;AM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M$6,INDIRECT($F$1&amp;dbP!$D$2&amp;":"&amp;dbP!$D$2),"&lt;="&amp;AM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N605" s="1">
        <f ca="1">SUMIFS(INDIRECT($F$1&amp;$F605&amp;":"&amp;$F605),INDIRECT($F$1&amp;dbP!$D$2&amp;":"&amp;dbP!$D$2),"&gt;="&amp;AN$6,INDIRECT($F$1&amp;dbP!$D$2&amp;":"&amp;dbP!$D$2),"&lt;="&amp;AN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N$6,INDIRECT($F$1&amp;dbP!$D$2&amp;":"&amp;dbP!$D$2),"&lt;="&amp;AN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O605" s="1">
        <f ca="1">SUMIFS(INDIRECT($F$1&amp;$F605&amp;":"&amp;$F605),INDIRECT($F$1&amp;dbP!$D$2&amp;":"&amp;dbP!$D$2),"&gt;="&amp;AO$6,INDIRECT($F$1&amp;dbP!$D$2&amp;":"&amp;dbP!$D$2),"&lt;="&amp;AO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O$6,INDIRECT($F$1&amp;dbP!$D$2&amp;":"&amp;dbP!$D$2),"&lt;="&amp;AO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P605" s="1">
        <f ca="1">SUMIFS(INDIRECT($F$1&amp;$F605&amp;":"&amp;$F605),INDIRECT($F$1&amp;dbP!$D$2&amp;":"&amp;dbP!$D$2),"&gt;="&amp;AP$6,INDIRECT($F$1&amp;dbP!$D$2&amp;":"&amp;dbP!$D$2),"&lt;="&amp;AP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P$6,INDIRECT($F$1&amp;dbP!$D$2&amp;":"&amp;dbP!$D$2),"&lt;="&amp;AP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Q605" s="1">
        <f ca="1">SUMIFS(INDIRECT($F$1&amp;$F605&amp;":"&amp;$F605),INDIRECT($F$1&amp;dbP!$D$2&amp;":"&amp;dbP!$D$2),"&gt;="&amp;AQ$6,INDIRECT($F$1&amp;dbP!$D$2&amp;":"&amp;dbP!$D$2),"&lt;="&amp;AQ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Q$6,INDIRECT($F$1&amp;dbP!$D$2&amp;":"&amp;dbP!$D$2),"&lt;="&amp;AQ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R605" s="1">
        <f ca="1">SUMIFS(INDIRECT($F$1&amp;$F605&amp;":"&amp;$F605),INDIRECT($F$1&amp;dbP!$D$2&amp;":"&amp;dbP!$D$2),"&gt;="&amp;AR$6,INDIRECT($F$1&amp;dbP!$D$2&amp;":"&amp;dbP!$D$2),"&lt;="&amp;AR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R$6,INDIRECT($F$1&amp;dbP!$D$2&amp;":"&amp;dbP!$D$2),"&lt;="&amp;AR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S605" s="1">
        <f ca="1">SUMIFS(INDIRECT($F$1&amp;$F605&amp;":"&amp;$F605),INDIRECT($F$1&amp;dbP!$D$2&amp;":"&amp;dbP!$D$2),"&gt;="&amp;AS$6,INDIRECT($F$1&amp;dbP!$D$2&amp;":"&amp;dbP!$D$2),"&lt;="&amp;AS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S$6,INDIRECT($F$1&amp;dbP!$D$2&amp;":"&amp;dbP!$D$2),"&lt;="&amp;AS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T605" s="1">
        <f ca="1">SUMIFS(INDIRECT($F$1&amp;$F605&amp;":"&amp;$F605),INDIRECT($F$1&amp;dbP!$D$2&amp;":"&amp;dbP!$D$2),"&gt;="&amp;AT$6,INDIRECT($F$1&amp;dbP!$D$2&amp;":"&amp;dbP!$D$2),"&lt;="&amp;AT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T$6,INDIRECT($F$1&amp;dbP!$D$2&amp;":"&amp;dbP!$D$2),"&lt;="&amp;AT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U605" s="1">
        <f ca="1">SUMIFS(INDIRECT($F$1&amp;$F605&amp;":"&amp;$F605),INDIRECT($F$1&amp;dbP!$D$2&amp;":"&amp;dbP!$D$2),"&gt;="&amp;AU$6,INDIRECT($F$1&amp;dbP!$D$2&amp;":"&amp;dbP!$D$2),"&lt;="&amp;AU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U$6,INDIRECT($F$1&amp;dbP!$D$2&amp;":"&amp;dbP!$D$2),"&lt;="&amp;AU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V605" s="1">
        <f ca="1">SUMIFS(INDIRECT($F$1&amp;$F605&amp;":"&amp;$F605),INDIRECT($F$1&amp;dbP!$D$2&amp;":"&amp;dbP!$D$2),"&gt;="&amp;AV$6,INDIRECT($F$1&amp;dbP!$D$2&amp;":"&amp;dbP!$D$2),"&lt;="&amp;A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V$6,INDIRECT($F$1&amp;dbP!$D$2&amp;":"&amp;dbP!$D$2),"&lt;="&amp;AV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W605" s="1">
        <f ca="1">SUMIFS(INDIRECT($F$1&amp;$F605&amp;":"&amp;$F605),INDIRECT($F$1&amp;dbP!$D$2&amp;":"&amp;dbP!$D$2),"&gt;="&amp;AW$6,INDIRECT($F$1&amp;dbP!$D$2&amp;":"&amp;dbP!$D$2),"&lt;="&amp;A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W$6,INDIRECT($F$1&amp;dbP!$D$2&amp;":"&amp;dbP!$D$2),"&lt;="&amp;AW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X605" s="1">
        <f ca="1">SUMIFS(INDIRECT($F$1&amp;$F605&amp;":"&amp;$F605),INDIRECT($F$1&amp;dbP!$D$2&amp;":"&amp;dbP!$D$2),"&gt;="&amp;AX$6,INDIRECT($F$1&amp;dbP!$D$2&amp;":"&amp;dbP!$D$2),"&lt;="&amp;A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X$6,INDIRECT($F$1&amp;dbP!$D$2&amp;":"&amp;dbP!$D$2),"&lt;="&amp;AX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Y605" s="1">
        <f ca="1">SUMIFS(INDIRECT($F$1&amp;$F605&amp;":"&amp;$F605),INDIRECT($F$1&amp;dbP!$D$2&amp;":"&amp;dbP!$D$2),"&gt;="&amp;AY$6,INDIRECT($F$1&amp;dbP!$D$2&amp;":"&amp;dbP!$D$2),"&lt;="&amp;A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Y$6,INDIRECT($F$1&amp;dbP!$D$2&amp;":"&amp;dbP!$D$2),"&lt;="&amp;AY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AZ605" s="1">
        <f ca="1">SUMIFS(INDIRECT($F$1&amp;$F605&amp;":"&amp;$F605),INDIRECT($F$1&amp;dbP!$D$2&amp;":"&amp;dbP!$D$2),"&gt;="&amp;AZ$6,INDIRECT($F$1&amp;dbP!$D$2&amp;":"&amp;dbP!$D$2),"&lt;="&amp;A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AZ$6,INDIRECT($F$1&amp;dbP!$D$2&amp;":"&amp;dbP!$D$2),"&lt;="&amp;AZ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A605" s="1">
        <f ca="1">SUMIFS(INDIRECT($F$1&amp;$F605&amp;":"&amp;$F605),INDIRECT($F$1&amp;dbP!$D$2&amp;":"&amp;dbP!$D$2),"&gt;="&amp;BA$6,INDIRECT($F$1&amp;dbP!$D$2&amp;":"&amp;dbP!$D$2),"&lt;="&amp;B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BA$6,INDIRECT($F$1&amp;dbP!$D$2&amp;":"&amp;dbP!$D$2),"&lt;="&amp;BA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B605" s="1">
        <f ca="1">SUMIFS(INDIRECT($F$1&amp;$F605&amp;":"&amp;$F605),INDIRECT($F$1&amp;dbP!$D$2&amp;":"&amp;dbP!$D$2),"&gt;="&amp;BB$6,INDIRECT($F$1&amp;dbP!$D$2&amp;":"&amp;dbP!$D$2),"&lt;="&amp;B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BB$6,INDIRECT($F$1&amp;dbP!$D$2&amp;":"&amp;dbP!$D$2),"&lt;="&amp;BB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C605" s="1">
        <f ca="1">SUMIFS(INDIRECT($F$1&amp;$F605&amp;":"&amp;$F605),INDIRECT($F$1&amp;dbP!$D$2&amp;":"&amp;dbP!$D$2),"&gt;="&amp;BC$6,INDIRECT($F$1&amp;dbP!$D$2&amp;":"&amp;dbP!$D$2),"&lt;="&amp;B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BC$6,INDIRECT($F$1&amp;dbP!$D$2&amp;":"&amp;dbP!$D$2),"&lt;="&amp;BC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D605" s="1">
        <f ca="1">SUMIFS(INDIRECT($F$1&amp;$F605&amp;":"&amp;$F605),INDIRECT($F$1&amp;dbP!$D$2&amp;":"&amp;dbP!$D$2),"&gt;="&amp;BD$6,INDIRECT($F$1&amp;dbP!$D$2&amp;":"&amp;dbP!$D$2),"&lt;="&amp;B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BD$6,INDIRECT($F$1&amp;dbP!$D$2&amp;":"&amp;dbP!$D$2),"&lt;="&amp;BD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  <c r="BE605" s="1">
        <f ca="1">SUMIFS(INDIRECT($F$1&amp;$F605&amp;":"&amp;$F605),INDIRECT($F$1&amp;dbP!$D$2&amp;":"&amp;dbP!$D$2),"&gt;="&amp;BE$6,INDIRECT($F$1&amp;dbP!$D$2&amp;":"&amp;dbP!$D$2),"&lt;="&amp;B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"&amp;$I605=$J605),"*",RIGHT($J605,LEN($J605)-4)),INDIRECT($F$1&amp;dbP!$AC$2&amp;":"&amp;dbP!$AC$2),RepP!$J$3)-
SUMIFS(INDIRECT($F$1&amp;$G605&amp;":"&amp;$G605),INDIRECT($F$1&amp;dbP!$D$2&amp;":"&amp;dbP!$D$2),"&gt;="&amp;BE$6,INDIRECT($F$1&amp;dbP!$D$2&amp;":"&amp;dbP!$D$2),"&lt;="&amp;BE$7,INDIRECT($F$1&amp;dbP!$O$2&amp;":"&amp;dbP!$O$2),$H605,INDIRECT($F$1&amp;dbP!$P$2&amp;":"&amp;dbP!$P$2),IF($I605=$J605,"*",$I605),INDIRECT($F$1&amp;dbP!$Q$2&amp;":"&amp;dbP!$Q$2),IF(OR($I605=$J605,"  "&amp;$I605=$J605),"*",RIGHT($J605,LEN($J605)-4)),INDIRECT($F$1&amp;dbP!$AC$2&amp;":"&amp;dbP!$AC$2),RepP!$J$3)</f>
        <v>0</v>
      </c>
    </row>
    <row r="606" spans="2:57" x14ac:dyDescent="0.3">
      <c r="B606" s="1">
        <f>MAX(B$505:B605)+1</f>
        <v>107</v>
      </c>
      <c r="D606" s="1" t="str">
        <f ca="1">INDIRECT($B$1&amp;Items!AB$2&amp;$B606)</f>
        <v>PL(-)</v>
      </c>
      <c r="F606" s="1" t="str">
        <f ca="1">INDIRECT($B$1&amp;Items!X$2&amp;$B606)</f>
        <v>Y</v>
      </c>
      <c r="G606" s="1" t="str">
        <f ca="1">INDIRECT($B$1&amp;Items!Y$2&amp;$B606)</f>
        <v>Z</v>
      </c>
      <c r="H606" s="13" t="str">
        <f ca="1">INDIRECT($B$1&amp;Items!U$2&amp;$B606)</f>
        <v>Операционные расходы</v>
      </c>
      <c r="I606" s="13" t="str">
        <f ca="1">IF(INDIRECT($B$1&amp;Items!V$2&amp;$B606)="",H606,INDIRECT($B$1&amp;Items!V$2&amp;$B606))</f>
        <v>Операционные расходы - блок-3</v>
      </c>
      <c r="J606" s="1" t="str">
        <f ca="1">IF(INDIRECT($B$1&amp;Items!W$2&amp;$B606)="",IF(H606&lt;&gt;I606,"  "&amp;I606,I606),"    "&amp;INDIRECT($B$1&amp;Items!W$2&amp;$B606))</f>
        <v xml:space="preserve">    Операционные расходы - 3-1</v>
      </c>
      <c r="S606" s="1">
        <f ca="1">SUM($U606:INDIRECT(ADDRESS(ROW(),SUMIFS($1:$1,$5:$5,MAX($5:$5)))))</f>
        <v>45582.931247750006</v>
      </c>
      <c r="V606" s="1">
        <f ca="1">SUMIFS(INDIRECT($F$1&amp;$F606&amp;":"&amp;$F606),INDIRECT($F$1&amp;dbP!$D$2&amp;":"&amp;dbP!$D$2),"&gt;="&amp;V$6,INDIRECT($F$1&amp;dbP!$D$2&amp;":"&amp;dbP!$D$2),"&lt;="&amp;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V$6,INDIRECT($F$1&amp;dbP!$D$2&amp;":"&amp;dbP!$D$2),"&lt;="&amp;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W606" s="1">
        <f ca="1">SUMIFS(INDIRECT($F$1&amp;$F606&amp;":"&amp;$F606),INDIRECT($F$1&amp;dbP!$D$2&amp;":"&amp;dbP!$D$2),"&gt;="&amp;W$6,INDIRECT($F$1&amp;dbP!$D$2&amp;":"&amp;dbP!$D$2),"&lt;="&amp;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W$6,INDIRECT($F$1&amp;dbP!$D$2&amp;":"&amp;dbP!$D$2),"&lt;="&amp;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45582.931247750006</v>
      </c>
      <c r="X606" s="1">
        <f ca="1">SUMIFS(INDIRECT($F$1&amp;$F606&amp;":"&amp;$F606),INDIRECT($F$1&amp;dbP!$D$2&amp;":"&amp;dbP!$D$2),"&gt;="&amp;X$6,INDIRECT($F$1&amp;dbP!$D$2&amp;":"&amp;dbP!$D$2),"&lt;="&amp;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X$6,INDIRECT($F$1&amp;dbP!$D$2&amp;":"&amp;dbP!$D$2),"&lt;="&amp;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Y606" s="1">
        <f ca="1">SUMIFS(INDIRECT($F$1&amp;$F606&amp;":"&amp;$F606),INDIRECT($F$1&amp;dbP!$D$2&amp;":"&amp;dbP!$D$2),"&gt;="&amp;Y$6,INDIRECT($F$1&amp;dbP!$D$2&amp;":"&amp;dbP!$D$2),"&lt;="&amp;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Y$6,INDIRECT($F$1&amp;dbP!$D$2&amp;":"&amp;dbP!$D$2),"&lt;="&amp;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Z606" s="1">
        <f ca="1">SUMIFS(INDIRECT($F$1&amp;$F606&amp;":"&amp;$F606),INDIRECT($F$1&amp;dbP!$D$2&amp;":"&amp;dbP!$D$2),"&gt;="&amp;Z$6,INDIRECT($F$1&amp;dbP!$D$2&amp;":"&amp;dbP!$D$2),"&lt;="&amp;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Z$6,INDIRECT($F$1&amp;dbP!$D$2&amp;":"&amp;dbP!$D$2),"&lt;="&amp;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A606" s="1">
        <f ca="1">SUMIFS(INDIRECT($F$1&amp;$F606&amp;":"&amp;$F606),INDIRECT($F$1&amp;dbP!$D$2&amp;":"&amp;dbP!$D$2),"&gt;="&amp;AA$6,INDIRECT($F$1&amp;dbP!$D$2&amp;":"&amp;dbP!$D$2),"&lt;="&amp;A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A$6,INDIRECT($F$1&amp;dbP!$D$2&amp;":"&amp;dbP!$D$2),"&lt;="&amp;A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B606" s="1">
        <f ca="1">SUMIFS(INDIRECT($F$1&amp;$F606&amp;":"&amp;$F606),INDIRECT($F$1&amp;dbP!$D$2&amp;":"&amp;dbP!$D$2),"&gt;="&amp;AB$6,INDIRECT($F$1&amp;dbP!$D$2&amp;":"&amp;dbP!$D$2),"&lt;="&amp;A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B$6,INDIRECT($F$1&amp;dbP!$D$2&amp;":"&amp;dbP!$D$2),"&lt;="&amp;A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C606" s="1">
        <f ca="1">SUMIFS(INDIRECT($F$1&amp;$F606&amp;":"&amp;$F606),INDIRECT($F$1&amp;dbP!$D$2&amp;":"&amp;dbP!$D$2),"&gt;="&amp;AC$6,INDIRECT($F$1&amp;dbP!$D$2&amp;":"&amp;dbP!$D$2),"&lt;="&amp;A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C$6,INDIRECT($F$1&amp;dbP!$D$2&amp;":"&amp;dbP!$D$2),"&lt;="&amp;A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D606" s="1">
        <f ca="1">SUMIFS(INDIRECT($F$1&amp;$F606&amp;":"&amp;$F606),INDIRECT($F$1&amp;dbP!$D$2&amp;":"&amp;dbP!$D$2),"&gt;="&amp;AD$6,INDIRECT($F$1&amp;dbP!$D$2&amp;":"&amp;dbP!$D$2),"&lt;="&amp;A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D$6,INDIRECT($F$1&amp;dbP!$D$2&amp;":"&amp;dbP!$D$2),"&lt;="&amp;A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E606" s="1">
        <f ca="1">SUMIFS(INDIRECT($F$1&amp;$F606&amp;":"&amp;$F606),INDIRECT($F$1&amp;dbP!$D$2&amp;":"&amp;dbP!$D$2),"&gt;="&amp;AE$6,INDIRECT($F$1&amp;dbP!$D$2&amp;":"&amp;dbP!$D$2),"&lt;="&amp;A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E$6,INDIRECT($F$1&amp;dbP!$D$2&amp;":"&amp;dbP!$D$2),"&lt;="&amp;A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F606" s="1">
        <f ca="1">SUMIFS(INDIRECT($F$1&amp;$F606&amp;":"&amp;$F606),INDIRECT($F$1&amp;dbP!$D$2&amp;":"&amp;dbP!$D$2),"&gt;="&amp;AF$6,INDIRECT($F$1&amp;dbP!$D$2&amp;":"&amp;dbP!$D$2),"&lt;="&amp;AF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F$6,INDIRECT($F$1&amp;dbP!$D$2&amp;":"&amp;dbP!$D$2),"&lt;="&amp;AF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G606" s="1">
        <f ca="1">SUMIFS(INDIRECT($F$1&amp;$F606&amp;":"&amp;$F606),INDIRECT($F$1&amp;dbP!$D$2&amp;":"&amp;dbP!$D$2),"&gt;="&amp;AG$6,INDIRECT($F$1&amp;dbP!$D$2&amp;":"&amp;dbP!$D$2),"&lt;="&amp;AG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G$6,INDIRECT($F$1&amp;dbP!$D$2&amp;":"&amp;dbP!$D$2),"&lt;="&amp;AG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H606" s="1">
        <f ca="1">SUMIFS(INDIRECT($F$1&amp;$F606&amp;":"&amp;$F606),INDIRECT($F$1&amp;dbP!$D$2&amp;":"&amp;dbP!$D$2),"&gt;="&amp;AH$6,INDIRECT($F$1&amp;dbP!$D$2&amp;":"&amp;dbP!$D$2),"&lt;="&amp;AH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H$6,INDIRECT($F$1&amp;dbP!$D$2&amp;":"&amp;dbP!$D$2),"&lt;="&amp;AH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I606" s="1">
        <f ca="1">SUMIFS(INDIRECT($F$1&amp;$F606&amp;":"&amp;$F606),INDIRECT($F$1&amp;dbP!$D$2&amp;":"&amp;dbP!$D$2),"&gt;="&amp;AI$6,INDIRECT($F$1&amp;dbP!$D$2&amp;":"&amp;dbP!$D$2),"&lt;="&amp;AI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I$6,INDIRECT($F$1&amp;dbP!$D$2&amp;":"&amp;dbP!$D$2),"&lt;="&amp;AI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J606" s="1">
        <f ca="1">SUMIFS(INDIRECT($F$1&amp;$F606&amp;":"&amp;$F606),INDIRECT($F$1&amp;dbP!$D$2&amp;":"&amp;dbP!$D$2),"&gt;="&amp;AJ$6,INDIRECT($F$1&amp;dbP!$D$2&amp;":"&amp;dbP!$D$2),"&lt;="&amp;AJ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J$6,INDIRECT($F$1&amp;dbP!$D$2&amp;":"&amp;dbP!$D$2),"&lt;="&amp;AJ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K606" s="1">
        <f ca="1">SUMIFS(INDIRECT($F$1&amp;$F606&amp;":"&amp;$F606),INDIRECT($F$1&amp;dbP!$D$2&amp;":"&amp;dbP!$D$2),"&gt;="&amp;AK$6,INDIRECT($F$1&amp;dbP!$D$2&amp;":"&amp;dbP!$D$2),"&lt;="&amp;AK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K$6,INDIRECT($F$1&amp;dbP!$D$2&amp;":"&amp;dbP!$D$2),"&lt;="&amp;AK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L606" s="1">
        <f ca="1">SUMIFS(INDIRECT($F$1&amp;$F606&amp;":"&amp;$F606),INDIRECT($F$1&amp;dbP!$D$2&amp;":"&amp;dbP!$D$2),"&gt;="&amp;AL$6,INDIRECT($F$1&amp;dbP!$D$2&amp;":"&amp;dbP!$D$2),"&lt;="&amp;AL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L$6,INDIRECT($F$1&amp;dbP!$D$2&amp;":"&amp;dbP!$D$2),"&lt;="&amp;AL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M606" s="1">
        <f ca="1">SUMIFS(INDIRECT($F$1&amp;$F606&amp;":"&amp;$F606),INDIRECT($F$1&amp;dbP!$D$2&amp;":"&amp;dbP!$D$2),"&gt;="&amp;AM$6,INDIRECT($F$1&amp;dbP!$D$2&amp;":"&amp;dbP!$D$2),"&lt;="&amp;AM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M$6,INDIRECT($F$1&amp;dbP!$D$2&amp;":"&amp;dbP!$D$2),"&lt;="&amp;AM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N606" s="1">
        <f ca="1">SUMIFS(INDIRECT($F$1&amp;$F606&amp;":"&amp;$F606),INDIRECT($F$1&amp;dbP!$D$2&amp;":"&amp;dbP!$D$2),"&gt;="&amp;AN$6,INDIRECT($F$1&amp;dbP!$D$2&amp;":"&amp;dbP!$D$2),"&lt;="&amp;AN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N$6,INDIRECT($F$1&amp;dbP!$D$2&amp;":"&amp;dbP!$D$2),"&lt;="&amp;AN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O606" s="1">
        <f ca="1">SUMIFS(INDIRECT($F$1&amp;$F606&amp;":"&amp;$F606),INDIRECT($F$1&amp;dbP!$D$2&amp;":"&amp;dbP!$D$2),"&gt;="&amp;AO$6,INDIRECT($F$1&amp;dbP!$D$2&amp;":"&amp;dbP!$D$2),"&lt;="&amp;AO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O$6,INDIRECT($F$1&amp;dbP!$D$2&amp;":"&amp;dbP!$D$2),"&lt;="&amp;AO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P606" s="1">
        <f ca="1">SUMIFS(INDIRECT($F$1&amp;$F606&amp;":"&amp;$F606),INDIRECT($F$1&amp;dbP!$D$2&amp;":"&amp;dbP!$D$2),"&gt;="&amp;AP$6,INDIRECT($F$1&amp;dbP!$D$2&amp;":"&amp;dbP!$D$2),"&lt;="&amp;AP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P$6,INDIRECT($F$1&amp;dbP!$D$2&amp;":"&amp;dbP!$D$2),"&lt;="&amp;AP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Q606" s="1">
        <f ca="1">SUMIFS(INDIRECT($F$1&amp;$F606&amp;":"&amp;$F606),INDIRECT($F$1&amp;dbP!$D$2&amp;":"&amp;dbP!$D$2),"&gt;="&amp;AQ$6,INDIRECT($F$1&amp;dbP!$D$2&amp;":"&amp;dbP!$D$2),"&lt;="&amp;AQ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Q$6,INDIRECT($F$1&amp;dbP!$D$2&amp;":"&amp;dbP!$D$2),"&lt;="&amp;AQ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R606" s="1">
        <f ca="1">SUMIFS(INDIRECT($F$1&amp;$F606&amp;":"&amp;$F606),INDIRECT($F$1&amp;dbP!$D$2&amp;":"&amp;dbP!$D$2),"&gt;="&amp;AR$6,INDIRECT($F$1&amp;dbP!$D$2&amp;":"&amp;dbP!$D$2),"&lt;="&amp;AR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R$6,INDIRECT($F$1&amp;dbP!$D$2&amp;":"&amp;dbP!$D$2),"&lt;="&amp;AR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S606" s="1">
        <f ca="1">SUMIFS(INDIRECT($F$1&amp;$F606&amp;":"&amp;$F606),INDIRECT($F$1&amp;dbP!$D$2&amp;":"&amp;dbP!$D$2),"&gt;="&amp;AS$6,INDIRECT($F$1&amp;dbP!$D$2&amp;":"&amp;dbP!$D$2),"&lt;="&amp;AS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S$6,INDIRECT($F$1&amp;dbP!$D$2&amp;":"&amp;dbP!$D$2),"&lt;="&amp;AS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T606" s="1">
        <f ca="1">SUMIFS(INDIRECT($F$1&amp;$F606&amp;":"&amp;$F606),INDIRECT($F$1&amp;dbP!$D$2&amp;":"&amp;dbP!$D$2),"&gt;="&amp;AT$6,INDIRECT($F$1&amp;dbP!$D$2&amp;":"&amp;dbP!$D$2),"&lt;="&amp;AT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T$6,INDIRECT($F$1&amp;dbP!$D$2&amp;":"&amp;dbP!$D$2),"&lt;="&amp;AT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U606" s="1">
        <f ca="1">SUMIFS(INDIRECT($F$1&amp;$F606&amp;":"&amp;$F606),INDIRECT($F$1&amp;dbP!$D$2&amp;":"&amp;dbP!$D$2),"&gt;="&amp;AU$6,INDIRECT($F$1&amp;dbP!$D$2&amp;":"&amp;dbP!$D$2),"&lt;="&amp;AU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U$6,INDIRECT($F$1&amp;dbP!$D$2&amp;":"&amp;dbP!$D$2),"&lt;="&amp;AU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V606" s="1">
        <f ca="1">SUMIFS(INDIRECT($F$1&amp;$F606&amp;":"&amp;$F606),INDIRECT($F$1&amp;dbP!$D$2&amp;":"&amp;dbP!$D$2),"&gt;="&amp;AV$6,INDIRECT($F$1&amp;dbP!$D$2&amp;":"&amp;dbP!$D$2),"&lt;="&amp;A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V$6,INDIRECT($F$1&amp;dbP!$D$2&amp;":"&amp;dbP!$D$2),"&lt;="&amp;AV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W606" s="1">
        <f ca="1">SUMIFS(INDIRECT($F$1&amp;$F606&amp;":"&amp;$F606),INDIRECT($F$1&amp;dbP!$D$2&amp;":"&amp;dbP!$D$2),"&gt;="&amp;AW$6,INDIRECT($F$1&amp;dbP!$D$2&amp;":"&amp;dbP!$D$2),"&lt;="&amp;A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W$6,INDIRECT($F$1&amp;dbP!$D$2&amp;":"&amp;dbP!$D$2),"&lt;="&amp;AW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X606" s="1">
        <f ca="1">SUMIFS(INDIRECT($F$1&amp;$F606&amp;":"&amp;$F606),INDIRECT($F$1&amp;dbP!$D$2&amp;":"&amp;dbP!$D$2),"&gt;="&amp;AX$6,INDIRECT($F$1&amp;dbP!$D$2&amp;":"&amp;dbP!$D$2),"&lt;="&amp;A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X$6,INDIRECT($F$1&amp;dbP!$D$2&amp;":"&amp;dbP!$D$2),"&lt;="&amp;AX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Y606" s="1">
        <f ca="1">SUMIFS(INDIRECT($F$1&amp;$F606&amp;":"&amp;$F606),INDIRECT($F$1&amp;dbP!$D$2&amp;":"&amp;dbP!$D$2),"&gt;="&amp;AY$6,INDIRECT($F$1&amp;dbP!$D$2&amp;":"&amp;dbP!$D$2),"&lt;="&amp;A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Y$6,INDIRECT($F$1&amp;dbP!$D$2&amp;":"&amp;dbP!$D$2),"&lt;="&amp;AY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AZ606" s="1">
        <f ca="1">SUMIFS(INDIRECT($F$1&amp;$F606&amp;":"&amp;$F606),INDIRECT($F$1&amp;dbP!$D$2&amp;":"&amp;dbP!$D$2),"&gt;="&amp;AZ$6,INDIRECT($F$1&amp;dbP!$D$2&amp;":"&amp;dbP!$D$2),"&lt;="&amp;A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AZ$6,INDIRECT($F$1&amp;dbP!$D$2&amp;":"&amp;dbP!$D$2),"&lt;="&amp;AZ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A606" s="1">
        <f ca="1">SUMIFS(INDIRECT($F$1&amp;$F606&amp;":"&amp;$F606),INDIRECT($F$1&amp;dbP!$D$2&amp;":"&amp;dbP!$D$2),"&gt;="&amp;BA$6,INDIRECT($F$1&amp;dbP!$D$2&amp;":"&amp;dbP!$D$2),"&lt;="&amp;B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BA$6,INDIRECT($F$1&amp;dbP!$D$2&amp;":"&amp;dbP!$D$2),"&lt;="&amp;BA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B606" s="1">
        <f ca="1">SUMIFS(INDIRECT($F$1&amp;$F606&amp;":"&amp;$F606),INDIRECT($F$1&amp;dbP!$D$2&amp;":"&amp;dbP!$D$2),"&gt;="&amp;BB$6,INDIRECT($F$1&amp;dbP!$D$2&amp;":"&amp;dbP!$D$2),"&lt;="&amp;B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BB$6,INDIRECT($F$1&amp;dbP!$D$2&amp;":"&amp;dbP!$D$2),"&lt;="&amp;BB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C606" s="1">
        <f ca="1">SUMIFS(INDIRECT($F$1&amp;$F606&amp;":"&amp;$F606),INDIRECT($F$1&amp;dbP!$D$2&amp;":"&amp;dbP!$D$2),"&gt;="&amp;BC$6,INDIRECT($F$1&amp;dbP!$D$2&amp;":"&amp;dbP!$D$2),"&lt;="&amp;B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BC$6,INDIRECT($F$1&amp;dbP!$D$2&amp;":"&amp;dbP!$D$2),"&lt;="&amp;BC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D606" s="1">
        <f ca="1">SUMIFS(INDIRECT($F$1&amp;$F606&amp;":"&amp;$F606),INDIRECT($F$1&amp;dbP!$D$2&amp;":"&amp;dbP!$D$2),"&gt;="&amp;BD$6,INDIRECT($F$1&amp;dbP!$D$2&amp;":"&amp;dbP!$D$2),"&lt;="&amp;B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BD$6,INDIRECT($F$1&amp;dbP!$D$2&amp;":"&amp;dbP!$D$2),"&lt;="&amp;BD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  <c r="BE606" s="1">
        <f ca="1">SUMIFS(INDIRECT($F$1&amp;$F606&amp;":"&amp;$F606),INDIRECT($F$1&amp;dbP!$D$2&amp;":"&amp;dbP!$D$2),"&gt;="&amp;BE$6,INDIRECT($F$1&amp;dbP!$D$2&amp;":"&amp;dbP!$D$2),"&lt;="&amp;B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"&amp;$I606=$J606),"*",RIGHT($J606,LEN($J606)-4)),INDIRECT($F$1&amp;dbP!$AC$2&amp;":"&amp;dbP!$AC$2),RepP!$J$3)-
SUMIFS(INDIRECT($F$1&amp;$G606&amp;":"&amp;$G606),INDIRECT($F$1&amp;dbP!$D$2&amp;":"&amp;dbP!$D$2),"&gt;="&amp;BE$6,INDIRECT($F$1&amp;dbP!$D$2&amp;":"&amp;dbP!$D$2),"&lt;="&amp;BE$7,INDIRECT($F$1&amp;dbP!$O$2&amp;":"&amp;dbP!$O$2),$H606,INDIRECT($F$1&amp;dbP!$P$2&amp;":"&amp;dbP!$P$2),IF($I606=$J606,"*",$I606),INDIRECT($F$1&amp;dbP!$Q$2&amp;":"&amp;dbP!$Q$2),IF(OR($I606=$J606,"  "&amp;$I606=$J606),"*",RIGHT($J606,LEN($J606)-4)),INDIRECT($F$1&amp;dbP!$AC$2&amp;":"&amp;dbP!$AC$2),RepP!$J$3)</f>
        <v>0</v>
      </c>
    </row>
    <row r="607" spans="2:57" x14ac:dyDescent="0.3">
      <c r="B607" s="1">
        <f>MAX(B$505:B606)+1</f>
        <v>108</v>
      </c>
      <c r="D607" s="1" t="str">
        <f ca="1">INDIRECT($B$1&amp;Items!AB$2&amp;$B607)</f>
        <v>PL(-)</v>
      </c>
      <c r="F607" s="1" t="str">
        <f ca="1">INDIRECT($B$1&amp;Items!X$2&amp;$B607)</f>
        <v>Y</v>
      </c>
      <c r="G607" s="1" t="str">
        <f ca="1">INDIRECT($B$1&amp;Items!Y$2&amp;$B607)</f>
        <v>Z</v>
      </c>
      <c r="H607" s="13" t="str">
        <f ca="1">INDIRECT($B$1&amp;Items!U$2&amp;$B607)</f>
        <v>Операционные расходы</v>
      </c>
      <c r="I607" s="13" t="str">
        <f ca="1">IF(INDIRECT($B$1&amp;Items!V$2&amp;$B607)="",H607,INDIRECT($B$1&amp;Items!V$2&amp;$B607))</f>
        <v>Операционные расходы - блок-3</v>
      </c>
      <c r="J607" s="1" t="str">
        <f ca="1">IF(INDIRECT($B$1&amp;Items!W$2&amp;$B607)="",IF(H607&lt;&gt;I607,"  "&amp;I607,I607),"    "&amp;INDIRECT($B$1&amp;Items!W$2&amp;$B607))</f>
        <v xml:space="preserve">    Операционные расходы - 3-2</v>
      </c>
      <c r="S607" s="1">
        <f ca="1">SUM($U607:INDIRECT(ADDRESS(ROW(),SUMIFS($1:$1,$5:$5,MAX($5:$5)))))</f>
        <v>212175</v>
      </c>
      <c r="V607" s="1">
        <f ca="1">SUMIFS(INDIRECT($F$1&amp;$F607&amp;":"&amp;$F607),INDIRECT($F$1&amp;dbP!$D$2&amp;":"&amp;dbP!$D$2),"&gt;="&amp;V$6,INDIRECT($F$1&amp;dbP!$D$2&amp;":"&amp;dbP!$D$2),"&lt;="&amp;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V$6,INDIRECT($F$1&amp;dbP!$D$2&amp;":"&amp;dbP!$D$2),"&lt;="&amp;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W607" s="1">
        <f ca="1">SUMIFS(INDIRECT($F$1&amp;$F607&amp;":"&amp;$F607),INDIRECT($F$1&amp;dbP!$D$2&amp;":"&amp;dbP!$D$2),"&gt;="&amp;W$6,INDIRECT($F$1&amp;dbP!$D$2&amp;":"&amp;dbP!$D$2),"&lt;="&amp;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W$6,INDIRECT($F$1&amp;dbP!$D$2&amp;":"&amp;dbP!$D$2),"&lt;="&amp;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X607" s="1">
        <f ca="1">SUMIFS(INDIRECT($F$1&amp;$F607&amp;":"&amp;$F607),INDIRECT($F$1&amp;dbP!$D$2&amp;":"&amp;dbP!$D$2),"&gt;="&amp;X$6,INDIRECT($F$1&amp;dbP!$D$2&amp;":"&amp;dbP!$D$2),"&lt;="&amp;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X$6,INDIRECT($F$1&amp;dbP!$D$2&amp;":"&amp;dbP!$D$2),"&lt;="&amp;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212175</v>
      </c>
      <c r="Y607" s="1">
        <f ca="1">SUMIFS(INDIRECT($F$1&amp;$F607&amp;":"&amp;$F607),INDIRECT($F$1&amp;dbP!$D$2&amp;":"&amp;dbP!$D$2),"&gt;="&amp;Y$6,INDIRECT($F$1&amp;dbP!$D$2&amp;":"&amp;dbP!$D$2),"&lt;="&amp;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Y$6,INDIRECT($F$1&amp;dbP!$D$2&amp;":"&amp;dbP!$D$2),"&lt;="&amp;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Z607" s="1">
        <f ca="1">SUMIFS(INDIRECT($F$1&amp;$F607&amp;":"&amp;$F607),INDIRECT($F$1&amp;dbP!$D$2&amp;":"&amp;dbP!$D$2),"&gt;="&amp;Z$6,INDIRECT($F$1&amp;dbP!$D$2&amp;":"&amp;dbP!$D$2),"&lt;="&amp;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Z$6,INDIRECT($F$1&amp;dbP!$D$2&amp;":"&amp;dbP!$D$2),"&lt;="&amp;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A607" s="1">
        <f ca="1">SUMIFS(INDIRECT($F$1&amp;$F607&amp;":"&amp;$F607),INDIRECT($F$1&amp;dbP!$D$2&amp;":"&amp;dbP!$D$2),"&gt;="&amp;AA$6,INDIRECT($F$1&amp;dbP!$D$2&amp;":"&amp;dbP!$D$2),"&lt;="&amp;A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A$6,INDIRECT($F$1&amp;dbP!$D$2&amp;":"&amp;dbP!$D$2),"&lt;="&amp;A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B607" s="1">
        <f ca="1">SUMIFS(INDIRECT($F$1&amp;$F607&amp;":"&amp;$F607),INDIRECT($F$1&amp;dbP!$D$2&amp;":"&amp;dbP!$D$2),"&gt;="&amp;AB$6,INDIRECT($F$1&amp;dbP!$D$2&amp;":"&amp;dbP!$D$2),"&lt;="&amp;A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B$6,INDIRECT($F$1&amp;dbP!$D$2&amp;":"&amp;dbP!$D$2),"&lt;="&amp;A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C607" s="1">
        <f ca="1">SUMIFS(INDIRECT($F$1&amp;$F607&amp;":"&amp;$F607),INDIRECT($F$1&amp;dbP!$D$2&amp;":"&amp;dbP!$D$2),"&gt;="&amp;AC$6,INDIRECT($F$1&amp;dbP!$D$2&amp;":"&amp;dbP!$D$2),"&lt;="&amp;A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C$6,INDIRECT($F$1&amp;dbP!$D$2&amp;":"&amp;dbP!$D$2),"&lt;="&amp;A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D607" s="1">
        <f ca="1">SUMIFS(INDIRECT($F$1&amp;$F607&amp;":"&amp;$F607),INDIRECT($F$1&amp;dbP!$D$2&amp;":"&amp;dbP!$D$2),"&gt;="&amp;AD$6,INDIRECT($F$1&amp;dbP!$D$2&amp;":"&amp;dbP!$D$2),"&lt;="&amp;A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D$6,INDIRECT($F$1&amp;dbP!$D$2&amp;":"&amp;dbP!$D$2),"&lt;="&amp;A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E607" s="1">
        <f ca="1">SUMIFS(INDIRECT($F$1&amp;$F607&amp;":"&amp;$F607),INDIRECT($F$1&amp;dbP!$D$2&amp;":"&amp;dbP!$D$2),"&gt;="&amp;AE$6,INDIRECT($F$1&amp;dbP!$D$2&amp;":"&amp;dbP!$D$2),"&lt;="&amp;A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E$6,INDIRECT($F$1&amp;dbP!$D$2&amp;":"&amp;dbP!$D$2),"&lt;="&amp;A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F607" s="1">
        <f ca="1">SUMIFS(INDIRECT($F$1&amp;$F607&amp;":"&amp;$F607),INDIRECT($F$1&amp;dbP!$D$2&amp;":"&amp;dbP!$D$2),"&gt;="&amp;AF$6,INDIRECT($F$1&amp;dbP!$D$2&amp;":"&amp;dbP!$D$2),"&lt;="&amp;AF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F$6,INDIRECT($F$1&amp;dbP!$D$2&amp;":"&amp;dbP!$D$2),"&lt;="&amp;AF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G607" s="1">
        <f ca="1">SUMIFS(INDIRECT($F$1&amp;$F607&amp;":"&amp;$F607),INDIRECT($F$1&amp;dbP!$D$2&amp;":"&amp;dbP!$D$2),"&gt;="&amp;AG$6,INDIRECT($F$1&amp;dbP!$D$2&amp;":"&amp;dbP!$D$2),"&lt;="&amp;AG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G$6,INDIRECT($F$1&amp;dbP!$D$2&amp;":"&amp;dbP!$D$2),"&lt;="&amp;AG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H607" s="1">
        <f ca="1">SUMIFS(INDIRECT($F$1&amp;$F607&amp;":"&amp;$F607),INDIRECT($F$1&amp;dbP!$D$2&amp;":"&amp;dbP!$D$2),"&gt;="&amp;AH$6,INDIRECT($F$1&amp;dbP!$D$2&amp;":"&amp;dbP!$D$2),"&lt;="&amp;AH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H$6,INDIRECT($F$1&amp;dbP!$D$2&amp;":"&amp;dbP!$D$2),"&lt;="&amp;AH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I607" s="1">
        <f ca="1">SUMIFS(INDIRECT($F$1&amp;$F607&amp;":"&amp;$F607),INDIRECT($F$1&amp;dbP!$D$2&amp;":"&amp;dbP!$D$2),"&gt;="&amp;AI$6,INDIRECT($F$1&amp;dbP!$D$2&amp;":"&amp;dbP!$D$2),"&lt;="&amp;AI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I$6,INDIRECT($F$1&amp;dbP!$D$2&amp;":"&amp;dbP!$D$2),"&lt;="&amp;AI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J607" s="1">
        <f ca="1">SUMIFS(INDIRECT($F$1&amp;$F607&amp;":"&amp;$F607),INDIRECT($F$1&amp;dbP!$D$2&amp;":"&amp;dbP!$D$2),"&gt;="&amp;AJ$6,INDIRECT($F$1&amp;dbP!$D$2&amp;":"&amp;dbP!$D$2),"&lt;="&amp;AJ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J$6,INDIRECT($F$1&amp;dbP!$D$2&amp;":"&amp;dbP!$D$2),"&lt;="&amp;AJ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K607" s="1">
        <f ca="1">SUMIFS(INDIRECT($F$1&amp;$F607&amp;":"&amp;$F607),INDIRECT($F$1&amp;dbP!$D$2&amp;":"&amp;dbP!$D$2),"&gt;="&amp;AK$6,INDIRECT($F$1&amp;dbP!$D$2&amp;":"&amp;dbP!$D$2),"&lt;="&amp;AK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K$6,INDIRECT($F$1&amp;dbP!$D$2&amp;":"&amp;dbP!$D$2),"&lt;="&amp;AK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L607" s="1">
        <f ca="1">SUMIFS(INDIRECT($F$1&amp;$F607&amp;":"&amp;$F607),INDIRECT($F$1&amp;dbP!$D$2&amp;":"&amp;dbP!$D$2),"&gt;="&amp;AL$6,INDIRECT($F$1&amp;dbP!$D$2&amp;":"&amp;dbP!$D$2),"&lt;="&amp;AL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L$6,INDIRECT($F$1&amp;dbP!$D$2&amp;":"&amp;dbP!$D$2),"&lt;="&amp;AL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M607" s="1">
        <f ca="1">SUMIFS(INDIRECT($F$1&amp;$F607&amp;":"&amp;$F607),INDIRECT($F$1&amp;dbP!$D$2&amp;":"&amp;dbP!$D$2),"&gt;="&amp;AM$6,INDIRECT($F$1&amp;dbP!$D$2&amp;":"&amp;dbP!$D$2),"&lt;="&amp;AM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M$6,INDIRECT($F$1&amp;dbP!$D$2&amp;":"&amp;dbP!$D$2),"&lt;="&amp;AM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N607" s="1">
        <f ca="1">SUMIFS(INDIRECT($F$1&amp;$F607&amp;":"&amp;$F607),INDIRECT($F$1&amp;dbP!$D$2&amp;":"&amp;dbP!$D$2),"&gt;="&amp;AN$6,INDIRECT($F$1&amp;dbP!$D$2&amp;":"&amp;dbP!$D$2),"&lt;="&amp;AN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N$6,INDIRECT($F$1&amp;dbP!$D$2&amp;":"&amp;dbP!$D$2),"&lt;="&amp;AN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O607" s="1">
        <f ca="1">SUMIFS(INDIRECT($F$1&amp;$F607&amp;":"&amp;$F607),INDIRECT($F$1&amp;dbP!$D$2&amp;":"&amp;dbP!$D$2),"&gt;="&amp;AO$6,INDIRECT($F$1&amp;dbP!$D$2&amp;":"&amp;dbP!$D$2),"&lt;="&amp;AO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O$6,INDIRECT($F$1&amp;dbP!$D$2&amp;":"&amp;dbP!$D$2),"&lt;="&amp;AO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P607" s="1">
        <f ca="1">SUMIFS(INDIRECT($F$1&amp;$F607&amp;":"&amp;$F607),INDIRECT($F$1&amp;dbP!$D$2&amp;":"&amp;dbP!$D$2),"&gt;="&amp;AP$6,INDIRECT($F$1&amp;dbP!$D$2&amp;":"&amp;dbP!$D$2),"&lt;="&amp;AP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P$6,INDIRECT($F$1&amp;dbP!$D$2&amp;":"&amp;dbP!$D$2),"&lt;="&amp;AP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Q607" s="1">
        <f ca="1">SUMIFS(INDIRECT($F$1&amp;$F607&amp;":"&amp;$F607),INDIRECT($F$1&amp;dbP!$D$2&amp;":"&amp;dbP!$D$2),"&gt;="&amp;AQ$6,INDIRECT($F$1&amp;dbP!$D$2&amp;":"&amp;dbP!$D$2),"&lt;="&amp;AQ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Q$6,INDIRECT($F$1&amp;dbP!$D$2&amp;":"&amp;dbP!$D$2),"&lt;="&amp;AQ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R607" s="1">
        <f ca="1">SUMIFS(INDIRECT($F$1&amp;$F607&amp;":"&amp;$F607),INDIRECT($F$1&amp;dbP!$D$2&amp;":"&amp;dbP!$D$2),"&gt;="&amp;AR$6,INDIRECT($F$1&amp;dbP!$D$2&amp;":"&amp;dbP!$D$2),"&lt;="&amp;AR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R$6,INDIRECT($F$1&amp;dbP!$D$2&amp;":"&amp;dbP!$D$2),"&lt;="&amp;AR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S607" s="1">
        <f ca="1">SUMIFS(INDIRECT($F$1&amp;$F607&amp;":"&amp;$F607),INDIRECT($F$1&amp;dbP!$D$2&amp;":"&amp;dbP!$D$2),"&gt;="&amp;AS$6,INDIRECT($F$1&amp;dbP!$D$2&amp;":"&amp;dbP!$D$2),"&lt;="&amp;AS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S$6,INDIRECT($F$1&amp;dbP!$D$2&amp;":"&amp;dbP!$D$2),"&lt;="&amp;AS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T607" s="1">
        <f ca="1">SUMIFS(INDIRECT($F$1&amp;$F607&amp;":"&amp;$F607),INDIRECT($F$1&amp;dbP!$D$2&amp;":"&amp;dbP!$D$2),"&gt;="&amp;AT$6,INDIRECT($F$1&amp;dbP!$D$2&amp;":"&amp;dbP!$D$2),"&lt;="&amp;AT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T$6,INDIRECT($F$1&amp;dbP!$D$2&amp;":"&amp;dbP!$D$2),"&lt;="&amp;AT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U607" s="1">
        <f ca="1">SUMIFS(INDIRECT($F$1&amp;$F607&amp;":"&amp;$F607),INDIRECT($F$1&amp;dbP!$D$2&amp;":"&amp;dbP!$D$2),"&gt;="&amp;AU$6,INDIRECT($F$1&amp;dbP!$D$2&amp;":"&amp;dbP!$D$2),"&lt;="&amp;AU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U$6,INDIRECT($F$1&amp;dbP!$D$2&amp;":"&amp;dbP!$D$2),"&lt;="&amp;AU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V607" s="1">
        <f ca="1">SUMIFS(INDIRECT($F$1&amp;$F607&amp;":"&amp;$F607),INDIRECT($F$1&amp;dbP!$D$2&amp;":"&amp;dbP!$D$2),"&gt;="&amp;AV$6,INDIRECT($F$1&amp;dbP!$D$2&amp;":"&amp;dbP!$D$2),"&lt;="&amp;A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V$6,INDIRECT($F$1&amp;dbP!$D$2&amp;":"&amp;dbP!$D$2),"&lt;="&amp;AV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W607" s="1">
        <f ca="1">SUMIFS(INDIRECT($F$1&amp;$F607&amp;":"&amp;$F607),INDIRECT($F$1&amp;dbP!$D$2&amp;":"&amp;dbP!$D$2),"&gt;="&amp;AW$6,INDIRECT($F$1&amp;dbP!$D$2&amp;":"&amp;dbP!$D$2),"&lt;="&amp;A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W$6,INDIRECT($F$1&amp;dbP!$D$2&amp;":"&amp;dbP!$D$2),"&lt;="&amp;AW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X607" s="1">
        <f ca="1">SUMIFS(INDIRECT($F$1&amp;$F607&amp;":"&amp;$F607),INDIRECT($F$1&amp;dbP!$D$2&amp;":"&amp;dbP!$D$2),"&gt;="&amp;AX$6,INDIRECT($F$1&amp;dbP!$D$2&amp;":"&amp;dbP!$D$2),"&lt;="&amp;A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X$6,INDIRECT($F$1&amp;dbP!$D$2&amp;":"&amp;dbP!$D$2),"&lt;="&amp;AX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Y607" s="1">
        <f ca="1">SUMIFS(INDIRECT($F$1&amp;$F607&amp;":"&amp;$F607),INDIRECT($F$1&amp;dbP!$D$2&amp;":"&amp;dbP!$D$2),"&gt;="&amp;AY$6,INDIRECT($F$1&amp;dbP!$D$2&amp;":"&amp;dbP!$D$2),"&lt;="&amp;A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Y$6,INDIRECT($F$1&amp;dbP!$D$2&amp;":"&amp;dbP!$D$2),"&lt;="&amp;AY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AZ607" s="1">
        <f ca="1">SUMIFS(INDIRECT($F$1&amp;$F607&amp;":"&amp;$F607),INDIRECT($F$1&amp;dbP!$D$2&amp;":"&amp;dbP!$D$2),"&gt;="&amp;AZ$6,INDIRECT($F$1&amp;dbP!$D$2&amp;":"&amp;dbP!$D$2),"&lt;="&amp;A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AZ$6,INDIRECT($F$1&amp;dbP!$D$2&amp;":"&amp;dbP!$D$2),"&lt;="&amp;AZ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A607" s="1">
        <f ca="1">SUMIFS(INDIRECT($F$1&amp;$F607&amp;":"&amp;$F607),INDIRECT($F$1&amp;dbP!$D$2&amp;":"&amp;dbP!$D$2),"&gt;="&amp;BA$6,INDIRECT($F$1&amp;dbP!$D$2&amp;":"&amp;dbP!$D$2),"&lt;="&amp;B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BA$6,INDIRECT($F$1&amp;dbP!$D$2&amp;":"&amp;dbP!$D$2),"&lt;="&amp;BA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B607" s="1">
        <f ca="1">SUMIFS(INDIRECT($F$1&amp;$F607&amp;":"&amp;$F607),INDIRECT($F$1&amp;dbP!$D$2&amp;":"&amp;dbP!$D$2),"&gt;="&amp;BB$6,INDIRECT($F$1&amp;dbP!$D$2&amp;":"&amp;dbP!$D$2),"&lt;="&amp;B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BB$6,INDIRECT($F$1&amp;dbP!$D$2&amp;":"&amp;dbP!$D$2),"&lt;="&amp;BB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C607" s="1">
        <f ca="1">SUMIFS(INDIRECT($F$1&amp;$F607&amp;":"&amp;$F607),INDIRECT($F$1&amp;dbP!$D$2&amp;":"&amp;dbP!$D$2),"&gt;="&amp;BC$6,INDIRECT($F$1&amp;dbP!$D$2&amp;":"&amp;dbP!$D$2),"&lt;="&amp;B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BC$6,INDIRECT($F$1&amp;dbP!$D$2&amp;":"&amp;dbP!$D$2),"&lt;="&amp;BC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D607" s="1">
        <f ca="1">SUMIFS(INDIRECT($F$1&amp;$F607&amp;":"&amp;$F607),INDIRECT($F$1&amp;dbP!$D$2&amp;":"&amp;dbP!$D$2),"&gt;="&amp;BD$6,INDIRECT($F$1&amp;dbP!$D$2&amp;":"&amp;dbP!$D$2),"&lt;="&amp;B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BD$6,INDIRECT($F$1&amp;dbP!$D$2&amp;":"&amp;dbP!$D$2),"&lt;="&amp;BD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  <c r="BE607" s="1">
        <f ca="1">SUMIFS(INDIRECT($F$1&amp;$F607&amp;":"&amp;$F607),INDIRECT($F$1&amp;dbP!$D$2&amp;":"&amp;dbP!$D$2),"&gt;="&amp;BE$6,INDIRECT($F$1&amp;dbP!$D$2&amp;":"&amp;dbP!$D$2),"&lt;="&amp;B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"&amp;$I607=$J607),"*",RIGHT($J607,LEN($J607)-4)),INDIRECT($F$1&amp;dbP!$AC$2&amp;":"&amp;dbP!$AC$2),RepP!$J$3)-
SUMIFS(INDIRECT($F$1&amp;$G607&amp;":"&amp;$G607),INDIRECT($F$1&amp;dbP!$D$2&amp;":"&amp;dbP!$D$2),"&gt;="&amp;BE$6,INDIRECT($F$1&amp;dbP!$D$2&amp;":"&amp;dbP!$D$2),"&lt;="&amp;BE$7,INDIRECT($F$1&amp;dbP!$O$2&amp;":"&amp;dbP!$O$2),$H607,INDIRECT($F$1&amp;dbP!$P$2&amp;":"&amp;dbP!$P$2),IF($I607=$J607,"*",$I607),INDIRECT($F$1&amp;dbP!$Q$2&amp;":"&amp;dbP!$Q$2),IF(OR($I607=$J607,"  "&amp;$I607=$J607),"*",RIGHT($J607,LEN($J607)-4)),INDIRECT($F$1&amp;dbP!$AC$2&amp;":"&amp;dbP!$AC$2),RepP!$J$3)</f>
        <v>0</v>
      </c>
    </row>
    <row r="608" spans="2:57" x14ac:dyDescent="0.3">
      <c r="B608" s="1">
        <f>MAX(B$505:B607)+1</f>
        <v>109</v>
      </c>
      <c r="D608" s="1" t="str">
        <f ca="1">INDIRECT($B$1&amp;Items!AB$2&amp;$B608)</f>
        <v>PL(-)</v>
      </c>
      <c r="F608" s="1" t="str">
        <f ca="1">INDIRECT($B$1&amp;Items!X$2&amp;$B608)</f>
        <v>Y</v>
      </c>
      <c r="G608" s="1" t="str">
        <f ca="1">INDIRECT($B$1&amp;Items!Y$2&amp;$B608)</f>
        <v>Z</v>
      </c>
      <c r="H608" s="13" t="str">
        <f ca="1">INDIRECT($B$1&amp;Items!U$2&amp;$B608)</f>
        <v>Операционные расходы</v>
      </c>
      <c r="I608" s="13" t="str">
        <f ca="1">IF(INDIRECT($B$1&amp;Items!V$2&amp;$B608)="",H608,INDIRECT($B$1&amp;Items!V$2&amp;$B608))</f>
        <v>Операционные расходы - блок-3</v>
      </c>
      <c r="J608" s="1" t="str">
        <f ca="1">IF(INDIRECT($B$1&amp;Items!W$2&amp;$B608)="",IF(H608&lt;&gt;I608,"  "&amp;I608,I608),"    "&amp;INDIRECT($B$1&amp;Items!W$2&amp;$B608))</f>
        <v xml:space="preserve">    Операционные расходы - 3-3</v>
      </c>
      <c r="S608" s="1">
        <f ca="1">SUM($U608:INDIRECT(ADDRESS(ROW(),SUMIFS($1:$1,$5:$5,MAX($5:$5)))))</f>
        <v>110500</v>
      </c>
      <c r="V608" s="1">
        <f ca="1">SUMIFS(INDIRECT($F$1&amp;$F608&amp;":"&amp;$F608),INDIRECT($F$1&amp;dbP!$D$2&amp;":"&amp;dbP!$D$2),"&gt;="&amp;V$6,INDIRECT($F$1&amp;dbP!$D$2&amp;":"&amp;dbP!$D$2),"&lt;="&amp;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V$6,INDIRECT($F$1&amp;dbP!$D$2&amp;":"&amp;dbP!$D$2),"&lt;="&amp;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W608" s="1">
        <f ca="1">SUMIFS(INDIRECT($F$1&amp;$F608&amp;":"&amp;$F608),INDIRECT($F$1&amp;dbP!$D$2&amp;":"&amp;dbP!$D$2),"&gt;="&amp;W$6,INDIRECT($F$1&amp;dbP!$D$2&amp;":"&amp;dbP!$D$2),"&lt;="&amp;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W$6,INDIRECT($F$1&amp;dbP!$D$2&amp;":"&amp;dbP!$D$2),"&lt;="&amp;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X608" s="1">
        <f ca="1">SUMIFS(INDIRECT($F$1&amp;$F608&amp;":"&amp;$F608),INDIRECT($F$1&amp;dbP!$D$2&amp;":"&amp;dbP!$D$2),"&gt;="&amp;X$6,INDIRECT($F$1&amp;dbP!$D$2&amp;":"&amp;dbP!$D$2),"&lt;="&amp;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X$6,INDIRECT($F$1&amp;dbP!$D$2&amp;":"&amp;dbP!$D$2),"&lt;="&amp;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110500</v>
      </c>
      <c r="Y608" s="1">
        <f ca="1">SUMIFS(INDIRECT($F$1&amp;$F608&amp;":"&amp;$F608),INDIRECT($F$1&amp;dbP!$D$2&amp;":"&amp;dbP!$D$2),"&gt;="&amp;Y$6,INDIRECT($F$1&amp;dbP!$D$2&amp;":"&amp;dbP!$D$2),"&lt;="&amp;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Y$6,INDIRECT($F$1&amp;dbP!$D$2&amp;":"&amp;dbP!$D$2),"&lt;="&amp;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Z608" s="1">
        <f ca="1">SUMIFS(INDIRECT($F$1&amp;$F608&amp;":"&amp;$F608),INDIRECT($F$1&amp;dbP!$D$2&amp;":"&amp;dbP!$D$2),"&gt;="&amp;Z$6,INDIRECT($F$1&amp;dbP!$D$2&amp;":"&amp;dbP!$D$2),"&lt;="&amp;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Z$6,INDIRECT($F$1&amp;dbP!$D$2&amp;":"&amp;dbP!$D$2),"&lt;="&amp;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A608" s="1">
        <f ca="1">SUMIFS(INDIRECT($F$1&amp;$F608&amp;":"&amp;$F608),INDIRECT($F$1&amp;dbP!$D$2&amp;":"&amp;dbP!$D$2),"&gt;="&amp;AA$6,INDIRECT($F$1&amp;dbP!$D$2&amp;":"&amp;dbP!$D$2),"&lt;="&amp;A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A$6,INDIRECT($F$1&amp;dbP!$D$2&amp;":"&amp;dbP!$D$2),"&lt;="&amp;A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B608" s="1">
        <f ca="1">SUMIFS(INDIRECT($F$1&amp;$F608&amp;":"&amp;$F608),INDIRECT($F$1&amp;dbP!$D$2&amp;":"&amp;dbP!$D$2),"&gt;="&amp;AB$6,INDIRECT($F$1&amp;dbP!$D$2&amp;":"&amp;dbP!$D$2),"&lt;="&amp;A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B$6,INDIRECT($F$1&amp;dbP!$D$2&amp;":"&amp;dbP!$D$2),"&lt;="&amp;A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C608" s="1">
        <f ca="1">SUMIFS(INDIRECT($F$1&amp;$F608&amp;":"&amp;$F608),INDIRECT($F$1&amp;dbP!$D$2&amp;":"&amp;dbP!$D$2),"&gt;="&amp;AC$6,INDIRECT($F$1&amp;dbP!$D$2&amp;":"&amp;dbP!$D$2),"&lt;="&amp;A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C$6,INDIRECT($F$1&amp;dbP!$D$2&amp;":"&amp;dbP!$D$2),"&lt;="&amp;A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D608" s="1">
        <f ca="1">SUMIFS(INDIRECT($F$1&amp;$F608&amp;":"&amp;$F608),INDIRECT($F$1&amp;dbP!$D$2&amp;":"&amp;dbP!$D$2),"&gt;="&amp;AD$6,INDIRECT($F$1&amp;dbP!$D$2&amp;":"&amp;dbP!$D$2),"&lt;="&amp;A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D$6,INDIRECT($F$1&amp;dbP!$D$2&amp;":"&amp;dbP!$D$2),"&lt;="&amp;A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E608" s="1">
        <f ca="1">SUMIFS(INDIRECT($F$1&amp;$F608&amp;":"&amp;$F608),INDIRECT($F$1&amp;dbP!$D$2&amp;":"&amp;dbP!$D$2),"&gt;="&amp;AE$6,INDIRECT($F$1&amp;dbP!$D$2&amp;":"&amp;dbP!$D$2),"&lt;="&amp;A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E$6,INDIRECT($F$1&amp;dbP!$D$2&amp;":"&amp;dbP!$D$2),"&lt;="&amp;A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F608" s="1">
        <f ca="1">SUMIFS(INDIRECT($F$1&amp;$F608&amp;":"&amp;$F608),INDIRECT($F$1&amp;dbP!$D$2&amp;":"&amp;dbP!$D$2),"&gt;="&amp;AF$6,INDIRECT($F$1&amp;dbP!$D$2&amp;":"&amp;dbP!$D$2),"&lt;="&amp;AF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F$6,INDIRECT($F$1&amp;dbP!$D$2&amp;":"&amp;dbP!$D$2),"&lt;="&amp;AF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G608" s="1">
        <f ca="1">SUMIFS(INDIRECT($F$1&amp;$F608&amp;":"&amp;$F608),INDIRECT($F$1&amp;dbP!$D$2&amp;":"&amp;dbP!$D$2),"&gt;="&amp;AG$6,INDIRECT($F$1&amp;dbP!$D$2&amp;":"&amp;dbP!$D$2),"&lt;="&amp;AG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G$6,INDIRECT($F$1&amp;dbP!$D$2&amp;":"&amp;dbP!$D$2),"&lt;="&amp;AG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H608" s="1">
        <f ca="1">SUMIFS(INDIRECT($F$1&amp;$F608&amp;":"&amp;$F608),INDIRECT($F$1&amp;dbP!$D$2&amp;":"&amp;dbP!$D$2),"&gt;="&amp;AH$6,INDIRECT($F$1&amp;dbP!$D$2&amp;":"&amp;dbP!$D$2),"&lt;="&amp;AH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H$6,INDIRECT($F$1&amp;dbP!$D$2&amp;":"&amp;dbP!$D$2),"&lt;="&amp;AH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I608" s="1">
        <f ca="1">SUMIFS(INDIRECT($F$1&amp;$F608&amp;":"&amp;$F608),INDIRECT($F$1&amp;dbP!$D$2&amp;":"&amp;dbP!$D$2),"&gt;="&amp;AI$6,INDIRECT($F$1&amp;dbP!$D$2&amp;":"&amp;dbP!$D$2),"&lt;="&amp;AI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I$6,INDIRECT($F$1&amp;dbP!$D$2&amp;":"&amp;dbP!$D$2),"&lt;="&amp;AI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J608" s="1">
        <f ca="1">SUMIFS(INDIRECT($F$1&amp;$F608&amp;":"&amp;$F608),INDIRECT($F$1&amp;dbP!$D$2&amp;":"&amp;dbP!$D$2),"&gt;="&amp;AJ$6,INDIRECT($F$1&amp;dbP!$D$2&amp;":"&amp;dbP!$D$2),"&lt;="&amp;AJ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J$6,INDIRECT($F$1&amp;dbP!$D$2&amp;":"&amp;dbP!$D$2),"&lt;="&amp;AJ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K608" s="1">
        <f ca="1">SUMIFS(INDIRECT($F$1&amp;$F608&amp;":"&amp;$F608),INDIRECT($F$1&amp;dbP!$D$2&amp;":"&amp;dbP!$D$2),"&gt;="&amp;AK$6,INDIRECT($F$1&amp;dbP!$D$2&amp;":"&amp;dbP!$D$2),"&lt;="&amp;AK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K$6,INDIRECT($F$1&amp;dbP!$D$2&amp;":"&amp;dbP!$D$2),"&lt;="&amp;AK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L608" s="1">
        <f ca="1">SUMIFS(INDIRECT($F$1&amp;$F608&amp;":"&amp;$F608),INDIRECT($F$1&amp;dbP!$D$2&amp;":"&amp;dbP!$D$2),"&gt;="&amp;AL$6,INDIRECT($F$1&amp;dbP!$D$2&amp;":"&amp;dbP!$D$2),"&lt;="&amp;AL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L$6,INDIRECT($F$1&amp;dbP!$D$2&amp;":"&amp;dbP!$D$2),"&lt;="&amp;AL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M608" s="1">
        <f ca="1">SUMIFS(INDIRECT($F$1&amp;$F608&amp;":"&amp;$F608),INDIRECT($F$1&amp;dbP!$D$2&amp;":"&amp;dbP!$D$2),"&gt;="&amp;AM$6,INDIRECT($F$1&amp;dbP!$D$2&amp;":"&amp;dbP!$D$2),"&lt;="&amp;AM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M$6,INDIRECT($F$1&amp;dbP!$D$2&amp;":"&amp;dbP!$D$2),"&lt;="&amp;AM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N608" s="1">
        <f ca="1">SUMIFS(INDIRECT($F$1&amp;$F608&amp;":"&amp;$F608),INDIRECT($F$1&amp;dbP!$D$2&amp;":"&amp;dbP!$D$2),"&gt;="&amp;AN$6,INDIRECT($F$1&amp;dbP!$D$2&amp;":"&amp;dbP!$D$2),"&lt;="&amp;AN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N$6,INDIRECT($F$1&amp;dbP!$D$2&amp;":"&amp;dbP!$D$2),"&lt;="&amp;AN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O608" s="1">
        <f ca="1">SUMIFS(INDIRECT($F$1&amp;$F608&amp;":"&amp;$F608),INDIRECT($F$1&amp;dbP!$D$2&amp;":"&amp;dbP!$D$2),"&gt;="&amp;AO$6,INDIRECT($F$1&amp;dbP!$D$2&amp;":"&amp;dbP!$D$2),"&lt;="&amp;AO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O$6,INDIRECT($F$1&amp;dbP!$D$2&amp;":"&amp;dbP!$D$2),"&lt;="&amp;AO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P608" s="1">
        <f ca="1">SUMIFS(INDIRECT($F$1&amp;$F608&amp;":"&amp;$F608),INDIRECT($F$1&amp;dbP!$D$2&amp;":"&amp;dbP!$D$2),"&gt;="&amp;AP$6,INDIRECT($F$1&amp;dbP!$D$2&amp;":"&amp;dbP!$D$2),"&lt;="&amp;AP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P$6,INDIRECT($F$1&amp;dbP!$D$2&amp;":"&amp;dbP!$D$2),"&lt;="&amp;AP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Q608" s="1">
        <f ca="1">SUMIFS(INDIRECT($F$1&amp;$F608&amp;":"&amp;$F608),INDIRECT($F$1&amp;dbP!$D$2&amp;":"&amp;dbP!$D$2),"&gt;="&amp;AQ$6,INDIRECT($F$1&amp;dbP!$D$2&amp;":"&amp;dbP!$D$2),"&lt;="&amp;AQ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Q$6,INDIRECT($F$1&amp;dbP!$D$2&amp;":"&amp;dbP!$D$2),"&lt;="&amp;AQ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R608" s="1">
        <f ca="1">SUMIFS(INDIRECT($F$1&amp;$F608&amp;":"&amp;$F608),INDIRECT($F$1&amp;dbP!$D$2&amp;":"&amp;dbP!$D$2),"&gt;="&amp;AR$6,INDIRECT($F$1&amp;dbP!$D$2&amp;":"&amp;dbP!$D$2),"&lt;="&amp;AR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R$6,INDIRECT($F$1&amp;dbP!$D$2&amp;":"&amp;dbP!$D$2),"&lt;="&amp;AR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S608" s="1">
        <f ca="1">SUMIFS(INDIRECT($F$1&amp;$F608&amp;":"&amp;$F608),INDIRECT($F$1&amp;dbP!$D$2&amp;":"&amp;dbP!$D$2),"&gt;="&amp;AS$6,INDIRECT($F$1&amp;dbP!$D$2&amp;":"&amp;dbP!$D$2),"&lt;="&amp;AS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S$6,INDIRECT($F$1&amp;dbP!$D$2&amp;":"&amp;dbP!$D$2),"&lt;="&amp;AS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T608" s="1">
        <f ca="1">SUMIFS(INDIRECT($F$1&amp;$F608&amp;":"&amp;$F608),INDIRECT($F$1&amp;dbP!$D$2&amp;":"&amp;dbP!$D$2),"&gt;="&amp;AT$6,INDIRECT($F$1&amp;dbP!$D$2&amp;":"&amp;dbP!$D$2),"&lt;="&amp;AT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T$6,INDIRECT($F$1&amp;dbP!$D$2&amp;":"&amp;dbP!$D$2),"&lt;="&amp;AT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U608" s="1">
        <f ca="1">SUMIFS(INDIRECT($F$1&amp;$F608&amp;":"&amp;$F608),INDIRECT($F$1&amp;dbP!$D$2&amp;":"&amp;dbP!$D$2),"&gt;="&amp;AU$6,INDIRECT($F$1&amp;dbP!$D$2&amp;":"&amp;dbP!$D$2),"&lt;="&amp;AU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U$6,INDIRECT($F$1&amp;dbP!$D$2&amp;":"&amp;dbP!$D$2),"&lt;="&amp;AU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V608" s="1">
        <f ca="1">SUMIFS(INDIRECT($F$1&amp;$F608&amp;":"&amp;$F608),INDIRECT($F$1&amp;dbP!$D$2&amp;":"&amp;dbP!$D$2),"&gt;="&amp;AV$6,INDIRECT($F$1&amp;dbP!$D$2&amp;":"&amp;dbP!$D$2),"&lt;="&amp;A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V$6,INDIRECT($F$1&amp;dbP!$D$2&amp;":"&amp;dbP!$D$2),"&lt;="&amp;AV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W608" s="1">
        <f ca="1">SUMIFS(INDIRECT($F$1&amp;$F608&amp;":"&amp;$F608),INDIRECT($F$1&amp;dbP!$D$2&amp;":"&amp;dbP!$D$2),"&gt;="&amp;AW$6,INDIRECT($F$1&amp;dbP!$D$2&amp;":"&amp;dbP!$D$2),"&lt;="&amp;A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W$6,INDIRECT($F$1&amp;dbP!$D$2&amp;":"&amp;dbP!$D$2),"&lt;="&amp;AW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X608" s="1">
        <f ca="1">SUMIFS(INDIRECT($F$1&amp;$F608&amp;":"&amp;$F608),INDIRECT($F$1&amp;dbP!$D$2&amp;":"&amp;dbP!$D$2),"&gt;="&amp;AX$6,INDIRECT($F$1&amp;dbP!$D$2&amp;":"&amp;dbP!$D$2),"&lt;="&amp;A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X$6,INDIRECT($F$1&amp;dbP!$D$2&amp;":"&amp;dbP!$D$2),"&lt;="&amp;AX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Y608" s="1">
        <f ca="1">SUMIFS(INDIRECT($F$1&amp;$F608&amp;":"&amp;$F608),INDIRECT($F$1&amp;dbP!$D$2&amp;":"&amp;dbP!$D$2),"&gt;="&amp;AY$6,INDIRECT($F$1&amp;dbP!$D$2&amp;":"&amp;dbP!$D$2),"&lt;="&amp;A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Y$6,INDIRECT($F$1&amp;dbP!$D$2&amp;":"&amp;dbP!$D$2),"&lt;="&amp;AY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AZ608" s="1">
        <f ca="1">SUMIFS(INDIRECT($F$1&amp;$F608&amp;":"&amp;$F608),INDIRECT($F$1&amp;dbP!$D$2&amp;":"&amp;dbP!$D$2),"&gt;="&amp;AZ$6,INDIRECT($F$1&amp;dbP!$D$2&amp;":"&amp;dbP!$D$2),"&lt;="&amp;A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AZ$6,INDIRECT($F$1&amp;dbP!$D$2&amp;":"&amp;dbP!$D$2),"&lt;="&amp;AZ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A608" s="1">
        <f ca="1">SUMIFS(INDIRECT($F$1&amp;$F608&amp;":"&amp;$F608),INDIRECT($F$1&amp;dbP!$D$2&amp;":"&amp;dbP!$D$2),"&gt;="&amp;BA$6,INDIRECT($F$1&amp;dbP!$D$2&amp;":"&amp;dbP!$D$2),"&lt;="&amp;B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BA$6,INDIRECT($F$1&amp;dbP!$D$2&amp;":"&amp;dbP!$D$2),"&lt;="&amp;BA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B608" s="1">
        <f ca="1">SUMIFS(INDIRECT($F$1&amp;$F608&amp;":"&amp;$F608),INDIRECT($F$1&amp;dbP!$D$2&amp;":"&amp;dbP!$D$2),"&gt;="&amp;BB$6,INDIRECT($F$1&amp;dbP!$D$2&amp;":"&amp;dbP!$D$2),"&lt;="&amp;B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BB$6,INDIRECT($F$1&amp;dbP!$D$2&amp;":"&amp;dbP!$D$2),"&lt;="&amp;BB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C608" s="1">
        <f ca="1">SUMIFS(INDIRECT($F$1&amp;$F608&amp;":"&amp;$F608),INDIRECT($F$1&amp;dbP!$D$2&amp;":"&amp;dbP!$D$2),"&gt;="&amp;BC$6,INDIRECT($F$1&amp;dbP!$D$2&amp;":"&amp;dbP!$D$2),"&lt;="&amp;B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BC$6,INDIRECT($F$1&amp;dbP!$D$2&amp;":"&amp;dbP!$D$2),"&lt;="&amp;BC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D608" s="1">
        <f ca="1">SUMIFS(INDIRECT($F$1&amp;$F608&amp;":"&amp;$F608),INDIRECT($F$1&amp;dbP!$D$2&amp;":"&amp;dbP!$D$2),"&gt;="&amp;BD$6,INDIRECT($F$1&amp;dbP!$D$2&amp;":"&amp;dbP!$D$2),"&lt;="&amp;B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BD$6,INDIRECT($F$1&amp;dbP!$D$2&amp;":"&amp;dbP!$D$2),"&lt;="&amp;BD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  <c r="BE608" s="1">
        <f ca="1">SUMIFS(INDIRECT($F$1&amp;$F608&amp;":"&amp;$F608),INDIRECT($F$1&amp;dbP!$D$2&amp;":"&amp;dbP!$D$2),"&gt;="&amp;BE$6,INDIRECT($F$1&amp;dbP!$D$2&amp;":"&amp;dbP!$D$2),"&lt;="&amp;B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"&amp;$I608=$J608),"*",RIGHT($J608,LEN($J608)-4)),INDIRECT($F$1&amp;dbP!$AC$2&amp;":"&amp;dbP!$AC$2),RepP!$J$3)-
SUMIFS(INDIRECT($F$1&amp;$G608&amp;":"&amp;$G608),INDIRECT($F$1&amp;dbP!$D$2&amp;":"&amp;dbP!$D$2),"&gt;="&amp;BE$6,INDIRECT($F$1&amp;dbP!$D$2&amp;":"&amp;dbP!$D$2),"&lt;="&amp;BE$7,INDIRECT($F$1&amp;dbP!$O$2&amp;":"&amp;dbP!$O$2),$H608,INDIRECT($F$1&amp;dbP!$P$2&amp;":"&amp;dbP!$P$2),IF($I608=$J608,"*",$I608),INDIRECT($F$1&amp;dbP!$Q$2&amp;":"&amp;dbP!$Q$2),IF(OR($I608=$J608,"  "&amp;$I608=$J608),"*",RIGHT($J608,LEN($J608)-4)),INDIRECT($F$1&amp;dbP!$AC$2&amp;":"&amp;dbP!$AC$2),RepP!$J$3)</f>
        <v>0</v>
      </c>
    </row>
    <row r="609" spans="2:57" x14ac:dyDescent="0.3">
      <c r="B609" s="1">
        <f>MAX(B$505:B608)+1</f>
        <v>110</v>
      </c>
      <c r="D609" s="1" t="str">
        <f ca="1">INDIRECT($B$1&amp;Items!AB$2&amp;$B609)</f>
        <v>PL(-)</v>
      </c>
      <c r="F609" s="1" t="str">
        <f ca="1">INDIRECT($B$1&amp;Items!X$2&amp;$B609)</f>
        <v>Y</v>
      </c>
      <c r="G609" s="1" t="str">
        <f ca="1">INDIRECT($B$1&amp;Items!Y$2&amp;$B609)</f>
        <v>Z</v>
      </c>
      <c r="H609" s="13" t="str">
        <f ca="1">INDIRECT($B$1&amp;Items!U$2&amp;$B609)</f>
        <v>Операционные расходы</v>
      </c>
      <c r="I609" s="13" t="str">
        <f ca="1">IF(INDIRECT($B$1&amp;Items!V$2&amp;$B609)="",H609,INDIRECT($B$1&amp;Items!V$2&amp;$B609))</f>
        <v>Операционные расходы - блок-3</v>
      </c>
      <c r="J609" s="1" t="str">
        <f ca="1">IF(INDIRECT($B$1&amp;Items!W$2&amp;$B609)="",IF(H609&lt;&gt;I609,"  "&amp;I609,I609),"    "&amp;INDIRECT($B$1&amp;Items!W$2&amp;$B609))</f>
        <v xml:space="preserve">    Операционные расходы - 3-4</v>
      </c>
      <c r="S609" s="1">
        <f ca="1">SUM($U609:INDIRECT(ADDRESS(ROW(),SUMIFS($1:$1,$5:$5,MAX($5:$5)))))</f>
        <v>65383.333333333328</v>
      </c>
      <c r="V609" s="1">
        <f ca="1">SUMIFS(INDIRECT($F$1&amp;$F609&amp;":"&amp;$F609),INDIRECT($F$1&amp;dbP!$D$2&amp;":"&amp;dbP!$D$2),"&gt;="&amp;V$6,INDIRECT($F$1&amp;dbP!$D$2&amp;":"&amp;dbP!$D$2),"&lt;="&amp;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V$6,INDIRECT($F$1&amp;dbP!$D$2&amp;":"&amp;dbP!$D$2),"&lt;="&amp;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W609" s="1">
        <f ca="1">SUMIFS(INDIRECT($F$1&amp;$F609&amp;":"&amp;$F609),INDIRECT($F$1&amp;dbP!$D$2&amp;":"&amp;dbP!$D$2),"&gt;="&amp;W$6,INDIRECT($F$1&amp;dbP!$D$2&amp;":"&amp;dbP!$D$2),"&lt;="&amp;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W$6,INDIRECT($F$1&amp;dbP!$D$2&amp;":"&amp;dbP!$D$2),"&lt;="&amp;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X609" s="1">
        <f ca="1">SUMIFS(INDIRECT($F$1&amp;$F609&amp;":"&amp;$F609),INDIRECT($F$1&amp;dbP!$D$2&amp;":"&amp;dbP!$D$2),"&gt;="&amp;X$6,INDIRECT($F$1&amp;dbP!$D$2&amp;":"&amp;dbP!$D$2),"&lt;="&amp;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X$6,INDIRECT($F$1&amp;dbP!$D$2&amp;":"&amp;dbP!$D$2),"&lt;="&amp;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65383.333333333328</v>
      </c>
      <c r="Y609" s="1">
        <f ca="1">SUMIFS(INDIRECT($F$1&amp;$F609&amp;":"&amp;$F609),INDIRECT($F$1&amp;dbP!$D$2&amp;":"&amp;dbP!$D$2),"&gt;="&amp;Y$6,INDIRECT($F$1&amp;dbP!$D$2&amp;":"&amp;dbP!$D$2),"&lt;="&amp;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Y$6,INDIRECT($F$1&amp;dbP!$D$2&amp;":"&amp;dbP!$D$2),"&lt;="&amp;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Z609" s="1">
        <f ca="1">SUMIFS(INDIRECT($F$1&amp;$F609&amp;":"&amp;$F609),INDIRECT($F$1&amp;dbP!$D$2&amp;":"&amp;dbP!$D$2),"&gt;="&amp;Z$6,INDIRECT($F$1&amp;dbP!$D$2&amp;":"&amp;dbP!$D$2),"&lt;="&amp;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Z$6,INDIRECT($F$1&amp;dbP!$D$2&amp;":"&amp;dbP!$D$2),"&lt;="&amp;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A609" s="1">
        <f ca="1">SUMIFS(INDIRECT($F$1&amp;$F609&amp;":"&amp;$F609),INDIRECT($F$1&amp;dbP!$D$2&amp;":"&amp;dbP!$D$2),"&gt;="&amp;AA$6,INDIRECT($F$1&amp;dbP!$D$2&amp;":"&amp;dbP!$D$2),"&lt;="&amp;A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A$6,INDIRECT($F$1&amp;dbP!$D$2&amp;":"&amp;dbP!$D$2),"&lt;="&amp;A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B609" s="1">
        <f ca="1">SUMIFS(INDIRECT($F$1&amp;$F609&amp;":"&amp;$F609),INDIRECT($F$1&amp;dbP!$D$2&amp;":"&amp;dbP!$D$2),"&gt;="&amp;AB$6,INDIRECT($F$1&amp;dbP!$D$2&amp;":"&amp;dbP!$D$2),"&lt;="&amp;A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B$6,INDIRECT($F$1&amp;dbP!$D$2&amp;":"&amp;dbP!$D$2),"&lt;="&amp;A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C609" s="1">
        <f ca="1">SUMIFS(INDIRECT($F$1&amp;$F609&amp;":"&amp;$F609),INDIRECT($F$1&amp;dbP!$D$2&amp;":"&amp;dbP!$D$2),"&gt;="&amp;AC$6,INDIRECT($F$1&amp;dbP!$D$2&amp;":"&amp;dbP!$D$2),"&lt;="&amp;A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C$6,INDIRECT($F$1&amp;dbP!$D$2&amp;":"&amp;dbP!$D$2),"&lt;="&amp;A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D609" s="1">
        <f ca="1">SUMIFS(INDIRECT($F$1&amp;$F609&amp;":"&amp;$F609),INDIRECT($F$1&amp;dbP!$D$2&amp;":"&amp;dbP!$D$2),"&gt;="&amp;AD$6,INDIRECT($F$1&amp;dbP!$D$2&amp;":"&amp;dbP!$D$2),"&lt;="&amp;A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D$6,INDIRECT($F$1&amp;dbP!$D$2&amp;":"&amp;dbP!$D$2),"&lt;="&amp;A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E609" s="1">
        <f ca="1">SUMIFS(INDIRECT($F$1&amp;$F609&amp;":"&amp;$F609),INDIRECT($F$1&amp;dbP!$D$2&amp;":"&amp;dbP!$D$2),"&gt;="&amp;AE$6,INDIRECT($F$1&amp;dbP!$D$2&amp;":"&amp;dbP!$D$2),"&lt;="&amp;A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E$6,INDIRECT($F$1&amp;dbP!$D$2&amp;":"&amp;dbP!$D$2),"&lt;="&amp;A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F609" s="1">
        <f ca="1">SUMIFS(INDIRECT($F$1&amp;$F609&amp;":"&amp;$F609),INDIRECT($F$1&amp;dbP!$D$2&amp;":"&amp;dbP!$D$2),"&gt;="&amp;AF$6,INDIRECT($F$1&amp;dbP!$D$2&amp;":"&amp;dbP!$D$2),"&lt;="&amp;AF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F$6,INDIRECT($F$1&amp;dbP!$D$2&amp;":"&amp;dbP!$D$2),"&lt;="&amp;AF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G609" s="1">
        <f ca="1">SUMIFS(INDIRECT($F$1&amp;$F609&amp;":"&amp;$F609),INDIRECT($F$1&amp;dbP!$D$2&amp;":"&amp;dbP!$D$2),"&gt;="&amp;AG$6,INDIRECT($F$1&amp;dbP!$D$2&amp;":"&amp;dbP!$D$2),"&lt;="&amp;AG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G$6,INDIRECT($F$1&amp;dbP!$D$2&amp;":"&amp;dbP!$D$2),"&lt;="&amp;AG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H609" s="1">
        <f ca="1">SUMIFS(INDIRECT($F$1&amp;$F609&amp;":"&amp;$F609),INDIRECT($F$1&amp;dbP!$D$2&amp;":"&amp;dbP!$D$2),"&gt;="&amp;AH$6,INDIRECT($F$1&amp;dbP!$D$2&amp;":"&amp;dbP!$D$2),"&lt;="&amp;AH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H$6,INDIRECT($F$1&amp;dbP!$D$2&amp;":"&amp;dbP!$D$2),"&lt;="&amp;AH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I609" s="1">
        <f ca="1">SUMIFS(INDIRECT($F$1&amp;$F609&amp;":"&amp;$F609),INDIRECT($F$1&amp;dbP!$D$2&amp;":"&amp;dbP!$D$2),"&gt;="&amp;AI$6,INDIRECT($F$1&amp;dbP!$D$2&amp;":"&amp;dbP!$D$2),"&lt;="&amp;AI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I$6,INDIRECT($F$1&amp;dbP!$D$2&amp;":"&amp;dbP!$D$2),"&lt;="&amp;AI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J609" s="1">
        <f ca="1">SUMIFS(INDIRECT($F$1&amp;$F609&amp;":"&amp;$F609),INDIRECT($F$1&amp;dbP!$D$2&amp;":"&amp;dbP!$D$2),"&gt;="&amp;AJ$6,INDIRECT($F$1&amp;dbP!$D$2&amp;":"&amp;dbP!$D$2),"&lt;="&amp;AJ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J$6,INDIRECT($F$1&amp;dbP!$D$2&amp;":"&amp;dbP!$D$2),"&lt;="&amp;AJ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K609" s="1">
        <f ca="1">SUMIFS(INDIRECT($F$1&amp;$F609&amp;":"&amp;$F609),INDIRECT($F$1&amp;dbP!$D$2&amp;":"&amp;dbP!$D$2),"&gt;="&amp;AK$6,INDIRECT($F$1&amp;dbP!$D$2&amp;":"&amp;dbP!$D$2),"&lt;="&amp;AK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K$6,INDIRECT($F$1&amp;dbP!$D$2&amp;":"&amp;dbP!$D$2),"&lt;="&amp;AK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L609" s="1">
        <f ca="1">SUMIFS(INDIRECT($F$1&amp;$F609&amp;":"&amp;$F609),INDIRECT($F$1&amp;dbP!$D$2&amp;":"&amp;dbP!$D$2),"&gt;="&amp;AL$6,INDIRECT($F$1&amp;dbP!$D$2&amp;":"&amp;dbP!$D$2),"&lt;="&amp;AL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L$6,INDIRECT($F$1&amp;dbP!$D$2&amp;":"&amp;dbP!$D$2),"&lt;="&amp;AL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M609" s="1">
        <f ca="1">SUMIFS(INDIRECT($F$1&amp;$F609&amp;":"&amp;$F609),INDIRECT($F$1&amp;dbP!$D$2&amp;":"&amp;dbP!$D$2),"&gt;="&amp;AM$6,INDIRECT($F$1&amp;dbP!$D$2&amp;":"&amp;dbP!$D$2),"&lt;="&amp;AM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M$6,INDIRECT($F$1&amp;dbP!$D$2&amp;":"&amp;dbP!$D$2),"&lt;="&amp;AM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N609" s="1">
        <f ca="1">SUMIFS(INDIRECT($F$1&amp;$F609&amp;":"&amp;$F609),INDIRECT($F$1&amp;dbP!$D$2&amp;":"&amp;dbP!$D$2),"&gt;="&amp;AN$6,INDIRECT($F$1&amp;dbP!$D$2&amp;":"&amp;dbP!$D$2),"&lt;="&amp;AN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N$6,INDIRECT($F$1&amp;dbP!$D$2&amp;":"&amp;dbP!$D$2),"&lt;="&amp;AN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O609" s="1">
        <f ca="1">SUMIFS(INDIRECT($F$1&amp;$F609&amp;":"&amp;$F609),INDIRECT($F$1&amp;dbP!$D$2&amp;":"&amp;dbP!$D$2),"&gt;="&amp;AO$6,INDIRECT($F$1&amp;dbP!$D$2&amp;":"&amp;dbP!$D$2),"&lt;="&amp;AO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O$6,INDIRECT($F$1&amp;dbP!$D$2&amp;":"&amp;dbP!$D$2),"&lt;="&amp;AO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P609" s="1">
        <f ca="1">SUMIFS(INDIRECT($F$1&amp;$F609&amp;":"&amp;$F609),INDIRECT($F$1&amp;dbP!$D$2&amp;":"&amp;dbP!$D$2),"&gt;="&amp;AP$6,INDIRECT($F$1&amp;dbP!$D$2&amp;":"&amp;dbP!$D$2),"&lt;="&amp;AP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P$6,INDIRECT($F$1&amp;dbP!$D$2&amp;":"&amp;dbP!$D$2),"&lt;="&amp;AP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Q609" s="1">
        <f ca="1">SUMIFS(INDIRECT($F$1&amp;$F609&amp;":"&amp;$F609),INDIRECT($F$1&amp;dbP!$D$2&amp;":"&amp;dbP!$D$2),"&gt;="&amp;AQ$6,INDIRECT($F$1&amp;dbP!$D$2&amp;":"&amp;dbP!$D$2),"&lt;="&amp;AQ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Q$6,INDIRECT($F$1&amp;dbP!$D$2&amp;":"&amp;dbP!$D$2),"&lt;="&amp;AQ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R609" s="1">
        <f ca="1">SUMIFS(INDIRECT($F$1&amp;$F609&amp;":"&amp;$F609),INDIRECT($F$1&amp;dbP!$D$2&amp;":"&amp;dbP!$D$2),"&gt;="&amp;AR$6,INDIRECT($F$1&amp;dbP!$D$2&amp;":"&amp;dbP!$D$2),"&lt;="&amp;AR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R$6,INDIRECT($F$1&amp;dbP!$D$2&amp;":"&amp;dbP!$D$2),"&lt;="&amp;AR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S609" s="1">
        <f ca="1">SUMIFS(INDIRECT($F$1&amp;$F609&amp;":"&amp;$F609),INDIRECT($F$1&amp;dbP!$D$2&amp;":"&amp;dbP!$D$2),"&gt;="&amp;AS$6,INDIRECT($F$1&amp;dbP!$D$2&amp;":"&amp;dbP!$D$2),"&lt;="&amp;AS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S$6,INDIRECT($F$1&amp;dbP!$D$2&amp;":"&amp;dbP!$D$2),"&lt;="&amp;AS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T609" s="1">
        <f ca="1">SUMIFS(INDIRECT($F$1&amp;$F609&amp;":"&amp;$F609),INDIRECT($F$1&amp;dbP!$D$2&amp;":"&amp;dbP!$D$2),"&gt;="&amp;AT$6,INDIRECT($F$1&amp;dbP!$D$2&amp;":"&amp;dbP!$D$2),"&lt;="&amp;AT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T$6,INDIRECT($F$1&amp;dbP!$D$2&amp;":"&amp;dbP!$D$2),"&lt;="&amp;AT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U609" s="1">
        <f ca="1">SUMIFS(INDIRECT($F$1&amp;$F609&amp;":"&amp;$F609),INDIRECT($F$1&amp;dbP!$D$2&amp;":"&amp;dbP!$D$2),"&gt;="&amp;AU$6,INDIRECT($F$1&amp;dbP!$D$2&amp;":"&amp;dbP!$D$2),"&lt;="&amp;AU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U$6,INDIRECT($F$1&amp;dbP!$D$2&amp;":"&amp;dbP!$D$2),"&lt;="&amp;AU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V609" s="1">
        <f ca="1">SUMIFS(INDIRECT($F$1&amp;$F609&amp;":"&amp;$F609),INDIRECT($F$1&amp;dbP!$D$2&amp;":"&amp;dbP!$D$2),"&gt;="&amp;AV$6,INDIRECT($F$1&amp;dbP!$D$2&amp;":"&amp;dbP!$D$2),"&lt;="&amp;A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V$6,INDIRECT($F$1&amp;dbP!$D$2&amp;":"&amp;dbP!$D$2),"&lt;="&amp;AV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W609" s="1">
        <f ca="1">SUMIFS(INDIRECT($F$1&amp;$F609&amp;":"&amp;$F609),INDIRECT($F$1&amp;dbP!$D$2&amp;":"&amp;dbP!$D$2),"&gt;="&amp;AW$6,INDIRECT($F$1&amp;dbP!$D$2&amp;":"&amp;dbP!$D$2),"&lt;="&amp;A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W$6,INDIRECT($F$1&amp;dbP!$D$2&amp;":"&amp;dbP!$D$2),"&lt;="&amp;AW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X609" s="1">
        <f ca="1">SUMIFS(INDIRECT($F$1&amp;$F609&amp;":"&amp;$F609),INDIRECT($F$1&amp;dbP!$D$2&amp;":"&amp;dbP!$D$2),"&gt;="&amp;AX$6,INDIRECT($F$1&amp;dbP!$D$2&amp;":"&amp;dbP!$D$2),"&lt;="&amp;A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X$6,INDIRECT($F$1&amp;dbP!$D$2&amp;":"&amp;dbP!$D$2),"&lt;="&amp;AX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Y609" s="1">
        <f ca="1">SUMIFS(INDIRECT($F$1&amp;$F609&amp;":"&amp;$F609),INDIRECT($F$1&amp;dbP!$D$2&amp;":"&amp;dbP!$D$2),"&gt;="&amp;AY$6,INDIRECT($F$1&amp;dbP!$D$2&amp;":"&amp;dbP!$D$2),"&lt;="&amp;A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Y$6,INDIRECT($F$1&amp;dbP!$D$2&amp;":"&amp;dbP!$D$2),"&lt;="&amp;AY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AZ609" s="1">
        <f ca="1">SUMIFS(INDIRECT($F$1&amp;$F609&amp;":"&amp;$F609),INDIRECT($F$1&amp;dbP!$D$2&amp;":"&amp;dbP!$D$2),"&gt;="&amp;AZ$6,INDIRECT($F$1&amp;dbP!$D$2&amp;":"&amp;dbP!$D$2),"&lt;="&amp;A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AZ$6,INDIRECT($F$1&amp;dbP!$D$2&amp;":"&amp;dbP!$D$2),"&lt;="&amp;AZ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A609" s="1">
        <f ca="1">SUMIFS(INDIRECT($F$1&amp;$F609&amp;":"&amp;$F609),INDIRECT($F$1&amp;dbP!$D$2&amp;":"&amp;dbP!$D$2),"&gt;="&amp;BA$6,INDIRECT($F$1&amp;dbP!$D$2&amp;":"&amp;dbP!$D$2),"&lt;="&amp;B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BA$6,INDIRECT($F$1&amp;dbP!$D$2&amp;":"&amp;dbP!$D$2),"&lt;="&amp;BA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B609" s="1">
        <f ca="1">SUMIFS(INDIRECT($F$1&amp;$F609&amp;":"&amp;$F609),INDIRECT($F$1&amp;dbP!$D$2&amp;":"&amp;dbP!$D$2),"&gt;="&amp;BB$6,INDIRECT($F$1&amp;dbP!$D$2&amp;":"&amp;dbP!$D$2),"&lt;="&amp;B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BB$6,INDIRECT($F$1&amp;dbP!$D$2&amp;":"&amp;dbP!$D$2),"&lt;="&amp;BB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C609" s="1">
        <f ca="1">SUMIFS(INDIRECT($F$1&amp;$F609&amp;":"&amp;$F609),INDIRECT($F$1&amp;dbP!$D$2&amp;":"&amp;dbP!$D$2),"&gt;="&amp;BC$6,INDIRECT($F$1&amp;dbP!$D$2&amp;":"&amp;dbP!$D$2),"&lt;="&amp;B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BC$6,INDIRECT($F$1&amp;dbP!$D$2&amp;":"&amp;dbP!$D$2),"&lt;="&amp;BC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D609" s="1">
        <f ca="1">SUMIFS(INDIRECT($F$1&amp;$F609&amp;":"&amp;$F609),INDIRECT($F$1&amp;dbP!$D$2&amp;":"&amp;dbP!$D$2),"&gt;="&amp;BD$6,INDIRECT($F$1&amp;dbP!$D$2&amp;":"&amp;dbP!$D$2),"&lt;="&amp;B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BD$6,INDIRECT($F$1&amp;dbP!$D$2&amp;":"&amp;dbP!$D$2),"&lt;="&amp;BD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  <c r="BE609" s="1">
        <f ca="1">SUMIFS(INDIRECT($F$1&amp;$F609&amp;":"&amp;$F609),INDIRECT($F$1&amp;dbP!$D$2&amp;":"&amp;dbP!$D$2),"&gt;="&amp;BE$6,INDIRECT($F$1&amp;dbP!$D$2&amp;":"&amp;dbP!$D$2),"&lt;="&amp;B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"&amp;$I609=$J609),"*",RIGHT($J609,LEN($J609)-4)),INDIRECT($F$1&amp;dbP!$AC$2&amp;":"&amp;dbP!$AC$2),RepP!$J$3)-
SUMIFS(INDIRECT($F$1&amp;$G609&amp;":"&amp;$G609),INDIRECT($F$1&amp;dbP!$D$2&amp;":"&amp;dbP!$D$2),"&gt;="&amp;BE$6,INDIRECT($F$1&amp;dbP!$D$2&amp;":"&amp;dbP!$D$2),"&lt;="&amp;BE$7,INDIRECT($F$1&amp;dbP!$O$2&amp;":"&amp;dbP!$O$2),$H609,INDIRECT($F$1&amp;dbP!$P$2&amp;":"&amp;dbP!$P$2),IF($I609=$J609,"*",$I609),INDIRECT($F$1&amp;dbP!$Q$2&amp;":"&amp;dbP!$Q$2),IF(OR($I609=$J609,"  "&amp;$I609=$J609),"*",RIGHT($J609,LEN($J609)-4)),INDIRECT($F$1&amp;dbP!$AC$2&amp;":"&amp;dbP!$AC$2),RepP!$J$3)</f>
        <v>0</v>
      </c>
    </row>
    <row r="610" spans="2:57" x14ac:dyDescent="0.3">
      <c r="B610" s="1">
        <f>MAX(B$505:B609)+1</f>
        <v>111</v>
      </c>
      <c r="D610" s="1" t="str">
        <f ca="1">INDIRECT($B$1&amp;Items!AB$2&amp;$B610)</f>
        <v>PL(-)</v>
      </c>
      <c r="F610" s="1" t="str">
        <f ca="1">INDIRECT($B$1&amp;Items!X$2&amp;$B610)</f>
        <v>Y</v>
      </c>
      <c r="G610" s="1" t="str">
        <f ca="1">INDIRECT($B$1&amp;Items!Y$2&amp;$B610)</f>
        <v>Z</v>
      </c>
      <c r="H610" s="13" t="str">
        <f ca="1">INDIRECT($B$1&amp;Items!U$2&amp;$B610)</f>
        <v>Операционные расходы</v>
      </c>
      <c r="I610" s="13" t="str">
        <f ca="1">IF(INDIRECT($B$1&amp;Items!V$2&amp;$B610)="",H610,INDIRECT($B$1&amp;Items!V$2&amp;$B610))</f>
        <v>Операционные расходы - блок-3</v>
      </c>
      <c r="J610" s="1" t="str">
        <f ca="1">IF(INDIRECT($B$1&amp;Items!W$2&amp;$B610)="",IF(H610&lt;&gt;I610,"  "&amp;I610,I610),"    "&amp;INDIRECT($B$1&amp;Items!W$2&amp;$B610))</f>
        <v xml:space="preserve">    Операционные расходы - 3-5</v>
      </c>
      <c r="S610" s="1">
        <f ca="1">SUM($U610:INDIRECT(ADDRESS(ROW(),SUMIFS($1:$1,$5:$5,MAX($5:$5)))))</f>
        <v>39779.122500000005</v>
      </c>
      <c r="V610" s="1">
        <f ca="1">SUMIFS(INDIRECT($F$1&amp;$F610&amp;":"&amp;$F610),INDIRECT($F$1&amp;dbP!$D$2&amp;":"&amp;dbP!$D$2),"&gt;="&amp;V$6,INDIRECT($F$1&amp;dbP!$D$2&amp;":"&amp;dbP!$D$2),"&lt;="&amp;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V$6,INDIRECT($F$1&amp;dbP!$D$2&amp;":"&amp;dbP!$D$2),"&lt;="&amp;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W610" s="1">
        <f ca="1">SUMIFS(INDIRECT($F$1&amp;$F610&amp;":"&amp;$F610),INDIRECT($F$1&amp;dbP!$D$2&amp;":"&amp;dbP!$D$2),"&gt;="&amp;W$6,INDIRECT($F$1&amp;dbP!$D$2&amp;":"&amp;dbP!$D$2),"&lt;="&amp;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W$6,INDIRECT($F$1&amp;dbP!$D$2&amp;":"&amp;dbP!$D$2),"&lt;="&amp;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X610" s="1">
        <f ca="1">SUMIFS(INDIRECT($F$1&amp;$F610&amp;":"&amp;$F610),INDIRECT($F$1&amp;dbP!$D$2&amp;":"&amp;dbP!$D$2),"&gt;="&amp;X$6,INDIRECT($F$1&amp;dbP!$D$2&amp;":"&amp;dbP!$D$2),"&lt;="&amp;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X$6,INDIRECT($F$1&amp;dbP!$D$2&amp;":"&amp;dbP!$D$2),"&lt;="&amp;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Y610" s="1">
        <f ca="1">SUMIFS(INDIRECT($F$1&amp;$F610&amp;":"&amp;$F610),INDIRECT($F$1&amp;dbP!$D$2&amp;":"&amp;dbP!$D$2),"&gt;="&amp;Y$6,INDIRECT($F$1&amp;dbP!$D$2&amp;":"&amp;dbP!$D$2),"&lt;="&amp;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Y$6,INDIRECT($F$1&amp;dbP!$D$2&amp;":"&amp;dbP!$D$2),"&lt;="&amp;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39779.122500000005</v>
      </c>
      <c r="Z610" s="1">
        <f ca="1">SUMIFS(INDIRECT($F$1&amp;$F610&amp;":"&amp;$F610),INDIRECT($F$1&amp;dbP!$D$2&amp;":"&amp;dbP!$D$2),"&gt;="&amp;Z$6,INDIRECT($F$1&amp;dbP!$D$2&amp;":"&amp;dbP!$D$2),"&lt;="&amp;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Z$6,INDIRECT($F$1&amp;dbP!$D$2&amp;":"&amp;dbP!$D$2),"&lt;="&amp;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A610" s="1">
        <f ca="1">SUMIFS(INDIRECT($F$1&amp;$F610&amp;":"&amp;$F610),INDIRECT($F$1&amp;dbP!$D$2&amp;":"&amp;dbP!$D$2),"&gt;="&amp;AA$6,INDIRECT($F$1&amp;dbP!$D$2&amp;":"&amp;dbP!$D$2),"&lt;="&amp;A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A$6,INDIRECT($F$1&amp;dbP!$D$2&amp;":"&amp;dbP!$D$2),"&lt;="&amp;A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B610" s="1">
        <f ca="1">SUMIFS(INDIRECT($F$1&amp;$F610&amp;":"&amp;$F610),INDIRECT($F$1&amp;dbP!$D$2&amp;":"&amp;dbP!$D$2),"&gt;="&amp;AB$6,INDIRECT($F$1&amp;dbP!$D$2&amp;":"&amp;dbP!$D$2),"&lt;="&amp;A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B$6,INDIRECT($F$1&amp;dbP!$D$2&amp;":"&amp;dbP!$D$2),"&lt;="&amp;A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C610" s="1">
        <f ca="1">SUMIFS(INDIRECT($F$1&amp;$F610&amp;":"&amp;$F610),INDIRECT($F$1&amp;dbP!$D$2&amp;":"&amp;dbP!$D$2),"&gt;="&amp;AC$6,INDIRECT($F$1&amp;dbP!$D$2&amp;":"&amp;dbP!$D$2),"&lt;="&amp;A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C$6,INDIRECT($F$1&amp;dbP!$D$2&amp;":"&amp;dbP!$D$2),"&lt;="&amp;A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D610" s="1">
        <f ca="1">SUMIFS(INDIRECT($F$1&amp;$F610&amp;":"&amp;$F610),INDIRECT($F$1&amp;dbP!$D$2&amp;":"&amp;dbP!$D$2),"&gt;="&amp;AD$6,INDIRECT($F$1&amp;dbP!$D$2&amp;":"&amp;dbP!$D$2),"&lt;="&amp;A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D$6,INDIRECT($F$1&amp;dbP!$D$2&amp;":"&amp;dbP!$D$2),"&lt;="&amp;A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E610" s="1">
        <f ca="1">SUMIFS(INDIRECT($F$1&amp;$F610&amp;":"&amp;$F610),INDIRECT($F$1&amp;dbP!$D$2&amp;":"&amp;dbP!$D$2),"&gt;="&amp;AE$6,INDIRECT($F$1&amp;dbP!$D$2&amp;":"&amp;dbP!$D$2),"&lt;="&amp;A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E$6,INDIRECT($F$1&amp;dbP!$D$2&amp;":"&amp;dbP!$D$2),"&lt;="&amp;A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F610" s="1">
        <f ca="1">SUMIFS(INDIRECT($F$1&amp;$F610&amp;":"&amp;$F610),INDIRECT($F$1&amp;dbP!$D$2&amp;":"&amp;dbP!$D$2),"&gt;="&amp;AF$6,INDIRECT($F$1&amp;dbP!$D$2&amp;":"&amp;dbP!$D$2),"&lt;="&amp;AF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F$6,INDIRECT($F$1&amp;dbP!$D$2&amp;":"&amp;dbP!$D$2),"&lt;="&amp;AF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G610" s="1">
        <f ca="1">SUMIFS(INDIRECT($F$1&amp;$F610&amp;":"&amp;$F610),INDIRECT($F$1&amp;dbP!$D$2&amp;":"&amp;dbP!$D$2),"&gt;="&amp;AG$6,INDIRECT($F$1&amp;dbP!$D$2&amp;":"&amp;dbP!$D$2),"&lt;="&amp;AG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G$6,INDIRECT($F$1&amp;dbP!$D$2&amp;":"&amp;dbP!$D$2),"&lt;="&amp;AG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H610" s="1">
        <f ca="1">SUMIFS(INDIRECT($F$1&amp;$F610&amp;":"&amp;$F610),INDIRECT($F$1&amp;dbP!$D$2&amp;":"&amp;dbP!$D$2),"&gt;="&amp;AH$6,INDIRECT($F$1&amp;dbP!$D$2&amp;":"&amp;dbP!$D$2),"&lt;="&amp;AH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H$6,INDIRECT($F$1&amp;dbP!$D$2&amp;":"&amp;dbP!$D$2),"&lt;="&amp;AH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I610" s="1">
        <f ca="1">SUMIFS(INDIRECT($F$1&amp;$F610&amp;":"&amp;$F610),INDIRECT($F$1&amp;dbP!$D$2&amp;":"&amp;dbP!$D$2),"&gt;="&amp;AI$6,INDIRECT($F$1&amp;dbP!$D$2&amp;":"&amp;dbP!$D$2),"&lt;="&amp;AI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I$6,INDIRECT($F$1&amp;dbP!$D$2&amp;":"&amp;dbP!$D$2),"&lt;="&amp;AI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J610" s="1">
        <f ca="1">SUMIFS(INDIRECT($F$1&amp;$F610&amp;":"&amp;$F610),INDIRECT($F$1&amp;dbP!$D$2&amp;":"&amp;dbP!$D$2),"&gt;="&amp;AJ$6,INDIRECT($F$1&amp;dbP!$D$2&amp;":"&amp;dbP!$D$2),"&lt;="&amp;AJ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J$6,INDIRECT($F$1&amp;dbP!$D$2&amp;":"&amp;dbP!$D$2),"&lt;="&amp;AJ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K610" s="1">
        <f ca="1">SUMIFS(INDIRECT($F$1&amp;$F610&amp;":"&amp;$F610),INDIRECT($F$1&amp;dbP!$D$2&amp;":"&amp;dbP!$D$2),"&gt;="&amp;AK$6,INDIRECT($F$1&amp;dbP!$D$2&amp;":"&amp;dbP!$D$2),"&lt;="&amp;AK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K$6,INDIRECT($F$1&amp;dbP!$D$2&amp;":"&amp;dbP!$D$2),"&lt;="&amp;AK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L610" s="1">
        <f ca="1">SUMIFS(INDIRECT($F$1&amp;$F610&amp;":"&amp;$F610),INDIRECT($F$1&amp;dbP!$D$2&amp;":"&amp;dbP!$D$2),"&gt;="&amp;AL$6,INDIRECT($F$1&amp;dbP!$D$2&amp;":"&amp;dbP!$D$2),"&lt;="&amp;AL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L$6,INDIRECT($F$1&amp;dbP!$D$2&amp;":"&amp;dbP!$D$2),"&lt;="&amp;AL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M610" s="1">
        <f ca="1">SUMIFS(INDIRECT($F$1&amp;$F610&amp;":"&amp;$F610),INDIRECT($F$1&amp;dbP!$D$2&amp;":"&amp;dbP!$D$2),"&gt;="&amp;AM$6,INDIRECT($F$1&amp;dbP!$D$2&amp;":"&amp;dbP!$D$2),"&lt;="&amp;AM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M$6,INDIRECT($F$1&amp;dbP!$D$2&amp;":"&amp;dbP!$D$2),"&lt;="&amp;AM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N610" s="1">
        <f ca="1">SUMIFS(INDIRECT($F$1&amp;$F610&amp;":"&amp;$F610),INDIRECT($F$1&amp;dbP!$D$2&amp;":"&amp;dbP!$D$2),"&gt;="&amp;AN$6,INDIRECT($F$1&amp;dbP!$D$2&amp;":"&amp;dbP!$D$2),"&lt;="&amp;AN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N$6,INDIRECT($F$1&amp;dbP!$D$2&amp;":"&amp;dbP!$D$2),"&lt;="&amp;AN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O610" s="1">
        <f ca="1">SUMIFS(INDIRECT($F$1&amp;$F610&amp;":"&amp;$F610),INDIRECT($F$1&amp;dbP!$D$2&amp;":"&amp;dbP!$D$2),"&gt;="&amp;AO$6,INDIRECT($F$1&amp;dbP!$D$2&amp;":"&amp;dbP!$D$2),"&lt;="&amp;AO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O$6,INDIRECT($F$1&amp;dbP!$D$2&amp;":"&amp;dbP!$D$2),"&lt;="&amp;AO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P610" s="1">
        <f ca="1">SUMIFS(INDIRECT($F$1&amp;$F610&amp;":"&amp;$F610),INDIRECT($F$1&amp;dbP!$D$2&amp;":"&amp;dbP!$D$2),"&gt;="&amp;AP$6,INDIRECT($F$1&amp;dbP!$D$2&amp;":"&amp;dbP!$D$2),"&lt;="&amp;AP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P$6,INDIRECT($F$1&amp;dbP!$D$2&amp;":"&amp;dbP!$D$2),"&lt;="&amp;AP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Q610" s="1">
        <f ca="1">SUMIFS(INDIRECT($F$1&amp;$F610&amp;":"&amp;$F610),INDIRECT($F$1&amp;dbP!$D$2&amp;":"&amp;dbP!$D$2),"&gt;="&amp;AQ$6,INDIRECT($F$1&amp;dbP!$D$2&amp;":"&amp;dbP!$D$2),"&lt;="&amp;AQ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Q$6,INDIRECT($F$1&amp;dbP!$D$2&amp;":"&amp;dbP!$D$2),"&lt;="&amp;AQ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R610" s="1">
        <f ca="1">SUMIFS(INDIRECT($F$1&amp;$F610&amp;":"&amp;$F610),INDIRECT($F$1&amp;dbP!$D$2&amp;":"&amp;dbP!$D$2),"&gt;="&amp;AR$6,INDIRECT($F$1&amp;dbP!$D$2&amp;":"&amp;dbP!$D$2),"&lt;="&amp;AR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R$6,INDIRECT($F$1&amp;dbP!$D$2&amp;":"&amp;dbP!$D$2),"&lt;="&amp;AR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S610" s="1">
        <f ca="1">SUMIFS(INDIRECT($F$1&amp;$F610&amp;":"&amp;$F610),INDIRECT($F$1&amp;dbP!$D$2&amp;":"&amp;dbP!$D$2),"&gt;="&amp;AS$6,INDIRECT($F$1&amp;dbP!$D$2&amp;":"&amp;dbP!$D$2),"&lt;="&amp;AS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S$6,INDIRECT($F$1&amp;dbP!$D$2&amp;":"&amp;dbP!$D$2),"&lt;="&amp;AS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T610" s="1">
        <f ca="1">SUMIFS(INDIRECT($F$1&amp;$F610&amp;":"&amp;$F610),INDIRECT($F$1&amp;dbP!$D$2&amp;":"&amp;dbP!$D$2),"&gt;="&amp;AT$6,INDIRECT($F$1&amp;dbP!$D$2&amp;":"&amp;dbP!$D$2),"&lt;="&amp;AT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T$6,INDIRECT($F$1&amp;dbP!$D$2&amp;":"&amp;dbP!$D$2),"&lt;="&amp;AT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U610" s="1">
        <f ca="1">SUMIFS(INDIRECT($F$1&amp;$F610&amp;":"&amp;$F610),INDIRECT($F$1&amp;dbP!$D$2&amp;":"&amp;dbP!$D$2),"&gt;="&amp;AU$6,INDIRECT($F$1&amp;dbP!$D$2&amp;":"&amp;dbP!$D$2),"&lt;="&amp;AU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U$6,INDIRECT($F$1&amp;dbP!$D$2&amp;":"&amp;dbP!$D$2),"&lt;="&amp;AU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V610" s="1">
        <f ca="1">SUMIFS(INDIRECT($F$1&amp;$F610&amp;":"&amp;$F610),INDIRECT($F$1&amp;dbP!$D$2&amp;":"&amp;dbP!$D$2),"&gt;="&amp;AV$6,INDIRECT($F$1&amp;dbP!$D$2&amp;":"&amp;dbP!$D$2),"&lt;="&amp;A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V$6,INDIRECT($F$1&amp;dbP!$D$2&amp;":"&amp;dbP!$D$2),"&lt;="&amp;AV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W610" s="1">
        <f ca="1">SUMIFS(INDIRECT($F$1&amp;$F610&amp;":"&amp;$F610),INDIRECT($F$1&amp;dbP!$D$2&amp;":"&amp;dbP!$D$2),"&gt;="&amp;AW$6,INDIRECT($F$1&amp;dbP!$D$2&amp;":"&amp;dbP!$D$2),"&lt;="&amp;A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W$6,INDIRECT($F$1&amp;dbP!$D$2&amp;":"&amp;dbP!$D$2),"&lt;="&amp;AW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X610" s="1">
        <f ca="1">SUMIFS(INDIRECT($F$1&amp;$F610&amp;":"&amp;$F610),INDIRECT($F$1&amp;dbP!$D$2&amp;":"&amp;dbP!$D$2),"&gt;="&amp;AX$6,INDIRECT($F$1&amp;dbP!$D$2&amp;":"&amp;dbP!$D$2),"&lt;="&amp;A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X$6,INDIRECT($F$1&amp;dbP!$D$2&amp;":"&amp;dbP!$D$2),"&lt;="&amp;AX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Y610" s="1">
        <f ca="1">SUMIFS(INDIRECT($F$1&amp;$F610&amp;":"&amp;$F610),INDIRECT($F$1&amp;dbP!$D$2&amp;":"&amp;dbP!$D$2),"&gt;="&amp;AY$6,INDIRECT($F$1&amp;dbP!$D$2&amp;":"&amp;dbP!$D$2),"&lt;="&amp;A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Y$6,INDIRECT($F$1&amp;dbP!$D$2&amp;":"&amp;dbP!$D$2),"&lt;="&amp;AY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AZ610" s="1">
        <f ca="1">SUMIFS(INDIRECT($F$1&amp;$F610&amp;":"&amp;$F610),INDIRECT($F$1&amp;dbP!$D$2&amp;":"&amp;dbP!$D$2),"&gt;="&amp;AZ$6,INDIRECT($F$1&amp;dbP!$D$2&amp;":"&amp;dbP!$D$2),"&lt;="&amp;A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AZ$6,INDIRECT($F$1&amp;dbP!$D$2&amp;":"&amp;dbP!$D$2),"&lt;="&amp;AZ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A610" s="1">
        <f ca="1">SUMIFS(INDIRECT($F$1&amp;$F610&amp;":"&amp;$F610),INDIRECT($F$1&amp;dbP!$D$2&amp;":"&amp;dbP!$D$2),"&gt;="&amp;BA$6,INDIRECT($F$1&amp;dbP!$D$2&amp;":"&amp;dbP!$D$2),"&lt;="&amp;B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BA$6,INDIRECT($F$1&amp;dbP!$D$2&amp;":"&amp;dbP!$D$2),"&lt;="&amp;BA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B610" s="1">
        <f ca="1">SUMIFS(INDIRECT($F$1&amp;$F610&amp;":"&amp;$F610),INDIRECT($F$1&amp;dbP!$D$2&amp;":"&amp;dbP!$D$2),"&gt;="&amp;BB$6,INDIRECT($F$1&amp;dbP!$D$2&amp;":"&amp;dbP!$D$2),"&lt;="&amp;B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BB$6,INDIRECT($F$1&amp;dbP!$D$2&amp;":"&amp;dbP!$D$2),"&lt;="&amp;BB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C610" s="1">
        <f ca="1">SUMIFS(INDIRECT($F$1&amp;$F610&amp;":"&amp;$F610),INDIRECT($F$1&amp;dbP!$D$2&amp;":"&amp;dbP!$D$2),"&gt;="&amp;BC$6,INDIRECT($F$1&amp;dbP!$D$2&amp;":"&amp;dbP!$D$2),"&lt;="&amp;B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BC$6,INDIRECT($F$1&amp;dbP!$D$2&amp;":"&amp;dbP!$D$2),"&lt;="&amp;BC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D610" s="1">
        <f ca="1">SUMIFS(INDIRECT($F$1&amp;$F610&amp;":"&amp;$F610),INDIRECT($F$1&amp;dbP!$D$2&amp;":"&amp;dbP!$D$2),"&gt;="&amp;BD$6,INDIRECT($F$1&amp;dbP!$D$2&amp;":"&amp;dbP!$D$2),"&lt;="&amp;B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BD$6,INDIRECT($F$1&amp;dbP!$D$2&amp;":"&amp;dbP!$D$2),"&lt;="&amp;BD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  <c r="BE610" s="1">
        <f ca="1">SUMIFS(INDIRECT($F$1&amp;$F610&amp;":"&amp;$F610),INDIRECT($F$1&amp;dbP!$D$2&amp;":"&amp;dbP!$D$2),"&gt;="&amp;BE$6,INDIRECT($F$1&amp;dbP!$D$2&amp;":"&amp;dbP!$D$2),"&lt;="&amp;B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"&amp;$I610=$J610),"*",RIGHT($J610,LEN($J610)-4)),INDIRECT($F$1&amp;dbP!$AC$2&amp;":"&amp;dbP!$AC$2),RepP!$J$3)-
SUMIFS(INDIRECT($F$1&amp;$G610&amp;":"&amp;$G610),INDIRECT($F$1&amp;dbP!$D$2&amp;":"&amp;dbP!$D$2),"&gt;="&amp;BE$6,INDIRECT($F$1&amp;dbP!$D$2&amp;":"&amp;dbP!$D$2),"&lt;="&amp;BE$7,INDIRECT($F$1&amp;dbP!$O$2&amp;":"&amp;dbP!$O$2),$H610,INDIRECT($F$1&amp;dbP!$P$2&amp;":"&amp;dbP!$P$2),IF($I610=$J610,"*",$I610),INDIRECT($F$1&amp;dbP!$Q$2&amp;":"&amp;dbP!$Q$2),IF(OR($I610=$J610,"  "&amp;$I610=$J610),"*",RIGHT($J610,LEN($J610)-4)),INDIRECT($F$1&amp;dbP!$AC$2&amp;":"&amp;dbP!$AC$2),RepP!$J$3)</f>
        <v>0</v>
      </c>
    </row>
    <row r="611" spans="2:57" x14ac:dyDescent="0.3">
      <c r="B611" s="1">
        <f>MAX(B$505:B610)+1</f>
        <v>112</v>
      </c>
      <c r="D611" s="1" t="str">
        <f ca="1">INDIRECT($B$1&amp;Items!AB$2&amp;$B611)</f>
        <v>PL(-)</v>
      </c>
      <c r="F611" s="1" t="str">
        <f ca="1">INDIRECT($B$1&amp;Items!X$2&amp;$B611)</f>
        <v>Y</v>
      </c>
      <c r="G611" s="1" t="str">
        <f ca="1">INDIRECT($B$1&amp;Items!Y$2&amp;$B611)</f>
        <v>Z</v>
      </c>
      <c r="H611" s="13" t="str">
        <f ca="1">INDIRECT($B$1&amp;Items!U$2&amp;$B611)</f>
        <v>Операционные расходы</v>
      </c>
      <c r="I611" s="13" t="str">
        <f ca="1">IF(INDIRECT($B$1&amp;Items!V$2&amp;$B611)="",H611,INDIRECT($B$1&amp;Items!V$2&amp;$B611))</f>
        <v>Операционные расходы - блок-3</v>
      </c>
      <c r="J611" s="1" t="str">
        <f ca="1">IF(INDIRECT($B$1&amp;Items!W$2&amp;$B611)="",IF(H611&lt;&gt;I611,"  "&amp;I611,I611),"    "&amp;INDIRECT($B$1&amp;Items!W$2&amp;$B611))</f>
        <v xml:space="preserve">    Операционные расходы - 3-6</v>
      </c>
      <c r="S611" s="1">
        <f ca="1">SUM($U611:INDIRECT(ADDRESS(ROW(),SUMIFS($1:$1,$5:$5,MAX($5:$5)))))</f>
        <v>246335.17500000002</v>
      </c>
      <c r="V611" s="1">
        <f ca="1">SUMIFS(INDIRECT($F$1&amp;$F611&amp;":"&amp;$F611),INDIRECT($F$1&amp;dbP!$D$2&amp;":"&amp;dbP!$D$2),"&gt;="&amp;V$6,INDIRECT($F$1&amp;dbP!$D$2&amp;":"&amp;dbP!$D$2),"&lt;="&amp;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V$6,INDIRECT($F$1&amp;dbP!$D$2&amp;":"&amp;dbP!$D$2),"&lt;="&amp;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W611" s="1">
        <f ca="1">SUMIFS(INDIRECT($F$1&amp;$F611&amp;":"&amp;$F611),INDIRECT($F$1&amp;dbP!$D$2&amp;":"&amp;dbP!$D$2),"&gt;="&amp;W$6,INDIRECT($F$1&amp;dbP!$D$2&amp;":"&amp;dbP!$D$2),"&lt;="&amp;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W$6,INDIRECT($F$1&amp;dbP!$D$2&amp;":"&amp;dbP!$D$2),"&lt;="&amp;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X611" s="1">
        <f ca="1">SUMIFS(INDIRECT($F$1&amp;$F611&amp;":"&amp;$F611),INDIRECT($F$1&amp;dbP!$D$2&amp;":"&amp;dbP!$D$2),"&gt;="&amp;X$6,INDIRECT($F$1&amp;dbP!$D$2&amp;":"&amp;dbP!$D$2),"&lt;="&amp;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X$6,INDIRECT($F$1&amp;dbP!$D$2&amp;":"&amp;dbP!$D$2),"&lt;="&amp;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Y611" s="1">
        <f ca="1">SUMIFS(INDIRECT($F$1&amp;$F611&amp;":"&amp;$F611),INDIRECT($F$1&amp;dbP!$D$2&amp;":"&amp;dbP!$D$2),"&gt;="&amp;Y$6,INDIRECT($F$1&amp;dbP!$D$2&amp;":"&amp;dbP!$D$2),"&lt;="&amp;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Y$6,INDIRECT($F$1&amp;dbP!$D$2&amp;":"&amp;dbP!$D$2),"&lt;="&amp;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246335.17500000002</v>
      </c>
      <c r="Z611" s="1">
        <f ca="1">SUMIFS(INDIRECT($F$1&amp;$F611&amp;":"&amp;$F611),INDIRECT($F$1&amp;dbP!$D$2&amp;":"&amp;dbP!$D$2),"&gt;="&amp;Z$6,INDIRECT($F$1&amp;dbP!$D$2&amp;":"&amp;dbP!$D$2),"&lt;="&amp;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Z$6,INDIRECT($F$1&amp;dbP!$D$2&amp;":"&amp;dbP!$D$2),"&lt;="&amp;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A611" s="1">
        <f ca="1">SUMIFS(INDIRECT($F$1&amp;$F611&amp;":"&amp;$F611),INDIRECT($F$1&amp;dbP!$D$2&amp;":"&amp;dbP!$D$2),"&gt;="&amp;AA$6,INDIRECT($F$1&amp;dbP!$D$2&amp;":"&amp;dbP!$D$2),"&lt;="&amp;A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A$6,INDIRECT($F$1&amp;dbP!$D$2&amp;":"&amp;dbP!$D$2),"&lt;="&amp;A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B611" s="1">
        <f ca="1">SUMIFS(INDIRECT($F$1&amp;$F611&amp;":"&amp;$F611),INDIRECT($F$1&amp;dbP!$D$2&amp;":"&amp;dbP!$D$2),"&gt;="&amp;AB$6,INDIRECT($F$1&amp;dbP!$D$2&amp;":"&amp;dbP!$D$2),"&lt;="&amp;A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B$6,INDIRECT($F$1&amp;dbP!$D$2&amp;":"&amp;dbP!$D$2),"&lt;="&amp;A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C611" s="1">
        <f ca="1">SUMIFS(INDIRECT($F$1&amp;$F611&amp;":"&amp;$F611),INDIRECT($F$1&amp;dbP!$D$2&amp;":"&amp;dbP!$D$2),"&gt;="&amp;AC$6,INDIRECT($F$1&amp;dbP!$D$2&amp;":"&amp;dbP!$D$2),"&lt;="&amp;A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C$6,INDIRECT($F$1&amp;dbP!$D$2&amp;":"&amp;dbP!$D$2),"&lt;="&amp;A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D611" s="1">
        <f ca="1">SUMIFS(INDIRECT($F$1&amp;$F611&amp;":"&amp;$F611),INDIRECT($F$1&amp;dbP!$D$2&amp;":"&amp;dbP!$D$2),"&gt;="&amp;AD$6,INDIRECT($F$1&amp;dbP!$D$2&amp;":"&amp;dbP!$D$2),"&lt;="&amp;A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D$6,INDIRECT($F$1&amp;dbP!$D$2&amp;":"&amp;dbP!$D$2),"&lt;="&amp;A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E611" s="1">
        <f ca="1">SUMIFS(INDIRECT($F$1&amp;$F611&amp;":"&amp;$F611),INDIRECT($F$1&amp;dbP!$D$2&amp;":"&amp;dbP!$D$2),"&gt;="&amp;AE$6,INDIRECT($F$1&amp;dbP!$D$2&amp;":"&amp;dbP!$D$2),"&lt;="&amp;A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E$6,INDIRECT($F$1&amp;dbP!$D$2&amp;":"&amp;dbP!$D$2),"&lt;="&amp;A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F611" s="1">
        <f ca="1">SUMIFS(INDIRECT($F$1&amp;$F611&amp;":"&amp;$F611),INDIRECT($F$1&amp;dbP!$D$2&amp;":"&amp;dbP!$D$2),"&gt;="&amp;AF$6,INDIRECT($F$1&amp;dbP!$D$2&amp;":"&amp;dbP!$D$2),"&lt;="&amp;AF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F$6,INDIRECT($F$1&amp;dbP!$D$2&amp;":"&amp;dbP!$D$2),"&lt;="&amp;AF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G611" s="1">
        <f ca="1">SUMIFS(INDIRECT($F$1&amp;$F611&amp;":"&amp;$F611),INDIRECT($F$1&amp;dbP!$D$2&amp;":"&amp;dbP!$D$2),"&gt;="&amp;AG$6,INDIRECT($F$1&amp;dbP!$D$2&amp;":"&amp;dbP!$D$2),"&lt;="&amp;AG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G$6,INDIRECT($F$1&amp;dbP!$D$2&amp;":"&amp;dbP!$D$2),"&lt;="&amp;AG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H611" s="1">
        <f ca="1">SUMIFS(INDIRECT($F$1&amp;$F611&amp;":"&amp;$F611),INDIRECT($F$1&amp;dbP!$D$2&amp;":"&amp;dbP!$D$2),"&gt;="&amp;AH$6,INDIRECT($F$1&amp;dbP!$D$2&amp;":"&amp;dbP!$D$2),"&lt;="&amp;AH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H$6,INDIRECT($F$1&amp;dbP!$D$2&amp;":"&amp;dbP!$D$2),"&lt;="&amp;AH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I611" s="1">
        <f ca="1">SUMIFS(INDIRECT($F$1&amp;$F611&amp;":"&amp;$F611),INDIRECT($F$1&amp;dbP!$D$2&amp;":"&amp;dbP!$D$2),"&gt;="&amp;AI$6,INDIRECT($F$1&amp;dbP!$D$2&amp;":"&amp;dbP!$D$2),"&lt;="&amp;AI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I$6,INDIRECT($F$1&amp;dbP!$D$2&amp;":"&amp;dbP!$D$2),"&lt;="&amp;AI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J611" s="1">
        <f ca="1">SUMIFS(INDIRECT($F$1&amp;$F611&amp;":"&amp;$F611),INDIRECT($F$1&amp;dbP!$D$2&amp;":"&amp;dbP!$D$2),"&gt;="&amp;AJ$6,INDIRECT($F$1&amp;dbP!$D$2&amp;":"&amp;dbP!$D$2),"&lt;="&amp;AJ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J$6,INDIRECT($F$1&amp;dbP!$D$2&amp;":"&amp;dbP!$D$2),"&lt;="&amp;AJ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K611" s="1">
        <f ca="1">SUMIFS(INDIRECT($F$1&amp;$F611&amp;":"&amp;$F611),INDIRECT($F$1&amp;dbP!$D$2&amp;":"&amp;dbP!$D$2),"&gt;="&amp;AK$6,INDIRECT($F$1&amp;dbP!$D$2&amp;":"&amp;dbP!$D$2),"&lt;="&amp;AK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K$6,INDIRECT($F$1&amp;dbP!$D$2&amp;":"&amp;dbP!$D$2),"&lt;="&amp;AK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L611" s="1">
        <f ca="1">SUMIFS(INDIRECT($F$1&amp;$F611&amp;":"&amp;$F611),INDIRECT($F$1&amp;dbP!$D$2&amp;":"&amp;dbP!$D$2),"&gt;="&amp;AL$6,INDIRECT($F$1&amp;dbP!$D$2&amp;":"&amp;dbP!$D$2),"&lt;="&amp;AL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L$6,INDIRECT($F$1&amp;dbP!$D$2&amp;":"&amp;dbP!$D$2),"&lt;="&amp;AL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M611" s="1">
        <f ca="1">SUMIFS(INDIRECT($F$1&amp;$F611&amp;":"&amp;$F611),INDIRECT($F$1&amp;dbP!$D$2&amp;":"&amp;dbP!$D$2),"&gt;="&amp;AM$6,INDIRECT($F$1&amp;dbP!$D$2&amp;":"&amp;dbP!$D$2),"&lt;="&amp;AM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M$6,INDIRECT($F$1&amp;dbP!$D$2&amp;":"&amp;dbP!$D$2),"&lt;="&amp;AM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N611" s="1">
        <f ca="1">SUMIFS(INDIRECT($F$1&amp;$F611&amp;":"&amp;$F611),INDIRECT($F$1&amp;dbP!$D$2&amp;":"&amp;dbP!$D$2),"&gt;="&amp;AN$6,INDIRECT($F$1&amp;dbP!$D$2&amp;":"&amp;dbP!$D$2),"&lt;="&amp;AN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N$6,INDIRECT($F$1&amp;dbP!$D$2&amp;":"&amp;dbP!$D$2),"&lt;="&amp;AN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O611" s="1">
        <f ca="1">SUMIFS(INDIRECT($F$1&amp;$F611&amp;":"&amp;$F611),INDIRECT($F$1&amp;dbP!$D$2&amp;":"&amp;dbP!$D$2),"&gt;="&amp;AO$6,INDIRECT($F$1&amp;dbP!$D$2&amp;":"&amp;dbP!$D$2),"&lt;="&amp;AO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O$6,INDIRECT($F$1&amp;dbP!$D$2&amp;":"&amp;dbP!$D$2),"&lt;="&amp;AO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P611" s="1">
        <f ca="1">SUMIFS(INDIRECT($F$1&amp;$F611&amp;":"&amp;$F611),INDIRECT($F$1&amp;dbP!$D$2&amp;":"&amp;dbP!$D$2),"&gt;="&amp;AP$6,INDIRECT($F$1&amp;dbP!$D$2&amp;":"&amp;dbP!$D$2),"&lt;="&amp;AP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P$6,INDIRECT($F$1&amp;dbP!$D$2&amp;":"&amp;dbP!$D$2),"&lt;="&amp;AP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Q611" s="1">
        <f ca="1">SUMIFS(INDIRECT($F$1&amp;$F611&amp;":"&amp;$F611),INDIRECT($F$1&amp;dbP!$D$2&amp;":"&amp;dbP!$D$2),"&gt;="&amp;AQ$6,INDIRECT($F$1&amp;dbP!$D$2&amp;":"&amp;dbP!$D$2),"&lt;="&amp;AQ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Q$6,INDIRECT($F$1&amp;dbP!$D$2&amp;":"&amp;dbP!$D$2),"&lt;="&amp;AQ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R611" s="1">
        <f ca="1">SUMIFS(INDIRECT($F$1&amp;$F611&amp;":"&amp;$F611),INDIRECT($F$1&amp;dbP!$D$2&amp;":"&amp;dbP!$D$2),"&gt;="&amp;AR$6,INDIRECT($F$1&amp;dbP!$D$2&amp;":"&amp;dbP!$D$2),"&lt;="&amp;AR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R$6,INDIRECT($F$1&amp;dbP!$D$2&amp;":"&amp;dbP!$D$2),"&lt;="&amp;AR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S611" s="1">
        <f ca="1">SUMIFS(INDIRECT($F$1&amp;$F611&amp;":"&amp;$F611),INDIRECT($F$1&amp;dbP!$D$2&amp;":"&amp;dbP!$D$2),"&gt;="&amp;AS$6,INDIRECT($F$1&amp;dbP!$D$2&amp;":"&amp;dbP!$D$2),"&lt;="&amp;AS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S$6,INDIRECT($F$1&amp;dbP!$D$2&amp;":"&amp;dbP!$D$2),"&lt;="&amp;AS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T611" s="1">
        <f ca="1">SUMIFS(INDIRECT($F$1&amp;$F611&amp;":"&amp;$F611),INDIRECT($F$1&amp;dbP!$D$2&amp;":"&amp;dbP!$D$2),"&gt;="&amp;AT$6,INDIRECT($F$1&amp;dbP!$D$2&amp;":"&amp;dbP!$D$2),"&lt;="&amp;AT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T$6,INDIRECT($F$1&amp;dbP!$D$2&amp;":"&amp;dbP!$D$2),"&lt;="&amp;AT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U611" s="1">
        <f ca="1">SUMIFS(INDIRECT($F$1&amp;$F611&amp;":"&amp;$F611),INDIRECT($F$1&amp;dbP!$D$2&amp;":"&amp;dbP!$D$2),"&gt;="&amp;AU$6,INDIRECT($F$1&amp;dbP!$D$2&amp;":"&amp;dbP!$D$2),"&lt;="&amp;AU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U$6,INDIRECT($F$1&amp;dbP!$D$2&amp;":"&amp;dbP!$D$2),"&lt;="&amp;AU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V611" s="1">
        <f ca="1">SUMIFS(INDIRECT($F$1&amp;$F611&amp;":"&amp;$F611),INDIRECT($F$1&amp;dbP!$D$2&amp;":"&amp;dbP!$D$2),"&gt;="&amp;AV$6,INDIRECT($F$1&amp;dbP!$D$2&amp;":"&amp;dbP!$D$2),"&lt;="&amp;A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V$6,INDIRECT($F$1&amp;dbP!$D$2&amp;":"&amp;dbP!$D$2),"&lt;="&amp;AV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W611" s="1">
        <f ca="1">SUMIFS(INDIRECT($F$1&amp;$F611&amp;":"&amp;$F611),INDIRECT($F$1&amp;dbP!$D$2&amp;":"&amp;dbP!$D$2),"&gt;="&amp;AW$6,INDIRECT($F$1&amp;dbP!$D$2&amp;":"&amp;dbP!$D$2),"&lt;="&amp;A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W$6,INDIRECT($F$1&amp;dbP!$D$2&amp;":"&amp;dbP!$D$2),"&lt;="&amp;AW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X611" s="1">
        <f ca="1">SUMIFS(INDIRECT($F$1&amp;$F611&amp;":"&amp;$F611),INDIRECT($F$1&amp;dbP!$D$2&amp;":"&amp;dbP!$D$2),"&gt;="&amp;AX$6,INDIRECT($F$1&amp;dbP!$D$2&amp;":"&amp;dbP!$D$2),"&lt;="&amp;A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X$6,INDIRECT($F$1&amp;dbP!$D$2&amp;":"&amp;dbP!$D$2),"&lt;="&amp;AX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Y611" s="1">
        <f ca="1">SUMIFS(INDIRECT($F$1&amp;$F611&amp;":"&amp;$F611),INDIRECT($F$1&amp;dbP!$D$2&amp;":"&amp;dbP!$D$2),"&gt;="&amp;AY$6,INDIRECT($F$1&amp;dbP!$D$2&amp;":"&amp;dbP!$D$2),"&lt;="&amp;A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Y$6,INDIRECT($F$1&amp;dbP!$D$2&amp;":"&amp;dbP!$D$2),"&lt;="&amp;AY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AZ611" s="1">
        <f ca="1">SUMIFS(INDIRECT($F$1&amp;$F611&amp;":"&amp;$F611),INDIRECT($F$1&amp;dbP!$D$2&amp;":"&amp;dbP!$D$2),"&gt;="&amp;AZ$6,INDIRECT($F$1&amp;dbP!$D$2&amp;":"&amp;dbP!$D$2),"&lt;="&amp;A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AZ$6,INDIRECT($F$1&amp;dbP!$D$2&amp;":"&amp;dbP!$D$2),"&lt;="&amp;AZ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A611" s="1">
        <f ca="1">SUMIFS(INDIRECT($F$1&amp;$F611&amp;":"&amp;$F611),INDIRECT($F$1&amp;dbP!$D$2&amp;":"&amp;dbP!$D$2),"&gt;="&amp;BA$6,INDIRECT($F$1&amp;dbP!$D$2&amp;":"&amp;dbP!$D$2),"&lt;="&amp;B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BA$6,INDIRECT($F$1&amp;dbP!$D$2&amp;":"&amp;dbP!$D$2),"&lt;="&amp;BA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B611" s="1">
        <f ca="1">SUMIFS(INDIRECT($F$1&amp;$F611&amp;":"&amp;$F611),INDIRECT($F$1&amp;dbP!$D$2&amp;":"&amp;dbP!$D$2),"&gt;="&amp;BB$6,INDIRECT($F$1&amp;dbP!$D$2&amp;":"&amp;dbP!$D$2),"&lt;="&amp;B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BB$6,INDIRECT($F$1&amp;dbP!$D$2&amp;":"&amp;dbP!$D$2),"&lt;="&amp;BB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C611" s="1">
        <f ca="1">SUMIFS(INDIRECT($F$1&amp;$F611&amp;":"&amp;$F611),INDIRECT($F$1&amp;dbP!$D$2&amp;":"&amp;dbP!$D$2),"&gt;="&amp;BC$6,INDIRECT($F$1&amp;dbP!$D$2&amp;":"&amp;dbP!$D$2),"&lt;="&amp;B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BC$6,INDIRECT($F$1&amp;dbP!$D$2&amp;":"&amp;dbP!$D$2),"&lt;="&amp;BC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D611" s="1">
        <f ca="1">SUMIFS(INDIRECT($F$1&amp;$F611&amp;":"&amp;$F611),INDIRECT($F$1&amp;dbP!$D$2&amp;":"&amp;dbP!$D$2),"&gt;="&amp;BD$6,INDIRECT($F$1&amp;dbP!$D$2&amp;":"&amp;dbP!$D$2),"&lt;="&amp;B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BD$6,INDIRECT($F$1&amp;dbP!$D$2&amp;":"&amp;dbP!$D$2),"&lt;="&amp;BD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  <c r="BE611" s="1">
        <f ca="1">SUMIFS(INDIRECT($F$1&amp;$F611&amp;":"&amp;$F611),INDIRECT($F$1&amp;dbP!$D$2&amp;":"&amp;dbP!$D$2),"&gt;="&amp;BE$6,INDIRECT($F$1&amp;dbP!$D$2&amp;":"&amp;dbP!$D$2),"&lt;="&amp;B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"&amp;$I611=$J611),"*",RIGHT($J611,LEN($J611)-4)),INDIRECT($F$1&amp;dbP!$AC$2&amp;":"&amp;dbP!$AC$2),RepP!$J$3)-
SUMIFS(INDIRECT($F$1&amp;$G611&amp;":"&amp;$G611),INDIRECT($F$1&amp;dbP!$D$2&amp;":"&amp;dbP!$D$2),"&gt;="&amp;BE$6,INDIRECT($F$1&amp;dbP!$D$2&amp;":"&amp;dbP!$D$2),"&lt;="&amp;BE$7,INDIRECT($F$1&amp;dbP!$O$2&amp;":"&amp;dbP!$O$2),$H611,INDIRECT($F$1&amp;dbP!$P$2&amp;":"&amp;dbP!$P$2),IF($I611=$J611,"*",$I611),INDIRECT($F$1&amp;dbP!$Q$2&amp;":"&amp;dbP!$Q$2),IF(OR($I611=$J611,"  "&amp;$I611=$J611),"*",RIGHT($J611,LEN($J611)-4)),INDIRECT($F$1&amp;dbP!$AC$2&amp;":"&amp;dbP!$AC$2),RepP!$J$3)</f>
        <v>0</v>
      </c>
    </row>
    <row r="612" spans="2:57" x14ac:dyDescent="0.3">
      <c r="B612" s="1">
        <f>MAX(B$505:B611)+1</f>
        <v>113</v>
      </c>
      <c r="D612" s="1" t="str">
        <f ca="1">INDIRECT($B$1&amp;Items!AB$2&amp;$B612)</f>
        <v>PL(-)</v>
      </c>
      <c r="F612" s="1" t="str">
        <f ca="1">INDIRECT($B$1&amp;Items!X$2&amp;$B612)</f>
        <v>Y</v>
      </c>
      <c r="G612" s="1" t="str">
        <f ca="1">INDIRECT($B$1&amp;Items!Y$2&amp;$B612)</f>
        <v>Z</v>
      </c>
      <c r="H612" s="13" t="str">
        <f ca="1">INDIRECT($B$1&amp;Items!U$2&amp;$B612)</f>
        <v>Операционные расходы</v>
      </c>
      <c r="I612" s="13" t="str">
        <f ca="1">IF(INDIRECT($B$1&amp;Items!V$2&amp;$B612)="",H612,INDIRECT($B$1&amp;Items!V$2&amp;$B612))</f>
        <v>Операционные расходы - блок-3</v>
      </c>
      <c r="J612" s="1" t="str">
        <f ca="1">IF(INDIRECT($B$1&amp;Items!W$2&amp;$B612)="",IF(H612&lt;&gt;I612,"  "&amp;I612,I612),"    "&amp;INDIRECT($B$1&amp;Items!W$2&amp;$B612))</f>
        <v xml:space="preserve">    Операционные расходы - 3-7</v>
      </c>
      <c r="S612" s="1">
        <f ca="1">SUM($U612:INDIRECT(ADDRESS(ROW(),SUMIFS($1:$1,$5:$5,MAX($5:$5)))))</f>
        <v>129590.575</v>
      </c>
      <c r="V612" s="1">
        <f ca="1">SUMIFS(INDIRECT($F$1&amp;$F612&amp;":"&amp;$F612),INDIRECT($F$1&amp;dbP!$D$2&amp;":"&amp;dbP!$D$2),"&gt;="&amp;V$6,INDIRECT($F$1&amp;dbP!$D$2&amp;":"&amp;dbP!$D$2),"&lt;="&amp;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V$6,INDIRECT($F$1&amp;dbP!$D$2&amp;":"&amp;dbP!$D$2),"&lt;="&amp;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W612" s="1">
        <f ca="1">SUMIFS(INDIRECT($F$1&amp;$F612&amp;":"&amp;$F612),INDIRECT($F$1&amp;dbP!$D$2&amp;":"&amp;dbP!$D$2),"&gt;="&amp;W$6,INDIRECT($F$1&amp;dbP!$D$2&amp;":"&amp;dbP!$D$2),"&lt;="&amp;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W$6,INDIRECT($F$1&amp;dbP!$D$2&amp;":"&amp;dbP!$D$2),"&lt;="&amp;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X612" s="1">
        <f ca="1">SUMIFS(INDIRECT($F$1&amp;$F612&amp;":"&amp;$F612),INDIRECT($F$1&amp;dbP!$D$2&amp;":"&amp;dbP!$D$2),"&gt;="&amp;X$6,INDIRECT($F$1&amp;dbP!$D$2&amp;":"&amp;dbP!$D$2),"&lt;="&amp;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X$6,INDIRECT($F$1&amp;dbP!$D$2&amp;":"&amp;dbP!$D$2),"&lt;="&amp;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Y612" s="1">
        <f ca="1">SUMIFS(INDIRECT($F$1&amp;$F612&amp;":"&amp;$F612),INDIRECT($F$1&amp;dbP!$D$2&amp;":"&amp;dbP!$D$2),"&gt;="&amp;Y$6,INDIRECT($F$1&amp;dbP!$D$2&amp;":"&amp;dbP!$D$2),"&lt;="&amp;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Y$6,INDIRECT($F$1&amp;dbP!$D$2&amp;":"&amp;dbP!$D$2),"&lt;="&amp;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129590.575</v>
      </c>
      <c r="Z612" s="1">
        <f ca="1">SUMIFS(INDIRECT($F$1&amp;$F612&amp;":"&amp;$F612),INDIRECT($F$1&amp;dbP!$D$2&amp;":"&amp;dbP!$D$2),"&gt;="&amp;Z$6,INDIRECT($F$1&amp;dbP!$D$2&amp;":"&amp;dbP!$D$2),"&lt;="&amp;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Z$6,INDIRECT($F$1&amp;dbP!$D$2&amp;":"&amp;dbP!$D$2),"&lt;="&amp;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A612" s="1">
        <f ca="1">SUMIFS(INDIRECT($F$1&amp;$F612&amp;":"&amp;$F612),INDIRECT($F$1&amp;dbP!$D$2&amp;":"&amp;dbP!$D$2),"&gt;="&amp;AA$6,INDIRECT($F$1&amp;dbP!$D$2&amp;":"&amp;dbP!$D$2),"&lt;="&amp;A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A$6,INDIRECT($F$1&amp;dbP!$D$2&amp;":"&amp;dbP!$D$2),"&lt;="&amp;A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B612" s="1">
        <f ca="1">SUMIFS(INDIRECT($F$1&amp;$F612&amp;":"&amp;$F612),INDIRECT($F$1&amp;dbP!$D$2&amp;":"&amp;dbP!$D$2),"&gt;="&amp;AB$6,INDIRECT($F$1&amp;dbP!$D$2&amp;":"&amp;dbP!$D$2),"&lt;="&amp;A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B$6,INDIRECT($F$1&amp;dbP!$D$2&amp;":"&amp;dbP!$D$2),"&lt;="&amp;A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C612" s="1">
        <f ca="1">SUMIFS(INDIRECT($F$1&amp;$F612&amp;":"&amp;$F612),INDIRECT($F$1&amp;dbP!$D$2&amp;":"&amp;dbP!$D$2),"&gt;="&amp;AC$6,INDIRECT($F$1&amp;dbP!$D$2&amp;":"&amp;dbP!$D$2),"&lt;="&amp;A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C$6,INDIRECT($F$1&amp;dbP!$D$2&amp;":"&amp;dbP!$D$2),"&lt;="&amp;A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D612" s="1">
        <f ca="1">SUMIFS(INDIRECT($F$1&amp;$F612&amp;":"&amp;$F612),INDIRECT($F$1&amp;dbP!$D$2&amp;":"&amp;dbP!$D$2),"&gt;="&amp;AD$6,INDIRECT($F$1&amp;dbP!$D$2&amp;":"&amp;dbP!$D$2),"&lt;="&amp;A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D$6,INDIRECT($F$1&amp;dbP!$D$2&amp;":"&amp;dbP!$D$2),"&lt;="&amp;A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E612" s="1">
        <f ca="1">SUMIFS(INDIRECT($F$1&amp;$F612&amp;":"&amp;$F612),INDIRECT($F$1&amp;dbP!$D$2&amp;":"&amp;dbP!$D$2),"&gt;="&amp;AE$6,INDIRECT($F$1&amp;dbP!$D$2&amp;":"&amp;dbP!$D$2),"&lt;="&amp;A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E$6,INDIRECT($F$1&amp;dbP!$D$2&amp;":"&amp;dbP!$D$2),"&lt;="&amp;A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F612" s="1">
        <f ca="1">SUMIFS(INDIRECT($F$1&amp;$F612&amp;":"&amp;$F612),INDIRECT($F$1&amp;dbP!$D$2&amp;":"&amp;dbP!$D$2),"&gt;="&amp;AF$6,INDIRECT($F$1&amp;dbP!$D$2&amp;":"&amp;dbP!$D$2),"&lt;="&amp;AF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F$6,INDIRECT($F$1&amp;dbP!$D$2&amp;":"&amp;dbP!$D$2),"&lt;="&amp;AF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G612" s="1">
        <f ca="1">SUMIFS(INDIRECT($F$1&amp;$F612&amp;":"&amp;$F612),INDIRECT($F$1&amp;dbP!$D$2&amp;":"&amp;dbP!$D$2),"&gt;="&amp;AG$6,INDIRECT($F$1&amp;dbP!$D$2&amp;":"&amp;dbP!$D$2),"&lt;="&amp;AG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G$6,INDIRECT($F$1&amp;dbP!$D$2&amp;":"&amp;dbP!$D$2),"&lt;="&amp;AG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H612" s="1">
        <f ca="1">SUMIFS(INDIRECT($F$1&amp;$F612&amp;":"&amp;$F612),INDIRECT($F$1&amp;dbP!$D$2&amp;":"&amp;dbP!$D$2),"&gt;="&amp;AH$6,INDIRECT($F$1&amp;dbP!$D$2&amp;":"&amp;dbP!$D$2),"&lt;="&amp;AH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H$6,INDIRECT($F$1&amp;dbP!$D$2&amp;":"&amp;dbP!$D$2),"&lt;="&amp;AH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I612" s="1">
        <f ca="1">SUMIFS(INDIRECT($F$1&amp;$F612&amp;":"&amp;$F612),INDIRECT($F$1&amp;dbP!$D$2&amp;":"&amp;dbP!$D$2),"&gt;="&amp;AI$6,INDIRECT($F$1&amp;dbP!$D$2&amp;":"&amp;dbP!$D$2),"&lt;="&amp;AI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I$6,INDIRECT($F$1&amp;dbP!$D$2&amp;":"&amp;dbP!$D$2),"&lt;="&amp;AI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J612" s="1">
        <f ca="1">SUMIFS(INDIRECT($F$1&amp;$F612&amp;":"&amp;$F612),INDIRECT($F$1&amp;dbP!$D$2&amp;":"&amp;dbP!$D$2),"&gt;="&amp;AJ$6,INDIRECT($F$1&amp;dbP!$D$2&amp;":"&amp;dbP!$D$2),"&lt;="&amp;AJ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J$6,INDIRECT($F$1&amp;dbP!$D$2&amp;":"&amp;dbP!$D$2),"&lt;="&amp;AJ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K612" s="1">
        <f ca="1">SUMIFS(INDIRECT($F$1&amp;$F612&amp;":"&amp;$F612),INDIRECT($F$1&amp;dbP!$D$2&amp;":"&amp;dbP!$D$2),"&gt;="&amp;AK$6,INDIRECT($F$1&amp;dbP!$D$2&amp;":"&amp;dbP!$D$2),"&lt;="&amp;AK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K$6,INDIRECT($F$1&amp;dbP!$D$2&amp;":"&amp;dbP!$D$2),"&lt;="&amp;AK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L612" s="1">
        <f ca="1">SUMIFS(INDIRECT($F$1&amp;$F612&amp;":"&amp;$F612),INDIRECT($F$1&amp;dbP!$D$2&amp;":"&amp;dbP!$D$2),"&gt;="&amp;AL$6,INDIRECT($F$1&amp;dbP!$D$2&amp;":"&amp;dbP!$D$2),"&lt;="&amp;AL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L$6,INDIRECT($F$1&amp;dbP!$D$2&amp;":"&amp;dbP!$D$2),"&lt;="&amp;AL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M612" s="1">
        <f ca="1">SUMIFS(INDIRECT($F$1&amp;$F612&amp;":"&amp;$F612),INDIRECT($F$1&amp;dbP!$D$2&amp;":"&amp;dbP!$D$2),"&gt;="&amp;AM$6,INDIRECT($F$1&amp;dbP!$D$2&amp;":"&amp;dbP!$D$2),"&lt;="&amp;AM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M$6,INDIRECT($F$1&amp;dbP!$D$2&amp;":"&amp;dbP!$D$2),"&lt;="&amp;AM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N612" s="1">
        <f ca="1">SUMIFS(INDIRECT($F$1&amp;$F612&amp;":"&amp;$F612),INDIRECT($F$1&amp;dbP!$D$2&amp;":"&amp;dbP!$D$2),"&gt;="&amp;AN$6,INDIRECT($F$1&amp;dbP!$D$2&amp;":"&amp;dbP!$D$2),"&lt;="&amp;AN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N$6,INDIRECT($F$1&amp;dbP!$D$2&amp;":"&amp;dbP!$D$2),"&lt;="&amp;AN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O612" s="1">
        <f ca="1">SUMIFS(INDIRECT($F$1&amp;$F612&amp;":"&amp;$F612),INDIRECT($F$1&amp;dbP!$D$2&amp;":"&amp;dbP!$D$2),"&gt;="&amp;AO$6,INDIRECT($F$1&amp;dbP!$D$2&amp;":"&amp;dbP!$D$2),"&lt;="&amp;AO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O$6,INDIRECT($F$1&amp;dbP!$D$2&amp;":"&amp;dbP!$D$2),"&lt;="&amp;AO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P612" s="1">
        <f ca="1">SUMIFS(INDIRECT($F$1&amp;$F612&amp;":"&amp;$F612),INDIRECT($F$1&amp;dbP!$D$2&amp;":"&amp;dbP!$D$2),"&gt;="&amp;AP$6,INDIRECT($F$1&amp;dbP!$D$2&amp;":"&amp;dbP!$D$2),"&lt;="&amp;AP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P$6,INDIRECT($F$1&amp;dbP!$D$2&amp;":"&amp;dbP!$D$2),"&lt;="&amp;AP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Q612" s="1">
        <f ca="1">SUMIFS(INDIRECT($F$1&amp;$F612&amp;":"&amp;$F612),INDIRECT($F$1&amp;dbP!$D$2&amp;":"&amp;dbP!$D$2),"&gt;="&amp;AQ$6,INDIRECT($F$1&amp;dbP!$D$2&amp;":"&amp;dbP!$D$2),"&lt;="&amp;AQ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Q$6,INDIRECT($F$1&amp;dbP!$D$2&amp;":"&amp;dbP!$D$2),"&lt;="&amp;AQ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R612" s="1">
        <f ca="1">SUMIFS(INDIRECT($F$1&amp;$F612&amp;":"&amp;$F612),INDIRECT($F$1&amp;dbP!$D$2&amp;":"&amp;dbP!$D$2),"&gt;="&amp;AR$6,INDIRECT($F$1&amp;dbP!$D$2&amp;":"&amp;dbP!$D$2),"&lt;="&amp;AR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R$6,INDIRECT($F$1&amp;dbP!$D$2&amp;":"&amp;dbP!$D$2),"&lt;="&amp;AR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S612" s="1">
        <f ca="1">SUMIFS(INDIRECT($F$1&amp;$F612&amp;":"&amp;$F612),INDIRECT($F$1&amp;dbP!$D$2&amp;":"&amp;dbP!$D$2),"&gt;="&amp;AS$6,INDIRECT($F$1&amp;dbP!$D$2&amp;":"&amp;dbP!$D$2),"&lt;="&amp;AS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S$6,INDIRECT($F$1&amp;dbP!$D$2&amp;":"&amp;dbP!$D$2),"&lt;="&amp;AS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T612" s="1">
        <f ca="1">SUMIFS(INDIRECT($F$1&amp;$F612&amp;":"&amp;$F612),INDIRECT($F$1&amp;dbP!$D$2&amp;":"&amp;dbP!$D$2),"&gt;="&amp;AT$6,INDIRECT($F$1&amp;dbP!$D$2&amp;":"&amp;dbP!$D$2),"&lt;="&amp;AT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T$6,INDIRECT($F$1&amp;dbP!$D$2&amp;":"&amp;dbP!$D$2),"&lt;="&amp;AT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U612" s="1">
        <f ca="1">SUMIFS(INDIRECT($F$1&amp;$F612&amp;":"&amp;$F612),INDIRECT($F$1&amp;dbP!$D$2&amp;":"&amp;dbP!$D$2),"&gt;="&amp;AU$6,INDIRECT($F$1&amp;dbP!$D$2&amp;":"&amp;dbP!$D$2),"&lt;="&amp;AU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U$6,INDIRECT($F$1&amp;dbP!$D$2&amp;":"&amp;dbP!$D$2),"&lt;="&amp;AU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V612" s="1">
        <f ca="1">SUMIFS(INDIRECT($F$1&amp;$F612&amp;":"&amp;$F612),INDIRECT($F$1&amp;dbP!$D$2&amp;":"&amp;dbP!$D$2),"&gt;="&amp;AV$6,INDIRECT($F$1&amp;dbP!$D$2&amp;":"&amp;dbP!$D$2),"&lt;="&amp;A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V$6,INDIRECT($F$1&amp;dbP!$D$2&amp;":"&amp;dbP!$D$2),"&lt;="&amp;AV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W612" s="1">
        <f ca="1">SUMIFS(INDIRECT($F$1&amp;$F612&amp;":"&amp;$F612),INDIRECT($F$1&amp;dbP!$D$2&amp;":"&amp;dbP!$D$2),"&gt;="&amp;AW$6,INDIRECT($F$1&amp;dbP!$D$2&amp;":"&amp;dbP!$D$2),"&lt;="&amp;A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W$6,INDIRECT($F$1&amp;dbP!$D$2&amp;":"&amp;dbP!$D$2),"&lt;="&amp;AW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X612" s="1">
        <f ca="1">SUMIFS(INDIRECT($F$1&amp;$F612&amp;":"&amp;$F612),INDIRECT($F$1&amp;dbP!$D$2&amp;":"&amp;dbP!$D$2),"&gt;="&amp;AX$6,INDIRECT($F$1&amp;dbP!$D$2&amp;":"&amp;dbP!$D$2),"&lt;="&amp;A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X$6,INDIRECT($F$1&amp;dbP!$D$2&amp;":"&amp;dbP!$D$2),"&lt;="&amp;AX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Y612" s="1">
        <f ca="1">SUMIFS(INDIRECT($F$1&amp;$F612&amp;":"&amp;$F612),INDIRECT($F$1&amp;dbP!$D$2&amp;":"&amp;dbP!$D$2),"&gt;="&amp;AY$6,INDIRECT($F$1&amp;dbP!$D$2&amp;":"&amp;dbP!$D$2),"&lt;="&amp;A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Y$6,INDIRECT($F$1&amp;dbP!$D$2&amp;":"&amp;dbP!$D$2),"&lt;="&amp;AY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AZ612" s="1">
        <f ca="1">SUMIFS(INDIRECT($F$1&amp;$F612&amp;":"&amp;$F612),INDIRECT($F$1&amp;dbP!$D$2&amp;":"&amp;dbP!$D$2),"&gt;="&amp;AZ$6,INDIRECT($F$1&amp;dbP!$D$2&amp;":"&amp;dbP!$D$2),"&lt;="&amp;A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AZ$6,INDIRECT($F$1&amp;dbP!$D$2&amp;":"&amp;dbP!$D$2),"&lt;="&amp;AZ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A612" s="1">
        <f ca="1">SUMIFS(INDIRECT($F$1&amp;$F612&amp;":"&amp;$F612),INDIRECT($F$1&amp;dbP!$D$2&amp;":"&amp;dbP!$D$2),"&gt;="&amp;BA$6,INDIRECT($F$1&amp;dbP!$D$2&amp;":"&amp;dbP!$D$2),"&lt;="&amp;B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BA$6,INDIRECT($F$1&amp;dbP!$D$2&amp;":"&amp;dbP!$D$2),"&lt;="&amp;BA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B612" s="1">
        <f ca="1">SUMIFS(INDIRECT($F$1&amp;$F612&amp;":"&amp;$F612),INDIRECT($F$1&amp;dbP!$D$2&amp;":"&amp;dbP!$D$2),"&gt;="&amp;BB$6,INDIRECT($F$1&amp;dbP!$D$2&amp;":"&amp;dbP!$D$2),"&lt;="&amp;B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BB$6,INDIRECT($F$1&amp;dbP!$D$2&amp;":"&amp;dbP!$D$2),"&lt;="&amp;BB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C612" s="1">
        <f ca="1">SUMIFS(INDIRECT($F$1&amp;$F612&amp;":"&amp;$F612),INDIRECT($F$1&amp;dbP!$D$2&amp;":"&amp;dbP!$D$2),"&gt;="&amp;BC$6,INDIRECT($F$1&amp;dbP!$D$2&amp;":"&amp;dbP!$D$2),"&lt;="&amp;B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BC$6,INDIRECT($F$1&amp;dbP!$D$2&amp;":"&amp;dbP!$D$2),"&lt;="&amp;BC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D612" s="1">
        <f ca="1">SUMIFS(INDIRECT($F$1&amp;$F612&amp;":"&amp;$F612),INDIRECT($F$1&amp;dbP!$D$2&amp;":"&amp;dbP!$D$2),"&gt;="&amp;BD$6,INDIRECT($F$1&amp;dbP!$D$2&amp;":"&amp;dbP!$D$2),"&lt;="&amp;B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BD$6,INDIRECT($F$1&amp;dbP!$D$2&amp;":"&amp;dbP!$D$2),"&lt;="&amp;BD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  <c r="BE612" s="1">
        <f ca="1">SUMIFS(INDIRECT($F$1&amp;$F612&amp;":"&amp;$F612),INDIRECT($F$1&amp;dbP!$D$2&amp;":"&amp;dbP!$D$2),"&gt;="&amp;BE$6,INDIRECT($F$1&amp;dbP!$D$2&amp;":"&amp;dbP!$D$2),"&lt;="&amp;B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"&amp;$I612=$J612),"*",RIGHT($J612,LEN($J612)-4)),INDIRECT($F$1&amp;dbP!$AC$2&amp;":"&amp;dbP!$AC$2),RepP!$J$3)-
SUMIFS(INDIRECT($F$1&amp;$G612&amp;":"&amp;$G612),INDIRECT($F$1&amp;dbP!$D$2&amp;":"&amp;dbP!$D$2),"&gt;="&amp;BE$6,INDIRECT($F$1&amp;dbP!$D$2&amp;":"&amp;dbP!$D$2),"&lt;="&amp;BE$7,INDIRECT($F$1&amp;dbP!$O$2&amp;":"&amp;dbP!$O$2),$H612,INDIRECT($F$1&amp;dbP!$P$2&amp;":"&amp;dbP!$P$2),IF($I612=$J612,"*",$I612),INDIRECT($F$1&amp;dbP!$Q$2&amp;":"&amp;dbP!$Q$2),IF(OR($I612=$J612,"  "&amp;$I612=$J612),"*",RIGHT($J612,LEN($J612)-4)),INDIRECT($F$1&amp;dbP!$AC$2&amp;":"&amp;dbP!$AC$2),RepP!$J$3)</f>
        <v>0</v>
      </c>
    </row>
    <row r="613" spans="2:57" x14ac:dyDescent="0.3">
      <c r="B613" s="1">
        <f>MAX(B$505:B612)+1</f>
        <v>114</v>
      </c>
      <c r="D613" s="1" t="str">
        <f ca="1">INDIRECT($B$1&amp;Items!AB$2&amp;$B613)</f>
        <v>PL(-)</v>
      </c>
      <c r="F613" s="1" t="str">
        <f ca="1">INDIRECT($B$1&amp;Items!X$2&amp;$B613)</f>
        <v>Y</v>
      </c>
      <c r="G613" s="1" t="str">
        <f ca="1">INDIRECT($B$1&amp;Items!Y$2&amp;$B613)</f>
        <v>Z</v>
      </c>
      <c r="H613" s="13" t="str">
        <f ca="1">INDIRECT($B$1&amp;Items!U$2&amp;$B613)</f>
        <v>Операционные расходы</v>
      </c>
      <c r="I613" s="13" t="str">
        <f ca="1">IF(INDIRECT($B$1&amp;Items!V$2&amp;$B613)="",H613,INDIRECT($B$1&amp;Items!V$2&amp;$B613))</f>
        <v>Операционные расходы - блок-3</v>
      </c>
      <c r="J613" s="1" t="str">
        <f ca="1">IF(INDIRECT($B$1&amp;Items!W$2&amp;$B613)="",IF(H613&lt;&gt;I613,"  "&amp;I613,I613),"    "&amp;INDIRECT($B$1&amp;Items!W$2&amp;$B613))</f>
        <v xml:space="preserve">    Операционные расходы - 3-8</v>
      </c>
      <c r="S613" s="1">
        <f ca="1">SUM($U613:INDIRECT(ADDRESS(ROW(),SUMIFS($1:$1,$5:$5,MAX($5:$5)))))</f>
        <v>75461.128333333341</v>
      </c>
      <c r="V613" s="1">
        <f ca="1">SUMIFS(INDIRECT($F$1&amp;$F613&amp;":"&amp;$F613),INDIRECT($F$1&amp;dbP!$D$2&amp;":"&amp;dbP!$D$2),"&gt;="&amp;V$6,INDIRECT($F$1&amp;dbP!$D$2&amp;":"&amp;dbP!$D$2),"&lt;="&amp;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V$6,INDIRECT($F$1&amp;dbP!$D$2&amp;":"&amp;dbP!$D$2),"&lt;="&amp;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W613" s="1">
        <f ca="1">SUMIFS(INDIRECT($F$1&amp;$F613&amp;":"&amp;$F613),INDIRECT($F$1&amp;dbP!$D$2&amp;":"&amp;dbP!$D$2),"&gt;="&amp;W$6,INDIRECT($F$1&amp;dbP!$D$2&amp;":"&amp;dbP!$D$2),"&lt;="&amp;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W$6,INDIRECT($F$1&amp;dbP!$D$2&amp;":"&amp;dbP!$D$2),"&lt;="&amp;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X613" s="1">
        <f ca="1">SUMIFS(INDIRECT($F$1&amp;$F613&amp;":"&amp;$F613),INDIRECT($F$1&amp;dbP!$D$2&amp;":"&amp;dbP!$D$2),"&gt;="&amp;X$6,INDIRECT($F$1&amp;dbP!$D$2&amp;":"&amp;dbP!$D$2),"&lt;="&amp;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X$6,INDIRECT($F$1&amp;dbP!$D$2&amp;":"&amp;dbP!$D$2),"&lt;="&amp;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Y613" s="1">
        <f ca="1">SUMIFS(INDIRECT($F$1&amp;$F613&amp;":"&amp;$F613),INDIRECT($F$1&amp;dbP!$D$2&amp;":"&amp;dbP!$D$2),"&gt;="&amp;Y$6,INDIRECT($F$1&amp;dbP!$D$2&amp;":"&amp;dbP!$D$2),"&lt;="&amp;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Y$6,INDIRECT($F$1&amp;dbP!$D$2&amp;":"&amp;dbP!$D$2),"&lt;="&amp;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Z613" s="1">
        <f ca="1">SUMIFS(INDIRECT($F$1&amp;$F613&amp;":"&amp;$F613),INDIRECT($F$1&amp;dbP!$D$2&amp;":"&amp;dbP!$D$2),"&gt;="&amp;Z$6,INDIRECT($F$1&amp;dbP!$D$2&amp;":"&amp;dbP!$D$2),"&lt;="&amp;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Z$6,INDIRECT($F$1&amp;dbP!$D$2&amp;":"&amp;dbP!$D$2),"&lt;="&amp;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75461.128333333341</v>
      </c>
      <c r="AA613" s="1">
        <f ca="1">SUMIFS(INDIRECT($F$1&amp;$F613&amp;":"&amp;$F613),INDIRECT($F$1&amp;dbP!$D$2&amp;":"&amp;dbP!$D$2),"&gt;="&amp;AA$6,INDIRECT($F$1&amp;dbP!$D$2&amp;":"&amp;dbP!$D$2),"&lt;="&amp;A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A$6,INDIRECT($F$1&amp;dbP!$D$2&amp;":"&amp;dbP!$D$2),"&lt;="&amp;A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B613" s="1">
        <f ca="1">SUMIFS(INDIRECT($F$1&amp;$F613&amp;":"&amp;$F613),INDIRECT($F$1&amp;dbP!$D$2&amp;":"&amp;dbP!$D$2),"&gt;="&amp;AB$6,INDIRECT($F$1&amp;dbP!$D$2&amp;":"&amp;dbP!$D$2),"&lt;="&amp;A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B$6,INDIRECT($F$1&amp;dbP!$D$2&amp;":"&amp;dbP!$D$2),"&lt;="&amp;A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C613" s="1">
        <f ca="1">SUMIFS(INDIRECT($F$1&amp;$F613&amp;":"&amp;$F613),INDIRECT($F$1&amp;dbP!$D$2&amp;":"&amp;dbP!$D$2),"&gt;="&amp;AC$6,INDIRECT($F$1&amp;dbP!$D$2&amp;":"&amp;dbP!$D$2),"&lt;="&amp;A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C$6,INDIRECT($F$1&amp;dbP!$D$2&amp;":"&amp;dbP!$D$2),"&lt;="&amp;A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D613" s="1">
        <f ca="1">SUMIFS(INDIRECT($F$1&amp;$F613&amp;":"&amp;$F613),INDIRECT($F$1&amp;dbP!$D$2&amp;":"&amp;dbP!$D$2),"&gt;="&amp;AD$6,INDIRECT($F$1&amp;dbP!$D$2&amp;":"&amp;dbP!$D$2),"&lt;="&amp;A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D$6,INDIRECT($F$1&amp;dbP!$D$2&amp;":"&amp;dbP!$D$2),"&lt;="&amp;A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E613" s="1">
        <f ca="1">SUMIFS(INDIRECT($F$1&amp;$F613&amp;":"&amp;$F613),INDIRECT($F$1&amp;dbP!$D$2&amp;":"&amp;dbP!$D$2),"&gt;="&amp;AE$6,INDIRECT($F$1&amp;dbP!$D$2&amp;":"&amp;dbP!$D$2),"&lt;="&amp;A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E$6,INDIRECT($F$1&amp;dbP!$D$2&amp;":"&amp;dbP!$D$2),"&lt;="&amp;A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F613" s="1">
        <f ca="1">SUMIFS(INDIRECT($F$1&amp;$F613&amp;":"&amp;$F613),INDIRECT($F$1&amp;dbP!$D$2&amp;":"&amp;dbP!$D$2),"&gt;="&amp;AF$6,INDIRECT($F$1&amp;dbP!$D$2&amp;":"&amp;dbP!$D$2),"&lt;="&amp;AF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F$6,INDIRECT($F$1&amp;dbP!$D$2&amp;":"&amp;dbP!$D$2),"&lt;="&amp;AF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G613" s="1">
        <f ca="1">SUMIFS(INDIRECT($F$1&amp;$F613&amp;":"&amp;$F613),INDIRECT($F$1&amp;dbP!$D$2&amp;":"&amp;dbP!$D$2),"&gt;="&amp;AG$6,INDIRECT($F$1&amp;dbP!$D$2&amp;":"&amp;dbP!$D$2),"&lt;="&amp;AG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G$6,INDIRECT($F$1&amp;dbP!$D$2&amp;":"&amp;dbP!$D$2),"&lt;="&amp;AG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H613" s="1">
        <f ca="1">SUMIFS(INDIRECT($F$1&amp;$F613&amp;":"&amp;$F613),INDIRECT($F$1&amp;dbP!$D$2&amp;":"&amp;dbP!$D$2),"&gt;="&amp;AH$6,INDIRECT($F$1&amp;dbP!$D$2&amp;":"&amp;dbP!$D$2),"&lt;="&amp;AH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H$6,INDIRECT($F$1&amp;dbP!$D$2&amp;":"&amp;dbP!$D$2),"&lt;="&amp;AH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I613" s="1">
        <f ca="1">SUMIFS(INDIRECT($F$1&amp;$F613&amp;":"&amp;$F613),INDIRECT($F$1&amp;dbP!$D$2&amp;":"&amp;dbP!$D$2),"&gt;="&amp;AI$6,INDIRECT($F$1&amp;dbP!$D$2&amp;":"&amp;dbP!$D$2),"&lt;="&amp;AI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I$6,INDIRECT($F$1&amp;dbP!$D$2&amp;":"&amp;dbP!$D$2),"&lt;="&amp;AI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J613" s="1">
        <f ca="1">SUMIFS(INDIRECT($F$1&amp;$F613&amp;":"&amp;$F613),INDIRECT($F$1&amp;dbP!$D$2&amp;":"&amp;dbP!$D$2),"&gt;="&amp;AJ$6,INDIRECT($F$1&amp;dbP!$D$2&amp;":"&amp;dbP!$D$2),"&lt;="&amp;AJ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J$6,INDIRECT($F$1&amp;dbP!$D$2&amp;":"&amp;dbP!$D$2),"&lt;="&amp;AJ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K613" s="1">
        <f ca="1">SUMIFS(INDIRECT($F$1&amp;$F613&amp;":"&amp;$F613),INDIRECT($F$1&amp;dbP!$D$2&amp;":"&amp;dbP!$D$2),"&gt;="&amp;AK$6,INDIRECT($F$1&amp;dbP!$D$2&amp;":"&amp;dbP!$D$2),"&lt;="&amp;AK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K$6,INDIRECT($F$1&amp;dbP!$D$2&amp;":"&amp;dbP!$D$2),"&lt;="&amp;AK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L613" s="1">
        <f ca="1">SUMIFS(INDIRECT($F$1&amp;$F613&amp;":"&amp;$F613),INDIRECT($F$1&amp;dbP!$D$2&amp;":"&amp;dbP!$D$2),"&gt;="&amp;AL$6,INDIRECT($F$1&amp;dbP!$D$2&amp;":"&amp;dbP!$D$2),"&lt;="&amp;AL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L$6,INDIRECT($F$1&amp;dbP!$D$2&amp;":"&amp;dbP!$D$2),"&lt;="&amp;AL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M613" s="1">
        <f ca="1">SUMIFS(INDIRECT($F$1&amp;$F613&amp;":"&amp;$F613),INDIRECT($F$1&amp;dbP!$D$2&amp;":"&amp;dbP!$D$2),"&gt;="&amp;AM$6,INDIRECT($F$1&amp;dbP!$D$2&amp;":"&amp;dbP!$D$2),"&lt;="&amp;AM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M$6,INDIRECT($F$1&amp;dbP!$D$2&amp;":"&amp;dbP!$D$2),"&lt;="&amp;AM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N613" s="1">
        <f ca="1">SUMIFS(INDIRECT($F$1&amp;$F613&amp;":"&amp;$F613),INDIRECT($F$1&amp;dbP!$D$2&amp;":"&amp;dbP!$D$2),"&gt;="&amp;AN$6,INDIRECT($F$1&amp;dbP!$D$2&amp;":"&amp;dbP!$D$2),"&lt;="&amp;AN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N$6,INDIRECT($F$1&amp;dbP!$D$2&amp;":"&amp;dbP!$D$2),"&lt;="&amp;AN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O613" s="1">
        <f ca="1">SUMIFS(INDIRECT($F$1&amp;$F613&amp;":"&amp;$F613),INDIRECT($F$1&amp;dbP!$D$2&amp;":"&amp;dbP!$D$2),"&gt;="&amp;AO$6,INDIRECT($F$1&amp;dbP!$D$2&amp;":"&amp;dbP!$D$2),"&lt;="&amp;AO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O$6,INDIRECT($F$1&amp;dbP!$D$2&amp;":"&amp;dbP!$D$2),"&lt;="&amp;AO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P613" s="1">
        <f ca="1">SUMIFS(INDIRECT($F$1&amp;$F613&amp;":"&amp;$F613),INDIRECT($F$1&amp;dbP!$D$2&amp;":"&amp;dbP!$D$2),"&gt;="&amp;AP$6,INDIRECT($F$1&amp;dbP!$D$2&amp;":"&amp;dbP!$D$2),"&lt;="&amp;AP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P$6,INDIRECT($F$1&amp;dbP!$D$2&amp;":"&amp;dbP!$D$2),"&lt;="&amp;AP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Q613" s="1">
        <f ca="1">SUMIFS(INDIRECT($F$1&amp;$F613&amp;":"&amp;$F613),INDIRECT($F$1&amp;dbP!$D$2&amp;":"&amp;dbP!$D$2),"&gt;="&amp;AQ$6,INDIRECT($F$1&amp;dbP!$D$2&amp;":"&amp;dbP!$D$2),"&lt;="&amp;AQ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Q$6,INDIRECT($F$1&amp;dbP!$D$2&amp;":"&amp;dbP!$D$2),"&lt;="&amp;AQ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R613" s="1">
        <f ca="1">SUMIFS(INDIRECT($F$1&amp;$F613&amp;":"&amp;$F613),INDIRECT($F$1&amp;dbP!$D$2&amp;":"&amp;dbP!$D$2),"&gt;="&amp;AR$6,INDIRECT($F$1&amp;dbP!$D$2&amp;":"&amp;dbP!$D$2),"&lt;="&amp;AR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R$6,INDIRECT($F$1&amp;dbP!$D$2&amp;":"&amp;dbP!$D$2),"&lt;="&amp;AR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S613" s="1">
        <f ca="1">SUMIFS(INDIRECT($F$1&amp;$F613&amp;":"&amp;$F613),INDIRECT($F$1&amp;dbP!$D$2&amp;":"&amp;dbP!$D$2),"&gt;="&amp;AS$6,INDIRECT($F$1&amp;dbP!$D$2&amp;":"&amp;dbP!$D$2),"&lt;="&amp;AS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S$6,INDIRECT($F$1&amp;dbP!$D$2&amp;":"&amp;dbP!$D$2),"&lt;="&amp;AS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T613" s="1">
        <f ca="1">SUMIFS(INDIRECT($F$1&amp;$F613&amp;":"&amp;$F613),INDIRECT($F$1&amp;dbP!$D$2&amp;":"&amp;dbP!$D$2),"&gt;="&amp;AT$6,INDIRECT($F$1&amp;dbP!$D$2&amp;":"&amp;dbP!$D$2),"&lt;="&amp;AT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T$6,INDIRECT($F$1&amp;dbP!$D$2&amp;":"&amp;dbP!$D$2),"&lt;="&amp;AT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U613" s="1">
        <f ca="1">SUMIFS(INDIRECT($F$1&amp;$F613&amp;":"&amp;$F613),INDIRECT($F$1&amp;dbP!$D$2&amp;":"&amp;dbP!$D$2),"&gt;="&amp;AU$6,INDIRECT($F$1&amp;dbP!$D$2&amp;":"&amp;dbP!$D$2),"&lt;="&amp;AU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U$6,INDIRECT($F$1&amp;dbP!$D$2&amp;":"&amp;dbP!$D$2),"&lt;="&amp;AU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V613" s="1">
        <f ca="1">SUMIFS(INDIRECT($F$1&amp;$F613&amp;":"&amp;$F613),INDIRECT($F$1&amp;dbP!$D$2&amp;":"&amp;dbP!$D$2),"&gt;="&amp;AV$6,INDIRECT($F$1&amp;dbP!$D$2&amp;":"&amp;dbP!$D$2),"&lt;="&amp;A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V$6,INDIRECT($F$1&amp;dbP!$D$2&amp;":"&amp;dbP!$D$2),"&lt;="&amp;AV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W613" s="1">
        <f ca="1">SUMIFS(INDIRECT($F$1&amp;$F613&amp;":"&amp;$F613),INDIRECT($F$1&amp;dbP!$D$2&amp;":"&amp;dbP!$D$2),"&gt;="&amp;AW$6,INDIRECT($F$1&amp;dbP!$D$2&amp;":"&amp;dbP!$D$2),"&lt;="&amp;A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W$6,INDIRECT($F$1&amp;dbP!$D$2&amp;":"&amp;dbP!$D$2),"&lt;="&amp;AW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X613" s="1">
        <f ca="1">SUMIFS(INDIRECT($F$1&amp;$F613&amp;":"&amp;$F613),INDIRECT($F$1&amp;dbP!$D$2&amp;":"&amp;dbP!$D$2),"&gt;="&amp;AX$6,INDIRECT($F$1&amp;dbP!$D$2&amp;":"&amp;dbP!$D$2),"&lt;="&amp;A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X$6,INDIRECT($F$1&amp;dbP!$D$2&amp;":"&amp;dbP!$D$2),"&lt;="&amp;AX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Y613" s="1">
        <f ca="1">SUMIFS(INDIRECT($F$1&amp;$F613&amp;":"&amp;$F613),INDIRECT($F$1&amp;dbP!$D$2&amp;":"&amp;dbP!$D$2),"&gt;="&amp;AY$6,INDIRECT($F$1&amp;dbP!$D$2&amp;":"&amp;dbP!$D$2),"&lt;="&amp;A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Y$6,INDIRECT($F$1&amp;dbP!$D$2&amp;":"&amp;dbP!$D$2),"&lt;="&amp;AY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AZ613" s="1">
        <f ca="1">SUMIFS(INDIRECT($F$1&amp;$F613&amp;":"&amp;$F613),INDIRECT($F$1&amp;dbP!$D$2&amp;":"&amp;dbP!$D$2),"&gt;="&amp;AZ$6,INDIRECT($F$1&amp;dbP!$D$2&amp;":"&amp;dbP!$D$2),"&lt;="&amp;A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AZ$6,INDIRECT($F$1&amp;dbP!$D$2&amp;":"&amp;dbP!$D$2),"&lt;="&amp;AZ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A613" s="1">
        <f ca="1">SUMIFS(INDIRECT($F$1&amp;$F613&amp;":"&amp;$F613),INDIRECT($F$1&amp;dbP!$D$2&amp;":"&amp;dbP!$D$2),"&gt;="&amp;BA$6,INDIRECT($F$1&amp;dbP!$D$2&amp;":"&amp;dbP!$D$2),"&lt;="&amp;B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BA$6,INDIRECT($F$1&amp;dbP!$D$2&amp;":"&amp;dbP!$D$2),"&lt;="&amp;BA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B613" s="1">
        <f ca="1">SUMIFS(INDIRECT($F$1&amp;$F613&amp;":"&amp;$F613),INDIRECT($F$1&amp;dbP!$D$2&amp;":"&amp;dbP!$D$2),"&gt;="&amp;BB$6,INDIRECT($F$1&amp;dbP!$D$2&amp;":"&amp;dbP!$D$2),"&lt;="&amp;B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BB$6,INDIRECT($F$1&amp;dbP!$D$2&amp;":"&amp;dbP!$D$2),"&lt;="&amp;BB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C613" s="1">
        <f ca="1">SUMIFS(INDIRECT($F$1&amp;$F613&amp;":"&amp;$F613),INDIRECT($F$1&amp;dbP!$D$2&amp;":"&amp;dbP!$D$2),"&gt;="&amp;BC$6,INDIRECT($F$1&amp;dbP!$D$2&amp;":"&amp;dbP!$D$2),"&lt;="&amp;B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BC$6,INDIRECT($F$1&amp;dbP!$D$2&amp;":"&amp;dbP!$D$2),"&lt;="&amp;BC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D613" s="1">
        <f ca="1">SUMIFS(INDIRECT($F$1&amp;$F613&amp;":"&amp;$F613),INDIRECT($F$1&amp;dbP!$D$2&amp;":"&amp;dbP!$D$2),"&gt;="&amp;BD$6,INDIRECT($F$1&amp;dbP!$D$2&amp;":"&amp;dbP!$D$2),"&lt;="&amp;B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BD$6,INDIRECT($F$1&amp;dbP!$D$2&amp;":"&amp;dbP!$D$2),"&lt;="&amp;BD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  <c r="BE613" s="1">
        <f ca="1">SUMIFS(INDIRECT($F$1&amp;$F613&amp;":"&amp;$F613),INDIRECT($F$1&amp;dbP!$D$2&amp;":"&amp;dbP!$D$2),"&gt;="&amp;BE$6,INDIRECT($F$1&amp;dbP!$D$2&amp;":"&amp;dbP!$D$2),"&lt;="&amp;B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"&amp;$I613=$J613),"*",RIGHT($J613,LEN($J613)-4)),INDIRECT($F$1&amp;dbP!$AC$2&amp;":"&amp;dbP!$AC$2),RepP!$J$3)-
SUMIFS(INDIRECT($F$1&amp;$G613&amp;":"&amp;$G613),INDIRECT($F$1&amp;dbP!$D$2&amp;":"&amp;dbP!$D$2),"&gt;="&amp;BE$6,INDIRECT($F$1&amp;dbP!$D$2&amp;":"&amp;dbP!$D$2),"&lt;="&amp;BE$7,INDIRECT($F$1&amp;dbP!$O$2&amp;":"&amp;dbP!$O$2),$H613,INDIRECT($F$1&amp;dbP!$P$2&amp;":"&amp;dbP!$P$2),IF($I613=$J613,"*",$I613),INDIRECT($F$1&amp;dbP!$Q$2&amp;":"&amp;dbP!$Q$2),IF(OR($I613=$J613,"  "&amp;$I613=$J613),"*",RIGHT($J613,LEN($J613)-4)),INDIRECT($F$1&amp;dbP!$AC$2&amp;":"&amp;dbP!$AC$2),RepP!$J$3)</f>
        <v>0</v>
      </c>
    </row>
    <row r="614" spans="2:57" x14ac:dyDescent="0.3">
      <c r="B614" s="1">
        <f>MAX(B$505:B613)+1</f>
        <v>115</v>
      </c>
      <c r="D614" s="1" t="str">
        <f ca="1">INDIRECT($B$1&amp;Items!AB$2&amp;$B614)</f>
        <v>PL(-)</v>
      </c>
      <c r="F614" s="1" t="str">
        <f ca="1">INDIRECT($B$1&amp;Items!X$2&amp;$B614)</f>
        <v>Y</v>
      </c>
      <c r="G614" s="1" t="str">
        <f ca="1">INDIRECT($B$1&amp;Items!Y$2&amp;$B614)</f>
        <v>Z</v>
      </c>
      <c r="H614" s="13" t="str">
        <f ca="1">INDIRECT($B$1&amp;Items!U$2&amp;$B614)</f>
        <v>Операционные расходы</v>
      </c>
      <c r="I614" s="13" t="str">
        <f ca="1">IF(INDIRECT($B$1&amp;Items!V$2&amp;$B614)="",H614,INDIRECT($B$1&amp;Items!V$2&amp;$B614))</f>
        <v>Операционные расходы - блок-3</v>
      </c>
      <c r="J614" s="1" t="str">
        <f ca="1">IF(INDIRECT($B$1&amp;Items!W$2&amp;$B614)="",IF(H614&lt;&gt;I614,"  "&amp;I614,I614),"    "&amp;INDIRECT($B$1&amp;Items!W$2&amp;$B614))</f>
        <v xml:space="preserve">    Операционные расходы - 3-9</v>
      </c>
      <c r="S614" s="1">
        <f ca="1">SUM($U614:INDIRECT(ADDRESS(ROW(),SUMIFS($1:$1,$5:$5,MAX($5:$5)))))</f>
        <v>45543.117350250002</v>
      </c>
      <c r="V614" s="1">
        <f ca="1">SUMIFS(INDIRECT($F$1&amp;$F614&amp;":"&amp;$F614),INDIRECT($F$1&amp;dbP!$D$2&amp;":"&amp;dbP!$D$2),"&gt;="&amp;V$6,INDIRECT($F$1&amp;dbP!$D$2&amp;":"&amp;dbP!$D$2),"&lt;="&amp;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V$6,INDIRECT($F$1&amp;dbP!$D$2&amp;":"&amp;dbP!$D$2),"&lt;="&amp;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W614" s="1">
        <f ca="1">SUMIFS(INDIRECT($F$1&amp;$F614&amp;":"&amp;$F614),INDIRECT($F$1&amp;dbP!$D$2&amp;":"&amp;dbP!$D$2),"&gt;="&amp;W$6,INDIRECT($F$1&amp;dbP!$D$2&amp;":"&amp;dbP!$D$2),"&lt;="&amp;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W$6,INDIRECT($F$1&amp;dbP!$D$2&amp;":"&amp;dbP!$D$2),"&lt;="&amp;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X614" s="1">
        <f ca="1">SUMIFS(INDIRECT($F$1&amp;$F614&amp;":"&amp;$F614),INDIRECT($F$1&amp;dbP!$D$2&amp;":"&amp;dbP!$D$2),"&gt;="&amp;X$6,INDIRECT($F$1&amp;dbP!$D$2&amp;":"&amp;dbP!$D$2),"&lt;="&amp;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X$6,INDIRECT($F$1&amp;dbP!$D$2&amp;":"&amp;dbP!$D$2),"&lt;="&amp;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Y614" s="1">
        <f ca="1">SUMIFS(INDIRECT($F$1&amp;$F614&amp;":"&amp;$F614),INDIRECT($F$1&amp;dbP!$D$2&amp;":"&amp;dbP!$D$2),"&gt;="&amp;Y$6,INDIRECT($F$1&amp;dbP!$D$2&amp;":"&amp;dbP!$D$2),"&lt;="&amp;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Y$6,INDIRECT($F$1&amp;dbP!$D$2&amp;":"&amp;dbP!$D$2),"&lt;="&amp;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Z614" s="1">
        <f ca="1">SUMIFS(INDIRECT($F$1&amp;$F614&amp;":"&amp;$F614),INDIRECT($F$1&amp;dbP!$D$2&amp;":"&amp;dbP!$D$2),"&gt;="&amp;Z$6,INDIRECT($F$1&amp;dbP!$D$2&amp;":"&amp;dbP!$D$2),"&lt;="&amp;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Z$6,INDIRECT($F$1&amp;dbP!$D$2&amp;":"&amp;dbP!$D$2),"&lt;="&amp;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45543.117350250002</v>
      </c>
      <c r="AA614" s="1">
        <f ca="1">SUMIFS(INDIRECT($F$1&amp;$F614&amp;":"&amp;$F614),INDIRECT($F$1&amp;dbP!$D$2&amp;":"&amp;dbP!$D$2),"&gt;="&amp;AA$6,INDIRECT($F$1&amp;dbP!$D$2&amp;":"&amp;dbP!$D$2),"&lt;="&amp;A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A$6,INDIRECT($F$1&amp;dbP!$D$2&amp;":"&amp;dbP!$D$2),"&lt;="&amp;A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B614" s="1">
        <f ca="1">SUMIFS(INDIRECT($F$1&amp;$F614&amp;":"&amp;$F614),INDIRECT($F$1&amp;dbP!$D$2&amp;":"&amp;dbP!$D$2),"&gt;="&amp;AB$6,INDIRECT($F$1&amp;dbP!$D$2&amp;":"&amp;dbP!$D$2),"&lt;="&amp;A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B$6,INDIRECT($F$1&amp;dbP!$D$2&amp;":"&amp;dbP!$D$2),"&lt;="&amp;A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C614" s="1">
        <f ca="1">SUMIFS(INDIRECT($F$1&amp;$F614&amp;":"&amp;$F614),INDIRECT($F$1&amp;dbP!$D$2&amp;":"&amp;dbP!$D$2),"&gt;="&amp;AC$6,INDIRECT($F$1&amp;dbP!$D$2&amp;":"&amp;dbP!$D$2),"&lt;="&amp;A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C$6,INDIRECT($F$1&amp;dbP!$D$2&amp;":"&amp;dbP!$D$2),"&lt;="&amp;A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D614" s="1">
        <f ca="1">SUMIFS(INDIRECT($F$1&amp;$F614&amp;":"&amp;$F614),INDIRECT($F$1&amp;dbP!$D$2&amp;":"&amp;dbP!$D$2),"&gt;="&amp;AD$6,INDIRECT($F$1&amp;dbP!$D$2&amp;":"&amp;dbP!$D$2),"&lt;="&amp;A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D$6,INDIRECT($F$1&amp;dbP!$D$2&amp;":"&amp;dbP!$D$2),"&lt;="&amp;A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E614" s="1">
        <f ca="1">SUMIFS(INDIRECT($F$1&amp;$F614&amp;":"&amp;$F614),INDIRECT($F$1&amp;dbP!$D$2&amp;":"&amp;dbP!$D$2),"&gt;="&amp;AE$6,INDIRECT($F$1&amp;dbP!$D$2&amp;":"&amp;dbP!$D$2),"&lt;="&amp;A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E$6,INDIRECT($F$1&amp;dbP!$D$2&amp;":"&amp;dbP!$D$2),"&lt;="&amp;A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F614" s="1">
        <f ca="1">SUMIFS(INDIRECT($F$1&amp;$F614&amp;":"&amp;$F614),INDIRECT($F$1&amp;dbP!$D$2&amp;":"&amp;dbP!$D$2),"&gt;="&amp;AF$6,INDIRECT($F$1&amp;dbP!$D$2&amp;":"&amp;dbP!$D$2),"&lt;="&amp;AF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F$6,INDIRECT($F$1&amp;dbP!$D$2&amp;":"&amp;dbP!$D$2),"&lt;="&amp;AF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G614" s="1">
        <f ca="1">SUMIFS(INDIRECT($F$1&amp;$F614&amp;":"&amp;$F614),INDIRECT($F$1&amp;dbP!$D$2&amp;":"&amp;dbP!$D$2),"&gt;="&amp;AG$6,INDIRECT($F$1&amp;dbP!$D$2&amp;":"&amp;dbP!$D$2),"&lt;="&amp;AG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G$6,INDIRECT($F$1&amp;dbP!$D$2&amp;":"&amp;dbP!$D$2),"&lt;="&amp;AG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H614" s="1">
        <f ca="1">SUMIFS(INDIRECT($F$1&amp;$F614&amp;":"&amp;$F614),INDIRECT($F$1&amp;dbP!$D$2&amp;":"&amp;dbP!$D$2),"&gt;="&amp;AH$6,INDIRECT($F$1&amp;dbP!$D$2&amp;":"&amp;dbP!$D$2),"&lt;="&amp;AH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H$6,INDIRECT($F$1&amp;dbP!$D$2&amp;":"&amp;dbP!$D$2),"&lt;="&amp;AH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I614" s="1">
        <f ca="1">SUMIFS(INDIRECT($F$1&amp;$F614&amp;":"&amp;$F614),INDIRECT($F$1&amp;dbP!$D$2&amp;":"&amp;dbP!$D$2),"&gt;="&amp;AI$6,INDIRECT($F$1&amp;dbP!$D$2&amp;":"&amp;dbP!$D$2),"&lt;="&amp;AI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I$6,INDIRECT($F$1&amp;dbP!$D$2&amp;":"&amp;dbP!$D$2),"&lt;="&amp;AI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J614" s="1">
        <f ca="1">SUMIFS(INDIRECT($F$1&amp;$F614&amp;":"&amp;$F614),INDIRECT($F$1&amp;dbP!$D$2&amp;":"&amp;dbP!$D$2),"&gt;="&amp;AJ$6,INDIRECT($F$1&amp;dbP!$D$2&amp;":"&amp;dbP!$D$2),"&lt;="&amp;AJ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J$6,INDIRECT($F$1&amp;dbP!$D$2&amp;":"&amp;dbP!$D$2),"&lt;="&amp;AJ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K614" s="1">
        <f ca="1">SUMIFS(INDIRECT($F$1&amp;$F614&amp;":"&amp;$F614),INDIRECT($F$1&amp;dbP!$D$2&amp;":"&amp;dbP!$D$2),"&gt;="&amp;AK$6,INDIRECT($F$1&amp;dbP!$D$2&amp;":"&amp;dbP!$D$2),"&lt;="&amp;AK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K$6,INDIRECT($F$1&amp;dbP!$D$2&amp;":"&amp;dbP!$D$2),"&lt;="&amp;AK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L614" s="1">
        <f ca="1">SUMIFS(INDIRECT($F$1&amp;$F614&amp;":"&amp;$F614),INDIRECT($F$1&amp;dbP!$D$2&amp;":"&amp;dbP!$D$2),"&gt;="&amp;AL$6,INDIRECT($F$1&amp;dbP!$D$2&amp;":"&amp;dbP!$D$2),"&lt;="&amp;AL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L$6,INDIRECT($F$1&amp;dbP!$D$2&amp;":"&amp;dbP!$D$2),"&lt;="&amp;AL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M614" s="1">
        <f ca="1">SUMIFS(INDIRECT($F$1&amp;$F614&amp;":"&amp;$F614),INDIRECT($F$1&amp;dbP!$D$2&amp;":"&amp;dbP!$D$2),"&gt;="&amp;AM$6,INDIRECT($F$1&amp;dbP!$D$2&amp;":"&amp;dbP!$D$2),"&lt;="&amp;AM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M$6,INDIRECT($F$1&amp;dbP!$D$2&amp;":"&amp;dbP!$D$2),"&lt;="&amp;AM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N614" s="1">
        <f ca="1">SUMIFS(INDIRECT($F$1&amp;$F614&amp;":"&amp;$F614),INDIRECT($F$1&amp;dbP!$D$2&amp;":"&amp;dbP!$D$2),"&gt;="&amp;AN$6,INDIRECT($F$1&amp;dbP!$D$2&amp;":"&amp;dbP!$D$2),"&lt;="&amp;AN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N$6,INDIRECT($F$1&amp;dbP!$D$2&amp;":"&amp;dbP!$D$2),"&lt;="&amp;AN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O614" s="1">
        <f ca="1">SUMIFS(INDIRECT($F$1&amp;$F614&amp;":"&amp;$F614),INDIRECT($F$1&amp;dbP!$D$2&amp;":"&amp;dbP!$D$2),"&gt;="&amp;AO$6,INDIRECT($F$1&amp;dbP!$D$2&amp;":"&amp;dbP!$D$2),"&lt;="&amp;AO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O$6,INDIRECT($F$1&amp;dbP!$D$2&amp;":"&amp;dbP!$D$2),"&lt;="&amp;AO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P614" s="1">
        <f ca="1">SUMIFS(INDIRECT($F$1&amp;$F614&amp;":"&amp;$F614),INDIRECT($F$1&amp;dbP!$D$2&amp;":"&amp;dbP!$D$2),"&gt;="&amp;AP$6,INDIRECT($F$1&amp;dbP!$D$2&amp;":"&amp;dbP!$D$2),"&lt;="&amp;AP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P$6,INDIRECT($F$1&amp;dbP!$D$2&amp;":"&amp;dbP!$D$2),"&lt;="&amp;AP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Q614" s="1">
        <f ca="1">SUMIFS(INDIRECT($F$1&amp;$F614&amp;":"&amp;$F614),INDIRECT($F$1&amp;dbP!$D$2&amp;":"&amp;dbP!$D$2),"&gt;="&amp;AQ$6,INDIRECT($F$1&amp;dbP!$D$2&amp;":"&amp;dbP!$D$2),"&lt;="&amp;AQ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Q$6,INDIRECT($F$1&amp;dbP!$D$2&amp;":"&amp;dbP!$D$2),"&lt;="&amp;AQ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R614" s="1">
        <f ca="1">SUMIFS(INDIRECT($F$1&amp;$F614&amp;":"&amp;$F614),INDIRECT($F$1&amp;dbP!$D$2&amp;":"&amp;dbP!$D$2),"&gt;="&amp;AR$6,INDIRECT($F$1&amp;dbP!$D$2&amp;":"&amp;dbP!$D$2),"&lt;="&amp;AR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R$6,INDIRECT($F$1&amp;dbP!$D$2&amp;":"&amp;dbP!$D$2),"&lt;="&amp;AR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S614" s="1">
        <f ca="1">SUMIFS(INDIRECT($F$1&amp;$F614&amp;":"&amp;$F614),INDIRECT($F$1&amp;dbP!$D$2&amp;":"&amp;dbP!$D$2),"&gt;="&amp;AS$6,INDIRECT($F$1&amp;dbP!$D$2&amp;":"&amp;dbP!$D$2),"&lt;="&amp;AS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S$6,INDIRECT($F$1&amp;dbP!$D$2&amp;":"&amp;dbP!$D$2),"&lt;="&amp;AS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T614" s="1">
        <f ca="1">SUMIFS(INDIRECT($F$1&amp;$F614&amp;":"&amp;$F614),INDIRECT($F$1&amp;dbP!$D$2&amp;":"&amp;dbP!$D$2),"&gt;="&amp;AT$6,INDIRECT($F$1&amp;dbP!$D$2&amp;":"&amp;dbP!$D$2),"&lt;="&amp;AT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T$6,INDIRECT($F$1&amp;dbP!$D$2&amp;":"&amp;dbP!$D$2),"&lt;="&amp;AT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U614" s="1">
        <f ca="1">SUMIFS(INDIRECT($F$1&amp;$F614&amp;":"&amp;$F614),INDIRECT($F$1&amp;dbP!$D$2&amp;":"&amp;dbP!$D$2),"&gt;="&amp;AU$6,INDIRECT($F$1&amp;dbP!$D$2&amp;":"&amp;dbP!$D$2),"&lt;="&amp;AU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U$6,INDIRECT($F$1&amp;dbP!$D$2&amp;":"&amp;dbP!$D$2),"&lt;="&amp;AU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V614" s="1">
        <f ca="1">SUMIFS(INDIRECT($F$1&amp;$F614&amp;":"&amp;$F614),INDIRECT($F$1&amp;dbP!$D$2&amp;":"&amp;dbP!$D$2),"&gt;="&amp;AV$6,INDIRECT($F$1&amp;dbP!$D$2&amp;":"&amp;dbP!$D$2),"&lt;="&amp;A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V$6,INDIRECT($F$1&amp;dbP!$D$2&amp;":"&amp;dbP!$D$2),"&lt;="&amp;AV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W614" s="1">
        <f ca="1">SUMIFS(INDIRECT($F$1&amp;$F614&amp;":"&amp;$F614),INDIRECT($F$1&amp;dbP!$D$2&amp;":"&amp;dbP!$D$2),"&gt;="&amp;AW$6,INDIRECT($F$1&amp;dbP!$D$2&amp;":"&amp;dbP!$D$2),"&lt;="&amp;A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W$6,INDIRECT($F$1&amp;dbP!$D$2&amp;":"&amp;dbP!$D$2),"&lt;="&amp;AW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X614" s="1">
        <f ca="1">SUMIFS(INDIRECT($F$1&amp;$F614&amp;":"&amp;$F614),INDIRECT($F$1&amp;dbP!$D$2&amp;":"&amp;dbP!$D$2),"&gt;="&amp;AX$6,INDIRECT($F$1&amp;dbP!$D$2&amp;":"&amp;dbP!$D$2),"&lt;="&amp;A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X$6,INDIRECT($F$1&amp;dbP!$D$2&amp;":"&amp;dbP!$D$2),"&lt;="&amp;AX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Y614" s="1">
        <f ca="1">SUMIFS(INDIRECT($F$1&amp;$F614&amp;":"&amp;$F614),INDIRECT($F$1&amp;dbP!$D$2&amp;":"&amp;dbP!$D$2),"&gt;="&amp;AY$6,INDIRECT($F$1&amp;dbP!$D$2&amp;":"&amp;dbP!$D$2),"&lt;="&amp;A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Y$6,INDIRECT($F$1&amp;dbP!$D$2&amp;":"&amp;dbP!$D$2),"&lt;="&amp;AY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AZ614" s="1">
        <f ca="1">SUMIFS(INDIRECT($F$1&amp;$F614&amp;":"&amp;$F614),INDIRECT($F$1&amp;dbP!$D$2&amp;":"&amp;dbP!$D$2),"&gt;="&amp;AZ$6,INDIRECT($F$1&amp;dbP!$D$2&amp;":"&amp;dbP!$D$2),"&lt;="&amp;A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AZ$6,INDIRECT($F$1&amp;dbP!$D$2&amp;":"&amp;dbP!$D$2),"&lt;="&amp;AZ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A614" s="1">
        <f ca="1">SUMIFS(INDIRECT($F$1&amp;$F614&amp;":"&amp;$F614),INDIRECT($F$1&amp;dbP!$D$2&amp;":"&amp;dbP!$D$2),"&gt;="&amp;BA$6,INDIRECT($F$1&amp;dbP!$D$2&amp;":"&amp;dbP!$D$2),"&lt;="&amp;B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BA$6,INDIRECT($F$1&amp;dbP!$D$2&amp;":"&amp;dbP!$D$2),"&lt;="&amp;BA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B614" s="1">
        <f ca="1">SUMIFS(INDIRECT($F$1&amp;$F614&amp;":"&amp;$F614),INDIRECT($F$1&amp;dbP!$D$2&amp;":"&amp;dbP!$D$2),"&gt;="&amp;BB$6,INDIRECT($F$1&amp;dbP!$D$2&amp;":"&amp;dbP!$D$2),"&lt;="&amp;B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BB$6,INDIRECT($F$1&amp;dbP!$D$2&amp;":"&amp;dbP!$D$2),"&lt;="&amp;BB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C614" s="1">
        <f ca="1">SUMIFS(INDIRECT($F$1&amp;$F614&amp;":"&amp;$F614),INDIRECT($F$1&amp;dbP!$D$2&amp;":"&amp;dbP!$D$2),"&gt;="&amp;BC$6,INDIRECT($F$1&amp;dbP!$D$2&amp;":"&amp;dbP!$D$2),"&lt;="&amp;B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BC$6,INDIRECT($F$1&amp;dbP!$D$2&amp;":"&amp;dbP!$D$2),"&lt;="&amp;BC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D614" s="1">
        <f ca="1">SUMIFS(INDIRECT($F$1&amp;$F614&amp;":"&amp;$F614),INDIRECT($F$1&amp;dbP!$D$2&amp;":"&amp;dbP!$D$2),"&gt;="&amp;BD$6,INDIRECT($F$1&amp;dbP!$D$2&amp;":"&amp;dbP!$D$2),"&lt;="&amp;B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BD$6,INDIRECT($F$1&amp;dbP!$D$2&amp;":"&amp;dbP!$D$2),"&lt;="&amp;BD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  <c r="BE614" s="1">
        <f ca="1">SUMIFS(INDIRECT($F$1&amp;$F614&amp;":"&amp;$F614),INDIRECT($F$1&amp;dbP!$D$2&amp;":"&amp;dbP!$D$2),"&gt;="&amp;BE$6,INDIRECT($F$1&amp;dbP!$D$2&amp;":"&amp;dbP!$D$2),"&lt;="&amp;B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"&amp;$I614=$J614),"*",RIGHT($J614,LEN($J614)-4)),INDIRECT($F$1&amp;dbP!$AC$2&amp;":"&amp;dbP!$AC$2),RepP!$J$3)-
SUMIFS(INDIRECT($F$1&amp;$G614&amp;":"&amp;$G614),INDIRECT($F$1&amp;dbP!$D$2&amp;":"&amp;dbP!$D$2),"&gt;="&amp;BE$6,INDIRECT($F$1&amp;dbP!$D$2&amp;":"&amp;dbP!$D$2),"&lt;="&amp;BE$7,INDIRECT($F$1&amp;dbP!$O$2&amp;":"&amp;dbP!$O$2),$H614,INDIRECT($F$1&amp;dbP!$P$2&amp;":"&amp;dbP!$P$2),IF($I614=$J614,"*",$I614),INDIRECT($F$1&amp;dbP!$Q$2&amp;":"&amp;dbP!$Q$2),IF(OR($I614=$J614,"  "&amp;$I614=$J614),"*",RIGHT($J614,LEN($J614)-4)),INDIRECT($F$1&amp;dbP!$AC$2&amp;":"&amp;dbP!$AC$2),RepP!$J$3)</f>
        <v>0</v>
      </c>
    </row>
    <row r="615" spans="2:57" x14ac:dyDescent="0.3">
      <c r="B615" s="1">
        <f>MAX(B$505:B614)+1</f>
        <v>116</v>
      </c>
      <c r="D615" s="1" t="str">
        <f ca="1">INDIRECT($B$1&amp;Items!AB$2&amp;$B615)</f>
        <v>PL(-)</v>
      </c>
      <c r="F615" s="1" t="str">
        <f ca="1">INDIRECT($B$1&amp;Items!X$2&amp;$B615)</f>
        <v>Y</v>
      </c>
      <c r="G615" s="1" t="str">
        <f ca="1">INDIRECT($B$1&amp;Items!Y$2&amp;$B615)</f>
        <v>Z</v>
      </c>
      <c r="H615" s="13" t="str">
        <f ca="1">INDIRECT($B$1&amp;Items!U$2&amp;$B615)</f>
        <v>Операционные расходы</v>
      </c>
      <c r="I615" s="13" t="str">
        <f ca="1">IF(INDIRECT($B$1&amp;Items!V$2&amp;$B615)="",H615,INDIRECT($B$1&amp;Items!V$2&amp;$B615))</f>
        <v>Операционные расходы - блок-3</v>
      </c>
      <c r="J615" s="1" t="str">
        <f ca="1">IF(INDIRECT($B$1&amp;Items!W$2&amp;$B615)="",IF(H615&lt;&gt;I615,"  "&amp;I615,I615),"    "&amp;INDIRECT($B$1&amp;Items!W$2&amp;$B615))</f>
        <v xml:space="preserve">    Операционные расходы - 3-10</v>
      </c>
      <c r="S615" s="1">
        <f ca="1">SUM($U615:INDIRECT(ADDRESS(ROW(),SUMIFS($1:$1,$5:$5,MAX($5:$5)))))</f>
        <v>285445.15935749997</v>
      </c>
      <c r="V615" s="1">
        <f ca="1">SUMIFS(INDIRECT($F$1&amp;$F615&amp;":"&amp;$F615),INDIRECT($F$1&amp;dbP!$D$2&amp;":"&amp;dbP!$D$2),"&gt;="&amp;V$6,INDIRECT($F$1&amp;dbP!$D$2&amp;":"&amp;dbP!$D$2),"&lt;="&amp;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V$6,INDIRECT($F$1&amp;dbP!$D$2&amp;":"&amp;dbP!$D$2),"&lt;="&amp;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W615" s="1">
        <f ca="1">SUMIFS(INDIRECT($F$1&amp;$F615&amp;":"&amp;$F615),INDIRECT($F$1&amp;dbP!$D$2&amp;":"&amp;dbP!$D$2),"&gt;="&amp;W$6,INDIRECT($F$1&amp;dbP!$D$2&amp;":"&amp;dbP!$D$2),"&lt;="&amp;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W$6,INDIRECT($F$1&amp;dbP!$D$2&amp;":"&amp;dbP!$D$2),"&lt;="&amp;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X615" s="1">
        <f ca="1">SUMIFS(INDIRECT($F$1&amp;$F615&amp;":"&amp;$F615),INDIRECT($F$1&amp;dbP!$D$2&amp;":"&amp;dbP!$D$2),"&gt;="&amp;X$6,INDIRECT($F$1&amp;dbP!$D$2&amp;":"&amp;dbP!$D$2),"&lt;="&amp;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X$6,INDIRECT($F$1&amp;dbP!$D$2&amp;":"&amp;dbP!$D$2),"&lt;="&amp;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Y615" s="1">
        <f ca="1">SUMIFS(INDIRECT($F$1&amp;$F615&amp;":"&amp;$F615),INDIRECT($F$1&amp;dbP!$D$2&amp;":"&amp;dbP!$D$2),"&gt;="&amp;Y$6,INDIRECT($F$1&amp;dbP!$D$2&amp;":"&amp;dbP!$D$2),"&lt;="&amp;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Y$6,INDIRECT($F$1&amp;dbP!$D$2&amp;":"&amp;dbP!$D$2),"&lt;="&amp;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Z615" s="1">
        <f ca="1">SUMIFS(INDIRECT($F$1&amp;$F615&amp;":"&amp;$F615),INDIRECT($F$1&amp;dbP!$D$2&amp;":"&amp;dbP!$D$2),"&gt;="&amp;Z$6,INDIRECT($F$1&amp;dbP!$D$2&amp;":"&amp;dbP!$D$2),"&lt;="&amp;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Z$6,INDIRECT($F$1&amp;dbP!$D$2&amp;":"&amp;dbP!$D$2),"&lt;="&amp;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285445.15935749997</v>
      </c>
      <c r="AA615" s="1">
        <f ca="1">SUMIFS(INDIRECT($F$1&amp;$F615&amp;":"&amp;$F615),INDIRECT($F$1&amp;dbP!$D$2&amp;":"&amp;dbP!$D$2),"&gt;="&amp;AA$6,INDIRECT($F$1&amp;dbP!$D$2&amp;":"&amp;dbP!$D$2),"&lt;="&amp;A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A$6,INDIRECT($F$1&amp;dbP!$D$2&amp;":"&amp;dbP!$D$2),"&lt;="&amp;A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B615" s="1">
        <f ca="1">SUMIFS(INDIRECT($F$1&amp;$F615&amp;":"&amp;$F615),INDIRECT($F$1&amp;dbP!$D$2&amp;":"&amp;dbP!$D$2),"&gt;="&amp;AB$6,INDIRECT($F$1&amp;dbP!$D$2&amp;":"&amp;dbP!$D$2),"&lt;="&amp;A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B$6,INDIRECT($F$1&amp;dbP!$D$2&amp;":"&amp;dbP!$D$2),"&lt;="&amp;A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C615" s="1">
        <f ca="1">SUMIFS(INDIRECT($F$1&amp;$F615&amp;":"&amp;$F615),INDIRECT($F$1&amp;dbP!$D$2&amp;":"&amp;dbP!$D$2),"&gt;="&amp;AC$6,INDIRECT($F$1&amp;dbP!$D$2&amp;":"&amp;dbP!$D$2),"&lt;="&amp;A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C$6,INDIRECT($F$1&amp;dbP!$D$2&amp;":"&amp;dbP!$D$2),"&lt;="&amp;A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D615" s="1">
        <f ca="1">SUMIFS(INDIRECT($F$1&amp;$F615&amp;":"&amp;$F615),INDIRECT($F$1&amp;dbP!$D$2&amp;":"&amp;dbP!$D$2),"&gt;="&amp;AD$6,INDIRECT($F$1&amp;dbP!$D$2&amp;":"&amp;dbP!$D$2),"&lt;="&amp;A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D$6,INDIRECT($F$1&amp;dbP!$D$2&amp;":"&amp;dbP!$D$2),"&lt;="&amp;A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E615" s="1">
        <f ca="1">SUMIFS(INDIRECT($F$1&amp;$F615&amp;":"&amp;$F615),INDIRECT($F$1&amp;dbP!$D$2&amp;":"&amp;dbP!$D$2),"&gt;="&amp;AE$6,INDIRECT($F$1&amp;dbP!$D$2&amp;":"&amp;dbP!$D$2),"&lt;="&amp;A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E$6,INDIRECT($F$1&amp;dbP!$D$2&amp;":"&amp;dbP!$D$2),"&lt;="&amp;A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F615" s="1">
        <f ca="1">SUMIFS(INDIRECT($F$1&amp;$F615&amp;":"&amp;$F615),INDIRECT($F$1&amp;dbP!$D$2&amp;":"&amp;dbP!$D$2),"&gt;="&amp;AF$6,INDIRECT($F$1&amp;dbP!$D$2&amp;":"&amp;dbP!$D$2),"&lt;="&amp;AF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F$6,INDIRECT($F$1&amp;dbP!$D$2&amp;":"&amp;dbP!$D$2),"&lt;="&amp;AF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G615" s="1">
        <f ca="1">SUMIFS(INDIRECT($F$1&amp;$F615&amp;":"&amp;$F615),INDIRECT($F$1&amp;dbP!$D$2&amp;":"&amp;dbP!$D$2),"&gt;="&amp;AG$6,INDIRECT($F$1&amp;dbP!$D$2&amp;":"&amp;dbP!$D$2),"&lt;="&amp;AG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G$6,INDIRECT($F$1&amp;dbP!$D$2&amp;":"&amp;dbP!$D$2),"&lt;="&amp;AG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H615" s="1">
        <f ca="1">SUMIFS(INDIRECT($F$1&amp;$F615&amp;":"&amp;$F615),INDIRECT($F$1&amp;dbP!$D$2&amp;":"&amp;dbP!$D$2),"&gt;="&amp;AH$6,INDIRECT($F$1&amp;dbP!$D$2&amp;":"&amp;dbP!$D$2),"&lt;="&amp;AH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H$6,INDIRECT($F$1&amp;dbP!$D$2&amp;":"&amp;dbP!$D$2),"&lt;="&amp;AH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I615" s="1">
        <f ca="1">SUMIFS(INDIRECT($F$1&amp;$F615&amp;":"&amp;$F615),INDIRECT($F$1&amp;dbP!$D$2&amp;":"&amp;dbP!$D$2),"&gt;="&amp;AI$6,INDIRECT($F$1&amp;dbP!$D$2&amp;":"&amp;dbP!$D$2),"&lt;="&amp;AI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I$6,INDIRECT($F$1&amp;dbP!$D$2&amp;":"&amp;dbP!$D$2),"&lt;="&amp;AI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J615" s="1">
        <f ca="1">SUMIFS(INDIRECT($F$1&amp;$F615&amp;":"&amp;$F615),INDIRECT($F$1&amp;dbP!$D$2&amp;":"&amp;dbP!$D$2),"&gt;="&amp;AJ$6,INDIRECT($F$1&amp;dbP!$D$2&amp;":"&amp;dbP!$D$2),"&lt;="&amp;AJ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J$6,INDIRECT($F$1&amp;dbP!$D$2&amp;":"&amp;dbP!$D$2),"&lt;="&amp;AJ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K615" s="1">
        <f ca="1">SUMIFS(INDIRECT($F$1&amp;$F615&amp;":"&amp;$F615),INDIRECT($F$1&amp;dbP!$D$2&amp;":"&amp;dbP!$D$2),"&gt;="&amp;AK$6,INDIRECT($F$1&amp;dbP!$D$2&amp;":"&amp;dbP!$D$2),"&lt;="&amp;AK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K$6,INDIRECT($F$1&amp;dbP!$D$2&amp;":"&amp;dbP!$D$2),"&lt;="&amp;AK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L615" s="1">
        <f ca="1">SUMIFS(INDIRECT($F$1&amp;$F615&amp;":"&amp;$F615),INDIRECT($F$1&amp;dbP!$D$2&amp;":"&amp;dbP!$D$2),"&gt;="&amp;AL$6,INDIRECT($F$1&amp;dbP!$D$2&amp;":"&amp;dbP!$D$2),"&lt;="&amp;AL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L$6,INDIRECT($F$1&amp;dbP!$D$2&amp;":"&amp;dbP!$D$2),"&lt;="&amp;AL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M615" s="1">
        <f ca="1">SUMIFS(INDIRECT($F$1&amp;$F615&amp;":"&amp;$F615),INDIRECT($F$1&amp;dbP!$D$2&amp;":"&amp;dbP!$D$2),"&gt;="&amp;AM$6,INDIRECT($F$1&amp;dbP!$D$2&amp;":"&amp;dbP!$D$2),"&lt;="&amp;AM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M$6,INDIRECT($F$1&amp;dbP!$D$2&amp;":"&amp;dbP!$D$2),"&lt;="&amp;AM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N615" s="1">
        <f ca="1">SUMIFS(INDIRECT($F$1&amp;$F615&amp;":"&amp;$F615),INDIRECT($F$1&amp;dbP!$D$2&amp;":"&amp;dbP!$D$2),"&gt;="&amp;AN$6,INDIRECT($F$1&amp;dbP!$D$2&amp;":"&amp;dbP!$D$2),"&lt;="&amp;AN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N$6,INDIRECT($F$1&amp;dbP!$D$2&amp;":"&amp;dbP!$D$2),"&lt;="&amp;AN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O615" s="1">
        <f ca="1">SUMIFS(INDIRECT($F$1&amp;$F615&amp;":"&amp;$F615),INDIRECT($F$1&amp;dbP!$D$2&amp;":"&amp;dbP!$D$2),"&gt;="&amp;AO$6,INDIRECT($F$1&amp;dbP!$D$2&amp;":"&amp;dbP!$D$2),"&lt;="&amp;AO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O$6,INDIRECT($F$1&amp;dbP!$D$2&amp;":"&amp;dbP!$D$2),"&lt;="&amp;AO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P615" s="1">
        <f ca="1">SUMIFS(INDIRECT($F$1&amp;$F615&amp;":"&amp;$F615),INDIRECT($F$1&amp;dbP!$D$2&amp;":"&amp;dbP!$D$2),"&gt;="&amp;AP$6,INDIRECT($F$1&amp;dbP!$D$2&amp;":"&amp;dbP!$D$2),"&lt;="&amp;AP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P$6,INDIRECT($F$1&amp;dbP!$D$2&amp;":"&amp;dbP!$D$2),"&lt;="&amp;AP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Q615" s="1">
        <f ca="1">SUMIFS(INDIRECT($F$1&amp;$F615&amp;":"&amp;$F615),INDIRECT($F$1&amp;dbP!$D$2&amp;":"&amp;dbP!$D$2),"&gt;="&amp;AQ$6,INDIRECT($F$1&amp;dbP!$D$2&amp;":"&amp;dbP!$D$2),"&lt;="&amp;AQ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Q$6,INDIRECT($F$1&amp;dbP!$D$2&amp;":"&amp;dbP!$D$2),"&lt;="&amp;AQ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R615" s="1">
        <f ca="1">SUMIFS(INDIRECT($F$1&amp;$F615&amp;":"&amp;$F615),INDIRECT($F$1&amp;dbP!$D$2&amp;":"&amp;dbP!$D$2),"&gt;="&amp;AR$6,INDIRECT($F$1&amp;dbP!$D$2&amp;":"&amp;dbP!$D$2),"&lt;="&amp;AR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R$6,INDIRECT($F$1&amp;dbP!$D$2&amp;":"&amp;dbP!$D$2),"&lt;="&amp;AR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S615" s="1">
        <f ca="1">SUMIFS(INDIRECT($F$1&amp;$F615&amp;":"&amp;$F615),INDIRECT($F$1&amp;dbP!$D$2&amp;":"&amp;dbP!$D$2),"&gt;="&amp;AS$6,INDIRECT($F$1&amp;dbP!$D$2&amp;":"&amp;dbP!$D$2),"&lt;="&amp;AS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S$6,INDIRECT($F$1&amp;dbP!$D$2&amp;":"&amp;dbP!$D$2),"&lt;="&amp;AS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T615" s="1">
        <f ca="1">SUMIFS(INDIRECT($F$1&amp;$F615&amp;":"&amp;$F615),INDIRECT($F$1&amp;dbP!$D$2&amp;":"&amp;dbP!$D$2),"&gt;="&amp;AT$6,INDIRECT($F$1&amp;dbP!$D$2&amp;":"&amp;dbP!$D$2),"&lt;="&amp;AT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T$6,INDIRECT($F$1&amp;dbP!$D$2&amp;":"&amp;dbP!$D$2),"&lt;="&amp;AT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U615" s="1">
        <f ca="1">SUMIFS(INDIRECT($F$1&amp;$F615&amp;":"&amp;$F615),INDIRECT($F$1&amp;dbP!$D$2&amp;":"&amp;dbP!$D$2),"&gt;="&amp;AU$6,INDIRECT($F$1&amp;dbP!$D$2&amp;":"&amp;dbP!$D$2),"&lt;="&amp;AU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U$6,INDIRECT($F$1&amp;dbP!$D$2&amp;":"&amp;dbP!$D$2),"&lt;="&amp;AU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V615" s="1">
        <f ca="1">SUMIFS(INDIRECT($F$1&amp;$F615&amp;":"&amp;$F615),INDIRECT($F$1&amp;dbP!$D$2&amp;":"&amp;dbP!$D$2),"&gt;="&amp;AV$6,INDIRECT($F$1&amp;dbP!$D$2&amp;":"&amp;dbP!$D$2),"&lt;="&amp;A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V$6,INDIRECT($F$1&amp;dbP!$D$2&amp;":"&amp;dbP!$D$2),"&lt;="&amp;AV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W615" s="1">
        <f ca="1">SUMIFS(INDIRECT($F$1&amp;$F615&amp;":"&amp;$F615),INDIRECT($F$1&amp;dbP!$D$2&amp;":"&amp;dbP!$D$2),"&gt;="&amp;AW$6,INDIRECT($F$1&amp;dbP!$D$2&amp;":"&amp;dbP!$D$2),"&lt;="&amp;A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W$6,INDIRECT($F$1&amp;dbP!$D$2&amp;":"&amp;dbP!$D$2),"&lt;="&amp;AW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X615" s="1">
        <f ca="1">SUMIFS(INDIRECT($F$1&amp;$F615&amp;":"&amp;$F615),INDIRECT($F$1&amp;dbP!$D$2&amp;":"&amp;dbP!$D$2),"&gt;="&amp;AX$6,INDIRECT($F$1&amp;dbP!$D$2&amp;":"&amp;dbP!$D$2),"&lt;="&amp;A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X$6,INDIRECT($F$1&amp;dbP!$D$2&amp;":"&amp;dbP!$D$2),"&lt;="&amp;AX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Y615" s="1">
        <f ca="1">SUMIFS(INDIRECT($F$1&amp;$F615&amp;":"&amp;$F615),INDIRECT($F$1&amp;dbP!$D$2&amp;":"&amp;dbP!$D$2),"&gt;="&amp;AY$6,INDIRECT($F$1&amp;dbP!$D$2&amp;":"&amp;dbP!$D$2),"&lt;="&amp;A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Y$6,INDIRECT($F$1&amp;dbP!$D$2&amp;":"&amp;dbP!$D$2),"&lt;="&amp;AY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AZ615" s="1">
        <f ca="1">SUMIFS(INDIRECT($F$1&amp;$F615&amp;":"&amp;$F615),INDIRECT($F$1&amp;dbP!$D$2&amp;":"&amp;dbP!$D$2),"&gt;="&amp;AZ$6,INDIRECT($F$1&amp;dbP!$D$2&amp;":"&amp;dbP!$D$2),"&lt;="&amp;A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AZ$6,INDIRECT($F$1&amp;dbP!$D$2&amp;":"&amp;dbP!$D$2),"&lt;="&amp;AZ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A615" s="1">
        <f ca="1">SUMIFS(INDIRECT($F$1&amp;$F615&amp;":"&amp;$F615),INDIRECT($F$1&amp;dbP!$D$2&amp;":"&amp;dbP!$D$2),"&gt;="&amp;BA$6,INDIRECT($F$1&amp;dbP!$D$2&amp;":"&amp;dbP!$D$2),"&lt;="&amp;B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BA$6,INDIRECT($F$1&amp;dbP!$D$2&amp;":"&amp;dbP!$D$2),"&lt;="&amp;BA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B615" s="1">
        <f ca="1">SUMIFS(INDIRECT($F$1&amp;$F615&amp;":"&amp;$F615),INDIRECT($F$1&amp;dbP!$D$2&amp;":"&amp;dbP!$D$2),"&gt;="&amp;BB$6,INDIRECT($F$1&amp;dbP!$D$2&amp;":"&amp;dbP!$D$2),"&lt;="&amp;B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BB$6,INDIRECT($F$1&amp;dbP!$D$2&amp;":"&amp;dbP!$D$2),"&lt;="&amp;BB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C615" s="1">
        <f ca="1">SUMIFS(INDIRECT($F$1&amp;$F615&amp;":"&amp;$F615),INDIRECT($F$1&amp;dbP!$D$2&amp;":"&amp;dbP!$D$2),"&gt;="&amp;BC$6,INDIRECT($F$1&amp;dbP!$D$2&amp;":"&amp;dbP!$D$2),"&lt;="&amp;B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BC$6,INDIRECT($F$1&amp;dbP!$D$2&amp;":"&amp;dbP!$D$2),"&lt;="&amp;BC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D615" s="1">
        <f ca="1">SUMIFS(INDIRECT($F$1&amp;$F615&amp;":"&amp;$F615),INDIRECT($F$1&amp;dbP!$D$2&amp;":"&amp;dbP!$D$2),"&gt;="&amp;BD$6,INDIRECT($F$1&amp;dbP!$D$2&amp;":"&amp;dbP!$D$2),"&lt;="&amp;B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BD$6,INDIRECT($F$1&amp;dbP!$D$2&amp;":"&amp;dbP!$D$2),"&lt;="&amp;BD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  <c r="BE615" s="1">
        <f ca="1">SUMIFS(INDIRECT($F$1&amp;$F615&amp;":"&amp;$F615),INDIRECT($F$1&amp;dbP!$D$2&amp;":"&amp;dbP!$D$2),"&gt;="&amp;BE$6,INDIRECT($F$1&amp;dbP!$D$2&amp;":"&amp;dbP!$D$2),"&lt;="&amp;B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"&amp;$I615=$J615),"*",RIGHT($J615,LEN($J615)-4)),INDIRECT($F$1&amp;dbP!$AC$2&amp;":"&amp;dbP!$AC$2),RepP!$J$3)-
SUMIFS(INDIRECT($F$1&amp;$G615&amp;":"&amp;$G615),INDIRECT($F$1&amp;dbP!$D$2&amp;":"&amp;dbP!$D$2),"&gt;="&amp;BE$6,INDIRECT($F$1&amp;dbP!$D$2&amp;":"&amp;dbP!$D$2),"&lt;="&amp;BE$7,INDIRECT($F$1&amp;dbP!$O$2&amp;":"&amp;dbP!$O$2),$H615,INDIRECT($F$1&amp;dbP!$P$2&amp;":"&amp;dbP!$P$2),IF($I615=$J615,"*",$I615),INDIRECT($F$1&amp;dbP!$Q$2&amp;":"&amp;dbP!$Q$2),IF(OR($I615=$J615,"  "&amp;$I615=$J615),"*",RIGHT($J615,LEN($J615)-4)),INDIRECT($F$1&amp;dbP!$AC$2&amp;":"&amp;dbP!$AC$2),RepP!$J$3)</f>
        <v>0</v>
      </c>
    </row>
    <row r="616" spans="2:57" x14ac:dyDescent="0.3">
      <c r="B616" s="1">
        <f>MAX(B$505:B615)+1</f>
        <v>117</v>
      </c>
      <c r="D616" s="1" t="str">
        <f ca="1">INDIRECT($B$1&amp;Items!AB$2&amp;$B616)</f>
        <v>PL(-)</v>
      </c>
      <c r="F616" s="1" t="str">
        <f ca="1">INDIRECT($B$1&amp;Items!X$2&amp;$B616)</f>
        <v>Y</v>
      </c>
      <c r="G616" s="1" t="str">
        <f ca="1">INDIRECT($B$1&amp;Items!Y$2&amp;$B616)</f>
        <v>Z</v>
      </c>
      <c r="H616" s="13" t="str">
        <f ca="1">INDIRECT($B$1&amp;Items!U$2&amp;$B616)</f>
        <v>Операционные расходы</v>
      </c>
      <c r="I616" s="13" t="str">
        <f ca="1">IF(INDIRECT($B$1&amp;Items!V$2&amp;$B616)="",H616,INDIRECT($B$1&amp;Items!V$2&amp;$B616))</f>
        <v>Операционные расходы - блок-3</v>
      </c>
      <c r="J616" s="1" t="str">
        <f ca="1">IF(INDIRECT($B$1&amp;Items!W$2&amp;$B616)="",IF(H616&lt;&gt;I616,"  "&amp;I616,I616),"    "&amp;INDIRECT($B$1&amp;Items!W$2&amp;$B616))</f>
        <v xml:space="preserve">    Операционные расходы - 3-11</v>
      </c>
      <c r="S616" s="1">
        <f ca="1">SUM($U616:INDIRECT(ADDRESS(ROW(),SUMIFS($1:$1,$5:$5,MAX($5:$5)))))</f>
        <v>151447.37431750001</v>
      </c>
      <c r="V616" s="1">
        <f ca="1">SUMIFS(INDIRECT($F$1&amp;$F616&amp;":"&amp;$F616),INDIRECT($F$1&amp;dbP!$D$2&amp;":"&amp;dbP!$D$2),"&gt;="&amp;V$6,INDIRECT($F$1&amp;dbP!$D$2&amp;":"&amp;dbP!$D$2),"&lt;="&amp;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V$6,INDIRECT($F$1&amp;dbP!$D$2&amp;":"&amp;dbP!$D$2),"&lt;="&amp;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W616" s="1">
        <f ca="1">SUMIFS(INDIRECT($F$1&amp;$F616&amp;":"&amp;$F616),INDIRECT($F$1&amp;dbP!$D$2&amp;":"&amp;dbP!$D$2),"&gt;="&amp;W$6,INDIRECT($F$1&amp;dbP!$D$2&amp;":"&amp;dbP!$D$2),"&lt;="&amp;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W$6,INDIRECT($F$1&amp;dbP!$D$2&amp;":"&amp;dbP!$D$2),"&lt;="&amp;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X616" s="1">
        <f ca="1">SUMIFS(INDIRECT($F$1&amp;$F616&amp;":"&amp;$F616),INDIRECT($F$1&amp;dbP!$D$2&amp;":"&amp;dbP!$D$2),"&gt;="&amp;X$6,INDIRECT($F$1&amp;dbP!$D$2&amp;":"&amp;dbP!$D$2),"&lt;="&amp;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X$6,INDIRECT($F$1&amp;dbP!$D$2&amp;":"&amp;dbP!$D$2),"&lt;="&amp;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Y616" s="1">
        <f ca="1">SUMIFS(INDIRECT($F$1&amp;$F616&amp;":"&amp;$F616),INDIRECT($F$1&amp;dbP!$D$2&amp;":"&amp;dbP!$D$2),"&gt;="&amp;Y$6,INDIRECT($F$1&amp;dbP!$D$2&amp;":"&amp;dbP!$D$2),"&lt;="&amp;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Y$6,INDIRECT($F$1&amp;dbP!$D$2&amp;":"&amp;dbP!$D$2),"&lt;="&amp;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Z616" s="1">
        <f ca="1">SUMIFS(INDIRECT($F$1&amp;$F616&amp;":"&amp;$F616),INDIRECT($F$1&amp;dbP!$D$2&amp;":"&amp;dbP!$D$2),"&gt;="&amp;Z$6,INDIRECT($F$1&amp;dbP!$D$2&amp;":"&amp;dbP!$D$2),"&lt;="&amp;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Z$6,INDIRECT($F$1&amp;dbP!$D$2&amp;":"&amp;dbP!$D$2),"&lt;="&amp;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A616" s="1">
        <f ca="1">SUMIFS(INDIRECT($F$1&amp;$F616&amp;":"&amp;$F616),INDIRECT($F$1&amp;dbP!$D$2&amp;":"&amp;dbP!$D$2),"&gt;="&amp;AA$6,INDIRECT($F$1&amp;dbP!$D$2&amp;":"&amp;dbP!$D$2),"&lt;="&amp;A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A$6,INDIRECT($F$1&amp;dbP!$D$2&amp;":"&amp;dbP!$D$2),"&lt;="&amp;A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151447.37431750001</v>
      </c>
      <c r="AB616" s="1">
        <f ca="1">SUMIFS(INDIRECT($F$1&amp;$F616&amp;":"&amp;$F616),INDIRECT($F$1&amp;dbP!$D$2&amp;":"&amp;dbP!$D$2),"&gt;="&amp;AB$6,INDIRECT($F$1&amp;dbP!$D$2&amp;":"&amp;dbP!$D$2),"&lt;="&amp;A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B$6,INDIRECT($F$1&amp;dbP!$D$2&amp;":"&amp;dbP!$D$2),"&lt;="&amp;A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C616" s="1">
        <f ca="1">SUMIFS(INDIRECT($F$1&amp;$F616&amp;":"&amp;$F616),INDIRECT($F$1&amp;dbP!$D$2&amp;":"&amp;dbP!$D$2),"&gt;="&amp;AC$6,INDIRECT($F$1&amp;dbP!$D$2&amp;":"&amp;dbP!$D$2),"&lt;="&amp;A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C$6,INDIRECT($F$1&amp;dbP!$D$2&amp;":"&amp;dbP!$D$2),"&lt;="&amp;A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D616" s="1">
        <f ca="1">SUMIFS(INDIRECT($F$1&amp;$F616&amp;":"&amp;$F616),INDIRECT($F$1&amp;dbP!$D$2&amp;":"&amp;dbP!$D$2),"&gt;="&amp;AD$6,INDIRECT($F$1&amp;dbP!$D$2&amp;":"&amp;dbP!$D$2),"&lt;="&amp;A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D$6,INDIRECT($F$1&amp;dbP!$D$2&amp;":"&amp;dbP!$D$2),"&lt;="&amp;A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E616" s="1">
        <f ca="1">SUMIFS(INDIRECT($F$1&amp;$F616&amp;":"&amp;$F616),INDIRECT($F$1&amp;dbP!$D$2&amp;":"&amp;dbP!$D$2),"&gt;="&amp;AE$6,INDIRECT($F$1&amp;dbP!$D$2&amp;":"&amp;dbP!$D$2),"&lt;="&amp;A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E$6,INDIRECT($F$1&amp;dbP!$D$2&amp;":"&amp;dbP!$D$2),"&lt;="&amp;A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F616" s="1">
        <f ca="1">SUMIFS(INDIRECT($F$1&amp;$F616&amp;":"&amp;$F616),INDIRECT($F$1&amp;dbP!$D$2&amp;":"&amp;dbP!$D$2),"&gt;="&amp;AF$6,INDIRECT($F$1&amp;dbP!$D$2&amp;":"&amp;dbP!$D$2),"&lt;="&amp;AF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F$6,INDIRECT($F$1&amp;dbP!$D$2&amp;":"&amp;dbP!$D$2),"&lt;="&amp;AF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G616" s="1">
        <f ca="1">SUMIFS(INDIRECT($F$1&amp;$F616&amp;":"&amp;$F616),INDIRECT($F$1&amp;dbP!$D$2&amp;":"&amp;dbP!$D$2),"&gt;="&amp;AG$6,INDIRECT($F$1&amp;dbP!$D$2&amp;":"&amp;dbP!$D$2),"&lt;="&amp;AG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G$6,INDIRECT($F$1&amp;dbP!$D$2&amp;":"&amp;dbP!$D$2),"&lt;="&amp;AG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H616" s="1">
        <f ca="1">SUMIFS(INDIRECT($F$1&amp;$F616&amp;":"&amp;$F616),INDIRECT($F$1&amp;dbP!$D$2&amp;":"&amp;dbP!$D$2),"&gt;="&amp;AH$6,INDIRECT($F$1&amp;dbP!$D$2&amp;":"&amp;dbP!$D$2),"&lt;="&amp;AH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H$6,INDIRECT($F$1&amp;dbP!$D$2&amp;":"&amp;dbP!$D$2),"&lt;="&amp;AH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I616" s="1">
        <f ca="1">SUMIFS(INDIRECT($F$1&amp;$F616&amp;":"&amp;$F616),INDIRECT($F$1&amp;dbP!$D$2&amp;":"&amp;dbP!$D$2),"&gt;="&amp;AI$6,INDIRECT($F$1&amp;dbP!$D$2&amp;":"&amp;dbP!$D$2),"&lt;="&amp;AI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I$6,INDIRECT($F$1&amp;dbP!$D$2&amp;":"&amp;dbP!$D$2),"&lt;="&amp;AI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J616" s="1">
        <f ca="1">SUMIFS(INDIRECT($F$1&amp;$F616&amp;":"&amp;$F616),INDIRECT($F$1&amp;dbP!$D$2&amp;":"&amp;dbP!$D$2),"&gt;="&amp;AJ$6,INDIRECT($F$1&amp;dbP!$D$2&amp;":"&amp;dbP!$D$2),"&lt;="&amp;AJ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J$6,INDIRECT($F$1&amp;dbP!$D$2&amp;":"&amp;dbP!$D$2),"&lt;="&amp;AJ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K616" s="1">
        <f ca="1">SUMIFS(INDIRECT($F$1&amp;$F616&amp;":"&amp;$F616),INDIRECT($F$1&amp;dbP!$D$2&amp;":"&amp;dbP!$D$2),"&gt;="&amp;AK$6,INDIRECT($F$1&amp;dbP!$D$2&amp;":"&amp;dbP!$D$2),"&lt;="&amp;AK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K$6,INDIRECT($F$1&amp;dbP!$D$2&amp;":"&amp;dbP!$D$2),"&lt;="&amp;AK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L616" s="1">
        <f ca="1">SUMIFS(INDIRECT($F$1&amp;$F616&amp;":"&amp;$F616),INDIRECT($F$1&amp;dbP!$D$2&amp;":"&amp;dbP!$D$2),"&gt;="&amp;AL$6,INDIRECT($F$1&amp;dbP!$D$2&amp;":"&amp;dbP!$D$2),"&lt;="&amp;AL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L$6,INDIRECT($F$1&amp;dbP!$D$2&amp;":"&amp;dbP!$D$2),"&lt;="&amp;AL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M616" s="1">
        <f ca="1">SUMIFS(INDIRECT($F$1&amp;$F616&amp;":"&amp;$F616),INDIRECT($F$1&amp;dbP!$D$2&amp;":"&amp;dbP!$D$2),"&gt;="&amp;AM$6,INDIRECT($F$1&amp;dbP!$D$2&amp;":"&amp;dbP!$D$2),"&lt;="&amp;AM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M$6,INDIRECT($F$1&amp;dbP!$D$2&amp;":"&amp;dbP!$D$2),"&lt;="&amp;AM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N616" s="1">
        <f ca="1">SUMIFS(INDIRECT($F$1&amp;$F616&amp;":"&amp;$F616),INDIRECT($F$1&amp;dbP!$D$2&amp;":"&amp;dbP!$D$2),"&gt;="&amp;AN$6,INDIRECT($F$1&amp;dbP!$D$2&amp;":"&amp;dbP!$D$2),"&lt;="&amp;AN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N$6,INDIRECT($F$1&amp;dbP!$D$2&amp;":"&amp;dbP!$D$2),"&lt;="&amp;AN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O616" s="1">
        <f ca="1">SUMIFS(INDIRECT($F$1&amp;$F616&amp;":"&amp;$F616),INDIRECT($F$1&amp;dbP!$D$2&amp;":"&amp;dbP!$D$2),"&gt;="&amp;AO$6,INDIRECT($F$1&amp;dbP!$D$2&amp;":"&amp;dbP!$D$2),"&lt;="&amp;AO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O$6,INDIRECT($F$1&amp;dbP!$D$2&amp;":"&amp;dbP!$D$2),"&lt;="&amp;AO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P616" s="1">
        <f ca="1">SUMIFS(INDIRECT($F$1&amp;$F616&amp;":"&amp;$F616),INDIRECT($F$1&amp;dbP!$D$2&amp;":"&amp;dbP!$D$2),"&gt;="&amp;AP$6,INDIRECT($F$1&amp;dbP!$D$2&amp;":"&amp;dbP!$D$2),"&lt;="&amp;AP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P$6,INDIRECT($F$1&amp;dbP!$D$2&amp;":"&amp;dbP!$D$2),"&lt;="&amp;AP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Q616" s="1">
        <f ca="1">SUMIFS(INDIRECT($F$1&amp;$F616&amp;":"&amp;$F616),INDIRECT($F$1&amp;dbP!$D$2&amp;":"&amp;dbP!$D$2),"&gt;="&amp;AQ$6,INDIRECT($F$1&amp;dbP!$D$2&amp;":"&amp;dbP!$D$2),"&lt;="&amp;AQ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Q$6,INDIRECT($F$1&amp;dbP!$D$2&amp;":"&amp;dbP!$D$2),"&lt;="&amp;AQ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R616" s="1">
        <f ca="1">SUMIFS(INDIRECT($F$1&amp;$F616&amp;":"&amp;$F616),INDIRECT($F$1&amp;dbP!$D$2&amp;":"&amp;dbP!$D$2),"&gt;="&amp;AR$6,INDIRECT($F$1&amp;dbP!$D$2&amp;":"&amp;dbP!$D$2),"&lt;="&amp;AR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R$6,INDIRECT($F$1&amp;dbP!$D$2&amp;":"&amp;dbP!$D$2),"&lt;="&amp;AR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S616" s="1">
        <f ca="1">SUMIFS(INDIRECT($F$1&amp;$F616&amp;":"&amp;$F616),INDIRECT($F$1&amp;dbP!$D$2&amp;":"&amp;dbP!$D$2),"&gt;="&amp;AS$6,INDIRECT($F$1&amp;dbP!$D$2&amp;":"&amp;dbP!$D$2),"&lt;="&amp;AS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S$6,INDIRECT($F$1&amp;dbP!$D$2&amp;":"&amp;dbP!$D$2),"&lt;="&amp;AS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T616" s="1">
        <f ca="1">SUMIFS(INDIRECT($F$1&amp;$F616&amp;":"&amp;$F616),INDIRECT($F$1&amp;dbP!$D$2&amp;":"&amp;dbP!$D$2),"&gt;="&amp;AT$6,INDIRECT($F$1&amp;dbP!$D$2&amp;":"&amp;dbP!$D$2),"&lt;="&amp;AT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T$6,INDIRECT($F$1&amp;dbP!$D$2&amp;":"&amp;dbP!$D$2),"&lt;="&amp;AT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U616" s="1">
        <f ca="1">SUMIFS(INDIRECT($F$1&amp;$F616&amp;":"&amp;$F616),INDIRECT($F$1&amp;dbP!$D$2&amp;":"&amp;dbP!$D$2),"&gt;="&amp;AU$6,INDIRECT($F$1&amp;dbP!$D$2&amp;":"&amp;dbP!$D$2),"&lt;="&amp;AU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U$6,INDIRECT($F$1&amp;dbP!$D$2&amp;":"&amp;dbP!$D$2),"&lt;="&amp;AU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V616" s="1">
        <f ca="1">SUMIFS(INDIRECT($F$1&amp;$F616&amp;":"&amp;$F616),INDIRECT($F$1&amp;dbP!$D$2&amp;":"&amp;dbP!$D$2),"&gt;="&amp;AV$6,INDIRECT($F$1&amp;dbP!$D$2&amp;":"&amp;dbP!$D$2),"&lt;="&amp;A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V$6,INDIRECT($F$1&amp;dbP!$D$2&amp;":"&amp;dbP!$D$2),"&lt;="&amp;AV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W616" s="1">
        <f ca="1">SUMIFS(INDIRECT($F$1&amp;$F616&amp;":"&amp;$F616),INDIRECT($F$1&amp;dbP!$D$2&amp;":"&amp;dbP!$D$2),"&gt;="&amp;AW$6,INDIRECT($F$1&amp;dbP!$D$2&amp;":"&amp;dbP!$D$2),"&lt;="&amp;A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W$6,INDIRECT($F$1&amp;dbP!$D$2&amp;":"&amp;dbP!$D$2),"&lt;="&amp;AW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X616" s="1">
        <f ca="1">SUMIFS(INDIRECT($F$1&amp;$F616&amp;":"&amp;$F616),INDIRECT($F$1&amp;dbP!$D$2&amp;":"&amp;dbP!$D$2),"&gt;="&amp;AX$6,INDIRECT($F$1&amp;dbP!$D$2&amp;":"&amp;dbP!$D$2),"&lt;="&amp;A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X$6,INDIRECT($F$1&amp;dbP!$D$2&amp;":"&amp;dbP!$D$2),"&lt;="&amp;AX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Y616" s="1">
        <f ca="1">SUMIFS(INDIRECT($F$1&amp;$F616&amp;":"&amp;$F616),INDIRECT($F$1&amp;dbP!$D$2&amp;":"&amp;dbP!$D$2),"&gt;="&amp;AY$6,INDIRECT($F$1&amp;dbP!$D$2&amp;":"&amp;dbP!$D$2),"&lt;="&amp;A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Y$6,INDIRECT($F$1&amp;dbP!$D$2&amp;":"&amp;dbP!$D$2),"&lt;="&amp;AY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AZ616" s="1">
        <f ca="1">SUMIFS(INDIRECT($F$1&amp;$F616&amp;":"&amp;$F616),INDIRECT($F$1&amp;dbP!$D$2&amp;":"&amp;dbP!$D$2),"&gt;="&amp;AZ$6,INDIRECT($F$1&amp;dbP!$D$2&amp;":"&amp;dbP!$D$2),"&lt;="&amp;A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AZ$6,INDIRECT($F$1&amp;dbP!$D$2&amp;":"&amp;dbP!$D$2),"&lt;="&amp;AZ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A616" s="1">
        <f ca="1">SUMIFS(INDIRECT($F$1&amp;$F616&amp;":"&amp;$F616),INDIRECT($F$1&amp;dbP!$D$2&amp;":"&amp;dbP!$D$2),"&gt;="&amp;BA$6,INDIRECT($F$1&amp;dbP!$D$2&amp;":"&amp;dbP!$D$2),"&lt;="&amp;B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BA$6,INDIRECT($F$1&amp;dbP!$D$2&amp;":"&amp;dbP!$D$2),"&lt;="&amp;BA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B616" s="1">
        <f ca="1">SUMIFS(INDIRECT($F$1&amp;$F616&amp;":"&amp;$F616),INDIRECT($F$1&amp;dbP!$D$2&amp;":"&amp;dbP!$D$2),"&gt;="&amp;BB$6,INDIRECT($F$1&amp;dbP!$D$2&amp;":"&amp;dbP!$D$2),"&lt;="&amp;B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BB$6,INDIRECT($F$1&amp;dbP!$D$2&amp;":"&amp;dbP!$D$2),"&lt;="&amp;BB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C616" s="1">
        <f ca="1">SUMIFS(INDIRECT($F$1&amp;$F616&amp;":"&amp;$F616),INDIRECT($F$1&amp;dbP!$D$2&amp;":"&amp;dbP!$D$2),"&gt;="&amp;BC$6,INDIRECT($F$1&amp;dbP!$D$2&amp;":"&amp;dbP!$D$2),"&lt;="&amp;B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BC$6,INDIRECT($F$1&amp;dbP!$D$2&amp;":"&amp;dbP!$D$2),"&lt;="&amp;BC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D616" s="1">
        <f ca="1">SUMIFS(INDIRECT($F$1&amp;$F616&amp;":"&amp;$F616),INDIRECT($F$1&amp;dbP!$D$2&amp;":"&amp;dbP!$D$2),"&gt;="&amp;BD$6,INDIRECT($F$1&amp;dbP!$D$2&amp;":"&amp;dbP!$D$2),"&lt;="&amp;B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BD$6,INDIRECT($F$1&amp;dbP!$D$2&amp;":"&amp;dbP!$D$2),"&lt;="&amp;BD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  <c r="BE616" s="1">
        <f ca="1">SUMIFS(INDIRECT($F$1&amp;$F616&amp;":"&amp;$F616),INDIRECT($F$1&amp;dbP!$D$2&amp;":"&amp;dbP!$D$2),"&gt;="&amp;BE$6,INDIRECT($F$1&amp;dbP!$D$2&amp;":"&amp;dbP!$D$2),"&lt;="&amp;B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"&amp;$I616=$J616),"*",RIGHT($J616,LEN($J616)-4)),INDIRECT($F$1&amp;dbP!$AC$2&amp;":"&amp;dbP!$AC$2),RepP!$J$3)-
SUMIFS(INDIRECT($F$1&amp;$G616&amp;":"&amp;$G616),INDIRECT($F$1&amp;dbP!$D$2&amp;":"&amp;dbP!$D$2),"&gt;="&amp;BE$6,INDIRECT($F$1&amp;dbP!$D$2&amp;":"&amp;dbP!$D$2),"&lt;="&amp;BE$7,INDIRECT($F$1&amp;dbP!$O$2&amp;":"&amp;dbP!$O$2),$H616,INDIRECT($F$1&amp;dbP!$P$2&amp;":"&amp;dbP!$P$2),IF($I616=$J616,"*",$I616),INDIRECT($F$1&amp;dbP!$Q$2&amp;":"&amp;dbP!$Q$2),IF(OR($I616=$J616,"  "&amp;$I616=$J616),"*",RIGHT($J616,LEN($J616)-4)),INDIRECT($F$1&amp;dbP!$AC$2&amp;":"&amp;dbP!$AC$2),RepP!$J$3)</f>
        <v>0</v>
      </c>
    </row>
    <row r="617" spans="2:57" x14ac:dyDescent="0.3">
      <c r="B617" s="1">
        <f>MAX(B$505:B616)+1</f>
        <v>118</v>
      </c>
      <c r="D617" s="1" t="str">
        <f ca="1">INDIRECT($B$1&amp;Items!AB$2&amp;$B617)</f>
        <v>PL(-)</v>
      </c>
      <c r="F617" s="1" t="str">
        <f ca="1">INDIRECT($B$1&amp;Items!X$2&amp;$B617)</f>
        <v>Y</v>
      </c>
      <c r="G617" s="1" t="str">
        <f ca="1">INDIRECT($B$1&amp;Items!Y$2&amp;$B617)</f>
        <v>Z</v>
      </c>
      <c r="H617" s="13" t="str">
        <f ca="1">INDIRECT($B$1&amp;Items!U$2&amp;$B617)</f>
        <v>Операционные расходы</v>
      </c>
      <c r="I617" s="13" t="str">
        <f ca="1">IF(INDIRECT($B$1&amp;Items!V$2&amp;$B617)="",H617,INDIRECT($B$1&amp;Items!V$2&amp;$B617))</f>
        <v>Операционные расходы - блок-3</v>
      </c>
      <c r="J617" s="1" t="str">
        <f ca="1">IF(INDIRECT($B$1&amp;Items!W$2&amp;$B617)="",IF(H617&lt;&gt;I617,"  "&amp;I617,I617),"    "&amp;INDIRECT($B$1&amp;Items!W$2&amp;$B617))</f>
        <v xml:space="preserve">    Операционные расходы - 3-12</v>
      </c>
      <c r="S617" s="1">
        <f ca="1">SUM($U617:INDIRECT(ADDRESS(ROW(),SUMIFS($1:$1,$5:$5,MAX($5:$5)))))</f>
        <v>86999.195828833355</v>
      </c>
      <c r="V617" s="1">
        <f ca="1">SUMIFS(INDIRECT($F$1&amp;$F617&amp;":"&amp;$F617),INDIRECT($F$1&amp;dbP!$D$2&amp;":"&amp;dbP!$D$2),"&gt;="&amp;V$6,INDIRECT($F$1&amp;dbP!$D$2&amp;":"&amp;dbP!$D$2),"&lt;="&amp;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V$6,INDIRECT($F$1&amp;dbP!$D$2&amp;":"&amp;dbP!$D$2),"&lt;="&amp;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W617" s="1">
        <f ca="1">SUMIFS(INDIRECT($F$1&amp;$F617&amp;":"&amp;$F617),INDIRECT($F$1&amp;dbP!$D$2&amp;":"&amp;dbP!$D$2),"&gt;="&amp;W$6,INDIRECT($F$1&amp;dbP!$D$2&amp;":"&amp;dbP!$D$2),"&lt;="&amp;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W$6,INDIRECT($F$1&amp;dbP!$D$2&amp;":"&amp;dbP!$D$2),"&lt;="&amp;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X617" s="1">
        <f ca="1">SUMIFS(INDIRECT($F$1&amp;$F617&amp;":"&amp;$F617),INDIRECT($F$1&amp;dbP!$D$2&amp;":"&amp;dbP!$D$2),"&gt;="&amp;X$6,INDIRECT($F$1&amp;dbP!$D$2&amp;":"&amp;dbP!$D$2),"&lt;="&amp;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X$6,INDIRECT($F$1&amp;dbP!$D$2&amp;":"&amp;dbP!$D$2),"&lt;="&amp;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Y617" s="1">
        <f ca="1">SUMIFS(INDIRECT($F$1&amp;$F617&amp;":"&amp;$F617),INDIRECT($F$1&amp;dbP!$D$2&amp;":"&amp;dbP!$D$2),"&gt;="&amp;Y$6,INDIRECT($F$1&amp;dbP!$D$2&amp;":"&amp;dbP!$D$2),"&lt;="&amp;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Y$6,INDIRECT($F$1&amp;dbP!$D$2&amp;":"&amp;dbP!$D$2),"&lt;="&amp;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Z617" s="1">
        <f ca="1">SUMIFS(INDIRECT($F$1&amp;$F617&amp;":"&amp;$F617),INDIRECT($F$1&amp;dbP!$D$2&amp;":"&amp;dbP!$D$2),"&gt;="&amp;Z$6,INDIRECT($F$1&amp;dbP!$D$2&amp;":"&amp;dbP!$D$2),"&lt;="&amp;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Z$6,INDIRECT($F$1&amp;dbP!$D$2&amp;":"&amp;dbP!$D$2),"&lt;="&amp;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A617" s="1">
        <f ca="1">SUMIFS(INDIRECT($F$1&amp;$F617&amp;":"&amp;$F617),INDIRECT($F$1&amp;dbP!$D$2&amp;":"&amp;dbP!$D$2),"&gt;="&amp;AA$6,INDIRECT($F$1&amp;dbP!$D$2&amp;":"&amp;dbP!$D$2),"&lt;="&amp;A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A$6,INDIRECT($F$1&amp;dbP!$D$2&amp;":"&amp;dbP!$D$2),"&lt;="&amp;A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86999.195828833355</v>
      </c>
      <c r="AB617" s="1">
        <f ca="1">SUMIFS(INDIRECT($F$1&amp;$F617&amp;":"&amp;$F617),INDIRECT($F$1&amp;dbP!$D$2&amp;":"&amp;dbP!$D$2),"&gt;="&amp;AB$6,INDIRECT($F$1&amp;dbP!$D$2&amp;":"&amp;dbP!$D$2),"&lt;="&amp;A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B$6,INDIRECT($F$1&amp;dbP!$D$2&amp;":"&amp;dbP!$D$2),"&lt;="&amp;A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C617" s="1">
        <f ca="1">SUMIFS(INDIRECT($F$1&amp;$F617&amp;":"&amp;$F617),INDIRECT($F$1&amp;dbP!$D$2&amp;":"&amp;dbP!$D$2),"&gt;="&amp;AC$6,INDIRECT($F$1&amp;dbP!$D$2&amp;":"&amp;dbP!$D$2),"&lt;="&amp;A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C$6,INDIRECT($F$1&amp;dbP!$D$2&amp;":"&amp;dbP!$D$2),"&lt;="&amp;A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D617" s="1">
        <f ca="1">SUMIFS(INDIRECT($F$1&amp;$F617&amp;":"&amp;$F617),INDIRECT($F$1&amp;dbP!$D$2&amp;":"&amp;dbP!$D$2),"&gt;="&amp;AD$6,INDIRECT($F$1&amp;dbP!$D$2&amp;":"&amp;dbP!$D$2),"&lt;="&amp;A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D$6,INDIRECT($F$1&amp;dbP!$D$2&amp;":"&amp;dbP!$D$2),"&lt;="&amp;A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E617" s="1">
        <f ca="1">SUMIFS(INDIRECT($F$1&amp;$F617&amp;":"&amp;$F617),INDIRECT($F$1&amp;dbP!$D$2&amp;":"&amp;dbP!$D$2),"&gt;="&amp;AE$6,INDIRECT($F$1&amp;dbP!$D$2&amp;":"&amp;dbP!$D$2),"&lt;="&amp;A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E$6,INDIRECT($F$1&amp;dbP!$D$2&amp;":"&amp;dbP!$D$2),"&lt;="&amp;A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F617" s="1">
        <f ca="1">SUMIFS(INDIRECT($F$1&amp;$F617&amp;":"&amp;$F617),INDIRECT($F$1&amp;dbP!$D$2&amp;":"&amp;dbP!$D$2),"&gt;="&amp;AF$6,INDIRECT($F$1&amp;dbP!$D$2&amp;":"&amp;dbP!$D$2),"&lt;="&amp;AF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F$6,INDIRECT($F$1&amp;dbP!$D$2&amp;":"&amp;dbP!$D$2),"&lt;="&amp;AF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G617" s="1">
        <f ca="1">SUMIFS(INDIRECT($F$1&amp;$F617&amp;":"&amp;$F617),INDIRECT($F$1&amp;dbP!$D$2&amp;":"&amp;dbP!$D$2),"&gt;="&amp;AG$6,INDIRECT($F$1&amp;dbP!$D$2&amp;":"&amp;dbP!$D$2),"&lt;="&amp;AG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G$6,INDIRECT($F$1&amp;dbP!$D$2&amp;":"&amp;dbP!$D$2),"&lt;="&amp;AG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H617" s="1">
        <f ca="1">SUMIFS(INDIRECT($F$1&amp;$F617&amp;":"&amp;$F617),INDIRECT($F$1&amp;dbP!$D$2&amp;":"&amp;dbP!$D$2),"&gt;="&amp;AH$6,INDIRECT($F$1&amp;dbP!$D$2&amp;":"&amp;dbP!$D$2),"&lt;="&amp;AH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H$6,INDIRECT($F$1&amp;dbP!$D$2&amp;":"&amp;dbP!$D$2),"&lt;="&amp;AH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I617" s="1">
        <f ca="1">SUMIFS(INDIRECT($F$1&amp;$F617&amp;":"&amp;$F617),INDIRECT($F$1&amp;dbP!$D$2&amp;":"&amp;dbP!$D$2),"&gt;="&amp;AI$6,INDIRECT($F$1&amp;dbP!$D$2&amp;":"&amp;dbP!$D$2),"&lt;="&amp;AI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I$6,INDIRECT($F$1&amp;dbP!$D$2&amp;":"&amp;dbP!$D$2),"&lt;="&amp;AI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J617" s="1">
        <f ca="1">SUMIFS(INDIRECT($F$1&amp;$F617&amp;":"&amp;$F617),INDIRECT($F$1&amp;dbP!$D$2&amp;":"&amp;dbP!$D$2),"&gt;="&amp;AJ$6,INDIRECT($F$1&amp;dbP!$D$2&amp;":"&amp;dbP!$D$2),"&lt;="&amp;AJ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J$6,INDIRECT($F$1&amp;dbP!$D$2&amp;":"&amp;dbP!$D$2),"&lt;="&amp;AJ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K617" s="1">
        <f ca="1">SUMIFS(INDIRECT($F$1&amp;$F617&amp;":"&amp;$F617),INDIRECT($F$1&amp;dbP!$D$2&amp;":"&amp;dbP!$D$2),"&gt;="&amp;AK$6,INDIRECT($F$1&amp;dbP!$D$2&amp;":"&amp;dbP!$D$2),"&lt;="&amp;AK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K$6,INDIRECT($F$1&amp;dbP!$D$2&amp;":"&amp;dbP!$D$2),"&lt;="&amp;AK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L617" s="1">
        <f ca="1">SUMIFS(INDIRECT($F$1&amp;$F617&amp;":"&amp;$F617),INDIRECT($F$1&amp;dbP!$D$2&amp;":"&amp;dbP!$D$2),"&gt;="&amp;AL$6,INDIRECT($F$1&amp;dbP!$D$2&amp;":"&amp;dbP!$D$2),"&lt;="&amp;AL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L$6,INDIRECT($F$1&amp;dbP!$D$2&amp;":"&amp;dbP!$D$2),"&lt;="&amp;AL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M617" s="1">
        <f ca="1">SUMIFS(INDIRECT($F$1&amp;$F617&amp;":"&amp;$F617),INDIRECT($F$1&amp;dbP!$D$2&amp;":"&amp;dbP!$D$2),"&gt;="&amp;AM$6,INDIRECT($F$1&amp;dbP!$D$2&amp;":"&amp;dbP!$D$2),"&lt;="&amp;AM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M$6,INDIRECT($F$1&amp;dbP!$D$2&amp;":"&amp;dbP!$D$2),"&lt;="&amp;AM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N617" s="1">
        <f ca="1">SUMIFS(INDIRECT($F$1&amp;$F617&amp;":"&amp;$F617),INDIRECT($F$1&amp;dbP!$D$2&amp;":"&amp;dbP!$D$2),"&gt;="&amp;AN$6,INDIRECT($F$1&amp;dbP!$D$2&amp;":"&amp;dbP!$D$2),"&lt;="&amp;AN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N$6,INDIRECT($F$1&amp;dbP!$D$2&amp;":"&amp;dbP!$D$2),"&lt;="&amp;AN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O617" s="1">
        <f ca="1">SUMIFS(INDIRECT($F$1&amp;$F617&amp;":"&amp;$F617),INDIRECT($F$1&amp;dbP!$D$2&amp;":"&amp;dbP!$D$2),"&gt;="&amp;AO$6,INDIRECT($F$1&amp;dbP!$D$2&amp;":"&amp;dbP!$D$2),"&lt;="&amp;AO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O$6,INDIRECT($F$1&amp;dbP!$D$2&amp;":"&amp;dbP!$D$2),"&lt;="&amp;AO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P617" s="1">
        <f ca="1">SUMIFS(INDIRECT($F$1&amp;$F617&amp;":"&amp;$F617),INDIRECT($F$1&amp;dbP!$D$2&amp;":"&amp;dbP!$D$2),"&gt;="&amp;AP$6,INDIRECT($F$1&amp;dbP!$D$2&amp;":"&amp;dbP!$D$2),"&lt;="&amp;AP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P$6,INDIRECT($F$1&amp;dbP!$D$2&amp;":"&amp;dbP!$D$2),"&lt;="&amp;AP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Q617" s="1">
        <f ca="1">SUMIFS(INDIRECT($F$1&amp;$F617&amp;":"&amp;$F617),INDIRECT($F$1&amp;dbP!$D$2&amp;":"&amp;dbP!$D$2),"&gt;="&amp;AQ$6,INDIRECT($F$1&amp;dbP!$D$2&amp;":"&amp;dbP!$D$2),"&lt;="&amp;AQ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Q$6,INDIRECT($F$1&amp;dbP!$D$2&amp;":"&amp;dbP!$D$2),"&lt;="&amp;AQ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R617" s="1">
        <f ca="1">SUMIFS(INDIRECT($F$1&amp;$F617&amp;":"&amp;$F617),INDIRECT($F$1&amp;dbP!$D$2&amp;":"&amp;dbP!$D$2),"&gt;="&amp;AR$6,INDIRECT($F$1&amp;dbP!$D$2&amp;":"&amp;dbP!$D$2),"&lt;="&amp;AR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R$6,INDIRECT($F$1&amp;dbP!$D$2&amp;":"&amp;dbP!$D$2),"&lt;="&amp;AR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S617" s="1">
        <f ca="1">SUMIFS(INDIRECT($F$1&amp;$F617&amp;":"&amp;$F617),INDIRECT($F$1&amp;dbP!$D$2&amp;":"&amp;dbP!$D$2),"&gt;="&amp;AS$6,INDIRECT($F$1&amp;dbP!$D$2&amp;":"&amp;dbP!$D$2),"&lt;="&amp;AS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S$6,INDIRECT($F$1&amp;dbP!$D$2&amp;":"&amp;dbP!$D$2),"&lt;="&amp;AS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T617" s="1">
        <f ca="1">SUMIFS(INDIRECT($F$1&amp;$F617&amp;":"&amp;$F617),INDIRECT($F$1&amp;dbP!$D$2&amp;":"&amp;dbP!$D$2),"&gt;="&amp;AT$6,INDIRECT($F$1&amp;dbP!$D$2&amp;":"&amp;dbP!$D$2),"&lt;="&amp;AT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T$6,INDIRECT($F$1&amp;dbP!$D$2&amp;":"&amp;dbP!$D$2),"&lt;="&amp;AT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U617" s="1">
        <f ca="1">SUMIFS(INDIRECT($F$1&amp;$F617&amp;":"&amp;$F617),INDIRECT($F$1&amp;dbP!$D$2&amp;":"&amp;dbP!$D$2),"&gt;="&amp;AU$6,INDIRECT($F$1&amp;dbP!$D$2&amp;":"&amp;dbP!$D$2),"&lt;="&amp;AU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U$6,INDIRECT($F$1&amp;dbP!$D$2&amp;":"&amp;dbP!$D$2),"&lt;="&amp;AU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V617" s="1">
        <f ca="1">SUMIFS(INDIRECT($F$1&amp;$F617&amp;":"&amp;$F617),INDIRECT($F$1&amp;dbP!$D$2&amp;":"&amp;dbP!$D$2),"&gt;="&amp;AV$6,INDIRECT($F$1&amp;dbP!$D$2&amp;":"&amp;dbP!$D$2),"&lt;="&amp;A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V$6,INDIRECT($F$1&amp;dbP!$D$2&amp;":"&amp;dbP!$D$2),"&lt;="&amp;AV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W617" s="1">
        <f ca="1">SUMIFS(INDIRECT($F$1&amp;$F617&amp;":"&amp;$F617),INDIRECT($F$1&amp;dbP!$D$2&amp;":"&amp;dbP!$D$2),"&gt;="&amp;AW$6,INDIRECT($F$1&amp;dbP!$D$2&amp;":"&amp;dbP!$D$2),"&lt;="&amp;A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W$6,INDIRECT($F$1&amp;dbP!$D$2&amp;":"&amp;dbP!$D$2),"&lt;="&amp;AW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X617" s="1">
        <f ca="1">SUMIFS(INDIRECT($F$1&amp;$F617&amp;":"&amp;$F617),INDIRECT($F$1&amp;dbP!$D$2&amp;":"&amp;dbP!$D$2),"&gt;="&amp;AX$6,INDIRECT($F$1&amp;dbP!$D$2&amp;":"&amp;dbP!$D$2),"&lt;="&amp;A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X$6,INDIRECT($F$1&amp;dbP!$D$2&amp;":"&amp;dbP!$D$2),"&lt;="&amp;AX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Y617" s="1">
        <f ca="1">SUMIFS(INDIRECT($F$1&amp;$F617&amp;":"&amp;$F617),INDIRECT($F$1&amp;dbP!$D$2&amp;":"&amp;dbP!$D$2),"&gt;="&amp;AY$6,INDIRECT($F$1&amp;dbP!$D$2&amp;":"&amp;dbP!$D$2),"&lt;="&amp;A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Y$6,INDIRECT($F$1&amp;dbP!$D$2&amp;":"&amp;dbP!$D$2),"&lt;="&amp;AY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AZ617" s="1">
        <f ca="1">SUMIFS(INDIRECT($F$1&amp;$F617&amp;":"&amp;$F617),INDIRECT($F$1&amp;dbP!$D$2&amp;":"&amp;dbP!$D$2),"&gt;="&amp;AZ$6,INDIRECT($F$1&amp;dbP!$D$2&amp;":"&amp;dbP!$D$2),"&lt;="&amp;A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AZ$6,INDIRECT($F$1&amp;dbP!$D$2&amp;":"&amp;dbP!$D$2),"&lt;="&amp;AZ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A617" s="1">
        <f ca="1">SUMIFS(INDIRECT($F$1&amp;$F617&amp;":"&amp;$F617),INDIRECT($F$1&amp;dbP!$D$2&amp;":"&amp;dbP!$D$2),"&gt;="&amp;BA$6,INDIRECT($F$1&amp;dbP!$D$2&amp;":"&amp;dbP!$D$2),"&lt;="&amp;B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BA$6,INDIRECT($F$1&amp;dbP!$D$2&amp;":"&amp;dbP!$D$2),"&lt;="&amp;BA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B617" s="1">
        <f ca="1">SUMIFS(INDIRECT($F$1&amp;$F617&amp;":"&amp;$F617),INDIRECT($F$1&amp;dbP!$D$2&amp;":"&amp;dbP!$D$2),"&gt;="&amp;BB$6,INDIRECT($F$1&amp;dbP!$D$2&amp;":"&amp;dbP!$D$2),"&lt;="&amp;B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BB$6,INDIRECT($F$1&amp;dbP!$D$2&amp;":"&amp;dbP!$D$2),"&lt;="&amp;BB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C617" s="1">
        <f ca="1">SUMIFS(INDIRECT($F$1&amp;$F617&amp;":"&amp;$F617),INDIRECT($F$1&amp;dbP!$D$2&amp;":"&amp;dbP!$D$2),"&gt;="&amp;BC$6,INDIRECT($F$1&amp;dbP!$D$2&amp;":"&amp;dbP!$D$2),"&lt;="&amp;B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BC$6,INDIRECT($F$1&amp;dbP!$D$2&amp;":"&amp;dbP!$D$2),"&lt;="&amp;BC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D617" s="1">
        <f ca="1">SUMIFS(INDIRECT($F$1&amp;$F617&amp;":"&amp;$F617),INDIRECT($F$1&amp;dbP!$D$2&amp;":"&amp;dbP!$D$2),"&gt;="&amp;BD$6,INDIRECT($F$1&amp;dbP!$D$2&amp;":"&amp;dbP!$D$2),"&lt;="&amp;B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BD$6,INDIRECT($F$1&amp;dbP!$D$2&amp;":"&amp;dbP!$D$2),"&lt;="&amp;BD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  <c r="BE617" s="1">
        <f ca="1">SUMIFS(INDIRECT($F$1&amp;$F617&amp;":"&amp;$F617),INDIRECT($F$1&amp;dbP!$D$2&amp;":"&amp;dbP!$D$2),"&gt;="&amp;BE$6,INDIRECT($F$1&amp;dbP!$D$2&amp;":"&amp;dbP!$D$2),"&lt;="&amp;B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"&amp;$I617=$J617),"*",RIGHT($J617,LEN($J617)-4)),INDIRECT($F$1&amp;dbP!$AC$2&amp;":"&amp;dbP!$AC$2),RepP!$J$3)-
SUMIFS(INDIRECT($F$1&amp;$G617&amp;":"&amp;$G617),INDIRECT($F$1&amp;dbP!$D$2&amp;":"&amp;dbP!$D$2),"&gt;="&amp;BE$6,INDIRECT($F$1&amp;dbP!$D$2&amp;":"&amp;dbP!$D$2),"&lt;="&amp;BE$7,INDIRECT($F$1&amp;dbP!$O$2&amp;":"&amp;dbP!$O$2),$H617,INDIRECT($F$1&amp;dbP!$P$2&amp;":"&amp;dbP!$P$2),IF($I617=$J617,"*",$I617),INDIRECT($F$1&amp;dbP!$Q$2&amp;":"&amp;dbP!$Q$2),IF(OR($I617=$J617,"  "&amp;$I617=$J617),"*",RIGHT($J617,LEN($J617)-4)),INDIRECT($F$1&amp;dbP!$AC$2&amp;":"&amp;dbP!$AC$2),RepP!$J$3)</f>
        <v>0</v>
      </c>
    </row>
    <row r="618" spans="2:57" x14ac:dyDescent="0.3">
      <c r="B618" s="1">
        <f>MAX(B$505:B617)+1</f>
        <v>119</v>
      </c>
      <c r="D618" s="1" t="str">
        <f ca="1">INDIRECT($B$1&amp;Items!AB$2&amp;$B618)</f>
        <v>PL(-)</v>
      </c>
      <c r="F618" s="1" t="str">
        <f ca="1">INDIRECT($B$1&amp;Items!X$2&amp;$B618)</f>
        <v>Y</v>
      </c>
      <c r="G618" s="1" t="str">
        <f ca="1">INDIRECT($B$1&amp;Items!Y$2&amp;$B618)</f>
        <v>Z</v>
      </c>
      <c r="H618" s="13" t="str">
        <f ca="1">INDIRECT($B$1&amp;Items!U$2&amp;$B618)</f>
        <v>Операционные расходы</v>
      </c>
      <c r="I618" s="13" t="str">
        <f ca="1">IF(INDIRECT($B$1&amp;Items!V$2&amp;$B618)="",H618,INDIRECT($B$1&amp;Items!V$2&amp;$B618))</f>
        <v>Операционные расходы - блок-3</v>
      </c>
      <c r="J618" s="1" t="str">
        <f ca="1">IF(INDIRECT($B$1&amp;Items!W$2&amp;$B618)="",IF(H618&lt;&gt;I618,"  "&amp;I618,I618),"    "&amp;INDIRECT($B$1&amp;Items!W$2&amp;$B618))</f>
        <v xml:space="preserve">    Операционные расходы - 3-13</v>
      </c>
      <c r="S618" s="1">
        <f ca="1">SUM($U618:INDIRECT(ADDRESS(ROW(),SUMIFS($1:$1,$5:$5,MAX($5:$5)))))</f>
        <v>35977.5</v>
      </c>
      <c r="V618" s="1">
        <f ca="1">SUMIFS(INDIRECT($F$1&amp;$F618&amp;":"&amp;$F618),INDIRECT($F$1&amp;dbP!$D$2&amp;":"&amp;dbP!$D$2),"&gt;="&amp;V$6,INDIRECT($F$1&amp;dbP!$D$2&amp;":"&amp;dbP!$D$2),"&lt;="&amp;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V$6,INDIRECT($F$1&amp;dbP!$D$2&amp;":"&amp;dbP!$D$2),"&lt;="&amp;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W618" s="1">
        <f ca="1">SUMIFS(INDIRECT($F$1&amp;$F618&amp;":"&amp;$F618),INDIRECT($F$1&amp;dbP!$D$2&amp;":"&amp;dbP!$D$2),"&gt;="&amp;W$6,INDIRECT($F$1&amp;dbP!$D$2&amp;":"&amp;dbP!$D$2),"&lt;="&amp;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W$6,INDIRECT($F$1&amp;dbP!$D$2&amp;":"&amp;dbP!$D$2),"&lt;="&amp;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X618" s="1">
        <f ca="1">SUMIFS(INDIRECT($F$1&amp;$F618&amp;":"&amp;$F618),INDIRECT($F$1&amp;dbP!$D$2&amp;":"&amp;dbP!$D$2),"&gt;="&amp;X$6,INDIRECT($F$1&amp;dbP!$D$2&amp;":"&amp;dbP!$D$2),"&lt;="&amp;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X$6,INDIRECT($F$1&amp;dbP!$D$2&amp;":"&amp;dbP!$D$2),"&lt;="&amp;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Y618" s="1">
        <f ca="1">SUMIFS(INDIRECT($F$1&amp;$F618&amp;":"&amp;$F618),INDIRECT($F$1&amp;dbP!$D$2&amp;":"&amp;dbP!$D$2),"&gt;="&amp;Y$6,INDIRECT($F$1&amp;dbP!$D$2&amp;":"&amp;dbP!$D$2),"&lt;="&amp;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Y$6,INDIRECT($F$1&amp;dbP!$D$2&amp;":"&amp;dbP!$D$2),"&lt;="&amp;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Z618" s="1">
        <f ca="1">SUMIFS(INDIRECT($F$1&amp;$F618&amp;":"&amp;$F618),INDIRECT($F$1&amp;dbP!$D$2&amp;":"&amp;dbP!$D$2),"&gt;="&amp;Z$6,INDIRECT($F$1&amp;dbP!$D$2&amp;":"&amp;dbP!$D$2),"&lt;="&amp;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Z$6,INDIRECT($F$1&amp;dbP!$D$2&amp;":"&amp;dbP!$D$2),"&lt;="&amp;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A618" s="1">
        <f ca="1">SUMIFS(INDIRECT($F$1&amp;$F618&amp;":"&amp;$F618),INDIRECT($F$1&amp;dbP!$D$2&amp;":"&amp;dbP!$D$2),"&gt;="&amp;AA$6,INDIRECT($F$1&amp;dbP!$D$2&amp;":"&amp;dbP!$D$2),"&lt;="&amp;A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A$6,INDIRECT($F$1&amp;dbP!$D$2&amp;":"&amp;dbP!$D$2),"&lt;="&amp;A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35977.5</v>
      </c>
      <c r="AB618" s="1">
        <f ca="1">SUMIFS(INDIRECT($F$1&amp;$F618&amp;":"&amp;$F618),INDIRECT($F$1&amp;dbP!$D$2&amp;":"&amp;dbP!$D$2),"&gt;="&amp;AB$6,INDIRECT($F$1&amp;dbP!$D$2&amp;":"&amp;dbP!$D$2),"&lt;="&amp;A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B$6,INDIRECT($F$1&amp;dbP!$D$2&amp;":"&amp;dbP!$D$2),"&lt;="&amp;A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C618" s="1">
        <f ca="1">SUMIFS(INDIRECT($F$1&amp;$F618&amp;":"&amp;$F618),INDIRECT($F$1&amp;dbP!$D$2&amp;":"&amp;dbP!$D$2),"&gt;="&amp;AC$6,INDIRECT($F$1&amp;dbP!$D$2&amp;":"&amp;dbP!$D$2),"&lt;="&amp;A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C$6,INDIRECT($F$1&amp;dbP!$D$2&amp;":"&amp;dbP!$D$2),"&lt;="&amp;A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D618" s="1">
        <f ca="1">SUMIFS(INDIRECT($F$1&amp;$F618&amp;":"&amp;$F618),INDIRECT($F$1&amp;dbP!$D$2&amp;":"&amp;dbP!$D$2),"&gt;="&amp;AD$6,INDIRECT($F$1&amp;dbP!$D$2&amp;":"&amp;dbP!$D$2),"&lt;="&amp;A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D$6,INDIRECT($F$1&amp;dbP!$D$2&amp;":"&amp;dbP!$D$2),"&lt;="&amp;A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E618" s="1">
        <f ca="1">SUMIFS(INDIRECT($F$1&amp;$F618&amp;":"&amp;$F618),INDIRECT($F$1&amp;dbP!$D$2&amp;":"&amp;dbP!$D$2),"&gt;="&amp;AE$6,INDIRECT($F$1&amp;dbP!$D$2&amp;":"&amp;dbP!$D$2),"&lt;="&amp;A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E$6,INDIRECT($F$1&amp;dbP!$D$2&amp;":"&amp;dbP!$D$2),"&lt;="&amp;A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F618" s="1">
        <f ca="1">SUMIFS(INDIRECT($F$1&amp;$F618&amp;":"&amp;$F618),INDIRECT($F$1&amp;dbP!$D$2&amp;":"&amp;dbP!$D$2),"&gt;="&amp;AF$6,INDIRECT($F$1&amp;dbP!$D$2&amp;":"&amp;dbP!$D$2),"&lt;="&amp;AF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F$6,INDIRECT($F$1&amp;dbP!$D$2&amp;":"&amp;dbP!$D$2),"&lt;="&amp;AF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G618" s="1">
        <f ca="1">SUMIFS(INDIRECT($F$1&amp;$F618&amp;":"&amp;$F618),INDIRECT($F$1&amp;dbP!$D$2&amp;":"&amp;dbP!$D$2),"&gt;="&amp;AG$6,INDIRECT($F$1&amp;dbP!$D$2&amp;":"&amp;dbP!$D$2),"&lt;="&amp;AG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G$6,INDIRECT($F$1&amp;dbP!$D$2&amp;":"&amp;dbP!$D$2),"&lt;="&amp;AG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H618" s="1">
        <f ca="1">SUMIFS(INDIRECT($F$1&amp;$F618&amp;":"&amp;$F618),INDIRECT($F$1&amp;dbP!$D$2&amp;":"&amp;dbP!$D$2),"&gt;="&amp;AH$6,INDIRECT($F$1&amp;dbP!$D$2&amp;":"&amp;dbP!$D$2),"&lt;="&amp;AH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H$6,INDIRECT($F$1&amp;dbP!$D$2&amp;":"&amp;dbP!$D$2),"&lt;="&amp;AH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I618" s="1">
        <f ca="1">SUMIFS(INDIRECT($F$1&amp;$F618&amp;":"&amp;$F618),INDIRECT($F$1&amp;dbP!$D$2&amp;":"&amp;dbP!$D$2),"&gt;="&amp;AI$6,INDIRECT($F$1&amp;dbP!$D$2&amp;":"&amp;dbP!$D$2),"&lt;="&amp;AI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I$6,INDIRECT($F$1&amp;dbP!$D$2&amp;":"&amp;dbP!$D$2),"&lt;="&amp;AI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J618" s="1">
        <f ca="1">SUMIFS(INDIRECT($F$1&amp;$F618&amp;":"&amp;$F618),INDIRECT($F$1&amp;dbP!$D$2&amp;":"&amp;dbP!$D$2),"&gt;="&amp;AJ$6,INDIRECT($F$1&amp;dbP!$D$2&amp;":"&amp;dbP!$D$2),"&lt;="&amp;AJ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J$6,INDIRECT($F$1&amp;dbP!$D$2&amp;":"&amp;dbP!$D$2),"&lt;="&amp;AJ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K618" s="1">
        <f ca="1">SUMIFS(INDIRECT($F$1&amp;$F618&amp;":"&amp;$F618),INDIRECT($F$1&amp;dbP!$D$2&amp;":"&amp;dbP!$D$2),"&gt;="&amp;AK$6,INDIRECT($F$1&amp;dbP!$D$2&amp;":"&amp;dbP!$D$2),"&lt;="&amp;AK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K$6,INDIRECT($F$1&amp;dbP!$D$2&amp;":"&amp;dbP!$D$2),"&lt;="&amp;AK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L618" s="1">
        <f ca="1">SUMIFS(INDIRECT($F$1&amp;$F618&amp;":"&amp;$F618),INDIRECT($F$1&amp;dbP!$D$2&amp;":"&amp;dbP!$D$2),"&gt;="&amp;AL$6,INDIRECT($F$1&amp;dbP!$D$2&amp;":"&amp;dbP!$D$2),"&lt;="&amp;AL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L$6,INDIRECT($F$1&amp;dbP!$D$2&amp;":"&amp;dbP!$D$2),"&lt;="&amp;AL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M618" s="1">
        <f ca="1">SUMIFS(INDIRECT($F$1&amp;$F618&amp;":"&amp;$F618),INDIRECT($F$1&amp;dbP!$D$2&amp;":"&amp;dbP!$D$2),"&gt;="&amp;AM$6,INDIRECT($F$1&amp;dbP!$D$2&amp;":"&amp;dbP!$D$2),"&lt;="&amp;AM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M$6,INDIRECT($F$1&amp;dbP!$D$2&amp;":"&amp;dbP!$D$2),"&lt;="&amp;AM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N618" s="1">
        <f ca="1">SUMIFS(INDIRECT($F$1&amp;$F618&amp;":"&amp;$F618),INDIRECT($F$1&amp;dbP!$D$2&amp;":"&amp;dbP!$D$2),"&gt;="&amp;AN$6,INDIRECT($F$1&amp;dbP!$D$2&amp;":"&amp;dbP!$D$2),"&lt;="&amp;AN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N$6,INDIRECT($F$1&amp;dbP!$D$2&amp;":"&amp;dbP!$D$2),"&lt;="&amp;AN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O618" s="1">
        <f ca="1">SUMIFS(INDIRECT($F$1&amp;$F618&amp;":"&amp;$F618),INDIRECT($F$1&amp;dbP!$D$2&amp;":"&amp;dbP!$D$2),"&gt;="&amp;AO$6,INDIRECT($F$1&amp;dbP!$D$2&amp;":"&amp;dbP!$D$2),"&lt;="&amp;AO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O$6,INDIRECT($F$1&amp;dbP!$D$2&amp;":"&amp;dbP!$D$2),"&lt;="&amp;AO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P618" s="1">
        <f ca="1">SUMIFS(INDIRECT($F$1&amp;$F618&amp;":"&amp;$F618),INDIRECT($F$1&amp;dbP!$D$2&amp;":"&amp;dbP!$D$2),"&gt;="&amp;AP$6,INDIRECT($F$1&amp;dbP!$D$2&amp;":"&amp;dbP!$D$2),"&lt;="&amp;AP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P$6,INDIRECT($F$1&amp;dbP!$D$2&amp;":"&amp;dbP!$D$2),"&lt;="&amp;AP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Q618" s="1">
        <f ca="1">SUMIFS(INDIRECT($F$1&amp;$F618&amp;":"&amp;$F618),INDIRECT($F$1&amp;dbP!$D$2&amp;":"&amp;dbP!$D$2),"&gt;="&amp;AQ$6,INDIRECT($F$1&amp;dbP!$D$2&amp;":"&amp;dbP!$D$2),"&lt;="&amp;AQ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Q$6,INDIRECT($F$1&amp;dbP!$D$2&amp;":"&amp;dbP!$D$2),"&lt;="&amp;AQ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R618" s="1">
        <f ca="1">SUMIFS(INDIRECT($F$1&amp;$F618&amp;":"&amp;$F618),INDIRECT($F$1&amp;dbP!$D$2&amp;":"&amp;dbP!$D$2),"&gt;="&amp;AR$6,INDIRECT($F$1&amp;dbP!$D$2&amp;":"&amp;dbP!$D$2),"&lt;="&amp;AR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R$6,INDIRECT($F$1&amp;dbP!$D$2&amp;":"&amp;dbP!$D$2),"&lt;="&amp;AR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S618" s="1">
        <f ca="1">SUMIFS(INDIRECT($F$1&amp;$F618&amp;":"&amp;$F618),INDIRECT($F$1&amp;dbP!$D$2&amp;":"&amp;dbP!$D$2),"&gt;="&amp;AS$6,INDIRECT($F$1&amp;dbP!$D$2&amp;":"&amp;dbP!$D$2),"&lt;="&amp;AS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S$6,INDIRECT($F$1&amp;dbP!$D$2&amp;":"&amp;dbP!$D$2),"&lt;="&amp;AS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T618" s="1">
        <f ca="1">SUMIFS(INDIRECT($F$1&amp;$F618&amp;":"&amp;$F618),INDIRECT($F$1&amp;dbP!$D$2&amp;":"&amp;dbP!$D$2),"&gt;="&amp;AT$6,INDIRECT($F$1&amp;dbP!$D$2&amp;":"&amp;dbP!$D$2),"&lt;="&amp;AT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T$6,INDIRECT($F$1&amp;dbP!$D$2&amp;":"&amp;dbP!$D$2),"&lt;="&amp;AT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U618" s="1">
        <f ca="1">SUMIFS(INDIRECT($F$1&amp;$F618&amp;":"&amp;$F618),INDIRECT($F$1&amp;dbP!$D$2&amp;":"&amp;dbP!$D$2),"&gt;="&amp;AU$6,INDIRECT($F$1&amp;dbP!$D$2&amp;":"&amp;dbP!$D$2),"&lt;="&amp;AU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U$6,INDIRECT($F$1&amp;dbP!$D$2&amp;":"&amp;dbP!$D$2),"&lt;="&amp;AU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V618" s="1">
        <f ca="1">SUMIFS(INDIRECT($F$1&amp;$F618&amp;":"&amp;$F618),INDIRECT($F$1&amp;dbP!$D$2&amp;":"&amp;dbP!$D$2),"&gt;="&amp;AV$6,INDIRECT($F$1&amp;dbP!$D$2&amp;":"&amp;dbP!$D$2),"&lt;="&amp;A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V$6,INDIRECT($F$1&amp;dbP!$D$2&amp;":"&amp;dbP!$D$2),"&lt;="&amp;AV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W618" s="1">
        <f ca="1">SUMIFS(INDIRECT($F$1&amp;$F618&amp;":"&amp;$F618),INDIRECT($F$1&amp;dbP!$D$2&amp;":"&amp;dbP!$D$2),"&gt;="&amp;AW$6,INDIRECT($F$1&amp;dbP!$D$2&amp;":"&amp;dbP!$D$2),"&lt;="&amp;A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W$6,INDIRECT($F$1&amp;dbP!$D$2&amp;":"&amp;dbP!$D$2),"&lt;="&amp;AW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X618" s="1">
        <f ca="1">SUMIFS(INDIRECT($F$1&amp;$F618&amp;":"&amp;$F618),INDIRECT($F$1&amp;dbP!$D$2&amp;":"&amp;dbP!$D$2),"&gt;="&amp;AX$6,INDIRECT($F$1&amp;dbP!$D$2&amp;":"&amp;dbP!$D$2),"&lt;="&amp;A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X$6,INDIRECT($F$1&amp;dbP!$D$2&amp;":"&amp;dbP!$D$2),"&lt;="&amp;AX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Y618" s="1">
        <f ca="1">SUMIFS(INDIRECT($F$1&amp;$F618&amp;":"&amp;$F618),INDIRECT($F$1&amp;dbP!$D$2&amp;":"&amp;dbP!$D$2),"&gt;="&amp;AY$6,INDIRECT($F$1&amp;dbP!$D$2&amp;":"&amp;dbP!$D$2),"&lt;="&amp;A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Y$6,INDIRECT($F$1&amp;dbP!$D$2&amp;":"&amp;dbP!$D$2),"&lt;="&amp;AY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AZ618" s="1">
        <f ca="1">SUMIFS(INDIRECT($F$1&amp;$F618&amp;":"&amp;$F618),INDIRECT($F$1&amp;dbP!$D$2&amp;":"&amp;dbP!$D$2),"&gt;="&amp;AZ$6,INDIRECT($F$1&amp;dbP!$D$2&amp;":"&amp;dbP!$D$2),"&lt;="&amp;A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AZ$6,INDIRECT($F$1&amp;dbP!$D$2&amp;":"&amp;dbP!$D$2),"&lt;="&amp;AZ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A618" s="1">
        <f ca="1">SUMIFS(INDIRECT($F$1&amp;$F618&amp;":"&amp;$F618),INDIRECT($F$1&amp;dbP!$D$2&amp;":"&amp;dbP!$D$2),"&gt;="&amp;BA$6,INDIRECT($F$1&amp;dbP!$D$2&amp;":"&amp;dbP!$D$2),"&lt;="&amp;B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BA$6,INDIRECT($F$1&amp;dbP!$D$2&amp;":"&amp;dbP!$D$2),"&lt;="&amp;BA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B618" s="1">
        <f ca="1">SUMIFS(INDIRECT($F$1&amp;$F618&amp;":"&amp;$F618),INDIRECT($F$1&amp;dbP!$D$2&amp;":"&amp;dbP!$D$2),"&gt;="&amp;BB$6,INDIRECT($F$1&amp;dbP!$D$2&amp;":"&amp;dbP!$D$2),"&lt;="&amp;B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BB$6,INDIRECT($F$1&amp;dbP!$D$2&amp;":"&amp;dbP!$D$2),"&lt;="&amp;BB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C618" s="1">
        <f ca="1">SUMIFS(INDIRECT($F$1&amp;$F618&amp;":"&amp;$F618),INDIRECT($F$1&amp;dbP!$D$2&amp;":"&amp;dbP!$D$2),"&gt;="&amp;BC$6,INDIRECT($F$1&amp;dbP!$D$2&amp;":"&amp;dbP!$D$2),"&lt;="&amp;B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BC$6,INDIRECT($F$1&amp;dbP!$D$2&amp;":"&amp;dbP!$D$2),"&lt;="&amp;BC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D618" s="1">
        <f ca="1">SUMIFS(INDIRECT($F$1&amp;$F618&amp;":"&amp;$F618),INDIRECT($F$1&amp;dbP!$D$2&amp;":"&amp;dbP!$D$2),"&gt;="&amp;BD$6,INDIRECT($F$1&amp;dbP!$D$2&amp;":"&amp;dbP!$D$2),"&lt;="&amp;B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BD$6,INDIRECT($F$1&amp;dbP!$D$2&amp;":"&amp;dbP!$D$2),"&lt;="&amp;BD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  <c r="BE618" s="1">
        <f ca="1">SUMIFS(INDIRECT($F$1&amp;$F618&amp;":"&amp;$F618),INDIRECT($F$1&amp;dbP!$D$2&amp;":"&amp;dbP!$D$2),"&gt;="&amp;BE$6,INDIRECT($F$1&amp;dbP!$D$2&amp;":"&amp;dbP!$D$2),"&lt;="&amp;B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"&amp;$I618=$J618),"*",RIGHT($J618,LEN($J618)-4)),INDIRECT($F$1&amp;dbP!$AC$2&amp;":"&amp;dbP!$AC$2),RepP!$J$3)-
SUMIFS(INDIRECT($F$1&amp;$G618&amp;":"&amp;$G618),INDIRECT($F$1&amp;dbP!$D$2&amp;":"&amp;dbP!$D$2),"&gt;="&amp;BE$6,INDIRECT($F$1&amp;dbP!$D$2&amp;":"&amp;dbP!$D$2),"&lt;="&amp;BE$7,INDIRECT($F$1&amp;dbP!$O$2&amp;":"&amp;dbP!$O$2),$H618,INDIRECT($F$1&amp;dbP!$P$2&amp;":"&amp;dbP!$P$2),IF($I618=$J618,"*",$I618),INDIRECT($F$1&amp;dbP!$Q$2&amp;":"&amp;dbP!$Q$2),IF(OR($I618=$J618,"  "&amp;$I618=$J618),"*",RIGHT($J618,LEN($J618)-4)),INDIRECT($F$1&amp;dbP!$AC$2&amp;":"&amp;dbP!$AC$2),RepP!$J$3)</f>
        <v>0</v>
      </c>
    </row>
    <row r="619" spans="2:57" x14ac:dyDescent="0.3">
      <c r="B619" s="1">
        <f>MAX(B$505:B618)+1</f>
        <v>120</v>
      </c>
      <c r="D619" s="1" t="str">
        <f ca="1">INDIRECT($B$1&amp;Items!AB$2&amp;$B619)</f>
        <v>PL(-)</v>
      </c>
      <c r="F619" s="1" t="str">
        <f ca="1">INDIRECT($B$1&amp;Items!X$2&amp;$B619)</f>
        <v>Y</v>
      </c>
      <c r="G619" s="1" t="str">
        <f ca="1">INDIRECT($B$1&amp;Items!Y$2&amp;$B619)</f>
        <v>Z</v>
      </c>
      <c r="H619" s="13" t="str">
        <f ca="1">INDIRECT($B$1&amp;Items!U$2&amp;$B619)</f>
        <v>Операционные расходы</v>
      </c>
      <c r="I619" s="13" t="str">
        <f ca="1">IF(INDIRECT($B$1&amp;Items!V$2&amp;$B619)="",H619,INDIRECT($B$1&amp;Items!V$2&amp;$B619))</f>
        <v>Операционные расходы - блок-3</v>
      </c>
      <c r="J619" s="1" t="str">
        <f ca="1">IF(INDIRECT($B$1&amp;Items!W$2&amp;$B619)="",IF(H619&lt;&gt;I619,"  "&amp;I619,I619),"    "&amp;INDIRECT($B$1&amp;Items!W$2&amp;$B619))</f>
        <v xml:space="preserve">    Операционные расходы - 3-14</v>
      </c>
      <c r="S619" s="1">
        <f ca="1">SUM($U619:INDIRECT(ADDRESS(ROW(),SUMIFS($1:$1,$5:$5,MAX($5:$5)))))</f>
        <v>183885</v>
      </c>
      <c r="V619" s="1">
        <f ca="1">SUMIFS(INDIRECT($F$1&amp;$F619&amp;":"&amp;$F619),INDIRECT($F$1&amp;dbP!$D$2&amp;":"&amp;dbP!$D$2),"&gt;="&amp;V$6,INDIRECT($F$1&amp;dbP!$D$2&amp;":"&amp;dbP!$D$2),"&lt;="&amp;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V$6,INDIRECT($F$1&amp;dbP!$D$2&amp;":"&amp;dbP!$D$2),"&lt;="&amp;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183885</v>
      </c>
      <c r="W619" s="1">
        <f ca="1">SUMIFS(INDIRECT($F$1&amp;$F619&amp;":"&amp;$F619),INDIRECT($F$1&amp;dbP!$D$2&amp;":"&amp;dbP!$D$2),"&gt;="&amp;W$6,INDIRECT($F$1&amp;dbP!$D$2&amp;":"&amp;dbP!$D$2),"&lt;="&amp;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W$6,INDIRECT($F$1&amp;dbP!$D$2&amp;":"&amp;dbP!$D$2),"&lt;="&amp;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X619" s="1">
        <f ca="1">SUMIFS(INDIRECT($F$1&amp;$F619&amp;":"&amp;$F619),INDIRECT($F$1&amp;dbP!$D$2&amp;":"&amp;dbP!$D$2),"&gt;="&amp;X$6,INDIRECT($F$1&amp;dbP!$D$2&amp;":"&amp;dbP!$D$2),"&lt;="&amp;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X$6,INDIRECT($F$1&amp;dbP!$D$2&amp;":"&amp;dbP!$D$2),"&lt;="&amp;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Y619" s="1">
        <f ca="1">SUMIFS(INDIRECT($F$1&amp;$F619&amp;":"&amp;$F619),INDIRECT($F$1&amp;dbP!$D$2&amp;":"&amp;dbP!$D$2),"&gt;="&amp;Y$6,INDIRECT($F$1&amp;dbP!$D$2&amp;":"&amp;dbP!$D$2),"&lt;="&amp;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Y$6,INDIRECT($F$1&amp;dbP!$D$2&amp;":"&amp;dbP!$D$2),"&lt;="&amp;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Z619" s="1">
        <f ca="1">SUMIFS(INDIRECT($F$1&amp;$F619&amp;":"&amp;$F619),INDIRECT($F$1&amp;dbP!$D$2&amp;":"&amp;dbP!$D$2),"&gt;="&amp;Z$6,INDIRECT($F$1&amp;dbP!$D$2&amp;":"&amp;dbP!$D$2),"&lt;="&amp;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Z$6,INDIRECT($F$1&amp;dbP!$D$2&amp;":"&amp;dbP!$D$2),"&lt;="&amp;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A619" s="1">
        <f ca="1">SUMIFS(INDIRECT($F$1&amp;$F619&amp;":"&amp;$F619),INDIRECT($F$1&amp;dbP!$D$2&amp;":"&amp;dbP!$D$2),"&gt;="&amp;AA$6,INDIRECT($F$1&amp;dbP!$D$2&amp;":"&amp;dbP!$D$2),"&lt;="&amp;A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A$6,INDIRECT($F$1&amp;dbP!$D$2&amp;":"&amp;dbP!$D$2),"&lt;="&amp;A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B619" s="1">
        <f ca="1">SUMIFS(INDIRECT($F$1&amp;$F619&amp;":"&amp;$F619),INDIRECT($F$1&amp;dbP!$D$2&amp;":"&amp;dbP!$D$2),"&gt;="&amp;AB$6,INDIRECT($F$1&amp;dbP!$D$2&amp;":"&amp;dbP!$D$2),"&lt;="&amp;A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B$6,INDIRECT($F$1&amp;dbP!$D$2&amp;":"&amp;dbP!$D$2),"&lt;="&amp;A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C619" s="1">
        <f ca="1">SUMIFS(INDIRECT($F$1&amp;$F619&amp;":"&amp;$F619),INDIRECT($F$1&amp;dbP!$D$2&amp;":"&amp;dbP!$D$2),"&gt;="&amp;AC$6,INDIRECT($F$1&amp;dbP!$D$2&amp;":"&amp;dbP!$D$2),"&lt;="&amp;A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C$6,INDIRECT($F$1&amp;dbP!$D$2&amp;":"&amp;dbP!$D$2),"&lt;="&amp;A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D619" s="1">
        <f ca="1">SUMIFS(INDIRECT($F$1&amp;$F619&amp;":"&amp;$F619),INDIRECT($F$1&amp;dbP!$D$2&amp;":"&amp;dbP!$D$2),"&gt;="&amp;AD$6,INDIRECT($F$1&amp;dbP!$D$2&amp;":"&amp;dbP!$D$2),"&lt;="&amp;A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D$6,INDIRECT($F$1&amp;dbP!$D$2&amp;":"&amp;dbP!$D$2),"&lt;="&amp;A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E619" s="1">
        <f ca="1">SUMIFS(INDIRECT($F$1&amp;$F619&amp;":"&amp;$F619),INDIRECT($F$1&amp;dbP!$D$2&amp;":"&amp;dbP!$D$2),"&gt;="&amp;AE$6,INDIRECT($F$1&amp;dbP!$D$2&amp;":"&amp;dbP!$D$2),"&lt;="&amp;A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E$6,INDIRECT($F$1&amp;dbP!$D$2&amp;":"&amp;dbP!$D$2),"&lt;="&amp;A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F619" s="1">
        <f ca="1">SUMIFS(INDIRECT($F$1&amp;$F619&amp;":"&amp;$F619),INDIRECT($F$1&amp;dbP!$D$2&amp;":"&amp;dbP!$D$2),"&gt;="&amp;AF$6,INDIRECT($F$1&amp;dbP!$D$2&amp;":"&amp;dbP!$D$2),"&lt;="&amp;AF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F$6,INDIRECT($F$1&amp;dbP!$D$2&amp;":"&amp;dbP!$D$2),"&lt;="&amp;AF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G619" s="1">
        <f ca="1">SUMIFS(INDIRECT($F$1&amp;$F619&amp;":"&amp;$F619),INDIRECT($F$1&amp;dbP!$D$2&amp;":"&amp;dbP!$D$2),"&gt;="&amp;AG$6,INDIRECT($F$1&amp;dbP!$D$2&amp;":"&amp;dbP!$D$2),"&lt;="&amp;AG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G$6,INDIRECT($F$1&amp;dbP!$D$2&amp;":"&amp;dbP!$D$2),"&lt;="&amp;AG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H619" s="1">
        <f ca="1">SUMIFS(INDIRECT($F$1&amp;$F619&amp;":"&amp;$F619),INDIRECT($F$1&amp;dbP!$D$2&amp;":"&amp;dbP!$D$2),"&gt;="&amp;AH$6,INDIRECT($F$1&amp;dbP!$D$2&amp;":"&amp;dbP!$D$2),"&lt;="&amp;AH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H$6,INDIRECT($F$1&amp;dbP!$D$2&amp;":"&amp;dbP!$D$2),"&lt;="&amp;AH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I619" s="1">
        <f ca="1">SUMIFS(INDIRECT($F$1&amp;$F619&amp;":"&amp;$F619),INDIRECT($F$1&amp;dbP!$D$2&amp;":"&amp;dbP!$D$2),"&gt;="&amp;AI$6,INDIRECT($F$1&amp;dbP!$D$2&amp;":"&amp;dbP!$D$2),"&lt;="&amp;AI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I$6,INDIRECT($F$1&amp;dbP!$D$2&amp;":"&amp;dbP!$D$2),"&lt;="&amp;AI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J619" s="1">
        <f ca="1">SUMIFS(INDIRECT($F$1&amp;$F619&amp;":"&amp;$F619),INDIRECT($F$1&amp;dbP!$D$2&amp;":"&amp;dbP!$D$2),"&gt;="&amp;AJ$6,INDIRECT($F$1&amp;dbP!$D$2&amp;":"&amp;dbP!$D$2),"&lt;="&amp;AJ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J$6,INDIRECT($F$1&amp;dbP!$D$2&amp;":"&amp;dbP!$D$2),"&lt;="&amp;AJ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K619" s="1">
        <f ca="1">SUMIFS(INDIRECT($F$1&amp;$F619&amp;":"&amp;$F619),INDIRECT($F$1&amp;dbP!$D$2&amp;":"&amp;dbP!$D$2),"&gt;="&amp;AK$6,INDIRECT($F$1&amp;dbP!$D$2&amp;":"&amp;dbP!$D$2),"&lt;="&amp;AK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K$6,INDIRECT($F$1&amp;dbP!$D$2&amp;":"&amp;dbP!$D$2),"&lt;="&amp;AK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L619" s="1">
        <f ca="1">SUMIFS(INDIRECT($F$1&amp;$F619&amp;":"&amp;$F619),INDIRECT($F$1&amp;dbP!$D$2&amp;":"&amp;dbP!$D$2),"&gt;="&amp;AL$6,INDIRECT($F$1&amp;dbP!$D$2&amp;":"&amp;dbP!$D$2),"&lt;="&amp;AL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L$6,INDIRECT($F$1&amp;dbP!$D$2&amp;":"&amp;dbP!$D$2),"&lt;="&amp;AL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M619" s="1">
        <f ca="1">SUMIFS(INDIRECT($F$1&amp;$F619&amp;":"&amp;$F619),INDIRECT($F$1&amp;dbP!$D$2&amp;":"&amp;dbP!$D$2),"&gt;="&amp;AM$6,INDIRECT($F$1&amp;dbP!$D$2&amp;":"&amp;dbP!$D$2),"&lt;="&amp;AM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M$6,INDIRECT($F$1&amp;dbP!$D$2&amp;":"&amp;dbP!$D$2),"&lt;="&amp;AM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N619" s="1">
        <f ca="1">SUMIFS(INDIRECT($F$1&amp;$F619&amp;":"&amp;$F619),INDIRECT($F$1&amp;dbP!$D$2&amp;":"&amp;dbP!$D$2),"&gt;="&amp;AN$6,INDIRECT($F$1&amp;dbP!$D$2&amp;":"&amp;dbP!$D$2),"&lt;="&amp;AN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N$6,INDIRECT($F$1&amp;dbP!$D$2&amp;":"&amp;dbP!$D$2),"&lt;="&amp;AN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O619" s="1">
        <f ca="1">SUMIFS(INDIRECT($F$1&amp;$F619&amp;":"&amp;$F619),INDIRECT($F$1&amp;dbP!$D$2&amp;":"&amp;dbP!$D$2),"&gt;="&amp;AO$6,INDIRECT($F$1&amp;dbP!$D$2&amp;":"&amp;dbP!$D$2),"&lt;="&amp;AO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O$6,INDIRECT($F$1&amp;dbP!$D$2&amp;":"&amp;dbP!$D$2),"&lt;="&amp;AO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P619" s="1">
        <f ca="1">SUMIFS(INDIRECT($F$1&amp;$F619&amp;":"&amp;$F619),INDIRECT($F$1&amp;dbP!$D$2&amp;":"&amp;dbP!$D$2),"&gt;="&amp;AP$6,INDIRECT($F$1&amp;dbP!$D$2&amp;":"&amp;dbP!$D$2),"&lt;="&amp;AP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P$6,INDIRECT($F$1&amp;dbP!$D$2&amp;":"&amp;dbP!$D$2),"&lt;="&amp;AP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Q619" s="1">
        <f ca="1">SUMIFS(INDIRECT($F$1&amp;$F619&amp;":"&amp;$F619),INDIRECT($F$1&amp;dbP!$D$2&amp;":"&amp;dbP!$D$2),"&gt;="&amp;AQ$6,INDIRECT($F$1&amp;dbP!$D$2&amp;":"&amp;dbP!$D$2),"&lt;="&amp;AQ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Q$6,INDIRECT($F$1&amp;dbP!$D$2&amp;":"&amp;dbP!$D$2),"&lt;="&amp;AQ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R619" s="1">
        <f ca="1">SUMIFS(INDIRECT($F$1&amp;$F619&amp;":"&amp;$F619),INDIRECT($F$1&amp;dbP!$D$2&amp;":"&amp;dbP!$D$2),"&gt;="&amp;AR$6,INDIRECT($F$1&amp;dbP!$D$2&amp;":"&amp;dbP!$D$2),"&lt;="&amp;AR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R$6,INDIRECT($F$1&amp;dbP!$D$2&amp;":"&amp;dbP!$D$2),"&lt;="&amp;AR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S619" s="1">
        <f ca="1">SUMIFS(INDIRECT($F$1&amp;$F619&amp;":"&amp;$F619),INDIRECT($F$1&amp;dbP!$D$2&amp;":"&amp;dbP!$D$2),"&gt;="&amp;AS$6,INDIRECT($F$1&amp;dbP!$D$2&amp;":"&amp;dbP!$D$2),"&lt;="&amp;AS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S$6,INDIRECT($F$1&amp;dbP!$D$2&amp;":"&amp;dbP!$D$2),"&lt;="&amp;AS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T619" s="1">
        <f ca="1">SUMIFS(INDIRECT($F$1&amp;$F619&amp;":"&amp;$F619),INDIRECT($F$1&amp;dbP!$D$2&amp;":"&amp;dbP!$D$2),"&gt;="&amp;AT$6,INDIRECT($F$1&amp;dbP!$D$2&amp;":"&amp;dbP!$D$2),"&lt;="&amp;AT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T$6,INDIRECT($F$1&amp;dbP!$D$2&amp;":"&amp;dbP!$D$2),"&lt;="&amp;AT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U619" s="1">
        <f ca="1">SUMIFS(INDIRECT($F$1&amp;$F619&amp;":"&amp;$F619),INDIRECT($F$1&amp;dbP!$D$2&amp;":"&amp;dbP!$D$2),"&gt;="&amp;AU$6,INDIRECT($F$1&amp;dbP!$D$2&amp;":"&amp;dbP!$D$2),"&lt;="&amp;AU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U$6,INDIRECT($F$1&amp;dbP!$D$2&amp;":"&amp;dbP!$D$2),"&lt;="&amp;AU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V619" s="1">
        <f ca="1">SUMIFS(INDIRECT($F$1&amp;$F619&amp;":"&amp;$F619),INDIRECT($F$1&amp;dbP!$D$2&amp;":"&amp;dbP!$D$2),"&gt;="&amp;AV$6,INDIRECT($F$1&amp;dbP!$D$2&amp;":"&amp;dbP!$D$2),"&lt;="&amp;A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V$6,INDIRECT($F$1&amp;dbP!$D$2&amp;":"&amp;dbP!$D$2),"&lt;="&amp;AV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W619" s="1">
        <f ca="1">SUMIFS(INDIRECT($F$1&amp;$F619&amp;":"&amp;$F619),INDIRECT($F$1&amp;dbP!$D$2&amp;":"&amp;dbP!$D$2),"&gt;="&amp;AW$6,INDIRECT($F$1&amp;dbP!$D$2&amp;":"&amp;dbP!$D$2),"&lt;="&amp;A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W$6,INDIRECT($F$1&amp;dbP!$D$2&amp;":"&amp;dbP!$D$2),"&lt;="&amp;AW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X619" s="1">
        <f ca="1">SUMIFS(INDIRECT($F$1&amp;$F619&amp;":"&amp;$F619),INDIRECT($F$1&amp;dbP!$D$2&amp;":"&amp;dbP!$D$2),"&gt;="&amp;AX$6,INDIRECT($F$1&amp;dbP!$D$2&amp;":"&amp;dbP!$D$2),"&lt;="&amp;A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X$6,INDIRECT($F$1&amp;dbP!$D$2&amp;":"&amp;dbP!$D$2),"&lt;="&amp;AX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Y619" s="1">
        <f ca="1">SUMIFS(INDIRECT($F$1&amp;$F619&amp;":"&amp;$F619),INDIRECT($F$1&amp;dbP!$D$2&amp;":"&amp;dbP!$D$2),"&gt;="&amp;AY$6,INDIRECT($F$1&amp;dbP!$D$2&amp;":"&amp;dbP!$D$2),"&lt;="&amp;A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Y$6,INDIRECT($F$1&amp;dbP!$D$2&amp;":"&amp;dbP!$D$2),"&lt;="&amp;AY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AZ619" s="1">
        <f ca="1">SUMIFS(INDIRECT($F$1&amp;$F619&amp;":"&amp;$F619),INDIRECT($F$1&amp;dbP!$D$2&amp;":"&amp;dbP!$D$2),"&gt;="&amp;AZ$6,INDIRECT($F$1&amp;dbP!$D$2&amp;":"&amp;dbP!$D$2),"&lt;="&amp;A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AZ$6,INDIRECT($F$1&amp;dbP!$D$2&amp;":"&amp;dbP!$D$2),"&lt;="&amp;AZ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A619" s="1">
        <f ca="1">SUMIFS(INDIRECT($F$1&amp;$F619&amp;":"&amp;$F619),INDIRECT($F$1&amp;dbP!$D$2&amp;":"&amp;dbP!$D$2),"&gt;="&amp;BA$6,INDIRECT($F$1&amp;dbP!$D$2&amp;":"&amp;dbP!$D$2),"&lt;="&amp;B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BA$6,INDIRECT($F$1&amp;dbP!$D$2&amp;":"&amp;dbP!$D$2),"&lt;="&amp;BA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B619" s="1">
        <f ca="1">SUMIFS(INDIRECT($F$1&amp;$F619&amp;":"&amp;$F619),INDIRECT($F$1&amp;dbP!$D$2&amp;":"&amp;dbP!$D$2),"&gt;="&amp;BB$6,INDIRECT($F$1&amp;dbP!$D$2&amp;":"&amp;dbP!$D$2),"&lt;="&amp;B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BB$6,INDIRECT($F$1&amp;dbP!$D$2&amp;":"&amp;dbP!$D$2),"&lt;="&amp;BB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C619" s="1">
        <f ca="1">SUMIFS(INDIRECT($F$1&amp;$F619&amp;":"&amp;$F619),INDIRECT($F$1&amp;dbP!$D$2&amp;":"&amp;dbP!$D$2),"&gt;="&amp;BC$6,INDIRECT($F$1&amp;dbP!$D$2&amp;":"&amp;dbP!$D$2),"&lt;="&amp;B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BC$6,INDIRECT($F$1&amp;dbP!$D$2&amp;":"&amp;dbP!$D$2),"&lt;="&amp;BC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D619" s="1">
        <f ca="1">SUMIFS(INDIRECT($F$1&amp;$F619&amp;":"&amp;$F619),INDIRECT($F$1&amp;dbP!$D$2&amp;":"&amp;dbP!$D$2),"&gt;="&amp;BD$6,INDIRECT($F$1&amp;dbP!$D$2&amp;":"&amp;dbP!$D$2),"&lt;="&amp;B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BD$6,INDIRECT($F$1&amp;dbP!$D$2&amp;":"&amp;dbP!$D$2),"&lt;="&amp;BD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  <c r="BE619" s="1">
        <f ca="1">SUMIFS(INDIRECT($F$1&amp;$F619&amp;":"&amp;$F619),INDIRECT($F$1&amp;dbP!$D$2&amp;":"&amp;dbP!$D$2),"&gt;="&amp;BE$6,INDIRECT($F$1&amp;dbP!$D$2&amp;":"&amp;dbP!$D$2),"&lt;="&amp;B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"&amp;$I619=$J619),"*",RIGHT($J619,LEN($J619)-4)),INDIRECT($F$1&amp;dbP!$AC$2&amp;":"&amp;dbP!$AC$2),RepP!$J$3)-
SUMIFS(INDIRECT($F$1&amp;$G619&amp;":"&amp;$G619),INDIRECT($F$1&amp;dbP!$D$2&amp;":"&amp;dbP!$D$2),"&gt;="&amp;BE$6,INDIRECT($F$1&amp;dbP!$D$2&amp;":"&amp;dbP!$D$2),"&lt;="&amp;BE$7,INDIRECT($F$1&amp;dbP!$O$2&amp;":"&amp;dbP!$O$2),$H619,INDIRECT($F$1&amp;dbP!$P$2&amp;":"&amp;dbP!$P$2),IF($I619=$J619,"*",$I619),INDIRECT($F$1&amp;dbP!$Q$2&amp;":"&amp;dbP!$Q$2),IF(OR($I619=$J619,"  "&amp;$I619=$J619),"*",RIGHT($J619,LEN($J619)-4)),INDIRECT($F$1&amp;dbP!$AC$2&amp;":"&amp;dbP!$AC$2),RepP!$J$3)</f>
        <v>0</v>
      </c>
    </row>
    <row r="620" spans="2:57" x14ac:dyDescent="0.3">
      <c r="B620" s="1">
        <f>MAX(B$505:B619)+1</f>
        <v>121</v>
      </c>
      <c r="D620" s="1" t="str">
        <f ca="1">INDIRECT($B$1&amp;Items!AB$2&amp;$B620)</f>
        <v>PL(-)</v>
      </c>
      <c r="F620" s="1" t="str">
        <f ca="1">INDIRECT($B$1&amp;Items!X$2&amp;$B620)</f>
        <v>Y</v>
      </c>
      <c r="G620" s="1" t="str">
        <f ca="1">INDIRECT($B$1&amp;Items!Y$2&amp;$B620)</f>
        <v>Z</v>
      </c>
      <c r="H620" s="13" t="str">
        <f ca="1">INDIRECT($B$1&amp;Items!U$2&amp;$B620)</f>
        <v>Операционные расходы</v>
      </c>
      <c r="I620" s="13" t="str">
        <f ca="1">IF(INDIRECT($B$1&amp;Items!V$2&amp;$B620)="",H620,INDIRECT($B$1&amp;Items!V$2&amp;$B620))</f>
        <v>Операционные расходы - блок-3</v>
      </c>
      <c r="J620" s="1" t="str">
        <f ca="1">IF(INDIRECT($B$1&amp;Items!W$2&amp;$B620)="",IF(H620&lt;&gt;I620,"  "&amp;I620,I620),"    "&amp;INDIRECT($B$1&amp;Items!W$2&amp;$B620))</f>
        <v xml:space="preserve">    Операционные расходы - 3-15</v>
      </c>
      <c r="S620" s="1">
        <f ca="1">SUM($U620:INDIRECT(ADDRESS(ROW(),SUMIFS($1:$1,$5:$5,MAX($5:$5)))))</f>
        <v>96985.000000000015</v>
      </c>
      <c r="V620" s="1">
        <f ca="1">SUMIFS(INDIRECT($F$1&amp;$F620&amp;":"&amp;$F620),INDIRECT($F$1&amp;dbP!$D$2&amp;":"&amp;dbP!$D$2),"&gt;="&amp;V$6,INDIRECT($F$1&amp;dbP!$D$2&amp;":"&amp;dbP!$D$2),"&lt;="&amp;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V$6,INDIRECT($F$1&amp;dbP!$D$2&amp;":"&amp;dbP!$D$2),"&lt;="&amp;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W620" s="1">
        <f ca="1">SUMIFS(INDIRECT($F$1&amp;$F620&amp;":"&amp;$F620),INDIRECT($F$1&amp;dbP!$D$2&amp;":"&amp;dbP!$D$2),"&gt;="&amp;W$6,INDIRECT($F$1&amp;dbP!$D$2&amp;":"&amp;dbP!$D$2),"&lt;="&amp;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W$6,INDIRECT($F$1&amp;dbP!$D$2&amp;":"&amp;dbP!$D$2),"&lt;="&amp;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96985.000000000015</v>
      </c>
      <c r="X620" s="1">
        <f ca="1">SUMIFS(INDIRECT($F$1&amp;$F620&amp;":"&amp;$F620),INDIRECT($F$1&amp;dbP!$D$2&amp;":"&amp;dbP!$D$2),"&gt;="&amp;X$6,INDIRECT($F$1&amp;dbP!$D$2&amp;":"&amp;dbP!$D$2),"&lt;="&amp;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X$6,INDIRECT($F$1&amp;dbP!$D$2&amp;":"&amp;dbP!$D$2),"&lt;="&amp;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Y620" s="1">
        <f ca="1">SUMIFS(INDIRECT($F$1&amp;$F620&amp;":"&amp;$F620),INDIRECT($F$1&amp;dbP!$D$2&amp;":"&amp;dbP!$D$2),"&gt;="&amp;Y$6,INDIRECT($F$1&amp;dbP!$D$2&amp;":"&amp;dbP!$D$2),"&lt;="&amp;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Y$6,INDIRECT($F$1&amp;dbP!$D$2&amp;":"&amp;dbP!$D$2),"&lt;="&amp;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Z620" s="1">
        <f ca="1">SUMIFS(INDIRECT($F$1&amp;$F620&amp;":"&amp;$F620),INDIRECT($F$1&amp;dbP!$D$2&amp;":"&amp;dbP!$D$2),"&gt;="&amp;Z$6,INDIRECT($F$1&amp;dbP!$D$2&amp;":"&amp;dbP!$D$2),"&lt;="&amp;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Z$6,INDIRECT($F$1&amp;dbP!$D$2&amp;":"&amp;dbP!$D$2),"&lt;="&amp;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A620" s="1">
        <f ca="1">SUMIFS(INDIRECT($F$1&amp;$F620&amp;":"&amp;$F620),INDIRECT($F$1&amp;dbP!$D$2&amp;":"&amp;dbP!$D$2),"&gt;="&amp;AA$6,INDIRECT($F$1&amp;dbP!$D$2&amp;":"&amp;dbP!$D$2),"&lt;="&amp;A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A$6,INDIRECT($F$1&amp;dbP!$D$2&amp;":"&amp;dbP!$D$2),"&lt;="&amp;A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B620" s="1">
        <f ca="1">SUMIFS(INDIRECT($F$1&amp;$F620&amp;":"&amp;$F620),INDIRECT($F$1&amp;dbP!$D$2&amp;":"&amp;dbP!$D$2),"&gt;="&amp;AB$6,INDIRECT($F$1&amp;dbP!$D$2&amp;":"&amp;dbP!$D$2),"&lt;="&amp;A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B$6,INDIRECT($F$1&amp;dbP!$D$2&amp;":"&amp;dbP!$D$2),"&lt;="&amp;A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C620" s="1">
        <f ca="1">SUMIFS(INDIRECT($F$1&amp;$F620&amp;":"&amp;$F620),INDIRECT($F$1&amp;dbP!$D$2&amp;":"&amp;dbP!$D$2),"&gt;="&amp;AC$6,INDIRECT($F$1&amp;dbP!$D$2&amp;":"&amp;dbP!$D$2),"&lt;="&amp;A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C$6,INDIRECT($F$1&amp;dbP!$D$2&amp;":"&amp;dbP!$D$2),"&lt;="&amp;A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D620" s="1">
        <f ca="1">SUMIFS(INDIRECT($F$1&amp;$F620&amp;":"&amp;$F620),INDIRECT($F$1&amp;dbP!$D$2&amp;":"&amp;dbP!$D$2),"&gt;="&amp;AD$6,INDIRECT($F$1&amp;dbP!$D$2&amp;":"&amp;dbP!$D$2),"&lt;="&amp;A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D$6,INDIRECT($F$1&amp;dbP!$D$2&amp;":"&amp;dbP!$D$2),"&lt;="&amp;A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E620" s="1">
        <f ca="1">SUMIFS(INDIRECT($F$1&amp;$F620&amp;":"&amp;$F620),INDIRECT($F$1&amp;dbP!$D$2&amp;":"&amp;dbP!$D$2),"&gt;="&amp;AE$6,INDIRECT($F$1&amp;dbP!$D$2&amp;":"&amp;dbP!$D$2),"&lt;="&amp;A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E$6,INDIRECT($F$1&amp;dbP!$D$2&amp;":"&amp;dbP!$D$2),"&lt;="&amp;A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F620" s="1">
        <f ca="1">SUMIFS(INDIRECT($F$1&amp;$F620&amp;":"&amp;$F620),INDIRECT($F$1&amp;dbP!$D$2&amp;":"&amp;dbP!$D$2),"&gt;="&amp;AF$6,INDIRECT($F$1&amp;dbP!$D$2&amp;":"&amp;dbP!$D$2),"&lt;="&amp;AF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F$6,INDIRECT($F$1&amp;dbP!$D$2&amp;":"&amp;dbP!$D$2),"&lt;="&amp;AF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G620" s="1">
        <f ca="1">SUMIFS(INDIRECT($F$1&amp;$F620&amp;":"&amp;$F620),INDIRECT($F$1&amp;dbP!$D$2&amp;":"&amp;dbP!$D$2),"&gt;="&amp;AG$6,INDIRECT($F$1&amp;dbP!$D$2&amp;":"&amp;dbP!$D$2),"&lt;="&amp;AG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G$6,INDIRECT($F$1&amp;dbP!$D$2&amp;":"&amp;dbP!$D$2),"&lt;="&amp;AG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H620" s="1">
        <f ca="1">SUMIFS(INDIRECT($F$1&amp;$F620&amp;":"&amp;$F620),INDIRECT($F$1&amp;dbP!$D$2&amp;":"&amp;dbP!$D$2),"&gt;="&amp;AH$6,INDIRECT($F$1&amp;dbP!$D$2&amp;":"&amp;dbP!$D$2),"&lt;="&amp;AH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H$6,INDIRECT($F$1&amp;dbP!$D$2&amp;":"&amp;dbP!$D$2),"&lt;="&amp;AH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I620" s="1">
        <f ca="1">SUMIFS(INDIRECT($F$1&amp;$F620&amp;":"&amp;$F620),INDIRECT($F$1&amp;dbP!$D$2&amp;":"&amp;dbP!$D$2),"&gt;="&amp;AI$6,INDIRECT($F$1&amp;dbP!$D$2&amp;":"&amp;dbP!$D$2),"&lt;="&amp;AI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I$6,INDIRECT($F$1&amp;dbP!$D$2&amp;":"&amp;dbP!$D$2),"&lt;="&amp;AI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J620" s="1">
        <f ca="1">SUMIFS(INDIRECT($F$1&amp;$F620&amp;":"&amp;$F620),INDIRECT($F$1&amp;dbP!$D$2&amp;":"&amp;dbP!$D$2),"&gt;="&amp;AJ$6,INDIRECT($F$1&amp;dbP!$D$2&amp;":"&amp;dbP!$D$2),"&lt;="&amp;AJ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J$6,INDIRECT($F$1&amp;dbP!$D$2&amp;":"&amp;dbP!$D$2),"&lt;="&amp;AJ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K620" s="1">
        <f ca="1">SUMIFS(INDIRECT($F$1&amp;$F620&amp;":"&amp;$F620),INDIRECT($F$1&amp;dbP!$D$2&amp;":"&amp;dbP!$D$2),"&gt;="&amp;AK$6,INDIRECT($F$1&amp;dbP!$D$2&amp;":"&amp;dbP!$D$2),"&lt;="&amp;AK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K$6,INDIRECT($F$1&amp;dbP!$D$2&amp;":"&amp;dbP!$D$2),"&lt;="&amp;AK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L620" s="1">
        <f ca="1">SUMIFS(INDIRECT($F$1&amp;$F620&amp;":"&amp;$F620),INDIRECT($F$1&amp;dbP!$D$2&amp;":"&amp;dbP!$D$2),"&gt;="&amp;AL$6,INDIRECT($F$1&amp;dbP!$D$2&amp;":"&amp;dbP!$D$2),"&lt;="&amp;AL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L$6,INDIRECT($F$1&amp;dbP!$D$2&amp;":"&amp;dbP!$D$2),"&lt;="&amp;AL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M620" s="1">
        <f ca="1">SUMIFS(INDIRECT($F$1&amp;$F620&amp;":"&amp;$F620),INDIRECT($F$1&amp;dbP!$D$2&amp;":"&amp;dbP!$D$2),"&gt;="&amp;AM$6,INDIRECT($F$1&amp;dbP!$D$2&amp;":"&amp;dbP!$D$2),"&lt;="&amp;AM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M$6,INDIRECT($F$1&amp;dbP!$D$2&amp;":"&amp;dbP!$D$2),"&lt;="&amp;AM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N620" s="1">
        <f ca="1">SUMIFS(INDIRECT($F$1&amp;$F620&amp;":"&amp;$F620),INDIRECT($F$1&amp;dbP!$D$2&amp;":"&amp;dbP!$D$2),"&gt;="&amp;AN$6,INDIRECT($F$1&amp;dbP!$D$2&amp;":"&amp;dbP!$D$2),"&lt;="&amp;AN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N$6,INDIRECT($F$1&amp;dbP!$D$2&amp;":"&amp;dbP!$D$2),"&lt;="&amp;AN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O620" s="1">
        <f ca="1">SUMIFS(INDIRECT($F$1&amp;$F620&amp;":"&amp;$F620),INDIRECT($F$1&amp;dbP!$D$2&amp;":"&amp;dbP!$D$2),"&gt;="&amp;AO$6,INDIRECT($F$1&amp;dbP!$D$2&amp;":"&amp;dbP!$D$2),"&lt;="&amp;AO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O$6,INDIRECT($F$1&amp;dbP!$D$2&amp;":"&amp;dbP!$D$2),"&lt;="&amp;AO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P620" s="1">
        <f ca="1">SUMIFS(INDIRECT($F$1&amp;$F620&amp;":"&amp;$F620),INDIRECT($F$1&amp;dbP!$D$2&amp;":"&amp;dbP!$D$2),"&gt;="&amp;AP$6,INDIRECT($F$1&amp;dbP!$D$2&amp;":"&amp;dbP!$D$2),"&lt;="&amp;AP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P$6,INDIRECT($F$1&amp;dbP!$D$2&amp;":"&amp;dbP!$D$2),"&lt;="&amp;AP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Q620" s="1">
        <f ca="1">SUMIFS(INDIRECT($F$1&amp;$F620&amp;":"&amp;$F620),INDIRECT($F$1&amp;dbP!$D$2&amp;":"&amp;dbP!$D$2),"&gt;="&amp;AQ$6,INDIRECT($F$1&amp;dbP!$D$2&amp;":"&amp;dbP!$D$2),"&lt;="&amp;AQ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Q$6,INDIRECT($F$1&amp;dbP!$D$2&amp;":"&amp;dbP!$D$2),"&lt;="&amp;AQ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R620" s="1">
        <f ca="1">SUMIFS(INDIRECT($F$1&amp;$F620&amp;":"&amp;$F620),INDIRECT($F$1&amp;dbP!$D$2&amp;":"&amp;dbP!$D$2),"&gt;="&amp;AR$6,INDIRECT($F$1&amp;dbP!$D$2&amp;":"&amp;dbP!$D$2),"&lt;="&amp;AR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R$6,INDIRECT($F$1&amp;dbP!$D$2&amp;":"&amp;dbP!$D$2),"&lt;="&amp;AR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S620" s="1">
        <f ca="1">SUMIFS(INDIRECT($F$1&amp;$F620&amp;":"&amp;$F620),INDIRECT($F$1&amp;dbP!$D$2&amp;":"&amp;dbP!$D$2),"&gt;="&amp;AS$6,INDIRECT($F$1&amp;dbP!$D$2&amp;":"&amp;dbP!$D$2),"&lt;="&amp;AS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S$6,INDIRECT($F$1&amp;dbP!$D$2&amp;":"&amp;dbP!$D$2),"&lt;="&amp;AS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T620" s="1">
        <f ca="1">SUMIFS(INDIRECT($F$1&amp;$F620&amp;":"&amp;$F620),INDIRECT($F$1&amp;dbP!$D$2&amp;":"&amp;dbP!$D$2),"&gt;="&amp;AT$6,INDIRECT($F$1&amp;dbP!$D$2&amp;":"&amp;dbP!$D$2),"&lt;="&amp;AT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T$6,INDIRECT($F$1&amp;dbP!$D$2&amp;":"&amp;dbP!$D$2),"&lt;="&amp;AT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U620" s="1">
        <f ca="1">SUMIFS(INDIRECT($F$1&amp;$F620&amp;":"&amp;$F620),INDIRECT($F$1&amp;dbP!$D$2&amp;":"&amp;dbP!$D$2),"&gt;="&amp;AU$6,INDIRECT($F$1&amp;dbP!$D$2&amp;":"&amp;dbP!$D$2),"&lt;="&amp;AU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U$6,INDIRECT($F$1&amp;dbP!$D$2&amp;":"&amp;dbP!$D$2),"&lt;="&amp;AU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V620" s="1">
        <f ca="1">SUMIFS(INDIRECT($F$1&amp;$F620&amp;":"&amp;$F620),INDIRECT($F$1&amp;dbP!$D$2&amp;":"&amp;dbP!$D$2),"&gt;="&amp;AV$6,INDIRECT($F$1&amp;dbP!$D$2&amp;":"&amp;dbP!$D$2),"&lt;="&amp;A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V$6,INDIRECT($F$1&amp;dbP!$D$2&amp;":"&amp;dbP!$D$2),"&lt;="&amp;AV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W620" s="1">
        <f ca="1">SUMIFS(INDIRECT($F$1&amp;$F620&amp;":"&amp;$F620),INDIRECT($F$1&amp;dbP!$D$2&amp;":"&amp;dbP!$D$2),"&gt;="&amp;AW$6,INDIRECT($F$1&amp;dbP!$D$2&amp;":"&amp;dbP!$D$2),"&lt;="&amp;A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W$6,INDIRECT($F$1&amp;dbP!$D$2&amp;":"&amp;dbP!$D$2),"&lt;="&amp;AW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X620" s="1">
        <f ca="1">SUMIFS(INDIRECT($F$1&amp;$F620&amp;":"&amp;$F620),INDIRECT($F$1&amp;dbP!$D$2&amp;":"&amp;dbP!$D$2),"&gt;="&amp;AX$6,INDIRECT($F$1&amp;dbP!$D$2&amp;":"&amp;dbP!$D$2),"&lt;="&amp;A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X$6,INDIRECT($F$1&amp;dbP!$D$2&amp;":"&amp;dbP!$D$2),"&lt;="&amp;AX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Y620" s="1">
        <f ca="1">SUMIFS(INDIRECT($F$1&amp;$F620&amp;":"&amp;$F620),INDIRECT($F$1&amp;dbP!$D$2&amp;":"&amp;dbP!$D$2),"&gt;="&amp;AY$6,INDIRECT($F$1&amp;dbP!$D$2&amp;":"&amp;dbP!$D$2),"&lt;="&amp;A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Y$6,INDIRECT($F$1&amp;dbP!$D$2&amp;":"&amp;dbP!$D$2),"&lt;="&amp;AY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AZ620" s="1">
        <f ca="1">SUMIFS(INDIRECT($F$1&amp;$F620&amp;":"&amp;$F620),INDIRECT($F$1&amp;dbP!$D$2&amp;":"&amp;dbP!$D$2),"&gt;="&amp;AZ$6,INDIRECT($F$1&amp;dbP!$D$2&amp;":"&amp;dbP!$D$2),"&lt;="&amp;A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AZ$6,INDIRECT($F$1&amp;dbP!$D$2&amp;":"&amp;dbP!$D$2),"&lt;="&amp;AZ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A620" s="1">
        <f ca="1">SUMIFS(INDIRECT($F$1&amp;$F620&amp;":"&amp;$F620),INDIRECT($F$1&amp;dbP!$D$2&amp;":"&amp;dbP!$D$2),"&gt;="&amp;BA$6,INDIRECT($F$1&amp;dbP!$D$2&amp;":"&amp;dbP!$D$2),"&lt;="&amp;B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BA$6,INDIRECT($F$1&amp;dbP!$D$2&amp;":"&amp;dbP!$D$2),"&lt;="&amp;BA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B620" s="1">
        <f ca="1">SUMIFS(INDIRECT($F$1&amp;$F620&amp;":"&amp;$F620),INDIRECT($F$1&amp;dbP!$D$2&amp;":"&amp;dbP!$D$2),"&gt;="&amp;BB$6,INDIRECT($F$1&amp;dbP!$D$2&amp;":"&amp;dbP!$D$2),"&lt;="&amp;B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BB$6,INDIRECT($F$1&amp;dbP!$D$2&amp;":"&amp;dbP!$D$2),"&lt;="&amp;BB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C620" s="1">
        <f ca="1">SUMIFS(INDIRECT($F$1&amp;$F620&amp;":"&amp;$F620),INDIRECT($F$1&amp;dbP!$D$2&amp;":"&amp;dbP!$D$2),"&gt;="&amp;BC$6,INDIRECT($F$1&amp;dbP!$D$2&amp;":"&amp;dbP!$D$2),"&lt;="&amp;B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BC$6,INDIRECT($F$1&amp;dbP!$D$2&amp;":"&amp;dbP!$D$2),"&lt;="&amp;BC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D620" s="1">
        <f ca="1">SUMIFS(INDIRECT($F$1&amp;$F620&amp;":"&amp;$F620),INDIRECT($F$1&amp;dbP!$D$2&amp;":"&amp;dbP!$D$2),"&gt;="&amp;BD$6,INDIRECT($F$1&amp;dbP!$D$2&amp;":"&amp;dbP!$D$2),"&lt;="&amp;B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BD$6,INDIRECT($F$1&amp;dbP!$D$2&amp;":"&amp;dbP!$D$2),"&lt;="&amp;BD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  <c r="BE620" s="1">
        <f ca="1">SUMIFS(INDIRECT($F$1&amp;$F620&amp;":"&amp;$F620),INDIRECT($F$1&amp;dbP!$D$2&amp;":"&amp;dbP!$D$2),"&gt;="&amp;BE$6,INDIRECT($F$1&amp;dbP!$D$2&amp;":"&amp;dbP!$D$2),"&lt;="&amp;B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"&amp;$I620=$J620),"*",RIGHT($J620,LEN($J620)-4)),INDIRECT($F$1&amp;dbP!$AC$2&amp;":"&amp;dbP!$AC$2),RepP!$J$3)-
SUMIFS(INDIRECT($F$1&amp;$G620&amp;":"&amp;$G620),INDIRECT($F$1&amp;dbP!$D$2&amp;":"&amp;dbP!$D$2),"&gt;="&amp;BE$6,INDIRECT($F$1&amp;dbP!$D$2&amp;":"&amp;dbP!$D$2),"&lt;="&amp;BE$7,INDIRECT($F$1&amp;dbP!$O$2&amp;":"&amp;dbP!$O$2),$H620,INDIRECT($F$1&amp;dbP!$P$2&amp;":"&amp;dbP!$P$2),IF($I620=$J620,"*",$I620),INDIRECT($F$1&amp;dbP!$Q$2&amp;":"&amp;dbP!$Q$2),IF(OR($I620=$J620,"  "&amp;$I620=$J620),"*",RIGHT($J620,LEN($J620)-4)),INDIRECT($F$1&amp;dbP!$AC$2&amp;":"&amp;dbP!$AC$2),RepP!$J$3)</f>
        <v>0</v>
      </c>
    </row>
    <row r="621" spans="2:57" x14ac:dyDescent="0.3">
      <c r="B621" s="1">
        <f>MAX(B$505:B620)+1</f>
        <v>122</v>
      </c>
      <c r="D621" s="1" t="str">
        <f ca="1">INDIRECT($B$1&amp;Items!AB$2&amp;$B621)</f>
        <v>PL(-)</v>
      </c>
      <c r="F621" s="1" t="str">
        <f ca="1">INDIRECT($B$1&amp;Items!X$2&amp;$B621)</f>
        <v>Y</v>
      </c>
      <c r="G621" s="1" t="str">
        <f ca="1">INDIRECT($B$1&amp;Items!Y$2&amp;$B621)</f>
        <v>Z</v>
      </c>
      <c r="H621" s="13" t="str">
        <f ca="1">INDIRECT($B$1&amp;Items!U$2&amp;$B621)</f>
        <v>Операционные расходы</v>
      </c>
      <c r="I621" s="13" t="str">
        <f ca="1">IF(INDIRECT($B$1&amp;Items!V$2&amp;$B621)="",H621,INDIRECT($B$1&amp;Items!V$2&amp;$B621))</f>
        <v>Операционные расходы - блок-3</v>
      </c>
      <c r="J621" s="1" t="str">
        <f ca="1">IF(INDIRECT($B$1&amp;Items!W$2&amp;$B621)="",IF(H621&lt;&gt;I621,"  "&amp;I621,I621),"    "&amp;INDIRECT($B$1&amp;Items!W$2&amp;$B621))</f>
        <v xml:space="preserve">    Операционные расходы - 3-16</v>
      </c>
      <c r="S621" s="1">
        <f ca="1">SUM($U621:INDIRECT(ADDRESS(ROW(),SUMIFS($1:$1,$5:$5,MAX($5:$5)))))</f>
        <v>75391.578333333338</v>
      </c>
      <c r="V621" s="1">
        <f ca="1">SUMIFS(INDIRECT($F$1&amp;$F621&amp;":"&amp;$F621),INDIRECT($F$1&amp;dbP!$D$2&amp;":"&amp;dbP!$D$2),"&gt;="&amp;V$6,INDIRECT($F$1&amp;dbP!$D$2&amp;":"&amp;dbP!$D$2),"&lt;="&amp;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V$6,INDIRECT($F$1&amp;dbP!$D$2&amp;":"&amp;dbP!$D$2),"&lt;="&amp;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W621" s="1">
        <f ca="1">SUMIFS(INDIRECT($F$1&amp;$F621&amp;":"&amp;$F621),INDIRECT($F$1&amp;dbP!$D$2&amp;":"&amp;dbP!$D$2),"&gt;="&amp;W$6,INDIRECT($F$1&amp;dbP!$D$2&amp;":"&amp;dbP!$D$2),"&lt;="&amp;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W$6,INDIRECT($F$1&amp;dbP!$D$2&amp;":"&amp;dbP!$D$2),"&lt;="&amp;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75391.578333333338</v>
      </c>
      <c r="X621" s="1">
        <f ca="1">SUMIFS(INDIRECT($F$1&amp;$F621&amp;":"&amp;$F621),INDIRECT($F$1&amp;dbP!$D$2&amp;":"&amp;dbP!$D$2),"&gt;="&amp;X$6,INDIRECT($F$1&amp;dbP!$D$2&amp;":"&amp;dbP!$D$2),"&lt;="&amp;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X$6,INDIRECT($F$1&amp;dbP!$D$2&amp;":"&amp;dbP!$D$2),"&lt;="&amp;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Y621" s="1">
        <f ca="1">SUMIFS(INDIRECT($F$1&amp;$F621&amp;":"&amp;$F621),INDIRECT($F$1&amp;dbP!$D$2&amp;":"&amp;dbP!$D$2),"&gt;="&amp;Y$6,INDIRECT($F$1&amp;dbP!$D$2&amp;":"&amp;dbP!$D$2),"&lt;="&amp;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Y$6,INDIRECT($F$1&amp;dbP!$D$2&amp;":"&amp;dbP!$D$2),"&lt;="&amp;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Z621" s="1">
        <f ca="1">SUMIFS(INDIRECT($F$1&amp;$F621&amp;":"&amp;$F621),INDIRECT($F$1&amp;dbP!$D$2&amp;":"&amp;dbP!$D$2),"&gt;="&amp;Z$6,INDIRECT($F$1&amp;dbP!$D$2&amp;":"&amp;dbP!$D$2),"&lt;="&amp;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Z$6,INDIRECT($F$1&amp;dbP!$D$2&amp;":"&amp;dbP!$D$2),"&lt;="&amp;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A621" s="1">
        <f ca="1">SUMIFS(INDIRECT($F$1&amp;$F621&amp;":"&amp;$F621),INDIRECT($F$1&amp;dbP!$D$2&amp;":"&amp;dbP!$D$2),"&gt;="&amp;AA$6,INDIRECT($F$1&amp;dbP!$D$2&amp;":"&amp;dbP!$D$2),"&lt;="&amp;A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A$6,INDIRECT($F$1&amp;dbP!$D$2&amp;":"&amp;dbP!$D$2),"&lt;="&amp;A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B621" s="1">
        <f ca="1">SUMIFS(INDIRECT($F$1&amp;$F621&amp;":"&amp;$F621),INDIRECT($F$1&amp;dbP!$D$2&amp;":"&amp;dbP!$D$2),"&gt;="&amp;AB$6,INDIRECT($F$1&amp;dbP!$D$2&amp;":"&amp;dbP!$D$2),"&lt;="&amp;A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B$6,INDIRECT($F$1&amp;dbP!$D$2&amp;":"&amp;dbP!$D$2),"&lt;="&amp;A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C621" s="1">
        <f ca="1">SUMIFS(INDIRECT($F$1&amp;$F621&amp;":"&amp;$F621),INDIRECT($F$1&amp;dbP!$D$2&amp;":"&amp;dbP!$D$2),"&gt;="&amp;AC$6,INDIRECT($F$1&amp;dbP!$D$2&amp;":"&amp;dbP!$D$2),"&lt;="&amp;A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C$6,INDIRECT($F$1&amp;dbP!$D$2&amp;":"&amp;dbP!$D$2),"&lt;="&amp;A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D621" s="1">
        <f ca="1">SUMIFS(INDIRECT($F$1&amp;$F621&amp;":"&amp;$F621),INDIRECT($F$1&amp;dbP!$D$2&amp;":"&amp;dbP!$D$2),"&gt;="&amp;AD$6,INDIRECT($F$1&amp;dbP!$D$2&amp;":"&amp;dbP!$D$2),"&lt;="&amp;A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D$6,INDIRECT($F$1&amp;dbP!$D$2&amp;":"&amp;dbP!$D$2),"&lt;="&amp;A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E621" s="1">
        <f ca="1">SUMIFS(INDIRECT($F$1&amp;$F621&amp;":"&amp;$F621),INDIRECT($F$1&amp;dbP!$D$2&amp;":"&amp;dbP!$D$2),"&gt;="&amp;AE$6,INDIRECT($F$1&amp;dbP!$D$2&amp;":"&amp;dbP!$D$2),"&lt;="&amp;A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E$6,INDIRECT($F$1&amp;dbP!$D$2&amp;":"&amp;dbP!$D$2),"&lt;="&amp;A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F621" s="1">
        <f ca="1">SUMIFS(INDIRECT($F$1&amp;$F621&amp;":"&amp;$F621),INDIRECT($F$1&amp;dbP!$D$2&amp;":"&amp;dbP!$D$2),"&gt;="&amp;AF$6,INDIRECT($F$1&amp;dbP!$D$2&amp;":"&amp;dbP!$D$2),"&lt;="&amp;AF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F$6,INDIRECT($F$1&amp;dbP!$D$2&amp;":"&amp;dbP!$D$2),"&lt;="&amp;AF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G621" s="1">
        <f ca="1">SUMIFS(INDIRECT($F$1&amp;$F621&amp;":"&amp;$F621),INDIRECT($F$1&amp;dbP!$D$2&amp;":"&amp;dbP!$D$2),"&gt;="&amp;AG$6,INDIRECT($F$1&amp;dbP!$D$2&amp;":"&amp;dbP!$D$2),"&lt;="&amp;AG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G$6,INDIRECT($F$1&amp;dbP!$D$2&amp;":"&amp;dbP!$D$2),"&lt;="&amp;AG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H621" s="1">
        <f ca="1">SUMIFS(INDIRECT($F$1&amp;$F621&amp;":"&amp;$F621),INDIRECT($F$1&amp;dbP!$D$2&amp;":"&amp;dbP!$D$2),"&gt;="&amp;AH$6,INDIRECT($F$1&amp;dbP!$D$2&amp;":"&amp;dbP!$D$2),"&lt;="&amp;AH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H$6,INDIRECT($F$1&amp;dbP!$D$2&amp;":"&amp;dbP!$D$2),"&lt;="&amp;AH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I621" s="1">
        <f ca="1">SUMIFS(INDIRECT($F$1&amp;$F621&amp;":"&amp;$F621),INDIRECT($F$1&amp;dbP!$D$2&amp;":"&amp;dbP!$D$2),"&gt;="&amp;AI$6,INDIRECT($F$1&amp;dbP!$D$2&amp;":"&amp;dbP!$D$2),"&lt;="&amp;AI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I$6,INDIRECT($F$1&amp;dbP!$D$2&amp;":"&amp;dbP!$D$2),"&lt;="&amp;AI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J621" s="1">
        <f ca="1">SUMIFS(INDIRECT($F$1&amp;$F621&amp;":"&amp;$F621),INDIRECT($F$1&amp;dbP!$D$2&amp;":"&amp;dbP!$D$2),"&gt;="&amp;AJ$6,INDIRECT($F$1&amp;dbP!$D$2&amp;":"&amp;dbP!$D$2),"&lt;="&amp;AJ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J$6,INDIRECT($F$1&amp;dbP!$D$2&amp;":"&amp;dbP!$D$2),"&lt;="&amp;AJ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K621" s="1">
        <f ca="1">SUMIFS(INDIRECT($F$1&amp;$F621&amp;":"&amp;$F621),INDIRECT($F$1&amp;dbP!$D$2&amp;":"&amp;dbP!$D$2),"&gt;="&amp;AK$6,INDIRECT($F$1&amp;dbP!$D$2&amp;":"&amp;dbP!$D$2),"&lt;="&amp;AK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K$6,INDIRECT($F$1&amp;dbP!$D$2&amp;":"&amp;dbP!$D$2),"&lt;="&amp;AK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L621" s="1">
        <f ca="1">SUMIFS(INDIRECT($F$1&amp;$F621&amp;":"&amp;$F621),INDIRECT($F$1&amp;dbP!$D$2&amp;":"&amp;dbP!$D$2),"&gt;="&amp;AL$6,INDIRECT($F$1&amp;dbP!$D$2&amp;":"&amp;dbP!$D$2),"&lt;="&amp;AL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L$6,INDIRECT($F$1&amp;dbP!$D$2&amp;":"&amp;dbP!$D$2),"&lt;="&amp;AL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M621" s="1">
        <f ca="1">SUMIFS(INDIRECT($F$1&amp;$F621&amp;":"&amp;$F621),INDIRECT($F$1&amp;dbP!$D$2&amp;":"&amp;dbP!$D$2),"&gt;="&amp;AM$6,INDIRECT($F$1&amp;dbP!$D$2&amp;":"&amp;dbP!$D$2),"&lt;="&amp;AM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M$6,INDIRECT($F$1&amp;dbP!$D$2&amp;":"&amp;dbP!$D$2),"&lt;="&amp;AM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N621" s="1">
        <f ca="1">SUMIFS(INDIRECT($F$1&amp;$F621&amp;":"&amp;$F621),INDIRECT($F$1&amp;dbP!$D$2&amp;":"&amp;dbP!$D$2),"&gt;="&amp;AN$6,INDIRECT($F$1&amp;dbP!$D$2&amp;":"&amp;dbP!$D$2),"&lt;="&amp;AN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N$6,INDIRECT($F$1&amp;dbP!$D$2&amp;":"&amp;dbP!$D$2),"&lt;="&amp;AN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O621" s="1">
        <f ca="1">SUMIFS(INDIRECT($F$1&amp;$F621&amp;":"&amp;$F621),INDIRECT($F$1&amp;dbP!$D$2&amp;":"&amp;dbP!$D$2),"&gt;="&amp;AO$6,INDIRECT($F$1&amp;dbP!$D$2&amp;":"&amp;dbP!$D$2),"&lt;="&amp;AO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O$6,INDIRECT($F$1&amp;dbP!$D$2&amp;":"&amp;dbP!$D$2),"&lt;="&amp;AO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P621" s="1">
        <f ca="1">SUMIFS(INDIRECT($F$1&amp;$F621&amp;":"&amp;$F621),INDIRECT($F$1&amp;dbP!$D$2&amp;":"&amp;dbP!$D$2),"&gt;="&amp;AP$6,INDIRECT($F$1&amp;dbP!$D$2&amp;":"&amp;dbP!$D$2),"&lt;="&amp;AP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P$6,INDIRECT($F$1&amp;dbP!$D$2&amp;":"&amp;dbP!$D$2),"&lt;="&amp;AP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Q621" s="1">
        <f ca="1">SUMIFS(INDIRECT($F$1&amp;$F621&amp;":"&amp;$F621),INDIRECT($F$1&amp;dbP!$D$2&amp;":"&amp;dbP!$D$2),"&gt;="&amp;AQ$6,INDIRECT($F$1&amp;dbP!$D$2&amp;":"&amp;dbP!$D$2),"&lt;="&amp;AQ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Q$6,INDIRECT($F$1&amp;dbP!$D$2&amp;":"&amp;dbP!$D$2),"&lt;="&amp;AQ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R621" s="1">
        <f ca="1">SUMIFS(INDIRECT($F$1&amp;$F621&amp;":"&amp;$F621),INDIRECT($F$1&amp;dbP!$D$2&amp;":"&amp;dbP!$D$2),"&gt;="&amp;AR$6,INDIRECT($F$1&amp;dbP!$D$2&amp;":"&amp;dbP!$D$2),"&lt;="&amp;AR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R$6,INDIRECT($F$1&amp;dbP!$D$2&amp;":"&amp;dbP!$D$2),"&lt;="&amp;AR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S621" s="1">
        <f ca="1">SUMIFS(INDIRECT($F$1&amp;$F621&amp;":"&amp;$F621),INDIRECT($F$1&amp;dbP!$D$2&amp;":"&amp;dbP!$D$2),"&gt;="&amp;AS$6,INDIRECT($F$1&amp;dbP!$D$2&amp;":"&amp;dbP!$D$2),"&lt;="&amp;AS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S$6,INDIRECT($F$1&amp;dbP!$D$2&amp;":"&amp;dbP!$D$2),"&lt;="&amp;AS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T621" s="1">
        <f ca="1">SUMIFS(INDIRECT($F$1&amp;$F621&amp;":"&amp;$F621),INDIRECT($F$1&amp;dbP!$D$2&amp;":"&amp;dbP!$D$2),"&gt;="&amp;AT$6,INDIRECT($F$1&amp;dbP!$D$2&amp;":"&amp;dbP!$D$2),"&lt;="&amp;AT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T$6,INDIRECT($F$1&amp;dbP!$D$2&amp;":"&amp;dbP!$D$2),"&lt;="&amp;AT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U621" s="1">
        <f ca="1">SUMIFS(INDIRECT($F$1&amp;$F621&amp;":"&amp;$F621),INDIRECT($F$1&amp;dbP!$D$2&amp;":"&amp;dbP!$D$2),"&gt;="&amp;AU$6,INDIRECT($F$1&amp;dbP!$D$2&amp;":"&amp;dbP!$D$2),"&lt;="&amp;AU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U$6,INDIRECT($F$1&amp;dbP!$D$2&amp;":"&amp;dbP!$D$2),"&lt;="&amp;AU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V621" s="1">
        <f ca="1">SUMIFS(INDIRECT($F$1&amp;$F621&amp;":"&amp;$F621),INDIRECT($F$1&amp;dbP!$D$2&amp;":"&amp;dbP!$D$2),"&gt;="&amp;AV$6,INDIRECT($F$1&amp;dbP!$D$2&amp;":"&amp;dbP!$D$2),"&lt;="&amp;A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V$6,INDIRECT($F$1&amp;dbP!$D$2&amp;":"&amp;dbP!$D$2),"&lt;="&amp;AV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W621" s="1">
        <f ca="1">SUMIFS(INDIRECT($F$1&amp;$F621&amp;":"&amp;$F621),INDIRECT($F$1&amp;dbP!$D$2&amp;":"&amp;dbP!$D$2),"&gt;="&amp;AW$6,INDIRECT($F$1&amp;dbP!$D$2&amp;":"&amp;dbP!$D$2),"&lt;="&amp;A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W$6,INDIRECT($F$1&amp;dbP!$D$2&amp;":"&amp;dbP!$D$2),"&lt;="&amp;AW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X621" s="1">
        <f ca="1">SUMIFS(INDIRECT($F$1&amp;$F621&amp;":"&amp;$F621),INDIRECT($F$1&amp;dbP!$D$2&amp;":"&amp;dbP!$D$2),"&gt;="&amp;AX$6,INDIRECT($F$1&amp;dbP!$D$2&amp;":"&amp;dbP!$D$2),"&lt;="&amp;A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X$6,INDIRECT($F$1&amp;dbP!$D$2&amp;":"&amp;dbP!$D$2),"&lt;="&amp;AX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Y621" s="1">
        <f ca="1">SUMIFS(INDIRECT($F$1&amp;$F621&amp;":"&amp;$F621),INDIRECT($F$1&amp;dbP!$D$2&amp;":"&amp;dbP!$D$2),"&gt;="&amp;AY$6,INDIRECT($F$1&amp;dbP!$D$2&amp;":"&amp;dbP!$D$2),"&lt;="&amp;A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Y$6,INDIRECT($F$1&amp;dbP!$D$2&amp;":"&amp;dbP!$D$2),"&lt;="&amp;AY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AZ621" s="1">
        <f ca="1">SUMIFS(INDIRECT($F$1&amp;$F621&amp;":"&amp;$F621),INDIRECT($F$1&amp;dbP!$D$2&amp;":"&amp;dbP!$D$2),"&gt;="&amp;AZ$6,INDIRECT($F$1&amp;dbP!$D$2&amp;":"&amp;dbP!$D$2),"&lt;="&amp;A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AZ$6,INDIRECT($F$1&amp;dbP!$D$2&amp;":"&amp;dbP!$D$2),"&lt;="&amp;AZ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A621" s="1">
        <f ca="1">SUMIFS(INDIRECT($F$1&amp;$F621&amp;":"&amp;$F621),INDIRECT($F$1&amp;dbP!$D$2&amp;":"&amp;dbP!$D$2),"&gt;="&amp;BA$6,INDIRECT($F$1&amp;dbP!$D$2&amp;":"&amp;dbP!$D$2),"&lt;="&amp;B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BA$6,INDIRECT($F$1&amp;dbP!$D$2&amp;":"&amp;dbP!$D$2),"&lt;="&amp;BA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B621" s="1">
        <f ca="1">SUMIFS(INDIRECT($F$1&amp;$F621&amp;":"&amp;$F621),INDIRECT($F$1&amp;dbP!$D$2&amp;":"&amp;dbP!$D$2),"&gt;="&amp;BB$6,INDIRECT($F$1&amp;dbP!$D$2&amp;":"&amp;dbP!$D$2),"&lt;="&amp;B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BB$6,INDIRECT($F$1&amp;dbP!$D$2&amp;":"&amp;dbP!$D$2),"&lt;="&amp;BB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C621" s="1">
        <f ca="1">SUMIFS(INDIRECT($F$1&amp;$F621&amp;":"&amp;$F621),INDIRECT($F$1&amp;dbP!$D$2&amp;":"&amp;dbP!$D$2),"&gt;="&amp;BC$6,INDIRECT($F$1&amp;dbP!$D$2&amp;":"&amp;dbP!$D$2),"&lt;="&amp;B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BC$6,INDIRECT($F$1&amp;dbP!$D$2&amp;":"&amp;dbP!$D$2),"&lt;="&amp;BC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D621" s="1">
        <f ca="1">SUMIFS(INDIRECT($F$1&amp;$F621&amp;":"&amp;$F621),INDIRECT($F$1&amp;dbP!$D$2&amp;":"&amp;dbP!$D$2),"&gt;="&amp;BD$6,INDIRECT($F$1&amp;dbP!$D$2&amp;":"&amp;dbP!$D$2),"&lt;="&amp;B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BD$6,INDIRECT($F$1&amp;dbP!$D$2&amp;":"&amp;dbP!$D$2),"&lt;="&amp;BD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  <c r="BE621" s="1">
        <f ca="1">SUMIFS(INDIRECT($F$1&amp;$F621&amp;":"&amp;$F621),INDIRECT($F$1&amp;dbP!$D$2&amp;":"&amp;dbP!$D$2),"&gt;="&amp;BE$6,INDIRECT($F$1&amp;dbP!$D$2&amp;":"&amp;dbP!$D$2),"&lt;="&amp;B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"&amp;$I621=$J621),"*",RIGHT($J621,LEN($J621)-4)),INDIRECT($F$1&amp;dbP!$AC$2&amp;":"&amp;dbP!$AC$2),RepP!$J$3)-
SUMIFS(INDIRECT($F$1&amp;$G621&amp;":"&amp;$G621),INDIRECT($F$1&amp;dbP!$D$2&amp;":"&amp;dbP!$D$2),"&gt;="&amp;BE$6,INDIRECT($F$1&amp;dbP!$D$2&amp;":"&amp;dbP!$D$2),"&lt;="&amp;BE$7,INDIRECT($F$1&amp;dbP!$O$2&amp;":"&amp;dbP!$O$2),$H621,INDIRECT($F$1&amp;dbP!$P$2&amp;":"&amp;dbP!$P$2),IF($I621=$J621,"*",$I621),INDIRECT($F$1&amp;dbP!$Q$2&amp;":"&amp;dbP!$Q$2),IF(OR($I621=$J621,"  "&amp;$I621=$J621),"*",RIGHT($J621,LEN($J621)-4)),INDIRECT($F$1&amp;dbP!$AC$2&amp;":"&amp;dbP!$AC$2),RepP!$J$3)</f>
        <v>0</v>
      </c>
    </row>
    <row r="622" spans="2:57" x14ac:dyDescent="0.3">
      <c r="B622" s="1">
        <f>MAX(B$505:B621)+1</f>
        <v>123</v>
      </c>
      <c r="D622" s="1" t="str">
        <f ca="1">INDIRECT($B$1&amp;Items!AB$2&amp;$B622)</f>
        <v>PL(-)</v>
      </c>
      <c r="F622" s="1" t="str">
        <f ca="1">INDIRECT($B$1&amp;Items!X$2&amp;$B622)</f>
        <v>Y</v>
      </c>
      <c r="G622" s="1" t="str">
        <f ca="1">INDIRECT($B$1&amp;Items!Y$2&amp;$B622)</f>
        <v>Z</v>
      </c>
      <c r="H622" s="13" t="str">
        <f ca="1">INDIRECT($B$1&amp;Items!U$2&amp;$B622)</f>
        <v>Операционные расходы</v>
      </c>
      <c r="I622" s="13" t="str">
        <f ca="1">IF(INDIRECT($B$1&amp;Items!V$2&amp;$B622)="",H622,INDIRECT($B$1&amp;Items!V$2&amp;$B622))</f>
        <v>Операционные расходы - блок-3</v>
      </c>
      <c r="J622" s="1" t="str">
        <f ca="1">IF(INDIRECT($B$1&amp;Items!W$2&amp;$B622)="",IF(H622&lt;&gt;I622,"  "&amp;I622,I622),"    "&amp;INDIRECT($B$1&amp;Items!W$2&amp;$B622))</f>
        <v xml:space="preserve">    Операционные расходы - 3-17</v>
      </c>
      <c r="S622" s="1">
        <f ca="1">SUM($U622:INDIRECT(ADDRESS(ROW(),SUMIFS($1:$1,$5:$5,MAX($5:$5)))))</f>
        <v>41769.877500000002</v>
      </c>
      <c r="V622" s="1">
        <f ca="1">SUMIFS(INDIRECT($F$1&amp;$F622&amp;":"&amp;$F622),INDIRECT($F$1&amp;dbP!$D$2&amp;":"&amp;dbP!$D$2),"&gt;="&amp;V$6,INDIRECT($F$1&amp;dbP!$D$2&amp;":"&amp;dbP!$D$2),"&lt;="&amp;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V$6,INDIRECT($F$1&amp;dbP!$D$2&amp;":"&amp;dbP!$D$2),"&lt;="&amp;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W622" s="1">
        <f ca="1">SUMIFS(INDIRECT($F$1&amp;$F622&amp;":"&amp;$F622),INDIRECT($F$1&amp;dbP!$D$2&amp;":"&amp;dbP!$D$2),"&gt;="&amp;W$6,INDIRECT($F$1&amp;dbP!$D$2&amp;":"&amp;dbP!$D$2),"&lt;="&amp;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W$6,INDIRECT($F$1&amp;dbP!$D$2&amp;":"&amp;dbP!$D$2),"&lt;="&amp;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41769.877500000002</v>
      </c>
      <c r="X622" s="1">
        <f ca="1">SUMIFS(INDIRECT($F$1&amp;$F622&amp;":"&amp;$F622),INDIRECT($F$1&amp;dbP!$D$2&amp;":"&amp;dbP!$D$2),"&gt;="&amp;X$6,INDIRECT($F$1&amp;dbP!$D$2&amp;":"&amp;dbP!$D$2),"&lt;="&amp;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X$6,INDIRECT($F$1&amp;dbP!$D$2&amp;":"&amp;dbP!$D$2),"&lt;="&amp;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Y622" s="1">
        <f ca="1">SUMIFS(INDIRECT($F$1&amp;$F622&amp;":"&amp;$F622),INDIRECT($F$1&amp;dbP!$D$2&amp;":"&amp;dbP!$D$2),"&gt;="&amp;Y$6,INDIRECT($F$1&amp;dbP!$D$2&amp;":"&amp;dbP!$D$2),"&lt;="&amp;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Y$6,INDIRECT($F$1&amp;dbP!$D$2&amp;":"&amp;dbP!$D$2),"&lt;="&amp;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Z622" s="1">
        <f ca="1">SUMIFS(INDIRECT($F$1&amp;$F622&amp;":"&amp;$F622),INDIRECT($F$1&amp;dbP!$D$2&amp;":"&amp;dbP!$D$2),"&gt;="&amp;Z$6,INDIRECT($F$1&amp;dbP!$D$2&amp;":"&amp;dbP!$D$2),"&lt;="&amp;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Z$6,INDIRECT($F$1&amp;dbP!$D$2&amp;":"&amp;dbP!$D$2),"&lt;="&amp;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A622" s="1">
        <f ca="1">SUMIFS(INDIRECT($F$1&amp;$F622&amp;":"&amp;$F622),INDIRECT($F$1&amp;dbP!$D$2&amp;":"&amp;dbP!$D$2),"&gt;="&amp;AA$6,INDIRECT($F$1&amp;dbP!$D$2&amp;":"&amp;dbP!$D$2),"&lt;="&amp;A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A$6,INDIRECT($F$1&amp;dbP!$D$2&amp;":"&amp;dbP!$D$2),"&lt;="&amp;A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B622" s="1">
        <f ca="1">SUMIFS(INDIRECT($F$1&amp;$F622&amp;":"&amp;$F622),INDIRECT($F$1&amp;dbP!$D$2&amp;":"&amp;dbP!$D$2),"&gt;="&amp;AB$6,INDIRECT($F$1&amp;dbP!$D$2&amp;":"&amp;dbP!$D$2),"&lt;="&amp;A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B$6,INDIRECT($F$1&amp;dbP!$D$2&amp;":"&amp;dbP!$D$2),"&lt;="&amp;A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C622" s="1">
        <f ca="1">SUMIFS(INDIRECT($F$1&amp;$F622&amp;":"&amp;$F622),INDIRECT($F$1&amp;dbP!$D$2&amp;":"&amp;dbP!$D$2),"&gt;="&amp;AC$6,INDIRECT($F$1&amp;dbP!$D$2&amp;":"&amp;dbP!$D$2),"&lt;="&amp;A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C$6,INDIRECT($F$1&amp;dbP!$D$2&amp;":"&amp;dbP!$D$2),"&lt;="&amp;A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D622" s="1">
        <f ca="1">SUMIFS(INDIRECT($F$1&amp;$F622&amp;":"&amp;$F622),INDIRECT($F$1&amp;dbP!$D$2&amp;":"&amp;dbP!$D$2),"&gt;="&amp;AD$6,INDIRECT($F$1&amp;dbP!$D$2&amp;":"&amp;dbP!$D$2),"&lt;="&amp;A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D$6,INDIRECT($F$1&amp;dbP!$D$2&amp;":"&amp;dbP!$D$2),"&lt;="&amp;A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E622" s="1">
        <f ca="1">SUMIFS(INDIRECT($F$1&amp;$F622&amp;":"&amp;$F622),INDIRECT($F$1&amp;dbP!$D$2&amp;":"&amp;dbP!$D$2),"&gt;="&amp;AE$6,INDIRECT($F$1&amp;dbP!$D$2&amp;":"&amp;dbP!$D$2),"&lt;="&amp;A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E$6,INDIRECT($F$1&amp;dbP!$D$2&amp;":"&amp;dbP!$D$2),"&lt;="&amp;A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F622" s="1">
        <f ca="1">SUMIFS(INDIRECT($F$1&amp;$F622&amp;":"&amp;$F622),INDIRECT($F$1&amp;dbP!$D$2&amp;":"&amp;dbP!$D$2),"&gt;="&amp;AF$6,INDIRECT($F$1&amp;dbP!$D$2&amp;":"&amp;dbP!$D$2),"&lt;="&amp;AF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F$6,INDIRECT($F$1&amp;dbP!$D$2&amp;":"&amp;dbP!$D$2),"&lt;="&amp;AF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G622" s="1">
        <f ca="1">SUMIFS(INDIRECT($F$1&amp;$F622&amp;":"&amp;$F622),INDIRECT($F$1&amp;dbP!$D$2&amp;":"&amp;dbP!$D$2),"&gt;="&amp;AG$6,INDIRECT($F$1&amp;dbP!$D$2&amp;":"&amp;dbP!$D$2),"&lt;="&amp;AG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G$6,INDIRECT($F$1&amp;dbP!$D$2&amp;":"&amp;dbP!$D$2),"&lt;="&amp;AG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H622" s="1">
        <f ca="1">SUMIFS(INDIRECT($F$1&amp;$F622&amp;":"&amp;$F622),INDIRECT($F$1&amp;dbP!$D$2&amp;":"&amp;dbP!$D$2),"&gt;="&amp;AH$6,INDIRECT($F$1&amp;dbP!$D$2&amp;":"&amp;dbP!$D$2),"&lt;="&amp;AH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H$6,INDIRECT($F$1&amp;dbP!$D$2&amp;":"&amp;dbP!$D$2),"&lt;="&amp;AH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I622" s="1">
        <f ca="1">SUMIFS(INDIRECT($F$1&amp;$F622&amp;":"&amp;$F622),INDIRECT($F$1&amp;dbP!$D$2&amp;":"&amp;dbP!$D$2),"&gt;="&amp;AI$6,INDIRECT($F$1&amp;dbP!$D$2&amp;":"&amp;dbP!$D$2),"&lt;="&amp;AI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I$6,INDIRECT($F$1&amp;dbP!$D$2&amp;":"&amp;dbP!$D$2),"&lt;="&amp;AI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J622" s="1">
        <f ca="1">SUMIFS(INDIRECT($F$1&amp;$F622&amp;":"&amp;$F622),INDIRECT($F$1&amp;dbP!$D$2&amp;":"&amp;dbP!$D$2),"&gt;="&amp;AJ$6,INDIRECT($F$1&amp;dbP!$D$2&amp;":"&amp;dbP!$D$2),"&lt;="&amp;AJ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J$6,INDIRECT($F$1&amp;dbP!$D$2&amp;":"&amp;dbP!$D$2),"&lt;="&amp;AJ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K622" s="1">
        <f ca="1">SUMIFS(INDIRECT($F$1&amp;$F622&amp;":"&amp;$F622),INDIRECT($F$1&amp;dbP!$D$2&amp;":"&amp;dbP!$D$2),"&gt;="&amp;AK$6,INDIRECT($F$1&amp;dbP!$D$2&amp;":"&amp;dbP!$D$2),"&lt;="&amp;AK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K$6,INDIRECT($F$1&amp;dbP!$D$2&amp;":"&amp;dbP!$D$2),"&lt;="&amp;AK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L622" s="1">
        <f ca="1">SUMIFS(INDIRECT($F$1&amp;$F622&amp;":"&amp;$F622),INDIRECT($F$1&amp;dbP!$D$2&amp;":"&amp;dbP!$D$2),"&gt;="&amp;AL$6,INDIRECT($F$1&amp;dbP!$D$2&amp;":"&amp;dbP!$D$2),"&lt;="&amp;AL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L$6,INDIRECT($F$1&amp;dbP!$D$2&amp;":"&amp;dbP!$D$2),"&lt;="&amp;AL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M622" s="1">
        <f ca="1">SUMIFS(INDIRECT($F$1&amp;$F622&amp;":"&amp;$F622),INDIRECT($F$1&amp;dbP!$D$2&amp;":"&amp;dbP!$D$2),"&gt;="&amp;AM$6,INDIRECT($F$1&amp;dbP!$D$2&amp;":"&amp;dbP!$D$2),"&lt;="&amp;AM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M$6,INDIRECT($F$1&amp;dbP!$D$2&amp;":"&amp;dbP!$D$2),"&lt;="&amp;AM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N622" s="1">
        <f ca="1">SUMIFS(INDIRECT($F$1&amp;$F622&amp;":"&amp;$F622),INDIRECT($F$1&amp;dbP!$D$2&amp;":"&amp;dbP!$D$2),"&gt;="&amp;AN$6,INDIRECT($F$1&amp;dbP!$D$2&amp;":"&amp;dbP!$D$2),"&lt;="&amp;AN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N$6,INDIRECT($F$1&amp;dbP!$D$2&amp;":"&amp;dbP!$D$2),"&lt;="&amp;AN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O622" s="1">
        <f ca="1">SUMIFS(INDIRECT($F$1&amp;$F622&amp;":"&amp;$F622),INDIRECT($F$1&amp;dbP!$D$2&amp;":"&amp;dbP!$D$2),"&gt;="&amp;AO$6,INDIRECT($F$1&amp;dbP!$D$2&amp;":"&amp;dbP!$D$2),"&lt;="&amp;AO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O$6,INDIRECT($F$1&amp;dbP!$D$2&amp;":"&amp;dbP!$D$2),"&lt;="&amp;AO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P622" s="1">
        <f ca="1">SUMIFS(INDIRECT($F$1&amp;$F622&amp;":"&amp;$F622),INDIRECT($F$1&amp;dbP!$D$2&amp;":"&amp;dbP!$D$2),"&gt;="&amp;AP$6,INDIRECT($F$1&amp;dbP!$D$2&amp;":"&amp;dbP!$D$2),"&lt;="&amp;AP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P$6,INDIRECT($F$1&amp;dbP!$D$2&amp;":"&amp;dbP!$D$2),"&lt;="&amp;AP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Q622" s="1">
        <f ca="1">SUMIFS(INDIRECT($F$1&amp;$F622&amp;":"&amp;$F622),INDIRECT($F$1&amp;dbP!$D$2&amp;":"&amp;dbP!$D$2),"&gt;="&amp;AQ$6,INDIRECT($F$1&amp;dbP!$D$2&amp;":"&amp;dbP!$D$2),"&lt;="&amp;AQ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Q$6,INDIRECT($F$1&amp;dbP!$D$2&amp;":"&amp;dbP!$D$2),"&lt;="&amp;AQ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R622" s="1">
        <f ca="1">SUMIFS(INDIRECT($F$1&amp;$F622&amp;":"&amp;$F622),INDIRECT($F$1&amp;dbP!$D$2&amp;":"&amp;dbP!$D$2),"&gt;="&amp;AR$6,INDIRECT($F$1&amp;dbP!$D$2&amp;":"&amp;dbP!$D$2),"&lt;="&amp;AR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R$6,INDIRECT($F$1&amp;dbP!$D$2&amp;":"&amp;dbP!$D$2),"&lt;="&amp;AR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S622" s="1">
        <f ca="1">SUMIFS(INDIRECT($F$1&amp;$F622&amp;":"&amp;$F622),INDIRECT($F$1&amp;dbP!$D$2&amp;":"&amp;dbP!$D$2),"&gt;="&amp;AS$6,INDIRECT($F$1&amp;dbP!$D$2&amp;":"&amp;dbP!$D$2),"&lt;="&amp;AS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S$6,INDIRECT($F$1&amp;dbP!$D$2&amp;":"&amp;dbP!$D$2),"&lt;="&amp;AS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T622" s="1">
        <f ca="1">SUMIFS(INDIRECT($F$1&amp;$F622&amp;":"&amp;$F622),INDIRECT($F$1&amp;dbP!$D$2&amp;":"&amp;dbP!$D$2),"&gt;="&amp;AT$6,INDIRECT($F$1&amp;dbP!$D$2&amp;":"&amp;dbP!$D$2),"&lt;="&amp;AT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T$6,INDIRECT($F$1&amp;dbP!$D$2&amp;":"&amp;dbP!$D$2),"&lt;="&amp;AT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U622" s="1">
        <f ca="1">SUMIFS(INDIRECT($F$1&amp;$F622&amp;":"&amp;$F622),INDIRECT($F$1&amp;dbP!$D$2&amp;":"&amp;dbP!$D$2),"&gt;="&amp;AU$6,INDIRECT($F$1&amp;dbP!$D$2&amp;":"&amp;dbP!$D$2),"&lt;="&amp;AU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U$6,INDIRECT($F$1&amp;dbP!$D$2&amp;":"&amp;dbP!$D$2),"&lt;="&amp;AU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V622" s="1">
        <f ca="1">SUMIFS(INDIRECT($F$1&amp;$F622&amp;":"&amp;$F622),INDIRECT($F$1&amp;dbP!$D$2&amp;":"&amp;dbP!$D$2),"&gt;="&amp;AV$6,INDIRECT($F$1&amp;dbP!$D$2&amp;":"&amp;dbP!$D$2),"&lt;="&amp;A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V$6,INDIRECT($F$1&amp;dbP!$D$2&amp;":"&amp;dbP!$D$2),"&lt;="&amp;AV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W622" s="1">
        <f ca="1">SUMIFS(INDIRECT($F$1&amp;$F622&amp;":"&amp;$F622),INDIRECT($F$1&amp;dbP!$D$2&amp;":"&amp;dbP!$D$2),"&gt;="&amp;AW$6,INDIRECT($F$1&amp;dbP!$D$2&amp;":"&amp;dbP!$D$2),"&lt;="&amp;A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W$6,INDIRECT($F$1&amp;dbP!$D$2&amp;":"&amp;dbP!$D$2),"&lt;="&amp;AW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X622" s="1">
        <f ca="1">SUMIFS(INDIRECT($F$1&amp;$F622&amp;":"&amp;$F622),INDIRECT($F$1&amp;dbP!$D$2&amp;":"&amp;dbP!$D$2),"&gt;="&amp;AX$6,INDIRECT($F$1&amp;dbP!$D$2&amp;":"&amp;dbP!$D$2),"&lt;="&amp;A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X$6,INDIRECT($F$1&amp;dbP!$D$2&amp;":"&amp;dbP!$D$2),"&lt;="&amp;AX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Y622" s="1">
        <f ca="1">SUMIFS(INDIRECT($F$1&amp;$F622&amp;":"&amp;$F622),INDIRECT($F$1&amp;dbP!$D$2&amp;":"&amp;dbP!$D$2),"&gt;="&amp;AY$6,INDIRECT($F$1&amp;dbP!$D$2&amp;":"&amp;dbP!$D$2),"&lt;="&amp;A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Y$6,INDIRECT($F$1&amp;dbP!$D$2&amp;":"&amp;dbP!$D$2),"&lt;="&amp;AY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AZ622" s="1">
        <f ca="1">SUMIFS(INDIRECT($F$1&amp;$F622&amp;":"&amp;$F622),INDIRECT($F$1&amp;dbP!$D$2&amp;":"&amp;dbP!$D$2),"&gt;="&amp;AZ$6,INDIRECT($F$1&amp;dbP!$D$2&amp;":"&amp;dbP!$D$2),"&lt;="&amp;A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AZ$6,INDIRECT($F$1&amp;dbP!$D$2&amp;":"&amp;dbP!$D$2),"&lt;="&amp;AZ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A622" s="1">
        <f ca="1">SUMIFS(INDIRECT($F$1&amp;$F622&amp;":"&amp;$F622),INDIRECT($F$1&amp;dbP!$D$2&amp;":"&amp;dbP!$D$2),"&gt;="&amp;BA$6,INDIRECT($F$1&amp;dbP!$D$2&amp;":"&amp;dbP!$D$2),"&lt;="&amp;B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BA$6,INDIRECT($F$1&amp;dbP!$D$2&amp;":"&amp;dbP!$D$2),"&lt;="&amp;BA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B622" s="1">
        <f ca="1">SUMIFS(INDIRECT($F$1&amp;$F622&amp;":"&amp;$F622),INDIRECT($F$1&amp;dbP!$D$2&amp;":"&amp;dbP!$D$2),"&gt;="&amp;BB$6,INDIRECT($F$1&amp;dbP!$D$2&amp;":"&amp;dbP!$D$2),"&lt;="&amp;B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BB$6,INDIRECT($F$1&amp;dbP!$D$2&amp;":"&amp;dbP!$D$2),"&lt;="&amp;BB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C622" s="1">
        <f ca="1">SUMIFS(INDIRECT($F$1&amp;$F622&amp;":"&amp;$F622),INDIRECT($F$1&amp;dbP!$D$2&amp;":"&amp;dbP!$D$2),"&gt;="&amp;BC$6,INDIRECT($F$1&amp;dbP!$D$2&amp;":"&amp;dbP!$D$2),"&lt;="&amp;B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BC$6,INDIRECT($F$1&amp;dbP!$D$2&amp;":"&amp;dbP!$D$2),"&lt;="&amp;BC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D622" s="1">
        <f ca="1">SUMIFS(INDIRECT($F$1&amp;$F622&amp;":"&amp;$F622),INDIRECT($F$1&amp;dbP!$D$2&amp;":"&amp;dbP!$D$2),"&gt;="&amp;BD$6,INDIRECT($F$1&amp;dbP!$D$2&amp;":"&amp;dbP!$D$2),"&lt;="&amp;B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BD$6,INDIRECT($F$1&amp;dbP!$D$2&amp;":"&amp;dbP!$D$2),"&lt;="&amp;BD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  <c r="BE622" s="1">
        <f ca="1">SUMIFS(INDIRECT($F$1&amp;$F622&amp;":"&amp;$F622),INDIRECT($F$1&amp;dbP!$D$2&amp;":"&amp;dbP!$D$2),"&gt;="&amp;BE$6,INDIRECT($F$1&amp;dbP!$D$2&amp;":"&amp;dbP!$D$2),"&lt;="&amp;B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"&amp;$I622=$J622),"*",RIGHT($J622,LEN($J622)-4)),INDIRECT($F$1&amp;dbP!$AC$2&amp;":"&amp;dbP!$AC$2),RepP!$J$3)-
SUMIFS(INDIRECT($F$1&amp;$G622&amp;":"&amp;$G622),INDIRECT($F$1&amp;dbP!$D$2&amp;":"&amp;dbP!$D$2),"&gt;="&amp;BE$6,INDIRECT($F$1&amp;dbP!$D$2&amp;":"&amp;dbP!$D$2),"&lt;="&amp;BE$7,INDIRECT($F$1&amp;dbP!$O$2&amp;":"&amp;dbP!$O$2),$H622,INDIRECT($F$1&amp;dbP!$P$2&amp;":"&amp;dbP!$P$2),IF($I622=$J622,"*",$I622),INDIRECT($F$1&amp;dbP!$Q$2&amp;":"&amp;dbP!$Q$2),IF(OR($I622=$J622,"  "&amp;$I622=$J622),"*",RIGHT($J622,LEN($J622)-4)),INDIRECT($F$1&amp;dbP!$AC$2&amp;":"&amp;dbP!$AC$2),RepP!$J$3)</f>
        <v>0</v>
      </c>
    </row>
    <row r="623" spans="2:57" x14ac:dyDescent="0.3">
      <c r="B623" s="1">
        <f>MAX(B$505:B622)+1</f>
        <v>124</v>
      </c>
      <c r="D623" s="1">
        <f ca="1">INDIRECT($B$1&amp;Items!AB$2&amp;$B623)</f>
        <v>0</v>
      </c>
      <c r="F623" s="1" t="str">
        <f ca="1">INDIRECT($B$1&amp;Items!X$2&amp;$B623)</f>
        <v>Y</v>
      </c>
      <c r="G623" s="1" t="str">
        <f ca="1">INDIRECT($B$1&amp;Items!Y$2&amp;$B623)</f>
        <v>Z</v>
      </c>
      <c r="H623" s="13" t="str">
        <f ca="1">INDIRECT($B$1&amp;Items!U$2&amp;$B623)</f>
        <v>Операционные расходы</v>
      </c>
      <c r="I623" s="13" t="str">
        <f ca="1">IF(INDIRECT($B$1&amp;Items!V$2&amp;$B623)="",H623,INDIRECT($B$1&amp;Items!V$2&amp;$B623))</f>
        <v>Операционные расходы - блок-4</v>
      </c>
      <c r="J623" s="1" t="str">
        <f ca="1">IF(INDIRECT($B$1&amp;Items!W$2&amp;$B623)="",IF(H623&lt;&gt;I623,"  "&amp;I623,I623),"    "&amp;INDIRECT($B$1&amp;Items!W$2&amp;$B623))</f>
        <v xml:space="preserve">  Операционные расходы - блок-4</v>
      </c>
      <c r="S623" s="1">
        <f ca="1">SUM($U623:INDIRECT(ADDRESS(ROW(),SUMIFS($1:$1,$5:$5,MAX($5:$5)))))</f>
        <v>1225212.8670617417</v>
      </c>
      <c r="V623" s="1">
        <f ca="1">SUMIFS(INDIRECT($F$1&amp;$F623&amp;":"&amp;$F623),INDIRECT($F$1&amp;dbP!$D$2&amp;":"&amp;dbP!$D$2),"&gt;="&amp;V$6,INDIRECT($F$1&amp;dbP!$D$2&amp;":"&amp;dbP!$D$2),"&lt;="&amp;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V$6,INDIRECT($F$1&amp;dbP!$D$2&amp;":"&amp;dbP!$D$2),"&lt;="&amp;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W623" s="1">
        <f ca="1">SUMIFS(INDIRECT($F$1&amp;$F623&amp;":"&amp;$F623),INDIRECT($F$1&amp;dbP!$D$2&amp;":"&amp;dbP!$D$2),"&gt;="&amp;W$6,INDIRECT($F$1&amp;dbP!$D$2&amp;":"&amp;dbP!$D$2),"&lt;="&amp;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W$6,INDIRECT($F$1&amp;dbP!$D$2&amp;":"&amp;dbP!$D$2),"&lt;="&amp;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X623" s="1">
        <f ca="1">SUMIFS(INDIRECT($F$1&amp;$F623&amp;":"&amp;$F623),INDIRECT($F$1&amp;dbP!$D$2&amp;":"&amp;dbP!$D$2),"&gt;="&amp;X$6,INDIRECT($F$1&amp;dbP!$D$2&amp;":"&amp;dbP!$D$2),"&lt;="&amp;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X$6,INDIRECT($F$1&amp;dbP!$D$2&amp;":"&amp;dbP!$D$2),"&lt;="&amp;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416690.78228383337</v>
      </c>
      <c r="Y623" s="1">
        <f ca="1">SUMIFS(INDIRECT($F$1&amp;$F623&amp;":"&amp;$F623),INDIRECT($F$1&amp;dbP!$D$2&amp;":"&amp;dbP!$D$2),"&gt;="&amp;Y$6,INDIRECT($F$1&amp;dbP!$D$2&amp;":"&amp;dbP!$D$2),"&lt;="&amp;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Y$6,INDIRECT($F$1&amp;dbP!$D$2&amp;":"&amp;dbP!$D$2),"&lt;="&amp;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434159.78494457505</v>
      </c>
      <c r="Z623" s="1">
        <f ca="1">SUMIFS(INDIRECT($F$1&amp;$F623&amp;":"&amp;$F623),INDIRECT($F$1&amp;dbP!$D$2&amp;":"&amp;dbP!$D$2),"&gt;="&amp;Z$6,INDIRECT($F$1&amp;dbP!$D$2&amp;":"&amp;dbP!$D$2),"&lt;="&amp;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Z$6,INDIRECT($F$1&amp;dbP!$D$2&amp;":"&amp;dbP!$D$2),"&lt;="&amp;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260363.28333333333</v>
      </c>
      <c r="AA623" s="1">
        <f ca="1">SUMIFS(INDIRECT($F$1&amp;$F623&amp;":"&amp;$F623),INDIRECT($F$1&amp;dbP!$D$2&amp;":"&amp;dbP!$D$2),"&gt;="&amp;AA$6,INDIRECT($F$1&amp;dbP!$D$2&amp;":"&amp;dbP!$D$2),"&lt;="&amp;A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A$6,INDIRECT($F$1&amp;dbP!$D$2&amp;":"&amp;dbP!$D$2),"&lt;="&amp;A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113999.01650000003</v>
      </c>
      <c r="AB623" s="1">
        <f ca="1">SUMIFS(INDIRECT($F$1&amp;$F623&amp;":"&amp;$F623),INDIRECT($F$1&amp;dbP!$D$2&amp;":"&amp;dbP!$D$2),"&gt;="&amp;AB$6,INDIRECT($F$1&amp;dbP!$D$2&amp;":"&amp;dbP!$D$2),"&lt;="&amp;A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B$6,INDIRECT($F$1&amp;dbP!$D$2&amp;":"&amp;dbP!$D$2),"&lt;="&amp;A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C623" s="1">
        <f ca="1">SUMIFS(INDIRECT($F$1&amp;$F623&amp;":"&amp;$F623),INDIRECT($F$1&amp;dbP!$D$2&amp;":"&amp;dbP!$D$2),"&gt;="&amp;AC$6,INDIRECT($F$1&amp;dbP!$D$2&amp;":"&amp;dbP!$D$2),"&lt;="&amp;A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C$6,INDIRECT($F$1&amp;dbP!$D$2&amp;":"&amp;dbP!$D$2),"&lt;="&amp;A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D623" s="1">
        <f ca="1">SUMIFS(INDIRECT($F$1&amp;$F623&amp;":"&amp;$F623),INDIRECT($F$1&amp;dbP!$D$2&amp;":"&amp;dbP!$D$2),"&gt;="&amp;AD$6,INDIRECT($F$1&amp;dbP!$D$2&amp;":"&amp;dbP!$D$2),"&lt;="&amp;A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D$6,INDIRECT($F$1&amp;dbP!$D$2&amp;":"&amp;dbP!$D$2),"&lt;="&amp;A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E623" s="1">
        <f ca="1">SUMIFS(INDIRECT($F$1&amp;$F623&amp;":"&amp;$F623),INDIRECT($F$1&amp;dbP!$D$2&amp;":"&amp;dbP!$D$2),"&gt;="&amp;AE$6,INDIRECT($F$1&amp;dbP!$D$2&amp;":"&amp;dbP!$D$2),"&lt;="&amp;A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E$6,INDIRECT($F$1&amp;dbP!$D$2&amp;":"&amp;dbP!$D$2),"&lt;="&amp;A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F623" s="1">
        <f ca="1">SUMIFS(INDIRECT($F$1&amp;$F623&amp;":"&amp;$F623),INDIRECT($F$1&amp;dbP!$D$2&amp;":"&amp;dbP!$D$2),"&gt;="&amp;AF$6,INDIRECT($F$1&amp;dbP!$D$2&amp;":"&amp;dbP!$D$2),"&lt;="&amp;AF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F$6,INDIRECT($F$1&amp;dbP!$D$2&amp;":"&amp;dbP!$D$2),"&lt;="&amp;AF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G623" s="1">
        <f ca="1">SUMIFS(INDIRECT($F$1&amp;$F623&amp;":"&amp;$F623),INDIRECT($F$1&amp;dbP!$D$2&amp;":"&amp;dbP!$D$2),"&gt;="&amp;AG$6,INDIRECT($F$1&amp;dbP!$D$2&amp;":"&amp;dbP!$D$2),"&lt;="&amp;AG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G$6,INDIRECT($F$1&amp;dbP!$D$2&amp;":"&amp;dbP!$D$2),"&lt;="&amp;AG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H623" s="1">
        <f ca="1">SUMIFS(INDIRECT($F$1&amp;$F623&amp;":"&amp;$F623),INDIRECT($F$1&amp;dbP!$D$2&amp;":"&amp;dbP!$D$2),"&gt;="&amp;AH$6,INDIRECT($F$1&amp;dbP!$D$2&amp;":"&amp;dbP!$D$2),"&lt;="&amp;AH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H$6,INDIRECT($F$1&amp;dbP!$D$2&amp;":"&amp;dbP!$D$2),"&lt;="&amp;AH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I623" s="1">
        <f ca="1">SUMIFS(INDIRECT($F$1&amp;$F623&amp;":"&amp;$F623),INDIRECT($F$1&amp;dbP!$D$2&amp;":"&amp;dbP!$D$2),"&gt;="&amp;AI$6,INDIRECT($F$1&amp;dbP!$D$2&amp;":"&amp;dbP!$D$2),"&lt;="&amp;AI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I$6,INDIRECT($F$1&amp;dbP!$D$2&amp;":"&amp;dbP!$D$2),"&lt;="&amp;AI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J623" s="1">
        <f ca="1">SUMIFS(INDIRECT($F$1&amp;$F623&amp;":"&amp;$F623),INDIRECT($F$1&amp;dbP!$D$2&amp;":"&amp;dbP!$D$2),"&gt;="&amp;AJ$6,INDIRECT($F$1&amp;dbP!$D$2&amp;":"&amp;dbP!$D$2),"&lt;="&amp;AJ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J$6,INDIRECT($F$1&amp;dbP!$D$2&amp;":"&amp;dbP!$D$2),"&lt;="&amp;AJ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K623" s="1">
        <f ca="1">SUMIFS(INDIRECT($F$1&amp;$F623&amp;":"&amp;$F623),INDIRECT($F$1&amp;dbP!$D$2&amp;":"&amp;dbP!$D$2),"&gt;="&amp;AK$6,INDIRECT($F$1&amp;dbP!$D$2&amp;":"&amp;dbP!$D$2),"&lt;="&amp;AK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K$6,INDIRECT($F$1&amp;dbP!$D$2&amp;":"&amp;dbP!$D$2),"&lt;="&amp;AK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L623" s="1">
        <f ca="1">SUMIFS(INDIRECT($F$1&amp;$F623&amp;":"&amp;$F623),INDIRECT($F$1&amp;dbP!$D$2&amp;":"&amp;dbP!$D$2),"&gt;="&amp;AL$6,INDIRECT($F$1&amp;dbP!$D$2&amp;":"&amp;dbP!$D$2),"&lt;="&amp;AL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L$6,INDIRECT($F$1&amp;dbP!$D$2&amp;":"&amp;dbP!$D$2),"&lt;="&amp;AL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M623" s="1">
        <f ca="1">SUMIFS(INDIRECT($F$1&amp;$F623&amp;":"&amp;$F623),INDIRECT($F$1&amp;dbP!$D$2&amp;":"&amp;dbP!$D$2),"&gt;="&amp;AM$6,INDIRECT($F$1&amp;dbP!$D$2&amp;":"&amp;dbP!$D$2),"&lt;="&amp;AM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M$6,INDIRECT($F$1&amp;dbP!$D$2&amp;":"&amp;dbP!$D$2),"&lt;="&amp;AM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N623" s="1">
        <f ca="1">SUMIFS(INDIRECT($F$1&amp;$F623&amp;":"&amp;$F623),INDIRECT($F$1&amp;dbP!$D$2&amp;":"&amp;dbP!$D$2),"&gt;="&amp;AN$6,INDIRECT($F$1&amp;dbP!$D$2&amp;":"&amp;dbP!$D$2),"&lt;="&amp;AN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N$6,INDIRECT($F$1&amp;dbP!$D$2&amp;":"&amp;dbP!$D$2),"&lt;="&amp;AN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O623" s="1">
        <f ca="1">SUMIFS(INDIRECT($F$1&amp;$F623&amp;":"&amp;$F623),INDIRECT($F$1&amp;dbP!$D$2&amp;":"&amp;dbP!$D$2),"&gt;="&amp;AO$6,INDIRECT($F$1&amp;dbP!$D$2&amp;":"&amp;dbP!$D$2),"&lt;="&amp;AO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O$6,INDIRECT($F$1&amp;dbP!$D$2&amp;":"&amp;dbP!$D$2),"&lt;="&amp;AO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P623" s="1">
        <f ca="1">SUMIFS(INDIRECT($F$1&amp;$F623&amp;":"&amp;$F623),INDIRECT($F$1&amp;dbP!$D$2&amp;":"&amp;dbP!$D$2),"&gt;="&amp;AP$6,INDIRECT($F$1&amp;dbP!$D$2&amp;":"&amp;dbP!$D$2),"&lt;="&amp;AP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P$6,INDIRECT($F$1&amp;dbP!$D$2&amp;":"&amp;dbP!$D$2),"&lt;="&amp;AP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Q623" s="1">
        <f ca="1">SUMIFS(INDIRECT($F$1&amp;$F623&amp;":"&amp;$F623),INDIRECT($F$1&amp;dbP!$D$2&amp;":"&amp;dbP!$D$2),"&gt;="&amp;AQ$6,INDIRECT($F$1&amp;dbP!$D$2&amp;":"&amp;dbP!$D$2),"&lt;="&amp;AQ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Q$6,INDIRECT($F$1&amp;dbP!$D$2&amp;":"&amp;dbP!$D$2),"&lt;="&amp;AQ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R623" s="1">
        <f ca="1">SUMIFS(INDIRECT($F$1&amp;$F623&amp;":"&amp;$F623),INDIRECT($F$1&amp;dbP!$D$2&amp;":"&amp;dbP!$D$2),"&gt;="&amp;AR$6,INDIRECT($F$1&amp;dbP!$D$2&amp;":"&amp;dbP!$D$2),"&lt;="&amp;AR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R$6,INDIRECT($F$1&amp;dbP!$D$2&amp;":"&amp;dbP!$D$2),"&lt;="&amp;AR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S623" s="1">
        <f ca="1">SUMIFS(INDIRECT($F$1&amp;$F623&amp;":"&amp;$F623),INDIRECT($F$1&amp;dbP!$D$2&amp;":"&amp;dbP!$D$2),"&gt;="&amp;AS$6,INDIRECT($F$1&amp;dbP!$D$2&amp;":"&amp;dbP!$D$2),"&lt;="&amp;AS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S$6,INDIRECT($F$1&amp;dbP!$D$2&amp;":"&amp;dbP!$D$2),"&lt;="&amp;AS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T623" s="1">
        <f ca="1">SUMIFS(INDIRECT($F$1&amp;$F623&amp;":"&amp;$F623),INDIRECT($F$1&amp;dbP!$D$2&amp;":"&amp;dbP!$D$2),"&gt;="&amp;AT$6,INDIRECT($F$1&amp;dbP!$D$2&amp;":"&amp;dbP!$D$2),"&lt;="&amp;AT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T$6,INDIRECT($F$1&amp;dbP!$D$2&amp;":"&amp;dbP!$D$2),"&lt;="&amp;AT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U623" s="1">
        <f ca="1">SUMIFS(INDIRECT($F$1&amp;$F623&amp;":"&amp;$F623),INDIRECT($F$1&amp;dbP!$D$2&amp;":"&amp;dbP!$D$2),"&gt;="&amp;AU$6,INDIRECT($F$1&amp;dbP!$D$2&amp;":"&amp;dbP!$D$2),"&lt;="&amp;AU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U$6,INDIRECT($F$1&amp;dbP!$D$2&amp;":"&amp;dbP!$D$2),"&lt;="&amp;AU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V623" s="1">
        <f ca="1">SUMIFS(INDIRECT($F$1&amp;$F623&amp;":"&amp;$F623),INDIRECT($F$1&amp;dbP!$D$2&amp;":"&amp;dbP!$D$2),"&gt;="&amp;AV$6,INDIRECT($F$1&amp;dbP!$D$2&amp;":"&amp;dbP!$D$2),"&lt;="&amp;A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V$6,INDIRECT($F$1&amp;dbP!$D$2&amp;":"&amp;dbP!$D$2),"&lt;="&amp;AV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W623" s="1">
        <f ca="1">SUMIFS(INDIRECT($F$1&amp;$F623&amp;":"&amp;$F623),INDIRECT($F$1&amp;dbP!$D$2&amp;":"&amp;dbP!$D$2),"&gt;="&amp;AW$6,INDIRECT($F$1&amp;dbP!$D$2&amp;":"&amp;dbP!$D$2),"&lt;="&amp;A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W$6,INDIRECT($F$1&amp;dbP!$D$2&amp;":"&amp;dbP!$D$2),"&lt;="&amp;AW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X623" s="1">
        <f ca="1">SUMIFS(INDIRECT($F$1&amp;$F623&amp;":"&amp;$F623),INDIRECT($F$1&amp;dbP!$D$2&amp;":"&amp;dbP!$D$2),"&gt;="&amp;AX$6,INDIRECT($F$1&amp;dbP!$D$2&amp;":"&amp;dbP!$D$2),"&lt;="&amp;A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X$6,INDIRECT($F$1&amp;dbP!$D$2&amp;":"&amp;dbP!$D$2),"&lt;="&amp;AX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Y623" s="1">
        <f ca="1">SUMIFS(INDIRECT($F$1&amp;$F623&amp;":"&amp;$F623),INDIRECT($F$1&amp;dbP!$D$2&amp;":"&amp;dbP!$D$2),"&gt;="&amp;AY$6,INDIRECT($F$1&amp;dbP!$D$2&amp;":"&amp;dbP!$D$2),"&lt;="&amp;A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Y$6,INDIRECT($F$1&amp;dbP!$D$2&amp;":"&amp;dbP!$D$2),"&lt;="&amp;AY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AZ623" s="1">
        <f ca="1">SUMIFS(INDIRECT($F$1&amp;$F623&amp;":"&amp;$F623),INDIRECT($F$1&amp;dbP!$D$2&amp;":"&amp;dbP!$D$2),"&gt;="&amp;AZ$6,INDIRECT($F$1&amp;dbP!$D$2&amp;":"&amp;dbP!$D$2),"&lt;="&amp;A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AZ$6,INDIRECT($F$1&amp;dbP!$D$2&amp;":"&amp;dbP!$D$2),"&lt;="&amp;AZ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A623" s="1">
        <f ca="1">SUMIFS(INDIRECT($F$1&amp;$F623&amp;":"&amp;$F623),INDIRECT($F$1&amp;dbP!$D$2&amp;":"&amp;dbP!$D$2),"&gt;="&amp;BA$6,INDIRECT($F$1&amp;dbP!$D$2&amp;":"&amp;dbP!$D$2),"&lt;="&amp;B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BA$6,INDIRECT($F$1&amp;dbP!$D$2&amp;":"&amp;dbP!$D$2),"&lt;="&amp;BA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B623" s="1">
        <f ca="1">SUMIFS(INDIRECT($F$1&amp;$F623&amp;":"&amp;$F623),INDIRECT($F$1&amp;dbP!$D$2&amp;":"&amp;dbP!$D$2),"&gt;="&amp;BB$6,INDIRECT($F$1&amp;dbP!$D$2&amp;":"&amp;dbP!$D$2),"&lt;="&amp;B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BB$6,INDIRECT($F$1&amp;dbP!$D$2&amp;":"&amp;dbP!$D$2),"&lt;="&amp;BB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C623" s="1">
        <f ca="1">SUMIFS(INDIRECT($F$1&amp;$F623&amp;":"&amp;$F623),INDIRECT($F$1&amp;dbP!$D$2&amp;":"&amp;dbP!$D$2),"&gt;="&amp;BC$6,INDIRECT($F$1&amp;dbP!$D$2&amp;":"&amp;dbP!$D$2),"&lt;="&amp;B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BC$6,INDIRECT($F$1&amp;dbP!$D$2&amp;":"&amp;dbP!$D$2),"&lt;="&amp;BC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D623" s="1">
        <f ca="1">SUMIFS(INDIRECT($F$1&amp;$F623&amp;":"&amp;$F623),INDIRECT($F$1&amp;dbP!$D$2&amp;":"&amp;dbP!$D$2),"&gt;="&amp;BD$6,INDIRECT($F$1&amp;dbP!$D$2&amp;":"&amp;dbP!$D$2),"&lt;="&amp;B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BD$6,INDIRECT($F$1&amp;dbP!$D$2&amp;":"&amp;dbP!$D$2),"&lt;="&amp;BD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  <c r="BE623" s="1">
        <f ca="1">SUMIFS(INDIRECT($F$1&amp;$F623&amp;":"&amp;$F623),INDIRECT($F$1&amp;dbP!$D$2&amp;":"&amp;dbP!$D$2),"&gt;="&amp;BE$6,INDIRECT($F$1&amp;dbP!$D$2&amp;":"&amp;dbP!$D$2),"&lt;="&amp;B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"&amp;$I623=$J623),"*",RIGHT($J623,LEN($J623)-4)),INDIRECT($F$1&amp;dbP!$AC$2&amp;":"&amp;dbP!$AC$2),RepP!$J$3)-
SUMIFS(INDIRECT($F$1&amp;$G623&amp;":"&amp;$G623),INDIRECT($F$1&amp;dbP!$D$2&amp;":"&amp;dbP!$D$2),"&gt;="&amp;BE$6,INDIRECT($F$1&amp;dbP!$D$2&amp;":"&amp;dbP!$D$2),"&lt;="&amp;BE$7,INDIRECT($F$1&amp;dbP!$O$2&amp;":"&amp;dbP!$O$2),$H623,INDIRECT($F$1&amp;dbP!$P$2&amp;":"&amp;dbP!$P$2),IF($I623=$J623,"*",$I623),INDIRECT($F$1&amp;dbP!$Q$2&amp;":"&amp;dbP!$Q$2),IF(OR($I623=$J623,"  "&amp;$I623=$J623),"*",RIGHT($J623,LEN($J623)-4)),INDIRECT($F$1&amp;dbP!$AC$2&amp;":"&amp;dbP!$AC$2),RepP!$J$3)</f>
        <v>0</v>
      </c>
    </row>
    <row r="624" spans="2:57" x14ac:dyDescent="0.3">
      <c r="B624" s="1">
        <f>MAX(B$505:B623)+1</f>
        <v>125</v>
      </c>
      <c r="D624" s="1" t="str">
        <f ca="1">INDIRECT($B$1&amp;Items!AB$2&amp;$B624)</f>
        <v>PL(-)</v>
      </c>
      <c r="F624" s="1" t="str">
        <f ca="1">INDIRECT($B$1&amp;Items!X$2&amp;$B624)</f>
        <v>Y</v>
      </c>
      <c r="G624" s="1" t="str">
        <f ca="1">INDIRECT($B$1&amp;Items!Y$2&amp;$B624)</f>
        <v>Z</v>
      </c>
      <c r="H624" s="13" t="str">
        <f ca="1">INDIRECT($B$1&amp;Items!U$2&amp;$B624)</f>
        <v>Операционные расходы</v>
      </c>
      <c r="I624" s="13" t="str">
        <f ca="1">IF(INDIRECT($B$1&amp;Items!V$2&amp;$B624)="",H624,INDIRECT($B$1&amp;Items!V$2&amp;$B624))</f>
        <v>Операционные расходы - блок-4</v>
      </c>
      <c r="J624" s="1" t="str">
        <f ca="1">IF(INDIRECT($B$1&amp;Items!W$2&amp;$B624)="",IF(H624&lt;&gt;I624,"  "&amp;I624,I624),"    "&amp;INDIRECT($B$1&amp;Items!W$2&amp;$B624))</f>
        <v xml:space="preserve">    Операционные расходы - 4-1</v>
      </c>
      <c r="S624" s="1">
        <f ca="1">SUM($U624:INDIRECT(ADDRESS(ROW(),SUMIFS($1:$1,$5:$5,MAX($5:$5)))))</f>
        <v>215653.96275000001</v>
      </c>
      <c r="V624" s="1">
        <f ca="1">SUMIFS(INDIRECT($F$1&amp;$F624&amp;":"&amp;$F624),INDIRECT($F$1&amp;dbP!$D$2&amp;":"&amp;dbP!$D$2),"&gt;="&amp;V$6,INDIRECT($F$1&amp;dbP!$D$2&amp;":"&amp;dbP!$D$2),"&lt;="&amp;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V$6,INDIRECT($F$1&amp;dbP!$D$2&amp;":"&amp;dbP!$D$2),"&lt;="&amp;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W624" s="1">
        <f ca="1">SUMIFS(INDIRECT($F$1&amp;$F624&amp;":"&amp;$F624),INDIRECT($F$1&amp;dbP!$D$2&amp;":"&amp;dbP!$D$2),"&gt;="&amp;W$6,INDIRECT($F$1&amp;dbP!$D$2&amp;":"&amp;dbP!$D$2),"&lt;="&amp;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W$6,INDIRECT($F$1&amp;dbP!$D$2&amp;":"&amp;dbP!$D$2),"&lt;="&amp;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X624" s="1">
        <f ca="1">SUMIFS(INDIRECT($F$1&amp;$F624&amp;":"&amp;$F624),INDIRECT($F$1&amp;dbP!$D$2&amp;":"&amp;dbP!$D$2),"&gt;="&amp;X$6,INDIRECT($F$1&amp;dbP!$D$2&amp;":"&amp;dbP!$D$2),"&lt;="&amp;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X$6,INDIRECT($F$1&amp;dbP!$D$2&amp;":"&amp;dbP!$D$2),"&lt;="&amp;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215653.96275000001</v>
      </c>
      <c r="Y624" s="1">
        <f ca="1">SUMIFS(INDIRECT($F$1&amp;$F624&amp;":"&amp;$F624),INDIRECT($F$1&amp;dbP!$D$2&amp;":"&amp;dbP!$D$2),"&gt;="&amp;Y$6,INDIRECT($F$1&amp;dbP!$D$2&amp;":"&amp;dbP!$D$2),"&lt;="&amp;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Y$6,INDIRECT($F$1&amp;dbP!$D$2&amp;":"&amp;dbP!$D$2),"&lt;="&amp;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Z624" s="1">
        <f ca="1">SUMIFS(INDIRECT($F$1&amp;$F624&amp;":"&amp;$F624),INDIRECT($F$1&amp;dbP!$D$2&amp;":"&amp;dbP!$D$2),"&gt;="&amp;Z$6,INDIRECT($F$1&amp;dbP!$D$2&amp;":"&amp;dbP!$D$2),"&lt;="&amp;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Z$6,INDIRECT($F$1&amp;dbP!$D$2&amp;":"&amp;dbP!$D$2),"&lt;="&amp;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A624" s="1">
        <f ca="1">SUMIFS(INDIRECT($F$1&amp;$F624&amp;":"&amp;$F624),INDIRECT($F$1&amp;dbP!$D$2&amp;":"&amp;dbP!$D$2),"&gt;="&amp;AA$6,INDIRECT($F$1&amp;dbP!$D$2&amp;":"&amp;dbP!$D$2),"&lt;="&amp;A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A$6,INDIRECT($F$1&amp;dbP!$D$2&amp;":"&amp;dbP!$D$2),"&lt;="&amp;A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B624" s="1">
        <f ca="1">SUMIFS(INDIRECT($F$1&amp;$F624&amp;":"&amp;$F624),INDIRECT($F$1&amp;dbP!$D$2&amp;":"&amp;dbP!$D$2),"&gt;="&amp;AB$6,INDIRECT($F$1&amp;dbP!$D$2&amp;":"&amp;dbP!$D$2),"&lt;="&amp;A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B$6,INDIRECT($F$1&amp;dbP!$D$2&amp;":"&amp;dbP!$D$2),"&lt;="&amp;A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C624" s="1">
        <f ca="1">SUMIFS(INDIRECT($F$1&amp;$F624&amp;":"&amp;$F624),INDIRECT($F$1&amp;dbP!$D$2&amp;":"&amp;dbP!$D$2),"&gt;="&amp;AC$6,INDIRECT($F$1&amp;dbP!$D$2&amp;":"&amp;dbP!$D$2),"&lt;="&amp;A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C$6,INDIRECT($F$1&amp;dbP!$D$2&amp;":"&amp;dbP!$D$2),"&lt;="&amp;A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D624" s="1">
        <f ca="1">SUMIFS(INDIRECT($F$1&amp;$F624&amp;":"&amp;$F624),INDIRECT($F$1&amp;dbP!$D$2&amp;":"&amp;dbP!$D$2),"&gt;="&amp;AD$6,INDIRECT($F$1&amp;dbP!$D$2&amp;":"&amp;dbP!$D$2),"&lt;="&amp;A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D$6,INDIRECT($F$1&amp;dbP!$D$2&amp;":"&amp;dbP!$D$2),"&lt;="&amp;A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E624" s="1">
        <f ca="1">SUMIFS(INDIRECT($F$1&amp;$F624&amp;":"&amp;$F624),INDIRECT($F$1&amp;dbP!$D$2&amp;":"&amp;dbP!$D$2),"&gt;="&amp;AE$6,INDIRECT($F$1&amp;dbP!$D$2&amp;":"&amp;dbP!$D$2),"&lt;="&amp;A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E$6,INDIRECT($F$1&amp;dbP!$D$2&amp;":"&amp;dbP!$D$2),"&lt;="&amp;A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F624" s="1">
        <f ca="1">SUMIFS(INDIRECT($F$1&amp;$F624&amp;":"&amp;$F624),INDIRECT($F$1&amp;dbP!$D$2&amp;":"&amp;dbP!$D$2),"&gt;="&amp;AF$6,INDIRECT($F$1&amp;dbP!$D$2&amp;":"&amp;dbP!$D$2),"&lt;="&amp;AF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F$6,INDIRECT($F$1&amp;dbP!$D$2&amp;":"&amp;dbP!$D$2),"&lt;="&amp;AF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G624" s="1">
        <f ca="1">SUMIFS(INDIRECT($F$1&amp;$F624&amp;":"&amp;$F624),INDIRECT($F$1&amp;dbP!$D$2&amp;":"&amp;dbP!$D$2),"&gt;="&amp;AG$6,INDIRECT($F$1&amp;dbP!$D$2&amp;":"&amp;dbP!$D$2),"&lt;="&amp;AG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G$6,INDIRECT($F$1&amp;dbP!$D$2&amp;":"&amp;dbP!$D$2),"&lt;="&amp;AG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H624" s="1">
        <f ca="1">SUMIFS(INDIRECT($F$1&amp;$F624&amp;":"&amp;$F624),INDIRECT($F$1&amp;dbP!$D$2&amp;":"&amp;dbP!$D$2),"&gt;="&amp;AH$6,INDIRECT($F$1&amp;dbP!$D$2&amp;":"&amp;dbP!$D$2),"&lt;="&amp;AH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H$6,INDIRECT($F$1&amp;dbP!$D$2&amp;":"&amp;dbP!$D$2),"&lt;="&amp;AH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I624" s="1">
        <f ca="1">SUMIFS(INDIRECT($F$1&amp;$F624&amp;":"&amp;$F624),INDIRECT($F$1&amp;dbP!$D$2&amp;":"&amp;dbP!$D$2),"&gt;="&amp;AI$6,INDIRECT($F$1&amp;dbP!$D$2&amp;":"&amp;dbP!$D$2),"&lt;="&amp;AI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I$6,INDIRECT($F$1&amp;dbP!$D$2&amp;":"&amp;dbP!$D$2),"&lt;="&amp;AI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J624" s="1">
        <f ca="1">SUMIFS(INDIRECT($F$1&amp;$F624&amp;":"&amp;$F624),INDIRECT($F$1&amp;dbP!$D$2&amp;":"&amp;dbP!$D$2),"&gt;="&amp;AJ$6,INDIRECT($F$1&amp;dbP!$D$2&amp;":"&amp;dbP!$D$2),"&lt;="&amp;AJ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J$6,INDIRECT($F$1&amp;dbP!$D$2&amp;":"&amp;dbP!$D$2),"&lt;="&amp;AJ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K624" s="1">
        <f ca="1">SUMIFS(INDIRECT($F$1&amp;$F624&amp;":"&amp;$F624),INDIRECT($F$1&amp;dbP!$D$2&amp;":"&amp;dbP!$D$2),"&gt;="&amp;AK$6,INDIRECT($F$1&amp;dbP!$D$2&amp;":"&amp;dbP!$D$2),"&lt;="&amp;AK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K$6,INDIRECT($F$1&amp;dbP!$D$2&amp;":"&amp;dbP!$D$2),"&lt;="&amp;AK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L624" s="1">
        <f ca="1">SUMIFS(INDIRECT($F$1&amp;$F624&amp;":"&amp;$F624),INDIRECT($F$1&amp;dbP!$D$2&amp;":"&amp;dbP!$D$2),"&gt;="&amp;AL$6,INDIRECT($F$1&amp;dbP!$D$2&amp;":"&amp;dbP!$D$2),"&lt;="&amp;AL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L$6,INDIRECT($F$1&amp;dbP!$D$2&amp;":"&amp;dbP!$D$2),"&lt;="&amp;AL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M624" s="1">
        <f ca="1">SUMIFS(INDIRECT($F$1&amp;$F624&amp;":"&amp;$F624),INDIRECT($F$1&amp;dbP!$D$2&amp;":"&amp;dbP!$D$2),"&gt;="&amp;AM$6,INDIRECT($F$1&amp;dbP!$D$2&amp;":"&amp;dbP!$D$2),"&lt;="&amp;AM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M$6,INDIRECT($F$1&amp;dbP!$D$2&amp;":"&amp;dbP!$D$2),"&lt;="&amp;AM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N624" s="1">
        <f ca="1">SUMIFS(INDIRECT($F$1&amp;$F624&amp;":"&amp;$F624),INDIRECT($F$1&amp;dbP!$D$2&amp;":"&amp;dbP!$D$2),"&gt;="&amp;AN$6,INDIRECT($F$1&amp;dbP!$D$2&amp;":"&amp;dbP!$D$2),"&lt;="&amp;AN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N$6,INDIRECT($F$1&amp;dbP!$D$2&amp;":"&amp;dbP!$D$2),"&lt;="&amp;AN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O624" s="1">
        <f ca="1">SUMIFS(INDIRECT($F$1&amp;$F624&amp;":"&amp;$F624),INDIRECT($F$1&amp;dbP!$D$2&amp;":"&amp;dbP!$D$2),"&gt;="&amp;AO$6,INDIRECT($F$1&amp;dbP!$D$2&amp;":"&amp;dbP!$D$2),"&lt;="&amp;AO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O$6,INDIRECT($F$1&amp;dbP!$D$2&amp;":"&amp;dbP!$D$2),"&lt;="&amp;AO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P624" s="1">
        <f ca="1">SUMIFS(INDIRECT($F$1&amp;$F624&amp;":"&amp;$F624),INDIRECT($F$1&amp;dbP!$D$2&amp;":"&amp;dbP!$D$2),"&gt;="&amp;AP$6,INDIRECT($F$1&amp;dbP!$D$2&amp;":"&amp;dbP!$D$2),"&lt;="&amp;AP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P$6,INDIRECT($F$1&amp;dbP!$D$2&amp;":"&amp;dbP!$D$2),"&lt;="&amp;AP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Q624" s="1">
        <f ca="1">SUMIFS(INDIRECT($F$1&amp;$F624&amp;":"&amp;$F624),INDIRECT($F$1&amp;dbP!$D$2&amp;":"&amp;dbP!$D$2),"&gt;="&amp;AQ$6,INDIRECT($F$1&amp;dbP!$D$2&amp;":"&amp;dbP!$D$2),"&lt;="&amp;AQ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Q$6,INDIRECT($F$1&amp;dbP!$D$2&amp;":"&amp;dbP!$D$2),"&lt;="&amp;AQ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R624" s="1">
        <f ca="1">SUMIFS(INDIRECT($F$1&amp;$F624&amp;":"&amp;$F624),INDIRECT($F$1&amp;dbP!$D$2&amp;":"&amp;dbP!$D$2),"&gt;="&amp;AR$6,INDIRECT($F$1&amp;dbP!$D$2&amp;":"&amp;dbP!$D$2),"&lt;="&amp;AR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R$6,INDIRECT($F$1&amp;dbP!$D$2&amp;":"&amp;dbP!$D$2),"&lt;="&amp;AR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S624" s="1">
        <f ca="1">SUMIFS(INDIRECT($F$1&amp;$F624&amp;":"&amp;$F624),INDIRECT($F$1&amp;dbP!$D$2&amp;":"&amp;dbP!$D$2),"&gt;="&amp;AS$6,INDIRECT($F$1&amp;dbP!$D$2&amp;":"&amp;dbP!$D$2),"&lt;="&amp;AS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S$6,INDIRECT($F$1&amp;dbP!$D$2&amp;":"&amp;dbP!$D$2),"&lt;="&amp;AS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T624" s="1">
        <f ca="1">SUMIFS(INDIRECT($F$1&amp;$F624&amp;":"&amp;$F624),INDIRECT($F$1&amp;dbP!$D$2&amp;":"&amp;dbP!$D$2),"&gt;="&amp;AT$6,INDIRECT($F$1&amp;dbP!$D$2&amp;":"&amp;dbP!$D$2),"&lt;="&amp;AT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T$6,INDIRECT($F$1&amp;dbP!$D$2&amp;":"&amp;dbP!$D$2),"&lt;="&amp;AT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U624" s="1">
        <f ca="1">SUMIFS(INDIRECT($F$1&amp;$F624&amp;":"&amp;$F624),INDIRECT($F$1&amp;dbP!$D$2&amp;":"&amp;dbP!$D$2),"&gt;="&amp;AU$6,INDIRECT($F$1&amp;dbP!$D$2&amp;":"&amp;dbP!$D$2),"&lt;="&amp;AU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U$6,INDIRECT($F$1&amp;dbP!$D$2&amp;":"&amp;dbP!$D$2),"&lt;="&amp;AU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V624" s="1">
        <f ca="1">SUMIFS(INDIRECT($F$1&amp;$F624&amp;":"&amp;$F624),INDIRECT($F$1&amp;dbP!$D$2&amp;":"&amp;dbP!$D$2),"&gt;="&amp;AV$6,INDIRECT($F$1&amp;dbP!$D$2&amp;":"&amp;dbP!$D$2),"&lt;="&amp;A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V$6,INDIRECT($F$1&amp;dbP!$D$2&amp;":"&amp;dbP!$D$2),"&lt;="&amp;AV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W624" s="1">
        <f ca="1">SUMIFS(INDIRECT($F$1&amp;$F624&amp;":"&amp;$F624),INDIRECT($F$1&amp;dbP!$D$2&amp;":"&amp;dbP!$D$2),"&gt;="&amp;AW$6,INDIRECT($F$1&amp;dbP!$D$2&amp;":"&amp;dbP!$D$2),"&lt;="&amp;A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W$6,INDIRECT($F$1&amp;dbP!$D$2&amp;":"&amp;dbP!$D$2),"&lt;="&amp;AW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X624" s="1">
        <f ca="1">SUMIFS(INDIRECT($F$1&amp;$F624&amp;":"&amp;$F624),INDIRECT($F$1&amp;dbP!$D$2&amp;":"&amp;dbP!$D$2),"&gt;="&amp;AX$6,INDIRECT($F$1&amp;dbP!$D$2&amp;":"&amp;dbP!$D$2),"&lt;="&amp;A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X$6,INDIRECT($F$1&amp;dbP!$D$2&amp;":"&amp;dbP!$D$2),"&lt;="&amp;AX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Y624" s="1">
        <f ca="1">SUMIFS(INDIRECT($F$1&amp;$F624&amp;":"&amp;$F624),INDIRECT($F$1&amp;dbP!$D$2&amp;":"&amp;dbP!$D$2),"&gt;="&amp;AY$6,INDIRECT($F$1&amp;dbP!$D$2&amp;":"&amp;dbP!$D$2),"&lt;="&amp;A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Y$6,INDIRECT($F$1&amp;dbP!$D$2&amp;":"&amp;dbP!$D$2),"&lt;="&amp;AY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AZ624" s="1">
        <f ca="1">SUMIFS(INDIRECT($F$1&amp;$F624&amp;":"&amp;$F624),INDIRECT($F$1&amp;dbP!$D$2&amp;":"&amp;dbP!$D$2),"&gt;="&amp;AZ$6,INDIRECT($F$1&amp;dbP!$D$2&amp;":"&amp;dbP!$D$2),"&lt;="&amp;A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AZ$6,INDIRECT($F$1&amp;dbP!$D$2&amp;":"&amp;dbP!$D$2),"&lt;="&amp;AZ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A624" s="1">
        <f ca="1">SUMIFS(INDIRECT($F$1&amp;$F624&amp;":"&amp;$F624),INDIRECT($F$1&amp;dbP!$D$2&amp;":"&amp;dbP!$D$2),"&gt;="&amp;BA$6,INDIRECT($F$1&amp;dbP!$D$2&amp;":"&amp;dbP!$D$2),"&lt;="&amp;B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BA$6,INDIRECT($F$1&amp;dbP!$D$2&amp;":"&amp;dbP!$D$2),"&lt;="&amp;BA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B624" s="1">
        <f ca="1">SUMIFS(INDIRECT($F$1&amp;$F624&amp;":"&amp;$F624),INDIRECT($F$1&amp;dbP!$D$2&amp;":"&amp;dbP!$D$2),"&gt;="&amp;BB$6,INDIRECT($F$1&amp;dbP!$D$2&amp;":"&amp;dbP!$D$2),"&lt;="&amp;B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BB$6,INDIRECT($F$1&amp;dbP!$D$2&amp;":"&amp;dbP!$D$2),"&lt;="&amp;BB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C624" s="1">
        <f ca="1">SUMIFS(INDIRECT($F$1&amp;$F624&amp;":"&amp;$F624),INDIRECT($F$1&amp;dbP!$D$2&amp;":"&amp;dbP!$D$2),"&gt;="&amp;BC$6,INDIRECT($F$1&amp;dbP!$D$2&amp;":"&amp;dbP!$D$2),"&lt;="&amp;B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BC$6,INDIRECT($F$1&amp;dbP!$D$2&amp;":"&amp;dbP!$D$2),"&lt;="&amp;BC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D624" s="1">
        <f ca="1">SUMIFS(INDIRECT($F$1&amp;$F624&amp;":"&amp;$F624),INDIRECT($F$1&amp;dbP!$D$2&amp;":"&amp;dbP!$D$2),"&gt;="&amp;BD$6,INDIRECT($F$1&amp;dbP!$D$2&amp;":"&amp;dbP!$D$2),"&lt;="&amp;B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BD$6,INDIRECT($F$1&amp;dbP!$D$2&amp;":"&amp;dbP!$D$2),"&lt;="&amp;BD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  <c r="BE624" s="1">
        <f ca="1">SUMIFS(INDIRECT($F$1&amp;$F624&amp;":"&amp;$F624),INDIRECT($F$1&amp;dbP!$D$2&amp;":"&amp;dbP!$D$2),"&gt;="&amp;BE$6,INDIRECT($F$1&amp;dbP!$D$2&amp;":"&amp;dbP!$D$2),"&lt;="&amp;B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"&amp;$I624=$J624),"*",RIGHT($J624,LEN($J624)-4)),INDIRECT($F$1&amp;dbP!$AC$2&amp;":"&amp;dbP!$AC$2),RepP!$J$3)-
SUMIFS(INDIRECT($F$1&amp;$G624&amp;":"&amp;$G624),INDIRECT($F$1&amp;dbP!$D$2&amp;":"&amp;dbP!$D$2),"&gt;="&amp;BE$6,INDIRECT($F$1&amp;dbP!$D$2&amp;":"&amp;dbP!$D$2),"&lt;="&amp;BE$7,INDIRECT($F$1&amp;dbP!$O$2&amp;":"&amp;dbP!$O$2),$H624,INDIRECT($F$1&amp;dbP!$P$2&amp;":"&amp;dbP!$P$2),IF($I624=$J624,"*",$I624),INDIRECT($F$1&amp;dbP!$Q$2&amp;":"&amp;dbP!$Q$2),IF(OR($I624=$J624,"  "&amp;$I624=$J624),"*",RIGHT($J624,LEN($J624)-4)),INDIRECT($F$1&amp;dbP!$AC$2&amp;":"&amp;dbP!$AC$2),RepP!$J$3)</f>
        <v>0</v>
      </c>
    </row>
    <row r="625" spans="2:57" x14ac:dyDescent="0.3">
      <c r="B625" s="1">
        <f>MAX(B$505:B624)+1</f>
        <v>126</v>
      </c>
      <c r="D625" s="1" t="str">
        <f ca="1">INDIRECT($B$1&amp;Items!AB$2&amp;$B625)</f>
        <v>PL(-)</v>
      </c>
      <c r="F625" s="1" t="str">
        <f ca="1">INDIRECT($B$1&amp;Items!X$2&amp;$B625)</f>
        <v>Y</v>
      </c>
      <c r="G625" s="1" t="str">
        <f ca="1">INDIRECT($B$1&amp;Items!Y$2&amp;$B625)</f>
        <v>Z</v>
      </c>
      <c r="H625" s="13" t="str">
        <f ca="1">INDIRECT($B$1&amp;Items!U$2&amp;$B625)</f>
        <v>Операционные расходы</v>
      </c>
      <c r="I625" s="13" t="str">
        <f ca="1">IF(INDIRECT($B$1&amp;Items!V$2&amp;$B625)="",H625,INDIRECT($B$1&amp;Items!V$2&amp;$B625))</f>
        <v>Операционные расходы - блок-4</v>
      </c>
      <c r="J625" s="1" t="str">
        <f ca="1">IF(INDIRECT($B$1&amp;Items!W$2&amp;$B625)="",IF(H625&lt;&gt;I625,"  "&amp;I625,I625),"    "&amp;INDIRECT($B$1&amp;Items!W$2&amp;$B625))</f>
        <v xml:space="preserve">    Операционные расходы - 4-2</v>
      </c>
      <c r="S625" s="1">
        <f ca="1">SUM($U625:INDIRECT(ADDRESS(ROW(),SUMIFS($1:$1,$5:$5,MAX($5:$5)))))</f>
        <v>114117.25150000001</v>
      </c>
      <c r="V625" s="1">
        <f ca="1">SUMIFS(INDIRECT($F$1&amp;$F625&amp;":"&amp;$F625),INDIRECT($F$1&amp;dbP!$D$2&amp;":"&amp;dbP!$D$2),"&gt;="&amp;V$6,INDIRECT($F$1&amp;dbP!$D$2&amp;":"&amp;dbP!$D$2),"&lt;="&amp;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V$6,INDIRECT($F$1&amp;dbP!$D$2&amp;":"&amp;dbP!$D$2),"&lt;="&amp;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W625" s="1">
        <f ca="1">SUMIFS(INDIRECT($F$1&amp;$F625&amp;":"&amp;$F625),INDIRECT($F$1&amp;dbP!$D$2&amp;":"&amp;dbP!$D$2),"&gt;="&amp;W$6,INDIRECT($F$1&amp;dbP!$D$2&amp;":"&amp;dbP!$D$2),"&lt;="&amp;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W$6,INDIRECT($F$1&amp;dbP!$D$2&amp;":"&amp;dbP!$D$2),"&lt;="&amp;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X625" s="1">
        <f ca="1">SUMIFS(INDIRECT($F$1&amp;$F625&amp;":"&amp;$F625),INDIRECT($F$1&amp;dbP!$D$2&amp;":"&amp;dbP!$D$2),"&gt;="&amp;X$6,INDIRECT($F$1&amp;dbP!$D$2&amp;":"&amp;dbP!$D$2),"&lt;="&amp;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X$6,INDIRECT($F$1&amp;dbP!$D$2&amp;":"&amp;dbP!$D$2),"&lt;="&amp;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114117.25150000001</v>
      </c>
      <c r="Y625" s="1">
        <f ca="1">SUMIFS(INDIRECT($F$1&amp;$F625&amp;":"&amp;$F625),INDIRECT($F$1&amp;dbP!$D$2&amp;":"&amp;dbP!$D$2),"&gt;="&amp;Y$6,INDIRECT($F$1&amp;dbP!$D$2&amp;":"&amp;dbP!$D$2),"&lt;="&amp;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Y$6,INDIRECT($F$1&amp;dbP!$D$2&amp;":"&amp;dbP!$D$2),"&lt;="&amp;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Z625" s="1">
        <f ca="1">SUMIFS(INDIRECT($F$1&amp;$F625&amp;":"&amp;$F625),INDIRECT($F$1&amp;dbP!$D$2&amp;":"&amp;dbP!$D$2),"&gt;="&amp;Z$6,INDIRECT($F$1&amp;dbP!$D$2&amp;":"&amp;dbP!$D$2),"&lt;="&amp;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Z$6,INDIRECT($F$1&amp;dbP!$D$2&amp;":"&amp;dbP!$D$2),"&lt;="&amp;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A625" s="1">
        <f ca="1">SUMIFS(INDIRECT($F$1&amp;$F625&amp;":"&amp;$F625),INDIRECT($F$1&amp;dbP!$D$2&amp;":"&amp;dbP!$D$2),"&gt;="&amp;AA$6,INDIRECT($F$1&amp;dbP!$D$2&amp;":"&amp;dbP!$D$2),"&lt;="&amp;A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A$6,INDIRECT($F$1&amp;dbP!$D$2&amp;":"&amp;dbP!$D$2),"&lt;="&amp;A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B625" s="1">
        <f ca="1">SUMIFS(INDIRECT($F$1&amp;$F625&amp;":"&amp;$F625),INDIRECT($F$1&amp;dbP!$D$2&amp;":"&amp;dbP!$D$2),"&gt;="&amp;AB$6,INDIRECT($F$1&amp;dbP!$D$2&amp;":"&amp;dbP!$D$2),"&lt;="&amp;A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B$6,INDIRECT($F$1&amp;dbP!$D$2&amp;":"&amp;dbP!$D$2),"&lt;="&amp;A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C625" s="1">
        <f ca="1">SUMIFS(INDIRECT($F$1&amp;$F625&amp;":"&amp;$F625),INDIRECT($F$1&amp;dbP!$D$2&amp;":"&amp;dbP!$D$2),"&gt;="&amp;AC$6,INDIRECT($F$1&amp;dbP!$D$2&amp;":"&amp;dbP!$D$2),"&lt;="&amp;A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C$6,INDIRECT($F$1&amp;dbP!$D$2&amp;":"&amp;dbP!$D$2),"&lt;="&amp;A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D625" s="1">
        <f ca="1">SUMIFS(INDIRECT($F$1&amp;$F625&amp;":"&amp;$F625),INDIRECT($F$1&amp;dbP!$D$2&amp;":"&amp;dbP!$D$2),"&gt;="&amp;AD$6,INDIRECT($F$1&amp;dbP!$D$2&amp;":"&amp;dbP!$D$2),"&lt;="&amp;A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D$6,INDIRECT($F$1&amp;dbP!$D$2&amp;":"&amp;dbP!$D$2),"&lt;="&amp;A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E625" s="1">
        <f ca="1">SUMIFS(INDIRECT($F$1&amp;$F625&amp;":"&amp;$F625),INDIRECT($F$1&amp;dbP!$D$2&amp;":"&amp;dbP!$D$2),"&gt;="&amp;AE$6,INDIRECT($F$1&amp;dbP!$D$2&amp;":"&amp;dbP!$D$2),"&lt;="&amp;A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E$6,INDIRECT($F$1&amp;dbP!$D$2&amp;":"&amp;dbP!$D$2),"&lt;="&amp;A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F625" s="1">
        <f ca="1">SUMIFS(INDIRECT($F$1&amp;$F625&amp;":"&amp;$F625),INDIRECT($F$1&amp;dbP!$D$2&amp;":"&amp;dbP!$D$2),"&gt;="&amp;AF$6,INDIRECT($F$1&amp;dbP!$D$2&amp;":"&amp;dbP!$D$2),"&lt;="&amp;AF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F$6,INDIRECT($F$1&amp;dbP!$D$2&amp;":"&amp;dbP!$D$2),"&lt;="&amp;AF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G625" s="1">
        <f ca="1">SUMIFS(INDIRECT($F$1&amp;$F625&amp;":"&amp;$F625),INDIRECT($F$1&amp;dbP!$D$2&amp;":"&amp;dbP!$D$2),"&gt;="&amp;AG$6,INDIRECT($F$1&amp;dbP!$D$2&amp;":"&amp;dbP!$D$2),"&lt;="&amp;AG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G$6,INDIRECT($F$1&amp;dbP!$D$2&amp;":"&amp;dbP!$D$2),"&lt;="&amp;AG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H625" s="1">
        <f ca="1">SUMIFS(INDIRECT($F$1&amp;$F625&amp;":"&amp;$F625),INDIRECT($F$1&amp;dbP!$D$2&amp;":"&amp;dbP!$D$2),"&gt;="&amp;AH$6,INDIRECT($F$1&amp;dbP!$D$2&amp;":"&amp;dbP!$D$2),"&lt;="&amp;AH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H$6,INDIRECT($F$1&amp;dbP!$D$2&amp;":"&amp;dbP!$D$2),"&lt;="&amp;AH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I625" s="1">
        <f ca="1">SUMIFS(INDIRECT($F$1&amp;$F625&amp;":"&amp;$F625),INDIRECT($F$1&amp;dbP!$D$2&amp;":"&amp;dbP!$D$2),"&gt;="&amp;AI$6,INDIRECT($F$1&amp;dbP!$D$2&amp;":"&amp;dbP!$D$2),"&lt;="&amp;AI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I$6,INDIRECT($F$1&amp;dbP!$D$2&amp;":"&amp;dbP!$D$2),"&lt;="&amp;AI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J625" s="1">
        <f ca="1">SUMIFS(INDIRECT($F$1&amp;$F625&amp;":"&amp;$F625),INDIRECT($F$1&amp;dbP!$D$2&amp;":"&amp;dbP!$D$2),"&gt;="&amp;AJ$6,INDIRECT($F$1&amp;dbP!$D$2&amp;":"&amp;dbP!$D$2),"&lt;="&amp;AJ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J$6,INDIRECT($F$1&amp;dbP!$D$2&amp;":"&amp;dbP!$D$2),"&lt;="&amp;AJ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K625" s="1">
        <f ca="1">SUMIFS(INDIRECT($F$1&amp;$F625&amp;":"&amp;$F625),INDIRECT($F$1&amp;dbP!$D$2&amp;":"&amp;dbP!$D$2),"&gt;="&amp;AK$6,INDIRECT($F$1&amp;dbP!$D$2&amp;":"&amp;dbP!$D$2),"&lt;="&amp;AK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K$6,INDIRECT($F$1&amp;dbP!$D$2&amp;":"&amp;dbP!$D$2),"&lt;="&amp;AK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L625" s="1">
        <f ca="1">SUMIFS(INDIRECT($F$1&amp;$F625&amp;":"&amp;$F625),INDIRECT($F$1&amp;dbP!$D$2&amp;":"&amp;dbP!$D$2),"&gt;="&amp;AL$6,INDIRECT($F$1&amp;dbP!$D$2&amp;":"&amp;dbP!$D$2),"&lt;="&amp;AL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L$6,INDIRECT($F$1&amp;dbP!$D$2&amp;":"&amp;dbP!$D$2),"&lt;="&amp;AL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M625" s="1">
        <f ca="1">SUMIFS(INDIRECT($F$1&amp;$F625&amp;":"&amp;$F625),INDIRECT($F$1&amp;dbP!$D$2&amp;":"&amp;dbP!$D$2),"&gt;="&amp;AM$6,INDIRECT($F$1&amp;dbP!$D$2&amp;":"&amp;dbP!$D$2),"&lt;="&amp;AM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M$6,INDIRECT($F$1&amp;dbP!$D$2&amp;":"&amp;dbP!$D$2),"&lt;="&amp;AM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N625" s="1">
        <f ca="1">SUMIFS(INDIRECT($F$1&amp;$F625&amp;":"&amp;$F625),INDIRECT($F$1&amp;dbP!$D$2&amp;":"&amp;dbP!$D$2),"&gt;="&amp;AN$6,INDIRECT($F$1&amp;dbP!$D$2&amp;":"&amp;dbP!$D$2),"&lt;="&amp;AN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N$6,INDIRECT($F$1&amp;dbP!$D$2&amp;":"&amp;dbP!$D$2),"&lt;="&amp;AN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O625" s="1">
        <f ca="1">SUMIFS(INDIRECT($F$1&amp;$F625&amp;":"&amp;$F625),INDIRECT($F$1&amp;dbP!$D$2&amp;":"&amp;dbP!$D$2),"&gt;="&amp;AO$6,INDIRECT($F$1&amp;dbP!$D$2&amp;":"&amp;dbP!$D$2),"&lt;="&amp;AO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O$6,INDIRECT($F$1&amp;dbP!$D$2&amp;":"&amp;dbP!$D$2),"&lt;="&amp;AO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P625" s="1">
        <f ca="1">SUMIFS(INDIRECT($F$1&amp;$F625&amp;":"&amp;$F625),INDIRECT($F$1&amp;dbP!$D$2&amp;":"&amp;dbP!$D$2),"&gt;="&amp;AP$6,INDIRECT($F$1&amp;dbP!$D$2&amp;":"&amp;dbP!$D$2),"&lt;="&amp;AP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P$6,INDIRECT($F$1&amp;dbP!$D$2&amp;":"&amp;dbP!$D$2),"&lt;="&amp;AP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Q625" s="1">
        <f ca="1">SUMIFS(INDIRECT($F$1&amp;$F625&amp;":"&amp;$F625),INDIRECT($F$1&amp;dbP!$D$2&amp;":"&amp;dbP!$D$2),"&gt;="&amp;AQ$6,INDIRECT($F$1&amp;dbP!$D$2&amp;":"&amp;dbP!$D$2),"&lt;="&amp;AQ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Q$6,INDIRECT($F$1&amp;dbP!$D$2&amp;":"&amp;dbP!$D$2),"&lt;="&amp;AQ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R625" s="1">
        <f ca="1">SUMIFS(INDIRECT($F$1&amp;$F625&amp;":"&amp;$F625),INDIRECT($F$1&amp;dbP!$D$2&amp;":"&amp;dbP!$D$2),"&gt;="&amp;AR$6,INDIRECT($F$1&amp;dbP!$D$2&amp;":"&amp;dbP!$D$2),"&lt;="&amp;AR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R$6,INDIRECT($F$1&amp;dbP!$D$2&amp;":"&amp;dbP!$D$2),"&lt;="&amp;AR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S625" s="1">
        <f ca="1">SUMIFS(INDIRECT($F$1&amp;$F625&amp;":"&amp;$F625),INDIRECT($F$1&amp;dbP!$D$2&amp;":"&amp;dbP!$D$2),"&gt;="&amp;AS$6,INDIRECT($F$1&amp;dbP!$D$2&amp;":"&amp;dbP!$D$2),"&lt;="&amp;AS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S$6,INDIRECT($F$1&amp;dbP!$D$2&amp;":"&amp;dbP!$D$2),"&lt;="&amp;AS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T625" s="1">
        <f ca="1">SUMIFS(INDIRECT($F$1&amp;$F625&amp;":"&amp;$F625),INDIRECT($F$1&amp;dbP!$D$2&amp;":"&amp;dbP!$D$2),"&gt;="&amp;AT$6,INDIRECT($F$1&amp;dbP!$D$2&amp;":"&amp;dbP!$D$2),"&lt;="&amp;AT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T$6,INDIRECT($F$1&amp;dbP!$D$2&amp;":"&amp;dbP!$D$2),"&lt;="&amp;AT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U625" s="1">
        <f ca="1">SUMIFS(INDIRECT($F$1&amp;$F625&amp;":"&amp;$F625),INDIRECT($F$1&amp;dbP!$D$2&amp;":"&amp;dbP!$D$2),"&gt;="&amp;AU$6,INDIRECT($F$1&amp;dbP!$D$2&amp;":"&amp;dbP!$D$2),"&lt;="&amp;AU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U$6,INDIRECT($F$1&amp;dbP!$D$2&amp;":"&amp;dbP!$D$2),"&lt;="&amp;AU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V625" s="1">
        <f ca="1">SUMIFS(INDIRECT($F$1&amp;$F625&amp;":"&amp;$F625),INDIRECT($F$1&amp;dbP!$D$2&amp;":"&amp;dbP!$D$2),"&gt;="&amp;AV$6,INDIRECT($F$1&amp;dbP!$D$2&amp;":"&amp;dbP!$D$2),"&lt;="&amp;A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V$6,INDIRECT($F$1&amp;dbP!$D$2&amp;":"&amp;dbP!$D$2),"&lt;="&amp;AV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W625" s="1">
        <f ca="1">SUMIFS(INDIRECT($F$1&amp;$F625&amp;":"&amp;$F625),INDIRECT($F$1&amp;dbP!$D$2&amp;":"&amp;dbP!$D$2),"&gt;="&amp;AW$6,INDIRECT($F$1&amp;dbP!$D$2&amp;":"&amp;dbP!$D$2),"&lt;="&amp;A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W$6,INDIRECT($F$1&amp;dbP!$D$2&amp;":"&amp;dbP!$D$2),"&lt;="&amp;AW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X625" s="1">
        <f ca="1">SUMIFS(INDIRECT($F$1&amp;$F625&amp;":"&amp;$F625),INDIRECT($F$1&amp;dbP!$D$2&amp;":"&amp;dbP!$D$2),"&gt;="&amp;AX$6,INDIRECT($F$1&amp;dbP!$D$2&amp;":"&amp;dbP!$D$2),"&lt;="&amp;A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X$6,INDIRECT($F$1&amp;dbP!$D$2&amp;":"&amp;dbP!$D$2),"&lt;="&amp;AX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Y625" s="1">
        <f ca="1">SUMIFS(INDIRECT($F$1&amp;$F625&amp;":"&amp;$F625),INDIRECT($F$1&amp;dbP!$D$2&amp;":"&amp;dbP!$D$2),"&gt;="&amp;AY$6,INDIRECT($F$1&amp;dbP!$D$2&amp;":"&amp;dbP!$D$2),"&lt;="&amp;A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Y$6,INDIRECT($F$1&amp;dbP!$D$2&amp;":"&amp;dbP!$D$2),"&lt;="&amp;AY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AZ625" s="1">
        <f ca="1">SUMIFS(INDIRECT($F$1&amp;$F625&amp;":"&amp;$F625),INDIRECT($F$1&amp;dbP!$D$2&amp;":"&amp;dbP!$D$2),"&gt;="&amp;AZ$6,INDIRECT($F$1&amp;dbP!$D$2&amp;":"&amp;dbP!$D$2),"&lt;="&amp;A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AZ$6,INDIRECT($F$1&amp;dbP!$D$2&amp;":"&amp;dbP!$D$2),"&lt;="&amp;AZ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A625" s="1">
        <f ca="1">SUMIFS(INDIRECT($F$1&amp;$F625&amp;":"&amp;$F625),INDIRECT($F$1&amp;dbP!$D$2&amp;":"&amp;dbP!$D$2),"&gt;="&amp;BA$6,INDIRECT($F$1&amp;dbP!$D$2&amp;":"&amp;dbP!$D$2),"&lt;="&amp;B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BA$6,INDIRECT($F$1&amp;dbP!$D$2&amp;":"&amp;dbP!$D$2),"&lt;="&amp;BA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B625" s="1">
        <f ca="1">SUMIFS(INDIRECT($F$1&amp;$F625&amp;":"&amp;$F625),INDIRECT($F$1&amp;dbP!$D$2&amp;":"&amp;dbP!$D$2),"&gt;="&amp;BB$6,INDIRECT($F$1&amp;dbP!$D$2&amp;":"&amp;dbP!$D$2),"&lt;="&amp;B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BB$6,INDIRECT($F$1&amp;dbP!$D$2&amp;":"&amp;dbP!$D$2),"&lt;="&amp;BB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C625" s="1">
        <f ca="1">SUMIFS(INDIRECT($F$1&amp;$F625&amp;":"&amp;$F625),INDIRECT($F$1&amp;dbP!$D$2&amp;":"&amp;dbP!$D$2),"&gt;="&amp;BC$6,INDIRECT($F$1&amp;dbP!$D$2&amp;":"&amp;dbP!$D$2),"&lt;="&amp;B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BC$6,INDIRECT($F$1&amp;dbP!$D$2&amp;":"&amp;dbP!$D$2),"&lt;="&amp;BC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D625" s="1">
        <f ca="1">SUMIFS(INDIRECT($F$1&amp;$F625&amp;":"&amp;$F625),INDIRECT($F$1&amp;dbP!$D$2&amp;":"&amp;dbP!$D$2),"&gt;="&amp;BD$6,INDIRECT($F$1&amp;dbP!$D$2&amp;":"&amp;dbP!$D$2),"&lt;="&amp;B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BD$6,INDIRECT($F$1&amp;dbP!$D$2&amp;":"&amp;dbP!$D$2),"&lt;="&amp;BD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  <c r="BE625" s="1">
        <f ca="1">SUMIFS(INDIRECT($F$1&amp;$F625&amp;":"&amp;$F625),INDIRECT($F$1&amp;dbP!$D$2&amp;":"&amp;dbP!$D$2),"&gt;="&amp;BE$6,INDIRECT($F$1&amp;dbP!$D$2&amp;":"&amp;dbP!$D$2),"&lt;="&amp;B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"&amp;$I625=$J625),"*",RIGHT($J625,LEN($J625)-4)),INDIRECT($F$1&amp;dbP!$AC$2&amp;":"&amp;dbP!$AC$2),RepP!$J$3)-
SUMIFS(INDIRECT($F$1&amp;$G625&amp;":"&amp;$G625),INDIRECT($F$1&amp;dbP!$D$2&amp;":"&amp;dbP!$D$2),"&gt;="&amp;BE$6,INDIRECT($F$1&amp;dbP!$D$2&amp;":"&amp;dbP!$D$2),"&lt;="&amp;BE$7,INDIRECT($F$1&amp;dbP!$O$2&amp;":"&amp;dbP!$O$2),$H625,INDIRECT($F$1&amp;dbP!$P$2&amp;":"&amp;dbP!$P$2),IF($I625=$J625,"*",$I625),INDIRECT($F$1&amp;dbP!$Q$2&amp;":"&amp;dbP!$Q$2),IF(OR($I625=$J625,"  "&amp;$I625=$J625),"*",RIGHT($J625,LEN($J625)-4)),INDIRECT($F$1&amp;dbP!$AC$2&amp;":"&amp;dbP!$AC$2),RepP!$J$3)</f>
        <v>0</v>
      </c>
    </row>
    <row r="626" spans="2:57" x14ac:dyDescent="0.3">
      <c r="B626" s="1">
        <f>MAX(B$505:B625)+1</f>
        <v>127</v>
      </c>
      <c r="D626" s="1" t="str">
        <f ca="1">INDIRECT($B$1&amp;Items!AB$2&amp;$B626)</f>
        <v>PL(-)</v>
      </c>
      <c r="F626" s="1" t="str">
        <f ca="1">INDIRECT($B$1&amp;Items!X$2&amp;$B626)</f>
        <v>Y</v>
      </c>
      <c r="G626" s="1" t="str">
        <f ca="1">INDIRECT($B$1&amp;Items!Y$2&amp;$B626)</f>
        <v>Z</v>
      </c>
      <c r="H626" s="13" t="str">
        <f ca="1">INDIRECT($B$1&amp;Items!U$2&amp;$B626)</f>
        <v>Операционные расходы</v>
      </c>
      <c r="I626" s="13" t="str">
        <f ca="1">IF(INDIRECT($B$1&amp;Items!V$2&amp;$B626)="",H626,INDIRECT($B$1&amp;Items!V$2&amp;$B626))</f>
        <v>Операционные расходы - блок-4</v>
      </c>
      <c r="J626" s="1" t="str">
        <f ca="1">IF(INDIRECT($B$1&amp;Items!W$2&amp;$B626)="",IF(H626&lt;&gt;I626,"  "&amp;I626,I626),"    "&amp;INDIRECT($B$1&amp;Items!W$2&amp;$B626))</f>
        <v xml:space="preserve">    Операционные расходы - 4-3</v>
      </c>
      <c r="S626" s="1">
        <f ca="1">SUM($U626:INDIRECT(ADDRESS(ROW(),SUMIFS($1:$1,$5:$5,MAX($5:$5)))))</f>
        <v>86919.568033833333</v>
      </c>
      <c r="V626" s="1">
        <f ca="1">SUMIFS(INDIRECT($F$1&amp;$F626&amp;":"&amp;$F626),INDIRECT($F$1&amp;dbP!$D$2&amp;":"&amp;dbP!$D$2),"&gt;="&amp;V$6,INDIRECT($F$1&amp;dbP!$D$2&amp;":"&amp;dbP!$D$2),"&lt;="&amp;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V$6,INDIRECT($F$1&amp;dbP!$D$2&amp;":"&amp;dbP!$D$2),"&lt;="&amp;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W626" s="1">
        <f ca="1">SUMIFS(INDIRECT($F$1&amp;$F626&amp;":"&amp;$F626),INDIRECT($F$1&amp;dbP!$D$2&amp;":"&amp;dbP!$D$2),"&gt;="&amp;W$6,INDIRECT($F$1&amp;dbP!$D$2&amp;":"&amp;dbP!$D$2),"&lt;="&amp;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W$6,INDIRECT($F$1&amp;dbP!$D$2&amp;":"&amp;dbP!$D$2),"&lt;="&amp;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X626" s="1">
        <f ca="1">SUMIFS(INDIRECT($F$1&amp;$F626&amp;":"&amp;$F626),INDIRECT($F$1&amp;dbP!$D$2&amp;":"&amp;dbP!$D$2),"&gt;="&amp;X$6,INDIRECT($F$1&amp;dbP!$D$2&amp;":"&amp;dbP!$D$2),"&lt;="&amp;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X$6,INDIRECT($F$1&amp;dbP!$D$2&amp;":"&amp;dbP!$D$2),"&lt;="&amp;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86919.568033833333</v>
      </c>
      <c r="Y626" s="1">
        <f ca="1">SUMIFS(INDIRECT($F$1&amp;$F626&amp;":"&amp;$F626),INDIRECT($F$1&amp;dbP!$D$2&amp;":"&amp;dbP!$D$2),"&gt;="&amp;Y$6,INDIRECT($F$1&amp;dbP!$D$2&amp;":"&amp;dbP!$D$2),"&lt;="&amp;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Y$6,INDIRECT($F$1&amp;dbP!$D$2&amp;":"&amp;dbP!$D$2),"&lt;="&amp;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Z626" s="1">
        <f ca="1">SUMIFS(INDIRECT($F$1&amp;$F626&amp;":"&amp;$F626),INDIRECT($F$1&amp;dbP!$D$2&amp;":"&amp;dbP!$D$2),"&gt;="&amp;Z$6,INDIRECT($F$1&amp;dbP!$D$2&amp;":"&amp;dbP!$D$2),"&lt;="&amp;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Z$6,INDIRECT($F$1&amp;dbP!$D$2&amp;":"&amp;dbP!$D$2),"&lt;="&amp;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A626" s="1">
        <f ca="1">SUMIFS(INDIRECT($F$1&amp;$F626&amp;":"&amp;$F626),INDIRECT($F$1&amp;dbP!$D$2&amp;":"&amp;dbP!$D$2),"&gt;="&amp;AA$6,INDIRECT($F$1&amp;dbP!$D$2&amp;":"&amp;dbP!$D$2),"&lt;="&amp;A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A$6,INDIRECT($F$1&amp;dbP!$D$2&amp;":"&amp;dbP!$D$2),"&lt;="&amp;A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B626" s="1">
        <f ca="1">SUMIFS(INDIRECT($F$1&amp;$F626&amp;":"&amp;$F626),INDIRECT($F$1&amp;dbP!$D$2&amp;":"&amp;dbP!$D$2),"&gt;="&amp;AB$6,INDIRECT($F$1&amp;dbP!$D$2&amp;":"&amp;dbP!$D$2),"&lt;="&amp;A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B$6,INDIRECT($F$1&amp;dbP!$D$2&amp;":"&amp;dbP!$D$2),"&lt;="&amp;A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C626" s="1">
        <f ca="1">SUMIFS(INDIRECT($F$1&amp;$F626&amp;":"&amp;$F626),INDIRECT($F$1&amp;dbP!$D$2&amp;":"&amp;dbP!$D$2),"&gt;="&amp;AC$6,INDIRECT($F$1&amp;dbP!$D$2&amp;":"&amp;dbP!$D$2),"&lt;="&amp;A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C$6,INDIRECT($F$1&amp;dbP!$D$2&amp;":"&amp;dbP!$D$2),"&lt;="&amp;A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D626" s="1">
        <f ca="1">SUMIFS(INDIRECT($F$1&amp;$F626&amp;":"&amp;$F626),INDIRECT($F$1&amp;dbP!$D$2&amp;":"&amp;dbP!$D$2),"&gt;="&amp;AD$6,INDIRECT($F$1&amp;dbP!$D$2&amp;":"&amp;dbP!$D$2),"&lt;="&amp;A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D$6,INDIRECT($F$1&amp;dbP!$D$2&amp;":"&amp;dbP!$D$2),"&lt;="&amp;A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E626" s="1">
        <f ca="1">SUMIFS(INDIRECT($F$1&amp;$F626&amp;":"&amp;$F626),INDIRECT($F$1&amp;dbP!$D$2&amp;":"&amp;dbP!$D$2),"&gt;="&amp;AE$6,INDIRECT($F$1&amp;dbP!$D$2&amp;":"&amp;dbP!$D$2),"&lt;="&amp;A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E$6,INDIRECT($F$1&amp;dbP!$D$2&amp;":"&amp;dbP!$D$2),"&lt;="&amp;A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F626" s="1">
        <f ca="1">SUMIFS(INDIRECT($F$1&amp;$F626&amp;":"&amp;$F626),INDIRECT($F$1&amp;dbP!$D$2&amp;":"&amp;dbP!$D$2),"&gt;="&amp;AF$6,INDIRECT($F$1&amp;dbP!$D$2&amp;":"&amp;dbP!$D$2),"&lt;="&amp;AF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F$6,INDIRECT($F$1&amp;dbP!$D$2&amp;":"&amp;dbP!$D$2),"&lt;="&amp;AF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G626" s="1">
        <f ca="1">SUMIFS(INDIRECT($F$1&amp;$F626&amp;":"&amp;$F626),INDIRECT($F$1&amp;dbP!$D$2&amp;":"&amp;dbP!$D$2),"&gt;="&amp;AG$6,INDIRECT($F$1&amp;dbP!$D$2&amp;":"&amp;dbP!$D$2),"&lt;="&amp;AG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G$6,INDIRECT($F$1&amp;dbP!$D$2&amp;":"&amp;dbP!$D$2),"&lt;="&amp;AG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H626" s="1">
        <f ca="1">SUMIFS(INDIRECT($F$1&amp;$F626&amp;":"&amp;$F626),INDIRECT($F$1&amp;dbP!$D$2&amp;":"&amp;dbP!$D$2),"&gt;="&amp;AH$6,INDIRECT($F$1&amp;dbP!$D$2&amp;":"&amp;dbP!$D$2),"&lt;="&amp;AH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H$6,INDIRECT($F$1&amp;dbP!$D$2&amp;":"&amp;dbP!$D$2),"&lt;="&amp;AH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I626" s="1">
        <f ca="1">SUMIFS(INDIRECT($F$1&amp;$F626&amp;":"&amp;$F626),INDIRECT($F$1&amp;dbP!$D$2&amp;":"&amp;dbP!$D$2),"&gt;="&amp;AI$6,INDIRECT($F$1&amp;dbP!$D$2&amp;":"&amp;dbP!$D$2),"&lt;="&amp;AI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I$6,INDIRECT($F$1&amp;dbP!$D$2&amp;":"&amp;dbP!$D$2),"&lt;="&amp;AI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J626" s="1">
        <f ca="1">SUMIFS(INDIRECT($F$1&amp;$F626&amp;":"&amp;$F626),INDIRECT($F$1&amp;dbP!$D$2&amp;":"&amp;dbP!$D$2),"&gt;="&amp;AJ$6,INDIRECT($F$1&amp;dbP!$D$2&amp;":"&amp;dbP!$D$2),"&lt;="&amp;AJ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J$6,INDIRECT($F$1&amp;dbP!$D$2&amp;":"&amp;dbP!$D$2),"&lt;="&amp;AJ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K626" s="1">
        <f ca="1">SUMIFS(INDIRECT($F$1&amp;$F626&amp;":"&amp;$F626),INDIRECT($F$1&amp;dbP!$D$2&amp;":"&amp;dbP!$D$2),"&gt;="&amp;AK$6,INDIRECT($F$1&amp;dbP!$D$2&amp;":"&amp;dbP!$D$2),"&lt;="&amp;AK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K$6,INDIRECT($F$1&amp;dbP!$D$2&amp;":"&amp;dbP!$D$2),"&lt;="&amp;AK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L626" s="1">
        <f ca="1">SUMIFS(INDIRECT($F$1&amp;$F626&amp;":"&amp;$F626),INDIRECT($F$1&amp;dbP!$D$2&amp;":"&amp;dbP!$D$2),"&gt;="&amp;AL$6,INDIRECT($F$1&amp;dbP!$D$2&amp;":"&amp;dbP!$D$2),"&lt;="&amp;AL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L$6,INDIRECT($F$1&amp;dbP!$D$2&amp;":"&amp;dbP!$D$2),"&lt;="&amp;AL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M626" s="1">
        <f ca="1">SUMIFS(INDIRECT($F$1&amp;$F626&amp;":"&amp;$F626),INDIRECT($F$1&amp;dbP!$D$2&amp;":"&amp;dbP!$D$2),"&gt;="&amp;AM$6,INDIRECT($F$1&amp;dbP!$D$2&amp;":"&amp;dbP!$D$2),"&lt;="&amp;AM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M$6,INDIRECT($F$1&amp;dbP!$D$2&amp;":"&amp;dbP!$D$2),"&lt;="&amp;AM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N626" s="1">
        <f ca="1">SUMIFS(INDIRECT($F$1&amp;$F626&amp;":"&amp;$F626),INDIRECT($F$1&amp;dbP!$D$2&amp;":"&amp;dbP!$D$2),"&gt;="&amp;AN$6,INDIRECT($F$1&amp;dbP!$D$2&amp;":"&amp;dbP!$D$2),"&lt;="&amp;AN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N$6,INDIRECT($F$1&amp;dbP!$D$2&amp;":"&amp;dbP!$D$2),"&lt;="&amp;AN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O626" s="1">
        <f ca="1">SUMIFS(INDIRECT($F$1&amp;$F626&amp;":"&amp;$F626),INDIRECT($F$1&amp;dbP!$D$2&amp;":"&amp;dbP!$D$2),"&gt;="&amp;AO$6,INDIRECT($F$1&amp;dbP!$D$2&amp;":"&amp;dbP!$D$2),"&lt;="&amp;AO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O$6,INDIRECT($F$1&amp;dbP!$D$2&amp;":"&amp;dbP!$D$2),"&lt;="&amp;AO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P626" s="1">
        <f ca="1">SUMIFS(INDIRECT($F$1&amp;$F626&amp;":"&amp;$F626),INDIRECT($F$1&amp;dbP!$D$2&amp;":"&amp;dbP!$D$2),"&gt;="&amp;AP$6,INDIRECT($F$1&amp;dbP!$D$2&amp;":"&amp;dbP!$D$2),"&lt;="&amp;AP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P$6,INDIRECT($F$1&amp;dbP!$D$2&amp;":"&amp;dbP!$D$2),"&lt;="&amp;AP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Q626" s="1">
        <f ca="1">SUMIFS(INDIRECT($F$1&amp;$F626&amp;":"&amp;$F626),INDIRECT($F$1&amp;dbP!$D$2&amp;":"&amp;dbP!$D$2),"&gt;="&amp;AQ$6,INDIRECT($F$1&amp;dbP!$D$2&amp;":"&amp;dbP!$D$2),"&lt;="&amp;AQ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Q$6,INDIRECT($F$1&amp;dbP!$D$2&amp;":"&amp;dbP!$D$2),"&lt;="&amp;AQ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R626" s="1">
        <f ca="1">SUMIFS(INDIRECT($F$1&amp;$F626&amp;":"&amp;$F626),INDIRECT($F$1&amp;dbP!$D$2&amp;":"&amp;dbP!$D$2),"&gt;="&amp;AR$6,INDIRECT($F$1&amp;dbP!$D$2&amp;":"&amp;dbP!$D$2),"&lt;="&amp;AR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R$6,INDIRECT($F$1&amp;dbP!$D$2&amp;":"&amp;dbP!$D$2),"&lt;="&amp;AR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S626" s="1">
        <f ca="1">SUMIFS(INDIRECT($F$1&amp;$F626&amp;":"&amp;$F626),INDIRECT($F$1&amp;dbP!$D$2&amp;":"&amp;dbP!$D$2),"&gt;="&amp;AS$6,INDIRECT($F$1&amp;dbP!$D$2&amp;":"&amp;dbP!$D$2),"&lt;="&amp;AS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S$6,INDIRECT($F$1&amp;dbP!$D$2&amp;":"&amp;dbP!$D$2),"&lt;="&amp;AS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T626" s="1">
        <f ca="1">SUMIFS(INDIRECT($F$1&amp;$F626&amp;":"&amp;$F626),INDIRECT($F$1&amp;dbP!$D$2&amp;":"&amp;dbP!$D$2),"&gt;="&amp;AT$6,INDIRECT($F$1&amp;dbP!$D$2&amp;":"&amp;dbP!$D$2),"&lt;="&amp;AT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T$6,INDIRECT($F$1&amp;dbP!$D$2&amp;":"&amp;dbP!$D$2),"&lt;="&amp;AT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U626" s="1">
        <f ca="1">SUMIFS(INDIRECT($F$1&amp;$F626&amp;":"&amp;$F626),INDIRECT($F$1&amp;dbP!$D$2&amp;":"&amp;dbP!$D$2),"&gt;="&amp;AU$6,INDIRECT($F$1&amp;dbP!$D$2&amp;":"&amp;dbP!$D$2),"&lt;="&amp;AU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U$6,INDIRECT($F$1&amp;dbP!$D$2&amp;":"&amp;dbP!$D$2),"&lt;="&amp;AU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V626" s="1">
        <f ca="1">SUMIFS(INDIRECT($F$1&amp;$F626&amp;":"&amp;$F626),INDIRECT($F$1&amp;dbP!$D$2&amp;":"&amp;dbP!$D$2),"&gt;="&amp;AV$6,INDIRECT($F$1&amp;dbP!$D$2&amp;":"&amp;dbP!$D$2),"&lt;="&amp;A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V$6,INDIRECT($F$1&amp;dbP!$D$2&amp;":"&amp;dbP!$D$2),"&lt;="&amp;AV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W626" s="1">
        <f ca="1">SUMIFS(INDIRECT($F$1&amp;$F626&amp;":"&amp;$F626),INDIRECT($F$1&amp;dbP!$D$2&amp;":"&amp;dbP!$D$2),"&gt;="&amp;AW$6,INDIRECT($F$1&amp;dbP!$D$2&amp;":"&amp;dbP!$D$2),"&lt;="&amp;A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W$6,INDIRECT($F$1&amp;dbP!$D$2&amp;":"&amp;dbP!$D$2),"&lt;="&amp;AW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X626" s="1">
        <f ca="1">SUMIFS(INDIRECT($F$1&amp;$F626&amp;":"&amp;$F626),INDIRECT($F$1&amp;dbP!$D$2&amp;":"&amp;dbP!$D$2),"&gt;="&amp;AX$6,INDIRECT($F$1&amp;dbP!$D$2&amp;":"&amp;dbP!$D$2),"&lt;="&amp;A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X$6,INDIRECT($F$1&amp;dbP!$D$2&amp;":"&amp;dbP!$D$2),"&lt;="&amp;AX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Y626" s="1">
        <f ca="1">SUMIFS(INDIRECT($F$1&amp;$F626&amp;":"&amp;$F626),INDIRECT($F$1&amp;dbP!$D$2&amp;":"&amp;dbP!$D$2),"&gt;="&amp;AY$6,INDIRECT($F$1&amp;dbP!$D$2&amp;":"&amp;dbP!$D$2),"&lt;="&amp;A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Y$6,INDIRECT($F$1&amp;dbP!$D$2&amp;":"&amp;dbP!$D$2),"&lt;="&amp;AY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AZ626" s="1">
        <f ca="1">SUMIFS(INDIRECT($F$1&amp;$F626&amp;":"&amp;$F626),INDIRECT($F$1&amp;dbP!$D$2&amp;":"&amp;dbP!$D$2),"&gt;="&amp;AZ$6,INDIRECT($F$1&amp;dbP!$D$2&amp;":"&amp;dbP!$D$2),"&lt;="&amp;A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AZ$6,INDIRECT($F$1&amp;dbP!$D$2&amp;":"&amp;dbP!$D$2),"&lt;="&amp;AZ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A626" s="1">
        <f ca="1">SUMIFS(INDIRECT($F$1&amp;$F626&amp;":"&amp;$F626),INDIRECT($F$1&amp;dbP!$D$2&amp;":"&amp;dbP!$D$2),"&gt;="&amp;BA$6,INDIRECT($F$1&amp;dbP!$D$2&amp;":"&amp;dbP!$D$2),"&lt;="&amp;B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BA$6,INDIRECT($F$1&amp;dbP!$D$2&amp;":"&amp;dbP!$D$2),"&lt;="&amp;BA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B626" s="1">
        <f ca="1">SUMIFS(INDIRECT($F$1&amp;$F626&amp;":"&amp;$F626),INDIRECT($F$1&amp;dbP!$D$2&amp;":"&amp;dbP!$D$2),"&gt;="&amp;BB$6,INDIRECT($F$1&amp;dbP!$D$2&amp;":"&amp;dbP!$D$2),"&lt;="&amp;B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BB$6,INDIRECT($F$1&amp;dbP!$D$2&amp;":"&amp;dbP!$D$2),"&lt;="&amp;BB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C626" s="1">
        <f ca="1">SUMIFS(INDIRECT($F$1&amp;$F626&amp;":"&amp;$F626),INDIRECT($F$1&amp;dbP!$D$2&amp;":"&amp;dbP!$D$2),"&gt;="&amp;BC$6,INDIRECT($F$1&amp;dbP!$D$2&amp;":"&amp;dbP!$D$2),"&lt;="&amp;B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BC$6,INDIRECT($F$1&amp;dbP!$D$2&amp;":"&amp;dbP!$D$2),"&lt;="&amp;BC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D626" s="1">
        <f ca="1">SUMIFS(INDIRECT($F$1&amp;$F626&amp;":"&amp;$F626),INDIRECT($F$1&amp;dbP!$D$2&amp;":"&amp;dbP!$D$2),"&gt;="&amp;BD$6,INDIRECT($F$1&amp;dbP!$D$2&amp;":"&amp;dbP!$D$2),"&lt;="&amp;B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BD$6,INDIRECT($F$1&amp;dbP!$D$2&amp;":"&amp;dbP!$D$2),"&lt;="&amp;BD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  <c r="BE626" s="1">
        <f ca="1">SUMIFS(INDIRECT($F$1&amp;$F626&amp;":"&amp;$F626),INDIRECT($F$1&amp;dbP!$D$2&amp;":"&amp;dbP!$D$2),"&gt;="&amp;BE$6,INDIRECT($F$1&amp;dbP!$D$2&amp;":"&amp;dbP!$D$2),"&lt;="&amp;B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"&amp;$I626=$J626),"*",RIGHT($J626,LEN($J626)-4)),INDIRECT($F$1&amp;dbP!$AC$2&amp;":"&amp;dbP!$AC$2),RepP!$J$3)-
SUMIFS(INDIRECT($F$1&amp;$G626&amp;":"&amp;$G626),INDIRECT($F$1&amp;dbP!$D$2&amp;":"&amp;dbP!$D$2),"&gt;="&amp;BE$6,INDIRECT($F$1&amp;dbP!$D$2&amp;":"&amp;dbP!$D$2),"&lt;="&amp;BE$7,INDIRECT($F$1&amp;dbP!$O$2&amp;":"&amp;dbP!$O$2),$H626,INDIRECT($F$1&amp;dbP!$P$2&amp;":"&amp;dbP!$P$2),IF($I626=$J626,"*",$I626),INDIRECT($F$1&amp;dbP!$Q$2&amp;":"&amp;dbP!$Q$2),IF(OR($I626=$J626,"  "&amp;$I626=$J626),"*",RIGHT($J626,LEN($J626)-4)),INDIRECT($F$1&amp;dbP!$AC$2&amp;":"&amp;dbP!$AC$2),RepP!$J$3)</f>
        <v>0</v>
      </c>
    </row>
    <row r="627" spans="2:57" x14ac:dyDescent="0.3">
      <c r="B627" s="1">
        <f>MAX(B$505:B626)+1</f>
        <v>128</v>
      </c>
      <c r="D627" s="1" t="str">
        <f ca="1">INDIRECT($B$1&amp;Items!AB$2&amp;$B627)</f>
        <v>PL(-)</v>
      </c>
      <c r="F627" s="1" t="str">
        <f ca="1">INDIRECT($B$1&amp;Items!X$2&amp;$B627)</f>
        <v>Y</v>
      </c>
      <c r="G627" s="1" t="str">
        <f ca="1">INDIRECT($B$1&amp;Items!Y$2&amp;$B627)</f>
        <v>Z</v>
      </c>
      <c r="H627" s="13" t="str">
        <f ca="1">INDIRECT($B$1&amp;Items!U$2&amp;$B627)</f>
        <v>Операционные расходы</v>
      </c>
      <c r="I627" s="13" t="str">
        <f ca="1">IF(INDIRECT($B$1&amp;Items!V$2&amp;$B627)="",H627,INDIRECT($B$1&amp;Items!V$2&amp;$B627))</f>
        <v>Операционные расходы - блок-4</v>
      </c>
      <c r="J627" s="1" t="str">
        <f ca="1">IF(INDIRECT($B$1&amp;Items!W$2&amp;$B627)="",IF(H627&lt;&gt;I627,"  "&amp;I627,I627),"    "&amp;INDIRECT($B$1&amp;Items!W$2&amp;$B627))</f>
        <v xml:space="preserve">    Операционные расходы - 4-4</v>
      </c>
      <c r="S627" s="1">
        <f ca="1">SUM($U627:INDIRECT(ADDRESS(ROW(),SUMIFS($1:$1,$5:$5,MAX($5:$5)))))</f>
        <v>48401.57049975</v>
      </c>
      <c r="V627" s="1">
        <f ca="1">SUMIFS(INDIRECT($F$1&amp;$F627&amp;":"&amp;$F627),INDIRECT($F$1&amp;dbP!$D$2&amp;":"&amp;dbP!$D$2),"&gt;="&amp;V$6,INDIRECT($F$1&amp;dbP!$D$2&amp;":"&amp;dbP!$D$2),"&lt;="&amp;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V$6,INDIRECT($F$1&amp;dbP!$D$2&amp;":"&amp;dbP!$D$2),"&lt;="&amp;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W627" s="1">
        <f ca="1">SUMIFS(INDIRECT($F$1&amp;$F627&amp;":"&amp;$F627),INDIRECT($F$1&amp;dbP!$D$2&amp;":"&amp;dbP!$D$2),"&gt;="&amp;W$6,INDIRECT($F$1&amp;dbP!$D$2&amp;":"&amp;dbP!$D$2),"&lt;="&amp;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W$6,INDIRECT($F$1&amp;dbP!$D$2&amp;":"&amp;dbP!$D$2),"&lt;="&amp;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X627" s="1">
        <f ca="1">SUMIFS(INDIRECT($F$1&amp;$F627&amp;":"&amp;$F627),INDIRECT($F$1&amp;dbP!$D$2&amp;":"&amp;dbP!$D$2),"&gt;="&amp;X$6,INDIRECT($F$1&amp;dbP!$D$2&amp;":"&amp;dbP!$D$2),"&lt;="&amp;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X$6,INDIRECT($F$1&amp;dbP!$D$2&amp;":"&amp;dbP!$D$2),"&lt;="&amp;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Y627" s="1">
        <f ca="1">SUMIFS(INDIRECT($F$1&amp;$F627&amp;":"&amp;$F627),INDIRECT($F$1&amp;dbP!$D$2&amp;":"&amp;dbP!$D$2),"&gt;="&amp;Y$6,INDIRECT($F$1&amp;dbP!$D$2&amp;":"&amp;dbP!$D$2),"&lt;="&amp;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Y$6,INDIRECT($F$1&amp;dbP!$D$2&amp;":"&amp;dbP!$D$2),"&lt;="&amp;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48401.57049975</v>
      </c>
      <c r="Z627" s="1">
        <f ca="1">SUMIFS(INDIRECT($F$1&amp;$F627&amp;":"&amp;$F627),INDIRECT($F$1&amp;dbP!$D$2&amp;":"&amp;dbP!$D$2),"&gt;="&amp;Z$6,INDIRECT($F$1&amp;dbP!$D$2&amp;":"&amp;dbP!$D$2),"&lt;="&amp;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Z$6,INDIRECT($F$1&amp;dbP!$D$2&amp;":"&amp;dbP!$D$2),"&lt;="&amp;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A627" s="1">
        <f ca="1">SUMIFS(INDIRECT($F$1&amp;$F627&amp;":"&amp;$F627),INDIRECT($F$1&amp;dbP!$D$2&amp;":"&amp;dbP!$D$2),"&gt;="&amp;AA$6,INDIRECT($F$1&amp;dbP!$D$2&amp;":"&amp;dbP!$D$2),"&lt;="&amp;A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A$6,INDIRECT($F$1&amp;dbP!$D$2&amp;":"&amp;dbP!$D$2),"&lt;="&amp;A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B627" s="1">
        <f ca="1">SUMIFS(INDIRECT($F$1&amp;$F627&amp;":"&amp;$F627),INDIRECT($F$1&amp;dbP!$D$2&amp;":"&amp;dbP!$D$2),"&gt;="&amp;AB$6,INDIRECT($F$1&amp;dbP!$D$2&amp;":"&amp;dbP!$D$2),"&lt;="&amp;A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B$6,INDIRECT($F$1&amp;dbP!$D$2&amp;":"&amp;dbP!$D$2),"&lt;="&amp;A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C627" s="1">
        <f ca="1">SUMIFS(INDIRECT($F$1&amp;$F627&amp;":"&amp;$F627),INDIRECT($F$1&amp;dbP!$D$2&amp;":"&amp;dbP!$D$2),"&gt;="&amp;AC$6,INDIRECT($F$1&amp;dbP!$D$2&amp;":"&amp;dbP!$D$2),"&lt;="&amp;A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C$6,INDIRECT($F$1&amp;dbP!$D$2&amp;":"&amp;dbP!$D$2),"&lt;="&amp;A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D627" s="1">
        <f ca="1">SUMIFS(INDIRECT($F$1&amp;$F627&amp;":"&amp;$F627),INDIRECT($F$1&amp;dbP!$D$2&amp;":"&amp;dbP!$D$2),"&gt;="&amp;AD$6,INDIRECT($F$1&amp;dbP!$D$2&amp;":"&amp;dbP!$D$2),"&lt;="&amp;A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D$6,INDIRECT($F$1&amp;dbP!$D$2&amp;":"&amp;dbP!$D$2),"&lt;="&amp;A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E627" s="1">
        <f ca="1">SUMIFS(INDIRECT($F$1&amp;$F627&amp;":"&amp;$F627),INDIRECT($F$1&amp;dbP!$D$2&amp;":"&amp;dbP!$D$2),"&gt;="&amp;AE$6,INDIRECT($F$1&amp;dbP!$D$2&amp;":"&amp;dbP!$D$2),"&lt;="&amp;A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E$6,INDIRECT($F$1&amp;dbP!$D$2&amp;":"&amp;dbP!$D$2),"&lt;="&amp;A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F627" s="1">
        <f ca="1">SUMIFS(INDIRECT($F$1&amp;$F627&amp;":"&amp;$F627),INDIRECT($F$1&amp;dbP!$D$2&amp;":"&amp;dbP!$D$2),"&gt;="&amp;AF$6,INDIRECT($F$1&amp;dbP!$D$2&amp;":"&amp;dbP!$D$2),"&lt;="&amp;AF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F$6,INDIRECT($F$1&amp;dbP!$D$2&amp;":"&amp;dbP!$D$2),"&lt;="&amp;AF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G627" s="1">
        <f ca="1">SUMIFS(INDIRECT($F$1&amp;$F627&amp;":"&amp;$F627),INDIRECT($F$1&amp;dbP!$D$2&amp;":"&amp;dbP!$D$2),"&gt;="&amp;AG$6,INDIRECT($F$1&amp;dbP!$D$2&amp;":"&amp;dbP!$D$2),"&lt;="&amp;AG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G$6,INDIRECT($F$1&amp;dbP!$D$2&amp;":"&amp;dbP!$D$2),"&lt;="&amp;AG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H627" s="1">
        <f ca="1">SUMIFS(INDIRECT($F$1&amp;$F627&amp;":"&amp;$F627),INDIRECT($F$1&amp;dbP!$D$2&amp;":"&amp;dbP!$D$2),"&gt;="&amp;AH$6,INDIRECT($F$1&amp;dbP!$D$2&amp;":"&amp;dbP!$D$2),"&lt;="&amp;AH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H$6,INDIRECT($F$1&amp;dbP!$D$2&amp;":"&amp;dbP!$D$2),"&lt;="&amp;AH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I627" s="1">
        <f ca="1">SUMIFS(INDIRECT($F$1&amp;$F627&amp;":"&amp;$F627),INDIRECT($F$1&amp;dbP!$D$2&amp;":"&amp;dbP!$D$2),"&gt;="&amp;AI$6,INDIRECT($F$1&amp;dbP!$D$2&amp;":"&amp;dbP!$D$2),"&lt;="&amp;AI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I$6,INDIRECT($F$1&amp;dbP!$D$2&amp;":"&amp;dbP!$D$2),"&lt;="&amp;AI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J627" s="1">
        <f ca="1">SUMIFS(INDIRECT($F$1&amp;$F627&amp;":"&amp;$F627),INDIRECT($F$1&amp;dbP!$D$2&amp;":"&amp;dbP!$D$2),"&gt;="&amp;AJ$6,INDIRECT($F$1&amp;dbP!$D$2&amp;":"&amp;dbP!$D$2),"&lt;="&amp;AJ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J$6,INDIRECT($F$1&amp;dbP!$D$2&amp;":"&amp;dbP!$D$2),"&lt;="&amp;AJ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K627" s="1">
        <f ca="1">SUMIFS(INDIRECT($F$1&amp;$F627&amp;":"&amp;$F627),INDIRECT($F$1&amp;dbP!$D$2&amp;":"&amp;dbP!$D$2),"&gt;="&amp;AK$6,INDIRECT($F$1&amp;dbP!$D$2&amp;":"&amp;dbP!$D$2),"&lt;="&amp;AK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K$6,INDIRECT($F$1&amp;dbP!$D$2&amp;":"&amp;dbP!$D$2),"&lt;="&amp;AK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L627" s="1">
        <f ca="1">SUMIFS(INDIRECT($F$1&amp;$F627&amp;":"&amp;$F627),INDIRECT($F$1&amp;dbP!$D$2&amp;":"&amp;dbP!$D$2),"&gt;="&amp;AL$6,INDIRECT($F$1&amp;dbP!$D$2&amp;":"&amp;dbP!$D$2),"&lt;="&amp;AL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L$6,INDIRECT($F$1&amp;dbP!$D$2&amp;":"&amp;dbP!$D$2),"&lt;="&amp;AL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M627" s="1">
        <f ca="1">SUMIFS(INDIRECT($F$1&amp;$F627&amp;":"&amp;$F627),INDIRECT($F$1&amp;dbP!$D$2&amp;":"&amp;dbP!$D$2),"&gt;="&amp;AM$6,INDIRECT($F$1&amp;dbP!$D$2&amp;":"&amp;dbP!$D$2),"&lt;="&amp;AM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M$6,INDIRECT($F$1&amp;dbP!$D$2&amp;":"&amp;dbP!$D$2),"&lt;="&amp;AM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N627" s="1">
        <f ca="1">SUMIFS(INDIRECT($F$1&amp;$F627&amp;":"&amp;$F627),INDIRECT($F$1&amp;dbP!$D$2&amp;":"&amp;dbP!$D$2),"&gt;="&amp;AN$6,INDIRECT($F$1&amp;dbP!$D$2&amp;":"&amp;dbP!$D$2),"&lt;="&amp;AN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N$6,INDIRECT($F$1&amp;dbP!$D$2&amp;":"&amp;dbP!$D$2),"&lt;="&amp;AN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O627" s="1">
        <f ca="1">SUMIFS(INDIRECT($F$1&amp;$F627&amp;":"&amp;$F627),INDIRECT($F$1&amp;dbP!$D$2&amp;":"&amp;dbP!$D$2),"&gt;="&amp;AO$6,INDIRECT($F$1&amp;dbP!$D$2&amp;":"&amp;dbP!$D$2),"&lt;="&amp;AO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O$6,INDIRECT($F$1&amp;dbP!$D$2&amp;":"&amp;dbP!$D$2),"&lt;="&amp;AO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P627" s="1">
        <f ca="1">SUMIFS(INDIRECT($F$1&amp;$F627&amp;":"&amp;$F627),INDIRECT($F$1&amp;dbP!$D$2&amp;":"&amp;dbP!$D$2),"&gt;="&amp;AP$6,INDIRECT($F$1&amp;dbP!$D$2&amp;":"&amp;dbP!$D$2),"&lt;="&amp;AP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P$6,INDIRECT($F$1&amp;dbP!$D$2&amp;":"&amp;dbP!$D$2),"&lt;="&amp;AP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Q627" s="1">
        <f ca="1">SUMIFS(INDIRECT($F$1&amp;$F627&amp;":"&amp;$F627),INDIRECT($F$1&amp;dbP!$D$2&amp;":"&amp;dbP!$D$2),"&gt;="&amp;AQ$6,INDIRECT($F$1&amp;dbP!$D$2&amp;":"&amp;dbP!$D$2),"&lt;="&amp;AQ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Q$6,INDIRECT($F$1&amp;dbP!$D$2&amp;":"&amp;dbP!$D$2),"&lt;="&amp;AQ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R627" s="1">
        <f ca="1">SUMIFS(INDIRECT($F$1&amp;$F627&amp;":"&amp;$F627),INDIRECT($F$1&amp;dbP!$D$2&amp;":"&amp;dbP!$D$2),"&gt;="&amp;AR$6,INDIRECT($F$1&amp;dbP!$D$2&amp;":"&amp;dbP!$D$2),"&lt;="&amp;AR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R$6,INDIRECT($F$1&amp;dbP!$D$2&amp;":"&amp;dbP!$D$2),"&lt;="&amp;AR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S627" s="1">
        <f ca="1">SUMIFS(INDIRECT($F$1&amp;$F627&amp;":"&amp;$F627),INDIRECT($F$1&amp;dbP!$D$2&amp;":"&amp;dbP!$D$2),"&gt;="&amp;AS$6,INDIRECT($F$1&amp;dbP!$D$2&amp;":"&amp;dbP!$D$2),"&lt;="&amp;AS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S$6,INDIRECT($F$1&amp;dbP!$D$2&amp;":"&amp;dbP!$D$2),"&lt;="&amp;AS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T627" s="1">
        <f ca="1">SUMIFS(INDIRECT($F$1&amp;$F627&amp;":"&amp;$F627),INDIRECT($F$1&amp;dbP!$D$2&amp;":"&amp;dbP!$D$2),"&gt;="&amp;AT$6,INDIRECT($F$1&amp;dbP!$D$2&amp;":"&amp;dbP!$D$2),"&lt;="&amp;AT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T$6,INDIRECT($F$1&amp;dbP!$D$2&amp;":"&amp;dbP!$D$2),"&lt;="&amp;AT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U627" s="1">
        <f ca="1">SUMIFS(INDIRECT($F$1&amp;$F627&amp;":"&amp;$F627),INDIRECT($F$1&amp;dbP!$D$2&amp;":"&amp;dbP!$D$2),"&gt;="&amp;AU$6,INDIRECT($F$1&amp;dbP!$D$2&amp;":"&amp;dbP!$D$2),"&lt;="&amp;AU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U$6,INDIRECT($F$1&amp;dbP!$D$2&amp;":"&amp;dbP!$D$2),"&lt;="&amp;AU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V627" s="1">
        <f ca="1">SUMIFS(INDIRECT($F$1&amp;$F627&amp;":"&amp;$F627),INDIRECT($F$1&amp;dbP!$D$2&amp;":"&amp;dbP!$D$2),"&gt;="&amp;AV$6,INDIRECT($F$1&amp;dbP!$D$2&amp;":"&amp;dbP!$D$2),"&lt;="&amp;A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V$6,INDIRECT($F$1&amp;dbP!$D$2&amp;":"&amp;dbP!$D$2),"&lt;="&amp;AV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W627" s="1">
        <f ca="1">SUMIFS(INDIRECT($F$1&amp;$F627&amp;":"&amp;$F627),INDIRECT($F$1&amp;dbP!$D$2&amp;":"&amp;dbP!$D$2),"&gt;="&amp;AW$6,INDIRECT($F$1&amp;dbP!$D$2&amp;":"&amp;dbP!$D$2),"&lt;="&amp;A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W$6,INDIRECT($F$1&amp;dbP!$D$2&amp;":"&amp;dbP!$D$2),"&lt;="&amp;AW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X627" s="1">
        <f ca="1">SUMIFS(INDIRECT($F$1&amp;$F627&amp;":"&amp;$F627),INDIRECT($F$1&amp;dbP!$D$2&amp;":"&amp;dbP!$D$2),"&gt;="&amp;AX$6,INDIRECT($F$1&amp;dbP!$D$2&amp;":"&amp;dbP!$D$2),"&lt;="&amp;A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X$6,INDIRECT($F$1&amp;dbP!$D$2&amp;":"&amp;dbP!$D$2),"&lt;="&amp;AX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Y627" s="1">
        <f ca="1">SUMIFS(INDIRECT($F$1&amp;$F627&amp;":"&amp;$F627),INDIRECT($F$1&amp;dbP!$D$2&amp;":"&amp;dbP!$D$2),"&gt;="&amp;AY$6,INDIRECT($F$1&amp;dbP!$D$2&amp;":"&amp;dbP!$D$2),"&lt;="&amp;A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Y$6,INDIRECT($F$1&amp;dbP!$D$2&amp;":"&amp;dbP!$D$2),"&lt;="&amp;AY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AZ627" s="1">
        <f ca="1">SUMIFS(INDIRECT($F$1&amp;$F627&amp;":"&amp;$F627),INDIRECT($F$1&amp;dbP!$D$2&amp;":"&amp;dbP!$D$2),"&gt;="&amp;AZ$6,INDIRECT($F$1&amp;dbP!$D$2&amp;":"&amp;dbP!$D$2),"&lt;="&amp;A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AZ$6,INDIRECT($F$1&amp;dbP!$D$2&amp;":"&amp;dbP!$D$2),"&lt;="&amp;AZ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A627" s="1">
        <f ca="1">SUMIFS(INDIRECT($F$1&amp;$F627&amp;":"&amp;$F627),INDIRECT($F$1&amp;dbP!$D$2&amp;":"&amp;dbP!$D$2),"&gt;="&amp;BA$6,INDIRECT($F$1&amp;dbP!$D$2&amp;":"&amp;dbP!$D$2),"&lt;="&amp;B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BA$6,INDIRECT($F$1&amp;dbP!$D$2&amp;":"&amp;dbP!$D$2),"&lt;="&amp;BA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B627" s="1">
        <f ca="1">SUMIFS(INDIRECT($F$1&amp;$F627&amp;":"&amp;$F627),INDIRECT($F$1&amp;dbP!$D$2&amp;":"&amp;dbP!$D$2),"&gt;="&amp;BB$6,INDIRECT($F$1&amp;dbP!$D$2&amp;":"&amp;dbP!$D$2),"&lt;="&amp;B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BB$6,INDIRECT($F$1&amp;dbP!$D$2&amp;":"&amp;dbP!$D$2),"&lt;="&amp;BB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C627" s="1">
        <f ca="1">SUMIFS(INDIRECT($F$1&amp;$F627&amp;":"&amp;$F627),INDIRECT($F$1&amp;dbP!$D$2&amp;":"&amp;dbP!$D$2),"&gt;="&amp;BC$6,INDIRECT($F$1&amp;dbP!$D$2&amp;":"&amp;dbP!$D$2),"&lt;="&amp;B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BC$6,INDIRECT($F$1&amp;dbP!$D$2&amp;":"&amp;dbP!$D$2),"&lt;="&amp;BC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D627" s="1">
        <f ca="1">SUMIFS(INDIRECT($F$1&amp;$F627&amp;":"&amp;$F627),INDIRECT($F$1&amp;dbP!$D$2&amp;":"&amp;dbP!$D$2),"&gt;="&amp;BD$6,INDIRECT($F$1&amp;dbP!$D$2&amp;":"&amp;dbP!$D$2),"&lt;="&amp;B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BD$6,INDIRECT($F$1&amp;dbP!$D$2&amp;":"&amp;dbP!$D$2),"&lt;="&amp;BD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  <c r="BE627" s="1">
        <f ca="1">SUMIFS(INDIRECT($F$1&amp;$F627&amp;":"&amp;$F627),INDIRECT($F$1&amp;dbP!$D$2&amp;":"&amp;dbP!$D$2),"&gt;="&amp;BE$6,INDIRECT($F$1&amp;dbP!$D$2&amp;":"&amp;dbP!$D$2),"&lt;="&amp;B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"&amp;$I627=$J627),"*",RIGHT($J627,LEN($J627)-4)),INDIRECT($F$1&amp;dbP!$AC$2&amp;":"&amp;dbP!$AC$2),RepP!$J$3)-
SUMIFS(INDIRECT($F$1&amp;$G627&amp;":"&amp;$G627),INDIRECT($F$1&amp;dbP!$D$2&amp;":"&amp;dbP!$D$2),"&gt;="&amp;BE$6,INDIRECT($F$1&amp;dbP!$D$2&amp;":"&amp;dbP!$D$2),"&lt;="&amp;BE$7,INDIRECT($F$1&amp;dbP!$O$2&amp;":"&amp;dbP!$O$2),$H627,INDIRECT($F$1&amp;dbP!$P$2&amp;":"&amp;dbP!$P$2),IF($I627=$J627,"*",$I627),INDIRECT($F$1&amp;dbP!$Q$2&amp;":"&amp;dbP!$Q$2),IF(OR($I627=$J627,"  "&amp;$I627=$J627),"*",RIGHT($J627,LEN($J627)-4)),INDIRECT($F$1&amp;dbP!$AC$2&amp;":"&amp;dbP!$AC$2),RepP!$J$3)</f>
        <v>0</v>
      </c>
    </row>
    <row r="628" spans="2:57" x14ac:dyDescent="0.3">
      <c r="B628" s="1">
        <f>MAX(B$505:B627)+1</f>
        <v>129</v>
      </c>
      <c r="D628" s="1" t="str">
        <f ca="1">INDIRECT($B$1&amp;Items!AB$2&amp;$B628)</f>
        <v>PL(-)</v>
      </c>
      <c r="F628" s="1" t="str">
        <f ca="1">INDIRECT($B$1&amp;Items!X$2&amp;$B628)</f>
        <v>Y</v>
      </c>
      <c r="G628" s="1" t="str">
        <f ca="1">INDIRECT($B$1&amp;Items!Y$2&amp;$B628)</f>
        <v>Z</v>
      </c>
      <c r="H628" s="13" t="str">
        <f ca="1">INDIRECT($B$1&amp;Items!U$2&amp;$B628)</f>
        <v>Операционные расходы</v>
      </c>
      <c r="I628" s="13" t="str">
        <f ca="1">IF(INDIRECT($B$1&amp;Items!V$2&amp;$B628)="",H628,INDIRECT($B$1&amp;Items!V$2&amp;$B628))</f>
        <v>Операционные расходы - блок-4</v>
      </c>
      <c r="J628" s="1" t="str">
        <f ca="1">IF(INDIRECT($B$1&amp;Items!W$2&amp;$B628)="",IF(H628&lt;&gt;I628,"  "&amp;I628,I628),"    "&amp;INDIRECT($B$1&amp;Items!W$2&amp;$B628))</f>
        <v xml:space="preserve">    Операционные расходы - 4-5</v>
      </c>
      <c r="S628" s="1">
        <f ca="1">SUM($U628:INDIRECT(ADDRESS(ROW(),SUMIFS($1:$1,$5:$5,MAX($5:$5)))))</f>
        <v>252026.24820247502</v>
      </c>
      <c r="V628" s="1">
        <f ca="1">SUMIFS(INDIRECT($F$1&amp;$F628&amp;":"&amp;$F628),INDIRECT($F$1&amp;dbP!$D$2&amp;":"&amp;dbP!$D$2),"&gt;="&amp;V$6,INDIRECT($F$1&amp;dbP!$D$2&amp;":"&amp;dbP!$D$2),"&lt;="&amp;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V$6,INDIRECT($F$1&amp;dbP!$D$2&amp;":"&amp;dbP!$D$2),"&lt;="&amp;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W628" s="1">
        <f ca="1">SUMIFS(INDIRECT($F$1&amp;$F628&amp;":"&amp;$F628),INDIRECT($F$1&amp;dbP!$D$2&amp;":"&amp;dbP!$D$2),"&gt;="&amp;W$6,INDIRECT($F$1&amp;dbP!$D$2&amp;":"&amp;dbP!$D$2),"&lt;="&amp;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W$6,INDIRECT($F$1&amp;dbP!$D$2&amp;":"&amp;dbP!$D$2),"&lt;="&amp;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X628" s="1">
        <f ca="1">SUMIFS(INDIRECT($F$1&amp;$F628&amp;":"&amp;$F628),INDIRECT($F$1&amp;dbP!$D$2&amp;":"&amp;dbP!$D$2),"&gt;="&amp;X$6,INDIRECT($F$1&amp;dbP!$D$2&amp;":"&amp;dbP!$D$2),"&lt;="&amp;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X$6,INDIRECT($F$1&amp;dbP!$D$2&amp;":"&amp;dbP!$D$2),"&lt;="&amp;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Y628" s="1">
        <f ca="1">SUMIFS(INDIRECT($F$1&amp;$F628&amp;":"&amp;$F628),INDIRECT($F$1&amp;dbP!$D$2&amp;":"&amp;dbP!$D$2),"&gt;="&amp;Y$6,INDIRECT($F$1&amp;dbP!$D$2&amp;":"&amp;dbP!$D$2),"&lt;="&amp;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Y$6,INDIRECT($F$1&amp;dbP!$D$2&amp;":"&amp;dbP!$D$2),"&lt;="&amp;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252026.24820247502</v>
      </c>
      <c r="Z628" s="1">
        <f ca="1">SUMIFS(INDIRECT($F$1&amp;$F628&amp;":"&amp;$F628),INDIRECT($F$1&amp;dbP!$D$2&amp;":"&amp;dbP!$D$2),"&gt;="&amp;Z$6,INDIRECT($F$1&amp;dbP!$D$2&amp;":"&amp;dbP!$D$2),"&lt;="&amp;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Z$6,INDIRECT($F$1&amp;dbP!$D$2&amp;":"&amp;dbP!$D$2),"&lt;="&amp;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A628" s="1">
        <f ca="1">SUMIFS(INDIRECT($F$1&amp;$F628&amp;":"&amp;$F628),INDIRECT($F$1&amp;dbP!$D$2&amp;":"&amp;dbP!$D$2),"&gt;="&amp;AA$6,INDIRECT($F$1&amp;dbP!$D$2&amp;":"&amp;dbP!$D$2),"&lt;="&amp;A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A$6,INDIRECT($F$1&amp;dbP!$D$2&amp;":"&amp;dbP!$D$2),"&lt;="&amp;A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B628" s="1">
        <f ca="1">SUMIFS(INDIRECT($F$1&amp;$F628&amp;":"&amp;$F628),INDIRECT($F$1&amp;dbP!$D$2&amp;":"&amp;dbP!$D$2),"&gt;="&amp;AB$6,INDIRECT($F$1&amp;dbP!$D$2&amp;":"&amp;dbP!$D$2),"&lt;="&amp;A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B$6,INDIRECT($F$1&amp;dbP!$D$2&amp;":"&amp;dbP!$D$2),"&lt;="&amp;A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C628" s="1">
        <f ca="1">SUMIFS(INDIRECT($F$1&amp;$F628&amp;":"&amp;$F628),INDIRECT($F$1&amp;dbP!$D$2&amp;":"&amp;dbP!$D$2),"&gt;="&amp;AC$6,INDIRECT($F$1&amp;dbP!$D$2&amp;":"&amp;dbP!$D$2),"&lt;="&amp;A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C$6,INDIRECT($F$1&amp;dbP!$D$2&amp;":"&amp;dbP!$D$2),"&lt;="&amp;A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D628" s="1">
        <f ca="1">SUMIFS(INDIRECT($F$1&amp;$F628&amp;":"&amp;$F628),INDIRECT($F$1&amp;dbP!$D$2&amp;":"&amp;dbP!$D$2),"&gt;="&amp;AD$6,INDIRECT($F$1&amp;dbP!$D$2&amp;":"&amp;dbP!$D$2),"&lt;="&amp;A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D$6,INDIRECT($F$1&amp;dbP!$D$2&amp;":"&amp;dbP!$D$2),"&lt;="&amp;A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E628" s="1">
        <f ca="1">SUMIFS(INDIRECT($F$1&amp;$F628&amp;":"&amp;$F628),INDIRECT($F$1&amp;dbP!$D$2&amp;":"&amp;dbP!$D$2),"&gt;="&amp;AE$6,INDIRECT($F$1&amp;dbP!$D$2&amp;":"&amp;dbP!$D$2),"&lt;="&amp;A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E$6,INDIRECT($F$1&amp;dbP!$D$2&amp;":"&amp;dbP!$D$2),"&lt;="&amp;A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F628" s="1">
        <f ca="1">SUMIFS(INDIRECT($F$1&amp;$F628&amp;":"&amp;$F628),INDIRECT($F$1&amp;dbP!$D$2&amp;":"&amp;dbP!$D$2),"&gt;="&amp;AF$6,INDIRECT($F$1&amp;dbP!$D$2&amp;":"&amp;dbP!$D$2),"&lt;="&amp;AF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F$6,INDIRECT($F$1&amp;dbP!$D$2&amp;":"&amp;dbP!$D$2),"&lt;="&amp;AF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G628" s="1">
        <f ca="1">SUMIFS(INDIRECT($F$1&amp;$F628&amp;":"&amp;$F628),INDIRECT($F$1&amp;dbP!$D$2&amp;":"&amp;dbP!$D$2),"&gt;="&amp;AG$6,INDIRECT($F$1&amp;dbP!$D$2&amp;":"&amp;dbP!$D$2),"&lt;="&amp;AG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G$6,INDIRECT($F$1&amp;dbP!$D$2&amp;":"&amp;dbP!$D$2),"&lt;="&amp;AG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H628" s="1">
        <f ca="1">SUMIFS(INDIRECT($F$1&amp;$F628&amp;":"&amp;$F628),INDIRECT($F$1&amp;dbP!$D$2&amp;":"&amp;dbP!$D$2),"&gt;="&amp;AH$6,INDIRECT($F$1&amp;dbP!$D$2&amp;":"&amp;dbP!$D$2),"&lt;="&amp;AH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H$6,INDIRECT($F$1&amp;dbP!$D$2&amp;":"&amp;dbP!$D$2),"&lt;="&amp;AH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I628" s="1">
        <f ca="1">SUMIFS(INDIRECT($F$1&amp;$F628&amp;":"&amp;$F628),INDIRECT($F$1&amp;dbP!$D$2&amp;":"&amp;dbP!$D$2),"&gt;="&amp;AI$6,INDIRECT($F$1&amp;dbP!$D$2&amp;":"&amp;dbP!$D$2),"&lt;="&amp;AI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I$6,INDIRECT($F$1&amp;dbP!$D$2&amp;":"&amp;dbP!$D$2),"&lt;="&amp;AI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J628" s="1">
        <f ca="1">SUMIFS(INDIRECT($F$1&amp;$F628&amp;":"&amp;$F628),INDIRECT($F$1&amp;dbP!$D$2&amp;":"&amp;dbP!$D$2),"&gt;="&amp;AJ$6,INDIRECT($F$1&amp;dbP!$D$2&amp;":"&amp;dbP!$D$2),"&lt;="&amp;AJ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J$6,INDIRECT($F$1&amp;dbP!$D$2&amp;":"&amp;dbP!$D$2),"&lt;="&amp;AJ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K628" s="1">
        <f ca="1">SUMIFS(INDIRECT($F$1&amp;$F628&amp;":"&amp;$F628),INDIRECT($F$1&amp;dbP!$D$2&amp;":"&amp;dbP!$D$2),"&gt;="&amp;AK$6,INDIRECT($F$1&amp;dbP!$D$2&amp;":"&amp;dbP!$D$2),"&lt;="&amp;AK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K$6,INDIRECT($F$1&amp;dbP!$D$2&amp;":"&amp;dbP!$D$2),"&lt;="&amp;AK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L628" s="1">
        <f ca="1">SUMIFS(INDIRECT($F$1&amp;$F628&amp;":"&amp;$F628),INDIRECT($F$1&amp;dbP!$D$2&amp;":"&amp;dbP!$D$2),"&gt;="&amp;AL$6,INDIRECT($F$1&amp;dbP!$D$2&amp;":"&amp;dbP!$D$2),"&lt;="&amp;AL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L$6,INDIRECT($F$1&amp;dbP!$D$2&amp;":"&amp;dbP!$D$2),"&lt;="&amp;AL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M628" s="1">
        <f ca="1">SUMIFS(INDIRECT($F$1&amp;$F628&amp;":"&amp;$F628),INDIRECT($F$1&amp;dbP!$D$2&amp;":"&amp;dbP!$D$2),"&gt;="&amp;AM$6,INDIRECT($F$1&amp;dbP!$D$2&amp;":"&amp;dbP!$D$2),"&lt;="&amp;AM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M$6,INDIRECT($F$1&amp;dbP!$D$2&amp;":"&amp;dbP!$D$2),"&lt;="&amp;AM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N628" s="1">
        <f ca="1">SUMIFS(INDIRECT($F$1&amp;$F628&amp;":"&amp;$F628),INDIRECT($F$1&amp;dbP!$D$2&amp;":"&amp;dbP!$D$2),"&gt;="&amp;AN$6,INDIRECT($F$1&amp;dbP!$D$2&amp;":"&amp;dbP!$D$2),"&lt;="&amp;AN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N$6,INDIRECT($F$1&amp;dbP!$D$2&amp;":"&amp;dbP!$D$2),"&lt;="&amp;AN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O628" s="1">
        <f ca="1">SUMIFS(INDIRECT($F$1&amp;$F628&amp;":"&amp;$F628),INDIRECT($F$1&amp;dbP!$D$2&amp;":"&amp;dbP!$D$2),"&gt;="&amp;AO$6,INDIRECT($F$1&amp;dbP!$D$2&amp;":"&amp;dbP!$D$2),"&lt;="&amp;AO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O$6,INDIRECT($F$1&amp;dbP!$D$2&amp;":"&amp;dbP!$D$2),"&lt;="&amp;AO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P628" s="1">
        <f ca="1">SUMIFS(INDIRECT($F$1&amp;$F628&amp;":"&amp;$F628),INDIRECT($F$1&amp;dbP!$D$2&amp;":"&amp;dbP!$D$2),"&gt;="&amp;AP$6,INDIRECT($F$1&amp;dbP!$D$2&amp;":"&amp;dbP!$D$2),"&lt;="&amp;AP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P$6,INDIRECT($F$1&amp;dbP!$D$2&amp;":"&amp;dbP!$D$2),"&lt;="&amp;AP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Q628" s="1">
        <f ca="1">SUMIFS(INDIRECT($F$1&amp;$F628&amp;":"&amp;$F628),INDIRECT($F$1&amp;dbP!$D$2&amp;":"&amp;dbP!$D$2),"&gt;="&amp;AQ$6,INDIRECT($F$1&amp;dbP!$D$2&amp;":"&amp;dbP!$D$2),"&lt;="&amp;AQ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Q$6,INDIRECT($F$1&amp;dbP!$D$2&amp;":"&amp;dbP!$D$2),"&lt;="&amp;AQ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R628" s="1">
        <f ca="1">SUMIFS(INDIRECT($F$1&amp;$F628&amp;":"&amp;$F628),INDIRECT($F$1&amp;dbP!$D$2&amp;":"&amp;dbP!$D$2),"&gt;="&amp;AR$6,INDIRECT($F$1&amp;dbP!$D$2&amp;":"&amp;dbP!$D$2),"&lt;="&amp;AR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R$6,INDIRECT($F$1&amp;dbP!$D$2&amp;":"&amp;dbP!$D$2),"&lt;="&amp;AR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S628" s="1">
        <f ca="1">SUMIFS(INDIRECT($F$1&amp;$F628&amp;":"&amp;$F628),INDIRECT($F$1&amp;dbP!$D$2&amp;":"&amp;dbP!$D$2),"&gt;="&amp;AS$6,INDIRECT($F$1&amp;dbP!$D$2&amp;":"&amp;dbP!$D$2),"&lt;="&amp;AS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S$6,INDIRECT($F$1&amp;dbP!$D$2&amp;":"&amp;dbP!$D$2),"&lt;="&amp;AS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T628" s="1">
        <f ca="1">SUMIFS(INDIRECT($F$1&amp;$F628&amp;":"&amp;$F628),INDIRECT($F$1&amp;dbP!$D$2&amp;":"&amp;dbP!$D$2),"&gt;="&amp;AT$6,INDIRECT($F$1&amp;dbP!$D$2&amp;":"&amp;dbP!$D$2),"&lt;="&amp;AT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T$6,INDIRECT($F$1&amp;dbP!$D$2&amp;":"&amp;dbP!$D$2),"&lt;="&amp;AT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U628" s="1">
        <f ca="1">SUMIFS(INDIRECT($F$1&amp;$F628&amp;":"&amp;$F628),INDIRECT($F$1&amp;dbP!$D$2&amp;":"&amp;dbP!$D$2),"&gt;="&amp;AU$6,INDIRECT($F$1&amp;dbP!$D$2&amp;":"&amp;dbP!$D$2),"&lt;="&amp;AU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U$6,INDIRECT($F$1&amp;dbP!$D$2&amp;":"&amp;dbP!$D$2),"&lt;="&amp;AU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V628" s="1">
        <f ca="1">SUMIFS(INDIRECT($F$1&amp;$F628&amp;":"&amp;$F628),INDIRECT($F$1&amp;dbP!$D$2&amp;":"&amp;dbP!$D$2),"&gt;="&amp;AV$6,INDIRECT($F$1&amp;dbP!$D$2&amp;":"&amp;dbP!$D$2),"&lt;="&amp;A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V$6,INDIRECT($F$1&amp;dbP!$D$2&amp;":"&amp;dbP!$D$2),"&lt;="&amp;AV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W628" s="1">
        <f ca="1">SUMIFS(INDIRECT($F$1&amp;$F628&amp;":"&amp;$F628),INDIRECT($F$1&amp;dbP!$D$2&amp;":"&amp;dbP!$D$2),"&gt;="&amp;AW$6,INDIRECT($F$1&amp;dbP!$D$2&amp;":"&amp;dbP!$D$2),"&lt;="&amp;A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W$6,INDIRECT($F$1&amp;dbP!$D$2&amp;":"&amp;dbP!$D$2),"&lt;="&amp;AW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X628" s="1">
        <f ca="1">SUMIFS(INDIRECT($F$1&amp;$F628&amp;":"&amp;$F628),INDIRECT($F$1&amp;dbP!$D$2&amp;":"&amp;dbP!$D$2),"&gt;="&amp;AX$6,INDIRECT($F$1&amp;dbP!$D$2&amp;":"&amp;dbP!$D$2),"&lt;="&amp;A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X$6,INDIRECT($F$1&amp;dbP!$D$2&amp;":"&amp;dbP!$D$2),"&lt;="&amp;AX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Y628" s="1">
        <f ca="1">SUMIFS(INDIRECT($F$1&amp;$F628&amp;":"&amp;$F628),INDIRECT($F$1&amp;dbP!$D$2&amp;":"&amp;dbP!$D$2),"&gt;="&amp;AY$6,INDIRECT($F$1&amp;dbP!$D$2&amp;":"&amp;dbP!$D$2),"&lt;="&amp;A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Y$6,INDIRECT($F$1&amp;dbP!$D$2&amp;":"&amp;dbP!$D$2),"&lt;="&amp;AY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AZ628" s="1">
        <f ca="1">SUMIFS(INDIRECT($F$1&amp;$F628&amp;":"&amp;$F628),INDIRECT($F$1&amp;dbP!$D$2&amp;":"&amp;dbP!$D$2),"&gt;="&amp;AZ$6,INDIRECT($F$1&amp;dbP!$D$2&amp;":"&amp;dbP!$D$2),"&lt;="&amp;A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AZ$6,INDIRECT($F$1&amp;dbP!$D$2&amp;":"&amp;dbP!$D$2),"&lt;="&amp;AZ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A628" s="1">
        <f ca="1">SUMIFS(INDIRECT($F$1&amp;$F628&amp;":"&amp;$F628),INDIRECT($F$1&amp;dbP!$D$2&amp;":"&amp;dbP!$D$2),"&gt;="&amp;BA$6,INDIRECT($F$1&amp;dbP!$D$2&amp;":"&amp;dbP!$D$2),"&lt;="&amp;B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BA$6,INDIRECT($F$1&amp;dbP!$D$2&amp;":"&amp;dbP!$D$2),"&lt;="&amp;BA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B628" s="1">
        <f ca="1">SUMIFS(INDIRECT($F$1&amp;$F628&amp;":"&amp;$F628),INDIRECT($F$1&amp;dbP!$D$2&amp;":"&amp;dbP!$D$2),"&gt;="&amp;BB$6,INDIRECT($F$1&amp;dbP!$D$2&amp;":"&amp;dbP!$D$2),"&lt;="&amp;B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BB$6,INDIRECT($F$1&amp;dbP!$D$2&amp;":"&amp;dbP!$D$2),"&lt;="&amp;BB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C628" s="1">
        <f ca="1">SUMIFS(INDIRECT($F$1&amp;$F628&amp;":"&amp;$F628),INDIRECT($F$1&amp;dbP!$D$2&amp;":"&amp;dbP!$D$2),"&gt;="&amp;BC$6,INDIRECT($F$1&amp;dbP!$D$2&amp;":"&amp;dbP!$D$2),"&lt;="&amp;B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BC$6,INDIRECT($F$1&amp;dbP!$D$2&amp;":"&amp;dbP!$D$2),"&lt;="&amp;BC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D628" s="1">
        <f ca="1">SUMIFS(INDIRECT($F$1&amp;$F628&amp;":"&amp;$F628),INDIRECT($F$1&amp;dbP!$D$2&amp;":"&amp;dbP!$D$2),"&gt;="&amp;BD$6,INDIRECT($F$1&amp;dbP!$D$2&amp;":"&amp;dbP!$D$2),"&lt;="&amp;B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BD$6,INDIRECT($F$1&amp;dbP!$D$2&amp;":"&amp;dbP!$D$2),"&lt;="&amp;BD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  <c r="BE628" s="1">
        <f ca="1">SUMIFS(INDIRECT($F$1&amp;$F628&amp;":"&amp;$F628),INDIRECT($F$1&amp;dbP!$D$2&amp;":"&amp;dbP!$D$2),"&gt;="&amp;BE$6,INDIRECT($F$1&amp;dbP!$D$2&amp;":"&amp;dbP!$D$2),"&lt;="&amp;B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"&amp;$I628=$J628),"*",RIGHT($J628,LEN($J628)-4)),INDIRECT($F$1&amp;dbP!$AC$2&amp;":"&amp;dbP!$AC$2),RepP!$J$3)-
SUMIFS(INDIRECT($F$1&amp;$G628&amp;":"&amp;$G628),INDIRECT($F$1&amp;dbP!$D$2&amp;":"&amp;dbP!$D$2),"&gt;="&amp;BE$6,INDIRECT($F$1&amp;dbP!$D$2&amp;":"&amp;dbP!$D$2),"&lt;="&amp;BE$7,INDIRECT($F$1&amp;dbP!$O$2&amp;":"&amp;dbP!$O$2),$H628,INDIRECT($F$1&amp;dbP!$P$2&amp;":"&amp;dbP!$P$2),IF($I628=$J628,"*",$I628),INDIRECT($F$1&amp;dbP!$Q$2&amp;":"&amp;dbP!$Q$2),IF(OR($I628=$J628,"  "&amp;$I628=$J628),"*",RIGHT($J628,LEN($J628)-4)),INDIRECT($F$1&amp;dbP!$AC$2&amp;":"&amp;dbP!$AC$2),RepP!$J$3)</f>
        <v>0</v>
      </c>
    </row>
    <row r="629" spans="2:57" x14ac:dyDescent="0.3">
      <c r="B629" s="1">
        <f>MAX(B$505:B628)+1</f>
        <v>130</v>
      </c>
      <c r="D629" s="1" t="str">
        <f ca="1">INDIRECT($B$1&amp;Items!AB$2&amp;$B629)</f>
        <v>PL(-)</v>
      </c>
      <c r="F629" s="1" t="str">
        <f ca="1">INDIRECT($B$1&amp;Items!X$2&amp;$B629)</f>
        <v>Y</v>
      </c>
      <c r="G629" s="1" t="str">
        <f ca="1">INDIRECT($B$1&amp;Items!Y$2&amp;$B629)</f>
        <v>Z</v>
      </c>
      <c r="H629" s="13" t="str">
        <f ca="1">INDIRECT($B$1&amp;Items!U$2&amp;$B629)</f>
        <v>Операционные расходы</v>
      </c>
      <c r="I629" s="13" t="str">
        <f ca="1">IF(INDIRECT($B$1&amp;Items!V$2&amp;$B629)="",H629,INDIRECT($B$1&amp;Items!V$2&amp;$B629))</f>
        <v>Операционные расходы - блок-4</v>
      </c>
      <c r="J629" s="1" t="str">
        <f ca="1">IF(INDIRECT($B$1&amp;Items!W$2&amp;$B629)="",IF(H629&lt;&gt;I629,"  "&amp;I629,I629),"    "&amp;INDIRECT($B$1&amp;Items!W$2&amp;$B629))</f>
        <v xml:space="preserve">    Операционные расходы - 4-6</v>
      </c>
      <c r="S629" s="1">
        <f ca="1">SUM($U629:INDIRECT(ADDRESS(ROW(),SUMIFS($1:$1,$5:$5,MAX($5:$5)))))</f>
        <v>133731.96624235003</v>
      </c>
      <c r="V629" s="1">
        <f ca="1">SUMIFS(INDIRECT($F$1&amp;$F629&amp;":"&amp;$F629),INDIRECT($F$1&amp;dbP!$D$2&amp;":"&amp;dbP!$D$2),"&gt;="&amp;V$6,INDIRECT($F$1&amp;dbP!$D$2&amp;":"&amp;dbP!$D$2),"&lt;="&amp;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V$6,INDIRECT($F$1&amp;dbP!$D$2&amp;":"&amp;dbP!$D$2),"&lt;="&amp;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W629" s="1">
        <f ca="1">SUMIFS(INDIRECT($F$1&amp;$F629&amp;":"&amp;$F629),INDIRECT($F$1&amp;dbP!$D$2&amp;":"&amp;dbP!$D$2),"&gt;="&amp;W$6,INDIRECT($F$1&amp;dbP!$D$2&amp;":"&amp;dbP!$D$2),"&lt;="&amp;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W$6,INDIRECT($F$1&amp;dbP!$D$2&amp;":"&amp;dbP!$D$2),"&lt;="&amp;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X629" s="1">
        <f ca="1">SUMIFS(INDIRECT($F$1&amp;$F629&amp;":"&amp;$F629),INDIRECT($F$1&amp;dbP!$D$2&amp;":"&amp;dbP!$D$2),"&gt;="&amp;X$6,INDIRECT($F$1&amp;dbP!$D$2&amp;":"&amp;dbP!$D$2),"&lt;="&amp;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X$6,INDIRECT($F$1&amp;dbP!$D$2&amp;":"&amp;dbP!$D$2),"&lt;="&amp;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Y629" s="1">
        <f ca="1">SUMIFS(INDIRECT($F$1&amp;$F629&amp;":"&amp;$F629),INDIRECT($F$1&amp;dbP!$D$2&amp;":"&amp;dbP!$D$2),"&gt;="&amp;Y$6,INDIRECT($F$1&amp;dbP!$D$2&amp;":"&amp;dbP!$D$2),"&lt;="&amp;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Y$6,INDIRECT($F$1&amp;dbP!$D$2&amp;":"&amp;dbP!$D$2),"&lt;="&amp;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133731.96624235003</v>
      </c>
      <c r="Z629" s="1">
        <f ca="1">SUMIFS(INDIRECT($F$1&amp;$F629&amp;":"&amp;$F629),INDIRECT($F$1&amp;dbP!$D$2&amp;":"&amp;dbP!$D$2),"&gt;="&amp;Z$6,INDIRECT($F$1&amp;dbP!$D$2&amp;":"&amp;dbP!$D$2),"&lt;="&amp;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Z$6,INDIRECT($F$1&amp;dbP!$D$2&amp;":"&amp;dbP!$D$2),"&lt;="&amp;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A629" s="1">
        <f ca="1">SUMIFS(INDIRECT($F$1&amp;$F629&amp;":"&amp;$F629),INDIRECT($F$1&amp;dbP!$D$2&amp;":"&amp;dbP!$D$2),"&gt;="&amp;AA$6,INDIRECT($F$1&amp;dbP!$D$2&amp;":"&amp;dbP!$D$2),"&lt;="&amp;A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A$6,INDIRECT($F$1&amp;dbP!$D$2&amp;":"&amp;dbP!$D$2),"&lt;="&amp;A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B629" s="1">
        <f ca="1">SUMIFS(INDIRECT($F$1&amp;$F629&amp;":"&amp;$F629),INDIRECT($F$1&amp;dbP!$D$2&amp;":"&amp;dbP!$D$2),"&gt;="&amp;AB$6,INDIRECT($F$1&amp;dbP!$D$2&amp;":"&amp;dbP!$D$2),"&lt;="&amp;A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B$6,INDIRECT($F$1&amp;dbP!$D$2&amp;":"&amp;dbP!$D$2),"&lt;="&amp;A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C629" s="1">
        <f ca="1">SUMIFS(INDIRECT($F$1&amp;$F629&amp;":"&amp;$F629),INDIRECT($F$1&amp;dbP!$D$2&amp;":"&amp;dbP!$D$2),"&gt;="&amp;AC$6,INDIRECT($F$1&amp;dbP!$D$2&amp;":"&amp;dbP!$D$2),"&lt;="&amp;A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C$6,INDIRECT($F$1&amp;dbP!$D$2&amp;":"&amp;dbP!$D$2),"&lt;="&amp;A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D629" s="1">
        <f ca="1">SUMIFS(INDIRECT($F$1&amp;$F629&amp;":"&amp;$F629),INDIRECT($F$1&amp;dbP!$D$2&amp;":"&amp;dbP!$D$2),"&gt;="&amp;AD$6,INDIRECT($F$1&amp;dbP!$D$2&amp;":"&amp;dbP!$D$2),"&lt;="&amp;A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D$6,INDIRECT($F$1&amp;dbP!$D$2&amp;":"&amp;dbP!$D$2),"&lt;="&amp;A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E629" s="1">
        <f ca="1">SUMIFS(INDIRECT($F$1&amp;$F629&amp;":"&amp;$F629),INDIRECT($F$1&amp;dbP!$D$2&amp;":"&amp;dbP!$D$2),"&gt;="&amp;AE$6,INDIRECT($F$1&amp;dbP!$D$2&amp;":"&amp;dbP!$D$2),"&lt;="&amp;A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E$6,INDIRECT($F$1&amp;dbP!$D$2&amp;":"&amp;dbP!$D$2),"&lt;="&amp;A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F629" s="1">
        <f ca="1">SUMIFS(INDIRECT($F$1&amp;$F629&amp;":"&amp;$F629),INDIRECT($F$1&amp;dbP!$D$2&amp;":"&amp;dbP!$D$2),"&gt;="&amp;AF$6,INDIRECT($F$1&amp;dbP!$D$2&amp;":"&amp;dbP!$D$2),"&lt;="&amp;AF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F$6,INDIRECT($F$1&amp;dbP!$D$2&amp;":"&amp;dbP!$D$2),"&lt;="&amp;AF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G629" s="1">
        <f ca="1">SUMIFS(INDIRECT($F$1&amp;$F629&amp;":"&amp;$F629),INDIRECT($F$1&amp;dbP!$D$2&amp;":"&amp;dbP!$D$2),"&gt;="&amp;AG$6,INDIRECT($F$1&amp;dbP!$D$2&amp;":"&amp;dbP!$D$2),"&lt;="&amp;AG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G$6,INDIRECT($F$1&amp;dbP!$D$2&amp;":"&amp;dbP!$D$2),"&lt;="&amp;AG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H629" s="1">
        <f ca="1">SUMIFS(INDIRECT($F$1&amp;$F629&amp;":"&amp;$F629),INDIRECT($F$1&amp;dbP!$D$2&amp;":"&amp;dbP!$D$2),"&gt;="&amp;AH$6,INDIRECT($F$1&amp;dbP!$D$2&amp;":"&amp;dbP!$D$2),"&lt;="&amp;AH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H$6,INDIRECT($F$1&amp;dbP!$D$2&amp;":"&amp;dbP!$D$2),"&lt;="&amp;AH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I629" s="1">
        <f ca="1">SUMIFS(INDIRECT($F$1&amp;$F629&amp;":"&amp;$F629),INDIRECT($F$1&amp;dbP!$D$2&amp;":"&amp;dbP!$D$2),"&gt;="&amp;AI$6,INDIRECT($F$1&amp;dbP!$D$2&amp;":"&amp;dbP!$D$2),"&lt;="&amp;AI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I$6,INDIRECT($F$1&amp;dbP!$D$2&amp;":"&amp;dbP!$D$2),"&lt;="&amp;AI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J629" s="1">
        <f ca="1">SUMIFS(INDIRECT($F$1&amp;$F629&amp;":"&amp;$F629),INDIRECT($F$1&amp;dbP!$D$2&amp;":"&amp;dbP!$D$2),"&gt;="&amp;AJ$6,INDIRECT($F$1&amp;dbP!$D$2&amp;":"&amp;dbP!$D$2),"&lt;="&amp;AJ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J$6,INDIRECT($F$1&amp;dbP!$D$2&amp;":"&amp;dbP!$D$2),"&lt;="&amp;AJ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K629" s="1">
        <f ca="1">SUMIFS(INDIRECT($F$1&amp;$F629&amp;":"&amp;$F629),INDIRECT($F$1&amp;dbP!$D$2&amp;":"&amp;dbP!$D$2),"&gt;="&amp;AK$6,INDIRECT($F$1&amp;dbP!$D$2&amp;":"&amp;dbP!$D$2),"&lt;="&amp;AK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K$6,INDIRECT($F$1&amp;dbP!$D$2&amp;":"&amp;dbP!$D$2),"&lt;="&amp;AK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L629" s="1">
        <f ca="1">SUMIFS(INDIRECT($F$1&amp;$F629&amp;":"&amp;$F629),INDIRECT($F$1&amp;dbP!$D$2&amp;":"&amp;dbP!$D$2),"&gt;="&amp;AL$6,INDIRECT($F$1&amp;dbP!$D$2&amp;":"&amp;dbP!$D$2),"&lt;="&amp;AL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L$6,INDIRECT($F$1&amp;dbP!$D$2&amp;":"&amp;dbP!$D$2),"&lt;="&amp;AL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M629" s="1">
        <f ca="1">SUMIFS(INDIRECT($F$1&amp;$F629&amp;":"&amp;$F629),INDIRECT($F$1&amp;dbP!$D$2&amp;":"&amp;dbP!$D$2),"&gt;="&amp;AM$6,INDIRECT($F$1&amp;dbP!$D$2&amp;":"&amp;dbP!$D$2),"&lt;="&amp;AM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M$6,INDIRECT($F$1&amp;dbP!$D$2&amp;":"&amp;dbP!$D$2),"&lt;="&amp;AM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N629" s="1">
        <f ca="1">SUMIFS(INDIRECT($F$1&amp;$F629&amp;":"&amp;$F629),INDIRECT($F$1&amp;dbP!$D$2&amp;":"&amp;dbP!$D$2),"&gt;="&amp;AN$6,INDIRECT($F$1&amp;dbP!$D$2&amp;":"&amp;dbP!$D$2),"&lt;="&amp;AN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N$6,INDIRECT($F$1&amp;dbP!$D$2&amp;":"&amp;dbP!$D$2),"&lt;="&amp;AN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O629" s="1">
        <f ca="1">SUMIFS(INDIRECT($F$1&amp;$F629&amp;":"&amp;$F629),INDIRECT($F$1&amp;dbP!$D$2&amp;":"&amp;dbP!$D$2),"&gt;="&amp;AO$6,INDIRECT($F$1&amp;dbP!$D$2&amp;":"&amp;dbP!$D$2),"&lt;="&amp;AO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O$6,INDIRECT($F$1&amp;dbP!$D$2&amp;":"&amp;dbP!$D$2),"&lt;="&amp;AO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P629" s="1">
        <f ca="1">SUMIFS(INDIRECT($F$1&amp;$F629&amp;":"&amp;$F629),INDIRECT($F$1&amp;dbP!$D$2&amp;":"&amp;dbP!$D$2),"&gt;="&amp;AP$6,INDIRECT($F$1&amp;dbP!$D$2&amp;":"&amp;dbP!$D$2),"&lt;="&amp;AP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P$6,INDIRECT($F$1&amp;dbP!$D$2&amp;":"&amp;dbP!$D$2),"&lt;="&amp;AP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Q629" s="1">
        <f ca="1">SUMIFS(INDIRECT($F$1&amp;$F629&amp;":"&amp;$F629),INDIRECT($F$1&amp;dbP!$D$2&amp;":"&amp;dbP!$D$2),"&gt;="&amp;AQ$6,INDIRECT($F$1&amp;dbP!$D$2&amp;":"&amp;dbP!$D$2),"&lt;="&amp;AQ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Q$6,INDIRECT($F$1&amp;dbP!$D$2&amp;":"&amp;dbP!$D$2),"&lt;="&amp;AQ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R629" s="1">
        <f ca="1">SUMIFS(INDIRECT($F$1&amp;$F629&amp;":"&amp;$F629),INDIRECT($F$1&amp;dbP!$D$2&amp;":"&amp;dbP!$D$2),"&gt;="&amp;AR$6,INDIRECT($F$1&amp;dbP!$D$2&amp;":"&amp;dbP!$D$2),"&lt;="&amp;AR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R$6,INDIRECT($F$1&amp;dbP!$D$2&amp;":"&amp;dbP!$D$2),"&lt;="&amp;AR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S629" s="1">
        <f ca="1">SUMIFS(INDIRECT($F$1&amp;$F629&amp;":"&amp;$F629),INDIRECT($F$1&amp;dbP!$D$2&amp;":"&amp;dbP!$D$2),"&gt;="&amp;AS$6,INDIRECT($F$1&amp;dbP!$D$2&amp;":"&amp;dbP!$D$2),"&lt;="&amp;AS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S$6,INDIRECT($F$1&amp;dbP!$D$2&amp;":"&amp;dbP!$D$2),"&lt;="&amp;AS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T629" s="1">
        <f ca="1">SUMIFS(INDIRECT($F$1&amp;$F629&amp;":"&amp;$F629),INDIRECT($F$1&amp;dbP!$D$2&amp;":"&amp;dbP!$D$2),"&gt;="&amp;AT$6,INDIRECT($F$1&amp;dbP!$D$2&amp;":"&amp;dbP!$D$2),"&lt;="&amp;AT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T$6,INDIRECT($F$1&amp;dbP!$D$2&amp;":"&amp;dbP!$D$2),"&lt;="&amp;AT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U629" s="1">
        <f ca="1">SUMIFS(INDIRECT($F$1&amp;$F629&amp;":"&amp;$F629),INDIRECT($F$1&amp;dbP!$D$2&amp;":"&amp;dbP!$D$2),"&gt;="&amp;AU$6,INDIRECT($F$1&amp;dbP!$D$2&amp;":"&amp;dbP!$D$2),"&lt;="&amp;AU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U$6,INDIRECT($F$1&amp;dbP!$D$2&amp;":"&amp;dbP!$D$2),"&lt;="&amp;AU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V629" s="1">
        <f ca="1">SUMIFS(INDIRECT($F$1&amp;$F629&amp;":"&amp;$F629),INDIRECT($F$1&amp;dbP!$D$2&amp;":"&amp;dbP!$D$2),"&gt;="&amp;AV$6,INDIRECT($F$1&amp;dbP!$D$2&amp;":"&amp;dbP!$D$2),"&lt;="&amp;A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V$6,INDIRECT($F$1&amp;dbP!$D$2&amp;":"&amp;dbP!$D$2),"&lt;="&amp;AV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W629" s="1">
        <f ca="1">SUMIFS(INDIRECT($F$1&amp;$F629&amp;":"&amp;$F629),INDIRECT($F$1&amp;dbP!$D$2&amp;":"&amp;dbP!$D$2),"&gt;="&amp;AW$6,INDIRECT($F$1&amp;dbP!$D$2&amp;":"&amp;dbP!$D$2),"&lt;="&amp;A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W$6,INDIRECT($F$1&amp;dbP!$D$2&amp;":"&amp;dbP!$D$2),"&lt;="&amp;AW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X629" s="1">
        <f ca="1">SUMIFS(INDIRECT($F$1&amp;$F629&amp;":"&amp;$F629),INDIRECT($F$1&amp;dbP!$D$2&amp;":"&amp;dbP!$D$2),"&gt;="&amp;AX$6,INDIRECT($F$1&amp;dbP!$D$2&amp;":"&amp;dbP!$D$2),"&lt;="&amp;A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X$6,INDIRECT($F$1&amp;dbP!$D$2&amp;":"&amp;dbP!$D$2),"&lt;="&amp;AX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Y629" s="1">
        <f ca="1">SUMIFS(INDIRECT($F$1&amp;$F629&amp;":"&amp;$F629),INDIRECT($F$1&amp;dbP!$D$2&amp;":"&amp;dbP!$D$2),"&gt;="&amp;AY$6,INDIRECT($F$1&amp;dbP!$D$2&amp;":"&amp;dbP!$D$2),"&lt;="&amp;A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Y$6,INDIRECT($F$1&amp;dbP!$D$2&amp;":"&amp;dbP!$D$2),"&lt;="&amp;AY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AZ629" s="1">
        <f ca="1">SUMIFS(INDIRECT($F$1&amp;$F629&amp;":"&amp;$F629),INDIRECT($F$1&amp;dbP!$D$2&amp;":"&amp;dbP!$D$2),"&gt;="&amp;AZ$6,INDIRECT($F$1&amp;dbP!$D$2&amp;":"&amp;dbP!$D$2),"&lt;="&amp;A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AZ$6,INDIRECT($F$1&amp;dbP!$D$2&amp;":"&amp;dbP!$D$2),"&lt;="&amp;AZ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A629" s="1">
        <f ca="1">SUMIFS(INDIRECT($F$1&amp;$F629&amp;":"&amp;$F629),INDIRECT($F$1&amp;dbP!$D$2&amp;":"&amp;dbP!$D$2),"&gt;="&amp;BA$6,INDIRECT($F$1&amp;dbP!$D$2&amp;":"&amp;dbP!$D$2),"&lt;="&amp;B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BA$6,INDIRECT($F$1&amp;dbP!$D$2&amp;":"&amp;dbP!$D$2),"&lt;="&amp;BA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B629" s="1">
        <f ca="1">SUMIFS(INDIRECT($F$1&amp;$F629&amp;":"&amp;$F629),INDIRECT($F$1&amp;dbP!$D$2&amp;":"&amp;dbP!$D$2),"&gt;="&amp;BB$6,INDIRECT($F$1&amp;dbP!$D$2&amp;":"&amp;dbP!$D$2),"&lt;="&amp;B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BB$6,INDIRECT($F$1&amp;dbP!$D$2&amp;":"&amp;dbP!$D$2),"&lt;="&amp;BB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C629" s="1">
        <f ca="1">SUMIFS(INDIRECT($F$1&amp;$F629&amp;":"&amp;$F629),INDIRECT($F$1&amp;dbP!$D$2&amp;":"&amp;dbP!$D$2),"&gt;="&amp;BC$6,INDIRECT($F$1&amp;dbP!$D$2&amp;":"&amp;dbP!$D$2),"&lt;="&amp;B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BC$6,INDIRECT($F$1&amp;dbP!$D$2&amp;":"&amp;dbP!$D$2),"&lt;="&amp;BC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D629" s="1">
        <f ca="1">SUMIFS(INDIRECT($F$1&amp;$F629&amp;":"&amp;$F629),INDIRECT($F$1&amp;dbP!$D$2&amp;":"&amp;dbP!$D$2),"&gt;="&amp;BD$6,INDIRECT($F$1&amp;dbP!$D$2&amp;":"&amp;dbP!$D$2),"&lt;="&amp;B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BD$6,INDIRECT($F$1&amp;dbP!$D$2&amp;":"&amp;dbP!$D$2),"&lt;="&amp;BD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  <c r="BE629" s="1">
        <f ca="1">SUMIFS(INDIRECT($F$1&amp;$F629&amp;":"&amp;$F629),INDIRECT($F$1&amp;dbP!$D$2&amp;":"&amp;dbP!$D$2),"&gt;="&amp;BE$6,INDIRECT($F$1&amp;dbP!$D$2&amp;":"&amp;dbP!$D$2),"&lt;="&amp;B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"&amp;$I629=$J629),"*",RIGHT($J629,LEN($J629)-4)),INDIRECT($F$1&amp;dbP!$AC$2&amp;":"&amp;dbP!$AC$2),RepP!$J$3)-
SUMIFS(INDIRECT($F$1&amp;$G629&amp;":"&amp;$G629),INDIRECT($F$1&amp;dbP!$D$2&amp;":"&amp;dbP!$D$2),"&gt;="&amp;BE$6,INDIRECT($F$1&amp;dbP!$D$2&amp;":"&amp;dbP!$D$2),"&lt;="&amp;BE$7,INDIRECT($F$1&amp;dbP!$O$2&amp;":"&amp;dbP!$O$2),$H629,INDIRECT($F$1&amp;dbP!$P$2&amp;":"&amp;dbP!$P$2),IF($I629=$J629,"*",$I629),INDIRECT($F$1&amp;dbP!$Q$2&amp;":"&amp;dbP!$Q$2),IF(OR($I629=$J629,"  "&amp;$I629=$J629),"*",RIGHT($J629,LEN($J629)-4)),INDIRECT($F$1&amp;dbP!$AC$2&amp;":"&amp;dbP!$AC$2),RepP!$J$3)</f>
        <v>0</v>
      </c>
    </row>
    <row r="630" spans="2:57" x14ac:dyDescent="0.3">
      <c r="B630" s="1">
        <f>MAX(B$505:B629)+1</f>
        <v>131</v>
      </c>
      <c r="D630" s="1" t="str">
        <f ca="1">INDIRECT($B$1&amp;Items!AB$2&amp;$B630)</f>
        <v>PL(-)</v>
      </c>
      <c r="F630" s="1" t="str">
        <f ca="1">INDIRECT($B$1&amp;Items!X$2&amp;$B630)</f>
        <v>Y</v>
      </c>
      <c r="G630" s="1" t="str">
        <f ca="1">INDIRECT($B$1&amp;Items!Y$2&amp;$B630)</f>
        <v>Z</v>
      </c>
      <c r="H630" s="13" t="str">
        <f ca="1">INDIRECT($B$1&amp;Items!U$2&amp;$B630)</f>
        <v>Операционные расходы</v>
      </c>
      <c r="I630" s="13" t="str">
        <f ca="1">IF(INDIRECT($B$1&amp;Items!V$2&amp;$B630)="",H630,INDIRECT($B$1&amp;Items!V$2&amp;$B630))</f>
        <v>Операционные расходы - блок-4</v>
      </c>
      <c r="J630" s="1" t="str">
        <f ca="1">IF(INDIRECT($B$1&amp;Items!W$2&amp;$B630)="",IF(H630&lt;&gt;I630,"  "&amp;I630,I630),"    "&amp;INDIRECT($B$1&amp;Items!W$2&amp;$B630))</f>
        <v xml:space="preserve">    Операционные расходы - 4-7</v>
      </c>
      <c r="S630" s="1">
        <f ca="1">SUM($U630:INDIRECT(ADDRESS(ROW(),SUMIFS($1:$1,$5:$5,MAX($5:$5)))))</f>
        <v>67788.333333333328</v>
      </c>
      <c r="V630" s="1">
        <f ca="1">SUMIFS(INDIRECT($F$1&amp;$F630&amp;":"&amp;$F630),INDIRECT($F$1&amp;dbP!$D$2&amp;":"&amp;dbP!$D$2),"&gt;="&amp;V$6,INDIRECT($F$1&amp;dbP!$D$2&amp;":"&amp;dbP!$D$2),"&lt;="&amp;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V$6,INDIRECT($F$1&amp;dbP!$D$2&amp;":"&amp;dbP!$D$2),"&lt;="&amp;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W630" s="1">
        <f ca="1">SUMIFS(INDIRECT($F$1&amp;$F630&amp;":"&amp;$F630),INDIRECT($F$1&amp;dbP!$D$2&amp;":"&amp;dbP!$D$2),"&gt;="&amp;W$6,INDIRECT($F$1&amp;dbP!$D$2&amp;":"&amp;dbP!$D$2),"&lt;="&amp;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W$6,INDIRECT($F$1&amp;dbP!$D$2&amp;":"&amp;dbP!$D$2),"&lt;="&amp;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X630" s="1">
        <f ca="1">SUMIFS(INDIRECT($F$1&amp;$F630&amp;":"&amp;$F630),INDIRECT($F$1&amp;dbP!$D$2&amp;":"&amp;dbP!$D$2),"&gt;="&amp;X$6,INDIRECT($F$1&amp;dbP!$D$2&amp;":"&amp;dbP!$D$2),"&lt;="&amp;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X$6,INDIRECT($F$1&amp;dbP!$D$2&amp;":"&amp;dbP!$D$2),"&lt;="&amp;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Y630" s="1">
        <f ca="1">SUMIFS(INDIRECT($F$1&amp;$F630&amp;":"&amp;$F630),INDIRECT($F$1&amp;dbP!$D$2&amp;":"&amp;dbP!$D$2),"&gt;="&amp;Y$6,INDIRECT($F$1&amp;dbP!$D$2&amp;":"&amp;dbP!$D$2),"&lt;="&amp;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Y$6,INDIRECT($F$1&amp;dbP!$D$2&amp;":"&amp;dbP!$D$2),"&lt;="&amp;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Z630" s="1">
        <f ca="1">SUMIFS(INDIRECT($F$1&amp;$F630&amp;":"&amp;$F630),INDIRECT($F$1&amp;dbP!$D$2&amp;":"&amp;dbP!$D$2),"&gt;="&amp;Z$6,INDIRECT($F$1&amp;dbP!$D$2&amp;":"&amp;dbP!$D$2),"&lt;="&amp;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Z$6,INDIRECT($F$1&amp;dbP!$D$2&amp;":"&amp;dbP!$D$2),"&lt;="&amp;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67788.333333333328</v>
      </c>
      <c r="AA630" s="1">
        <f ca="1">SUMIFS(INDIRECT($F$1&amp;$F630&amp;":"&amp;$F630),INDIRECT($F$1&amp;dbP!$D$2&amp;":"&amp;dbP!$D$2),"&gt;="&amp;AA$6,INDIRECT($F$1&amp;dbP!$D$2&amp;":"&amp;dbP!$D$2),"&lt;="&amp;A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A$6,INDIRECT($F$1&amp;dbP!$D$2&amp;":"&amp;dbP!$D$2),"&lt;="&amp;A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B630" s="1">
        <f ca="1">SUMIFS(INDIRECT($F$1&amp;$F630&amp;":"&amp;$F630),INDIRECT($F$1&amp;dbP!$D$2&amp;":"&amp;dbP!$D$2),"&gt;="&amp;AB$6,INDIRECT($F$1&amp;dbP!$D$2&amp;":"&amp;dbP!$D$2),"&lt;="&amp;A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B$6,INDIRECT($F$1&amp;dbP!$D$2&amp;":"&amp;dbP!$D$2),"&lt;="&amp;A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C630" s="1">
        <f ca="1">SUMIFS(INDIRECT($F$1&amp;$F630&amp;":"&amp;$F630),INDIRECT($F$1&amp;dbP!$D$2&amp;":"&amp;dbP!$D$2),"&gt;="&amp;AC$6,INDIRECT($F$1&amp;dbP!$D$2&amp;":"&amp;dbP!$D$2),"&lt;="&amp;A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C$6,INDIRECT($F$1&amp;dbP!$D$2&amp;":"&amp;dbP!$D$2),"&lt;="&amp;A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D630" s="1">
        <f ca="1">SUMIFS(INDIRECT($F$1&amp;$F630&amp;":"&amp;$F630),INDIRECT($F$1&amp;dbP!$D$2&amp;":"&amp;dbP!$D$2),"&gt;="&amp;AD$6,INDIRECT($F$1&amp;dbP!$D$2&amp;":"&amp;dbP!$D$2),"&lt;="&amp;A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D$6,INDIRECT($F$1&amp;dbP!$D$2&amp;":"&amp;dbP!$D$2),"&lt;="&amp;A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E630" s="1">
        <f ca="1">SUMIFS(INDIRECT($F$1&amp;$F630&amp;":"&amp;$F630),INDIRECT($F$1&amp;dbP!$D$2&amp;":"&amp;dbP!$D$2),"&gt;="&amp;AE$6,INDIRECT($F$1&amp;dbP!$D$2&amp;":"&amp;dbP!$D$2),"&lt;="&amp;A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E$6,INDIRECT($F$1&amp;dbP!$D$2&amp;":"&amp;dbP!$D$2),"&lt;="&amp;A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F630" s="1">
        <f ca="1">SUMIFS(INDIRECT($F$1&amp;$F630&amp;":"&amp;$F630),INDIRECT($F$1&amp;dbP!$D$2&amp;":"&amp;dbP!$D$2),"&gt;="&amp;AF$6,INDIRECT($F$1&amp;dbP!$D$2&amp;":"&amp;dbP!$D$2),"&lt;="&amp;AF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F$6,INDIRECT($F$1&amp;dbP!$D$2&amp;":"&amp;dbP!$D$2),"&lt;="&amp;AF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G630" s="1">
        <f ca="1">SUMIFS(INDIRECT($F$1&amp;$F630&amp;":"&amp;$F630),INDIRECT($F$1&amp;dbP!$D$2&amp;":"&amp;dbP!$D$2),"&gt;="&amp;AG$6,INDIRECT($F$1&amp;dbP!$D$2&amp;":"&amp;dbP!$D$2),"&lt;="&amp;AG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G$6,INDIRECT($F$1&amp;dbP!$D$2&amp;":"&amp;dbP!$D$2),"&lt;="&amp;AG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H630" s="1">
        <f ca="1">SUMIFS(INDIRECT($F$1&amp;$F630&amp;":"&amp;$F630),INDIRECT($F$1&amp;dbP!$D$2&amp;":"&amp;dbP!$D$2),"&gt;="&amp;AH$6,INDIRECT($F$1&amp;dbP!$D$2&amp;":"&amp;dbP!$D$2),"&lt;="&amp;AH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H$6,INDIRECT($F$1&amp;dbP!$D$2&amp;":"&amp;dbP!$D$2),"&lt;="&amp;AH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I630" s="1">
        <f ca="1">SUMIFS(INDIRECT($F$1&amp;$F630&amp;":"&amp;$F630),INDIRECT($F$1&amp;dbP!$D$2&amp;":"&amp;dbP!$D$2),"&gt;="&amp;AI$6,INDIRECT($F$1&amp;dbP!$D$2&amp;":"&amp;dbP!$D$2),"&lt;="&amp;AI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I$6,INDIRECT($F$1&amp;dbP!$D$2&amp;":"&amp;dbP!$D$2),"&lt;="&amp;AI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J630" s="1">
        <f ca="1">SUMIFS(INDIRECT($F$1&amp;$F630&amp;":"&amp;$F630),INDIRECT($F$1&amp;dbP!$D$2&amp;":"&amp;dbP!$D$2),"&gt;="&amp;AJ$6,INDIRECT($F$1&amp;dbP!$D$2&amp;":"&amp;dbP!$D$2),"&lt;="&amp;AJ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J$6,INDIRECT($F$1&amp;dbP!$D$2&amp;":"&amp;dbP!$D$2),"&lt;="&amp;AJ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K630" s="1">
        <f ca="1">SUMIFS(INDIRECT($F$1&amp;$F630&amp;":"&amp;$F630),INDIRECT($F$1&amp;dbP!$D$2&amp;":"&amp;dbP!$D$2),"&gt;="&amp;AK$6,INDIRECT($F$1&amp;dbP!$D$2&amp;":"&amp;dbP!$D$2),"&lt;="&amp;AK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K$6,INDIRECT($F$1&amp;dbP!$D$2&amp;":"&amp;dbP!$D$2),"&lt;="&amp;AK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L630" s="1">
        <f ca="1">SUMIFS(INDIRECT($F$1&amp;$F630&amp;":"&amp;$F630),INDIRECT($F$1&amp;dbP!$D$2&amp;":"&amp;dbP!$D$2),"&gt;="&amp;AL$6,INDIRECT($F$1&amp;dbP!$D$2&amp;":"&amp;dbP!$D$2),"&lt;="&amp;AL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L$6,INDIRECT($F$1&amp;dbP!$D$2&amp;":"&amp;dbP!$D$2),"&lt;="&amp;AL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M630" s="1">
        <f ca="1">SUMIFS(INDIRECT($F$1&amp;$F630&amp;":"&amp;$F630),INDIRECT($F$1&amp;dbP!$D$2&amp;":"&amp;dbP!$D$2),"&gt;="&amp;AM$6,INDIRECT($F$1&amp;dbP!$D$2&amp;":"&amp;dbP!$D$2),"&lt;="&amp;AM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M$6,INDIRECT($F$1&amp;dbP!$D$2&amp;":"&amp;dbP!$D$2),"&lt;="&amp;AM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N630" s="1">
        <f ca="1">SUMIFS(INDIRECT($F$1&amp;$F630&amp;":"&amp;$F630),INDIRECT($F$1&amp;dbP!$D$2&amp;":"&amp;dbP!$D$2),"&gt;="&amp;AN$6,INDIRECT($F$1&amp;dbP!$D$2&amp;":"&amp;dbP!$D$2),"&lt;="&amp;AN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N$6,INDIRECT($F$1&amp;dbP!$D$2&amp;":"&amp;dbP!$D$2),"&lt;="&amp;AN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O630" s="1">
        <f ca="1">SUMIFS(INDIRECT($F$1&amp;$F630&amp;":"&amp;$F630),INDIRECT($F$1&amp;dbP!$D$2&amp;":"&amp;dbP!$D$2),"&gt;="&amp;AO$6,INDIRECT($F$1&amp;dbP!$D$2&amp;":"&amp;dbP!$D$2),"&lt;="&amp;AO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O$6,INDIRECT($F$1&amp;dbP!$D$2&amp;":"&amp;dbP!$D$2),"&lt;="&amp;AO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P630" s="1">
        <f ca="1">SUMIFS(INDIRECT($F$1&amp;$F630&amp;":"&amp;$F630),INDIRECT($F$1&amp;dbP!$D$2&amp;":"&amp;dbP!$D$2),"&gt;="&amp;AP$6,INDIRECT($F$1&amp;dbP!$D$2&amp;":"&amp;dbP!$D$2),"&lt;="&amp;AP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P$6,INDIRECT($F$1&amp;dbP!$D$2&amp;":"&amp;dbP!$D$2),"&lt;="&amp;AP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Q630" s="1">
        <f ca="1">SUMIFS(INDIRECT($F$1&amp;$F630&amp;":"&amp;$F630),INDIRECT($F$1&amp;dbP!$D$2&amp;":"&amp;dbP!$D$2),"&gt;="&amp;AQ$6,INDIRECT($F$1&amp;dbP!$D$2&amp;":"&amp;dbP!$D$2),"&lt;="&amp;AQ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Q$6,INDIRECT($F$1&amp;dbP!$D$2&amp;":"&amp;dbP!$D$2),"&lt;="&amp;AQ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R630" s="1">
        <f ca="1">SUMIFS(INDIRECT($F$1&amp;$F630&amp;":"&amp;$F630),INDIRECT($F$1&amp;dbP!$D$2&amp;":"&amp;dbP!$D$2),"&gt;="&amp;AR$6,INDIRECT($F$1&amp;dbP!$D$2&amp;":"&amp;dbP!$D$2),"&lt;="&amp;AR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R$6,INDIRECT($F$1&amp;dbP!$D$2&amp;":"&amp;dbP!$D$2),"&lt;="&amp;AR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S630" s="1">
        <f ca="1">SUMIFS(INDIRECT($F$1&amp;$F630&amp;":"&amp;$F630),INDIRECT($F$1&amp;dbP!$D$2&amp;":"&amp;dbP!$D$2),"&gt;="&amp;AS$6,INDIRECT($F$1&amp;dbP!$D$2&amp;":"&amp;dbP!$D$2),"&lt;="&amp;AS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S$6,INDIRECT($F$1&amp;dbP!$D$2&amp;":"&amp;dbP!$D$2),"&lt;="&amp;AS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T630" s="1">
        <f ca="1">SUMIFS(INDIRECT($F$1&amp;$F630&amp;":"&amp;$F630),INDIRECT($F$1&amp;dbP!$D$2&amp;":"&amp;dbP!$D$2),"&gt;="&amp;AT$6,INDIRECT($F$1&amp;dbP!$D$2&amp;":"&amp;dbP!$D$2),"&lt;="&amp;AT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T$6,INDIRECT($F$1&amp;dbP!$D$2&amp;":"&amp;dbP!$D$2),"&lt;="&amp;AT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U630" s="1">
        <f ca="1">SUMIFS(INDIRECT($F$1&amp;$F630&amp;":"&amp;$F630),INDIRECT($F$1&amp;dbP!$D$2&amp;":"&amp;dbP!$D$2),"&gt;="&amp;AU$6,INDIRECT($F$1&amp;dbP!$D$2&amp;":"&amp;dbP!$D$2),"&lt;="&amp;AU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U$6,INDIRECT($F$1&amp;dbP!$D$2&amp;":"&amp;dbP!$D$2),"&lt;="&amp;AU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V630" s="1">
        <f ca="1">SUMIFS(INDIRECT($F$1&amp;$F630&amp;":"&amp;$F630),INDIRECT($F$1&amp;dbP!$D$2&amp;":"&amp;dbP!$D$2),"&gt;="&amp;AV$6,INDIRECT($F$1&amp;dbP!$D$2&amp;":"&amp;dbP!$D$2),"&lt;="&amp;A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V$6,INDIRECT($F$1&amp;dbP!$D$2&amp;":"&amp;dbP!$D$2),"&lt;="&amp;AV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W630" s="1">
        <f ca="1">SUMIFS(INDIRECT($F$1&amp;$F630&amp;":"&amp;$F630),INDIRECT($F$1&amp;dbP!$D$2&amp;":"&amp;dbP!$D$2),"&gt;="&amp;AW$6,INDIRECT($F$1&amp;dbP!$D$2&amp;":"&amp;dbP!$D$2),"&lt;="&amp;A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W$6,INDIRECT($F$1&amp;dbP!$D$2&amp;":"&amp;dbP!$D$2),"&lt;="&amp;AW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X630" s="1">
        <f ca="1">SUMIFS(INDIRECT($F$1&amp;$F630&amp;":"&amp;$F630),INDIRECT($F$1&amp;dbP!$D$2&amp;":"&amp;dbP!$D$2),"&gt;="&amp;AX$6,INDIRECT($F$1&amp;dbP!$D$2&amp;":"&amp;dbP!$D$2),"&lt;="&amp;A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X$6,INDIRECT($F$1&amp;dbP!$D$2&amp;":"&amp;dbP!$D$2),"&lt;="&amp;AX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Y630" s="1">
        <f ca="1">SUMIFS(INDIRECT($F$1&amp;$F630&amp;":"&amp;$F630),INDIRECT($F$1&amp;dbP!$D$2&amp;":"&amp;dbP!$D$2),"&gt;="&amp;AY$6,INDIRECT($F$1&amp;dbP!$D$2&amp;":"&amp;dbP!$D$2),"&lt;="&amp;A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Y$6,INDIRECT($F$1&amp;dbP!$D$2&amp;":"&amp;dbP!$D$2),"&lt;="&amp;AY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AZ630" s="1">
        <f ca="1">SUMIFS(INDIRECT($F$1&amp;$F630&amp;":"&amp;$F630),INDIRECT($F$1&amp;dbP!$D$2&amp;":"&amp;dbP!$D$2),"&gt;="&amp;AZ$6,INDIRECT($F$1&amp;dbP!$D$2&amp;":"&amp;dbP!$D$2),"&lt;="&amp;A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AZ$6,INDIRECT($F$1&amp;dbP!$D$2&amp;":"&amp;dbP!$D$2),"&lt;="&amp;AZ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A630" s="1">
        <f ca="1">SUMIFS(INDIRECT($F$1&amp;$F630&amp;":"&amp;$F630),INDIRECT($F$1&amp;dbP!$D$2&amp;":"&amp;dbP!$D$2),"&gt;="&amp;BA$6,INDIRECT($F$1&amp;dbP!$D$2&amp;":"&amp;dbP!$D$2),"&lt;="&amp;B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BA$6,INDIRECT($F$1&amp;dbP!$D$2&amp;":"&amp;dbP!$D$2),"&lt;="&amp;BA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B630" s="1">
        <f ca="1">SUMIFS(INDIRECT($F$1&amp;$F630&amp;":"&amp;$F630),INDIRECT($F$1&amp;dbP!$D$2&amp;":"&amp;dbP!$D$2),"&gt;="&amp;BB$6,INDIRECT($F$1&amp;dbP!$D$2&amp;":"&amp;dbP!$D$2),"&lt;="&amp;B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BB$6,INDIRECT($F$1&amp;dbP!$D$2&amp;":"&amp;dbP!$D$2),"&lt;="&amp;BB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C630" s="1">
        <f ca="1">SUMIFS(INDIRECT($F$1&amp;$F630&amp;":"&amp;$F630),INDIRECT($F$1&amp;dbP!$D$2&amp;":"&amp;dbP!$D$2),"&gt;="&amp;BC$6,INDIRECT($F$1&amp;dbP!$D$2&amp;":"&amp;dbP!$D$2),"&lt;="&amp;B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BC$6,INDIRECT($F$1&amp;dbP!$D$2&amp;":"&amp;dbP!$D$2),"&lt;="&amp;BC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D630" s="1">
        <f ca="1">SUMIFS(INDIRECT($F$1&amp;$F630&amp;":"&amp;$F630),INDIRECT($F$1&amp;dbP!$D$2&amp;":"&amp;dbP!$D$2),"&gt;="&amp;BD$6,INDIRECT($F$1&amp;dbP!$D$2&amp;":"&amp;dbP!$D$2),"&lt;="&amp;B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BD$6,INDIRECT($F$1&amp;dbP!$D$2&amp;":"&amp;dbP!$D$2),"&lt;="&amp;BD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  <c r="BE630" s="1">
        <f ca="1">SUMIFS(INDIRECT($F$1&amp;$F630&amp;":"&amp;$F630),INDIRECT($F$1&amp;dbP!$D$2&amp;":"&amp;dbP!$D$2),"&gt;="&amp;BE$6,INDIRECT($F$1&amp;dbP!$D$2&amp;":"&amp;dbP!$D$2),"&lt;="&amp;B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"&amp;$I630=$J630),"*",RIGHT($J630,LEN($J630)-4)),INDIRECT($F$1&amp;dbP!$AC$2&amp;":"&amp;dbP!$AC$2),RepP!$J$3)-
SUMIFS(INDIRECT($F$1&amp;$G630&amp;":"&amp;$G630),INDIRECT($F$1&amp;dbP!$D$2&amp;":"&amp;dbP!$D$2),"&gt;="&amp;BE$6,INDIRECT($F$1&amp;dbP!$D$2&amp;":"&amp;dbP!$D$2),"&lt;="&amp;BE$7,INDIRECT($F$1&amp;dbP!$O$2&amp;":"&amp;dbP!$O$2),$H630,INDIRECT($F$1&amp;dbP!$P$2&amp;":"&amp;dbP!$P$2),IF($I630=$J630,"*",$I630),INDIRECT($F$1&amp;dbP!$Q$2&amp;":"&amp;dbP!$Q$2),IF(OR($I630=$J630,"  "&amp;$I630=$J630),"*",RIGHT($J630,LEN($J630)-4)),INDIRECT($F$1&amp;dbP!$AC$2&amp;":"&amp;dbP!$AC$2),RepP!$J$3)</f>
        <v>0</v>
      </c>
    </row>
    <row r="631" spans="2:57" x14ac:dyDescent="0.3">
      <c r="B631" s="1">
        <f>MAX(B$505:B630)+1</f>
        <v>132</v>
      </c>
      <c r="D631" s="1" t="str">
        <f ca="1">INDIRECT($B$1&amp;Items!AB$2&amp;$B631)</f>
        <v>PL(-)</v>
      </c>
      <c r="F631" s="1" t="str">
        <f ca="1">INDIRECT($B$1&amp;Items!X$2&amp;$B631)</f>
        <v>Y</v>
      </c>
      <c r="G631" s="1" t="str">
        <f ca="1">INDIRECT($B$1&amp;Items!Y$2&amp;$B631)</f>
        <v>Z</v>
      </c>
      <c r="H631" s="13" t="str">
        <f ca="1">INDIRECT($B$1&amp;Items!U$2&amp;$B631)</f>
        <v>Операционные расходы</v>
      </c>
      <c r="I631" s="13" t="str">
        <f ca="1">IF(INDIRECT($B$1&amp;Items!V$2&amp;$B631)="",H631,INDIRECT($B$1&amp;Items!V$2&amp;$B631))</f>
        <v>Операционные расходы - блок-4</v>
      </c>
      <c r="J631" s="1" t="str">
        <f ca="1">IF(INDIRECT($B$1&amp;Items!W$2&amp;$B631)="",IF(H631&lt;&gt;I631,"  "&amp;I631,I631),"    "&amp;INDIRECT($B$1&amp;Items!W$2&amp;$B631))</f>
        <v xml:space="preserve">    Операционные расходы - 4-8</v>
      </c>
      <c r="S631" s="1">
        <f ca="1">SUM($U631:INDIRECT(ADDRESS(ROW(),SUMIFS($1:$1,$5:$5,MAX($5:$5)))))</f>
        <v>31180.5</v>
      </c>
      <c r="V631" s="1">
        <f ca="1">SUMIFS(INDIRECT($F$1&amp;$F631&amp;":"&amp;$F631),INDIRECT($F$1&amp;dbP!$D$2&amp;":"&amp;dbP!$D$2),"&gt;="&amp;V$6,INDIRECT($F$1&amp;dbP!$D$2&amp;":"&amp;dbP!$D$2),"&lt;="&amp;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V$6,INDIRECT($F$1&amp;dbP!$D$2&amp;":"&amp;dbP!$D$2),"&lt;="&amp;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W631" s="1">
        <f ca="1">SUMIFS(INDIRECT($F$1&amp;$F631&amp;":"&amp;$F631),INDIRECT($F$1&amp;dbP!$D$2&amp;":"&amp;dbP!$D$2),"&gt;="&amp;W$6,INDIRECT($F$1&amp;dbP!$D$2&amp;":"&amp;dbP!$D$2),"&lt;="&amp;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W$6,INDIRECT($F$1&amp;dbP!$D$2&amp;":"&amp;dbP!$D$2),"&lt;="&amp;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X631" s="1">
        <f ca="1">SUMIFS(INDIRECT($F$1&amp;$F631&amp;":"&amp;$F631),INDIRECT($F$1&amp;dbP!$D$2&amp;":"&amp;dbP!$D$2),"&gt;="&amp;X$6,INDIRECT($F$1&amp;dbP!$D$2&amp;":"&amp;dbP!$D$2),"&lt;="&amp;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X$6,INDIRECT($F$1&amp;dbP!$D$2&amp;":"&amp;dbP!$D$2),"&lt;="&amp;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Y631" s="1">
        <f ca="1">SUMIFS(INDIRECT($F$1&amp;$F631&amp;":"&amp;$F631),INDIRECT($F$1&amp;dbP!$D$2&amp;":"&amp;dbP!$D$2),"&gt;="&amp;Y$6,INDIRECT($F$1&amp;dbP!$D$2&amp;":"&amp;dbP!$D$2),"&lt;="&amp;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Y$6,INDIRECT($F$1&amp;dbP!$D$2&amp;":"&amp;dbP!$D$2),"&lt;="&amp;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Z631" s="1">
        <f ca="1">SUMIFS(INDIRECT($F$1&amp;$F631&amp;":"&amp;$F631),INDIRECT($F$1&amp;dbP!$D$2&amp;":"&amp;dbP!$D$2),"&gt;="&amp;Z$6,INDIRECT($F$1&amp;dbP!$D$2&amp;":"&amp;dbP!$D$2),"&lt;="&amp;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Z$6,INDIRECT($F$1&amp;dbP!$D$2&amp;":"&amp;dbP!$D$2),"&lt;="&amp;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31180.5</v>
      </c>
      <c r="AA631" s="1">
        <f ca="1">SUMIFS(INDIRECT($F$1&amp;$F631&amp;":"&amp;$F631),INDIRECT($F$1&amp;dbP!$D$2&amp;":"&amp;dbP!$D$2),"&gt;="&amp;AA$6,INDIRECT($F$1&amp;dbP!$D$2&amp;":"&amp;dbP!$D$2),"&lt;="&amp;A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A$6,INDIRECT($F$1&amp;dbP!$D$2&amp;":"&amp;dbP!$D$2),"&lt;="&amp;A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B631" s="1">
        <f ca="1">SUMIFS(INDIRECT($F$1&amp;$F631&amp;":"&amp;$F631),INDIRECT($F$1&amp;dbP!$D$2&amp;":"&amp;dbP!$D$2),"&gt;="&amp;AB$6,INDIRECT($F$1&amp;dbP!$D$2&amp;":"&amp;dbP!$D$2),"&lt;="&amp;A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B$6,INDIRECT($F$1&amp;dbP!$D$2&amp;":"&amp;dbP!$D$2),"&lt;="&amp;A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C631" s="1">
        <f ca="1">SUMIFS(INDIRECT($F$1&amp;$F631&amp;":"&amp;$F631),INDIRECT($F$1&amp;dbP!$D$2&amp;":"&amp;dbP!$D$2),"&gt;="&amp;AC$6,INDIRECT($F$1&amp;dbP!$D$2&amp;":"&amp;dbP!$D$2),"&lt;="&amp;A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C$6,INDIRECT($F$1&amp;dbP!$D$2&amp;":"&amp;dbP!$D$2),"&lt;="&amp;A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D631" s="1">
        <f ca="1">SUMIFS(INDIRECT($F$1&amp;$F631&amp;":"&amp;$F631),INDIRECT($F$1&amp;dbP!$D$2&amp;":"&amp;dbP!$D$2),"&gt;="&amp;AD$6,INDIRECT($F$1&amp;dbP!$D$2&amp;":"&amp;dbP!$D$2),"&lt;="&amp;A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D$6,INDIRECT($F$1&amp;dbP!$D$2&amp;":"&amp;dbP!$D$2),"&lt;="&amp;A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E631" s="1">
        <f ca="1">SUMIFS(INDIRECT($F$1&amp;$F631&amp;":"&amp;$F631),INDIRECT($F$1&amp;dbP!$D$2&amp;":"&amp;dbP!$D$2),"&gt;="&amp;AE$6,INDIRECT($F$1&amp;dbP!$D$2&amp;":"&amp;dbP!$D$2),"&lt;="&amp;A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E$6,INDIRECT($F$1&amp;dbP!$D$2&amp;":"&amp;dbP!$D$2),"&lt;="&amp;A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F631" s="1">
        <f ca="1">SUMIFS(INDIRECT($F$1&amp;$F631&amp;":"&amp;$F631),INDIRECT($F$1&amp;dbP!$D$2&amp;":"&amp;dbP!$D$2),"&gt;="&amp;AF$6,INDIRECT($F$1&amp;dbP!$D$2&amp;":"&amp;dbP!$D$2),"&lt;="&amp;AF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F$6,INDIRECT($F$1&amp;dbP!$D$2&amp;":"&amp;dbP!$D$2),"&lt;="&amp;AF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G631" s="1">
        <f ca="1">SUMIFS(INDIRECT($F$1&amp;$F631&amp;":"&amp;$F631),INDIRECT($F$1&amp;dbP!$D$2&amp;":"&amp;dbP!$D$2),"&gt;="&amp;AG$6,INDIRECT($F$1&amp;dbP!$D$2&amp;":"&amp;dbP!$D$2),"&lt;="&amp;AG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G$6,INDIRECT($F$1&amp;dbP!$D$2&amp;":"&amp;dbP!$D$2),"&lt;="&amp;AG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H631" s="1">
        <f ca="1">SUMIFS(INDIRECT($F$1&amp;$F631&amp;":"&amp;$F631),INDIRECT($F$1&amp;dbP!$D$2&amp;":"&amp;dbP!$D$2),"&gt;="&amp;AH$6,INDIRECT($F$1&amp;dbP!$D$2&amp;":"&amp;dbP!$D$2),"&lt;="&amp;AH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H$6,INDIRECT($F$1&amp;dbP!$D$2&amp;":"&amp;dbP!$D$2),"&lt;="&amp;AH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I631" s="1">
        <f ca="1">SUMIFS(INDIRECT($F$1&amp;$F631&amp;":"&amp;$F631),INDIRECT($F$1&amp;dbP!$D$2&amp;":"&amp;dbP!$D$2),"&gt;="&amp;AI$6,INDIRECT($F$1&amp;dbP!$D$2&amp;":"&amp;dbP!$D$2),"&lt;="&amp;AI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I$6,INDIRECT($F$1&amp;dbP!$D$2&amp;":"&amp;dbP!$D$2),"&lt;="&amp;AI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J631" s="1">
        <f ca="1">SUMIFS(INDIRECT($F$1&amp;$F631&amp;":"&amp;$F631),INDIRECT($F$1&amp;dbP!$D$2&amp;":"&amp;dbP!$D$2),"&gt;="&amp;AJ$6,INDIRECT($F$1&amp;dbP!$D$2&amp;":"&amp;dbP!$D$2),"&lt;="&amp;AJ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J$6,INDIRECT($F$1&amp;dbP!$D$2&amp;":"&amp;dbP!$D$2),"&lt;="&amp;AJ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K631" s="1">
        <f ca="1">SUMIFS(INDIRECT($F$1&amp;$F631&amp;":"&amp;$F631),INDIRECT($F$1&amp;dbP!$D$2&amp;":"&amp;dbP!$D$2),"&gt;="&amp;AK$6,INDIRECT($F$1&amp;dbP!$D$2&amp;":"&amp;dbP!$D$2),"&lt;="&amp;AK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K$6,INDIRECT($F$1&amp;dbP!$D$2&amp;":"&amp;dbP!$D$2),"&lt;="&amp;AK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L631" s="1">
        <f ca="1">SUMIFS(INDIRECT($F$1&amp;$F631&amp;":"&amp;$F631),INDIRECT($F$1&amp;dbP!$D$2&amp;":"&amp;dbP!$D$2),"&gt;="&amp;AL$6,INDIRECT($F$1&amp;dbP!$D$2&amp;":"&amp;dbP!$D$2),"&lt;="&amp;AL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L$6,INDIRECT($F$1&amp;dbP!$D$2&amp;":"&amp;dbP!$D$2),"&lt;="&amp;AL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M631" s="1">
        <f ca="1">SUMIFS(INDIRECT($F$1&amp;$F631&amp;":"&amp;$F631),INDIRECT($F$1&amp;dbP!$D$2&amp;":"&amp;dbP!$D$2),"&gt;="&amp;AM$6,INDIRECT($F$1&amp;dbP!$D$2&amp;":"&amp;dbP!$D$2),"&lt;="&amp;AM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M$6,INDIRECT($F$1&amp;dbP!$D$2&amp;":"&amp;dbP!$D$2),"&lt;="&amp;AM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N631" s="1">
        <f ca="1">SUMIFS(INDIRECT($F$1&amp;$F631&amp;":"&amp;$F631),INDIRECT($F$1&amp;dbP!$D$2&amp;":"&amp;dbP!$D$2),"&gt;="&amp;AN$6,INDIRECT($F$1&amp;dbP!$D$2&amp;":"&amp;dbP!$D$2),"&lt;="&amp;AN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N$6,INDIRECT($F$1&amp;dbP!$D$2&amp;":"&amp;dbP!$D$2),"&lt;="&amp;AN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O631" s="1">
        <f ca="1">SUMIFS(INDIRECT($F$1&amp;$F631&amp;":"&amp;$F631),INDIRECT($F$1&amp;dbP!$D$2&amp;":"&amp;dbP!$D$2),"&gt;="&amp;AO$6,INDIRECT($F$1&amp;dbP!$D$2&amp;":"&amp;dbP!$D$2),"&lt;="&amp;AO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O$6,INDIRECT($F$1&amp;dbP!$D$2&amp;":"&amp;dbP!$D$2),"&lt;="&amp;AO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P631" s="1">
        <f ca="1">SUMIFS(INDIRECT($F$1&amp;$F631&amp;":"&amp;$F631),INDIRECT($F$1&amp;dbP!$D$2&amp;":"&amp;dbP!$D$2),"&gt;="&amp;AP$6,INDIRECT($F$1&amp;dbP!$D$2&amp;":"&amp;dbP!$D$2),"&lt;="&amp;AP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P$6,INDIRECT($F$1&amp;dbP!$D$2&amp;":"&amp;dbP!$D$2),"&lt;="&amp;AP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Q631" s="1">
        <f ca="1">SUMIFS(INDIRECT($F$1&amp;$F631&amp;":"&amp;$F631),INDIRECT($F$1&amp;dbP!$D$2&amp;":"&amp;dbP!$D$2),"&gt;="&amp;AQ$6,INDIRECT($F$1&amp;dbP!$D$2&amp;":"&amp;dbP!$D$2),"&lt;="&amp;AQ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Q$6,INDIRECT($F$1&amp;dbP!$D$2&amp;":"&amp;dbP!$D$2),"&lt;="&amp;AQ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R631" s="1">
        <f ca="1">SUMIFS(INDIRECT($F$1&amp;$F631&amp;":"&amp;$F631),INDIRECT($F$1&amp;dbP!$D$2&amp;":"&amp;dbP!$D$2),"&gt;="&amp;AR$6,INDIRECT($F$1&amp;dbP!$D$2&amp;":"&amp;dbP!$D$2),"&lt;="&amp;AR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R$6,INDIRECT($F$1&amp;dbP!$D$2&amp;":"&amp;dbP!$D$2),"&lt;="&amp;AR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S631" s="1">
        <f ca="1">SUMIFS(INDIRECT($F$1&amp;$F631&amp;":"&amp;$F631),INDIRECT($F$1&amp;dbP!$D$2&amp;":"&amp;dbP!$D$2),"&gt;="&amp;AS$6,INDIRECT($F$1&amp;dbP!$D$2&amp;":"&amp;dbP!$D$2),"&lt;="&amp;AS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S$6,INDIRECT($F$1&amp;dbP!$D$2&amp;":"&amp;dbP!$D$2),"&lt;="&amp;AS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T631" s="1">
        <f ca="1">SUMIFS(INDIRECT($F$1&amp;$F631&amp;":"&amp;$F631),INDIRECT($F$1&amp;dbP!$D$2&amp;":"&amp;dbP!$D$2),"&gt;="&amp;AT$6,INDIRECT($F$1&amp;dbP!$D$2&amp;":"&amp;dbP!$D$2),"&lt;="&amp;AT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T$6,INDIRECT($F$1&amp;dbP!$D$2&amp;":"&amp;dbP!$D$2),"&lt;="&amp;AT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U631" s="1">
        <f ca="1">SUMIFS(INDIRECT($F$1&amp;$F631&amp;":"&amp;$F631),INDIRECT($F$1&amp;dbP!$D$2&amp;":"&amp;dbP!$D$2),"&gt;="&amp;AU$6,INDIRECT($F$1&amp;dbP!$D$2&amp;":"&amp;dbP!$D$2),"&lt;="&amp;AU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U$6,INDIRECT($F$1&amp;dbP!$D$2&amp;":"&amp;dbP!$D$2),"&lt;="&amp;AU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V631" s="1">
        <f ca="1">SUMIFS(INDIRECT($F$1&amp;$F631&amp;":"&amp;$F631),INDIRECT($F$1&amp;dbP!$D$2&amp;":"&amp;dbP!$D$2),"&gt;="&amp;AV$6,INDIRECT($F$1&amp;dbP!$D$2&amp;":"&amp;dbP!$D$2),"&lt;="&amp;A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V$6,INDIRECT($F$1&amp;dbP!$D$2&amp;":"&amp;dbP!$D$2),"&lt;="&amp;AV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W631" s="1">
        <f ca="1">SUMIFS(INDIRECT($F$1&amp;$F631&amp;":"&amp;$F631),INDIRECT($F$1&amp;dbP!$D$2&amp;":"&amp;dbP!$D$2),"&gt;="&amp;AW$6,INDIRECT($F$1&amp;dbP!$D$2&amp;":"&amp;dbP!$D$2),"&lt;="&amp;A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W$6,INDIRECT($F$1&amp;dbP!$D$2&amp;":"&amp;dbP!$D$2),"&lt;="&amp;AW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X631" s="1">
        <f ca="1">SUMIFS(INDIRECT($F$1&amp;$F631&amp;":"&amp;$F631),INDIRECT($F$1&amp;dbP!$D$2&amp;":"&amp;dbP!$D$2),"&gt;="&amp;AX$6,INDIRECT($F$1&amp;dbP!$D$2&amp;":"&amp;dbP!$D$2),"&lt;="&amp;A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X$6,INDIRECT($F$1&amp;dbP!$D$2&amp;":"&amp;dbP!$D$2),"&lt;="&amp;AX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Y631" s="1">
        <f ca="1">SUMIFS(INDIRECT($F$1&amp;$F631&amp;":"&amp;$F631),INDIRECT($F$1&amp;dbP!$D$2&amp;":"&amp;dbP!$D$2),"&gt;="&amp;AY$6,INDIRECT($F$1&amp;dbP!$D$2&amp;":"&amp;dbP!$D$2),"&lt;="&amp;A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Y$6,INDIRECT($F$1&amp;dbP!$D$2&amp;":"&amp;dbP!$D$2),"&lt;="&amp;AY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AZ631" s="1">
        <f ca="1">SUMIFS(INDIRECT($F$1&amp;$F631&amp;":"&amp;$F631),INDIRECT($F$1&amp;dbP!$D$2&amp;":"&amp;dbP!$D$2),"&gt;="&amp;AZ$6,INDIRECT($F$1&amp;dbP!$D$2&amp;":"&amp;dbP!$D$2),"&lt;="&amp;A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AZ$6,INDIRECT($F$1&amp;dbP!$D$2&amp;":"&amp;dbP!$D$2),"&lt;="&amp;AZ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A631" s="1">
        <f ca="1">SUMIFS(INDIRECT($F$1&amp;$F631&amp;":"&amp;$F631),INDIRECT($F$1&amp;dbP!$D$2&amp;":"&amp;dbP!$D$2),"&gt;="&amp;BA$6,INDIRECT($F$1&amp;dbP!$D$2&amp;":"&amp;dbP!$D$2),"&lt;="&amp;B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BA$6,INDIRECT($F$1&amp;dbP!$D$2&amp;":"&amp;dbP!$D$2),"&lt;="&amp;BA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B631" s="1">
        <f ca="1">SUMIFS(INDIRECT($F$1&amp;$F631&amp;":"&amp;$F631),INDIRECT($F$1&amp;dbP!$D$2&amp;":"&amp;dbP!$D$2),"&gt;="&amp;BB$6,INDIRECT($F$1&amp;dbP!$D$2&amp;":"&amp;dbP!$D$2),"&lt;="&amp;B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BB$6,INDIRECT($F$1&amp;dbP!$D$2&amp;":"&amp;dbP!$D$2),"&lt;="&amp;BB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C631" s="1">
        <f ca="1">SUMIFS(INDIRECT($F$1&amp;$F631&amp;":"&amp;$F631),INDIRECT($F$1&amp;dbP!$D$2&amp;":"&amp;dbP!$D$2),"&gt;="&amp;BC$6,INDIRECT($F$1&amp;dbP!$D$2&amp;":"&amp;dbP!$D$2),"&lt;="&amp;B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BC$6,INDIRECT($F$1&amp;dbP!$D$2&amp;":"&amp;dbP!$D$2),"&lt;="&amp;BC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D631" s="1">
        <f ca="1">SUMIFS(INDIRECT($F$1&amp;$F631&amp;":"&amp;$F631),INDIRECT($F$1&amp;dbP!$D$2&amp;":"&amp;dbP!$D$2),"&gt;="&amp;BD$6,INDIRECT($F$1&amp;dbP!$D$2&amp;":"&amp;dbP!$D$2),"&lt;="&amp;B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BD$6,INDIRECT($F$1&amp;dbP!$D$2&amp;":"&amp;dbP!$D$2),"&lt;="&amp;BD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  <c r="BE631" s="1">
        <f ca="1">SUMIFS(INDIRECT($F$1&amp;$F631&amp;":"&amp;$F631),INDIRECT($F$1&amp;dbP!$D$2&amp;":"&amp;dbP!$D$2),"&gt;="&amp;BE$6,INDIRECT($F$1&amp;dbP!$D$2&amp;":"&amp;dbP!$D$2),"&lt;="&amp;B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"&amp;$I631=$J631),"*",RIGHT($J631,LEN($J631)-4)),INDIRECT($F$1&amp;dbP!$AC$2&amp;":"&amp;dbP!$AC$2),RepP!$J$3)-
SUMIFS(INDIRECT($F$1&amp;$G631&amp;":"&amp;$G631),INDIRECT($F$1&amp;dbP!$D$2&amp;":"&amp;dbP!$D$2),"&gt;="&amp;BE$6,INDIRECT($F$1&amp;dbP!$D$2&amp;":"&amp;dbP!$D$2),"&lt;="&amp;BE$7,INDIRECT($F$1&amp;dbP!$O$2&amp;":"&amp;dbP!$O$2),$H631,INDIRECT($F$1&amp;dbP!$P$2&amp;":"&amp;dbP!$P$2),IF($I631=$J631,"*",$I631),INDIRECT($F$1&amp;dbP!$Q$2&amp;":"&amp;dbP!$Q$2),IF(OR($I631=$J631,"  "&amp;$I631=$J631),"*",RIGHT($J631,LEN($J631)-4)),INDIRECT($F$1&amp;dbP!$AC$2&amp;":"&amp;dbP!$AC$2),RepP!$J$3)</f>
        <v>0</v>
      </c>
    </row>
    <row r="632" spans="2:57" x14ac:dyDescent="0.3">
      <c r="B632" s="1">
        <f>MAX(B$505:B631)+1</f>
        <v>133</v>
      </c>
      <c r="D632" s="1" t="str">
        <f ca="1">INDIRECT($B$1&amp;Items!AB$2&amp;$B632)</f>
        <v>PL(-)</v>
      </c>
      <c r="F632" s="1" t="str">
        <f ca="1">INDIRECT($B$1&amp;Items!X$2&amp;$B632)</f>
        <v>Y</v>
      </c>
      <c r="G632" s="1" t="str">
        <f ca="1">INDIRECT($B$1&amp;Items!Y$2&amp;$B632)</f>
        <v>Z</v>
      </c>
      <c r="H632" s="13" t="str">
        <f ca="1">INDIRECT($B$1&amp;Items!U$2&amp;$B632)</f>
        <v>Операционные расходы</v>
      </c>
      <c r="I632" s="13" t="str">
        <f ca="1">IF(INDIRECT($B$1&amp;Items!V$2&amp;$B632)="",H632,INDIRECT($B$1&amp;Items!V$2&amp;$B632))</f>
        <v>Операционные расходы - блок-4</v>
      </c>
      <c r="J632" s="1" t="str">
        <f ca="1">IF(INDIRECT($B$1&amp;Items!W$2&amp;$B632)="",IF(H632&lt;&gt;I632,"  "&amp;I632,I632),"    "&amp;INDIRECT($B$1&amp;Items!W$2&amp;$B632))</f>
        <v xml:space="preserve">    Операционные расходы - 4-9</v>
      </c>
      <c r="S632" s="1">
        <f ca="1">SUM($U632:INDIRECT(ADDRESS(ROW(),SUMIFS($1:$1,$5:$5,MAX($5:$5)))))</f>
        <v>161394.45000000001</v>
      </c>
      <c r="V632" s="1">
        <f ca="1">SUMIFS(INDIRECT($F$1&amp;$F632&amp;":"&amp;$F632),INDIRECT($F$1&amp;dbP!$D$2&amp;":"&amp;dbP!$D$2),"&gt;="&amp;V$6,INDIRECT($F$1&amp;dbP!$D$2&amp;":"&amp;dbP!$D$2),"&lt;="&amp;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V$6,INDIRECT($F$1&amp;dbP!$D$2&amp;":"&amp;dbP!$D$2),"&lt;="&amp;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W632" s="1">
        <f ca="1">SUMIFS(INDIRECT($F$1&amp;$F632&amp;":"&amp;$F632),INDIRECT($F$1&amp;dbP!$D$2&amp;":"&amp;dbP!$D$2),"&gt;="&amp;W$6,INDIRECT($F$1&amp;dbP!$D$2&amp;":"&amp;dbP!$D$2),"&lt;="&amp;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W$6,INDIRECT($F$1&amp;dbP!$D$2&amp;":"&amp;dbP!$D$2),"&lt;="&amp;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X632" s="1">
        <f ca="1">SUMIFS(INDIRECT($F$1&amp;$F632&amp;":"&amp;$F632),INDIRECT($F$1&amp;dbP!$D$2&amp;":"&amp;dbP!$D$2),"&gt;="&amp;X$6,INDIRECT($F$1&amp;dbP!$D$2&amp;":"&amp;dbP!$D$2),"&lt;="&amp;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X$6,INDIRECT($F$1&amp;dbP!$D$2&amp;":"&amp;dbP!$D$2),"&lt;="&amp;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Y632" s="1">
        <f ca="1">SUMIFS(INDIRECT($F$1&amp;$F632&amp;":"&amp;$F632),INDIRECT($F$1&amp;dbP!$D$2&amp;":"&amp;dbP!$D$2),"&gt;="&amp;Y$6,INDIRECT($F$1&amp;dbP!$D$2&amp;":"&amp;dbP!$D$2),"&lt;="&amp;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Y$6,INDIRECT($F$1&amp;dbP!$D$2&amp;":"&amp;dbP!$D$2),"&lt;="&amp;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Z632" s="1">
        <f ca="1">SUMIFS(INDIRECT($F$1&amp;$F632&amp;":"&amp;$F632),INDIRECT($F$1&amp;dbP!$D$2&amp;":"&amp;dbP!$D$2),"&gt;="&amp;Z$6,INDIRECT($F$1&amp;dbP!$D$2&amp;":"&amp;dbP!$D$2),"&lt;="&amp;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Z$6,INDIRECT($F$1&amp;dbP!$D$2&amp;":"&amp;dbP!$D$2),"&lt;="&amp;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161394.45000000001</v>
      </c>
      <c r="AA632" s="1">
        <f ca="1">SUMIFS(INDIRECT($F$1&amp;$F632&amp;":"&amp;$F632),INDIRECT($F$1&amp;dbP!$D$2&amp;":"&amp;dbP!$D$2),"&gt;="&amp;AA$6,INDIRECT($F$1&amp;dbP!$D$2&amp;":"&amp;dbP!$D$2),"&lt;="&amp;A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A$6,INDIRECT($F$1&amp;dbP!$D$2&amp;":"&amp;dbP!$D$2),"&lt;="&amp;A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B632" s="1">
        <f ca="1">SUMIFS(INDIRECT($F$1&amp;$F632&amp;":"&amp;$F632),INDIRECT($F$1&amp;dbP!$D$2&amp;":"&amp;dbP!$D$2),"&gt;="&amp;AB$6,INDIRECT($F$1&amp;dbP!$D$2&amp;":"&amp;dbP!$D$2),"&lt;="&amp;A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B$6,INDIRECT($F$1&amp;dbP!$D$2&amp;":"&amp;dbP!$D$2),"&lt;="&amp;A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C632" s="1">
        <f ca="1">SUMIFS(INDIRECT($F$1&amp;$F632&amp;":"&amp;$F632),INDIRECT($F$1&amp;dbP!$D$2&amp;":"&amp;dbP!$D$2),"&gt;="&amp;AC$6,INDIRECT($F$1&amp;dbP!$D$2&amp;":"&amp;dbP!$D$2),"&lt;="&amp;A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C$6,INDIRECT($F$1&amp;dbP!$D$2&amp;":"&amp;dbP!$D$2),"&lt;="&amp;A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D632" s="1">
        <f ca="1">SUMIFS(INDIRECT($F$1&amp;$F632&amp;":"&amp;$F632),INDIRECT($F$1&amp;dbP!$D$2&amp;":"&amp;dbP!$D$2),"&gt;="&amp;AD$6,INDIRECT($F$1&amp;dbP!$D$2&amp;":"&amp;dbP!$D$2),"&lt;="&amp;A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D$6,INDIRECT($F$1&amp;dbP!$D$2&amp;":"&amp;dbP!$D$2),"&lt;="&amp;A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E632" s="1">
        <f ca="1">SUMIFS(INDIRECT($F$1&amp;$F632&amp;":"&amp;$F632),INDIRECT($F$1&amp;dbP!$D$2&amp;":"&amp;dbP!$D$2),"&gt;="&amp;AE$6,INDIRECT($F$1&amp;dbP!$D$2&amp;":"&amp;dbP!$D$2),"&lt;="&amp;A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E$6,INDIRECT($F$1&amp;dbP!$D$2&amp;":"&amp;dbP!$D$2),"&lt;="&amp;A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F632" s="1">
        <f ca="1">SUMIFS(INDIRECT($F$1&amp;$F632&amp;":"&amp;$F632),INDIRECT($F$1&amp;dbP!$D$2&amp;":"&amp;dbP!$D$2),"&gt;="&amp;AF$6,INDIRECT($F$1&amp;dbP!$D$2&amp;":"&amp;dbP!$D$2),"&lt;="&amp;AF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F$6,INDIRECT($F$1&amp;dbP!$D$2&amp;":"&amp;dbP!$D$2),"&lt;="&amp;AF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G632" s="1">
        <f ca="1">SUMIFS(INDIRECT($F$1&amp;$F632&amp;":"&amp;$F632),INDIRECT($F$1&amp;dbP!$D$2&amp;":"&amp;dbP!$D$2),"&gt;="&amp;AG$6,INDIRECT($F$1&amp;dbP!$D$2&amp;":"&amp;dbP!$D$2),"&lt;="&amp;AG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G$6,INDIRECT($F$1&amp;dbP!$D$2&amp;":"&amp;dbP!$D$2),"&lt;="&amp;AG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H632" s="1">
        <f ca="1">SUMIFS(INDIRECT($F$1&amp;$F632&amp;":"&amp;$F632),INDIRECT($F$1&amp;dbP!$D$2&amp;":"&amp;dbP!$D$2),"&gt;="&amp;AH$6,INDIRECT($F$1&amp;dbP!$D$2&amp;":"&amp;dbP!$D$2),"&lt;="&amp;AH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H$6,INDIRECT($F$1&amp;dbP!$D$2&amp;":"&amp;dbP!$D$2),"&lt;="&amp;AH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I632" s="1">
        <f ca="1">SUMIFS(INDIRECT($F$1&amp;$F632&amp;":"&amp;$F632),INDIRECT($F$1&amp;dbP!$D$2&amp;":"&amp;dbP!$D$2),"&gt;="&amp;AI$6,INDIRECT($F$1&amp;dbP!$D$2&amp;":"&amp;dbP!$D$2),"&lt;="&amp;AI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I$6,INDIRECT($F$1&amp;dbP!$D$2&amp;":"&amp;dbP!$D$2),"&lt;="&amp;AI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J632" s="1">
        <f ca="1">SUMIFS(INDIRECT($F$1&amp;$F632&amp;":"&amp;$F632),INDIRECT($F$1&amp;dbP!$D$2&amp;":"&amp;dbP!$D$2),"&gt;="&amp;AJ$6,INDIRECT($F$1&amp;dbP!$D$2&amp;":"&amp;dbP!$D$2),"&lt;="&amp;AJ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J$6,INDIRECT($F$1&amp;dbP!$D$2&amp;":"&amp;dbP!$D$2),"&lt;="&amp;AJ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K632" s="1">
        <f ca="1">SUMIFS(INDIRECT($F$1&amp;$F632&amp;":"&amp;$F632),INDIRECT($F$1&amp;dbP!$D$2&amp;":"&amp;dbP!$D$2),"&gt;="&amp;AK$6,INDIRECT($F$1&amp;dbP!$D$2&amp;":"&amp;dbP!$D$2),"&lt;="&amp;AK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K$6,INDIRECT($F$1&amp;dbP!$D$2&amp;":"&amp;dbP!$D$2),"&lt;="&amp;AK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L632" s="1">
        <f ca="1">SUMIFS(INDIRECT($F$1&amp;$F632&amp;":"&amp;$F632),INDIRECT($F$1&amp;dbP!$D$2&amp;":"&amp;dbP!$D$2),"&gt;="&amp;AL$6,INDIRECT($F$1&amp;dbP!$D$2&amp;":"&amp;dbP!$D$2),"&lt;="&amp;AL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L$6,INDIRECT($F$1&amp;dbP!$D$2&amp;":"&amp;dbP!$D$2),"&lt;="&amp;AL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M632" s="1">
        <f ca="1">SUMIFS(INDIRECT($F$1&amp;$F632&amp;":"&amp;$F632),INDIRECT($F$1&amp;dbP!$D$2&amp;":"&amp;dbP!$D$2),"&gt;="&amp;AM$6,INDIRECT($F$1&amp;dbP!$D$2&amp;":"&amp;dbP!$D$2),"&lt;="&amp;AM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M$6,INDIRECT($F$1&amp;dbP!$D$2&amp;":"&amp;dbP!$D$2),"&lt;="&amp;AM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N632" s="1">
        <f ca="1">SUMIFS(INDIRECT($F$1&amp;$F632&amp;":"&amp;$F632),INDIRECT($F$1&amp;dbP!$D$2&amp;":"&amp;dbP!$D$2),"&gt;="&amp;AN$6,INDIRECT($F$1&amp;dbP!$D$2&amp;":"&amp;dbP!$D$2),"&lt;="&amp;AN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N$6,INDIRECT($F$1&amp;dbP!$D$2&amp;":"&amp;dbP!$D$2),"&lt;="&amp;AN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O632" s="1">
        <f ca="1">SUMIFS(INDIRECT($F$1&amp;$F632&amp;":"&amp;$F632),INDIRECT($F$1&amp;dbP!$D$2&amp;":"&amp;dbP!$D$2),"&gt;="&amp;AO$6,INDIRECT($F$1&amp;dbP!$D$2&amp;":"&amp;dbP!$D$2),"&lt;="&amp;AO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O$6,INDIRECT($F$1&amp;dbP!$D$2&amp;":"&amp;dbP!$D$2),"&lt;="&amp;AO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P632" s="1">
        <f ca="1">SUMIFS(INDIRECT($F$1&amp;$F632&amp;":"&amp;$F632),INDIRECT($F$1&amp;dbP!$D$2&amp;":"&amp;dbP!$D$2),"&gt;="&amp;AP$6,INDIRECT($F$1&amp;dbP!$D$2&amp;":"&amp;dbP!$D$2),"&lt;="&amp;AP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P$6,INDIRECT($F$1&amp;dbP!$D$2&amp;":"&amp;dbP!$D$2),"&lt;="&amp;AP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Q632" s="1">
        <f ca="1">SUMIFS(INDIRECT($F$1&amp;$F632&amp;":"&amp;$F632),INDIRECT($F$1&amp;dbP!$D$2&amp;":"&amp;dbP!$D$2),"&gt;="&amp;AQ$6,INDIRECT($F$1&amp;dbP!$D$2&amp;":"&amp;dbP!$D$2),"&lt;="&amp;AQ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Q$6,INDIRECT($F$1&amp;dbP!$D$2&amp;":"&amp;dbP!$D$2),"&lt;="&amp;AQ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R632" s="1">
        <f ca="1">SUMIFS(INDIRECT($F$1&amp;$F632&amp;":"&amp;$F632),INDIRECT($F$1&amp;dbP!$D$2&amp;":"&amp;dbP!$D$2),"&gt;="&amp;AR$6,INDIRECT($F$1&amp;dbP!$D$2&amp;":"&amp;dbP!$D$2),"&lt;="&amp;AR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R$6,INDIRECT($F$1&amp;dbP!$D$2&amp;":"&amp;dbP!$D$2),"&lt;="&amp;AR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S632" s="1">
        <f ca="1">SUMIFS(INDIRECT($F$1&amp;$F632&amp;":"&amp;$F632),INDIRECT($F$1&amp;dbP!$D$2&amp;":"&amp;dbP!$D$2),"&gt;="&amp;AS$6,INDIRECT($F$1&amp;dbP!$D$2&amp;":"&amp;dbP!$D$2),"&lt;="&amp;AS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S$6,INDIRECT($F$1&amp;dbP!$D$2&amp;":"&amp;dbP!$D$2),"&lt;="&amp;AS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T632" s="1">
        <f ca="1">SUMIFS(INDIRECT($F$1&amp;$F632&amp;":"&amp;$F632),INDIRECT($F$1&amp;dbP!$D$2&amp;":"&amp;dbP!$D$2),"&gt;="&amp;AT$6,INDIRECT($F$1&amp;dbP!$D$2&amp;":"&amp;dbP!$D$2),"&lt;="&amp;AT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T$6,INDIRECT($F$1&amp;dbP!$D$2&amp;":"&amp;dbP!$D$2),"&lt;="&amp;AT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U632" s="1">
        <f ca="1">SUMIFS(INDIRECT($F$1&amp;$F632&amp;":"&amp;$F632),INDIRECT($F$1&amp;dbP!$D$2&amp;":"&amp;dbP!$D$2),"&gt;="&amp;AU$6,INDIRECT($F$1&amp;dbP!$D$2&amp;":"&amp;dbP!$D$2),"&lt;="&amp;AU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U$6,INDIRECT($F$1&amp;dbP!$D$2&amp;":"&amp;dbP!$D$2),"&lt;="&amp;AU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V632" s="1">
        <f ca="1">SUMIFS(INDIRECT($F$1&amp;$F632&amp;":"&amp;$F632),INDIRECT($F$1&amp;dbP!$D$2&amp;":"&amp;dbP!$D$2),"&gt;="&amp;AV$6,INDIRECT($F$1&amp;dbP!$D$2&amp;":"&amp;dbP!$D$2),"&lt;="&amp;A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V$6,INDIRECT($F$1&amp;dbP!$D$2&amp;":"&amp;dbP!$D$2),"&lt;="&amp;AV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W632" s="1">
        <f ca="1">SUMIFS(INDIRECT($F$1&amp;$F632&amp;":"&amp;$F632),INDIRECT($F$1&amp;dbP!$D$2&amp;":"&amp;dbP!$D$2),"&gt;="&amp;AW$6,INDIRECT($F$1&amp;dbP!$D$2&amp;":"&amp;dbP!$D$2),"&lt;="&amp;A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W$6,INDIRECT($F$1&amp;dbP!$D$2&amp;":"&amp;dbP!$D$2),"&lt;="&amp;AW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X632" s="1">
        <f ca="1">SUMIFS(INDIRECT($F$1&amp;$F632&amp;":"&amp;$F632),INDIRECT($F$1&amp;dbP!$D$2&amp;":"&amp;dbP!$D$2),"&gt;="&amp;AX$6,INDIRECT($F$1&amp;dbP!$D$2&amp;":"&amp;dbP!$D$2),"&lt;="&amp;A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X$6,INDIRECT($F$1&amp;dbP!$D$2&amp;":"&amp;dbP!$D$2),"&lt;="&amp;AX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Y632" s="1">
        <f ca="1">SUMIFS(INDIRECT($F$1&amp;$F632&amp;":"&amp;$F632),INDIRECT($F$1&amp;dbP!$D$2&amp;":"&amp;dbP!$D$2),"&gt;="&amp;AY$6,INDIRECT($F$1&amp;dbP!$D$2&amp;":"&amp;dbP!$D$2),"&lt;="&amp;A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Y$6,INDIRECT($F$1&amp;dbP!$D$2&amp;":"&amp;dbP!$D$2),"&lt;="&amp;AY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AZ632" s="1">
        <f ca="1">SUMIFS(INDIRECT($F$1&amp;$F632&amp;":"&amp;$F632),INDIRECT($F$1&amp;dbP!$D$2&amp;":"&amp;dbP!$D$2),"&gt;="&amp;AZ$6,INDIRECT($F$1&amp;dbP!$D$2&amp;":"&amp;dbP!$D$2),"&lt;="&amp;A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AZ$6,INDIRECT($F$1&amp;dbP!$D$2&amp;":"&amp;dbP!$D$2),"&lt;="&amp;AZ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A632" s="1">
        <f ca="1">SUMIFS(INDIRECT($F$1&amp;$F632&amp;":"&amp;$F632),INDIRECT($F$1&amp;dbP!$D$2&amp;":"&amp;dbP!$D$2),"&gt;="&amp;BA$6,INDIRECT($F$1&amp;dbP!$D$2&amp;":"&amp;dbP!$D$2),"&lt;="&amp;B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BA$6,INDIRECT($F$1&amp;dbP!$D$2&amp;":"&amp;dbP!$D$2),"&lt;="&amp;BA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B632" s="1">
        <f ca="1">SUMIFS(INDIRECT($F$1&amp;$F632&amp;":"&amp;$F632),INDIRECT($F$1&amp;dbP!$D$2&amp;":"&amp;dbP!$D$2),"&gt;="&amp;BB$6,INDIRECT($F$1&amp;dbP!$D$2&amp;":"&amp;dbP!$D$2),"&lt;="&amp;B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BB$6,INDIRECT($F$1&amp;dbP!$D$2&amp;":"&amp;dbP!$D$2),"&lt;="&amp;BB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C632" s="1">
        <f ca="1">SUMIFS(INDIRECT($F$1&amp;$F632&amp;":"&amp;$F632),INDIRECT($F$1&amp;dbP!$D$2&amp;":"&amp;dbP!$D$2),"&gt;="&amp;BC$6,INDIRECT($F$1&amp;dbP!$D$2&amp;":"&amp;dbP!$D$2),"&lt;="&amp;B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BC$6,INDIRECT($F$1&amp;dbP!$D$2&amp;":"&amp;dbP!$D$2),"&lt;="&amp;BC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D632" s="1">
        <f ca="1">SUMIFS(INDIRECT($F$1&amp;$F632&amp;":"&amp;$F632),INDIRECT($F$1&amp;dbP!$D$2&amp;":"&amp;dbP!$D$2),"&gt;="&amp;BD$6,INDIRECT($F$1&amp;dbP!$D$2&amp;":"&amp;dbP!$D$2),"&lt;="&amp;B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BD$6,INDIRECT($F$1&amp;dbP!$D$2&amp;":"&amp;dbP!$D$2),"&lt;="&amp;BD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  <c r="BE632" s="1">
        <f ca="1">SUMIFS(INDIRECT($F$1&amp;$F632&amp;":"&amp;$F632),INDIRECT($F$1&amp;dbP!$D$2&amp;":"&amp;dbP!$D$2),"&gt;="&amp;BE$6,INDIRECT($F$1&amp;dbP!$D$2&amp;":"&amp;dbP!$D$2),"&lt;="&amp;B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"&amp;$I632=$J632),"*",RIGHT($J632,LEN($J632)-4)),INDIRECT($F$1&amp;dbP!$AC$2&amp;":"&amp;dbP!$AC$2),RepP!$J$3)-
SUMIFS(INDIRECT($F$1&amp;$G632&amp;":"&amp;$G632),INDIRECT($F$1&amp;dbP!$D$2&amp;":"&amp;dbP!$D$2),"&gt;="&amp;BE$6,INDIRECT($F$1&amp;dbP!$D$2&amp;":"&amp;dbP!$D$2),"&lt;="&amp;BE$7,INDIRECT($F$1&amp;dbP!$O$2&amp;":"&amp;dbP!$O$2),$H632,INDIRECT($F$1&amp;dbP!$P$2&amp;":"&amp;dbP!$P$2),IF($I632=$J632,"*",$I632),INDIRECT($F$1&amp;dbP!$Q$2&amp;":"&amp;dbP!$Q$2),IF(OR($I632=$J632,"  "&amp;$I632=$J632),"*",RIGHT($J632,LEN($J632)-4)),INDIRECT($F$1&amp;dbP!$AC$2&amp;":"&amp;dbP!$AC$2),RepP!$J$3)</f>
        <v>0</v>
      </c>
    </row>
    <row r="633" spans="2:57" x14ac:dyDescent="0.3">
      <c r="B633" s="1">
        <f>MAX(B$505:B632)+1</f>
        <v>134</v>
      </c>
      <c r="D633" s="1" t="str">
        <f ca="1">INDIRECT($B$1&amp;Items!AB$2&amp;$B633)</f>
        <v>PL(-)</v>
      </c>
      <c r="F633" s="1" t="str">
        <f ca="1">INDIRECT($B$1&amp;Items!X$2&amp;$B633)</f>
        <v>Y</v>
      </c>
      <c r="G633" s="1" t="str">
        <f ca="1">INDIRECT($B$1&amp;Items!Y$2&amp;$B633)</f>
        <v>Z</v>
      </c>
      <c r="H633" s="13" t="str">
        <f ca="1">INDIRECT($B$1&amp;Items!U$2&amp;$B633)</f>
        <v>Операционные расходы</v>
      </c>
      <c r="I633" s="13" t="str">
        <f ca="1">IF(INDIRECT($B$1&amp;Items!V$2&amp;$B633)="",H633,INDIRECT($B$1&amp;Items!V$2&amp;$B633))</f>
        <v>Операционные расходы - блок-4</v>
      </c>
      <c r="J633" s="1" t="str">
        <f ca="1">IF(INDIRECT($B$1&amp;Items!W$2&amp;$B633)="",IF(H633&lt;&gt;I633,"  "&amp;I633,I633),"    "&amp;INDIRECT($B$1&amp;Items!W$2&amp;$B633))</f>
        <v xml:space="preserve">    Операционные расходы - 4-10</v>
      </c>
      <c r="S633" s="1">
        <f ca="1">SUM($U633:INDIRECT(ADDRESS(ROW(),SUMIFS($1:$1,$5:$5,MAX($5:$5)))))</f>
        <v>113999.01650000003</v>
      </c>
      <c r="V633" s="1">
        <f ca="1">SUMIFS(INDIRECT($F$1&amp;$F633&amp;":"&amp;$F633),INDIRECT($F$1&amp;dbP!$D$2&amp;":"&amp;dbP!$D$2),"&gt;="&amp;V$6,INDIRECT($F$1&amp;dbP!$D$2&amp;":"&amp;dbP!$D$2),"&lt;="&amp;V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V$6,INDIRECT($F$1&amp;dbP!$D$2&amp;":"&amp;dbP!$D$2),"&lt;="&amp;V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W633" s="1">
        <f ca="1">SUMIFS(INDIRECT($F$1&amp;$F633&amp;":"&amp;$F633),INDIRECT($F$1&amp;dbP!$D$2&amp;":"&amp;dbP!$D$2),"&gt;="&amp;W$6,INDIRECT($F$1&amp;dbP!$D$2&amp;":"&amp;dbP!$D$2),"&lt;="&amp;W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W$6,INDIRECT($F$1&amp;dbP!$D$2&amp;":"&amp;dbP!$D$2),"&lt;="&amp;W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X633" s="1">
        <f ca="1">SUMIFS(INDIRECT($F$1&amp;$F633&amp;":"&amp;$F633),INDIRECT($F$1&amp;dbP!$D$2&amp;":"&amp;dbP!$D$2),"&gt;="&amp;X$6,INDIRECT($F$1&amp;dbP!$D$2&amp;":"&amp;dbP!$D$2),"&lt;="&amp;X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X$6,INDIRECT($F$1&amp;dbP!$D$2&amp;":"&amp;dbP!$D$2),"&lt;="&amp;X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Y633" s="1">
        <f ca="1">SUMIFS(INDIRECT($F$1&amp;$F633&amp;":"&amp;$F633),INDIRECT($F$1&amp;dbP!$D$2&amp;":"&amp;dbP!$D$2),"&gt;="&amp;Y$6,INDIRECT($F$1&amp;dbP!$D$2&amp;":"&amp;dbP!$D$2),"&lt;="&amp;Y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Y$6,INDIRECT($F$1&amp;dbP!$D$2&amp;":"&amp;dbP!$D$2),"&lt;="&amp;Y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Z633" s="1">
        <f ca="1">SUMIFS(INDIRECT($F$1&amp;$F633&amp;":"&amp;$F633),INDIRECT($F$1&amp;dbP!$D$2&amp;":"&amp;dbP!$D$2),"&gt;="&amp;Z$6,INDIRECT($F$1&amp;dbP!$D$2&amp;":"&amp;dbP!$D$2),"&lt;="&amp;Z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Z$6,INDIRECT($F$1&amp;dbP!$D$2&amp;":"&amp;dbP!$D$2),"&lt;="&amp;Z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A633" s="1">
        <f ca="1">SUMIFS(INDIRECT($F$1&amp;$F633&amp;":"&amp;$F633),INDIRECT($F$1&amp;dbP!$D$2&amp;":"&amp;dbP!$D$2),"&gt;="&amp;AA$6,INDIRECT($F$1&amp;dbP!$D$2&amp;":"&amp;dbP!$D$2),"&lt;="&amp;AA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A$6,INDIRECT($F$1&amp;dbP!$D$2&amp;":"&amp;dbP!$D$2),"&lt;="&amp;AA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113999.01650000003</v>
      </c>
      <c r="AB633" s="1">
        <f ca="1">SUMIFS(INDIRECT($F$1&amp;$F633&amp;":"&amp;$F633),INDIRECT($F$1&amp;dbP!$D$2&amp;":"&amp;dbP!$D$2),"&gt;="&amp;AB$6,INDIRECT($F$1&amp;dbP!$D$2&amp;":"&amp;dbP!$D$2),"&lt;="&amp;AB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B$6,INDIRECT($F$1&amp;dbP!$D$2&amp;":"&amp;dbP!$D$2),"&lt;="&amp;AB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C633" s="1">
        <f ca="1">SUMIFS(INDIRECT($F$1&amp;$F633&amp;":"&amp;$F633),INDIRECT($F$1&amp;dbP!$D$2&amp;":"&amp;dbP!$D$2),"&gt;="&amp;AC$6,INDIRECT($F$1&amp;dbP!$D$2&amp;":"&amp;dbP!$D$2),"&lt;="&amp;AC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C$6,INDIRECT($F$1&amp;dbP!$D$2&amp;":"&amp;dbP!$D$2),"&lt;="&amp;AC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D633" s="1">
        <f ca="1">SUMIFS(INDIRECT($F$1&amp;$F633&amp;":"&amp;$F633),INDIRECT($F$1&amp;dbP!$D$2&amp;":"&amp;dbP!$D$2),"&gt;="&amp;AD$6,INDIRECT($F$1&amp;dbP!$D$2&amp;":"&amp;dbP!$D$2),"&lt;="&amp;AD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D$6,INDIRECT($F$1&amp;dbP!$D$2&amp;":"&amp;dbP!$D$2),"&lt;="&amp;AD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E633" s="1">
        <f ca="1">SUMIFS(INDIRECT($F$1&amp;$F633&amp;":"&amp;$F633),INDIRECT($F$1&amp;dbP!$D$2&amp;":"&amp;dbP!$D$2),"&gt;="&amp;AE$6,INDIRECT($F$1&amp;dbP!$D$2&amp;":"&amp;dbP!$D$2),"&lt;="&amp;AE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E$6,INDIRECT($F$1&amp;dbP!$D$2&amp;":"&amp;dbP!$D$2),"&lt;="&amp;AE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F633" s="1">
        <f ca="1">SUMIFS(INDIRECT($F$1&amp;$F633&amp;":"&amp;$F633),INDIRECT($F$1&amp;dbP!$D$2&amp;":"&amp;dbP!$D$2),"&gt;="&amp;AF$6,INDIRECT($F$1&amp;dbP!$D$2&amp;":"&amp;dbP!$D$2),"&lt;="&amp;AF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F$6,INDIRECT($F$1&amp;dbP!$D$2&amp;":"&amp;dbP!$D$2),"&lt;="&amp;AF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G633" s="1">
        <f ca="1">SUMIFS(INDIRECT($F$1&amp;$F633&amp;":"&amp;$F633),INDIRECT($F$1&amp;dbP!$D$2&amp;":"&amp;dbP!$D$2),"&gt;="&amp;AG$6,INDIRECT($F$1&amp;dbP!$D$2&amp;":"&amp;dbP!$D$2),"&lt;="&amp;AG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G$6,INDIRECT($F$1&amp;dbP!$D$2&amp;":"&amp;dbP!$D$2),"&lt;="&amp;AG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H633" s="1">
        <f ca="1">SUMIFS(INDIRECT($F$1&amp;$F633&amp;":"&amp;$F633),INDIRECT($F$1&amp;dbP!$D$2&amp;":"&amp;dbP!$D$2),"&gt;="&amp;AH$6,INDIRECT($F$1&amp;dbP!$D$2&amp;":"&amp;dbP!$D$2),"&lt;="&amp;AH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H$6,INDIRECT($F$1&amp;dbP!$D$2&amp;":"&amp;dbP!$D$2),"&lt;="&amp;AH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I633" s="1">
        <f ca="1">SUMIFS(INDIRECT($F$1&amp;$F633&amp;":"&amp;$F633),INDIRECT($F$1&amp;dbP!$D$2&amp;":"&amp;dbP!$D$2),"&gt;="&amp;AI$6,INDIRECT($F$1&amp;dbP!$D$2&amp;":"&amp;dbP!$D$2),"&lt;="&amp;AI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I$6,INDIRECT($F$1&amp;dbP!$D$2&amp;":"&amp;dbP!$D$2),"&lt;="&amp;AI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J633" s="1">
        <f ca="1">SUMIFS(INDIRECT($F$1&amp;$F633&amp;":"&amp;$F633),INDIRECT($F$1&amp;dbP!$D$2&amp;":"&amp;dbP!$D$2),"&gt;="&amp;AJ$6,INDIRECT($F$1&amp;dbP!$D$2&amp;":"&amp;dbP!$D$2),"&lt;="&amp;AJ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J$6,INDIRECT($F$1&amp;dbP!$D$2&amp;":"&amp;dbP!$D$2),"&lt;="&amp;AJ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K633" s="1">
        <f ca="1">SUMIFS(INDIRECT($F$1&amp;$F633&amp;":"&amp;$F633),INDIRECT($F$1&amp;dbP!$D$2&amp;":"&amp;dbP!$D$2),"&gt;="&amp;AK$6,INDIRECT($F$1&amp;dbP!$D$2&amp;":"&amp;dbP!$D$2),"&lt;="&amp;AK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K$6,INDIRECT($F$1&amp;dbP!$D$2&amp;":"&amp;dbP!$D$2),"&lt;="&amp;AK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L633" s="1">
        <f ca="1">SUMIFS(INDIRECT($F$1&amp;$F633&amp;":"&amp;$F633),INDIRECT($F$1&amp;dbP!$D$2&amp;":"&amp;dbP!$D$2),"&gt;="&amp;AL$6,INDIRECT($F$1&amp;dbP!$D$2&amp;":"&amp;dbP!$D$2),"&lt;="&amp;AL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L$6,INDIRECT($F$1&amp;dbP!$D$2&amp;":"&amp;dbP!$D$2),"&lt;="&amp;AL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M633" s="1">
        <f ca="1">SUMIFS(INDIRECT($F$1&amp;$F633&amp;":"&amp;$F633),INDIRECT($F$1&amp;dbP!$D$2&amp;":"&amp;dbP!$D$2),"&gt;="&amp;AM$6,INDIRECT($F$1&amp;dbP!$D$2&amp;":"&amp;dbP!$D$2),"&lt;="&amp;AM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M$6,INDIRECT($F$1&amp;dbP!$D$2&amp;":"&amp;dbP!$D$2),"&lt;="&amp;AM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N633" s="1">
        <f ca="1">SUMIFS(INDIRECT($F$1&amp;$F633&amp;":"&amp;$F633),INDIRECT($F$1&amp;dbP!$D$2&amp;":"&amp;dbP!$D$2),"&gt;="&amp;AN$6,INDIRECT($F$1&amp;dbP!$D$2&amp;":"&amp;dbP!$D$2),"&lt;="&amp;AN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N$6,INDIRECT($F$1&amp;dbP!$D$2&amp;":"&amp;dbP!$D$2),"&lt;="&amp;AN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O633" s="1">
        <f ca="1">SUMIFS(INDIRECT($F$1&amp;$F633&amp;":"&amp;$F633),INDIRECT($F$1&amp;dbP!$D$2&amp;":"&amp;dbP!$D$2),"&gt;="&amp;AO$6,INDIRECT($F$1&amp;dbP!$D$2&amp;":"&amp;dbP!$D$2),"&lt;="&amp;AO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O$6,INDIRECT($F$1&amp;dbP!$D$2&amp;":"&amp;dbP!$D$2),"&lt;="&amp;AO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P633" s="1">
        <f ca="1">SUMIFS(INDIRECT($F$1&amp;$F633&amp;":"&amp;$F633),INDIRECT($F$1&amp;dbP!$D$2&amp;":"&amp;dbP!$D$2),"&gt;="&amp;AP$6,INDIRECT($F$1&amp;dbP!$D$2&amp;":"&amp;dbP!$D$2),"&lt;="&amp;AP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P$6,INDIRECT($F$1&amp;dbP!$D$2&amp;":"&amp;dbP!$D$2),"&lt;="&amp;AP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Q633" s="1">
        <f ca="1">SUMIFS(INDIRECT($F$1&amp;$F633&amp;":"&amp;$F633),INDIRECT($F$1&amp;dbP!$D$2&amp;":"&amp;dbP!$D$2),"&gt;="&amp;AQ$6,INDIRECT($F$1&amp;dbP!$D$2&amp;":"&amp;dbP!$D$2),"&lt;="&amp;AQ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Q$6,INDIRECT($F$1&amp;dbP!$D$2&amp;":"&amp;dbP!$D$2),"&lt;="&amp;AQ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R633" s="1">
        <f ca="1">SUMIFS(INDIRECT($F$1&amp;$F633&amp;":"&amp;$F633),INDIRECT($F$1&amp;dbP!$D$2&amp;":"&amp;dbP!$D$2),"&gt;="&amp;AR$6,INDIRECT($F$1&amp;dbP!$D$2&amp;":"&amp;dbP!$D$2),"&lt;="&amp;AR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R$6,INDIRECT($F$1&amp;dbP!$D$2&amp;":"&amp;dbP!$D$2),"&lt;="&amp;AR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S633" s="1">
        <f ca="1">SUMIFS(INDIRECT($F$1&amp;$F633&amp;":"&amp;$F633),INDIRECT($F$1&amp;dbP!$D$2&amp;":"&amp;dbP!$D$2),"&gt;="&amp;AS$6,INDIRECT($F$1&amp;dbP!$D$2&amp;":"&amp;dbP!$D$2),"&lt;="&amp;AS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S$6,INDIRECT($F$1&amp;dbP!$D$2&amp;":"&amp;dbP!$D$2),"&lt;="&amp;AS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T633" s="1">
        <f ca="1">SUMIFS(INDIRECT($F$1&amp;$F633&amp;":"&amp;$F633),INDIRECT($F$1&amp;dbP!$D$2&amp;":"&amp;dbP!$D$2),"&gt;="&amp;AT$6,INDIRECT($F$1&amp;dbP!$D$2&amp;":"&amp;dbP!$D$2),"&lt;="&amp;AT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T$6,INDIRECT($F$1&amp;dbP!$D$2&amp;":"&amp;dbP!$D$2),"&lt;="&amp;AT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U633" s="1">
        <f ca="1">SUMIFS(INDIRECT($F$1&amp;$F633&amp;":"&amp;$F633),INDIRECT($F$1&amp;dbP!$D$2&amp;":"&amp;dbP!$D$2),"&gt;="&amp;AU$6,INDIRECT($F$1&amp;dbP!$D$2&amp;":"&amp;dbP!$D$2),"&lt;="&amp;AU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U$6,INDIRECT($F$1&amp;dbP!$D$2&amp;":"&amp;dbP!$D$2),"&lt;="&amp;AU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V633" s="1">
        <f ca="1">SUMIFS(INDIRECT($F$1&amp;$F633&amp;":"&amp;$F633),INDIRECT($F$1&amp;dbP!$D$2&amp;":"&amp;dbP!$D$2),"&gt;="&amp;AV$6,INDIRECT($F$1&amp;dbP!$D$2&amp;":"&amp;dbP!$D$2),"&lt;="&amp;AV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V$6,INDIRECT($F$1&amp;dbP!$D$2&amp;":"&amp;dbP!$D$2),"&lt;="&amp;AV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W633" s="1">
        <f ca="1">SUMIFS(INDIRECT($F$1&amp;$F633&amp;":"&amp;$F633),INDIRECT($F$1&amp;dbP!$D$2&amp;":"&amp;dbP!$D$2),"&gt;="&amp;AW$6,INDIRECT($F$1&amp;dbP!$D$2&amp;":"&amp;dbP!$D$2),"&lt;="&amp;AW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W$6,INDIRECT($F$1&amp;dbP!$D$2&amp;":"&amp;dbP!$D$2),"&lt;="&amp;AW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X633" s="1">
        <f ca="1">SUMIFS(INDIRECT($F$1&amp;$F633&amp;":"&amp;$F633),INDIRECT($F$1&amp;dbP!$D$2&amp;":"&amp;dbP!$D$2),"&gt;="&amp;AX$6,INDIRECT($F$1&amp;dbP!$D$2&amp;":"&amp;dbP!$D$2),"&lt;="&amp;AX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X$6,INDIRECT($F$1&amp;dbP!$D$2&amp;":"&amp;dbP!$D$2),"&lt;="&amp;AX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Y633" s="1">
        <f ca="1">SUMIFS(INDIRECT($F$1&amp;$F633&amp;":"&amp;$F633),INDIRECT($F$1&amp;dbP!$D$2&amp;":"&amp;dbP!$D$2),"&gt;="&amp;AY$6,INDIRECT($F$1&amp;dbP!$D$2&amp;":"&amp;dbP!$D$2),"&lt;="&amp;AY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Y$6,INDIRECT($F$1&amp;dbP!$D$2&amp;":"&amp;dbP!$D$2),"&lt;="&amp;AY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AZ633" s="1">
        <f ca="1">SUMIFS(INDIRECT($F$1&amp;$F633&amp;":"&amp;$F633),INDIRECT($F$1&amp;dbP!$D$2&amp;":"&amp;dbP!$D$2),"&gt;="&amp;AZ$6,INDIRECT($F$1&amp;dbP!$D$2&amp;":"&amp;dbP!$D$2),"&lt;="&amp;AZ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AZ$6,INDIRECT($F$1&amp;dbP!$D$2&amp;":"&amp;dbP!$D$2),"&lt;="&amp;AZ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A633" s="1">
        <f ca="1">SUMIFS(INDIRECT($F$1&amp;$F633&amp;":"&amp;$F633),INDIRECT($F$1&amp;dbP!$D$2&amp;":"&amp;dbP!$D$2),"&gt;="&amp;BA$6,INDIRECT($F$1&amp;dbP!$D$2&amp;":"&amp;dbP!$D$2),"&lt;="&amp;BA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BA$6,INDIRECT($F$1&amp;dbP!$D$2&amp;":"&amp;dbP!$D$2),"&lt;="&amp;BA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B633" s="1">
        <f ca="1">SUMIFS(INDIRECT($F$1&amp;$F633&amp;":"&amp;$F633),INDIRECT($F$1&amp;dbP!$D$2&amp;":"&amp;dbP!$D$2),"&gt;="&amp;BB$6,INDIRECT($F$1&amp;dbP!$D$2&amp;":"&amp;dbP!$D$2),"&lt;="&amp;BB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BB$6,INDIRECT($F$1&amp;dbP!$D$2&amp;":"&amp;dbP!$D$2),"&lt;="&amp;BB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C633" s="1">
        <f ca="1">SUMIFS(INDIRECT($F$1&amp;$F633&amp;":"&amp;$F633),INDIRECT($F$1&amp;dbP!$D$2&amp;":"&amp;dbP!$D$2),"&gt;="&amp;BC$6,INDIRECT($F$1&amp;dbP!$D$2&amp;":"&amp;dbP!$D$2),"&lt;="&amp;BC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BC$6,INDIRECT($F$1&amp;dbP!$D$2&amp;":"&amp;dbP!$D$2),"&lt;="&amp;BC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D633" s="1">
        <f ca="1">SUMIFS(INDIRECT($F$1&amp;$F633&amp;":"&amp;$F633),INDIRECT($F$1&amp;dbP!$D$2&amp;":"&amp;dbP!$D$2),"&gt;="&amp;BD$6,INDIRECT($F$1&amp;dbP!$D$2&amp;":"&amp;dbP!$D$2),"&lt;="&amp;BD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BD$6,INDIRECT($F$1&amp;dbP!$D$2&amp;":"&amp;dbP!$D$2),"&lt;="&amp;BD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  <c r="BE633" s="1">
        <f ca="1">SUMIFS(INDIRECT($F$1&amp;$F633&amp;":"&amp;$F633),INDIRECT($F$1&amp;dbP!$D$2&amp;":"&amp;dbP!$D$2),"&gt;="&amp;BE$6,INDIRECT($F$1&amp;dbP!$D$2&amp;":"&amp;dbP!$D$2),"&lt;="&amp;BE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"&amp;$I633=$J633),"*",RIGHT($J633,LEN($J633)-4)),INDIRECT($F$1&amp;dbP!$AC$2&amp;":"&amp;dbP!$AC$2),RepP!$J$3)-
SUMIFS(INDIRECT($F$1&amp;$G633&amp;":"&amp;$G633),INDIRECT($F$1&amp;dbP!$D$2&amp;":"&amp;dbP!$D$2),"&gt;="&amp;BE$6,INDIRECT($F$1&amp;dbP!$D$2&amp;":"&amp;dbP!$D$2),"&lt;="&amp;BE$7,INDIRECT($F$1&amp;dbP!$O$2&amp;":"&amp;dbP!$O$2),$H633,INDIRECT($F$1&amp;dbP!$P$2&amp;":"&amp;dbP!$P$2),IF($I633=$J633,"*",$I633),INDIRECT($F$1&amp;dbP!$Q$2&amp;":"&amp;dbP!$Q$2),IF(OR($I633=$J633,"  "&amp;$I633=$J633),"*",RIGHT($J633,LEN($J633)-4)),INDIRECT($F$1&amp;dbP!$AC$2&amp;":"&amp;dbP!$AC$2),RepP!$J$3)</f>
        <v>0</v>
      </c>
    </row>
    <row r="634" spans="2:57" x14ac:dyDescent="0.3">
      <c r="B634" s="1">
        <f>MAX(B$505:B633)+1</f>
        <v>135</v>
      </c>
      <c r="D634" s="1">
        <f ca="1">INDIRECT($B$1&amp;Items!AB$2&amp;$B634)</f>
        <v>0</v>
      </c>
      <c r="F634" s="1" t="str">
        <f ca="1">INDIRECT($B$1&amp;Items!X$2&amp;$B634)</f>
        <v>Y</v>
      </c>
      <c r="G634" s="1" t="str">
        <f ca="1">INDIRECT($B$1&amp;Items!Y$2&amp;$B634)</f>
        <v>Z</v>
      </c>
      <c r="H634" s="13" t="str">
        <f ca="1">INDIRECT($B$1&amp;Items!U$2&amp;$B634)</f>
        <v>Операционные расходы</v>
      </c>
      <c r="I634" s="13" t="str">
        <f ca="1">IF(INDIRECT($B$1&amp;Items!V$2&amp;$B634)="",H634,INDIRECT($B$1&amp;Items!V$2&amp;$B634))</f>
        <v>Операционные расходы - блок-5</v>
      </c>
      <c r="J634" s="1" t="str">
        <f ca="1">IF(INDIRECT($B$1&amp;Items!W$2&amp;$B634)="",IF(H634&lt;&gt;I634,"  "&amp;I634,I634),"    "&amp;INDIRECT($B$1&amp;Items!W$2&amp;$B634))</f>
        <v xml:space="preserve">  Операционные расходы - блок-5</v>
      </c>
      <c r="S634" s="1">
        <f ca="1">SUM($U634:INDIRECT(ADDRESS(ROW(),SUMIFS($1:$1,$5:$5,MAX($5:$5)))))</f>
        <v>983993.43368488713</v>
      </c>
      <c r="V634" s="1">
        <f ca="1">SUMIFS(INDIRECT($F$1&amp;$F634&amp;":"&amp;$F634),INDIRECT($F$1&amp;dbP!$D$2&amp;":"&amp;dbP!$D$2),"&gt;="&amp;V$6,INDIRECT($F$1&amp;dbP!$D$2&amp;":"&amp;dbP!$D$2),"&lt;="&amp;V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V$6,INDIRECT($F$1&amp;dbP!$D$2&amp;":"&amp;dbP!$D$2),"&lt;="&amp;V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133596.59899085001</v>
      </c>
      <c r="W634" s="1">
        <f ca="1">SUMIFS(INDIRECT($F$1&amp;$F634&amp;":"&amp;$F634),INDIRECT($F$1&amp;dbP!$D$2&amp;":"&amp;dbP!$D$2),"&gt;="&amp;W$6,INDIRECT($F$1&amp;dbP!$D$2&amp;":"&amp;dbP!$D$2),"&lt;="&amp;W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W$6,INDIRECT($F$1&amp;dbP!$D$2&amp;":"&amp;dbP!$D$2),"&lt;="&amp;W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357917.08489737037</v>
      </c>
      <c r="X634" s="1">
        <f ca="1">SUMIFS(INDIRECT($F$1&amp;$F634&amp;":"&amp;$F634),INDIRECT($F$1&amp;dbP!$D$2&amp;":"&amp;dbP!$D$2),"&gt;="&amp;X$6,INDIRECT($F$1&amp;dbP!$D$2&amp;":"&amp;dbP!$D$2),"&lt;="&amp;X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X$6,INDIRECT($F$1&amp;dbP!$D$2&amp;":"&amp;dbP!$D$2),"&lt;="&amp;X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186634.71833333332</v>
      </c>
      <c r="Y634" s="1">
        <f ca="1">SUMIFS(INDIRECT($F$1&amp;$F634&amp;":"&amp;$F634),INDIRECT($F$1&amp;dbP!$D$2&amp;":"&amp;dbP!$D$2),"&gt;="&amp;Y$6,INDIRECT($F$1&amp;dbP!$D$2&amp;":"&amp;dbP!$D$2),"&lt;="&amp;Y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Y$6,INDIRECT($F$1&amp;dbP!$D$2&amp;":"&amp;dbP!$D$2),"&lt;="&amp;Y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Z634" s="1">
        <f ca="1">SUMIFS(INDIRECT($F$1&amp;$F634&amp;":"&amp;$F634),INDIRECT($F$1&amp;dbP!$D$2&amp;":"&amp;dbP!$D$2),"&gt;="&amp;Z$6,INDIRECT($F$1&amp;dbP!$D$2&amp;":"&amp;dbP!$D$2),"&lt;="&amp;Z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Z$6,INDIRECT($F$1&amp;dbP!$D$2&amp;":"&amp;dbP!$D$2),"&lt;="&amp;Z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A634" s="1">
        <f ca="1">SUMIFS(INDIRECT($F$1&amp;$F634&amp;":"&amp;$F634),INDIRECT($F$1&amp;dbP!$D$2&amp;":"&amp;dbP!$D$2),"&gt;="&amp;AA$6,INDIRECT($F$1&amp;dbP!$D$2&amp;":"&amp;dbP!$D$2),"&lt;="&amp;AA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A$6,INDIRECT($F$1&amp;dbP!$D$2&amp;":"&amp;dbP!$D$2),"&lt;="&amp;AA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115940.49940833334</v>
      </c>
      <c r="AB634" s="1">
        <f ca="1">SUMIFS(INDIRECT($F$1&amp;$F634&amp;":"&amp;$F634),INDIRECT($F$1&amp;dbP!$D$2&amp;":"&amp;dbP!$D$2),"&gt;="&amp;AB$6,INDIRECT($F$1&amp;dbP!$D$2&amp;":"&amp;dbP!$D$2),"&lt;="&amp;AB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B$6,INDIRECT($F$1&amp;dbP!$D$2&amp;":"&amp;dbP!$D$2),"&lt;="&amp;AB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189904.53205500002</v>
      </c>
      <c r="AC634" s="1">
        <f ca="1">SUMIFS(INDIRECT($F$1&amp;$F634&amp;":"&amp;$F634),INDIRECT($F$1&amp;dbP!$D$2&amp;":"&amp;dbP!$D$2),"&gt;="&amp;AC$6,INDIRECT($F$1&amp;dbP!$D$2&amp;":"&amp;dbP!$D$2),"&lt;="&amp;AC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C$6,INDIRECT($F$1&amp;dbP!$D$2&amp;":"&amp;dbP!$D$2),"&lt;="&amp;AC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D634" s="1">
        <f ca="1">SUMIFS(INDIRECT($F$1&amp;$F634&amp;":"&amp;$F634),INDIRECT($F$1&amp;dbP!$D$2&amp;":"&amp;dbP!$D$2),"&gt;="&amp;AD$6,INDIRECT($F$1&amp;dbP!$D$2&amp;":"&amp;dbP!$D$2),"&lt;="&amp;AD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D$6,INDIRECT($F$1&amp;dbP!$D$2&amp;":"&amp;dbP!$D$2),"&lt;="&amp;AD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E634" s="1">
        <f ca="1">SUMIFS(INDIRECT($F$1&amp;$F634&amp;":"&amp;$F634),INDIRECT($F$1&amp;dbP!$D$2&amp;":"&amp;dbP!$D$2),"&gt;="&amp;AE$6,INDIRECT($F$1&amp;dbP!$D$2&amp;":"&amp;dbP!$D$2),"&lt;="&amp;AE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E$6,INDIRECT($F$1&amp;dbP!$D$2&amp;":"&amp;dbP!$D$2),"&lt;="&amp;AE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F634" s="1">
        <f ca="1">SUMIFS(INDIRECT($F$1&amp;$F634&amp;":"&amp;$F634),INDIRECT($F$1&amp;dbP!$D$2&amp;":"&amp;dbP!$D$2),"&gt;="&amp;AF$6,INDIRECT($F$1&amp;dbP!$D$2&amp;":"&amp;dbP!$D$2),"&lt;="&amp;AF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F$6,INDIRECT($F$1&amp;dbP!$D$2&amp;":"&amp;dbP!$D$2),"&lt;="&amp;AF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G634" s="1">
        <f ca="1">SUMIFS(INDIRECT($F$1&amp;$F634&amp;":"&amp;$F634),INDIRECT($F$1&amp;dbP!$D$2&amp;":"&amp;dbP!$D$2),"&gt;="&amp;AG$6,INDIRECT($F$1&amp;dbP!$D$2&amp;":"&amp;dbP!$D$2),"&lt;="&amp;AG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G$6,INDIRECT($F$1&amp;dbP!$D$2&amp;":"&amp;dbP!$D$2),"&lt;="&amp;AG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H634" s="1">
        <f ca="1">SUMIFS(INDIRECT($F$1&amp;$F634&amp;":"&amp;$F634),INDIRECT($F$1&amp;dbP!$D$2&amp;":"&amp;dbP!$D$2),"&gt;="&amp;AH$6,INDIRECT($F$1&amp;dbP!$D$2&amp;":"&amp;dbP!$D$2),"&lt;="&amp;AH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H$6,INDIRECT($F$1&amp;dbP!$D$2&amp;":"&amp;dbP!$D$2),"&lt;="&amp;AH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I634" s="1">
        <f ca="1">SUMIFS(INDIRECT($F$1&amp;$F634&amp;":"&amp;$F634),INDIRECT($F$1&amp;dbP!$D$2&amp;":"&amp;dbP!$D$2),"&gt;="&amp;AI$6,INDIRECT($F$1&amp;dbP!$D$2&amp;":"&amp;dbP!$D$2),"&lt;="&amp;AI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I$6,INDIRECT($F$1&amp;dbP!$D$2&amp;":"&amp;dbP!$D$2),"&lt;="&amp;AI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J634" s="1">
        <f ca="1">SUMIFS(INDIRECT($F$1&amp;$F634&amp;":"&amp;$F634),INDIRECT($F$1&amp;dbP!$D$2&amp;":"&amp;dbP!$D$2),"&gt;="&amp;AJ$6,INDIRECT($F$1&amp;dbP!$D$2&amp;":"&amp;dbP!$D$2),"&lt;="&amp;AJ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J$6,INDIRECT($F$1&amp;dbP!$D$2&amp;":"&amp;dbP!$D$2),"&lt;="&amp;AJ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K634" s="1">
        <f ca="1">SUMIFS(INDIRECT($F$1&amp;$F634&amp;":"&amp;$F634),INDIRECT($F$1&amp;dbP!$D$2&amp;":"&amp;dbP!$D$2),"&gt;="&amp;AK$6,INDIRECT($F$1&amp;dbP!$D$2&amp;":"&amp;dbP!$D$2),"&lt;="&amp;AK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K$6,INDIRECT($F$1&amp;dbP!$D$2&amp;":"&amp;dbP!$D$2),"&lt;="&amp;AK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L634" s="1">
        <f ca="1">SUMIFS(INDIRECT($F$1&amp;$F634&amp;":"&amp;$F634),INDIRECT($F$1&amp;dbP!$D$2&amp;":"&amp;dbP!$D$2),"&gt;="&amp;AL$6,INDIRECT($F$1&amp;dbP!$D$2&amp;":"&amp;dbP!$D$2),"&lt;="&amp;AL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L$6,INDIRECT($F$1&amp;dbP!$D$2&amp;":"&amp;dbP!$D$2),"&lt;="&amp;AL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M634" s="1">
        <f ca="1">SUMIFS(INDIRECT($F$1&amp;$F634&amp;":"&amp;$F634),INDIRECT($F$1&amp;dbP!$D$2&amp;":"&amp;dbP!$D$2),"&gt;="&amp;AM$6,INDIRECT($F$1&amp;dbP!$D$2&amp;":"&amp;dbP!$D$2),"&lt;="&amp;AM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M$6,INDIRECT($F$1&amp;dbP!$D$2&amp;":"&amp;dbP!$D$2),"&lt;="&amp;AM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N634" s="1">
        <f ca="1">SUMIFS(INDIRECT($F$1&amp;$F634&amp;":"&amp;$F634),INDIRECT($F$1&amp;dbP!$D$2&amp;":"&amp;dbP!$D$2),"&gt;="&amp;AN$6,INDIRECT($F$1&amp;dbP!$D$2&amp;":"&amp;dbP!$D$2),"&lt;="&amp;AN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N$6,INDIRECT($F$1&amp;dbP!$D$2&amp;":"&amp;dbP!$D$2),"&lt;="&amp;AN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O634" s="1">
        <f ca="1">SUMIFS(INDIRECT($F$1&amp;$F634&amp;":"&amp;$F634),INDIRECT($F$1&amp;dbP!$D$2&amp;":"&amp;dbP!$D$2),"&gt;="&amp;AO$6,INDIRECT($F$1&amp;dbP!$D$2&amp;":"&amp;dbP!$D$2),"&lt;="&amp;AO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O$6,INDIRECT($F$1&amp;dbP!$D$2&amp;":"&amp;dbP!$D$2),"&lt;="&amp;AO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P634" s="1">
        <f ca="1">SUMIFS(INDIRECT($F$1&amp;$F634&amp;":"&amp;$F634),INDIRECT($F$1&amp;dbP!$D$2&amp;":"&amp;dbP!$D$2),"&gt;="&amp;AP$6,INDIRECT($F$1&amp;dbP!$D$2&amp;":"&amp;dbP!$D$2),"&lt;="&amp;AP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P$6,INDIRECT($F$1&amp;dbP!$D$2&amp;":"&amp;dbP!$D$2),"&lt;="&amp;AP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Q634" s="1">
        <f ca="1">SUMIFS(INDIRECT($F$1&amp;$F634&amp;":"&amp;$F634),INDIRECT($F$1&amp;dbP!$D$2&amp;":"&amp;dbP!$D$2),"&gt;="&amp;AQ$6,INDIRECT($F$1&amp;dbP!$D$2&amp;":"&amp;dbP!$D$2),"&lt;="&amp;AQ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Q$6,INDIRECT($F$1&amp;dbP!$D$2&amp;":"&amp;dbP!$D$2),"&lt;="&amp;AQ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R634" s="1">
        <f ca="1">SUMIFS(INDIRECT($F$1&amp;$F634&amp;":"&amp;$F634),INDIRECT($F$1&amp;dbP!$D$2&amp;":"&amp;dbP!$D$2),"&gt;="&amp;AR$6,INDIRECT($F$1&amp;dbP!$D$2&amp;":"&amp;dbP!$D$2),"&lt;="&amp;AR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R$6,INDIRECT($F$1&amp;dbP!$D$2&amp;":"&amp;dbP!$D$2),"&lt;="&amp;AR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S634" s="1">
        <f ca="1">SUMIFS(INDIRECT($F$1&amp;$F634&amp;":"&amp;$F634),INDIRECT($F$1&amp;dbP!$D$2&amp;":"&amp;dbP!$D$2),"&gt;="&amp;AS$6,INDIRECT($F$1&amp;dbP!$D$2&amp;":"&amp;dbP!$D$2),"&lt;="&amp;AS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S$6,INDIRECT($F$1&amp;dbP!$D$2&amp;":"&amp;dbP!$D$2),"&lt;="&amp;AS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T634" s="1">
        <f ca="1">SUMIFS(INDIRECT($F$1&amp;$F634&amp;":"&amp;$F634),INDIRECT($F$1&amp;dbP!$D$2&amp;":"&amp;dbP!$D$2),"&gt;="&amp;AT$6,INDIRECT($F$1&amp;dbP!$D$2&amp;":"&amp;dbP!$D$2),"&lt;="&amp;AT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T$6,INDIRECT($F$1&amp;dbP!$D$2&amp;":"&amp;dbP!$D$2),"&lt;="&amp;AT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U634" s="1">
        <f ca="1">SUMIFS(INDIRECT($F$1&amp;$F634&amp;":"&amp;$F634),INDIRECT($F$1&amp;dbP!$D$2&amp;":"&amp;dbP!$D$2),"&gt;="&amp;AU$6,INDIRECT($F$1&amp;dbP!$D$2&amp;":"&amp;dbP!$D$2),"&lt;="&amp;AU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U$6,INDIRECT($F$1&amp;dbP!$D$2&amp;":"&amp;dbP!$D$2),"&lt;="&amp;AU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V634" s="1">
        <f ca="1">SUMIFS(INDIRECT($F$1&amp;$F634&amp;":"&amp;$F634),INDIRECT($F$1&amp;dbP!$D$2&amp;":"&amp;dbP!$D$2),"&gt;="&amp;AV$6,INDIRECT($F$1&amp;dbP!$D$2&amp;":"&amp;dbP!$D$2),"&lt;="&amp;AV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V$6,INDIRECT($F$1&amp;dbP!$D$2&amp;":"&amp;dbP!$D$2),"&lt;="&amp;AV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W634" s="1">
        <f ca="1">SUMIFS(INDIRECT($F$1&amp;$F634&amp;":"&amp;$F634),INDIRECT($F$1&amp;dbP!$D$2&amp;":"&amp;dbP!$D$2),"&gt;="&amp;AW$6,INDIRECT($F$1&amp;dbP!$D$2&amp;":"&amp;dbP!$D$2),"&lt;="&amp;AW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W$6,INDIRECT($F$1&amp;dbP!$D$2&amp;":"&amp;dbP!$D$2),"&lt;="&amp;AW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X634" s="1">
        <f ca="1">SUMIFS(INDIRECT($F$1&amp;$F634&amp;":"&amp;$F634),INDIRECT($F$1&amp;dbP!$D$2&amp;":"&amp;dbP!$D$2),"&gt;="&amp;AX$6,INDIRECT($F$1&amp;dbP!$D$2&amp;":"&amp;dbP!$D$2),"&lt;="&amp;AX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X$6,INDIRECT($F$1&amp;dbP!$D$2&amp;":"&amp;dbP!$D$2),"&lt;="&amp;AX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Y634" s="1">
        <f ca="1">SUMIFS(INDIRECT($F$1&amp;$F634&amp;":"&amp;$F634),INDIRECT($F$1&amp;dbP!$D$2&amp;":"&amp;dbP!$D$2),"&gt;="&amp;AY$6,INDIRECT($F$1&amp;dbP!$D$2&amp;":"&amp;dbP!$D$2),"&lt;="&amp;AY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Y$6,INDIRECT($F$1&amp;dbP!$D$2&amp;":"&amp;dbP!$D$2),"&lt;="&amp;AY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AZ634" s="1">
        <f ca="1">SUMIFS(INDIRECT($F$1&amp;$F634&amp;":"&amp;$F634),INDIRECT($F$1&amp;dbP!$D$2&amp;":"&amp;dbP!$D$2),"&gt;="&amp;AZ$6,INDIRECT($F$1&amp;dbP!$D$2&amp;":"&amp;dbP!$D$2),"&lt;="&amp;AZ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AZ$6,INDIRECT($F$1&amp;dbP!$D$2&amp;":"&amp;dbP!$D$2),"&lt;="&amp;AZ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A634" s="1">
        <f ca="1">SUMIFS(INDIRECT($F$1&amp;$F634&amp;":"&amp;$F634),INDIRECT($F$1&amp;dbP!$D$2&amp;":"&amp;dbP!$D$2),"&gt;="&amp;BA$6,INDIRECT($F$1&amp;dbP!$D$2&amp;":"&amp;dbP!$D$2),"&lt;="&amp;BA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BA$6,INDIRECT($F$1&amp;dbP!$D$2&amp;":"&amp;dbP!$D$2),"&lt;="&amp;BA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B634" s="1">
        <f ca="1">SUMIFS(INDIRECT($F$1&amp;$F634&amp;":"&amp;$F634),INDIRECT($F$1&amp;dbP!$D$2&amp;":"&amp;dbP!$D$2),"&gt;="&amp;BB$6,INDIRECT($F$1&amp;dbP!$D$2&amp;":"&amp;dbP!$D$2),"&lt;="&amp;BB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BB$6,INDIRECT($F$1&amp;dbP!$D$2&amp;":"&amp;dbP!$D$2),"&lt;="&amp;BB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C634" s="1">
        <f ca="1">SUMIFS(INDIRECT($F$1&amp;$F634&amp;":"&amp;$F634),INDIRECT($F$1&amp;dbP!$D$2&amp;":"&amp;dbP!$D$2),"&gt;="&amp;BC$6,INDIRECT($F$1&amp;dbP!$D$2&amp;":"&amp;dbP!$D$2),"&lt;="&amp;BC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BC$6,INDIRECT($F$1&amp;dbP!$D$2&amp;":"&amp;dbP!$D$2),"&lt;="&amp;BC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D634" s="1">
        <f ca="1">SUMIFS(INDIRECT($F$1&amp;$F634&amp;":"&amp;$F634),INDIRECT($F$1&amp;dbP!$D$2&amp;":"&amp;dbP!$D$2),"&gt;="&amp;BD$6,INDIRECT($F$1&amp;dbP!$D$2&amp;":"&amp;dbP!$D$2),"&lt;="&amp;BD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BD$6,INDIRECT($F$1&amp;dbP!$D$2&amp;":"&amp;dbP!$D$2),"&lt;="&amp;BD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  <c r="BE634" s="1">
        <f ca="1">SUMIFS(INDIRECT($F$1&amp;$F634&amp;":"&amp;$F634),INDIRECT($F$1&amp;dbP!$D$2&amp;":"&amp;dbP!$D$2),"&gt;="&amp;BE$6,INDIRECT($F$1&amp;dbP!$D$2&amp;":"&amp;dbP!$D$2),"&lt;="&amp;BE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"&amp;$I634=$J634),"*",RIGHT($J634,LEN($J634)-4)),INDIRECT($F$1&amp;dbP!$AC$2&amp;":"&amp;dbP!$AC$2),RepP!$J$3)-
SUMIFS(INDIRECT($F$1&amp;$G634&amp;":"&amp;$G634),INDIRECT($F$1&amp;dbP!$D$2&amp;":"&amp;dbP!$D$2),"&gt;="&amp;BE$6,INDIRECT($F$1&amp;dbP!$D$2&amp;":"&amp;dbP!$D$2),"&lt;="&amp;BE$7,INDIRECT($F$1&amp;dbP!$O$2&amp;":"&amp;dbP!$O$2),$H634,INDIRECT($F$1&amp;dbP!$P$2&amp;":"&amp;dbP!$P$2),IF($I634=$J634,"*",$I634),INDIRECT($F$1&amp;dbP!$Q$2&amp;":"&amp;dbP!$Q$2),IF(OR($I634=$J634,"  "&amp;$I634=$J634),"*",RIGHT($J634,LEN($J634)-4)),INDIRECT($F$1&amp;dbP!$AC$2&amp;":"&amp;dbP!$AC$2),RepP!$J$3)</f>
        <v>0</v>
      </c>
    </row>
    <row r="635" spans="2:57" x14ac:dyDescent="0.3">
      <c r="B635" s="1">
        <f>MAX(B$505:B634)+1</f>
        <v>136</v>
      </c>
      <c r="D635" s="1" t="str">
        <f ca="1">INDIRECT($B$1&amp;Items!AB$2&amp;$B635)</f>
        <v>PL(-)</v>
      </c>
      <c r="F635" s="1" t="str">
        <f ca="1">INDIRECT($B$1&amp;Items!X$2&amp;$B635)</f>
        <v>Y</v>
      </c>
      <c r="G635" s="1" t="str">
        <f ca="1">INDIRECT($B$1&amp;Items!Y$2&amp;$B635)</f>
        <v>Z</v>
      </c>
      <c r="H635" s="13" t="str">
        <f ca="1">INDIRECT($B$1&amp;Items!U$2&amp;$B635)</f>
        <v>Операционные расходы</v>
      </c>
      <c r="I635" s="13" t="str">
        <f ca="1">IF(INDIRECT($B$1&amp;Items!V$2&amp;$B635)="",H635,INDIRECT($B$1&amp;Items!V$2&amp;$B635))</f>
        <v>Операционные расходы - блок-5</v>
      </c>
      <c r="J635" s="1" t="str">
        <f ca="1">IF(INDIRECT($B$1&amp;Items!W$2&amp;$B635)="",IF(H635&lt;&gt;I635,"  "&amp;I635,I635),"    "&amp;INDIRECT($B$1&amp;Items!W$2&amp;$B635))</f>
        <v xml:space="preserve">    Операционные расходы - 5-1</v>
      </c>
      <c r="S635" s="1">
        <f ca="1">SUM($U635:INDIRECT(ADDRESS(ROW(),SUMIFS($1:$1,$5:$5,MAX($5:$5)))))</f>
        <v>79373.088333333333</v>
      </c>
      <c r="V635" s="1">
        <f ca="1">SUMIFS(INDIRECT($F$1&amp;$F635&amp;":"&amp;$F635),INDIRECT($F$1&amp;dbP!$D$2&amp;":"&amp;dbP!$D$2),"&gt;="&amp;V$6,INDIRECT($F$1&amp;dbP!$D$2&amp;":"&amp;dbP!$D$2),"&lt;="&amp;V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V$6,INDIRECT($F$1&amp;dbP!$D$2&amp;":"&amp;dbP!$D$2),"&lt;="&amp;V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W635" s="1">
        <f ca="1">SUMIFS(INDIRECT($F$1&amp;$F635&amp;":"&amp;$F635),INDIRECT($F$1&amp;dbP!$D$2&amp;":"&amp;dbP!$D$2),"&gt;="&amp;W$6,INDIRECT($F$1&amp;dbP!$D$2&amp;":"&amp;dbP!$D$2),"&lt;="&amp;W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W$6,INDIRECT($F$1&amp;dbP!$D$2&amp;":"&amp;dbP!$D$2),"&lt;="&amp;W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X635" s="1">
        <f ca="1">SUMIFS(INDIRECT($F$1&amp;$F635&amp;":"&amp;$F635),INDIRECT($F$1&amp;dbP!$D$2&amp;":"&amp;dbP!$D$2),"&gt;="&amp;X$6,INDIRECT($F$1&amp;dbP!$D$2&amp;":"&amp;dbP!$D$2),"&lt;="&amp;X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X$6,INDIRECT($F$1&amp;dbP!$D$2&amp;":"&amp;dbP!$D$2),"&lt;="&amp;X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Y635" s="1">
        <f ca="1">SUMIFS(INDIRECT($F$1&amp;$F635&amp;":"&amp;$F635),INDIRECT($F$1&amp;dbP!$D$2&amp;":"&amp;dbP!$D$2),"&gt;="&amp;Y$6,INDIRECT($F$1&amp;dbP!$D$2&amp;":"&amp;dbP!$D$2),"&lt;="&amp;Y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Y$6,INDIRECT($F$1&amp;dbP!$D$2&amp;":"&amp;dbP!$D$2),"&lt;="&amp;Y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Z635" s="1">
        <f ca="1">SUMIFS(INDIRECT($F$1&amp;$F635&amp;":"&amp;$F635),INDIRECT($F$1&amp;dbP!$D$2&amp;":"&amp;dbP!$D$2),"&gt;="&amp;Z$6,INDIRECT($F$1&amp;dbP!$D$2&amp;":"&amp;dbP!$D$2),"&lt;="&amp;Z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Z$6,INDIRECT($F$1&amp;dbP!$D$2&amp;":"&amp;dbP!$D$2),"&lt;="&amp;Z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A635" s="1">
        <f ca="1">SUMIFS(INDIRECT($F$1&amp;$F635&amp;":"&amp;$F635),INDIRECT($F$1&amp;dbP!$D$2&amp;":"&amp;dbP!$D$2),"&gt;="&amp;AA$6,INDIRECT($F$1&amp;dbP!$D$2&amp;":"&amp;dbP!$D$2),"&lt;="&amp;AA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A$6,INDIRECT($F$1&amp;dbP!$D$2&amp;":"&amp;dbP!$D$2),"&lt;="&amp;AA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79373.088333333333</v>
      </c>
      <c r="AB635" s="1">
        <f ca="1">SUMIFS(INDIRECT($F$1&amp;$F635&amp;":"&amp;$F635),INDIRECT($F$1&amp;dbP!$D$2&amp;":"&amp;dbP!$D$2),"&gt;="&amp;AB$6,INDIRECT($F$1&amp;dbP!$D$2&amp;":"&amp;dbP!$D$2),"&lt;="&amp;AB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B$6,INDIRECT($F$1&amp;dbP!$D$2&amp;":"&amp;dbP!$D$2),"&lt;="&amp;AB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C635" s="1">
        <f ca="1">SUMIFS(INDIRECT($F$1&amp;$F635&amp;":"&amp;$F635),INDIRECT($F$1&amp;dbP!$D$2&amp;":"&amp;dbP!$D$2),"&gt;="&amp;AC$6,INDIRECT($F$1&amp;dbP!$D$2&amp;":"&amp;dbP!$D$2),"&lt;="&amp;AC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C$6,INDIRECT($F$1&amp;dbP!$D$2&amp;":"&amp;dbP!$D$2),"&lt;="&amp;AC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D635" s="1">
        <f ca="1">SUMIFS(INDIRECT($F$1&amp;$F635&amp;":"&amp;$F635),INDIRECT($F$1&amp;dbP!$D$2&amp;":"&amp;dbP!$D$2),"&gt;="&amp;AD$6,INDIRECT($F$1&amp;dbP!$D$2&amp;":"&amp;dbP!$D$2),"&lt;="&amp;AD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D$6,INDIRECT($F$1&amp;dbP!$D$2&amp;":"&amp;dbP!$D$2),"&lt;="&amp;AD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E635" s="1">
        <f ca="1">SUMIFS(INDIRECT($F$1&amp;$F635&amp;":"&amp;$F635),INDIRECT($F$1&amp;dbP!$D$2&amp;":"&amp;dbP!$D$2),"&gt;="&amp;AE$6,INDIRECT($F$1&amp;dbP!$D$2&amp;":"&amp;dbP!$D$2),"&lt;="&amp;AE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E$6,INDIRECT($F$1&amp;dbP!$D$2&amp;":"&amp;dbP!$D$2),"&lt;="&amp;AE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F635" s="1">
        <f ca="1">SUMIFS(INDIRECT($F$1&amp;$F635&amp;":"&amp;$F635),INDIRECT($F$1&amp;dbP!$D$2&amp;":"&amp;dbP!$D$2),"&gt;="&amp;AF$6,INDIRECT($F$1&amp;dbP!$D$2&amp;":"&amp;dbP!$D$2),"&lt;="&amp;AF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F$6,INDIRECT($F$1&amp;dbP!$D$2&amp;":"&amp;dbP!$D$2),"&lt;="&amp;AF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G635" s="1">
        <f ca="1">SUMIFS(INDIRECT($F$1&amp;$F635&amp;":"&amp;$F635),INDIRECT($F$1&amp;dbP!$D$2&amp;":"&amp;dbP!$D$2),"&gt;="&amp;AG$6,INDIRECT($F$1&amp;dbP!$D$2&amp;":"&amp;dbP!$D$2),"&lt;="&amp;AG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G$6,INDIRECT($F$1&amp;dbP!$D$2&amp;":"&amp;dbP!$D$2),"&lt;="&amp;AG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H635" s="1">
        <f ca="1">SUMIFS(INDIRECT($F$1&amp;$F635&amp;":"&amp;$F635),INDIRECT($F$1&amp;dbP!$D$2&amp;":"&amp;dbP!$D$2),"&gt;="&amp;AH$6,INDIRECT($F$1&amp;dbP!$D$2&amp;":"&amp;dbP!$D$2),"&lt;="&amp;AH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H$6,INDIRECT($F$1&amp;dbP!$D$2&amp;":"&amp;dbP!$D$2),"&lt;="&amp;AH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I635" s="1">
        <f ca="1">SUMIFS(INDIRECT($F$1&amp;$F635&amp;":"&amp;$F635),INDIRECT($F$1&amp;dbP!$D$2&amp;":"&amp;dbP!$D$2),"&gt;="&amp;AI$6,INDIRECT($F$1&amp;dbP!$D$2&amp;":"&amp;dbP!$D$2),"&lt;="&amp;AI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I$6,INDIRECT($F$1&amp;dbP!$D$2&amp;":"&amp;dbP!$D$2),"&lt;="&amp;AI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J635" s="1">
        <f ca="1">SUMIFS(INDIRECT($F$1&amp;$F635&amp;":"&amp;$F635),INDIRECT($F$1&amp;dbP!$D$2&amp;":"&amp;dbP!$D$2),"&gt;="&amp;AJ$6,INDIRECT($F$1&amp;dbP!$D$2&amp;":"&amp;dbP!$D$2),"&lt;="&amp;AJ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J$6,INDIRECT($F$1&amp;dbP!$D$2&amp;":"&amp;dbP!$D$2),"&lt;="&amp;AJ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K635" s="1">
        <f ca="1">SUMIFS(INDIRECT($F$1&amp;$F635&amp;":"&amp;$F635),INDIRECT($F$1&amp;dbP!$D$2&amp;":"&amp;dbP!$D$2),"&gt;="&amp;AK$6,INDIRECT($F$1&amp;dbP!$D$2&amp;":"&amp;dbP!$D$2),"&lt;="&amp;AK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K$6,INDIRECT($F$1&amp;dbP!$D$2&amp;":"&amp;dbP!$D$2),"&lt;="&amp;AK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L635" s="1">
        <f ca="1">SUMIFS(INDIRECT($F$1&amp;$F635&amp;":"&amp;$F635),INDIRECT($F$1&amp;dbP!$D$2&amp;":"&amp;dbP!$D$2),"&gt;="&amp;AL$6,INDIRECT($F$1&amp;dbP!$D$2&amp;":"&amp;dbP!$D$2),"&lt;="&amp;AL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L$6,INDIRECT($F$1&amp;dbP!$D$2&amp;":"&amp;dbP!$D$2),"&lt;="&amp;AL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M635" s="1">
        <f ca="1">SUMIFS(INDIRECT($F$1&amp;$F635&amp;":"&amp;$F635),INDIRECT($F$1&amp;dbP!$D$2&amp;":"&amp;dbP!$D$2),"&gt;="&amp;AM$6,INDIRECT($F$1&amp;dbP!$D$2&amp;":"&amp;dbP!$D$2),"&lt;="&amp;AM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M$6,INDIRECT($F$1&amp;dbP!$D$2&amp;":"&amp;dbP!$D$2),"&lt;="&amp;AM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N635" s="1">
        <f ca="1">SUMIFS(INDIRECT($F$1&amp;$F635&amp;":"&amp;$F635),INDIRECT($F$1&amp;dbP!$D$2&amp;":"&amp;dbP!$D$2),"&gt;="&amp;AN$6,INDIRECT($F$1&amp;dbP!$D$2&amp;":"&amp;dbP!$D$2),"&lt;="&amp;AN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N$6,INDIRECT($F$1&amp;dbP!$D$2&amp;":"&amp;dbP!$D$2),"&lt;="&amp;AN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O635" s="1">
        <f ca="1">SUMIFS(INDIRECT($F$1&amp;$F635&amp;":"&amp;$F635),INDIRECT($F$1&amp;dbP!$D$2&amp;":"&amp;dbP!$D$2),"&gt;="&amp;AO$6,INDIRECT($F$1&amp;dbP!$D$2&amp;":"&amp;dbP!$D$2),"&lt;="&amp;AO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O$6,INDIRECT($F$1&amp;dbP!$D$2&amp;":"&amp;dbP!$D$2),"&lt;="&amp;AO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P635" s="1">
        <f ca="1">SUMIFS(INDIRECT($F$1&amp;$F635&amp;":"&amp;$F635),INDIRECT($F$1&amp;dbP!$D$2&amp;":"&amp;dbP!$D$2),"&gt;="&amp;AP$6,INDIRECT($F$1&amp;dbP!$D$2&amp;":"&amp;dbP!$D$2),"&lt;="&amp;AP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P$6,INDIRECT($F$1&amp;dbP!$D$2&amp;":"&amp;dbP!$D$2),"&lt;="&amp;AP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Q635" s="1">
        <f ca="1">SUMIFS(INDIRECT($F$1&amp;$F635&amp;":"&amp;$F635),INDIRECT($F$1&amp;dbP!$D$2&amp;":"&amp;dbP!$D$2),"&gt;="&amp;AQ$6,INDIRECT($F$1&amp;dbP!$D$2&amp;":"&amp;dbP!$D$2),"&lt;="&amp;AQ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Q$6,INDIRECT($F$1&amp;dbP!$D$2&amp;":"&amp;dbP!$D$2),"&lt;="&amp;AQ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R635" s="1">
        <f ca="1">SUMIFS(INDIRECT($F$1&amp;$F635&amp;":"&amp;$F635),INDIRECT($F$1&amp;dbP!$D$2&amp;":"&amp;dbP!$D$2),"&gt;="&amp;AR$6,INDIRECT($F$1&amp;dbP!$D$2&amp;":"&amp;dbP!$D$2),"&lt;="&amp;AR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R$6,INDIRECT($F$1&amp;dbP!$D$2&amp;":"&amp;dbP!$D$2),"&lt;="&amp;AR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S635" s="1">
        <f ca="1">SUMIFS(INDIRECT($F$1&amp;$F635&amp;":"&amp;$F635),INDIRECT($F$1&amp;dbP!$D$2&amp;":"&amp;dbP!$D$2),"&gt;="&amp;AS$6,INDIRECT($F$1&amp;dbP!$D$2&amp;":"&amp;dbP!$D$2),"&lt;="&amp;AS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S$6,INDIRECT($F$1&amp;dbP!$D$2&amp;":"&amp;dbP!$D$2),"&lt;="&amp;AS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T635" s="1">
        <f ca="1">SUMIFS(INDIRECT($F$1&amp;$F635&amp;":"&amp;$F635),INDIRECT($F$1&amp;dbP!$D$2&amp;":"&amp;dbP!$D$2),"&gt;="&amp;AT$6,INDIRECT($F$1&amp;dbP!$D$2&amp;":"&amp;dbP!$D$2),"&lt;="&amp;AT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T$6,INDIRECT($F$1&amp;dbP!$D$2&amp;":"&amp;dbP!$D$2),"&lt;="&amp;AT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U635" s="1">
        <f ca="1">SUMIFS(INDIRECT($F$1&amp;$F635&amp;":"&amp;$F635),INDIRECT($F$1&amp;dbP!$D$2&amp;":"&amp;dbP!$D$2),"&gt;="&amp;AU$6,INDIRECT($F$1&amp;dbP!$D$2&amp;":"&amp;dbP!$D$2),"&lt;="&amp;AU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U$6,INDIRECT($F$1&amp;dbP!$D$2&amp;":"&amp;dbP!$D$2),"&lt;="&amp;AU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V635" s="1">
        <f ca="1">SUMIFS(INDIRECT($F$1&amp;$F635&amp;":"&amp;$F635),INDIRECT($F$1&amp;dbP!$D$2&amp;":"&amp;dbP!$D$2),"&gt;="&amp;AV$6,INDIRECT($F$1&amp;dbP!$D$2&amp;":"&amp;dbP!$D$2),"&lt;="&amp;AV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V$6,INDIRECT($F$1&amp;dbP!$D$2&amp;":"&amp;dbP!$D$2),"&lt;="&amp;AV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W635" s="1">
        <f ca="1">SUMIFS(INDIRECT($F$1&amp;$F635&amp;":"&amp;$F635),INDIRECT($F$1&amp;dbP!$D$2&amp;":"&amp;dbP!$D$2),"&gt;="&amp;AW$6,INDIRECT($F$1&amp;dbP!$D$2&amp;":"&amp;dbP!$D$2),"&lt;="&amp;AW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W$6,INDIRECT($F$1&amp;dbP!$D$2&amp;":"&amp;dbP!$D$2),"&lt;="&amp;AW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X635" s="1">
        <f ca="1">SUMIFS(INDIRECT($F$1&amp;$F635&amp;":"&amp;$F635),INDIRECT($F$1&amp;dbP!$D$2&amp;":"&amp;dbP!$D$2),"&gt;="&amp;AX$6,INDIRECT($F$1&amp;dbP!$D$2&amp;":"&amp;dbP!$D$2),"&lt;="&amp;AX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X$6,INDIRECT($F$1&amp;dbP!$D$2&amp;":"&amp;dbP!$D$2),"&lt;="&amp;AX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Y635" s="1">
        <f ca="1">SUMIFS(INDIRECT($F$1&amp;$F635&amp;":"&amp;$F635),INDIRECT($F$1&amp;dbP!$D$2&amp;":"&amp;dbP!$D$2),"&gt;="&amp;AY$6,INDIRECT($F$1&amp;dbP!$D$2&amp;":"&amp;dbP!$D$2),"&lt;="&amp;AY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Y$6,INDIRECT($F$1&amp;dbP!$D$2&amp;":"&amp;dbP!$D$2),"&lt;="&amp;AY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AZ635" s="1">
        <f ca="1">SUMIFS(INDIRECT($F$1&amp;$F635&amp;":"&amp;$F635),INDIRECT($F$1&amp;dbP!$D$2&amp;":"&amp;dbP!$D$2),"&gt;="&amp;AZ$6,INDIRECT($F$1&amp;dbP!$D$2&amp;":"&amp;dbP!$D$2),"&lt;="&amp;AZ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AZ$6,INDIRECT($F$1&amp;dbP!$D$2&amp;":"&amp;dbP!$D$2),"&lt;="&amp;AZ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A635" s="1">
        <f ca="1">SUMIFS(INDIRECT($F$1&amp;$F635&amp;":"&amp;$F635),INDIRECT($F$1&amp;dbP!$D$2&amp;":"&amp;dbP!$D$2),"&gt;="&amp;BA$6,INDIRECT($F$1&amp;dbP!$D$2&amp;":"&amp;dbP!$D$2),"&lt;="&amp;BA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BA$6,INDIRECT($F$1&amp;dbP!$D$2&amp;":"&amp;dbP!$D$2),"&lt;="&amp;BA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B635" s="1">
        <f ca="1">SUMIFS(INDIRECT($F$1&amp;$F635&amp;":"&amp;$F635),INDIRECT($F$1&amp;dbP!$D$2&amp;":"&amp;dbP!$D$2),"&gt;="&amp;BB$6,INDIRECT($F$1&amp;dbP!$D$2&amp;":"&amp;dbP!$D$2),"&lt;="&amp;BB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BB$6,INDIRECT($F$1&amp;dbP!$D$2&amp;":"&amp;dbP!$D$2),"&lt;="&amp;BB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C635" s="1">
        <f ca="1">SUMIFS(INDIRECT($F$1&amp;$F635&amp;":"&amp;$F635),INDIRECT($F$1&amp;dbP!$D$2&amp;":"&amp;dbP!$D$2),"&gt;="&amp;BC$6,INDIRECT($F$1&amp;dbP!$D$2&amp;":"&amp;dbP!$D$2),"&lt;="&amp;BC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BC$6,INDIRECT($F$1&amp;dbP!$D$2&amp;":"&amp;dbP!$D$2),"&lt;="&amp;BC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D635" s="1">
        <f ca="1">SUMIFS(INDIRECT($F$1&amp;$F635&amp;":"&amp;$F635),INDIRECT($F$1&amp;dbP!$D$2&amp;":"&amp;dbP!$D$2),"&gt;="&amp;BD$6,INDIRECT($F$1&amp;dbP!$D$2&amp;":"&amp;dbP!$D$2),"&lt;="&amp;BD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BD$6,INDIRECT($F$1&amp;dbP!$D$2&amp;":"&amp;dbP!$D$2),"&lt;="&amp;BD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  <c r="BE635" s="1">
        <f ca="1">SUMIFS(INDIRECT($F$1&amp;$F635&amp;":"&amp;$F635),INDIRECT($F$1&amp;dbP!$D$2&amp;":"&amp;dbP!$D$2),"&gt;="&amp;BE$6,INDIRECT($F$1&amp;dbP!$D$2&amp;":"&amp;dbP!$D$2),"&lt;="&amp;BE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"&amp;$I635=$J635),"*",RIGHT($J635,LEN($J635)-4)),INDIRECT($F$1&amp;dbP!$AC$2&amp;":"&amp;dbP!$AC$2),RepP!$J$3)-
SUMIFS(INDIRECT($F$1&amp;$G635&amp;":"&amp;$G635),INDIRECT($F$1&amp;dbP!$D$2&amp;":"&amp;dbP!$D$2),"&gt;="&amp;BE$6,INDIRECT($F$1&amp;dbP!$D$2&amp;":"&amp;dbP!$D$2),"&lt;="&amp;BE$7,INDIRECT($F$1&amp;dbP!$O$2&amp;":"&amp;dbP!$O$2),$H635,INDIRECT($F$1&amp;dbP!$P$2&amp;":"&amp;dbP!$P$2),IF($I635=$J635,"*",$I635),INDIRECT($F$1&amp;dbP!$Q$2&amp;":"&amp;dbP!$Q$2),IF(OR($I635=$J635,"  "&amp;$I635=$J635),"*",RIGHT($J635,LEN($J635)-4)),INDIRECT($F$1&amp;dbP!$AC$2&amp;":"&amp;dbP!$AC$2),RepP!$J$3)</f>
        <v>0</v>
      </c>
    </row>
    <row r="636" spans="2:57" x14ac:dyDescent="0.3">
      <c r="B636" s="1">
        <f>MAX(B$505:B635)+1</f>
        <v>137</v>
      </c>
      <c r="D636" s="1" t="str">
        <f ca="1">INDIRECT($B$1&amp;Items!AB$2&amp;$B636)</f>
        <v>PL(-)</v>
      </c>
      <c r="F636" s="1" t="str">
        <f ca="1">INDIRECT($B$1&amp;Items!X$2&amp;$B636)</f>
        <v>Y</v>
      </c>
      <c r="G636" s="1" t="str">
        <f ca="1">INDIRECT($B$1&amp;Items!Y$2&amp;$B636)</f>
        <v>Z</v>
      </c>
      <c r="H636" s="13" t="str">
        <f ca="1">INDIRECT($B$1&amp;Items!U$2&amp;$B636)</f>
        <v>Операционные расходы</v>
      </c>
      <c r="I636" s="13" t="str">
        <f ca="1">IF(INDIRECT($B$1&amp;Items!V$2&amp;$B636)="",H636,INDIRECT($B$1&amp;Items!V$2&amp;$B636))</f>
        <v>Операционные расходы - блок-5</v>
      </c>
      <c r="J636" s="1" t="str">
        <f ca="1">IF(INDIRECT($B$1&amp;Items!W$2&amp;$B636)="",IF(H636&lt;&gt;I636,"  "&amp;I636,I636),"    "&amp;INDIRECT($B$1&amp;Items!W$2&amp;$B636))</f>
        <v xml:space="preserve">    Операционные расходы - 5-2</v>
      </c>
      <c r="S636" s="1">
        <f ca="1">SUM($U636:INDIRECT(ADDRESS(ROW(),SUMIFS($1:$1,$5:$5,MAX($5:$5)))))</f>
        <v>36567.411074999996</v>
      </c>
      <c r="V636" s="1">
        <f ca="1">SUMIFS(INDIRECT($F$1&amp;$F636&amp;":"&amp;$F636),INDIRECT($F$1&amp;dbP!$D$2&amp;":"&amp;dbP!$D$2),"&gt;="&amp;V$6,INDIRECT($F$1&amp;dbP!$D$2&amp;":"&amp;dbP!$D$2),"&lt;="&amp;V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V$6,INDIRECT($F$1&amp;dbP!$D$2&amp;":"&amp;dbP!$D$2),"&lt;="&amp;V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W636" s="1">
        <f ca="1">SUMIFS(INDIRECT($F$1&amp;$F636&amp;":"&amp;$F636),INDIRECT($F$1&amp;dbP!$D$2&amp;":"&amp;dbP!$D$2),"&gt;="&amp;W$6,INDIRECT($F$1&amp;dbP!$D$2&amp;":"&amp;dbP!$D$2),"&lt;="&amp;W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W$6,INDIRECT($F$1&amp;dbP!$D$2&amp;":"&amp;dbP!$D$2),"&lt;="&amp;W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X636" s="1">
        <f ca="1">SUMIFS(INDIRECT($F$1&amp;$F636&amp;":"&amp;$F636),INDIRECT($F$1&amp;dbP!$D$2&amp;":"&amp;dbP!$D$2),"&gt;="&amp;X$6,INDIRECT($F$1&amp;dbP!$D$2&amp;":"&amp;dbP!$D$2),"&lt;="&amp;X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X$6,INDIRECT($F$1&amp;dbP!$D$2&amp;":"&amp;dbP!$D$2),"&lt;="&amp;X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Y636" s="1">
        <f ca="1">SUMIFS(INDIRECT($F$1&amp;$F636&amp;":"&amp;$F636),INDIRECT($F$1&amp;dbP!$D$2&amp;":"&amp;dbP!$D$2),"&gt;="&amp;Y$6,INDIRECT($F$1&amp;dbP!$D$2&amp;":"&amp;dbP!$D$2),"&lt;="&amp;Y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Y$6,INDIRECT($F$1&amp;dbP!$D$2&amp;":"&amp;dbP!$D$2),"&lt;="&amp;Y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Z636" s="1">
        <f ca="1">SUMIFS(INDIRECT($F$1&amp;$F636&amp;":"&amp;$F636),INDIRECT($F$1&amp;dbP!$D$2&amp;":"&amp;dbP!$D$2),"&gt;="&amp;Z$6,INDIRECT($F$1&amp;dbP!$D$2&amp;":"&amp;dbP!$D$2),"&lt;="&amp;Z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Z$6,INDIRECT($F$1&amp;dbP!$D$2&amp;":"&amp;dbP!$D$2),"&lt;="&amp;Z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A636" s="1">
        <f ca="1">SUMIFS(INDIRECT($F$1&amp;$F636&amp;":"&amp;$F636),INDIRECT($F$1&amp;dbP!$D$2&amp;":"&amp;dbP!$D$2),"&gt;="&amp;AA$6,INDIRECT($F$1&amp;dbP!$D$2&amp;":"&amp;dbP!$D$2),"&lt;="&amp;AA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A$6,INDIRECT($F$1&amp;dbP!$D$2&amp;":"&amp;dbP!$D$2),"&lt;="&amp;AA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36567.411074999996</v>
      </c>
      <c r="AB636" s="1">
        <f ca="1">SUMIFS(INDIRECT($F$1&amp;$F636&amp;":"&amp;$F636),INDIRECT($F$1&amp;dbP!$D$2&amp;":"&amp;dbP!$D$2),"&gt;="&amp;AB$6,INDIRECT($F$1&amp;dbP!$D$2&amp;":"&amp;dbP!$D$2),"&lt;="&amp;AB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B$6,INDIRECT($F$1&amp;dbP!$D$2&amp;":"&amp;dbP!$D$2),"&lt;="&amp;AB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C636" s="1">
        <f ca="1">SUMIFS(INDIRECT($F$1&amp;$F636&amp;":"&amp;$F636),INDIRECT($F$1&amp;dbP!$D$2&amp;":"&amp;dbP!$D$2),"&gt;="&amp;AC$6,INDIRECT($F$1&amp;dbP!$D$2&amp;":"&amp;dbP!$D$2),"&lt;="&amp;AC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C$6,INDIRECT($F$1&amp;dbP!$D$2&amp;":"&amp;dbP!$D$2),"&lt;="&amp;AC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D636" s="1">
        <f ca="1">SUMIFS(INDIRECT($F$1&amp;$F636&amp;":"&amp;$F636),INDIRECT($F$1&amp;dbP!$D$2&amp;":"&amp;dbP!$D$2),"&gt;="&amp;AD$6,INDIRECT($F$1&amp;dbP!$D$2&amp;":"&amp;dbP!$D$2),"&lt;="&amp;AD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D$6,INDIRECT($F$1&amp;dbP!$D$2&amp;":"&amp;dbP!$D$2),"&lt;="&amp;AD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E636" s="1">
        <f ca="1">SUMIFS(INDIRECT($F$1&amp;$F636&amp;":"&amp;$F636),INDIRECT($F$1&amp;dbP!$D$2&amp;":"&amp;dbP!$D$2),"&gt;="&amp;AE$6,INDIRECT($F$1&amp;dbP!$D$2&amp;":"&amp;dbP!$D$2),"&lt;="&amp;AE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E$6,INDIRECT($F$1&amp;dbP!$D$2&amp;":"&amp;dbP!$D$2),"&lt;="&amp;AE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F636" s="1">
        <f ca="1">SUMIFS(INDIRECT($F$1&amp;$F636&amp;":"&amp;$F636),INDIRECT($F$1&amp;dbP!$D$2&amp;":"&amp;dbP!$D$2),"&gt;="&amp;AF$6,INDIRECT($F$1&amp;dbP!$D$2&amp;":"&amp;dbP!$D$2),"&lt;="&amp;AF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F$6,INDIRECT($F$1&amp;dbP!$D$2&amp;":"&amp;dbP!$D$2),"&lt;="&amp;AF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G636" s="1">
        <f ca="1">SUMIFS(INDIRECT($F$1&amp;$F636&amp;":"&amp;$F636),INDIRECT($F$1&amp;dbP!$D$2&amp;":"&amp;dbP!$D$2),"&gt;="&amp;AG$6,INDIRECT($F$1&amp;dbP!$D$2&amp;":"&amp;dbP!$D$2),"&lt;="&amp;AG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G$6,INDIRECT($F$1&amp;dbP!$D$2&amp;":"&amp;dbP!$D$2),"&lt;="&amp;AG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H636" s="1">
        <f ca="1">SUMIFS(INDIRECT($F$1&amp;$F636&amp;":"&amp;$F636),INDIRECT($F$1&amp;dbP!$D$2&amp;":"&amp;dbP!$D$2),"&gt;="&amp;AH$6,INDIRECT($F$1&amp;dbP!$D$2&amp;":"&amp;dbP!$D$2),"&lt;="&amp;AH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H$6,INDIRECT($F$1&amp;dbP!$D$2&amp;":"&amp;dbP!$D$2),"&lt;="&amp;AH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I636" s="1">
        <f ca="1">SUMIFS(INDIRECT($F$1&amp;$F636&amp;":"&amp;$F636),INDIRECT($F$1&amp;dbP!$D$2&amp;":"&amp;dbP!$D$2),"&gt;="&amp;AI$6,INDIRECT($F$1&amp;dbP!$D$2&amp;":"&amp;dbP!$D$2),"&lt;="&amp;AI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I$6,INDIRECT($F$1&amp;dbP!$D$2&amp;":"&amp;dbP!$D$2),"&lt;="&amp;AI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J636" s="1">
        <f ca="1">SUMIFS(INDIRECT($F$1&amp;$F636&amp;":"&amp;$F636),INDIRECT($F$1&amp;dbP!$D$2&amp;":"&amp;dbP!$D$2),"&gt;="&amp;AJ$6,INDIRECT($F$1&amp;dbP!$D$2&amp;":"&amp;dbP!$D$2),"&lt;="&amp;AJ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J$6,INDIRECT($F$1&amp;dbP!$D$2&amp;":"&amp;dbP!$D$2),"&lt;="&amp;AJ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K636" s="1">
        <f ca="1">SUMIFS(INDIRECT($F$1&amp;$F636&amp;":"&amp;$F636),INDIRECT($F$1&amp;dbP!$D$2&amp;":"&amp;dbP!$D$2),"&gt;="&amp;AK$6,INDIRECT($F$1&amp;dbP!$D$2&amp;":"&amp;dbP!$D$2),"&lt;="&amp;AK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K$6,INDIRECT($F$1&amp;dbP!$D$2&amp;":"&amp;dbP!$D$2),"&lt;="&amp;AK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L636" s="1">
        <f ca="1">SUMIFS(INDIRECT($F$1&amp;$F636&amp;":"&amp;$F636),INDIRECT($F$1&amp;dbP!$D$2&amp;":"&amp;dbP!$D$2),"&gt;="&amp;AL$6,INDIRECT($F$1&amp;dbP!$D$2&amp;":"&amp;dbP!$D$2),"&lt;="&amp;AL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L$6,INDIRECT($F$1&amp;dbP!$D$2&amp;":"&amp;dbP!$D$2),"&lt;="&amp;AL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M636" s="1">
        <f ca="1">SUMIFS(INDIRECT($F$1&amp;$F636&amp;":"&amp;$F636),INDIRECT($F$1&amp;dbP!$D$2&amp;":"&amp;dbP!$D$2),"&gt;="&amp;AM$6,INDIRECT($F$1&amp;dbP!$D$2&amp;":"&amp;dbP!$D$2),"&lt;="&amp;AM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M$6,INDIRECT($F$1&amp;dbP!$D$2&amp;":"&amp;dbP!$D$2),"&lt;="&amp;AM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N636" s="1">
        <f ca="1">SUMIFS(INDIRECT($F$1&amp;$F636&amp;":"&amp;$F636),INDIRECT($F$1&amp;dbP!$D$2&amp;":"&amp;dbP!$D$2),"&gt;="&amp;AN$6,INDIRECT($F$1&amp;dbP!$D$2&amp;":"&amp;dbP!$D$2),"&lt;="&amp;AN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N$6,INDIRECT($F$1&amp;dbP!$D$2&amp;":"&amp;dbP!$D$2),"&lt;="&amp;AN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O636" s="1">
        <f ca="1">SUMIFS(INDIRECT($F$1&amp;$F636&amp;":"&amp;$F636),INDIRECT($F$1&amp;dbP!$D$2&amp;":"&amp;dbP!$D$2),"&gt;="&amp;AO$6,INDIRECT($F$1&amp;dbP!$D$2&amp;":"&amp;dbP!$D$2),"&lt;="&amp;AO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O$6,INDIRECT($F$1&amp;dbP!$D$2&amp;":"&amp;dbP!$D$2),"&lt;="&amp;AO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P636" s="1">
        <f ca="1">SUMIFS(INDIRECT($F$1&amp;$F636&amp;":"&amp;$F636),INDIRECT($F$1&amp;dbP!$D$2&amp;":"&amp;dbP!$D$2),"&gt;="&amp;AP$6,INDIRECT($F$1&amp;dbP!$D$2&amp;":"&amp;dbP!$D$2),"&lt;="&amp;AP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P$6,INDIRECT($F$1&amp;dbP!$D$2&amp;":"&amp;dbP!$D$2),"&lt;="&amp;AP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Q636" s="1">
        <f ca="1">SUMIFS(INDIRECT($F$1&amp;$F636&amp;":"&amp;$F636),INDIRECT($F$1&amp;dbP!$D$2&amp;":"&amp;dbP!$D$2),"&gt;="&amp;AQ$6,INDIRECT($F$1&amp;dbP!$D$2&amp;":"&amp;dbP!$D$2),"&lt;="&amp;AQ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Q$6,INDIRECT($F$1&amp;dbP!$D$2&amp;":"&amp;dbP!$D$2),"&lt;="&amp;AQ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R636" s="1">
        <f ca="1">SUMIFS(INDIRECT($F$1&amp;$F636&amp;":"&amp;$F636),INDIRECT($F$1&amp;dbP!$D$2&amp;":"&amp;dbP!$D$2),"&gt;="&amp;AR$6,INDIRECT($F$1&amp;dbP!$D$2&amp;":"&amp;dbP!$D$2),"&lt;="&amp;AR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R$6,INDIRECT($F$1&amp;dbP!$D$2&amp;":"&amp;dbP!$D$2),"&lt;="&amp;AR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S636" s="1">
        <f ca="1">SUMIFS(INDIRECT($F$1&amp;$F636&amp;":"&amp;$F636),INDIRECT($F$1&amp;dbP!$D$2&amp;":"&amp;dbP!$D$2),"&gt;="&amp;AS$6,INDIRECT($F$1&amp;dbP!$D$2&amp;":"&amp;dbP!$D$2),"&lt;="&amp;AS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S$6,INDIRECT($F$1&amp;dbP!$D$2&amp;":"&amp;dbP!$D$2),"&lt;="&amp;AS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T636" s="1">
        <f ca="1">SUMIFS(INDIRECT($F$1&amp;$F636&amp;":"&amp;$F636),INDIRECT($F$1&amp;dbP!$D$2&amp;":"&amp;dbP!$D$2),"&gt;="&amp;AT$6,INDIRECT($F$1&amp;dbP!$D$2&amp;":"&amp;dbP!$D$2),"&lt;="&amp;AT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T$6,INDIRECT($F$1&amp;dbP!$D$2&amp;":"&amp;dbP!$D$2),"&lt;="&amp;AT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U636" s="1">
        <f ca="1">SUMIFS(INDIRECT($F$1&amp;$F636&amp;":"&amp;$F636),INDIRECT($F$1&amp;dbP!$D$2&amp;":"&amp;dbP!$D$2),"&gt;="&amp;AU$6,INDIRECT($F$1&amp;dbP!$D$2&amp;":"&amp;dbP!$D$2),"&lt;="&amp;AU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U$6,INDIRECT($F$1&amp;dbP!$D$2&amp;":"&amp;dbP!$D$2),"&lt;="&amp;AU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V636" s="1">
        <f ca="1">SUMIFS(INDIRECT($F$1&amp;$F636&amp;":"&amp;$F636),INDIRECT($F$1&amp;dbP!$D$2&amp;":"&amp;dbP!$D$2),"&gt;="&amp;AV$6,INDIRECT($F$1&amp;dbP!$D$2&amp;":"&amp;dbP!$D$2),"&lt;="&amp;AV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V$6,INDIRECT($F$1&amp;dbP!$D$2&amp;":"&amp;dbP!$D$2),"&lt;="&amp;AV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W636" s="1">
        <f ca="1">SUMIFS(INDIRECT($F$1&amp;$F636&amp;":"&amp;$F636),INDIRECT($F$1&amp;dbP!$D$2&amp;":"&amp;dbP!$D$2),"&gt;="&amp;AW$6,INDIRECT($F$1&amp;dbP!$D$2&amp;":"&amp;dbP!$D$2),"&lt;="&amp;AW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W$6,INDIRECT($F$1&amp;dbP!$D$2&amp;":"&amp;dbP!$D$2),"&lt;="&amp;AW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X636" s="1">
        <f ca="1">SUMIFS(INDIRECT($F$1&amp;$F636&amp;":"&amp;$F636),INDIRECT($F$1&amp;dbP!$D$2&amp;":"&amp;dbP!$D$2),"&gt;="&amp;AX$6,INDIRECT($F$1&amp;dbP!$D$2&amp;":"&amp;dbP!$D$2),"&lt;="&amp;AX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X$6,INDIRECT($F$1&amp;dbP!$D$2&amp;":"&amp;dbP!$D$2),"&lt;="&amp;AX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Y636" s="1">
        <f ca="1">SUMIFS(INDIRECT($F$1&amp;$F636&amp;":"&amp;$F636),INDIRECT($F$1&amp;dbP!$D$2&amp;":"&amp;dbP!$D$2),"&gt;="&amp;AY$6,INDIRECT($F$1&amp;dbP!$D$2&amp;":"&amp;dbP!$D$2),"&lt;="&amp;AY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Y$6,INDIRECT($F$1&amp;dbP!$D$2&amp;":"&amp;dbP!$D$2),"&lt;="&amp;AY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AZ636" s="1">
        <f ca="1">SUMIFS(INDIRECT($F$1&amp;$F636&amp;":"&amp;$F636),INDIRECT($F$1&amp;dbP!$D$2&amp;":"&amp;dbP!$D$2),"&gt;="&amp;AZ$6,INDIRECT($F$1&amp;dbP!$D$2&amp;":"&amp;dbP!$D$2),"&lt;="&amp;AZ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AZ$6,INDIRECT($F$1&amp;dbP!$D$2&amp;":"&amp;dbP!$D$2),"&lt;="&amp;AZ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A636" s="1">
        <f ca="1">SUMIFS(INDIRECT($F$1&amp;$F636&amp;":"&amp;$F636),INDIRECT($F$1&amp;dbP!$D$2&amp;":"&amp;dbP!$D$2),"&gt;="&amp;BA$6,INDIRECT($F$1&amp;dbP!$D$2&amp;":"&amp;dbP!$D$2),"&lt;="&amp;BA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BA$6,INDIRECT($F$1&amp;dbP!$D$2&amp;":"&amp;dbP!$D$2),"&lt;="&amp;BA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B636" s="1">
        <f ca="1">SUMIFS(INDIRECT($F$1&amp;$F636&amp;":"&amp;$F636),INDIRECT($F$1&amp;dbP!$D$2&amp;":"&amp;dbP!$D$2),"&gt;="&amp;BB$6,INDIRECT($F$1&amp;dbP!$D$2&amp;":"&amp;dbP!$D$2),"&lt;="&amp;BB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BB$6,INDIRECT($F$1&amp;dbP!$D$2&amp;":"&amp;dbP!$D$2),"&lt;="&amp;BB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C636" s="1">
        <f ca="1">SUMIFS(INDIRECT($F$1&amp;$F636&amp;":"&amp;$F636),INDIRECT($F$1&amp;dbP!$D$2&amp;":"&amp;dbP!$D$2),"&gt;="&amp;BC$6,INDIRECT($F$1&amp;dbP!$D$2&amp;":"&amp;dbP!$D$2),"&lt;="&amp;BC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BC$6,INDIRECT($F$1&amp;dbP!$D$2&amp;":"&amp;dbP!$D$2),"&lt;="&amp;BC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D636" s="1">
        <f ca="1">SUMIFS(INDIRECT($F$1&amp;$F636&amp;":"&amp;$F636),INDIRECT($F$1&amp;dbP!$D$2&amp;":"&amp;dbP!$D$2),"&gt;="&amp;BD$6,INDIRECT($F$1&amp;dbP!$D$2&amp;":"&amp;dbP!$D$2),"&lt;="&amp;BD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BD$6,INDIRECT($F$1&amp;dbP!$D$2&amp;":"&amp;dbP!$D$2),"&lt;="&amp;BD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  <c r="BE636" s="1">
        <f ca="1">SUMIFS(INDIRECT($F$1&amp;$F636&amp;":"&amp;$F636),INDIRECT($F$1&amp;dbP!$D$2&amp;":"&amp;dbP!$D$2),"&gt;="&amp;BE$6,INDIRECT($F$1&amp;dbP!$D$2&amp;":"&amp;dbP!$D$2),"&lt;="&amp;BE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"&amp;$I636=$J636),"*",RIGHT($J636,LEN($J636)-4)),INDIRECT($F$1&amp;dbP!$AC$2&amp;":"&amp;dbP!$AC$2),RepP!$J$3)-
SUMIFS(INDIRECT($F$1&amp;$G636&amp;":"&amp;$G636),INDIRECT($F$1&amp;dbP!$D$2&amp;":"&amp;dbP!$D$2),"&gt;="&amp;BE$6,INDIRECT($F$1&amp;dbP!$D$2&amp;":"&amp;dbP!$D$2),"&lt;="&amp;BE$7,INDIRECT($F$1&amp;dbP!$O$2&amp;":"&amp;dbP!$O$2),$H636,INDIRECT($F$1&amp;dbP!$P$2&amp;":"&amp;dbP!$P$2),IF($I636=$J636,"*",$I636),INDIRECT($F$1&amp;dbP!$Q$2&amp;":"&amp;dbP!$Q$2),IF(OR($I636=$J636,"  "&amp;$I636=$J636),"*",RIGHT($J636,LEN($J636)-4)),INDIRECT($F$1&amp;dbP!$AC$2&amp;":"&amp;dbP!$AC$2),RepP!$J$3)</f>
        <v>0</v>
      </c>
    </row>
    <row r="637" spans="2:57" x14ac:dyDescent="0.3">
      <c r="B637" s="1">
        <f>MAX(B$505:B636)+1</f>
        <v>138</v>
      </c>
      <c r="D637" s="1" t="str">
        <f ca="1">INDIRECT($B$1&amp;Items!AB$2&amp;$B637)</f>
        <v>PL(-)</v>
      </c>
      <c r="F637" s="1" t="str">
        <f ca="1">INDIRECT($B$1&amp;Items!X$2&amp;$B637)</f>
        <v>Y</v>
      </c>
      <c r="G637" s="1" t="str">
        <f ca="1">INDIRECT($B$1&amp;Items!Y$2&amp;$B637)</f>
        <v>Z</v>
      </c>
      <c r="H637" s="13" t="str">
        <f ca="1">INDIRECT($B$1&amp;Items!U$2&amp;$B637)</f>
        <v>Операционные расходы</v>
      </c>
      <c r="I637" s="13" t="str">
        <f ca="1">IF(INDIRECT($B$1&amp;Items!V$2&amp;$B637)="",H637,INDIRECT($B$1&amp;Items!V$2&amp;$B637))</f>
        <v>Операционные расходы - блок-5</v>
      </c>
      <c r="J637" s="1" t="str">
        <f ca="1">IF(INDIRECT($B$1&amp;Items!W$2&amp;$B637)="",IF(H637&lt;&gt;I637,"  "&amp;I637,I637),"    "&amp;INDIRECT($B$1&amp;Items!W$2&amp;$B637))</f>
        <v xml:space="preserve">    Операционные расходы - 5-3</v>
      </c>
      <c r="S637" s="1">
        <f ca="1">SUM($U637:INDIRECT(ADDRESS(ROW(),SUMIFS($1:$1,$5:$5,MAX($5:$5)))))</f>
        <v>189904.53205500002</v>
      </c>
      <c r="V637" s="1">
        <f ca="1">SUMIFS(INDIRECT($F$1&amp;$F637&amp;":"&amp;$F637),INDIRECT($F$1&amp;dbP!$D$2&amp;":"&amp;dbP!$D$2),"&gt;="&amp;V$6,INDIRECT($F$1&amp;dbP!$D$2&amp;":"&amp;dbP!$D$2),"&lt;="&amp;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V$6,INDIRECT($F$1&amp;dbP!$D$2&amp;":"&amp;dbP!$D$2),"&lt;="&amp;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W637" s="1">
        <f ca="1">SUMIFS(INDIRECT($F$1&amp;$F637&amp;":"&amp;$F637),INDIRECT($F$1&amp;dbP!$D$2&amp;":"&amp;dbP!$D$2),"&gt;="&amp;W$6,INDIRECT($F$1&amp;dbP!$D$2&amp;":"&amp;dbP!$D$2),"&lt;="&amp;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W$6,INDIRECT($F$1&amp;dbP!$D$2&amp;":"&amp;dbP!$D$2),"&lt;="&amp;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X637" s="1">
        <f ca="1">SUMIFS(INDIRECT($F$1&amp;$F637&amp;":"&amp;$F637),INDIRECT($F$1&amp;dbP!$D$2&amp;":"&amp;dbP!$D$2),"&gt;="&amp;X$6,INDIRECT($F$1&amp;dbP!$D$2&amp;":"&amp;dbP!$D$2),"&lt;="&amp;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X$6,INDIRECT($F$1&amp;dbP!$D$2&amp;":"&amp;dbP!$D$2),"&lt;="&amp;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Y637" s="1">
        <f ca="1">SUMIFS(INDIRECT($F$1&amp;$F637&amp;":"&amp;$F637),INDIRECT($F$1&amp;dbP!$D$2&amp;":"&amp;dbP!$D$2),"&gt;="&amp;Y$6,INDIRECT($F$1&amp;dbP!$D$2&amp;":"&amp;dbP!$D$2),"&lt;="&amp;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Y$6,INDIRECT($F$1&amp;dbP!$D$2&amp;":"&amp;dbP!$D$2),"&lt;="&amp;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Z637" s="1">
        <f ca="1">SUMIFS(INDIRECT($F$1&amp;$F637&amp;":"&amp;$F637),INDIRECT($F$1&amp;dbP!$D$2&amp;":"&amp;dbP!$D$2),"&gt;="&amp;Z$6,INDIRECT($F$1&amp;dbP!$D$2&amp;":"&amp;dbP!$D$2),"&lt;="&amp;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Z$6,INDIRECT($F$1&amp;dbP!$D$2&amp;":"&amp;dbP!$D$2),"&lt;="&amp;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A637" s="1">
        <f ca="1">SUMIFS(INDIRECT($F$1&amp;$F637&amp;":"&amp;$F637),INDIRECT($F$1&amp;dbP!$D$2&amp;":"&amp;dbP!$D$2),"&gt;="&amp;AA$6,INDIRECT($F$1&amp;dbP!$D$2&amp;":"&amp;dbP!$D$2),"&lt;="&amp;A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A$6,INDIRECT($F$1&amp;dbP!$D$2&amp;":"&amp;dbP!$D$2),"&lt;="&amp;A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B637" s="1">
        <f ca="1">SUMIFS(INDIRECT($F$1&amp;$F637&amp;":"&amp;$F637),INDIRECT($F$1&amp;dbP!$D$2&amp;":"&amp;dbP!$D$2),"&gt;="&amp;AB$6,INDIRECT($F$1&amp;dbP!$D$2&amp;":"&amp;dbP!$D$2),"&lt;="&amp;A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B$6,INDIRECT($F$1&amp;dbP!$D$2&amp;":"&amp;dbP!$D$2),"&lt;="&amp;A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189904.53205500002</v>
      </c>
      <c r="AC637" s="1">
        <f ca="1">SUMIFS(INDIRECT($F$1&amp;$F637&amp;":"&amp;$F637),INDIRECT($F$1&amp;dbP!$D$2&amp;":"&amp;dbP!$D$2),"&gt;="&amp;AC$6,INDIRECT($F$1&amp;dbP!$D$2&amp;":"&amp;dbP!$D$2),"&lt;="&amp;A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C$6,INDIRECT($F$1&amp;dbP!$D$2&amp;":"&amp;dbP!$D$2),"&lt;="&amp;A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D637" s="1">
        <f ca="1">SUMIFS(INDIRECT($F$1&amp;$F637&amp;":"&amp;$F637),INDIRECT($F$1&amp;dbP!$D$2&amp;":"&amp;dbP!$D$2),"&gt;="&amp;AD$6,INDIRECT($F$1&amp;dbP!$D$2&amp;":"&amp;dbP!$D$2),"&lt;="&amp;A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D$6,INDIRECT($F$1&amp;dbP!$D$2&amp;":"&amp;dbP!$D$2),"&lt;="&amp;A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E637" s="1">
        <f ca="1">SUMIFS(INDIRECT($F$1&amp;$F637&amp;":"&amp;$F637),INDIRECT($F$1&amp;dbP!$D$2&amp;":"&amp;dbP!$D$2),"&gt;="&amp;AE$6,INDIRECT($F$1&amp;dbP!$D$2&amp;":"&amp;dbP!$D$2),"&lt;="&amp;A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E$6,INDIRECT($F$1&amp;dbP!$D$2&amp;":"&amp;dbP!$D$2),"&lt;="&amp;A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F637" s="1">
        <f ca="1">SUMIFS(INDIRECT($F$1&amp;$F637&amp;":"&amp;$F637),INDIRECT($F$1&amp;dbP!$D$2&amp;":"&amp;dbP!$D$2),"&gt;="&amp;AF$6,INDIRECT($F$1&amp;dbP!$D$2&amp;":"&amp;dbP!$D$2),"&lt;="&amp;AF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F$6,INDIRECT($F$1&amp;dbP!$D$2&amp;":"&amp;dbP!$D$2),"&lt;="&amp;AF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G637" s="1">
        <f ca="1">SUMIFS(INDIRECT($F$1&amp;$F637&amp;":"&amp;$F637),INDIRECT($F$1&amp;dbP!$D$2&amp;":"&amp;dbP!$D$2),"&gt;="&amp;AG$6,INDIRECT($F$1&amp;dbP!$D$2&amp;":"&amp;dbP!$D$2),"&lt;="&amp;AG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G$6,INDIRECT($F$1&amp;dbP!$D$2&amp;":"&amp;dbP!$D$2),"&lt;="&amp;AG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H637" s="1">
        <f ca="1">SUMIFS(INDIRECT($F$1&amp;$F637&amp;":"&amp;$F637),INDIRECT($F$1&amp;dbP!$D$2&amp;":"&amp;dbP!$D$2),"&gt;="&amp;AH$6,INDIRECT($F$1&amp;dbP!$D$2&amp;":"&amp;dbP!$D$2),"&lt;="&amp;AH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H$6,INDIRECT($F$1&amp;dbP!$D$2&amp;":"&amp;dbP!$D$2),"&lt;="&amp;AH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I637" s="1">
        <f ca="1">SUMIFS(INDIRECT($F$1&amp;$F637&amp;":"&amp;$F637),INDIRECT($F$1&amp;dbP!$D$2&amp;":"&amp;dbP!$D$2),"&gt;="&amp;AI$6,INDIRECT($F$1&amp;dbP!$D$2&amp;":"&amp;dbP!$D$2),"&lt;="&amp;AI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I$6,INDIRECT($F$1&amp;dbP!$D$2&amp;":"&amp;dbP!$D$2),"&lt;="&amp;AI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J637" s="1">
        <f ca="1">SUMIFS(INDIRECT($F$1&amp;$F637&amp;":"&amp;$F637),INDIRECT($F$1&amp;dbP!$D$2&amp;":"&amp;dbP!$D$2),"&gt;="&amp;AJ$6,INDIRECT($F$1&amp;dbP!$D$2&amp;":"&amp;dbP!$D$2),"&lt;="&amp;AJ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J$6,INDIRECT($F$1&amp;dbP!$D$2&amp;":"&amp;dbP!$D$2),"&lt;="&amp;AJ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K637" s="1">
        <f ca="1">SUMIFS(INDIRECT($F$1&amp;$F637&amp;":"&amp;$F637),INDIRECT($F$1&amp;dbP!$D$2&amp;":"&amp;dbP!$D$2),"&gt;="&amp;AK$6,INDIRECT($F$1&amp;dbP!$D$2&amp;":"&amp;dbP!$D$2),"&lt;="&amp;AK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K$6,INDIRECT($F$1&amp;dbP!$D$2&amp;":"&amp;dbP!$D$2),"&lt;="&amp;AK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L637" s="1">
        <f ca="1">SUMIFS(INDIRECT($F$1&amp;$F637&amp;":"&amp;$F637),INDIRECT($F$1&amp;dbP!$D$2&amp;":"&amp;dbP!$D$2),"&gt;="&amp;AL$6,INDIRECT($F$1&amp;dbP!$D$2&amp;":"&amp;dbP!$D$2),"&lt;="&amp;AL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L$6,INDIRECT($F$1&amp;dbP!$D$2&amp;":"&amp;dbP!$D$2),"&lt;="&amp;AL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M637" s="1">
        <f ca="1">SUMIFS(INDIRECT($F$1&amp;$F637&amp;":"&amp;$F637),INDIRECT($F$1&amp;dbP!$D$2&amp;":"&amp;dbP!$D$2),"&gt;="&amp;AM$6,INDIRECT($F$1&amp;dbP!$D$2&amp;":"&amp;dbP!$D$2),"&lt;="&amp;AM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M$6,INDIRECT($F$1&amp;dbP!$D$2&amp;":"&amp;dbP!$D$2),"&lt;="&amp;AM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N637" s="1">
        <f ca="1">SUMIFS(INDIRECT($F$1&amp;$F637&amp;":"&amp;$F637),INDIRECT($F$1&amp;dbP!$D$2&amp;":"&amp;dbP!$D$2),"&gt;="&amp;AN$6,INDIRECT($F$1&amp;dbP!$D$2&amp;":"&amp;dbP!$D$2),"&lt;="&amp;AN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N$6,INDIRECT($F$1&amp;dbP!$D$2&amp;":"&amp;dbP!$D$2),"&lt;="&amp;AN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O637" s="1">
        <f ca="1">SUMIFS(INDIRECT($F$1&amp;$F637&amp;":"&amp;$F637),INDIRECT($F$1&amp;dbP!$D$2&amp;":"&amp;dbP!$D$2),"&gt;="&amp;AO$6,INDIRECT($F$1&amp;dbP!$D$2&amp;":"&amp;dbP!$D$2),"&lt;="&amp;AO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O$6,INDIRECT($F$1&amp;dbP!$D$2&amp;":"&amp;dbP!$D$2),"&lt;="&amp;AO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P637" s="1">
        <f ca="1">SUMIFS(INDIRECT($F$1&amp;$F637&amp;":"&amp;$F637),INDIRECT($F$1&amp;dbP!$D$2&amp;":"&amp;dbP!$D$2),"&gt;="&amp;AP$6,INDIRECT($F$1&amp;dbP!$D$2&amp;":"&amp;dbP!$D$2),"&lt;="&amp;AP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P$6,INDIRECT($F$1&amp;dbP!$D$2&amp;":"&amp;dbP!$D$2),"&lt;="&amp;AP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Q637" s="1">
        <f ca="1">SUMIFS(INDIRECT($F$1&amp;$F637&amp;":"&amp;$F637),INDIRECT($F$1&amp;dbP!$D$2&amp;":"&amp;dbP!$D$2),"&gt;="&amp;AQ$6,INDIRECT($F$1&amp;dbP!$D$2&amp;":"&amp;dbP!$D$2),"&lt;="&amp;AQ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Q$6,INDIRECT($F$1&amp;dbP!$D$2&amp;":"&amp;dbP!$D$2),"&lt;="&amp;AQ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R637" s="1">
        <f ca="1">SUMIFS(INDIRECT($F$1&amp;$F637&amp;":"&amp;$F637),INDIRECT($F$1&amp;dbP!$D$2&amp;":"&amp;dbP!$D$2),"&gt;="&amp;AR$6,INDIRECT($F$1&amp;dbP!$D$2&amp;":"&amp;dbP!$D$2),"&lt;="&amp;AR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R$6,INDIRECT($F$1&amp;dbP!$D$2&amp;":"&amp;dbP!$D$2),"&lt;="&amp;AR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S637" s="1">
        <f ca="1">SUMIFS(INDIRECT($F$1&amp;$F637&amp;":"&amp;$F637),INDIRECT($F$1&amp;dbP!$D$2&amp;":"&amp;dbP!$D$2),"&gt;="&amp;AS$6,INDIRECT($F$1&amp;dbP!$D$2&amp;":"&amp;dbP!$D$2),"&lt;="&amp;AS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S$6,INDIRECT($F$1&amp;dbP!$D$2&amp;":"&amp;dbP!$D$2),"&lt;="&amp;AS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T637" s="1">
        <f ca="1">SUMIFS(INDIRECT($F$1&amp;$F637&amp;":"&amp;$F637),INDIRECT($F$1&amp;dbP!$D$2&amp;":"&amp;dbP!$D$2),"&gt;="&amp;AT$6,INDIRECT($F$1&amp;dbP!$D$2&amp;":"&amp;dbP!$D$2),"&lt;="&amp;AT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T$6,INDIRECT($F$1&amp;dbP!$D$2&amp;":"&amp;dbP!$D$2),"&lt;="&amp;AT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U637" s="1">
        <f ca="1">SUMIFS(INDIRECT($F$1&amp;$F637&amp;":"&amp;$F637),INDIRECT($F$1&amp;dbP!$D$2&amp;":"&amp;dbP!$D$2),"&gt;="&amp;AU$6,INDIRECT($F$1&amp;dbP!$D$2&amp;":"&amp;dbP!$D$2),"&lt;="&amp;AU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U$6,INDIRECT($F$1&amp;dbP!$D$2&amp;":"&amp;dbP!$D$2),"&lt;="&amp;AU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V637" s="1">
        <f ca="1">SUMIFS(INDIRECT($F$1&amp;$F637&amp;":"&amp;$F637),INDIRECT($F$1&amp;dbP!$D$2&amp;":"&amp;dbP!$D$2),"&gt;="&amp;AV$6,INDIRECT($F$1&amp;dbP!$D$2&amp;":"&amp;dbP!$D$2),"&lt;="&amp;A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V$6,INDIRECT($F$1&amp;dbP!$D$2&amp;":"&amp;dbP!$D$2),"&lt;="&amp;AV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W637" s="1">
        <f ca="1">SUMIFS(INDIRECT($F$1&amp;$F637&amp;":"&amp;$F637),INDIRECT($F$1&amp;dbP!$D$2&amp;":"&amp;dbP!$D$2),"&gt;="&amp;AW$6,INDIRECT($F$1&amp;dbP!$D$2&amp;":"&amp;dbP!$D$2),"&lt;="&amp;A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W$6,INDIRECT($F$1&amp;dbP!$D$2&amp;":"&amp;dbP!$D$2),"&lt;="&amp;AW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X637" s="1">
        <f ca="1">SUMIFS(INDIRECT($F$1&amp;$F637&amp;":"&amp;$F637),INDIRECT($F$1&amp;dbP!$D$2&amp;":"&amp;dbP!$D$2),"&gt;="&amp;AX$6,INDIRECT($F$1&amp;dbP!$D$2&amp;":"&amp;dbP!$D$2),"&lt;="&amp;A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X$6,INDIRECT($F$1&amp;dbP!$D$2&amp;":"&amp;dbP!$D$2),"&lt;="&amp;AX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Y637" s="1">
        <f ca="1">SUMIFS(INDIRECT($F$1&amp;$F637&amp;":"&amp;$F637),INDIRECT($F$1&amp;dbP!$D$2&amp;":"&amp;dbP!$D$2),"&gt;="&amp;AY$6,INDIRECT($F$1&amp;dbP!$D$2&amp;":"&amp;dbP!$D$2),"&lt;="&amp;A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Y$6,INDIRECT($F$1&amp;dbP!$D$2&amp;":"&amp;dbP!$D$2),"&lt;="&amp;AY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AZ637" s="1">
        <f ca="1">SUMIFS(INDIRECT($F$1&amp;$F637&amp;":"&amp;$F637),INDIRECT($F$1&amp;dbP!$D$2&amp;":"&amp;dbP!$D$2),"&gt;="&amp;AZ$6,INDIRECT($F$1&amp;dbP!$D$2&amp;":"&amp;dbP!$D$2),"&lt;="&amp;A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AZ$6,INDIRECT($F$1&amp;dbP!$D$2&amp;":"&amp;dbP!$D$2),"&lt;="&amp;AZ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A637" s="1">
        <f ca="1">SUMIFS(INDIRECT($F$1&amp;$F637&amp;":"&amp;$F637),INDIRECT($F$1&amp;dbP!$D$2&amp;":"&amp;dbP!$D$2),"&gt;="&amp;BA$6,INDIRECT($F$1&amp;dbP!$D$2&amp;":"&amp;dbP!$D$2),"&lt;="&amp;B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BA$6,INDIRECT($F$1&amp;dbP!$D$2&amp;":"&amp;dbP!$D$2),"&lt;="&amp;BA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B637" s="1">
        <f ca="1">SUMIFS(INDIRECT($F$1&amp;$F637&amp;":"&amp;$F637),INDIRECT($F$1&amp;dbP!$D$2&amp;":"&amp;dbP!$D$2),"&gt;="&amp;BB$6,INDIRECT($F$1&amp;dbP!$D$2&amp;":"&amp;dbP!$D$2),"&lt;="&amp;B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BB$6,INDIRECT($F$1&amp;dbP!$D$2&amp;":"&amp;dbP!$D$2),"&lt;="&amp;BB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C637" s="1">
        <f ca="1">SUMIFS(INDIRECT($F$1&amp;$F637&amp;":"&amp;$F637),INDIRECT($F$1&amp;dbP!$D$2&amp;":"&amp;dbP!$D$2),"&gt;="&amp;BC$6,INDIRECT($F$1&amp;dbP!$D$2&amp;":"&amp;dbP!$D$2),"&lt;="&amp;B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BC$6,INDIRECT($F$1&amp;dbP!$D$2&amp;":"&amp;dbP!$D$2),"&lt;="&amp;BC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D637" s="1">
        <f ca="1">SUMIFS(INDIRECT($F$1&amp;$F637&amp;":"&amp;$F637),INDIRECT($F$1&amp;dbP!$D$2&amp;":"&amp;dbP!$D$2),"&gt;="&amp;BD$6,INDIRECT($F$1&amp;dbP!$D$2&amp;":"&amp;dbP!$D$2),"&lt;="&amp;B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BD$6,INDIRECT($F$1&amp;dbP!$D$2&amp;":"&amp;dbP!$D$2),"&lt;="&amp;BD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  <c r="BE637" s="1">
        <f ca="1">SUMIFS(INDIRECT($F$1&amp;$F637&amp;":"&amp;$F637),INDIRECT($F$1&amp;dbP!$D$2&amp;":"&amp;dbP!$D$2),"&gt;="&amp;BE$6,INDIRECT($F$1&amp;dbP!$D$2&amp;":"&amp;dbP!$D$2),"&lt;="&amp;B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"&amp;$I637=$J637),"*",RIGHT($J637,LEN($J637)-4)),INDIRECT($F$1&amp;dbP!$AC$2&amp;":"&amp;dbP!$AC$2),RepP!$J$3)-
SUMIFS(INDIRECT($F$1&amp;$G637&amp;":"&amp;$G637),INDIRECT($F$1&amp;dbP!$D$2&amp;":"&amp;dbP!$D$2),"&gt;="&amp;BE$6,INDIRECT($F$1&amp;dbP!$D$2&amp;":"&amp;dbP!$D$2),"&lt;="&amp;BE$7,INDIRECT($F$1&amp;dbP!$O$2&amp;":"&amp;dbP!$O$2),$H637,INDIRECT($F$1&amp;dbP!$P$2&amp;":"&amp;dbP!$P$2),IF($I637=$J637,"*",$I637),INDIRECT($F$1&amp;dbP!$Q$2&amp;":"&amp;dbP!$Q$2),IF(OR($I637=$J637,"  "&amp;$I637=$J637),"*",RIGHT($J637,LEN($J637)-4)),INDIRECT($F$1&amp;dbP!$AC$2&amp;":"&amp;dbP!$AC$2),RepP!$J$3)</f>
        <v>0</v>
      </c>
    </row>
    <row r="638" spans="2:57" x14ac:dyDescent="0.3">
      <c r="B638" s="1">
        <f>MAX(B$505:B637)+1</f>
        <v>139</v>
      </c>
      <c r="D638" s="1" t="str">
        <f ca="1">INDIRECT($B$1&amp;Items!AB$2&amp;$B638)</f>
        <v>PL(-)</v>
      </c>
      <c r="F638" s="1" t="str">
        <f ca="1">INDIRECT($B$1&amp;Items!X$2&amp;$B638)</f>
        <v>Y</v>
      </c>
      <c r="G638" s="1" t="str">
        <f ca="1">INDIRECT($B$1&amp;Items!Y$2&amp;$B638)</f>
        <v>Z</v>
      </c>
      <c r="H638" s="13" t="str">
        <f ca="1">INDIRECT($B$1&amp;Items!U$2&amp;$B638)</f>
        <v>Операционные расходы</v>
      </c>
      <c r="I638" s="13" t="str">
        <f ca="1">IF(INDIRECT($B$1&amp;Items!V$2&amp;$B638)="",H638,INDIRECT($B$1&amp;Items!V$2&amp;$B638))</f>
        <v>Операционные расходы - блок-5</v>
      </c>
      <c r="J638" s="1" t="str">
        <f ca="1">IF(INDIRECT($B$1&amp;Items!W$2&amp;$B638)="",IF(H638&lt;&gt;I638,"  "&amp;I638,I638),"    "&amp;INDIRECT($B$1&amp;Items!W$2&amp;$B638))</f>
        <v xml:space="preserve">    Операционные расходы - 5-4</v>
      </c>
      <c r="S638" s="1">
        <f ca="1">SUM($U638:INDIRECT(ADDRESS(ROW(),SUMIFS($1:$1,$5:$5,MAX($5:$5)))))</f>
        <v>133596.59899085001</v>
      </c>
      <c r="V638" s="1">
        <f ca="1">SUMIFS(INDIRECT($F$1&amp;$F638&amp;":"&amp;$F638),INDIRECT($F$1&amp;dbP!$D$2&amp;":"&amp;dbP!$D$2),"&gt;="&amp;V$6,INDIRECT($F$1&amp;dbP!$D$2&amp;":"&amp;dbP!$D$2),"&lt;="&amp;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V$6,INDIRECT($F$1&amp;dbP!$D$2&amp;":"&amp;dbP!$D$2),"&lt;="&amp;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133596.59899085001</v>
      </c>
      <c r="W638" s="1">
        <f ca="1">SUMIFS(INDIRECT($F$1&amp;$F638&amp;":"&amp;$F638),INDIRECT($F$1&amp;dbP!$D$2&amp;":"&amp;dbP!$D$2),"&gt;="&amp;W$6,INDIRECT($F$1&amp;dbP!$D$2&amp;":"&amp;dbP!$D$2),"&lt;="&amp;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W$6,INDIRECT($F$1&amp;dbP!$D$2&amp;":"&amp;dbP!$D$2),"&lt;="&amp;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X638" s="1">
        <f ca="1">SUMIFS(INDIRECT($F$1&amp;$F638&amp;":"&amp;$F638),INDIRECT($F$1&amp;dbP!$D$2&amp;":"&amp;dbP!$D$2),"&gt;="&amp;X$6,INDIRECT($F$1&amp;dbP!$D$2&amp;":"&amp;dbP!$D$2),"&lt;="&amp;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X$6,INDIRECT($F$1&amp;dbP!$D$2&amp;":"&amp;dbP!$D$2),"&lt;="&amp;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Y638" s="1">
        <f ca="1">SUMIFS(INDIRECT($F$1&amp;$F638&amp;":"&amp;$F638),INDIRECT($F$1&amp;dbP!$D$2&amp;":"&amp;dbP!$D$2),"&gt;="&amp;Y$6,INDIRECT($F$1&amp;dbP!$D$2&amp;":"&amp;dbP!$D$2),"&lt;="&amp;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Y$6,INDIRECT($F$1&amp;dbP!$D$2&amp;":"&amp;dbP!$D$2),"&lt;="&amp;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Z638" s="1">
        <f ca="1">SUMIFS(INDIRECT($F$1&amp;$F638&amp;":"&amp;$F638),INDIRECT($F$1&amp;dbP!$D$2&amp;":"&amp;dbP!$D$2),"&gt;="&amp;Z$6,INDIRECT($F$1&amp;dbP!$D$2&amp;":"&amp;dbP!$D$2),"&lt;="&amp;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Z$6,INDIRECT($F$1&amp;dbP!$D$2&amp;":"&amp;dbP!$D$2),"&lt;="&amp;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A638" s="1">
        <f ca="1">SUMIFS(INDIRECT($F$1&amp;$F638&amp;":"&amp;$F638),INDIRECT($F$1&amp;dbP!$D$2&amp;":"&amp;dbP!$D$2),"&gt;="&amp;AA$6,INDIRECT($F$1&amp;dbP!$D$2&amp;":"&amp;dbP!$D$2),"&lt;="&amp;A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A$6,INDIRECT($F$1&amp;dbP!$D$2&amp;":"&amp;dbP!$D$2),"&lt;="&amp;A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B638" s="1">
        <f ca="1">SUMIFS(INDIRECT($F$1&amp;$F638&amp;":"&amp;$F638),INDIRECT($F$1&amp;dbP!$D$2&amp;":"&amp;dbP!$D$2),"&gt;="&amp;AB$6,INDIRECT($F$1&amp;dbP!$D$2&amp;":"&amp;dbP!$D$2),"&lt;="&amp;A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B$6,INDIRECT($F$1&amp;dbP!$D$2&amp;":"&amp;dbP!$D$2),"&lt;="&amp;A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C638" s="1">
        <f ca="1">SUMIFS(INDIRECT($F$1&amp;$F638&amp;":"&amp;$F638),INDIRECT($F$1&amp;dbP!$D$2&amp;":"&amp;dbP!$D$2),"&gt;="&amp;AC$6,INDIRECT($F$1&amp;dbP!$D$2&amp;":"&amp;dbP!$D$2),"&lt;="&amp;A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C$6,INDIRECT($F$1&amp;dbP!$D$2&amp;":"&amp;dbP!$D$2),"&lt;="&amp;A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D638" s="1">
        <f ca="1">SUMIFS(INDIRECT($F$1&amp;$F638&amp;":"&amp;$F638),INDIRECT($F$1&amp;dbP!$D$2&amp;":"&amp;dbP!$D$2),"&gt;="&amp;AD$6,INDIRECT($F$1&amp;dbP!$D$2&amp;":"&amp;dbP!$D$2),"&lt;="&amp;A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D$6,INDIRECT($F$1&amp;dbP!$D$2&amp;":"&amp;dbP!$D$2),"&lt;="&amp;A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E638" s="1">
        <f ca="1">SUMIFS(INDIRECT($F$1&amp;$F638&amp;":"&amp;$F638),INDIRECT($F$1&amp;dbP!$D$2&amp;":"&amp;dbP!$D$2),"&gt;="&amp;AE$6,INDIRECT($F$1&amp;dbP!$D$2&amp;":"&amp;dbP!$D$2),"&lt;="&amp;A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E$6,INDIRECT($F$1&amp;dbP!$D$2&amp;":"&amp;dbP!$D$2),"&lt;="&amp;A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F638" s="1">
        <f ca="1">SUMIFS(INDIRECT($F$1&amp;$F638&amp;":"&amp;$F638),INDIRECT($F$1&amp;dbP!$D$2&amp;":"&amp;dbP!$D$2),"&gt;="&amp;AF$6,INDIRECT($F$1&amp;dbP!$D$2&amp;":"&amp;dbP!$D$2),"&lt;="&amp;AF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F$6,INDIRECT($F$1&amp;dbP!$D$2&amp;":"&amp;dbP!$D$2),"&lt;="&amp;AF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G638" s="1">
        <f ca="1">SUMIFS(INDIRECT($F$1&amp;$F638&amp;":"&amp;$F638),INDIRECT($F$1&amp;dbP!$D$2&amp;":"&amp;dbP!$D$2),"&gt;="&amp;AG$6,INDIRECT($F$1&amp;dbP!$D$2&amp;":"&amp;dbP!$D$2),"&lt;="&amp;AG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G$6,INDIRECT($F$1&amp;dbP!$D$2&amp;":"&amp;dbP!$D$2),"&lt;="&amp;AG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H638" s="1">
        <f ca="1">SUMIFS(INDIRECT($F$1&amp;$F638&amp;":"&amp;$F638),INDIRECT($F$1&amp;dbP!$D$2&amp;":"&amp;dbP!$D$2),"&gt;="&amp;AH$6,INDIRECT($F$1&amp;dbP!$D$2&amp;":"&amp;dbP!$D$2),"&lt;="&amp;AH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H$6,INDIRECT($F$1&amp;dbP!$D$2&amp;":"&amp;dbP!$D$2),"&lt;="&amp;AH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I638" s="1">
        <f ca="1">SUMIFS(INDIRECT($F$1&amp;$F638&amp;":"&amp;$F638),INDIRECT($F$1&amp;dbP!$D$2&amp;":"&amp;dbP!$D$2),"&gt;="&amp;AI$6,INDIRECT($F$1&amp;dbP!$D$2&amp;":"&amp;dbP!$D$2),"&lt;="&amp;AI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I$6,INDIRECT($F$1&amp;dbP!$D$2&amp;":"&amp;dbP!$D$2),"&lt;="&amp;AI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J638" s="1">
        <f ca="1">SUMIFS(INDIRECT($F$1&amp;$F638&amp;":"&amp;$F638),INDIRECT($F$1&amp;dbP!$D$2&amp;":"&amp;dbP!$D$2),"&gt;="&amp;AJ$6,INDIRECT($F$1&amp;dbP!$D$2&amp;":"&amp;dbP!$D$2),"&lt;="&amp;AJ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J$6,INDIRECT($F$1&amp;dbP!$D$2&amp;":"&amp;dbP!$D$2),"&lt;="&amp;AJ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K638" s="1">
        <f ca="1">SUMIFS(INDIRECT($F$1&amp;$F638&amp;":"&amp;$F638),INDIRECT($F$1&amp;dbP!$D$2&amp;":"&amp;dbP!$D$2),"&gt;="&amp;AK$6,INDIRECT($F$1&amp;dbP!$D$2&amp;":"&amp;dbP!$D$2),"&lt;="&amp;AK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K$6,INDIRECT($F$1&amp;dbP!$D$2&amp;":"&amp;dbP!$D$2),"&lt;="&amp;AK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L638" s="1">
        <f ca="1">SUMIFS(INDIRECT($F$1&amp;$F638&amp;":"&amp;$F638),INDIRECT($F$1&amp;dbP!$D$2&amp;":"&amp;dbP!$D$2),"&gt;="&amp;AL$6,INDIRECT($F$1&amp;dbP!$D$2&amp;":"&amp;dbP!$D$2),"&lt;="&amp;AL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L$6,INDIRECT($F$1&amp;dbP!$D$2&amp;":"&amp;dbP!$D$2),"&lt;="&amp;AL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M638" s="1">
        <f ca="1">SUMIFS(INDIRECT($F$1&amp;$F638&amp;":"&amp;$F638),INDIRECT($F$1&amp;dbP!$D$2&amp;":"&amp;dbP!$D$2),"&gt;="&amp;AM$6,INDIRECT($F$1&amp;dbP!$D$2&amp;":"&amp;dbP!$D$2),"&lt;="&amp;AM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M$6,INDIRECT($F$1&amp;dbP!$D$2&amp;":"&amp;dbP!$D$2),"&lt;="&amp;AM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N638" s="1">
        <f ca="1">SUMIFS(INDIRECT($F$1&amp;$F638&amp;":"&amp;$F638),INDIRECT($F$1&amp;dbP!$D$2&amp;":"&amp;dbP!$D$2),"&gt;="&amp;AN$6,INDIRECT($F$1&amp;dbP!$D$2&amp;":"&amp;dbP!$D$2),"&lt;="&amp;AN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N$6,INDIRECT($F$1&amp;dbP!$D$2&amp;":"&amp;dbP!$D$2),"&lt;="&amp;AN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O638" s="1">
        <f ca="1">SUMIFS(INDIRECT($F$1&amp;$F638&amp;":"&amp;$F638),INDIRECT($F$1&amp;dbP!$D$2&amp;":"&amp;dbP!$D$2),"&gt;="&amp;AO$6,INDIRECT($F$1&amp;dbP!$D$2&amp;":"&amp;dbP!$D$2),"&lt;="&amp;AO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O$6,INDIRECT($F$1&amp;dbP!$D$2&amp;":"&amp;dbP!$D$2),"&lt;="&amp;AO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P638" s="1">
        <f ca="1">SUMIFS(INDIRECT($F$1&amp;$F638&amp;":"&amp;$F638),INDIRECT($F$1&amp;dbP!$D$2&amp;":"&amp;dbP!$D$2),"&gt;="&amp;AP$6,INDIRECT($F$1&amp;dbP!$D$2&amp;":"&amp;dbP!$D$2),"&lt;="&amp;AP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P$6,INDIRECT($F$1&amp;dbP!$D$2&amp;":"&amp;dbP!$D$2),"&lt;="&amp;AP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Q638" s="1">
        <f ca="1">SUMIFS(INDIRECT($F$1&amp;$F638&amp;":"&amp;$F638),INDIRECT($F$1&amp;dbP!$D$2&amp;":"&amp;dbP!$D$2),"&gt;="&amp;AQ$6,INDIRECT($F$1&amp;dbP!$D$2&amp;":"&amp;dbP!$D$2),"&lt;="&amp;AQ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Q$6,INDIRECT($F$1&amp;dbP!$D$2&amp;":"&amp;dbP!$D$2),"&lt;="&amp;AQ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R638" s="1">
        <f ca="1">SUMIFS(INDIRECT($F$1&amp;$F638&amp;":"&amp;$F638),INDIRECT($F$1&amp;dbP!$D$2&amp;":"&amp;dbP!$D$2),"&gt;="&amp;AR$6,INDIRECT($F$1&amp;dbP!$D$2&amp;":"&amp;dbP!$D$2),"&lt;="&amp;AR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R$6,INDIRECT($F$1&amp;dbP!$D$2&amp;":"&amp;dbP!$D$2),"&lt;="&amp;AR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S638" s="1">
        <f ca="1">SUMIFS(INDIRECT($F$1&amp;$F638&amp;":"&amp;$F638),INDIRECT($F$1&amp;dbP!$D$2&amp;":"&amp;dbP!$D$2),"&gt;="&amp;AS$6,INDIRECT($F$1&amp;dbP!$D$2&amp;":"&amp;dbP!$D$2),"&lt;="&amp;AS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S$6,INDIRECT($F$1&amp;dbP!$D$2&amp;":"&amp;dbP!$D$2),"&lt;="&amp;AS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T638" s="1">
        <f ca="1">SUMIFS(INDIRECT($F$1&amp;$F638&amp;":"&amp;$F638),INDIRECT($F$1&amp;dbP!$D$2&amp;":"&amp;dbP!$D$2),"&gt;="&amp;AT$6,INDIRECT($F$1&amp;dbP!$D$2&amp;":"&amp;dbP!$D$2),"&lt;="&amp;AT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T$6,INDIRECT($F$1&amp;dbP!$D$2&amp;":"&amp;dbP!$D$2),"&lt;="&amp;AT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U638" s="1">
        <f ca="1">SUMIFS(INDIRECT($F$1&amp;$F638&amp;":"&amp;$F638),INDIRECT($F$1&amp;dbP!$D$2&amp;":"&amp;dbP!$D$2),"&gt;="&amp;AU$6,INDIRECT($F$1&amp;dbP!$D$2&amp;":"&amp;dbP!$D$2),"&lt;="&amp;AU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U$6,INDIRECT($F$1&amp;dbP!$D$2&amp;":"&amp;dbP!$D$2),"&lt;="&amp;AU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V638" s="1">
        <f ca="1">SUMIFS(INDIRECT($F$1&amp;$F638&amp;":"&amp;$F638),INDIRECT($F$1&amp;dbP!$D$2&amp;":"&amp;dbP!$D$2),"&gt;="&amp;AV$6,INDIRECT($F$1&amp;dbP!$D$2&amp;":"&amp;dbP!$D$2),"&lt;="&amp;A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V$6,INDIRECT($F$1&amp;dbP!$D$2&amp;":"&amp;dbP!$D$2),"&lt;="&amp;AV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W638" s="1">
        <f ca="1">SUMIFS(INDIRECT($F$1&amp;$F638&amp;":"&amp;$F638),INDIRECT($F$1&amp;dbP!$D$2&amp;":"&amp;dbP!$D$2),"&gt;="&amp;AW$6,INDIRECT($F$1&amp;dbP!$D$2&amp;":"&amp;dbP!$D$2),"&lt;="&amp;A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W$6,INDIRECT($F$1&amp;dbP!$D$2&amp;":"&amp;dbP!$D$2),"&lt;="&amp;AW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X638" s="1">
        <f ca="1">SUMIFS(INDIRECT($F$1&amp;$F638&amp;":"&amp;$F638),INDIRECT($F$1&amp;dbP!$D$2&amp;":"&amp;dbP!$D$2),"&gt;="&amp;AX$6,INDIRECT($F$1&amp;dbP!$D$2&amp;":"&amp;dbP!$D$2),"&lt;="&amp;A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X$6,INDIRECT($F$1&amp;dbP!$D$2&amp;":"&amp;dbP!$D$2),"&lt;="&amp;AX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Y638" s="1">
        <f ca="1">SUMIFS(INDIRECT($F$1&amp;$F638&amp;":"&amp;$F638),INDIRECT($F$1&amp;dbP!$D$2&amp;":"&amp;dbP!$D$2),"&gt;="&amp;AY$6,INDIRECT($F$1&amp;dbP!$D$2&amp;":"&amp;dbP!$D$2),"&lt;="&amp;A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Y$6,INDIRECT($F$1&amp;dbP!$D$2&amp;":"&amp;dbP!$D$2),"&lt;="&amp;AY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AZ638" s="1">
        <f ca="1">SUMIFS(INDIRECT($F$1&amp;$F638&amp;":"&amp;$F638),INDIRECT($F$1&amp;dbP!$D$2&amp;":"&amp;dbP!$D$2),"&gt;="&amp;AZ$6,INDIRECT($F$1&amp;dbP!$D$2&amp;":"&amp;dbP!$D$2),"&lt;="&amp;A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AZ$6,INDIRECT($F$1&amp;dbP!$D$2&amp;":"&amp;dbP!$D$2),"&lt;="&amp;AZ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A638" s="1">
        <f ca="1">SUMIFS(INDIRECT($F$1&amp;$F638&amp;":"&amp;$F638),INDIRECT($F$1&amp;dbP!$D$2&amp;":"&amp;dbP!$D$2),"&gt;="&amp;BA$6,INDIRECT($F$1&amp;dbP!$D$2&amp;":"&amp;dbP!$D$2),"&lt;="&amp;B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BA$6,INDIRECT($F$1&amp;dbP!$D$2&amp;":"&amp;dbP!$D$2),"&lt;="&amp;BA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B638" s="1">
        <f ca="1">SUMIFS(INDIRECT($F$1&amp;$F638&amp;":"&amp;$F638),INDIRECT($F$1&amp;dbP!$D$2&amp;":"&amp;dbP!$D$2),"&gt;="&amp;BB$6,INDIRECT($F$1&amp;dbP!$D$2&amp;":"&amp;dbP!$D$2),"&lt;="&amp;B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BB$6,INDIRECT($F$1&amp;dbP!$D$2&amp;":"&amp;dbP!$D$2),"&lt;="&amp;BB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C638" s="1">
        <f ca="1">SUMIFS(INDIRECT($F$1&amp;$F638&amp;":"&amp;$F638),INDIRECT($F$1&amp;dbP!$D$2&amp;":"&amp;dbP!$D$2),"&gt;="&amp;BC$6,INDIRECT($F$1&amp;dbP!$D$2&amp;":"&amp;dbP!$D$2),"&lt;="&amp;B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BC$6,INDIRECT($F$1&amp;dbP!$D$2&amp;":"&amp;dbP!$D$2),"&lt;="&amp;BC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D638" s="1">
        <f ca="1">SUMIFS(INDIRECT($F$1&amp;$F638&amp;":"&amp;$F638),INDIRECT($F$1&amp;dbP!$D$2&amp;":"&amp;dbP!$D$2),"&gt;="&amp;BD$6,INDIRECT($F$1&amp;dbP!$D$2&amp;":"&amp;dbP!$D$2),"&lt;="&amp;B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BD$6,INDIRECT($F$1&amp;dbP!$D$2&amp;":"&amp;dbP!$D$2),"&lt;="&amp;BD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  <c r="BE638" s="1">
        <f ca="1">SUMIFS(INDIRECT($F$1&amp;$F638&amp;":"&amp;$F638),INDIRECT($F$1&amp;dbP!$D$2&amp;":"&amp;dbP!$D$2),"&gt;="&amp;BE$6,INDIRECT($F$1&amp;dbP!$D$2&amp;":"&amp;dbP!$D$2),"&lt;="&amp;B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"&amp;$I638=$J638),"*",RIGHT($J638,LEN($J638)-4)),INDIRECT($F$1&amp;dbP!$AC$2&amp;":"&amp;dbP!$AC$2),RepP!$J$3)-
SUMIFS(INDIRECT($F$1&amp;$G638&amp;":"&amp;$G638),INDIRECT($F$1&amp;dbP!$D$2&amp;":"&amp;dbP!$D$2),"&gt;="&amp;BE$6,INDIRECT($F$1&amp;dbP!$D$2&amp;":"&amp;dbP!$D$2),"&lt;="&amp;BE$7,INDIRECT($F$1&amp;dbP!$O$2&amp;":"&amp;dbP!$O$2),$H638,INDIRECT($F$1&amp;dbP!$P$2&amp;":"&amp;dbP!$P$2),IF($I638=$J638,"*",$I638),INDIRECT($F$1&amp;dbP!$Q$2&amp;":"&amp;dbP!$Q$2),IF(OR($I638=$J638,"  "&amp;$I638=$J638),"*",RIGHT($J638,LEN($J638)-4)),INDIRECT($F$1&amp;dbP!$AC$2&amp;":"&amp;dbP!$AC$2),RepP!$J$3)</f>
        <v>0</v>
      </c>
    </row>
    <row r="639" spans="2:57" x14ac:dyDescent="0.3">
      <c r="B639" s="1">
        <f>MAX(B$505:B638)+1</f>
        <v>140</v>
      </c>
      <c r="D639" s="1" t="str">
        <f ca="1">INDIRECT($B$1&amp;Items!AB$2&amp;$B639)</f>
        <v>PL(-)</v>
      </c>
      <c r="F639" s="1" t="str">
        <f ca="1">INDIRECT($B$1&amp;Items!X$2&amp;$B639)</f>
        <v>Y</v>
      </c>
      <c r="G639" s="1" t="str">
        <f ca="1">INDIRECT($B$1&amp;Items!Y$2&amp;$B639)</f>
        <v>Z</v>
      </c>
      <c r="H639" s="13" t="str">
        <f ca="1">INDIRECT($B$1&amp;Items!U$2&amp;$B639)</f>
        <v>Операционные расходы</v>
      </c>
      <c r="I639" s="13" t="str">
        <f ca="1">IF(INDIRECT($B$1&amp;Items!V$2&amp;$B639)="",H639,INDIRECT($B$1&amp;Items!V$2&amp;$B639))</f>
        <v>Операционные расходы - блок-5</v>
      </c>
      <c r="J639" s="1" t="str">
        <f ca="1">IF(INDIRECT($B$1&amp;Items!W$2&amp;$B639)="",IF(H639&lt;&gt;I639,"  "&amp;I639,I639),"    "&amp;INDIRECT($B$1&amp;Items!W$2&amp;$B639))</f>
        <v xml:space="preserve">    Операционные расходы - 5-5</v>
      </c>
      <c r="S639" s="1">
        <f ca="1">SUM($U639:INDIRECT(ADDRESS(ROW(),SUMIFS($1:$1,$5:$5,MAX($5:$5)))))</f>
        <v>92636.474332833342</v>
      </c>
      <c r="V639" s="1">
        <f ca="1">SUMIFS(INDIRECT($F$1&amp;$F639&amp;":"&amp;$F639),INDIRECT($F$1&amp;dbP!$D$2&amp;":"&amp;dbP!$D$2),"&gt;="&amp;V$6,INDIRECT($F$1&amp;dbP!$D$2&amp;":"&amp;dbP!$D$2),"&lt;="&amp;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V$6,INDIRECT($F$1&amp;dbP!$D$2&amp;":"&amp;dbP!$D$2),"&lt;="&amp;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W639" s="1">
        <f ca="1">SUMIFS(INDIRECT($F$1&amp;$F639&amp;":"&amp;$F639),INDIRECT($F$1&amp;dbP!$D$2&amp;":"&amp;dbP!$D$2),"&gt;="&amp;W$6,INDIRECT($F$1&amp;dbP!$D$2&amp;":"&amp;dbP!$D$2),"&lt;="&amp;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W$6,INDIRECT($F$1&amp;dbP!$D$2&amp;":"&amp;dbP!$D$2),"&lt;="&amp;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92636.474332833342</v>
      </c>
      <c r="X639" s="1">
        <f ca="1">SUMIFS(INDIRECT($F$1&amp;$F639&amp;":"&amp;$F639),INDIRECT($F$1&amp;dbP!$D$2&amp;":"&amp;dbP!$D$2),"&gt;="&amp;X$6,INDIRECT($F$1&amp;dbP!$D$2&amp;":"&amp;dbP!$D$2),"&lt;="&amp;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X$6,INDIRECT($F$1&amp;dbP!$D$2&amp;":"&amp;dbP!$D$2),"&lt;="&amp;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Y639" s="1">
        <f ca="1">SUMIFS(INDIRECT($F$1&amp;$F639&amp;":"&amp;$F639),INDIRECT($F$1&amp;dbP!$D$2&amp;":"&amp;dbP!$D$2),"&gt;="&amp;Y$6,INDIRECT($F$1&amp;dbP!$D$2&amp;":"&amp;dbP!$D$2),"&lt;="&amp;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Y$6,INDIRECT($F$1&amp;dbP!$D$2&amp;":"&amp;dbP!$D$2),"&lt;="&amp;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Z639" s="1">
        <f ca="1">SUMIFS(INDIRECT($F$1&amp;$F639&amp;":"&amp;$F639),INDIRECT($F$1&amp;dbP!$D$2&amp;":"&amp;dbP!$D$2),"&gt;="&amp;Z$6,INDIRECT($F$1&amp;dbP!$D$2&amp;":"&amp;dbP!$D$2),"&lt;="&amp;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Z$6,INDIRECT($F$1&amp;dbP!$D$2&amp;":"&amp;dbP!$D$2),"&lt;="&amp;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A639" s="1">
        <f ca="1">SUMIFS(INDIRECT($F$1&amp;$F639&amp;":"&amp;$F639),INDIRECT($F$1&amp;dbP!$D$2&amp;":"&amp;dbP!$D$2),"&gt;="&amp;AA$6,INDIRECT($F$1&amp;dbP!$D$2&amp;":"&amp;dbP!$D$2),"&lt;="&amp;A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A$6,INDIRECT($F$1&amp;dbP!$D$2&amp;":"&amp;dbP!$D$2),"&lt;="&amp;A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B639" s="1">
        <f ca="1">SUMIFS(INDIRECT($F$1&amp;$F639&amp;":"&amp;$F639),INDIRECT($F$1&amp;dbP!$D$2&amp;":"&amp;dbP!$D$2),"&gt;="&amp;AB$6,INDIRECT($F$1&amp;dbP!$D$2&amp;":"&amp;dbP!$D$2),"&lt;="&amp;A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B$6,INDIRECT($F$1&amp;dbP!$D$2&amp;":"&amp;dbP!$D$2),"&lt;="&amp;A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C639" s="1">
        <f ca="1">SUMIFS(INDIRECT($F$1&amp;$F639&amp;":"&amp;$F639),INDIRECT($F$1&amp;dbP!$D$2&amp;":"&amp;dbP!$D$2),"&gt;="&amp;AC$6,INDIRECT($F$1&amp;dbP!$D$2&amp;":"&amp;dbP!$D$2),"&lt;="&amp;A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C$6,INDIRECT($F$1&amp;dbP!$D$2&amp;":"&amp;dbP!$D$2),"&lt;="&amp;A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D639" s="1">
        <f ca="1">SUMIFS(INDIRECT($F$1&amp;$F639&amp;":"&amp;$F639),INDIRECT($F$1&amp;dbP!$D$2&amp;":"&amp;dbP!$D$2),"&gt;="&amp;AD$6,INDIRECT($F$1&amp;dbP!$D$2&amp;":"&amp;dbP!$D$2),"&lt;="&amp;A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D$6,INDIRECT($F$1&amp;dbP!$D$2&amp;":"&amp;dbP!$D$2),"&lt;="&amp;A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E639" s="1">
        <f ca="1">SUMIFS(INDIRECT($F$1&amp;$F639&amp;":"&amp;$F639),INDIRECT($F$1&amp;dbP!$D$2&amp;":"&amp;dbP!$D$2),"&gt;="&amp;AE$6,INDIRECT($F$1&amp;dbP!$D$2&amp;":"&amp;dbP!$D$2),"&lt;="&amp;A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E$6,INDIRECT($F$1&amp;dbP!$D$2&amp;":"&amp;dbP!$D$2),"&lt;="&amp;A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F639" s="1">
        <f ca="1">SUMIFS(INDIRECT($F$1&amp;$F639&amp;":"&amp;$F639),INDIRECT($F$1&amp;dbP!$D$2&amp;":"&amp;dbP!$D$2),"&gt;="&amp;AF$6,INDIRECT($F$1&amp;dbP!$D$2&amp;":"&amp;dbP!$D$2),"&lt;="&amp;AF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F$6,INDIRECT($F$1&amp;dbP!$D$2&amp;":"&amp;dbP!$D$2),"&lt;="&amp;AF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G639" s="1">
        <f ca="1">SUMIFS(INDIRECT($F$1&amp;$F639&amp;":"&amp;$F639),INDIRECT($F$1&amp;dbP!$D$2&amp;":"&amp;dbP!$D$2),"&gt;="&amp;AG$6,INDIRECT($F$1&amp;dbP!$D$2&amp;":"&amp;dbP!$D$2),"&lt;="&amp;AG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G$6,INDIRECT($F$1&amp;dbP!$D$2&amp;":"&amp;dbP!$D$2),"&lt;="&amp;AG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H639" s="1">
        <f ca="1">SUMIFS(INDIRECT($F$1&amp;$F639&amp;":"&amp;$F639),INDIRECT($F$1&amp;dbP!$D$2&amp;":"&amp;dbP!$D$2),"&gt;="&amp;AH$6,INDIRECT($F$1&amp;dbP!$D$2&amp;":"&amp;dbP!$D$2),"&lt;="&amp;AH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H$6,INDIRECT($F$1&amp;dbP!$D$2&amp;":"&amp;dbP!$D$2),"&lt;="&amp;AH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I639" s="1">
        <f ca="1">SUMIFS(INDIRECT($F$1&amp;$F639&amp;":"&amp;$F639),INDIRECT($F$1&amp;dbP!$D$2&amp;":"&amp;dbP!$D$2),"&gt;="&amp;AI$6,INDIRECT($F$1&amp;dbP!$D$2&amp;":"&amp;dbP!$D$2),"&lt;="&amp;AI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I$6,INDIRECT($F$1&amp;dbP!$D$2&amp;":"&amp;dbP!$D$2),"&lt;="&amp;AI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J639" s="1">
        <f ca="1">SUMIFS(INDIRECT($F$1&amp;$F639&amp;":"&amp;$F639),INDIRECT($F$1&amp;dbP!$D$2&amp;":"&amp;dbP!$D$2),"&gt;="&amp;AJ$6,INDIRECT($F$1&amp;dbP!$D$2&amp;":"&amp;dbP!$D$2),"&lt;="&amp;AJ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J$6,INDIRECT($F$1&amp;dbP!$D$2&amp;":"&amp;dbP!$D$2),"&lt;="&amp;AJ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K639" s="1">
        <f ca="1">SUMIFS(INDIRECT($F$1&amp;$F639&amp;":"&amp;$F639),INDIRECT($F$1&amp;dbP!$D$2&amp;":"&amp;dbP!$D$2),"&gt;="&amp;AK$6,INDIRECT($F$1&amp;dbP!$D$2&amp;":"&amp;dbP!$D$2),"&lt;="&amp;AK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K$6,INDIRECT($F$1&amp;dbP!$D$2&amp;":"&amp;dbP!$D$2),"&lt;="&amp;AK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L639" s="1">
        <f ca="1">SUMIFS(INDIRECT($F$1&amp;$F639&amp;":"&amp;$F639),INDIRECT($F$1&amp;dbP!$D$2&amp;":"&amp;dbP!$D$2),"&gt;="&amp;AL$6,INDIRECT($F$1&amp;dbP!$D$2&amp;":"&amp;dbP!$D$2),"&lt;="&amp;AL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L$6,INDIRECT($F$1&amp;dbP!$D$2&amp;":"&amp;dbP!$D$2),"&lt;="&amp;AL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M639" s="1">
        <f ca="1">SUMIFS(INDIRECT($F$1&amp;$F639&amp;":"&amp;$F639),INDIRECT($F$1&amp;dbP!$D$2&amp;":"&amp;dbP!$D$2),"&gt;="&amp;AM$6,INDIRECT($F$1&amp;dbP!$D$2&amp;":"&amp;dbP!$D$2),"&lt;="&amp;AM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M$6,INDIRECT($F$1&amp;dbP!$D$2&amp;":"&amp;dbP!$D$2),"&lt;="&amp;AM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N639" s="1">
        <f ca="1">SUMIFS(INDIRECT($F$1&amp;$F639&amp;":"&amp;$F639),INDIRECT($F$1&amp;dbP!$D$2&amp;":"&amp;dbP!$D$2),"&gt;="&amp;AN$6,INDIRECT($F$1&amp;dbP!$D$2&amp;":"&amp;dbP!$D$2),"&lt;="&amp;AN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N$6,INDIRECT($F$1&amp;dbP!$D$2&amp;":"&amp;dbP!$D$2),"&lt;="&amp;AN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O639" s="1">
        <f ca="1">SUMIFS(INDIRECT($F$1&amp;$F639&amp;":"&amp;$F639),INDIRECT($F$1&amp;dbP!$D$2&amp;":"&amp;dbP!$D$2),"&gt;="&amp;AO$6,INDIRECT($F$1&amp;dbP!$D$2&amp;":"&amp;dbP!$D$2),"&lt;="&amp;AO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O$6,INDIRECT($F$1&amp;dbP!$D$2&amp;":"&amp;dbP!$D$2),"&lt;="&amp;AO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P639" s="1">
        <f ca="1">SUMIFS(INDIRECT($F$1&amp;$F639&amp;":"&amp;$F639),INDIRECT($F$1&amp;dbP!$D$2&amp;":"&amp;dbP!$D$2),"&gt;="&amp;AP$6,INDIRECT($F$1&amp;dbP!$D$2&amp;":"&amp;dbP!$D$2),"&lt;="&amp;AP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P$6,INDIRECT($F$1&amp;dbP!$D$2&amp;":"&amp;dbP!$D$2),"&lt;="&amp;AP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Q639" s="1">
        <f ca="1">SUMIFS(INDIRECT($F$1&amp;$F639&amp;":"&amp;$F639),INDIRECT($F$1&amp;dbP!$D$2&amp;":"&amp;dbP!$D$2),"&gt;="&amp;AQ$6,INDIRECT($F$1&amp;dbP!$D$2&amp;":"&amp;dbP!$D$2),"&lt;="&amp;AQ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Q$6,INDIRECT($F$1&amp;dbP!$D$2&amp;":"&amp;dbP!$D$2),"&lt;="&amp;AQ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R639" s="1">
        <f ca="1">SUMIFS(INDIRECT($F$1&amp;$F639&amp;":"&amp;$F639),INDIRECT($F$1&amp;dbP!$D$2&amp;":"&amp;dbP!$D$2),"&gt;="&amp;AR$6,INDIRECT($F$1&amp;dbP!$D$2&amp;":"&amp;dbP!$D$2),"&lt;="&amp;AR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R$6,INDIRECT($F$1&amp;dbP!$D$2&amp;":"&amp;dbP!$D$2),"&lt;="&amp;AR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S639" s="1">
        <f ca="1">SUMIFS(INDIRECT($F$1&amp;$F639&amp;":"&amp;$F639),INDIRECT($F$1&amp;dbP!$D$2&amp;":"&amp;dbP!$D$2),"&gt;="&amp;AS$6,INDIRECT($F$1&amp;dbP!$D$2&amp;":"&amp;dbP!$D$2),"&lt;="&amp;AS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S$6,INDIRECT($F$1&amp;dbP!$D$2&amp;":"&amp;dbP!$D$2),"&lt;="&amp;AS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T639" s="1">
        <f ca="1">SUMIFS(INDIRECT($F$1&amp;$F639&amp;":"&amp;$F639),INDIRECT($F$1&amp;dbP!$D$2&amp;":"&amp;dbP!$D$2),"&gt;="&amp;AT$6,INDIRECT($F$1&amp;dbP!$D$2&amp;":"&amp;dbP!$D$2),"&lt;="&amp;AT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T$6,INDIRECT($F$1&amp;dbP!$D$2&amp;":"&amp;dbP!$D$2),"&lt;="&amp;AT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U639" s="1">
        <f ca="1">SUMIFS(INDIRECT($F$1&amp;$F639&amp;":"&amp;$F639),INDIRECT($F$1&amp;dbP!$D$2&amp;":"&amp;dbP!$D$2),"&gt;="&amp;AU$6,INDIRECT($F$1&amp;dbP!$D$2&amp;":"&amp;dbP!$D$2),"&lt;="&amp;AU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U$6,INDIRECT($F$1&amp;dbP!$D$2&amp;":"&amp;dbP!$D$2),"&lt;="&amp;AU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V639" s="1">
        <f ca="1">SUMIFS(INDIRECT($F$1&amp;$F639&amp;":"&amp;$F639),INDIRECT($F$1&amp;dbP!$D$2&amp;":"&amp;dbP!$D$2),"&gt;="&amp;AV$6,INDIRECT($F$1&amp;dbP!$D$2&amp;":"&amp;dbP!$D$2),"&lt;="&amp;A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V$6,INDIRECT($F$1&amp;dbP!$D$2&amp;":"&amp;dbP!$D$2),"&lt;="&amp;AV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W639" s="1">
        <f ca="1">SUMIFS(INDIRECT($F$1&amp;$F639&amp;":"&amp;$F639),INDIRECT($F$1&amp;dbP!$D$2&amp;":"&amp;dbP!$D$2),"&gt;="&amp;AW$6,INDIRECT($F$1&amp;dbP!$D$2&amp;":"&amp;dbP!$D$2),"&lt;="&amp;A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W$6,INDIRECT($F$1&amp;dbP!$D$2&amp;":"&amp;dbP!$D$2),"&lt;="&amp;AW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X639" s="1">
        <f ca="1">SUMIFS(INDIRECT($F$1&amp;$F639&amp;":"&amp;$F639),INDIRECT($F$1&amp;dbP!$D$2&amp;":"&amp;dbP!$D$2),"&gt;="&amp;AX$6,INDIRECT($F$1&amp;dbP!$D$2&amp;":"&amp;dbP!$D$2),"&lt;="&amp;A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X$6,INDIRECT($F$1&amp;dbP!$D$2&amp;":"&amp;dbP!$D$2),"&lt;="&amp;AX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Y639" s="1">
        <f ca="1">SUMIFS(INDIRECT($F$1&amp;$F639&amp;":"&amp;$F639),INDIRECT($F$1&amp;dbP!$D$2&amp;":"&amp;dbP!$D$2),"&gt;="&amp;AY$6,INDIRECT($F$1&amp;dbP!$D$2&amp;":"&amp;dbP!$D$2),"&lt;="&amp;A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Y$6,INDIRECT($F$1&amp;dbP!$D$2&amp;":"&amp;dbP!$D$2),"&lt;="&amp;AY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AZ639" s="1">
        <f ca="1">SUMIFS(INDIRECT($F$1&amp;$F639&amp;":"&amp;$F639),INDIRECT($F$1&amp;dbP!$D$2&amp;":"&amp;dbP!$D$2),"&gt;="&amp;AZ$6,INDIRECT($F$1&amp;dbP!$D$2&amp;":"&amp;dbP!$D$2),"&lt;="&amp;A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AZ$6,INDIRECT($F$1&amp;dbP!$D$2&amp;":"&amp;dbP!$D$2),"&lt;="&amp;AZ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A639" s="1">
        <f ca="1">SUMIFS(INDIRECT($F$1&amp;$F639&amp;":"&amp;$F639),INDIRECT($F$1&amp;dbP!$D$2&amp;":"&amp;dbP!$D$2),"&gt;="&amp;BA$6,INDIRECT($F$1&amp;dbP!$D$2&amp;":"&amp;dbP!$D$2),"&lt;="&amp;B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BA$6,INDIRECT($F$1&amp;dbP!$D$2&amp;":"&amp;dbP!$D$2),"&lt;="&amp;BA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B639" s="1">
        <f ca="1">SUMIFS(INDIRECT($F$1&amp;$F639&amp;":"&amp;$F639),INDIRECT($F$1&amp;dbP!$D$2&amp;":"&amp;dbP!$D$2),"&gt;="&amp;BB$6,INDIRECT($F$1&amp;dbP!$D$2&amp;":"&amp;dbP!$D$2),"&lt;="&amp;B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BB$6,INDIRECT($F$1&amp;dbP!$D$2&amp;":"&amp;dbP!$D$2),"&lt;="&amp;BB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C639" s="1">
        <f ca="1">SUMIFS(INDIRECT($F$1&amp;$F639&amp;":"&amp;$F639),INDIRECT($F$1&amp;dbP!$D$2&amp;":"&amp;dbP!$D$2),"&gt;="&amp;BC$6,INDIRECT($F$1&amp;dbP!$D$2&amp;":"&amp;dbP!$D$2),"&lt;="&amp;B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BC$6,INDIRECT($F$1&amp;dbP!$D$2&amp;":"&amp;dbP!$D$2),"&lt;="&amp;BC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D639" s="1">
        <f ca="1">SUMIFS(INDIRECT($F$1&amp;$F639&amp;":"&amp;$F639),INDIRECT($F$1&amp;dbP!$D$2&amp;":"&amp;dbP!$D$2),"&gt;="&amp;BD$6,INDIRECT($F$1&amp;dbP!$D$2&amp;":"&amp;dbP!$D$2),"&lt;="&amp;B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BD$6,INDIRECT($F$1&amp;dbP!$D$2&amp;":"&amp;dbP!$D$2),"&lt;="&amp;BD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  <c r="BE639" s="1">
        <f ca="1">SUMIFS(INDIRECT($F$1&amp;$F639&amp;":"&amp;$F639),INDIRECT($F$1&amp;dbP!$D$2&amp;":"&amp;dbP!$D$2),"&gt;="&amp;BE$6,INDIRECT($F$1&amp;dbP!$D$2&amp;":"&amp;dbP!$D$2),"&lt;="&amp;B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"&amp;$I639=$J639),"*",RIGHT($J639,LEN($J639)-4)),INDIRECT($F$1&amp;dbP!$AC$2&amp;":"&amp;dbP!$AC$2),RepP!$J$3)-
SUMIFS(INDIRECT($F$1&amp;$G639&amp;":"&amp;$G639),INDIRECT($F$1&amp;dbP!$D$2&amp;":"&amp;dbP!$D$2),"&gt;="&amp;BE$6,INDIRECT($F$1&amp;dbP!$D$2&amp;":"&amp;dbP!$D$2),"&lt;="&amp;BE$7,INDIRECT($F$1&amp;dbP!$O$2&amp;":"&amp;dbP!$O$2),$H639,INDIRECT($F$1&amp;dbP!$P$2&amp;":"&amp;dbP!$P$2),IF($I639=$J639,"*",$I639),INDIRECT($F$1&amp;dbP!$Q$2&amp;":"&amp;dbP!$Q$2),IF(OR($I639=$J639,"  "&amp;$I639=$J639),"*",RIGHT($J639,LEN($J639)-4)),INDIRECT($F$1&amp;dbP!$AC$2&amp;":"&amp;dbP!$AC$2),RepP!$J$3)</f>
        <v>0</v>
      </c>
    </row>
    <row r="640" spans="2:57" x14ac:dyDescent="0.3">
      <c r="B640" s="1">
        <f>MAX(B$505:B639)+1</f>
        <v>141</v>
      </c>
      <c r="D640" s="1" t="str">
        <f ca="1">INDIRECT($B$1&amp;Items!AB$2&amp;$B640)</f>
        <v>PL(-)</v>
      </c>
      <c r="F640" s="1" t="str">
        <f ca="1">INDIRECT($B$1&amp;Items!X$2&amp;$B640)</f>
        <v>Y</v>
      </c>
      <c r="G640" s="1" t="str">
        <f ca="1">INDIRECT($B$1&amp;Items!Y$2&amp;$B640)</f>
        <v>Z</v>
      </c>
      <c r="H640" s="13" t="str">
        <f ca="1">INDIRECT($B$1&amp;Items!U$2&amp;$B640)</f>
        <v>Операционные расходы</v>
      </c>
      <c r="I640" s="13" t="str">
        <f ca="1">IF(INDIRECT($B$1&amp;Items!V$2&amp;$B640)="",H640,INDIRECT($B$1&amp;Items!V$2&amp;$B640))</f>
        <v>Операционные расходы - блок-5</v>
      </c>
      <c r="J640" s="1" t="str">
        <f ca="1">IF(INDIRECT($B$1&amp;Items!W$2&amp;$B640)="",IF(H640&lt;&gt;I640,"  "&amp;I640,I640),"    "&amp;INDIRECT($B$1&amp;Items!W$2&amp;$B640))</f>
        <v xml:space="preserve">    Операционные расходы - 5-6</v>
      </c>
      <c r="S640" s="1">
        <f ca="1">SUM($U640:INDIRECT(ADDRESS(ROW(),SUMIFS($1:$1,$5:$5,MAX($5:$5)))))</f>
        <v>42734.885564767508</v>
      </c>
      <c r="V640" s="1">
        <f ca="1">SUMIFS(INDIRECT($F$1&amp;$F640&amp;":"&amp;$F640),INDIRECT($F$1&amp;dbP!$D$2&amp;":"&amp;dbP!$D$2),"&gt;="&amp;V$6,INDIRECT($F$1&amp;dbP!$D$2&amp;":"&amp;dbP!$D$2),"&lt;="&amp;V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V$6,INDIRECT($F$1&amp;dbP!$D$2&amp;":"&amp;dbP!$D$2),"&lt;="&amp;V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W640" s="1">
        <f ca="1">SUMIFS(INDIRECT($F$1&amp;$F640&amp;":"&amp;$F640),INDIRECT($F$1&amp;dbP!$D$2&amp;":"&amp;dbP!$D$2),"&gt;="&amp;W$6,INDIRECT($F$1&amp;dbP!$D$2&amp;":"&amp;dbP!$D$2),"&lt;="&amp;W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W$6,INDIRECT($F$1&amp;dbP!$D$2&amp;":"&amp;dbP!$D$2),"&lt;="&amp;W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42734.885564767508</v>
      </c>
      <c r="X640" s="1">
        <f ca="1">SUMIFS(INDIRECT($F$1&amp;$F640&amp;":"&amp;$F640),INDIRECT($F$1&amp;dbP!$D$2&amp;":"&amp;dbP!$D$2),"&gt;="&amp;X$6,INDIRECT($F$1&amp;dbP!$D$2&amp;":"&amp;dbP!$D$2),"&lt;="&amp;X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X$6,INDIRECT($F$1&amp;dbP!$D$2&amp;":"&amp;dbP!$D$2),"&lt;="&amp;X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Y640" s="1">
        <f ca="1">SUMIFS(INDIRECT($F$1&amp;$F640&amp;":"&amp;$F640),INDIRECT($F$1&amp;dbP!$D$2&amp;":"&amp;dbP!$D$2),"&gt;="&amp;Y$6,INDIRECT($F$1&amp;dbP!$D$2&amp;":"&amp;dbP!$D$2),"&lt;="&amp;Y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Y$6,INDIRECT($F$1&amp;dbP!$D$2&amp;":"&amp;dbP!$D$2),"&lt;="&amp;Y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Z640" s="1">
        <f ca="1">SUMIFS(INDIRECT($F$1&amp;$F640&amp;":"&amp;$F640),INDIRECT($F$1&amp;dbP!$D$2&amp;":"&amp;dbP!$D$2),"&gt;="&amp;Z$6,INDIRECT($F$1&amp;dbP!$D$2&amp;":"&amp;dbP!$D$2),"&lt;="&amp;Z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Z$6,INDIRECT($F$1&amp;dbP!$D$2&amp;":"&amp;dbP!$D$2),"&lt;="&amp;Z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A640" s="1">
        <f ca="1">SUMIFS(INDIRECT($F$1&amp;$F640&amp;":"&amp;$F640),INDIRECT($F$1&amp;dbP!$D$2&amp;":"&amp;dbP!$D$2),"&gt;="&amp;AA$6,INDIRECT($F$1&amp;dbP!$D$2&amp;":"&amp;dbP!$D$2),"&lt;="&amp;AA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A$6,INDIRECT($F$1&amp;dbP!$D$2&amp;":"&amp;dbP!$D$2),"&lt;="&amp;AA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B640" s="1">
        <f ca="1">SUMIFS(INDIRECT($F$1&amp;$F640&amp;":"&amp;$F640),INDIRECT($F$1&amp;dbP!$D$2&amp;":"&amp;dbP!$D$2),"&gt;="&amp;AB$6,INDIRECT($F$1&amp;dbP!$D$2&amp;":"&amp;dbP!$D$2),"&lt;="&amp;AB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B$6,INDIRECT($F$1&amp;dbP!$D$2&amp;":"&amp;dbP!$D$2),"&lt;="&amp;AB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C640" s="1">
        <f ca="1">SUMIFS(INDIRECT($F$1&amp;$F640&amp;":"&amp;$F640),INDIRECT($F$1&amp;dbP!$D$2&amp;":"&amp;dbP!$D$2),"&gt;="&amp;AC$6,INDIRECT($F$1&amp;dbP!$D$2&amp;":"&amp;dbP!$D$2),"&lt;="&amp;AC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C$6,INDIRECT($F$1&amp;dbP!$D$2&amp;":"&amp;dbP!$D$2),"&lt;="&amp;AC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D640" s="1">
        <f ca="1">SUMIFS(INDIRECT($F$1&amp;$F640&amp;":"&amp;$F640),INDIRECT($F$1&amp;dbP!$D$2&amp;":"&amp;dbP!$D$2),"&gt;="&amp;AD$6,INDIRECT($F$1&amp;dbP!$D$2&amp;":"&amp;dbP!$D$2),"&lt;="&amp;AD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D$6,INDIRECT($F$1&amp;dbP!$D$2&amp;":"&amp;dbP!$D$2),"&lt;="&amp;AD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E640" s="1">
        <f ca="1">SUMIFS(INDIRECT($F$1&amp;$F640&amp;":"&amp;$F640),INDIRECT($F$1&amp;dbP!$D$2&amp;":"&amp;dbP!$D$2),"&gt;="&amp;AE$6,INDIRECT($F$1&amp;dbP!$D$2&amp;":"&amp;dbP!$D$2),"&lt;="&amp;AE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E$6,INDIRECT($F$1&amp;dbP!$D$2&amp;":"&amp;dbP!$D$2),"&lt;="&amp;AE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F640" s="1">
        <f ca="1">SUMIFS(INDIRECT($F$1&amp;$F640&amp;":"&amp;$F640),INDIRECT($F$1&amp;dbP!$D$2&amp;":"&amp;dbP!$D$2),"&gt;="&amp;AF$6,INDIRECT($F$1&amp;dbP!$D$2&amp;":"&amp;dbP!$D$2),"&lt;="&amp;AF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F$6,INDIRECT($F$1&amp;dbP!$D$2&amp;":"&amp;dbP!$D$2),"&lt;="&amp;AF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G640" s="1">
        <f ca="1">SUMIFS(INDIRECT($F$1&amp;$F640&amp;":"&amp;$F640),INDIRECT($F$1&amp;dbP!$D$2&amp;":"&amp;dbP!$D$2),"&gt;="&amp;AG$6,INDIRECT($F$1&amp;dbP!$D$2&amp;":"&amp;dbP!$D$2),"&lt;="&amp;AG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G$6,INDIRECT($F$1&amp;dbP!$D$2&amp;":"&amp;dbP!$D$2),"&lt;="&amp;AG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H640" s="1">
        <f ca="1">SUMIFS(INDIRECT($F$1&amp;$F640&amp;":"&amp;$F640),INDIRECT($F$1&amp;dbP!$D$2&amp;":"&amp;dbP!$D$2),"&gt;="&amp;AH$6,INDIRECT($F$1&amp;dbP!$D$2&amp;":"&amp;dbP!$D$2),"&lt;="&amp;AH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H$6,INDIRECT($F$1&amp;dbP!$D$2&amp;":"&amp;dbP!$D$2),"&lt;="&amp;AH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I640" s="1">
        <f ca="1">SUMIFS(INDIRECT($F$1&amp;$F640&amp;":"&amp;$F640),INDIRECT($F$1&amp;dbP!$D$2&amp;":"&amp;dbP!$D$2),"&gt;="&amp;AI$6,INDIRECT($F$1&amp;dbP!$D$2&amp;":"&amp;dbP!$D$2),"&lt;="&amp;AI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I$6,INDIRECT($F$1&amp;dbP!$D$2&amp;":"&amp;dbP!$D$2),"&lt;="&amp;AI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J640" s="1">
        <f ca="1">SUMIFS(INDIRECT($F$1&amp;$F640&amp;":"&amp;$F640),INDIRECT($F$1&amp;dbP!$D$2&amp;":"&amp;dbP!$D$2),"&gt;="&amp;AJ$6,INDIRECT($F$1&amp;dbP!$D$2&amp;":"&amp;dbP!$D$2),"&lt;="&amp;AJ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J$6,INDIRECT($F$1&amp;dbP!$D$2&amp;":"&amp;dbP!$D$2),"&lt;="&amp;AJ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K640" s="1">
        <f ca="1">SUMIFS(INDIRECT($F$1&amp;$F640&amp;":"&amp;$F640),INDIRECT($F$1&amp;dbP!$D$2&amp;":"&amp;dbP!$D$2),"&gt;="&amp;AK$6,INDIRECT($F$1&amp;dbP!$D$2&amp;":"&amp;dbP!$D$2),"&lt;="&amp;AK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K$6,INDIRECT($F$1&amp;dbP!$D$2&amp;":"&amp;dbP!$D$2),"&lt;="&amp;AK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L640" s="1">
        <f ca="1">SUMIFS(INDIRECT($F$1&amp;$F640&amp;":"&amp;$F640),INDIRECT($F$1&amp;dbP!$D$2&amp;":"&amp;dbP!$D$2),"&gt;="&amp;AL$6,INDIRECT($F$1&amp;dbP!$D$2&amp;":"&amp;dbP!$D$2),"&lt;="&amp;AL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L$6,INDIRECT($F$1&amp;dbP!$D$2&amp;":"&amp;dbP!$D$2),"&lt;="&amp;AL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M640" s="1">
        <f ca="1">SUMIFS(INDIRECT($F$1&amp;$F640&amp;":"&amp;$F640),INDIRECT($F$1&amp;dbP!$D$2&amp;":"&amp;dbP!$D$2),"&gt;="&amp;AM$6,INDIRECT($F$1&amp;dbP!$D$2&amp;":"&amp;dbP!$D$2),"&lt;="&amp;AM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M$6,INDIRECT($F$1&amp;dbP!$D$2&amp;":"&amp;dbP!$D$2),"&lt;="&amp;AM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N640" s="1">
        <f ca="1">SUMIFS(INDIRECT($F$1&amp;$F640&amp;":"&amp;$F640),INDIRECT($F$1&amp;dbP!$D$2&amp;":"&amp;dbP!$D$2),"&gt;="&amp;AN$6,INDIRECT($F$1&amp;dbP!$D$2&amp;":"&amp;dbP!$D$2),"&lt;="&amp;AN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N$6,INDIRECT($F$1&amp;dbP!$D$2&amp;":"&amp;dbP!$D$2),"&lt;="&amp;AN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O640" s="1">
        <f ca="1">SUMIFS(INDIRECT($F$1&amp;$F640&amp;":"&amp;$F640),INDIRECT($F$1&amp;dbP!$D$2&amp;":"&amp;dbP!$D$2),"&gt;="&amp;AO$6,INDIRECT($F$1&amp;dbP!$D$2&amp;":"&amp;dbP!$D$2),"&lt;="&amp;AO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O$6,INDIRECT($F$1&amp;dbP!$D$2&amp;":"&amp;dbP!$D$2),"&lt;="&amp;AO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P640" s="1">
        <f ca="1">SUMIFS(INDIRECT($F$1&amp;$F640&amp;":"&amp;$F640),INDIRECT($F$1&amp;dbP!$D$2&amp;":"&amp;dbP!$D$2),"&gt;="&amp;AP$6,INDIRECT($F$1&amp;dbP!$D$2&amp;":"&amp;dbP!$D$2),"&lt;="&amp;AP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P$6,INDIRECT($F$1&amp;dbP!$D$2&amp;":"&amp;dbP!$D$2),"&lt;="&amp;AP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Q640" s="1">
        <f ca="1">SUMIFS(INDIRECT($F$1&amp;$F640&amp;":"&amp;$F640),INDIRECT($F$1&amp;dbP!$D$2&amp;":"&amp;dbP!$D$2),"&gt;="&amp;AQ$6,INDIRECT($F$1&amp;dbP!$D$2&amp;":"&amp;dbP!$D$2),"&lt;="&amp;AQ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Q$6,INDIRECT($F$1&amp;dbP!$D$2&amp;":"&amp;dbP!$D$2),"&lt;="&amp;AQ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R640" s="1">
        <f ca="1">SUMIFS(INDIRECT($F$1&amp;$F640&amp;":"&amp;$F640),INDIRECT($F$1&amp;dbP!$D$2&amp;":"&amp;dbP!$D$2),"&gt;="&amp;AR$6,INDIRECT($F$1&amp;dbP!$D$2&amp;":"&amp;dbP!$D$2),"&lt;="&amp;AR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R$6,INDIRECT($F$1&amp;dbP!$D$2&amp;":"&amp;dbP!$D$2),"&lt;="&amp;AR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S640" s="1">
        <f ca="1">SUMIFS(INDIRECT($F$1&amp;$F640&amp;":"&amp;$F640),INDIRECT($F$1&amp;dbP!$D$2&amp;":"&amp;dbP!$D$2),"&gt;="&amp;AS$6,INDIRECT($F$1&amp;dbP!$D$2&amp;":"&amp;dbP!$D$2),"&lt;="&amp;AS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S$6,INDIRECT($F$1&amp;dbP!$D$2&amp;":"&amp;dbP!$D$2),"&lt;="&amp;AS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T640" s="1">
        <f ca="1">SUMIFS(INDIRECT($F$1&amp;$F640&amp;":"&amp;$F640),INDIRECT($F$1&amp;dbP!$D$2&amp;":"&amp;dbP!$D$2),"&gt;="&amp;AT$6,INDIRECT($F$1&amp;dbP!$D$2&amp;":"&amp;dbP!$D$2),"&lt;="&amp;AT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T$6,INDIRECT($F$1&amp;dbP!$D$2&amp;":"&amp;dbP!$D$2),"&lt;="&amp;AT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U640" s="1">
        <f ca="1">SUMIFS(INDIRECT($F$1&amp;$F640&amp;":"&amp;$F640),INDIRECT($F$1&amp;dbP!$D$2&amp;":"&amp;dbP!$D$2),"&gt;="&amp;AU$6,INDIRECT($F$1&amp;dbP!$D$2&amp;":"&amp;dbP!$D$2),"&lt;="&amp;AU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U$6,INDIRECT($F$1&amp;dbP!$D$2&amp;":"&amp;dbP!$D$2),"&lt;="&amp;AU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V640" s="1">
        <f ca="1">SUMIFS(INDIRECT($F$1&amp;$F640&amp;":"&amp;$F640),INDIRECT($F$1&amp;dbP!$D$2&amp;":"&amp;dbP!$D$2),"&gt;="&amp;AV$6,INDIRECT($F$1&amp;dbP!$D$2&amp;":"&amp;dbP!$D$2),"&lt;="&amp;AV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V$6,INDIRECT($F$1&amp;dbP!$D$2&amp;":"&amp;dbP!$D$2),"&lt;="&amp;AV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W640" s="1">
        <f ca="1">SUMIFS(INDIRECT($F$1&amp;$F640&amp;":"&amp;$F640),INDIRECT($F$1&amp;dbP!$D$2&amp;":"&amp;dbP!$D$2),"&gt;="&amp;AW$6,INDIRECT($F$1&amp;dbP!$D$2&amp;":"&amp;dbP!$D$2),"&lt;="&amp;AW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W$6,INDIRECT($F$1&amp;dbP!$D$2&amp;":"&amp;dbP!$D$2),"&lt;="&amp;AW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X640" s="1">
        <f ca="1">SUMIFS(INDIRECT($F$1&amp;$F640&amp;":"&amp;$F640),INDIRECT($F$1&amp;dbP!$D$2&amp;":"&amp;dbP!$D$2),"&gt;="&amp;AX$6,INDIRECT($F$1&amp;dbP!$D$2&amp;":"&amp;dbP!$D$2),"&lt;="&amp;AX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X$6,INDIRECT($F$1&amp;dbP!$D$2&amp;":"&amp;dbP!$D$2),"&lt;="&amp;AX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Y640" s="1">
        <f ca="1">SUMIFS(INDIRECT($F$1&amp;$F640&amp;":"&amp;$F640),INDIRECT($F$1&amp;dbP!$D$2&amp;":"&amp;dbP!$D$2),"&gt;="&amp;AY$6,INDIRECT($F$1&amp;dbP!$D$2&amp;":"&amp;dbP!$D$2),"&lt;="&amp;AY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Y$6,INDIRECT($F$1&amp;dbP!$D$2&amp;":"&amp;dbP!$D$2),"&lt;="&amp;AY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AZ640" s="1">
        <f ca="1">SUMIFS(INDIRECT($F$1&amp;$F640&amp;":"&amp;$F640),INDIRECT($F$1&amp;dbP!$D$2&amp;":"&amp;dbP!$D$2),"&gt;="&amp;AZ$6,INDIRECT($F$1&amp;dbP!$D$2&amp;":"&amp;dbP!$D$2),"&lt;="&amp;AZ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AZ$6,INDIRECT($F$1&amp;dbP!$D$2&amp;":"&amp;dbP!$D$2),"&lt;="&amp;AZ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A640" s="1">
        <f ca="1">SUMIFS(INDIRECT($F$1&amp;$F640&amp;":"&amp;$F640),INDIRECT($F$1&amp;dbP!$D$2&amp;":"&amp;dbP!$D$2),"&gt;="&amp;BA$6,INDIRECT($F$1&amp;dbP!$D$2&amp;":"&amp;dbP!$D$2),"&lt;="&amp;BA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BA$6,INDIRECT($F$1&amp;dbP!$D$2&amp;":"&amp;dbP!$D$2),"&lt;="&amp;BA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B640" s="1">
        <f ca="1">SUMIFS(INDIRECT($F$1&amp;$F640&amp;":"&amp;$F640),INDIRECT($F$1&amp;dbP!$D$2&amp;":"&amp;dbP!$D$2),"&gt;="&amp;BB$6,INDIRECT($F$1&amp;dbP!$D$2&amp;":"&amp;dbP!$D$2),"&lt;="&amp;BB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BB$6,INDIRECT($F$1&amp;dbP!$D$2&amp;":"&amp;dbP!$D$2),"&lt;="&amp;BB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C640" s="1">
        <f ca="1">SUMIFS(INDIRECT($F$1&amp;$F640&amp;":"&amp;$F640),INDIRECT($F$1&amp;dbP!$D$2&amp;":"&amp;dbP!$D$2),"&gt;="&amp;BC$6,INDIRECT($F$1&amp;dbP!$D$2&amp;":"&amp;dbP!$D$2),"&lt;="&amp;BC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BC$6,INDIRECT($F$1&amp;dbP!$D$2&amp;":"&amp;dbP!$D$2),"&lt;="&amp;BC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D640" s="1">
        <f ca="1">SUMIFS(INDIRECT($F$1&amp;$F640&amp;":"&amp;$F640),INDIRECT($F$1&amp;dbP!$D$2&amp;":"&amp;dbP!$D$2),"&gt;="&amp;BD$6,INDIRECT($F$1&amp;dbP!$D$2&amp;":"&amp;dbP!$D$2),"&lt;="&amp;BD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BD$6,INDIRECT($F$1&amp;dbP!$D$2&amp;":"&amp;dbP!$D$2),"&lt;="&amp;BD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  <c r="BE640" s="1">
        <f ca="1">SUMIFS(INDIRECT($F$1&amp;$F640&amp;":"&amp;$F640),INDIRECT($F$1&amp;dbP!$D$2&amp;":"&amp;dbP!$D$2),"&gt;="&amp;BE$6,INDIRECT($F$1&amp;dbP!$D$2&amp;":"&amp;dbP!$D$2),"&lt;="&amp;BE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"&amp;$I640=$J640),"*",RIGHT($J640,LEN($J640)-4)),INDIRECT($F$1&amp;dbP!$AC$2&amp;":"&amp;dbP!$AC$2),RepP!$J$3)-
SUMIFS(INDIRECT($F$1&amp;$G640&amp;":"&amp;$G640),INDIRECT($F$1&amp;dbP!$D$2&amp;":"&amp;dbP!$D$2),"&gt;="&amp;BE$6,INDIRECT($F$1&amp;dbP!$D$2&amp;":"&amp;dbP!$D$2),"&lt;="&amp;BE$7,INDIRECT($F$1&amp;dbP!$O$2&amp;":"&amp;dbP!$O$2),$H640,INDIRECT($F$1&amp;dbP!$P$2&amp;":"&amp;dbP!$P$2),IF($I640=$J640,"*",$I640),INDIRECT($F$1&amp;dbP!$Q$2&amp;":"&amp;dbP!$Q$2),IF(OR($I640=$J640,"  "&amp;$I640=$J640),"*",RIGHT($J640,LEN($J640)-4)),INDIRECT($F$1&amp;dbP!$AC$2&amp;":"&amp;dbP!$AC$2),RepP!$J$3)</f>
        <v>0</v>
      </c>
    </row>
    <row r="641" spans="1:57" x14ac:dyDescent="0.3">
      <c r="B641" s="1">
        <f>MAX(B$505:B640)+1</f>
        <v>142</v>
      </c>
      <c r="D641" s="1" t="str">
        <f ca="1">INDIRECT($B$1&amp;Items!AB$2&amp;$B641)</f>
        <v>PL(-)</v>
      </c>
      <c r="F641" s="1" t="str">
        <f ca="1">INDIRECT($B$1&amp;Items!X$2&amp;$B641)</f>
        <v>Y</v>
      </c>
      <c r="G641" s="1" t="str">
        <f ca="1">INDIRECT($B$1&amp;Items!Y$2&amp;$B641)</f>
        <v>Z</v>
      </c>
      <c r="H641" s="13" t="str">
        <f ca="1">INDIRECT($B$1&amp;Items!U$2&amp;$B641)</f>
        <v>Операционные расходы</v>
      </c>
      <c r="I641" s="13" t="str">
        <f ca="1">IF(INDIRECT($B$1&amp;Items!V$2&amp;$B641)="",H641,INDIRECT($B$1&amp;Items!V$2&amp;$B641))</f>
        <v>Операционные расходы - блок-5</v>
      </c>
      <c r="J641" s="1" t="str">
        <f ca="1">IF(INDIRECT($B$1&amp;Items!W$2&amp;$B641)="",IF(H641&lt;&gt;I641,"  "&amp;I641,I641),"    "&amp;INDIRECT($B$1&amp;Items!W$2&amp;$B641))</f>
        <v xml:space="preserve">    Операционные расходы - 5-7</v>
      </c>
      <c r="S641" s="1">
        <f ca="1">SUM($U641:INDIRECT(ADDRESS(ROW(),SUMIFS($1:$1,$5:$5,MAX($5:$5)))))</f>
        <v>222545.72499976953</v>
      </c>
      <c r="V641" s="1">
        <f ca="1">SUMIFS(INDIRECT($F$1&amp;$F641&amp;":"&amp;$F641),INDIRECT($F$1&amp;dbP!$D$2&amp;":"&amp;dbP!$D$2),"&gt;="&amp;V$6,INDIRECT($F$1&amp;dbP!$D$2&amp;":"&amp;dbP!$D$2),"&lt;="&amp;V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V$6,INDIRECT($F$1&amp;dbP!$D$2&amp;":"&amp;dbP!$D$2),"&lt;="&amp;V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W641" s="1">
        <f ca="1">SUMIFS(INDIRECT($F$1&amp;$F641&amp;":"&amp;$F641),INDIRECT($F$1&amp;dbP!$D$2&amp;":"&amp;dbP!$D$2),"&gt;="&amp;W$6,INDIRECT($F$1&amp;dbP!$D$2&amp;":"&amp;dbP!$D$2),"&lt;="&amp;W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W$6,INDIRECT($F$1&amp;dbP!$D$2&amp;":"&amp;dbP!$D$2),"&lt;="&amp;W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222545.72499976953</v>
      </c>
      <c r="X641" s="1">
        <f ca="1">SUMIFS(INDIRECT($F$1&amp;$F641&amp;":"&amp;$F641),INDIRECT($F$1&amp;dbP!$D$2&amp;":"&amp;dbP!$D$2),"&gt;="&amp;X$6,INDIRECT($F$1&amp;dbP!$D$2&amp;":"&amp;dbP!$D$2),"&lt;="&amp;X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X$6,INDIRECT($F$1&amp;dbP!$D$2&amp;":"&amp;dbP!$D$2),"&lt;="&amp;X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Y641" s="1">
        <f ca="1">SUMIFS(INDIRECT($F$1&amp;$F641&amp;":"&amp;$F641),INDIRECT($F$1&amp;dbP!$D$2&amp;":"&amp;dbP!$D$2),"&gt;="&amp;Y$6,INDIRECT($F$1&amp;dbP!$D$2&amp;":"&amp;dbP!$D$2),"&lt;="&amp;Y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Y$6,INDIRECT($F$1&amp;dbP!$D$2&amp;":"&amp;dbP!$D$2),"&lt;="&amp;Y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Z641" s="1">
        <f ca="1">SUMIFS(INDIRECT($F$1&amp;$F641&amp;":"&amp;$F641),INDIRECT($F$1&amp;dbP!$D$2&amp;":"&amp;dbP!$D$2),"&gt;="&amp;Z$6,INDIRECT($F$1&amp;dbP!$D$2&amp;":"&amp;dbP!$D$2),"&lt;="&amp;Z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Z$6,INDIRECT($F$1&amp;dbP!$D$2&amp;":"&amp;dbP!$D$2),"&lt;="&amp;Z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A641" s="1">
        <f ca="1">SUMIFS(INDIRECT($F$1&amp;$F641&amp;":"&amp;$F641),INDIRECT($F$1&amp;dbP!$D$2&amp;":"&amp;dbP!$D$2),"&gt;="&amp;AA$6,INDIRECT($F$1&amp;dbP!$D$2&amp;":"&amp;dbP!$D$2),"&lt;="&amp;AA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A$6,INDIRECT($F$1&amp;dbP!$D$2&amp;":"&amp;dbP!$D$2),"&lt;="&amp;AA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B641" s="1">
        <f ca="1">SUMIFS(INDIRECT($F$1&amp;$F641&amp;":"&amp;$F641),INDIRECT($F$1&amp;dbP!$D$2&amp;":"&amp;dbP!$D$2),"&gt;="&amp;AB$6,INDIRECT($F$1&amp;dbP!$D$2&amp;":"&amp;dbP!$D$2),"&lt;="&amp;AB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B$6,INDIRECT($F$1&amp;dbP!$D$2&amp;":"&amp;dbP!$D$2),"&lt;="&amp;AB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C641" s="1">
        <f ca="1">SUMIFS(INDIRECT($F$1&amp;$F641&amp;":"&amp;$F641),INDIRECT($F$1&amp;dbP!$D$2&amp;":"&amp;dbP!$D$2),"&gt;="&amp;AC$6,INDIRECT($F$1&amp;dbP!$D$2&amp;":"&amp;dbP!$D$2),"&lt;="&amp;AC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C$6,INDIRECT($F$1&amp;dbP!$D$2&amp;":"&amp;dbP!$D$2),"&lt;="&amp;AC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D641" s="1">
        <f ca="1">SUMIFS(INDIRECT($F$1&amp;$F641&amp;":"&amp;$F641),INDIRECT($F$1&amp;dbP!$D$2&amp;":"&amp;dbP!$D$2),"&gt;="&amp;AD$6,INDIRECT($F$1&amp;dbP!$D$2&amp;":"&amp;dbP!$D$2),"&lt;="&amp;AD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D$6,INDIRECT($F$1&amp;dbP!$D$2&amp;":"&amp;dbP!$D$2),"&lt;="&amp;AD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E641" s="1">
        <f ca="1">SUMIFS(INDIRECT($F$1&amp;$F641&amp;":"&amp;$F641),INDIRECT($F$1&amp;dbP!$D$2&amp;":"&amp;dbP!$D$2),"&gt;="&amp;AE$6,INDIRECT($F$1&amp;dbP!$D$2&amp;":"&amp;dbP!$D$2),"&lt;="&amp;AE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E$6,INDIRECT($F$1&amp;dbP!$D$2&amp;":"&amp;dbP!$D$2),"&lt;="&amp;AE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F641" s="1">
        <f ca="1">SUMIFS(INDIRECT($F$1&amp;$F641&amp;":"&amp;$F641),INDIRECT($F$1&amp;dbP!$D$2&amp;":"&amp;dbP!$D$2),"&gt;="&amp;AF$6,INDIRECT($F$1&amp;dbP!$D$2&amp;":"&amp;dbP!$D$2),"&lt;="&amp;AF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F$6,INDIRECT($F$1&amp;dbP!$D$2&amp;":"&amp;dbP!$D$2),"&lt;="&amp;AF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G641" s="1">
        <f ca="1">SUMIFS(INDIRECT($F$1&amp;$F641&amp;":"&amp;$F641),INDIRECT($F$1&amp;dbP!$D$2&amp;":"&amp;dbP!$D$2),"&gt;="&amp;AG$6,INDIRECT($F$1&amp;dbP!$D$2&amp;":"&amp;dbP!$D$2),"&lt;="&amp;AG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G$6,INDIRECT($F$1&amp;dbP!$D$2&amp;":"&amp;dbP!$D$2),"&lt;="&amp;AG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H641" s="1">
        <f ca="1">SUMIFS(INDIRECT($F$1&amp;$F641&amp;":"&amp;$F641),INDIRECT($F$1&amp;dbP!$D$2&amp;":"&amp;dbP!$D$2),"&gt;="&amp;AH$6,INDIRECT($F$1&amp;dbP!$D$2&amp;":"&amp;dbP!$D$2),"&lt;="&amp;AH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H$6,INDIRECT($F$1&amp;dbP!$D$2&amp;":"&amp;dbP!$D$2),"&lt;="&amp;AH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I641" s="1">
        <f ca="1">SUMIFS(INDIRECT($F$1&amp;$F641&amp;":"&amp;$F641),INDIRECT($F$1&amp;dbP!$D$2&amp;":"&amp;dbP!$D$2),"&gt;="&amp;AI$6,INDIRECT($F$1&amp;dbP!$D$2&amp;":"&amp;dbP!$D$2),"&lt;="&amp;AI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I$6,INDIRECT($F$1&amp;dbP!$D$2&amp;":"&amp;dbP!$D$2),"&lt;="&amp;AI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J641" s="1">
        <f ca="1">SUMIFS(INDIRECT($F$1&amp;$F641&amp;":"&amp;$F641),INDIRECT($F$1&amp;dbP!$D$2&amp;":"&amp;dbP!$D$2),"&gt;="&amp;AJ$6,INDIRECT($F$1&amp;dbP!$D$2&amp;":"&amp;dbP!$D$2),"&lt;="&amp;AJ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J$6,INDIRECT($F$1&amp;dbP!$D$2&amp;":"&amp;dbP!$D$2),"&lt;="&amp;AJ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K641" s="1">
        <f ca="1">SUMIFS(INDIRECT($F$1&amp;$F641&amp;":"&amp;$F641),INDIRECT($F$1&amp;dbP!$D$2&amp;":"&amp;dbP!$D$2),"&gt;="&amp;AK$6,INDIRECT($F$1&amp;dbP!$D$2&amp;":"&amp;dbP!$D$2),"&lt;="&amp;AK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K$6,INDIRECT($F$1&amp;dbP!$D$2&amp;":"&amp;dbP!$D$2),"&lt;="&amp;AK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L641" s="1">
        <f ca="1">SUMIFS(INDIRECT($F$1&amp;$F641&amp;":"&amp;$F641),INDIRECT($F$1&amp;dbP!$D$2&amp;":"&amp;dbP!$D$2),"&gt;="&amp;AL$6,INDIRECT($F$1&amp;dbP!$D$2&amp;":"&amp;dbP!$D$2),"&lt;="&amp;AL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L$6,INDIRECT($F$1&amp;dbP!$D$2&amp;":"&amp;dbP!$D$2),"&lt;="&amp;AL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M641" s="1">
        <f ca="1">SUMIFS(INDIRECT($F$1&amp;$F641&amp;":"&amp;$F641),INDIRECT($F$1&amp;dbP!$D$2&amp;":"&amp;dbP!$D$2),"&gt;="&amp;AM$6,INDIRECT($F$1&amp;dbP!$D$2&amp;":"&amp;dbP!$D$2),"&lt;="&amp;AM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M$6,INDIRECT($F$1&amp;dbP!$D$2&amp;":"&amp;dbP!$D$2),"&lt;="&amp;AM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N641" s="1">
        <f ca="1">SUMIFS(INDIRECT($F$1&amp;$F641&amp;":"&amp;$F641),INDIRECT($F$1&amp;dbP!$D$2&amp;":"&amp;dbP!$D$2),"&gt;="&amp;AN$6,INDIRECT($F$1&amp;dbP!$D$2&amp;":"&amp;dbP!$D$2),"&lt;="&amp;AN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N$6,INDIRECT($F$1&amp;dbP!$D$2&amp;":"&amp;dbP!$D$2),"&lt;="&amp;AN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O641" s="1">
        <f ca="1">SUMIFS(INDIRECT($F$1&amp;$F641&amp;":"&amp;$F641),INDIRECT($F$1&amp;dbP!$D$2&amp;":"&amp;dbP!$D$2),"&gt;="&amp;AO$6,INDIRECT($F$1&amp;dbP!$D$2&amp;":"&amp;dbP!$D$2),"&lt;="&amp;AO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O$6,INDIRECT($F$1&amp;dbP!$D$2&amp;":"&amp;dbP!$D$2),"&lt;="&amp;AO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P641" s="1">
        <f ca="1">SUMIFS(INDIRECT($F$1&amp;$F641&amp;":"&amp;$F641),INDIRECT($F$1&amp;dbP!$D$2&amp;":"&amp;dbP!$D$2),"&gt;="&amp;AP$6,INDIRECT($F$1&amp;dbP!$D$2&amp;":"&amp;dbP!$D$2),"&lt;="&amp;AP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P$6,INDIRECT($F$1&amp;dbP!$D$2&amp;":"&amp;dbP!$D$2),"&lt;="&amp;AP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Q641" s="1">
        <f ca="1">SUMIFS(INDIRECT($F$1&amp;$F641&amp;":"&amp;$F641),INDIRECT($F$1&amp;dbP!$D$2&amp;":"&amp;dbP!$D$2),"&gt;="&amp;AQ$6,INDIRECT($F$1&amp;dbP!$D$2&amp;":"&amp;dbP!$D$2),"&lt;="&amp;AQ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Q$6,INDIRECT($F$1&amp;dbP!$D$2&amp;":"&amp;dbP!$D$2),"&lt;="&amp;AQ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R641" s="1">
        <f ca="1">SUMIFS(INDIRECT($F$1&amp;$F641&amp;":"&amp;$F641),INDIRECT($F$1&amp;dbP!$D$2&amp;":"&amp;dbP!$D$2),"&gt;="&amp;AR$6,INDIRECT($F$1&amp;dbP!$D$2&amp;":"&amp;dbP!$D$2),"&lt;="&amp;AR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R$6,INDIRECT($F$1&amp;dbP!$D$2&amp;":"&amp;dbP!$D$2),"&lt;="&amp;AR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S641" s="1">
        <f ca="1">SUMIFS(INDIRECT($F$1&amp;$F641&amp;":"&amp;$F641),INDIRECT($F$1&amp;dbP!$D$2&amp;":"&amp;dbP!$D$2),"&gt;="&amp;AS$6,INDIRECT($F$1&amp;dbP!$D$2&amp;":"&amp;dbP!$D$2),"&lt;="&amp;AS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S$6,INDIRECT($F$1&amp;dbP!$D$2&amp;":"&amp;dbP!$D$2),"&lt;="&amp;AS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T641" s="1">
        <f ca="1">SUMIFS(INDIRECT($F$1&amp;$F641&amp;":"&amp;$F641),INDIRECT($F$1&amp;dbP!$D$2&amp;":"&amp;dbP!$D$2),"&gt;="&amp;AT$6,INDIRECT($F$1&amp;dbP!$D$2&amp;":"&amp;dbP!$D$2),"&lt;="&amp;AT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T$6,INDIRECT($F$1&amp;dbP!$D$2&amp;":"&amp;dbP!$D$2),"&lt;="&amp;AT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U641" s="1">
        <f ca="1">SUMIFS(INDIRECT($F$1&amp;$F641&amp;":"&amp;$F641),INDIRECT($F$1&amp;dbP!$D$2&amp;":"&amp;dbP!$D$2),"&gt;="&amp;AU$6,INDIRECT($F$1&amp;dbP!$D$2&amp;":"&amp;dbP!$D$2),"&lt;="&amp;AU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U$6,INDIRECT($F$1&amp;dbP!$D$2&amp;":"&amp;dbP!$D$2),"&lt;="&amp;AU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V641" s="1">
        <f ca="1">SUMIFS(INDIRECT($F$1&amp;$F641&amp;":"&amp;$F641),INDIRECT($F$1&amp;dbP!$D$2&amp;":"&amp;dbP!$D$2),"&gt;="&amp;AV$6,INDIRECT($F$1&amp;dbP!$D$2&amp;":"&amp;dbP!$D$2),"&lt;="&amp;AV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V$6,INDIRECT($F$1&amp;dbP!$D$2&amp;":"&amp;dbP!$D$2),"&lt;="&amp;AV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W641" s="1">
        <f ca="1">SUMIFS(INDIRECT($F$1&amp;$F641&amp;":"&amp;$F641),INDIRECT($F$1&amp;dbP!$D$2&amp;":"&amp;dbP!$D$2),"&gt;="&amp;AW$6,INDIRECT($F$1&amp;dbP!$D$2&amp;":"&amp;dbP!$D$2),"&lt;="&amp;AW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W$6,INDIRECT($F$1&amp;dbP!$D$2&amp;":"&amp;dbP!$D$2),"&lt;="&amp;AW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X641" s="1">
        <f ca="1">SUMIFS(INDIRECT($F$1&amp;$F641&amp;":"&amp;$F641),INDIRECT($F$1&amp;dbP!$D$2&amp;":"&amp;dbP!$D$2),"&gt;="&amp;AX$6,INDIRECT($F$1&amp;dbP!$D$2&amp;":"&amp;dbP!$D$2),"&lt;="&amp;AX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X$6,INDIRECT($F$1&amp;dbP!$D$2&amp;":"&amp;dbP!$D$2),"&lt;="&amp;AX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Y641" s="1">
        <f ca="1">SUMIFS(INDIRECT($F$1&amp;$F641&amp;":"&amp;$F641),INDIRECT($F$1&amp;dbP!$D$2&amp;":"&amp;dbP!$D$2),"&gt;="&amp;AY$6,INDIRECT($F$1&amp;dbP!$D$2&amp;":"&amp;dbP!$D$2),"&lt;="&amp;AY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Y$6,INDIRECT($F$1&amp;dbP!$D$2&amp;":"&amp;dbP!$D$2),"&lt;="&amp;AY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AZ641" s="1">
        <f ca="1">SUMIFS(INDIRECT($F$1&amp;$F641&amp;":"&amp;$F641),INDIRECT($F$1&amp;dbP!$D$2&amp;":"&amp;dbP!$D$2),"&gt;="&amp;AZ$6,INDIRECT($F$1&amp;dbP!$D$2&amp;":"&amp;dbP!$D$2),"&lt;="&amp;AZ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AZ$6,INDIRECT($F$1&amp;dbP!$D$2&amp;":"&amp;dbP!$D$2),"&lt;="&amp;AZ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A641" s="1">
        <f ca="1">SUMIFS(INDIRECT($F$1&amp;$F641&amp;":"&amp;$F641),INDIRECT($F$1&amp;dbP!$D$2&amp;":"&amp;dbP!$D$2),"&gt;="&amp;BA$6,INDIRECT($F$1&amp;dbP!$D$2&amp;":"&amp;dbP!$D$2),"&lt;="&amp;BA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BA$6,INDIRECT($F$1&amp;dbP!$D$2&amp;":"&amp;dbP!$D$2),"&lt;="&amp;BA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B641" s="1">
        <f ca="1">SUMIFS(INDIRECT($F$1&amp;$F641&amp;":"&amp;$F641),INDIRECT($F$1&amp;dbP!$D$2&amp;":"&amp;dbP!$D$2),"&gt;="&amp;BB$6,INDIRECT($F$1&amp;dbP!$D$2&amp;":"&amp;dbP!$D$2),"&lt;="&amp;BB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BB$6,INDIRECT($F$1&amp;dbP!$D$2&amp;":"&amp;dbP!$D$2),"&lt;="&amp;BB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C641" s="1">
        <f ca="1">SUMIFS(INDIRECT($F$1&amp;$F641&amp;":"&amp;$F641),INDIRECT($F$1&amp;dbP!$D$2&amp;":"&amp;dbP!$D$2),"&gt;="&amp;BC$6,INDIRECT($F$1&amp;dbP!$D$2&amp;":"&amp;dbP!$D$2),"&lt;="&amp;BC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BC$6,INDIRECT($F$1&amp;dbP!$D$2&amp;":"&amp;dbP!$D$2),"&lt;="&amp;BC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D641" s="1">
        <f ca="1">SUMIFS(INDIRECT($F$1&amp;$F641&amp;":"&amp;$F641),INDIRECT($F$1&amp;dbP!$D$2&amp;":"&amp;dbP!$D$2),"&gt;="&amp;BD$6,INDIRECT($F$1&amp;dbP!$D$2&amp;":"&amp;dbP!$D$2),"&lt;="&amp;BD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BD$6,INDIRECT($F$1&amp;dbP!$D$2&amp;":"&amp;dbP!$D$2),"&lt;="&amp;BD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  <c r="BE641" s="1">
        <f ca="1">SUMIFS(INDIRECT($F$1&amp;$F641&amp;":"&amp;$F641),INDIRECT($F$1&amp;dbP!$D$2&amp;":"&amp;dbP!$D$2),"&gt;="&amp;BE$6,INDIRECT($F$1&amp;dbP!$D$2&amp;":"&amp;dbP!$D$2),"&lt;="&amp;BE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"&amp;$I641=$J641),"*",RIGHT($J641,LEN($J641)-4)),INDIRECT($F$1&amp;dbP!$AC$2&amp;":"&amp;dbP!$AC$2),RepP!$J$3)-
SUMIFS(INDIRECT($F$1&amp;$G641&amp;":"&amp;$G641),INDIRECT($F$1&amp;dbP!$D$2&amp;":"&amp;dbP!$D$2),"&gt;="&amp;BE$6,INDIRECT($F$1&amp;dbP!$D$2&amp;":"&amp;dbP!$D$2),"&lt;="&amp;BE$7,INDIRECT($F$1&amp;dbP!$O$2&amp;":"&amp;dbP!$O$2),$H641,INDIRECT($F$1&amp;dbP!$P$2&amp;":"&amp;dbP!$P$2),IF($I641=$J641,"*",$I641),INDIRECT($F$1&amp;dbP!$Q$2&amp;":"&amp;dbP!$Q$2),IF(OR($I641=$J641,"  "&amp;$I641=$J641),"*",RIGHT($J641,LEN($J641)-4)),INDIRECT($F$1&amp;dbP!$AC$2&amp;":"&amp;dbP!$AC$2),RepP!$J$3)</f>
        <v>0</v>
      </c>
    </row>
    <row r="642" spans="1:57" x14ac:dyDescent="0.3">
      <c r="B642" s="1">
        <f>MAX(B$505:B641)+1</f>
        <v>143</v>
      </c>
      <c r="D642" s="1" t="str">
        <f ca="1">INDIRECT($B$1&amp;Items!AB$2&amp;$B642)</f>
        <v>PL(-)</v>
      </c>
      <c r="F642" s="1" t="str">
        <f ca="1">INDIRECT($B$1&amp;Items!X$2&amp;$B642)</f>
        <v>Y</v>
      </c>
      <c r="G642" s="1" t="str">
        <f ca="1">INDIRECT($B$1&amp;Items!Y$2&amp;$B642)</f>
        <v>Z</v>
      </c>
      <c r="H642" s="13" t="str">
        <f ca="1">INDIRECT($B$1&amp;Items!U$2&amp;$B642)</f>
        <v>Операционные расходы</v>
      </c>
      <c r="I642" s="13" t="str">
        <f ca="1">IF(INDIRECT($B$1&amp;Items!V$2&amp;$B642)="",H642,INDIRECT($B$1&amp;Items!V$2&amp;$B642))</f>
        <v>Операционные расходы - блок-5</v>
      </c>
      <c r="J642" s="1" t="str">
        <f ca="1">IF(INDIRECT($B$1&amp;Items!W$2&amp;$B642)="",IF(H642&lt;&gt;I642,"  "&amp;I642,I642),"    "&amp;INDIRECT($B$1&amp;Items!W$2&amp;$B642))</f>
        <v xml:space="preserve">    Операционные расходы - 5-8</v>
      </c>
      <c r="S642" s="1">
        <f ca="1">SUM($U642:INDIRECT(ADDRESS(ROW(),SUMIFS($1:$1,$5:$5,MAX($5:$5)))))</f>
        <v>101073.5</v>
      </c>
      <c r="V642" s="1">
        <f ca="1">SUMIFS(INDIRECT($F$1&amp;$F642&amp;":"&amp;$F642),INDIRECT($F$1&amp;dbP!$D$2&amp;":"&amp;dbP!$D$2),"&gt;="&amp;V$6,INDIRECT($F$1&amp;dbP!$D$2&amp;":"&amp;dbP!$D$2),"&lt;="&amp;V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V$6,INDIRECT($F$1&amp;dbP!$D$2&amp;":"&amp;dbP!$D$2),"&lt;="&amp;V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W642" s="1">
        <f ca="1">SUMIFS(INDIRECT($F$1&amp;$F642&amp;":"&amp;$F642),INDIRECT($F$1&amp;dbP!$D$2&amp;":"&amp;dbP!$D$2),"&gt;="&amp;W$6,INDIRECT($F$1&amp;dbP!$D$2&amp;":"&amp;dbP!$D$2),"&lt;="&amp;W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W$6,INDIRECT($F$1&amp;dbP!$D$2&amp;":"&amp;dbP!$D$2),"&lt;="&amp;W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X642" s="1">
        <f ca="1">SUMIFS(INDIRECT($F$1&amp;$F642&amp;":"&amp;$F642),INDIRECT($F$1&amp;dbP!$D$2&amp;":"&amp;dbP!$D$2),"&gt;="&amp;X$6,INDIRECT($F$1&amp;dbP!$D$2&amp;":"&amp;dbP!$D$2),"&lt;="&amp;X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X$6,INDIRECT($F$1&amp;dbP!$D$2&amp;":"&amp;dbP!$D$2),"&lt;="&amp;X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101073.5</v>
      </c>
      <c r="Y642" s="1">
        <f ca="1">SUMIFS(INDIRECT($F$1&amp;$F642&amp;":"&amp;$F642),INDIRECT($F$1&amp;dbP!$D$2&amp;":"&amp;dbP!$D$2),"&gt;="&amp;Y$6,INDIRECT($F$1&amp;dbP!$D$2&amp;":"&amp;dbP!$D$2),"&lt;="&amp;Y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Y$6,INDIRECT($F$1&amp;dbP!$D$2&amp;":"&amp;dbP!$D$2),"&lt;="&amp;Y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Z642" s="1">
        <f ca="1">SUMIFS(INDIRECT($F$1&amp;$F642&amp;":"&amp;$F642),INDIRECT($F$1&amp;dbP!$D$2&amp;":"&amp;dbP!$D$2),"&gt;="&amp;Z$6,INDIRECT($F$1&amp;dbP!$D$2&amp;":"&amp;dbP!$D$2),"&lt;="&amp;Z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Z$6,INDIRECT($F$1&amp;dbP!$D$2&amp;":"&amp;dbP!$D$2),"&lt;="&amp;Z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A642" s="1">
        <f ca="1">SUMIFS(INDIRECT($F$1&amp;$F642&amp;":"&amp;$F642),INDIRECT($F$1&amp;dbP!$D$2&amp;":"&amp;dbP!$D$2),"&gt;="&amp;AA$6,INDIRECT($F$1&amp;dbP!$D$2&amp;":"&amp;dbP!$D$2),"&lt;="&amp;AA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A$6,INDIRECT($F$1&amp;dbP!$D$2&amp;":"&amp;dbP!$D$2),"&lt;="&amp;AA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B642" s="1">
        <f ca="1">SUMIFS(INDIRECT($F$1&amp;$F642&amp;":"&amp;$F642),INDIRECT($F$1&amp;dbP!$D$2&amp;":"&amp;dbP!$D$2),"&gt;="&amp;AB$6,INDIRECT($F$1&amp;dbP!$D$2&amp;":"&amp;dbP!$D$2),"&lt;="&amp;AB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B$6,INDIRECT($F$1&amp;dbP!$D$2&amp;":"&amp;dbP!$D$2),"&lt;="&amp;AB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C642" s="1">
        <f ca="1">SUMIFS(INDIRECT($F$1&amp;$F642&amp;":"&amp;$F642),INDIRECT($F$1&amp;dbP!$D$2&amp;":"&amp;dbP!$D$2),"&gt;="&amp;AC$6,INDIRECT($F$1&amp;dbP!$D$2&amp;":"&amp;dbP!$D$2),"&lt;="&amp;AC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C$6,INDIRECT($F$1&amp;dbP!$D$2&amp;":"&amp;dbP!$D$2),"&lt;="&amp;AC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D642" s="1">
        <f ca="1">SUMIFS(INDIRECT($F$1&amp;$F642&amp;":"&amp;$F642),INDIRECT($F$1&amp;dbP!$D$2&amp;":"&amp;dbP!$D$2),"&gt;="&amp;AD$6,INDIRECT($F$1&amp;dbP!$D$2&amp;":"&amp;dbP!$D$2),"&lt;="&amp;AD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D$6,INDIRECT($F$1&amp;dbP!$D$2&amp;":"&amp;dbP!$D$2),"&lt;="&amp;AD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E642" s="1">
        <f ca="1">SUMIFS(INDIRECT($F$1&amp;$F642&amp;":"&amp;$F642),INDIRECT($F$1&amp;dbP!$D$2&amp;":"&amp;dbP!$D$2),"&gt;="&amp;AE$6,INDIRECT($F$1&amp;dbP!$D$2&amp;":"&amp;dbP!$D$2),"&lt;="&amp;AE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E$6,INDIRECT($F$1&amp;dbP!$D$2&amp;":"&amp;dbP!$D$2),"&lt;="&amp;AE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F642" s="1">
        <f ca="1">SUMIFS(INDIRECT($F$1&amp;$F642&amp;":"&amp;$F642),INDIRECT($F$1&amp;dbP!$D$2&amp;":"&amp;dbP!$D$2),"&gt;="&amp;AF$6,INDIRECT($F$1&amp;dbP!$D$2&amp;":"&amp;dbP!$D$2),"&lt;="&amp;AF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F$6,INDIRECT($F$1&amp;dbP!$D$2&amp;":"&amp;dbP!$D$2),"&lt;="&amp;AF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G642" s="1">
        <f ca="1">SUMIFS(INDIRECT($F$1&amp;$F642&amp;":"&amp;$F642),INDIRECT($F$1&amp;dbP!$D$2&amp;":"&amp;dbP!$D$2),"&gt;="&amp;AG$6,INDIRECT($F$1&amp;dbP!$D$2&amp;":"&amp;dbP!$D$2),"&lt;="&amp;AG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G$6,INDIRECT($F$1&amp;dbP!$D$2&amp;":"&amp;dbP!$D$2),"&lt;="&amp;AG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H642" s="1">
        <f ca="1">SUMIFS(INDIRECT($F$1&amp;$F642&amp;":"&amp;$F642),INDIRECT($F$1&amp;dbP!$D$2&amp;":"&amp;dbP!$D$2),"&gt;="&amp;AH$6,INDIRECT($F$1&amp;dbP!$D$2&amp;":"&amp;dbP!$D$2),"&lt;="&amp;AH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H$6,INDIRECT($F$1&amp;dbP!$D$2&amp;":"&amp;dbP!$D$2),"&lt;="&amp;AH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I642" s="1">
        <f ca="1">SUMIFS(INDIRECT($F$1&amp;$F642&amp;":"&amp;$F642),INDIRECT($F$1&amp;dbP!$D$2&amp;":"&amp;dbP!$D$2),"&gt;="&amp;AI$6,INDIRECT($F$1&amp;dbP!$D$2&amp;":"&amp;dbP!$D$2),"&lt;="&amp;AI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I$6,INDIRECT($F$1&amp;dbP!$D$2&amp;":"&amp;dbP!$D$2),"&lt;="&amp;AI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J642" s="1">
        <f ca="1">SUMIFS(INDIRECT($F$1&amp;$F642&amp;":"&amp;$F642),INDIRECT($F$1&amp;dbP!$D$2&amp;":"&amp;dbP!$D$2),"&gt;="&amp;AJ$6,INDIRECT($F$1&amp;dbP!$D$2&amp;":"&amp;dbP!$D$2),"&lt;="&amp;AJ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J$6,INDIRECT($F$1&amp;dbP!$D$2&amp;":"&amp;dbP!$D$2),"&lt;="&amp;AJ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K642" s="1">
        <f ca="1">SUMIFS(INDIRECT($F$1&amp;$F642&amp;":"&amp;$F642),INDIRECT($F$1&amp;dbP!$D$2&amp;":"&amp;dbP!$D$2),"&gt;="&amp;AK$6,INDIRECT($F$1&amp;dbP!$D$2&amp;":"&amp;dbP!$D$2),"&lt;="&amp;AK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K$6,INDIRECT($F$1&amp;dbP!$D$2&amp;":"&amp;dbP!$D$2),"&lt;="&amp;AK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L642" s="1">
        <f ca="1">SUMIFS(INDIRECT($F$1&amp;$F642&amp;":"&amp;$F642),INDIRECT($F$1&amp;dbP!$D$2&amp;":"&amp;dbP!$D$2),"&gt;="&amp;AL$6,INDIRECT($F$1&amp;dbP!$D$2&amp;":"&amp;dbP!$D$2),"&lt;="&amp;AL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L$6,INDIRECT($F$1&amp;dbP!$D$2&amp;":"&amp;dbP!$D$2),"&lt;="&amp;AL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M642" s="1">
        <f ca="1">SUMIFS(INDIRECT($F$1&amp;$F642&amp;":"&amp;$F642),INDIRECT($F$1&amp;dbP!$D$2&amp;":"&amp;dbP!$D$2),"&gt;="&amp;AM$6,INDIRECT($F$1&amp;dbP!$D$2&amp;":"&amp;dbP!$D$2),"&lt;="&amp;AM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M$6,INDIRECT($F$1&amp;dbP!$D$2&amp;":"&amp;dbP!$D$2),"&lt;="&amp;AM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N642" s="1">
        <f ca="1">SUMIFS(INDIRECT($F$1&amp;$F642&amp;":"&amp;$F642),INDIRECT($F$1&amp;dbP!$D$2&amp;":"&amp;dbP!$D$2),"&gt;="&amp;AN$6,INDIRECT($F$1&amp;dbP!$D$2&amp;":"&amp;dbP!$D$2),"&lt;="&amp;AN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N$6,INDIRECT($F$1&amp;dbP!$D$2&amp;":"&amp;dbP!$D$2),"&lt;="&amp;AN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O642" s="1">
        <f ca="1">SUMIFS(INDIRECT($F$1&amp;$F642&amp;":"&amp;$F642),INDIRECT($F$1&amp;dbP!$D$2&amp;":"&amp;dbP!$D$2),"&gt;="&amp;AO$6,INDIRECT($F$1&amp;dbP!$D$2&amp;":"&amp;dbP!$D$2),"&lt;="&amp;AO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O$6,INDIRECT($F$1&amp;dbP!$D$2&amp;":"&amp;dbP!$D$2),"&lt;="&amp;AO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P642" s="1">
        <f ca="1">SUMIFS(INDIRECT($F$1&amp;$F642&amp;":"&amp;$F642),INDIRECT($F$1&amp;dbP!$D$2&amp;":"&amp;dbP!$D$2),"&gt;="&amp;AP$6,INDIRECT($F$1&amp;dbP!$D$2&amp;":"&amp;dbP!$D$2),"&lt;="&amp;AP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P$6,INDIRECT($F$1&amp;dbP!$D$2&amp;":"&amp;dbP!$D$2),"&lt;="&amp;AP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Q642" s="1">
        <f ca="1">SUMIFS(INDIRECT($F$1&amp;$F642&amp;":"&amp;$F642),INDIRECT($F$1&amp;dbP!$D$2&amp;":"&amp;dbP!$D$2),"&gt;="&amp;AQ$6,INDIRECT($F$1&amp;dbP!$D$2&amp;":"&amp;dbP!$D$2),"&lt;="&amp;AQ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Q$6,INDIRECT($F$1&amp;dbP!$D$2&amp;":"&amp;dbP!$D$2),"&lt;="&amp;AQ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R642" s="1">
        <f ca="1">SUMIFS(INDIRECT($F$1&amp;$F642&amp;":"&amp;$F642),INDIRECT($F$1&amp;dbP!$D$2&amp;":"&amp;dbP!$D$2),"&gt;="&amp;AR$6,INDIRECT($F$1&amp;dbP!$D$2&amp;":"&amp;dbP!$D$2),"&lt;="&amp;AR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R$6,INDIRECT($F$1&amp;dbP!$D$2&amp;":"&amp;dbP!$D$2),"&lt;="&amp;AR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S642" s="1">
        <f ca="1">SUMIFS(INDIRECT($F$1&amp;$F642&amp;":"&amp;$F642),INDIRECT($F$1&amp;dbP!$D$2&amp;":"&amp;dbP!$D$2),"&gt;="&amp;AS$6,INDIRECT($F$1&amp;dbP!$D$2&amp;":"&amp;dbP!$D$2),"&lt;="&amp;AS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S$6,INDIRECT($F$1&amp;dbP!$D$2&amp;":"&amp;dbP!$D$2),"&lt;="&amp;AS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T642" s="1">
        <f ca="1">SUMIFS(INDIRECT($F$1&amp;$F642&amp;":"&amp;$F642),INDIRECT($F$1&amp;dbP!$D$2&amp;":"&amp;dbP!$D$2),"&gt;="&amp;AT$6,INDIRECT($F$1&amp;dbP!$D$2&amp;":"&amp;dbP!$D$2),"&lt;="&amp;AT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T$6,INDIRECT($F$1&amp;dbP!$D$2&amp;":"&amp;dbP!$D$2),"&lt;="&amp;AT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U642" s="1">
        <f ca="1">SUMIFS(INDIRECT($F$1&amp;$F642&amp;":"&amp;$F642),INDIRECT($F$1&amp;dbP!$D$2&amp;":"&amp;dbP!$D$2),"&gt;="&amp;AU$6,INDIRECT($F$1&amp;dbP!$D$2&amp;":"&amp;dbP!$D$2),"&lt;="&amp;AU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U$6,INDIRECT($F$1&amp;dbP!$D$2&amp;":"&amp;dbP!$D$2),"&lt;="&amp;AU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V642" s="1">
        <f ca="1">SUMIFS(INDIRECT($F$1&amp;$F642&amp;":"&amp;$F642),INDIRECT($F$1&amp;dbP!$D$2&amp;":"&amp;dbP!$D$2),"&gt;="&amp;AV$6,INDIRECT($F$1&amp;dbP!$D$2&amp;":"&amp;dbP!$D$2),"&lt;="&amp;AV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V$6,INDIRECT($F$1&amp;dbP!$D$2&amp;":"&amp;dbP!$D$2),"&lt;="&amp;AV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W642" s="1">
        <f ca="1">SUMIFS(INDIRECT($F$1&amp;$F642&amp;":"&amp;$F642),INDIRECT($F$1&amp;dbP!$D$2&amp;":"&amp;dbP!$D$2),"&gt;="&amp;AW$6,INDIRECT($F$1&amp;dbP!$D$2&amp;":"&amp;dbP!$D$2),"&lt;="&amp;AW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W$6,INDIRECT($F$1&amp;dbP!$D$2&amp;":"&amp;dbP!$D$2),"&lt;="&amp;AW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X642" s="1">
        <f ca="1">SUMIFS(INDIRECT($F$1&amp;$F642&amp;":"&amp;$F642),INDIRECT($F$1&amp;dbP!$D$2&amp;":"&amp;dbP!$D$2),"&gt;="&amp;AX$6,INDIRECT($F$1&amp;dbP!$D$2&amp;":"&amp;dbP!$D$2),"&lt;="&amp;AX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X$6,INDIRECT($F$1&amp;dbP!$D$2&amp;":"&amp;dbP!$D$2),"&lt;="&amp;AX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Y642" s="1">
        <f ca="1">SUMIFS(INDIRECT($F$1&amp;$F642&amp;":"&amp;$F642),INDIRECT($F$1&amp;dbP!$D$2&amp;":"&amp;dbP!$D$2),"&gt;="&amp;AY$6,INDIRECT($F$1&amp;dbP!$D$2&amp;":"&amp;dbP!$D$2),"&lt;="&amp;AY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Y$6,INDIRECT($F$1&amp;dbP!$D$2&amp;":"&amp;dbP!$D$2),"&lt;="&amp;AY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AZ642" s="1">
        <f ca="1">SUMIFS(INDIRECT($F$1&amp;$F642&amp;":"&amp;$F642),INDIRECT($F$1&amp;dbP!$D$2&amp;":"&amp;dbP!$D$2),"&gt;="&amp;AZ$6,INDIRECT($F$1&amp;dbP!$D$2&amp;":"&amp;dbP!$D$2),"&lt;="&amp;AZ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AZ$6,INDIRECT($F$1&amp;dbP!$D$2&amp;":"&amp;dbP!$D$2),"&lt;="&amp;AZ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BA642" s="1">
        <f ca="1">SUMIFS(INDIRECT($F$1&amp;$F642&amp;":"&amp;$F642),INDIRECT($F$1&amp;dbP!$D$2&amp;":"&amp;dbP!$D$2),"&gt;="&amp;BA$6,INDIRECT($F$1&amp;dbP!$D$2&amp;":"&amp;dbP!$D$2),"&lt;="&amp;BA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BA$6,INDIRECT($F$1&amp;dbP!$D$2&amp;":"&amp;dbP!$D$2),"&lt;="&amp;BA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BB642" s="1">
        <f ca="1">SUMIFS(INDIRECT($F$1&amp;$F642&amp;":"&amp;$F642),INDIRECT($F$1&amp;dbP!$D$2&amp;":"&amp;dbP!$D$2),"&gt;="&amp;BB$6,INDIRECT($F$1&amp;dbP!$D$2&amp;":"&amp;dbP!$D$2),"&lt;="&amp;BB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BB$6,INDIRECT($F$1&amp;dbP!$D$2&amp;":"&amp;dbP!$D$2),"&lt;="&amp;BB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BC642" s="1">
        <f ca="1">SUMIFS(INDIRECT($F$1&amp;$F642&amp;":"&amp;$F642),INDIRECT($F$1&amp;dbP!$D$2&amp;":"&amp;dbP!$D$2),"&gt;="&amp;BC$6,INDIRECT($F$1&amp;dbP!$D$2&amp;":"&amp;dbP!$D$2),"&lt;="&amp;BC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BC$6,INDIRECT($F$1&amp;dbP!$D$2&amp;":"&amp;dbP!$D$2),"&lt;="&amp;BC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BD642" s="1">
        <f ca="1">SUMIFS(INDIRECT($F$1&amp;$F642&amp;":"&amp;$F642),INDIRECT($F$1&amp;dbP!$D$2&amp;":"&amp;dbP!$D$2),"&gt;="&amp;BD$6,INDIRECT($F$1&amp;dbP!$D$2&amp;":"&amp;dbP!$D$2),"&lt;="&amp;BD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BD$6,INDIRECT($F$1&amp;dbP!$D$2&amp;":"&amp;dbP!$D$2),"&lt;="&amp;BD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  <c r="BE642" s="1">
        <f ca="1">SUMIFS(INDIRECT($F$1&amp;$F642&amp;":"&amp;$F642),INDIRECT($F$1&amp;dbP!$D$2&amp;":"&amp;dbP!$D$2),"&gt;="&amp;BE$6,INDIRECT($F$1&amp;dbP!$D$2&amp;":"&amp;dbP!$D$2),"&lt;="&amp;BE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"&amp;$I642=$J642),"*",RIGHT($J642,LEN($J642)-4)),INDIRECT($F$1&amp;dbP!$AC$2&amp;":"&amp;dbP!$AC$2),RepP!$J$3)-
SUMIFS(INDIRECT($F$1&amp;$G642&amp;":"&amp;$G642),INDIRECT($F$1&amp;dbP!$D$2&amp;":"&amp;dbP!$D$2),"&gt;="&amp;BE$6,INDIRECT($F$1&amp;dbP!$D$2&amp;":"&amp;dbP!$D$2),"&lt;="&amp;BE$7,INDIRECT($F$1&amp;dbP!$O$2&amp;":"&amp;dbP!$O$2),$H642,INDIRECT($F$1&amp;dbP!$P$2&amp;":"&amp;dbP!$P$2),IF($I642=$J642,"*",$I642),INDIRECT($F$1&amp;dbP!$Q$2&amp;":"&amp;dbP!$Q$2),IF(OR($I642=$J642,"  "&amp;$I642=$J642),"*",RIGHT($J642,LEN($J642)-4)),INDIRECT($F$1&amp;dbP!$AC$2&amp;":"&amp;dbP!$AC$2),RepP!$J$3)</f>
        <v>0</v>
      </c>
    </row>
    <row r="643" spans="1:57" x14ac:dyDescent="0.3">
      <c r="B643" s="1">
        <f>MAX(B$505:B642)+1</f>
        <v>144</v>
      </c>
      <c r="D643" s="1" t="str">
        <f ca="1">INDIRECT($B$1&amp;Items!AB$2&amp;$B643)</f>
        <v>PL(-)</v>
      </c>
      <c r="F643" s="1" t="str">
        <f ca="1">INDIRECT($B$1&amp;Items!X$2&amp;$B643)</f>
        <v>Y</v>
      </c>
      <c r="G643" s="1" t="str">
        <f ca="1">INDIRECT($B$1&amp;Items!Y$2&amp;$B643)</f>
        <v>Z</v>
      </c>
      <c r="H643" s="13" t="str">
        <f ca="1">INDIRECT($B$1&amp;Items!U$2&amp;$B643)</f>
        <v>Операционные расходы</v>
      </c>
      <c r="I643" s="13" t="str">
        <f ca="1">IF(INDIRECT($B$1&amp;Items!V$2&amp;$B643)="",H643,INDIRECT($B$1&amp;Items!V$2&amp;$B643))</f>
        <v>Операционные расходы - блок-5</v>
      </c>
      <c r="J643" s="1" t="str">
        <f ca="1">IF(INDIRECT($B$1&amp;Items!W$2&amp;$B643)="",IF(H643&lt;&gt;I643,"  "&amp;I643,I643),"    "&amp;INDIRECT($B$1&amp;Items!W$2&amp;$B643))</f>
        <v xml:space="preserve">    Операционные расходы - 5-9</v>
      </c>
      <c r="S643" s="1">
        <f ca="1">SUM($U643:INDIRECT(ADDRESS(ROW(),SUMIFS($1:$1,$5:$5,MAX($5:$5)))))</f>
        <v>58194.333333333328</v>
      </c>
      <c r="V643" s="1">
        <f ca="1">SUMIFS(INDIRECT($F$1&amp;$F643&amp;":"&amp;$F643),INDIRECT($F$1&amp;dbP!$D$2&amp;":"&amp;dbP!$D$2),"&gt;="&amp;V$6,INDIRECT($F$1&amp;dbP!$D$2&amp;":"&amp;dbP!$D$2),"&lt;="&amp;V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V$6,INDIRECT($F$1&amp;dbP!$D$2&amp;":"&amp;dbP!$D$2),"&lt;="&amp;V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W643" s="1">
        <f ca="1">SUMIFS(INDIRECT($F$1&amp;$F643&amp;":"&amp;$F643),INDIRECT($F$1&amp;dbP!$D$2&amp;":"&amp;dbP!$D$2),"&gt;="&amp;W$6,INDIRECT($F$1&amp;dbP!$D$2&amp;":"&amp;dbP!$D$2),"&lt;="&amp;W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W$6,INDIRECT($F$1&amp;dbP!$D$2&amp;":"&amp;dbP!$D$2),"&lt;="&amp;W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X643" s="1">
        <f ca="1">SUMIFS(INDIRECT($F$1&amp;$F643&amp;":"&amp;$F643),INDIRECT($F$1&amp;dbP!$D$2&amp;":"&amp;dbP!$D$2),"&gt;="&amp;X$6,INDIRECT($F$1&amp;dbP!$D$2&amp;":"&amp;dbP!$D$2),"&lt;="&amp;X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X$6,INDIRECT($F$1&amp;dbP!$D$2&amp;":"&amp;dbP!$D$2),"&lt;="&amp;X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58194.333333333328</v>
      </c>
      <c r="Y643" s="1">
        <f ca="1">SUMIFS(INDIRECT($F$1&amp;$F643&amp;":"&amp;$F643),INDIRECT($F$1&amp;dbP!$D$2&amp;":"&amp;dbP!$D$2),"&gt;="&amp;Y$6,INDIRECT($F$1&amp;dbP!$D$2&amp;":"&amp;dbP!$D$2),"&lt;="&amp;Y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Y$6,INDIRECT($F$1&amp;dbP!$D$2&amp;":"&amp;dbP!$D$2),"&lt;="&amp;Y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Z643" s="1">
        <f ca="1">SUMIFS(INDIRECT($F$1&amp;$F643&amp;":"&amp;$F643),INDIRECT($F$1&amp;dbP!$D$2&amp;":"&amp;dbP!$D$2),"&gt;="&amp;Z$6,INDIRECT($F$1&amp;dbP!$D$2&amp;":"&amp;dbP!$D$2),"&lt;="&amp;Z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Z$6,INDIRECT($F$1&amp;dbP!$D$2&amp;":"&amp;dbP!$D$2),"&lt;="&amp;Z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A643" s="1">
        <f ca="1">SUMIFS(INDIRECT($F$1&amp;$F643&amp;":"&amp;$F643),INDIRECT($F$1&amp;dbP!$D$2&amp;":"&amp;dbP!$D$2),"&gt;="&amp;AA$6,INDIRECT($F$1&amp;dbP!$D$2&amp;":"&amp;dbP!$D$2),"&lt;="&amp;AA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A$6,INDIRECT($F$1&amp;dbP!$D$2&amp;":"&amp;dbP!$D$2),"&lt;="&amp;AA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B643" s="1">
        <f ca="1">SUMIFS(INDIRECT($F$1&amp;$F643&amp;":"&amp;$F643),INDIRECT($F$1&amp;dbP!$D$2&amp;":"&amp;dbP!$D$2),"&gt;="&amp;AB$6,INDIRECT($F$1&amp;dbP!$D$2&amp;":"&amp;dbP!$D$2),"&lt;="&amp;AB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B$6,INDIRECT($F$1&amp;dbP!$D$2&amp;":"&amp;dbP!$D$2),"&lt;="&amp;AB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C643" s="1">
        <f ca="1">SUMIFS(INDIRECT($F$1&amp;$F643&amp;":"&amp;$F643),INDIRECT($F$1&amp;dbP!$D$2&amp;":"&amp;dbP!$D$2),"&gt;="&amp;AC$6,INDIRECT($F$1&amp;dbP!$D$2&amp;":"&amp;dbP!$D$2),"&lt;="&amp;AC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C$6,INDIRECT($F$1&amp;dbP!$D$2&amp;":"&amp;dbP!$D$2),"&lt;="&amp;AC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D643" s="1">
        <f ca="1">SUMIFS(INDIRECT($F$1&amp;$F643&amp;":"&amp;$F643),INDIRECT($F$1&amp;dbP!$D$2&amp;":"&amp;dbP!$D$2),"&gt;="&amp;AD$6,INDIRECT($F$1&amp;dbP!$D$2&amp;":"&amp;dbP!$D$2),"&lt;="&amp;AD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D$6,INDIRECT($F$1&amp;dbP!$D$2&amp;":"&amp;dbP!$D$2),"&lt;="&amp;AD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E643" s="1">
        <f ca="1">SUMIFS(INDIRECT($F$1&amp;$F643&amp;":"&amp;$F643),INDIRECT($F$1&amp;dbP!$D$2&amp;":"&amp;dbP!$D$2),"&gt;="&amp;AE$6,INDIRECT($F$1&amp;dbP!$D$2&amp;":"&amp;dbP!$D$2),"&lt;="&amp;AE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E$6,INDIRECT($F$1&amp;dbP!$D$2&amp;":"&amp;dbP!$D$2),"&lt;="&amp;AE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F643" s="1">
        <f ca="1">SUMIFS(INDIRECT($F$1&amp;$F643&amp;":"&amp;$F643),INDIRECT($F$1&amp;dbP!$D$2&amp;":"&amp;dbP!$D$2),"&gt;="&amp;AF$6,INDIRECT($F$1&amp;dbP!$D$2&amp;":"&amp;dbP!$D$2),"&lt;="&amp;AF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F$6,INDIRECT($F$1&amp;dbP!$D$2&amp;":"&amp;dbP!$D$2),"&lt;="&amp;AF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G643" s="1">
        <f ca="1">SUMIFS(INDIRECT($F$1&amp;$F643&amp;":"&amp;$F643),INDIRECT($F$1&amp;dbP!$D$2&amp;":"&amp;dbP!$D$2),"&gt;="&amp;AG$6,INDIRECT($F$1&amp;dbP!$D$2&amp;":"&amp;dbP!$D$2),"&lt;="&amp;AG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G$6,INDIRECT($F$1&amp;dbP!$D$2&amp;":"&amp;dbP!$D$2),"&lt;="&amp;AG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H643" s="1">
        <f ca="1">SUMIFS(INDIRECT($F$1&amp;$F643&amp;":"&amp;$F643),INDIRECT($F$1&amp;dbP!$D$2&amp;":"&amp;dbP!$D$2),"&gt;="&amp;AH$6,INDIRECT($F$1&amp;dbP!$D$2&amp;":"&amp;dbP!$D$2),"&lt;="&amp;AH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H$6,INDIRECT($F$1&amp;dbP!$D$2&amp;":"&amp;dbP!$D$2),"&lt;="&amp;AH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I643" s="1">
        <f ca="1">SUMIFS(INDIRECT($F$1&amp;$F643&amp;":"&amp;$F643),INDIRECT($F$1&amp;dbP!$D$2&amp;":"&amp;dbP!$D$2),"&gt;="&amp;AI$6,INDIRECT($F$1&amp;dbP!$D$2&amp;":"&amp;dbP!$D$2),"&lt;="&amp;AI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I$6,INDIRECT($F$1&amp;dbP!$D$2&amp;":"&amp;dbP!$D$2),"&lt;="&amp;AI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J643" s="1">
        <f ca="1">SUMIFS(INDIRECT($F$1&amp;$F643&amp;":"&amp;$F643),INDIRECT($F$1&amp;dbP!$D$2&amp;":"&amp;dbP!$D$2),"&gt;="&amp;AJ$6,INDIRECT($F$1&amp;dbP!$D$2&amp;":"&amp;dbP!$D$2),"&lt;="&amp;AJ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J$6,INDIRECT($F$1&amp;dbP!$D$2&amp;":"&amp;dbP!$D$2),"&lt;="&amp;AJ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K643" s="1">
        <f ca="1">SUMIFS(INDIRECT($F$1&amp;$F643&amp;":"&amp;$F643),INDIRECT($F$1&amp;dbP!$D$2&amp;":"&amp;dbP!$D$2),"&gt;="&amp;AK$6,INDIRECT($F$1&amp;dbP!$D$2&amp;":"&amp;dbP!$D$2),"&lt;="&amp;AK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K$6,INDIRECT($F$1&amp;dbP!$D$2&amp;":"&amp;dbP!$D$2),"&lt;="&amp;AK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L643" s="1">
        <f ca="1">SUMIFS(INDIRECT($F$1&amp;$F643&amp;":"&amp;$F643),INDIRECT($F$1&amp;dbP!$D$2&amp;":"&amp;dbP!$D$2),"&gt;="&amp;AL$6,INDIRECT($F$1&amp;dbP!$D$2&amp;":"&amp;dbP!$D$2),"&lt;="&amp;AL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L$6,INDIRECT($F$1&amp;dbP!$D$2&amp;":"&amp;dbP!$D$2),"&lt;="&amp;AL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M643" s="1">
        <f ca="1">SUMIFS(INDIRECT($F$1&amp;$F643&amp;":"&amp;$F643),INDIRECT($F$1&amp;dbP!$D$2&amp;":"&amp;dbP!$D$2),"&gt;="&amp;AM$6,INDIRECT($F$1&amp;dbP!$D$2&amp;":"&amp;dbP!$D$2),"&lt;="&amp;AM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M$6,INDIRECT($F$1&amp;dbP!$D$2&amp;":"&amp;dbP!$D$2),"&lt;="&amp;AM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N643" s="1">
        <f ca="1">SUMIFS(INDIRECT($F$1&amp;$F643&amp;":"&amp;$F643),INDIRECT($F$1&amp;dbP!$D$2&amp;":"&amp;dbP!$D$2),"&gt;="&amp;AN$6,INDIRECT($F$1&amp;dbP!$D$2&amp;":"&amp;dbP!$D$2),"&lt;="&amp;AN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N$6,INDIRECT($F$1&amp;dbP!$D$2&amp;":"&amp;dbP!$D$2),"&lt;="&amp;AN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O643" s="1">
        <f ca="1">SUMIFS(INDIRECT($F$1&amp;$F643&amp;":"&amp;$F643),INDIRECT($F$1&amp;dbP!$D$2&amp;":"&amp;dbP!$D$2),"&gt;="&amp;AO$6,INDIRECT($F$1&amp;dbP!$D$2&amp;":"&amp;dbP!$D$2),"&lt;="&amp;AO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O$6,INDIRECT($F$1&amp;dbP!$D$2&amp;":"&amp;dbP!$D$2),"&lt;="&amp;AO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P643" s="1">
        <f ca="1">SUMIFS(INDIRECT($F$1&amp;$F643&amp;":"&amp;$F643),INDIRECT($F$1&amp;dbP!$D$2&amp;":"&amp;dbP!$D$2),"&gt;="&amp;AP$6,INDIRECT($F$1&amp;dbP!$D$2&amp;":"&amp;dbP!$D$2),"&lt;="&amp;AP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P$6,INDIRECT($F$1&amp;dbP!$D$2&amp;":"&amp;dbP!$D$2),"&lt;="&amp;AP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Q643" s="1">
        <f ca="1">SUMIFS(INDIRECT($F$1&amp;$F643&amp;":"&amp;$F643),INDIRECT($F$1&amp;dbP!$D$2&amp;":"&amp;dbP!$D$2),"&gt;="&amp;AQ$6,INDIRECT($F$1&amp;dbP!$D$2&amp;":"&amp;dbP!$D$2),"&lt;="&amp;AQ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Q$6,INDIRECT($F$1&amp;dbP!$D$2&amp;":"&amp;dbP!$D$2),"&lt;="&amp;AQ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R643" s="1">
        <f ca="1">SUMIFS(INDIRECT($F$1&amp;$F643&amp;":"&amp;$F643),INDIRECT($F$1&amp;dbP!$D$2&amp;":"&amp;dbP!$D$2),"&gt;="&amp;AR$6,INDIRECT($F$1&amp;dbP!$D$2&amp;":"&amp;dbP!$D$2),"&lt;="&amp;AR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R$6,INDIRECT($F$1&amp;dbP!$D$2&amp;":"&amp;dbP!$D$2),"&lt;="&amp;AR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S643" s="1">
        <f ca="1">SUMIFS(INDIRECT($F$1&amp;$F643&amp;":"&amp;$F643),INDIRECT($F$1&amp;dbP!$D$2&amp;":"&amp;dbP!$D$2),"&gt;="&amp;AS$6,INDIRECT($F$1&amp;dbP!$D$2&amp;":"&amp;dbP!$D$2),"&lt;="&amp;AS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S$6,INDIRECT($F$1&amp;dbP!$D$2&amp;":"&amp;dbP!$D$2),"&lt;="&amp;AS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T643" s="1">
        <f ca="1">SUMIFS(INDIRECT($F$1&amp;$F643&amp;":"&amp;$F643),INDIRECT($F$1&amp;dbP!$D$2&amp;":"&amp;dbP!$D$2),"&gt;="&amp;AT$6,INDIRECT($F$1&amp;dbP!$D$2&amp;":"&amp;dbP!$D$2),"&lt;="&amp;AT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T$6,INDIRECT($F$1&amp;dbP!$D$2&amp;":"&amp;dbP!$D$2),"&lt;="&amp;AT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U643" s="1">
        <f ca="1">SUMIFS(INDIRECT($F$1&amp;$F643&amp;":"&amp;$F643),INDIRECT($F$1&amp;dbP!$D$2&amp;":"&amp;dbP!$D$2),"&gt;="&amp;AU$6,INDIRECT($F$1&amp;dbP!$D$2&amp;":"&amp;dbP!$D$2),"&lt;="&amp;AU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U$6,INDIRECT($F$1&amp;dbP!$D$2&amp;":"&amp;dbP!$D$2),"&lt;="&amp;AU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V643" s="1">
        <f ca="1">SUMIFS(INDIRECT($F$1&amp;$F643&amp;":"&amp;$F643),INDIRECT($F$1&amp;dbP!$D$2&amp;":"&amp;dbP!$D$2),"&gt;="&amp;AV$6,INDIRECT($F$1&amp;dbP!$D$2&amp;":"&amp;dbP!$D$2),"&lt;="&amp;AV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V$6,INDIRECT($F$1&amp;dbP!$D$2&amp;":"&amp;dbP!$D$2),"&lt;="&amp;AV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W643" s="1">
        <f ca="1">SUMIFS(INDIRECT($F$1&amp;$F643&amp;":"&amp;$F643),INDIRECT($F$1&amp;dbP!$D$2&amp;":"&amp;dbP!$D$2),"&gt;="&amp;AW$6,INDIRECT($F$1&amp;dbP!$D$2&amp;":"&amp;dbP!$D$2),"&lt;="&amp;AW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W$6,INDIRECT($F$1&amp;dbP!$D$2&amp;":"&amp;dbP!$D$2),"&lt;="&amp;AW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X643" s="1">
        <f ca="1">SUMIFS(INDIRECT($F$1&amp;$F643&amp;":"&amp;$F643),INDIRECT($F$1&amp;dbP!$D$2&amp;":"&amp;dbP!$D$2),"&gt;="&amp;AX$6,INDIRECT($F$1&amp;dbP!$D$2&amp;":"&amp;dbP!$D$2),"&lt;="&amp;AX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X$6,INDIRECT($F$1&amp;dbP!$D$2&amp;":"&amp;dbP!$D$2),"&lt;="&amp;AX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Y643" s="1">
        <f ca="1">SUMIFS(INDIRECT($F$1&amp;$F643&amp;":"&amp;$F643),INDIRECT($F$1&amp;dbP!$D$2&amp;":"&amp;dbP!$D$2),"&gt;="&amp;AY$6,INDIRECT($F$1&amp;dbP!$D$2&amp;":"&amp;dbP!$D$2),"&lt;="&amp;AY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Y$6,INDIRECT($F$1&amp;dbP!$D$2&amp;":"&amp;dbP!$D$2),"&lt;="&amp;AY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AZ643" s="1">
        <f ca="1">SUMIFS(INDIRECT($F$1&amp;$F643&amp;":"&amp;$F643),INDIRECT($F$1&amp;dbP!$D$2&amp;":"&amp;dbP!$D$2),"&gt;="&amp;AZ$6,INDIRECT($F$1&amp;dbP!$D$2&amp;":"&amp;dbP!$D$2),"&lt;="&amp;AZ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AZ$6,INDIRECT($F$1&amp;dbP!$D$2&amp;":"&amp;dbP!$D$2),"&lt;="&amp;AZ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BA643" s="1">
        <f ca="1">SUMIFS(INDIRECT($F$1&amp;$F643&amp;":"&amp;$F643),INDIRECT($F$1&amp;dbP!$D$2&amp;":"&amp;dbP!$D$2),"&gt;="&amp;BA$6,INDIRECT($F$1&amp;dbP!$D$2&amp;":"&amp;dbP!$D$2),"&lt;="&amp;BA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BA$6,INDIRECT($F$1&amp;dbP!$D$2&amp;":"&amp;dbP!$D$2),"&lt;="&amp;BA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BB643" s="1">
        <f ca="1">SUMIFS(INDIRECT($F$1&amp;$F643&amp;":"&amp;$F643),INDIRECT($F$1&amp;dbP!$D$2&amp;":"&amp;dbP!$D$2),"&gt;="&amp;BB$6,INDIRECT($F$1&amp;dbP!$D$2&amp;":"&amp;dbP!$D$2),"&lt;="&amp;BB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BB$6,INDIRECT($F$1&amp;dbP!$D$2&amp;":"&amp;dbP!$D$2),"&lt;="&amp;BB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BC643" s="1">
        <f ca="1">SUMIFS(INDIRECT($F$1&amp;$F643&amp;":"&amp;$F643),INDIRECT($F$1&amp;dbP!$D$2&amp;":"&amp;dbP!$D$2),"&gt;="&amp;BC$6,INDIRECT($F$1&amp;dbP!$D$2&amp;":"&amp;dbP!$D$2),"&lt;="&amp;BC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BC$6,INDIRECT($F$1&amp;dbP!$D$2&amp;":"&amp;dbP!$D$2),"&lt;="&amp;BC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BD643" s="1">
        <f ca="1">SUMIFS(INDIRECT($F$1&amp;$F643&amp;":"&amp;$F643),INDIRECT($F$1&amp;dbP!$D$2&amp;":"&amp;dbP!$D$2),"&gt;="&amp;BD$6,INDIRECT($F$1&amp;dbP!$D$2&amp;":"&amp;dbP!$D$2),"&lt;="&amp;BD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BD$6,INDIRECT($F$1&amp;dbP!$D$2&amp;":"&amp;dbP!$D$2),"&lt;="&amp;BD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  <c r="BE643" s="1">
        <f ca="1">SUMIFS(INDIRECT($F$1&amp;$F643&amp;":"&amp;$F643),INDIRECT($F$1&amp;dbP!$D$2&amp;":"&amp;dbP!$D$2),"&gt;="&amp;BE$6,INDIRECT($F$1&amp;dbP!$D$2&amp;":"&amp;dbP!$D$2),"&lt;="&amp;BE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"&amp;$I643=$J643),"*",RIGHT($J643,LEN($J643)-4)),INDIRECT($F$1&amp;dbP!$AC$2&amp;":"&amp;dbP!$AC$2),RepP!$J$3)-
SUMIFS(INDIRECT($F$1&amp;$G643&amp;":"&amp;$G643),INDIRECT($F$1&amp;dbP!$D$2&amp;":"&amp;dbP!$D$2),"&gt;="&amp;BE$6,INDIRECT($F$1&amp;dbP!$D$2&amp;":"&amp;dbP!$D$2),"&lt;="&amp;BE$7,INDIRECT($F$1&amp;dbP!$O$2&amp;":"&amp;dbP!$O$2),$H643,INDIRECT($F$1&amp;dbP!$P$2&amp;":"&amp;dbP!$P$2),IF($I643=$J643,"*",$I643),INDIRECT($F$1&amp;dbP!$Q$2&amp;":"&amp;dbP!$Q$2),IF(OR($I643=$J643,"  "&amp;$I643=$J643),"*",RIGHT($J643,LEN($J643)-4)),INDIRECT($F$1&amp;dbP!$AC$2&amp;":"&amp;dbP!$AC$2),RepP!$J$3)</f>
        <v>0</v>
      </c>
    </row>
    <row r="644" spans="1:57" x14ac:dyDescent="0.3">
      <c r="B644" s="1">
        <f>MAX(B$505:B643)+1</f>
        <v>145</v>
      </c>
      <c r="D644" s="1" t="str">
        <f ca="1">INDIRECT($B$1&amp;Items!AB$2&amp;$B644)</f>
        <v>PL(-)</v>
      </c>
      <c r="F644" s="1" t="str">
        <f ca="1">INDIRECT($B$1&amp;Items!X$2&amp;$B644)</f>
        <v>Y</v>
      </c>
      <c r="G644" s="1" t="str">
        <f ca="1">INDIRECT($B$1&amp;Items!Y$2&amp;$B644)</f>
        <v>Z</v>
      </c>
      <c r="H644" s="13" t="str">
        <f ca="1">INDIRECT($B$1&amp;Items!U$2&amp;$B644)</f>
        <v>Операционные расходы</v>
      </c>
      <c r="I644" s="13" t="str">
        <f ca="1">IF(INDIRECT($B$1&amp;Items!V$2&amp;$B644)="",H644,INDIRECT($B$1&amp;Items!V$2&amp;$B644))</f>
        <v>Операционные расходы - блок-5</v>
      </c>
      <c r="J644" s="1" t="str">
        <f ca="1">IF(INDIRECT($B$1&amp;Items!W$2&amp;$B644)="",IF(H644&lt;&gt;I644,"  "&amp;I644,I644),"    "&amp;INDIRECT($B$1&amp;Items!W$2&amp;$B644))</f>
        <v xml:space="preserve">    Операционные расходы - 5-10</v>
      </c>
      <c r="S644" s="1">
        <f ca="1">SUM($U644:INDIRECT(ADDRESS(ROW(),SUMIFS($1:$1,$5:$5,MAX($5:$5)))))</f>
        <v>27366.885000000002</v>
      </c>
      <c r="V644" s="1">
        <f ca="1">SUMIFS(INDIRECT($F$1&amp;$F644&amp;":"&amp;$F644),INDIRECT($F$1&amp;dbP!$D$2&amp;":"&amp;dbP!$D$2),"&gt;="&amp;V$6,INDIRECT($F$1&amp;dbP!$D$2&amp;":"&amp;dbP!$D$2),"&lt;="&amp;V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V$6,INDIRECT($F$1&amp;dbP!$D$2&amp;":"&amp;dbP!$D$2),"&lt;="&amp;V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W644" s="1">
        <f ca="1">SUMIFS(INDIRECT($F$1&amp;$F644&amp;":"&amp;$F644),INDIRECT($F$1&amp;dbP!$D$2&amp;":"&amp;dbP!$D$2),"&gt;="&amp;W$6,INDIRECT($F$1&amp;dbP!$D$2&amp;":"&amp;dbP!$D$2),"&lt;="&amp;W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W$6,INDIRECT($F$1&amp;dbP!$D$2&amp;":"&amp;dbP!$D$2),"&lt;="&amp;W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X644" s="1">
        <f ca="1">SUMIFS(INDIRECT($F$1&amp;$F644&amp;":"&amp;$F644),INDIRECT($F$1&amp;dbP!$D$2&amp;":"&amp;dbP!$D$2),"&gt;="&amp;X$6,INDIRECT($F$1&amp;dbP!$D$2&amp;":"&amp;dbP!$D$2),"&lt;="&amp;X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X$6,INDIRECT($F$1&amp;dbP!$D$2&amp;":"&amp;dbP!$D$2),"&lt;="&amp;X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27366.885000000002</v>
      </c>
      <c r="Y644" s="1">
        <f ca="1">SUMIFS(INDIRECT($F$1&amp;$F644&amp;":"&amp;$F644),INDIRECT($F$1&amp;dbP!$D$2&amp;":"&amp;dbP!$D$2),"&gt;="&amp;Y$6,INDIRECT($F$1&amp;dbP!$D$2&amp;":"&amp;dbP!$D$2),"&lt;="&amp;Y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Y$6,INDIRECT($F$1&amp;dbP!$D$2&amp;":"&amp;dbP!$D$2),"&lt;="&amp;Y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Z644" s="1">
        <f ca="1">SUMIFS(INDIRECT($F$1&amp;$F644&amp;":"&amp;$F644),INDIRECT($F$1&amp;dbP!$D$2&amp;":"&amp;dbP!$D$2),"&gt;="&amp;Z$6,INDIRECT($F$1&amp;dbP!$D$2&amp;":"&amp;dbP!$D$2),"&lt;="&amp;Z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Z$6,INDIRECT($F$1&amp;dbP!$D$2&amp;":"&amp;dbP!$D$2),"&lt;="&amp;Z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A644" s="1">
        <f ca="1">SUMIFS(INDIRECT($F$1&amp;$F644&amp;":"&amp;$F644),INDIRECT($F$1&amp;dbP!$D$2&amp;":"&amp;dbP!$D$2),"&gt;="&amp;AA$6,INDIRECT($F$1&amp;dbP!$D$2&amp;":"&amp;dbP!$D$2),"&lt;="&amp;AA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A$6,INDIRECT($F$1&amp;dbP!$D$2&amp;":"&amp;dbP!$D$2),"&lt;="&amp;AA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B644" s="1">
        <f ca="1">SUMIFS(INDIRECT($F$1&amp;$F644&amp;":"&amp;$F644),INDIRECT($F$1&amp;dbP!$D$2&amp;":"&amp;dbP!$D$2),"&gt;="&amp;AB$6,INDIRECT($F$1&amp;dbP!$D$2&amp;":"&amp;dbP!$D$2),"&lt;="&amp;AB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B$6,INDIRECT($F$1&amp;dbP!$D$2&amp;":"&amp;dbP!$D$2),"&lt;="&amp;AB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C644" s="1">
        <f ca="1">SUMIFS(INDIRECT($F$1&amp;$F644&amp;":"&amp;$F644),INDIRECT($F$1&amp;dbP!$D$2&amp;":"&amp;dbP!$D$2),"&gt;="&amp;AC$6,INDIRECT($F$1&amp;dbP!$D$2&amp;":"&amp;dbP!$D$2),"&lt;="&amp;AC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C$6,INDIRECT($F$1&amp;dbP!$D$2&amp;":"&amp;dbP!$D$2),"&lt;="&amp;AC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D644" s="1">
        <f ca="1">SUMIFS(INDIRECT($F$1&amp;$F644&amp;":"&amp;$F644),INDIRECT($F$1&amp;dbP!$D$2&amp;":"&amp;dbP!$D$2),"&gt;="&amp;AD$6,INDIRECT($F$1&amp;dbP!$D$2&amp;":"&amp;dbP!$D$2),"&lt;="&amp;AD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D$6,INDIRECT($F$1&amp;dbP!$D$2&amp;":"&amp;dbP!$D$2),"&lt;="&amp;AD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E644" s="1">
        <f ca="1">SUMIFS(INDIRECT($F$1&amp;$F644&amp;":"&amp;$F644),INDIRECT($F$1&amp;dbP!$D$2&amp;":"&amp;dbP!$D$2),"&gt;="&amp;AE$6,INDIRECT($F$1&amp;dbP!$D$2&amp;":"&amp;dbP!$D$2),"&lt;="&amp;AE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E$6,INDIRECT($F$1&amp;dbP!$D$2&amp;":"&amp;dbP!$D$2),"&lt;="&amp;AE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F644" s="1">
        <f ca="1">SUMIFS(INDIRECT($F$1&amp;$F644&amp;":"&amp;$F644),INDIRECT($F$1&amp;dbP!$D$2&amp;":"&amp;dbP!$D$2),"&gt;="&amp;AF$6,INDIRECT($F$1&amp;dbP!$D$2&amp;":"&amp;dbP!$D$2),"&lt;="&amp;AF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F$6,INDIRECT($F$1&amp;dbP!$D$2&amp;":"&amp;dbP!$D$2),"&lt;="&amp;AF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G644" s="1">
        <f ca="1">SUMIFS(INDIRECT($F$1&amp;$F644&amp;":"&amp;$F644),INDIRECT($F$1&amp;dbP!$D$2&amp;":"&amp;dbP!$D$2),"&gt;="&amp;AG$6,INDIRECT($F$1&amp;dbP!$D$2&amp;":"&amp;dbP!$D$2),"&lt;="&amp;AG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G$6,INDIRECT($F$1&amp;dbP!$D$2&amp;":"&amp;dbP!$D$2),"&lt;="&amp;AG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H644" s="1">
        <f ca="1">SUMIFS(INDIRECT($F$1&amp;$F644&amp;":"&amp;$F644),INDIRECT($F$1&amp;dbP!$D$2&amp;":"&amp;dbP!$D$2),"&gt;="&amp;AH$6,INDIRECT($F$1&amp;dbP!$D$2&amp;":"&amp;dbP!$D$2),"&lt;="&amp;AH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H$6,INDIRECT($F$1&amp;dbP!$D$2&amp;":"&amp;dbP!$D$2),"&lt;="&amp;AH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I644" s="1">
        <f ca="1">SUMIFS(INDIRECT($F$1&amp;$F644&amp;":"&amp;$F644),INDIRECT($F$1&amp;dbP!$D$2&amp;":"&amp;dbP!$D$2),"&gt;="&amp;AI$6,INDIRECT($F$1&amp;dbP!$D$2&amp;":"&amp;dbP!$D$2),"&lt;="&amp;AI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I$6,INDIRECT($F$1&amp;dbP!$D$2&amp;":"&amp;dbP!$D$2),"&lt;="&amp;AI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J644" s="1">
        <f ca="1">SUMIFS(INDIRECT($F$1&amp;$F644&amp;":"&amp;$F644),INDIRECT($F$1&amp;dbP!$D$2&amp;":"&amp;dbP!$D$2),"&gt;="&amp;AJ$6,INDIRECT($F$1&amp;dbP!$D$2&amp;":"&amp;dbP!$D$2),"&lt;="&amp;AJ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J$6,INDIRECT($F$1&amp;dbP!$D$2&amp;":"&amp;dbP!$D$2),"&lt;="&amp;AJ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K644" s="1">
        <f ca="1">SUMIFS(INDIRECT($F$1&amp;$F644&amp;":"&amp;$F644),INDIRECT($F$1&amp;dbP!$D$2&amp;":"&amp;dbP!$D$2),"&gt;="&amp;AK$6,INDIRECT($F$1&amp;dbP!$D$2&amp;":"&amp;dbP!$D$2),"&lt;="&amp;AK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K$6,INDIRECT($F$1&amp;dbP!$D$2&amp;":"&amp;dbP!$D$2),"&lt;="&amp;AK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L644" s="1">
        <f ca="1">SUMIFS(INDIRECT($F$1&amp;$F644&amp;":"&amp;$F644),INDIRECT($F$1&amp;dbP!$D$2&amp;":"&amp;dbP!$D$2),"&gt;="&amp;AL$6,INDIRECT($F$1&amp;dbP!$D$2&amp;":"&amp;dbP!$D$2),"&lt;="&amp;AL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L$6,INDIRECT($F$1&amp;dbP!$D$2&amp;":"&amp;dbP!$D$2),"&lt;="&amp;AL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M644" s="1">
        <f ca="1">SUMIFS(INDIRECT($F$1&amp;$F644&amp;":"&amp;$F644),INDIRECT($F$1&amp;dbP!$D$2&amp;":"&amp;dbP!$D$2),"&gt;="&amp;AM$6,INDIRECT($F$1&amp;dbP!$D$2&amp;":"&amp;dbP!$D$2),"&lt;="&amp;AM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M$6,INDIRECT($F$1&amp;dbP!$D$2&amp;":"&amp;dbP!$D$2),"&lt;="&amp;AM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N644" s="1">
        <f ca="1">SUMIFS(INDIRECT($F$1&amp;$F644&amp;":"&amp;$F644),INDIRECT($F$1&amp;dbP!$D$2&amp;":"&amp;dbP!$D$2),"&gt;="&amp;AN$6,INDIRECT($F$1&amp;dbP!$D$2&amp;":"&amp;dbP!$D$2),"&lt;="&amp;AN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N$6,INDIRECT($F$1&amp;dbP!$D$2&amp;":"&amp;dbP!$D$2),"&lt;="&amp;AN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O644" s="1">
        <f ca="1">SUMIFS(INDIRECT($F$1&amp;$F644&amp;":"&amp;$F644),INDIRECT($F$1&amp;dbP!$D$2&amp;":"&amp;dbP!$D$2),"&gt;="&amp;AO$6,INDIRECT($F$1&amp;dbP!$D$2&amp;":"&amp;dbP!$D$2),"&lt;="&amp;AO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O$6,INDIRECT($F$1&amp;dbP!$D$2&amp;":"&amp;dbP!$D$2),"&lt;="&amp;AO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P644" s="1">
        <f ca="1">SUMIFS(INDIRECT($F$1&amp;$F644&amp;":"&amp;$F644),INDIRECT($F$1&amp;dbP!$D$2&amp;":"&amp;dbP!$D$2),"&gt;="&amp;AP$6,INDIRECT($F$1&amp;dbP!$D$2&amp;":"&amp;dbP!$D$2),"&lt;="&amp;AP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P$6,INDIRECT($F$1&amp;dbP!$D$2&amp;":"&amp;dbP!$D$2),"&lt;="&amp;AP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Q644" s="1">
        <f ca="1">SUMIFS(INDIRECT($F$1&amp;$F644&amp;":"&amp;$F644),INDIRECT($F$1&amp;dbP!$D$2&amp;":"&amp;dbP!$D$2),"&gt;="&amp;AQ$6,INDIRECT($F$1&amp;dbP!$D$2&amp;":"&amp;dbP!$D$2),"&lt;="&amp;AQ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Q$6,INDIRECT($F$1&amp;dbP!$D$2&amp;":"&amp;dbP!$D$2),"&lt;="&amp;AQ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R644" s="1">
        <f ca="1">SUMIFS(INDIRECT($F$1&amp;$F644&amp;":"&amp;$F644),INDIRECT($F$1&amp;dbP!$D$2&amp;":"&amp;dbP!$D$2),"&gt;="&amp;AR$6,INDIRECT($F$1&amp;dbP!$D$2&amp;":"&amp;dbP!$D$2),"&lt;="&amp;AR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R$6,INDIRECT($F$1&amp;dbP!$D$2&amp;":"&amp;dbP!$D$2),"&lt;="&amp;AR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S644" s="1">
        <f ca="1">SUMIFS(INDIRECT($F$1&amp;$F644&amp;":"&amp;$F644),INDIRECT($F$1&amp;dbP!$D$2&amp;":"&amp;dbP!$D$2),"&gt;="&amp;AS$6,INDIRECT($F$1&amp;dbP!$D$2&amp;":"&amp;dbP!$D$2),"&lt;="&amp;AS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S$6,INDIRECT($F$1&amp;dbP!$D$2&amp;":"&amp;dbP!$D$2),"&lt;="&amp;AS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T644" s="1">
        <f ca="1">SUMIFS(INDIRECT($F$1&amp;$F644&amp;":"&amp;$F644),INDIRECT($F$1&amp;dbP!$D$2&amp;":"&amp;dbP!$D$2),"&gt;="&amp;AT$6,INDIRECT($F$1&amp;dbP!$D$2&amp;":"&amp;dbP!$D$2),"&lt;="&amp;AT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T$6,INDIRECT($F$1&amp;dbP!$D$2&amp;":"&amp;dbP!$D$2),"&lt;="&amp;AT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U644" s="1">
        <f ca="1">SUMIFS(INDIRECT($F$1&amp;$F644&amp;":"&amp;$F644),INDIRECT($F$1&amp;dbP!$D$2&amp;":"&amp;dbP!$D$2),"&gt;="&amp;AU$6,INDIRECT($F$1&amp;dbP!$D$2&amp;":"&amp;dbP!$D$2),"&lt;="&amp;AU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U$6,INDIRECT($F$1&amp;dbP!$D$2&amp;":"&amp;dbP!$D$2),"&lt;="&amp;AU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V644" s="1">
        <f ca="1">SUMIFS(INDIRECT($F$1&amp;$F644&amp;":"&amp;$F644),INDIRECT($F$1&amp;dbP!$D$2&amp;":"&amp;dbP!$D$2),"&gt;="&amp;AV$6,INDIRECT($F$1&amp;dbP!$D$2&amp;":"&amp;dbP!$D$2),"&lt;="&amp;AV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V$6,INDIRECT($F$1&amp;dbP!$D$2&amp;":"&amp;dbP!$D$2),"&lt;="&amp;AV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W644" s="1">
        <f ca="1">SUMIFS(INDIRECT($F$1&amp;$F644&amp;":"&amp;$F644),INDIRECT($F$1&amp;dbP!$D$2&amp;":"&amp;dbP!$D$2),"&gt;="&amp;AW$6,INDIRECT($F$1&amp;dbP!$D$2&amp;":"&amp;dbP!$D$2),"&lt;="&amp;AW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W$6,INDIRECT($F$1&amp;dbP!$D$2&amp;":"&amp;dbP!$D$2),"&lt;="&amp;AW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X644" s="1">
        <f ca="1">SUMIFS(INDIRECT($F$1&amp;$F644&amp;":"&amp;$F644),INDIRECT($F$1&amp;dbP!$D$2&amp;":"&amp;dbP!$D$2),"&gt;="&amp;AX$6,INDIRECT($F$1&amp;dbP!$D$2&amp;":"&amp;dbP!$D$2),"&lt;="&amp;AX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X$6,INDIRECT($F$1&amp;dbP!$D$2&amp;":"&amp;dbP!$D$2),"&lt;="&amp;AX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Y644" s="1">
        <f ca="1">SUMIFS(INDIRECT($F$1&amp;$F644&amp;":"&amp;$F644),INDIRECT($F$1&amp;dbP!$D$2&amp;":"&amp;dbP!$D$2),"&gt;="&amp;AY$6,INDIRECT($F$1&amp;dbP!$D$2&amp;":"&amp;dbP!$D$2),"&lt;="&amp;AY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Y$6,INDIRECT($F$1&amp;dbP!$D$2&amp;":"&amp;dbP!$D$2),"&lt;="&amp;AY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AZ644" s="1">
        <f ca="1">SUMIFS(INDIRECT($F$1&amp;$F644&amp;":"&amp;$F644),INDIRECT($F$1&amp;dbP!$D$2&amp;":"&amp;dbP!$D$2),"&gt;="&amp;AZ$6,INDIRECT($F$1&amp;dbP!$D$2&amp;":"&amp;dbP!$D$2),"&lt;="&amp;AZ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AZ$6,INDIRECT($F$1&amp;dbP!$D$2&amp;":"&amp;dbP!$D$2),"&lt;="&amp;AZ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A644" s="1">
        <f ca="1">SUMIFS(INDIRECT($F$1&amp;$F644&amp;":"&amp;$F644),INDIRECT($F$1&amp;dbP!$D$2&amp;":"&amp;dbP!$D$2),"&gt;="&amp;BA$6,INDIRECT($F$1&amp;dbP!$D$2&amp;":"&amp;dbP!$D$2),"&lt;="&amp;BA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BA$6,INDIRECT($F$1&amp;dbP!$D$2&amp;":"&amp;dbP!$D$2),"&lt;="&amp;BA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B644" s="1">
        <f ca="1">SUMIFS(INDIRECT($F$1&amp;$F644&amp;":"&amp;$F644),INDIRECT($F$1&amp;dbP!$D$2&amp;":"&amp;dbP!$D$2),"&gt;="&amp;BB$6,INDIRECT($F$1&amp;dbP!$D$2&amp;":"&amp;dbP!$D$2),"&lt;="&amp;BB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BB$6,INDIRECT($F$1&amp;dbP!$D$2&amp;":"&amp;dbP!$D$2),"&lt;="&amp;BB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C644" s="1">
        <f ca="1">SUMIFS(INDIRECT($F$1&amp;$F644&amp;":"&amp;$F644),INDIRECT($F$1&amp;dbP!$D$2&amp;":"&amp;dbP!$D$2),"&gt;="&amp;BC$6,INDIRECT($F$1&amp;dbP!$D$2&amp;":"&amp;dbP!$D$2),"&lt;="&amp;BC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BC$6,INDIRECT($F$1&amp;dbP!$D$2&amp;":"&amp;dbP!$D$2),"&lt;="&amp;BC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D644" s="1">
        <f ca="1">SUMIFS(INDIRECT($F$1&amp;$F644&amp;":"&amp;$F644),INDIRECT($F$1&amp;dbP!$D$2&amp;":"&amp;dbP!$D$2),"&gt;="&amp;BD$6,INDIRECT($F$1&amp;dbP!$D$2&amp;":"&amp;dbP!$D$2),"&lt;="&amp;BD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BD$6,INDIRECT($F$1&amp;dbP!$D$2&amp;":"&amp;dbP!$D$2),"&lt;="&amp;BD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  <c r="BE644" s="1">
        <f ca="1">SUMIFS(INDIRECT($F$1&amp;$F644&amp;":"&amp;$F644),INDIRECT($F$1&amp;dbP!$D$2&amp;":"&amp;dbP!$D$2),"&gt;="&amp;BE$6,INDIRECT($F$1&amp;dbP!$D$2&amp;":"&amp;dbP!$D$2),"&lt;="&amp;BE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"&amp;$I644=$J644),"*",RIGHT($J644,LEN($J644)-4)),INDIRECT($F$1&amp;dbP!$AC$2&amp;":"&amp;dbP!$AC$2),RepP!$J$3)-
SUMIFS(INDIRECT($F$1&amp;$G644&amp;":"&amp;$G644),INDIRECT($F$1&amp;dbP!$D$2&amp;":"&amp;dbP!$D$2),"&gt;="&amp;BE$6,INDIRECT($F$1&amp;dbP!$D$2&amp;":"&amp;dbP!$D$2),"&lt;="&amp;BE$7,INDIRECT($F$1&amp;dbP!$O$2&amp;":"&amp;dbP!$O$2),$H644,INDIRECT($F$1&amp;dbP!$P$2&amp;":"&amp;dbP!$P$2),IF($I644=$J644,"*",$I644),INDIRECT($F$1&amp;dbP!$Q$2&amp;":"&amp;dbP!$Q$2),IF(OR($I644=$J644,"  "&amp;$I644=$J644),"*",RIGHT($J644,LEN($J644)-4)),INDIRECT($F$1&amp;dbP!$AC$2&amp;":"&amp;dbP!$AC$2),RepP!$J$3)</f>
        <v>0</v>
      </c>
    </row>
    <row r="645" spans="1:57" ht="4.95" customHeight="1" x14ac:dyDescent="0.3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3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</row>
    <row r="646" spans="1:57" x14ac:dyDescent="0.3">
      <c r="B646" s="1">
        <f>MAX(B$505:B645)+1</f>
        <v>146</v>
      </c>
      <c r="D646" s="1" t="str">
        <f ca="1">INDIRECT($B$1&amp;Items!AB$2&amp;$B646)</f>
        <v>PL</v>
      </c>
      <c r="F646" s="1">
        <f ca="1">INDIRECT($B$1&amp;Items!X$2&amp;$B646)</f>
        <v>0</v>
      </c>
      <c r="H646" s="13" t="str">
        <f ca="1">INDIRECT($B$1&amp;Items!U$2&amp;$B646)</f>
        <v>Операционная прибыль (EBITDA)</v>
      </c>
      <c r="I646" s="13" t="str">
        <f ca="1">IF(INDIRECT($B$1&amp;Items!V$2&amp;$B646)="",H646,INDIRECT($B$1&amp;Items!V$2&amp;$B646))</f>
        <v>Операционная прибыль (EBITDA)</v>
      </c>
      <c r="J646" s="1" t="str">
        <f ca="1">IF(INDIRECT($B$1&amp;Items!W$2&amp;$B646)="",IF(H646&lt;&gt;I646,"  "&amp;I646,I646),"    "&amp;INDIRECT($B$1&amp;Items!W$2&amp;$B646))</f>
        <v>Операционная прибыль (EBITDA)</v>
      </c>
      <c r="S646" s="1">
        <f ca="1">SUM($U646:INDIRECT(ADDRESS(ROW(),SUMIFS($1:$1,$5:$5,MAX($5:$5)))))</f>
        <v>70008680.411665797</v>
      </c>
      <c r="V646" s="1">
        <f ca="1">SUMIFS(V$504:V645,$D$504:$D645,Items!$AB$11)-SUMIFS(V$504:V645,$D$504:$D645,Items!$AB$19)</f>
        <v>-747966.4449666834</v>
      </c>
      <c r="W646" s="1">
        <f ca="1">SUMIFS(W$504:W645,$D$504:$D645,Items!$AB$11)-SUMIFS(W$504:W645,$D$504:$D645,Items!$AB$19)</f>
        <v>-1328060.097503454</v>
      </c>
      <c r="X646" s="1">
        <f ca="1">SUMIFS(X$504:X645,$D$504:$D645,Items!$AB$11)-SUMIFS(X$504:X645,$D$504:$D645,Items!$AB$19)</f>
        <v>-1431948.0325338333</v>
      </c>
      <c r="Y646" s="1">
        <f ca="1">SUMIFS(Y$504:Y645,$D$504:$D645,Items!$AB$11)-SUMIFS(Y$504:Y645,$D$504:$D645,Items!$AB$19)</f>
        <v>-1278713.4187162416</v>
      </c>
      <c r="Z646" s="1">
        <f ca="1">SUMIFS(Z$504:Z645,$D$504:$D645,Items!$AB$11)-SUMIFS(Z$504:Z645,$D$504:$D645,Items!$AB$19)</f>
        <v>8947571.2887386549</v>
      </c>
      <c r="AA646" s="1">
        <f ca="1">SUMIFS(AA$504:AA645,$D$504:$D645,Items!$AB$11)-SUMIFS(AA$504:AA645,$D$504:$D645,Items!$AB$19)</f>
        <v>23138879.944615137</v>
      </c>
      <c r="AB646" s="1">
        <f ca="1">SUMIFS(AB$504:AB645,$D$504:$D645,Items!$AB$11)-SUMIFS(AB$504:AB645,$D$504:$D645,Items!$AB$19)</f>
        <v>4181113.3610019116</v>
      </c>
      <c r="AC646" s="1">
        <f ca="1">SUMIFS(AC$504:AC645,$D$504:$D645,Items!$AB$11)-SUMIFS(AC$504:AC645,$D$504:$D645,Items!$AB$19)</f>
        <v>4534563.0866562352</v>
      </c>
      <c r="AD646" s="1">
        <f ca="1">SUMIFS(AD$504:AD645,$D$504:$D645,Items!$AB$11)-SUMIFS(AD$504:AD645,$D$504:$D645,Items!$AB$19)</f>
        <v>6000897.7544423295</v>
      </c>
      <c r="AE646" s="1">
        <f ca="1">SUMIFS(AE$504:AE645,$D$504:$D645,Items!$AB$11)-SUMIFS(AE$504:AE645,$D$504:$D645,Items!$AB$19)</f>
        <v>1873293.3827386755</v>
      </c>
      <c r="AF646" s="1">
        <f ca="1">SUMIFS(AF$504:AF645,$D$504:$D645,Items!$AB$11)-SUMIFS(AF$504:AF645,$D$504:$D645,Items!$AB$19)</f>
        <v>3023042.0577708231</v>
      </c>
      <c r="AG646" s="1">
        <f ca="1">SUMIFS(AG$504:AG645,$D$504:$D645,Items!$AB$11)-SUMIFS(AG$504:AG645,$D$504:$D645,Items!$AB$19)</f>
        <v>7777684.5597235775</v>
      </c>
      <c r="AH646" s="1">
        <f ca="1">SUMIFS(AH$504:AH645,$D$504:$D645,Items!$AB$11)-SUMIFS(AH$504:AH645,$D$504:$D645,Items!$AB$19)</f>
        <v>1248862.2551591168</v>
      </c>
      <c r="AI646" s="1">
        <f ca="1">SUMIFS(AI$504:AI645,$D$504:$D645,Items!$AB$11)-SUMIFS(AI$504:AI645,$D$504:$D645,Items!$AB$19)</f>
        <v>5668203.8583202939</v>
      </c>
      <c r="AJ646" s="1">
        <f ca="1">SUMIFS(AJ$504:AJ645,$D$504:$D645,Items!$AB$11)-SUMIFS(AJ$504:AJ645,$D$504:$D645,Items!$AB$19)</f>
        <v>8401256.8562192619</v>
      </c>
      <c r="AK646" s="1">
        <f ca="1">SUMIFS(AK$504:AK645,$D$504:$D645,Items!$AB$11)-SUMIFS(AK$504:AK645,$D$504:$D645,Items!$AB$19)</f>
        <v>0</v>
      </c>
      <c r="AL646" s="1">
        <f ca="1">SUMIFS(AL$504:AL645,$D$504:$D645,Items!$AB$11)-SUMIFS(AL$504:AL645,$D$504:$D645,Items!$AB$19)</f>
        <v>0</v>
      </c>
      <c r="AM646" s="1">
        <f ca="1">SUMIFS(AM$504:AM645,$D$504:$D645,Items!$AB$11)-SUMIFS(AM$504:AM645,$D$504:$D645,Items!$AB$19)</f>
        <v>0</v>
      </c>
      <c r="AN646" s="1">
        <f ca="1">SUMIFS(AN$504:AN645,$D$504:$D645,Items!$AB$11)-SUMIFS(AN$504:AN645,$D$504:$D645,Items!$AB$19)</f>
        <v>0</v>
      </c>
      <c r="AO646" s="1">
        <f ca="1">SUMIFS(AO$504:AO645,$D$504:$D645,Items!$AB$11)-SUMIFS(AO$504:AO645,$D$504:$D645,Items!$AB$19)</f>
        <v>0</v>
      </c>
      <c r="AP646" s="1">
        <f ca="1">SUMIFS(AP$504:AP645,$D$504:$D645,Items!$AB$11)-SUMIFS(AP$504:AP645,$D$504:$D645,Items!$AB$19)</f>
        <v>0</v>
      </c>
      <c r="AQ646" s="1">
        <f ca="1">SUMIFS(AQ$504:AQ645,$D$504:$D645,Items!$AB$11)-SUMIFS(AQ$504:AQ645,$D$504:$D645,Items!$AB$19)</f>
        <v>0</v>
      </c>
      <c r="AR646" s="1">
        <f ca="1">SUMIFS(AR$504:AR645,$D$504:$D645,Items!$AB$11)-SUMIFS(AR$504:AR645,$D$504:$D645,Items!$AB$19)</f>
        <v>0</v>
      </c>
      <c r="AS646" s="1">
        <f ca="1">SUMIFS(AS$504:AS645,$D$504:$D645,Items!$AB$11)-SUMIFS(AS$504:AS645,$D$504:$D645,Items!$AB$19)</f>
        <v>0</v>
      </c>
      <c r="AT646" s="1">
        <f ca="1">SUMIFS(AT$504:AT645,$D$504:$D645,Items!$AB$11)-SUMIFS(AT$504:AT645,$D$504:$D645,Items!$AB$19)</f>
        <v>0</v>
      </c>
      <c r="AU646" s="1">
        <f ca="1">SUMIFS(AU$504:AU645,$D$504:$D645,Items!$AB$11)-SUMIFS(AU$504:AU645,$D$504:$D645,Items!$AB$19)</f>
        <v>0</v>
      </c>
      <c r="AV646" s="1">
        <f ca="1">SUMIFS(AV$504:AV645,$D$504:$D645,Items!$AB$11)-SUMIFS(AV$504:AV645,$D$504:$D645,Items!$AB$19)</f>
        <v>0</v>
      </c>
      <c r="AW646" s="1">
        <f ca="1">SUMIFS(AW$504:AW645,$D$504:$D645,Items!$AB$11)-SUMIFS(AW$504:AW645,$D$504:$D645,Items!$AB$19)</f>
        <v>0</v>
      </c>
      <c r="AX646" s="1">
        <f ca="1">SUMIFS(AX$504:AX645,$D$504:$D645,Items!$AB$11)-SUMIFS(AX$504:AX645,$D$504:$D645,Items!$AB$19)</f>
        <v>0</v>
      </c>
      <c r="AY646" s="1">
        <f ca="1">SUMIFS(AY$504:AY645,$D$504:$D645,Items!$AB$11)-SUMIFS(AY$504:AY645,$D$504:$D645,Items!$AB$19)</f>
        <v>0</v>
      </c>
      <c r="AZ646" s="1">
        <f ca="1">SUMIFS(AZ$504:AZ645,$D$504:$D645,Items!$AB$11)-SUMIFS(AZ$504:AZ645,$D$504:$D645,Items!$AB$19)</f>
        <v>0</v>
      </c>
      <c r="BA646" s="1">
        <f ca="1">SUMIFS(BA$504:BA645,$D$504:$D645,Items!$AB$11)-SUMIFS(BA$504:BA645,$D$504:$D645,Items!$AB$19)</f>
        <v>0</v>
      </c>
      <c r="BB646" s="1">
        <f ca="1">SUMIFS(BB$504:BB645,$D$504:$D645,Items!$AB$11)-SUMIFS(BB$504:BB645,$D$504:$D645,Items!$AB$19)</f>
        <v>0</v>
      </c>
      <c r="BC646" s="1">
        <f ca="1">SUMIFS(BC$504:BC645,$D$504:$D645,Items!$AB$11)-SUMIFS(BC$504:BC645,$D$504:$D645,Items!$AB$19)</f>
        <v>0</v>
      </c>
      <c r="BD646" s="1">
        <f ca="1">SUMIFS(BD$504:BD645,$D$504:$D645,Items!$AB$11)-SUMIFS(BD$504:BD645,$D$504:$D645,Items!$AB$19)</f>
        <v>0</v>
      </c>
      <c r="BE646" s="1">
        <f ca="1">SUMIFS(BE$504:BE645,$D$504:$D645,Items!$AB$11)-SUMIFS(BE$504:BE645,$D$504:$D645,Items!$AB$19)</f>
        <v>0</v>
      </c>
    </row>
    <row r="647" spans="1:57" ht="4.95" customHeight="1" x14ac:dyDescent="0.3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3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</row>
    <row r="648" spans="1:57" x14ac:dyDescent="0.3">
      <c r="B648" s="1">
        <f>MAX(B$505:B646)+1</f>
        <v>147</v>
      </c>
      <c r="D648" s="1">
        <f ca="1">INDIRECT($B$1&amp;Items!AB$2&amp;$B648)</f>
        <v>0</v>
      </c>
      <c r="F648" s="1" t="str">
        <f ca="1">INDIRECT($B$1&amp;Items!X$2&amp;$B648)</f>
        <v>AA</v>
      </c>
      <c r="H648" s="13" t="str">
        <f ca="1">INDIRECT($B$1&amp;Items!U$2&amp;$B648)</f>
        <v>Амортизация</v>
      </c>
      <c r="I648" s="13" t="str">
        <f ca="1">IF(INDIRECT($B$1&amp;Items!V$2&amp;$B648)="",H648,INDIRECT($B$1&amp;Items!V$2&amp;$B648))</f>
        <v>Амортизация</v>
      </c>
      <c r="J648" s="1" t="str">
        <f ca="1">IF(INDIRECT($B$1&amp;Items!W$2&amp;$B648)="",IF(H648&lt;&gt;I648,"  "&amp;I648,I648),"    "&amp;INDIRECT($B$1&amp;Items!W$2&amp;$B648))</f>
        <v>Амортизация</v>
      </c>
      <c r="S648" s="1">
        <f ca="1">SUM($U648:INDIRECT(ADDRESS(ROW(),SUMIFS($1:$1,$5:$5,MAX($5:$5)))))</f>
        <v>26357900.301797483</v>
      </c>
      <c r="V648" s="1">
        <f ca="1">SUMIFS(INDIRECT($F$1&amp;$F648&amp;":"&amp;$F648),INDIRECT($F$1&amp;dbP!$D$2&amp;":"&amp;dbP!$D$2),"&gt;="&amp;V$6,INDIRECT($F$1&amp;dbP!$D$2&amp;":"&amp;dbP!$D$2),"&lt;="&amp;V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W648" s="1">
        <f ca="1">SUMIFS(INDIRECT($F$1&amp;$F648&amp;":"&amp;$F648),INDIRECT($F$1&amp;dbP!$D$2&amp;":"&amp;dbP!$D$2),"&gt;="&amp;W$6,INDIRECT($F$1&amp;dbP!$D$2&amp;":"&amp;dbP!$D$2),"&lt;="&amp;W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0</v>
      </c>
      <c r="X648" s="1">
        <f ca="1">SUMIFS(INDIRECT($F$1&amp;$F648&amp;":"&amp;$F648),INDIRECT($F$1&amp;dbP!$D$2&amp;":"&amp;dbP!$D$2),"&gt;="&amp;X$6,INDIRECT($F$1&amp;dbP!$D$2&amp;":"&amp;dbP!$D$2),"&lt;="&amp;X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Y648" s="1">
        <f ca="1">SUMIFS(INDIRECT($F$1&amp;$F648&amp;":"&amp;$F648),INDIRECT($F$1&amp;dbP!$D$2&amp;":"&amp;dbP!$D$2),"&gt;="&amp;Y$6,INDIRECT($F$1&amp;dbP!$D$2&amp;":"&amp;dbP!$D$2),"&lt;="&amp;Y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Z648" s="1">
        <f ca="1">SUMIFS(INDIRECT($F$1&amp;$F648&amp;":"&amp;$F648),INDIRECT($F$1&amp;dbP!$D$2&amp;":"&amp;dbP!$D$2),"&gt;="&amp;Z$6,INDIRECT($F$1&amp;dbP!$D$2&amp;":"&amp;dbP!$D$2),"&lt;="&amp;Z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A648" s="1">
        <f ca="1">SUMIFS(INDIRECT($F$1&amp;$F648&amp;":"&amp;$F648),INDIRECT($F$1&amp;dbP!$D$2&amp;":"&amp;dbP!$D$2),"&gt;="&amp;AA$6,INDIRECT($F$1&amp;dbP!$D$2&amp;":"&amp;dbP!$D$2),"&lt;="&amp;AA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B648" s="1">
        <f ca="1">SUMIFS(INDIRECT($F$1&amp;$F648&amp;":"&amp;$F648),INDIRECT($F$1&amp;dbP!$D$2&amp;":"&amp;dbP!$D$2),"&gt;="&amp;AB$6,INDIRECT($F$1&amp;dbP!$D$2&amp;":"&amp;dbP!$D$2),"&lt;="&amp;AB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C648" s="1">
        <f ca="1">SUMIFS(INDIRECT($F$1&amp;$F648&amp;":"&amp;$F648),INDIRECT($F$1&amp;dbP!$D$2&amp;":"&amp;dbP!$D$2),"&gt;="&amp;AC$6,INDIRECT($F$1&amp;dbP!$D$2&amp;":"&amp;dbP!$D$2),"&lt;="&amp;AC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D648" s="1">
        <f ca="1">SUMIFS(INDIRECT($F$1&amp;$F648&amp;":"&amp;$F648),INDIRECT($F$1&amp;dbP!$D$2&amp;":"&amp;dbP!$D$2),"&gt;="&amp;AD$6,INDIRECT($F$1&amp;dbP!$D$2&amp;":"&amp;dbP!$D$2),"&lt;="&amp;AD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E648" s="1">
        <f ca="1">SUMIFS(INDIRECT($F$1&amp;$F648&amp;":"&amp;$F648),INDIRECT($F$1&amp;dbP!$D$2&amp;":"&amp;dbP!$D$2),"&gt;="&amp;AE$6,INDIRECT($F$1&amp;dbP!$D$2&amp;":"&amp;dbP!$D$2),"&lt;="&amp;AE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F648" s="1">
        <f ca="1">SUMIFS(INDIRECT($F$1&amp;$F648&amp;":"&amp;$F648),INDIRECT($F$1&amp;dbP!$D$2&amp;":"&amp;dbP!$D$2),"&gt;="&amp;AF$6,INDIRECT($F$1&amp;dbP!$D$2&amp;":"&amp;dbP!$D$2),"&lt;="&amp;AF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G648" s="1">
        <f ca="1">SUMIFS(INDIRECT($F$1&amp;$F648&amp;":"&amp;$F648),INDIRECT($F$1&amp;dbP!$D$2&amp;":"&amp;dbP!$D$2),"&gt;="&amp;AG$6,INDIRECT($F$1&amp;dbP!$D$2&amp;":"&amp;dbP!$D$2),"&lt;="&amp;AG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H648" s="1">
        <f ca="1">SUMIFS(INDIRECT($F$1&amp;$F648&amp;":"&amp;$F648),INDIRECT($F$1&amp;dbP!$D$2&amp;":"&amp;dbP!$D$2),"&gt;="&amp;AH$6,INDIRECT($F$1&amp;dbP!$D$2&amp;":"&amp;dbP!$D$2),"&lt;="&amp;AH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I648" s="1">
        <f ca="1">SUMIFS(INDIRECT($F$1&amp;$F648&amp;":"&amp;$F648),INDIRECT($F$1&amp;dbP!$D$2&amp;":"&amp;dbP!$D$2),"&gt;="&amp;AI$6,INDIRECT($F$1&amp;dbP!$D$2&amp;":"&amp;dbP!$D$2),"&lt;="&amp;AI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J648" s="1">
        <f ca="1">SUMIFS(INDIRECT($F$1&amp;$F648&amp;":"&amp;$F648),INDIRECT($F$1&amp;dbP!$D$2&amp;":"&amp;dbP!$D$2),"&gt;="&amp;AJ$6,INDIRECT($F$1&amp;dbP!$D$2&amp;":"&amp;dbP!$D$2),"&lt;="&amp;AJ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K648" s="1">
        <f ca="1">SUMIFS(INDIRECT($F$1&amp;$F648&amp;":"&amp;$F648),INDIRECT($F$1&amp;dbP!$D$2&amp;":"&amp;dbP!$D$2),"&gt;="&amp;AK$6,INDIRECT($F$1&amp;dbP!$D$2&amp;":"&amp;dbP!$D$2),"&lt;="&amp;AK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L648" s="1">
        <f ca="1">SUMIFS(INDIRECT($F$1&amp;$F648&amp;":"&amp;$F648),INDIRECT($F$1&amp;dbP!$D$2&amp;":"&amp;dbP!$D$2),"&gt;="&amp;AL$6,INDIRECT($F$1&amp;dbP!$D$2&amp;":"&amp;dbP!$D$2),"&lt;="&amp;AL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M648" s="1">
        <f ca="1">SUMIFS(INDIRECT($F$1&amp;$F648&amp;":"&amp;$F648),INDIRECT($F$1&amp;dbP!$D$2&amp;":"&amp;dbP!$D$2),"&gt;="&amp;AM$6,INDIRECT($F$1&amp;dbP!$D$2&amp;":"&amp;dbP!$D$2),"&lt;="&amp;AM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N648" s="1">
        <f ca="1">SUMIFS(INDIRECT($F$1&amp;$F648&amp;":"&amp;$F648),INDIRECT($F$1&amp;dbP!$D$2&amp;":"&amp;dbP!$D$2),"&gt;="&amp;AN$6,INDIRECT($F$1&amp;dbP!$D$2&amp;":"&amp;dbP!$D$2),"&lt;="&amp;AN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1506165.7315312847</v>
      </c>
      <c r="AO648" s="1">
        <f ca="1">SUMIFS(INDIRECT($F$1&amp;$F648&amp;":"&amp;$F648),INDIRECT($F$1&amp;dbP!$D$2&amp;":"&amp;dbP!$D$2),"&gt;="&amp;AO$6,INDIRECT($F$1&amp;dbP!$D$2&amp;":"&amp;dbP!$D$2),"&lt;="&amp;AO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P648" s="1">
        <f ca="1">SUMIFS(INDIRECT($F$1&amp;$F648&amp;":"&amp;$F648),INDIRECT($F$1&amp;dbP!$D$2&amp;":"&amp;dbP!$D$2),"&gt;="&amp;AP$6,INDIRECT($F$1&amp;dbP!$D$2&amp;":"&amp;dbP!$D$2),"&lt;="&amp;AP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Q648" s="1">
        <f ca="1">SUMIFS(INDIRECT($F$1&amp;$F648&amp;":"&amp;$F648),INDIRECT($F$1&amp;dbP!$D$2&amp;":"&amp;dbP!$D$2),"&gt;="&amp;AQ$6,INDIRECT($F$1&amp;dbP!$D$2&amp;":"&amp;dbP!$D$2),"&lt;="&amp;AQ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R648" s="1">
        <f ca="1">SUMIFS(INDIRECT($F$1&amp;$F648&amp;":"&amp;$F648),INDIRECT($F$1&amp;dbP!$D$2&amp;":"&amp;dbP!$D$2),"&gt;="&amp;AR$6,INDIRECT($F$1&amp;dbP!$D$2&amp;":"&amp;dbP!$D$2),"&lt;="&amp;AR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S648" s="1">
        <f ca="1">SUMIFS(INDIRECT($F$1&amp;$F648&amp;":"&amp;$F648),INDIRECT($F$1&amp;dbP!$D$2&amp;":"&amp;dbP!$D$2),"&gt;="&amp;AS$6,INDIRECT($F$1&amp;dbP!$D$2&amp;":"&amp;dbP!$D$2),"&lt;="&amp;AS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T648" s="1">
        <f ca="1">SUMIFS(INDIRECT($F$1&amp;$F648&amp;":"&amp;$F648),INDIRECT($F$1&amp;dbP!$D$2&amp;":"&amp;dbP!$D$2),"&gt;="&amp;AT$6,INDIRECT($F$1&amp;dbP!$D$2&amp;":"&amp;dbP!$D$2),"&lt;="&amp;AT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U648" s="1">
        <f ca="1">SUMIFS(INDIRECT($F$1&amp;$F648&amp;":"&amp;$F648),INDIRECT($F$1&amp;dbP!$D$2&amp;":"&amp;dbP!$D$2),"&gt;="&amp;AU$6,INDIRECT($F$1&amp;dbP!$D$2&amp;":"&amp;dbP!$D$2),"&lt;="&amp;AU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V648" s="1">
        <f ca="1">SUMIFS(INDIRECT($F$1&amp;$F648&amp;":"&amp;$F648),INDIRECT($F$1&amp;dbP!$D$2&amp;":"&amp;dbP!$D$2),"&gt;="&amp;AV$6,INDIRECT($F$1&amp;dbP!$D$2&amp;":"&amp;dbP!$D$2),"&lt;="&amp;AV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W648" s="1">
        <f ca="1">SUMIFS(INDIRECT($F$1&amp;$F648&amp;":"&amp;$F648),INDIRECT($F$1&amp;dbP!$D$2&amp;":"&amp;dbP!$D$2),"&gt;="&amp;AW$6,INDIRECT($F$1&amp;dbP!$D$2&amp;":"&amp;dbP!$D$2),"&lt;="&amp;AW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X648" s="1">
        <f ca="1">SUMIFS(INDIRECT($F$1&amp;$F648&amp;":"&amp;$F648),INDIRECT($F$1&amp;dbP!$D$2&amp;":"&amp;dbP!$D$2),"&gt;="&amp;AX$6,INDIRECT($F$1&amp;dbP!$D$2&amp;":"&amp;dbP!$D$2),"&lt;="&amp;AX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Y648" s="1">
        <f ca="1">SUMIFS(INDIRECT($F$1&amp;$F648&amp;":"&amp;$F648),INDIRECT($F$1&amp;dbP!$D$2&amp;":"&amp;dbP!$D$2),"&gt;="&amp;AY$6,INDIRECT($F$1&amp;dbP!$D$2&amp;":"&amp;dbP!$D$2),"&lt;="&amp;AY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AZ648" s="1">
        <f ca="1">SUMIFS(INDIRECT($F$1&amp;$F648&amp;":"&amp;$F648),INDIRECT($F$1&amp;dbP!$D$2&amp;":"&amp;dbP!$D$2),"&gt;="&amp;AZ$6,INDIRECT($F$1&amp;dbP!$D$2&amp;":"&amp;dbP!$D$2),"&lt;="&amp;AZ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BA648" s="1">
        <f ca="1">SUMIFS(INDIRECT($F$1&amp;$F648&amp;":"&amp;$F648),INDIRECT($F$1&amp;dbP!$D$2&amp;":"&amp;dbP!$D$2),"&gt;="&amp;BA$6,INDIRECT($F$1&amp;dbP!$D$2&amp;":"&amp;dbP!$D$2),"&lt;="&amp;BA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BB648" s="1">
        <f ca="1">SUMIFS(INDIRECT($F$1&amp;$F648&amp;":"&amp;$F648),INDIRECT($F$1&amp;dbP!$D$2&amp;":"&amp;dbP!$D$2),"&gt;="&amp;BB$6,INDIRECT($F$1&amp;dbP!$D$2&amp;":"&amp;dbP!$D$2),"&lt;="&amp;BB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BC648" s="1">
        <f ca="1">SUMIFS(INDIRECT($F$1&amp;$F648&amp;":"&amp;$F648),INDIRECT($F$1&amp;dbP!$D$2&amp;":"&amp;dbP!$D$2),"&gt;="&amp;BC$6,INDIRECT($F$1&amp;dbP!$D$2&amp;":"&amp;dbP!$D$2),"&lt;="&amp;BC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BD648" s="1">
        <f ca="1">SUMIFS(INDIRECT($F$1&amp;$F648&amp;":"&amp;$F648),INDIRECT($F$1&amp;dbP!$D$2&amp;":"&amp;dbP!$D$2),"&gt;="&amp;BD$6,INDIRECT($F$1&amp;dbP!$D$2&amp;":"&amp;dbP!$D$2),"&lt;="&amp;BD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  <c r="BE648" s="1">
        <f ca="1">SUMIFS(INDIRECT($F$1&amp;$F648&amp;":"&amp;$F648),INDIRECT($F$1&amp;dbP!$D$2&amp;":"&amp;dbP!$D$2),"&gt;="&amp;BE$6,INDIRECT($F$1&amp;dbP!$D$2&amp;":"&amp;dbP!$D$2),"&lt;="&amp;BE$7,INDIRECT($F$1&amp;dbP!$O$2&amp;":"&amp;dbP!$O$2),$H648,INDIRECT($F$1&amp;dbP!$P$2&amp;":"&amp;dbP!$P$2),IF($I648=$J648,"*",$I648),INDIRECT($F$1&amp;dbP!$Q$2&amp;":"&amp;dbP!$Q$2),IF(OR($I648=$J648,"  "&amp;$I648=$J648),"*",RIGHT($J648,LEN($J648)-4)),INDIRECT($F$1&amp;dbP!$AC$2&amp;":"&amp;dbP!$AC$2),RepP!$J$3)</f>
        <v>753082.86576564237</v>
      </c>
    </row>
    <row r="649" spans="1:57" x14ac:dyDescent="0.3">
      <c r="B649" s="1">
        <f>MAX(B$505:B648)+1</f>
        <v>148</v>
      </c>
      <c r="D649" s="1" t="str">
        <f ca="1">INDIRECT($B$1&amp;Items!AB$2&amp;$B649)</f>
        <v>PL(-)</v>
      </c>
      <c r="F649" s="1" t="str">
        <f ca="1">INDIRECT($B$1&amp;Items!X$2&amp;$B649)</f>
        <v>AA</v>
      </c>
      <c r="H649" s="13" t="str">
        <f ca="1">INDIRECT($B$1&amp;Items!U$2&amp;$B649)</f>
        <v>Амортизация</v>
      </c>
      <c r="I649" s="13" t="str">
        <f ca="1">IF(INDIRECT($B$1&amp;Items!V$2&amp;$B649)="",H649,INDIRECT($B$1&amp;Items!V$2&amp;$B649))</f>
        <v>Основные средства - тип - 1</v>
      </c>
      <c r="J649" s="1" t="str">
        <f ca="1">IF(INDIRECT($B$1&amp;Items!W$2&amp;$B649)="",IF(H649&lt;&gt;I649,"  "&amp;I649,I649),"    "&amp;INDIRECT($B$1&amp;Items!W$2&amp;$B649))</f>
        <v xml:space="preserve">    Основные средства - тип - 1</v>
      </c>
      <c r="S649" s="1">
        <f ca="1">SUM($U649:INDIRECT(ADDRESS(ROW(),SUMIFS($1:$1,$5:$5,MAX($5:$5)))))</f>
        <v>9547832.9053819459</v>
      </c>
      <c r="V649" s="1">
        <f ca="1">SUMIFS(INDIRECT($F$1&amp;$F649&amp;":"&amp;$F649),INDIRECT($F$1&amp;dbP!$D$2&amp;":"&amp;dbP!$D$2),"&gt;="&amp;V$6,INDIRECT($F$1&amp;dbP!$D$2&amp;":"&amp;dbP!$D$2),"&lt;="&amp;V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W649" s="1">
        <f ca="1">SUMIFS(INDIRECT($F$1&amp;$F649&amp;":"&amp;$F649),INDIRECT($F$1&amp;dbP!$D$2&amp;":"&amp;dbP!$D$2),"&gt;="&amp;W$6,INDIRECT($F$1&amp;dbP!$D$2&amp;":"&amp;dbP!$D$2),"&lt;="&amp;W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0</v>
      </c>
      <c r="X649" s="1">
        <f ca="1">SUMIFS(INDIRECT($F$1&amp;$F649&amp;":"&amp;$F649),INDIRECT($F$1&amp;dbP!$D$2&amp;":"&amp;dbP!$D$2),"&gt;="&amp;X$6,INDIRECT($F$1&amp;dbP!$D$2&amp;":"&amp;dbP!$D$2),"&lt;="&amp;X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Y649" s="1">
        <f ca="1">SUMIFS(INDIRECT($F$1&amp;$F649&amp;":"&amp;$F649),INDIRECT($F$1&amp;dbP!$D$2&amp;":"&amp;dbP!$D$2),"&gt;="&amp;Y$6,INDIRECT($F$1&amp;dbP!$D$2&amp;":"&amp;dbP!$D$2),"&lt;="&amp;Y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Z649" s="1">
        <f ca="1">SUMIFS(INDIRECT($F$1&amp;$F649&amp;":"&amp;$F649),INDIRECT($F$1&amp;dbP!$D$2&amp;":"&amp;dbP!$D$2),"&gt;="&amp;Z$6,INDIRECT($F$1&amp;dbP!$D$2&amp;":"&amp;dbP!$D$2),"&lt;="&amp;Z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A649" s="1">
        <f ca="1">SUMIFS(INDIRECT($F$1&amp;$F649&amp;":"&amp;$F649),INDIRECT($F$1&amp;dbP!$D$2&amp;":"&amp;dbP!$D$2),"&gt;="&amp;AA$6,INDIRECT($F$1&amp;dbP!$D$2&amp;":"&amp;dbP!$D$2),"&lt;="&amp;AA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B649" s="1">
        <f ca="1">SUMIFS(INDIRECT($F$1&amp;$F649&amp;":"&amp;$F649),INDIRECT($F$1&amp;dbP!$D$2&amp;":"&amp;dbP!$D$2),"&gt;="&amp;AB$6,INDIRECT($F$1&amp;dbP!$D$2&amp;":"&amp;dbP!$D$2),"&lt;="&amp;AB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C649" s="1">
        <f ca="1">SUMIFS(INDIRECT($F$1&amp;$F649&amp;":"&amp;$F649),INDIRECT($F$1&amp;dbP!$D$2&amp;":"&amp;dbP!$D$2),"&gt;="&amp;AC$6,INDIRECT($F$1&amp;dbP!$D$2&amp;":"&amp;dbP!$D$2),"&lt;="&amp;AC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D649" s="1">
        <f ca="1">SUMIFS(INDIRECT($F$1&amp;$F649&amp;":"&amp;$F649),INDIRECT($F$1&amp;dbP!$D$2&amp;":"&amp;dbP!$D$2),"&gt;="&amp;AD$6,INDIRECT($F$1&amp;dbP!$D$2&amp;":"&amp;dbP!$D$2),"&lt;="&amp;AD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E649" s="1">
        <f ca="1">SUMIFS(INDIRECT($F$1&amp;$F649&amp;":"&amp;$F649),INDIRECT($F$1&amp;dbP!$D$2&amp;":"&amp;dbP!$D$2),"&gt;="&amp;AE$6,INDIRECT($F$1&amp;dbP!$D$2&amp;":"&amp;dbP!$D$2),"&lt;="&amp;AE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F649" s="1">
        <f ca="1">SUMIFS(INDIRECT($F$1&amp;$F649&amp;":"&amp;$F649),INDIRECT($F$1&amp;dbP!$D$2&amp;":"&amp;dbP!$D$2),"&gt;="&amp;AF$6,INDIRECT($F$1&amp;dbP!$D$2&amp;":"&amp;dbP!$D$2),"&lt;="&amp;AF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G649" s="1">
        <f ca="1">SUMIFS(INDIRECT($F$1&amp;$F649&amp;":"&amp;$F649),INDIRECT($F$1&amp;dbP!$D$2&amp;":"&amp;dbP!$D$2),"&gt;="&amp;AG$6,INDIRECT($F$1&amp;dbP!$D$2&amp;":"&amp;dbP!$D$2),"&lt;="&amp;AG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H649" s="1">
        <f ca="1">SUMIFS(INDIRECT($F$1&amp;$F649&amp;":"&amp;$F649),INDIRECT($F$1&amp;dbP!$D$2&amp;":"&amp;dbP!$D$2),"&gt;="&amp;AH$6,INDIRECT($F$1&amp;dbP!$D$2&amp;":"&amp;dbP!$D$2),"&lt;="&amp;AH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I649" s="1">
        <f ca="1">SUMIFS(INDIRECT($F$1&amp;$F649&amp;":"&amp;$F649),INDIRECT($F$1&amp;dbP!$D$2&amp;":"&amp;dbP!$D$2),"&gt;="&amp;AI$6,INDIRECT($F$1&amp;dbP!$D$2&amp;":"&amp;dbP!$D$2),"&lt;="&amp;AI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J649" s="1">
        <f ca="1">SUMIFS(INDIRECT($F$1&amp;$F649&amp;":"&amp;$F649),INDIRECT($F$1&amp;dbP!$D$2&amp;":"&amp;dbP!$D$2),"&gt;="&amp;AJ$6,INDIRECT($F$1&amp;dbP!$D$2&amp;":"&amp;dbP!$D$2),"&lt;="&amp;AJ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K649" s="1">
        <f ca="1">SUMIFS(INDIRECT($F$1&amp;$F649&amp;":"&amp;$F649),INDIRECT($F$1&amp;dbP!$D$2&amp;":"&amp;dbP!$D$2),"&gt;="&amp;AK$6,INDIRECT($F$1&amp;dbP!$D$2&amp;":"&amp;dbP!$D$2),"&lt;="&amp;AK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L649" s="1">
        <f ca="1">SUMIFS(INDIRECT($F$1&amp;$F649&amp;":"&amp;$F649),INDIRECT($F$1&amp;dbP!$D$2&amp;":"&amp;dbP!$D$2),"&gt;="&amp;AL$6,INDIRECT($F$1&amp;dbP!$D$2&amp;":"&amp;dbP!$D$2),"&lt;="&amp;AL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M649" s="1">
        <f ca="1">SUMIFS(INDIRECT($F$1&amp;$F649&amp;":"&amp;$F649),INDIRECT($F$1&amp;dbP!$D$2&amp;":"&amp;dbP!$D$2),"&gt;="&amp;AM$6,INDIRECT($F$1&amp;dbP!$D$2&amp;":"&amp;dbP!$D$2),"&lt;="&amp;AM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N649" s="1">
        <f ca="1">SUMIFS(INDIRECT($F$1&amp;$F649&amp;":"&amp;$F649),INDIRECT($F$1&amp;dbP!$D$2&amp;":"&amp;dbP!$D$2),"&gt;="&amp;AN$6,INDIRECT($F$1&amp;dbP!$D$2&amp;":"&amp;dbP!$D$2),"&lt;="&amp;AN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545590.45173611119</v>
      </c>
      <c r="AO649" s="1">
        <f ca="1">SUMIFS(INDIRECT($F$1&amp;$F649&amp;":"&amp;$F649),INDIRECT($F$1&amp;dbP!$D$2&amp;":"&amp;dbP!$D$2),"&gt;="&amp;AO$6,INDIRECT($F$1&amp;dbP!$D$2&amp;":"&amp;dbP!$D$2),"&lt;="&amp;AO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P649" s="1">
        <f ca="1">SUMIFS(INDIRECT($F$1&amp;$F649&amp;":"&amp;$F649),INDIRECT($F$1&amp;dbP!$D$2&amp;":"&amp;dbP!$D$2),"&gt;="&amp;AP$6,INDIRECT($F$1&amp;dbP!$D$2&amp;":"&amp;dbP!$D$2),"&lt;="&amp;AP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Q649" s="1">
        <f ca="1">SUMIFS(INDIRECT($F$1&amp;$F649&amp;":"&amp;$F649),INDIRECT($F$1&amp;dbP!$D$2&amp;":"&amp;dbP!$D$2),"&gt;="&amp;AQ$6,INDIRECT($F$1&amp;dbP!$D$2&amp;":"&amp;dbP!$D$2),"&lt;="&amp;AQ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R649" s="1">
        <f ca="1">SUMIFS(INDIRECT($F$1&amp;$F649&amp;":"&amp;$F649),INDIRECT($F$1&amp;dbP!$D$2&amp;":"&amp;dbP!$D$2),"&gt;="&amp;AR$6,INDIRECT($F$1&amp;dbP!$D$2&amp;":"&amp;dbP!$D$2),"&lt;="&amp;AR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S649" s="1">
        <f ca="1">SUMIFS(INDIRECT($F$1&amp;$F649&amp;":"&amp;$F649),INDIRECT($F$1&amp;dbP!$D$2&amp;":"&amp;dbP!$D$2),"&gt;="&amp;AS$6,INDIRECT($F$1&amp;dbP!$D$2&amp;":"&amp;dbP!$D$2),"&lt;="&amp;AS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T649" s="1">
        <f ca="1">SUMIFS(INDIRECT($F$1&amp;$F649&amp;":"&amp;$F649),INDIRECT($F$1&amp;dbP!$D$2&amp;":"&amp;dbP!$D$2),"&gt;="&amp;AT$6,INDIRECT($F$1&amp;dbP!$D$2&amp;":"&amp;dbP!$D$2),"&lt;="&amp;AT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U649" s="1">
        <f ca="1">SUMIFS(INDIRECT($F$1&amp;$F649&amp;":"&amp;$F649),INDIRECT($F$1&amp;dbP!$D$2&amp;":"&amp;dbP!$D$2),"&gt;="&amp;AU$6,INDIRECT($F$1&amp;dbP!$D$2&amp;":"&amp;dbP!$D$2),"&lt;="&amp;AU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V649" s="1">
        <f ca="1">SUMIFS(INDIRECT($F$1&amp;$F649&amp;":"&amp;$F649),INDIRECT($F$1&amp;dbP!$D$2&amp;":"&amp;dbP!$D$2),"&gt;="&amp;AV$6,INDIRECT($F$1&amp;dbP!$D$2&amp;":"&amp;dbP!$D$2),"&lt;="&amp;AV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W649" s="1">
        <f ca="1">SUMIFS(INDIRECT($F$1&amp;$F649&amp;":"&amp;$F649),INDIRECT($F$1&amp;dbP!$D$2&amp;":"&amp;dbP!$D$2),"&gt;="&amp;AW$6,INDIRECT($F$1&amp;dbP!$D$2&amp;":"&amp;dbP!$D$2),"&lt;="&amp;AW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X649" s="1">
        <f ca="1">SUMIFS(INDIRECT($F$1&amp;$F649&amp;":"&amp;$F649),INDIRECT($F$1&amp;dbP!$D$2&amp;":"&amp;dbP!$D$2),"&gt;="&amp;AX$6,INDIRECT($F$1&amp;dbP!$D$2&amp;":"&amp;dbP!$D$2),"&lt;="&amp;AX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Y649" s="1">
        <f ca="1">SUMIFS(INDIRECT($F$1&amp;$F649&amp;":"&amp;$F649),INDIRECT($F$1&amp;dbP!$D$2&amp;":"&amp;dbP!$D$2),"&gt;="&amp;AY$6,INDIRECT($F$1&amp;dbP!$D$2&amp;":"&amp;dbP!$D$2),"&lt;="&amp;AY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AZ649" s="1">
        <f ca="1">SUMIFS(INDIRECT($F$1&amp;$F649&amp;":"&amp;$F649),INDIRECT($F$1&amp;dbP!$D$2&amp;":"&amp;dbP!$D$2),"&gt;="&amp;AZ$6,INDIRECT($F$1&amp;dbP!$D$2&amp;":"&amp;dbP!$D$2),"&lt;="&amp;AZ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BA649" s="1">
        <f ca="1">SUMIFS(INDIRECT($F$1&amp;$F649&amp;":"&amp;$F649),INDIRECT($F$1&amp;dbP!$D$2&amp;":"&amp;dbP!$D$2),"&gt;="&amp;BA$6,INDIRECT($F$1&amp;dbP!$D$2&amp;":"&amp;dbP!$D$2),"&lt;="&amp;BA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BB649" s="1">
        <f ca="1">SUMIFS(INDIRECT($F$1&amp;$F649&amp;":"&amp;$F649),INDIRECT($F$1&amp;dbP!$D$2&amp;":"&amp;dbP!$D$2),"&gt;="&amp;BB$6,INDIRECT($F$1&amp;dbP!$D$2&amp;":"&amp;dbP!$D$2),"&lt;="&amp;BB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BC649" s="1">
        <f ca="1">SUMIFS(INDIRECT($F$1&amp;$F649&amp;":"&amp;$F649),INDIRECT($F$1&amp;dbP!$D$2&amp;":"&amp;dbP!$D$2),"&gt;="&amp;BC$6,INDIRECT($F$1&amp;dbP!$D$2&amp;":"&amp;dbP!$D$2),"&lt;="&amp;BC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BD649" s="1">
        <f ca="1">SUMIFS(INDIRECT($F$1&amp;$F649&amp;":"&amp;$F649),INDIRECT($F$1&amp;dbP!$D$2&amp;":"&amp;dbP!$D$2),"&gt;="&amp;BD$6,INDIRECT($F$1&amp;dbP!$D$2&amp;":"&amp;dbP!$D$2),"&lt;="&amp;BD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  <c r="BE649" s="1">
        <f ca="1">SUMIFS(INDIRECT($F$1&amp;$F649&amp;":"&amp;$F649),INDIRECT($F$1&amp;dbP!$D$2&amp;":"&amp;dbP!$D$2),"&gt;="&amp;BE$6,INDIRECT($F$1&amp;dbP!$D$2&amp;":"&amp;dbP!$D$2),"&lt;="&amp;BE$7,INDIRECT($F$1&amp;dbP!$O$2&amp;":"&amp;dbP!$O$2),$H649,INDIRECT($F$1&amp;dbP!$P$2&amp;":"&amp;dbP!$P$2),IF($I649=$J649,"*",$I649),INDIRECT($F$1&amp;dbP!$Q$2&amp;":"&amp;dbP!$Q$2),IF(OR($I649=$J649,"  "&amp;$I649=$J649),"*",RIGHT($J649,LEN($J649)-4)),INDIRECT($F$1&amp;dbP!$AC$2&amp;":"&amp;dbP!$AC$2),RepP!$J$3)</f>
        <v>272795.2258680556</v>
      </c>
    </row>
    <row r="650" spans="1:57" x14ac:dyDescent="0.3">
      <c r="B650" s="1">
        <f>MAX(B$505:B649)+1</f>
        <v>149</v>
      </c>
      <c r="D650" s="1" t="str">
        <f ca="1">INDIRECT($B$1&amp;Items!AB$2&amp;$B650)</f>
        <v>PL(-)</v>
      </c>
      <c r="F650" s="1" t="str">
        <f ca="1">INDIRECT($B$1&amp;Items!X$2&amp;$B650)</f>
        <v>AA</v>
      </c>
      <c r="H650" s="13" t="str">
        <f ca="1">INDIRECT($B$1&amp;Items!U$2&amp;$B650)</f>
        <v>Амортизация</v>
      </c>
      <c r="I650" s="13" t="str">
        <f ca="1">IF(INDIRECT($B$1&amp;Items!V$2&amp;$B650)="",H650,INDIRECT($B$1&amp;Items!V$2&amp;$B650))</f>
        <v>Основные средства - тип - 2</v>
      </c>
      <c r="J650" s="1" t="str">
        <f ca="1">IF(INDIRECT($B$1&amp;Items!W$2&amp;$B650)="",IF(H650&lt;&gt;I650,"  "&amp;I650,I650),"    "&amp;INDIRECT($B$1&amp;Items!W$2&amp;$B650))</f>
        <v xml:space="preserve">    Основные средства - тип - 2</v>
      </c>
      <c r="S650" s="1">
        <f ca="1">SUM($U650:INDIRECT(ADDRESS(ROW(),SUMIFS($1:$1,$5:$5,MAX($5:$5)))))</f>
        <v>5909646.3492462374</v>
      </c>
      <c r="V650" s="1">
        <f ca="1">SUMIFS(INDIRECT($F$1&amp;$F650&amp;":"&amp;$F650),INDIRECT($F$1&amp;dbP!$D$2&amp;":"&amp;dbP!$D$2),"&gt;="&amp;V$6,INDIRECT($F$1&amp;dbP!$D$2&amp;":"&amp;dbP!$D$2),"&lt;="&amp;V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W650" s="1">
        <f ca="1">SUMIFS(INDIRECT($F$1&amp;$F650&amp;":"&amp;$F650),INDIRECT($F$1&amp;dbP!$D$2&amp;":"&amp;dbP!$D$2),"&gt;="&amp;W$6,INDIRECT($F$1&amp;dbP!$D$2&amp;":"&amp;dbP!$D$2),"&lt;="&amp;W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0</v>
      </c>
      <c r="X650" s="1">
        <f ca="1">SUMIFS(INDIRECT($F$1&amp;$F650&amp;":"&amp;$F650),INDIRECT($F$1&amp;dbP!$D$2&amp;":"&amp;dbP!$D$2),"&gt;="&amp;X$6,INDIRECT($F$1&amp;dbP!$D$2&amp;":"&amp;dbP!$D$2),"&lt;="&amp;X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Y650" s="1">
        <f ca="1">SUMIFS(INDIRECT($F$1&amp;$F650&amp;":"&amp;$F650),INDIRECT($F$1&amp;dbP!$D$2&amp;":"&amp;dbP!$D$2),"&gt;="&amp;Y$6,INDIRECT($F$1&amp;dbP!$D$2&amp;":"&amp;dbP!$D$2),"&lt;="&amp;Y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Z650" s="1">
        <f ca="1">SUMIFS(INDIRECT($F$1&amp;$F650&amp;":"&amp;$F650),INDIRECT($F$1&amp;dbP!$D$2&amp;":"&amp;dbP!$D$2),"&gt;="&amp;Z$6,INDIRECT($F$1&amp;dbP!$D$2&amp;":"&amp;dbP!$D$2),"&lt;="&amp;Z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A650" s="1">
        <f ca="1">SUMIFS(INDIRECT($F$1&amp;$F650&amp;":"&amp;$F650),INDIRECT($F$1&amp;dbP!$D$2&amp;":"&amp;dbP!$D$2),"&gt;="&amp;AA$6,INDIRECT($F$1&amp;dbP!$D$2&amp;":"&amp;dbP!$D$2),"&lt;="&amp;AA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B650" s="1">
        <f ca="1">SUMIFS(INDIRECT($F$1&amp;$F650&amp;":"&amp;$F650),INDIRECT($F$1&amp;dbP!$D$2&amp;":"&amp;dbP!$D$2),"&gt;="&amp;AB$6,INDIRECT($F$1&amp;dbP!$D$2&amp;":"&amp;dbP!$D$2),"&lt;="&amp;AB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C650" s="1">
        <f ca="1">SUMIFS(INDIRECT($F$1&amp;$F650&amp;":"&amp;$F650),INDIRECT($F$1&amp;dbP!$D$2&amp;":"&amp;dbP!$D$2),"&gt;="&amp;AC$6,INDIRECT($F$1&amp;dbP!$D$2&amp;":"&amp;dbP!$D$2),"&lt;="&amp;AC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D650" s="1">
        <f ca="1">SUMIFS(INDIRECT($F$1&amp;$F650&amp;":"&amp;$F650),INDIRECT($F$1&amp;dbP!$D$2&amp;":"&amp;dbP!$D$2),"&gt;="&amp;AD$6,INDIRECT($F$1&amp;dbP!$D$2&amp;":"&amp;dbP!$D$2),"&lt;="&amp;AD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E650" s="1">
        <f ca="1">SUMIFS(INDIRECT($F$1&amp;$F650&amp;":"&amp;$F650),INDIRECT($F$1&amp;dbP!$D$2&amp;":"&amp;dbP!$D$2),"&gt;="&amp;AE$6,INDIRECT($F$1&amp;dbP!$D$2&amp;":"&amp;dbP!$D$2),"&lt;="&amp;AE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F650" s="1">
        <f ca="1">SUMIFS(INDIRECT($F$1&amp;$F650&amp;":"&amp;$F650),INDIRECT($F$1&amp;dbP!$D$2&amp;":"&amp;dbP!$D$2),"&gt;="&amp;AF$6,INDIRECT($F$1&amp;dbP!$D$2&amp;":"&amp;dbP!$D$2),"&lt;="&amp;AF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G650" s="1">
        <f ca="1">SUMIFS(INDIRECT($F$1&amp;$F650&amp;":"&amp;$F650),INDIRECT($F$1&amp;dbP!$D$2&amp;":"&amp;dbP!$D$2),"&gt;="&amp;AG$6,INDIRECT($F$1&amp;dbP!$D$2&amp;":"&amp;dbP!$D$2),"&lt;="&amp;AG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H650" s="1">
        <f ca="1">SUMIFS(INDIRECT($F$1&amp;$F650&amp;":"&amp;$F650),INDIRECT($F$1&amp;dbP!$D$2&amp;":"&amp;dbP!$D$2),"&gt;="&amp;AH$6,INDIRECT($F$1&amp;dbP!$D$2&amp;":"&amp;dbP!$D$2),"&lt;="&amp;AH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I650" s="1">
        <f ca="1">SUMIFS(INDIRECT($F$1&amp;$F650&amp;":"&amp;$F650),INDIRECT($F$1&amp;dbP!$D$2&amp;":"&amp;dbP!$D$2),"&gt;="&amp;AI$6,INDIRECT($F$1&amp;dbP!$D$2&amp;":"&amp;dbP!$D$2),"&lt;="&amp;AI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J650" s="1">
        <f ca="1">SUMIFS(INDIRECT($F$1&amp;$F650&amp;":"&amp;$F650),INDIRECT($F$1&amp;dbP!$D$2&amp;":"&amp;dbP!$D$2),"&gt;="&amp;AJ$6,INDIRECT($F$1&amp;dbP!$D$2&amp;":"&amp;dbP!$D$2),"&lt;="&amp;AJ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K650" s="1">
        <f ca="1">SUMIFS(INDIRECT($F$1&amp;$F650&amp;":"&amp;$F650),INDIRECT($F$1&amp;dbP!$D$2&amp;":"&amp;dbP!$D$2),"&gt;="&amp;AK$6,INDIRECT($F$1&amp;dbP!$D$2&amp;":"&amp;dbP!$D$2),"&lt;="&amp;AK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L650" s="1">
        <f ca="1">SUMIFS(INDIRECT($F$1&amp;$F650&amp;":"&amp;$F650),INDIRECT($F$1&amp;dbP!$D$2&amp;":"&amp;dbP!$D$2),"&gt;="&amp;AL$6,INDIRECT($F$1&amp;dbP!$D$2&amp;":"&amp;dbP!$D$2),"&lt;="&amp;AL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M650" s="1">
        <f ca="1">SUMIFS(INDIRECT($F$1&amp;$F650&amp;":"&amp;$F650),INDIRECT($F$1&amp;dbP!$D$2&amp;":"&amp;dbP!$D$2),"&gt;="&amp;AM$6,INDIRECT($F$1&amp;dbP!$D$2&amp;":"&amp;dbP!$D$2),"&lt;="&amp;AM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N650" s="1">
        <f ca="1">SUMIFS(INDIRECT($F$1&amp;$F650&amp;":"&amp;$F650),INDIRECT($F$1&amp;dbP!$D$2&amp;":"&amp;dbP!$D$2),"&gt;="&amp;AN$6,INDIRECT($F$1&amp;dbP!$D$2&amp;":"&amp;dbP!$D$2),"&lt;="&amp;AN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337694.07709978486</v>
      </c>
      <c r="AO650" s="1">
        <f ca="1">SUMIFS(INDIRECT($F$1&amp;$F650&amp;":"&amp;$F650),INDIRECT($F$1&amp;dbP!$D$2&amp;":"&amp;dbP!$D$2),"&gt;="&amp;AO$6,INDIRECT($F$1&amp;dbP!$D$2&amp;":"&amp;dbP!$D$2),"&lt;="&amp;AO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P650" s="1">
        <f ca="1">SUMIFS(INDIRECT($F$1&amp;$F650&amp;":"&amp;$F650),INDIRECT($F$1&amp;dbP!$D$2&amp;":"&amp;dbP!$D$2),"&gt;="&amp;AP$6,INDIRECT($F$1&amp;dbP!$D$2&amp;":"&amp;dbP!$D$2),"&lt;="&amp;AP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Q650" s="1">
        <f ca="1">SUMIFS(INDIRECT($F$1&amp;$F650&amp;":"&amp;$F650),INDIRECT($F$1&amp;dbP!$D$2&amp;":"&amp;dbP!$D$2),"&gt;="&amp;AQ$6,INDIRECT($F$1&amp;dbP!$D$2&amp;":"&amp;dbP!$D$2),"&lt;="&amp;AQ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R650" s="1">
        <f ca="1">SUMIFS(INDIRECT($F$1&amp;$F650&amp;":"&amp;$F650),INDIRECT($F$1&amp;dbP!$D$2&amp;":"&amp;dbP!$D$2),"&gt;="&amp;AR$6,INDIRECT($F$1&amp;dbP!$D$2&amp;":"&amp;dbP!$D$2),"&lt;="&amp;AR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S650" s="1">
        <f ca="1">SUMIFS(INDIRECT($F$1&amp;$F650&amp;":"&amp;$F650),INDIRECT($F$1&amp;dbP!$D$2&amp;":"&amp;dbP!$D$2),"&gt;="&amp;AS$6,INDIRECT($F$1&amp;dbP!$D$2&amp;":"&amp;dbP!$D$2),"&lt;="&amp;AS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T650" s="1">
        <f ca="1">SUMIFS(INDIRECT($F$1&amp;$F650&amp;":"&amp;$F650),INDIRECT($F$1&amp;dbP!$D$2&amp;":"&amp;dbP!$D$2),"&gt;="&amp;AT$6,INDIRECT($F$1&amp;dbP!$D$2&amp;":"&amp;dbP!$D$2),"&lt;="&amp;AT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U650" s="1">
        <f ca="1">SUMIFS(INDIRECT($F$1&amp;$F650&amp;":"&amp;$F650),INDIRECT($F$1&amp;dbP!$D$2&amp;":"&amp;dbP!$D$2),"&gt;="&amp;AU$6,INDIRECT($F$1&amp;dbP!$D$2&amp;":"&amp;dbP!$D$2),"&lt;="&amp;AU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V650" s="1">
        <f ca="1">SUMIFS(INDIRECT($F$1&amp;$F650&amp;":"&amp;$F650),INDIRECT($F$1&amp;dbP!$D$2&amp;":"&amp;dbP!$D$2),"&gt;="&amp;AV$6,INDIRECT($F$1&amp;dbP!$D$2&amp;":"&amp;dbP!$D$2),"&lt;="&amp;AV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W650" s="1">
        <f ca="1">SUMIFS(INDIRECT($F$1&amp;$F650&amp;":"&amp;$F650),INDIRECT($F$1&amp;dbP!$D$2&amp;":"&amp;dbP!$D$2),"&gt;="&amp;AW$6,INDIRECT($F$1&amp;dbP!$D$2&amp;":"&amp;dbP!$D$2),"&lt;="&amp;AW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X650" s="1">
        <f ca="1">SUMIFS(INDIRECT($F$1&amp;$F650&amp;":"&amp;$F650),INDIRECT($F$1&amp;dbP!$D$2&amp;":"&amp;dbP!$D$2),"&gt;="&amp;AX$6,INDIRECT($F$1&amp;dbP!$D$2&amp;":"&amp;dbP!$D$2),"&lt;="&amp;AX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Y650" s="1">
        <f ca="1">SUMIFS(INDIRECT($F$1&amp;$F650&amp;":"&amp;$F650),INDIRECT($F$1&amp;dbP!$D$2&amp;":"&amp;dbP!$D$2),"&gt;="&amp;AY$6,INDIRECT($F$1&amp;dbP!$D$2&amp;":"&amp;dbP!$D$2),"&lt;="&amp;AY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AZ650" s="1">
        <f ca="1">SUMIFS(INDIRECT($F$1&amp;$F650&amp;":"&amp;$F650),INDIRECT($F$1&amp;dbP!$D$2&amp;":"&amp;dbP!$D$2),"&gt;="&amp;AZ$6,INDIRECT($F$1&amp;dbP!$D$2&amp;":"&amp;dbP!$D$2),"&lt;="&amp;AZ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BA650" s="1">
        <f ca="1">SUMIFS(INDIRECT($F$1&amp;$F650&amp;":"&amp;$F650),INDIRECT($F$1&amp;dbP!$D$2&amp;":"&amp;dbP!$D$2),"&gt;="&amp;BA$6,INDIRECT($F$1&amp;dbP!$D$2&amp;":"&amp;dbP!$D$2),"&lt;="&amp;BA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BB650" s="1">
        <f ca="1">SUMIFS(INDIRECT($F$1&amp;$F650&amp;":"&amp;$F650),INDIRECT($F$1&amp;dbP!$D$2&amp;":"&amp;dbP!$D$2),"&gt;="&amp;BB$6,INDIRECT($F$1&amp;dbP!$D$2&amp;":"&amp;dbP!$D$2),"&lt;="&amp;BB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BC650" s="1">
        <f ca="1">SUMIFS(INDIRECT($F$1&amp;$F650&amp;":"&amp;$F650),INDIRECT($F$1&amp;dbP!$D$2&amp;":"&amp;dbP!$D$2),"&gt;="&amp;BC$6,INDIRECT($F$1&amp;dbP!$D$2&amp;":"&amp;dbP!$D$2),"&lt;="&amp;BC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BD650" s="1">
        <f ca="1">SUMIFS(INDIRECT($F$1&amp;$F650&amp;":"&amp;$F650),INDIRECT($F$1&amp;dbP!$D$2&amp;":"&amp;dbP!$D$2),"&gt;="&amp;BD$6,INDIRECT($F$1&amp;dbP!$D$2&amp;":"&amp;dbP!$D$2),"&lt;="&amp;BD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  <c r="BE650" s="1">
        <f ca="1">SUMIFS(INDIRECT($F$1&amp;$F650&amp;":"&amp;$F650),INDIRECT($F$1&amp;dbP!$D$2&amp;":"&amp;dbP!$D$2),"&gt;="&amp;BE$6,INDIRECT($F$1&amp;dbP!$D$2&amp;":"&amp;dbP!$D$2),"&lt;="&amp;BE$7,INDIRECT($F$1&amp;dbP!$O$2&amp;":"&amp;dbP!$O$2),$H650,INDIRECT($F$1&amp;dbP!$P$2&amp;":"&amp;dbP!$P$2),IF($I650=$J650,"*",$I650),INDIRECT($F$1&amp;dbP!$Q$2&amp;":"&amp;dbP!$Q$2),IF(OR($I650=$J650,"  "&amp;$I650=$J650),"*",RIGHT($J650,LEN($J650)-4)),INDIRECT($F$1&amp;dbP!$AC$2&amp;":"&amp;dbP!$AC$2),RepP!$J$3)</f>
        <v>168847.03854989243</v>
      </c>
    </row>
    <row r="651" spans="1:57" x14ac:dyDescent="0.3">
      <c r="B651" s="1">
        <f>MAX(B$505:B650)+1</f>
        <v>150</v>
      </c>
      <c r="D651" s="1" t="str">
        <f ca="1">INDIRECT($B$1&amp;Items!AB$2&amp;$B651)</f>
        <v>PL(-)</v>
      </c>
      <c r="F651" s="1" t="str">
        <f ca="1">INDIRECT($B$1&amp;Items!X$2&amp;$B651)</f>
        <v>AA</v>
      </c>
      <c r="H651" s="13" t="str">
        <f ca="1">INDIRECT($B$1&amp;Items!U$2&amp;$B651)</f>
        <v>Амортизация</v>
      </c>
      <c r="I651" s="13" t="str">
        <f ca="1">IF(INDIRECT($B$1&amp;Items!V$2&amp;$B651)="",H651,INDIRECT($B$1&amp;Items!V$2&amp;$B651))</f>
        <v>Основные средства - тип - 3</v>
      </c>
      <c r="J651" s="1" t="str">
        <f ca="1">IF(INDIRECT($B$1&amp;Items!W$2&amp;$B651)="",IF(H651&lt;&gt;I651,"  "&amp;I651,I651),"    "&amp;INDIRECT($B$1&amp;Items!W$2&amp;$B651))</f>
        <v xml:space="preserve">    Основные средства - тип - 3</v>
      </c>
      <c r="S651" s="1">
        <f ca="1">SUM($U651:INDIRECT(ADDRESS(ROW(),SUMIFS($1:$1,$5:$5,MAX($5:$5)))))</f>
        <v>10900421.047169298</v>
      </c>
      <c r="V651" s="1">
        <f ca="1">SUMIFS(INDIRECT($F$1&amp;$F651&amp;":"&amp;$F651),INDIRECT($F$1&amp;dbP!$D$2&amp;":"&amp;dbP!$D$2),"&gt;="&amp;V$6,INDIRECT($F$1&amp;dbP!$D$2&amp;":"&amp;dbP!$D$2),"&lt;="&amp;V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W651" s="1">
        <f ca="1">SUMIFS(INDIRECT($F$1&amp;$F651&amp;":"&amp;$F651),INDIRECT($F$1&amp;dbP!$D$2&amp;":"&amp;dbP!$D$2),"&gt;="&amp;W$6,INDIRECT($F$1&amp;dbP!$D$2&amp;":"&amp;dbP!$D$2),"&lt;="&amp;W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0</v>
      </c>
      <c r="X651" s="1">
        <f ca="1">SUMIFS(INDIRECT($F$1&amp;$F651&amp;":"&amp;$F651),INDIRECT($F$1&amp;dbP!$D$2&amp;":"&amp;dbP!$D$2),"&gt;="&amp;X$6,INDIRECT($F$1&amp;dbP!$D$2&amp;":"&amp;dbP!$D$2),"&lt;="&amp;X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Y651" s="1">
        <f ca="1">SUMIFS(INDIRECT($F$1&amp;$F651&amp;":"&amp;$F651),INDIRECT($F$1&amp;dbP!$D$2&amp;":"&amp;dbP!$D$2),"&gt;="&amp;Y$6,INDIRECT($F$1&amp;dbP!$D$2&amp;":"&amp;dbP!$D$2),"&lt;="&amp;Y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Z651" s="1">
        <f ca="1">SUMIFS(INDIRECT($F$1&amp;$F651&amp;":"&amp;$F651),INDIRECT($F$1&amp;dbP!$D$2&amp;":"&amp;dbP!$D$2),"&gt;="&amp;Z$6,INDIRECT($F$1&amp;dbP!$D$2&amp;":"&amp;dbP!$D$2),"&lt;="&amp;Z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A651" s="1">
        <f ca="1">SUMIFS(INDIRECT($F$1&amp;$F651&amp;":"&amp;$F651),INDIRECT($F$1&amp;dbP!$D$2&amp;":"&amp;dbP!$D$2),"&gt;="&amp;AA$6,INDIRECT($F$1&amp;dbP!$D$2&amp;":"&amp;dbP!$D$2),"&lt;="&amp;AA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B651" s="1">
        <f ca="1">SUMIFS(INDIRECT($F$1&amp;$F651&amp;":"&amp;$F651),INDIRECT($F$1&amp;dbP!$D$2&amp;":"&amp;dbP!$D$2),"&gt;="&amp;AB$6,INDIRECT($F$1&amp;dbP!$D$2&amp;":"&amp;dbP!$D$2),"&lt;="&amp;AB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C651" s="1">
        <f ca="1">SUMIFS(INDIRECT($F$1&amp;$F651&amp;":"&amp;$F651),INDIRECT($F$1&amp;dbP!$D$2&amp;":"&amp;dbP!$D$2),"&gt;="&amp;AC$6,INDIRECT($F$1&amp;dbP!$D$2&amp;":"&amp;dbP!$D$2),"&lt;="&amp;AC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D651" s="1">
        <f ca="1">SUMIFS(INDIRECT($F$1&amp;$F651&amp;":"&amp;$F651),INDIRECT($F$1&amp;dbP!$D$2&amp;":"&amp;dbP!$D$2),"&gt;="&amp;AD$6,INDIRECT($F$1&amp;dbP!$D$2&amp;":"&amp;dbP!$D$2),"&lt;="&amp;AD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E651" s="1">
        <f ca="1">SUMIFS(INDIRECT($F$1&amp;$F651&amp;":"&amp;$F651),INDIRECT($F$1&amp;dbP!$D$2&amp;":"&amp;dbP!$D$2),"&gt;="&amp;AE$6,INDIRECT($F$1&amp;dbP!$D$2&amp;":"&amp;dbP!$D$2),"&lt;="&amp;AE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F651" s="1">
        <f ca="1">SUMIFS(INDIRECT($F$1&amp;$F651&amp;":"&amp;$F651),INDIRECT($F$1&amp;dbP!$D$2&amp;":"&amp;dbP!$D$2),"&gt;="&amp;AF$6,INDIRECT($F$1&amp;dbP!$D$2&amp;":"&amp;dbP!$D$2),"&lt;="&amp;AF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G651" s="1">
        <f ca="1">SUMIFS(INDIRECT($F$1&amp;$F651&amp;":"&amp;$F651),INDIRECT($F$1&amp;dbP!$D$2&amp;":"&amp;dbP!$D$2),"&gt;="&amp;AG$6,INDIRECT($F$1&amp;dbP!$D$2&amp;":"&amp;dbP!$D$2),"&lt;="&amp;AG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H651" s="1">
        <f ca="1">SUMIFS(INDIRECT($F$1&amp;$F651&amp;":"&amp;$F651),INDIRECT($F$1&amp;dbP!$D$2&amp;":"&amp;dbP!$D$2),"&gt;="&amp;AH$6,INDIRECT($F$1&amp;dbP!$D$2&amp;":"&amp;dbP!$D$2),"&lt;="&amp;AH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I651" s="1">
        <f ca="1">SUMIFS(INDIRECT($F$1&amp;$F651&amp;":"&amp;$F651),INDIRECT($F$1&amp;dbP!$D$2&amp;":"&amp;dbP!$D$2),"&gt;="&amp;AI$6,INDIRECT($F$1&amp;dbP!$D$2&amp;":"&amp;dbP!$D$2),"&lt;="&amp;AI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J651" s="1">
        <f ca="1">SUMIFS(INDIRECT($F$1&amp;$F651&amp;":"&amp;$F651),INDIRECT($F$1&amp;dbP!$D$2&amp;":"&amp;dbP!$D$2),"&gt;="&amp;AJ$6,INDIRECT($F$1&amp;dbP!$D$2&amp;":"&amp;dbP!$D$2),"&lt;="&amp;AJ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K651" s="1">
        <f ca="1">SUMIFS(INDIRECT($F$1&amp;$F651&amp;":"&amp;$F651),INDIRECT($F$1&amp;dbP!$D$2&amp;":"&amp;dbP!$D$2),"&gt;="&amp;AK$6,INDIRECT($F$1&amp;dbP!$D$2&amp;":"&amp;dbP!$D$2),"&lt;="&amp;AK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L651" s="1">
        <f ca="1">SUMIFS(INDIRECT($F$1&amp;$F651&amp;":"&amp;$F651),INDIRECT($F$1&amp;dbP!$D$2&amp;":"&amp;dbP!$D$2),"&gt;="&amp;AL$6,INDIRECT($F$1&amp;dbP!$D$2&amp;":"&amp;dbP!$D$2),"&lt;="&amp;AL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M651" s="1">
        <f ca="1">SUMIFS(INDIRECT($F$1&amp;$F651&amp;":"&amp;$F651),INDIRECT($F$1&amp;dbP!$D$2&amp;":"&amp;dbP!$D$2),"&gt;="&amp;AM$6,INDIRECT($F$1&amp;dbP!$D$2&amp;":"&amp;dbP!$D$2),"&lt;="&amp;AM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N651" s="1">
        <f ca="1">SUMIFS(INDIRECT($F$1&amp;$F651&amp;":"&amp;$F651),INDIRECT($F$1&amp;dbP!$D$2&amp;":"&amp;dbP!$D$2),"&gt;="&amp;AN$6,INDIRECT($F$1&amp;dbP!$D$2&amp;":"&amp;dbP!$D$2),"&lt;="&amp;AN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622881.20269538881</v>
      </c>
      <c r="AO651" s="1">
        <f ca="1">SUMIFS(INDIRECT($F$1&amp;$F651&amp;":"&amp;$F651),INDIRECT($F$1&amp;dbP!$D$2&amp;":"&amp;dbP!$D$2),"&gt;="&amp;AO$6,INDIRECT($F$1&amp;dbP!$D$2&amp;":"&amp;dbP!$D$2),"&lt;="&amp;AO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P651" s="1">
        <f ca="1">SUMIFS(INDIRECT($F$1&amp;$F651&amp;":"&amp;$F651),INDIRECT($F$1&amp;dbP!$D$2&amp;":"&amp;dbP!$D$2),"&gt;="&amp;AP$6,INDIRECT($F$1&amp;dbP!$D$2&amp;":"&amp;dbP!$D$2),"&lt;="&amp;AP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Q651" s="1">
        <f ca="1">SUMIFS(INDIRECT($F$1&amp;$F651&amp;":"&amp;$F651),INDIRECT($F$1&amp;dbP!$D$2&amp;":"&amp;dbP!$D$2),"&gt;="&amp;AQ$6,INDIRECT($F$1&amp;dbP!$D$2&amp;":"&amp;dbP!$D$2),"&lt;="&amp;AQ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R651" s="1">
        <f ca="1">SUMIFS(INDIRECT($F$1&amp;$F651&amp;":"&amp;$F651),INDIRECT($F$1&amp;dbP!$D$2&amp;":"&amp;dbP!$D$2),"&gt;="&amp;AR$6,INDIRECT($F$1&amp;dbP!$D$2&amp;":"&amp;dbP!$D$2),"&lt;="&amp;AR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S651" s="1">
        <f ca="1">SUMIFS(INDIRECT($F$1&amp;$F651&amp;":"&amp;$F651),INDIRECT($F$1&amp;dbP!$D$2&amp;":"&amp;dbP!$D$2),"&gt;="&amp;AS$6,INDIRECT($F$1&amp;dbP!$D$2&amp;":"&amp;dbP!$D$2),"&lt;="&amp;AS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T651" s="1">
        <f ca="1">SUMIFS(INDIRECT($F$1&amp;$F651&amp;":"&amp;$F651),INDIRECT($F$1&amp;dbP!$D$2&amp;":"&amp;dbP!$D$2),"&gt;="&amp;AT$6,INDIRECT($F$1&amp;dbP!$D$2&amp;":"&amp;dbP!$D$2),"&lt;="&amp;AT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U651" s="1">
        <f ca="1">SUMIFS(INDIRECT($F$1&amp;$F651&amp;":"&amp;$F651),INDIRECT($F$1&amp;dbP!$D$2&amp;":"&amp;dbP!$D$2),"&gt;="&amp;AU$6,INDIRECT($F$1&amp;dbP!$D$2&amp;":"&amp;dbP!$D$2),"&lt;="&amp;AU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V651" s="1">
        <f ca="1">SUMIFS(INDIRECT($F$1&amp;$F651&amp;":"&amp;$F651),INDIRECT($F$1&amp;dbP!$D$2&amp;":"&amp;dbP!$D$2),"&gt;="&amp;AV$6,INDIRECT($F$1&amp;dbP!$D$2&amp;":"&amp;dbP!$D$2),"&lt;="&amp;AV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W651" s="1">
        <f ca="1">SUMIFS(INDIRECT($F$1&amp;$F651&amp;":"&amp;$F651),INDIRECT($F$1&amp;dbP!$D$2&amp;":"&amp;dbP!$D$2),"&gt;="&amp;AW$6,INDIRECT($F$1&amp;dbP!$D$2&amp;":"&amp;dbP!$D$2),"&lt;="&amp;AW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X651" s="1">
        <f ca="1">SUMIFS(INDIRECT($F$1&amp;$F651&amp;":"&amp;$F651),INDIRECT($F$1&amp;dbP!$D$2&amp;":"&amp;dbP!$D$2),"&gt;="&amp;AX$6,INDIRECT($F$1&amp;dbP!$D$2&amp;":"&amp;dbP!$D$2),"&lt;="&amp;AX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Y651" s="1">
        <f ca="1">SUMIFS(INDIRECT($F$1&amp;$F651&amp;":"&amp;$F651),INDIRECT($F$1&amp;dbP!$D$2&amp;":"&amp;dbP!$D$2),"&gt;="&amp;AY$6,INDIRECT($F$1&amp;dbP!$D$2&amp;":"&amp;dbP!$D$2),"&lt;="&amp;AY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AZ651" s="1">
        <f ca="1">SUMIFS(INDIRECT($F$1&amp;$F651&amp;":"&amp;$F651),INDIRECT($F$1&amp;dbP!$D$2&amp;":"&amp;dbP!$D$2),"&gt;="&amp;AZ$6,INDIRECT($F$1&amp;dbP!$D$2&amp;":"&amp;dbP!$D$2),"&lt;="&amp;AZ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BA651" s="1">
        <f ca="1">SUMIFS(INDIRECT($F$1&amp;$F651&amp;":"&amp;$F651),INDIRECT($F$1&amp;dbP!$D$2&amp;":"&amp;dbP!$D$2),"&gt;="&amp;BA$6,INDIRECT($F$1&amp;dbP!$D$2&amp;":"&amp;dbP!$D$2),"&lt;="&amp;BA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BB651" s="1">
        <f ca="1">SUMIFS(INDIRECT($F$1&amp;$F651&amp;":"&amp;$F651),INDIRECT($F$1&amp;dbP!$D$2&amp;":"&amp;dbP!$D$2),"&gt;="&amp;BB$6,INDIRECT($F$1&amp;dbP!$D$2&amp;":"&amp;dbP!$D$2),"&lt;="&amp;BB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BC651" s="1">
        <f ca="1">SUMIFS(INDIRECT($F$1&amp;$F651&amp;":"&amp;$F651),INDIRECT($F$1&amp;dbP!$D$2&amp;":"&amp;dbP!$D$2),"&gt;="&amp;BC$6,INDIRECT($F$1&amp;dbP!$D$2&amp;":"&amp;dbP!$D$2),"&lt;="&amp;BC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BD651" s="1">
        <f ca="1">SUMIFS(INDIRECT($F$1&amp;$F651&amp;":"&amp;$F651),INDIRECT($F$1&amp;dbP!$D$2&amp;":"&amp;dbP!$D$2),"&gt;="&amp;BD$6,INDIRECT($F$1&amp;dbP!$D$2&amp;":"&amp;dbP!$D$2),"&lt;="&amp;BD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  <c r="BE651" s="1">
        <f ca="1">SUMIFS(INDIRECT($F$1&amp;$F651&amp;":"&amp;$F651),INDIRECT($F$1&amp;dbP!$D$2&amp;":"&amp;dbP!$D$2),"&gt;="&amp;BE$6,INDIRECT($F$1&amp;dbP!$D$2&amp;":"&amp;dbP!$D$2),"&lt;="&amp;BE$7,INDIRECT($F$1&amp;dbP!$O$2&amp;":"&amp;dbP!$O$2),$H651,INDIRECT($F$1&amp;dbP!$P$2&amp;":"&amp;dbP!$P$2),IF($I651=$J651,"*",$I651),INDIRECT($F$1&amp;dbP!$Q$2&amp;":"&amp;dbP!$Q$2),IF(OR($I651=$J651,"  "&amp;$I651=$J651),"*",RIGHT($J651,LEN($J651)-4)),INDIRECT($F$1&amp;dbP!$AC$2&amp;":"&amp;dbP!$AC$2),RepP!$J$3)</f>
        <v>311440.60134769441</v>
      </c>
    </row>
    <row r="652" spans="1:57" ht="4.95" customHeight="1" x14ac:dyDescent="0.3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3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</row>
    <row r="653" spans="1:57" x14ac:dyDescent="0.3">
      <c r="B653" s="1">
        <f>MAX(B$505:B652)+1</f>
        <v>151</v>
      </c>
      <c r="D653" s="1" t="str">
        <f ca="1">INDIRECT($B$1&amp;Items!AB$2&amp;$B653)</f>
        <v>PL</v>
      </c>
      <c r="F653" s="1">
        <f ca="1">INDIRECT($B$1&amp;Items!X$2&amp;$B653)</f>
        <v>0</v>
      </c>
      <c r="H653" s="13" t="str">
        <f ca="1">INDIRECT($B$1&amp;Items!U$2&amp;$B653)</f>
        <v>Прибыль по основной деятельности (EBIT)</v>
      </c>
      <c r="I653" s="13" t="str">
        <f ca="1">IF(INDIRECT($B$1&amp;Items!V$2&amp;$B653)="",H653,INDIRECT($B$1&amp;Items!V$2&amp;$B653))</f>
        <v>Прибыль по основной деятельности (EBIT)</v>
      </c>
      <c r="J653" s="1" t="str">
        <f ca="1">IF(INDIRECT($B$1&amp;Items!W$2&amp;$B653)="",IF(H653&lt;&gt;I653,"  "&amp;I653,I653),"    "&amp;INDIRECT($B$1&amp;Items!W$2&amp;$B653))</f>
        <v>Прибыль по основной деятельности (EBIT)</v>
      </c>
      <c r="S653" s="1">
        <f ca="1">SUM($U653:INDIRECT(ADDRESS(ROW(),SUMIFS($1:$1,$5:$5,MAX($5:$5)))))</f>
        <v>43650780.109868243</v>
      </c>
      <c r="V653" s="1">
        <f ca="1">SUMIFS(V$504:V652,$D$504:$D652,Items!$AB$11)-SUMIFS(V$504:V652,$D$504:$D652,Items!$AB$19)</f>
        <v>-747966.4449666834</v>
      </c>
      <c r="W653" s="1">
        <f ca="1">SUMIFS(W$504:W652,$D$504:$D652,Items!$AB$11)-SUMIFS(W$504:W652,$D$504:$D652,Items!$AB$19)</f>
        <v>-1328060.097503454</v>
      </c>
      <c r="X653" s="1">
        <f ca="1">SUMIFS(X$504:X652,$D$504:$D652,Items!$AB$11)-SUMIFS(X$504:X652,$D$504:$D652,Items!$AB$19)</f>
        <v>-2185030.8982994757</v>
      </c>
      <c r="Y653" s="1">
        <f ca="1">SUMIFS(Y$504:Y652,$D$504:$D652,Items!$AB$11)-SUMIFS(Y$504:Y652,$D$504:$D652,Items!$AB$19)</f>
        <v>-2031796.284481884</v>
      </c>
      <c r="Z653" s="1">
        <f ca="1">SUMIFS(Z$504:Z652,$D$504:$D652,Items!$AB$11)-SUMIFS(Z$504:Z652,$D$504:$D652,Items!$AB$19)</f>
        <v>8194488.4229730126</v>
      </c>
      <c r="AA653" s="1">
        <f ca="1">SUMIFS(AA$504:AA652,$D$504:$D652,Items!$AB$11)-SUMIFS(AA$504:AA652,$D$504:$D652,Items!$AB$19)</f>
        <v>22385797.078849491</v>
      </c>
      <c r="AB653" s="1">
        <f ca="1">SUMIFS(AB$504:AB652,$D$504:$D652,Items!$AB$11)-SUMIFS(AB$504:AB652,$D$504:$D652,Items!$AB$19)</f>
        <v>3428030.4952362692</v>
      </c>
      <c r="AC653" s="1">
        <f ca="1">SUMIFS(AC$504:AC652,$D$504:$D652,Items!$AB$11)-SUMIFS(AC$504:AC652,$D$504:$D652,Items!$AB$19)</f>
        <v>3781480.2208905928</v>
      </c>
      <c r="AD653" s="1">
        <f ca="1">SUMIFS(AD$504:AD652,$D$504:$D652,Items!$AB$11)-SUMIFS(AD$504:AD652,$D$504:$D652,Items!$AB$19)</f>
        <v>5247814.8886766871</v>
      </c>
      <c r="AE653" s="1">
        <f ca="1">SUMIFS(AE$504:AE652,$D$504:$D652,Items!$AB$11)-SUMIFS(AE$504:AE652,$D$504:$D652,Items!$AB$19)</f>
        <v>1120210.5169730326</v>
      </c>
      <c r="AF653" s="1">
        <f ca="1">SUMIFS(AF$504:AF652,$D$504:$D652,Items!$AB$11)-SUMIFS(AF$504:AF652,$D$504:$D652,Items!$AB$19)</f>
        <v>2269959.1920051808</v>
      </c>
      <c r="AG653" s="1">
        <f ca="1">SUMIFS(AG$504:AG652,$D$504:$D652,Items!$AB$11)-SUMIFS(AG$504:AG652,$D$504:$D652,Items!$AB$19)</f>
        <v>7024601.6939579351</v>
      </c>
      <c r="AH653" s="1">
        <f ca="1">SUMIFS(AH$504:AH652,$D$504:$D652,Items!$AB$11)-SUMIFS(AH$504:AH652,$D$504:$D652,Items!$AB$19)</f>
        <v>495779.38939347398</v>
      </c>
      <c r="AI653" s="1">
        <f ca="1">SUMIFS(AI$504:AI652,$D$504:$D652,Items!$AB$11)-SUMIFS(AI$504:AI652,$D$504:$D652,Items!$AB$19)</f>
        <v>4915120.9925546516</v>
      </c>
      <c r="AJ653" s="1">
        <f ca="1">SUMIFS(AJ$504:AJ652,$D$504:$D652,Items!$AB$11)-SUMIFS(AJ$504:AJ652,$D$504:$D652,Items!$AB$19)</f>
        <v>7648173.9904536195</v>
      </c>
      <c r="AK653" s="1">
        <f ca="1">SUMIFS(AK$504:AK652,$D$504:$D652,Items!$AB$11)-SUMIFS(AK$504:AK652,$D$504:$D652,Items!$AB$19)</f>
        <v>-753082.86576564237</v>
      </c>
      <c r="AL653" s="1">
        <f ca="1">SUMIFS(AL$504:AL652,$D$504:$D652,Items!$AB$11)-SUMIFS(AL$504:AL652,$D$504:$D652,Items!$AB$19)</f>
        <v>-753082.86576564237</v>
      </c>
      <c r="AM653" s="1">
        <f ca="1">SUMIFS(AM$504:AM652,$D$504:$D652,Items!$AB$11)-SUMIFS(AM$504:AM652,$D$504:$D652,Items!$AB$19)</f>
        <v>-753082.86576564237</v>
      </c>
      <c r="AN653" s="1">
        <f ca="1">SUMIFS(AN$504:AN652,$D$504:$D652,Items!$AB$11)-SUMIFS(AN$504:AN652,$D$504:$D652,Items!$AB$19)</f>
        <v>-1506165.7315312847</v>
      </c>
      <c r="AO653" s="1">
        <f ca="1">SUMIFS(AO$504:AO652,$D$504:$D652,Items!$AB$11)-SUMIFS(AO$504:AO652,$D$504:$D652,Items!$AB$19)</f>
        <v>-753082.86576564237</v>
      </c>
      <c r="AP653" s="1">
        <f ca="1">SUMIFS(AP$504:AP652,$D$504:$D652,Items!$AB$11)-SUMIFS(AP$504:AP652,$D$504:$D652,Items!$AB$19)</f>
        <v>-753082.86576564237</v>
      </c>
      <c r="AQ653" s="1">
        <f ca="1">SUMIFS(AQ$504:AQ652,$D$504:$D652,Items!$AB$11)-SUMIFS(AQ$504:AQ652,$D$504:$D652,Items!$AB$19)</f>
        <v>-753082.86576564237</v>
      </c>
      <c r="AR653" s="1">
        <f ca="1">SUMIFS(AR$504:AR652,$D$504:$D652,Items!$AB$11)-SUMIFS(AR$504:AR652,$D$504:$D652,Items!$AB$19)</f>
        <v>-753082.86576564237</v>
      </c>
      <c r="AS653" s="1">
        <f ca="1">SUMIFS(AS$504:AS652,$D$504:$D652,Items!$AB$11)-SUMIFS(AS$504:AS652,$D$504:$D652,Items!$AB$19)</f>
        <v>-753082.86576564237</v>
      </c>
      <c r="AT653" s="1">
        <f ca="1">SUMIFS(AT$504:AT652,$D$504:$D652,Items!$AB$11)-SUMIFS(AT$504:AT652,$D$504:$D652,Items!$AB$19)</f>
        <v>-753082.86576564237</v>
      </c>
      <c r="AU653" s="1">
        <f ca="1">SUMIFS(AU$504:AU652,$D$504:$D652,Items!$AB$11)-SUMIFS(AU$504:AU652,$D$504:$D652,Items!$AB$19)</f>
        <v>-753082.86576564237</v>
      </c>
      <c r="AV653" s="1">
        <f ca="1">SUMIFS(AV$504:AV652,$D$504:$D652,Items!$AB$11)-SUMIFS(AV$504:AV652,$D$504:$D652,Items!$AB$19)</f>
        <v>-753082.86576564237</v>
      </c>
      <c r="AW653" s="1">
        <f ca="1">SUMIFS(AW$504:AW652,$D$504:$D652,Items!$AB$11)-SUMIFS(AW$504:AW652,$D$504:$D652,Items!$AB$19)</f>
        <v>-753082.86576564237</v>
      </c>
      <c r="AX653" s="1">
        <f ca="1">SUMIFS(AX$504:AX652,$D$504:$D652,Items!$AB$11)-SUMIFS(AX$504:AX652,$D$504:$D652,Items!$AB$19)</f>
        <v>-753082.86576564237</v>
      </c>
      <c r="AY653" s="1">
        <f ca="1">SUMIFS(AY$504:AY652,$D$504:$D652,Items!$AB$11)-SUMIFS(AY$504:AY652,$D$504:$D652,Items!$AB$19)</f>
        <v>-753082.86576564237</v>
      </c>
      <c r="AZ653" s="1">
        <f ca="1">SUMIFS(AZ$504:AZ652,$D$504:$D652,Items!$AB$11)-SUMIFS(AZ$504:AZ652,$D$504:$D652,Items!$AB$19)</f>
        <v>-753082.86576564237</v>
      </c>
      <c r="BA653" s="1">
        <f ca="1">SUMIFS(BA$504:BA652,$D$504:$D652,Items!$AB$11)-SUMIFS(BA$504:BA652,$D$504:$D652,Items!$AB$19)</f>
        <v>-753082.86576564237</v>
      </c>
      <c r="BB653" s="1">
        <f ca="1">SUMIFS(BB$504:BB652,$D$504:$D652,Items!$AB$11)-SUMIFS(BB$504:BB652,$D$504:$D652,Items!$AB$19)</f>
        <v>-753082.86576564237</v>
      </c>
      <c r="BC653" s="1">
        <f ca="1">SUMIFS(BC$504:BC652,$D$504:$D652,Items!$AB$11)-SUMIFS(BC$504:BC652,$D$504:$D652,Items!$AB$19)</f>
        <v>-753082.86576564237</v>
      </c>
      <c r="BD653" s="1">
        <f ca="1">SUMIFS(BD$504:BD652,$D$504:$D652,Items!$AB$11)-SUMIFS(BD$504:BD652,$D$504:$D652,Items!$AB$19)</f>
        <v>-753082.86576564237</v>
      </c>
      <c r="BE653" s="1">
        <f ca="1">SUMIFS(BE$504:BE652,$D$504:$D652,Items!$AB$11)-SUMIFS(BE$504:BE652,$D$504:$D652,Items!$AB$19)</f>
        <v>-753082.86576564237</v>
      </c>
    </row>
    <row r="654" spans="1:57" ht="4.95" customHeight="1" x14ac:dyDescent="0.3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3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</row>
    <row r="655" spans="1:57" x14ac:dyDescent="0.3">
      <c r="B655" s="1">
        <f>MAX(B$505:B653)+1</f>
        <v>152</v>
      </c>
      <c r="D655" s="1">
        <f ca="1">INDIRECT($B$1&amp;Items!AB$2&amp;$B655)</f>
        <v>0</v>
      </c>
      <c r="F655" s="1" t="str">
        <f ca="1">INDIRECT($B$1&amp;Items!X$2&amp;$B655)</f>
        <v>AA</v>
      </c>
      <c r="H655" s="13" t="str">
        <f ca="1">INDIRECT($B$1&amp;Items!U$2&amp;$B655)</f>
        <v>Начисление %%</v>
      </c>
      <c r="I655" s="13" t="str">
        <f ca="1">IF(INDIRECT($B$1&amp;Items!V$2&amp;$B655)="",H655,INDIRECT($B$1&amp;Items!V$2&amp;$B655))</f>
        <v>Начисление %%</v>
      </c>
      <c r="J655" s="1" t="str">
        <f ca="1">IF(INDIRECT($B$1&amp;Items!W$2&amp;$B655)="",IF(H655&lt;&gt;I655,"  "&amp;I655,I655),"    "&amp;INDIRECT($B$1&amp;Items!W$2&amp;$B655))</f>
        <v>Начисление %%</v>
      </c>
      <c r="S655" s="1">
        <f ca="1">SUM($U655:INDIRECT(ADDRESS(ROW(),SUMIFS($1:$1,$5:$5,MAX($5:$5)))))</f>
        <v>2083333.3333333333</v>
      </c>
      <c r="V655" s="1">
        <f ca="1">SUMIFS(INDIRECT($F$1&amp;$F655&amp;":"&amp;$F655),INDIRECT($F$1&amp;dbP!$D$2&amp;":"&amp;dbP!$D$2),"&gt;="&amp;V$6,INDIRECT($F$1&amp;dbP!$D$2&amp;":"&amp;dbP!$D$2),"&lt;="&amp;V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  <c r="W655" s="1">
        <f ca="1">SUMIFS(INDIRECT($F$1&amp;$F655&amp;":"&amp;$F655),INDIRECT($F$1&amp;dbP!$D$2&amp;":"&amp;dbP!$D$2),"&gt;="&amp;W$6,INDIRECT($F$1&amp;dbP!$D$2&amp;":"&amp;dbP!$D$2),"&lt;="&amp;W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  <c r="X655" s="1">
        <f ca="1">SUMIFS(INDIRECT($F$1&amp;$F655&amp;":"&amp;$F655),INDIRECT($F$1&amp;dbP!$D$2&amp;":"&amp;dbP!$D$2),"&gt;="&amp;X$6,INDIRECT($F$1&amp;dbP!$D$2&amp;":"&amp;dbP!$D$2),"&lt;="&amp;X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166666.66666666666</v>
      </c>
      <c r="Y655" s="1">
        <f ca="1">SUMIFS(INDIRECT($F$1&amp;$F655&amp;":"&amp;$F655),INDIRECT($F$1&amp;dbP!$D$2&amp;":"&amp;dbP!$D$2),"&gt;="&amp;Y$6,INDIRECT($F$1&amp;dbP!$D$2&amp;":"&amp;dbP!$D$2),"&lt;="&amp;Y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159722.22222222225</v>
      </c>
      <c r="Z655" s="1">
        <f ca="1">SUMIFS(INDIRECT($F$1&amp;$F655&amp;":"&amp;$F655),INDIRECT($F$1&amp;dbP!$D$2&amp;":"&amp;dbP!$D$2),"&gt;="&amp;Z$6,INDIRECT($F$1&amp;dbP!$D$2&amp;":"&amp;dbP!$D$2),"&lt;="&amp;Z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152777.77777777778</v>
      </c>
      <c r="AA655" s="1">
        <f ca="1">SUMIFS(INDIRECT($F$1&amp;$F655&amp;":"&amp;$F655),INDIRECT($F$1&amp;dbP!$D$2&amp;":"&amp;dbP!$D$2),"&gt;="&amp;AA$6,INDIRECT($F$1&amp;dbP!$D$2&amp;":"&amp;dbP!$D$2),"&lt;="&amp;AA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145833.33333333334</v>
      </c>
      <c r="AB655" s="1">
        <f ca="1">SUMIFS(INDIRECT($F$1&amp;$F655&amp;":"&amp;$F655),INDIRECT($F$1&amp;dbP!$D$2&amp;":"&amp;dbP!$D$2),"&gt;="&amp;AB$6,INDIRECT($F$1&amp;dbP!$D$2&amp;":"&amp;dbP!$D$2),"&lt;="&amp;AB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138888.88888888891</v>
      </c>
      <c r="AC655" s="1">
        <f ca="1">SUMIFS(INDIRECT($F$1&amp;$F655&amp;":"&amp;$F655),INDIRECT($F$1&amp;dbP!$D$2&amp;":"&amp;dbP!$D$2),"&gt;="&amp;AC$6,INDIRECT($F$1&amp;dbP!$D$2&amp;":"&amp;dbP!$D$2),"&lt;="&amp;AC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131944.44444444444</v>
      </c>
      <c r="AD655" s="1">
        <f ca="1">SUMIFS(INDIRECT($F$1&amp;$F655&amp;":"&amp;$F655),INDIRECT($F$1&amp;dbP!$D$2&amp;":"&amp;dbP!$D$2),"&gt;="&amp;AD$6,INDIRECT($F$1&amp;dbP!$D$2&amp;":"&amp;dbP!$D$2),"&lt;="&amp;AD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125000</v>
      </c>
      <c r="AE655" s="1">
        <f ca="1">SUMIFS(INDIRECT($F$1&amp;$F655&amp;":"&amp;$F655),INDIRECT($F$1&amp;dbP!$D$2&amp;":"&amp;dbP!$D$2),"&gt;="&amp;AE$6,INDIRECT($F$1&amp;dbP!$D$2&amp;":"&amp;dbP!$D$2),"&lt;="&amp;AE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118055.55555555558</v>
      </c>
      <c r="AF655" s="1">
        <f ca="1">SUMIFS(INDIRECT($F$1&amp;$F655&amp;":"&amp;$F655),INDIRECT($F$1&amp;dbP!$D$2&amp;":"&amp;dbP!$D$2),"&gt;="&amp;AF$6,INDIRECT($F$1&amp;dbP!$D$2&amp;":"&amp;dbP!$D$2),"&lt;="&amp;AF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111111.11111111112</v>
      </c>
      <c r="AG655" s="1">
        <f ca="1">SUMIFS(INDIRECT($F$1&amp;$F655&amp;":"&amp;$F655),INDIRECT($F$1&amp;dbP!$D$2&amp;":"&amp;dbP!$D$2),"&gt;="&amp;AG$6,INDIRECT($F$1&amp;dbP!$D$2&amp;":"&amp;dbP!$D$2),"&lt;="&amp;AG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104166.66666666667</v>
      </c>
      <c r="AH655" s="1">
        <f ca="1">SUMIFS(INDIRECT($F$1&amp;$F655&amp;":"&amp;$F655),INDIRECT($F$1&amp;dbP!$D$2&amp;":"&amp;dbP!$D$2),"&gt;="&amp;AH$6,INDIRECT($F$1&amp;dbP!$D$2&amp;":"&amp;dbP!$D$2),"&lt;="&amp;AH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97222.222222222234</v>
      </c>
      <c r="AI655" s="1">
        <f ca="1">SUMIFS(INDIRECT($F$1&amp;$F655&amp;":"&amp;$F655),INDIRECT($F$1&amp;dbP!$D$2&amp;":"&amp;dbP!$D$2),"&gt;="&amp;AI$6,INDIRECT($F$1&amp;dbP!$D$2&amp;":"&amp;dbP!$D$2),"&lt;="&amp;AI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90277.777777777796</v>
      </c>
      <c r="AJ655" s="1">
        <f ca="1">SUMIFS(INDIRECT($F$1&amp;$F655&amp;":"&amp;$F655),INDIRECT($F$1&amp;dbP!$D$2&amp;":"&amp;dbP!$D$2),"&gt;="&amp;AJ$6,INDIRECT($F$1&amp;dbP!$D$2&amp;":"&amp;dbP!$D$2),"&lt;="&amp;AJ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83333.333333333328</v>
      </c>
      <c r="AK655" s="1">
        <f ca="1">SUMIFS(INDIRECT($F$1&amp;$F655&amp;":"&amp;$F655),INDIRECT($F$1&amp;dbP!$D$2&amp;":"&amp;dbP!$D$2),"&gt;="&amp;AK$6,INDIRECT($F$1&amp;dbP!$D$2&amp;":"&amp;dbP!$D$2),"&lt;="&amp;AK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76388.888888888891</v>
      </c>
      <c r="AL655" s="1">
        <f ca="1">SUMIFS(INDIRECT($F$1&amp;$F655&amp;":"&amp;$F655),INDIRECT($F$1&amp;dbP!$D$2&amp;":"&amp;dbP!$D$2),"&gt;="&amp;AL$6,INDIRECT($F$1&amp;dbP!$D$2&amp;":"&amp;dbP!$D$2),"&lt;="&amp;AL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69444.444444444438</v>
      </c>
      <c r="AM655" s="1">
        <f ca="1">SUMIFS(INDIRECT($F$1&amp;$F655&amp;":"&amp;$F655),INDIRECT($F$1&amp;dbP!$D$2&amp;":"&amp;dbP!$D$2),"&gt;="&amp;AM$6,INDIRECT($F$1&amp;dbP!$D$2&amp;":"&amp;dbP!$D$2),"&lt;="&amp;AM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62499.999999999993</v>
      </c>
      <c r="AN655" s="1">
        <f ca="1">SUMIFS(INDIRECT($F$1&amp;$F655&amp;":"&amp;$F655),INDIRECT($F$1&amp;dbP!$D$2&amp;":"&amp;dbP!$D$2),"&gt;="&amp;AN$6,INDIRECT($F$1&amp;dbP!$D$2&amp;":"&amp;dbP!$D$2),"&lt;="&amp;AN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55555.55555555554</v>
      </c>
      <c r="AO655" s="1">
        <f ca="1">SUMIFS(INDIRECT($F$1&amp;$F655&amp;":"&amp;$F655),INDIRECT($F$1&amp;dbP!$D$2&amp;":"&amp;dbP!$D$2),"&gt;="&amp;AO$6,INDIRECT($F$1&amp;dbP!$D$2&amp;":"&amp;dbP!$D$2),"&lt;="&amp;AO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48611.111111111088</v>
      </c>
      <c r="AP655" s="1">
        <f ca="1">SUMIFS(INDIRECT($F$1&amp;$F655&amp;":"&amp;$F655),INDIRECT($F$1&amp;dbP!$D$2&amp;":"&amp;dbP!$D$2),"&gt;="&amp;AP$6,INDIRECT($F$1&amp;dbP!$D$2&amp;":"&amp;dbP!$D$2),"&lt;="&amp;AP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41666.666666666635</v>
      </c>
      <c r="AQ655" s="1">
        <f ca="1">SUMIFS(INDIRECT($F$1&amp;$F655&amp;":"&amp;$F655),INDIRECT($F$1&amp;dbP!$D$2&amp;":"&amp;dbP!$D$2),"&gt;="&amp;AQ$6,INDIRECT($F$1&amp;dbP!$D$2&amp;":"&amp;dbP!$D$2),"&lt;="&amp;AQ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34722.22222222219</v>
      </c>
      <c r="AR655" s="1">
        <f ca="1">SUMIFS(INDIRECT($F$1&amp;$F655&amp;":"&amp;$F655),INDIRECT($F$1&amp;dbP!$D$2&amp;":"&amp;dbP!$D$2),"&gt;="&amp;AR$6,INDIRECT($F$1&amp;dbP!$D$2&amp;":"&amp;dbP!$D$2),"&lt;="&amp;AR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27777.777777777737</v>
      </c>
      <c r="AS655" s="1">
        <f ca="1">SUMIFS(INDIRECT($F$1&amp;$F655&amp;":"&amp;$F655),INDIRECT($F$1&amp;dbP!$D$2&amp;":"&amp;dbP!$D$2),"&gt;="&amp;AS$6,INDIRECT($F$1&amp;dbP!$D$2&amp;":"&amp;dbP!$D$2),"&lt;="&amp;AS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20833.333333333303</v>
      </c>
      <c r="AT655" s="1">
        <f ca="1">SUMIFS(INDIRECT($F$1&amp;$F655&amp;":"&amp;$F655),INDIRECT($F$1&amp;dbP!$D$2&amp;":"&amp;dbP!$D$2),"&gt;="&amp;AT$6,INDIRECT($F$1&amp;dbP!$D$2&amp;":"&amp;dbP!$D$2),"&lt;="&amp;AT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13888.888888888869</v>
      </c>
      <c r="AU655" s="1">
        <f ca="1">SUMIFS(INDIRECT($F$1&amp;$F655&amp;":"&amp;$F655),INDIRECT($F$1&amp;dbP!$D$2&amp;":"&amp;dbP!$D$2),"&gt;="&amp;AU$6,INDIRECT($F$1&amp;dbP!$D$2&amp;":"&amp;dbP!$D$2),"&lt;="&amp;AU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6944.4444444444343</v>
      </c>
      <c r="AV655" s="1">
        <f ca="1">SUMIFS(INDIRECT($F$1&amp;$F655&amp;":"&amp;$F655),INDIRECT($F$1&amp;dbP!$D$2&amp;":"&amp;dbP!$D$2),"&gt;="&amp;AV$6,INDIRECT($F$1&amp;dbP!$D$2&amp;":"&amp;dbP!$D$2),"&lt;="&amp;AV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  <c r="AW655" s="1">
        <f ca="1">SUMIFS(INDIRECT($F$1&amp;$F655&amp;":"&amp;$F655),INDIRECT($F$1&amp;dbP!$D$2&amp;":"&amp;dbP!$D$2),"&gt;="&amp;AW$6,INDIRECT($F$1&amp;dbP!$D$2&amp;":"&amp;dbP!$D$2),"&lt;="&amp;AW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  <c r="AX655" s="1">
        <f ca="1">SUMIFS(INDIRECT($F$1&amp;$F655&amp;":"&amp;$F655),INDIRECT($F$1&amp;dbP!$D$2&amp;":"&amp;dbP!$D$2),"&gt;="&amp;AX$6,INDIRECT($F$1&amp;dbP!$D$2&amp;":"&amp;dbP!$D$2),"&lt;="&amp;AX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  <c r="AY655" s="1">
        <f ca="1">SUMIFS(INDIRECT($F$1&amp;$F655&amp;":"&amp;$F655),INDIRECT($F$1&amp;dbP!$D$2&amp;":"&amp;dbP!$D$2),"&gt;="&amp;AY$6,INDIRECT($F$1&amp;dbP!$D$2&amp;":"&amp;dbP!$D$2),"&lt;="&amp;AY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  <c r="AZ655" s="1">
        <f ca="1">SUMIFS(INDIRECT($F$1&amp;$F655&amp;":"&amp;$F655),INDIRECT($F$1&amp;dbP!$D$2&amp;":"&amp;dbP!$D$2),"&gt;="&amp;AZ$6,INDIRECT($F$1&amp;dbP!$D$2&amp;":"&amp;dbP!$D$2),"&lt;="&amp;AZ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  <c r="BA655" s="1">
        <f ca="1">SUMIFS(INDIRECT($F$1&amp;$F655&amp;":"&amp;$F655),INDIRECT($F$1&amp;dbP!$D$2&amp;":"&amp;dbP!$D$2),"&gt;="&amp;BA$6,INDIRECT($F$1&amp;dbP!$D$2&amp;":"&amp;dbP!$D$2),"&lt;="&amp;BA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  <c r="BB655" s="1">
        <f ca="1">SUMIFS(INDIRECT($F$1&amp;$F655&amp;":"&amp;$F655),INDIRECT($F$1&amp;dbP!$D$2&amp;":"&amp;dbP!$D$2),"&gt;="&amp;BB$6,INDIRECT($F$1&amp;dbP!$D$2&amp;":"&amp;dbP!$D$2),"&lt;="&amp;BB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  <c r="BC655" s="1">
        <f ca="1">SUMIFS(INDIRECT($F$1&amp;$F655&amp;":"&amp;$F655),INDIRECT($F$1&amp;dbP!$D$2&amp;":"&amp;dbP!$D$2),"&gt;="&amp;BC$6,INDIRECT($F$1&amp;dbP!$D$2&amp;":"&amp;dbP!$D$2),"&lt;="&amp;BC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  <c r="BD655" s="1">
        <f ca="1">SUMIFS(INDIRECT($F$1&amp;$F655&amp;":"&amp;$F655),INDIRECT($F$1&amp;dbP!$D$2&amp;":"&amp;dbP!$D$2),"&gt;="&amp;BD$6,INDIRECT($F$1&amp;dbP!$D$2&amp;":"&amp;dbP!$D$2),"&lt;="&amp;BD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  <c r="BE655" s="1">
        <f ca="1">SUMIFS(INDIRECT($F$1&amp;$F655&amp;":"&amp;$F655),INDIRECT($F$1&amp;dbP!$D$2&amp;":"&amp;dbP!$D$2),"&gt;="&amp;BE$6,INDIRECT($F$1&amp;dbP!$D$2&amp;":"&amp;dbP!$D$2),"&lt;="&amp;BE$7,INDIRECT($F$1&amp;dbP!$O$2&amp;":"&amp;dbP!$O$2),$H655,INDIRECT($F$1&amp;dbP!$P$2&amp;":"&amp;dbP!$P$2),IF($I655=$J655,"*",$I655),INDIRECT($F$1&amp;dbP!$Q$2&amp;":"&amp;dbP!$Q$2),IF(OR($I655=$J655,"  "&amp;$I655=$J655),"*",RIGHT($J655,LEN($J655)-4)),INDIRECT($F$1&amp;dbP!$AC$2&amp;":"&amp;dbP!$AC$2),RepP!$J$3)</f>
        <v>0</v>
      </c>
    </row>
    <row r="656" spans="1:57" x14ac:dyDescent="0.3">
      <c r="B656" s="1">
        <f>MAX(B$505:B655)+1</f>
        <v>153</v>
      </c>
      <c r="D656" s="1" t="str">
        <f ca="1">INDIRECT($B$1&amp;Items!AB$2&amp;$B656)</f>
        <v>PL(-)</v>
      </c>
      <c r="F656" s="1" t="str">
        <f ca="1">INDIRECT($B$1&amp;Items!X$2&amp;$B656)</f>
        <v>AA</v>
      </c>
      <c r="H656" s="13" t="str">
        <f ca="1">INDIRECT($B$1&amp;Items!U$2&amp;$B656)</f>
        <v>Начисление %%</v>
      </c>
      <c r="I656" s="13" t="str">
        <f ca="1">IF(INDIRECT($B$1&amp;Items!V$2&amp;$B656)="",H656,INDIRECT($B$1&amp;Items!V$2&amp;$B656))</f>
        <v>%% по кредитам</v>
      </c>
      <c r="J656" s="1" t="str">
        <f ca="1">IF(INDIRECT($B$1&amp;Items!W$2&amp;$B656)="",IF(H656&lt;&gt;I656,"  "&amp;I656,I656),"    "&amp;INDIRECT($B$1&amp;Items!W$2&amp;$B656))</f>
        <v xml:space="preserve">    %% по кредитам</v>
      </c>
      <c r="S656" s="1">
        <f ca="1">SUM($U656:INDIRECT(ADDRESS(ROW(),SUMIFS($1:$1,$5:$5,MAX($5:$5)))))</f>
        <v>2083333.3333333333</v>
      </c>
      <c r="V656" s="1">
        <f ca="1">SUMIFS(INDIRECT($F$1&amp;$F656&amp;":"&amp;$F656),INDIRECT($F$1&amp;dbP!$D$2&amp;":"&amp;dbP!$D$2),"&gt;="&amp;V$6,INDIRECT($F$1&amp;dbP!$D$2&amp;":"&amp;dbP!$D$2),"&lt;="&amp;V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W656" s="1">
        <f ca="1">SUMIFS(INDIRECT($F$1&amp;$F656&amp;":"&amp;$F656),INDIRECT($F$1&amp;dbP!$D$2&amp;":"&amp;dbP!$D$2),"&gt;="&amp;W$6,INDIRECT($F$1&amp;dbP!$D$2&amp;":"&amp;dbP!$D$2),"&lt;="&amp;W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X656" s="1">
        <f ca="1">SUMIFS(INDIRECT($F$1&amp;$F656&amp;":"&amp;$F656),INDIRECT($F$1&amp;dbP!$D$2&amp;":"&amp;dbP!$D$2),"&gt;="&amp;X$6,INDIRECT($F$1&amp;dbP!$D$2&amp;":"&amp;dbP!$D$2),"&lt;="&amp;X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166666.66666666666</v>
      </c>
      <c r="Y656" s="1">
        <f ca="1">SUMIFS(INDIRECT($F$1&amp;$F656&amp;":"&amp;$F656),INDIRECT($F$1&amp;dbP!$D$2&amp;":"&amp;dbP!$D$2),"&gt;="&amp;Y$6,INDIRECT($F$1&amp;dbP!$D$2&amp;":"&amp;dbP!$D$2),"&lt;="&amp;Y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159722.22222222225</v>
      </c>
      <c r="Z656" s="1">
        <f ca="1">SUMIFS(INDIRECT($F$1&amp;$F656&amp;":"&amp;$F656),INDIRECT($F$1&amp;dbP!$D$2&amp;":"&amp;dbP!$D$2),"&gt;="&amp;Z$6,INDIRECT($F$1&amp;dbP!$D$2&amp;":"&amp;dbP!$D$2),"&lt;="&amp;Z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152777.77777777778</v>
      </c>
      <c r="AA656" s="1">
        <f ca="1">SUMIFS(INDIRECT($F$1&amp;$F656&amp;":"&amp;$F656),INDIRECT($F$1&amp;dbP!$D$2&amp;":"&amp;dbP!$D$2),"&gt;="&amp;AA$6,INDIRECT($F$1&amp;dbP!$D$2&amp;":"&amp;dbP!$D$2),"&lt;="&amp;AA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145833.33333333334</v>
      </c>
      <c r="AB656" s="1">
        <f ca="1">SUMIFS(INDIRECT($F$1&amp;$F656&amp;":"&amp;$F656),INDIRECT($F$1&amp;dbP!$D$2&amp;":"&amp;dbP!$D$2),"&gt;="&amp;AB$6,INDIRECT($F$1&amp;dbP!$D$2&amp;":"&amp;dbP!$D$2),"&lt;="&amp;AB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138888.88888888891</v>
      </c>
      <c r="AC656" s="1">
        <f ca="1">SUMIFS(INDIRECT($F$1&amp;$F656&amp;":"&amp;$F656),INDIRECT($F$1&amp;dbP!$D$2&amp;":"&amp;dbP!$D$2),"&gt;="&amp;AC$6,INDIRECT($F$1&amp;dbP!$D$2&amp;":"&amp;dbP!$D$2),"&lt;="&amp;AC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131944.44444444444</v>
      </c>
      <c r="AD656" s="1">
        <f ca="1">SUMIFS(INDIRECT($F$1&amp;$F656&amp;":"&amp;$F656),INDIRECT($F$1&amp;dbP!$D$2&amp;":"&amp;dbP!$D$2),"&gt;="&amp;AD$6,INDIRECT($F$1&amp;dbP!$D$2&amp;":"&amp;dbP!$D$2),"&lt;="&amp;AD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125000</v>
      </c>
      <c r="AE656" s="1">
        <f ca="1">SUMIFS(INDIRECT($F$1&amp;$F656&amp;":"&amp;$F656),INDIRECT($F$1&amp;dbP!$D$2&amp;":"&amp;dbP!$D$2),"&gt;="&amp;AE$6,INDIRECT($F$1&amp;dbP!$D$2&amp;":"&amp;dbP!$D$2),"&lt;="&amp;AE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118055.55555555558</v>
      </c>
      <c r="AF656" s="1">
        <f ca="1">SUMIFS(INDIRECT($F$1&amp;$F656&amp;":"&amp;$F656),INDIRECT($F$1&amp;dbP!$D$2&amp;":"&amp;dbP!$D$2),"&gt;="&amp;AF$6,INDIRECT($F$1&amp;dbP!$D$2&amp;":"&amp;dbP!$D$2),"&lt;="&amp;AF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111111.11111111112</v>
      </c>
      <c r="AG656" s="1">
        <f ca="1">SUMIFS(INDIRECT($F$1&amp;$F656&amp;":"&amp;$F656),INDIRECT($F$1&amp;dbP!$D$2&amp;":"&amp;dbP!$D$2),"&gt;="&amp;AG$6,INDIRECT($F$1&amp;dbP!$D$2&amp;":"&amp;dbP!$D$2),"&lt;="&amp;AG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104166.66666666667</v>
      </c>
      <c r="AH656" s="1">
        <f ca="1">SUMIFS(INDIRECT($F$1&amp;$F656&amp;":"&amp;$F656),INDIRECT($F$1&amp;dbP!$D$2&amp;":"&amp;dbP!$D$2),"&gt;="&amp;AH$6,INDIRECT($F$1&amp;dbP!$D$2&amp;":"&amp;dbP!$D$2),"&lt;="&amp;AH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97222.222222222234</v>
      </c>
      <c r="AI656" s="1">
        <f ca="1">SUMIFS(INDIRECT($F$1&amp;$F656&amp;":"&amp;$F656),INDIRECT($F$1&amp;dbP!$D$2&amp;":"&amp;dbP!$D$2),"&gt;="&amp;AI$6,INDIRECT($F$1&amp;dbP!$D$2&amp;":"&amp;dbP!$D$2),"&lt;="&amp;AI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90277.777777777796</v>
      </c>
      <c r="AJ656" s="1">
        <f ca="1">SUMIFS(INDIRECT($F$1&amp;$F656&amp;":"&amp;$F656),INDIRECT($F$1&amp;dbP!$D$2&amp;":"&amp;dbP!$D$2),"&gt;="&amp;AJ$6,INDIRECT($F$1&amp;dbP!$D$2&amp;":"&amp;dbP!$D$2),"&lt;="&amp;AJ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83333.333333333328</v>
      </c>
      <c r="AK656" s="1">
        <f ca="1">SUMIFS(INDIRECT($F$1&amp;$F656&amp;":"&amp;$F656),INDIRECT($F$1&amp;dbP!$D$2&amp;":"&amp;dbP!$D$2),"&gt;="&amp;AK$6,INDIRECT($F$1&amp;dbP!$D$2&amp;":"&amp;dbP!$D$2),"&lt;="&amp;AK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76388.888888888891</v>
      </c>
      <c r="AL656" s="1">
        <f ca="1">SUMIFS(INDIRECT($F$1&amp;$F656&amp;":"&amp;$F656),INDIRECT($F$1&amp;dbP!$D$2&amp;":"&amp;dbP!$D$2),"&gt;="&amp;AL$6,INDIRECT($F$1&amp;dbP!$D$2&amp;":"&amp;dbP!$D$2),"&lt;="&amp;AL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69444.444444444438</v>
      </c>
      <c r="AM656" s="1">
        <f ca="1">SUMIFS(INDIRECT($F$1&amp;$F656&amp;":"&amp;$F656),INDIRECT($F$1&amp;dbP!$D$2&amp;":"&amp;dbP!$D$2),"&gt;="&amp;AM$6,INDIRECT($F$1&amp;dbP!$D$2&amp;":"&amp;dbP!$D$2),"&lt;="&amp;AM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62499.999999999993</v>
      </c>
      <c r="AN656" s="1">
        <f ca="1">SUMIFS(INDIRECT($F$1&amp;$F656&amp;":"&amp;$F656),INDIRECT($F$1&amp;dbP!$D$2&amp;":"&amp;dbP!$D$2),"&gt;="&amp;AN$6,INDIRECT($F$1&amp;dbP!$D$2&amp;":"&amp;dbP!$D$2),"&lt;="&amp;AN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55555.55555555554</v>
      </c>
      <c r="AO656" s="1">
        <f ca="1">SUMIFS(INDIRECT($F$1&amp;$F656&amp;":"&amp;$F656),INDIRECT($F$1&amp;dbP!$D$2&amp;":"&amp;dbP!$D$2),"&gt;="&amp;AO$6,INDIRECT($F$1&amp;dbP!$D$2&amp;":"&amp;dbP!$D$2),"&lt;="&amp;AO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48611.111111111088</v>
      </c>
      <c r="AP656" s="1">
        <f ca="1">SUMIFS(INDIRECT($F$1&amp;$F656&amp;":"&amp;$F656),INDIRECT($F$1&amp;dbP!$D$2&amp;":"&amp;dbP!$D$2),"&gt;="&amp;AP$6,INDIRECT($F$1&amp;dbP!$D$2&amp;":"&amp;dbP!$D$2),"&lt;="&amp;AP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41666.666666666635</v>
      </c>
      <c r="AQ656" s="1">
        <f ca="1">SUMIFS(INDIRECT($F$1&amp;$F656&amp;":"&amp;$F656),INDIRECT($F$1&amp;dbP!$D$2&amp;":"&amp;dbP!$D$2),"&gt;="&amp;AQ$6,INDIRECT($F$1&amp;dbP!$D$2&amp;":"&amp;dbP!$D$2),"&lt;="&amp;AQ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34722.22222222219</v>
      </c>
      <c r="AR656" s="1">
        <f ca="1">SUMIFS(INDIRECT($F$1&amp;$F656&amp;":"&amp;$F656),INDIRECT($F$1&amp;dbP!$D$2&amp;":"&amp;dbP!$D$2),"&gt;="&amp;AR$6,INDIRECT($F$1&amp;dbP!$D$2&amp;":"&amp;dbP!$D$2),"&lt;="&amp;AR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27777.777777777737</v>
      </c>
      <c r="AS656" s="1">
        <f ca="1">SUMIFS(INDIRECT($F$1&amp;$F656&amp;":"&amp;$F656),INDIRECT($F$1&amp;dbP!$D$2&amp;":"&amp;dbP!$D$2),"&gt;="&amp;AS$6,INDIRECT($F$1&amp;dbP!$D$2&amp;":"&amp;dbP!$D$2),"&lt;="&amp;AS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20833.333333333303</v>
      </c>
      <c r="AT656" s="1">
        <f ca="1">SUMIFS(INDIRECT($F$1&amp;$F656&amp;":"&amp;$F656),INDIRECT($F$1&amp;dbP!$D$2&amp;":"&amp;dbP!$D$2),"&gt;="&amp;AT$6,INDIRECT($F$1&amp;dbP!$D$2&amp;":"&amp;dbP!$D$2),"&lt;="&amp;AT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13888.888888888869</v>
      </c>
      <c r="AU656" s="1">
        <f ca="1">SUMIFS(INDIRECT($F$1&amp;$F656&amp;":"&amp;$F656),INDIRECT($F$1&amp;dbP!$D$2&amp;":"&amp;dbP!$D$2),"&gt;="&amp;AU$6,INDIRECT($F$1&amp;dbP!$D$2&amp;":"&amp;dbP!$D$2),"&lt;="&amp;AU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6944.4444444444343</v>
      </c>
      <c r="AV656" s="1">
        <f ca="1">SUMIFS(INDIRECT($F$1&amp;$F656&amp;":"&amp;$F656),INDIRECT($F$1&amp;dbP!$D$2&amp;":"&amp;dbP!$D$2),"&gt;="&amp;AV$6,INDIRECT($F$1&amp;dbP!$D$2&amp;":"&amp;dbP!$D$2),"&lt;="&amp;AV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W656" s="1">
        <f ca="1">SUMIFS(INDIRECT($F$1&amp;$F656&amp;":"&amp;$F656),INDIRECT($F$1&amp;dbP!$D$2&amp;":"&amp;dbP!$D$2),"&gt;="&amp;AW$6,INDIRECT($F$1&amp;dbP!$D$2&amp;":"&amp;dbP!$D$2),"&lt;="&amp;AW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X656" s="1">
        <f ca="1">SUMIFS(INDIRECT($F$1&amp;$F656&amp;":"&amp;$F656),INDIRECT($F$1&amp;dbP!$D$2&amp;":"&amp;dbP!$D$2),"&gt;="&amp;AX$6,INDIRECT($F$1&amp;dbP!$D$2&amp;":"&amp;dbP!$D$2),"&lt;="&amp;AX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Y656" s="1">
        <f ca="1">SUMIFS(INDIRECT($F$1&amp;$F656&amp;":"&amp;$F656),INDIRECT($F$1&amp;dbP!$D$2&amp;":"&amp;dbP!$D$2),"&gt;="&amp;AY$6,INDIRECT($F$1&amp;dbP!$D$2&amp;":"&amp;dbP!$D$2),"&lt;="&amp;AY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AZ656" s="1">
        <f ca="1">SUMIFS(INDIRECT($F$1&amp;$F656&amp;":"&amp;$F656),INDIRECT($F$1&amp;dbP!$D$2&amp;":"&amp;dbP!$D$2),"&gt;="&amp;AZ$6,INDIRECT($F$1&amp;dbP!$D$2&amp;":"&amp;dbP!$D$2),"&lt;="&amp;AZ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A656" s="1">
        <f ca="1">SUMIFS(INDIRECT($F$1&amp;$F656&amp;":"&amp;$F656),INDIRECT($F$1&amp;dbP!$D$2&amp;":"&amp;dbP!$D$2),"&gt;="&amp;BA$6,INDIRECT($F$1&amp;dbP!$D$2&amp;":"&amp;dbP!$D$2),"&lt;="&amp;BA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B656" s="1">
        <f ca="1">SUMIFS(INDIRECT($F$1&amp;$F656&amp;":"&amp;$F656),INDIRECT($F$1&amp;dbP!$D$2&amp;":"&amp;dbP!$D$2),"&gt;="&amp;BB$6,INDIRECT($F$1&amp;dbP!$D$2&amp;":"&amp;dbP!$D$2),"&lt;="&amp;BB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C656" s="1">
        <f ca="1">SUMIFS(INDIRECT($F$1&amp;$F656&amp;":"&amp;$F656),INDIRECT($F$1&amp;dbP!$D$2&amp;":"&amp;dbP!$D$2),"&gt;="&amp;BC$6,INDIRECT($F$1&amp;dbP!$D$2&amp;":"&amp;dbP!$D$2),"&lt;="&amp;BC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D656" s="1">
        <f ca="1">SUMIFS(INDIRECT($F$1&amp;$F656&amp;":"&amp;$F656),INDIRECT($F$1&amp;dbP!$D$2&amp;":"&amp;dbP!$D$2),"&gt;="&amp;BD$6,INDIRECT($F$1&amp;dbP!$D$2&amp;":"&amp;dbP!$D$2),"&lt;="&amp;BD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  <c r="BE656" s="1">
        <f ca="1">SUMIFS(INDIRECT($F$1&amp;$F656&amp;":"&amp;$F656),INDIRECT($F$1&amp;dbP!$D$2&amp;":"&amp;dbP!$D$2),"&gt;="&amp;BE$6,INDIRECT($F$1&amp;dbP!$D$2&amp;":"&amp;dbP!$D$2),"&lt;="&amp;BE$7,INDIRECT($F$1&amp;dbP!$O$2&amp;":"&amp;dbP!$O$2),$H656,INDIRECT($F$1&amp;dbP!$P$2&amp;":"&amp;dbP!$P$2),IF($I656=$J656,"*",$I656),INDIRECT($F$1&amp;dbP!$Q$2&amp;":"&amp;dbP!$Q$2),IF(OR($I656=$J656,"  "&amp;$I656=$J656),"*",RIGHT($J656,LEN($J656)-4)),INDIRECT($F$1&amp;dbP!$AC$2&amp;":"&amp;dbP!$AC$2),RepP!$J$3)</f>
        <v>0</v>
      </c>
    </row>
    <row r="657" spans="1:57" x14ac:dyDescent="0.3">
      <c r="B657" s="1">
        <f>MAX(B$505:B656)+1</f>
        <v>154</v>
      </c>
      <c r="D657" s="1" t="str">
        <f ca="1">INDIRECT($B$1&amp;Items!AB$2&amp;$B657)</f>
        <v>PL(-)</v>
      </c>
      <c r="F657" s="1" t="str">
        <f ca="1">INDIRECT($B$1&amp;Items!X$2&amp;$B657)</f>
        <v>AA</v>
      </c>
      <c r="H657" s="13" t="str">
        <f ca="1">INDIRECT($B$1&amp;Items!U$2&amp;$B657)</f>
        <v>Начисление %%</v>
      </c>
      <c r="I657" s="13" t="str">
        <f ca="1">IF(INDIRECT($B$1&amp;Items!V$2&amp;$B657)="",H657,INDIRECT($B$1&amp;Items!V$2&amp;$B657))</f>
        <v>%% по займам</v>
      </c>
      <c r="J657" s="1" t="str">
        <f ca="1">IF(INDIRECT($B$1&amp;Items!W$2&amp;$B657)="",IF(H657&lt;&gt;I657,"  "&amp;I657,I657),"    "&amp;INDIRECT($B$1&amp;Items!W$2&amp;$B657))</f>
        <v xml:space="preserve">    %% по займам</v>
      </c>
      <c r="S657" s="1">
        <f ca="1">SUM($U657:INDIRECT(ADDRESS(ROW(),SUMIFS($1:$1,$5:$5,MAX($5:$5)))))</f>
        <v>0</v>
      </c>
      <c r="V657" s="1">
        <f ca="1">SUMIFS(INDIRECT($F$1&amp;$F657&amp;":"&amp;$F657),INDIRECT($F$1&amp;dbP!$D$2&amp;":"&amp;dbP!$D$2),"&gt;="&amp;V$6,INDIRECT($F$1&amp;dbP!$D$2&amp;":"&amp;dbP!$D$2),"&lt;="&amp;V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W657" s="1">
        <f ca="1">SUMIFS(INDIRECT($F$1&amp;$F657&amp;":"&amp;$F657),INDIRECT($F$1&amp;dbP!$D$2&amp;":"&amp;dbP!$D$2),"&gt;="&amp;W$6,INDIRECT($F$1&amp;dbP!$D$2&amp;":"&amp;dbP!$D$2),"&lt;="&amp;W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X657" s="1">
        <f ca="1">SUMIFS(INDIRECT($F$1&amp;$F657&amp;":"&amp;$F657),INDIRECT($F$1&amp;dbP!$D$2&amp;":"&amp;dbP!$D$2),"&gt;="&amp;X$6,INDIRECT($F$1&amp;dbP!$D$2&amp;":"&amp;dbP!$D$2),"&lt;="&amp;X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Y657" s="1">
        <f ca="1">SUMIFS(INDIRECT($F$1&amp;$F657&amp;":"&amp;$F657),INDIRECT($F$1&amp;dbP!$D$2&amp;":"&amp;dbP!$D$2),"&gt;="&amp;Y$6,INDIRECT($F$1&amp;dbP!$D$2&amp;":"&amp;dbP!$D$2),"&lt;="&amp;Y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Z657" s="1">
        <f ca="1">SUMIFS(INDIRECT($F$1&amp;$F657&amp;":"&amp;$F657),INDIRECT($F$1&amp;dbP!$D$2&amp;":"&amp;dbP!$D$2),"&gt;="&amp;Z$6,INDIRECT($F$1&amp;dbP!$D$2&amp;":"&amp;dbP!$D$2),"&lt;="&amp;Z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A657" s="1">
        <f ca="1">SUMIFS(INDIRECT($F$1&amp;$F657&amp;":"&amp;$F657),INDIRECT($F$1&amp;dbP!$D$2&amp;":"&amp;dbP!$D$2),"&gt;="&amp;AA$6,INDIRECT($F$1&amp;dbP!$D$2&amp;":"&amp;dbP!$D$2),"&lt;="&amp;AA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B657" s="1">
        <f ca="1">SUMIFS(INDIRECT($F$1&amp;$F657&amp;":"&amp;$F657),INDIRECT($F$1&amp;dbP!$D$2&amp;":"&amp;dbP!$D$2),"&gt;="&amp;AB$6,INDIRECT($F$1&amp;dbP!$D$2&amp;":"&amp;dbP!$D$2),"&lt;="&amp;AB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C657" s="1">
        <f ca="1">SUMIFS(INDIRECT($F$1&amp;$F657&amp;":"&amp;$F657),INDIRECT($F$1&amp;dbP!$D$2&amp;":"&amp;dbP!$D$2),"&gt;="&amp;AC$6,INDIRECT($F$1&amp;dbP!$D$2&amp;":"&amp;dbP!$D$2),"&lt;="&amp;AC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D657" s="1">
        <f ca="1">SUMIFS(INDIRECT($F$1&amp;$F657&amp;":"&amp;$F657),INDIRECT($F$1&amp;dbP!$D$2&amp;":"&amp;dbP!$D$2),"&gt;="&amp;AD$6,INDIRECT($F$1&amp;dbP!$D$2&amp;":"&amp;dbP!$D$2),"&lt;="&amp;AD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E657" s="1">
        <f ca="1">SUMIFS(INDIRECT($F$1&amp;$F657&amp;":"&amp;$F657),INDIRECT($F$1&amp;dbP!$D$2&amp;":"&amp;dbP!$D$2),"&gt;="&amp;AE$6,INDIRECT($F$1&amp;dbP!$D$2&amp;":"&amp;dbP!$D$2),"&lt;="&amp;AE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F657" s="1">
        <f ca="1">SUMIFS(INDIRECT($F$1&amp;$F657&amp;":"&amp;$F657),INDIRECT($F$1&amp;dbP!$D$2&amp;":"&amp;dbP!$D$2),"&gt;="&amp;AF$6,INDIRECT($F$1&amp;dbP!$D$2&amp;":"&amp;dbP!$D$2),"&lt;="&amp;AF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G657" s="1">
        <f ca="1">SUMIFS(INDIRECT($F$1&amp;$F657&amp;":"&amp;$F657),INDIRECT($F$1&amp;dbP!$D$2&amp;":"&amp;dbP!$D$2),"&gt;="&amp;AG$6,INDIRECT($F$1&amp;dbP!$D$2&amp;":"&amp;dbP!$D$2),"&lt;="&amp;AG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H657" s="1">
        <f ca="1">SUMIFS(INDIRECT($F$1&amp;$F657&amp;":"&amp;$F657),INDIRECT($F$1&amp;dbP!$D$2&amp;":"&amp;dbP!$D$2),"&gt;="&amp;AH$6,INDIRECT($F$1&amp;dbP!$D$2&amp;":"&amp;dbP!$D$2),"&lt;="&amp;AH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I657" s="1">
        <f ca="1">SUMIFS(INDIRECT($F$1&amp;$F657&amp;":"&amp;$F657),INDIRECT($F$1&amp;dbP!$D$2&amp;":"&amp;dbP!$D$2),"&gt;="&amp;AI$6,INDIRECT($F$1&amp;dbP!$D$2&amp;":"&amp;dbP!$D$2),"&lt;="&amp;AI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J657" s="1">
        <f ca="1">SUMIFS(INDIRECT($F$1&amp;$F657&amp;":"&amp;$F657),INDIRECT($F$1&amp;dbP!$D$2&amp;":"&amp;dbP!$D$2),"&gt;="&amp;AJ$6,INDIRECT($F$1&amp;dbP!$D$2&amp;":"&amp;dbP!$D$2),"&lt;="&amp;AJ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K657" s="1">
        <f ca="1">SUMIFS(INDIRECT($F$1&amp;$F657&amp;":"&amp;$F657),INDIRECT($F$1&amp;dbP!$D$2&amp;":"&amp;dbP!$D$2),"&gt;="&amp;AK$6,INDIRECT($F$1&amp;dbP!$D$2&amp;":"&amp;dbP!$D$2),"&lt;="&amp;AK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L657" s="1">
        <f ca="1">SUMIFS(INDIRECT($F$1&amp;$F657&amp;":"&amp;$F657),INDIRECT($F$1&amp;dbP!$D$2&amp;":"&amp;dbP!$D$2),"&gt;="&amp;AL$6,INDIRECT($F$1&amp;dbP!$D$2&amp;":"&amp;dbP!$D$2),"&lt;="&amp;AL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M657" s="1">
        <f ca="1">SUMIFS(INDIRECT($F$1&amp;$F657&amp;":"&amp;$F657),INDIRECT($F$1&amp;dbP!$D$2&amp;":"&amp;dbP!$D$2),"&gt;="&amp;AM$6,INDIRECT($F$1&amp;dbP!$D$2&amp;":"&amp;dbP!$D$2),"&lt;="&amp;AM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N657" s="1">
        <f ca="1">SUMIFS(INDIRECT($F$1&amp;$F657&amp;":"&amp;$F657),INDIRECT($F$1&amp;dbP!$D$2&amp;":"&amp;dbP!$D$2),"&gt;="&amp;AN$6,INDIRECT($F$1&amp;dbP!$D$2&amp;":"&amp;dbP!$D$2),"&lt;="&amp;AN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O657" s="1">
        <f ca="1">SUMIFS(INDIRECT($F$1&amp;$F657&amp;":"&amp;$F657),INDIRECT($F$1&amp;dbP!$D$2&amp;":"&amp;dbP!$D$2),"&gt;="&amp;AO$6,INDIRECT($F$1&amp;dbP!$D$2&amp;":"&amp;dbP!$D$2),"&lt;="&amp;AO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P657" s="1">
        <f ca="1">SUMIFS(INDIRECT($F$1&amp;$F657&amp;":"&amp;$F657),INDIRECT($F$1&amp;dbP!$D$2&amp;":"&amp;dbP!$D$2),"&gt;="&amp;AP$6,INDIRECT($F$1&amp;dbP!$D$2&amp;":"&amp;dbP!$D$2),"&lt;="&amp;AP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Q657" s="1">
        <f ca="1">SUMIFS(INDIRECT($F$1&amp;$F657&amp;":"&amp;$F657),INDIRECT($F$1&amp;dbP!$D$2&amp;":"&amp;dbP!$D$2),"&gt;="&amp;AQ$6,INDIRECT($F$1&amp;dbP!$D$2&amp;":"&amp;dbP!$D$2),"&lt;="&amp;AQ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R657" s="1">
        <f ca="1">SUMIFS(INDIRECT($F$1&amp;$F657&amp;":"&amp;$F657),INDIRECT($F$1&amp;dbP!$D$2&amp;":"&amp;dbP!$D$2),"&gt;="&amp;AR$6,INDIRECT($F$1&amp;dbP!$D$2&amp;":"&amp;dbP!$D$2),"&lt;="&amp;AR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S657" s="1">
        <f ca="1">SUMIFS(INDIRECT($F$1&amp;$F657&amp;":"&amp;$F657),INDIRECT($F$1&amp;dbP!$D$2&amp;":"&amp;dbP!$D$2),"&gt;="&amp;AS$6,INDIRECT($F$1&amp;dbP!$D$2&amp;":"&amp;dbP!$D$2),"&lt;="&amp;AS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T657" s="1">
        <f ca="1">SUMIFS(INDIRECT($F$1&amp;$F657&amp;":"&amp;$F657),INDIRECT($F$1&amp;dbP!$D$2&amp;":"&amp;dbP!$D$2),"&gt;="&amp;AT$6,INDIRECT($F$1&amp;dbP!$D$2&amp;":"&amp;dbP!$D$2),"&lt;="&amp;AT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U657" s="1">
        <f ca="1">SUMIFS(INDIRECT($F$1&amp;$F657&amp;":"&amp;$F657),INDIRECT($F$1&amp;dbP!$D$2&amp;":"&amp;dbP!$D$2),"&gt;="&amp;AU$6,INDIRECT($F$1&amp;dbP!$D$2&amp;":"&amp;dbP!$D$2),"&lt;="&amp;AU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V657" s="1">
        <f ca="1">SUMIFS(INDIRECT($F$1&amp;$F657&amp;":"&amp;$F657),INDIRECT($F$1&amp;dbP!$D$2&amp;":"&amp;dbP!$D$2),"&gt;="&amp;AV$6,INDIRECT($F$1&amp;dbP!$D$2&amp;":"&amp;dbP!$D$2),"&lt;="&amp;AV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W657" s="1">
        <f ca="1">SUMIFS(INDIRECT($F$1&amp;$F657&amp;":"&amp;$F657),INDIRECT($F$1&amp;dbP!$D$2&amp;":"&amp;dbP!$D$2),"&gt;="&amp;AW$6,INDIRECT($F$1&amp;dbP!$D$2&amp;":"&amp;dbP!$D$2),"&lt;="&amp;AW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X657" s="1">
        <f ca="1">SUMIFS(INDIRECT($F$1&amp;$F657&amp;":"&amp;$F657),INDIRECT($F$1&amp;dbP!$D$2&amp;":"&amp;dbP!$D$2),"&gt;="&amp;AX$6,INDIRECT($F$1&amp;dbP!$D$2&amp;":"&amp;dbP!$D$2),"&lt;="&amp;AX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Y657" s="1">
        <f ca="1">SUMIFS(INDIRECT($F$1&amp;$F657&amp;":"&amp;$F657),INDIRECT($F$1&amp;dbP!$D$2&amp;":"&amp;dbP!$D$2),"&gt;="&amp;AY$6,INDIRECT($F$1&amp;dbP!$D$2&amp;":"&amp;dbP!$D$2),"&lt;="&amp;AY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AZ657" s="1">
        <f ca="1">SUMIFS(INDIRECT($F$1&amp;$F657&amp;":"&amp;$F657),INDIRECT($F$1&amp;dbP!$D$2&amp;":"&amp;dbP!$D$2),"&gt;="&amp;AZ$6,INDIRECT($F$1&amp;dbP!$D$2&amp;":"&amp;dbP!$D$2),"&lt;="&amp;AZ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A657" s="1">
        <f ca="1">SUMIFS(INDIRECT($F$1&amp;$F657&amp;":"&amp;$F657),INDIRECT($F$1&amp;dbP!$D$2&amp;":"&amp;dbP!$D$2),"&gt;="&amp;BA$6,INDIRECT($F$1&amp;dbP!$D$2&amp;":"&amp;dbP!$D$2),"&lt;="&amp;BA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B657" s="1">
        <f ca="1">SUMIFS(INDIRECT($F$1&amp;$F657&amp;":"&amp;$F657),INDIRECT($F$1&amp;dbP!$D$2&amp;":"&amp;dbP!$D$2),"&gt;="&amp;BB$6,INDIRECT($F$1&amp;dbP!$D$2&amp;":"&amp;dbP!$D$2),"&lt;="&amp;BB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C657" s="1">
        <f ca="1">SUMIFS(INDIRECT($F$1&amp;$F657&amp;":"&amp;$F657),INDIRECT($F$1&amp;dbP!$D$2&amp;":"&amp;dbP!$D$2),"&gt;="&amp;BC$6,INDIRECT($F$1&amp;dbP!$D$2&amp;":"&amp;dbP!$D$2),"&lt;="&amp;BC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D657" s="1">
        <f ca="1">SUMIFS(INDIRECT($F$1&amp;$F657&amp;":"&amp;$F657),INDIRECT($F$1&amp;dbP!$D$2&amp;":"&amp;dbP!$D$2),"&gt;="&amp;BD$6,INDIRECT($F$1&amp;dbP!$D$2&amp;":"&amp;dbP!$D$2),"&lt;="&amp;BD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  <c r="BE657" s="1">
        <f ca="1">SUMIFS(INDIRECT($F$1&amp;$F657&amp;":"&amp;$F657),INDIRECT($F$1&amp;dbP!$D$2&amp;":"&amp;dbP!$D$2),"&gt;="&amp;BE$6,INDIRECT($F$1&amp;dbP!$D$2&amp;":"&amp;dbP!$D$2),"&lt;="&amp;BE$7,INDIRECT($F$1&amp;dbP!$O$2&amp;":"&amp;dbP!$O$2),$H657,INDIRECT($F$1&amp;dbP!$P$2&amp;":"&amp;dbP!$P$2),IF($I657=$J657,"*",$I657),INDIRECT($F$1&amp;dbP!$Q$2&amp;":"&amp;dbP!$Q$2),IF(OR($I657=$J657,"  "&amp;$I657=$J657),"*",RIGHT($J657,LEN($J657)-4)),INDIRECT($F$1&amp;dbP!$AC$2&amp;":"&amp;dbP!$AC$2),RepP!$J$3)</f>
        <v>0</v>
      </c>
    </row>
    <row r="658" spans="1:57" ht="4.95" customHeight="1" x14ac:dyDescent="0.3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3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</row>
    <row r="659" spans="1:57" x14ac:dyDescent="0.3">
      <c r="B659" s="1">
        <f>ROW(Items!A156)</f>
        <v>156</v>
      </c>
      <c r="D659" s="1">
        <f ca="1">INDIRECT($B$1&amp;Items!AB$2&amp;$B659)</f>
        <v>0</v>
      </c>
      <c r="F659" s="1" t="str">
        <f ca="1">INDIRECT($B$1&amp;Items!X$2&amp;$B659)</f>
        <v>Y</v>
      </c>
      <c r="H659" s="13" t="str">
        <f ca="1">INDIRECT($B$1&amp;Items!U$2&amp;$B659)</f>
        <v>Прочие доходы</v>
      </c>
      <c r="I659" s="13" t="str">
        <f ca="1">IF(INDIRECT($B$1&amp;Items!V$2&amp;$B659)="",H659,INDIRECT($B$1&amp;Items!V$2&amp;$B659))</f>
        <v>Прочие доходы</v>
      </c>
      <c r="J659" s="1" t="str">
        <f ca="1">IF(INDIRECT($B$1&amp;Items!W$2&amp;$B659)="",IF(H659&lt;&gt;I659,"  "&amp;I659,I659),"    "&amp;INDIRECT($B$1&amp;Items!W$2&amp;$B659))</f>
        <v>Прочие доходы</v>
      </c>
      <c r="S659" s="1">
        <f ca="1">SUM($U659:INDIRECT(ADDRESS(ROW(),SUMIFS($1:$1,$5:$5,MAX($5:$5)))))</f>
        <v>200000.00000000006</v>
      </c>
      <c r="V659" s="1">
        <f ca="1">SUMIFS(INDIRECT($F$1&amp;$F659&amp;":"&amp;$F659),INDIRECT($F$1&amp;dbP!$D$2&amp;":"&amp;dbP!$D$2),"&gt;="&amp;V$6,INDIRECT($F$1&amp;dbP!$D$2&amp;":"&amp;dbP!$D$2),"&lt;="&amp;V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  <c r="W659" s="1">
        <f ca="1">SUMIFS(INDIRECT($F$1&amp;$F659&amp;":"&amp;$F659),INDIRECT($F$1&amp;dbP!$D$2&amp;":"&amp;dbP!$D$2),"&gt;="&amp;W$6,INDIRECT($F$1&amp;dbP!$D$2&amp;":"&amp;dbP!$D$2),"&lt;="&amp;W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  <c r="X659" s="1">
        <f ca="1">SUMIFS(INDIRECT($F$1&amp;$F659&amp;":"&amp;$F659),INDIRECT($F$1&amp;dbP!$D$2&amp;":"&amp;dbP!$D$2),"&gt;="&amp;X$6,INDIRECT($F$1&amp;dbP!$D$2&amp;":"&amp;dbP!$D$2),"&lt;="&amp;X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Y659" s="1">
        <f ca="1">SUMIFS(INDIRECT($F$1&amp;$F659&amp;":"&amp;$F659),INDIRECT($F$1&amp;dbP!$D$2&amp;":"&amp;dbP!$D$2),"&gt;="&amp;Y$6,INDIRECT($F$1&amp;dbP!$D$2&amp;":"&amp;dbP!$D$2),"&lt;="&amp;Y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Z659" s="1">
        <f ca="1">SUMIFS(INDIRECT($F$1&amp;$F659&amp;":"&amp;$F659),INDIRECT($F$1&amp;dbP!$D$2&amp;":"&amp;dbP!$D$2),"&gt;="&amp;Z$6,INDIRECT($F$1&amp;dbP!$D$2&amp;":"&amp;dbP!$D$2),"&lt;="&amp;Z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A659" s="1">
        <f ca="1">SUMIFS(INDIRECT($F$1&amp;$F659&amp;":"&amp;$F659),INDIRECT($F$1&amp;dbP!$D$2&amp;":"&amp;dbP!$D$2),"&gt;="&amp;AA$6,INDIRECT($F$1&amp;dbP!$D$2&amp;":"&amp;dbP!$D$2),"&lt;="&amp;AA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B659" s="1">
        <f ca="1">SUMIFS(INDIRECT($F$1&amp;$F659&amp;":"&amp;$F659),INDIRECT($F$1&amp;dbP!$D$2&amp;":"&amp;dbP!$D$2),"&gt;="&amp;AB$6,INDIRECT($F$1&amp;dbP!$D$2&amp;":"&amp;dbP!$D$2),"&lt;="&amp;AB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C659" s="1">
        <f ca="1">SUMIFS(INDIRECT($F$1&amp;$F659&amp;":"&amp;$F659),INDIRECT($F$1&amp;dbP!$D$2&amp;":"&amp;dbP!$D$2),"&gt;="&amp;AC$6,INDIRECT($F$1&amp;dbP!$D$2&amp;":"&amp;dbP!$D$2),"&lt;="&amp;AC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D659" s="1">
        <f ca="1">SUMIFS(INDIRECT($F$1&amp;$F659&amp;":"&amp;$F659),INDIRECT($F$1&amp;dbP!$D$2&amp;":"&amp;dbP!$D$2),"&gt;="&amp;AD$6,INDIRECT($F$1&amp;dbP!$D$2&amp;":"&amp;dbP!$D$2),"&lt;="&amp;AD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E659" s="1">
        <f ca="1">SUMIFS(INDIRECT($F$1&amp;$F659&amp;":"&amp;$F659),INDIRECT($F$1&amp;dbP!$D$2&amp;":"&amp;dbP!$D$2),"&gt;="&amp;AE$6,INDIRECT($F$1&amp;dbP!$D$2&amp;":"&amp;dbP!$D$2),"&lt;="&amp;AE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F659" s="1">
        <f ca="1">SUMIFS(INDIRECT($F$1&amp;$F659&amp;":"&amp;$F659),INDIRECT($F$1&amp;dbP!$D$2&amp;":"&amp;dbP!$D$2),"&gt;="&amp;AF$6,INDIRECT($F$1&amp;dbP!$D$2&amp;":"&amp;dbP!$D$2),"&lt;="&amp;AF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G659" s="1">
        <f ca="1">SUMIFS(INDIRECT($F$1&amp;$F659&amp;":"&amp;$F659),INDIRECT($F$1&amp;dbP!$D$2&amp;":"&amp;dbP!$D$2),"&gt;="&amp;AG$6,INDIRECT($F$1&amp;dbP!$D$2&amp;":"&amp;dbP!$D$2),"&lt;="&amp;AG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H659" s="1">
        <f ca="1">SUMIFS(INDIRECT($F$1&amp;$F659&amp;":"&amp;$F659),INDIRECT($F$1&amp;dbP!$D$2&amp;":"&amp;dbP!$D$2),"&gt;="&amp;AH$6,INDIRECT($F$1&amp;dbP!$D$2&amp;":"&amp;dbP!$D$2),"&lt;="&amp;AH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I659" s="1">
        <f ca="1">SUMIFS(INDIRECT($F$1&amp;$F659&amp;":"&amp;$F659),INDIRECT($F$1&amp;dbP!$D$2&amp;":"&amp;dbP!$D$2),"&gt;="&amp;AI$6,INDIRECT($F$1&amp;dbP!$D$2&amp;":"&amp;dbP!$D$2),"&lt;="&amp;AI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J659" s="1">
        <f ca="1">SUMIFS(INDIRECT($F$1&amp;$F659&amp;":"&amp;$F659),INDIRECT($F$1&amp;dbP!$D$2&amp;":"&amp;dbP!$D$2),"&gt;="&amp;AJ$6,INDIRECT($F$1&amp;dbP!$D$2&amp;":"&amp;dbP!$D$2),"&lt;="&amp;AJ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K659" s="1">
        <f ca="1">SUMIFS(INDIRECT($F$1&amp;$F659&amp;":"&amp;$F659),INDIRECT($F$1&amp;dbP!$D$2&amp;":"&amp;dbP!$D$2),"&gt;="&amp;AK$6,INDIRECT($F$1&amp;dbP!$D$2&amp;":"&amp;dbP!$D$2),"&lt;="&amp;AK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L659" s="1">
        <f ca="1">SUMIFS(INDIRECT($F$1&amp;$F659&amp;":"&amp;$F659),INDIRECT($F$1&amp;dbP!$D$2&amp;":"&amp;dbP!$D$2),"&gt;="&amp;AL$6,INDIRECT($F$1&amp;dbP!$D$2&amp;":"&amp;dbP!$D$2),"&lt;="&amp;AL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M659" s="1">
        <f ca="1">SUMIFS(INDIRECT($F$1&amp;$F659&amp;":"&amp;$F659),INDIRECT($F$1&amp;dbP!$D$2&amp;":"&amp;dbP!$D$2),"&gt;="&amp;AM$6,INDIRECT($F$1&amp;dbP!$D$2&amp;":"&amp;dbP!$D$2),"&lt;="&amp;AM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N659" s="1">
        <f ca="1">SUMIFS(INDIRECT($F$1&amp;$F659&amp;":"&amp;$F659),INDIRECT($F$1&amp;dbP!$D$2&amp;":"&amp;dbP!$D$2),"&gt;="&amp;AN$6,INDIRECT($F$1&amp;dbP!$D$2&amp;":"&amp;dbP!$D$2),"&lt;="&amp;AN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O659" s="1">
        <f ca="1">SUMIFS(INDIRECT($F$1&amp;$F659&amp;":"&amp;$F659),INDIRECT($F$1&amp;dbP!$D$2&amp;":"&amp;dbP!$D$2),"&gt;="&amp;AO$6,INDIRECT($F$1&amp;dbP!$D$2&amp;":"&amp;dbP!$D$2),"&lt;="&amp;AO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P659" s="1">
        <f ca="1">SUMIFS(INDIRECT($F$1&amp;$F659&amp;":"&amp;$F659),INDIRECT($F$1&amp;dbP!$D$2&amp;":"&amp;dbP!$D$2),"&gt;="&amp;AP$6,INDIRECT($F$1&amp;dbP!$D$2&amp;":"&amp;dbP!$D$2),"&lt;="&amp;AP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Q659" s="1">
        <f ca="1">SUMIFS(INDIRECT($F$1&amp;$F659&amp;":"&amp;$F659),INDIRECT($F$1&amp;dbP!$D$2&amp;":"&amp;dbP!$D$2),"&gt;="&amp;AQ$6,INDIRECT($F$1&amp;dbP!$D$2&amp;":"&amp;dbP!$D$2),"&lt;="&amp;AQ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R659" s="1">
        <f ca="1">SUMIFS(INDIRECT($F$1&amp;$F659&amp;":"&amp;$F659),INDIRECT($F$1&amp;dbP!$D$2&amp;":"&amp;dbP!$D$2),"&gt;="&amp;AR$6,INDIRECT($F$1&amp;dbP!$D$2&amp;":"&amp;dbP!$D$2),"&lt;="&amp;AR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S659" s="1">
        <f ca="1">SUMIFS(INDIRECT($F$1&amp;$F659&amp;":"&amp;$F659),INDIRECT($F$1&amp;dbP!$D$2&amp;":"&amp;dbP!$D$2),"&gt;="&amp;AS$6,INDIRECT($F$1&amp;dbP!$D$2&amp;":"&amp;dbP!$D$2),"&lt;="&amp;AS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T659" s="1">
        <f ca="1">SUMIFS(INDIRECT($F$1&amp;$F659&amp;":"&amp;$F659),INDIRECT($F$1&amp;dbP!$D$2&amp;":"&amp;dbP!$D$2),"&gt;="&amp;AT$6,INDIRECT($F$1&amp;dbP!$D$2&amp;":"&amp;dbP!$D$2),"&lt;="&amp;AT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U659" s="1">
        <f ca="1">SUMIFS(INDIRECT($F$1&amp;$F659&amp;":"&amp;$F659),INDIRECT($F$1&amp;dbP!$D$2&amp;":"&amp;dbP!$D$2),"&gt;="&amp;AU$6,INDIRECT($F$1&amp;dbP!$D$2&amp;":"&amp;dbP!$D$2),"&lt;="&amp;AU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8333.3333333333339</v>
      </c>
      <c r="AV659" s="1">
        <f ca="1">SUMIFS(INDIRECT($F$1&amp;$F659&amp;":"&amp;$F659),INDIRECT($F$1&amp;dbP!$D$2&amp;":"&amp;dbP!$D$2),"&gt;="&amp;AV$6,INDIRECT($F$1&amp;dbP!$D$2&amp;":"&amp;dbP!$D$2),"&lt;="&amp;AV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  <c r="AW659" s="1">
        <f ca="1">SUMIFS(INDIRECT($F$1&amp;$F659&amp;":"&amp;$F659),INDIRECT($F$1&amp;dbP!$D$2&amp;":"&amp;dbP!$D$2),"&gt;="&amp;AW$6,INDIRECT($F$1&amp;dbP!$D$2&amp;":"&amp;dbP!$D$2),"&lt;="&amp;AW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  <c r="AX659" s="1">
        <f ca="1">SUMIFS(INDIRECT($F$1&amp;$F659&amp;":"&amp;$F659),INDIRECT($F$1&amp;dbP!$D$2&amp;":"&amp;dbP!$D$2),"&gt;="&amp;AX$6,INDIRECT($F$1&amp;dbP!$D$2&amp;":"&amp;dbP!$D$2),"&lt;="&amp;AX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  <c r="AY659" s="1">
        <f ca="1">SUMIFS(INDIRECT($F$1&amp;$F659&amp;":"&amp;$F659),INDIRECT($F$1&amp;dbP!$D$2&amp;":"&amp;dbP!$D$2),"&gt;="&amp;AY$6,INDIRECT($F$1&amp;dbP!$D$2&amp;":"&amp;dbP!$D$2),"&lt;="&amp;AY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  <c r="AZ659" s="1">
        <f ca="1">SUMIFS(INDIRECT($F$1&amp;$F659&amp;":"&amp;$F659),INDIRECT($F$1&amp;dbP!$D$2&amp;":"&amp;dbP!$D$2),"&gt;="&amp;AZ$6,INDIRECT($F$1&amp;dbP!$D$2&amp;":"&amp;dbP!$D$2),"&lt;="&amp;AZ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  <c r="BA659" s="1">
        <f ca="1">SUMIFS(INDIRECT($F$1&amp;$F659&amp;":"&amp;$F659),INDIRECT($F$1&amp;dbP!$D$2&amp;":"&amp;dbP!$D$2),"&gt;="&amp;BA$6,INDIRECT($F$1&amp;dbP!$D$2&amp;":"&amp;dbP!$D$2),"&lt;="&amp;BA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  <c r="BB659" s="1">
        <f ca="1">SUMIFS(INDIRECT($F$1&amp;$F659&amp;":"&amp;$F659),INDIRECT($F$1&amp;dbP!$D$2&amp;":"&amp;dbP!$D$2),"&gt;="&amp;BB$6,INDIRECT($F$1&amp;dbP!$D$2&amp;":"&amp;dbP!$D$2),"&lt;="&amp;BB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  <c r="BC659" s="1">
        <f ca="1">SUMIFS(INDIRECT($F$1&amp;$F659&amp;":"&amp;$F659),INDIRECT($F$1&amp;dbP!$D$2&amp;":"&amp;dbP!$D$2),"&gt;="&amp;BC$6,INDIRECT($F$1&amp;dbP!$D$2&amp;":"&amp;dbP!$D$2),"&lt;="&amp;BC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  <c r="BD659" s="1">
        <f ca="1">SUMIFS(INDIRECT($F$1&amp;$F659&amp;":"&amp;$F659),INDIRECT($F$1&amp;dbP!$D$2&amp;":"&amp;dbP!$D$2),"&gt;="&amp;BD$6,INDIRECT($F$1&amp;dbP!$D$2&amp;":"&amp;dbP!$D$2),"&lt;="&amp;BD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  <c r="BE659" s="1">
        <f ca="1">SUMIFS(INDIRECT($F$1&amp;$F659&amp;":"&amp;$F659),INDIRECT($F$1&amp;dbP!$D$2&amp;":"&amp;dbP!$D$2),"&gt;="&amp;BE$6,INDIRECT($F$1&amp;dbP!$D$2&amp;":"&amp;dbP!$D$2),"&lt;="&amp;BE$7,INDIRECT($F$1&amp;dbP!$O$2&amp;":"&amp;dbP!$O$2),$H659,INDIRECT($F$1&amp;dbP!$P$2&amp;":"&amp;dbP!$P$2),IF($I659=$J659,"*",$I659),INDIRECT($F$1&amp;dbP!$Q$2&amp;":"&amp;dbP!$Q$2),IF(OR($I659=$J659,"  "&amp;$I659=$J659),"*",RIGHT($J659,LEN($J659)-4)),INDIRECT($F$1&amp;dbP!$AC$2&amp;":"&amp;dbP!$AC$2),RepP!$J$3)</f>
        <v>0</v>
      </c>
    </row>
    <row r="660" spans="1:57" x14ac:dyDescent="0.3">
      <c r="B660" s="1">
        <f>MAX(B$505:B659)+1</f>
        <v>157</v>
      </c>
      <c r="D660" s="1" t="str">
        <f ca="1">INDIRECT($B$1&amp;Items!AB$2&amp;$B660)</f>
        <v>PL(+)</v>
      </c>
      <c r="F660" s="1" t="str">
        <f ca="1">INDIRECT($B$1&amp;Items!X$2&amp;$B660)</f>
        <v>Y</v>
      </c>
      <c r="H660" s="13" t="str">
        <f ca="1">INDIRECT($B$1&amp;Items!U$2&amp;$B660)</f>
        <v>Прочие доходы</v>
      </c>
      <c r="I660" s="13" t="str">
        <f ca="1">IF(INDIRECT($B$1&amp;Items!V$2&amp;$B660)="",H660,INDIRECT($B$1&amp;Items!V$2&amp;$B660))</f>
        <v>%% по финвложениям</v>
      </c>
      <c r="J660" s="1" t="str">
        <f ca="1">IF(INDIRECT($B$1&amp;Items!W$2&amp;$B660)="",IF(H660&lt;&gt;I660,"  "&amp;I660,I660),"    "&amp;INDIRECT($B$1&amp;Items!W$2&amp;$B660))</f>
        <v xml:space="preserve">    %% по финвложениям</v>
      </c>
      <c r="S660" s="1">
        <f ca="1">SUM($U660:INDIRECT(ADDRESS(ROW(),SUMIFS($1:$1,$5:$5,MAX($5:$5)))))</f>
        <v>200000.00000000006</v>
      </c>
      <c r="V660" s="1">
        <f ca="1">SUMIFS(INDIRECT($F$1&amp;$F660&amp;":"&amp;$F660),INDIRECT($F$1&amp;dbP!$D$2&amp;":"&amp;dbP!$D$2),"&gt;="&amp;V$6,INDIRECT($F$1&amp;dbP!$D$2&amp;":"&amp;dbP!$D$2),"&lt;="&amp;V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W660" s="1">
        <f ca="1">SUMIFS(INDIRECT($F$1&amp;$F660&amp;":"&amp;$F660),INDIRECT($F$1&amp;dbP!$D$2&amp;":"&amp;dbP!$D$2),"&gt;="&amp;W$6,INDIRECT($F$1&amp;dbP!$D$2&amp;":"&amp;dbP!$D$2),"&lt;="&amp;W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X660" s="1">
        <f ca="1">SUMIFS(INDIRECT($F$1&amp;$F660&amp;":"&amp;$F660),INDIRECT($F$1&amp;dbP!$D$2&amp;":"&amp;dbP!$D$2),"&gt;="&amp;X$6,INDIRECT($F$1&amp;dbP!$D$2&amp;":"&amp;dbP!$D$2),"&lt;="&amp;X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Y660" s="1">
        <f ca="1">SUMIFS(INDIRECT($F$1&amp;$F660&amp;":"&amp;$F660),INDIRECT($F$1&amp;dbP!$D$2&amp;":"&amp;dbP!$D$2),"&gt;="&amp;Y$6,INDIRECT($F$1&amp;dbP!$D$2&amp;":"&amp;dbP!$D$2),"&lt;="&amp;Y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Z660" s="1">
        <f ca="1">SUMIFS(INDIRECT($F$1&amp;$F660&amp;":"&amp;$F660),INDIRECT($F$1&amp;dbP!$D$2&amp;":"&amp;dbP!$D$2),"&gt;="&amp;Z$6,INDIRECT($F$1&amp;dbP!$D$2&amp;":"&amp;dbP!$D$2),"&lt;="&amp;Z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A660" s="1">
        <f ca="1">SUMIFS(INDIRECT($F$1&amp;$F660&amp;":"&amp;$F660),INDIRECT($F$1&amp;dbP!$D$2&amp;":"&amp;dbP!$D$2),"&gt;="&amp;AA$6,INDIRECT($F$1&amp;dbP!$D$2&amp;":"&amp;dbP!$D$2),"&lt;="&amp;AA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B660" s="1">
        <f ca="1">SUMIFS(INDIRECT($F$1&amp;$F660&amp;":"&amp;$F660),INDIRECT($F$1&amp;dbP!$D$2&amp;":"&amp;dbP!$D$2),"&gt;="&amp;AB$6,INDIRECT($F$1&amp;dbP!$D$2&amp;":"&amp;dbP!$D$2),"&lt;="&amp;AB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C660" s="1">
        <f ca="1">SUMIFS(INDIRECT($F$1&amp;$F660&amp;":"&amp;$F660),INDIRECT($F$1&amp;dbP!$D$2&amp;":"&amp;dbP!$D$2),"&gt;="&amp;AC$6,INDIRECT($F$1&amp;dbP!$D$2&amp;":"&amp;dbP!$D$2),"&lt;="&amp;AC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D660" s="1">
        <f ca="1">SUMIFS(INDIRECT($F$1&amp;$F660&amp;":"&amp;$F660),INDIRECT($F$1&amp;dbP!$D$2&amp;":"&amp;dbP!$D$2),"&gt;="&amp;AD$6,INDIRECT($F$1&amp;dbP!$D$2&amp;":"&amp;dbP!$D$2),"&lt;="&amp;AD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E660" s="1">
        <f ca="1">SUMIFS(INDIRECT($F$1&amp;$F660&amp;":"&amp;$F660),INDIRECT($F$1&amp;dbP!$D$2&amp;":"&amp;dbP!$D$2),"&gt;="&amp;AE$6,INDIRECT($F$1&amp;dbP!$D$2&amp;":"&amp;dbP!$D$2),"&lt;="&amp;AE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F660" s="1">
        <f ca="1">SUMIFS(INDIRECT($F$1&amp;$F660&amp;":"&amp;$F660),INDIRECT($F$1&amp;dbP!$D$2&amp;":"&amp;dbP!$D$2),"&gt;="&amp;AF$6,INDIRECT($F$1&amp;dbP!$D$2&amp;":"&amp;dbP!$D$2),"&lt;="&amp;AF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G660" s="1">
        <f ca="1">SUMIFS(INDIRECT($F$1&amp;$F660&amp;":"&amp;$F660),INDIRECT($F$1&amp;dbP!$D$2&amp;":"&amp;dbP!$D$2),"&gt;="&amp;AG$6,INDIRECT($F$1&amp;dbP!$D$2&amp;":"&amp;dbP!$D$2),"&lt;="&amp;AG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H660" s="1">
        <f ca="1">SUMIFS(INDIRECT($F$1&amp;$F660&amp;":"&amp;$F660),INDIRECT($F$1&amp;dbP!$D$2&amp;":"&amp;dbP!$D$2),"&gt;="&amp;AH$6,INDIRECT($F$1&amp;dbP!$D$2&amp;":"&amp;dbP!$D$2),"&lt;="&amp;AH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I660" s="1">
        <f ca="1">SUMIFS(INDIRECT($F$1&amp;$F660&amp;":"&amp;$F660),INDIRECT($F$1&amp;dbP!$D$2&amp;":"&amp;dbP!$D$2),"&gt;="&amp;AI$6,INDIRECT($F$1&amp;dbP!$D$2&amp;":"&amp;dbP!$D$2),"&lt;="&amp;AI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J660" s="1">
        <f ca="1">SUMIFS(INDIRECT($F$1&amp;$F660&amp;":"&amp;$F660),INDIRECT($F$1&amp;dbP!$D$2&amp;":"&amp;dbP!$D$2),"&gt;="&amp;AJ$6,INDIRECT($F$1&amp;dbP!$D$2&amp;":"&amp;dbP!$D$2),"&lt;="&amp;AJ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K660" s="1">
        <f ca="1">SUMIFS(INDIRECT($F$1&amp;$F660&amp;":"&amp;$F660),INDIRECT($F$1&amp;dbP!$D$2&amp;":"&amp;dbP!$D$2),"&gt;="&amp;AK$6,INDIRECT($F$1&amp;dbP!$D$2&amp;":"&amp;dbP!$D$2),"&lt;="&amp;AK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L660" s="1">
        <f ca="1">SUMIFS(INDIRECT($F$1&amp;$F660&amp;":"&amp;$F660),INDIRECT($F$1&amp;dbP!$D$2&amp;":"&amp;dbP!$D$2),"&gt;="&amp;AL$6,INDIRECT($F$1&amp;dbP!$D$2&amp;":"&amp;dbP!$D$2),"&lt;="&amp;AL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M660" s="1">
        <f ca="1">SUMIFS(INDIRECT($F$1&amp;$F660&amp;":"&amp;$F660),INDIRECT($F$1&amp;dbP!$D$2&amp;":"&amp;dbP!$D$2),"&gt;="&amp;AM$6,INDIRECT($F$1&amp;dbP!$D$2&amp;":"&amp;dbP!$D$2),"&lt;="&amp;AM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N660" s="1">
        <f ca="1">SUMIFS(INDIRECT($F$1&amp;$F660&amp;":"&amp;$F660),INDIRECT($F$1&amp;dbP!$D$2&amp;":"&amp;dbP!$D$2),"&gt;="&amp;AN$6,INDIRECT($F$1&amp;dbP!$D$2&amp;":"&amp;dbP!$D$2),"&lt;="&amp;AN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O660" s="1">
        <f ca="1">SUMIFS(INDIRECT($F$1&amp;$F660&amp;":"&amp;$F660),INDIRECT($F$1&amp;dbP!$D$2&amp;":"&amp;dbP!$D$2),"&gt;="&amp;AO$6,INDIRECT($F$1&amp;dbP!$D$2&amp;":"&amp;dbP!$D$2),"&lt;="&amp;AO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P660" s="1">
        <f ca="1">SUMIFS(INDIRECT($F$1&amp;$F660&amp;":"&amp;$F660),INDIRECT($F$1&amp;dbP!$D$2&amp;":"&amp;dbP!$D$2),"&gt;="&amp;AP$6,INDIRECT($F$1&amp;dbP!$D$2&amp;":"&amp;dbP!$D$2),"&lt;="&amp;AP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Q660" s="1">
        <f ca="1">SUMIFS(INDIRECT($F$1&amp;$F660&amp;":"&amp;$F660),INDIRECT($F$1&amp;dbP!$D$2&amp;":"&amp;dbP!$D$2),"&gt;="&amp;AQ$6,INDIRECT($F$1&amp;dbP!$D$2&amp;":"&amp;dbP!$D$2),"&lt;="&amp;AQ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R660" s="1">
        <f ca="1">SUMIFS(INDIRECT($F$1&amp;$F660&amp;":"&amp;$F660),INDIRECT($F$1&amp;dbP!$D$2&amp;":"&amp;dbP!$D$2),"&gt;="&amp;AR$6,INDIRECT($F$1&amp;dbP!$D$2&amp;":"&amp;dbP!$D$2),"&lt;="&amp;AR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S660" s="1">
        <f ca="1">SUMIFS(INDIRECT($F$1&amp;$F660&amp;":"&amp;$F660),INDIRECT($F$1&amp;dbP!$D$2&amp;":"&amp;dbP!$D$2),"&gt;="&amp;AS$6,INDIRECT($F$1&amp;dbP!$D$2&amp;":"&amp;dbP!$D$2),"&lt;="&amp;AS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T660" s="1">
        <f ca="1">SUMIFS(INDIRECT($F$1&amp;$F660&amp;":"&amp;$F660),INDIRECT($F$1&amp;dbP!$D$2&amp;":"&amp;dbP!$D$2),"&gt;="&amp;AT$6,INDIRECT($F$1&amp;dbP!$D$2&amp;":"&amp;dbP!$D$2),"&lt;="&amp;AT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U660" s="1">
        <f ca="1">SUMIFS(INDIRECT($F$1&amp;$F660&amp;":"&amp;$F660),INDIRECT($F$1&amp;dbP!$D$2&amp;":"&amp;dbP!$D$2),"&gt;="&amp;AU$6,INDIRECT($F$1&amp;dbP!$D$2&amp;":"&amp;dbP!$D$2),"&lt;="&amp;AU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8333.3333333333339</v>
      </c>
      <c r="AV660" s="1">
        <f ca="1">SUMIFS(INDIRECT($F$1&amp;$F660&amp;":"&amp;$F660),INDIRECT($F$1&amp;dbP!$D$2&amp;":"&amp;dbP!$D$2),"&gt;="&amp;AV$6,INDIRECT($F$1&amp;dbP!$D$2&amp;":"&amp;dbP!$D$2),"&lt;="&amp;AV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W660" s="1">
        <f ca="1">SUMIFS(INDIRECT($F$1&amp;$F660&amp;":"&amp;$F660),INDIRECT($F$1&amp;dbP!$D$2&amp;":"&amp;dbP!$D$2),"&gt;="&amp;AW$6,INDIRECT($F$1&amp;dbP!$D$2&amp;":"&amp;dbP!$D$2),"&lt;="&amp;AW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X660" s="1">
        <f ca="1">SUMIFS(INDIRECT($F$1&amp;$F660&amp;":"&amp;$F660),INDIRECT($F$1&amp;dbP!$D$2&amp;":"&amp;dbP!$D$2),"&gt;="&amp;AX$6,INDIRECT($F$1&amp;dbP!$D$2&amp;":"&amp;dbP!$D$2),"&lt;="&amp;AX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Y660" s="1">
        <f ca="1">SUMIFS(INDIRECT($F$1&amp;$F660&amp;":"&amp;$F660),INDIRECT($F$1&amp;dbP!$D$2&amp;":"&amp;dbP!$D$2),"&gt;="&amp;AY$6,INDIRECT($F$1&amp;dbP!$D$2&amp;":"&amp;dbP!$D$2),"&lt;="&amp;AY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AZ660" s="1">
        <f ca="1">SUMIFS(INDIRECT($F$1&amp;$F660&amp;":"&amp;$F660),INDIRECT($F$1&amp;dbP!$D$2&amp;":"&amp;dbP!$D$2),"&gt;="&amp;AZ$6,INDIRECT($F$1&amp;dbP!$D$2&amp;":"&amp;dbP!$D$2),"&lt;="&amp;AZ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A660" s="1">
        <f ca="1">SUMIFS(INDIRECT($F$1&amp;$F660&amp;":"&amp;$F660),INDIRECT($F$1&amp;dbP!$D$2&amp;":"&amp;dbP!$D$2),"&gt;="&amp;BA$6,INDIRECT($F$1&amp;dbP!$D$2&amp;":"&amp;dbP!$D$2),"&lt;="&amp;BA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B660" s="1">
        <f ca="1">SUMIFS(INDIRECT($F$1&amp;$F660&amp;":"&amp;$F660),INDIRECT($F$1&amp;dbP!$D$2&amp;":"&amp;dbP!$D$2),"&gt;="&amp;BB$6,INDIRECT($F$1&amp;dbP!$D$2&amp;":"&amp;dbP!$D$2),"&lt;="&amp;BB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C660" s="1">
        <f ca="1">SUMIFS(INDIRECT($F$1&amp;$F660&amp;":"&amp;$F660),INDIRECT($F$1&amp;dbP!$D$2&amp;":"&amp;dbP!$D$2),"&gt;="&amp;BC$6,INDIRECT($F$1&amp;dbP!$D$2&amp;":"&amp;dbP!$D$2),"&lt;="&amp;BC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D660" s="1">
        <f ca="1">SUMIFS(INDIRECT($F$1&amp;$F660&amp;":"&amp;$F660),INDIRECT($F$1&amp;dbP!$D$2&amp;":"&amp;dbP!$D$2),"&gt;="&amp;BD$6,INDIRECT($F$1&amp;dbP!$D$2&amp;":"&amp;dbP!$D$2),"&lt;="&amp;BD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  <c r="BE660" s="1">
        <f ca="1">SUMIFS(INDIRECT($F$1&amp;$F660&amp;":"&amp;$F660),INDIRECT($F$1&amp;dbP!$D$2&amp;":"&amp;dbP!$D$2),"&gt;="&amp;BE$6,INDIRECT($F$1&amp;dbP!$D$2&amp;":"&amp;dbP!$D$2),"&lt;="&amp;BE$7,INDIRECT($F$1&amp;dbP!$O$2&amp;":"&amp;dbP!$O$2),$H660,INDIRECT($F$1&amp;dbP!$P$2&amp;":"&amp;dbP!$P$2),IF($I660=$J660,"*",$I660),INDIRECT($F$1&amp;dbP!$Q$2&amp;":"&amp;dbP!$Q$2),IF(OR($I660=$J660,"  "&amp;$I660=$J660),"*",RIGHT($J660,LEN($J660)-4)),INDIRECT($F$1&amp;dbP!$AC$2&amp;":"&amp;dbP!$AC$2),RepP!$J$3)</f>
        <v>0</v>
      </c>
    </row>
    <row r="661" spans="1:57" x14ac:dyDescent="0.3">
      <c r="B661" s="1">
        <f>MAX(B$505:B660)+1</f>
        <v>158</v>
      </c>
      <c r="D661" s="1" t="str">
        <f ca="1">INDIRECT($B$1&amp;Items!AB$2&amp;$B661)</f>
        <v>PL(+)</v>
      </c>
      <c r="F661" s="1" t="str">
        <f ca="1">INDIRECT($B$1&amp;Items!X$2&amp;$B661)</f>
        <v>Y</v>
      </c>
      <c r="H661" s="13" t="str">
        <f ca="1">INDIRECT($B$1&amp;Items!U$2&amp;$B661)</f>
        <v>Прочие доходы</v>
      </c>
      <c r="I661" s="13" t="str">
        <f ca="1">IF(INDIRECT($B$1&amp;Items!V$2&amp;$B661)="",H661,INDIRECT($B$1&amp;Items!V$2&amp;$B661))</f>
        <v>доходы от продажи внереализационных активов</v>
      </c>
      <c r="J661" s="1" t="str">
        <f ca="1">IF(INDIRECT($B$1&amp;Items!W$2&amp;$B661)="",IF(H661&lt;&gt;I661,"  "&amp;I661,I661),"    "&amp;INDIRECT($B$1&amp;Items!W$2&amp;$B661))</f>
        <v xml:space="preserve">    доходы от продажи внереализационных активов</v>
      </c>
      <c r="S661" s="1">
        <f ca="1">SUM($U661:INDIRECT(ADDRESS(ROW(),SUMIFS($1:$1,$5:$5,MAX($5:$5)))))</f>
        <v>0</v>
      </c>
      <c r="V661" s="1">
        <f ca="1">SUMIFS(INDIRECT($F$1&amp;$F661&amp;":"&amp;$F661),INDIRECT($F$1&amp;dbP!$D$2&amp;":"&amp;dbP!$D$2),"&gt;="&amp;V$6,INDIRECT($F$1&amp;dbP!$D$2&amp;":"&amp;dbP!$D$2),"&lt;="&amp;V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W661" s="1">
        <f ca="1">SUMIFS(INDIRECT($F$1&amp;$F661&amp;":"&amp;$F661),INDIRECT($F$1&amp;dbP!$D$2&amp;":"&amp;dbP!$D$2),"&gt;="&amp;W$6,INDIRECT($F$1&amp;dbP!$D$2&amp;":"&amp;dbP!$D$2),"&lt;="&amp;W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X661" s="1">
        <f ca="1">SUMIFS(INDIRECT($F$1&amp;$F661&amp;":"&amp;$F661),INDIRECT($F$1&amp;dbP!$D$2&amp;":"&amp;dbP!$D$2),"&gt;="&amp;X$6,INDIRECT($F$1&amp;dbP!$D$2&amp;":"&amp;dbP!$D$2),"&lt;="&amp;X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Y661" s="1">
        <f ca="1">SUMIFS(INDIRECT($F$1&amp;$F661&amp;":"&amp;$F661),INDIRECT($F$1&amp;dbP!$D$2&amp;":"&amp;dbP!$D$2),"&gt;="&amp;Y$6,INDIRECT($F$1&amp;dbP!$D$2&amp;":"&amp;dbP!$D$2),"&lt;="&amp;Y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Z661" s="1">
        <f ca="1">SUMIFS(INDIRECT($F$1&amp;$F661&amp;":"&amp;$F661),INDIRECT($F$1&amp;dbP!$D$2&amp;":"&amp;dbP!$D$2),"&gt;="&amp;Z$6,INDIRECT($F$1&amp;dbP!$D$2&amp;":"&amp;dbP!$D$2),"&lt;="&amp;Z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A661" s="1">
        <f ca="1">SUMIFS(INDIRECT($F$1&amp;$F661&amp;":"&amp;$F661),INDIRECT($F$1&amp;dbP!$D$2&amp;":"&amp;dbP!$D$2),"&gt;="&amp;AA$6,INDIRECT($F$1&amp;dbP!$D$2&amp;":"&amp;dbP!$D$2),"&lt;="&amp;AA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B661" s="1">
        <f ca="1">SUMIFS(INDIRECT($F$1&amp;$F661&amp;":"&amp;$F661),INDIRECT($F$1&amp;dbP!$D$2&amp;":"&amp;dbP!$D$2),"&gt;="&amp;AB$6,INDIRECT($F$1&amp;dbP!$D$2&amp;":"&amp;dbP!$D$2),"&lt;="&amp;AB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C661" s="1">
        <f ca="1">SUMIFS(INDIRECT($F$1&amp;$F661&amp;":"&amp;$F661),INDIRECT($F$1&amp;dbP!$D$2&amp;":"&amp;dbP!$D$2),"&gt;="&amp;AC$6,INDIRECT($F$1&amp;dbP!$D$2&amp;":"&amp;dbP!$D$2),"&lt;="&amp;AC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D661" s="1">
        <f ca="1">SUMIFS(INDIRECT($F$1&amp;$F661&amp;":"&amp;$F661),INDIRECT($F$1&amp;dbP!$D$2&amp;":"&amp;dbP!$D$2),"&gt;="&amp;AD$6,INDIRECT($F$1&amp;dbP!$D$2&amp;":"&amp;dbP!$D$2),"&lt;="&amp;AD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E661" s="1">
        <f ca="1">SUMIFS(INDIRECT($F$1&amp;$F661&amp;":"&amp;$F661),INDIRECT($F$1&amp;dbP!$D$2&amp;":"&amp;dbP!$D$2),"&gt;="&amp;AE$6,INDIRECT($F$1&amp;dbP!$D$2&amp;":"&amp;dbP!$D$2),"&lt;="&amp;AE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F661" s="1">
        <f ca="1">SUMIFS(INDIRECT($F$1&amp;$F661&amp;":"&amp;$F661),INDIRECT($F$1&amp;dbP!$D$2&amp;":"&amp;dbP!$D$2),"&gt;="&amp;AF$6,INDIRECT($F$1&amp;dbP!$D$2&amp;":"&amp;dbP!$D$2),"&lt;="&amp;AF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G661" s="1">
        <f ca="1">SUMIFS(INDIRECT($F$1&amp;$F661&amp;":"&amp;$F661),INDIRECT($F$1&amp;dbP!$D$2&amp;":"&amp;dbP!$D$2),"&gt;="&amp;AG$6,INDIRECT($F$1&amp;dbP!$D$2&amp;":"&amp;dbP!$D$2),"&lt;="&amp;AG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H661" s="1">
        <f ca="1">SUMIFS(INDIRECT($F$1&amp;$F661&amp;":"&amp;$F661),INDIRECT($F$1&amp;dbP!$D$2&amp;":"&amp;dbP!$D$2),"&gt;="&amp;AH$6,INDIRECT($F$1&amp;dbP!$D$2&amp;":"&amp;dbP!$D$2),"&lt;="&amp;AH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I661" s="1">
        <f ca="1">SUMIFS(INDIRECT($F$1&amp;$F661&amp;":"&amp;$F661),INDIRECT($F$1&amp;dbP!$D$2&amp;":"&amp;dbP!$D$2),"&gt;="&amp;AI$6,INDIRECT($F$1&amp;dbP!$D$2&amp;":"&amp;dbP!$D$2),"&lt;="&amp;AI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J661" s="1">
        <f ca="1">SUMIFS(INDIRECT($F$1&amp;$F661&amp;":"&amp;$F661),INDIRECT($F$1&amp;dbP!$D$2&amp;":"&amp;dbP!$D$2),"&gt;="&amp;AJ$6,INDIRECT($F$1&amp;dbP!$D$2&amp;":"&amp;dbP!$D$2),"&lt;="&amp;AJ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K661" s="1">
        <f ca="1">SUMIFS(INDIRECT($F$1&amp;$F661&amp;":"&amp;$F661),INDIRECT($F$1&amp;dbP!$D$2&amp;":"&amp;dbP!$D$2),"&gt;="&amp;AK$6,INDIRECT($F$1&amp;dbP!$D$2&amp;":"&amp;dbP!$D$2),"&lt;="&amp;AK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L661" s="1">
        <f ca="1">SUMIFS(INDIRECT($F$1&amp;$F661&amp;":"&amp;$F661),INDIRECT($F$1&amp;dbP!$D$2&amp;":"&amp;dbP!$D$2),"&gt;="&amp;AL$6,INDIRECT($F$1&amp;dbP!$D$2&amp;":"&amp;dbP!$D$2),"&lt;="&amp;AL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M661" s="1">
        <f ca="1">SUMIFS(INDIRECT($F$1&amp;$F661&amp;":"&amp;$F661),INDIRECT($F$1&amp;dbP!$D$2&amp;":"&amp;dbP!$D$2),"&gt;="&amp;AM$6,INDIRECT($F$1&amp;dbP!$D$2&amp;":"&amp;dbP!$D$2),"&lt;="&amp;AM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N661" s="1">
        <f ca="1">SUMIFS(INDIRECT($F$1&amp;$F661&amp;":"&amp;$F661),INDIRECT($F$1&amp;dbP!$D$2&amp;":"&amp;dbP!$D$2),"&gt;="&amp;AN$6,INDIRECT($F$1&amp;dbP!$D$2&amp;":"&amp;dbP!$D$2),"&lt;="&amp;AN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O661" s="1">
        <f ca="1">SUMIFS(INDIRECT($F$1&amp;$F661&amp;":"&amp;$F661),INDIRECT($F$1&amp;dbP!$D$2&amp;":"&amp;dbP!$D$2),"&gt;="&amp;AO$6,INDIRECT($F$1&amp;dbP!$D$2&amp;":"&amp;dbP!$D$2),"&lt;="&amp;AO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P661" s="1">
        <f ca="1">SUMIFS(INDIRECT($F$1&amp;$F661&amp;":"&amp;$F661),INDIRECT($F$1&amp;dbP!$D$2&amp;":"&amp;dbP!$D$2),"&gt;="&amp;AP$6,INDIRECT($F$1&amp;dbP!$D$2&amp;":"&amp;dbP!$D$2),"&lt;="&amp;AP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Q661" s="1">
        <f ca="1">SUMIFS(INDIRECT($F$1&amp;$F661&amp;":"&amp;$F661),INDIRECT($F$1&amp;dbP!$D$2&amp;":"&amp;dbP!$D$2),"&gt;="&amp;AQ$6,INDIRECT($F$1&amp;dbP!$D$2&amp;":"&amp;dbP!$D$2),"&lt;="&amp;AQ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R661" s="1">
        <f ca="1">SUMIFS(INDIRECT($F$1&amp;$F661&amp;":"&amp;$F661),INDIRECT($F$1&amp;dbP!$D$2&amp;":"&amp;dbP!$D$2),"&gt;="&amp;AR$6,INDIRECT($F$1&amp;dbP!$D$2&amp;":"&amp;dbP!$D$2),"&lt;="&amp;AR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S661" s="1">
        <f ca="1">SUMIFS(INDIRECT($F$1&amp;$F661&amp;":"&amp;$F661),INDIRECT($F$1&amp;dbP!$D$2&amp;":"&amp;dbP!$D$2),"&gt;="&amp;AS$6,INDIRECT($F$1&amp;dbP!$D$2&amp;":"&amp;dbP!$D$2),"&lt;="&amp;AS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T661" s="1">
        <f ca="1">SUMIFS(INDIRECT($F$1&amp;$F661&amp;":"&amp;$F661),INDIRECT($F$1&amp;dbP!$D$2&amp;":"&amp;dbP!$D$2),"&gt;="&amp;AT$6,INDIRECT($F$1&amp;dbP!$D$2&amp;":"&amp;dbP!$D$2),"&lt;="&amp;AT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U661" s="1">
        <f ca="1">SUMIFS(INDIRECT($F$1&amp;$F661&amp;":"&amp;$F661),INDIRECT($F$1&amp;dbP!$D$2&amp;":"&amp;dbP!$D$2),"&gt;="&amp;AU$6,INDIRECT($F$1&amp;dbP!$D$2&amp;":"&amp;dbP!$D$2),"&lt;="&amp;AU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V661" s="1">
        <f ca="1">SUMIFS(INDIRECT($F$1&amp;$F661&amp;":"&amp;$F661),INDIRECT($F$1&amp;dbP!$D$2&amp;":"&amp;dbP!$D$2),"&gt;="&amp;AV$6,INDIRECT($F$1&amp;dbP!$D$2&amp;":"&amp;dbP!$D$2),"&lt;="&amp;AV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W661" s="1">
        <f ca="1">SUMIFS(INDIRECT($F$1&amp;$F661&amp;":"&amp;$F661),INDIRECT($F$1&amp;dbP!$D$2&amp;":"&amp;dbP!$D$2),"&gt;="&amp;AW$6,INDIRECT($F$1&amp;dbP!$D$2&amp;":"&amp;dbP!$D$2),"&lt;="&amp;AW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X661" s="1">
        <f ca="1">SUMIFS(INDIRECT($F$1&amp;$F661&amp;":"&amp;$F661),INDIRECT($F$1&amp;dbP!$D$2&amp;":"&amp;dbP!$D$2),"&gt;="&amp;AX$6,INDIRECT($F$1&amp;dbP!$D$2&amp;":"&amp;dbP!$D$2),"&lt;="&amp;AX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Y661" s="1">
        <f ca="1">SUMIFS(INDIRECT($F$1&amp;$F661&amp;":"&amp;$F661),INDIRECT($F$1&amp;dbP!$D$2&amp;":"&amp;dbP!$D$2),"&gt;="&amp;AY$6,INDIRECT($F$1&amp;dbP!$D$2&amp;":"&amp;dbP!$D$2),"&lt;="&amp;AY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AZ661" s="1">
        <f ca="1">SUMIFS(INDIRECT($F$1&amp;$F661&amp;":"&amp;$F661),INDIRECT($F$1&amp;dbP!$D$2&amp;":"&amp;dbP!$D$2),"&gt;="&amp;AZ$6,INDIRECT($F$1&amp;dbP!$D$2&amp;":"&amp;dbP!$D$2),"&lt;="&amp;AZ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A661" s="1">
        <f ca="1">SUMIFS(INDIRECT($F$1&amp;$F661&amp;":"&amp;$F661),INDIRECT($F$1&amp;dbP!$D$2&amp;":"&amp;dbP!$D$2),"&gt;="&amp;BA$6,INDIRECT($F$1&amp;dbP!$D$2&amp;":"&amp;dbP!$D$2),"&lt;="&amp;BA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B661" s="1">
        <f ca="1">SUMIFS(INDIRECT($F$1&amp;$F661&amp;":"&amp;$F661),INDIRECT($F$1&amp;dbP!$D$2&amp;":"&amp;dbP!$D$2),"&gt;="&amp;BB$6,INDIRECT($F$1&amp;dbP!$D$2&amp;":"&amp;dbP!$D$2),"&lt;="&amp;BB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C661" s="1">
        <f ca="1">SUMIFS(INDIRECT($F$1&amp;$F661&amp;":"&amp;$F661),INDIRECT($F$1&amp;dbP!$D$2&amp;":"&amp;dbP!$D$2),"&gt;="&amp;BC$6,INDIRECT($F$1&amp;dbP!$D$2&amp;":"&amp;dbP!$D$2),"&lt;="&amp;BC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D661" s="1">
        <f ca="1">SUMIFS(INDIRECT($F$1&amp;$F661&amp;":"&amp;$F661),INDIRECT($F$1&amp;dbP!$D$2&amp;":"&amp;dbP!$D$2),"&gt;="&amp;BD$6,INDIRECT($F$1&amp;dbP!$D$2&amp;":"&amp;dbP!$D$2),"&lt;="&amp;BD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  <c r="BE661" s="1">
        <f ca="1">SUMIFS(INDIRECT($F$1&amp;$F661&amp;":"&amp;$F661),INDIRECT($F$1&amp;dbP!$D$2&amp;":"&amp;dbP!$D$2),"&gt;="&amp;BE$6,INDIRECT($F$1&amp;dbP!$D$2&amp;":"&amp;dbP!$D$2),"&lt;="&amp;BE$7,INDIRECT($F$1&amp;dbP!$O$2&amp;":"&amp;dbP!$O$2),$H661,INDIRECT($F$1&amp;dbP!$P$2&amp;":"&amp;dbP!$P$2),IF($I661=$J661,"*",$I661),INDIRECT($F$1&amp;dbP!$Q$2&amp;":"&amp;dbP!$Q$2),IF(OR($I661=$J661,"  "&amp;$I661=$J661),"*",RIGHT($J661,LEN($J661)-4)),INDIRECT($F$1&amp;dbP!$AC$2&amp;":"&amp;dbP!$AC$2),RepP!$J$3)</f>
        <v>0</v>
      </c>
    </row>
    <row r="662" spans="1:57" ht="4.95" customHeight="1" x14ac:dyDescent="0.3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3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</row>
    <row r="663" spans="1:57" x14ac:dyDescent="0.3">
      <c r="B663" s="1">
        <f>MAX(B$505:B662)+1</f>
        <v>159</v>
      </c>
      <c r="D663" s="1">
        <f ca="1">INDIRECT($B$1&amp;Items!AB$2&amp;$B663)</f>
        <v>0</v>
      </c>
      <c r="F663" s="1" t="str">
        <f ca="1">INDIRECT($B$1&amp;Items!X$2&amp;$B663)</f>
        <v>AA</v>
      </c>
      <c r="H663" s="13" t="str">
        <f ca="1">INDIRECT($B$1&amp;Items!U$2&amp;$B663)</f>
        <v>Прочие расходы</v>
      </c>
      <c r="I663" s="13" t="str">
        <f ca="1">IF(INDIRECT($B$1&amp;Items!V$2&amp;$B663)="",H663,INDIRECT($B$1&amp;Items!V$2&amp;$B663))</f>
        <v>Прочие расходы</v>
      </c>
      <c r="J663" s="1" t="str">
        <f ca="1">IF(INDIRECT($B$1&amp;Items!W$2&amp;$B663)="",IF(H663&lt;&gt;I663,"  "&amp;I663,I663),"    "&amp;INDIRECT($B$1&amp;Items!W$2&amp;$B663))</f>
        <v>Прочие расходы</v>
      </c>
      <c r="S663" s="1">
        <f ca="1">SUM($U663:INDIRECT(ADDRESS(ROW(),SUMIFS($1:$1,$5:$5,MAX($5:$5)))))</f>
        <v>0</v>
      </c>
      <c r="V663" s="1">
        <f ca="1">SUMIFS(INDIRECT($F$1&amp;$F663&amp;":"&amp;$F663),INDIRECT($F$1&amp;dbP!$D$2&amp;":"&amp;dbP!$D$2),"&gt;="&amp;V$6,INDIRECT($F$1&amp;dbP!$D$2&amp;":"&amp;dbP!$D$2),"&lt;="&amp;V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W663" s="1">
        <f ca="1">SUMIFS(INDIRECT($F$1&amp;$F663&amp;":"&amp;$F663),INDIRECT($F$1&amp;dbP!$D$2&amp;":"&amp;dbP!$D$2),"&gt;="&amp;W$6,INDIRECT($F$1&amp;dbP!$D$2&amp;":"&amp;dbP!$D$2),"&lt;="&amp;W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X663" s="1">
        <f ca="1">SUMIFS(INDIRECT($F$1&amp;$F663&amp;":"&amp;$F663),INDIRECT($F$1&amp;dbP!$D$2&amp;":"&amp;dbP!$D$2),"&gt;="&amp;X$6,INDIRECT($F$1&amp;dbP!$D$2&amp;":"&amp;dbP!$D$2),"&lt;="&amp;X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Y663" s="1">
        <f ca="1">SUMIFS(INDIRECT($F$1&amp;$F663&amp;":"&amp;$F663),INDIRECT($F$1&amp;dbP!$D$2&amp;":"&amp;dbP!$D$2),"&gt;="&amp;Y$6,INDIRECT($F$1&amp;dbP!$D$2&amp;":"&amp;dbP!$D$2),"&lt;="&amp;Y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Z663" s="1">
        <f ca="1">SUMIFS(INDIRECT($F$1&amp;$F663&amp;":"&amp;$F663),INDIRECT($F$1&amp;dbP!$D$2&amp;":"&amp;dbP!$D$2),"&gt;="&amp;Z$6,INDIRECT($F$1&amp;dbP!$D$2&amp;":"&amp;dbP!$D$2),"&lt;="&amp;Z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A663" s="1">
        <f ca="1">SUMIFS(INDIRECT($F$1&amp;$F663&amp;":"&amp;$F663),INDIRECT($F$1&amp;dbP!$D$2&amp;":"&amp;dbP!$D$2),"&gt;="&amp;AA$6,INDIRECT($F$1&amp;dbP!$D$2&amp;":"&amp;dbP!$D$2),"&lt;="&amp;AA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B663" s="1">
        <f ca="1">SUMIFS(INDIRECT($F$1&amp;$F663&amp;":"&amp;$F663),INDIRECT($F$1&amp;dbP!$D$2&amp;":"&amp;dbP!$D$2),"&gt;="&amp;AB$6,INDIRECT($F$1&amp;dbP!$D$2&amp;":"&amp;dbP!$D$2),"&lt;="&amp;AB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C663" s="1">
        <f ca="1">SUMIFS(INDIRECT($F$1&amp;$F663&amp;":"&amp;$F663),INDIRECT($F$1&amp;dbP!$D$2&amp;":"&amp;dbP!$D$2),"&gt;="&amp;AC$6,INDIRECT($F$1&amp;dbP!$D$2&amp;":"&amp;dbP!$D$2),"&lt;="&amp;AC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D663" s="1">
        <f ca="1">SUMIFS(INDIRECT($F$1&amp;$F663&amp;":"&amp;$F663),INDIRECT($F$1&amp;dbP!$D$2&amp;":"&amp;dbP!$D$2),"&gt;="&amp;AD$6,INDIRECT($F$1&amp;dbP!$D$2&amp;":"&amp;dbP!$D$2),"&lt;="&amp;AD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E663" s="1">
        <f ca="1">SUMIFS(INDIRECT($F$1&amp;$F663&amp;":"&amp;$F663),INDIRECT($F$1&amp;dbP!$D$2&amp;":"&amp;dbP!$D$2),"&gt;="&amp;AE$6,INDIRECT($F$1&amp;dbP!$D$2&amp;":"&amp;dbP!$D$2),"&lt;="&amp;AE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F663" s="1">
        <f ca="1">SUMIFS(INDIRECT($F$1&amp;$F663&amp;":"&amp;$F663),INDIRECT($F$1&amp;dbP!$D$2&amp;":"&amp;dbP!$D$2),"&gt;="&amp;AF$6,INDIRECT($F$1&amp;dbP!$D$2&amp;":"&amp;dbP!$D$2),"&lt;="&amp;AF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G663" s="1">
        <f ca="1">SUMIFS(INDIRECT($F$1&amp;$F663&amp;":"&amp;$F663),INDIRECT($F$1&amp;dbP!$D$2&amp;":"&amp;dbP!$D$2),"&gt;="&amp;AG$6,INDIRECT($F$1&amp;dbP!$D$2&amp;":"&amp;dbP!$D$2),"&lt;="&amp;AG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H663" s="1">
        <f ca="1">SUMIFS(INDIRECT($F$1&amp;$F663&amp;":"&amp;$F663),INDIRECT($F$1&amp;dbP!$D$2&amp;":"&amp;dbP!$D$2),"&gt;="&amp;AH$6,INDIRECT($F$1&amp;dbP!$D$2&amp;":"&amp;dbP!$D$2),"&lt;="&amp;AH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I663" s="1">
        <f ca="1">SUMIFS(INDIRECT($F$1&amp;$F663&amp;":"&amp;$F663),INDIRECT($F$1&amp;dbP!$D$2&amp;":"&amp;dbP!$D$2),"&gt;="&amp;AI$6,INDIRECT($F$1&amp;dbP!$D$2&amp;":"&amp;dbP!$D$2),"&lt;="&amp;AI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J663" s="1">
        <f ca="1">SUMIFS(INDIRECT($F$1&amp;$F663&amp;":"&amp;$F663),INDIRECT($F$1&amp;dbP!$D$2&amp;":"&amp;dbP!$D$2),"&gt;="&amp;AJ$6,INDIRECT($F$1&amp;dbP!$D$2&amp;":"&amp;dbP!$D$2),"&lt;="&amp;AJ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K663" s="1">
        <f ca="1">SUMIFS(INDIRECT($F$1&amp;$F663&amp;":"&amp;$F663),INDIRECT($F$1&amp;dbP!$D$2&amp;":"&amp;dbP!$D$2),"&gt;="&amp;AK$6,INDIRECT($F$1&amp;dbP!$D$2&amp;":"&amp;dbP!$D$2),"&lt;="&amp;AK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L663" s="1">
        <f ca="1">SUMIFS(INDIRECT($F$1&amp;$F663&amp;":"&amp;$F663),INDIRECT($F$1&amp;dbP!$D$2&amp;":"&amp;dbP!$D$2),"&gt;="&amp;AL$6,INDIRECT($F$1&amp;dbP!$D$2&amp;":"&amp;dbP!$D$2),"&lt;="&amp;AL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M663" s="1">
        <f ca="1">SUMIFS(INDIRECT($F$1&amp;$F663&amp;":"&amp;$F663),INDIRECT($F$1&amp;dbP!$D$2&amp;":"&amp;dbP!$D$2),"&gt;="&amp;AM$6,INDIRECT($F$1&amp;dbP!$D$2&amp;":"&amp;dbP!$D$2),"&lt;="&amp;AM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N663" s="1">
        <f ca="1">SUMIFS(INDIRECT($F$1&amp;$F663&amp;":"&amp;$F663),INDIRECT($F$1&amp;dbP!$D$2&amp;":"&amp;dbP!$D$2),"&gt;="&amp;AN$6,INDIRECT($F$1&amp;dbP!$D$2&amp;":"&amp;dbP!$D$2),"&lt;="&amp;AN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O663" s="1">
        <f ca="1">SUMIFS(INDIRECT($F$1&amp;$F663&amp;":"&amp;$F663),INDIRECT($F$1&amp;dbP!$D$2&amp;":"&amp;dbP!$D$2),"&gt;="&amp;AO$6,INDIRECT($F$1&amp;dbP!$D$2&amp;":"&amp;dbP!$D$2),"&lt;="&amp;AO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P663" s="1">
        <f ca="1">SUMIFS(INDIRECT($F$1&amp;$F663&amp;":"&amp;$F663),INDIRECT($F$1&amp;dbP!$D$2&amp;":"&amp;dbP!$D$2),"&gt;="&amp;AP$6,INDIRECT($F$1&amp;dbP!$D$2&amp;":"&amp;dbP!$D$2),"&lt;="&amp;AP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Q663" s="1">
        <f ca="1">SUMIFS(INDIRECT($F$1&amp;$F663&amp;":"&amp;$F663),INDIRECT($F$1&amp;dbP!$D$2&amp;":"&amp;dbP!$D$2),"&gt;="&amp;AQ$6,INDIRECT($F$1&amp;dbP!$D$2&amp;":"&amp;dbP!$D$2),"&lt;="&amp;AQ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R663" s="1">
        <f ca="1">SUMIFS(INDIRECT($F$1&amp;$F663&amp;":"&amp;$F663),INDIRECT($F$1&amp;dbP!$D$2&amp;":"&amp;dbP!$D$2),"&gt;="&amp;AR$6,INDIRECT($F$1&amp;dbP!$D$2&amp;":"&amp;dbP!$D$2),"&lt;="&amp;AR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S663" s="1">
        <f ca="1">SUMIFS(INDIRECT($F$1&amp;$F663&amp;":"&amp;$F663),INDIRECT($F$1&amp;dbP!$D$2&amp;":"&amp;dbP!$D$2),"&gt;="&amp;AS$6,INDIRECT($F$1&amp;dbP!$D$2&amp;":"&amp;dbP!$D$2),"&lt;="&amp;AS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T663" s="1">
        <f ca="1">SUMIFS(INDIRECT($F$1&amp;$F663&amp;":"&amp;$F663),INDIRECT($F$1&amp;dbP!$D$2&amp;":"&amp;dbP!$D$2),"&gt;="&amp;AT$6,INDIRECT($F$1&amp;dbP!$D$2&amp;":"&amp;dbP!$D$2),"&lt;="&amp;AT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U663" s="1">
        <f ca="1">SUMIFS(INDIRECT($F$1&amp;$F663&amp;":"&amp;$F663),INDIRECT($F$1&amp;dbP!$D$2&amp;":"&amp;dbP!$D$2),"&gt;="&amp;AU$6,INDIRECT($F$1&amp;dbP!$D$2&amp;":"&amp;dbP!$D$2),"&lt;="&amp;AU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V663" s="1">
        <f ca="1">SUMIFS(INDIRECT($F$1&amp;$F663&amp;":"&amp;$F663),INDIRECT($F$1&amp;dbP!$D$2&amp;":"&amp;dbP!$D$2),"&gt;="&amp;AV$6,INDIRECT($F$1&amp;dbP!$D$2&amp;":"&amp;dbP!$D$2),"&lt;="&amp;AV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W663" s="1">
        <f ca="1">SUMIFS(INDIRECT($F$1&amp;$F663&amp;":"&amp;$F663),INDIRECT($F$1&amp;dbP!$D$2&amp;":"&amp;dbP!$D$2),"&gt;="&amp;AW$6,INDIRECT($F$1&amp;dbP!$D$2&amp;":"&amp;dbP!$D$2),"&lt;="&amp;AW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X663" s="1">
        <f ca="1">SUMIFS(INDIRECT($F$1&amp;$F663&amp;":"&amp;$F663),INDIRECT($F$1&amp;dbP!$D$2&amp;":"&amp;dbP!$D$2),"&gt;="&amp;AX$6,INDIRECT($F$1&amp;dbP!$D$2&amp;":"&amp;dbP!$D$2),"&lt;="&amp;AX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Y663" s="1">
        <f ca="1">SUMIFS(INDIRECT($F$1&amp;$F663&amp;":"&amp;$F663),INDIRECT($F$1&amp;dbP!$D$2&amp;":"&amp;dbP!$D$2),"&gt;="&amp;AY$6,INDIRECT($F$1&amp;dbP!$D$2&amp;":"&amp;dbP!$D$2),"&lt;="&amp;AY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AZ663" s="1">
        <f ca="1">SUMIFS(INDIRECT($F$1&amp;$F663&amp;":"&amp;$F663),INDIRECT($F$1&amp;dbP!$D$2&amp;":"&amp;dbP!$D$2),"&gt;="&amp;AZ$6,INDIRECT($F$1&amp;dbP!$D$2&amp;":"&amp;dbP!$D$2),"&lt;="&amp;AZ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BA663" s="1">
        <f ca="1">SUMIFS(INDIRECT($F$1&amp;$F663&amp;":"&amp;$F663),INDIRECT($F$1&amp;dbP!$D$2&amp;":"&amp;dbP!$D$2),"&gt;="&amp;BA$6,INDIRECT($F$1&amp;dbP!$D$2&amp;":"&amp;dbP!$D$2),"&lt;="&amp;BA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BB663" s="1">
        <f ca="1">SUMIFS(INDIRECT($F$1&amp;$F663&amp;":"&amp;$F663),INDIRECT($F$1&amp;dbP!$D$2&amp;":"&amp;dbP!$D$2),"&gt;="&amp;BB$6,INDIRECT($F$1&amp;dbP!$D$2&amp;":"&amp;dbP!$D$2),"&lt;="&amp;BB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BC663" s="1">
        <f ca="1">SUMIFS(INDIRECT($F$1&amp;$F663&amp;":"&amp;$F663),INDIRECT($F$1&amp;dbP!$D$2&amp;":"&amp;dbP!$D$2),"&gt;="&amp;BC$6,INDIRECT($F$1&amp;dbP!$D$2&amp;":"&amp;dbP!$D$2),"&lt;="&amp;BC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BD663" s="1">
        <f ca="1">SUMIFS(INDIRECT($F$1&amp;$F663&amp;":"&amp;$F663),INDIRECT($F$1&amp;dbP!$D$2&amp;":"&amp;dbP!$D$2),"&gt;="&amp;BD$6,INDIRECT($F$1&amp;dbP!$D$2&amp;":"&amp;dbP!$D$2),"&lt;="&amp;BD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  <c r="BE663" s="1">
        <f ca="1">SUMIFS(INDIRECT($F$1&amp;$F663&amp;":"&amp;$F663),INDIRECT($F$1&amp;dbP!$D$2&amp;":"&amp;dbP!$D$2),"&gt;="&amp;BE$6,INDIRECT($F$1&amp;dbP!$D$2&amp;":"&amp;dbP!$D$2),"&lt;="&amp;BE$7,INDIRECT($F$1&amp;dbP!$O$2&amp;":"&amp;dbP!$O$2),$H663,INDIRECT($F$1&amp;dbP!$P$2&amp;":"&amp;dbP!$P$2),IF($I663=$J663,"*",$I663),INDIRECT($F$1&amp;dbP!$Q$2&amp;":"&amp;dbP!$Q$2),IF(OR($I663=$J663,"  "&amp;$I663=$J663),"*",RIGHT($J663,LEN($J663)-4)),INDIRECT($F$1&amp;dbP!$AC$2&amp;":"&amp;dbP!$AC$2),RepP!$J$3)</f>
        <v>0</v>
      </c>
    </row>
    <row r="664" spans="1:57" x14ac:dyDescent="0.3">
      <c r="B664" s="1">
        <f>MAX(B$505:B663)+1</f>
        <v>160</v>
      </c>
      <c r="D664" s="1" t="str">
        <f ca="1">INDIRECT($B$1&amp;Items!AB$2&amp;$B664)</f>
        <v>PL(-)</v>
      </c>
      <c r="F664" s="1" t="str">
        <f ca="1">INDIRECT($B$1&amp;Items!X$2&amp;$B664)</f>
        <v>AA</v>
      </c>
      <c r="H664" s="13" t="str">
        <f ca="1">INDIRECT($B$1&amp;Items!U$2&amp;$B664)</f>
        <v>Прочие расходы</v>
      </c>
      <c r="I664" s="13" t="str">
        <f ca="1">IF(INDIRECT($B$1&amp;Items!V$2&amp;$B664)="",H664,INDIRECT($B$1&amp;Items!V$2&amp;$B664))</f>
        <v>Прочий расход-1</v>
      </c>
      <c r="J664" s="1" t="str">
        <f ca="1">IF(INDIRECT($B$1&amp;Items!W$2&amp;$B664)="",IF(H664&lt;&gt;I664,"  "&amp;I664,I664),"    "&amp;INDIRECT($B$1&amp;Items!W$2&amp;$B664))</f>
        <v xml:space="preserve">    Прочий расход-1</v>
      </c>
      <c r="S664" s="1">
        <f ca="1">SUM($U664:INDIRECT(ADDRESS(ROW(),SUMIFS($1:$1,$5:$5,MAX($5:$5)))))</f>
        <v>0</v>
      </c>
      <c r="V664" s="1">
        <f ca="1">SUMIFS(INDIRECT($F$1&amp;$F664&amp;":"&amp;$F664),INDIRECT($F$1&amp;dbP!$D$2&amp;":"&amp;dbP!$D$2),"&gt;="&amp;V$6,INDIRECT($F$1&amp;dbP!$D$2&amp;":"&amp;dbP!$D$2),"&lt;="&amp;V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W664" s="1">
        <f ca="1">SUMIFS(INDIRECT($F$1&amp;$F664&amp;":"&amp;$F664),INDIRECT($F$1&amp;dbP!$D$2&amp;":"&amp;dbP!$D$2),"&gt;="&amp;W$6,INDIRECT($F$1&amp;dbP!$D$2&amp;":"&amp;dbP!$D$2),"&lt;="&amp;W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X664" s="1">
        <f ca="1">SUMIFS(INDIRECT($F$1&amp;$F664&amp;":"&amp;$F664),INDIRECT($F$1&amp;dbP!$D$2&amp;":"&amp;dbP!$D$2),"&gt;="&amp;X$6,INDIRECT($F$1&amp;dbP!$D$2&amp;":"&amp;dbP!$D$2),"&lt;="&amp;X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Y664" s="1">
        <f ca="1">SUMIFS(INDIRECT($F$1&amp;$F664&amp;":"&amp;$F664),INDIRECT($F$1&amp;dbP!$D$2&amp;":"&amp;dbP!$D$2),"&gt;="&amp;Y$6,INDIRECT($F$1&amp;dbP!$D$2&amp;":"&amp;dbP!$D$2),"&lt;="&amp;Y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Z664" s="1">
        <f ca="1">SUMIFS(INDIRECT($F$1&amp;$F664&amp;":"&amp;$F664),INDIRECT($F$1&amp;dbP!$D$2&amp;":"&amp;dbP!$D$2),"&gt;="&amp;Z$6,INDIRECT($F$1&amp;dbP!$D$2&amp;":"&amp;dbP!$D$2),"&lt;="&amp;Z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A664" s="1">
        <f ca="1">SUMIFS(INDIRECT($F$1&amp;$F664&amp;":"&amp;$F664),INDIRECT($F$1&amp;dbP!$D$2&amp;":"&amp;dbP!$D$2),"&gt;="&amp;AA$6,INDIRECT($F$1&amp;dbP!$D$2&amp;":"&amp;dbP!$D$2),"&lt;="&amp;AA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B664" s="1">
        <f ca="1">SUMIFS(INDIRECT($F$1&amp;$F664&amp;":"&amp;$F664),INDIRECT($F$1&amp;dbP!$D$2&amp;":"&amp;dbP!$D$2),"&gt;="&amp;AB$6,INDIRECT($F$1&amp;dbP!$D$2&amp;":"&amp;dbP!$D$2),"&lt;="&amp;AB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C664" s="1">
        <f ca="1">SUMIFS(INDIRECT($F$1&amp;$F664&amp;":"&amp;$F664),INDIRECT($F$1&amp;dbP!$D$2&amp;":"&amp;dbP!$D$2),"&gt;="&amp;AC$6,INDIRECT($F$1&amp;dbP!$D$2&amp;":"&amp;dbP!$D$2),"&lt;="&amp;AC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D664" s="1">
        <f ca="1">SUMIFS(INDIRECT($F$1&amp;$F664&amp;":"&amp;$F664),INDIRECT($F$1&amp;dbP!$D$2&amp;":"&amp;dbP!$D$2),"&gt;="&amp;AD$6,INDIRECT($F$1&amp;dbP!$D$2&amp;":"&amp;dbP!$D$2),"&lt;="&amp;AD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E664" s="1">
        <f ca="1">SUMIFS(INDIRECT($F$1&amp;$F664&amp;":"&amp;$F664),INDIRECT($F$1&amp;dbP!$D$2&amp;":"&amp;dbP!$D$2),"&gt;="&amp;AE$6,INDIRECT($F$1&amp;dbP!$D$2&amp;":"&amp;dbP!$D$2),"&lt;="&amp;AE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F664" s="1">
        <f ca="1">SUMIFS(INDIRECT($F$1&amp;$F664&amp;":"&amp;$F664),INDIRECT($F$1&amp;dbP!$D$2&amp;":"&amp;dbP!$D$2),"&gt;="&amp;AF$6,INDIRECT($F$1&amp;dbP!$D$2&amp;":"&amp;dbP!$D$2),"&lt;="&amp;AF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G664" s="1">
        <f ca="1">SUMIFS(INDIRECT($F$1&amp;$F664&amp;":"&amp;$F664),INDIRECT($F$1&amp;dbP!$D$2&amp;":"&amp;dbP!$D$2),"&gt;="&amp;AG$6,INDIRECT($F$1&amp;dbP!$D$2&amp;":"&amp;dbP!$D$2),"&lt;="&amp;AG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H664" s="1">
        <f ca="1">SUMIFS(INDIRECT($F$1&amp;$F664&amp;":"&amp;$F664),INDIRECT($F$1&amp;dbP!$D$2&amp;":"&amp;dbP!$D$2),"&gt;="&amp;AH$6,INDIRECT($F$1&amp;dbP!$D$2&amp;":"&amp;dbP!$D$2),"&lt;="&amp;AH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I664" s="1">
        <f ca="1">SUMIFS(INDIRECT($F$1&amp;$F664&amp;":"&amp;$F664),INDIRECT($F$1&amp;dbP!$D$2&amp;":"&amp;dbP!$D$2),"&gt;="&amp;AI$6,INDIRECT($F$1&amp;dbP!$D$2&amp;":"&amp;dbP!$D$2),"&lt;="&amp;AI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J664" s="1">
        <f ca="1">SUMIFS(INDIRECT($F$1&amp;$F664&amp;":"&amp;$F664),INDIRECT($F$1&amp;dbP!$D$2&amp;":"&amp;dbP!$D$2),"&gt;="&amp;AJ$6,INDIRECT($F$1&amp;dbP!$D$2&amp;":"&amp;dbP!$D$2),"&lt;="&amp;AJ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K664" s="1">
        <f ca="1">SUMIFS(INDIRECT($F$1&amp;$F664&amp;":"&amp;$F664),INDIRECT($F$1&amp;dbP!$D$2&amp;":"&amp;dbP!$D$2),"&gt;="&amp;AK$6,INDIRECT($F$1&amp;dbP!$D$2&amp;":"&amp;dbP!$D$2),"&lt;="&amp;AK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L664" s="1">
        <f ca="1">SUMIFS(INDIRECT($F$1&amp;$F664&amp;":"&amp;$F664),INDIRECT($F$1&amp;dbP!$D$2&amp;":"&amp;dbP!$D$2),"&gt;="&amp;AL$6,INDIRECT($F$1&amp;dbP!$D$2&amp;":"&amp;dbP!$D$2),"&lt;="&amp;AL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M664" s="1">
        <f ca="1">SUMIFS(INDIRECT($F$1&amp;$F664&amp;":"&amp;$F664),INDIRECT($F$1&amp;dbP!$D$2&amp;":"&amp;dbP!$D$2),"&gt;="&amp;AM$6,INDIRECT($F$1&amp;dbP!$D$2&amp;":"&amp;dbP!$D$2),"&lt;="&amp;AM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N664" s="1">
        <f ca="1">SUMIFS(INDIRECT($F$1&amp;$F664&amp;":"&amp;$F664),INDIRECT($F$1&amp;dbP!$D$2&amp;":"&amp;dbP!$D$2),"&gt;="&amp;AN$6,INDIRECT($F$1&amp;dbP!$D$2&amp;":"&amp;dbP!$D$2),"&lt;="&amp;AN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O664" s="1">
        <f ca="1">SUMIFS(INDIRECT($F$1&amp;$F664&amp;":"&amp;$F664),INDIRECT($F$1&amp;dbP!$D$2&amp;":"&amp;dbP!$D$2),"&gt;="&amp;AO$6,INDIRECT($F$1&amp;dbP!$D$2&amp;":"&amp;dbP!$D$2),"&lt;="&amp;AO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P664" s="1">
        <f ca="1">SUMIFS(INDIRECT($F$1&amp;$F664&amp;":"&amp;$F664),INDIRECT($F$1&amp;dbP!$D$2&amp;":"&amp;dbP!$D$2),"&gt;="&amp;AP$6,INDIRECT($F$1&amp;dbP!$D$2&amp;":"&amp;dbP!$D$2),"&lt;="&amp;AP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Q664" s="1">
        <f ca="1">SUMIFS(INDIRECT($F$1&amp;$F664&amp;":"&amp;$F664),INDIRECT($F$1&amp;dbP!$D$2&amp;":"&amp;dbP!$D$2),"&gt;="&amp;AQ$6,INDIRECT($F$1&amp;dbP!$D$2&amp;":"&amp;dbP!$D$2),"&lt;="&amp;AQ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R664" s="1">
        <f ca="1">SUMIFS(INDIRECT($F$1&amp;$F664&amp;":"&amp;$F664),INDIRECT($F$1&amp;dbP!$D$2&amp;":"&amp;dbP!$D$2),"&gt;="&amp;AR$6,INDIRECT($F$1&amp;dbP!$D$2&amp;":"&amp;dbP!$D$2),"&lt;="&amp;AR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S664" s="1">
        <f ca="1">SUMIFS(INDIRECT($F$1&amp;$F664&amp;":"&amp;$F664),INDIRECT($F$1&amp;dbP!$D$2&amp;":"&amp;dbP!$D$2),"&gt;="&amp;AS$6,INDIRECT($F$1&amp;dbP!$D$2&amp;":"&amp;dbP!$D$2),"&lt;="&amp;AS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T664" s="1">
        <f ca="1">SUMIFS(INDIRECT($F$1&amp;$F664&amp;":"&amp;$F664),INDIRECT($F$1&amp;dbP!$D$2&amp;":"&amp;dbP!$D$2),"&gt;="&amp;AT$6,INDIRECT($F$1&amp;dbP!$D$2&amp;":"&amp;dbP!$D$2),"&lt;="&amp;AT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U664" s="1">
        <f ca="1">SUMIFS(INDIRECT($F$1&amp;$F664&amp;":"&amp;$F664),INDIRECT($F$1&amp;dbP!$D$2&amp;":"&amp;dbP!$D$2),"&gt;="&amp;AU$6,INDIRECT($F$1&amp;dbP!$D$2&amp;":"&amp;dbP!$D$2),"&lt;="&amp;AU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V664" s="1">
        <f ca="1">SUMIFS(INDIRECT($F$1&amp;$F664&amp;":"&amp;$F664),INDIRECT($F$1&amp;dbP!$D$2&amp;":"&amp;dbP!$D$2),"&gt;="&amp;AV$6,INDIRECT($F$1&amp;dbP!$D$2&amp;":"&amp;dbP!$D$2),"&lt;="&amp;AV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W664" s="1">
        <f ca="1">SUMIFS(INDIRECT($F$1&amp;$F664&amp;":"&amp;$F664),INDIRECT($F$1&amp;dbP!$D$2&amp;":"&amp;dbP!$D$2),"&gt;="&amp;AW$6,INDIRECT($F$1&amp;dbP!$D$2&amp;":"&amp;dbP!$D$2),"&lt;="&amp;AW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X664" s="1">
        <f ca="1">SUMIFS(INDIRECT($F$1&amp;$F664&amp;":"&amp;$F664),INDIRECT($F$1&amp;dbP!$D$2&amp;":"&amp;dbP!$D$2),"&gt;="&amp;AX$6,INDIRECT($F$1&amp;dbP!$D$2&amp;":"&amp;dbP!$D$2),"&lt;="&amp;AX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Y664" s="1">
        <f ca="1">SUMIFS(INDIRECT($F$1&amp;$F664&amp;":"&amp;$F664),INDIRECT($F$1&amp;dbP!$D$2&amp;":"&amp;dbP!$D$2),"&gt;="&amp;AY$6,INDIRECT($F$1&amp;dbP!$D$2&amp;":"&amp;dbP!$D$2),"&lt;="&amp;AY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AZ664" s="1">
        <f ca="1">SUMIFS(INDIRECT($F$1&amp;$F664&amp;":"&amp;$F664),INDIRECT($F$1&amp;dbP!$D$2&amp;":"&amp;dbP!$D$2),"&gt;="&amp;AZ$6,INDIRECT($F$1&amp;dbP!$D$2&amp;":"&amp;dbP!$D$2),"&lt;="&amp;AZ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BA664" s="1">
        <f ca="1">SUMIFS(INDIRECT($F$1&amp;$F664&amp;":"&amp;$F664),INDIRECT($F$1&amp;dbP!$D$2&amp;":"&amp;dbP!$D$2),"&gt;="&amp;BA$6,INDIRECT($F$1&amp;dbP!$D$2&amp;":"&amp;dbP!$D$2),"&lt;="&amp;BA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BB664" s="1">
        <f ca="1">SUMIFS(INDIRECT($F$1&amp;$F664&amp;":"&amp;$F664),INDIRECT($F$1&amp;dbP!$D$2&amp;":"&amp;dbP!$D$2),"&gt;="&amp;BB$6,INDIRECT($F$1&amp;dbP!$D$2&amp;":"&amp;dbP!$D$2),"&lt;="&amp;BB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BC664" s="1">
        <f ca="1">SUMIFS(INDIRECT($F$1&amp;$F664&amp;":"&amp;$F664),INDIRECT($F$1&amp;dbP!$D$2&amp;":"&amp;dbP!$D$2),"&gt;="&amp;BC$6,INDIRECT($F$1&amp;dbP!$D$2&amp;":"&amp;dbP!$D$2),"&lt;="&amp;BC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BD664" s="1">
        <f ca="1">SUMIFS(INDIRECT($F$1&amp;$F664&amp;":"&amp;$F664),INDIRECT($F$1&amp;dbP!$D$2&amp;":"&amp;dbP!$D$2),"&gt;="&amp;BD$6,INDIRECT($F$1&amp;dbP!$D$2&amp;":"&amp;dbP!$D$2),"&lt;="&amp;BD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  <c r="BE664" s="1">
        <f ca="1">SUMIFS(INDIRECT($F$1&amp;$F664&amp;":"&amp;$F664),INDIRECT($F$1&amp;dbP!$D$2&amp;":"&amp;dbP!$D$2),"&gt;="&amp;BE$6,INDIRECT($F$1&amp;dbP!$D$2&amp;":"&amp;dbP!$D$2),"&lt;="&amp;BE$7,INDIRECT($F$1&amp;dbP!$O$2&amp;":"&amp;dbP!$O$2),$H664,INDIRECT($F$1&amp;dbP!$P$2&amp;":"&amp;dbP!$P$2),IF($I664=$J664,"*",$I664),INDIRECT($F$1&amp;dbP!$Q$2&amp;":"&amp;dbP!$Q$2),IF(OR($I664=$J664,"  "&amp;$I664=$J664),"*",RIGHT($J664,LEN($J664)-4)),INDIRECT($F$1&amp;dbP!$AC$2&amp;":"&amp;dbP!$AC$2),RepP!$J$3)</f>
        <v>0</v>
      </c>
    </row>
    <row r="665" spans="1:57" x14ac:dyDescent="0.3">
      <c r="B665" s="1">
        <f>MAX(B$505:B664)+1</f>
        <v>161</v>
      </c>
      <c r="D665" s="1" t="str">
        <f ca="1">INDIRECT($B$1&amp;Items!AB$2&amp;$B665)</f>
        <v>PL(-)</v>
      </c>
      <c r="F665" s="1" t="str">
        <f ca="1">INDIRECT($B$1&amp;Items!X$2&amp;$B665)</f>
        <v>AA</v>
      </c>
      <c r="H665" s="13" t="str">
        <f ca="1">INDIRECT($B$1&amp;Items!U$2&amp;$B665)</f>
        <v>Прочие расходы</v>
      </c>
      <c r="I665" s="13" t="str">
        <f ca="1">IF(INDIRECT($B$1&amp;Items!V$2&amp;$B665)="",H665,INDIRECT($B$1&amp;Items!V$2&amp;$B665))</f>
        <v>Прочий расход-2</v>
      </c>
      <c r="J665" s="1" t="str">
        <f ca="1">IF(INDIRECT($B$1&amp;Items!W$2&amp;$B665)="",IF(H665&lt;&gt;I665,"  "&amp;I665,I665),"    "&amp;INDIRECT($B$1&amp;Items!W$2&amp;$B665))</f>
        <v xml:space="preserve">    Прочий расход-2</v>
      </c>
      <c r="S665" s="1">
        <f ca="1">SUM($U665:INDIRECT(ADDRESS(ROW(),SUMIFS($1:$1,$5:$5,MAX($5:$5)))))</f>
        <v>0</v>
      </c>
      <c r="V665" s="1">
        <f ca="1">SUMIFS(INDIRECT($F$1&amp;$F665&amp;":"&amp;$F665),INDIRECT($F$1&amp;dbP!$D$2&amp;":"&amp;dbP!$D$2),"&gt;="&amp;V$6,INDIRECT($F$1&amp;dbP!$D$2&amp;":"&amp;dbP!$D$2),"&lt;="&amp;V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W665" s="1">
        <f ca="1">SUMIFS(INDIRECT($F$1&amp;$F665&amp;":"&amp;$F665),INDIRECT($F$1&amp;dbP!$D$2&amp;":"&amp;dbP!$D$2),"&gt;="&amp;W$6,INDIRECT($F$1&amp;dbP!$D$2&amp;":"&amp;dbP!$D$2),"&lt;="&amp;W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X665" s="1">
        <f ca="1">SUMIFS(INDIRECT($F$1&amp;$F665&amp;":"&amp;$F665),INDIRECT($F$1&amp;dbP!$D$2&amp;":"&amp;dbP!$D$2),"&gt;="&amp;X$6,INDIRECT($F$1&amp;dbP!$D$2&amp;":"&amp;dbP!$D$2),"&lt;="&amp;X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Y665" s="1">
        <f ca="1">SUMIFS(INDIRECT($F$1&amp;$F665&amp;":"&amp;$F665),INDIRECT($F$1&amp;dbP!$D$2&amp;":"&amp;dbP!$D$2),"&gt;="&amp;Y$6,INDIRECT($F$1&amp;dbP!$D$2&amp;":"&amp;dbP!$D$2),"&lt;="&amp;Y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Z665" s="1">
        <f ca="1">SUMIFS(INDIRECT($F$1&amp;$F665&amp;":"&amp;$F665),INDIRECT($F$1&amp;dbP!$D$2&amp;":"&amp;dbP!$D$2),"&gt;="&amp;Z$6,INDIRECT($F$1&amp;dbP!$D$2&amp;":"&amp;dbP!$D$2),"&lt;="&amp;Z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A665" s="1">
        <f ca="1">SUMIFS(INDIRECT($F$1&amp;$F665&amp;":"&amp;$F665),INDIRECT($F$1&amp;dbP!$D$2&amp;":"&amp;dbP!$D$2),"&gt;="&amp;AA$6,INDIRECT($F$1&amp;dbP!$D$2&amp;":"&amp;dbP!$D$2),"&lt;="&amp;AA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B665" s="1">
        <f ca="1">SUMIFS(INDIRECT($F$1&amp;$F665&amp;":"&amp;$F665),INDIRECT($F$1&amp;dbP!$D$2&amp;":"&amp;dbP!$D$2),"&gt;="&amp;AB$6,INDIRECT($F$1&amp;dbP!$D$2&amp;":"&amp;dbP!$D$2),"&lt;="&amp;AB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C665" s="1">
        <f ca="1">SUMIFS(INDIRECT($F$1&amp;$F665&amp;":"&amp;$F665),INDIRECT($F$1&amp;dbP!$D$2&amp;":"&amp;dbP!$D$2),"&gt;="&amp;AC$6,INDIRECT($F$1&amp;dbP!$D$2&amp;":"&amp;dbP!$D$2),"&lt;="&amp;AC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D665" s="1">
        <f ca="1">SUMIFS(INDIRECT($F$1&amp;$F665&amp;":"&amp;$F665),INDIRECT($F$1&amp;dbP!$D$2&amp;":"&amp;dbP!$D$2),"&gt;="&amp;AD$6,INDIRECT($F$1&amp;dbP!$D$2&amp;":"&amp;dbP!$D$2),"&lt;="&amp;AD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E665" s="1">
        <f ca="1">SUMIFS(INDIRECT($F$1&amp;$F665&amp;":"&amp;$F665),INDIRECT($F$1&amp;dbP!$D$2&amp;":"&amp;dbP!$D$2),"&gt;="&amp;AE$6,INDIRECT($F$1&amp;dbP!$D$2&amp;":"&amp;dbP!$D$2),"&lt;="&amp;AE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F665" s="1">
        <f ca="1">SUMIFS(INDIRECT($F$1&amp;$F665&amp;":"&amp;$F665),INDIRECT($F$1&amp;dbP!$D$2&amp;":"&amp;dbP!$D$2),"&gt;="&amp;AF$6,INDIRECT($F$1&amp;dbP!$D$2&amp;":"&amp;dbP!$D$2),"&lt;="&amp;AF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G665" s="1">
        <f ca="1">SUMIFS(INDIRECT($F$1&amp;$F665&amp;":"&amp;$F665),INDIRECT($F$1&amp;dbP!$D$2&amp;":"&amp;dbP!$D$2),"&gt;="&amp;AG$6,INDIRECT($F$1&amp;dbP!$D$2&amp;":"&amp;dbP!$D$2),"&lt;="&amp;AG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H665" s="1">
        <f ca="1">SUMIFS(INDIRECT($F$1&amp;$F665&amp;":"&amp;$F665),INDIRECT($F$1&amp;dbP!$D$2&amp;":"&amp;dbP!$D$2),"&gt;="&amp;AH$6,INDIRECT($F$1&amp;dbP!$D$2&amp;":"&amp;dbP!$D$2),"&lt;="&amp;AH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I665" s="1">
        <f ca="1">SUMIFS(INDIRECT($F$1&amp;$F665&amp;":"&amp;$F665),INDIRECT($F$1&amp;dbP!$D$2&amp;":"&amp;dbP!$D$2),"&gt;="&amp;AI$6,INDIRECT($F$1&amp;dbP!$D$2&amp;":"&amp;dbP!$D$2),"&lt;="&amp;AI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J665" s="1">
        <f ca="1">SUMIFS(INDIRECT($F$1&amp;$F665&amp;":"&amp;$F665),INDIRECT($F$1&amp;dbP!$D$2&amp;":"&amp;dbP!$D$2),"&gt;="&amp;AJ$6,INDIRECT($F$1&amp;dbP!$D$2&amp;":"&amp;dbP!$D$2),"&lt;="&amp;AJ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K665" s="1">
        <f ca="1">SUMIFS(INDIRECT($F$1&amp;$F665&amp;":"&amp;$F665),INDIRECT($F$1&amp;dbP!$D$2&amp;":"&amp;dbP!$D$2),"&gt;="&amp;AK$6,INDIRECT($F$1&amp;dbP!$D$2&amp;":"&amp;dbP!$D$2),"&lt;="&amp;AK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L665" s="1">
        <f ca="1">SUMIFS(INDIRECT($F$1&amp;$F665&amp;":"&amp;$F665),INDIRECT($F$1&amp;dbP!$D$2&amp;":"&amp;dbP!$D$2),"&gt;="&amp;AL$6,INDIRECT($F$1&amp;dbP!$D$2&amp;":"&amp;dbP!$D$2),"&lt;="&amp;AL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M665" s="1">
        <f ca="1">SUMIFS(INDIRECT($F$1&amp;$F665&amp;":"&amp;$F665),INDIRECT($F$1&amp;dbP!$D$2&amp;":"&amp;dbP!$D$2),"&gt;="&amp;AM$6,INDIRECT($F$1&amp;dbP!$D$2&amp;":"&amp;dbP!$D$2),"&lt;="&amp;AM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N665" s="1">
        <f ca="1">SUMIFS(INDIRECT($F$1&amp;$F665&amp;":"&amp;$F665),INDIRECT($F$1&amp;dbP!$D$2&amp;":"&amp;dbP!$D$2),"&gt;="&amp;AN$6,INDIRECT($F$1&amp;dbP!$D$2&amp;":"&amp;dbP!$D$2),"&lt;="&amp;AN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O665" s="1">
        <f ca="1">SUMIFS(INDIRECT($F$1&amp;$F665&amp;":"&amp;$F665),INDIRECT($F$1&amp;dbP!$D$2&amp;":"&amp;dbP!$D$2),"&gt;="&amp;AO$6,INDIRECT($F$1&amp;dbP!$D$2&amp;":"&amp;dbP!$D$2),"&lt;="&amp;AO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P665" s="1">
        <f ca="1">SUMIFS(INDIRECT($F$1&amp;$F665&amp;":"&amp;$F665),INDIRECT($F$1&amp;dbP!$D$2&amp;":"&amp;dbP!$D$2),"&gt;="&amp;AP$6,INDIRECT($F$1&amp;dbP!$D$2&amp;":"&amp;dbP!$D$2),"&lt;="&amp;AP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Q665" s="1">
        <f ca="1">SUMIFS(INDIRECT($F$1&amp;$F665&amp;":"&amp;$F665),INDIRECT($F$1&amp;dbP!$D$2&amp;":"&amp;dbP!$D$2),"&gt;="&amp;AQ$6,INDIRECT($F$1&amp;dbP!$D$2&amp;":"&amp;dbP!$D$2),"&lt;="&amp;AQ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R665" s="1">
        <f ca="1">SUMIFS(INDIRECT($F$1&amp;$F665&amp;":"&amp;$F665),INDIRECT($F$1&amp;dbP!$D$2&amp;":"&amp;dbP!$D$2),"&gt;="&amp;AR$6,INDIRECT($F$1&amp;dbP!$D$2&amp;":"&amp;dbP!$D$2),"&lt;="&amp;AR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S665" s="1">
        <f ca="1">SUMIFS(INDIRECT($F$1&amp;$F665&amp;":"&amp;$F665),INDIRECT($F$1&amp;dbP!$D$2&amp;":"&amp;dbP!$D$2),"&gt;="&amp;AS$6,INDIRECT($F$1&amp;dbP!$D$2&amp;":"&amp;dbP!$D$2),"&lt;="&amp;AS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T665" s="1">
        <f ca="1">SUMIFS(INDIRECT($F$1&amp;$F665&amp;":"&amp;$F665),INDIRECT($F$1&amp;dbP!$D$2&amp;":"&amp;dbP!$D$2),"&gt;="&amp;AT$6,INDIRECT($F$1&amp;dbP!$D$2&amp;":"&amp;dbP!$D$2),"&lt;="&amp;AT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U665" s="1">
        <f ca="1">SUMIFS(INDIRECT($F$1&amp;$F665&amp;":"&amp;$F665),INDIRECT($F$1&amp;dbP!$D$2&amp;":"&amp;dbP!$D$2),"&gt;="&amp;AU$6,INDIRECT($F$1&amp;dbP!$D$2&amp;":"&amp;dbP!$D$2),"&lt;="&amp;AU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V665" s="1">
        <f ca="1">SUMIFS(INDIRECT($F$1&amp;$F665&amp;":"&amp;$F665),INDIRECT($F$1&amp;dbP!$D$2&amp;":"&amp;dbP!$D$2),"&gt;="&amp;AV$6,INDIRECT($F$1&amp;dbP!$D$2&amp;":"&amp;dbP!$D$2),"&lt;="&amp;AV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W665" s="1">
        <f ca="1">SUMIFS(INDIRECT($F$1&amp;$F665&amp;":"&amp;$F665),INDIRECT($F$1&amp;dbP!$D$2&amp;":"&amp;dbP!$D$2),"&gt;="&amp;AW$6,INDIRECT($F$1&amp;dbP!$D$2&amp;":"&amp;dbP!$D$2),"&lt;="&amp;AW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X665" s="1">
        <f ca="1">SUMIFS(INDIRECT($F$1&amp;$F665&amp;":"&amp;$F665),INDIRECT($F$1&amp;dbP!$D$2&amp;":"&amp;dbP!$D$2),"&gt;="&amp;AX$6,INDIRECT($F$1&amp;dbP!$D$2&amp;":"&amp;dbP!$D$2),"&lt;="&amp;AX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Y665" s="1">
        <f ca="1">SUMIFS(INDIRECT($F$1&amp;$F665&amp;":"&amp;$F665),INDIRECT($F$1&amp;dbP!$D$2&amp;":"&amp;dbP!$D$2),"&gt;="&amp;AY$6,INDIRECT($F$1&amp;dbP!$D$2&amp;":"&amp;dbP!$D$2),"&lt;="&amp;AY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AZ665" s="1">
        <f ca="1">SUMIFS(INDIRECT($F$1&amp;$F665&amp;":"&amp;$F665),INDIRECT($F$1&amp;dbP!$D$2&amp;":"&amp;dbP!$D$2),"&gt;="&amp;AZ$6,INDIRECT($F$1&amp;dbP!$D$2&amp;":"&amp;dbP!$D$2),"&lt;="&amp;AZ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BA665" s="1">
        <f ca="1">SUMIFS(INDIRECT($F$1&amp;$F665&amp;":"&amp;$F665),INDIRECT($F$1&amp;dbP!$D$2&amp;":"&amp;dbP!$D$2),"&gt;="&amp;BA$6,INDIRECT($F$1&amp;dbP!$D$2&amp;":"&amp;dbP!$D$2),"&lt;="&amp;BA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BB665" s="1">
        <f ca="1">SUMIFS(INDIRECT($F$1&amp;$F665&amp;":"&amp;$F665),INDIRECT($F$1&amp;dbP!$D$2&amp;":"&amp;dbP!$D$2),"&gt;="&amp;BB$6,INDIRECT($F$1&amp;dbP!$D$2&amp;":"&amp;dbP!$D$2),"&lt;="&amp;BB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BC665" s="1">
        <f ca="1">SUMIFS(INDIRECT($F$1&amp;$F665&amp;":"&amp;$F665),INDIRECT($F$1&amp;dbP!$D$2&amp;":"&amp;dbP!$D$2),"&gt;="&amp;BC$6,INDIRECT($F$1&amp;dbP!$D$2&amp;":"&amp;dbP!$D$2),"&lt;="&amp;BC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BD665" s="1">
        <f ca="1">SUMIFS(INDIRECT($F$1&amp;$F665&amp;":"&amp;$F665),INDIRECT($F$1&amp;dbP!$D$2&amp;":"&amp;dbP!$D$2),"&gt;="&amp;BD$6,INDIRECT($F$1&amp;dbP!$D$2&amp;":"&amp;dbP!$D$2),"&lt;="&amp;BD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  <c r="BE665" s="1">
        <f ca="1">SUMIFS(INDIRECT($F$1&amp;$F665&amp;":"&amp;$F665),INDIRECT($F$1&amp;dbP!$D$2&amp;":"&amp;dbP!$D$2),"&gt;="&amp;BE$6,INDIRECT($F$1&amp;dbP!$D$2&amp;":"&amp;dbP!$D$2),"&lt;="&amp;BE$7,INDIRECT($F$1&amp;dbP!$O$2&amp;":"&amp;dbP!$O$2),$H665,INDIRECT($F$1&amp;dbP!$P$2&amp;":"&amp;dbP!$P$2),IF($I665=$J665,"*",$I665),INDIRECT($F$1&amp;dbP!$Q$2&amp;":"&amp;dbP!$Q$2),IF(OR($I665=$J665,"  "&amp;$I665=$J665),"*",RIGHT($J665,LEN($J665)-4)),INDIRECT($F$1&amp;dbP!$AC$2&amp;":"&amp;dbP!$AC$2),RepP!$J$3)</f>
        <v>0</v>
      </c>
    </row>
    <row r="666" spans="1:57" ht="4.95" customHeight="1" x14ac:dyDescent="0.3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3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</row>
    <row r="667" spans="1:57" x14ac:dyDescent="0.3">
      <c r="B667" s="1">
        <f>MAX(B$505:B666)+1</f>
        <v>162</v>
      </c>
      <c r="D667" s="1" t="str">
        <f ca="1">INDIRECT($B$1&amp;Items!AB$2&amp;$B667)</f>
        <v>PL(-)</v>
      </c>
      <c r="F667" s="1" t="str">
        <f ca="1">INDIRECT($B$1&amp;Items!X$2&amp;$B667)</f>
        <v>AA</v>
      </c>
      <c r="H667" s="13" t="str">
        <f ca="1">INDIRECT($B$1&amp;Items!U$2&amp;$B667)</f>
        <v>Налог на внеоборотные активы</v>
      </c>
      <c r="I667" s="13" t="str">
        <f ca="1">IF(INDIRECT($B$1&amp;Items!V$2&amp;$B667)="",H667,INDIRECT($B$1&amp;Items!V$2&amp;$B667))</f>
        <v>Налог на внеоборотные активы</v>
      </c>
      <c r="J667" s="1" t="str">
        <f ca="1">IF(INDIRECT($B$1&amp;Items!W$2&amp;$B667)="",IF(H667&lt;&gt;I667,"  "&amp;I667,I667),"    "&amp;INDIRECT($B$1&amp;Items!W$2&amp;$B667))</f>
        <v>Налог на внеоборотные активы</v>
      </c>
      <c r="S667" s="1">
        <f ca="1">SUM($U667:INDIRECT(ADDRESS(ROW(),SUMIFS($1:$1,$5:$5,MAX($5:$5)))))</f>
        <v>1835011.9162489483</v>
      </c>
      <c r="V667" s="1">
        <f>V$47*$S$668/12</f>
        <v>0</v>
      </c>
      <c r="W667" s="1">
        <f t="shared" ref="W667:BE667" ca="1" si="118">W$47*$S$668/12</f>
        <v>0</v>
      </c>
      <c r="X667" s="1">
        <f t="shared" ca="1" si="118"/>
        <v>75308.286576564235</v>
      </c>
      <c r="Y667" s="1">
        <f t="shared" ca="1" si="118"/>
        <v>74053.148466954837</v>
      </c>
      <c r="Z667" s="1">
        <f t="shared" ca="1" si="118"/>
        <v>72798.01035734544</v>
      </c>
      <c r="AA667" s="1">
        <f t="shared" ca="1" si="118"/>
        <v>71542.872247736042</v>
      </c>
      <c r="AB667" s="1">
        <f t="shared" ca="1" si="118"/>
        <v>70287.734138126616</v>
      </c>
      <c r="AC667" s="1">
        <f t="shared" ca="1" si="118"/>
        <v>69032.596028517219</v>
      </c>
      <c r="AD667" s="1">
        <f t="shared" ca="1" si="118"/>
        <v>67777.457918907807</v>
      </c>
      <c r="AE667" s="1">
        <f t="shared" ca="1" si="118"/>
        <v>66522.319809298409</v>
      </c>
      <c r="AF667" s="1">
        <f t="shared" ca="1" si="118"/>
        <v>65267.18169968899</v>
      </c>
      <c r="AG667" s="1">
        <f t="shared" ca="1" si="118"/>
        <v>64012.043590079586</v>
      </c>
      <c r="AH667" s="1">
        <f t="shared" ca="1" si="118"/>
        <v>62756.905480470188</v>
      </c>
      <c r="AI667" s="1">
        <f t="shared" ca="1" si="118"/>
        <v>61501.767370860791</v>
      </c>
      <c r="AJ667" s="1">
        <f t="shared" ca="1" si="118"/>
        <v>60246.629261251372</v>
      </c>
      <c r="AK667" s="1">
        <f t="shared" ca="1" si="118"/>
        <v>58991.491151641967</v>
      </c>
      <c r="AL667" s="1">
        <f t="shared" ca="1" si="118"/>
        <v>57736.35304203257</v>
      </c>
      <c r="AM667" s="1">
        <f t="shared" ca="1" si="118"/>
        <v>56481.214932423172</v>
      </c>
      <c r="AN667" s="1">
        <f t="shared" ca="1" si="118"/>
        <v>55226.076822813768</v>
      </c>
      <c r="AO667" s="1">
        <f t="shared" ca="1" si="118"/>
        <v>52715.800603594951</v>
      </c>
      <c r="AP667" s="1">
        <f t="shared" ca="1" si="118"/>
        <v>51460.662493985554</v>
      </c>
      <c r="AQ667" s="1">
        <f t="shared" ca="1" si="118"/>
        <v>50205.524384376149</v>
      </c>
      <c r="AR667" s="1">
        <f t="shared" ca="1" si="118"/>
        <v>48950.386274766737</v>
      </c>
      <c r="AS667" s="1">
        <f t="shared" ca="1" si="118"/>
        <v>47695.24816515734</v>
      </c>
      <c r="AT667" s="1">
        <f t="shared" ca="1" si="118"/>
        <v>46440.110055547935</v>
      </c>
      <c r="AU667" s="1">
        <f t="shared" ca="1" si="118"/>
        <v>45184.971945938531</v>
      </c>
      <c r="AV667" s="1">
        <f t="shared" ca="1" si="118"/>
        <v>43929.833836329133</v>
      </c>
      <c r="AW667" s="1">
        <f t="shared" ca="1" si="118"/>
        <v>42674.695726719721</v>
      </c>
      <c r="AX667" s="1">
        <f t="shared" ca="1" si="118"/>
        <v>41419.557617110317</v>
      </c>
      <c r="AY667" s="1">
        <f t="shared" ca="1" si="118"/>
        <v>40164.419507500912</v>
      </c>
      <c r="AZ667" s="1">
        <f t="shared" ca="1" si="118"/>
        <v>38909.281397891515</v>
      </c>
      <c r="BA667" s="1">
        <f t="shared" ca="1" si="118"/>
        <v>37654.143288282103</v>
      </c>
      <c r="BB667" s="1">
        <f t="shared" ca="1" si="118"/>
        <v>36399.005178672705</v>
      </c>
      <c r="BC667" s="1">
        <f t="shared" ca="1" si="118"/>
        <v>35143.867069063301</v>
      </c>
      <c r="BD667" s="1">
        <f t="shared" ca="1" si="118"/>
        <v>33888.728959453896</v>
      </c>
      <c r="BE667" s="1">
        <f t="shared" ca="1" si="118"/>
        <v>32633.590849844491</v>
      </c>
    </row>
    <row r="668" spans="1:57" x14ac:dyDescent="0.3">
      <c r="B668" s="1">
        <f>MAX(B$505:B667)+1</f>
        <v>163</v>
      </c>
      <c r="D668" s="1">
        <f ca="1">INDIRECT($B$1&amp;Items!AB$2&amp;$B668)</f>
        <v>0</v>
      </c>
      <c r="F668" s="1">
        <f ca="1">INDIRECT($B$1&amp;Items!X$2&amp;$B668)</f>
        <v>0</v>
      </c>
      <c r="H668" s="13" t="str">
        <f ca="1">INDIRECT($B$1&amp;Items!U$2&amp;$B668)</f>
        <v>Налог на внеоборотные активы</v>
      </c>
      <c r="I668" s="13" t="str">
        <f ca="1">IF(INDIRECT($B$1&amp;Items!V$2&amp;$B668)="",H668,INDIRECT($B$1&amp;Items!V$2&amp;$B668))</f>
        <v>Ставка налога на внеоборотные активы</v>
      </c>
      <c r="J668" s="1" t="str">
        <f ca="1">IF(INDIRECT($B$1&amp;Items!W$2&amp;$B668)="",IF(H668&lt;&gt;I668,"  "&amp;I668,I668),"    "&amp;INDIRECT($B$1&amp;Items!W$2&amp;$B668))</f>
        <v xml:space="preserve">    Ставка налога на внеоборотные активы</v>
      </c>
      <c r="S668" s="38">
        <v>0.02</v>
      </c>
    </row>
    <row r="669" spans="1:57" ht="4.95" customHeight="1" x14ac:dyDescent="0.3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3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</row>
    <row r="670" spans="1:57" x14ac:dyDescent="0.3">
      <c r="B670" s="1">
        <f>ROW(Items!A155)</f>
        <v>155</v>
      </c>
      <c r="D670" s="1" t="str">
        <f ca="1">INDIRECT($B$1&amp;Items!AB$2&amp;$B670)</f>
        <v>PL</v>
      </c>
      <c r="F670" s="1">
        <f ca="1">INDIRECT($B$1&amp;Items!X$2&amp;$B670)</f>
        <v>0</v>
      </c>
      <c r="H670" s="13" t="str">
        <f ca="1">INDIRECT($B$1&amp;Items!U$2&amp;$B670)</f>
        <v>Прибыль до начисления налога на прибыль (EBT)</v>
      </c>
      <c r="I670" s="13" t="str">
        <f ca="1">IF(INDIRECT($B$1&amp;Items!V$2&amp;$B670)="",H670,INDIRECT($B$1&amp;Items!V$2&amp;$B670))</f>
        <v>Прибыль до начисления налога на прибыль (EBT)</v>
      </c>
      <c r="J670" s="1" t="str">
        <f ca="1">IF(INDIRECT($B$1&amp;Items!W$2&amp;$B670)="",IF(H670&lt;&gt;I670,"  "&amp;I670,I670),"    "&amp;INDIRECT($B$1&amp;Items!W$2&amp;$B670))</f>
        <v>Прибыль до начисления налога на прибыль (EBT)</v>
      </c>
      <c r="S670" s="1">
        <f ca="1">SUM($U670:INDIRECT(ADDRESS(ROW(),SUMIFS($1:$1,$5:$5,MAX($5:$5)))))</f>
        <v>39932434.860286057</v>
      </c>
      <c r="V670" s="1">
        <f ca="1">SUMIFS(V$504:V669,$D$504:$D669,Items!$AB$11)-SUMIFS(V$504:V669,$D$504:$D669,Items!$AB$19)</f>
        <v>-747966.4449666834</v>
      </c>
      <c r="W670" s="1">
        <f ca="1">SUMIFS(W$504:W669,$D$504:$D669,Items!$AB$11)-SUMIFS(W$504:W669,$D$504:$D669,Items!$AB$19)</f>
        <v>-1328060.097503454</v>
      </c>
      <c r="X670" s="1">
        <f ca="1">SUMIFS(X$504:X669,$D$504:$D669,Items!$AB$11)-SUMIFS(X$504:X669,$D$504:$D669,Items!$AB$19)</f>
        <v>-2418672.5182093731</v>
      </c>
      <c r="Y670" s="1">
        <f ca="1">SUMIFS(Y$504:Y669,$D$504:$D669,Items!$AB$11)-SUMIFS(Y$504:Y669,$D$504:$D669,Items!$AB$19)</f>
        <v>-2257238.3218377274</v>
      </c>
      <c r="Z670" s="1">
        <f ca="1">SUMIFS(Z$504:Z669,$D$504:$D669,Items!$AB$11)-SUMIFS(Z$504:Z669,$D$504:$D669,Items!$AB$19)</f>
        <v>7977245.9681712221</v>
      </c>
      <c r="AA670" s="1">
        <f ca="1">SUMIFS(AA$504:AA669,$D$504:$D669,Items!$AB$11)-SUMIFS(AA$504:AA669,$D$504:$D669,Items!$AB$19)</f>
        <v>22176754.206601758</v>
      </c>
      <c r="AB670" s="1">
        <f ca="1">SUMIFS(AB$504:AB669,$D$504:$D669,Items!$AB$11)-SUMIFS(AB$504:AB669,$D$504:$D669,Items!$AB$19)</f>
        <v>3227187.2055425867</v>
      </c>
      <c r="AC670" s="1">
        <f ca="1">SUMIFS(AC$504:AC669,$D$504:$D669,Items!$AB$11)-SUMIFS(AC$504:AC669,$D$504:$D669,Items!$AB$19)</f>
        <v>3588836.5137509648</v>
      </c>
      <c r="AD670" s="1">
        <f ca="1">SUMIFS(AD$504:AD669,$D$504:$D669,Items!$AB$11)-SUMIFS(AD$504:AD669,$D$504:$D669,Items!$AB$19)</f>
        <v>5063370.7640911136</v>
      </c>
      <c r="AE670" s="1">
        <f ca="1">SUMIFS(AE$504:AE669,$D$504:$D669,Items!$AB$11)-SUMIFS(AE$504:AE669,$D$504:$D669,Items!$AB$19)</f>
        <v>943965.97494151164</v>
      </c>
      <c r="AF670" s="1">
        <f ca="1">SUMIFS(AF$504:AF669,$D$504:$D669,Items!$AB$11)-SUMIFS(AF$504:AF669,$D$504:$D669,Items!$AB$19)</f>
        <v>2101914.2325277152</v>
      </c>
      <c r="AG670" s="1">
        <f ca="1">SUMIFS(AG$504:AG669,$D$504:$D669,Items!$AB$11)-SUMIFS(AG$504:AG669,$D$504:$D669,Items!$AB$19)</f>
        <v>6864756.3170345221</v>
      </c>
      <c r="AH670" s="1">
        <f ca="1">SUMIFS(AH$504:AH669,$D$504:$D669,Items!$AB$11)-SUMIFS(AH$504:AH669,$D$504:$D669,Items!$AB$19)</f>
        <v>344133.59502411541</v>
      </c>
      <c r="AI670" s="1">
        <f ca="1">SUMIFS(AI$504:AI669,$D$504:$D669,Items!$AB$11)-SUMIFS(AI$504:AI669,$D$504:$D669,Items!$AB$19)</f>
        <v>4771674.7807393447</v>
      </c>
      <c r="AJ670" s="1">
        <f ca="1">SUMIFS(AJ$504:AJ669,$D$504:$D669,Items!$AB$11)-SUMIFS(AJ$504:AJ669,$D$504:$D669,Items!$AB$19)</f>
        <v>7512927.3611923689</v>
      </c>
      <c r="AK670" s="1">
        <f ca="1">SUMIFS(AK$504:AK669,$D$504:$D669,Items!$AB$11)-SUMIFS(AK$504:AK669,$D$504:$D669,Items!$AB$19)</f>
        <v>-880129.91247283982</v>
      </c>
      <c r="AL670" s="1">
        <f ca="1">SUMIFS(AL$504:AL669,$D$504:$D669,Items!$AB$11)-SUMIFS(AL$504:AL669,$D$504:$D669,Items!$AB$19)</f>
        <v>-871930.32991878607</v>
      </c>
      <c r="AM670" s="1">
        <f ca="1">SUMIFS(AM$504:AM669,$D$504:$D669,Items!$AB$11)-SUMIFS(AM$504:AM669,$D$504:$D669,Items!$AB$19)</f>
        <v>-863730.7473647322</v>
      </c>
      <c r="AN670" s="1">
        <f ca="1">SUMIFS(AN$504:AN669,$D$504:$D669,Items!$AB$11)-SUMIFS(AN$504:AN669,$D$504:$D669,Items!$AB$19)</f>
        <v>-1608614.0305763208</v>
      </c>
      <c r="AO670" s="1">
        <f ca="1">SUMIFS(AO$504:AO669,$D$504:$D669,Items!$AB$11)-SUMIFS(AO$504:AO669,$D$504:$D669,Items!$AB$19)</f>
        <v>-846076.44414701511</v>
      </c>
      <c r="AP670" s="1">
        <f ca="1">SUMIFS(AP$504:AP669,$D$504:$D669,Items!$AB$11)-SUMIFS(AP$504:AP669,$D$504:$D669,Items!$AB$19)</f>
        <v>-837876.86159296113</v>
      </c>
      <c r="AQ670" s="1">
        <f ca="1">SUMIFS(AQ$504:AQ669,$D$504:$D669,Items!$AB$11)-SUMIFS(AQ$504:AQ669,$D$504:$D669,Items!$AB$19)</f>
        <v>-829677.27903890738</v>
      </c>
      <c r="AR670" s="1">
        <f ca="1">SUMIFS(AR$504:AR669,$D$504:$D669,Items!$AB$11)-SUMIFS(AR$504:AR669,$D$504:$D669,Items!$AB$19)</f>
        <v>-821477.69648485351</v>
      </c>
      <c r="AS670" s="1">
        <f ca="1">SUMIFS(AS$504:AS669,$D$504:$D669,Items!$AB$11)-SUMIFS(AS$504:AS669,$D$504:$D669,Items!$AB$19)</f>
        <v>-813278.11393079965</v>
      </c>
      <c r="AT670" s="1">
        <f ca="1">SUMIFS(AT$504:AT669,$D$504:$D669,Items!$AB$11)-SUMIFS(AT$504:AT669,$D$504:$D669,Items!$AB$19)</f>
        <v>-805078.53137674578</v>
      </c>
      <c r="AU670" s="1">
        <f ca="1">SUMIFS(AU$504:AU669,$D$504:$D669,Items!$AB$11)-SUMIFS(AU$504:AU669,$D$504:$D669,Items!$AB$19)</f>
        <v>-796878.94882269192</v>
      </c>
      <c r="AV670" s="1">
        <f ca="1">SUMIFS(AV$504:AV669,$D$504:$D669,Items!$AB$11)-SUMIFS(AV$504:AV669,$D$504:$D669,Items!$AB$19)</f>
        <v>-797012.69960197154</v>
      </c>
      <c r="AW670" s="1">
        <f ca="1">SUMIFS(AW$504:AW669,$D$504:$D669,Items!$AB$11)-SUMIFS(AW$504:AW669,$D$504:$D669,Items!$AB$19)</f>
        <v>-795757.56149236206</v>
      </c>
      <c r="AX670" s="1">
        <f ca="1">SUMIFS(AX$504:AX669,$D$504:$D669,Items!$AB$11)-SUMIFS(AX$504:AX669,$D$504:$D669,Items!$AB$19)</f>
        <v>-794502.42338275269</v>
      </c>
      <c r="AY670" s="1">
        <f ca="1">SUMIFS(AY$504:AY669,$D$504:$D669,Items!$AB$11)-SUMIFS(AY$504:AY669,$D$504:$D669,Items!$AB$19)</f>
        <v>-793247.28527314332</v>
      </c>
      <c r="AZ670" s="1">
        <f ca="1">SUMIFS(AZ$504:AZ669,$D$504:$D669,Items!$AB$11)-SUMIFS(AZ$504:AZ669,$D$504:$D669,Items!$AB$19)</f>
        <v>-791992.14716353384</v>
      </c>
      <c r="BA670" s="1">
        <f ca="1">SUMIFS(BA$504:BA669,$D$504:$D669,Items!$AB$11)-SUMIFS(BA$504:BA669,$D$504:$D669,Items!$AB$19)</f>
        <v>-790737.00905392447</v>
      </c>
      <c r="BB670" s="1">
        <f ca="1">SUMIFS(BB$504:BB669,$D$504:$D669,Items!$AB$11)-SUMIFS(BB$504:BB669,$D$504:$D669,Items!$AB$19)</f>
        <v>-789481.8709443151</v>
      </c>
      <c r="BC670" s="1">
        <f ca="1">SUMIFS(BC$504:BC669,$D$504:$D669,Items!$AB$11)-SUMIFS(BC$504:BC669,$D$504:$D669,Items!$AB$19)</f>
        <v>-788226.73283470562</v>
      </c>
      <c r="BD670" s="1">
        <f ca="1">SUMIFS(BD$504:BD669,$D$504:$D669,Items!$AB$11)-SUMIFS(BD$504:BD669,$D$504:$D669,Items!$AB$19)</f>
        <v>-786971.59472509625</v>
      </c>
      <c r="BE670" s="1">
        <f ca="1">SUMIFS(BE$504:BE669,$D$504:$D669,Items!$AB$11)-SUMIFS(BE$504:BE669,$D$504:$D669,Items!$AB$19)</f>
        <v>-785716.45661548688</v>
      </c>
    </row>
    <row r="671" spans="1:57" ht="4.95" customHeight="1" x14ac:dyDescent="0.3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3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</row>
    <row r="672" spans="1:57" x14ac:dyDescent="0.3">
      <c r="B672" s="1">
        <f>MAX(B$505:B671)+1</f>
        <v>164</v>
      </c>
      <c r="D672" s="1" t="str">
        <f ca="1">INDIRECT($B$1&amp;Items!AB$2&amp;$B672)</f>
        <v>PL(-)</v>
      </c>
      <c r="F672" s="1" t="str">
        <f ca="1">INDIRECT($B$1&amp;Items!X$2&amp;$B672)</f>
        <v>AA</v>
      </c>
      <c r="H672" s="13" t="str">
        <f ca="1">INDIRECT($B$1&amp;Items!U$2&amp;$B672)</f>
        <v>Налог на прибыль</v>
      </c>
      <c r="I672" s="13" t="str">
        <f ca="1">IF(INDIRECT($B$1&amp;Items!V$2&amp;$B672)="",H672,INDIRECT($B$1&amp;Items!V$2&amp;$B672))</f>
        <v>Налог на прибыль</v>
      </c>
      <c r="J672" s="1" t="str">
        <f ca="1">IF(INDIRECT($B$1&amp;Items!W$2&amp;$B672)="",IF(H672&lt;&gt;I672,"  "&amp;I672,I672),"    "&amp;INDIRECT($B$1&amp;Items!W$2&amp;$B672))</f>
        <v>Налог на прибыль</v>
      </c>
      <c r="S672" s="1">
        <f ca="1">SUM($U672:INDIRECT(ADDRESS(ROW(),SUMIFS($1:$1,$5:$5,MAX($5:$5)))))</f>
        <v>11564165.907419998</v>
      </c>
      <c r="V672" s="1">
        <f ca="1">IF(SUM($U670:V670)&lt;=0,0,IF(SUM($U670:V670)*$S$673&gt;SUM($U672:U672),SUM($U670:V670)*$S$673-SUM($U672:U672),0))</f>
        <v>0</v>
      </c>
      <c r="W672" s="1">
        <f ca="1">IF(SUM($U670:W670)&lt;=0,0,IF(SUM($U670:W670)*$S$673&gt;SUM($U672:V672),SUM($U670:W670)*$S$673-SUM($U672:V672),0))</f>
        <v>0</v>
      </c>
      <c r="X672" s="1">
        <f ca="1">IF(SUM($U670:X670)&lt;=0,0,IF(SUM($U670:X670)*$S$673&gt;SUM($U672:W672),SUM($U670:X670)*$S$673-SUM($U672:W672),0))</f>
        <v>0</v>
      </c>
      <c r="Y672" s="1">
        <f ca="1">IF(SUM($U670:Y670)&lt;=0,0,IF(SUM($U670:Y670)*$S$673&gt;SUM($U672:X672),SUM($U670:Y670)*$S$673-SUM($U672:X672),0))</f>
        <v>0</v>
      </c>
      <c r="Z672" s="1">
        <f ca="1">IF(SUM($U670:Z670)&lt;=0,0,IF(SUM($U670:Z670)*$S$673&gt;SUM($U672:Y672),SUM($U670:Z670)*$S$673-SUM($U672:Y672),0))</f>
        <v>245061.71713079698</v>
      </c>
      <c r="AA672" s="1">
        <f ca="1">IF(SUM($U670:AA670)&lt;=0,0,IF(SUM($U670:AA670)*$S$673&gt;SUM($U672:Z672),SUM($U670:AA670)*$S$673-SUM($U672:Z672),0))</f>
        <v>4435350.8413203517</v>
      </c>
      <c r="AB672" s="1">
        <f ca="1">IF(SUM($U670:AB670)&lt;=0,0,IF(SUM($U670:AB670)*$S$673&gt;SUM($U672:AA672),SUM($U670:AB670)*$S$673-SUM($U672:AA672),0))</f>
        <v>645437.44110851828</v>
      </c>
      <c r="AC672" s="1">
        <f ca="1">IF(SUM($U670:AC670)&lt;=0,0,IF(SUM($U670:AC670)*$S$673&gt;SUM($U672:AB672),SUM($U670:AC670)*$S$673-SUM($U672:AB672),0))</f>
        <v>717767.30275019258</v>
      </c>
      <c r="AD672" s="1">
        <f ca="1">IF(SUM($U670:AD670)&lt;=0,0,IF(SUM($U670:AD670)*$S$673&gt;SUM($U672:AC672),SUM($U670:AD670)*$S$673-SUM($U672:AC672),0))</f>
        <v>1012674.1528182216</v>
      </c>
      <c r="AE672" s="1">
        <f ca="1">IF(SUM($U670:AE670)&lt;=0,0,IF(SUM($U670:AE670)*$S$673&gt;SUM($U672:AD672),SUM($U670:AE670)*$S$673-SUM($U672:AD672),0))</f>
        <v>188793.19498830289</v>
      </c>
      <c r="AF672" s="1">
        <f ca="1">IF(SUM($U670:AF670)&lt;=0,0,IF(SUM($U670:AF670)*$S$673&gt;SUM($U672:AE672),SUM($U670:AF670)*$S$673-SUM($U672:AE672),0))</f>
        <v>420382.84650554415</v>
      </c>
      <c r="AG672" s="1">
        <f ca="1">IF(SUM($U670:AG670)&lt;=0,0,IF(SUM($U670:AG670)*$S$673&gt;SUM($U672:AF672),SUM($U670:AG670)*$S$673-SUM($U672:AF672),0))</f>
        <v>1372951.2634069035</v>
      </c>
      <c r="AH672" s="1">
        <f ca="1">IF(SUM($U670:AH670)&lt;=0,0,IF(SUM($U670:AH670)*$S$673&gt;SUM($U672:AG672),SUM($U670:AH670)*$S$673-SUM($U672:AG672),0))</f>
        <v>68826.719004822895</v>
      </c>
      <c r="AI672" s="1">
        <f ca="1">IF(SUM($U670:AI670)&lt;=0,0,IF(SUM($U670:AI670)*$S$673&gt;SUM($U672:AH672),SUM($U670:AI670)*$S$673-SUM($U672:AH672),0))</f>
        <v>954334.95614787005</v>
      </c>
      <c r="AJ672" s="1">
        <f ca="1">IF(SUM($U670:AJ670)&lt;=0,0,IF(SUM($U670:AJ670)*$S$673&gt;SUM($U672:AI672),SUM($U670:AJ670)*$S$673-SUM($U672:AI672),0))</f>
        <v>1502585.4722384736</v>
      </c>
      <c r="AK672" s="1">
        <f ca="1">IF(SUM($U670:AK670)&lt;=0,0,IF(SUM($U670:AK670)*$S$673&gt;SUM($U672:AJ672),SUM($U670:AK670)*$S$673-SUM($U672:AJ672),0))</f>
        <v>0</v>
      </c>
      <c r="AL672" s="1">
        <f ca="1">IF(SUM($U670:AL670)&lt;=0,0,IF(SUM($U670:AL670)*$S$673&gt;SUM($U672:AK672),SUM($U670:AL670)*$S$673-SUM($U672:AK672),0))</f>
        <v>0</v>
      </c>
      <c r="AM672" s="1">
        <f ca="1">IF(SUM($U670:AM670)&lt;=0,0,IF(SUM($U670:AM670)*$S$673&gt;SUM($U672:AL672),SUM($U670:AM670)*$S$673-SUM($U672:AL672),0))</f>
        <v>0</v>
      </c>
      <c r="AN672" s="1">
        <f ca="1">IF(SUM($U670:AN670)&lt;=0,0,IF(SUM($U670:AN670)*$S$673&gt;SUM($U672:AM672),SUM($U670:AN670)*$S$673-SUM($U672:AM672),0))</f>
        <v>0</v>
      </c>
      <c r="AO672" s="1">
        <f ca="1">IF(SUM($U670:AO670)&lt;=0,0,IF(SUM($U670:AO670)*$S$673&gt;SUM($U672:AN672),SUM($U670:AO670)*$S$673-SUM($U672:AN672),0))</f>
        <v>0</v>
      </c>
      <c r="AP672" s="1">
        <f ca="1">IF(SUM($U670:AP670)&lt;=0,0,IF(SUM($U670:AP670)*$S$673&gt;SUM($U672:AO672),SUM($U670:AP670)*$S$673-SUM($U672:AO672),0))</f>
        <v>0</v>
      </c>
      <c r="AQ672" s="1">
        <f ca="1">IF(SUM($U670:AQ670)&lt;=0,0,IF(SUM($U670:AQ670)*$S$673&gt;SUM($U672:AP672),SUM($U670:AQ670)*$S$673-SUM($U672:AP672),0))</f>
        <v>0</v>
      </c>
      <c r="AR672" s="1">
        <f ca="1">IF(SUM($U670:AR670)&lt;=0,0,IF(SUM($U670:AR670)*$S$673&gt;SUM($U672:AQ672),SUM($U670:AR670)*$S$673-SUM($U672:AQ672),0))</f>
        <v>0</v>
      </c>
      <c r="AS672" s="1">
        <f ca="1">IF(SUM($U670:AS670)&lt;=0,0,IF(SUM($U670:AS670)*$S$673&gt;SUM($U672:AR672),SUM($U670:AS670)*$S$673-SUM($U672:AR672),0))</f>
        <v>0</v>
      </c>
      <c r="AT672" s="1">
        <f ca="1">IF(SUM($U670:AT670)&lt;=0,0,IF(SUM($U670:AT670)*$S$673&gt;SUM($U672:AS672),SUM($U670:AT670)*$S$673-SUM($U672:AS672),0))</f>
        <v>0</v>
      </c>
      <c r="AU672" s="1">
        <f ca="1">IF(SUM($U670:AU670)&lt;=0,0,IF(SUM($U670:AU670)*$S$673&gt;SUM($U672:AT672),SUM($U670:AU670)*$S$673-SUM($U672:AT672),0))</f>
        <v>0</v>
      </c>
      <c r="AV672" s="1">
        <f ca="1">IF(SUM($U670:AV670)&lt;=0,0,IF(SUM($U670:AV670)*$S$673&gt;SUM($U672:AU672),SUM($U670:AV670)*$S$673-SUM($U672:AU672),0))</f>
        <v>0</v>
      </c>
      <c r="AW672" s="1">
        <f ca="1">IF(SUM($U670:AW670)&lt;=0,0,IF(SUM($U670:AW670)*$S$673&gt;SUM($U672:AV672),SUM($U670:AW670)*$S$673-SUM($U672:AV672),0))</f>
        <v>0</v>
      </c>
      <c r="AX672" s="1">
        <f ca="1">IF(SUM($U670:AX670)&lt;=0,0,IF(SUM($U670:AX670)*$S$673&gt;SUM($U672:AW672),SUM($U670:AX670)*$S$673-SUM($U672:AW672),0))</f>
        <v>0</v>
      </c>
      <c r="AY672" s="1">
        <f ca="1">IF(SUM($U670:AY670)&lt;=0,0,IF(SUM($U670:AY670)*$S$673&gt;SUM($U672:AX672),SUM($U670:AY670)*$S$673-SUM($U672:AX672),0))</f>
        <v>0</v>
      </c>
      <c r="AZ672" s="1">
        <f ca="1">IF(SUM($U670:AZ670)&lt;=0,0,IF(SUM($U670:AZ670)*$S$673&gt;SUM($U672:AY672),SUM($U670:AZ670)*$S$673-SUM($U672:AY672),0))</f>
        <v>0</v>
      </c>
      <c r="BA672" s="1">
        <f ca="1">IF(SUM($U670:BA670)&lt;=0,0,IF(SUM($U670:BA670)*$S$673&gt;SUM($U672:AZ672),SUM($U670:BA670)*$S$673-SUM($U672:AZ672),0))</f>
        <v>0</v>
      </c>
      <c r="BB672" s="1">
        <f ca="1">IF(SUM($U670:BB670)&lt;=0,0,IF(SUM($U670:BB670)*$S$673&gt;SUM($U672:BA672),SUM($U670:BB670)*$S$673-SUM($U672:BA672),0))</f>
        <v>0</v>
      </c>
      <c r="BC672" s="1">
        <f ca="1">IF(SUM($U670:BC670)&lt;=0,0,IF(SUM($U670:BC670)*$S$673&gt;SUM($U672:BB672),SUM($U670:BC670)*$S$673-SUM($U672:BB672),0))</f>
        <v>0</v>
      </c>
      <c r="BD672" s="1">
        <f ca="1">IF(SUM($U670:BD670)&lt;=0,0,IF(SUM($U670:BD670)*$S$673&gt;SUM($U672:BC672),SUM($U670:BD670)*$S$673-SUM($U672:BC672),0))</f>
        <v>0</v>
      </c>
      <c r="BE672" s="1">
        <f ca="1">IF(SUM($U670:BE670)&lt;=0,0,IF(SUM($U670:BE670)*$S$673&gt;SUM($U672:BD672),SUM($U670:BE670)*$S$673-SUM($U672:BD672),0))</f>
        <v>0</v>
      </c>
    </row>
    <row r="673" spans="1:57" x14ac:dyDescent="0.3">
      <c r="B673" s="1">
        <f>MAX(B$505:B672)+1</f>
        <v>165</v>
      </c>
      <c r="D673" s="1">
        <f ca="1">INDIRECT($B$1&amp;Items!AB$2&amp;$B673)</f>
        <v>0</v>
      </c>
      <c r="F673" s="1">
        <f ca="1">INDIRECT($B$1&amp;Items!X$2&amp;$B673)</f>
        <v>0</v>
      </c>
      <c r="H673" s="13" t="str">
        <f ca="1">INDIRECT($B$1&amp;Items!U$2&amp;$B673)</f>
        <v>Налог на прибыль</v>
      </c>
      <c r="I673" s="13" t="str">
        <f ca="1">IF(INDIRECT($B$1&amp;Items!V$2&amp;$B673)="",H673,INDIRECT($B$1&amp;Items!V$2&amp;$B673))</f>
        <v>Ставка налога на прибыль</v>
      </c>
      <c r="J673" s="1" t="str">
        <f ca="1">IF(INDIRECT($B$1&amp;Items!W$2&amp;$B673)="",IF(H673&lt;&gt;I673,"  "&amp;I673,I673),"    "&amp;INDIRECT($B$1&amp;Items!W$2&amp;$B673))</f>
        <v xml:space="preserve">    Ставка налога на прибыль</v>
      </c>
      <c r="S673" s="38">
        <v>0.2</v>
      </c>
    </row>
    <row r="674" spans="1:57" ht="4.95" customHeight="1" x14ac:dyDescent="0.3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3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</row>
    <row r="675" spans="1:57" x14ac:dyDescent="0.3">
      <c r="B675" s="1">
        <f>MAX(B$505:B674)+1</f>
        <v>166</v>
      </c>
      <c r="D675" s="1" t="str">
        <f ca="1">INDIRECT($B$1&amp;Items!AB$2&amp;$B675)</f>
        <v>PL</v>
      </c>
      <c r="F675" s="1">
        <f ca="1">INDIRECT($B$1&amp;Items!X$2&amp;$B675)</f>
        <v>0</v>
      </c>
      <c r="H675" s="13" t="str">
        <f ca="1">INDIRECT($B$1&amp;Items!U$2&amp;$B675)</f>
        <v>Чистая прибыль</v>
      </c>
      <c r="I675" s="13" t="str">
        <f ca="1">IF(INDIRECT($B$1&amp;Items!V$2&amp;$B675)="",H675,INDIRECT($B$1&amp;Items!V$2&amp;$B675))</f>
        <v>Чистая прибыль</v>
      </c>
      <c r="J675" s="1" t="str">
        <f ca="1">IF(INDIRECT($B$1&amp;Items!W$2&amp;$B675)="",IF(H675&lt;&gt;I675,"  "&amp;I675,I675),"    "&amp;INDIRECT($B$1&amp;Items!W$2&amp;$B675))</f>
        <v>Чистая прибыль</v>
      </c>
      <c r="S675" s="1">
        <f ca="1">SUM($U675:INDIRECT(ADDRESS(ROW(),SUMIFS($1:$1,$5:$5,MAX($5:$5)))))</f>
        <v>28368268.952866048</v>
      </c>
      <c r="V675" s="1">
        <f ca="1">SUMIFS(V$504:V674,$D$504:$D674,Items!$AB$11)-SUMIFS(V$504:V674,$D$504:$D674,Items!$AB$19)</f>
        <v>-747966.4449666834</v>
      </c>
      <c r="W675" s="1">
        <f ca="1">SUMIFS(W$504:W674,$D$504:$D674,Items!$AB$11)-SUMIFS(W$504:W674,$D$504:$D674,Items!$AB$19)</f>
        <v>-1328060.097503454</v>
      </c>
      <c r="X675" s="1">
        <f ca="1">SUMIFS(X$504:X674,$D$504:$D674,Items!$AB$11)-SUMIFS(X$504:X674,$D$504:$D674,Items!$AB$19)</f>
        <v>-2418672.5182093731</v>
      </c>
      <c r="Y675" s="1">
        <f ca="1">SUMIFS(Y$504:Y674,$D$504:$D674,Items!$AB$11)-SUMIFS(Y$504:Y674,$D$504:$D674,Items!$AB$19)</f>
        <v>-2257238.3218377274</v>
      </c>
      <c r="Z675" s="1">
        <f ca="1">SUMIFS(Z$504:Z674,$D$504:$D674,Items!$AB$11)-SUMIFS(Z$504:Z674,$D$504:$D674,Items!$AB$19)</f>
        <v>7732184.2510404252</v>
      </c>
      <c r="AA675" s="1">
        <f ca="1">SUMIFS(AA$504:AA674,$D$504:$D674,Items!$AB$11)-SUMIFS(AA$504:AA674,$D$504:$D674,Items!$AB$19)</f>
        <v>17741403.365281403</v>
      </c>
      <c r="AB675" s="1">
        <f ca="1">SUMIFS(AB$504:AB674,$D$504:$D674,Items!$AB$11)-SUMIFS(AB$504:AB674,$D$504:$D674,Items!$AB$19)</f>
        <v>2581749.7644340694</v>
      </c>
      <c r="AC675" s="1">
        <f ca="1">SUMIFS(AC$504:AC674,$D$504:$D674,Items!$AB$11)-SUMIFS(AC$504:AC674,$D$504:$D674,Items!$AB$19)</f>
        <v>2871069.2110007722</v>
      </c>
      <c r="AD675" s="1">
        <f ca="1">SUMIFS(AD$504:AD674,$D$504:$D674,Items!$AB$11)-SUMIFS(AD$504:AD674,$D$504:$D674,Items!$AB$19)</f>
        <v>4050696.611272892</v>
      </c>
      <c r="AE675" s="1">
        <f ca="1">SUMIFS(AE$504:AE674,$D$504:$D674,Items!$AB$11)-SUMIFS(AE$504:AE674,$D$504:$D674,Items!$AB$19)</f>
        <v>755172.77995320875</v>
      </c>
      <c r="AF675" s="1">
        <f ca="1">SUMIFS(AF$504:AF674,$D$504:$D674,Items!$AB$11)-SUMIFS(AF$504:AF674,$D$504:$D674,Items!$AB$19)</f>
        <v>1681531.386022171</v>
      </c>
      <c r="AG675" s="1">
        <f ca="1">SUMIFS(AG$504:AG674,$D$504:$D674,Items!$AB$11)-SUMIFS(AG$504:AG674,$D$504:$D674,Items!$AB$19)</f>
        <v>5491805.0536276195</v>
      </c>
      <c r="AH675" s="1">
        <f ca="1">SUMIFS(AH$504:AH674,$D$504:$D674,Items!$AB$11)-SUMIFS(AH$504:AH674,$D$504:$D674,Items!$AB$19)</f>
        <v>275306.87601929251</v>
      </c>
      <c r="AI675" s="1">
        <f ca="1">SUMIFS(AI$504:AI674,$D$504:$D674,Items!$AB$11)-SUMIFS(AI$504:AI674,$D$504:$D674,Items!$AB$19)</f>
        <v>3817339.8245914746</v>
      </c>
      <c r="AJ675" s="1">
        <f ca="1">SUMIFS(AJ$504:AJ674,$D$504:$D674,Items!$AB$11)-SUMIFS(AJ$504:AJ674,$D$504:$D674,Items!$AB$19)</f>
        <v>6010341.8889538962</v>
      </c>
      <c r="AK675" s="1">
        <f ca="1">SUMIFS(AK$504:AK674,$D$504:$D674,Items!$AB$11)-SUMIFS(AK$504:AK674,$D$504:$D674,Items!$AB$19)</f>
        <v>-880129.91247283982</v>
      </c>
      <c r="AL675" s="1">
        <f ca="1">SUMIFS(AL$504:AL674,$D$504:$D674,Items!$AB$11)-SUMIFS(AL$504:AL674,$D$504:$D674,Items!$AB$19)</f>
        <v>-871930.32991878607</v>
      </c>
      <c r="AM675" s="1">
        <f ca="1">SUMIFS(AM$504:AM674,$D$504:$D674,Items!$AB$11)-SUMIFS(AM$504:AM674,$D$504:$D674,Items!$AB$19)</f>
        <v>-863730.7473647322</v>
      </c>
      <c r="AN675" s="1">
        <f ca="1">SUMIFS(AN$504:AN674,$D$504:$D674,Items!$AB$11)-SUMIFS(AN$504:AN674,$D$504:$D674,Items!$AB$19)</f>
        <v>-1608614.0305763208</v>
      </c>
      <c r="AO675" s="1">
        <f ca="1">SUMIFS(AO$504:AO674,$D$504:$D674,Items!$AB$11)-SUMIFS(AO$504:AO674,$D$504:$D674,Items!$AB$19)</f>
        <v>-846076.44414701511</v>
      </c>
      <c r="AP675" s="1">
        <f ca="1">SUMIFS(AP$504:AP674,$D$504:$D674,Items!$AB$11)-SUMIFS(AP$504:AP674,$D$504:$D674,Items!$AB$19)</f>
        <v>-837876.86159296113</v>
      </c>
      <c r="AQ675" s="1">
        <f ca="1">SUMIFS(AQ$504:AQ674,$D$504:$D674,Items!$AB$11)-SUMIFS(AQ$504:AQ674,$D$504:$D674,Items!$AB$19)</f>
        <v>-829677.27903890738</v>
      </c>
      <c r="AR675" s="1">
        <f ca="1">SUMIFS(AR$504:AR674,$D$504:$D674,Items!$AB$11)-SUMIFS(AR$504:AR674,$D$504:$D674,Items!$AB$19)</f>
        <v>-821477.69648485351</v>
      </c>
      <c r="AS675" s="1">
        <f ca="1">SUMIFS(AS$504:AS674,$D$504:$D674,Items!$AB$11)-SUMIFS(AS$504:AS674,$D$504:$D674,Items!$AB$19)</f>
        <v>-813278.11393079965</v>
      </c>
      <c r="AT675" s="1">
        <f ca="1">SUMIFS(AT$504:AT674,$D$504:$D674,Items!$AB$11)-SUMIFS(AT$504:AT674,$D$504:$D674,Items!$AB$19)</f>
        <v>-805078.53137674578</v>
      </c>
      <c r="AU675" s="1">
        <f ca="1">SUMIFS(AU$504:AU674,$D$504:$D674,Items!$AB$11)-SUMIFS(AU$504:AU674,$D$504:$D674,Items!$AB$19)</f>
        <v>-796878.94882269192</v>
      </c>
      <c r="AV675" s="1">
        <f ca="1">SUMIFS(AV$504:AV674,$D$504:$D674,Items!$AB$11)-SUMIFS(AV$504:AV674,$D$504:$D674,Items!$AB$19)</f>
        <v>-797012.69960197154</v>
      </c>
      <c r="AW675" s="1">
        <f ca="1">SUMIFS(AW$504:AW674,$D$504:$D674,Items!$AB$11)-SUMIFS(AW$504:AW674,$D$504:$D674,Items!$AB$19)</f>
        <v>-795757.56149236206</v>
      </c>
      <c r="AX675" s="1">
        <f ca="1">SUMIFS(AX$504:AX674,$D$504:$D674,Items!$AB$11)-SUMIFS(AX$504:AX674,$D$504:$D674,Items!$AB$19)</f>
        <v>-794502.42338275269</v>
      </c>
      <c r="AY675" s="1">
        <f ca="1">SUMIFS(AY$504:AY674,$D$504:$D674,Items!$AB$11)-SUMIFS(AY$504:AY674,$D$504:$D674,Items!$AB$19)</f>
        <v>-793247.28527314332</v>
      </c>
      <c r="AZ675" s="1">
        <f ca="1">SUMIFS(AZ$504:AZ674,$D$504:$D674,Items!$AB$11)-SUMIFS(AZ$504:AZ674,$D$504:$D674,Items!$AB$19)</f>
        <v>-791992.14716353384</v>
      </c>
      <c r="BA675" s="1">
        <f ca="1">SUMIFS(BA$504:BA674,$D$504:$D674,Items!$AB$11)-SUMIFS(BA$504:BA674,$D$504:$D674,Items!$AB$19)</f>
        <v>-790737.00905392447</v>
      </c>
      <c r="BB675" s="1">
        <f ca="1">SUMIFS(BB$504:BB674,$D$504:$D674,Items!$AB$11)-SUMIFS(BB$504:BB674,$D$504:$D674,Items!$AB$19)</f>
        <v>-789481.8709443151</v>
      </c>
      <c r="BC675" s="1">
        <f ca="1">SUMIFS(BC$504:BC674,$D$504:$D674,Items!$AB$11)-SUMIFS(BC$504:BC674,$D$504:$D674,Items!$AB$19)</f>
        <v>-788226.73283470562</v>
      </c>
      <c r="BD675" s="1">
        <f ca="1">SUMIFS(BD$504:BD674,$D$504:$D674,Items!$AB$11)-SUMIFS(BD$504:BD674,$D$504:$D674,Items!$AB$19)</f>
        <v>-786971.59472509625</v>
      </c>
      <c r="BE675" s="1">
        <f ca="1">SUMIFS(BE$504:BE674,$D$504:$D674,Items!$AB$11)-SUMIFS(BE$504:BE674,$D$504:$D674,Items!$AB$19)</f>
        <v>-785716.45661548688</v>
      </c>
    </row>
    <row r="676" spans="1:57" x14ac:dyDescent="0.3">
      <c r="B676" s="1">
        <f>MAX(B$505:B675)+1</f>
        <v>167</v>
      </c>
      <c r="D676" s="1" t="str">
        <f ca="1">INDIRECT($B$1&amp;Items!AB$2&amp;$B676)</f>
        <v>PL(-)</v>
      </c>
      <c r="F676" s="1" t="str">
        <f ca="1">INDIRECT($B$1&amp;Items!X$2&amp;$B676)</f>
        <v>AA</v>
      </c>
      <c r="H676" s="13" t="str">
        <f ca="1">INDIRECT($B$1&amp;Items!U$2&amp;$B676)</f>
        <v>Чистая прибыль</v>
      </c>
      <c r="I676" s="13" t="str">
        <f ca="1">IF(INDIRECT($B$1&amp;Items!V$2&amp;$B676)="",H676,INDIRECT($B$1&amp;Items!V$2&amp;$B676))</f>
        <v>Начислено дивидендов</v>
      </c>
      <c r="J676" s="1" t="str">
        <f ca="1">IF(INDIRECT($B$1&amp;Items!W$2&amp;$B676)="",IF(H676&lt;&gt;I676,"  "&amp;I676,I676),"    "&amp;INDIRECT($B$1&amp;Items!W$2&amp;$B676))</f>
        <v xml:space="preserve">    Начислено дивидендов</v>
      </c>
      <c r="S676" s="1">
        <f ca="1">SUM($U676:INDIRECT(ADDRESS(ROW(),SUMIFS($1:$1,$5:$5,MAX($5:$5)))))</f>
        <v>28368268.952866048</v>
      </c>
      <c r="V676" s="1">
        <f ca="1">IF(SUM($U675:V675)&lt;=0,0,IF((SUM($U675:V675)-SUM($U676:U676))&lt;=0,0,(SUM($U675:V675)-SUM($U676:U676))))</f>
        <v>0</v>
      </c>
      <c r="W676" s="1">
        <f ca="1">IF(SUM($U675:W675)&lt;=0,0,IF((SUM($U675:W675)-SUM($U676:V676))&lt;=0,0,IF(SUM($U675:W675)&lt;=$S675,(SUM($U675:W675)-SUM($U676:V676)),IF(($S675-SUM($U676:V676))&lt;=0,0,($S675-SUM($U676:V676))))))</f>
        <v>0</v>
      </c>
      <c r="X676" s="1">
        <f ca="1">IF(SUM($U675:X675)&lt;=0,0,IF((SUM($U675:X675)-SUM($U676:W676))&lt;=0,0,IF(SUM($U675:X675)&lt;=$S675,(SUM($U675:X675)-SUM($U676:W676)),IF(($S675-SUM($U676:W676))&lt;=0,0,($S675-SUM($U676:W676))))))</f>
        <v>0</v>
      </c>
      <c r="Y676" s="1">
        <f ca="1">IF(SUM($U675:Y675)&lt;=0,0,IF((SUM($U675:Y675)-SUM($U676:X676))&lt;=0,0,IF(SUM($U675:Y675)&lt;=$S675,(SUM($U675:Y675)-SUM($U676:X676)),IF(($S675-SUM($U676:X676))&lt;=0,0,($S675-SUM($U676:X676))))))</f>
        <v>0</v>
      </c>
      <c r="Z676" s="1">
        <f ca="1">IF(SUM($U675:Z675)&lt;=0,0,IF((SUM($U675:Z675)-SUM($U676:Y676))&lt;=0,0,IF(SUM($U675:Z675)&lt;=$S675,(SUM($U675:Z675)-SUM($U676:Y676)),IF(($S675-SUM($U676:Y676))&lt;=0,0,($S675-SUM($U676:Y676))))))</f>
        <v>980246.86852318794</v>
      </c>
      <c r="AA676" s="1">
        <f ca="1">IF(SUM($U675:AA675)&lt;=0,0,IF((SUM($U675:AA675)-SUM($U676:Z676))&lt;=0,0,IF(SUM($U675:AA675)&lt;=$S675,(SUM($U675:AA675)-SUM($U676:Z676)),IF(($S675-SUM($U676:Z676))&lt;=0,0,($S675-SUM($U676:Z676))))))</f>
        <v>17741403.365281403</v>
      </c>
      <c r="AB676" s="1">
        <f ca="1">IF(SUM($U675:AB675)&lt;=0,0,IF((SUM($U675:AB675)-SUM($U676:AA676))&lt;=0,0,IF(SUM($U675:AB675)&lt;=$S675,(SUM($U675:AB675)-SUM($U676:AA676)),IF(($S675-SUM($U676:AA676))&lt;=0,0,($S675-SUM($U676:AA676))))))</f>
        <v>2581749.7644340694</v>
      </c>
      <c r="AC676" s="1">
        <f ca="1">IF(SUM($U675:AC675)&lt;=0,0,IF((SUM($U675:AC675)-SUM($U676:AB676))&lt;=0,0,IF(SUM($U675:AC675)&lt;=$S675,(SUM($U675:AC675)-SUM($U676:AB676)),IF(($S675-SUM($U676:AB676))&lt;=0,0,($S675-SUM($U676:AB676))))))</f>
        <v>2871069.2110007703</v>
      </c>
      <c r="AD676" s="1">
        <f ca="1">IF(SUM($U675:AD675)&lt;=0,0,IF((SUM($U675:AD675)-SUM($U676:AC676))&lt;=0,0,IF(SUM($U675:AD675)&lt;=$S675,(SUM($U675:AD675)-SUM($U676:AC676)),IF(($S675-SUM($U676:AC676))&lt;=0,0,($S675-SUM($U676:AC676))))))</f>
        <v>4050696.6112728938</v>
      </c>
      <c r="AE676" s="1">
        <f ca="1">IF(SUM($U675:AE675)&lt;=0,0,IF((SUM($U675:AE675)-SUM($U676:AD676))&lt;=0,0,IF(SUM($U675:AE675)&lt;=$S675,(SUM($U675:AE675)-SUM($U676:AD676)),IF(($S675-SUM($U676:AD676))&lt;=0,0,($S675-SUM($U676:AD676))))))</f>
        <v>143103.13235372305</v>
      </c>
      <c r="AF676" s="1">
        <f ca="1">IF(SUM($U675:AF675)&lt;=0,0,IF((SUM($U675:AF675)-SUM($U676:AE676))&lt;=0,0,IF(SUM($U675:AF675)&lt;=$S675,(SUM($U675:AF675)-SUM($U676:AE676)),IF(($S675-SUM($U676:AE676))&lt;=0,0,($S675-SUM($U676:AE676))))))</f>
        <v>0</v>
      </c>
      <c r="AG676" s="1">
        <f ca="1">IF(SUM($U675:AG675)&lt;=0,0,IF((SUM($U675:AG675)-SUM($U676:AF676))&lt;=0,0,IF(SUM($U675:AG675)&lt;=$S675,(SUM($U675:AG675)-SUM($U676:AF676)),IF(($S675-SUM($U676:AF676))&lt;=0,0,($S675-SUM($U676:AF676))))))</f>
        <v>0</v>
      </c>
      <c r="AH676" s="1">
        <f ca="1">IF(SUM($U675:AH675)&lt;=0,0,IF((SUM($U675:AH675)-SUM($U676:AG676))&lt;=0,0,IF(SUM($U675:AH675)&lt;=$S675,(SUM($U675:AH675)-SUM($U676:AG676)),IF(($S675-SUM($U676:AG676))&lt;=0,0,($S675-SUM($U676:AG676))))))</f>
        <v>0</v>
      </c>
      <c r="AI676" s="1">
        <f ca="1">IF(SUM($U675:AI675)&lt;=0,0,IF((SUM($U675:AI675)-SUM($U676:AH676))&lt;=0,0,IF(SUM($U675:AI675)&lt;=$S675,(SUM($U675:AI675)-SUM($U676:AH676)),IF(($S675-SUM($U676:AH676))&lt;=0,0,($S675-SUM($U676:AH676))))))</f>
        <v>0</v>
      </c>
      <c r="AJ676" s="1">
        <f ca="1">IF(SUM($U675:AJ675)&lt;=0,0,IF((SUM($U675:AJ675)-SUM($U676:AI676))&lt;=0,0,IF(SUM($U675:AJ675)&lt;=$S675,(SUM($U675:AJ675)-SUM($U676:AI676)),IF(($S675-SUM($U676:AI676))&lt;=0,0,($S675-SUM($U676:AI676))))))</f>
        <v>0</v>
      </c>
      <c r="AK676" s="1">
        <f ca="1">IF(SUM($U675:AK675)&lt;=0,0,IF((SUM($U675:AK675)-SUM($U676:AJ676))&lt;=0,0,IF(SUM($U675:AK675)&lt;=$S675,(SUM($U675:AK675)-SUM($U676:AJ676)),IF(($S675-SUM($U676:AJ676))&lt;=0,0,($S675-SUM($U676:AJ676))))))</f>
        <v>0</v>
      </c>
      <c r="AL676" s="1">
        <f ca="1">IF(SUM($U675:AL675)&lt;=0,0,IF((SUM($U675:AL675)-SUM($U676:AK676))&lt;=0,0,IF(SUM($U675:AL675)&lt;=$S675,(SUM($U675:AL675)-SUM($U676:AK676)),IF(($S675-SUM($U676:AK676))&lt;=0,0,($S675-SUM($U676:AK676))))))</f>
        <v>0</v>
      </c>
      <c r="AM676" s="1">
        <f ca="1">IF(SUM($U675:AM675)&lt;=0,0,IF((SUM($U675:AM675)-SUM($U676:AL676))&lt;=0,0,IF(SUM($U675:AM675)&lt;=$S675,(SUM($U675:AM675)-SUM($U676:AL676)),IF(($S675-SUM($U676:AL676))&lt;=0,0,($S675-SUM($U676:AL676))))))</f>
        <v>0</v>
      </c>
      <c r="AN676" s="1">
        <f ca="1">IF(SUM($U675:AN675)&lt;=0,0,IF((SUM($U675:AN675)-SUM($U676:AM676))&lt;=0,0,IF(SUM($U675:AN675)&lt;=$S675,(SUM($U675:AN675)-SUM($U676:AM676)),IF(($S675-SUM($U676:AM676))&lt;=0,0,($S675-SUM($U676:AM676))))))</f>
        <v>0</v>
      </c>
      <c r="AO676" s="1">
        <f ca="1">IF(SUM($U675:AO675)&lt;=0,0,IF((SUM($U675:AO675)-SUM($U676:AN676))&lt;=0,0,IF(SUM($U675:AO675)&lt;=$S675,(SUM($U675:AO675)-SUM($U676:AN676)),IF(($S675-SUM($U676:AN676))&lt;=0,0,($S675-SUM($U676:AN676))))))</f>
        <v>0</v>
      </c>
      <c r="AP676" s="1">
        <f ca="1">IF(SUM($U675:AP675)&lt;=0,0,IF((SUM($U675:AP675)-SUM($U676:AO676))&lt;=0,0,IF(SUM($U675:AP675)&lt;=$S675,(SUM($U675:AP675)-SUM($U676:AO676)),IF(($S675-SUM($U676:AO676))&lt;=0,0,($S675-SUM($U676:AO676))))))</f>
        <v>0</v>
      </c>
      <c r="AQ676" s="1">
        <f ca="1">IF(SUM($U675:AQ675)&lt;=0,0,IF((SUM($U675:AQ675)-SUM($U676:AP676))&lt;=0,0,IF(SUM($U675:AQ675)&lt;=$S675,(SUM($U675:AQ675)-SUM($U676:AP676)),IF(($S675-SUM($U676:AP676))&lt;=0,0,($S675-SUM($U676:AP676))))))</f>
        <v>0</v>
      </c>
      <c r="AR676" s="1">
        <f ca="1">IF(SUM($U675:AR675)&lt;=0,0,IF((SUM($U675:AR675)-SUM($U676:AQ676))&lt;=0,0,IF(SUM($U675:AR675)&lt;=$S675,(SUM($U675:AR675)-SUM($U676:AQ676)),IF(($S675-SUM($U676:AQ676))&lt;=0,0,($S675-SUM($U676:AQ676))))))</f>
        <v>0</v>
      </c>
      <c r="AS676" s="1">
        <f ca="1">IF(SUM($U675:AS675)&lt;=0,0,IF((SUM($U675:AS675)-SUM($U676:AR676))&lt;=0,0,IF(SUM($U675:AS675)&lt;=$S675,(SUM($U675:AS675)-SUM($U676:AR676)),IF(($S675-SUM($U676:AR676))&lt;=0,0,($S675-SUM($U676:AR676))))))</f>
        <v>0</v>
      </c>
      <c r="AT676" s="1">
        <f ca="1">IF(SUM($U675:AT675)&lt;=0,0,IF((SUM($U675:AT675)-SUM($U676:AS676))&lt;=0,0,IF(SUM($U675:AT675)&lt;=$S675,(SUM($U675:AT675)-SUM($U676:AS676)),IF(($S675-SUM($U676:AS676))&lt;=0,0,($S675-SUM($U676:AS676))))))</f>
        <v>0</v>
      </c>
      <c r="AU676" s="1">
        <f ca="1">IF(SUM($U675:AU675)&lt;=0,0,IF((SUM($U675:AU675)-SUM($U676:AT676))&lt;=0,0,IF(SUM($U675:AU675)&lt;=$S675,(SUM($U675:AU675)-SUM($U676:AT676)),IF(($S675-SUM($U676:AT676))&lt;=0,0,($S675-SUM($U676:AT676))))))</f>
        <v>0</v>
      </c>
      <c r="AV676" s="1">
        <f ca="1">IF(SUM($U675:AV675)&lt;=0,0,IF((SUM($U675:AV675)-SUM($U676:AU676))&lt;=0,0,IF(SUM($U675:AV675)&lt;=$S675,(SUM($U675:AV675)-SUM($U676:AU676)),IF(($S675-SUM($U676:AU676))&lt;=0,0,($S675-SUM($U676:AU676))))))</f>
        <v>0</v>
      </c>
      <c r="AW676" s="1">
        <f ca="1">IF(SUM($U675:AW675)&lt;=0,0,IF((SUM($U675:AW675)-SUM($U676:AV676))&lt;=0,0,IF(SUM($U675:AW675)&lt;=$S675,(SUM($U675:AW675)-SUM($U676:AV676)),IF(($S675-SUM($U676:AV676))&lt;=0,0,($S675-SUM($U676:AV676))))))</f>
        <v>0</v>
      </c>
      <c r="AX676" s="1">
        <f ca="1">IF(SUM($U675:AX675)&lt;=0,0,IF((SUM($U675:AX675)-SUM($U676:AW676))&lt;=0,0,IF(SUM($U675:AX675)&lt;=$S675,(SUM($U675:AX675)-SUM($U676:AW676)),IF(($S675-SUM($U676:AW676))&lt;=0,0,($S675-SUM($U676:AW676))))))</f>
        <v>0</v>
      </c>
      <c r="AY676" s="1">
        <f ca="1">IF(SUM($U675:AY675)&lt;=0,0,IF((SUM($U675:AY675)-SUM($U676:AX676))&lt;=0,0,IF(SUM($U675:AY675)&lt;=$S675,(SUM($U675:AY675)-SUM($U676:AX676)),IF(($S675-SUM($U676:AX676))&lt;=0,0,($S675-SUM($U676:AX676))))))</f>
        <v>0</v>
      </c>
      <c r="AZ676" s="1">
        <f ca="1">IF(SUM($U675:AZ675)&lt;=0,0,IF((SUM($U675:AZ675)-SUM($U676:AY676))&lt;=0,0,IF(SUM($U675:AZ675)&lt;=$S675,(SUM($U675:AZ675)-SUM($U676:AY676)),IF(($S675-SUM($U676:AY676))&lt;=0,0,($S675-SUM($U676:AY676))))))</f>
        <v>0</v>
      </c>
      <c r="BA676" s="1">
        <f ca="1">IF(SUM($U675:BA675)&lt;=0,0,IF((SUM($U675:BA675)-SUM($U676:AZ676))&lt;=0,0,IF(SUM($U675:BA675)&lt;=$S675,(SUM($U675:BA675)-SUM($U676:AZ676)),IF(($S675-SUM($U676:AZ676))&lt;=0,0,($S675-SUM($U676:AZ676))))))</f>
        <v>0</v>
      </c>
      <c r="BB676" s="1">
        <f ca="1">IF(SUM($U675:BB675)&lt;=0,0,IF((SUM($U675:BB675)-SUM($U676:BA676))&lt;=0,0,IF(SUM($U675:BB675)&lt;=$S675,(SUM($U675:BB675)-SUM($U676:BA676)),IF(($S675-SUM($U676:BA676))&lt;=0,0,($S675-SUM($U676:BA676))))))</f>
        <v>0</v>
      </c>
      <c r="BC676" s="1">
        <f ca="1">IF(SUM($U675:BC675)&lt;=0,0,IF((SUM($U675:BC675)-SUM($U676:BB676))&lt;=0,0,IF(SUM($U675:BC675)&lt;=$S675,(SUM($U675:BC675)-SUM($U676:BB676)),IF(($S675-SUM($U676:BB676))&lt;=0,0,($S675-SUM($U676:BB676))))))</f>
        <v>0</v>
      </c>
      <c r="BD676" s="1">
        <f ca="1">IF(SUM($U675:BD675)&lt;=0,0,IF((SUM($U675:BD675)-SUM($U676:BC676))&lt;=0,0,IF(SUM($U675:BD675)&lt;=$S675,(SUM($U675:BD675)-SUM($U676:BC676)),IF(($S675-SUM($U676:BC676))&lt;=0,0,($S675-SUM($U676:BC676))))))</f>
        <v>0</v>
      </c>
      <c r="BE676" s="1">
        <f ca="1">IF(SUM($U675:BE675)&lt;=0,0,IF((SUM($U675:BE675)-SUM($U676:BD676))&lt;=0,0,IF(SUM($U675:BE675)&lt;=$S675,(SUM($U675:BE675)-SUM($U676:BD676)),IF(($S675-SUM($U676:BD676))&lt;=0,0,($S675-SUM($U676:BD676))))))</f>
        <v>0</v>
      </c>
    </row>
    <row r="677" spans="1:57" x14ac:dyDescent="0.3">
      <c r="B677" s="1">
        <f>MAX(B$505:B676)+1</f>
        <v>168</v>
      </c>
      <c r="D677" s="1" t="str">
        <f ca="1">INDIRECT($B$1&amp;Items!AB$2&amp;$B677)</f>
        <v>PL</v>
      </c>
      <c r="F677" s="1">
        <f ca="1">INDIRECT($B$1&amp;Items!X$2&amp;$B677)</f>
        <v>0</v>
      </c>
      <c r="H677" s="13" t="str">
        <f ca="1">INDIRECT($B$1&amp;Items!U$2&amp;$B677)</f>
        <v>Нераспределенная прибыль</v>
      </c>
      <c r="I677" s="13" t="str">
        <f ca="1">IF(INDIRECT($B$1&amp;Items!V$2&amp;$B677)="",H677,INDIRECT($B$1&amp;Items!V$2&amp;$B677))</f>
        <v>Нераспределенная прибыль</v>
      </c>
      <c r="J677" s="1" t="str">
        <f ca="1">IF(INDIRECT($B$1&amp;Items!W$2&amp;$B677)="",IF(H677&lt;&gt;I677,"  "&amp;I677,I677),"    "&amp;INDIRECT($B$1&amp;Items!W$2&amp;$B677))</f>
        <v>Нераспределенная прибыль</v>
      </c>
      <c r="S677" s="1">
        <f ca="1">SUM($U677:INDIRECT(ADDRESS(ROW(),SUMIFS($1:$1,$5:$5,MAX($5:$5)))))</f>
        <v>-8.2654878497123718E-9</v>
      </c>
      <c r="V677" s="1">
        <f ca="1">SUMIFS(V$504:V676,$D$504:$D676,Items!$AB$11)-SUMIFS(V$504:V676,$D$504:$D676,Items!$AB$19)</f>
        <v>-747966.4449666834</v>
      </c>
      <c r="W677" s="1">
        <f ca="1">SUMIFS(W$504:W676,$D$504:$D676,Items!$AB$11)-SUMIFS(W$504:W676,$D$504:$D676,Items!$AB$19)</f>
        <v>-1328060.097503454</v>
      </c>
      <c r="X677" s="1">
        <f ca="1">SUMIFS(X$504:X676,$D$504:$D676,Items!$AB$11)-SUMIFS(X$504:X676,$D$504:$D676,Items!$AB$19)</f>
        <v>-2418672.5182093731</v>
      </c>
      <c r="Y677" s="1">
        <f ca="1">SUMIFS(Y$504:Y676,$D$504:$D676,Items!$AB$11)-SUMIFS(Y$504:Y676,$D$504:$D676,Items!$AB$19)</f>
        <v>-2257238.3218377274</v>
      </c>
      <c r="Z677" s="1">
        <f ca="1">SUMIFS(Z$504:Z676,$D$504:$D676,Items!$AB$11)-SUMIFS(Z$504:Z676,$D$504:$D676,Items!$AB$19)</f>
        <v>6751937.3825172372</v>
      </c>
      <c r="AA677" s="1">
        <f ca="1">SUMIFS(AA$504:AA676,$D$504:$D676,Items!$AB$11)-SUMIFS(AA$504:AA676,$D$504:$D676,Items!$AB$19)</f>
        <v>0</v>
      </c>
      <c r="AB677" s="1">
        <f ca="1">SUMIFS(AB$504:AB676,$D$504:$D676,Items!$AB$11)-SUMIFS(AB$504:AB676,$D$504:$D676,Items!$AB$19)</f>
        <v>0</v>
      </c>
      <c r="AC677" s="1">
        <f ca="1">SUMIFS(AC$504:AC676,$D$504:$D676,Items!$AB$11)-SUMIFS(AC$504:AC676,$D$504:$D676,Items!$AB$19)</f>
        <v>0</v>
      </c>
      <c r="AD677" s="1">
        <f ca="1">SUMIFS(AD$504:AD676,$D$504:$D676,Items!$AB$11)-SUMIFS(AD$504:AD676,$D$504:$D676,Items!$AB$19)</f>
        <v>0</v>
      </c>
      <c r="AE677" s="1">
        <f ca="1">SUMIFS(AE$504:AE676,$D$504:$D676,Items!$AB$11)-SUMIFS(AE$504:AE676,$D$504:$D676,Items!$AB$19)</f>
        <v>612069.6475994857</v>
      </c>
      <c r="AF677" s="1">
        <f ca="1">SUMIFS(AF$504:AF676,$D$504:$D676,Items!$AB$11)-SUMIFS(AF$504:AF676,$D$504:$D676,Items!$AB$19)</f>
        <v>1681531.386022171</v>
      </c>
      <c r="AG677" s="1">
        <f ca="1">SUMIFS(AG$504:AG676,$D$504:$D676,Items!$AB$11)-SUMIFS(AG$504:AG676,$D$504:$D676,Items!$AB$19)</f>
        <v>5491805.0536276195</v>
      </c>
      <c r="AH677" s="1">
        <f ca="1">SUMIFS(AH$504:AH676,$D$504:$D676,Items!$AB$11)-SUMIFS(AH$504:AH676,$D$504:$D676,Items!$AB$19)</f>
        <v>275306.87601929251</v>
      </c>
      <c r="AI677" s="1">
        <f ca="1">SUMIFS(AI$504:AI676,$D$504:$D676,Items!$AB$11)-SUMIFS(AI$504:AI676,$D$504:$D676,Items!$AB$19)</f>
        <v>3817339.8245914746</v>
      </c>
      <c r="AJ677" s="1">
        <f ca="1">SUMIFS(AJ$504:AJ676,$D$504:$D676,Items!$AB$11)-SUMIFS(AJ$504:AJ676,$D$504:$D676,Items!$AB$19)</f>
        <v>6010341.8889538962</v>
      </c>
      <c r="AK677" s="1">
        <f ca="1">SUMIFS(AK$504:AK676,$D$504:$D676,Items!$AB$11)-SUMIFS(AK$504:AK676,$D$504:$D676,Items!$AB$19)</f>
        <v>-880129.91247283982</v>
      </c>
      <c r="AL677" s="1">
        <f ca="1">SUMIFS(AL$504:AL676,$D$504:$D676,Items!$AB$11)-SUMIFS(AL$504:AL676,$D$504:$D676,Items!$AB$19)</f>
        <v>-871930.32991878607</v>
      </c>
      <c r="AM677" s="1">
        <f ca="1">SUMIFS(AM$504:AM676,$D$504:$D676,Items!$AB$11)-SUMIFS(AM$504:AM676,$D$504:$D676,Items!$AB$19)</f>
        <v>-863730.7473647322</v>
      </c>
      <c r="AN677" s="1">
        <f ca="1">SUMIFS(AN$504:AN676,$D$504:$D676,Items!$AB$11)-SUMIFS(AN$504:AN676,$D$504:$D676,Items!$AB$19)</f>
        <v>-1608614.0305763208</v>
      </c>
      <c r="AO677" s="1">
        <f ca="1">SUMIFS(AO$504:AO676,$D$504:$D676,Items!$AB$11)-SUMIFS(AO$504:AO676,$D$504:$D676,Items!$AB$19)</f>
        <v>-846076.44414701511</v>
      </c>
      <c r="AP677" s="1">
        <f ca="1">SUMIFS(AP$504:AP676,$D$504:$D676,Items!$AB$11)-SUMIFS(AP$504:AP676,$D$504:$D676,Items!$AB$19)</f>
        <v>-837876.86159296113</v>
      </c>
      <c r="AQ677" s="1">
        <f ca="1">SUMIFS(AQ$504:AQ676,$D$504:$D676,Items!$AB$11)-SUMIFS(AQ$504:AQ676,$D$504:$D676,Items!$AB$19)</f>
        <v>-829677.27903890738</v>
      </c>
      <c r="AR677" s="1">
        <f ca="1">SUMIFS(AR$504:AR676,$D$504:$D676,Items!$AB$11)-SUMIFS(AR$504:AR676,$D$504:$D676,Items!$AB$19)</f>
        <v>-821477.69648485351</v>
      </c>
      <c r="AS677" s="1">
        <f ca="1">SUMIFS(AS$504:AS676,$D$504:$D676,Items!$AB$11)-SUMIFS(AS$504:AS676,$D$504:$D676,Items!$AB$19)</f>
        <v>-813278.11393079965</v>
      </c>
      <c r="AT677" s="1">
        <f ca="1">SUMIFS(AT$504:AT676,$D$504:$D676,Items!$AB$11)-SUMIFS(AT$504:AT676,$D$504:$D676,Items!$AB$19)</f>
        <v>-805078.53137674578</v>
      </c>
      <c r="AU677" s="1">
        <f ca="1">SUMIFS(AU$504:AU676,$D$504:$D676,Items!$AB$11)-SUMIFS(AU$504:AU676,$D$504:$D676,Items!$AB$19)</f>
        <v>-796878.94882269192</v>
      </c>
      <c r="AV677" s="1">
        <f ca="1">SUMIFS(AV$504:AV676,$D$504:$D676,Items!$AB$11)-SUMIFS(AV$504:AV676,$D$504:$D676,Items!$AB$19)</f>
        <v>-797012.69960197154</v>
      </c>
      <c r="AW677" s="1">
        <f ca="1">SUMIFS(AW$504:AW676,$D$504:$D676,Items!$AB$11)-SUMIFS(AW$504:AW676,$D$504:$D676,Items!$AB$19)</f>
        <v>-795757.56149236206</v>
      </c>
      <c r="AX677" s="1">
        <f ca="1">SUMIFS(AX$504:AX676,$D$504:$D676,Items!$AB$11)-SUMIFS(AX$504:AX676,$D$504:$D676,Items!$AB$19)</f>
        <v>-794502.42338275269</v>
      </c>
      <c r="AY677" s="1">
        <f ca="1">SUMIFS(AY$504:AY676,$D$504:$D676,Items!$AB$11)-SUMIFS(AY$504:AY676,$D$504:$D676,Items!$AB$19)</f>
        <v>-793247.28527314332</v>
      </c>
      <c r="AZ677" s="1">
        <f ca="1">SUMIFS(AZ$504:AZ676,$D$504:$D676,Items!$AB$11)-SUMIFS(AZ$504:AZ676,$D$504:$D676,Items!$AB$19)</f>
        <v>-791992.14716353384</v>
      </c>
      <c r="BA677" s="1">
        <f ca="1">SUMIFS(BA$504:BA676,$D$504:$D676,Items!$AB$11)-SUMIFS(BA$504:BA676,$D$504:$D676,Items!$AB$19)</f>
        <v>-790737.00905392447</v>
      </c>
      <c r="BB677" s="1">
        <f ca="1">SUMIFS(BB$504:BB676,$D$504:$D676,Items!$AB$11)-SUMIFS(BB$504:BB676,$D$504:$D676,Items!$AB$19)</f>
        <v>-789481.8709443151</v>
      </c>
      <c r="BC677" s="1">
        <f ca="1">SUMIFS(BC$504:BC676,$D$504:$D676,Items!$AB$11)-SUMIFS(BC$504:BC676,$D$504:$D676,Items!$AB$19)</f>
        <v>-788226.73283470562</v>
      </c>
      <c r="BD677" s="1">
        <f ca="1">SUMIFS(BD$504:BD676,$D$504:$D676,Items!$AB$11)-SUMIFS(BD$504:BD676,$D$504:$D676,Items!$AB$19)</f>
        <v>-786971.59472509625</v>
      </c>
      <c r="BE677" s="1">
        <f ca="1">SUMIFS(BE$504:BE676,$D$504:$D676,Items!$AB$11)-SUMIFS(BE$504:BE676,$D$504:$D676,Items!$AB$19)</f>
        <v>-785716.45661548688</v>
      </c>
    </row>
    <row r="678" spans="1:57" ht="4.95" customHeight="1" x14ac:dyDescent="0.3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35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</row>
    <row r="679" spans="1:57" ht="4.95" customHeight="1" x14ac:dyDescent="0.3"/>
    <row r="680" spans="1:57" x14ac:dyDescent="0.3">
      <c r="H680" s="3" t="s">
        <v>180</v>
      </c>
      <c r="I680" s="3"/>
      <c r="J680" s="3"/>
      <c r="Q680" s="26">
        <f ca="1">IFERROR(IF(SUM($R680:INDIRECT(ADDRESS(ROW(),SUMIFS($1:$1,$5:$5,MAX($5:$5)))))=0,0,1),1)</f>
        <v>1</v>
      </c>
      <c r="S680" s="1">
        <f ca="1">IF(ABS(S682-S722)&lt;0.001,0,ABS(S682-S722))</f>
        <v>16337545.281636789</v>
      </c>
      <c r="V680" s="1">
        <f t="shared" ref="V680:BE680" ca="1" si="119">IF(ABS(V682-V722)&lt;0.001,0,ABS(V682-V722))</f>
        <v>0</v>
      </c>
      <c r="W680" s="1">
        <f t="shared" ca="1" si="119"/>
        <v>0</v>
      </c>
      <c r="X680" s="1">
        <f t="shared" ca="1" si="119"/>
        <v>0</v>
      </c>
      <c r="Y680" s="1">
        <f t="shared" ca="1" si="119"/>
        <v>0</v>
      </c>
      <c r="Z680" s="1">
        <f t="shared" ca="1" si="119"/>
        <v>0</v>
      </c>
      <c r="AA680" s="1">
        <f t="shared" ca="1" si="119"/>
        <v>0</v>
      </c>
      <c r="AB680" s="1">
        <f t="shared" ca="1" si="119"/>
        <v>0</v>
      </c>
      <c r="AC680" s="1">
        <f t="shared" ca="1" si="119"/>
        <v>0</v>
      </c>
      <c r="AD680" s="1">
        <f t="shared" ca="1" si="119"/>
        <v>738211.94830349088</v>
      </c>
      <c r="AE680" s="1">
        <f t="shared" ca="1" si="119"/>
        <v>2891545.2816368192</v>
      </c>
      <c r="AF680" s="1">
        <f t="shared" ca="1" si="119"/>
        <v>3891545.2816368341</v>
      </c>
      <c r="AG680" s="1">
        <f t="shared" ca="1" si="119"/>
        <v>5891545.2816368341</v>
      </c>
      <c r="AH680" s="1">
        <f t="shared" ca="1" si="119"/>
        <v>8906211.9483034909</v>
      </c>
      <c r="AI680" s="1">
        <f t="shared" ca="1" si="119"/>
        <v>9572878.6149701476</v>
      </c>
      <c r="AJ680" s="1">
        <f t="shared" ca="1" si="119"/>
        <v>13322878.614970163</v>
      </c>
      <c r="AK680" s="1">
        <f t="shared" ca="1" si="119"/>
        <v>16337545.281636804</v>
      </c>
      <c r="AL680" s="1">
        <f t="shared" ca="1" si="119"/>
        <v>16337545.281636834</v>
      </c>
      <c r="AM680" s="1">
        <f t="shared" ca="1" si="119"/>
        <v>16337545.281636834</v>
      </c>
      <c r="AN680" s="1">
        <f t="shared" ca="1" si="119"/>
        <v>16337545.281636834</v>
      </c>
      <c r="AO680" s="1">
        <f t="shared" ca="1" si="119"/>
        <v>16337545.281636834</v>
      </c>
      <c r="AP680" s="1">
        <f t="shared" ca="1" si="119"/>
        <v>16337545.281636804</v>
      </c>
      <c r="AQ680" s="1">
        <f t="shared" ca="1" si="119"/>
        <v>16337545.281636819</v>
      </c>
      <c r="AR680" s="1">
        <f t="shared" ca="1" si="119"/>
        <v>16337545.281636812</v>
      </c>
      <c r="AS680" s="1">
        <f t="shared" ca="1" si="119"/>
        <v>16337545.281636804</v>
      </c>
      <c r="AT680" s="1">
        <f t="shared" ca="1" si="119"/>
        <v>16337545.281636804</v>
      </c>
      <c r="AU680" s="1">
        <f t="shared" ca="1" si="119"/>
        <v>16337545.281636819</v>
      </c>
      <c r="AV680" s="1">
        <f t="shared" ca="1" si="119"/>
        <v>16337545.281636827</v>
      </c>
      <c r="AW680" s="1">
        <f t="shared" ca="1" si="119"/>
        <v>16337545.281636819</v>
      </c>
      <c r="AX680" s="1">
        <f t="shared" ca="1" si="119"/>
        <v>16337545.281636819</v>
      </c>
      <c r="AY680" s="1">
        <f t="shared" ca="1" si="119"/>
        <v>16337545.281636819</v>
      </c>
      <c r="AZ680" s="1">
        <f t="shared" ca="1" si="119"/>
        <v>16337545.281636797</v>
      </c>
      <c r="BA680" s="1">
        <f t="shared" ca="1" si="119"/>
        <v>16337545.281636819</v>
      </c>
      <c r="BB680" s="1">
        <f t="shared" ca="1" si="119"/>
        <v>16337545.281636804</v>
      </c>
      <c r="BC680" s="1">
        <f t="shared" ca="1" si="119"/>
        <v>16337545.281636834</v>
      </c>
      <c r="BD680" s="1">
        <f t="shared" ca="1" si="119"/>
        <v>16337545.281636797</v>
      </c>
      <c r="BE680" s="1">
        <f t="shared" ca="1" si="119"/>
        <v>16337545.281636789</v>
      </c>
    </row>
    <row r="682" spans="1:57" x14ac:dyDescent="0.3">
      <c r="H682" s="6" t="str">
        <f>RepP!$H$13</f>
        <v>АКТИВЫ</v>
      </c>
      <c r="I682" s="6"/>
      <c r="J682" s="6"/>
      <c r="S682" s="1">
        <f ca="1">S684+S686+S688+S690+S694+S704+S711+S716</f>
        <v>51013414.148906991</v>
      </c>
      <c r="V682" s="1">
        <f ca="1">V684+V686+V688+V690+V694+V704+V711+V716</f>
        <v>115963496.59780258</v>
      </c>
      <c r="W682" s="1">
        <f t="shared" ref="W682:BE682" ca="1" si="120">W684+W686+W688+W690+W694+W704+W711+W716</f>
        <v>83473243.064771712</v>
      </c>
      <c r="X682" s="1">
        <f t="shared" ca="1" si="120"/>
        <v>76268516.621891052</v>
      </c>
      <c r="Y682" s="1">
        <f t="shared" ca="1" si="120"/>
        <v>70304271.310611472</v>
      </c>
      <c r="Z682" s="1">
        <f t="shared" ca="1" si="120"/>
        <v>73494644.037544459</v>
      </c>
      <c r="AA682" s="1">
        <f t="shared" ca="1" si="120"/>
        <v>76897558.401052117</v>
      </c>
      <c r="AB682" s="1">
        <f t="shared" ca="1" si="120"/>
        <v>70645741.377575159</v>
      </c>
      <c r="AC682" s="1">
        <f t="shared" ca="1" si="120"/>
        <v>72015957.490319103</v>
      </c>
      <c r="AD682" s="1">
        <f t="shared" ca="1" si="120"/>
        <v>75330427.198580265</v>
      </c>
      <c r="AE682" s="1">
        <f t="shared" ca="1" si="120"/>
        <v>72808519.438149497</v>
      </c>
      <c r="AF682" s="1">
        <f t="shared" ca="1" si="120"/>
        <v>73060663.115357071</v>
      </c>
      <c r="AG682" s="1">
        <f t="shared" ca="1" si="120"/>
        <v>77191281.447776437</v>
      </c>
      <c r="AH682" s="1">
        <f t="shared" ca="1" si="120"/>
        <v>72827097.530172944</v>
      </c>
      <c r="AI682" s="1">
        <f t="shared" ca="1" si="120"/>
        <v>76243968.231575638</v>
      </c>
      <c r="AJ682" s="1">
        <f t="shared" ca="1" si="120"/>
        <v>78717972.165177181</v>
      </c>
      <c r="AK682" s="1">
        <f t="shared" ca="1" si="120"/>
        <v>72979057.197911829</v>
      </c>
      <c r="AL682" s="1">
        <f t="shared" ca="1" si="120"/>
        <v>71529482.840994537</v>
      </c>
      <c r="AM682" s="1">
        <f t="shared" ca="1" si="120"/>
        <v>70310330.288853526</v>
      </c>
      <c r="AN682" s="1">
        <f t="shared" ca="1" si="120"/>
        <v>68339350.009056479</v>
      </c>
      <c r="AO682" s="1">
        <f t="shared" ca="1" si="120"/>
        <v>66956041.06646803</v>
      </c>
      <c r="AP682" s="1">
        <f t="shared" ca="1" si="120"/>
        <v>65741909.066765457</v>
      </c>
      <c r="AQ682" s="1">
        <f t="shared" ca="1" si="120"/>
        <v>64529032.205172494</v>
      </c>
      <c r="AR682" s="1">
        <f t="shared" ca="1" si="120"/>
        <v>63213243.815022491</v>
      </c>
      <c r="AS682" s="1">
        <f t="shared" ca="1" si="120"/>
        <v>62002877.229648739</v>
      </c>
      <c r="AT682" s="1">
        <f t="shared" ca="1" si="120"/>
        <v>60793765.782384604</v>
      </c>
      <c r="AU682" s="1">
        <f t="shared" ca="1" si="120"/>
        <v>59544242.806563407</v>
      </c>
      <c r="AV682" s="1">
        <f t="shared" ca="1" si="120"/>
        <v>58141343.473378785</v>
      </c>
      <c r="AW682" s="1">
        <f t="shared" ca="1" si="120"/>
        <v>57344330.773776814</v>
      </c>
      <c r="AX682" s="1">
        <f t="shared" ca="1" si="120"/>
        <v>56548573.212284461</v>
      </c>
      <c r="AY682" s="1">
        <f t="shared" ca="1" si="120"/>
        <v>55754070.788901702</v>
      </c>
      <c r="AZ682" s="1">
        <f t="shared" ca="1" si="120"/>
        <v>54960823.503628559</v>
      </c>
      <c r="BA682" s="1">
        <f t="shared" ca="1" si="120"/>
        <v>54168831.356465027</v>
      </c>
      <c r="BB682" s="1">
        <f t="shared" ca="1" si="120"/>
        <v>53378094.347411096</v>
      </c>
      <c r="BC682" s="1">
        <f t="shared" ca="1" si="120"/>
        <v>52588612.476466775</v>
      </c>
      <c r="BD682" s="1">
        <f t="shared" ca="1" si="120"/>
        <v>51800385.743632086</v>
      </c>
      <c r="BE682" s="1">
        <f t="shared" ca="1" si="120"/>
        <v>51013414.148906991</v>
      </c>
    </row>
    <row r="684" spans="1:57" x14ac:dyDescent="0.3">
      <c r="B684" s="1">
        <f>ROW(Items!$A$106)</f>
        <v>106</v>
      </c>
      <c r="H684" s="13" t="str">
        <f ca="1">INDIRECT($B$1&amp;Items!E$2&amp;$B684)</f>
        <v>Денежные средства</v>
      </c>
      <c r="I684" s="13" t="str">
        <f ca="1">IF(INDIRECT($B$1&amp;Items!F$2&amp;$B684)="",H684,INDIRECT($B$1&amp;Items!F$2&amp;$B684))</f>
        <v>Денежные средства</v>
      </c>
      <c r="J684" s="1" t="str">
        <f ca="1">IF(INDIRECT($B$1&amp;Items!G$2&amp;$B684)="",IF(H684&lt;&gt;I684,"  "&amp;I684,I684),"    "&amp;INDIRECT($B$1&amp;Items!G$2&amp;$B684))</f>
        <v>Денежные средства</v>
      </c>
      <c r="S684" s="1">
        <f ca="1">INDIRECT(ADDRESS(ROW(),SUMIFS($1:$1,$5:$5,MAX($5:$5))))</f>
        <v>-5.2023096941411495E-9</v>
      </c>
      <c r="V684" s="1">
        <f ca="1">V15+V495</f>
        <v>2818390.7870461177</v>
      </c>
      <c r="W684" s="1">
        <f t="shared" ref="W684:BE684" ca="1" si="121">W15+W495</f>
        <v>6542855.6546145286</v>
      </c>
      <c r="X684" s="1">
        <f t="shared" ca="1" si="121"/>
        <v>6831164.5233193841</v>
      </c>
      <c r="Y684" s="1">
        <f t="shared" ca="1" si="121"/>
        <v>175812.66959584132</v>
      </c>
      <c r="Z684" s="1">
        <f t="shared" ca="1" si="121"/>
        <v>21015849.742344029</v>
      </c>
      <c r="AA684" s="1">
        <f t="shared" ca="1" si="121"/>
        <v>25164243.0026582</v>
      </c>
      <c r="AB684" s="1">
        <f t="shared" ca="1" si="121"/>
        <v>34550978.400062546</v>
      </c>
      <c r="AC684" s="1">
        <f t="shared" ca="1" si="121"/>
        <v>32156380.958582569</v>
      </c>
      <c r="AD684" s="1">
        <f t="shared" ca="1" si="121"/>
        <v>30214702.444833707</v>
      </c>
      <c r="AE684" s="1">
        <f t="shared" ca="1" si="121"/>
        <v>26564250.834096577</v>
      </c>
      <c r="AF684" s="1">
        <f t="shared" ca="1" si="121"/>
        <v>24563101.985965643</v>
      </c>
      <c r="AG684" s="1">
        <f t="shared" ca="1" si="121"/>
        <v>21660785.291093744</v>
      </c>
      <c r="AH684" s="1">
        <f t="shared" ca="1" si="121"/>
        <v>16792488.650763426</v>
      </c>
      <c r="AI684" s="1">
        <f t="shared" ca="1" si="121"/>
        <v>15310905.026278134</v>
      </c>
      <c r="AJ684" s="1">
        <f t="shared" ca="1" si="121"/>
        <v>10128401.636092737</v>
      </c>
      <c r="AK684" s="1">
        <f t="shared" ca="1" si="121"/>
        <v>5134236.2012596792</v>
      </c>
      <c r="AL684" s="1">
        <f t="shared" ca="1" si="121"/>
        <v>4454411.3767747041</v>
      </c>
      <c r="AM684" s="1">
        <f t="shared" ca="1" si="121"/>
        <v>3980008.357066005</v>
      </c>
      <c r="AN684" s="1">
        <f t="shared" ca="1" si="121"/>
        <v>3506860.4754669154</v>
      </c>
      <c r="AO684" s="1">
        <f t="shared" ca="1" si="121"/>
        <v>2893301.0653107683</v>
      </c>
      <c r="AP684" s="1">
        <f t="shared" ca="1" si="121"/>
        <v>2423918.5980405067</v>
      </c>
      <c r="AQ684" s="1">
        <f t="shared" ca="1" si="121"/>
        <v>1955791.2688798546</v>
      </c>
      <c r="AR684" s="1">
        <f t="shared" ca="1" si="121"/>
        <v>1409752.4111621452</v>
      </c>
      <c r="AS684" s="1">
        <f t="shared" ca="1" si="121"/>
        <v>944135.35822071182</v>
      </c>
      <c r="AT684" s="1">
        <f t="shared" ca="1" si="121"/>
        <v>479773.4433888878</v>
      </c>
      <c r="AU684" s="1">
        <f t="shared" ca="1" si="121"/>
        <v>6.5192580223083496E-9</v>
      </c>
      <c r="AV684" s="1">
        <f t="shared" ca="1" si="121"/>
        <v>350183.5325810184</v>
      </c>
      <c r="AW684" s="1">
        <f t="shared" ca="1" si="121"/>
        <v>306253.69874468929</v>
      </c>
      <c r="AX684" s="1">
        <f t="shared" ca="1" si="121"/>
        <v>263579.00301796955</v>
      </c>
      <c r="AY684" s="1">
        <f t="shared" ca="1" si="121"/>
        <v>222159.44540085923</v>
      </c>
      <c r="AZ684" s="1">
        <f t="shared" ca="1" si="121"/>
        <v>181995.02589335831</v>
      </c>
      <c r="BA684" s="1">
        <f t="shared" ca="1" si="121"/>
        <v>143085.74449546679</v>
      </c>
      <c r="BB684" s="1">
        <f t="shared" ca="1" si="121"/>
        <v>105431.60120718469</v>
      </c>
      <c r="BC684" s="1">
        <f t="shared" ca="1" si="121"/>
        <v>69032.596028511995</v>
      </c>
      <c r="BD684" s="1">
        <f t="shared" ca="1" si="121"/>
        <v>33888.728959448694</v>
      </c>
      <c r="BE684" s="1">
        <f t="shared" ca="1" si="121"/>
        <v>-5.2023096941411495E-9</v>
      </c>
    </row>
    <row r="686" spans="1:57" x14ac:dyDescent="0.3">
      <c r="B686" s="1">
        <f>ROW(Items!$A$107)</f>
        <v>107</v>
      </c>
      <c r="H686" s="13" t="str">
        <f ca="1">INDIRECT($B$1&amp;Items!E$2&amp;$B686)</f>
        <v>ДЗ Учредителей по оплате УК</v>
      </c>
      <c r="I686" s="13" t="str">
        <f ca="1">IF(INDIRECT($B$1&amp;Items!F$2&amp;$B686)="",H686,INDIRECT($B$1&amp;Items!F$2&amp;$B686))</f>
        <v>ДЗ Учредителей по оплате УК</v>
      </c>
      <c r="J686" s="1" t="str">
        <f ca="1">IF(INDIRECT($B$1&amp;Items!G$2&amp;$B686)="",IF(H686&lt;&gt;I686,"  "&amp;I686,I686),"    "&amp;INDIRECT($B$1&amp;Items!G$2&amp;$B686))</f>
        <v>ДЗ Учредителей по оплате УК</v>
      </c>
      <c r="S686" s="1">
        <f ca="1">INDIRECT(ADDRESS(ROW(),SUMIFS($1:$1,$5:$5,MAX($5:$5))))</f>
        <v>0</v>
      </c>
      <c r="V686" s="1">
        <f t="shared" ref="V686:BE686" ca="1" si="122">V17+V91-V441</f>
        <v>40000000</v>
      </c>
      <c r="W686" s="1">
        <f t="shared" ca="1" si="122"/>
        <v>0</v>
      </c>
      <c r="X686" s="1">
        <f t="shared" ca="1" si="122"/>
        <v>0</v>
      </c>
      <c r="Y686" s="1">
        <f t="shared" ca="1" si="122"/>
        <v>0</v>
      </c>
      <c r="Z686" s="1">
        <f t="shared" ca="1" si="122"/>
        <v>0</v>
      </c>
      <c r="AA686" s="1">
        <f t="shared" ca="1" si="122"/>
        <v>0</v>
      </c>
      <c r="AB686" s="1">
        <f t="shared" ca="1" si="122"/>
        <v>0</v>
      </c>
      <c r="AC686" s="1">
        <f t="shared" ca="1" si="122"/>
        <v>0</v>
      </c>
      <c r="AD686" s="1">
        <f t="shared" ca="1" si="122"/>
        <v>0</v>
      </c>
      <c r="AE686" s="1">
        <f t="shared" ca="1" si="122"/>
        <v>0</v>
      </c>
      <c r="AF686" s="1">
        <f t="shared" ca="1" si="122"/>
        <v>0</v>
      </c>
      <c r="AG686" s="1">
        <f t="shared" ca="1" si="122"/>
        <v>0</v>
      </c>
      <c r="AH686" s="1">
        <f t="shared" ca="1" si="122"/>
        <v>0</v>
      </c>
      <c r="AI686" s="1">
        <f t="shared" ca="1" si="122"/>
        <v>0</v>
      </c>
      <c r="AJ686" s="1">
        <f t="shared" ca="1" si="122"/>
        <v>0</v>
      </c>
      <c r="AK686" s="1">
        <f t="shared" ca="1" si="122"/>
        <v>0</v>
      </c>
      <c r="AL686" s="1">
        <f t="shared" ca="1" si="122"/>
        <v>0</v>
      </c>
      <c r="AM686" s="1">
        <f t="shared" ca="1" si="122"/>
        <v>0</v>
      </c>
      <c r="AN686" s="1">
        <f t="shared" ca="1" si="122"/>
        <v>0</v>
      </c>
      <c r="AO686" s="1">
        <f t="shared" ca="1" si="122"/>
        <v>0</v>
      </c>
      <c r="AP686" s="1">
        <f t="shared" ca="1" si="122"/>
        <v>0</v>
      </c>
      <c r="AQ686" s="1">
        <f t="shared" ca="1" si="122"/>
        <v>0</v>
      </c>
      <c r="AR686" s="1">
        <f t="shared" ca="1" si="122"/>
        <v>0</v>
      </c>
      <c r="AS686" s="1">
        <f t="shared" ca="1" si="122"/>
        <v>0</v>
      </c>
      <c r="AT686" s="1">
        <f t="shared" ca="1" si="122"/>
        <v>0</v>
      </c>
      <c r="AU686" s="1">
        <f t="shared" ca="1" si="122"/>
        <v>0</v>
      </c>
      <c r="AV686" s="1">
        <f t="shared" ca="1" si="122"/>
        <v>0</v>
      </c>
      <c r="AW686" s="1">
        <f t="shared" ca="1" si="122"/>
        <v>0</v>
      </c>
      <c r="AX686" s="1">
        <f t="shared" ca="1" si="122"/>
        <v>0</v>
      </c>
      <c r="AY686" s="1">
        <f t="shared" ca="1" si="122"/>
        <v>0</v>
      </c>
      <c r="AZ686" s="1">
        <f t="shared" ca="1" si="122"/>
        <v>0</v>
      </c>
      <c r="BA686" s="1">
        <f t="shared" ca="1" si="122"/>
        <v>0</v>
      </c>
      <c r="BB686" s="1">
        <f t="shared" ca="1" si="122"/>
        <v>0</v>
      </c>
      <c r="BC686" s="1">
        <f t="shared" ca="1" si="122"/>
        <v>0</v>
      </c>
      <c r="BD686" s="1">
        <f t="shared" ca="1" si="122"/>
        <v>0</v>
      </c>
      <c r="BE686" s="1">
        <f t="shared" ca="1" si="122"/>
        <v>0</v>
      </c>
    </row>
    <row r="688" spans="1:57" x14ac:dyDescent="0.3">
      <c r="B688" s="1">
        <f>ROW(Items!$A$108)</f>
        <v>108</v>
      </c>
      <c r="H688" s="13" t="str">
        <f ca="1">INDIRECT($B$1&amp;Items!E$2&amp;$B688)</f>
        <v>ДЗ Инвестора по оплате доли УК</v>
      </c>
      <c r="I688" s="13" t="str">
        <f ca="1">IF(INDIRECT($B$1&amp;Items!F$2&amp;$B688)="",H688,INDIRECT($B$1&amp;Items!F$2&amp;$B688))</f>
        <v>ДЗ Инвестора по оплате доли УК</v>
      </c>
      <c r="J688" s="1" t="str">
        <f ca="1">IF(INDIRECT($B$1&amp;Items!G$2&amp;$B688)="",IF(H688&lt;&gt;I688,"  "&amp;I688,I688),"    "&amp;INDIRECT($B$1&amp;Items!G$2&amp;$B688))</f>
        <v>ДЗ Инвестора по оплате доли УК</v>
      </c>
      <c r="S688" s="1">
        <f ca="1">INDIRECT(ADDRESS(ROW(),SUMIFS($1:$1,$5:$5,MAX($5:$5))))</f>
        <v>0</v>
      </c>
      <c r="V688" s="1">
        <f t="shared" ref="V688:BE688" ca="1" si="123">V19+V454-V458</f>
        <v>25534749.462880634</v>
      </c>
      <c r="W688" s="1">
        <f t="shared" ca="1" si="123"/>
        <v>12767374.731440315</v>
      </c>
      <c r="X688" s="1">
        <f t="shared" ca="1" si="123"/>
        <v>0</v>
      </c>
      <c r="Y688" s="1">
        <f t="shared" ca="1" si="123"/>
        <v>0</v>
      </c>
      <c r="Z688" s="1">
        <f t="shared" ca="1" si="123"/>
        <v>0</v>
      </c>
      <c r="AA688" s="1">
        <f t="shared" ca="1" si="123"/>
        <v>0</v>
      </c>
      <c r="AB688" s="1">
        <f t="shared" ca="1" si="123"/>
        <v>0</v>
      </c>
      <c r="AC688" s="1">
        <f t="shared" ca="1" si="123"/>
        <v>0</v>
      </c>
      <c r="AD688" s="1">
        <f t="shared" ca="1" si="123"/>
        <v>0</v>
      </c>
      <c r="AE688" s="1">
        <f t="shared" ca="1" si="123"/>
        <v>0</v>
      </c>
      <c r="AF688" s="1">
        <f t="shared" ca="1" si="123"/>
        <v>0</v>
      </c>
      <c r="AG688" s="1">
        <f t="shared" ca="1" si="123"/>
        <v>0</v>
      </c>
      <c r="AH688" s="1">
        <f t="shared" ca="1" si="123"/>
        <v>0</v>
      </c>
      <c r="AI688" s="1">
        <f t="shared" ca="1" si="123"/>
        <v>0</v>
      </c>
      <c r="AJ688" s="1">
        <f t="shared" ca="1" si="123"/>
        <v>0</v>
      </c>
      <c r="AK688" s="1">
        <f t="shared" ca="1" si="123"/>
        <v>0</v>
      </c>
      <c r="AL688" s="1">
        <f t="shared" ca="1" si="123"/>
        <v>0</v>
      </c>
      <c r="AM688" s="1">
        <f t="shared" ca="1" si="123"/>
        <v>0</v>
      </c>
      <c r="AN688" s="1">
        <f t="shared" ca="1" si="123"/>
        <v>0</v>
      </c>
      <c r="AO688" s="1">
        <f t="shared" ca="1" si="123"/>
        <v>0</v>
      </c>
      <c r="AP688" s="1">
        <f t="shared" ca="1" si="123"/>
        <v>0</v>
      </c>
      <c r="AQ688" s="1">
        <f t="shared" ca="1" si="123"/>
        <v>0</v>
      </c>
      <c r="AR688" s="1">
        <f t="shared" ca="1" si="123"/>
        <v>0</v>
      </c>
      <c r="AS688" s="1">
        <f t="shared" ca="1" si="123"/>
        <v>0</v>
      </c>
      <c r="AT688" s="1">
        <f t="shared" ca="1" si="123"/>
        <v>0</v>
      </c>
      <c r="AU688" s="1">
        <f t="shared" ca="1" si="123"/>
        <v>0</v>
      </c>
      <c r="AV688" s="1">
        <f t="shared" ca="1" si="123"/>
        <v>0</v>
      </c>
      <c r="AW688" s="1">
        <f t="shared" ca="1" si="123"/>
        <v>0</v>
      </c>
      <c r="AX688" s="1">
        <f t="shared" ca="1" si="123"/>
        <v>0</v>
      </c>
      <c r="AY688" s="1">
        <f t="shared" ca="1" si="123"/>
        <v>0</v>
      </c>
      <c r="AZ688" s="1">
        <f t="shared" ca="1" si="123"/>
        <v>0</v>
      </c>
      <c r="BA688" s="1">
        <f t="shared" ca="1" si="123"/>
        <v>0</v>
      </c>
      <c r="BB688" s="1">
        <f t="shared" ca="1" si="123"/>
        <v>0</v>
      </c>
      <c r="BC688" s="1">
        <f t="shared" ca="1" si="123"/>
        <v>0</v>
      </c>
      <c r="BD688" s="1">
        <f t="shared" ca="1" si="123"/>
        <v>0</v>
      </c>
      <c r="BE688" s="1">
        <f t="shared" ca="1" si="123"/>
        <v>0</v>
      </c>
    </row>
    <row r="690" spans="1:57" x14ac:dyDescent="0.3">
      <c r="B690" s="1">
        <f>ROW(Items!$A$254)</f>
        <v>254</v>
      </c>
      <c r="H690" s="13" t="str">
        <f ca="1">INDIRECT($B$1&amp;Items!E$2&amp;$B690)</f>
        <v>Финансовые вложения</v>
      </c>
      <c r="I690" s="13" t="str">
        <f ca="1">IF(INDIRECT($B$1&amp;Items!F$2&amp;$B690)="",H690,INDIRECT($B$1&amp;Items!F$2&amp;$B690))</f>
        <v>Финансовые вложения</v>
      </c>
      <c r="J690" s="1" t="str">
        <f ca="1">IF(INDIRECT($B$1&amp;Items!G$2&amp;$B690)="",IF(H690&lt;&gt;I690,"  "&amp;I690,I690),"    "&amp;INDIRECT($B$1&amp;Items!G$2&amp;$B690))</f>
        <v>Финансовые вложения</v>
      </c>
      <c r="S690" s="1">
        <f ca="1">INDIRECT(ADDRESS(ROW(),SUMIFS($1:$1,$5:$5,MAX($5:$5))))</f>
        <v>0</v>
      </c>
      <c r="V690" s="1">
        <f ca="1">SUM(V691:V693)</f>
        <v>0</v>
      </c>
      <c r="W690" s="1">
        <f t="shared" ref="W690:BE690" ca="1" si="124">SUM(W691:W693)</f>
        <v>0</v>
      </c>
      <c r="X690" s="1">
        <f t="shared" ca="1" si="124"/>
        <v>1008333.3333333334</v>
      </c>
      <c r="Y690" s="1">
        <f t="shared" ca="1" si="124"/>
        <v>1016666.6666666666</v>
      </c>
      <c r="Z690" s="1">
        <f t="shared" ca="1" si="124"/>
        <v>1000000</v>
      </c>
      <c r="AA690" s="1">
        <f t="shared" ca="1" si="124"/>
        <v>1008333.3333333334</v>
      </c>
      <c r="AB690" s="1">
        <f t="shared" ca="1" si="124"/>
        <v>1016666.6666666666</v>
      </c>
      <c r="AC690" s="1">
        <f t="shared" ca="1" si="124"/>
        <v>1000000</v>
      </c>
      <c r="AD690" s="1">
        <f t="shared" ca="1" si="124"/>
        <v>1008333.3333333334</v>
      </c>
      <c r="AE690" s="1">
        <f t="shared" ca="1" si="124"/>
        <v>1016666.6666666666</v>
      </c>
      <c r="AF690" s="1">
        <f t="shared" ca="1" si="124"/>
        <v>1000000</v>
      </c>
      <c r="AG690" s="1">
        <f t="shared" ca="1" si="124"/>
        <v>1008333.3333333334</v>
      </c>
      <c r="AH690" s="1">
        <f t="shared" ca="1" si="124"/>
        <v>1016666.6666666666</v>
      </c>
      <c r="AI690" s="1">
        <f t="shared" ca="1" si="124"/>
        <v>1000000</v>
      </c>
      <c r="AJ690" s="1">
        <f t="shared" ca="1" si="124"/>
        <v>1008333.3333333334</v>
      </c>
      <c r="AK690" s="1">
        <f t="shared" ca="1" si="124"/>
        <v>1016666.6666666666</v>
      </c>
      <c r="AL690" s="1">
        <f t="shared" ca="1" si="124"/>
        <v>1000000</v>
      </c>
      <c r="AM690" s="1">
        <f t="shared" ca="1" si="124"/>
        <v>1008333.3333333334</v>
      </c>
      <c r="AN690" s="1">
        <f t="shared" ca="1" si="124"/>
        <v>1016666.6666666666</v>
      </c>
      <c r="AO690" s="1">
        <f t="shared" ca="1" si="124"/>
        <v>1000000</v>
      </c>
      <c r="AP690" s="1">
        <f t="shared" ca="1" si="124"/>
        <v>1008333.3333333334</v>
      </c>
      <c r="AQ690" s="1">
        <f t="shared" ca="1" si="124"/>
        <v>1016666.6666666666</v>
      </c>
      <c r="AR690" s="1">
        <f t="shared" ca="1" si="124"/>
        <v>1000000</v>
      </c>
      <c r="AS690" s="1">
        <f t="shared" ca="1" si="124"/>
        <v>1008333.3333333334</v>
      </c>
      <c r="AT690" s="1">
        <f t="shared" ca="1" si="124"/>
        <v>1016666.6666666666</v>
      </c>
      <c r="AU690" s="1">
        <f t="shared" ca="1" si="124"/>
        <v>1000000</v>
      </c>
      <c r="AV690" s="1">
        <f t="shared" ca="1" si="124"/>
        <v>0</v>
      </c>
      <c r="AW690" s="1">
        <f t="shared" ca="1" si="124"/>
        <v>0</v>
      </c>
      <c r="AX690" s="1">
        <f t="shared" ca="1" si="124"/>
        <v>0</v>
      </c>
      <c r="AY690" s="1">
        <f t="shared" ca="1" si="124"/>
        <v>0</v>
      </c>
      <c r="AZ690" s="1">
        <f t="shared" ca="1" si="124"/>
        <v>0</v>
      </c>
      <c r="BA690" s="1">
        <f t="shared" ca="1" si="124"/>
        <v>0</v>
      </c>
      <c r="BB690" s="1">
        <f t="shared" ca="1" si="124"/>
        <v>0</v>
      </c>
      <c r="BC690" s="1">
        <f t="shared" ca="1" si="124"/>
        <v>0</v>
      </c>
      <c r="BD690" s="1">
        <f t="shared" ca="1" si="124"/>
        <v>0</v>
      </c>
      <c r="BE690" s="1">
        <f t="shared" ca="1" si="124"/>
        <v>0</v>
      </c>
    </row>
    <row r="691" spans="1:57" x14ac:dyDescent="0.3">
      <c r="B691" s="1">
        <f>MAX(B690:B$690)+1</f>
        <v>255</v>
      </c>
      <c r="H691" s="13" t="str">
        <f ca="1">INDIRECT($B$1&amp;Items!E$2&amp;$B691)</f>
        <v>Финансовые вложения</v>
      </c>
      <c r="I691" s="13" t="str">
        <f ca="1">IF(INDIRECT($B$1&amp;Items!F$2&amp;$B691)="",H691,INDIRECT($B$1&amp;Items!F$2&amp;$B691))</f>
        <v>Депозиты и прочее</v>
      </c>
      <c r="J691" s="1" t="str">
        <f ca="1">IF(INDIRECT($B$1&amp;Items!G$2&amp;$B691)="",IF(H691&lt;&gt;I691,"  "&amp;I691,I691),"    "&amp;INDIRECT($B$1&amp;Items!G$2&amp;$B691))</f>
        <v xml:space="preserve">  Депозиты и прочее</v>
      </c>
      <c r="S691" s="1">
        <f t="shared" ref="S691:S692" ca="1" si="125">INDIRECT(ADDRESS(ROW(),SUMIFS($1:$1,$5:$5,MAX($5:$5))))</f>
        <v>0</v>
      </c>
      <c r="V691" s="1">
        <f ca="1">V22+V484-V485</f>
        <v>0</v>
      </c>
      <c r="W691" s="1">
        <f t="shared" ref="W691:BE691" ca="1" si="126">W22+W484-W485</f>
        <v>0</v>
      </c>
      <c r="X691" s="1">
        <f t="shared" ca="1" si="126"/>
        <v>1000000</v>
      </c>
      <c r="Y691" s="1">
        <f t="shared" ca="1" si="126"/>
        <v>1000000</v>
      </c>
      <c r="Z691" s="1">
        <f t="shared" ca="1" si="126"/>
        <v>1000000</v>
      </c>
      <c r="AA691" s="1">
        <f t="shared" ca="1" si="126"/>
        <v>1000000</v>
      </c>
      <c r="AB691" s="1">
        <f t="shared" ca="1" si="126"/>
        <v>1000000</v>
      </c>
      <c r="AC691" s="1">
        <f t="shared" ca="1" si="126"/>
        <v>1000000</v>
      </c>
      <c r="AD691" s="1">
        <f t="shared" ca="1" si="126"/>
        <v>1000000</v>
      </c>
      <c r="AE691" s="1">
        <f t="shared" ca="1" si="126"/>
        <v>1000000</v>
      </c>
      <c r="AF691" s="1">
        <f t="shared" ca="1" si="126"/>
        <v>1000000</v>
      </c>
      <c r="AG691" s="1">
        <f t="shared" ca="1" si="126"/>
        <v>1000000</v>
      </c>
      <c r="AH691" s="1">
        <f t="shared" ca="1" si="126"/>
        <v>1000000</v>
      </c>
      <c r="AI691" s="1">
        <f t="shared" ca="1" si="126"/>
        <v>1000000</v>
      </c>
      <c r="AJ691" s="1">
        <f t="shared" ca="1" si="126"/>
        <v>1000000</v>
      </c>
      <c r="AK691" s="1">
        <f t="shared" ca="1" si="126"/>
        <v>1000000</v>
      </c>
      <c r="AL691" s="1">
        <f t="shared" ca="1" si="126"/>
        <v>1000000</v>
      </c>
      <c r="AM691" s="1">
        <f t="shared" ca="1" si="126"/>
        <v>1000000</v>
      </c>
      <c r="AN691" s="1">
        <f t="shared" ca="1" si="126"/>
        <v>1000000</v>
      </c>
      <c r="AO691" s="1">
        <f t="shared" ca="1" si="126"/>
        <v>1000000</v>
      </c>
      <c r="AP691" s="1">
        <f t="shared" ca="1" si="126"/>
        <v>1000000</v>
      </c>
      <c r="AQ691" s="1">
        <f t="shared" ca="1" si="126"/>
        <v>1000000</v>
      </c>
      <c r="AR691" s="1">
        <f t="shared" ca="1" si="126"/>
        <v>1000000</v>
      </c>
      <c r="AS691" s="1">
        <f t="shared" ca="1" si="126"/>
        <v>1000000</v>
      </c>
      <c r="AT691" s="1">
        <f t="shared" ca="1" si="126"/>
        <v>1000000</v>
      </c>
      <c r="AU691" s="1">
        <f t="shared" ca="1" si="126"/>
        <v>1000000</v>
      </c>
      <c r="AV691" s="1">
        <f t="shared" ca="1" si="126"/>
        <v>0</v>
      </c>
      <c r="AW691" s="1">
        <f t="shared" ca="1" si="126"/>
        <v>0</v>
      </c>
      <c r="AX691" s="1">
        <f t="shared" ca="1" si="126"/>
        <v>0</v>
      </c>
      <c r="AY691" s="1">
        <f t="shared" ca="1" si="126"/>
        <v>0</v>
      </c>
      <c r="AZ691" s="1">
        <f t="shared" ca="1" si="126"/>
        <v>0</v>
      </c>
      <c r="BA691" s="1">
        <f t="shared" ca="1" si="126"/>
        <v>0</v>
      </c>
      <c r="BB691" s="1">
        <f t="shared" ca="1" si="126"/>
        <v>0</v>
      </c>
      <c r="BC691" s="1">
        <f t="shared" ca="1" si="126"/>
        <v>0</v>
      </c>
      <c r="BD691" s="1">
        <f t="shared" ca="1" si="126"/>
        <v>0</v>
      </c>
      <c r="BE691" s="1">
        <f t="shared" ca="1" si="126"/>
        <v>0</v>
      </c>
    </row>
    <row r="692" spans="1:57" x14ac:dyDescent="0.3">
      <c r="B692" s="1">
        <f>MAX(B$690:B691)+1</f>
        <v>256</v>
      </c>
      <c r="H692" s="13" t="str">
        <f ca="1">INDIRECT($B$1&amp;Items!E$2&amp;$B692)</f>
        <v>Финансовые вложения</v>
      </c>
      <c r="I692" s="13" t="str">
        <f ca="1">IF(INDIRECT($B$1&amp;Items!F$2&amp;$B692)="",H692,INDIRECT($B$1&amp;Items!F$2&amp;$B692))</f>
        <v>Деб.задолженность по %% по депозитам и т.п.</v>
      </c>
      <c r="J692" s="1" t="str">
        <f ca="1">IF(INDIRECT($B$1&amp;Items!G$2&amp;$B692)="",IF(H692&lt;&gt;I692,"  "&amp;I692,I692),"    "&amp;INDIRECT($B$1&amp;Items!G$2&amp;$B692))</f>
        <v xml:space="preserve">  Деб.задолженность по %% по депозитам и т.п.</v>
      </c>
      <c r="S692" s="1">
        <f t="shared" ca="1" si="125"/>
        <v>0</v>
      </c>
      <c r="V692" s="1">
        <f t="shared" ref="V692:BE692" ca="1" si="127">V23+V660-V486</f>
        <v>0</v>
      </c>
      <c r="W692" s="1">
        <f t="shared" ca="1" si="127"/>
        <v>0</v>
      </c>
      <c r="X692" s="1">
        <f t="shared" ca="1" si="127"/>
        <v>8333.3333333333339</v>
      </c>
      <c r="Y692" s="1">
        <f t="shared" ca="1" si="127"/>
        <v>16666.666666666668</v>
      </c>
      <c r="Z692" s="1">
        <f t="shared" ca="1" si="127"/>
        <v>0</v>
      </c>
      <c r="AA692" s="1">
        <f t="shared" ca="1" si="127"/>
        <v>8333.3333333333339</v>
      </c>
      <c r="AB692" s="1">
        <f t="shared" ca="1" si="127"/>
        <v>16666.666666666668</v>
      </c>
      <c r="AC692" s="1">
        <f t="shared" ca="1" si="127"/>
        <v>0</v>
      </c>
      <c r="AD692" s="1">
        <f t="shared" ca="1" si="127"/>
        <v>8333.3333333333339</v>
      </c>
      <c r="AE692" s="1">
        <f t="shared" ca="1" si="127"/>
        <v>16666.666666666668</v>
      </c>
      <c r="AF692" s="1">
        <f t="shared" ca="1" si="127"/>
        <v>0</v>
      </c>
      <c r="AG692" s="1">
        <f t="shared" ca="1" si="127"/>
        <v>8333.3333333333339</v>
      </c>
      <c r="AH692" s="1">
        <f t="shared" ca="1" si="127"/>
        <v>16666.666666666668</v>
      </c>
      <c r="AI692" s="1">
        <f t="shared" ca="1" si="127"/>
        <v>0</v>
      </c>
      <c r="AJ692" s="1">
        <f t="shared" ca="1" si="127"/>
        <v>8333.3333333333339</v>
      </c>
      <c r="AK692" s="1">
        <f t="shared" ca="1" si="127"/>
        <v>16666.666666666668</v>
      </c>
      <c r="AL692" s="1">
        <f t="shared" ca="1" si="127"/>
        <v>0</v>
      </c>
      <c r="AM692" s="1">
        <f t="shared" ca="1" si="127"/>
        <v>8333.3333333333339</v>
      </c>
      <c r="AN692" s="1">
        <f t="shared" ca="1" si="127"/>
        <v>16666.666666666668</v>
      </c>
      <c r="AO692" s="1">
        <f t="shared" ca="1" si="127"/>
        <v>0</v>
      </c>
      <c r="AP692" s="1">
        <f t="shared" ca="1" si="127"/>
        <v>8333.3333333333339</v>
      </c>
      <c r="AQ692" s="1">
        <f t="shared" ca="1" si="127"/>
        <v>16666.666666666668</v>
      </c>
      <c r="AR692" s="1">
        <f t="shared" ca="1" si="127"/>
        <v>0</v>
      </c>
      <c r="AS692" s="1">
        <f t="shared" ca="1" si="127"/>
        <v>8333.3333333333339</v>
      </c>
      <c r="AT692" s="1">
        <f t="shared" ca="1" si="127"/>
        <v>16666.666666666668</v>
      </c>
      <c r="AU692" s="1">
        <f t="shared" ca="1" si="127"/>
        <v>0</v>
      </c>
      <c r="AV692" s="1">
        <f t="shared" ca="1" si="127"/>
        <v>0</v>
      </c>
      <c r="AW692" s="1">
        <f t="shared" ca="1" si="127"/>
        <v>0</v>
      </c>
      <c r="AX692" s="1">
        <f t="shared" ca="1" si="127"/>
        <v>0</v>
      </c>
      <c r="AY692" s="1">
        <f t="shared" ca="1" si="127"/>
        <v>0</v>
      </c>
      <c r="AZ692" s="1">
        <f t="shared" ca="1" si="127"/>
        <v>0</v>
      </c>
      <c r="BA692" s="1">
        <f t="shared" ca="1" si="127"/>
        <v>0</v>
      </c>
      <c r="BB692" s="1">
        <f t="shared" ca="1" si="127"/>
        <v>0</v>
      </c>
      <c r="BC692" s="1">
        <f t="shared" ca="1" si="127"/>
        <v>0</v>
      </c>
      <c r="BD692" s="1">
        <f t="shared" ca="1" si="127"/>
        <v>0</v>
      </c>
      <c r="BE692" s="1">
        <f t="shared" ca="1" si="127"/>
        <v>0</v>
      </c>
    </row>
    <row r="694" spans="1:57" x14ac:dyDescent="0.3">
      <c r="B694" s="1">
        <f>ROW(Items!$A$9)</f>
        <v>9</v>
      </c>
      <c r="H694" s="13" t="str">
        <f ca="1">INDIRECT($B$1&amp;Items!E$2&amp;$B694)</f>
        <v>Дебиторская задолженность</v>
      </c>
      <c r="I694" s="13" t="str">
        <f ca="1">IF(INDIRECT($B$1&amp;Items!F$2&amp;$B694)="",H694,INDIRECT($B$1&amp;Items!F$2&amp;$B694))</f>
        <v>Дебиторская задолженность</v>
      </c>
      <c r="J694" s="1" t="str">
        <f ca="1">IF(INDIRECT($B$1&amp;Items!G$2&amp;$B694)="",IF(H694&lt;&gt;I694,"  "&amp;I694,I694),"    "&amp;INDIRECT($B$1&amp;Items!G$2&amp;$B694))</f>
        <v>Дебиторская задолженность</v>
      </c>
      <c r="S694" s="1">
        <f t="shared" ref="S694:S701" ca="1" si="128">INDIRECT(ADDRESS(ROW(),SUMIFS($1:$1,$5:$5,MAX($5:$5))))</f>
        <v>89050360.447222784</v>
      </c>
      <c r="V694" s="1">
        <f t="shared" ref="V694:BE694" ca="1" si="129">V25+V506-V250</f>
        <v>0</v>
      </c>
      <c r="W694" s="1">
        <f t="shared" ca="1" si="129"/>
        <v>0</v>
      </c>
      <c r="X694" s="1">
        <f t="shared" ca="1" si="129"/>
        <v>-5892353.6089953966</v>
      </c>
      <c r="Y694" s="1">
        <f t="shared" ca="1" si="129"/>
        <v>-11784707.217990793</v>
      </c>
      <c r="Z694" s="1">
        <f t="shared" ca="1" si="129"/>
        <v>-21758191.969344273</v>
      </c>
      <c r="AA694" s="1">
        <f t="shared" ca="1" si="129"/>
        <v>3651847.8953953572</v>
      </c>
      <c r="AB694" s="1">
        <f t="shared" ca="1" si="129"/>
        <v>-3946306.2194438819</v>
      </c>
      <c r="AC694" s="1">
        <f t="shared" ca="1" si="129"/>
        <v>11053693.780556118</v>
      </c>
      <c r="AD694" s="1">
        <f t="shared" ca="1" si="129"/>
        <v>21820360.447222784</v>
      </c>
      <c r="AE694" s="1">
        <f t="shared" ca="1" si="129"/>
        <v>26820360.447222784</v>
      </c>
      <c r="AF694" s="1">
        <f t="shared" ca="1" si="129"/>
        <v>36820360.447222784</v>
      </c>
      <c r="AG694" s="1">
        <f t="shared" ca="1" si="129"/>
        <v>51893693.780556113</v>
      </c>
      <c r="AH694" s="1">
        <f t="shared" ca="1" si="129"/>
        <v>55227027.113889448</v>
      </c>
      <c r="AI694" s="1">
        <f t="shared" ca="1" si="129"/>
        <v>73977027.113889456</v>
      </c>
      <c r="AJ694" s="1">
        <f t="shared" ca="1" si="129"/>
        <v>89050360.447222784</v>
      </c>
      <c r="AK694" s="1">
        <f t="shared" ca="1" si="129"/>
        <v>89050360.447222784</v>
      </c>
      <c r="AL694" s="1">
        <f t="shared" ca="1" si="129"/>
        <v>89050360.447222784</v>
      </c>
      <c r="AM694" s="1">
        <f t="shared" ca="1" si="129"/>
        <v>89050360.447222784</v>
      </c>
      <c r="AN694" s="1">
        <f t="shared" ca="1" si="129"/>
        <v>89050360.447222784</v>
      </c>
      <c r="AO694" s="1">
        <f t="shared" ca="1" si="129"/>
        <v>89050360.447222784</v>
      </c>
      <c r="AP694" s="1">
        <f t="shared" ca="1" si="129"/>
        <v>89050360.447222784</v>
      </c>
      <c r="AQ694" s="1">
        <f t="shared" ca="1" si="129"/>
        <v>89050360.447222784</v>
      </c>
      <c r="AR694" s="1">
        <f t="shared" ca="1" si="129"/>
        <v>89050360.447222784</v>
      </c>
      <c r="AS694" s="1">
        <f t="shared" ca="1" si="129"/>
        <v>89050360.447222784</v>
      </c>
      <c r="AT694" s="1">
        <f t="shared" ca="1" si="129"/>
        <v>89050360.447222784</v>
      </c>
      <c r="AU694" s="1">
        <f t="shared" ca="1" si="129"/>
        <v>89050360.447222784</v>
      </c>
      <c r="AV694" s="1">
        <f t="shared" ca="1" si="129"/>
        <v>89050360.447222784</v>
      </c>
      <c r="AW694" s="1">
        <f t="shared" ca="1" si="129"/>
        <v>89050360.447222784</v>
      </c>
      <c r="AX694" s="1">
        <f t="shared" ca="1" si="129"/>
        <v>89050360.447222784</v>
      </c>
      <c r="AY694" s="1">
        <f t="shared" ca="1" si="129"/>
        <v>89050360.447222784</v>
      </c>
      <c r="AZ694" s="1">
        <f t="shared" ca="1" si="129"/>
        <v>89050360.447222784</v>
      </c>
      <c r="BA694" s="1">
        <f t="shared" ca="1" si="129"/>
        <v>89050360.447222784</v>
      </c>
      <c r="BB694" s="1">
        <f t="shared" ca="1" si="129"/>
        <v>89050360.447222784</v>
      </c>
      <c r="BC694" s="1">
        <f t="shared" ca="1" si="129"/>
        <v>89050360.447222784</v>
      </c>
      <c r="BD694" s="1">
        <f t="shared" ca="1" si="129"/>
        <v>89050360.447222784</v>
      </c>
      <c r="BE694" s="1">
        <f t="shared" ca="1" si="129"/>
        <v>89050360.447222784</v>
      </c>
    </row>
    <row r="695" spans="1:57" x14ac:dyDescent="0.3">
      <c r="B695" s="1">
        <f>MAX(B$694:B694)+1</f>
        <v>10</v>
      </c>
      <c r="H695" s="13" t="str">
        <f ca="1">INDIRECT($B$1&amp;Items!E$2&amp;$B695)</f>
        <v>Дебиторская задолженность</v>
      </c>
      <c r="I695" s="13" t="str">
        <f ca="1">IF(INDIRECT($B$1&amp;Items!F$2&amp;$B695)="",H695,INDIRECT($B$1&amp;Items!F$2&amp;$B695))</f>
        <v>ДЗ при реализации</v>
      </c>
      <c r="J695" s="1" t="str">
        <f ca="1">IF(INDIRECT($B$1&amp;Items!G$2&amp;$B695)="",IF(H695&lt;&gt;I695,"  "&amp;I695,I695),"    "&amp;INDIRECT($B$1&amp;Items!G$2&amp;$B695))</f>
        <v xml:space="preserve">  ДЗ при реализации</v>
      </c>
      <c r="S695" s="1">
        <f t="shared" ca="1" si="128"/>
        <v>89050360.447222784</v>
      </c>
      <c r="V695" s="1">
        <f t="shared" ref="V695:BE695" ca="1" si="130">V26+V507-V251</f>
        <v>0</v>
      </c>
      <c r="W695" s="1">
        <f t="shared" ca="1" si="130"/>
        <v>0</v>
      </c>
      <c r="X695" s="1">
        <f t="shared" ca="1" si="130"/>
        <v>-5892353.6089953966</v>
      </c>
      <c r="Y695" s="1">
        <f t="shared" ca="1" si="130"/>
        <v>-11784707.217990793</v>
      </c>
      <c r="Z695" s="1">
        <f t="shared" ca="1" si="130"/>
        <v>-21758191.969344273</v>
      </c>
      <c r="AA695" s="1">
        <f t="shared" ca="1" si="130"/>
        <v>3651847.8953953572</v>
      </c>
      <c r="AB695" s="1">
        <f t="shared" ca="1" si="130"/>
        <v>-3946306.2194438819</v>
      </c>
      <c r="AC695" s="1">
        <f t="shared" ca="1" si="130"/>
        <v>11053693.780556118</v>
      </c>
      <c r="AD695" s="1">
        <f t="shared" ca="1" si="130"/>
        <v>21820360.447222784</v>
      </c>
      <c r="AE695" s="1">
        <f t="shared" ca="1" si="130"/>
        <v>26820360.447222784</v>
      </c>
      <c r="AF695" s="1">
        <f t="shared" ca="1" si="130"/>
        <v>36820360.447222784</v>
      </c>
      <c r="AG695" s="1">
        <f t="shared" ca="1" si="130"/>
        <v>51893693.780556113</v>
      </c>
      <c r="AH695" s="1">
        <f t="shared" ca="1" si="130"/>
        <v>55227027.113889448</v>
      </c>
      <c r="AI695" s="1">
        <f t="shared" ca="1" si="130"/>
        <v>73977027.113889456</v>
      </c>
      <c r="AJ695" s="1">
        <f t="shared" ca="1" si="130"/>
        <v>89050360.447222784</v>
      </c>
      <c r="AK695" s="1">
        <f t="shared" ca="1" si="130"/>
        <v>89050360.447222784</v>
      </c>
      <c r="AL695" s="1">
        <f t="shared" ca="1" si="130"/>
        <v>89050360.447222784</v>
      </c>
      <c r="AM695" s="1">
        <f t="shared" ca="1" si="130"/>
        <v>89050360.447222784</v>
      </c>
      <c r="AN695" s="1">
        <f t="shared" ca="1" si="130"/>
        <v>89050360.447222784</v>
      </c>
      <c r="AO695" s="1">
        <f t="shared" ca="1" si="130"/>
        <v>89050360.447222784</v>
      </c>
      <c r="AP695" s="1">
        <f t="shared" ca="1" si="130"/>
        <v>89050360.447222784</v>
      </c>
      <c r="AQ695" s="1">
        <f t="shared" ca="1" si="130"/>
        <v>89050360.447222784</v>
      </c>
      <c r="AR695" s="1">
        <f t="shared" ca="1" si="130"/>
        <v>89050360.447222784</v>
      </c>
      <c r="AS695" s="1">
        <f t="shared" ca="1" si="130"/>
        <v>89050360.447222784</v>
      </c>
      <c r="AT695" s="1">
        <f t="shared" ca="1" si="130"/>
        <v>89050360.447222784</v>
      </c>
      <c r="AU695" s="1">
        <f t="shared" ca="1" si="130"/>
        <v>89050360.447222784</v>
      </c>
      <c r="AV695" s="1">
        <f t="shared" ca="1" si="130"/>
        <v>89050360.447222784</v>
      </c>
      <c r="AW695" s="1">
        <f t="shared" ca="1" si="130"/>
        <v>89050360.447222784</v>
      </c>
      <c r="AX695" s="1">
        <f t="shared" ca="1" si="130"/>
        <v>89050360.447222784</v>
      </c>
      <c r="AY695" s="1">
        <f t="shared" ca="1" si="130"/>
        <v>89050360.447222784</v>
      </c>
      <c r="AZ695" s="1">
        <f t="shared" ca="1" si="130"/>
        <v>89050360.447222784</v>
      </c>
      <c r="BA695" s="1">
        <f t="shared" ca="1" si="130"/>
        <v>89050360.447222784</v>
      </c>
      <c r="BB695" s="1">
        <f t="shared" ca="1" si="130"/>
        <v>89050360.447222784</v>
      </c>
      <c r="BC695" s="1">
        <f t="shared" ca="1" si="130"/>
        <v>89050360.447222784</v>
      </c>
      <c r="BD695" s="1">
        <f t="shared" ca="1" si="130"/>
        <v>89050360.447222784</v>
      </c>
      <c r="BE695" s="1">
        <f t="shared" ca="1" si="130"/>
        <v>89050360.447222784</v>
      </c>
    </row>
    <row r="696" spans="1:57" x14ac:dyDescent="0.3">
      <c r="B696" s="1">
        <f>MAX(B$694:B695)+1</f>
        <v>11</v>
      </c>
      <c r="H696" s="13" t="str">
        <f ca="1">INDIRECT($B$1&amp;Items!E$2&amp;$B696)</f>
        <v>Дебиторская задолженность</v>
      </c>
      <c r="I696" s="13" t="str">
        <f ca="1">IF(INDIRECT($B$1&amp;Items!F$2&amp;$B696)="",H696,INDIRECT($B$1&amp;Items!F$2&amp;$B696))</f>
        <v>ДЗ при реализации</v>
      </c>
      <c r="J696" s="1" t="str">
        <f ca="1">IF(INDIRECT($B$1&amp;Items!G$2&amp;$B696)="",IF(H696&lt;&gt;I696,"  "&amp;I696,I696),"    "&amp;INDIRECT($B$1&amp;Items!G$2&amp;$B696))</f>
        <v xml:space="preserve">    Направление-1</v>
      </c>
      <c r="S696" s="1">
        <f t="shared" ca="1" si="128"/>
        <v>15089705.325837173</v>
      </c>
      <c r="V696" s="1">
        <f t="shared" ref="V696:BE696" ca="1" si="131">V27+V508-V252</f>
        <v>0</v>
      </c>
      <c r="W696" s="1">
        <f t="shared" ca="1" si="131"/>
        <v>0</v>
      </c>
      <c r="X696" s="1">
        <f t="shared" ca="1" si="131"/>
        <v>-5892353.6089953966</v>
      </c>
      <c r="Y696" s="1">
        <f t="shared" ca="1" si="131"/>
        <v>-11784707.217990793</v>
      </c>
      <c r="Z696" s="1">
        <f t="shared" ca="1" si="131"/>
        <v>3928235.7393302657</v>
      </c>
      <c r="AA696" s="1">
        <f t="shared" ca="1" si="131"/>
        <v>-4910294.6741628274</v>
      </c>
      <c r="AB696" s="1">
        <f t="shared" ca="1" si="131"/>
        <v>6756371.9925038386</v>
      </c>
      <c r="AC696" s="1">
        <f t="shared" ca="1" si="131"/>
        <v>6756371.9925038386</v>
      </c>
      <c r="AD696" s="1">
        <f t="shared" ca="1" si="131"/>
        <v>6756371.9925038386</v>
      </c>
      <c r="AE696" s="1">
        <f t="shared" ca="1" si="131"/>
        <v>11756371.992503839</v>
      </c>
      <c r="AF696" s="1">
        <f t="shared" ca="1" si="131"/>
        <v>11756371.992503839</v>
      </c>
      <c r="AG696" s="1">
        <f t="shared" ca="1" si="131"/>
        <v>11756371.992503839</v>
      </c>
      <c r="AH696" s="1">
        <f t="shared" ca="1" si="131"/>
        <v>15089705.325837173</v>
      </c>
      <c r="AI696" s="1">
        <f t="shared" ca="1" si="131"/>
        <v>15089705.325837173</v>
      </c>
      <c r="AJ696" s="1">
        <f t="shared" ca="1" si="131"/>
        <v>15089705.325837173</v>
      </c>
      <c r="AK696" s="1">
        <f t="shared" ca="1" si="131"/>
        <v>15089705.325837173</v>
      </c>
      <c r="AL696" s="1">
        <f t="shared" ca="1" si="131"/>
        <v>15089705.325837173</v>
      </c>
      <c r="AM696" s="1">
        <f t="shared" ca="1" si="131"/>
        <v>15089705.325837173</v>
      </c>
      <c r="AN696" s="1">
        <f t="shared" ca="1" si="131"/>
        <v>15089705.325837173</v>
      </c>
      <c r="AO696" s="1">
        <f t="shared" ca="1" si="131"/>
        <v>15089705.325837173</v>
      </c>
      <c r="AP696" s="1">
        <f t="shared" ca="1" si="131"/>
        <v>15089705.325837173</v>
      </c>
      <c r="AQ696" s="1">
        <f t="shared" ca="1" si="131"/>
        <v>15089705.325837173</v>
      </c>
      <c r="AR696" s="1">
        <f t="shared" ca="1" si="131"/>
        <v>15089705.325837173</v>
      </c>
      <c r="AS696" s="1">
        <f t="shared" ca="1" si="131"/>
        <v>15089705.325837173</v>
      </c>
      <c r="AT696" s="1">
        <f t="shared" ca="1" si="131"/>
        <v>15089705.325837173</v>
      </c>
      <c r="AU696" s="1">
        <f t="shared" ca="1" si="131"/>
        <v>15089705.325837173</v>
      </c>
      <c r="AV696" s="1">
        <f t="shared" ca="1" si="131"/>
        <v>15089705.325837173</v>
      </c>
      <c r="AW696" s="1">
        <f t="shared" ca="1" si="131"/>
        <v>15089705.325837173</v>
      </c>
      <c r="AX696" s="1">
        <f t="shared" ca="1" si="131"/>
        <v>15089705.325837173</v>
      </c>
      <c r="AY696" s="1">
        <f t="shared" ca="1" si="131"/>
        <v>15089705.325837173</v>
      </c>
      <c r="AZ696" s="1">
        <f t="shared" ca="1" si="131"/>
        <v>15089705.325837173</v>
      </c>
      <c r="BA696" s="1">
        <f t="shared" ca="1" si="131"/>
        <v>15089705.325837173</v>
      </c>
      <c r="BB696" s="1">
        <f t="shared" ca="1" si="131"/>
        <v>15089705.325837173</v>
      </c>
      <c r="BC696" s="1">
        <f t="shared" ca="1" si="131"/>
        <v>15089705.325837173</v>
      </c>
      <c r="BD696" s="1">
        <f t="shared" ca="1" si="131"/>
        <v>15089705.325837173</v>
      </c>
      <c r="BE696" s="1">
        <f t="shared" ca="1" si="131"/>
        <v>15089705.325837173</v>
      </c>
    </row>
    <row r="697" spans="1:57" x14ac:dyDescent="0.3">
      <c r="B697" s="1">
        <f>MAX(B$694:B696)+1</f>
        <v>12</v>
      </c>
      <c r="H697" s="13" t="str">
        <f ca="1">INDIRECT($B$1&amp;Items!E$2&amp;$B697)</f>
        <v>Дебиторская задолженность</v>
      </c>
      <c r="I697" s="13" t="str">
        <f ca="1">IF(INDIRECT($B$1&amp;Items!F$2&amp;$B697)="",H697,INDIRECT($B$1&amp;Items!F$2&amp;$B697))</f>
        <v>ДЗ при реализации</v>
      </c>
      <c r="J697" s="1" t="str">
        <f ca="1">IF(INDIRECT($B$1&amp;Items!G$2&amp;$B697)="",IF(H697&lt;&gt;I697,"  "&amp;I697,I697),"    "&amp;INDIRECT($B$1&amp;Items!G$2&amp;$B697))</f>
        <v xml:space="preserve">    Направление-2</v>
      </c>
      <c r="S697" s="1">
        <f t="shared" ca="1" si="128"/>
        <v>33047321.788052276</v>
      </c>
      <c r="V697" s="1">
        <f t="shared" ref="V697:BE697" ca="1" si="132">V28+V509-V253</f>
        <v>0</v>
      </c>
      <c r="W697" s="1">
        <f t="shared" ca="1" si="132"/>
        <v>0</v>
      </c>
      <c r="X697" s="1">
        <f t="shared" ca="1" si="132"/>
        <v>0</v>
      </c>
      <c r="Y697" s="1">
        <f t="shared" ca="1" si="132"/>
        <v>0</v>
      </c>
      <c r="Z697" s="1">
        <f t="shared" ca="1" si="132"/>
        <v>-25686427.708674543</v>
      </c>
      <c r="AA697" s="1">
        <f t="shared" ca="1" si="132"/>
        <v>8562142.5695581809</v>
      </c>
      <c r="AB697" s="1">
        <f t="shared" ca="1" si="132"/>
        <v>-10702678.211947724</v>
      </c>
      <c r="AC697" s="1">
        <f t="shared" ca="1" si="132"/>
        <v>4297321.7880522758</v>
      </c>
      <c r="AD697" s="1">
        <f t="shared" ca="1" si="132"/>
        <v>4297321.7880522758</v>
      </c>
      <c r="AE697" s="1">
        <f t="shared" ca="1" si="132"/>
        <v>4297321.7880522758</v>
      </c>
      <c r="AF697" s="1">
        <f t="shared" ca="1" si="132"/>
        <v>14297321.788052276</v>
      </c>
      <c r="AG697" s="1">
        <f t="shared" ca="1" si="132"/>
        <v>14297321.788052276</v>
      </c>
      <c r="AH697" s="1">
        <f t="shared" ca="1" si="132"/>
        <v>14297321.788052276</v>
      </c>
      <c r="AI697" s="1">
        <f t="shared" ca="1" si="132"/>
        <v>33047321.788052276</v>
      </c>
      <c r="AJ697" s="1">
        <f t="shared" ca="1" si="132"/>
        <v>33047321.788052276</v>
      </c>
      <c r="AK697" s="1">
        <f t="shared" ca="1" si="132"/>
        <v>33047321.788052276</v>
      </c>
      <c r="AL697" s="1">
        <f t="shared" ca="1" si="132"/>
        <v>33047321.788052276</v>
      </c>
      <c r="AM697" s="1">
        <f t="shared" ca="1" si="132"/>
        <v>33047321.788052276</v>
      </c>
      <c r="AN697" s="1">
        <f t="shared" ca="1" si="132"/>
        <v>33047321.788052276</v>
      </c>
      <c r="AO697" s="1">
        <f t="shared" ca="1" si="132"/>
        <v>33047321.788052276</v>
      </c>
      <c r="AP697" s="1">
        <f t="shared" ca="1" si="132"/>
        <v>33047321.788052276</v>
      </c>
      <c r="AQ697" s="1">
        <f t="shared" ca="1" si="132"/>
        <v>33047321.788052276</v>
      </c>
      <c r="AR697" s="1">
        <f t="shared" ca="1" si="132"/>
        <v>33047321.788052276</v>
      </c>
      <c r="AS697" s="1">
        <f t="shared" ca="1" si="132"/>
        <v>33047321.788052276</v>
      </c>
      <c r="AT697" s="1">
        <f t="shared" ca="1" si="132"/>
        <v>33047321.788052276</v>
      </c>
      <c r="AU697" s="1">
        <f t="shared" ca="1" si="132"/>
        <v>33047321.788052276</v>
      </c>
      <c r="AV697" s="1">
        <f t="shared" ca="1" si="132"/>
        <v>33047321.788052276</v>
      </c>
      <c r="AW697" s="1">
        <f t="shared" ca="1" si="132"/>
        <v>33047321.788052276</v>
      </c>
      <c r="AX697" s="1">
        <f t="shared" ca="1" si="132"/>
        <v>33047321.788052276</v>
      </c>
      <c r="AY697" s="1">
        <f t="shared" ca="1" si="132"/>
        <v>33047321.788052276</v>
      </c>
      <c r="AZ697" s="1">
        <f t="shared" ca="1" si="132"/>
        <v>33047321.788052276</v>
      </c>
      <c r="BA697" s="1">
        <f t="shared" ca="1" si="132"/>
        <v>33047321.788052276</v>
      </c>
      <c r="BB697" s="1">
        <f t="shared" ca="1" si="132"/>
        <v>33047321.788052276</v>
      </c>
      <c r="BC697" s="1">
        <f t="shared" ca="1" si="132"/>
        <v>33047321.788052276</v>
      </c>
      <c r="BD697" s="1">
        <f t="shared" ca="1" si="132"/>
        <v>33047321.788052276</v>
      </c>
      <c r="BE697" s="1">
        <f t="shared" ca="1" si="132"/>
        <v>33047321.788052276</v>
      </c>
    </row>
    <row r="698" spans="1:57" x14ac:dyDescent="0.3">
      <c r="B698" s="1">
        <f>MAX(B$694:B697)+1</f>
        <v>13</v>
      </c>
      <c r="H698" s="13" t="str">
        <f ca="1">INDIRECT($B$1&amp;Items!E$2&amp;$B698)</f>
        <v>Дебиторская задолженность</v>
      </c>
      <c r="I698" s="13" t="str">
        <f ca="1">IF(INDIRECT($B$1&amp;Items!F$2&amp;$B698)="",H698,INDIRECT($B$1&amp;Items!F$2&amp;$B698))</f>
        <v>ДЗ при реализации</v>
      </c>
      <c r="J698" s="1" t="str">
        <f ca="1">IF(INDIRECT($B$1&amp;Items!G$2&amp;$B698)="",IF(H698&lt;&gt;I698,"  "&amp;I698,I698),"    "&amp;INDIRECT($B$1&amp;Items!G$2&amp;$B698))</f>
        <v xml:space="preserve">    Направление-3</v>
      </c>
      <c r="S698" s="1">
        <f t="shared" ca="1" si="128"/>
        <v>40913333.333333328</v>
      </c>
      <c r="V698" s="1">
        <f t="shared" ref="V698:BE698" ca="1" si="133">V29+V510-V254</f>
        <v>0</v>
      </c>
      <c r="W698" s="1">
        <f t="shared" ca="1" si="133"/>
        <v>0</v>
      </c>
      <c r="X698" s="1">
        <f t="shared" ca="1" si="133"/>
        <v>0</v>
      </c>
      <c r="Y698" s="1">
        <f t="shared" ca="1" si="133"/>
        <v>0</v>
      </c>
      <c r="Z698" s="1">
        <f t="shared" ca="1" si="133"/>
        <v>0</v>
      </c>
      <c r="AA698" s="1">
        <f t="shared" ca="1" si="133"/>
        <v>0</v>
      </c>
      <c r="AB698" s="1">
        <f t="shared" ca="1" si="133"/>
        <v>0</v>
      </c>
      <c r="AC698" s="1">
        <f t="shared" ca="1" si="133"/>
        <v>0</v>
      </c>
      <c r="AD698" s="1">
        <f t="shared" ca="1" si="133"/>
        <v>10766666.666666666</v>
      </c>
      <c r="AE698" s="1">
        <f t="shared" ca="1" si="133"/>
        <v>10766666.666666666</v>
      </c>
      <c r="AF698" s="1">
        <f t="shared" ca="1" si="133"/>
        <v>10766666.666666666</v>
      </c>
      <c r="AG698" s="1">
        <f t="shared" ca="1" si="133"/>
        <v>25840000</v>
      </c>
      <c r="AH698" s="1">
        <f t="shared" ca="1" si="133"/>
        <v>25840000</v>
      </c>
      <c r="AI698" s="1">
        <f t="shared" ca="1" si="133"/>
        <v>25840000</v>
      </c>
      <c r="AJ698" s="1">
        <f t="shared" ca="1" si="133"/>
        <v>40913333.333333328</v>
      </c>
      <c r="AK698" s="1">
        <f t="shared" ca="1" si="133"/>
        <v>40913333.333333328</v>
      </c>
      <c r="AL698" s="1">
        <f t="shared" ca="1" si="133"/>
        <v>40913333.333333328</v>
      </c>
      <c r="AM698" s="1">
        <f t="shared" ca="1" si="133"/>
        <v>40913333.333333328</v>
      </c>
      <c r="AN698" s="1">
        <f t="shared" ca="1" si="133"/>
        <v>40913333.333333328</v>
      </c>
      <c r="AO698" s="1">
        <f t="shared" ca="1" si="133"/>
        <v>40913333.333333328</v>
      </c>
      <c r="AP698" s="1">
        <f t="shared" ca="1" si="133"/>
        <v>40913333.333333328</v>
      </c>
      <c r="AQ698" s="1">
        <f t="shared" ca="1" si="133"/>
        <v>40913333.333333328</v>
      </c>
      <c r="AR698" s="1">
        <f t="shared" ca="1" si="133"/>
        <v>40913333.333333328</v>
      </c>
      <c r="AS698" s="1">
        <f t="shared" ca="1" si="133"/>
        <v>40913333.333333328</v>
      </c>
      <c r="AT698" s="1">
        <f t="shared" ca="1" si="133"/>
        <v>40913333.333333328</v>
      </c>
      <c r="AU698" s="1">
        <f t="shared" ca="1" si="133"/>
        <v>40913333.333333328</v>
      </c>
      <c r="AV698" s="1">
        <f t="shared" ca="1" si="133"/>
        <v>40913333.333333328</v>
      </c>
      <c r="AW698" s="1">
        <f t="shared" ca="1" si="133"/>
        <v>40913333.333333328</v>
      </c>
      <c r="AX698" s="1">
        <f t="shared" ca="1" si="133"/>
        <v>40913333.333333328</v>
      </c>
      <c r="AY698" s="1">
        <f t="shared" ca="1" si="133"/>
        <v>40913333.333333328</v>
      </c>
      <c r="AZ698" s="1">
        <f t="shared" ca="1" si="133"/>
        <v>40913333.333333328</v>
      </c>
      <c r="BA698" s="1">
        <f t="shared" ca="1" si="133"/>
        <v>40913333.333333328</v>
      </c>
      <c r="BB698" s="1">
        <f t="shared" ca="1" si="133"/>
        <v>40913333.333333328</v>
      </c>
      <c r="BC698" s="1">
        <f t="shared" ca="1" si="133"/>
        <v>40913333.333333328</v>
      </c>
      <c r="BD698" s="1">
        <f t="shared" ca="1" si="133"/>
        <v>40913333.333333328</v>
      </c>
      <c r="BE698" s="1">
        <f t="shared" ca="1" si="133"/>
        <v>40913333.333333328</v>
      </c>
    </row>
    <row r="699" spans="1:57" x14ac:dyDescent="0.3">
      <c r="B699" s="1">
        <f>MAX(B$694:B698)+1</f>
        <v>14</v>
      </c>
      <c r="H699" s="13" t="str">
        <f ca="1">INDIRECT($B$1&amp;Items!E$2&amp;$B699)</f>
        <v>Дебиторская задолженность</v>
      </c>
      <c r="I699" s="13" t="str">
        <f ca="1">IF(INDIRECT($B$1&amp;Items!F$2&amp;$B699)="",H699,INDIRECT($B$1&amp;Items!F$2&amp;$B699))</f>
        <v>Прочая ДЗ</v>
      </c>
      <c r="J699" s="1" t="str">
        <f ca="1">IF(INDIRECT($B$1&amp;Items!G$2&amp;$B699)="",IF(H699&lt;&gt;I699,"  "&amp;I699,I699),"    "&amp;INDIRECT($B$1&amp;Items!G$2&amp;$B699))</f>
        <v xml:space="preserve">  Прочая ДЗ</v>
      </c>
      <c r="S699" s="1">
        <f t="shared" ca="1" si="128"/>
        <v>0</v>
      </c>
      <c r="V699" s="1">
        <f t="shared" ref="V699:BE699" ca="1" si="134">V30+V511-V255</f>
        <v>0</v>
      </c>
      <c r="W699" s="1">
        <f t="shared" ca="1" si="134"/>
        <v>0</v>
      </c>
      <c r="X699" s="1">
        <f t="shared" ca="1" si="134"/>
        <v>0</v>
      </c>
      <c r="Y699" s="1">
        <f t="shared" ca="1" si="134"/>
        <v>0</v>
      </c>
      <c r="Z699" s="1">
        <f t="shared" ca="1" si="134"/>
        <v>0</v>
      </c>
      <c r="AA699" s="1">
        <f t="shared" ca="1" si="134"/>
        <v>0</v>
      </c>
      <c r="AB699" s="1">
        <f t="shared" ca="1" si="134"/>
        <v>0</v>
      </c>
      <c r="AC699" s="1">
        <f t="shared" ca="1" si="134"/>
        <v>0</v>
      </c>
      <c r="AD699" s="1">
        <f t="shared" ca="1" si="134"/>
        <v>0</v>
      </c>
      <c r="AE699" s="1">
        <f t="shared" ca="1" si="134"/>
        <v>0</v>
      </c>
      <c r="AF699" s="1">
        <f t="shared" ca="1" si="134"/>
        <v>0</v>
      </c>
      <c r="AG699" s="1">
        <f t="shared" ca="1" si="134"/>
        <v>0</v>
      </c>
      <c r="AH699" s="1">
        <f t="shared" ca="1" si="134"/>
        <v>0</v>
      </c>
      <c r="AI699" s="1">
        <f t="shared" ca="1" si="134"/>
        <v>0</v>
      </c>
      <c r="AJ699" s="1">
        <f t="shared" ca="1" si="134"/>
        <v>0</v>
      </c>
      <c r="AK699" s="1">
        <f t="shared" ca="1" si="134"/>
        <v>0</v>
      </c>
      <c r="AL699" s="1">
        <f t="shared" ca="1" si="134"/>
        <v>0</v>
      </c>
      <c r="AM699" s="1">
        <f t="shared" ca="1" si="134"/>
        <v>0</v>
      </c>
      <c r="AN699" s="1">
        <f t="shared" ca="1" si="134"/>
        <v>0</v>
      </c>
      <c r="AO699" s="1">
        <f t="shared" ca="1" si="134"/>
        <v>0</v>
      </c>
      <c r="AP699" s="1">
        <f t="shared" ca="1" si="134"/>
        <v>0</v>
      </c>
      <c r="AQ699" s="1">
        <f t="shared" ca="1" si="134"/>
        <v>0</v>
      </c>
      <c r="AR699" s="1">
        <f t="shared" ca="1" si="134"/>
        <v>0</v>
      </c>
      <c r="AS699" s="1">
        <f t="shared" ca="1" si="134"/>
        <v>0</v>
      </c>
      <c r="AT699" s="1">
        <f t="shared" ca="1" si="134"/>
        <v>0</v>
      </c>
      <c r="AU699" s="1">
        <f t="shared" ca="1" si="134"/>
        <v>0</v>
      </c>
      <c r="AV699" s="1">
        <f t="shared" ca="1" si="134"/>
        <v>0</v>
      </c>
      <c r="AW699" s="1">
        <f t="shared" ca="1" si="134"/>
        <v>0</v>
      </c>
      <c r="AX699" s="1">
        <f t="shared" ca="1" si="134"/>
        <v>0</v>
      </c>
      <c r="AY699" s="1">
        <f t="shared" ca="1" si="134"/>
        <v>0</v>
      </c>
      <c r="AZ699" s="1">
        <f t="shared" ca="1" si="134"/>
        <v>0</v>
      </c>
      <c r="BA699" s="1">
        <f t="shared" ca="1" si="134"/>
        <v>0</v>
      </c>
      <c r="BB699" s="1">
        <f t="shared" ca="1" si="134"/>
        <v>0</v>
      </c>
      <c r="BC699" s="1">
        <f t="shared" ca="1" si="134"/>
        <v>0</v>
      </c>
      <c r="BD699" s="1">
        <f t="shared" ca="1" si="134"/>
        <v>0</v>
      </c>
      <c r="BE699" s="1">
        <f t="shared" ca="1" si="134"/>
        <v>0</v>
      </c>
    </row>
    <row r="700" spans="1:57" x14ac:dyDescent="0.3">
      <c r="B700" s="1">
        <f>MAX(B$694:B699)+1</f>
        <v>15</v>
      </c>
      <c r="H700" s="13" t="str">
        <f ca="1">INDIRECT($B$1&amp;Items!E$2&amp;$B700)</f>
        <v>Дебиторская задолженность</v>
      </c>
      <c r="I700" s="13" t="str">
        <f ca="1">IF(INDIRECT($B$1&amp;Items!F$2&amp;$B700)="",H700,INDIRECT($B$1&amp;Items!F$2&amp;$B700))</f>
        <v>Прочая ДЗ</v>
      </c>
      <c r="J700" s="1" t="str">
        <f ca="1">IF(INDIRECT($B$1&amp;Items!G$2&amp;$B700)="",IF(H700&lt;&gt;I700,"  "&amp;I700,I700),"    "&amp;INDIRECT($B$1&amp;Items!G$2&amp;$B700))</f>
        <v xml:space="preserve">    Прочие продажи-1</v>
      </c>
      <c r="S700" s="1">
        <f t="shared" ca="1" si="128"/>
        <v>0</v>
      </c>
      <c r="V700" s="1">
        <f t="shared" ref="V700:BE700" ca="1" si="135">V31+V512-V256</f>
        <v>0</v>
      </c>
      <c r="W700" s="1">
        <f t="shared" ca="1" si="135"/>
        <v>0</v>
      </c>
      <c r="X700" s="1">
        <f t="shared" ca="1" si="135"/>
        <v>0</v>
      </c>
      <c r="Y700" s="1">
        <f t="shared" ca="1" si="135"/>
        <v>0</v>
      </c>
      <c r="Z700" s="1">
        <f t="shared" ca="1" si="135"/>
        <v>0</v>
      </c>
      <c r="AA700" s="1">
        <f t="shared" ca="1" si="135"/>
        <v>0</v>
      </c>
      <c r="AB700" s="1">
        <f t="shared" ca="1" si="135"/>
        <v>0</v>
      </c>
      <c r="AC700" s="1">
        <f t="shared" ca="1" si="135"/>
        <v>0</v>
      </c>
      <c r="AD700" s="1">
        <f t="shared" ca="1" si="135"/>
        <v>0</v>
      </c>
      <c r="AE700" s="1">
        <f t="shared" ca="1" si="135"/>
        <v>0</v>
      </c>
      <c r="AF700" s="1">
        <f t="shared" ca="1" si="135"/>
        <v>0</v>
      </c>
      <c r="AG700" s="1">
        <f t="shared" ca="1" si="135"/>
        <v>0</v>
      </c>
      <c r="AH700" s="1">
        <f t="shared" ca="1" si="135"/>
        <v>0</v>
      </c>
      <c r="AI700" s="1">
        <f t="shared" ca="1" si="135"/>
        <v>0</v>
      </c>
      <c r="AJ700" s="1">
        <f t="shared" ca="1" si="135"/>
        <v>0</v>
      </c>
      <c r="AK700" s="1">
        <f t="shared" ca="1" si="135"/>
        <v>0</v>
      </c>
      <c r="AL700" s="1">
        <f t="shared" ca="1" si="135"/>
        <v>0</v>
      </c>
      <c r="AM700" s="1">
        <f t="shared" ca="1" si="135"/>
        <v>0</v>
      </c>
      <c r="AN700" s="1">
        <f t="shared" ca="1" si="135"/>
        <v>0</v>
      </c>
      <c r="AO700" s="1">
        <f t="shared" ca="1" si="135"/>
        <v>0</v>
      </c>
      <c r="AP700" s="1">
        <f t="shared" ca="1" si="135"/>
        <v>0</v>
      </c>
      <c r="AQ700" s="1">
        <f t="shared" ca="1" si="135"/>
        <v>0</v>
      </c>
      <c r="AR700" s="1">
        <f t="shared" ca="1" si="135"/>
        <v>0</v>
      </c>
      <c r="AS700" s="1">
        <f t="shared" ca="1" si="135"/>
        <v>0</v>
      </c>
      <c r="AT700" s="1">
        <f t="shared" ca="1" si="135"/>
        <v>0</v>
      </c>
      <c r="AU700" s="1">
        <f t="shared" ca="1" si="135"/>
        <v>0</v>
      </c>
      <c r="AV700" s="1">
        <f t="shared" ca="1" si="135"/>
        <v>0</v>
      </c>
      <c r="AW700" s="1">
        <f t="shared" ca="1" si="135"/>
        <v>0</v>
      </c>
      <c r="AX700" s="1">
        <f t="shared" ca="1" si="135"/>
        <v>0</v>
      </c>
      <c r="AY700" s="1">
        <f t="shared" ca="1" si="135"/>
        <v>0</v>
      </c>
      <c r="AZ700" s="1">
        <f t="shared" ca="1" si="135"/>
        <v>0</v>
      </c>
      <c r="BA700" s="1">
        <f t="shared" ca="1" si="135"/>
        <v>0</v>
      </c>
      <c r="BB700" s="1">
        <f t="shared" ca="1" si="135"/>
        <v>0</v>
      </c>
      <c r="BC700" s="1">
        <f t="shared" ca="1" si="135"/>
        <v>0</v>
      </c>
      <c r="BD700" s="1">
        <f t="shared" ca="1" si="135"/>
        <v>0</v>
      </c>
      <c r="BE700" s="1">
        <f t="shared" ca="1" si="135"/>
        <v>0</v>
      </c>
    </row>
    <row r="701" spans="1:57" x14ac:dyDescent="0.3">
      <c r="B701" s="1">
        <f>MAX(B$694:B700)+1</f>
        <v>16</v>
      </c>
      <c r="H701" s="13" t="str">
        <f ca="1">INDIRECT($B$1&amp;Items!E$2&amp;$B701)</f>
        <v>Дебиторская задолженность</v>
      </c>
      <c r="I701" s="13" t="str">
        <f ca="1">IF(INDIRECT($B$1&amp;Items!F$2&amp;$B701)="",H701,INDIRECT($B$1&amp;Items!F$2&amp;$B701))</f>
        <v>Прочая ДЗ</v>
      </c>
      <c r="J701" s="1" t="str">
        <f ca="1">IF(INDIRECT($B$1&amp;Items!G$2&amp;$B701)="",IF(H701&lt;&gt;I701,"  "&amp;I701,I701),"    "&amp;INDIRECT($B$1&amp;Items!G$2&amp;$B701))</f>
        <v xml:space="preserve">    Прочие продажи-2</v>
      </c>
      <c r="S701" s="1">
        <f t="shared" ca="1" si="128"/>
        <v>0</v>
      </c>
      <c r="V701" s="1">
        <f t="shared" ref="V701:BE701" ca="1" si="136">V32+V513-V257</f>
        <v>0</v>
      </c>
      <c r="W701" s="1">
        <f t="shared" ca="1" si="136"/>
        <v>0</v>
      </c>
      <c r="X701" s="1">
        <f t="shared" ca="1" si="136"/>
        <v>0</v>
      </c>
      <c r="Y701" s="1">
        <f t="shared" ca="1" si="136"/>
        <v>0</v>
      </c>
      <c r="Z701" s="1">
        <f t="shared" ca="1" si="136"/>
        <v>0</v>
      </c>
      <c r="AA701" s="1">
        <f t="shared" ca="1" si="136"/>
        <v>0</v>
      </c>
      <c r="AB701" s="1">
        <f t="shared" ca="1" si="136"/>
        <v>0</v>
      </c>
      <c r="AC701" s="1">
        <f t="shared" ca="1" si="136"/>
        <v>0</v>
      </c>
      <c r="AD701" s="1">
        <f t="shared" ca="1" si="136"/>
        <v>0</v>
      </c>
      <c r="AE701" s="1">
        <f t="shared" ca="1" si="136"/>
        <v>0</v>
      </c>
      <c r="AF701" s="1">
        <f t="shared" ca="1" si="136"/>
        <v>0</v>
      </c>
      <c r="AG701" s="1">
        <f t="shared" ca="1" si="136"/>
        <v>0</v>
      </c>
      <c r="AH701" s="1">
        <f t="shared" ca="1" si="136"/>
        <v>0</v>
      </c>
      <c r="AI701" s="1">
        <f t="shared" ca="1" si="136"/>
        <v>0</v>
      </c>
      <c r="AJ701" s="1">
        <f t="shared" ca="1" si="136"/>
        <v>0</v>
      </c>
      <c r="AK701" s="1">
        <f t="shared" ca="1" si="136"/>
        <v>0</v>
      </c>
      <c r="AL701" s="1">
        <f t="shared" ca="1" si="136"/>
        <v>0</v>
      </c>
      <c r="AM701" s="1">
        <f t="shared" ca="1" si="136"/>
        <v>0</v>
      </c>
      <c r="AN701" s="1">
        <f t="shared" ca="1" si="136"/>
        <v>0</v>
      </c>
      <c r="AO701" s="1">
        <f t="shared" ca="1" si="136"/>
        <v>0</v>
      </c>
      <c r="AP701" s="1">
        <f t="shared" ca="1" si="136"/>
        <v>0</v>
      </c>
      <c r="AQ701" s="1">
        <f t="shared" ca="1" si="136"/>
        <v>0</v>
      </c>
      <c r="AR701" s="1">
        <f t="shared" ca="1" si="136"/>
        <v>0</v>
      </c>
      <c r="AS701" s="1">
        <f t="shared" ca="1" si="136"/>
        <v>0</v>
      </c>
      <c r="AT701" s="1">
        <f t="shared" ca="1" si="136"/>
        <v>0</v>
      </c>
      <c r="AU701" s="1">
        <f t="shared" ca="1" si="136"/>
        <v>0</v>
      </c>
      <c r="AV701" s="1">
        <f t="shared" ca="1" si="136"/>
        <v>0</v>
      </c>
      <c r="AW701" s="1">
        <f t="shared" ca="1" si="136"/>
        <v>0</v>
      </c>
      <c r="AX701" s="1">
        <f t="shared" ca="1" si="136"/>
        <v>0</v>
      </c>
      <c r="AY701" s="1">
        <f t="shared" ca="1" si="136"/>
        <v>0</v>
      </c>
      <c r="AZ701" s="1">
        <f t="shared" ca="1" si="136"/>
        <v>0</v>
      </c>
      <c r="BA701" s="1">
        <f t="shared" ca="1" si="136"/>
        <v>0</v>
      </c>
      <c r="BB701" s="1">
        <f t="shared" ca="1" si="136"/>
        <v>0</v>
      </c>
      <c r="BC701" s="1">
        <f t="shared" ca="1" si="136"/>
        <v>0</v>
      </c>
      <c r="BD701" s="1">
        <f t="shared" ca="1" si="136"/>
        <v>0</v>
      </c>
      <c r="BE701" s="1">
        <f t="shared" ca="1" si="136"/>
        <v>0</v>
      </c>
    </row>
    <row r="702" spans="1:57" ht="4.95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36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</row>
    <row r="704" spans="1:57" x14ac:dyDescent="0.3">
      <c r="B704" s="1">
        <f>ROW(Items!$A$83)</f>
        <v>83</v>
      </c>
      <c r="H704" s="13" t="str">
        <f ca="1">INDIRECT($B$1&amp;Items!E$2&amp;$B704)</f>
        <v>Незавершенное производство</v>
      </c>
      <c r="I704" s="13" t="str">
        <f ca="1">IF(INDIRECT($B$1&amp;Items!F$2&amp;$B704)="",H704,INDIRECT($B$1&amp;Items!F$2&amp;$B704))</f>
        <v>Незавершенное производство</v>
      </c>
      <c r="J704" s="1" t="str">
        <f ca="1">IF(INDIRECT($B$1&amp;Items!G$2&amp;$B704)="",IF(H704&lt;&gt;I704,"  "&amp;I704,I704),"    "&amp;INDIRECT($B$1&amp;Items!G$2&amp;$B704))</f>
        <v>Незавершенное производство</v>
      </c>
      <c r="S704" s="1">
        <f ca="1">SUM(S705:S710)</f>
        <v>-56864017.942456849</v>
      </c>
      <c r="V704" s="1">
        <f ca="1">SUM(V705:V710)</f>
        <v>10138439.738416666</v>
      </c>
      <c r="W704" s="1">
        <f t="shared" ref="W704" ca="1" si="137">SUM(W705:W710)</f>
        <v>18978040.732778333</v>
      </c>
      <c r="X704" s="1">
        <f ca="1">SUM(X705:X710)</f>
        <v>29889483.294060834</v>
      </c>
      <c r="Y704" s="1">
        <f t="shared" ref="Y704" ca="1" si="138">SUM(Y705:Y710)</f>
        <v>37217692.977932498</v>
      </c>
      <c r="Z704" s="1">
        <f t="shared" ref="Z704" ca="1" si="139">SUM(Z705:Z710)</f>
        <v>30311262.915903088</v>
      </c>
      <c r="AA704" s="1">
        <f t="shared" ref="AA704" ca="1" si="140">SUM(AA705:AA710)</f>
        <v>4900493.6867892556</v>
      </c>
      <c r="AB704" s="1">
        <f t="shared" ref="AB704" ca="1" si="141">SUM(AB705:AB710)</f>
        <v>-2395155.0868205004</v>
      </c>
      <c r="AC704" s="1">
        <f t="shared" ref="AC704" ca="1" si="142">SUM(AC705:AC710)</f>
        <v>-12860592.000164265</v>
      </c>
      <c r="AD704" s="1">
        <f t="shared" ref="AD704" ca="1" si="143">SUM(AD705:AD710)</f>
        <v>-17626360.9123886</v>
      </c>
      <c r="AE704" s="1">
        <f t="shared" ref="AE704" ca="1" si="144">SUM(AE705:AE710)</f>
        <v>-20753067.529649928</v>
      </c>
      <c r="AF704" s="1">
        <f t="shared" ref="AF704" ca="1" si="145">SUM(AF705:AF710)</f>
        <v>-27730025.471879102</v>
      </c>
      <c r="AG704" s="1">
        <f t="shared" ref="AG704" ca="1" si="146">SUM(AG705:AG710)</f>
        <v>-35025674.24548886</v>
      </c>
      <c r="AH704" s="1">
        <f t="shared" ref="AH704" ca="1" si="147">SUM(AH705:AH710)</f>
        <v>-37110145.323663071</v>
      </c>
      <c r="AI704" s="1">
        <f t="shared" ref="AI704" ca="1" si="148">SUM(AI705:AI710)</f>
        <v>-50191941.465342775</v>
      </c>
      <c r="AJ704" s="1">
        <f t="shared" ref="AJ704" ca="1" si="149">SUM(AJ705:AJ710)</f>
        <v>-56864017.942456849</v>
      </c>
      <c r="AK704" s="1">
        <f t="shared" ref="AK704" ca="1" si="150">SUM(AK705:AK710)</f>
        <v>-56864017.942456849</v>
      </c>
      <c r="AL704" s="1">
        <f t="shared" ref="AL704" ca="1" si="151">SUM(AL705:AL710)</f>
        <v>-56864017.942456849</v>
      </c>
      <c r="AM704" s="1">
        <f t="shared" ref="AM704" ca="1" si="152">SUM(AM705:AM710)</f>
        <v>-56864017.942456849</v>
      </c>
      <c r="AN704" s="1">
        <f t="shared" ref="AN704" ca="1" si="153">SUM(AN705:AN710)</f>
        <v>-56864017.942456849</v>
      </c>
      <c r="AO704" s="1">
        <f t="shared" ref="AO704" ca="1" si="154">SUM(AO705:AO710)</f>
        <v>-56864017.942456849</v>
      </c>
      <c r="AP704" s="1">
        <f t="shared" ref="AP704" ca="1" si="155">SUM(AP705:AP710)</f>
        <v>-56864017.942456849</v>
      </c>
      <c r="AQ704" s="1">
        <f t="shared" ref="AQ704" ca="1" si="156">SUM(AQ705:AQ710)</f>
        <v>-56864017.942456849</v>
      </c>
      <c r="AR704" s="1">
        <f t="shared" ref="AR704" ca="1" si="157">SUM(AR705:AR710)</f>
        <v>-56864017.942456849</v>
      </c>
      <c r="AS704" s="1">
        <f t="shared" ref="AS704" ca="1" si="158">SUM(AS705:AS710)</f>
        <v>-56864017.942456849</v>
      </c>
      <c r="AT704" s="1">
        <f t="shared" ref="AT704" ca="1" si="159">SUM(AT705:AT710)</f>
        <v>-56864017.942456849</v>
      </c>
      <c r="AU704" s="1">
        <f t="shared" ref="AU704" ca="1" si="160">SUM(AU705:AU710)</f>
        <v>-56864017.942456849</v>
      </c>
      <c r="AV704" s="1">
        <f t="shared" ref="AV704" ca="1" si="161">SUM(AV705:AV710)</f>
        <v>-56864017.942456849</v>
      </c>
      <c r="AW704" s="1">
        <f t="shared" ref="AW704" ca="1" si="162">SUM(AW705:AW710)</f>
        <v>-56864017.942456849</v>
      </c>
      <c r="AX704" s="1">
        <f t="shared" ref="AX704" ca="1" si="163">SUM(AX705:AX710)</f>
        <v>-56864017.942456849</v>
      </c>
      <c r="AY704" s="1">
        <f t="shared" ref="AY704" ca="1" si="164">SUM(AY705:AY710)</f>
        <v>-56864017.942456849</v>
      </c>
      <c r="AZ704" s="1">
        <f t="shared" ref="AZ704" ca="1" si="165">SUM(AZ705:AZ710)</f>
        <v>-56864017.942456849</v>
      </c>
      <c r="BA704" s="1">
        <f t="shared" ref="BA704" ca="1" si="166">SUM(BA705:BA710)</f>
        <v>-56864017.942456849</v>
      </c>
      <c r="BB704" s="1">
        <f t="shared" ref="BB704" ca="1" si="167">SUM(BB705:BB710)</f>
        <v>-56864017.942456849</v>
      </c>
      <c r="BC704" s="1">
        <f t="shared" ref="BC704" ca="1" si="168">SUM(BC705:BC710)</f>
        <v>-56864017.942456849</v>
      </c>
      <c r="BD704" s="1">
        <f t="shared" ref="BD704" ca="1" si="169">SUM(BD705:BD710)</f>
        <v>-56864017.942456849</v>
      </c>
      <c r="BE704" s="1">
        <f t="shared" ref="BE704" ca="1" si="170">SUM(BE705:BE710)</f>
        <v>-56864017.942456849</v>
      </c>
    </row>
    <row r="705" spans="1:57" x14ac:dyDescent="0.3">
      <c r="B705" s="1">
        <f>MAX(B$703:B704)+1</f>
        <v>84</v>
      </c>
      <c r="H705" s="13" t="str">
        <f ca="1">INDIRECT($B$1&amp;Items!E$2&amp;$B705)</f>
        <v>Незавершенное производство</v>
      </c>
      <c r="I705" s="13" t="str">
        <f ca="1">IF(INDIRECT($B$1&amp;Items!F$2&amp;$B705)="",H705,INDIRECT($B$1&amp;Items!F$2&amp;$B705))</f>
        <v>Начисление затрат этапа-1 бизнес-процесса</v>
      </c>
      <c r="J705" s="1" t="str">
        <f ca="1">IF(INDIRECT($B$1&amp;Items!G$2&amp;$B705)="",IF(H705&lt;&gt;I705,"  "&amp;I705,I705),"    "&amp;INDIRECT($B$1&amp;Items!G$2&amp;$B705))</f>
        <v xml:space="preserve">  Начисление затрат этапа-1 бизнес-процесса</v>
      </c>
      <c r="S705" s="1">
        <f ca="1">INDIRECT(ADDRESS(ROW(),SUMIFS($1:$1,$5:$5,MAX($5:$5))))</f>
        <v>-12985455.044634398</v>
      </c>
      <c r="V705" s="1">
        <f t="shared" ref="V705:BE705" ca="1" si="171">V36+V183-V515</f>
        <v>3329250</v>
      </c>
      <c r="W705" s="1">
        <f t="shared" ca="1" si="171"/>
        <v>5170630.833333333</v>
      </c>
      <c r="X705" s="1">
        <f t="shared" ca="1" si="171"/>
        <v>9249105.2410833333</v>
      </c>
      <c r="Y705" s="1">
        <f t="shared" ca="1" si="171"/>
        <v>10417898.35</v>
      </c>
      <c r="Z705" s="1">
        <f t="shared" ca="1" si="171"/>
        <v>7292528.8449999997</v>
      </c>
      <c r="AA705" s="1">
        <f t="shared" ca="1" si="171"/>
        <v>1041789.835</v>
      </c>
      <c r="AB705" s="1">
        <f t="shared" ca="1" si="171"/>
        <v>-179402.85426639579</v>
      </c>
      <c r="AC705" s="1">
        <f t="shared" ca="1" si="171"/>
        <v>-2834049.8861161256</v>
      </c>
      <c r="AD705" s="1">
        <f t="shared" ca="1" si="171"/>
        <v>-4071490.9274522737</v>
      </c>
      <c r="AE705" s="1">
        <f t="shared" ca="1" si="171"/>
        <v>-4594859.2228521574</v>
      </c>
      <c r="AF705" s="1">
        <f t="shared" ca="1" si="171"/>
        <v>-6364623.9107519779</v>
      </c>
      <c r="AG705" s="1">
        <f t="shared" ca="1" si="171"/>
        <v>-7585816.6000183737</v>
      </c>
      <c r="AH705" s="1">
        <f t="shared" ca="1" si="171"/>
        <v>-7934728.7969516292</v>
      </c>
      <c r="AI705" s="1">
        <f t="shared" ca="1" si="171"/>
        <v>-11253037.586763792</v>
      </c>
      <c r="AJ705" s="1">
        <f t="shared" ca="1" si="171"/>
        <v>-12985455.044634398</v>
      </c>
      <c r="AK705" s="1">
        <f t="shared" ca="1" si="171"/>
        <v>-12985455.044634398</v>
      </c>
      <c r="AL705" s="1">
        <f t="shared" ca="1" si="171"/>
        <v>-12985455.044634398</v>
      </c>
      <c r="AM705" s="1">
        <f t="shared" ca="1" si="171"/>
        <v>-12985455.044634398</v>
      </c>
      <c r="AN705" s="1">
        <f t="shared" ca="1" si="171"/>
        <v>-12985455.044634398</v>
      </c>
      <c r="AO705" s="1">
        <f t="shared" ca="1" si="171"/>
        <v>-12985455.044634398</v>
      </c>
      <c r="AP705" s="1">
        <f t="shared" ca="1" si="171"/>
        <v>-12985455.044634398</v>
      </c>
      <c r="AQ705" s="1">
        <f t="shared" ca="1" si="171"/>
        <v>-12985455.044634398</v>
      </c>
      <c r="AR705" s="1">
        <f t="shared" ca="1" si="171"/>
        <v>-12985455.044634398</v>
      </c>
      <c r="AS705" s="1">
        <f t="shared" ca="1" si="171"/>
        <v>-12985455.044634398</v>
      </c>
      <c r="AT705" s="1">
        <f t="shared" ca="1" si="171"/>
        <v>-12985455.044634398</v>
      </c>
      <c r="AU705" s="1">
        <f t="shared" ca="1" si="171"/>
        <v>-12985455.044634398</v>
      </c>
      <c r="AV705" s="1">
        <f t="shared" ca="1" si="171"/>
        <v>-12985455.044634398</v>
      </c>
      <c r="AW705" s="1">
        <f t="shared" ca="1" si="171"/>
        <v>-12985455.044634398</v>
      </c>
      <c r="AX705" s="1">
        <f t="shared" ca="1" si="171"/>
        <v>-12985455.044634398</v>
      </c>
      <c r="AY705" s="1">
        <f t="shared" ca="1" si="171"/>
        <v>-12985455.044634398</v>
      </c>
      <c r="AZ705" s="1">
        <f t="shared" ca="1" si="171"/>
        <v>-12985455.044634398</v>
      </c>
      <c r="BA705" s="1">
        <f t="shared" ca="1" si="171"/>
        <v>-12985455.044634398</v>
      </c>
      <c r="BB705" s="1">
        <f t="shared" ca="1" si="171"/>
        <v>-12985455.044634398</v>
      </c>
      <c r="BC705" s="1">
        <f t="shared" ca="1" si="171"/>
        <v>-12985455.044634398</v>
      </c>
      <c r="BD705" s="1">
        <f t="shared" ca="1" si="171"/>
        <v>-12985455.044634398</v>
      </c>
      <c r="BE705" s="1">
        <f t="shared" ca="1" si="171"/>
        <v>-12985455.044634398</v>
      </c>
    </row>
    <row r="706" spans="1:57" x14ac:dyDescent="0.3">
      <c r="B706" s="1">
        <f>MAX(B$703:B705)+1</f>
        <v>85</v>
      </c>
      <c r="H706" s="13" t="str">
        <f ca="1">INDIRECT($B$1&amp;Items!E$2&amp;$B706)</f>
        <v>Незавершенное производство</v>
      </c>
      <c r="I706" s="13" t="str">
        <f ca="1">IF(INDIRECT($B$1&amp;Items!F$2&amp;$B706)="",H706,INDIRECT($B$1&amp;Items!F$2&amp;$B706))</f>
        <v>Начисление затрат этапа-2 бизнес-процесса</v>
      </c>
      <c r="J706" s="1" t="str">
        <f ca="1">IF(INDIRECT($B$1&amp;Items!G$2&amp;$B706)="",IF(H706&lt;&gt;I706,"  "&amp;I706,I706),"    "&amp;INDIRECT($B$1&amp;Items!G$2&amp;$B706))</f>
        <v xml:space="preserve">  Начисление затрат этапа-2 бизнес-процесса</v>
      </c>
      <c r="S706" s="1">
        <f t="shared" ref="S706:S709" ca="1" si="172">INDIRECT(ADDRESS(ROW(),SUMIFS($1:$1,$5:$5,MAX($5:$5))))</f>
        <v>-12433381.240627768</v>
      </c>
      <c r="V706" s="1">
        <f t="shared" ref="V706:BE706" ca="1" si="173">V37+V195-V527</f>
        <v>2973046.8647499997</v>
      </c>
      <c r="W706" s="1">
        <f t="shared" ca="1" si="173"/>
        <v>3947247.105833333</v>
      </c>
      <c r="X706" s="1">
        <f t="shared" ca="1" si="173"/>
        <v>3947247.105833333</v>
      </c>
      <c r="Y706" s="1">
        <f t="shared" ca="1" si="173"/>
        <v>5430580.4391666669</v>
      </c>
      <c r="Z706" s="1">
        <f t="shared" ca="1" si="173"/>
        <v>5358076.3074166672</v>
      </c>
      <c r="AA706" s="1">
        <f t="shared" ca="1" si="173"/>
        <v>886243.87725000083</v>
      </c>
      <c r="AB706" s="1">
        <f t="shared" ca="1" si="173"/>
        <v>-745091.62723367941</v>
      </c>
      <c r="AC706" s="1">
        <f t="shared" ca="1" si="173"/>
        <v>-3040916.0990754664</v>
      </c>
      <c r="AD706" s="1">
        <f t="shared" ca="1" si="173"/>
        <v>-3955732.6629555048</v>
      </c>
      <c r="AE706" s="1">
        <f t="shared" ca="1" si="173"/>
        <v>-4654876.4505913677</v>
      </c>
      <c r="AF706" s="1">
        <f t="shared" ca="1" si="173"/>
        <v>-6185426.0984858917</v>
      </c>
      <c r="AG706" s="1">
        <f t="shared" ca="1" si="173"/>
        <v>-7816761.6029695719</v>
      </c>
      <c r="AH706" s="1">
        <f t="shared" ca="1" si="173"/>
        <v>-8282857.4613934811</v>
      </c>
      <c r="AI706" s="1">
        <f t="shared" ca="1" si="173"/>
        <v>-11152638.051195715</v>
      </c>
      <c r="AJ706" s="1">
        <f t="shared" ca="1" si="173"/>
        <v>-12433381.240627768</v>
      </c>
      <c r="AK706" s="1">
        <f t="shared" ca="1" si="173"/>
        <v>-12433381.240627768</v>
      </c>
      <c r="AL706" s="1">
        <f t="shared" ca="1" si="173"/>
        <v>-12433381.240627768</v>
      </c>
      <c r="AM706" s="1">
        <f t="shared" ca="1" si="173"/>
        <v>-12433381.240627768</v>
      </c>
      <c r="AN706" s="1">
        <f t="shared" ca="1" si="173"/>
        <v>-12433381.240627768</v>
      </c>
      <c r="AO706" s="1">
        <f t="shared" ca="1" si="173"/>
        <v>-12433381.240627768</v>
      </c>
      <c r="AP706" s="1">
        <f t="shared" ca="1" si="173"/>
        <v>-12433381.240627768</v>
      </c>
      <c r="AQ706" s="1">
        <f t="shared" ca="1" si="173"/>
        <v>-12433381.240627768</v>
      </c>
      <c r="AR706" s="1">
        <f t="shared" ca="1" si="173"/>
        <v>-12433381.240627768</v>
      </c>
      <c r="AS706" s="1">
        <f t="shared" ca="1" si="173"/>
        <v>-12433381.240627768</v>
      </c>
      <c r="AT706" s="1">
        <f t="shared" ca="1" si="173"/>
        <v>-12433381.240627768</v>
      </c>
      <c r="AU706" s="1">
        <f t="shared" ca="1" si="173"/>
        <v>-12433381.240627768</v>
      </c>
      <c r="AV706" s="1">
        <f t="shared" ca="1" si="173"/>
        <v>-12433381.240627768</v>
      </c>
      <c r="AW706" s="1">
        <f t="shared" ca="1" si="173"/>
        <v>-12433381.240627768</v>
      </c>
      <c r="AX706" s="1">
        <f t="shared" ca="1" si="173"/>
        <v>-12433381.240627768</v>
      </c>
      <c r="AY706" s="1">
        <f t="shared" ca="1" si="173"/>
        <v>-12433381.240627768</v>
      </c>
      <c r="AZ706" s="1">
        <f t="shared" ca="1" si="173"/>
        <v>-12433381.240627768</v>
      </c>
      <c r="BA706" s="1">
        <f t="shared" ca="1" si="173"/>
        <v>-12433381.240627768</v>
      </c>
      <c r="BB706" s="1">
        <f t="shared" ca="1" si="173"/>
        <v>-12433381.240627768</v>
      </c>
      <c r="BC706" s="1">
        <f t="shared" ca="1" si="173"/>
        <v>-12433381.240627768</v>
      </c>
      <c r="BD706" s="1">
        <f t="shared" ca="1" si="173"/>
        <v>-12433381.240627768</v>
      </c>
      <c r="BE706" s="1">
        <f t="shared" ca="1" si="173"/>
        <v>-12433381.240627768</v>
      </c>
    </row>
    <row r="707" spans="1:57" x14ac:dyDescent="0.3">
      <c r="B707" s="1">
        <f>MAX(B$703:B706)+1</f>
        <v>86</v>
      </c>
      <c r="H707" s="13" t="str">
        <f ca="1">INDIRECT($B$1&amp;Items!E$2&amp;$B707)</f>
        <v>Незавершенное производство</v>
      </c>
      <c r="I707" s="13" t="str">
        <f ca="1">IF(INDIRECT($B$1&amp;Items!F$2&amp;$B707)="",H707,INDIRECT($B$1&amp;Items!F$2&amp;$B707))</f>
        <v>Начисление затрат этапа-3 бизнес-процесса</v>
      </c>
      <c r="J707" s="1" t="str">
        <f ca="1">IF(INDIRECT($B$1&amp;Items!G$2&amp;$B707)="",IF(H707&lt;&gt;I707,"  "&amp;I707,I707),"    "&amp;INDIRECT($B$1&amp;Items!G$2&amp;$B707))</f>
        <v xml:space="preserve">  Начисление затрат этапа-3 бизнес-процесса</v>
      </c>
      <c r="S707" s="1">
        <f t="shared" ca="1" si="172"/>
        <v>-13729666.139445771</v>
      </c>
      <c r="V707" s="1">
        <f t="shared" ref="V707:BE707" ca="1" si="174">V38+V206-V538</f>
        <v>2123915.7833333332</v>
      </c>
      <c r="W707" s="1">
        <f t="shared" ca="1" si="174"/>
        <v>4793471.9582883334</v>
      </c>
      <c r="X707" s="1">
        <f t="shared" ca="1" si="174"/>
        <v>6892887.7416216666</v>
      </c>
      <c r="Y707" s="1">
        <f t="shared" ca="1" si="174"/>
        <v>9480819.0249550007</v>
      </c>
      <c r="Z707" s="1">
        <f t="shared" ca="1" si="174"/>
        <v>8289667.345485501</v>
      </c>
      <c r="AA707" s="1">
        <f t="shared" ca="1" si="174"/>
        <v>1411315.6148248352</v>
      </c>
      <c r="AB707" s="1">
        <f t="shared" ca="1" si="174"/>
        <v>-399739.78763282904</v>
      </c>
      <c r="AC707" s="1">
        <f t="shared" ca="1" si="174"/>
        <v>-2958855.5795525499</v>
      </c>
      <c r="AD707" s="1">
        <f t="shared" ca="1" si="174"/>
        <v>-4109344.005038918</v>
      </c>
      <c r="AE707" s="1">
        <f t="shared" ca="1" si="174"/>
        <v>-4885510.6060922034</v>
      </c>
      <c r="AF707" s="1">
        <f t="shared" ca="1" si="174"/>
        <v>-6591587.80070535</v>
      </c>
      <c r="AG707" s="1">
        <f t="shared" ca="1" si="174"/>
        <v>-8402643.2031630147</v>
      </c>
      <c r="AH707" s="1">
        <f t="shared" ca="1" si="174"/>
        <v>-8920087.6038652044</v>
      </c>
      <c r="AI707" s="1">
        <f t="shared" ca="1" si="174"/>
        <v>-12118982.343764855</v>
      </c>
      <c r="AJ707" s="1">
        <f t="shared" ca="1" si="174"/>
        <v>-13729666.139445771</v>
      </c>
      <c r="AK707" s="1">
        <f t="shared" ca="1" si="174"/>
        <v>-13729666.139445771</v>
      </c>
      <c r="AL707" s="1">
        <f t="shared" ca="1" si="174"/>
        <v>-13729666.139445771</v>
      </c>
      <c r="AM707" s="1">
        <f t="shared" ca="1" si="174"/>
        <v>-13729666.139445771</v>
      </c>
      <c r="AN707" s="1">
        <f t="shared" ca="1" si="174"/>
        <v>-13729666.139445771</v>
      </c>
      <c r="AO707" s="1">
        <f t="shared" ca="1" si="174"/>
        <v>-13729666.139445771</v>
      </c>
      <c r="AP707" s="1">
        <f t="shared" ca="1" si="174"/>
        <v>-13729666.139445771</v>
      </c>
      <c r="AQ707" s="1">
        <f t="shared" ca="1" si="174"/>
        <v>-13729666.139445771</v>
      </c>
      <c r="AR707" s="1">
        <f t="shared" ca="1" si="174"/>
        <v>-13729666.139445771</v>
      </c>
      <c r="AS707" s="1">
        <f t="shared" ca="1" si="174"/>
        <v>-13729666.139445771</v>
      </c>
      <c r="AT707" s="1">
        <f t="shared" ca="1" si="174"/>
        <v>-13729666.139445771</v>
      </c>
      <c r="AU707" s="1">
        <f t="shared" ca="1" si="174"/>
        <v>-13729666.139445771</v>
      </c>
      <c r="AV707" s="1">
        <f t="shared" ca="1" si="174"/>
        <v>-13729666.139445771</v>
      </c>
      <c r="AW707" s="1">
        <f t="shared" ca="1" si="174"/>
        <v>-13729666.139445771</v>
      </c>
      <c r="AX707" s="1">
        <f t="shared" ca="1" si="174"/>
        <v>-13729666.139445771</v>
      </c>
      <c r="AY707" s="1">
        <f t="shared" ca="1" si="174"/>
        <v>-13729666.139445771</v>
      </c>
      <c r="AZ707" s="1">
        <f t="shared" ca="1" si="174"/>
        <v>-13729666.139445771</v>
      </c>
      <c r="BA707" s="1">
        <f t="shared" ca="1" si="174"/>
        <v>-13729666.139445771</v>
      </c>
      <c r="BB707" s="1">
        <f t="shared" ca="1" si="174"/>
        <v>-13729666.139445771</v>
      </c>
      <c r="BC707" s="1">
        <f t="shared" ca="1" si="174"/>
        <v>-13729666.139445771</v>
      </c>
      <c r="BD707" s="1">
        <f t="shared" ca="1" si="174"/>
        <v>-13729666.139445771</v>
      </c>
      <c r="BE707" s="1">
        <f t="shared" ca="1" si="174"/>
        <v>-13729666.139445771</v>
      </c>
    </row>
    <row r="708" spans="1:57" x14ac:dyDescent="0.3">
      <c r="B708" s="1">
        <f>MAX(B$703:B707)+1</f>
        <v>87</v>
      </c>
      <c r="H708" s="13" t="str">
        <f ca="1">INDIRECT($B$1&amp;Items!E$2&amp;$B708)</f>
        <v>Незавершенное производство</v>
      </c>
      <c r="I708" s="13" t="str">
        <f ca="1">IF(INDIRECT($B$1&amp;Items!F$2&amp;$B708)="",H708,INDIRECT($B$1&amp;Items!F$2&amp;$B708))</f>
        <v>Начисление затрат этапа-4 бизнес-процесса</v>
      </c>
      <c r="J708" s="1" t="str">
        <f ca="1">IF(INDIRECT($B$1&amp;Items!G$2&amp;$B708)="",IF(H708&lt;&gt;I708,"  "&amp;I708,I708),"    "&amp;INDIRECT($B$1&amp;Items!G$2&amp;$B708))</f>
        <v xml:space="preserve">  Начисление затрат этапа-4 бизнес-процесса</v>
      </c>
      <c r="S708" s="1">
        <f t="shared" ca="1" si="172"/>
        <v>-11058858.3564943</v>
      </c>
      <c r="V708" s="1">
        <f t="shared" ref="V708:BE708" ca="1" si="175">V39+V224-V556</f>
        <v>0</v>
      </c>
      <c r="W708" s="1">
        <f t="shared" ca="1" si="175"/>
        <v>937625.92499999981</v>
      </c>
      <c r="X708" s="1">
        <f t="shared" ca="1" si="175"/>
        <v>4541897.2618658338</v>
      </c>
      <c r="Y708" s="1">
        <f t="shared" ca="1" si="175"/>
        <v>6630049.2201541672</v>
      </c>
      <c r="Z708" s="1">
        <f t="shared" ca="1" si="175"/>
        <v>5601642.6691079177</v>
      </c>
      <c r="AA708" s="1">
        <f t="shared" ca="1" si="175"/>
        <v>800234.66701541748</v>
      </c>
      <c r="AB708" s="1">
        <f t="shared" ca="1" si="175"/>
        <v>-408885.81908359192</v>
      </c>
      <c r="AC708" s="1">
        <f t="shared" ca="1" si="175"/>
        <v>-2393487.5365357436</v>
      </c>
      <c r="AD708" s="1">
        <f t="shared" ca="1" si="175"/>
        <v>-3555476.238760272</v>
      </c>
      <c r="AE708" s="1">
        <f t="shared" ca="1" si="175"/>
        <v>-4073670.7328027044</v>
      </c>
      <c r="AF708" s="1">
        <f t="shared" ca="1" si="175"/>
        <v>-5396738.5444374727</v>
      </c>
      <c r="AG708" s="1">
        <f t="shared" ca="1" si="175"/>
        <v>-6605859.0305364821</v>
      </c>
      <c r="AH708" s="1">
        <f t="shared" ca="1" si="175"/>
        <v>-6951322.0265647704</v>
      </c>
      <c r="AI708" s="1">
        <f t="shared" ca="1" si="175"/>
        <v>-9432074.1733799595</v>
      </c>
      <c r="AJ708" s="1">
        <f t="shared" ca="1" si="175"/>
        <v>-11058858.3564943</v>
      </c>
      <c r="AK708" s="1">
        <f t="shared" ca="1" si="175"/>
        <v>-11058858.3564943</v>
      </c>
      <c r="AL708" s="1">
        <f t="shared" ca="1" si="175"/>
        <v>-11058858.3564943</v>
      </c>
      <c r="AM708" s="1">
        <f t="shared" ca="1" si="175"/>
        <v>-11058858.3564943</v>
      </c>
      <c r="AN708" s="1">
        <f t="shared" ca="1" si="175"/>
        <v>-11058858.3564943</v>
      </c>
      <c r="AO708" s="1">
        <f t="shared" ca="1" si="175"/>
        <v>-11058858.3564943</v>
      </c>
      <c r="AP708" s="1">
        <f t="shared" ca="1" si="175"/>
        <v>-11058858.3564943</v>
      </c>
      <c r="AQ708" s="1">
        <f t="shared" ca="1" si="175"/>
        <v>-11058858.3564943</v>
      </c>
      <c r="AR708" s="1">
        <f t="shared" ca="1" si="175"/>
        <v>-11058858.3564943</v>
      </c>
      <c r="AS708" s="1">
        <f t="shared" ca="1" si="175"/>
        <v>-11058858.3564943</v>
      </c>
      <c r="AT708" s="1">
        <f t="shared" ca="1" si="175"/>
        <v>-11058858.3564943</v>
      </c>
      <c r="AU708" s="1">
        <f t="shared" ca="1" si="175"/>
        <v>-11058858.3564943</v>
      </c>
      <c r="AV708" s="1">
        <f t="shared" ca="1" si="175"/>
        <v>-11058858.3564943</v>
      </c>
      <c r="AW708" s="1">
        <f t="shared" ca="1" si="175"/>
        <v>-11058858.3564943</v>
      </c>
      <c r="AX708" s="1">
        <f t="shared" ca="1" si="175"/>
        <v>-11058858.3564943</v>
      </c>
      <c r="AY708" s="1">
        <f t="shared" ca="1" si="175"/>
        <v>-11058858.3564943</v>
      </c>
      <c r="AZ708" s="1">
        <f t="shared" ca="1" si="175"/>
        <v>-11058858.3564943</v>
      </c>
      <c r="BA708" s="1">
        <f t="shared" ca="1" si="175"/>
        <v>-11058858.3564943</v>
      </c>
      <c r="BB708" s="1">
        <f t="shared" ca="1" si="175"/>
        <v>-11058858.3564943</v>
      </c>
      <c r="BC708" s="1">
        <f t="shared" ca="1" si="175"/>
        <v>-11058858.3564943</v>
      </c>
      <c r="BD708" s="1">
        <f t="shared" ca="1" si="175"/>
        <v>-11058858.3564943</v>
      </c>
      <c r="BE708" s="1">
        <f t="shared" ca="1" si="175"/>
        <v>-11058858.3564943</v>
      </c>
    </row>
    <row r="709" spans="1:57" x14ac:dyDescent="0.3">
      <c r="B709" s="1">
        <f>MAX(B$703:B708)+1</f>
        <v>88</v>
      </c>
      <c r="H709" s="13" t="str">
        <f ca="1">INDIRECT($B$1&amp;Items!E$2&amp;$B709)</f>
        <v>Незавершенное производство</v>
      </c>
      <c r="I709" s="13" t="str">
        <f ca="1">IF(INDIRECT($B$1&amp;Items!F$2&amp;$B709)="",H709,INDIRECT($B$1&amp;Items!F$2&amp;$B709))</f>
        <v>Начисление затрат этапа-5 бизнес-процесса</v>
      </c>
      <c r="J709" s="1" t="str">
        <f ca="1">IF(INDIRECT($B$1&amp;Items!G$2&amp;$B709)="",IF(H709&lt;&gt;I709,"  "&amp;I709,I709),"    "&amp;INDIRECT($B$1&amp;Items!G$2&amp;$B709))</f>
        <v xml:space="preserve">  Начисление затрат этапа-5 бизнес-процесса</v>
      </c>
      <c r="S709" s="1">
        <f t="shared" ca="1" si="172"/>
        <v>-6656657.1612546137</v>
      </c>
      <c r="V709" s="1">
        <f t="shared" ref="V709:BE709" ca="1" si="176">V40+V235-V567</f>
        <v>1712227.0903333332</v>
      </c>
      <c r="W709" s="1">
        <f t="shared" ca="1" si="176"/>
        <v>4129064.9103233339</v>
      </c>
      <c r="X709" s="1">
        <f t="shared" ca="1" si="176"/>
        <v>5258345.9436566671</v>
      </c>
      <c r="Y709" s="1">
        <f t="shared" ca="1" si="176"/>
        <v>5258345.9436566671</v>
      </c>
      <c r="Z709" s="1">
        <f t="shared" ca="1" si="176"/>
        <v>3769347.7488930011</v>
      </c>
      <c r="AA709" s="1">
        <f t="shared" ca="1" si="176"/>
        <v>760909.6926990021</v>
      </c>
      <c r="AB709" s="1">
        <f t="shared" ca="1" si="176"/>
        <v>-662034.99860400427</v>
      </c>
      <c r="AC709" s="1">
        <f t="shared" ca="1" si="176"/>
        <v>-1633282.8988843809</v>
      </c>
      <c r="AD709" s="1">
        <f t="shared" ca="1" si="176"/>
        <v>-1934317.078181633</v>
      </c>
      <c r="AE709" s="1">
        <f t="shared" ca="1" si="176"/>
        <v>-2544150.5173114929</v>
      </c>
      <c r="AF709" s="1">
        <f t="shared" ca="1" si="176"/>
        <v>-3191649.1174984109</v>
      </c>
      <c r="AG709" s="1">
        <f t="shared" ca="1" si="176"/>
        <v>-4614593.8088014172</v>
      </c>
      <c r="AH709" s="1">
        <f t="shared" ca="1" si="176"/>
        <v>-5021149.4348879904</v>
      </c>
      <c r="AI709" s="1">
        <f t="shared" ca="1" si="176"/>
        <v>-6235209.310238461</v>
      </c>
      <c r="AJ709" s="1">
        <f t="shared" ca="1" si="176"/>
        <v>-6656657.1612546137</v>
      </c>
      <c r="AK709" s="1">
        <f t="shared" ca="1" si="176"/>
        <v>-6656657.1612546137</v>
      </c>
      <c r="AL709" s="1">
        <f t="shared" ca="1" si="176"/>
        <v>-6656657.1612546137</v>
      </c>
      <c r="AM709" s="1">
        <f t="shared" ca="1" si="176"/>
        <v>-6656657.1612546137</v>
      </c>
      <c r="AN709" s="1">
        <f t="shared" ca="1" si="176"/>
        <v>-6656657.1612546137</v>
      </c>
      <c r="AO709" s="1">
        <f t="shared" ca="1" si="176"/>
        <v>-6656657.1612546137</v>
      </c>
      <c r="AP709" s="1">
        <f t="shared" ca="1" si="176"/>
        <v>-6656657.1612546137</v>
      </c>
      <c r="AQ709" s="1">
        <f t="shared" ca="1" si="176"/>
        <v>-6656657.1612546137</v>
      </c>
      <c r="AR709" s="1">
        <f t="shared" ca="1" si="176"/>
        <v>-6656657.1612546137</v>
      </c>
      <c r="AS709" s="1">
        <f t="shared" ca="1" si="176"/>
        <v>-6656657.1612546137</v>
      </c>
      <c r="AT709" s="1">
        <f t="shared" ca="1" si="176"/>
        <v>-6656657.1612546137</v>
      </c>
      <c r="AU709" s="1">
        <f t="shared" ca="1" si="176"/>
        <v>-6656657.1612546137</v>
      </c>
      <c r="AV709" s="1">
        <f t="shared" ca="1" si="176"/>
        <v>-6656657.1612546137</v>
      </c>
      <c r="AW709" s="1">
        <f t="shared" ca="1" si="176"/>
        <v>-6656657.1612546137</v>
      </c>
      <c r="AX709" s="1">
        <f t="shared" ca="1" si="176"/>
        <v>-6656657.1612546137</v>
      </c>
      <c r="AY709" s="1">
        <f t="shared" ca="1" si="176"/>
        <v>-6656657.1612546137</v>
      </c>
      <c r="AZ709" s="1">
        <f t="shared" ca="1" si="176"/>
        <v>-6656657.1612546137</v>
      </c>
      <c r="BA709" s="1">
        <f t="shared" ca="1" si="176"/>
        <v>-6656657.1612546137</v>
      </c>
      <c r="BB709" s="1">
        <f t="shared" ca="1" si="176"/>
        <v>-6656657.1612546137</v>
      </c>
      <c r="BC709" s="1">
        <f t="shared" ca="1" si="176"/>
        <v>-6656657.1612546137</v>
      </c>
      <c r="BD709" s="1">
        <f t="shared" ca="1" si="176"/>
        <v>-6656657.1612546137</v>
      </c>
      <c r="BE709" s="1">
        <f t="shared" ca="1" si="176"/>
        <v>-6656657.1612546137</v>
      </c>
    </row>
    <row r="710" spans="1:57" ht="4.95" customHeight="1" x14ac:dyDescent="0.3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3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</row>
    <row r="711" spans="1:57" x14ac:dyDescent="0.3">
      <c r="B711" s="1">
        <f>ROW(Items!A233)</f>
        <v>233</v>
      </c>
      <c r="H711" s="13" t="str">
        <f ca="1">INDIRECT($B$1&amp;Items!E$2&amp;$B711)</f>
        <v>Незавершенные капзатраты</v>
      </c>
      <c r="I711" s="13" t="str">
        <f ca="1">IF(INDIRECT($B$1&amp;Items!F$2&amp;$B711)="",H711,INDIRECT($B$1&amp;Items!F$2&amp;$B711))</f>
        <v>Незавершенные капзатраты</v>
      </c>
      <c r="J711" s="1" t="str">
        <f ca="1">IF(INDIRECT($B$1&amp;Items!G$2&amp;$B711)="",IF(H711&lt;&gt;I711,"  "&amp;I711,I711),"    "&amp;INDIRECT($B$1&amp;Items!G$2&amp;$B711))</f>
        <v>Незавершенные капзатраты</v>
      </c>
      <c r="S711" s="1">
        <f ca="1">SUM(S712:S715)</f>
        <v>0</v>
      </c>
      <c r="V711" s="1">
        <f ca="1">SUM(V712:V715)</f>
        <v>37471916.609459162</v>
      </c>
      <c r="W711" s="1">
        <f t="shared" ref="W711:BE711" ca="1" si="177">SUM(W712:W715)</f>
        <v>0</v>
      </c>
      <c r="X711" s="1">
        <f t="shared" ca="1" si="177"/>
        <v>0</v>
      </c>
      <c r="Y711" s="1">
        <f t="shared" ca="1" si="177"/>
        <v>0</v>
      </c>
      <c r="Z711" s="1">
        <f t="shared" ca="1" si="177"/>
        <v>0</v>
      </c>
      <c r="AA711" s="1">
        <f t="shared" ca="1" si="177"/>
        <v>0</v>
      </c>
      <c r="AB711" s="1">
        <f t="shared" ca="1" si="177"/>
        <v>0</v>
      </c>
      <c r="AC711" s="1">
        <f t="shared" ca="1" si="177"/>
        <v>0</v>
      </c>
      <c r="AD711" s="1">
        <f t="shared" ca="1" si="177"/>
        <v>0</v>
      </c>
      <c r="AE711" s="1">
        <f t="shared" ca="1" si="177"/>
        <v>0</v>
      </c>
      <c r="AF711" s="1">
        <f t="shared" ca="1" si="177"/>
        <v>0</v>
      </c>
      <c r="AG711" s="1">
        <f t="shared" ca="1" si="177"/>
        <v>0</v>
      </c>
      <c r="AH711" s="1">
        <f t="shared" ca="1" si="177"/>
        <v>0</v>
      </c>
      <c r="AI711" s="1">
        <f t="shared" ca="1" si="177"/>
        <v>0</v>
      </c>
      <c r="AJ711" s="1">
        <f t="shared" ca="1" si="177"/>
        <v>0</v>
      </c>
      <c r="AK711" s="1">
        <f t="shared" ca="1" si="177"/>
        <v>0</v>
      </c>
      <c r="AL711" s="1">
        <f t="shared" ca="1" si="177"/>
        <v>0</v>
      </c>
      <c r="AM711" s="1">
        <f t="shared" ca="1" si="177"/>
        <v>0</v>
      </c>
      <c r="AN711" s="1">
        <f t="shared" ca="1" si="177"/>
        <v>0</v>
      </c>
      <c r="AO711" s="1">
        <f t="shared" ca="1" si="177"/>
        <v>0</v>
      </c>
      <c r="AP711" s="1">
        <f t="shared" ca="1" si="177"/>
        <v>0</v>
      </c>
      <c r="AQ711" s="1">
        <f t="shared" ca="1" si="177"/>
        <v>0</v>
      </c>
      <c r="AR711" s="1">
        <f t="shared" ca="1" si="177"/>
        <v>0</v>
      </c>
      <c r="AS711" s="1">
        <f t="shared" ca="1" si="177"/>
        <v>0</v>
      </c>
      <c r="AT711" s="1">
        <f t="shared" ca="1" si="177"/>
        <v>0</v>
      </c>
      <c r="AU711" s="1">
        <f t="shared" ca="1" si="177"/>
        <v>0</v>
      </c>
      <c r="AV711" s="1">
        <f t="shared" ca="1" si="177"/>
        <v>0</v>
      </c>
      <c r="AW711" s="1">
        <f t="shared" ca="1" si="177"/>
        <v>0</v>
      </c>
      <c r="AX711" s="1">
        <f t="shared" ca="1" si="177"/>
        <v>0</v>
      </c>
      <c r="AY711" s="1">
        <f t="shared" ca="1" si="177"/>
        <v>0</v>
      </c>
      <c r="AZ711" s="1">
        <f t="shared" ca="1" si="177"/>
        <v>0</v>
      </c>
      <c r="BA711" s="1">
        <f t="shared" ca="1" si="177"/>
        <v>0</v>
      </c>
      <c r="BB711" s="1">
        <f t="shared" ca="1" si="177"/>
        <v>0</v>
      </c>
      <c r="BC711" s="1">
        <f t="shared" ca="1" si="177"/>
        <v>0</v>
      </c>
      <c r="BD711" s="1">
        <f t="shared" ca="1" si="177"/>
        <v>0</v>
      </c>
      <c r="BE711" s="1">
        <f t="shared" ca="1" si="177"/>
        <v>0</v>
      </c>
    </row>
    <row r="712" spans="1:57" x14ac:dyDescent="0.3">
      <c r="B712" s="1">
        <f>MAX(B$710:B711)+1</f>
        <v>234</v>
      </c>
      <c r="H712" s="13" t="str">
        <f ca="1">INDIRECT($B$1&amp;Items!E$2&amp;$B712)</f>
        <v>Незавершенные капзатраты</v>
      </c>
      <c r="I712" s="13" t="str">
        <f ca="1">IF(INDIRECT($B$1&amp;Items!F$2&amp;$B712)="",H712,INDIRECT($B$1&amp;Items!F$2&amp;$B712))</f>
        <v>Основные средства - тип - 1</v>
      </c>
      <c r="J712" s="1" t="str">
        <f ca="1">IF(INDIRECT($B$1&amp;Items!G$2&amp;$B712)="",IF(H712&lt;&gt;I712,"  "&amp;I712,I712),"    "&amp;INDIRECT($B$1&amp;Items!G$2&amp;$B712))</f>
        <v xml:space="preserve">  Основные средства - тип - 1</v>
      </c>
      <c r="S712" s="1">
        <f ca="1">INDIRECT(ADDRESS(ROW(),SUMIFS($1:$1,$5:$5,MAX($5:$5))))</f>
        <v>0</v>
      </c>
      <c r="V712" s="1">
        <f t="shared" ref="V712:BE712" ca="1" si="178">V43+V95-V139</f>
        <v>16367713.552083332</v>
      </c>
      <c r="W712" s="1">
        <f ca="1">W43+W95-W139</f>
        <v>0</v>
      </c>
      <c r="X712" s="1">
        <f t="shared" ca="1" si="178"/>
        <v>0</v>
      </c>
      <c r="Y712" s="1">
        <f t="shared" ca="1" si="178"/>
        <v>0</v>
      </c>
      <c r="Z712" s="1">
        <f t="shared" ca="1" si="178"/>
        <v>0</v>
      </c>
      <c r="AA712" s="1">
        <f t="shared" ca="1" si="178"/>
        <v>0</v>
      </c>
      <c r="AB712" s="1">
        <f t="shared" ca="1" si="178"/>
        <v>0</v>
      </c>
      <c r="AC712" s="1">
        <f t="shared" ca="1" si="178"/>
        <v>0</v>
      </c>
      <c r="AD712" s="1">
        <f t="shared" ca="1" si="178"/>
        <v>0</v>
      </c>
      <c r="AE712" s="1">
        <f t="shared" ca="1" si="178"/>
        <v>0</v>
      </c>
      <c r="AF712" s="1">
        <f t="shared" ca="1" si="178"/>
        <v>0</v>
      </c>
      <c r="AG712" s="1">
        <f t="shared" ca="1" si="178"/>
        <v>0</v>
      </c>
      <c r="AH712" s="1">
        <f t="shared" ca="1" si="178"/>
        <v>0</v>
      </c>
      <c r="AI712" s="1">
        <f t="shared" ca="1" si="178"/>
        <v>0</v>
      </c>
      <c r="AJ712" s="1">
        <f t="shared" ca="1" si="178"/>
        <v>0</v>
      </c>
      <c r="AK712" s="1">
        <f t="shared" ca="1" si="178"/>
        <v>0</v>
      </c>
      <c r="AL712" s="1">
        <f t="shared" ca="1" si="178"/>
        <v>0</v>
      </c>
      <c r="AM712" s="1">
        <f t="shared" ca="1" si="178"/>
        <v>0</v>
      </c>
      <c r="AN712" s="1">
        <f t="shared" ca="1" si="178"/>
        <v>0</v>
      </c>
      <c r="AO712" s="1">
        <f t="shared" ca="1" si="178"/>
        <v>0</v>
      </c>
      <c r="AP712" s="1">
        <f t="shared" ca="1" si="178"/>
        <v>0</v>
      </c>
      <c r="AQ712" s="1">
        <f t="shared" ca="1" si="178"/>
        <v>0</v>
      </c>
      <c r="AR712" s="1">
        <f t="shared" ca="1" si="178"/>
        <v>0</v>
      </c>
      <c r="AS712" s="1">
        <f t="shared" ca="1" si="178"/>
        <v>0</v>
      </c>
      <c r="AT712" s="1">
        <f t="shared" ca="1" si="178"/>
        <v>0</v>
      </c>
      <c r="AU712" s="1">
        <f t="shared" ca="1" si="178"/>
        <v>0</v>
      </c>
      <c r="AV712" s="1">
        <f t="shared" ca="1" si="178"/>
        <v>0</v>
      </c>
      <c r="AW712" s="1">
        <f t="shared" ca="1" si="178"/>
        <v>0</v>
      </c>
      <c r="AX712" s="1">
        <f t="shared" ca="1" si="178"/>
        <v>0</v>
      </c>
      <c r="AY712" s="1">
        <f t="shared" ca="1" si="178"/>
        <v>0</v>
      </c>
      <c r="AZ712" s="1">
        <f t="shared" ca="1" si="178"/>
        <v>0</v>
      </c>
      <c r="BA712" s="1">
        <f t="shared" ca="1" si="178"/>
        <v>0</v>
      </c>
      <c r="BB712" s="1">
        <f t="shared" ca="1" si="178"/>
        <v>0</v>
      </c>
      <c r="BC712" s="1">
        <f t="shared" ca="1" si="178"/>
        <v>0</v>
      </c>
      <c r="BD712" s="1">
        <f t="shared" ca="1" si="178"/>
        <v>0</v>
      </c>
      <c r="BE712" s="1">
        <f t="shared" ca="1" si="178"/>
        <v>0</v>
      </c>
    </row>
    <row r="713" spans="1:57" x14ac:dyDescent="0.3">
      <c r="B713" s="1">
        <f>MAX(B$710:B712)+1</f>
        <v>235</v>
      </c>
      <c r="H713" s="13" t="str">
        <f ca="1">INDIRECT($B$1&amp;Items!E$2&amp;$B713)</f>
        <v>Незавершенные капзатраты</v>
      </c>
      <c r="I713" s="13" t="str">
        <f ca="1">IF(INDIRECT($B$1&amp;Items!F$2&amp;$B713)="",H713,INDIRECT($B$1&amp;Items!F$2&amp;$B713))</f>
        <v>Основные средства - тип - 2</v>
      </c>
      <c r="J713" s="1" t="str">
        <f ca="1">IF(INDIRECT($B$1&amp;Items!G$2&amp;$B713)="",IF(H713&lt;&gt;I713,"  "&amp;I713,I713),"    "&amp;INDIRECT($B$1&amp;Items!G$2&amp;$B713))</f>
        <v xml:space="preserve">  Основные средства - тип - 2</v>
      </c>
      <c r="S713" s="1">
        <f t="shared" ref="S713:S714" ca="1" si="179">INDIRECT(ADDRESS(ROW(),SUMIFS($1:$1,$5:$5,MAX($5:$5))))</f>
        <v>0</v>
      </c>
      <c r="V713" s="1">
        <f t="shared" ref="V713:BE713" ca="1" si="180">V44+V107-V151</f>
        <v>10130822.312993541</v>
      </c>
      <c r="W713" s="1">
        <f t="shared" ca="1" si="180"/>
        <v>0</v>
      </c>
      <c r="X713" s="1">
        <f t="shared" ca="1" si="180"/>
        <v>0</v>
      </c>
      <c r="Y713" s="1">
        <f t="shared" ca="1" si="180"/>
        <v>0</v>
      </c>
      <c r="Z713" s="1">
        <f t="shared" ca="1" si="180"/>
        <v>0</v>
      </c>
      <c r="AA713" s="1">
        <f t="shared" ca="1" si="180"/>
        <v>0</v>
      </c>
      <c r="AB713" s="1">
        <f t="shared" ca="1" si="180"/>
        <v>0</v>
      </c>
      <c r="AC713" s="1">
        <f t="shared" ca="1" si="180"/>
        <v>0</v>
      </c>
      <c r="AD713" s="1">
        <f t="shared" ca="1" si="180"/>
        <v>0</v>
      </c>
      <c r="AE713" s="1">
        <f t="shared" ca="1" si="180"/>
        <v>0</v>
      </c>
      <c r="AF713" s="1">
        <f t="shared" ca="1" si="180"/>
        <v>0</v>
      </c>
      <c r="AG713" s="1">
        <f t="shared" ca="1" si="180"/>
        <v>0</v>
      </c>
      <c r="AH713" s="1">
        <f t="shared" ca="1" si="180"/>
        <v>0</v>
      </c>
      <c r="AI713" s="1">
        <f t="shared" ca="1" si="180"/>
        <v>0</v>
      </c>
      <c r="AJ713" s="1">
        <f t="shared" ca="1" si="180"/>
        <v>0</v>
      </c>
      <c r="AK713" s="1">
        <f t="shared" ca="1" si="180"/>
        <v>0</v>
      </c>
      <c r="AL713" s="1">
        <f t="shared" ca="1" si="180"/>
        <v>0</v>
      </c>
      <c r="AM713" s="1">
        <f t="shared" ca="1" si="180"/>
        <v>0</v>
      </c>
      <c r="AN713" s="1">
        <f t="shared" ca="1" si="180"/>
        <v>0</v>
      </c>
      <c r="AO713" s="1">
        <f t="shared" ca="1" si="180"/>
        <v>0</v>
      </c>
      <c r="AP713" s="1">
        <f t="shared" ca="1" si="180"/>
        <v>0</v>
      </c>
      <c r="AQ713" s="1">
        <f t="shared" ca="1" si="180"/>
        <v>0</v>
      </c>
      <c r="AR713" s="1">
        <f t="shared" ca="1" si="180"/>
        <v>0</v>
      </c>
      <c r="AS713" s="1">
        <f t="shared" ca="1" si="180"/>
        <v>0</v>
      </c>
      <c r="AT713" s="1">
        <f t="shared" ca="1" si="180"/>
        <v>0</v>
      </c>
      <c r="AU713" s="1">
        <f t="shared" ca="1" si="180"/>
        <v>0</v>
      </c>
      <c r="AV713" s="1">
        <f t="shared" ca="1" si="180"/>
        <v>0</v>
      </c>
      <c r="AW713" s="1">
        <f t="shared" ca="1" si="180"/>
        <v>0</v>
      </c>
      <c r="AX713" s="1">
        <f t="shared" ca="1" si="180"/>
        <v>0</v>
      </c>
      <c r="AY713" s="1">
        <f t="shared" ca="1" si="180"/>
        <v>0</v>
      </c>
      <c r="AZ713" s="1">
        <f t="shared" ca="1" si="180"/>
        <v>0</v>
      </c>
      <c r="BA713" s="1">
        <f t="shared" ca="1" si="180"/>
        <v>0</v>
      </c>
      <c r="BB713" s="1">
        <f t="shared" ca="1" si="180"/>
        <v>0</v>
      </c>
      <c r="BC713" s="1">
        <f t="shared" ca="1" si="180"/>
        <v>0</v>
      </c>
      <c r="BD713" s="1">
        <f t="shared" ca="1" si="180"/>
        <v>0</v>
      </c>
      <c r="BE713" s="1">
        <f t="shared" ca="1" si="180"/>
        <v>0</v>
      </c>
    </row>
    <row r="714" spans="1:57" x14ac:dyDescent="0.3">
      <c r="B714" s="1">
        <f>MAX(B$710:B713)+1</f>
        <v>236</v>
      </c>
      <c r="H714" s="13" t="str">
        <f ca="1">INDIRECT($B$1&amp;Items!E$2&amp;$B714)</f>
        <v>Незавершенные капзатраты</v>
      </c>
      <c r="I714" s="13" t="str">
        <f ca="1">IF(INDIRECT($B$1&amp;Items!F$2&amp;$B714)="",H714,INDIRECT($B$1&amp;Items!F$2&amp;$B714))</f>
        <v>Основные средства - тип - 3</v>
      </c>
      <c r="J714" s="1" t="str">
        <f ca="1">IF(INDIRECT($B$1&amp;Items!G$2&amp;$B714)="",IF(H714&lt;&gt;I714,"  "&amp;I714,I714),"    "&amp;INDIRECT($B$1&amp;Items!G$2&amp;$B714))</f>
        <v xml:space="preserve">  Основные средства - тип - 3</v>
      </c>
      <c r="S714" s="1">
        <f t="shared" ca="1" si="179"/>
        <v>0</v>
      </c>
      <c r="V714" s="1">
        <f t="shared" ref="V714:BE714" ca="1" si="181">V45+V118-V162</f>
        <v>10973380.744382288</v>
      </c>
      <c r="W714" s="1">
        <f t="shared" ca="1" si="181"/>
        <v>0</v>
      </c>
      <c r="X714" s="1">
        <f t="shared" ca="1" si="181"/>
        <v>0</v>
      </c>
      <c r="Y714" s="1">
        <f t="shared" ca="1" si="181"/>
        <v>0</v>
      </c>
      <c r="Z714" s="1">
        <f t="shared" ca="1" si="181"/>
        <v>0</v>
      </c>
      <c r="AA714" s="1">
        <f t="shared" ca="1" si="181"/>
        <v>0</v>
      </c>
      <c r="AB714" s="1">
        <f t="shared" ca="1" si="181"/>
        <v>0</v>
      </c>
      <c r="AC714" s="1">
        <f t="shared" ca="1" si="181"/>
        <v>0</v>
      </c>
      <c r="AD714" s="1">
        <f t="shared" ca="1" si="181"/>
        <v>0</v>
      </c>
      <c r="AE714" s="1">
        <f t="shared" ca="1" si="181"/>
        <v>0</v>
      </c>
      <c r="AF714" s="1">
        <f t="shared" ca="1" si="181"/>
        <v>0</v>
      </c>
      <c r="AG714" s="1">
        <f t="shared" ca="1" si="181"/>
        <v>0</v>
      </c>
      <c r="AH714" s="1">
        <f t="shared" ca="1" si="181"/>
        <v>0</v>
      </c>
      <c r="AI714" s="1">
        <f t="shared" ca="1" si="181"/>
        <v>0</v>
      </c>
      <c r="AJ714" s="1">
        <f t="shared" ca="1" si="181"/>
        <v>0</v>
      </c>
      <c r="AK714" s="1">
        <f t="shared" ca="1" si="181"/>
        <v>0</v>
      </c>
      <c r="AL714" s="1">
        <f t="shared" ca="1" si="181"/>
        <v>0</v>
      </c>
      <c r="AM714" s="1">
        <f t="shared" ca="1" si="181"/>
        <v>0</v>
      </c>
      <c r="AN714" s="1">
        <f t="shared" ca="1" si="181"/>
        <v>0</v>
      </c>
      <c r="AO714" s="1">
        <f t="shared" ca="1" si="181"/>
        <v>0</v>
      </c>
      <c r="AP714" s="1">
        <f t="shared" ca="1" si="181"/>
        <v>0</v>
      </c>
      <c r="AQ714" s="1">
        <f t="shared" ca="1" si="181"/>
        <v>0</v>
      </c>
      <c r="AR714" s="1">
        <f t="shared" ca="1" si="181"/>
        <v>0</v>
      </c>
      <c r="AS714" s="1">
        <f t="shared" ca="1" si="181"/>
        <v>0</v>
      </c>
      <c r="AT714" s="1">
        <f t="shared" ca="1" si="181"/>
        <v>0</v>
      </c>
      <c r="AU714" s="1">
        <f t="shared" ca="1" si="181"/>
        <v>0</v>
      </c>
      <c r="AV714" s="1">
        <f t="shared" ca="1" si="181"/>
        <v>0</v>
      </c>
      <c r="AW714" s="1">
        <f t="shared" ca="1" si="181"/>
        <v>0</v>
      </c>
      <c r="AX714" s="1">
        <f t="shared" ca="1" si="181"/>
        <v>0</v>
      </c>
      <c r="AY714" s="1">
        <f t="shared" ca="1" si="181"/>
        <v>0</v>
      </c>
      <c r="AZ714" s="1">
        <f t="shared" ca="1" si="181"/>
        <v>0</v>
      </c>
      <c r="BA714" s="1">
        <f t="shared" ca="1" si="181"/>
        <v>0</v>
      </c>
      <c r="BB714" s="1">
        <f t="shared" ca="1" si="181"/>
        <v>0</v>
      </c>
      <c r="BC714" s="1">
        <f t="shared" ca="1" si="181"/>
        <v>0</v>
      </c>
      <c r="BD714" s="1">
        <f t="shared" ca="1" si="181"/>
        <v>0</v>
      </c>
      <c r="BE714" s="1">
        <f t="shared" ca="1" si="181"/>
        <v>0</v>
      </c>
    </row>
    <row r="715" spans="1:57" ht="4.95" customHeight="1" x14ac:dyDescent="0.3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3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</row>
    <row r="716" spans="1:57" x14ac:dyDescent="0.3">
      <c r="B716" s="1">
        <f>ROW(Items!A237)</f>
        <v>237</v>
      </c>
      <c r="H716" s="13" t="str">
        <f ca="1">INDIRECT($B$1&amp;Items!E$2&amp;$B716)</f>
        <v>Основные средства</v>
      </c>
      <c r="I716" s="13" t="str">
        <f ca="1">IF(INDIRECT($B$1&amp;Items!F$2&amp;$B716)="",H716,INDIRECT($B$1&amp;Items!F$2&amp;$B716))</f>
        <v>Основные средства</v>
      </c>
      <c r="J716" s="1" t="str">
        <f ca="1">IF(INDIRECT($B$1&amp;Items!G$2&amp;$B716)="",IF(H716&lt;&gt;I716,"  "&amp;I716,I716),"    "&amp;INDIRECT($B$1&amp;Items!G$2&amp;$B716))</f>
        <v>Основные средства</v>
      </c>
      <c r="S716" s="1">
        <f ca="1">SUM(S717:S720)</f>
        <v>18827071.644141052</v>
      </c>
      <c r="V716" s="1">
        <f ca="1">SUM(V717:V720)</f>
        <v>0</v>
      </c>
      <c r="W716" s="1">
        <f t="shared" ref="W716:BE716" ca="1" si="182">SUM(W717:W720)</f>
        <v>45184971.945938542</v>
      </c>
      <c r="X716" s="1">
        <f t="shared" ca="1" si="182"/>
        <v>44431889.080172896</v>
      </c>
      <c r="Y716" s="1">
        <f t="shared" ca="1" si="182"/>
        <v>43678806.214407258</v>
      </c>
      <c r="Z716" s="1">
        <f t="shared" ca="1" si="182"/>
        <v>42925723.348641619</v>
      </c>
      <c r="AA716" s="1">
        <f t="shared" ca="1" si="182"/>
        <v>42172640.482875973</v>
      </c>
      <c r="AB716" s="1">
        <f t="shared" ca="1" si="182"/>
        <v>41419557.617110327</v>
      </c>
      <c r="AC716" s="1">
        <f t="shared" ca="1" si="182"/>
        <v>40666474.751344681</v>
      </c>
      <c r="AD716" s="1">
        <f t="shared" ca="1" si="182"/>
        <v>39913391.885579042</v>
      </c>
      <c r="AE716" s="1">
        <f t="shared" ca="1" si="182"/>
        <v>39160309.019813396</v>
      </c>
      <c r="AF716" s="1">
        <f t="shared" ca="1" si="182"/>
        <v>38407226.15404775</v>
      </c>
      <c r="AG716" s="1">
        <f t="shared" ca="1" si="182"/>
        <v>37654143.288282111</v>
      </c>
      <c r="AH716" s="1">
        <f t="shared" ca="1" si="182"/>
        <v>36901060.422516473</v>
      </c>
      <c r="AI716" s="1">
        <f t="shared" ca="1" si="182"/>
        <v>36147977.556750827</v>
      </c>
      <c r="AJ716" s="1">
        <f t="shared" ca="1" si="182"/>
        <v>35394894.69098518</v>
      </c>
      <c r="AK716" s="1">
        <f t="shared" ca="1" si="182"/>
        <v>34641811.825219542</v>
      </c>
      <c r="AL716" s="1">
        <f t="shared" ca="1" si="182"/>
        <v>33888728.959453903</v>
      </c>
      <c r="AM716" s="1">
        <f t="shared" ca="1" si="182"/>
        <v>33135646.093688257</v>
      </c>
      <c r="AN716" s="1">
        <f t="shared" ca="1" si="182"/>
        <v>31629480.362156972</v>
      </c>
      <c r="AO716" s="1">
        <f t="shared" ca="1" si="182"/>
        <v>30876397.496391334</v>
      </c>
      <c r="AP716" s="1">
        <f t="shared" ca="1" si="182"/>
        <v>30123314.630625688</v>
      </c>
      <c r="AQ716" s="1">
        <f t="shared" ca="1" si="182"/>
        <v>29370231.764860041</v>
      </c>
      <c r="AR716" s="1">
        <f t="shared" ca="1" si="182"/>
        <v>28617148.899094403</v>
      </c>
      <c r="AS716" s="1">
        <f t="shared" ca="1" si="182"/>
        <v>27864066.03332876</v>
      </c>
      <c r="AT716" s="1">
        <f t="shared" ca="1" si="182"/>
        <v>27110983.167563118</v>
      </c>
      <c r="AU716" s="1">
        <f t="shared" ca="1" si="182"/>
        <v>26357900.301797476</v>
      </c>
      <c r="AV716" s="1">
        <f t="shared" ca="1" si="182"/>
        <v>25604817.436031833</v>
      </c>
      <c r="AW716" s="1">
        <f t="shared" ca="1" si="182"/>
        <v>24851734.570266191</v>
      </c>
      <c r="AX716" s="1">
        <f t="shared" ca="1" si="182"/>
        <v>24098651.704500549</v>
      </c>
      <c r="AY716" s="1">
        <f t="shared" ca="1" si="182"/>
        <v>23345568.838734906</v>
      </c>
      <c r="AZ716" s="1">
        <f t="shared" ca="1" si="182"/>
        <v>22592485.972969264</v>
      </c>
      <c r="BA716" s="1">
        <f t="shared" ca="1" si="182"/>
        <v>21839403.107203621</v>
      </c>
      <c r="BB716" s="1">
        <f t="shared" ca="1" si="182"/>
        <v>21086320.241437979</v>
      </c>
      <c r="BC716" s="1">
        <f t="shared" ca="1" si="182"/>
        <v>20333237.375672337</v>
      </c>
      <c r="BD716" s="1">
        <f t="shared" ca="1" si="182"/>
        <v>19580154.509906694</v>
      </c>
      <c r="BE716" s="1">
        <f t="shared" ca="1" si="182"/>
        <v>18827071.644141052</v>
      </c>
    </row>
    <row r="717" spans="1:57" x14ac:dyDescent="0.3">
      <c r="B717" s="1">
        <f>MAX(B$715:B716)+1</f>
        <v>238</v>
      </c>
      <c r="H717" s="13" t="str">
        <f ca="1">INDIRECT($B$1&amp;Items!E$2&amp;$B717)</f>
        <v>Основные средства</v>
      </c>
      <c r="I717" s="13" t="str">
        <f ca="1">IF(INDIRECT($B$1&amp;Items!F$2&amp;$B717)="",H717,INDIRECT($B$1&amp;Items!F$2&amp;$B717))</f>
        <v>Основные средства - тип - 1</v>
      </c>
      <c r="J717" s="1" t="str">
        <f ca="1">IF(INDIRECT($B$1&amp;Items!G$2&amp;$B717)="",IF(H717&lt;&gt;I717,"  "&amp;I717,I717),"    "&amp;INDIRECT($B$1&amp;Items!G$2&amp;$B717))</f>
        <v xml:space="preserve">  Основные средства - тип - 1</v>
      </c>
      <c r="S717" s="1">
        <f ca="1">INDIRECT(ADDRESS(ROW(),SUMIFS($1:$1,$5:$5,MAX($5:$5))))</f>
        <v>6819880.6467013899</v>
      </c>
      <c r="V717" s="1">
        <f t="shared" ref="V717:BE717" ca="1" si="183">V48+V139-V649</f>
        <v>0</v>
      </c>
      <c r="W717" s="1">
        <f t="shared" ca="1" si="183"/>
        <v>16367713.552083336</v>
      </c>
      <c r="X717" s="1">
        <f t="shared" ca="1" si="183"/>
        <v>16094918.32621528</v>
      </c>
      <c r="Y717" s="1">
        <f t="shared" ca="1" si="183"/>
        <v>15822123.100347225</v>
      </c>
      <c r="Z717" s="1">
        <f t="shared" ca="1" si="183"/>
        <v>15549327.874479169</v>
      </c>
      <c r="AA717" s="1">
        <f t="shared" ca="1" si="183"/>
        <v>15276532.648611113</v>
      </c>
      <c r="AB717" s="1">
        <f t="shared" ca="1" si="183"/>
        <v>15003737.422743058</v>
      </c>
      <c r="AC717" s="1">
        <f t="shared" ca="1" si="183"/>
        <v>14730942.196875002</v>
      </c>
      <c r="AD717" s="1">
        <f t="shared" ca="1" si="183"/>
        <v>14458146.971006947</v>
      </c>
      <c r="AE717" s="1">
        <f t="shared" ca="1" si="183"/>
        <v>14185351.745138891</v>
      </c>
      <c r="AF717" s="1">
        <f t="shared" ca="1" si="183"/>
        <v>13912556.519270835</v>
      </c>
      <c r="AG717" s="1">
        <f t="shared" ca="1" si="183"/>
        <v>13639761.29340278</v>
      </c>
      <c r="AH717" s="1">
        <f t="shared" ca="1" si="183"/>
        <v>13366966.067534724</v>
      </c>
      <c r="AI717" s="1">
        <f t="shared" ca="1" si="183"/>
        <v>13094170.841666669</v>
      </c>
      <c r="AJ717" s="1">
        <f t="shared" ca="1" si="183"/>
        <v>12821375.615798613</v>
      </c>
      <c r="AK717" s="1">
        <f t="shared" ca="1" si="183"/>
        <v>12548580.389930557</v>
      </c>
      <c r="AL717" s="1">
        <f t="shared" ca="1" si="183"/>
        <v>12275785.164062502</v>
      </c>
      <c r="AM717" s="1">
        <f t="shared" ca="1" si="183"/>
        <v>12002989.938194446</v>
      </c>
      <c r="AN717" s="1">
        <f t="shared" ca="1" si="183"/>
        <v>11457399.486458335</v>
      </c>
      <c r="AO717" s="1">
        <f t="shared" ca="1" si="183"/>
        <v>11184604.260590279</v>
      </c>
      <c r="AP717" s="1">
        <f t="shared" ca="1" si="183"/>
        <v>10911809.034722224</v>
      </c>
      <c r="AQ717" s="1">
        <f t="shared" ca="1" si="183"/>
        <v>10639013.808854168</v>
      </c>
      <c r="AR717" s="1">
        <f t="shared" ca="1" si="183"/>
        <v>10366218.582986113</v>
      </c>
      <c r="AS717" s="1">
        <f t="shared" ca="1" si="183"/>
        <v>10093423.357118057</v>
      </c>
      <c r="AT717" s="1">
        <f t="shared" ca="1" si="183"/>
        <v>9820628.1312500015</v>
      </c>
      <c r="AU717" s="1">
        <f t="shared" ca="1" si="183"/>
        <v>9547832.9053819459</v>
      </c>
      <c r="AV717" s="1">
        <f t="shared" ca="1" si="183"/>
        <v>9275037.6795138903</v>
      </c>
      <c r="AW717" s="1">
        <f t="shared" ca="1" si="183"/>
        <v>9002242.4536458347</v>
      </c>
      <c r="AX717" s="1">
        <f t="shared" ca="1" si="183"/>
        <v>8729447.2277777791</v>
      </c>
      <c r="AY717" s="1">
        <f t="shared" ca="1" si="183"/>
        <v>8456652.0019097235</v>
      </c>
      <c r="AZ717" s="1">
        <f t="shared" ca="1" si="183"/>
        <v>8183856.7760416679</v>
      </c>
      <c r="BA717" s="1">
        <f t="shared" ca="1" si="183"/>
        <v>7911061.5501736123</v>
      </c>
      <c r="BB717" s="1">
        <f t="shared" ca="1" si="183"/>
        <v>7638266.3243055567</v>
      </c>
      <c r="BC717" s="1">
        <f t="shared" ca="1" si="183"/>
        <v>7365471.0984375011</v>
      </c>
      <c r="BD717" s="1">
        <f t="shared" ca="1" si="183"/>
        <v>7092675.8725694455</v>
      </c>
      <c r="BE717" s="1">
        <f t="shared" ca="1" si="183"/>
        <v>6819880.6467013899</v>
      </c>
    </row>
    <row r="718" spans="1:57" x14ac:dyDescent="0.3">
      <c r="B718" s="1">
        <f>MAX(B$715:B717)+1</f>
        <v>239</v>
      </c>
      <c r="H718" s="13" t="str">
        <f ca="1">INDIRECT($B$1&amp;Items!E$2&amp;$B718)</f>
        <v>Основные средства</v>
      </c>
      <c r="I718" s="13" t="str">
        <f ca="1">IF(INDIRECT($B$1&amp;Items!F$2&amp;$B718)="",H718,INDIRECT($B$1&amp;Items!F$2&amp;$B718))</f>
        <v>Основные средства - тип - 2</v>
      </c>
      <c r="J718" s="1" t="str">
        <f ca="1">IF(INDIRECT($B$1&amp;Items!G$2&amp;$B718)="",IF(H718&lt;&gt;I718,"  "&amp;I718,I718),"    "&amp;INDIRECT($B$1&amp;Items!G$2&amp;$B718))</f>
        <v xml:space="preserve">  Основные средства - тип - 2</v>
      </c>
      <c r="S718" s="1">
        <f t="shared" ref="S718:S719" ca="1" si="184">INDIRECT(ADDRESS(ROW(),SUMIFS($1:$1,$5:$5,MAX($5:$5))))</f>
        <v>4221175.9637473039</v>
      </c>
      <c r="V718" s="1">
        <f t="shared" ref="V718:BE718" ca="1" si="185">V49+V151-V650</f>
        <v>0</v>
      </c>
      <c r="W718" s="1">
        <f t="shared" ca="1" si="185"/>
        <v>10130822.312993545</v>
      </c>
      <c r="X718" s="1">
        <f t="shared" ca="1" si="185"/>
        <v>9961975.2744436525</v>
      </c>
      <c r="Y718" s="1">
        <f t="shared" ca="1" si="185"/>
        <v>9793128.2358937599</v>
      </c>
      <c r="Z718" s="1">
        <f t="shared" ca="1" si="185"/>
        <v>9624281.1973438673</v>
      </c>
      <c r="AA718" s="1">
        <f t="shared" ca="1" si="185"/>
        <v>9455434.1587939747</v>
      </c>
      <c r="AB718" s="1">
        <f t="shared" ca="1" si="185"/>
        <v>9286587.1202440821</v>
      </c>
      <c r="AC718" s="1">
        <f t="shared" ca="1" si="185"/>
        <v>9117740.0816941895</v>
      </c>
      <c r="AD718" s="1">
        <f t="shared" ca="1" si="185"/>
        <v>8948893.0431442969</v>
      </c>
      <c r="AE718" s="1">
        <f t="shared" ca="1" si="185"/>
        <v>8780046.0045944043</v>
      </c>
      <c r="AF718" s="1">
        <f t="shared" ca="1" si="185"/>
        <v>8611198.9660445116</v>
      </c>
      <c r="AG718" s="1">
        <f t="shared" ca="1" si="185"/>
        <v>8442351.927494619</v>
      </c>
      <c r="AH718" s="1">
        <f t="shared" ca="1" si="185"/>
        <v>8273504.8889447264</v>
      </c>
      <c r="AI718" s="1">
        <f t="shared" ca="1" si="185"/>
        <v>8104657.8503948338</v>
      </c>
      <c r="AJ718" s="1">
        <f t="shared" ca="1" si="185"/>
        <v>7935810.8118449412</v>
      </c>
      <c r="AK718" s="1">
        <f t="shared" ca="1" si="185"/>
        <v>7766963.7732950486</v>
      </c>
      <c r="AL718" s="1">
        <f t="shared" ca="1" si="185"/>
        <v>7598116.734745156</v>
      </c>
      <c r="AM718" s="1">
        <f t="shared" ca="1" si="185"/>
        <v>7429269.6961952634</v>
      </c>
      <c r="AN718" s="1">
        <f t="shared" ca="1" si="185"/>
        <v>7091575.6190954782</v>
      </c>
      <c r="AO718" s="1">
        <f t="shared" ca="1" si="185"/>
        <v>6922728.5805455856</v>
      </c>
      <c r="AP718" s="1">
        <f t="shared" ca="1" si="185"/>
        <v>6753881.541995693</v>
      </c>
      <c r="AQ718" s="1">
        <f t="shared" ca="1" si="185"/>
        <v>6585034.5034458004</v>
      </c>
      <c r="AR718" s="1">
        <f t="shared" ca="1" si="185"/>
        <v>6416187.4648959078</v>
      </c>
      <c r="AS718" s="1">
        <f t="shared" ca="1" si="185"/>
        <v>6247340.4263460152</v>
      </c>
      <c r="AT718" s="1">
        <f t="shared" ca="1" si="185"/>
        <v>6078493.3877961226</v>
      </c>
      <c r="AU718" s="1">
        <f t="shared" ca="1" si="185"/>
        <v>5909646.34924623</v>
      </c>
      <c r="AV718" s="1">
        <f t="shared" ca="1" si="185"/>
        <v>5740799.3106963374</v>
      </c>
      <c r="AW718" s="1">
        <f t="shared" ca="1" si="185"/>
        <v>5571952.2721464448</v>
      </c>
      <c r="AX718" s="1">
        <f t="shared" ca="1" si="185"/>
        <v>5403105.2335965522</v>
      </c>
      <c r="AY718" s="1">
        <f t="shared" ca="1" si="185"/>
        <v>5234258.1950466596</v>
      </c>
      <c r="AZ718" s="1">
        <f t="shared" ca="1" si="185"/>
        <v>5065411.156496767</v>
      </c>
      <c r="BA718" s="1">
        <f t="shared" ca="1" si="185"/>
        <v>4896564.1179468744</v>
      </c>
      <c r="BB718" s="1">
        <f t="shared" ca="1" si="185"/>
        <v>4727717.0793969817</v>
      </c>
      <c r="BC718" s="1">
        <f t="shared" ca="1" si="185"/>
        <v>4558870.0408470891</v>
      </c>
      <c r="BD718" s="1">
        <f t="shared" ca="1" si="185"/>
        <v>4390023.0022971965</v>
      </c>
      <c r="BE718" s="1">
        <f t="shared" ca="1" si="185"/>
        <v>4221175.9637473039</v>
      </c>
    </row>
    <row r="719" spans="1:57" x14ac:dyDescent="0.3">
      <c r="B719" s="1">
        <f>MAX(B$715:B718)+1</f>
        <v>240</v>
      </c>
      <c r="H719" s="13" t="str">
        <f ca="1">INDIRECT($B$1&amp;Items!E$2&amp;$B719)</f>
        <v>Основные средства</v>
      </c>
      <c r="I719" s="13" t="str">
        <f ca="1">IF(INDIRECT($B$1&amp;Items!F$2&amp;$B719)="",H719,INDIRECT($B$1&amp;Items!F$2&amp;$B719))</f>
        <v>Основные средства - тип - 3</v>
      </c>
      <c r="J719" s="1" t="str">
        <f ca="1">IF(INDIRECT($B$1&amp;Items!G$2&amp;$B719)="",IF(H719&lt;&gt;I719,"  "&amp;I719,I719),"    "&amp;INDIRECT($B$1&amp;Items!G$2&amp;$B719))</f>
        <v xml:space="preserve">  Основные средства - тип - 3</v>
      </c>
      <c r="S719" s="1">
        <f t="shared" ca="1" si="184"/>
        <v>7786015.0336923581</v>
      </c>
      <c r="V719" s="1">
        <f t="shared" ref="V719:BE719" ca="1" si="186">V50+V162-V651</f>
        <v>0</v>
      </c>
      <c r="W719" s="1">
        <f t="shared" ca="1" si="186"/>
        <v>18686436.080861665</v>
      </c>
      <c r="X719" s="1">
        <f t="shared" ca="1" si="186"/>
        <v>18374995.479513969</v>
      </c>
      <c r="Y719" s="1">
        <f t="shared" ca="1" si="186"/>
        <v>18063554.878166273</v>
      </c>
      <c r="Z719" s="1">
        <f t="shared" ca="1" si="186"/>
        <v>17752114.276818577</v>
      </c>
      <c r="AA719" s="1">
        <f t="shared" ca="1" si="186"/>
        <v>17440673.675470881</v>
      </c>
      <c r="AB719" s="1">
        <f t="shared" ca="1" si="186"/>
        <v>17129233.074123185</v>
      </c>
      <c r="AC719" s="1">
        <f t="shared" ca="1" si="186"/>
        <v>16817792.472775489</v>
      </c>
      <c r="AD719" s="1">
        <f t="shared" ca="1" si="186"/>
        <v>16506351.871427795</v>
      </c>
      <c r="AE719" s="1">
        <f t="shared" ca="1" si="186"/>
        <v>16194911.270080101</v>
      </c>
      <c r="AF719" s="1">
        <f t="shared" ca="1" si="186"/>
        <v>15883470.668732407</v>
      </c>
      <c r="AG719" s="1">
        <f t="shared" ca="1" si="186"/>
        <v>15572030.067384712</v>
      </c>
      <c r="AH719" s="1">
        <f t="shared" ca="1" si="186"/>
        <v>15260589.466037018</v>
      </c>
      <c r="AI719" s="1">
        <f t="shared" ca="1" si="186"/>
        <v>14949148.864689324</v>
      </c>
      <c r="AJ719" s="1">
        <f t="shared" ca="1" si="186"/>
        <v>14637708.26334163</v>
      </c>
      <c r="AK719" s="1">
        <f t="shared" ca="1" si="186"/>
        <v>14326267.661993936</v>
      </c>
      <c r="AL719" s="1">
        <f t="shared" ca="1" si="186"/>
        <v>14014827.060646242</v>
      </c>
      <c r="AM719" s="1">
        <f t="shared" ca="1" si="186"/>
        <v>13703386.459298547</v>
      </c>
      <c r="AN719" s="1">
        <f t="shared" ca="1" si="186"/>
        <v>13080505.256603159</v>
      </c>
      <c r="AO719" s="1">
        <f t="shared" ca="1" si="186"/>
        <v>12769064.655255465</v>
      </c>
      <c r="AP719" s="1">
        <f t="shared" ca="1" si="186"/>
        <v>12457624.053907771</v>
      </c>
      <c r="AQ719" s="1">
        <f t="shared" ca="1" si="186"/>
        <v>12146183.452560076</v>
      </c>
      <c r="AR719" s="1">
        <f t="shared" ca="1" si="186"/>
        <v>11834742.851212382</v>
      </c>
      <c r="AS719" s="1">
        <f t="shared" ca="1" si="186"/>
        <v>11523302.249864688</v>
      </c>
      <c r="AT719" s="1">
        <f t="shared" ca="1" si="186"/>
        <v>11211861.648516994</v>
      </c>
      <c r="AU719" s="1">
        <f t="shared" ca="1" si="186"/>
        <v>10900421.0471693</v>
      </c>
      <c r="AV719" s="1">
        <f t="shared" ca="1" si="186"/>
        <v>10588980.445821606</v>
      </c>
      <c r="AW719" s="1">
        <f t="shared" ca="1" si="186"/>
        <v>10277539.844473911</v>
      </c>
      <c r="AX719" s="1">
        <f t="shared" ca="1" si="186"/>
        <v>9966099.2431262173</v>
      </c>
      <c r="AY719" s="1">
        <f t="shared" ca="1" si="186"/>
        <v>9654658.6417785231</v>
      </c>
      <c r="AZ719" s="1">
        <f t="shared" ca="1" si="186"/>
        <v>9343218.0404308289</v>
      </c>
      <c r="BA719" s="1">
        <f t="shared" ca="1" si="186"/>
        <v>9031777.4390831348</v>
      </c>
      <c r="BB719" s="1">
        <f t="shared" ca="1" si="186"/>
        <v>8720336.8377354406</v>
      </c>
      <c r="BC719" s="1">
        <f t="shared" ca="1" si="186"/>
        <v>8408896.2363877464</v>
      </c>
      <c r="BD719" s="1">
        <f t="shared" ca="1" si="186"/>
        <v>8097455.6350400522</v>
      </c>
      <c r="BE719" s="1">
        <f t="shared" ca="1" si="186"/>
        <v>7786015.0336923581</v>
      </c>
    </row>
    <row r="720" spans="1:57" ht="4.95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36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</row>
    <row r="722" spans="2:57" x14ac:dyDescent="0.3">
      <c r="H722" s="6" t="str">
        <f>RepP!$H$53</f>
        <v>ПАССИВЫ</v>
      </c>
      <c r="I722" s="6"/>
      <c r="J722" s="6"/>
      <c r="S722" s="1">
        <f ca="1">S724+S729+S745+S751+S757</f>
        <v>67350959.43054378</v>
      </c>
      <c r="V722" s="1">
        <f ca="1">V724+V729+V745+V751+V757</f>
        <v>115963496.59780256</v>
      </c>
      <c r="W722" s="1">
        <f t="shared" ref="W722:BE722" ca="1" si="187">W724+W729+W745+W751+W757</f>
        <v>83473243.064771697</v>
      </c>
      <c r="X722" s="1">
        <f t="shared" ca="1" si="187"/>
        <v>76268516.621891052</v>
      </c>
      <c r="Y722" s="1">
        <f t="shared" ca="1" si="187"/>
        <v>70304271.310611472</v>
      </c>
      <c r="Z722" s="1">
        <f t="shared" ca="1" si="187"/>
        <v>73494644.037544444</v>
      </c>
      <c r="AA722" s="1">
        <f t="shared" ca="1" si="187"/>
        <v>76897558.401052117</v>
      </c>
      <c r="AB722" s="1">
        <f t="shared" ca="1" si="187"/>
        <v>70645741.377575159</v>
      </c>
      <c r="AC722" s="1">
        <f t="shared" ca="1" si="187"/>
        <v>72015957.490319103</v>
      </c>
      <c r="AD722" s="1">
        <f t="shared" ca="1" si="187"/>
        <v>76068639.146883756</v>
      </c>
      <c r="AE722" s="1">
        <f t="shared" ca="1" si="187"/>
        <v>75700064.719786316</v>
      </c>
      <c r="AF722" s="1">
        <f t="shared" ca="1" si="187"/>
        <v>76952208.396993905</v>
      </c>
      <c r="AG722" s="1">
        <f t="shared" ca="1" si="187"/>
        <v>83082826.729413271</v>
      </c>
      <c r="AH722" s="1">
        <f t="shared" ca="1" si="187"/>
        <v>81733309.478476435</v>
      </c>
      <c r="AI722" s="1">
        <f t="shared" ca="1" si="187"/>
        <v>85816846.846545786</v>
      </c>
      <c r="AJ722" s="1">
        <f t="shared" ca="1" si="187"/>
        <v>92040850.780147344</v>
      </c>
      <c r="AK722" s="1">
        <f t="shared" ca="1" si="187"/>
        <v>89316602.479548633</v>
      </c>
      <c r="AL722" s="1">
        <f t="shared" ca="1" si="187"/>
        <v>87867028.122631371</v>
      </c>
      <c r="AM722" s="1">
        <f t="shared" ca="1" si="187"/>
        <v>86647875.57049036</v>
      </c>
      <c r="AN722" s="1">
        <f t="shared" ca="1" si="187"/>
        <v>84676895.290693313</v>
      </c>
      <c r="AO722" s="1">
        <f t="shared" ca="1" si="187"/>
        <v>83293586.348104864</v>
      </c>
      <c r="AP722" s="1">
        <f t="shared" ca="1" si="187"/>
        <v>82079454.348402262</v>
      </c>
      <c r="AQ722" s="1">
        <f t="shared" ca="1" si="187"/>
        <v>80866577.486809313</v>
      </c>
      <c r="AR722" s="1">
        <f t="shared" ca="1" si="187"/>
        <v>79550789.096659303</v>
      </c>
      <c r="AS722" s="1">
        <f t="shared" ca="1" si="187"/>
        <v>78340422.511285543</v>
      </c>
      <c r="AT722" s="1">
        <f t="shared" ca="1" si="187"/>
        <v>77131311.064021409</v>
      </c>
      <c r="AU722" s="1">
        <f t="shared" ca="1" si="187"/>
        <v>75881788.088200226</v>
      </c>
      <c r="AV722" s="1">
        <f t="shared" ca="1" si="187"/>
        <v>74478888.755015612</v>
      </c>
      <c r="AW722" s="1">
        <f t="shared" ca="1" si="187"/>
        <v>73681876.055413634</v>
      </c>
      <c r="AX722" s="1">
        <f t="shared" ca="1" si="187"/>
        <v>72886118.49392128</v>
      </c>
      <c r="AY722" s="1">
        <f t="shared" ca="1" si="187"/>
        <v>72091616.070538521</v>
      </c>
      <c r="AZ722" s="1">
        <f t="shared" ca="1" si="187"/>
        <v>71298368.785265356</v>
      </c>
      <c r="BA722" s="1">
        <f t="shared" ca="1" si="187"/>
        <v>70506376.638101846</v>
      </c>
      <c r="BB722" s="1">
        <f t="shared" ca="1" si="187"/>
        <v>69715639.6290479</v>
      </c>
      <c r="BC722" s="1">
        <f t="shared" ca="1" si="187"/>
        <v>68926157.758103609</v>
      </c>
      <c r="BD722" s="1">
        <f t="shared" ca="1" si="187"/>
        <v>68137931.025268883</v>
      </c>
      <c r="BE722" s="1">
        <f t="shared" ca="1" si="187"/>
        <v>67350959.43054378</v>
      </c>
    </row>
    <row r="724" spans="2:57" x14ac:dyDescent="0.3">
      <c r="B724" s="1">
        <f>ROW(Items!$A$111)</f>
        <v>111</v>
      </c>
      <c r="H724" s="13" t="str">
        <f ca="1">INDIRECT($B$1&amp;Items!E$2&amp;$B724)</f>
        <v>Собственный капитал</v>
      </c>
      <c r="I724" s="13" t="str">
        <f ca="1">IF(INDIRECT($B$1&amp;Items!F$2&amp;$B724)="",H724,INDIRECT($B$1&amp;Items!F$2&amp;$B724))</f>
        <v>Собственный капитал</v>
      </c>
      <c r="J724" s="1" t="str">
        <f ca="1">IF(INDIRECT($B$1&amp;Items!G$2&amp;$B724)="",IF(H724&lt;&gt;I724,"  "&amp;I724,I724),"    "&amp;INDIRECT($B$1&amp;Items!G$2&amp;$B724))</f>
        <v>Собственный капитал</v>
      </c>
      <c r="S724" s="1">
        <f ca="1">SUM(S725:S728)</f>
        <v>78302124.194320932</v>
      </c>
      <c r="V724" s="1">
        <f ca="1">SUM(V725:V728)</f>
        <v>77554157.749354258</v>
      </c>
      <c r="W724" s="1">
        <f t="shared" ref="W724:BE724" ca="1" si="188">SUM(W725:W728)</f>
        <v>76226097.651850805</v>
      </c>
      <c r="X724" s="1">
        <f t="shared" ca="1" si="188"/>
        <v>73807425.133641437</v>
      </c>
      <c r="Y724" s="1">
        <f t="shared" ca="1" si="188"/>
        <v>71550186.811803713</v>
      </c>
      <c r="Z724" s="1">
        <f t="shared" ca="1" si="188"/>
        <v>78302124.194320947</v>
      </c>
      <c r="AA724" s="1">
        <f t="shared" ca="1" si="188"/>
        <v>78302124.194320947</v>
      </c>
      <c r="AB724" s="1">
        <f t="shared" ca="1" si="188"/>
        <v>78302124.194320947</v>
      </c>
      <c r="AC724" s="1">
        <f t="shared" ca="1" si="188"/>
        <v>78302124.194320947</v>
      </c>
      <c r="AD724" s="1">
        <f t="shared" ca="1" si="188"/>
        <v>78302124.194320947</v>
      </c>
      <c r="AE724" s="1">
        <f t="shared" ca="1" si="188"/>
        <v>78914193.841920435</v>
      </c>
      <c r="AF724" s="1">
        <f t="shared" ca="1" si="188"/>
        <v>80595725.227942601</v>
      </c>
      <c r="AG724" s="1">
        <f t="shared" ca="1" si="188"/>
        <v>86087530.281570226</v>
      </c>
      <c r="AH724" s="1">
        <f t="shared" ca="1" si="188"/>
        <v>86362837.15758951</v>
      </c>
      <c r="AI724" s="1">
        <f t="shared" ca="1" si="188"/>
        <v>90180176.982180983</v>
      </c>
      <c r="AJ724" s="1">
        <f t="shared" ca="1" si="188"/>
        <v>96190518.871134877</v>
      </c>
      <c r="AK724" s="1">
        <f t="shared" ca="1" si="188"/>
        <v>95310388.958662048</v>
      </c>
      <c r="AL724" s="1">
        <f t="shared" ca="1" si="188"/>
        <v>94438458.628743261</v>
      </c>
      <c r="AM724" s="1">
        <f t="shared" ca="1" si="188"/>
        <v>93574727.881378531</v>
      </c>
      <c r="AN724" s="1">
        <f t="shared" ca="1" si="188"/>
        <v>91966113.850802213</v>
      </c>
      <c r="AO724" s="1">
        <f t="shared" ca="1" si="188"/>
        <v>91120037.406655192</v>
      </c>
      <c r="AP724" s="1">
        <f t="shared" ca="1" si="188"/>
        <v>90282160.545062229</v>
      </c>
      <c r="AQ724" s="1">
        <f t="shared" ca="1" si="188"/>
        <v>89452483.266023323</v>
      </c>
      <c r="AR724" s="1">
        <f t="shared" ca="1" si="188"/>
        <v>88631005.569538474</v>
      </c>
      <c r="AS724" s="1">
        <f t="shared" ca="1" si="188"/>
        <v>87817727.455607668</v>
      </c>
      <c r="AT724" s="1">
        <f t="shared" ca="1" si="188"/>
        <v>87012648.924230918</v>
      </c>
      <c r="AU724" s="1">
        <f t="shared" ca="1" si="188"/>
        <v>86215769.975408226</v>
      </c>
      <c r="AV724" s="1">
        <f t="shared" ca="1" si="188"/>
        <v>85418757.275806263</v>
      </c>
      <c r="AW724" s="1">
        <f t="shared" ca="1" si="188"/>
        <v>84622999.714313895</v>
      </c>
      <c r="AX724" s="1">
        <f t="shared" ca="1" si="188"/>
        <v>83828497.29093115</v>
      </c>
      <c r="AY724" s="1">
        <f t="shared" ca="1" si="188"/>
        <v>83035250.005658001</v>
      </c>
      <c r="AZ724" s="1">
        <f t="shared" ca="1" si="188"/>
        <v>82243257.858494461</v>
      </c>
      <c r="BA724" s="1">
        <f t="shared" ca="1" si="188"/>
        <v>81452520.849440545</v>
      </c>
      <c r="BB724" s="1">
        <f t="shared" ca="1" si="188"/>
        <v>80663038.978496224</v>
      </c>
      <c r="BC724" s="1">
        <f t="shared" ca="1" si="188"/>
        <v>79874812.245661527</v>
      </c>
      <c r="BD724" s="1">
        <f t="shared" ca="1" si="188"/>
        <v>79087840.650936425</v>
      </c>
      <c r="BE724" s="1">
        <f t="shared" ca="1" si="188"/>
        <v>78302124.194320932</v>
      </c>
    </row>
    <row r="725" spans="2:57" x14ac:dyDescent="0.3">
      <c r="B725" s="1">
        <f>MAX(B724:B$724)+1</f>
        <v>112</v>
      </c>
      <c r="H725" s="13" t="str">
        <f ca="1">INDIRECT($B$1&amp;Items!E$2&amp;$B725)</f>
        <v>Собственный капитал</v>
      </c>
      <c r="I725" s="13" t="str">
        <f ca="1">IF(INDIRECT($B$1&amp;Items!F$2&amp;$B725)="",H725,INDIRECT($B$1&amp;Items!F$2&amp;$B725))</f>
        <v>УК</v>
      </c>
      <c r="J725" s="1" t="str">
        <f ca="1">IF(INDIRECT($B$1&amp;Items!G$2&amp;$B725)="",IF(H725&lt;&gt;I725,"  "&amp;I725,I725),"    "&amp;INDIRECT($B$1&amp;Items!G$2&amp;$B725))</f>
        <v xml:space="preserve">  УК</v>
      </c>
      <c r="S725" s="1">
        <f t="shared" ref="S725:S727" ca="1" si="189">INDIRECT(ADDRESS(ROW(),SUMIFS($1:$1,$5:$5,MAX($5:$5))))</f>
        <v>40000000</v>
      </c>
      <c r="V725" s="1">
        <f t="shared" ref="V725:BE725" ca="1" si="190">V56+V91</f>
        <v>40000000</v>
      </c>
      <c r="W725" s="1">
        <f t="shared" ca="1" si="190"/>
        <v>40000000</v>
      </c>
      <c r="X725" s="1">
        <f t="shared" ca="1" si="190"/>
        <v>40000000</v>
      </c>
      <c r="Y725" s="1">
        <f t="shared" ca="1" si="190"/>
        <v>40000000</v>
      </c>
      <c r="Z725" s="1">
        <f t="shared" ca="1" si="190"/>
        <v>40000000</v>
      </c>
      <c r="AA725" s="1">
        <f t="shared" ca="1" si="190"/>
        <v>40000000</v>
      </c>
      <c r="AB725" s="1">
        <f t="shared" ca="1" si="190"/>
        <v>40000000</v>
      </c>
      <c r="AC725" s="1">
        <f t="shared" ca="1" si="190"/>
        <v>40000000</v>
      </c>
      <c r="AD725" s="1">
        <f t="shared" ca="1" si="190"/>
        <v>40000000</v>
      </c>
      <c r="AE725" s="1">
        <f t="shared" ca="1" si="190"/>
        <v>40000000</v>
      </c>
      <c r="AF725" s="1">
        <f t="shared" ca="1" si="190"/>
        <v>40000000</v>
      </c>
      <c r="AG725" s="1">
        <f t="shared" ca="1" si="190"/>
        <v>40000000</v>
      </c>
      <c r="AH725" s="1">
        <f t="shared" ca="1" si="190"/>
        <v>40000000</v>
      </c>
      <c r="AI725" s="1">
        <f t="shared" ca="1" si="190"/>
        <v>40000000</v>
      </c>
      <c r="AJ725" s="1">
        <f t="shared" ca="1" si="190"/>
        <v>40000000</v>
      </c>
      <c r="AK725" s="1">
        <f t="shared" ca="1" si="190"/>
        <v>40000000</v>
      </c>
      <c r="AL725" s="1">
        <f t="shared" ca="1" si="190"/>
        <v>40000000</v>
      </c>
      <c r="AM725" s="1">
        <f t="shared" ca="1" si="190"/>
        <v>40000000</v>
      </c>
      <c r="AN725" s="1">
        <f t="shared" ca="1" si="190"/>
        <v>40000000</v>
      </c>
      <c r="AO725" s="1">
        <f t="shared" ca="1" si="190"/>
        <v>40000000</v>
      </c>
      <c r="AP725" s="1">
        <f t="shared" ca="1" si="190"/>
        <v>40000000</v>
      </c>
      <c r="AQ725" s="1">
        <f t="shared" ca="1" si="190"/>
        <v>40000000</v>
      </c>
      <c r="AR725" s="1">
        <f t="shared" ca="1" si="190"/>
        <v>40000000</v>
      </c>
      <c r="AS725" s="1">
        <f t="shared" ca="1" si="190"/>
        <v>40000000</v>
      </c>
      <c r="AT725" s="1">
        <f t="shared" ca="1" si="190"/>
        <v>40000000</v>
      </c>
      <c r="AU725" s="1">
        <f t="shared" ca="1" si="190"/>
        <v>40000000</v>
      </c>
      <c r="AV725" s="1">
        <f t="shared" ca="1" si="190"/>
        <v>40000000</v>
      </c>
      <c r="AW725" s="1">
        <f t="shared" ca="1" si="190"/>
        <v>40000000</v>
      </c>
      <c r="AX725" s="1">
        <f t="shared" ca="1" si="190"/>
        <v>40000000</v>
      </c>
      <c r="AY725" s="1">
        <f t="shared" ca="1" si="190"/>
        <v>40000000</v>
      </c>
      <c r="AZ725" s="1">
        <f t="shared" ca="1" si="190"/>
        <v>40000000</v>
      </c>
      <c r="BA725" s="1">
        <f t="shared" ca="1" si="190"/>
        <v>40000000</v>
      </c>
      <c r="BB725" s="1">
        <f t="shared" ca="1" si="190"/>
        <v>40000000</v>
      </c>
      <c r="BC725" s="1">
        <f t="shared" ca="1" si="190"/>
        <v>40000000</v>
      </c>
      <c r="BD725" s="1">
        <f t="shared" ca="1" si="190"/>
        <v>40000000</v>
      </c>
      <c r="BE725" s="1">
        <f t="shared" ca="1" si="190"/>
        <v>40000000</v>
      </c>
    </row>
    <row r="726" spans="2:57" x14ac:dyDescent="0.3">
      <c r="B726" s="1">
        <f>MAX(B$724:B725)+1</f>
        <v>113</v>
      </c>
      <c r="H726" s="13" t="str">
        <f ca="1">INDIRECT($B$1&amp;Items!E$2&amp;$B726)</f>
        <v>Собственный капитал</v>
      </c>
      <c r="I726" s="13" t="str">
        <f ca="1">IF(INDIRECT($B$1&amp;Items!F$2&amp;$B726)="",H726,INDIRECT($B$1&amp;Items!F$2&amp;$B726))</f>
        <v>Доля Инвестора</v>
      </c>
      <c r="J726" s="1" t="str">
        <f ca="1">IF(INDIRECT($B$1&amp;Items!G$2&amp;$B726)="",IF(H726&lt;&gt;I726,"  "&amp;I726,I726),"    "&amp;INDIRECT($B$1&amp;Items!G$2&amp;$B726))</f>
        <v xml:space="preserve">  Доля Инвестора</v>
      </c>
      <c r="S726" s="1">
        <f t="shared" ca="1" si="189"/>
        <v>38302124.194320954</v>
      </c>
      <c r="V726" s="1">
        <f t="shared" ref="V726:BE726" ca="1" si="191">V57+V454</f>
        <v>38302124.194320954</v>
      </c>
      <c r="W726" s="1">
        <f t="shared" ca="1" si="191"/>
        <v>38302124.194320954</v>
      </c>
      <c r="X726" s="1">
        <f t="shared" ca="1" si="191"/>
        <v>38302124.194320954</v>
      </c>
      <c r="Y726" s="1">
        <f t="shared" ca="1" si="191"/>
        <v>38302124.194320954</v>
      </c>
      <c r="Z726" s="1">
        <f t="shared" ca="1" si="191"/>
        <v>38302124.194320954</v>
      </c>
      <c r="AA726" s="1">
        <f t="shared" ca="1" si="191"/>
        <v>38302124.194320954</v>
      </c>
      <c r="AB726" s="1">
        <f t="shared" ca="1" si="191"/>
        <v>38302124.194320954</v>
      </c>
      <c r="AC726" s="1">
        <f t="shared" ca="1" si="191"/>
        <v>38302124.194320954</v>
      </c>
      <c r="AD726" s="1">
        <f t="shared" ca="1" si="191"/>
        <v>38302124.194320954</v>
      </c>
      <c r="AE726" s="1">
        <f t="shared" ca="1" si="191"/>
        <v>38302124.194320954</v>
      </c>
      <c r="AF726" s="1">
        <f t="shared" ca="1" si="191"/>
        <v>38302124.194320954</v>
      </c>
      <c r="AG726" s="1">
        <f t="shared" ca="1" si="191"/>
        <v>38302124.194320954</v>
      </c>
      <c r="AH726" s="1">
        <f t="shared" ca="1" si="191"/>
        <v>38302124.194320954</v>
      </c>
      <c r="AI726" s="1">
        <f t="shared" ca="1" si="191"/>
        <v>38302124.194320954</v>
      </c>
      <c r="AJ726" s="1">
        <f t="shared" ca="1" si="191"/>
        <v>38302124.194320954</v>
      </c>
      <c r="AK726" s="1">
        <f t="shared" ca="1" si="191"/>
        <v>38302124.194320954</v>
      </c>
      <c r="AL726" s="1">
        <f t="shared" ca="1" si="191"/>
        <v>38302124.194320954</v>
      </c>
      <c r="AM726" s="1">
        <f t="shared" ca="1" si="191"/>
        <v>38302124.194320954</v>
      </c>
      <c r="AN726" s="1">
        <f t="shared" ca="1" si="191"/>
        <v>38302124.194320954</v>
      </c>
      <c r="AO726" s="1">
        <f t="shared" ca="1" si="191"/>
        <v>38302124.194320954</v>
      </c>
      <c r="AP726" s="1">
        <f t="shared" ca="1" si="191"/>
        <v>38302124.194320954</v>
      </c>
      <c r="AQ726" s="1">
        <f t="shared" ca="1" si="191"/>
        <v>38302124.194320954</v>
      </c>
      <c r="AR726" s="1">
        <f t="shared" ca="1" si="191"/>
        <v>38302124.194320954</v>
      </c>
      <c r="AS726" s="1">
        <f t="shared" ca="1" si="191"/>
        <v>38302124.194320954</v>
      </c>
      <c r="AT726" s="1">
        <f t="shared" ca="1" si="191"/>
        <v>38302124.194320954</v>
      </c>
      <c r="AU726" s="1">
        <f t="shared" ca="1" si="191"/>
        <v>38302124.194320954</v>
      </c>
      <c r="AV726" s="1">
        <f t="shared" ca="1" si="191"/>
        <v>38302124.194320954</v>
      </c>
      <c r="AW726" s="1">
        <f t="shared" ca="1" si="191"/>
        <v>38302124.194320954</v>
      </c>
      <c r="AX726" s="1">
        <f t="shared" ca="1" si="191"/>
        <v>38302124.194320954</v>
      </c>
      <c r="AY726" s="1">
        <f t="shared" ca="1" si="191"/>
        <v>38302124.194320954</v>
      </c>
      <c r="AZ726" s="1">
        <f t="shared" ca="1" si="191"/>
        <v>38302124.194320954</v>
      </c>
      <c r="BA726" s="1">
        <f t="shared" ca="1" si="191"/>
        <v>38302124.194320954</v>
      </c>
      <c r="BB726" s="1">
        <f t="shared" ca="1" si="191"/>
        <v>38302124.194320954</v>
      </c>
      <c r="BC726" s="1">
        <f t="shared" ca="1" si="191"/>
        <v>38302124.194320954</v>
      </c>
      <c r="BD726" s="1">
        <f t="shared" ca="1" si="191"/>
        <v>38302124.194320954</v>
      </c>
      <c r="BE726" s="1">
        <f t="shared" ca="1" si="191"/>
        <v>38302124.194320954</v>
      </c>
    </row>
    <row r="727" spans="2:57" x14ac:dyDescent="0.3">
      <c r="B727" s="1">
        <f>MAX(B$724:B726)+1</f>
        <v>114</v>
      </c>
      <c r="H727" s="13" t="str">
        <f ca="1">INDIRECT($B$1&amp;Items!E$2&amp;$B727)</f>
        <v>Собственный капитал</v>
      </c>
      <c r="I727" s="13" t="str">
        <f ca="1">IF(INDIRECT($B$1&amp;Items!F$2&amp;$B727)="",H727,INDIRECT($B$1&amp;Items!F$2&amp;$B727))</f>
        <v>Нераспределенная прибыль</v>
      </c>
      <c r="J727" s="1" t="str">
        <f ca="1">IF(INDIRECT($B$1&amp;Items!G$2&amp;$B727)="",IF(H727&lt;&gt;I727,"  "&amp;I727,I727),"    "&amp;INDIRECT($B$1&amp;Items!G$2&amp;$B727))</f>
        <v xml:space="preserve">  Нераспределенная прибыль</v>
      </c>
      <c r="S727" s="1">
        <f t="shared" ca="1" si="189"/>
        <v>-8.2654878497123718E-9</v>
      </c>
      <c r="V727" s="1">
        <f ca="1">V58+V677</f>
        <v>-747966.4449666834</v>
      </c>
      <c r="W727" s="1">
        <f t="shared" ref="W727:BE727" ca="1" si="192">W58+W677</f>
        <v>-2076026.5424701374</v>
      </c>
      <c r="X727" s="1">
        <f t="shared" ca="1" si="192"/>
        <v>-4494699.0606795102</v>
      </c>
      <c r="Y727" s="1">
        <f t="shared" ca="1" si="192"/>
        <v>-6751937.3825172372</v>
      </c>
      <c r="Z727" s="1">
        <f t="shared" ca="1" si="192"/>
        <v>0</v>
      </c>
      <c r="AA727" s="1">
        <f t="shared" ca="1" si="192"/>
        <v>0</v>
      </c>
      <c r="AB727" s="1">
        <f t="shared" ca="1" si="192"/>
        <v>0</v>
      </c>
      <c r="AC727" s="1">
        <f t="shared" ca="1" si="192"/>
        <v>0</v>
      </c>
      <c r="AD727" s="1">
        <f t="shared" ca="1" si="192"/>
        <v>0</v>
      </c>
      <c r="AE727" s="1">
        <f t="shared" ca="1" si="192"/>
        <v>612069.6475994857</v>
      </c>
      <c r="AF727" s="1">
        <f t="shared" ca="1" si="192"/>
        <v>2293601.0336216567</v>
      </c>
      <c r="AG727" s="1">
        <f t="shared" ca="1" si="192"/>
        <v>7785406.0872492762</v>
      </c>
      <c r="AH727" s="1">
        <f t="shared" ca="1" si="192"/>
        <v>8060712.9632685687</v>
      </c>
      <c r="AI727" s="1">
        <f t="shared" ca="1" si="192"/>
        <v>11878052.787860043</v>
      </c>
      <c r="AJ727" s="1">
        <f t="shared" ca="1" si="192"/>
        <v>17888394.676813938</v>
      </c>
      <c r="AK727" s="1">
        <f t="shared" ca="1" si="192"/>
        <v>17008264.764341097</v>
      </c>
      <c r="AL727" s="1">
        <f t="shared" ca="1" si="192"/>
        <v>16136334.43442231</v>
      </c>
      <c r="AM727" s="1">
        <f t="shared" ca="1" si="192"/>
        <v>15272603.687057579</v>
      </c>
      <c r="AN727" s="1">
        <f t="shared" ca="1" si="192"/>
        <v>13663989.656481259</v>
      </c>
      <c r="AO727" s="1">
        <f t="shared" ca="1" si="192"/>
        <v>12817913.212334244</v>
      </c>
      <c r="AP727" s="1">
        <f t="shared" ca="1" si="192"/>
        <v>11980036.350741282</v>
      </c>
      <c r="AQ727" s="1">
        <f t="shared" ca="1" si="192"/>
        <v>11150359.071702374</v>
      </c>
      <c r="AR727" s="1">
        <f t="shared" ca="1" si="192"/>
        <v>10328881.37521752</v>
      </c>
      <c r="AS727" s="1">
        <f t="shared" ca="1" si="192"/>
        <v>9515603.2612867206</v>
      </c>
      <c r="AT727" s="1">
        <f t="shared" ca="1" si="192"/>
        <v>8710524.7299099751</v>
      </c>
      <c r="AU727" s="1">
        <f t="shared" ca="1" si="192"/>
        <v>7913645.781087283</v>
      </c>
      <c r="AV727" s="1">
        <f t="shared" ca="1" si="192"/>
        <v>7116633.0814853115</v>
      </c>
      <c r="AW727" s="1">
        <f t="shared" ca="1" si="192"/>
        <v>6320875.5199929494</v>
      </c>
      <c r="AX727" s="1">
        <f t="shared" ca="1" si="192"/>
        <v>5526373.0966101969</v>
      </c>
      <c r="AY727" s="1">
        <f t="shared" ca="1" si="192"/>
        <v>4733125.8113370538</v>
      </c>
      <c r="AZ727" s="1">
        <f t="shared" ca="1" si="192"/>
        <v>3941133.6641735202</v>
      </c>
      <c r="BA727" s="1">
        <f t="shared" ca="1" si="192"/>
        <v>3150396.6551195956</v>
      </c>
      <c r="BB727" s="1">
        <f t="shared" ca="1" si="192"/>
        <v>2360914.7841752805</v>
      </c>
      <c r="BC727" s="1">
        <f t="shared" ca="1" si="192"/>
        <v>1572688.0513405749</v>
      </c>
      <c r="BD727" s="1">
        <f t="shared" ca="1" si="192"/>
        <v>785716.45661547862</v>
      </c>
      <c r="BE727" s="1">
        <f t="shared" ca="1" si="192"/>
        <v>-8.2654878497123718E-9</v>
      </c>
    </row>
    <row r="729" spans="2:57" x14ac:dyDescent="0.3">
      <c r="B729" s="1">
        <f>ROW(Items!$A$91)</f>
        <v>91</v>
      </c>
      <c r="H729" s="13" t="str">
        <f ca="1">INDIRECT($B$1&amp;Items!E$2&amp;$B729)</f>
        <v>Кредиторская задолженность</v>
      </c>
      <c r="I729" s="13" t="str">
        <f ca="1">IF(INDIRECT($B$1&amp;Items!F$2&amp;$B729)="",H729,INDIRECT($B$1&amp;Items!F$2&amp;$B729))</f>
        <v>Кредиторская задолженность</v>
      </c>
      <c r="J729" s="1" t="str">
        <f ca="1">IF(INDIRECT($B$1&amp;Items!G$2&amp;$B729)="",IF(H729&lt;&gt;I729,"  "&amp;I729,I729),"    "&amp;INDIRECT($B$1&amp;Items!G$2&amp;$B729))</f>
        <v>Кредиторская задолженность</v>
      </c>
      <c r="S729" s="1">
        <f ca="1">SUM(S730:S743)</f>
        <v>-20208094.271140404</v>
      </c>
      <c r="V729" s="1">
        <f t="shared" ref="V729" ca="1" si="193">SUM(V730:V743)</f>
        <v>38409338.848448306</v>
      </c>
      <c r="W729" s="1">
        <f t="shared" ref="W729" ca="1" si="194">SUM(W730:W743)</f>
        <v>7247145.4129208978</v>
      </c>
      <c r="X729" s="1">
        <f t="shared" ref="X729" ca="1" si="195">SUM(X730:X743)</f>
        <v>-7364216.7983269598</v>
      </c>
      <c r="Y729" s="1">
        <f t="shared" ref="Y729" ca="1" si="196">SUM(Y730:Y743)</f>
        <v>-10813024.205214761</v>
      </c>
      <c r="Z729" s="1">
        <f t="shared" ref="Z729" ca="1" si="197">SUM(Z730:Z743)</f>
        <v>-13875339.88426465</v>
      </c>
      <c r="AA729" s="1">
        <f t="shared" ref="AA729" ca="1" si="198">SUM(AA730:AA743)</f>
        <v>-14572934.866428602</v>
      </c>
      <c r="AB729" s="1">
        <f t="shared" ref="AB729" ca="1" si="199">SUM(AB730:AB743)</f>
        <v>-19337555.3382404</v>
      </c>
      <c r="AC729" s="1">
        <f t="shared" ref="AC729" ca="1" si="200">SUM(AC730:AC743)</f>
        <v>-20208094.271140404</v>
      </c>
      <c r="AD729" s="1">
        <f t="shared" ref="AD729" ca="1" si="201">SUM(AD730:AD743)</f>
        <v>-20208094.271140404</v>
      </c>
      <c r="AE729" s="1">
        <f t="shared" ref="AE729" ca="1" si="202">SUM(AE730:AE743)</f>
        <v>-20208094.271140404</v>
      </c>
      <c r="AF729" s="1">
        <f t="shared" ref="AF729" ca="1" si="203">SUM(AF730:AF743)</f>
        <v>-20208094.271140404</v>
      </c>
      <c r="AG729" s="1">
        <f t="shared" ref="AG729" ca="1" si="204">SUM(AG730:AG743)</f>
        <v>-20208094.271140404</v>
      </c>
      <c r="AH729" s="1">
        <f t="shared" ref="AH729" ca="1" si="205">SUM(AH730:AH743)</f>
        <v>-20208094.271140404</v>
      </c>
      <c r="AI729" s="1">
        <f t="shared" ref="AI729" ca="1" si="206">SUM(AI730:AI743)</f>
        <v>-20208094.271140404</v>
      </c>
      <c r="AJ729" s="1">
        <f t="shared" ref="AJ729" ca="1" si="207">SUM(AJ730:AJ743)</f>
        <v>-20208094.271140404</v>
      </c>
      <c r="AK729" s="1">
        <f t="shared" ref="AK729" ca="1" si="208">SUM(AK730:AK743)</f>
        <v>-20208094.271140404</v>
      </c>
      <c r="AL729" s="1">
        <f t="shared" ref="AL729" ca="1" si="209">SUM(AL730:AL743)</f>
        <v>-20208094.271140404</v>
      </c>
      <c r="AM729" s="1">
        <f t="shared" ref="AM729" ca="1" si="210">SUM(AM730:AM743)</f>
        <v>-20208094.271140404</v>
      </c>
      <c r="AN729" s="1">
        <f t="shared" ref="AN729" ca="1" si="211">SUM(AN730:AN743)</f>
        <v>-20208094.271140404</v>
      </c>
      <c r="AO729" s="1">
        <f t="shared" ref="AO729" ca="1" si="212">SUM(AO730:AO743)</f>
        <v>-20208094.271140404</v>
      </c>
      <c r="AP729" s="1">
        <f t="shared" ref="AP729" ca="1" si="213">SUM(AP730:AP743)</f>
        <v>-20208094.271140404</v>
      </c>
      <c r="AQ729" s="1">
        <f t="shared" ref="AQ729" ca="1" si="214">SUM(AQ730:AQ743)</f>
        <v>-20208094.271140404</v>
      </c>
      <c r="AR729" s="1">
        <f t="shared" ref="AR729" ca="1" si="215">SUM(AR730:AR743)</f>
        <v>-20208094.271140404</v>
      </c>
      <c r="AS729" s="1">
        <f t="shared" ref="AS729" ca="1" si="216">SUM(AS730:AS743)</f>
        <v>-20208094.271140404</v>
      </c>
      <c r="AT729" s="1">
        <f t="shared" ref="AT729" ca="1" si="217">SUM(AT730:AT743)</f>
        <v>-20208094.271140404</v>
      </c>
      <c r="AU729" s="1">
        <f t="shared" ref="AU729" ca="1" si="218">SUM(AU730:AU743)</f>
        <v>-20208094.271140404</v>
      </c>
      <c r="AV729" s="1">
        <f t="shared" ref="AV729" ca="1" si="219">SUM(AV730:AV743)</f>
        <v>-20208094.271140404</v>
      </c>
      <c r="AW729" s="1">
        <f t="shared" ref="AW729" ca="1" si="220">SUM(AW730:AW743)</f>
        <v>-20208094.271140404</v>
      </c>
      <c r="AX729" s="1">
        <f t="shared" ref="AX729" ca="1" si="221">SUM(AX730:AX743)</f>
        <v>-20208094.271140404</v>
      </c>
      <c r="AY729" s="1">
        <f t="shared" ref="AY729" ca="1" si="222">SUM(AY730:AY743)</f>
        <v>-20208094.271140404</v>
      </c>
      <c r="AZ729" s="1">
        <f t="shared" ref="AZ729" ca="1" si="223">SUM(AZ730:AZ743)</f>
        <v>-20208094.271140404</v>
      </c>
      <c r="BA729" s="1">
        <f t="shared" ref="BA729" ca="1" si="224">SUM(BA730:BA743)</f>
        <v>-20208094.271140404</v>
      </c>
      <c r="BB729" s="1">
        <f t="shared" ref="BB729" ca="1" si="225">SUM(BB730:BB743)</f>
        <v>-20208094.271140404</v>
      </c>
      <c r="BC729" s="1">
        <f t="shared" ref="BC729" ca="1" si="226">SUM(BC730:BC743)</f>
        <v>-20208094.271140404</v>
      </c>
      <c r="BD729" s="1">
        <f t="shared" ref="BD729" ca="1" si="227">SUM(BD730:BD743)</f>
        <v>-20208094.271140404</v>
      </c>
      <c r="BE729" s="1">
        <f t="shared" ref="BE729" ca="1" si="228">SUM(BE730:BE743)</f>
        <v>-20208094.271140404</v>
      </c>
    </row>
    <row r="730" spans="2:57" x14ac:dyDescent="0.3">
      <c r="B730" s="1">
        <f>MAX(B$728:B729)+1</f>
        <v>92</v>
      </c>
      <c r="H730" s="13" t="str">
        <f ca="1">INDIRECT($B$1&amp;Items!E$2&amp;$B730)</f>
        <v>Кредиторская задолженность</v>
      </c>
      <c r="I730" s="13" t="str">
        <f ca="1">IF(INDIRECT($B$1&amp;Items!F$2&amp;$B730)="",H730,INDIRECT($B$1&amp;Items!F$2&amp;$B730))</f>
        <v>Начисление затрат этапа-1 бизнес-процесса</v>
      </c>
      <c r="J730" s="1" t="str">
        <f ca="1">IF(INDIRECT($B$1&amp;Items!G$2&amp;$B730)="",IF(H730&lt;&gt;I730,"  "&amp;I730,I730),"    "&amp;INDIRECT($B$1&amp;Items!G$2&amp;$B730))</f>
        <v xml:space="preserve">  Начисление затрат этапа-1 бизнес-процесса</v>
      </c>
      <c r="S730" s="1">
        <f t="shared" ref="S730:S742" ca="1" si="229">INDIRECT(ADDRESS(ROW(),SUMIFS($1:$1,$5:$5,MAX($5:$5))))</f>
        <v>-2083579.6700000004</v>
      </c>
      <c r="V730" s="1">
        <f t="shared" ref="V730:BE730" ca="1" si="230">V61+V183-V259</f>
        <v>820150</v>
      </c>
      <c r="W730" s="1">
        <f t="shared" ca="1" si="230"/>
        <v>764682.33333333302</v>
      </c>
      <c r="X730" s="1">
        <f t="shared" ca="1" si="230"/>
        <v>577147.70343333296</v>
      </c>
      <c r="Y730" s="1">
        <f t="shared" ca="1" si="230"/>
        <v>-1053294.0061400002</v>
      </c>
      <c r="Z730" s="1">
        <f t="shared" ca="1" si="230"/>
        <v>-1474059.5253500002</v>
      </c>
      <c r="AA730" s="1">
        <f t="shared" ca="1" si="230"/>
        <v>-2083579.6700000004</v>
      </c>
      <c r="AB730" s="1">
        <f t="shared" ca="1" si="230"/>
        <v>-2083579.6700000004</v>
      </c>
      <c r="AC730" s="1">
        <f t="shared" ca="1" si="230"/>
        <v>-2083579.6700000004</v>
      </c>
      <c r="AD730" s="1">
        <f t="shared" ca="1" si="230"/>
        <v>-2083579.6700000004</v>
      </c>
      <c r="AE730" s="1">
        <f t="shared" ca="1" si="230"/>
        <v>-2083579.6700000004</v>
      </c>
      <c r="AF730" s="1">
        <f t="shared" ca="1" si="230"/>
        <v>-2083579.6700000004</v>
      </c>
      <c r="AG730" s="1">
        <f t="shared" ca="1" si="230"/>
        <v>-2083579.6700000004</v>
      </c>
      <c r="AH730" s="1">
        <f t="shared" ca="1" si="230"/>
        <v>-2083579.6700000004</v>
      </c>
      <c r="AI730" s="1">
        <f t="shared" ca="1" si="230"/>
        <v>-2083579.6700000004</v>
      </c>
      <c r="AJ730" s="1">
        <f t="shared" ca="1" si="230"/>
        <v>-2083579.6700000004</v>
      </c>
      <c r="AK730" s="1">
        <f t="shared" ca="1" si="230"/>
        <v>-2083579.6700000004</v>
      </c>
      <c r="AL730" s="1">
        <f t="shared" ca="1" si="230"/>
        <v>-2083579.6700000004</v>
      </c>
      <c r="AM730" s="1">
        <f t="shared" ca="1" si="230"/>
        <v>-2083579.6700000004</v>
      </c>
      <c r="AN730" s="1">
        <f t="shared" ca="1" si="230"/>
        <v>-2083579.6700000004</v>
      </c>
      <c r="AO730" s="1">
        <f t="shared" ca="1" si="230"/>
        <v>-2083579.6700000004</v>
      </c>
      <c r="AP730" s="1">
        <f t="shared" ca="1" si="230"/>
        <v>-2083579.6700000004</v>
      </c>
      <c r="AQ730" s="1">
        <f t="shared" ca="1" si="230"/>
        <v>-2083579.6700000004</v>
      </c>
      <c r="AR730" s="1">
        <f t="shared" ca="1" si="230"/>
        <v>-2083579.6700000004</v>
      </c>
      <c r="AS730" s="1">
        <f t="shared" ca="1" si="230"/>
        <v>-2083579.6700000004</v>
      </c>
      <c r="AT730" s="1">
        <f t="shared" ca="1" si="230"/>
        <v>-2083579.6700000004</v>
      </c>
      <c r="AU730" s="1">
        <f t="shared" ca="1" si="230"/>
        <v>-2083579.6700000004</v>
      </c>
      <c r="AV730" s="1">
        <f t="shared" ca="1" si="230"/>
        <v>-2083579.6700000004</v>
      </c>
      <c r="AW730" s="1">
        <f t="shared" ca="1" si="230"/>
        <v>-2083579.6700000004</v>
      </c>
      <c r="AX730" s="1">
        <f t="shared" ca="1" si="230"/>
        <v>-2083579.6700000004</v>
      </c>
      <c r="AY730" s="1">
        <f t="shared" ca="1" si="230"/>
        <v>-2083579.6700000004</v>
      </c>
      <c r="AZ730" s="1">
        <f t="shared" ca="1" si="230"/>
        <v>-2083579.6700000004</v>
      </c>
      <c r="BA730" s="1">
        <f t="shared" ca="1" si="230"/>
        <v>-2083579.6700000004</v>
      </c>
      <c r="BB730" s="1">
        <f t="shared" ca="1" si="230"/>
        <v>-2083579.6700000004</v>
      </c>
      <c r="BC730" s="1">
        <f t="shared" ca="1" si="230"/>
        <v>-2083579.6700000004</v>
      </c>
      <c r="BD730" s="1">
        <f t="shared" ca="1" si="230"/>
        <v>-2083579.6700000004</v>
      </c>
      <c r="BE730" s="1">
        <f t="shared" ca="1" si="230"/>
        <v>-2083579.6700000004</v>
      </c>
    </row>
    <row r="731" spans="2:57" x14ac:dyDescent="0.3">
      <c r="B731" s="1">
        <f>MAX(B$728:B730)+1</f>
        <v>93</v>
      </c>
      <c r="H731" s="13" t="str">
        <f ca="1">INDIRECT($B$1&amp;Items!E$2&amp;$B731)</f>
        <v>Кредиторская задолженность</v>
      </c>
      <c r="I731" s="13" t="str">
        <f ca="1">IF(INDIRECT($B$1&amp;Items!F$2&amp;$B731)="",H731,INDIRECT($B$1&amp;Items!F$2&amp;$B731))</f>
        <v>Начисление затрат этапа-2 бизнес-процесса</v>
      </c>
      <c r="J731" s="1" t="str">
        <f ca="1">IF(INDIRECT($B$1&amp;Items!G$2&amp;$B731)="",IF(H731&lt;&gt;I731,"  "&amp;I731,I731),"    "&amp;INDIRECT($B$1&amp;Items!G$2&amp;$B731))</f>
        <v xml:space="preserve">  Начисление затрат этапа-2 бизнес-процесса</v>
      </c>
      <c r="S731" s="1">
        <f t="shared" ca="1" si="229"/>
        <v>-1772487.7545000003</v>
      </c>
      <c r="V731" s="1">
        <f t="shared" ref="V731:BE731" ca="1" si="231">V62+V195-V271</f>
        <v>303555.40335999988</v>
      </c>
      <c r="W731" s="1">
        <f t="shared" ca="1" si="231"/>
        <v>506645.55134333298</v>
      </c>
      <c r="X731" s="1">
        <f t="shared" ca="1" si="231"/>
        <v>-789449.42116666702</v>
      </c>
      <c r="Y731" s="1">
        <f t="shared" ca="1" si="231"/>
        <v>-470116.08783333353</v>
      </c>
      <c r="Z731" s="1">
        <f t="shared" ca="1" si="231"/>
        <v>-202869.68783333385</v>
      </c>
      <c r="AA731" s="1">
        <f t="shared" ca="1" si="231"/>
        <v>-644857.85450000048</v>
      </c>
      <c r="AB731" s="1">
        <f t="shared" ca="1" si="231"/>
        <v>-1772487.7545000003</v>
      </c>
      <c r="AC731" s="1">
        <f t="shared" ca="1" si="231"/>
        <v>-1772487.7545000003</v>
      </c>
      <c r="AD731" s="1">
        <f t="shared" ca="1" si="231"/>
        <v>-1772487.7545000003</v>
      </c>
      <c r="AE731" s="1">
        <f t="shared" ca="1" si="231"/>
        <v>-1772487.7545000003</v>
      </c>
      <c r="AF731" s="1">
        <f t="shared" ca="1" si="231"/>
        <v>-1772487.7545000003</v>
      </c>
      <c r="AG731" s="1">
        <f t="shared" ca="1" si="231"/>
        <v>-1772487.7545000003</v>
      </c>
      <c r="AH731" s="1">
        <f t="shared" ca="1" si="231"/>
        <v>-1772487.7545000003</v>
      </c>
      <c r="AI731" s="1">
        <f t="shared" ca="1" si="231"/>
        <v>-1772487.7545000003</v>
      </c>
      <c r="AJ731" s="1">
        <f t="shared" ca="1" si="231"/>
        <v>-1772487.7545000003</v>
      </c>
      <c r="AK731" s="1">
        <f t="shared" ca="1" si="231"/>
        <v>-1772487.7545000003</v>
      </c>
      <c r="AL731" s="1">
        <f t="shared" ca="1" si="231"/>
        <v>-1772487.7545000003</v>
      </c>
      <c r="AM731" s="1">
        <f t="shared" ca="1" si="231"/>
        <v>-1772487.7545000003</v>
      </c>
      <c r="AN731" s="1">
        <f t="shared" ca="1" si="231"/>
        <v>-1772487.7545000003</v>
      </c>
      <c r="AO731" s="1">
        <f t="shared" ca="1" si="231"/>
        <v>-1772487.7545000003</v>
      </c>
      <c r="AP731" s="1">
        <f t="shared" ca="1" si="231"/>
        <v>-1772487.7545000003</v>
      </c>
      <c r="AQ731" s="1">
        <f t="shared" ca="1" si="231"/>
        <v>-1772487.7545000003</v>
      </c>
      <c r="AR731" s="1">
        <f t="shared" ca="1" si="231"/>
        <v>-1772487.7545000003</v>
      </c>
      <c r="AS731" s="1">
        <f t="shared" ca="1" si="231"/>
        <v>-1772487.7545000003</v>
      </c>
      <c r="AT731" s="1">
        <f t="shared" ca="1" si="231"/>
        <v>-1772487.7545000003</v>
      </c>
      <c r="AU731" s="1">
        <f t="shared" ca="1" si="231"/>
        <v>-1772487.7545000003</v>
      </c>
      <c r="AV731" s="1">
        <f t="shared" ca="1" si="231"/>
        <v>-1772487.7545000003</v>
      </c>
      <c r="AW731" s="1">
        <f t="shared" ca="1" si="231"/>
        <v>-1772487.7545000003</v>
      </c>
      <c r="AX731" s="1">
        <f t="shared" ca="1" si="231"/>
        <v>-1772487.7545000003</v>
      </c>
      <c r="AY731" s="1">
        <f t="shared" ca="1" si="231"/>
        <v>-1772487.7545000003</v>
      </c>
      <c r="AZ731" s="1">
        <f t="shared" ca="1" si="231"/>
        <v>-1772487.7545000003</v>
      </c>
      <c r="BA731" s="1">
        <f t="shared" ca="1" si="231"/>
        <v>-1772487.7545000003</v>
      </c>
      <c r="BB731" s="1">
        <f t="shared" ca="1" si="231"/>
        <v>-1772487.7545000003</v>
      </c>
      <c r="BC731" s="1">
        <f t="shared" ca="1" si="231"/>
        <v>-1772487.7545000003</v>
      </c>
      <c r="BD731" s="1">
        <f t="shared" ca="1" si="231"/>
        <v>-1772487.7545000003</v>
      </c>
      <c r="BE731" s="1">
        <f t="shared" ca="1" si="231"/>
        <v>-1772487.7545000003</v>
      </c>
    </row>
    <row r="732" spans="2:57" x14ac:dyDescent="0.3">
      <c r="B732" s="1">
        <f>MAX(B$728:B731)+1</f>
        <v>94</v>
      </c>
      <c r="H732" s="13" t="str">
        <f ca="1">INDIRECT($B$1&amp;Items!E$2&amp;$B732)</f>
        <v>Кредиторская задолженность</v>
      </c>
      <c r="I732" s="13" t="str">
        <f ca="1">IF(INDIRECT($B$1&amp;Items!F$2&amp;$B732)="",H732,INDIRECT($B$1&amp;Items!F$2&amp;$B732))</f>
        <v>Начисление затрат этапа-3 бизнес-процесса</v>
      </c>
      <c r="J732" s="1" t="str">
        <f ca="1">IF(INDIRECT($B$1&amp;Items!G$2&amp;$B732)="",IF(H732&lt;&gt;I732,"  "&amp;I732,I732),"    "&amp;INDIRECT($B$1&amp;Items!G$2&amp;$B732))</f>
        <v xml:space="preserve">  Начисление затрат этапа-3 бизнес-процесса</v>
      </c>
      <c r="S732" s="1">
        <f t="shared" ca="1" si="229"/>
        <v>-2822631.2296496676</v>
      </c>
      <c r="V732" s="1">
        <f t="shared" ref="V732:BE732" ca="1" si="232">V63+V206-V282</f>
        <v>496326.10133333318</v>
      </c>
      <c r="W732" s="1">
        <f t="shared" ca="1" si="232"/>
        <v>1054928.5713153332</v>
      </c>
      <c r="X732" s="1">
        <f t="shared" ca="1" si="232"/>
        <v>696225.62664866634</v>
      </c>
      <c r="Y732" s="1">
        <f t="shared" ca="1" si="232"/>
        <v>-399372.75699100085</v>
      </c>
      <c r="Z732" s="1">
        <f t="shared" ca="1" si="232"/>
        <v>-1511421.702099001</v>
      </c>
      <c r="AA732" s="1">
        <f t="shared" ca="1" si="232"/>
        <v>-1113590.5764844678</v>
      </c>
      <c r="AB732" s="1">
        <f t="shared" ca="1" si="232"/>
        <v>-2390901.2296496676</v>
      </c>
      <c r="AC732" s="1">
        <f t="shared" ca="1" si="232"/>
        <v>-2822631.2296496676</v>
      </c>
      <c r="AD732" s="1">
        <f t="shared" ca="1" si="232"/>
        <v>-2822631.2296496676</v>
      </c>
      <c r="AE732" s="1">
        <f t="shared" ca="1" si="232"/>
        <v>-2822631.2296496676</v>
      </c>
      <c r="AF732" s="1">
        <f t="shared" ca="1" si="232"/>
        <v>-2822631.2296496676</v>
      </c>
      <c r="AG732" s="1">
        <f t="shared" ca="1" si="232"/>
        <v>-2822631.2296496676</v>
      </c>
      <c r="AH732" s="1">
        <f t="shared" ca="1" si="232"/>
        <v>-2822631.2296496676</v>
      </c>
      <c r="AI732" s="1">
        <f t="shared" ca="1" si="232"/>
        <v>-2822631.2296496676</v>
      </c>
      <c r="AJ732" s="1">
        <f t="shared" ca="1" si="232"/>
        <v>-2822631.2296496676</v>
      </c>
      <c r="AK732" s="1">
        <f t="shared" ca="1" si="232"/>
        <v>-2822631.2296496676</v>
      </c>
      <c r="AL732" s="1">
        <f t="shared" ca="1" si="232"/>
        <v>-2822631.2296496676</v>
      </c>
      <c r="AM732" s="1">
        <f t="shared" ca="1" si="232"/>
        <v>-2822631.2296496676</v>
      </c>
      <c r="AN732" s="1">
        <f t="shared" ca="1" si="232"/>
        <v>-2822631.2296496676</v>
      </c>
      <c r="AO732" s="1">
        <f t="shared" ca="1" si="232"/>
        <v>-2822631.2296496676</v>
      </c>
      <c r="AP732" s="1">
        <f t="shared" ca="1" si="232"/>
        <v>-2822631.2296496676</v>
      </c>
      <c r="AQ732" s="1">
        <f t="shared" ca="1" si="232"/>
        <v>-2822631.2296496676</v>
      </c>
      <c r="AR732" s="1">
        <f t="shared" ca="1" si="232"/>
        <v>-2822631.2296496676</v>
      </c>
      <c r="AS732" s="1">
        <f t="shared" ca="1" si="232"/>
        <v>-2822631.2296496676</v>
      </c>
      <c r="AT732" s="1">
        <f t="shared" ca="1" si="232"/>
        <v>-2822631.2296496676</v>
      </c>
      <c r="AU732" s="1">
        <f t="shared" ca="1" si="232"/>
        <v>-2822631.2296496676</v>
      </c>
      <c r="AV732" s="1">
        <f t="shared" ca="1" si="232"/>
        <v>-2822631.2296496676</v>
      </c>
      <c r="AW732" s="1">
        <f t="shared" ca="1" si="232"/>
        <v>-2822631.2296496676</v>
      </c>
      <c r="AX732" s="1">
        <f t="shared" ca="1" si="232"/>
        <v>-2822631.2296496676</v>
      </c>
      <c r="AY732" s="1">
        <f t="shared" ca="1" si="232"/>
        <v>-2822631.2296496676</v>
      </c>
      <c r="AZ732" s="1">
        <f t="shared" ca="1" si="232"/>
        <v>-2822631.2296496676</v>
      </c>
      <c r="BA732" s="1">
        <f t="shared" ca="1" si="232"/>
        <v>-2822631.2296496676</v>
      </c>
      <c r="BB732" s="1">
        <f t="shared" ca="1" si="232"/>
        <v>-2822631.2296496676</v>
      </c>
      <c r="BC732" s="1">
        <f t="shared" ca="1" si="232"/>
        <v>-2822631.2296496676</v>
      </c>
      <c r="BD732" s="1">
        <f t="shared" ca="1" si="232"/>
        <v>-2822631.2296496676</v>
      </c>
      <c r="BE732" s="1">
        <f t="shared" ca="1" si="232"/>
        <v>-2822631.2296496676</v>
      </c>
    </row>
    <row r="733" spans="2:57" x14ac:dyDescent="0.3">
      <c r="B733" s="1">
        <f>MAX(B$728:B732)+1</f>
        <v>95</v>
      </c>
      <c r="H733" s="13" t="str">
        <f ca="1">INDIRECT($B$1&amp;Items!E$2&amp;$B733)</f>
        <v>Кредиторская задолженность</v>
      </c>
      <c r="I733" s="13" t="str">
        <f ca="1">IF(INDIRECT($B$1&amp;Items!F$2&amp;$B733)="",H733,INDIRECT($B$1&amp;Items!F$2&amp;$B733))</f>
        <v>Начисление затрат этапа-4 бизнес-процесса</v>
      </c>
      <c r="J733" s="1" t="str">
        <f ca="1">IF(INDIRECT($B$1&amp;Items!G$2&amp;$B733)="",IF(H733&lt;&gt;I733,"  "&amp;I733,I733),"    "&amp;INDIRECT($B$1&amp;Items!G$2&amp;$B733))</f>
        <v xml:space="preserve">  Начисление затрат этапа-4 бизнес-процесса</v>
      </c>
      <c r="S733" s="1">
        <f t="shared" ca="1" si="229"/>
        <v>-1600469.334030834</v>
      </c>
      <c r="V733" s="1">
        <f t="shared" ref="V733:BE733" ca="1" si="233">V64+V224-V300</f>
        <v>0</v>
      </c>
      <c r="W733" s="1">
        <f t="shared" ca="1" si="233"/>
        <v>150020.14799999993</v>
      </c>
      <c r="X733" s="1">
        <f t="shared" ca="1" si="233"/>
        <v>797039.63185973326</v>
      </c>
      <c r="Y733" s="1">
        <f t="shared" ca="1" si="233"/>
        <v>592872.86871786648</v>
      </c>
      <c r="Z733" s="1">
        <f t="shared" ca="1" si="233"/>
        <v>-973685.93403083389</v>
      </c>
      <c r="AA733" s="1">
        <f t="shared" ca="1" si="233"/>
        <v>-1226303.334030834</v>
      </c>
      <c r="AB733" s="1">
        <f t="shared" ca="1" si="233"/>
        <v>-1600469.334030834</v>
      </c>
      <c r="AC733" s="1">
        <f t="shared" ca="1" si="233"/>
        <v>-1600469.334030834</v>
      </c>
      <c r="AD733" s="1">
        <f t="shared" ca="1" si="233"/>
        <v>-1600469.334030834</v>
      </c>
      <c r="AE733" s="1">
        <f t="shared" ca="1" si="233"/>
        <v>-1600469.334030834</v>
      </c>
      <c r="AF733" s="1">
        <f t="shared" ca="1" si="233"/>
        <v>-1600469.334030834</v>
      </c>
      <c r="AG733" s="1">
        <f t="shared" ca="1" si="233"/>
        <v>-1600469.334030834</v>
      </c>
      <c r="AH733" s="1">
        <f t="shared" ca="1" si="233"/>
        <v>-1600469.334030834</v>
      </c>
      <c r="AI733" s="1">
        <f t="shared" ca="1" si="233"/>
        <v>-1600469.334030834</v>
      </c>
      <c r="AJ733" s="1">
        <f t="shared" ca="1" si="233"/>
        <v>-1600469.334030834</v>
      </c>
      <c r="AK733" s="1">
        <f t="shared" ca="1" si="233"/>
        <v>-1600469.334030834</v>
      </c>
      <c r="AL733" s="1">
        <f t="shared" ca="1" si="233"/>
        <v>-1600469.334030834</v>
      </c>
      <c r="AM733" s="1">
        <f t="shared" ca="1" si="233"/>
        <v>-1600469.334030834</v>
      </c>
      <c r="AN733" s="1">
        <f t="shared" ca="1" si="233"/>
        <v>-1600469.334030834</v>
      </c>
      <c r="AO733" s="1">
        <f t="shared" ca="1" si="233"/>
        <v>-1600469.334030834</v>
      </c>
      <c r="AP733" s="1">
        <f t="shared" ca="1" si="233"/>
        <v>-1600469.334030834</v>
      </c>
      <c r="AQ733" s="1">
        <f t="shared" ca="1" si="233"/>
        <v>-1600469.334030834</v>
      </c>
      <c r="AR733" s="1">
        <f t="shared" ca="1" si="233"/>
        <v>-1600469.334030834</v>
      </c>
      <c r="AS733" s="1">
        <f t="shared" ca="1" si="233"/>
        <v>-1600469.334030834</v>
      </c>
      <c r="AT733" s="1">
        <f t="shared" ca="1" si="233"/>
        <v>-1600469.334030834</v>
      </c>
      <c r="AU733" s="1">
        <f t="shared" ca="1" si="233"/>
        <v>-1600469.334030834</v>
      </c>
      <c r="AV733" s="1">
        <f t="shared" ca="1" si="233"/>
        <v>-1600469.334030834</v>
      </c>
      <c r="AW733" s="1">
        <f t="shared" ca="1" si="233"/>
        <v>-1600469.334030834</v>
      </c>
      <c r="AX733" s="1">
        <f t="shared" ca="1" si="233"/>
        <v>-1600469.334030834</v>
      </c>
      <c r="AY733" s="1">
        <f t="shared" ca="1" si="233"/>
        <v>-1600469.334030834</v>
      </c>
      <c r="AZ733" s="1">
        <f t="shared" ca="1" si="233"/>
        <v>-1600469.334030834</v>
      </c>
      <c r="BA733" s="1">
        <f t="shared" ca="1" si="233"/>
        <v>-1600469.334030834</v>
      </c>
      <c r="BB733" s="1">
        <f t="shared" ca="1" si="233"/>
        <v>-1600469.334030834</v>
      </c>
      <c r="BC733" s="1">
        <f t="shared" ca="1" si="233"/>
        <v>-1600469.334030834</v>
      </c>
      <c r="BD733" s="1">
        <f t="shared" ca="1" si="233"/>
        <v>-1600469.334030834</v>
      </c>
      <c r="BE733" s="1">
        <f t="shared" ca="1" si="233"/>
        <v>-1600469.334030834</v>
      </c>
    </row>
    <row r="734" spans="2:57" x14ac:dyDescent="0.3">
      <c r="B734" s="1">
        <f>MAX(B$728:B733)+1</f>
        <v>96</v>
      </c>
      <c r="H734" s="13" t="str">
        <f ca="1">INDIRECT($B$1&amp;Items!E$2&amp;$B734)</f>
        <v>Кредиторская задолженность</v>
      </c>
      <c r="I734" s="13" t="str">
        <f ca="1">IF(INDIRECT($B$1&amp;Items!F$2&amp;$B734)="",H734,INDIRECT($B$1&amp;Items!F$2&amp;$B734))</f>
        <v>Начисление затрат этапа-5 бизнес-процесса</v>
      </c>
      <c r="J734" s="1" t="str">
        <f ca="1">IF(INDIRECT($B$1&amp;Items!G$2&amp;$B734)="",IF(H734&lt;&gt;I734,"  "&amp;I734,I734),"    "&amp;INDIRECT($B$1&amp;Items!G$2&amp;$B734))</f>
        <v xml:space="preserve">  Начисление затрат этапа-5 бизнес-процесса</v>
      </c>
      <c r="S734" s="1">
        <f t="shared" ca="1" si="229"/>
        <v>-1521819.3853979995</v>
      </c>
      <c r="V734" s="1">
        <f t="shared" ref="V734:BE734" ca="1" si="234">V65+V235-V311</f>
        <v>435700.96632913337</v>
      </c>
      <c r="W734" s="1">
        <f t="shared" ca="1" si="234"/>
        <v>813484.46823841776</v>
      </c>
      <c r="X734" s="1">
        <f t="shared" ca="1" si="234"/>
        <v>-538850.5619541232</v>
      </c>
      <c r="Y734" s="1">
        <f t="shared" ca="1" si="234"/>
        <v>-1051669.1887313332</v>
      </c>
      <c r="Z734" s="1">
        <f t="shared" ca="1" si="234"/>
        <v>-543681.42339799984</v>
      </c>
      <c r="AA734" s="1">
        <f t="shared" ca="1" si="234"/>
        <v>-119034.63423799968</v>
      </c>
      <c r="AB734" s="1">
        <f t="shared" ca="1" si="234"/>
        <v>-1083010.4524979996</v>
      </c>
      <c r="AC734" s="1">
        <f t="shared" ca="1" si="234"/>
        <v>-1521819.3853979995</v>
      </c>
      <c r="AD734" s="1">
        <f t="shared" ca="1" si="234"/>
        <v>-1521819.3853979995</v>
      </c>
      <c r="AE734" s="1">
        <f t="shared" ca="1" si="234"/>
        <v>-1521819.3853979995</v>
      </c>
      <c r="AF734" s="1">
        <f t="shared" ca="1" si="234"/>
        <v>-1521819.3853979995</v>
      </c>
      <c r="AG734" s="1">
        <f t="shared" ca="1" si="234"/>
        <v>-1521819.3853979995</v>
      </c>
      <c r="AH734" s="1">
        <f t="shared" ca="1" si="234"/>
        <v>-1521819.3853979995</v>
      </c>
      <c r="AI734" s="1">
        <f t="shared" ca="1" si="234"/>
        <v>-1521819.3853979995</v>
      </c>
      <c r="AJ734" s="1">
        <f t="shared" ca="1" si="234"/>
        <v>-1521819.3853979995</v>
      </c>
      <c r="AK734" s="1">
        <f t="shared" ca="1" si="234"/>
        <v>-1521819.3853979995</v>
      </c>
      <c r="AL734" s="1">
        <f t="shared" ca="1" si="234"/>
        <v>-1521819.3853979995</v>
      </c>
      <c r="AM734" s="1">
        <f t="shared" ca="1" si="234"/>
        <v>-1521819.3853979995</v>
      </c>
      <c r="AN734" s="1">
        <f t="shared" ca="1" si="234"/>
        <v>-1521819.3853979995</v>
      </c>
      <c r="AO734" s="1">
        <f t="shared" ca="1" si="234"/>
        <v>-1521819.3853979995</v>
      </c>
      <c r="AP734" s="1">
        <f t="shared" ca="1" si="234"/>
        <v>-1521819.3853979995</v>
      </c>
      <c r="AQ734" s="1">
        <f t="shared" ca="1" si="234"/>
        <v>-1521819.3853979995</v>
      </c>
      <c r="AR734" s="1">
        <f t="shared" ca="1" si="234"/>
        <v>-1521819.3853979995</v>
      </c>
      <c r="AS734" s="1">
        <f t="shared" ca="1" si="234"/>
        <v>-1521819.3853979995</v>
      </c>
      <c r="AT734" s="1">
        <f t="shared" ca="1" si="234"/>
        <v>-1521819.3853979995</v>
      </c>
      <c r="AU734" s="1">
        <f t="shared" ca="1" si="234"/>
        <v>-1521819.3853979995</v>
      </c>
      <c r="AV734" s="1">
        <f t="shared" ca="1" si="234"/>
        <v>-1521819.3853979995</v>
      </c>
      <c r="AW734" s="1">
        <f t="shared" ca="1" si="234"/>
        <v>-1521819.3853979995</v>
      </c>
      <c r="AX734" s="1">
        <f t="shared" ca="1" si="234"/>
        <v>-1521819.3853979995</v>
      </c>
      <c r="AY734" s="1">
        <f t="shared" ca="1" si="234"/>
        <v>-1521819.3853979995</v>
      </c>
      <c r="AZ734" s="1">
        <f t="shared" ca="1" si="234"/>
        <v>-1521819.3853979995</v>
      </c>
      <c r="BA734" s="1">
        <f t="shared" ca="1" si="234"/>
        <v>-1521819.3853979995</v>
      </c>
      <c r="BB734" s="1">
        <f t="shared" ca="1" si="234"/>
        <v>-1521819.3853979995</v>
      </c>
      <c r="BC734" s="1">
        <f t="shared" ca="1" si="234"/>
        <v>-1521819.3853979995</v>
      </c>
      <c r="BD734" s="1">
        <f t="shared" ca="1" si="234"/>
        <v>-1521819.3853979995</v>
      </c>
      <c r="BE734" s="1">
        <f t="shared" ca="1" si="234"/>
        <v>-1521819.3853979995</v>
      </c>
    </row>
    <row r="735" spans="2:57" x14ac:dyDescent="0.3">
      <c r="B735" s="1">
        <f>MAX(B$728:B734)+1</f>
        <v>97</v>
      </c>
      <c r="H735" s="13" t="str">
        <f ca="1">INDIRECT($B$1&amp;Items!E$2&amp;$B735)</f>
        <v>Кредиторская задолженность</v>
      </c>
      <c r="I735" s="13" t="str">
        <f ca="1">IF(INDIRECT($B$1&amp;Items!F$2&amp;$B735)="",H735,INDIRECT($B$1&amp;Items!F$2&amp;$B735))</f>
        <v>Операционные расходы - блок-1</v>
      </c>
      <c r="J735" s="1" t="str">
        <f ca="1">IF(INDIRECT($B$1&amp;Items!G$2&amp;$B735)="",IF(H735&lt;&gt;I735,"  "&amp;I735,I735),"    "&amp;INDIRECT($B$1&amp;Items!G$2&amp;$B735))</f>
        <v xml:space="preserve">  Операционные расходы - блок-1</v>
      </c>
      <c r="S735" s="1">
        <f t="shared" ca="1" si="229"/>
        <v>-286592.09197100007</v>
      </c>
      <c r="V735" s="1">
        <f t="shared" ref="V735:BE735" ca="1" si="235">V66+V582-V326</f>
        <v>-24416.666666666672</v>
      </c>
      <c r="W735" s="1">
        <f t="shared" ca="1" si="235"/>
        <v>417047.49999999994</v>
      </c>
      <c r="X735" s="1">
        <f t="shared" ca="1" si="235"/>
        <v>274616.84858333331</v>
      </c>
      <c r="Y735" s="1">
        <f t="shared" ca="1" si="235"/>
        <v>229674.10438999999</v>
      </c>
      <c r="Z735" s="1">
        <f t="shared" ca="1" si="235"/>
        <v>-286592.09197100007</v>
      </c>
      <c r="AA735" s="1">
        <f t="shared" ca="1" si="235"/>
        <v>-286592.09197100007</v>
      </c>
      <c r="AB735" s="1">
        <f t="shared" ca="1" si="235"/>
        <v>-286592.09197100007</v>
      </c>
      <c r="AC735" s="1">
        <f t="shared" ca="1" si="235"/>
        <v>-286592.09197100007</v>
      </c>
      <c r="AD735" s="1">
        <f t="shared" ca="1" si="235"/>
        <v>-286592.09197100007</v>
      </c>
      <c r="AE735" s="1">
        <f t="shared" ca="1" si="235"/>
        <v>-286592.09197100007</v>
      </c>
      <c r="AF735" s="1">
        <f t="shared" ca="1" si="235"/>
        <v>-286592.09197100007</v>
      </c>
      <c r="AG735" s="1">
        <f t="shared" ca="1" si="235"/>
        <v>-286592.09197100007</v>
      </c>
      <c r="AH735" s="1">
        <f t="shared" ca="1" si="235"/>
        <v>-286592.09197100007</v>
      </c>
      <c r="AI735" s="1">
        <f t="shared" ca="1" si="235"/>
        <v>-286592.09197100007</v>
      </c>
      <c r="AJ735" s="1">
        <f t="shared" ca="1" si="235"/>
        <v>-286592.09197100007</v>
      </c>
      <c r="AK735" s="1">
        <f t="shared" ca="1" si="235"/>
        <v>-286592.09197100007</v>
      </c>
      <c r="AL735" s="1">
        <f t="shared" ca="1" si="235"/>
        <v>-286592.09197100007</v>
      </c>
      <c r="AM735" s="1">
        <f t="shared" ca="1" si="235"/>
        <v>-286592.09197100007</v>
      </c>
      <c r="AN735" s="1">
        <f t="shared" ca="1" si="235"/>
        <v>-286592.09197100007</v>
      </c>
      <c r="AO735" s="1">
        <f t="shared" ca="1" si="235"/>
        <v>-286592.09197100007</v>
      </c>
      <c r="AP735" s="1">
        <f t="shared" ca="1" si="235"/>
        <v>-286592.09197100007</v>
      </c>
      <c r="AQ735" s="1">
        <f t="shared" ca="1" si="235"/>
        <v>-286592.09197100007</v>
      </c>
      <c r="AR735" s="1">
        <f t="shared" ca="1" si="235"/>
        <v>-286592.09197100007</v>
      </c>
      <c r="AS735" s="1">
        <f t="shared" ca="1" si="235"/>
        <v>-286592.09197100007</v>
      </c>
      <c r="AT735" s="1">
        <f t="shared" ca="1" si="235"/>
        <v>-286592.09197100007</v>
      </c>
      <c r="AU735" s="1">
        <f t="shared" ca="1" si="235"/>
        <v>-286592.09197100007</v>
      </c>
      <c r="AV735" s="1">
        <f t="shared" ca="1" si="235"/>
        <v>-286592.09197100007</v>
      </c>
      <c r="AW735" s="1">
        <f t="shared" ca="1" si="235"/>
        <v>-286592.09197100007</v>
      </c>
      <c r="AX735" s="1">
        <f t="shared" ca="1" si="235"/>
        <v>-286592.09197100007</v>
      </c>
      <c r="AY735" s="1">
        <f t="shared" ca="1" si="235"/>
        <v>-286592.09197100007</v>
      </c>
      <c r="AZ735" s="1">
        <f t="shared" ca="1" si="235"/>
        <v>-286592.09197100007</v>
      </c>
      <c r="BA735" s="1">
        <f t="shared" ca="1" si="235"/>
        <v>-286592.09197100007</v>
      </c>
      <c r="BB735" s="1">
        <f t="shared" ca="1" si="235"/>
        <v>-286592.09197100007</v>
      </c>
      <c r="BC735" s="1">
        <f t="shared" ca="1" si="235"/>
        <v>-286592.09197100007</v>
      </c>
      <c r="BD735" s="1">
        <f t="shared" ca="1" si="235"/>
        <v>-286592.09197100007</v>
      </c>
      <c r="BE735" s="1">
        <f t="shared" ca="1" si="235"/>
        <v>-286592.09197100007</v>
      </c>
    </row>
    <row r="736" spans="2:57" x14ac:dyDescent="0.3">
      <c r="B736" s="1">
        <f>MAX(B$728:B735)+1</f>
        <v>98</v>
      </c>
      <c r="H736" s="13" t="str">
        <f ca="1">INDIRECT($B$1&amp;Items!E$2&amp;$B736)</f>
        <v>Кредиторская задолженность</v>
      </c>
      <c r="I736" s="13" t="str">
        <f ca="1">IF(INDIRECT($B$1&amp;Items!F$2&amp;$B736)="",H736,INDIRECT($B$1&amp;Items!F$2&amp;$B736))</f>
        <v>Операционные расходы - блок-2</v>
      </c>
      <c r="J736" s="1" t="str">
        <f ca="1">IF(INDIRECT($B$1&amp;Items!G$2&amp;$B736)="",IF(H736&lt;&gt;I736,"  "&amp;I736,I736),"    "&amp;INDIRECT($B$1&amp;Items!G$2&amp;$B736))</f>
        <v xml:space="preserve">  Операционные расходы - блок-2</v>
      </c>
      <c r="S736" s="1">
        <f t="shared" ca="1" si="229"/>
        <v>-256028.94263350003</v>
      </c>
      <c r="V736" s="1">
        <f t="shared" ref="V736:BE736" ca="1" si="236">V67+V594-V338</f>
        <v>260624.83564249999</v>
      </c>
      <c r="W736" s="1">
        <f t="shared" ca="1" si="236"/>
        <v>207269.15632983338</v>
      </c>
      <c r="X736" s="1">
        <f t="shared" ca="1" si="236"/>
        <v>-115470.19430016668</v>
      </c>
      <c r="Y736" s="1">
        <f t="shared" ca="1" si="236"/>
        <v>-115470.19430016668</v>
      </c>
      <c r="Z736" s="1">
        <f t="shared" ca="1" si="236"/>
        <v>-9591.8609668333665</v>
      </c>
      <c r="AA736" s="1">
        <f t="shared" ca="1" si="236"/>
        <v>304593.54736649996</v>
      </c>
      <c r="AB736" s="1">
        <f t="shared" ca="1" si="236"/>
        <v>-256028.94263350003</v>
      </c>
      <c r="AC736" s="1">
        <f t="shared" ca="1" si="236"/>
        <v>-256028.94263350003</v>
      </c>
      <c r="AD736" s="1">
        <f t="shared" ca="1" si="236"/>
        <v>-256028.94263350003</v>
      </c>
      <c r="AE736" s="1">
        <f t="shared" ca="1" si="236"/>
        <v>-256028.94263350003</v>
      </c>
      <c r="AF736" s="1">
        <f t="shared" ca="1" si="236"/>
        <v>-256028.94263350003</v>
      </c>
      <c r="AG736" s="1">
        <f t="shared" ca="1" si="236"/>
        <v>-256028.94263350003</v>
      </c>
      <c r="AH736" s="1">
        <f t="shared" ca="1" si="236"/>
        <v>-256028.94263350003</v>
      </c>
      <c r="AI736" s="1">
        <f t="shared" ca="1" si="236"/>
        <v>-256028.94263350003</v>
      </c>
      <c r="AJ736" s="1">
        <f t="shared" ca="1" si="236"/>
        <v>-256028.94263350003</v>
      </c>
      <c r="AK736" s="1">
        <f t="shared" ca="1" si="236"/>
        <v>-256028.94263350003</v>
      </c>
      <c r="AL736" s="1">
        <f t="shared" ca="1" si="236"/>
        <v>-256028.94263350003</v>
      </c>
      <c r="AM736" s="1">
        <f t="shared" ca="1" si="236"/>
        <v>-256028.94263350003</v>
      </c>
      <c r="AN736" s="1">
        <f t="shared" ca="1" si="236"/>
        <v>-256028.94263350003</v>
      </c>
      <c r="AO736" s="1">
        <f t="shared" ca="1" si="236"/>
        <v>-256028.94263350003</v>
      </c>
      <c r="AP736" s="1">
        <f t="shared" ca="1" si="236"/>
        <v>-256028.94263350003</v>
      </c>
      <c r="AQ736" s="1">
        <f t="shared" ca="1" si="236"/>
        <v>-256028.94263350003</v>
      </c>
      <c r="AR736" s="1">
        <f t="shared" ca="1" si="236"/>
        <v>-256028.94263350003</v>
      </c>
      <c r="AS736" s="1">
        <f t="shared" ca="1" si="236"/>
        <v>-256028.94263350003</v>
      </c>
      <c r="AT736" s="1">
        <f t="shared" ca="1" si="236"/>
        <v>-256028.94263350003</v>
      </c>
      <c r="AU736" s="1">
        <f t="shared" ca="1" si="236"/>
        <v>-256028.94263350003</v>
      </c>
      <c r="AV736" s="1">
        <f t="shared" ca="1" si="236"/>
        <v>-256028.94263350003</v>
      </c>
      <c r="AW736" s="1">
        <f t="shared" ca="1" si="236"/>
        <v>-256028.94263350003</v>
      </c>
      <c r="AX736" s="1">
        <f t="shared" ca="1" si="236"/>
        <v>-256028.94263350003</v>
      </c>
      <c r="AY736" s="1">
        <f t="shared" ca="1" si="236"/>
        <v>-256028.94263350003</v>
      </c>
      <c r="AZ736" s="1">
        <f t="shared" ca="1" si="236"/>
        <v>-256028.94263350003</v>
      </c>
      <c r="BA736" s="1">
        <f t="shared" ca="1" si="236"/>
        <v>-256028.94263350003</v>
      </c>
      <c r="BB736" s="1">
        <f t="shared" ca="1" si="236"/>
        <v>-256028.94263350003</v>
      </c>
      <c r="BC736" s="1">
        <f t="shared" ca="1" si="236"/>
        <v>-256028.94263350003</v>
      </c>
      <c r="BD736" s="1">
        <f t="shared" ca="1" si="236"/>
        <v>-256028.94263350003</v>
      </c>
      <c r="BE736" s="1">
        <f t="shared" ca="1" si="236"/>
        <v>-256028.94263350003</v>
      </c>
    </row>
    <row r="737" spans="1:57" x14ac:dyDescent="0.3">
      <c r="B737" s="1">
        <f>MAX(B$728:B736)+1</f>
        <v>99</v>
      </c>
      <c r="H737" s="13" t="str">
        <f ca="1">INDIRECT($B$1&amp;Items!E$2&amp;$B737)</f>
        <v>Кредиторская задолженность</v>
      </c>
      <c r="I737" s="13" t="str">
        <f ca="1">IF(INDIRECT($B$1&amp;Items!F$2&amp;$B737)="",H737,INDIRECT($B$1&amp;Items!F$2&amp;$B737))</f>
        <v>Операционные расходы - блок-3</v>
      </c>
      <c r="J737" s="1" t="str">
        <f ca="1">IF(INDIRECT($B$1&amp;Items!G$2&amp;$B737)="",IF(H737&lt;&gt;I737,"  "&amp;I737,I737),"    "&amp;INDIRECT($B$1&amp;Items!G$2&amp;$B737))</f>
        <v xml:space="preserve">  Операционные расходы - блок-3</v>
      </c>
      <c r="S737" s="1">
        <f t="shared" ca="1" si="229"/>
        <v>-385650.21362036653</v>
      </c>
      <c r="V737" s="1">
        <f t="shared" ref="V737:BE737" ca="1" si="237">V68+V605-V349</f>
        <v>183885</v>
      </c>
      <c r="W737" s="1">
        <f t="shared" ca="1" si="237"/>
        <v>27659.122583783348</v>
      </c>
      <c r="X737" s="1">
        <f t="shared" ca="1" si="237"/>
        <v>299335.45591711666</v>
      </c>
      <c r="Y737" s="1">
        <f t="shared" ca="1" si="237"/>
        <v>334235.38141711667</v>
      </c>
      <c r="Z737" s="1">
        <f t="shared" ca="1" si="237"/>
        <v>167277.48163790011</v>
      </c>
      <c r="AA737" s="1">
        <f t="shared" ca="1" si="237"/>
        <v>-99514.32944476651</v>
      </c>
      <c r="AB737" s="1">
        <f t="shared" ca="1" si="237"/>
        <v>-385650.21362036653</v>
      </c>
      <c r="AC737" s="1">
        <f t="shared" ca="1" si="237"/>
        <v>-385650.21362036653</v>
      </c>
      <c r="AD737" s="1">
        <f t="shared" ca="1" si="237"/>
        <v>-385650.21362036653</v>
      </c>
      <c r="AE737" s="1">
        <f t="shared" ca="1" si="237"/>
        <v>-385650.21362036653</v>
      </c>
      <c r="AF737" s="1">
        <f t="shared" ca="1" si="237"/>
        <v>-385650.21362036653</v>
      </c>
      <c r="AG737" s="1">
        <f t="shared" ca="1" si="237"/>
        <v>-385650.21362036653</v>
      </c>
      <c r="AH737" s="1">
        <f t="shared" ca="1" si="237"/>
        <v>-385650.21362036653</v>
      </c>
      <c r="AI737" s="1">
        <f t="shared" ca="1" si="237"/>
        <v>-385650.21362036653</v>
      </c>
      <c r="AJ737" s="1">
        <f t="shared" ca="1" si="237"/>
        <v>-385650.21362036653</v>
      </c>
      <c r="AK737" s="1">
        <f t="shared" ca="1" si="237"/>
        <v>-385650.21362036653</v>
      </c>
      <c r="AL737" s="1">
        <f t="shared" ca="1" si="237"/>
        <v>-385650.21362036653</v>
      </c>
      <c r="AM737" s="1">
        <f t="shared" ca="1" si="237"/>
        <v>-385650.21362036653</v>
      </c>
      <c r="AN737" s="1">
        <f t="shared" ca="1" si="237"/>
        <v>-385650.21362036653</v>
      </c>
      <c r="AO737" s="1">
        <f t="shared" ca="1" si="237"/>
        <v>-385650.21362036653</v>
      </c>
      <c r="AP737" s="1">
        <f t="shared" ca="1" si="237"/>
        <v>-385650.21362036653</v>
      </c>
      <c r="AQ737" s="1">
        <f t="shared" ca="1" si="237"/>
        <v>-385650.21362036653</v>
      </c>
      <c r="AR737" s="1">
        <f t="shared" ca="1" si="237"/>
        <v>-385650.21362036653</v>
      </c>
      <c r="AS737" s="1">
        <f t="shared" ca="1" si="237"/>
        <v>-385650.21362036653</v>
      </c>
      <c r="AT737" s="1">
        <f t="shared" ca="1" si="237"/>
        <v>-385650.21362036653</v>
      </c>
      <c r="AU737" s="1">
        <f t="shared" ca="1" si="237"/>
        <v>-385650.21362036653</v>
      </c>
      <c r="AV737" s="1">
        <f t="shared" ca="1" si="237"/>
        <v>-385650.21362036653</v>
      </c>
      <c r="AW737" s="1">
        <f t="shared" ca="1" si="237"/>
        <v>-385650.21362036653</v>
      </c>
      <c r="AX737" s="1">
        <f t="shared" ca="1" si="237"/>
        <v>-385650.21362036653</v>
      </c>
      <c r="AY737" s="1">
        <f t="shared" ca="1" si="237"/>
        <v>-385650.21362036653</v>
      </c>
      <c r="AZ737" s="1">
        <f t="shared" ca="1" si="237"/>
        <v>-385650.21362036653</v>
      </c>
      <c r="BA737" s="1">
        <f t="shared" ca="1" si="237"/>
        <v>-385650.21362036653</v>
      </c>
      <c r="BB737" s="1">
        <f t="shared" ca="1" si="237"/>
        <v>-385650.21362036653</v>
      </c>
      <c r="BC737" s="1">
        <f t="shared" ca="1" si="237"/>
        <v>-385650.21362036653</v>
      </c>
      <c r="BD737" s="1">
        <f t="shared" ca="1" si="237"/>
        <v>-385650.21362036653</v>
      </c>
      <c r="BE737" s="1">
        <f t="shared" ca="1" si="237"/>
        <v>-385650.21362036653</v>
      </c>
    </row>
    <row r="738" spans="1:57" x14ac:dyDescent="0.3">
      <c r="B738" s="1">
        <f>MAX(B$728:B737)+1</f>
        <v>100</v>
      </c>
      <c r="H738" s="13" t="str">
        <f ca="1">INDIRECT($B$1&amp;Items!E$2&amp;$B738)</f>
        <v>Кредиторская задолженность</v>
      </c>
      <c r="I738" s="13" t="str">
        <f ca="1">IF(INDIRECT($B$1&amp;Items!F$2&amp;$B738)="",H738,INDIRECT($B$1&amp;Items!F$2&amp;$B738))</f>
        <v>Операционные расходы - блок-4</v>
      </c>
      <c r="J738" s="1" t="str">
        <f ca="1">IF(INDIRECT($B$1&amp;Items!G$2&amp;$B738)="",IF(H738&lt;&gt;I738,"  "&amp;I738,I738),"    "&amp;INDIRECT($B$1&amp;Items!G$2&amp;$B738))</f>
        <v xml:space="preserve">  Операционные расходы - блок-4</v>
      </c>
      <c r="S738" s="1">
        <f t="shared" ca="1" si="229"/>
        <v>-245042.57341234831</v>
      </c>
      <c r="V738" s="1">
        <f t="shared" ref="V738:BE738" ca="1" si="238">V69+V623-V367</f>
        <v>0</v>
      </c>
      <c r="W738" s="1">
        <f t="shared" ca="1" si="238"/>
        <v>0</v>
      </c>
      <c r="X738" s="1">
        <f t="shared" ca="1" si="238"/>
        <v>416690.78228383337</v>
      </c>
      <c r="Y738" s="1">
        <f t="shared" ca="1" si="238"/>
        <v>292739.74388810841</v>
      </c>
      <c r="Z738" s="1">
        <f t="shared" ca="1" si="238"/>
        <v>131908.92937847174</v>
      </c>
      <c r="AA738" s="1">
        <f t="shared" ca="1" si="238"/>
        <v>-108243.75361234829</v>
      </c>
      <c r="AB738" s="1">
        <f t="shared" ca="1" si="238"/>
        <v>-245042.57341234831</v>
      </c>
      <c r="AC738" s="1">
        <f t="shared" ca="1" si="238"/>
        <v>-245042.57341234831</v>
      </c>
      <c r="AD738" s="1">
        <f t="shared" ca="1" si="238"/>
        <v>-245042.57341234831</v>
      </c>
      <c r="AE738" s="1">
        <f t="shared" ca="1" si="238"/>
        <v>-245042.57341234831</v>
      </c>
      <c r="AF738" s="1">
        <f t="shared" ca="1" si="238"/>
        <v>-245042.57341234831</v>
      </c>
      <c r="AG738" s="1">
        <f t="shared" ca="1" si="238"/>
        <v>-245042.57341234831</v>
      </c>
      <c r="AH738" s="1">
        <f t="shared" ca="1" si="238"/>
        <v>-245042.57341234831</v>
      </c>
      <c r="AI738" s="1">
        <f t="shared" ca="1" si="238"/>
        <v>-245042.57341234831</v>
      </c>
      <c r="AJ738" s="1">
        <f t="shared" ca="1" si="238"/>
        <v>-245042.57341234831</v>
      </c>
      <c r="AK738" s="1">
        <f t="shared" ca="1" si="238"/>
        <v>-245042.57341234831</v>
      </c>
      <c r="AL738" s="1">
        <f t="shared" ca="1" si="238"/>
        <v>-245042.57341234831</v>
      </c>
      <c r="AM738" s="1">
        <f t="shared" ca="1" si="238"/>
        <v>-245042.57341234831</v>
      </c>
      <c r="AN738" s="1">
        <f t="shared" ca="1" si="238"/>
        <v>-245042.57341234831</v>
      </c>
      <c r="AO738" s="1">
        <f t="shared" ca="1" si="238"/>
        <v>-245042.57341234831</v>
      </c>
      <c r="AP738" s="1">
        <f t="shared" ca="1" si="238"/>
        <v>-245042.57341234831</v>
      </c>
      <c r="AQ738" s="1">
        <f t="shared" ca="1" si="238"/>
        <v>-245042.57341234831</v>
      </c>
      <c r="AR738" s="1">
        <f t="shared" ca="1" si="238"/>
        <v>-245042.57341234831</v>
      </c>
      <c r="AS738" s="1">
        <f t="shared" ca="1" si="238"/>
        <v>-245042.57341234831</v>
      </c>
      <c r="AT738" s="1">
        <f t="shared" ca="1" si="238"/>
        <v>-245042.57341234831</v>
      </c>
      <c r="AU738" s="1">
        <f t="shared" ca="1" si="238"/>
        <v>-245042.57341234831</v>
      </c>
      <c r="AV738" s="1">
        <f t="shared" ca="1" si="238"/>
        <v>-245042.57341234831</v>
      </c>
      <c r="AW738" s="1">
        <f t="shared" ca="1" si="238"/>
        <v>-245042.57341234831</v>
      </c>
      <c r="AX738" s="1">
        <f t="shared" ca="1" si="238"/>
        <v>-245042.57341234831</v>
      </c>
      <c r="AY738" s="1">
        <f t="shared" ca="1" si="238"/>
        <v>-245042.57341234831</v>
      </c>
      <c r="AZ738" s="1">
        <f t="shared" ca="1" si="238"/>
        <v>-245042.57341234831</v>
      </c>
      <c r="BA738" s="1">
        <f t="shared" ca="1" si="238"/>
        <v>-245042.57341234831</v>
      </c>
      <c r="BB738" s="1">
        <f t="shared" ca="1" si="238"/>
        <v>-245042.57341234831</v>
      </c>
      <c r="BC738" s="1">
        <f t="shared" ca="1" si="238"/>
        <v>-245042.57341234831</v>
      </c>
      <c r="BD738" s="1">
        <f t="shared" ca="1" si="238"/>
        <v>-245042.57341234831</v>
      </c>
      <c r="BE738" s="1">
        <f t="shared" ca="1" si="238"/>
        <v>-245042.57341234831</v>
      </c>
    </row>
    <row r="739" spans="1:57" x14ac:dyDescent="0.3">
      <c r="B739" s="1">
        <f>MAX(B$728:B738)+1</f>
        <v>101</v>
      </c>
      <c r="H739" s="13" t="str">
        <f ca="1">INDIRECT($B$1&amp;Items!E$2&amp;$B739)</f>
        <v>Кредиторская задолженность</v>
      </c>
      <c r="I739" s="13" t="str">
        <f ca="1">IF(INDIRECT($B$1&amp;Items!F$2&amp;$B739)="",H739,INDIRECT($B$1&amp;Items!F$2&amp;$B739))</f>
        <v>Операционные расходы - блок-5</v>
      </c>
      <c r="J739" s="1" t="str">
        <f ca="1">IF(INDIRECT($B$1&amp;Items!G$2&amp;$B739)="",IF(H739&lt;&gt;I739,"  "&amp;I739,I739),"    "&amp;INDIRECT($B$1&amp;Items!G$2&amp;$B739))</f>
        <v xml:space="preserve">  Операционные расходы - блок-5</v>
      </c>
      <c r="S739" s="1">
        <f t="shared" ca="1" si="229"/>
        <v>-196798.68673697748</v>
      </c>
      <c r="V739" s="1">
        <f t="shared" ref="V739:BE739" ca="1" si="239">V70+V634-V378</f>
        <v>133596.59899085001</v>
      </c>
      <c r="W739" s="1">
        <f t="shared" ca="1" si="239"/>
        <v>329068.05201109929</v>
      </c>
      <c r="X739" s="1">
        <f t="shared" ca="1" si="239"/>
        <v>55491.719555689197</v>
      </c>
      <c r="Y739" s="1">
        <f t="shared" ca="1" si="239"/>
        <v>-135629.68044431083</v>
      </c>
      <c r="Z739" s="1">
        <f t="shared" ca="1" si="239"/>
        <v>-135629.68044431083</v>
      </c>
      <c r="AA739" s="1">
        <f t="shared" ca="1" si="239"/>
        <v>-158817.78032597748</v>
      </c>
      <c r="AB739" s="1">
        <f t="shared" ca="1" si="239"/>
        <v>-196798.68673697748</v>
      </c>
      <c r="AC739" s="1">
        <f t="shared" ca="1" si="239"/>
        <v>-196798.68673697748</v>
      </c>
      <c r="AD739" s="1">
        <f t="shared" ca="1" si="239"/>
        <v>-196798.68673697748</v>
      </c>
      <c r="AE739" s="1">
        <f t="shared" ca="1" si="239"/>
        <v>-196798.68673697748</v>
      </c>
      <c r="AF739" s="1">
        <f t="shared" ca="1" si="239"/>
        <v>-196798.68673697748</v>
      </c>
      <c r="AG739" s="1">
        <f t="shared" ca="1" si="239"/>
        <v>-196798.68673697748</v>
      </c>
      <c r="AH739" s="1">
        <f t="shared" ca="1" si="239"/>
        <v>-196798.68673697748</v>
      </c>
      <c r="AI739" s="1">
        <f t="shared" ca="1" si="239"/>
        <v>-196798.68673697748</v>
      </c>
      <c r="AJ739" s="1">
        <f t="shared" ca="1" si="239"/>
        <v>-196798.68673697748</v>
      </c>
      <c r="AK739" s="1">
        <f t="shared" ca="1" si="239"/>
        <v>-196798.68673697748</v>
      </c>
      <c r="AL739" s="1">
        <f t="shared" ca="1" si="239"/>
        <v>-196798.68673697748</v>
      </c>
      <c r="AM739" s="1">
        <f t="shared" ca="1" si="239"/>
        <v>-196798.68673697748</v>
      </c>
      <c r="AN739" s="1">
        <f t="shared" ca="1" si="239"/>
        <v>-196798.68673697748</v>
      </c>
      <c r="AO739" s="1">
        <f t="shared" ca="1" si="239"/>
        <v>-196798.68673697748</v>
      </c>
      <c r="AP739" s="1">
        <f t="shared" ca="1" si="239"/>
        <v>-196798.68673697748</v>
      </c>
      <c r="AQ739" s="1">
        <f t="shared" ca="1" si="239"/>
        <v>-196798.68673697748</v>
      </c>
      <c r="AR739" s="1">
        <f t="shared" ca="1" si="239"/>
        <v>-196798.68673697748</v>
      </c>
      <c r="AS739" s="1">
        <f t="shared" ca="1" si="239"/>
        <v>-196798.68673697748</v>
      </c>
      <c r="AT739" s="1">
        <f t="shared" ca="1" si="239"/>
        <v>-196798.68673697748</v>
      </c>
      <c r="AU739" s="1">
        <f t="shared" ca="1" si="239"/>
        <v>-196798.68673697748</v>
      </c>
      <c r="AV739" s="1">
        <f t="shared" ca="1" si="239"/>
        <v>-196798.68673697748</v>
      </c>
      <c r="AW739" s="1">
        <f t="shared" ca="1" si="239"/>
        <v>-196798.68673697748</v>
      </c>
      <c r="AX739" s="1">
        <f t="shared" ca="1" si="239"/>
        <v>-196798.68673697748</v>
      </c>
      <c r="AY739" s="1">
        <f t="shared" ca="1" si="239"/>
        <v>-196798.68673697748</v>
      </c>
      <c r="AZ739" s="1">
        <f t="shared" ca="1" si="239"/>
        <v>-196798.68673697748</v>
      </c>
      <c r="BA739" s="1">
        <f t="shared" ca="1" si="239"/>
        <v>-196798.68673697748</v>
      </c>
      <c r="BB739" s="1">
        <f t="shared" ca="1" si="239"/>
        <v>-196798.68673697748</v>
      </c>
      <c r="BC739" s="1">
        <f t="shared" ca="1" si="239"/>
        <v>-196798.68673697748</v>
      </c>
      <c r="BD739" s="1">
        <f t="shared" ca="1" si="239"/>
        <v>-196798.68673697748</v>
      </c>
      <c r="BE739" s="1">
        <f t="shared" ca="1" si="239"/>
        <v>-196798.68673697748</v>
      </c>
    </row>
    <row r="740" spans="1:57" x14ac:dyDescent="0.3">
      <c r="B740" s="1">
        <f>MAX(B$728:B739)+1</f>
        <v>102</v>
      </c>
      <c r="H740" s="13" t="str">
        <f ca="1">INDIRECT($B$1&amp;Items!E$2&amp;$B740)</f>
        <v>Кредиторская задолженность</v>
      </c>
      <c r="I740" s="13" t="str">
        <f ca="1">IF(INDIRECT($B$1&amp;Items!F$2&amp;$B740)="",H740,INDIRECT($B$1&amp;Items!F$2&amp;$B740))</f>
        <v>Основные средства - тип - 1</v>
      </c>
      <c r="J740" s="1" t="str">
        <f ca="1">IF(INDIRECT($B$1&amp;Items!G$2&amp;$B740)="",IF(H740&lt;&gt;I740,"  "&amp;I740,I740),"    "&amp;INDIRECT($B$1&amp;Items!G$2&amp;$B740))</f>
        <v xml:space="preserve">  Основные средства - тип - 1</v>
      </c>
      <c r="S740" s="1">
        <f t="shared" ca="1" si="229"/>
        <v>-3273542.7104166672</v>
      </c>
      <c r="V740" s="1">
        <f t="shared" ref="V740:BE740" ca="1" si="240">V71+V95-V393</f>
        <v>14695713.552083332</v>
      </c>
      <c r="W740" s="1">
        <f t="shared" ca="1" si="240"/>
        <v>-3273542.7104166672</v>
      </c>
      <c r="X740" s="1">
        <f t="shared" ca="1" si="240"/>
        <v>-3273542.7104166672</v>
      </c>
      <c r="Y740" s="1">
        <f t="shared" ca="1" si="240"/>
        <v>-3273542.7104166672</v>
      </c>
      <c r="Z740" s="1">
        <f t="shared" ca="1" si="240"/>
        <v>-3273542.7104166672</v>
      </c>
      <c r="AA740" s="1">
        <f t="shared" ca="1" si="240"/>
        <v>-3273542.7104166672</v>
      </c>
      <c r="AB740" s="1">
        <f t="shared" ca="1" si="240"/>
        <v>-3273542.7104166672</v>
      </c>
      <c r="AC740" s="1">
        <f t="shared" ca="1" si="240"/>
        <v>-3273542.7104166672</v>
      </c>
      <c r="AD740" s="1">
        <f t="shared" ca="1" si="240"/>
        <v>-3273542.7104166672</v>
      </c>
      <c r="AE740" s="1">
        <f t="shared" ca="1" si="240"/>
        <v>-3273542.7104166672</v>
      </c>
      <c r="AF740" s="1">
        <f t="shared" ca="1" si="240"/>
        <v>-3273542.7104166672</v>
      </c>
      <c r="AG740" s="1">
        <f t="shared" ca="1" si="240"/>
        <v>-3273542.7104166672</v>
      </c>
      <c r="AH740" s="1">
        <f t="shared" ca="1" si="240"/>
        <v>-3273542.7104166672</v>
      </c>
      <c r="AI740" s="1">
        <f t="shared" ca="1" si="240"/>
        <v>-3273542.7104166672</v>
      </c>
      <c r="AJ740" s="1">
        <f t="shared" ca="1" si="240"/>
        <v>-3273542.7104166672</v>
      </c>
      <c r="AK740" s="1">
        <f t="shared" ca="1" si="240"/>
        <v>-3273542.7104166672</v>
      </c>
      <c r="AL740" s="1">
        <f t="shared" ca="1" si="240"/>
        <v>-3273542.7104166672</v>
      </c>
      <c r="AM740" s="1">
        <f t="shared" ca="1" si="240"/>
        <v>-3273542.7104166672</v>
      </c>
      <c r="AN740" s="1">
        <f t="shared" ca="1" si="240"/>
        <v>-3273542.7104166672</v>
      </c>
      <c r="AO740" s="1">
        <f t="shared" ca="1" si="240"/>
        <v>-3273542.7104166672</v>
      </c>
      <c r="AP740" s="1">
        <f t="shared" ca="1" si="240"/>
        <v>-3273542.7104166672</v>
      </c>
      <c r="AQ740" s="1">
        <f t="shared" ca="1" si="240"/>
        <v>-3273542.7104166672</v>
      </c>
      <c r="AR740" s="1">
        <f t="shared" ca="1" si="240"/>
        <v>-3273542.7104166672</v>
      </c>
      <c r="AS740" s="1">
        <f t="shared" ca="1" si="240"/>
        <v>-3273542.7104166672</v>
      </c>
      <c r="AT740" s="1">
        <f t="shared" ca="1" si="240"/>
        <v>-3273542.7104166672</v>
      </c>
      <c r="AU740" s="1">
        <f t="shared" ca="1" si="240"/>
        <v>-3273542.7104166672</v>
      </c>
      <c r="AV740" s="1">
        <f t="shared" ca="1" si="240"/>
        <v>-3273542.7104166672</v>
      </c>
      <c r="AW740" s="1">
        <f t="shared" ca="1" si="240"/>
        <v>-3273542.7104166672</v>
      </c>
      <c r="AX740" s="1">
        <f t="shared" ca="1" si="240"/>
        <v>-3273542.7104166672</v>
      </c>
      <c r="AY740" s="1">
        <f t="shared" ca="1" si="240"/>
        <v>-3273542.7104166672</v>
      </c>
      <c r="AZ740" s="1">
        <f t="shared" ca="1" si="240"/>
        <v>-3273542.7104166672</v>
      </c>
      <c r="BA740" s="1">
        <f t="shared" ca="1" si="240"/>
        <v>-3273542.7104166672</v>
      </c>
      <c r="BB740" s="1">
        <f t="shared" ca="1" si="240"/>
        <v>-3273542.7104166672</v>
      </c>
      <c r="BC740" s="1">
        <f t="shared" ca="1" si="240"/>
        <v>-3273542.7104166672</v>
      </c>
      <c r="BD740" s="1">
        <f t="shared" ca="1" si="240"/>
        <v>-3273542.7104166672</v>
      </c>
      <c r="BE740" s="1">
        <f t="shared" ca="1" si="240"/>
        <v>-3273542.7104166672</v>
      </c>
    </row>
    <row r="741" spans="1:57" x14ac:dyDescent="0.3">
      <c r="B741" s="1">
        <f>MAX(B$728:B740)+1</f>
        <v>103</v>
      </c>
      <c r="H741" s="13" t="str">
        <f ca="1">INDIRECT($B$1&amp;Items!E$2&amp;$B741)</f>
        <v>Кредиторская задолженность</v>
      </c>
      <c r="I741" s="13" t="str">
        <f ca="1">IF(INDIRECT($B$1&amp;Items!F$2&amp;$B741)="",H741,INDIRECT($B$1&amp;Items!F$2&amp;$B741))</f>
        <v>Основные средства - тип - 2</v>
      </c>
      <c r="J741" s="1" t="str">
        <f ca="1">IF(INDIRECT($B$1&amp;Items!G$2&amp;$B741)="",IF(H741&lt;&gt;I741,"  "&amp;I741,I741),"    "&amp;INDIRECT($B$1&amp;Items!G$2&amp;$B741))</f>
        <v xml:space="preserve">  Основные средства - тип - 2</v>
      </c>
      <c r="S741" s="1">
        <f t="shared" ca="1" si="229"/>
        <v>-2026164.4625987094</v>
      </c>
      <c r="V741" s="1">
        <f t="shared" ref="V741:BE741" ca="1" si="241">V72+V107-V405</f>
        <v>10130822.312993541</v>
      </c>
      <c r="W741" s="1">
        <f t="shared" ca="1" si="241"/>
        <v>-2026164.4625987094</v>
      </c>
      <c r="X741" s="1">
        <f t="shared" ca="1" si="241"/>
        <v>-2026164.4625987094</v>
      </c>
      <c r="Y741" s="1">
        <f t="shared" ca="1" si="241"/>
        <v>-2026164.4625987094</v>
      </c>
      <c r="Z741" s="1">
        <f t="shared" ca="1" si="241"/>
        <v>-2026164.4625987094</v>
      </c>
      <c r="AA741" s="1">
        <f t="shared" ca="1" si="241"/>
        <v>-2026164.4625987094</v>
      </c>
      <c r="AB741" s="1">
        <f t="shared" ca="1" si="241"/>
        <v>-2026164.4625987094</v>
      </c>
      <c r="AC741" s="1">
        <f t="shared" ca="1" si="241"/>
        <v>-2026164.4625987094</v>
      </c>
      <c r="AD741" s="1">
        <f t="shared" ca="1" si="241"/>
        <v>-2026164.4625987094</v>
      </c>
      <c r="AE741" s="1">
        <f t="shared" ca="1" si="241"/>
        <v>-2026164.4625987094</v>
      </c>
      <c r="AF741" s="1">
        <f t="shared" ca="1" si="241"/>
        <v>-2026164.4625987094</v>
      </c>
      <c r="AG741" s="1">
        <f t="shared" ca="1" si="241"/>
        <v>-2026164.4625987094</v>
      </c>
      <c r="AH741" s="1">
        <f t="shared" ca="1" si="241"/>
        <v>-2026164.4625987094</v>
      </c>
      <c r="AI741" s="1">
        <f t="shared" ca="1" si="241"/>
        <v>-2026164.4625987094</v>
      </c>
      <c r="AJ741" s="1">
        <f t="shared" ca="1" si="241"/>
        <v>-2026164.4625987094</v>
      </c>
      <c r="AK741" s="1">
        <f t="shared" ca="1" si="241"/>
        <v>-2026164.4625987094</v>
      </c>
      <c r="AL741" s="1">
        <f t="shared" ca="1" si="241"/>
        <v>-2026164.4625987094</v>
      </c>
      <c r="AM741" s="1">
        <f t="shared" ca="1" si="241"/>
        <v>-2026164.4625987094</v>
      </c>
      <c r="AN741" s="1">
        <f t="shared" ca="1" si="241"/>
        <v>-2026164.4625987094</v>
      </c>
      <c r="AO741" s="1">
        <f t="shared" ca="1" si="241"/>
        <v>-2026164.4625987094</v>
      </c>
      <c r="AP741" s="1">
        <f t="shared" ca="1" si="241"/>
        <v>-2026164.4625987094</v>
      </c>
      <c r="AQ741" s="1">
        <f t="shared" ca="1" si="241"/>
        <v>-2026164.4625987094</v>
      </c>
      <c r="AR741" s="1">
        <f t="shared" ca="1" si="241"/>
        <v>-2026164.4625987094</v>
      </c>
      <c r="AS741" s="1">
        <f t="shared" ca="1" si="241"/>
        <v>-2026164.4625987094</v>
      </c>
      <c r="AT741" s="1">
        <f t="shared" ca="1" si="241"/>
        <v>-2026164.4625987094</v>
      </c>
      <c r="AU741" s="1">
        <f t="shared" ca="1" si="241"/>
        <v>-2026164.4625987094</v>
      </c>
      <c r="AV741" s="1">
        <f t="shared" ca="1" si="241"/>
        <v>-2026164.4625987094</v>
      </c>
      <c r="AW741" s="1">
        <f t="shared" ca="1" si="241"/>
        <v>-2026164.4625987094</v>
      </c>
      <c r="AX741" s="1">
        <f t="shared" ca="1" si="241"/>
        <v>-2026164.4625987094</v>
      </c>
      <c r="AY741" s="1">
        <f t="shared" ca="1" si="241"/>
        <v>-2026164.4625987094</v>
      </c>
      <c r="AZ741" s="1">
        <f t="shared" ca="1" si="241"/>
        <v>-2026164.4625987094</v>
      </c>
      <c r="BA741" s="1">
        <f t="shared" ca="1" si="241"/>
        <v>-2026164.4625987094</v>
      </c>
      <c r="BB741" s="1">
        <f t="shared" ca="1" si="241"/>
        <v>-2026164.4625987094</v>
      </c>
      <c r="BC741" s="1">
        <f t="shared" ca="1" si="241"/>
        <v>-2026164.4625987094</v>
      </c>
      <c r="BD741" s="1">
        <f t="shared" ca="1" si="241"/>
        <v>-2026164.4625987094</v>
      </c>
      <c r="BE741" s="1">
        <f t="shared" ca="1" si="241"/>
        <v>-2026164.4625987094</v>
      </c>
    </row>
    <row r="742" spans="1:57" x14ac:dyDescent="0.3">
      <c r="B742" s="1">
        <f>MAX(B$728:B741)+1</f>
        <v>104</v>
      </c>
      <c r="H742" s="13" t="str">
        <f ca="1">INDIRECT($B$1&amp;Items!E$2&amp;$B742)</f>
        <v>Кредиторская задолженность</v>
      </c>
      <c r="I742" s="13" t="str">
        <f ca="1">IF(INDIRECT($B$1&amp;Items!F$2&amp;$B742)="",H742,INDIRECT($B$1&amp;Items!F$2&amp;$B742))</f>
        <v>Основные средства - тип - 3</v>
      </c>
      <c r="J742" s="1" t="str">
        <f ca="1">IF(INDIRECT($B$1&amp;Items!G$2&amp;$B742)="",IF(H742&lt;&gt;I742,"  "&amp;I742,I742),"    "&amp;INDIRECT($B$1&amp;Items!G$2&amp;$B742))</f>
        <v xml:space="preserve">  Основные средства - тип - 3</v>
      </c>
      <c r="S742" s="1">
        <f t="shared" ca="1" si="229"/>
        <v>-3737287.2161723319</v>
      </c>
      <c r="V742" s="1">
        <f t="shared" ref="V742:BE742" ca="1" si="242">V73+V118-V416</f>
        <v>10973380.744382288</v>
      </c>
      <c r="W742" s="1">
        <f t="shared" ca="1" si="242"/>
        <v>8276047.6827811413</v>
      </c>
      <c r="X742" s="1">
        <f t="shared" ca="1" si="242"/>
        <v>-3737287.2161723319</v>
      </c>
      <c r="Y742" s="1">
        <f t="shared" ca="1" si="242"/>
        <v>-3737287.2161723319</v>
      </c>
      <c r="Z742" s="1">
        <f t="shared" ca="1" si="242"/>
        <v>-3737287.2161723319</v>
      </c>
      <c r="AA742" s="1">
        <f t="shared" ca="1" si="242"/>
        <v>-3737287.2161723319</v>
      </c>
      <c r="AB742" s="1">
        <f t="shared" ca="1" si="242"/>
        <v>-3737287.2161723319</v>
      </c>
      <c r="AC742" s="1">
        <f t="shared" ca="1" si="242"/>
        <v>-3737287.2161723319</v>
      </c>
      <c r="AD742" s="1">
        <f t="shared" ca="1" si="242"/>
        <v>-3737287.2161723319</v>
      </c>
      <c r="AE742" s="1">
        <f t="shared" ca="1" si="242"/>
        <v>-3737287.2161723319</v>
      </c>
      <c r="AF742" s="1">
        <f t="shared" ca="1" si="242"/>
        <v>-3737287.2161723319</v>
      </c>
      <c r="AG742" s="1">
        <f t="shared" ca="1" si="242"/>
        <v>-3737287.2161723319</v>
      </c>
      <c r="AH742" s="1">
        <f t="shared" ca="1" si="242"/>
        <v>-3737287.2161723319</v>
      </c>
      <c r="AI742" s="1">
        <f t="shared" ca="1" si="242"/>
        <v>-3737287.2161723319</v>
      </c>
      <c r="AJ742" s="1">
        <f t="shared" ca="1" si="242"/>
        <v>-3737287.2161723319</v>
      </c>
      <c r="AK742" s="1">
        <f t="shared" ca="1" si="242"/>
        <v>-3737287.2161723319</v>
      </c>
      <c r="AL742" s="1">
        <f t="shared" ca="1" si="242"/>
        <v>-3737287.2161723319</v>
      </c>
      <c r="AM742" s="1">
        <f t="shared" ca="1" si="242"/>
        <v>-3737287.2161723319</v>
      </c>
      <c r="AN742" s="1">
        <f t="shared" ca="1" si="242"/>
        <v>-3737287.2161723319</v>
      </c>
      <c r="AO742" s="1">
        <f t="shared" ca="1" si="242"/>
        <v>-3737287.2161723319</v>
      </c>
      <c r="AP742" s="1">
        <f t="shared" ca="1" si="242"/>
        <v>-3737287.2161723319</v>
      </c>
      <c r="AQ742" s="1">
        <f t="shared" ca="1" si="242"/>
        <v>-3737287.2161723319</v>
      </c>
      <c r="AR742" s="1">
        <f t="shared" ca="1" si="242"/>
        <v>-3737287.2161723319</v>
      </c>
      <c r="AS742" s="1">
        <f t="shared" ca="1" si="242"/>
        <v>-3737287.2161723319</v>
      </c>
      <c r="AT742" s="1">
        <f t="shared" ca="1" si="242"/>
        <v>-3737287.2161723319</v>
      </c>
      <c r="AU742" s="1">
        <f t="shared" ca="1" si="242"/>
        <v>-3737287.2161723319</v>
      </c>
      <c r="AV742" s="1">
        <f t="shared" ca="1" si="242"/>
        <v>-3737287.2161723319</v>
      </c>
      <c r="AW742" s="1">
        <f t="shared" ca="1" si="242"/>
        <v>-3737287.2161723319</v>
      </c>
      <c r="AX742" s="1">
        <f t="shared" ca="1" si="242"/>
        <v>-3737287.2161723319</v>
      </c>
      <c r="AY742" s="1">
        <f t="shared" ca="1" si="242"/>
        <v>-3737287.2161723319</v>
      </c>
      <c r="AZ742" s="1">
        <f t="shared" ca="1" si="242"/>
        <v>-3737287.2161723319</v>
      </c>
      <c r="BA742" s="1">
        <f t="shared" ca="1" si="242"/>
        <v>-3737287.2161723319</v>
      </c>
      <c r="BB742" s="1">
        <f t="shared" ca="1" si="242"/>
        <v>-3737287.2161723319</v>
      </c>
      <c r="BC742" s="1">
        <f t="shared" ca="1" si="242"/>
        <v>-3737287.2161723319</v>
      </c>
      <c r="BD742" s="1">
        <f t="shared" ca="1" si="242"/>
        <v>-3737287.2161723319</v>
      </c>
      <c r="BE742" s="1">
        <f t="shared" ca="1" si="242"/>
        <v>-3737287.2161723319</v>
      </c>
    </row>
    <row r="743" spans="1:57" ht="4.95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36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</row>
    <row r="745" spans="1:57" x14ac:dyDescent="0.3">
      <c r="B745" s="1">
        <f>ROW(Items!$A$248)</f>
        <v>248</v>
      </c>
      <c r="H745" s="13" t="str">
        <f ca="1">INDIRECT($B$1&amp;Items!E$2&amp;$B745)</f>
        <v>Задолженность по кредитам и займам</v>
      </c>
      <c r="I745" s="13" t="str">
        <f ca="1">IF(INDIRECT($B$1&amp;Items!F$2&amp;$B745)="",H745,INDIRECT($B$1&amp;Items!F$2&amp;$B745))</f>
        <v>Задолженность по кредитам и займам</v>
      </c>
      <c r="J745" s="1" t="str">
        <f ca="1">IF(INDIRECT($B$1&amp;Items!G$2&amp;$B745)="",IF(H745&lt;&gt;I745,"  "&amp;I745,I745),"    "&amp;INDIRECT($B$1&amp;Items!G$2&amp;$B745))</f>
        <v>Задолженность по кредитам и займам</v>
      </c>
      <c r="S745" s="1">
        <f ca="1">SUM(S746:S750)</f>
        <v>-8.149072527885437E-10</v>
      </c>
      <c r="V745" s="1">
        <f ca="1">SUM(V746:V750)</f>
        <v>0</v>
      </c>
      <c r="W745" s="1">
        <f t="shared" ref="W745:BE745" ca="1" si="243">SUM(W746:W750)</f>
        <v>0</v>
      </c>
      <c r="X745" s="1">
        <f t="shared" ca="1" si="243"/>
        <v>9750000</v>
      </c>
      <c r="Y745" s="1">
        <f t="shared" ca="1" si="243"/>
        <v>9493055.555555556</v>
      </c>
      <c r="Z745" s="1">
        <f t="shared" ca="1" si="243"/>
        <v>8750000.0000000019</v>
      </c>
      <c r="AA745" s="1">
        <f t="shared" ca="1" si="243"/>
        <v>8479166.6666666679</v>
      </c>
      <c r="AB745" s="1">
        <f t="shared" ca="1" si="243"/>
        <v>8201388.8888888899</v>
      </c>
      <c r="AC745" s="1">
        <f t="shared" ca="1" si="243"/>
        <v>7500000.0000000009</v>
      </c>
      <c r="AD745" s="1">
        <f t="shared" ca="1" si="243"/>
        <v>7208333.333333334</v>
      </c>
      <c r="AE745" s="1">
        <f t="shared" ca="1" si="243"/>
        <v>6909722.2222222229</v>
      </c>
      <c r="AF745" s="1">
        <f t="shared" ca="1" si="243"/>
        <v>6250000</v>
      </c>
      <c r="AG745" s="1">
        <f t="shared" ca="1" si="243"/>
        <v>5937500</v>
      </c>
      <c r="AH745" s="1">
        <f t="shared" ca="1" si="243"/>
        <v>5618055.555555555</v>
      </c>
      <c r="AI745" s="1">
        <f t="shared" ca="1" si="243"/>
        <v>4999999.9999999991</v>
      </c>
      <c r="AJ745" s="1">
        <f t="shared" ca="1" si="243"/>
        <v>4666666.6666666651</v>
      </c>
      <c r="AK745" s="1">
        <f t="shared" ca="1" si="243"/>
        <v>4326388.8888888881</v>
      </c>
      <c r="AL745" s="1">
        <f t="shared" ca="1" si="243"/>
        <v>3749999.9999999991</v>
      </c>
      <c r="AM745" s="1">
        <f t="shared" ca="1" si="243"/>
        <v>3395833.3333333326</v>
      </c>
      <c r="AN745" s="1">
        <f t="shared" ca="1" si="243"/>
        <v>3034722.2222222215</v>
      </c>
      <c r="AO745" s="1">
        <f t="shared" ca="1" si="243"/>
        <v>2499999.9999999995</v>
      </c>
      <c r="AP745" s="1">
        <f t="shared" ca="1" si="243"/>
        <v>2124999.9999999995</v>
      </c>
      <c r="AQ745" s="1">
        <f t="shared" ca="1" si="243"/>
        <v>1743055.5555555548</v>
      </c>
      <c r="AR745" s="1">
        <f t="shared" ca="1" si="243"/>
        <v>1249999.9999999993</v>
      </c>
      <c r="AS745" s="1">
        <f t="shared" ca="1" si="243"/>
        <v>854166.66666666581</v>
      </c>
      <c r="AT745" s="1">
        <f t="shared" ca="1" si="243"/>
        <v>451388.88888888806</v>
      </c>
      <c r="AU745" s="1">
        <f t="shared" ca="1" si="243"/>
        <v>-8.149072527885437E-10</v>
      </c>
      <c r="AV745" s="1">
        <f t="shared" ca="1" si="243"/>
        <v>-8.149072527885437E-10</v>
      </c>
      <c r="AW745" s="1">
        <f t="shared" ca="1" si="243"/>
        <v>-8.149072527885437E-10</v>
      </c>
      <c r="AX745" s="1">
        <f t="shared" ca="1" si="243"/>
        <v>-8.149072527885437E-10</v>
      </c>
      <c r="AY745" s="1">
        <f t="shared" ca="1" si="243"/>
        <v>-8.149072527885437E-10</v>
      </c>
      <c r="AZ745" s="1">
        <f t="shared" ca="1" si="243"/>
        <v>-8.149072527885437E-10</v>
      </c>
      <c r="BA745" s="1">
        <f t="shared" ca="1" si="243"/>
        <v>-8.149072527885437E-10</v>
      </c>
      <c r="BB745" s="1">
        <f t="shared" ca="1" si="243"/>
        <v>-8.149072527885437E-10</v>
      </c>
      <c r="BC745" s="1">
        <f t="shared" ca="1" si="243"/>
        <v>-8.149072527885437E-10</v>
      </c>
      <c r="BD745" s="1">
        <f t="shared" ca="1" si="243"/>
        <v>-8.149072527885437E-10</v>
      </c>
      <c r="BE745" s="1">
        <f t="shared" ca="1" si="243"/>
        <v>-8.149072527885437E-10</v>
      </c>
    </row>
    <row r="746" spans="1:57" x14ac:dyDescent="0.3">
      <c r="B746" s="1">
        <f>MAX(B$728:B745)+1</f>
        <v>249</v>
      </c>
      <c r="H746" s="13" t="str">
        <f ca="1">INDIRECT($B$1&amp;Items!E$2&amp;$B746)</f>
        <v>Задолженность по кредитам и займам</v>
      </c>
      <c r="I746" s="13" t="str">
        <f ca="1">IF(INDIRECT($B$1&amp;Items!F$2&amp;$B746)="",H746,INDIRECT($B$1&amp;Items!F$2&amp;$B746))</f>
        <v>Кредиты</v>
      </c>
      <c r="J746" s="1" t="str">
        <f ca="1">IF(INDIRECT($B$1&amp;Items!G$2&amp;$B746)="",IF(H746&lt;&gt;I746,"  "&amp;I746,I746),"    "&amp;INDIRECT($B$1&amp;Items!G$2&amp;$B746))</f>
        <v xml:space="preserve">  Кредиты</v>
      </c>
      <c r="S746" s="1">
        <f t="shared" ref="S746:S749" ca="1" si="244">INDIRECT(ADDRESS(ROW(),SUMIFS($1:$1,$5:$5,MAX($5:$5))))</f>
        <v>-8.149072527885437E-10</v>
      </c>
      <c r="V746" s="1">
        <f ca="1">V77+V466-V467</f>
        <v>0</v>
      </c>
      <c r="W746" s="1">
        <f t="shared" ref="W746:BE746" ca="1" si="245">W77+W466-W467</f>
        <v>0</v>
      </c>
      <c r="X746" s="1">
        <f t="shared" ca="1" si="245"/>
        <v>9583333.333333334</v>
      </c>
      <c r="Y746" s="1">
        <f t="shared" ca="1" si="245"/>
        <v>9166666.6666666679</v>
      </c>
      <c r="Z746" s="1">
        <f t="shared" ca="1" si="245"/>
        <v>8750000.0000000019</v>
      </c>
      <c r="AA746" s="1">
        <f t="shared" ca="1" si="245"/>
        <v>8333333.3333333349</v>
      </c>
      <c r="AB746" s="1">
        <f t="shared" ca="1" si="245"/>
        <v>7916666.6666666679</v>
      </c>
      <c r="AC746" s="1">
        <f t="shared" ca="1" si="245"/>
        <v>7500000.0000000009</v>
      </c>
      <c r="AD746" s="1">
        <f t="shared" ca="1" si="245"/>
        <v>7083333.333333334</v>
      </c>
      <c r="AE746" s="1">
        <f t="shared" ca="1" si="245"/>
        <v>6666666.666666667</v>
      </c>
      <c r="AF746" s="1">
        <f t="shared" ca="1" si="245"/>
        <v>6250000</v>
      </c>
      <c r="AG746" s="1">
        <f t="shared" ca="1" si="245"/>
        <v>5833333.333333333</v>
      </c>
      <c r="AH746" s="1">
        <f t="shared" ca="1" si="245"/>
        <v>5416666.666666666</v>
      </c>
      <c r="AI746" s="1">
        <f t="shared" ca="1" si="245"/>
        <v>4999999.9999999991</v>
      </c>
      <c r="AJ746" s="1">
        <f t="shared" ca="1" si="245"/>
        <v>4583333.3333333321</v>
      </c>
      <c r="AK746" s="1">
        <f t="shared" ca="1" si="245"/>
        <v>4166666.6666666656</v>
      </c>
      <c r="AL746" s="1">
        <f t="shared" ca="1" si="245"/>
        <v>3749999.9999999991</v>
      </c>
      <c r="AM746" s="1">
        <f t="shared" ca="1" si="245"/>
        <v>3333333.3333333326</v>
      </c>
      <c r="AN746" s="1">
        <f t="shared" ca="1" si="245"/>
        <v>2916666.666666666</v>
      </c>
      <c r="AO746" s="1">
        <f t="shared" ca="1" si="245"/>
        <v>2499999.9999999995</v>
      </c>
      <c r="AP746" s="1">
        <f t="shared" ca="1" si="245"/>
        <v>2083333.3333333328</v>
      </c>
      <c r="AQ746" s="1">
        <f t="shared" ca="1" si="245"/>
        <v>1666666.666666666</v>
      </c>
      <c r="AR746" s="1">
        <f t="shared" ca="1" si="245"/>
        <v>1249999.9999999993</v>
      </c>
      <c r="AS746" s="1">
        <f t="shared" ca="1" si="245"/>
        <v>833333.33333333256</v>
      </c>
      <c r="AT746" s="1">
        <f t="shared" ca="1" si="245"/>
        <v>416666.66666666587</v>
      </c>
      <c r="AU746" s="1">
        <f t="shared" ca="1" si="245"/>
        <v>-8.149072527885437E-10</v>
      </c>
      <c r="AV746" s="1">
        <f t="shared" ca="1" si="245"/>
        <v>-8.149072527885437E-10</v>
      </c>
      <c r="AW746" s="1">
        <f t="shared" ca="1" si="245"/>
        <v>-8.149072527885437E-10</v>
      </c>
      <c r="AX746" s="1">
        <f t="shared" ca="1" si="245"/>
        <v>-8.149072527885437E-10</v>
      </c>
      <c r="AY746" s="1">
        <f t="shared" ca="1" si="245"/>
        <v>-8.149072527885437E-10</v>
      </c>
      <c r="AZ746" s="1">
        <f t="shared" ca="1" si="245"/>
        <v>-8.149072527885437E-10</v>
      </c>
      <c r="BA746" s="1">
        <f t="shared" ca="1" si="245"/>
        <v>-8.149072527885437E-10</v>
      </c>
      <c r="BB746" s="1">
        <f t="shared" ca="1" si="245"/>
        <v>-8.149072527885437E-10</v>
      </c>
      <c r="BC746" s="1">
        <f t="shared" ca="1" si="245"/>
        <v>-8.149072527885437E-10</v>
      </c>
      <c r="BD746" s="1">
        <f t="shared" ca="1" si="245"/>
        <v>-8.149072527885437E-10</v>
      </c>
      <c r="BE746" s="1">
        <f t="shared" ca="1" si="245"/>
        <v>-8.149072527885437E-10</v>
      </c>
    </row>
    <row r="747" spans="1:57" x14ac:dyDescent="0.3">
      <c r="B747" s="1">
        <f>MAX(B$728:B746)+1</f>
        <v>250</v>
      </c>
      <c r="H747" s="13" t="str">
        <f ca="1">INDIRECT($B$1&amp;Items!E$2&amp;$B747)</f>
        <v>Задолженность по кредитам и займам</v>
      </c>
      <c r="I747" s="13" t="str">
        <f ca="1">IF(INDIRECT($B$1&amp;Items!F$2&amp;$B747)="",H747,INDIRECT($B$1&amp;Items!F$2&amp;$B747))</f>
        <v>Задолженность по %% по кредитам</v>
      </c>
      <c r="J747" s="1" t="str">
        <f ca="1">IF(INDIRECT($B$1&amp;Items!G$2&amp;$B747)="",IF(H747&lt;&gt;I747,"  "&amp;I747,I747),"    "&amp;INDIRECT($B$1&amp;Items!G$2&amp;$B747))</f>
        <v xml:space="preserve">  Задолженность по %% по кредитам</v>
      </c>
      <c r="S747" s="1">
        <f t="shared" ca="1" si="244"/>
        <v>0</v>
      </c>
      <c r="V747" s="1">
        <f ca="1">V78+V656-V468</f>
        <v>0</v>
      </c>
      <c r="W747" s="1">
        <f t="shared" ref="W747:BE747" ca="1" si="246">W78+W656-W468</f>
        <v>0</v>
      </c>
      <c r="X747" s="1">
        <f t="shared" ca="1" si="246"/>
        <v>166666.66666666666</v>
      </c>
      <c r="Y747" s="1">
        <f t="shared" ca="1" si="246"/>
        <v>326388.88888888888</v>
      </c>
      <c r="Z747" s="1">
        <f t="shared" ca="1" si="246"/>
        <v>0</v>
      </c>
      <c r="AA747" s="1">
        <f t="shared" ca="1" si="246"/>
        <v>145833.33333333334</v>
      </c>
      <c r="AB747" s="1">
        <f t="shared" ca="1" si="246"/>
        <v>284722.22222222225</v>
      </c>
      <c r="AC747" s="1">
        <f t="shared" ca="1" si="246"/>
        <v>0</v>
      </c>
      <c r="AD747" s="1">
        <f t="shared" ca="1" si="246"/>
        <v>125000</v>
      </c>
      <c r="AE747" s="1">
        <f t="shared" ca="1" si="246"/>
        <v>243055.55555555556</v>
      </c>
      <c r="AF747" s="1">
        <f t="shared" ca="1" si="246"/>
        <v>0</v>
      </c>
      <c r="AG747" s="1">
        <f t="shared" ca="1" si="246"/>
        <v>104166.66666666667</v>
      </c>
      <c r="AH747" s="1">
        <f t="shared" ca="1" si="246"/>
        <v>201388.88888888891</v>
      </c>
      <c r="AI747" s="1">
        <f t="shared" ca="1" si="246"/>
        <v>0</v>
      </c>
      <c r="AJ747" s="1">
        <f t="shared" ca="1" si="246"/>
        <v>83333.333333333328</v>
      </c>
      <c r="AK747" s="1">
        <f t="shared" ca="1" si="246"/>
        <v>159722.22222222222</v>
      </c>
      <c r="AL747" s="1">
        <f t="shared" ca="1" si="246"/>
        <v>0</v>
      </c>
      <c r="AM747" s="1">
        <f t="shared" ca="1" si="246"/>
        <v>62499.999999999993</v>
      </c>
      <c r="AN747" s="1">
        <f t="shared" ca="1" si="246"/>
        <v>118055.55555555553</v>
      </c>
      <c r="AO747" s="1">
        <f t="shared" ca="1" si="246"/>
        <v>0</v>
      </c>
      <c r="AP747" s="1">
        <f t="shared" ca="1" si="246"/>
        <v>41666.666666666635</v>
      </c>
      <c r="AQ747" s="1">
        <f t="shared" ca="1" si="246"/>
        <v>76388.888888888818</v>
      </c>
      <c r="AR747" s="1">
        <f t="shared" ca="1" si="246"/>
        <v>0</v>
      </c>
      <c r="AS747" s="1">
        <f t="shared" ca="1" si="246"/>
        <v>20833.333333333303</v>
      </c>
      <c r="AT747" s="1">
        <f t="shared" ca="1" si="246"/>
        <v>34722.222222222175</v>
      </c>
      <c r="AU747" s="1">
        <f t="shared" ca="1" si="246"/>
        <v>0</v>
      </c>
      <c r="AV747" s="1">
        <f t="shared" ca="1" si="246"/>
        <v>0</v>
      </c>
      <c r="AW747" s="1">
        <f t="shared" ca="1" si="246"/>
        <v>0</v>
      </c>
      <c r="AX747" s="1">
        <f t="shared" ca="1" si="246"/>
        <v>0</v>
      </c>
      <c r="AY747" s="1">
        <f t="shared" ca="1" si="246"/>
        <v>0</v>
      </c>
      <c r="AZ747" s="1">
        <f t="shared" ca="1" si="246"/>
        <v>0</v>
      </c>
      <c r="BA747" s="1">
        <f t="shared" ca="1" si="246"/>
        <v>0</v>
      </c>
      <c r="BB747" s="1">
        <f t="shared" ca="1" si="246"/>
        <v>0</v>
      </c>
      <c r="BC747" s="1">
        <f t="shared" ca="1" si="246"/>
        <v>0</v>
      </c>
      <c r="BD747" s="1">
        <f t="shared" ca="1" si="246"/>
        <v>0</v>
      </c>
      <c r="BE747" s="1">
        <f t="shared" ca="1" si="246"/>
        <v>0</v>
      </c>
    </row>
    <row r="748" spans="1:57" x14ac:dyDescent="0.3">
      <c r="B748" s="1">
        <f>MAX(B$728:B747)+1</f>
        <v>251</v>
      </c>
      <c r="H748" s="13" t="str">
        <f ca="1">INDIRECT($B$1&amp;Items!E$2&amp;$B748)</f>
        <v>Задолженность по кредитам и займам</v>
      </c>
      <c r="I748" s="13" t="str">
        <f ca="1">IF(INDIRECT($B$1&amp;Items!F$2&amp;$B748)="",H748,INDIRECT($B$1&amp;Items!F$2&amp;$B748))</f>
        <v>Займы</v>
      </c>
      <c r="J748" s="1" t="str">
        <f ca="1">IF(INDIRECT($B$1&amp;Items!G$2&amp;$B748)="",IF(H748&lt;&gt;I748,"  "&amp;I748,I748),"    "&amp;INDIRECT($B$1&amp;Items!G$2&amp;$B748))</f>
        <v xml:space="preserve">  Займы</v>
      </c>
      <c r="S748" s="1">
        <f t="shared" ca="1" si="244"/>
        <v>0</v>
      </c>
      <c r="V748" s="1">
        <f ca="1">V79+V475-V476</f>
        <v>0</v>
      </c>
      <c r="W748" s="1">
        <f t="shared" ref="W748:BE748" ca="1" si="247">W79+W475-W476</f>
        <v>0</v>
      </c>
      <c r="X748" s="1">
        <f t="shared" ca="1" si="247"/>
        <v>0</v>
      </c>
      <c r="Y748" s="1">
        <f t="shared" ca="1" si="247"/>
        <v>0</v>
      </c>
      <c r="Z748" s="1">
        <f t="shared" ca="1" si="247"/>
        <v>0</v>
      </c>
      <c r="AA748" s="1">
        <f t="shared" ca="1" si="247"/>
        <v>0</v>
      </c>
      <c r="AB748" s="1">
        <f t="shared" ca="1" si="247"/>
        <v>0</v>
      </c>
      <c r="AC748" s="1">
        <f t="shared" ca="1" si="247"/>
        <v>0</v>
      </c>
      <c r="AD748" s="1">
        <f t="shared" ca="1" si="247"/>
        <v>0</v>
      </c>
      <c r="AE748" s="1">
        <f t="shared" ca="1" si="247"/>
        <v>0</v>
      </c>
      <c r="AF748" s="1">
        <f t="shared" ca="1" si="247"/>
        <v>0</v>
      </c>
      <c r="AG748" s="1">
        <f t="shared" ca="1" si="247"/>
        <v>0</v>
      </c>
      <c r="AH748" s="1">
        <f t="shared" ca="1" si="247"/>
        <v>0</v>
      </c>
      <c r="AI748" s="1">
        <f t="shared" ca="1" si="247"/>
        <v>0</v>
      </c>
      <c r="AJ748" s="1">
        <f t="shared" ca="1" si="247"/>
        <v>0</v>
      </c>
      <c r="AK748" s="1">
        <f t="shared" ca="1" si="247"/>
        <v>0</v>
      </c>
      <c r="AL748" s="1">
        <f t="shared" ca="1" si="247"/>
        <v>0</v>
      </c>
      <c r="AM748" s="1">
        <f t="shared" ca="1" si="247"/>
        <v>0</v>
      </c>
      <c r="AN748" s="1">
        <f t="shared" ca="1" si="247"/>
        <v>0</v>
      </c>
      <c r="AO748" s="1">
        <f t="shared" ca="1" si="247"/>
        <v>0</v>
      </c>
      <c r="AP748" s="1">
        <f t="shared" ca="1" si="247"/>
        <v>0</v>
      </c>
      <c r="AQ748" s="1">
        <f t="shared" ca="1" si="247"/>
        <v>0</v>
      </c>
      <c r="AR748" s="1">
        <f t="shared" ca="1" si="247"/>
        <v>0</v>
      </c>
      <c r="AS748" s="1">
        <f t="shared" ca="1" si="247"/>
        <v>0</v>
      </c>
      <c r="AT748" s="1">
        <f t="shared" ca="1" si="247"/>
        <v>0</v>
      </c>
      <c r="AU748" s="1">
        <f t="shared" ca="1" si="247"/>
        <v>0</v>
      </c>
      <c r="AV748" s="1">
        <f t="shared" ca="1" si="247"/>
        <v>0</v>
      </c>
      <c r="AW748" s="1">
        <f t="shared" ca="1" si="247"/>
        <v>0</v>
      </c>
      <c r="AX748" s="1">
        <f t="shared" ca="1" si="247"/>
        <v>0</v>
      </c>
      <c r="AY748" s="1">
        <f t="shared" ca="1" si="247"/>
        <v>0</v>
      </c>
      <c r="AZ748" s="1">
        <f t="shared" ca="1" si="247"/>
        <v>0</v>
      </c>
      <c r="BA748" s="1">
        <f t="shared" ca="1" si="247"/>
        <v>0</v>
      </c>
      <c r="BB748" s="1">
        <f t="shared" ca="1" si="247"/>
        <v>0</v>
      </c>
      <c r="BC748" s="1">
        <f t="shared" ca="1" si="247"/>
        <v>0</v>
      </c>
      <c r="BD748" s="1">
        <f t="shared" ca="1" si="247"/>
        <v>0</v>
      </c>
      <c r="BE748" s="1">
        <f t="shared" ca="1" si="247"/>
        <v>0</v>
      </c>
    </row>
    <row r="749" spans="1:57" x14ac:dyDescent="0.3">
      <c r="B749" s="1">
        <f>MAX(B$728:B748)+1</f>
        <v>252</v>
      </c>
      <c r="H749" s="13" t="str">
        <f ca="1">INDIRECT($B$1&amp;Items!E$2&amp;$B749)</f>
        <v>Задолженность по кредитам и займам</v>
      </c>
      <c r="I749" s="13" t="str">
        <f ca="1">IF(INDIRECT($B$1&amp;Items!F$2&amp;$B749)="",H749,INDIRECT($B$1&amp;Items!F$2&amp;$B749))</f>
        <v>Задолженность по %% по займам</v>
      </c>
      <c r="J749" s="1" t="str">
        <f ca="1">IF(INDIRECT($B$1&amp;Items!G$2&amp;$B749)="",IF(H749&lt;&gt;I749,"  "&amp;I749,I749),"    "&amp;INDIRECT($B$1&amp;Items!G$2&amp;$B749))</f>
        <v xml:space="preserve">  Задолженность по %% по займам</v>
      </c>
      <c r="S749" s="1">
        <f t="shared" ca="1" si="244"/>
        <v>0</v>
      </c>
      <c r="V749" s="1">
        <f ca="1">V80+V657-V477</f>
        <v>0</v>
      </c>
      <c r="W749" s="1">
        <f t="shared" ref="W749:BE749" ca="1" si="248">W80+W657-W477</f>
        <v>0</v>
      </c>
      <c r="X749" s="1">
        <f t="shared" ca="1" si="248"/>
        <v>0</v>
      </c>
      <c r="Y749" s="1">
        <f t="shared" ca="1" si="248"/>
        <v>0</v>
      </c>
      <c r="Z749" s="1">
        <f t="shared" ca="1" si="248"/>
        <v>0</v>
      </c>
      <c r="AA749" s="1">
        <f t="shared" ca="1" si="248"/>
        <v>0</v>
      </c>
      <c r="AB749" s="1">
        <f t="shared" ca="1" si="248"/>
        <v>0</v>
      </c>
      <c r="AC749" s="1">
        <f t="shared" ca="1" si="248"/>
        <v>0</v>
      </c>
      <c r="AD749" s="1">
        <f t="shared" ca="1" si="248"/>
        <v>0</v>
      </c>
      <c r="AE749" s="1">
        <f t="shared" ca="1" si="248"/>
        <v>0</v>
      </c>
      <c r="AF749" s="1">
        <f t="shared" ca="1" si="248"/>
        <v>0</v>
      </c>
      <c r="AG749" s="1">
        <f t="shared" ca="1" si="248"/>
        <v>0</v>
      </c>
      <c r="AH749" s="1">
        <f t="shared" ca="1" si="248"/>
        <v>0</v>
      </c>
      <c r="AI749" s="1">
        <f t="shared" ca="1" si="248"/>
        <v>0</v>
      </c>
      <c r="AJ749" s="1">
        <f t="shared" ca="1" si="248"/>
        <v>0</v>
      </c>
      <c r="AK749" s="1">
        <f t="shared" ca="1" si="248"/>
        <v>0</v>
      </c>
      <c r="AL749" s="1">
        <f t="shared" ca="1" si="248"/>
        <v>0</v>
      </c>
      <c r="AM749" s="1">
        <f t="shared" ca="1" si="248"/>
        <v>0</v>
      </c>
      <c r="AN749" s="1">
        <f t="shared" ca="1" si="248"/>
        <v>0</v>
      </c>
      <c r="AO749" s="1">
        <f t="shared" ca="1" si="248"/>
        <v>0</v>
      </c>
      <c r="AP749" s="1">
        <f t="shared" ca="1" si="248"/>
        <v>0</v>
      </c>
      <c r="AQ749" s="1">
        <f t="shared" ca="1" si="248"/>
        <v>0</v>
      </c>
      <c r="AR749" s="1">
        <f t="shared" ca="1" si="248"/>
        <v>0</v>
      </c>
      <c r="AS749" s="1">
        <f t="shared" ca="1" si="248"/>
        <v>0</v>
      </c>
      <c r="AT749" s="1">
        <f t="shared" ca="1" si="248"/>
        <v>0</v>
      </c>
      <c r="AU749" s="1">
        <f t="shared" ca="1" si="248"/>
        <v>0</v>
      </c>
      <c r="AV749" s="1">
        <f t="shared" ca="1" si="248"/>
        <v>0</v>
      </c>
      <c r="AW749" s="1">
        <f t="shared" ca="1" si="248"/>
        <v>0</v>
      </c>
      <c r="AX749" s="1">
        <f t="shared" ca="1" si="248"/>
        <v>0</v>
      </c>
      <c r="AY749" s="1">
        <f t="shared" ca="1" si="248"/>
        <v>0</v>
      </c>
      <c r="AZ749" s="1">
        <f t="shared" ca="1" si="248"/>
        <v>0</v>
      </c>
      <c r="BA749" s="1">
        <f t="shared" ca="1" si="248"/>
        <v>0</v>
      </c>
      <c r="BB749" s="1">
        <f t="shared" ca="1" si="248"/>
        <v>0</v>
      </c>
      <c r="BC749" s="1">
        <f t="shared" ca="1" si="248"/>
        <v>0</v>
      </c>
      <c r="BD749" s="1">
        <f t="shared" ca="1" si="248"/>
        <v>0</v>
      </c>
      <c r="BE749" s="1">
        <f t="shared" ca="1" si="248"/>
        <v>0</v>
      </c>
    </row>
    <row r="750" spans="1:57" ht="4.95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36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</row>
    <row r="751" spans="1:57" x14ac:dyDescent="0.3">
      <c r="B751" s="1">
        <f>ROW(Items!$A$258)</f>
        <v>258</v>
      </c>
      <c r="H751" s="13" t="str">
        <f ca="1">INDIRECT($B$1&amp;Items!E$2&amp;$B751)</f>
        <v>Задолженность по оплате налогов и сборов</v>
      </c>
      <c r="I751" s="13" t="str">
        <f ca="1">IF(INDIRECT($B$1&amp;Items!F$2&amp;$B751)="",H751,INDIRECT($B$1&amp;Items!F$2&amp;$B751))</f>
        <v>Задолженность по оплате налогов и сборов</v>
      </c>
      <c r="J751" s="1" t="str">
        <f ca="1">IF(INDIRECT($B$1&amp;Items!G$2&amp;$B751)="",IF(H751&lt;&gt;I751,"  "&amp;I751,I751),"    "&amp;INDIRECT($B$1&amp;Items!G$2&amp;$B751))</f>
        <v>Задолженность по оплате налогов и сборов</v>
      </c>
      <c r="S751" s="1">
        <f ca="1">SUM(S752:S756)</f>
        <v>32633.590849844513</v>
      </c>
      <c r="V751" s="1">
        <f ca="1">SUM(V752:V756)</f>
        <v>0</v>
      </c>
      <c r="W751" s="1">
        <f t="shared" ref="W751:BE751" ca="1" si="249">SUM(W752:W756)</f>
        <v>0</v>
      </c>
      <c r="X751" s="1">
        <f t="shared" ca="1" si="249"/>
        <v>75308.286576564235</v>
      </c>
      <c r="Y751" s="1">
        <f t="shared" ca="1" si="249"/>
        <v>74053.148466954837</v>
      </c>
      <c r="Z751" s="1">
        <f t="shared" ca="1" si="249"/>
        <v>317859.72748814244</v>
      </c>
      <c r="AA751" s="1">
        <f t="shared" ca="1" si="249"/>
        <v>4506893.7135680877</v>
      </c>
      <c r="AB751" s="1">
        <f t="shared" ca="1" si="249"/>
        <v>715725.17524664488</v>
      </c>
      <c r="AC751" s="1">
        <f t="shared" ca="1" si="249"/>
        <v>786799.89877870982</v>
      </c>
      <c r="AD751" s="1">
        <f t="shared" ca="1" si="249"/>
        <v>1080451.6107371293</v>
      </c>
      <c r="AE751" s="1">
        <f t="shared" ca="1" si="249"/>
        <v>255315.51479760132</v>
      </c>
      <c r="AF751" s="1">
        <f t="shared" ca="1" si="249"/>
        <v>485650.02820523316</v>
      </c>
      <c r="AG751" s="1">
        <f t="shared" ca="1" si="249"/>
        <v>1436963.306996983</v>
      </c>
      <c r="AH751" s="1">
        <f t="shared" ca="1" si="249"/>
        <v>131583.62448529311</v>
      </c>
      <c r="AI751" s="1">
        <f t="shared" ca="1" si="249"/>
        <v>1015836.7235187308</v>
      </c>
      <c r="AJ751" s="1">
        <f t="shared" ca="1" si="249"/>
        <v>1562832.1014997249</v>
      </c>
      <c r="AK751" s="1">
        <f t="shared" ca="1" si="249"/>
        <v>58991.491151641989</v>
      </c>
      <c r="AL751" s="1">
        <f t="shared" ca="1" si="249"/>
        <v>57736.353042032599</v>
      </c>
      <c r="AM751" s="1">
        <f t="shared" ca="1" si="249"/>
        <v>56481.214932423201</v>
      </c>
      <c r="AN751" s="1">
        <f t="shared" ca="1" si="249"/>
        <v>55226.076822813804</v>
      </c>
      <c r="AO751" s="1">
        <f t="shared" ca="1" si="249"/>
        <v>52715.800603594987</v>
      </c>
      <c r="AP751" s="1">
        <f t="shared" ca="1" si="249"/>
        <v>51460.662493985583</v>
      </c>
      <c r="AQ751" s="1">
        <f t="shared" ca="1" si="249"/>
        <v>50205.524384376185</v>
      </c>
      <c r="AR751" s="1">
        <f t="shared" ca="1" si="249"/>
        <v>48950.386274766766</v>
      </c>
      <c r="AS751" s="1">
        <f t="shared" ca="1" si="249"/>
        <v>47695.248165157369</v>
      </c>
      <c r="AT751" s="1">
        <f t="shared" ca="1" si="249"/>
        <v>46440.110055547957</v>
      </c>
      <c r="AU751" s="1">
        <f t="shared" ca="1" si="249"/>
        <v>45184.971945938552</v>
      </c>
      <c r="AV751" s="1">
        <f t="shared" ca="1" si="249"/>
        <v>43929.833836329148</v>
      </c>
      <c r="AW751" s="1">
        <f t="shared" ca="1" si="249"/>
        <v>42674.695726719736</v>
      </c>
      <c r="AX751" s="1">
        <f t="shared" ca="1" si="249"/>
        <v>41419.557617110338</v>
      </c>
      <c r="AY751" s="1">
        <f t="shared" ca="1" si="249"/>
        <v>40164.419507500934</v>
      </c>
      <c r="AZ751" s="1">
        <f t="shared" ca="1" si="249"/>
        <v>38909.281397891529</v>
      </c>
      <c r="BA751" s="1">
        <f t="shared" ca="1" si="249"/>
        <v>37654.143288282117</v>
      </c>
      <c r="BB751" s="1">
        <f t="shared" ca="1" si="249"/>
        <v>36399.00517867272</v>
      </c>
      <c r="BC751" s="1">
        <f t="shared" ca="1" si="249"/>
        <v>35143.867069063323</v>
      </c>
      <c r="BD751" s="1">
        <f t="shared" ca="1" si="249"/>
        <v>33888.728959453918</v>
      </c>
      <c r="BE751" s="1">
        <f t="shared" ca="1" si="249"/>
        <v>32633.590849844513</v>
      </c>
    </row>
    <row r="752" spans="1:57" x14ac:dyDescent="0.3">
      <c r="B752" s="1">
        <f>MAX(B$728:B751)+1</f>
        <v>259</v>
      </c>
      <c r="H752" s="13" t="str">
        <f ca="1">INDIRECT($B$1&amp;Items!E$2&amp;$B752)</f>
        <v>Задолженность по оплате налогов и сборов</v>
      </c>
      <c r="I752" s="13" t="str">
        <f ca="1">IF(INDIRECT($B$1&amp;Items!F$2&amp;$B752)="",H752,INDIRECT($B$1&amp;Items!F$2&amp;$B752))</f>
        <v>Задолженность по оплате НП</v>
      </c>
      <c r="J752" s="1" t="str">
        <f ca="1">IF(INDIRECT($B$1&amp;Items!G$2&amp;$B752)="",IF(H752&lt;&gt;I752,"  "&amp;I752,I752),"    "&amp;INDIRECT($B$1&amp;Items!G$2&amp;$B752))</f>
        <v xml:space="preserve">  Задолженность по оплате НП</v>
      </c>
      <c r="S752" s="1">
        <f ca="1">INDIRECT(ADDRESS(ROW(),SUMIFS($1:$1,$5:$5,MAX($5:$5))))</f>
        <v>0</v>
      </c>
      <c r="V752" s="1">
        <f ca="1">V83+V672-V437</f>
        <v>0</v>
      </c>
      <c r="W752" s="1">
        <f t="shared" ref="W752:BE752" ca="1" si="250">W83+W672-W437</f>
        <v>0</v>
      </c>
      <c r="X752" s="1">
        <f t="shared" ca="1" si="250"/>
        <v>0</v>
      </c>
      <c r="Y752" s="1">
        <f t="shared" ca="1" si="250"/>
        <v>0</v>
      </c>
      <c r="Z752" s="1">
        <f t="shared" ca="1" si="250"/>
        <v>245061.71713079698</v>
      </c>
      <c r="AA752" s="1">
        <f t="shared" ca="1" si="250"/>
        <v>4435350.8413203517</v>
      </c>
      <c r="AB752" s="1">
        <f t="shared" ca="1" si="250"/>
        <v>645437.44110851828</v>
      </c>
      <c r="AC752" s="1">
        <f t="shared" ca="1" si="250"/>
        <v>717767.30275019258</v>
      </c>
      <c r="AD752" s="1">
        <f t="shared" ca="1" si="250"/>
        <v>1012674.1528182216</v>
      </c>
      <c r="AE752" s="1">
        <f t="shared" ca="1" si="250"/>
        <v>188793.19498830289</v>
      </c>
      <c r="AF752" s="1">
        <f t="shared" ca="1" si="250"/>
        <v>420382.84650554415</v>
      </c>
      <c r="AG752" s="1">
        <f t="shared" ca="1" si="250"/>
        <v>1372951.2634069035</v>
      </c>
      <c r="AH752" s="1">
        <f t="shared" ca="1" si="250"/>
        <v>68826.719004822895</v>
      </c>
      <c r="AI752" s="1">
        <f t="shared" ca="1" si="250"/>
        <v>954334.95614787005</v>
      </c>
      <c r="AJ752" s="1">
        <f t="shared" ca="1" si="250"/>
        <v>1502585.4722384736</v>
      </c>
      <c r="AK752" s="1">
        <f t="shared" ca="1" si="250"/>
        <v>0</v>
      </c>
      <c r="AL752" s="1">
        <f t="shared" ca="1" si="250"/>
        <v>0</v>
      </c>
      <c r="AM752" s="1">
        <f t="shared" ca="1" si="250"/>
        <v>0</v>
      </c>
      <c r="AN752" s="1">
        <f t="shared" ca="1" si="250"/>
        <v>0</v>
      </c>
      <c r="AO752" s="1">
        <f t="shared" ca="1" si="250"/>
        <v>0</v>
      </c>
      <c r="AP752" s="1">
        <f t="shared" ca="1" si="250"/>
        <v>0</v>
      </c>
      <c r="AQ752" s="1">
        <f t="shared" ca="1" si="250"/>
        <v>0</v>
      </c>
      <c r="AR752" s="1">
        <f t="shared" ca="1" si="250"/>
        <v>0</v>
      </c>
      <c r="AS752" s="1">
        <f t="shared" ca="1" si="250"/>
        <v>0</v>
      </c>
      <c r="AT752" s="1">
        <f t="shared" ca="1" si="250"/>
        <v>0</v>
      </c>
      <c r="AU752" s="1">
        <f t="shared" ca="1" si="250"/>
        <v>0</v>
      </c>
      <c r="AV752" s="1">
        <f t="shared" ca="1" si="250"/>
        <v>0</v>
      </c>
      <c r="AW752" s="1">
        <f t="shared" ca="1" si="250"/>
        <v>0</v>
      </c>
      <c r="AX752" s="1">
        <f t="shared" ca="1" si="250"/>
        <v>0</v>
      </c>
      <c r="AY752" s="1">
        <f t="shared" ca="1" si="250"/>
        <v>0</v>
      </c>
      <c r="AZ752" s="1">
        <f t="shared" ca="1" si="250"/>
        <v>0</v>
      </c>
      <c r="BA752" s="1">
        <f t="shared" ca="1" si="250"/>
        <v>0</v>
      </c>
      <c r="BB752" s="1">
        <f t="shared" ca="1" si="250"/>
        <v>0</v>
      </c>
      <c r="BC752" s="1">
        <f t="shared" ca="1" si="250"/>
        <v>0</v>
      </c>
      <c r="BD752" s="1">
        <f t="shared" ca="1" si="250"/>
        <v>0</v>
      </c>
      <c r="BE752" s="1">
        <f t="shared" ca="1" si="250"/>
        <v>0</v>
      </c>
    </row>
    <row r="753" spans="1:57" x14ac:dyDescent="0.3">
      <c r="B753" s="1">
        <f>MAX(B$728:B752)+1</f>
        <v>260</v>
      </c>
      <c r="H753" s="13" t="str">
        <f ca="1">INDIRECT($B$1&amp;Items!E$2&amp;$B753)</f>
        <v>Задолженность по оплате налогов и сборов</v>
      </c>
      <c r="I753" s="13" t="str">
        <f ca="1">IF(INDIRECT($B$1&amp;Items!F$2&amp;$B753)="",H753,INDIRECT($B$1&amp;Items!F$2&amp;$B753))</f>
        <v>Задолженность по оплате НДС</v>
      </c>
      <c r="J753" s="1" t="str">
        <f ca="1">IF(INDIRECT($B$1&amp;Items!G$2&amp;$B753)="",IF(H753&lt;&gt;I753,"  "&amp;I753,I753),"    "&amp;INDIRECT($B$1&amp;Items!G$2&amp;$B753))</f>
        <v xml:space="preserve">  Задолженность по оплате НДС</v>
      </c>
      <c r="S753" s="1">
        <f t="shared" ref="S753:S754" ca="1" si="251">INDIRECT(ADDRESS(ROW(),SUMIFS($1:$1,$5:$5,MAX($5:$5))))</f>
        <v>0</v>
      </c>
    </row>
    <row r="754" spans="1:57" x14ac:dyDescent="0.3">
      <c r="B754" s="1">
        <f>MAX(B$728:B753)+1</f>
        <v>261</v>
      </c>
      <c r="H754" s="13" t="str">
        <f ca="1">INDIRECT($B$1&amp;Items!E$2&amp;$B754)</f>
        <v>Задолженность по оплате налогов и сборов</v>
      </c>
      <c r="I754" s="13" t="str">
        <f ca="1">IF(INDIRECT($B$1&amp;Items!F$2&amp;$B754)="",H754,INDIRECT($B$1&amp;Items!F$2&amp;$B754))</f>
        <v>Задолженность по оплате Соцсборов</v>
      </c>
      <c r="J754" s="1" t="str">
        <f ca="1">IF(INDIRECT($B$1&amp;Items!G$2&amp;$B754)="",IF(H754&lt;&gt;I754,"  "&amp;I754,I754),"    "&amp;INDIRECT($B$1&amp;Items!G$2&amp;$B754))</f>
        <v xml:space="preserve">  Задолженность по оплате Соцсборов</v>
      </c>
      <c r="S754" s="1">
        <f t="shared" ca="1" si="251"/>
        <v>0</v>
      </c>
    </row>
    <row r="755" spans="1:57" x14ac:dyDescent="0.3">
      <c r="B755" s="1">
        <f>MAX(B$728:B754)+1</f>
        <v>262</v>
      </c>
      <c r="H755" s="13" t="str">
        <f ca="1">INDIRECT($B$1&amp;Items!E$2&amp;$B755)</f>
        <v>Задолженность по оплате налогов и сборов</v>
      </c>
      <c r="I755" s="13" t="str">
        <f ca="1">IF(INDIRECT($B$1&amp;Items!F$2&amp;$B755)="",H755,INDIRECT($B$1&amp;Items!F$2&amp;$B755))</f>
        <v>Задолженность по оплате налогов на внеоб.активы</v>
      </c>
      <c r="J755" s="1" t="str">
        <f ca="1">IF(INDIRECT($B$1&amp;Items!G$2&amp;$B755)="",IF(H755&lt;&gt;I755,"  "&amp;I755,I755),"    "&amp;INDIRECT($B$1&amp;Items!G$2&amp;$B755))</f>
        <v xml:space="preserve">  Задолженность по оплате налогов на внеоб.активы</v>
      </c>
      <c r="S755" s="1">
        <f ca="1">INDIRECT(ADDRESS(ROW(),SUMIFS($1:$1,$5:$5,MAX($5:$5))))</f>
        <v>32633.590849844513</v>
      </c>
      <c r="V755" s="1">
        <f>V86+V667-V435</f>
        <v>0</v>
      </c>
      <c r="W755" s="1">
        <f t="shared" ref="W755:BE755" ca="1" si="252">W86+W667-W435</f>
        <v>0</v>
      </c>
      <c r="X755" s="1">
        <f t="shared" ca="1" si="252"/>
        <v>75308.286576564235</v>
      </c>
      <c r="Y755" s="1">
        <f t="shared" ca="1" si="252"/>
        <v>74053.148466954837</v>
      </c>
      <c r="Z755" s="1">
        <f t="shared" ca="1" si="252"/>
        <v>72798.01035734544</v>
      </c>
      <c r="AA755" s="1">
        <f t="shared" ca="1" si="252"/>
        <v>71542.872247736042</v>
      </c>
      <c r="AB755" s="1">
        <f t="shared" ca="1" si="252"/>
        <v>70287.734138126616</v>
      </c>
      <c r="AC755" s="1">
        <f t="shared" ca="1" si="252"/>
        <v>69032.596028517219</v>
      </c>
      <c r="AD755" s="1">
        <f t="shared" ca="1" si="252"/>
        <v>67777.457918907821</v>
      </c>
      <c r="AE755" s="1">
        <f t="shared" ca="1" si="252"/>
        <v>66522.319809298438</v>
      </c>
      <c r="AF755" s="1">
        <f t="shared" ca="1" si="252"/>
        <v>65267.181699689012</v>
      </c>
      <c r="AG755" s="1">
        <f t="shared" ca="1" si="252"/>
        <v>64012.043590079607</v>
      </c>
      <c r="AH755" s="1">
        <f t="shared" ca="1" si="252"/>
        <v>62756.905480470217</v>
      </c>
      <c r="AI755" s="1">
        <f t="shared" ca="1" si="252"/>
        <v>61501.76737086082</v>
      </c>
      <c r="AJ755" s="1">
        <f t="shared" ca="1" si="252"/>
        <v>60246.629261251393</v>
      </c>
      <c r="AK755" s="1">
        <f t="shared" ca="1" si="252"/>
        <v>58991.491151641989</v>
      </c>
      <c r="AL755" s="1">
        <f t="shared" ca="1" si="252"/>
        <v>57736.353042032599</v>
      </c>
      <c r="AM755" s="1">
        <f t="shared" ca="1" si="252"/>
        <v>56481.214932423201</v>
      </c>
      <c r="AN755" s="1">
        <f t="shared" ca="1" si="252"/>
        <v>55226.076822813804</v>
      </c>
      <c r="AO755" s="1">
        <f t="shared" ca="1" si="252"/>
        <v>52715.800603594987</v>
      </c>
      <c r="AP755" s="1">
        <f t="shared" ca="1" si="252"/>
        <v>51460.662493985583</v>
      </c>
      <c r="AQ755" s="1">
        <f t="shared" ca="1" si="252"/>
        <v>50205.524384376185</v>
      </c>
      <c r="AR755" s="1">
        <f t="shared" ca="1" si="252"/>
        <v>48950.386274766766</v>
      </c>
      <c r="AS755" s="1">
        <f t="shared" ca="1" si="252"/>
        <v>47695.248165157369</v>
      </c>
      <c r="AT755" s="1">
        <f t="shared" ca="1" si="252"/>
        <v>46440.110055547957</v>
      </c>
      <c r="AU755" s="1">
        <f t="shared" ca="1" si="252"/>
        <v>45184.971945938552</v>
      </c>
      <c r="AV755" s="1">
        <f t="shared" ca="1" si="252"/>
        <v>43929.833836329148</v>
      </c>
      <c r="AW755" s="1">
        <f t="shared" ca="1" si="252"/>
        <v>42674.695726719736</v>
      </c>
      <c r="AX755" s="1">
        <f t="shared" ca="1" si="252"/>
        <v>41419.557617110338</v>
      </c>
      <c r="AY755" s="1">
        <f t="shared" ca="1" si="252"/>
        <v>40164.419507500934</v>
      </c>
      <c r="AZ755" s="1">
        <f t="shared" ca="1" si="252"/>
        <v>38909.281397891529</v>
      </c>
      <c r="BA755" s="1">
        <f t="shared" ca="1" si="252"/>
        <v>37654.143288282117</v>
      </c>
      <c r="BB755" s="1">
        <f t="shared" ca="1" si="252"/>
        <v>36399.00517867272</v>
      </c>
      <c r="BC755" s="1">
        <f t="shared" ca="1" si="252"/>
        <v>35143.867069063323</v>
      </c>
      <c r="BD755" s="1">
        <f t="shared" ca="1" si="252"/>
        <v>33888.728959453918</v>
      </c>
      <c r="BE755" s="1">
        <f t="shared" ca="1" si="252"/>
        <v>32633.590849844513</v>
      </c>
    </row>
    <row r="756" spans="1:57" ht="4.95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36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</row>
    <row r="757" spans="1:57" x14ac:dyDescent="0.3">
      <c r="B757" s="1">
        <f>ROW(Items!$A$264)</f>
        <v>264</v>
      </c>
      <c r="H757" s="13" t="str">
        <f ca="1">INDIRECT($B$1&amp;Items!E$2&amp;$B757)</f>
        <v>Задолженность по выплате дивидендов</v>
      </c>
      <c r="I757" s="13" t="str">
        <f ca="1">IF(INDIRECT($B$1&amp;Items!F$2&amp;$B757)="",H757,INDIRECT($B$1&amp;Items!F$2&amp;$B757))</f>
        <v>Задолженность по выплате дивидендов</v>
      </c>
      <c r="J757" s="1" t="str">
        <f ca="1">IF(INDIRECT($B$1&amp;Items!G$2&amp;$B757)="",IF(H757&lt;&gt;I757,"  "&amp;I757,I757),"    "&amp;INDIRECT($B$1&amp;Items!G$2&amp;$B757))</f>
        <v>Задолженность по выплате дивидендов</v>
      </c>
      <c r="S757" s="1">
        <f ca="1">INDIRECT(ADDRESS(ROW(),SUMIFS($1:$1,$5:$5,MAX($5:$5))))</f>
        <v>9224295.9165134132</v>
      </c>
      <c r="V757" s="1">
        <f ca="1">V88+V676-V493</f>
        <v>0</v>
      </c>
      <c r="W757" s="1">
        <f t="shared" ref="W757:BE757" ca="1" si="253">W88+W676-W493</f>
        <v>0</v>
      </c>
      <c r="X757" s="1">
        <f t="shared" ca="1" si="253"/>
        <v>0</v>
      </c>
      <c r="Y757" s="1">
        <f t="shared" ca="1" si="253"/>
        <v>0</v>
      </c>
      <c r="Z757" s="1">
        <f t="shared" ca="1" si="253"/>
        <v>0</v>
      </c>
      <c r="AA757" s="1">
        <f t="shared" ca="1" si="253"/>
        <v>182308.69292500615</v>
      </c>
      <c r="AB757" s="1">
        <f t="shared" ca="1" si="253"/>
        <v>2764058.4573590755</v>
      </c>
      <c r="AC757" s="1">
        <f t="shared" ca="1" si="253"/>
        <v>5635127.6683598459</v>
      </c>
      <c r="AD757" s="1">
        <f t="shared" ca="1" si="253"/>
        <v>9685824.2796327397</v>
      </c>
      <c r="AE757" s="1">
        <f t="shared" ca="1" si="253"/>
        <v>9828927.4119864628</v>
      </c>
      <c r="AF757" s="1">
        <f t="shared" ca="1" si="253"/>
        <v>9828927.4119864628</v>
      </c>
      <c r="AG757" s="1">
        <f t="shared" ca="1" si="253"/>
        <v>9828927.4119864628</v>
      </c>
      <c r="AH757" s="1">
        <f t="shared" ca="1" si="253"/>
        <v>9828927.4119864628</v>
      </c>
      <c r="AI757" s="1">
        <f t="shared" ca="1" si="253"/>
        <v>9828927.4119864628</v>
      </c>
      <c r="AJ757" s="1">
        <f t="shared" ca="1" si="253"/>
        <v>9828927.4119864628</v>
      </c>
      <c r="AK757" s="1">
        <f t="shared" ca="1" si="253"/>
        <v>9828927.4119864628</v>
      </c>
      <c r="AL757" s="1">
        <f t="shared" ca="1" si="253"/>
        <v>9828927.4119864628</v>
      </c>
      <c r="AM757" s="1">
        <f t="shared" ca="1" si="253"/>
        <v>9828927.4119864628</v>
      </c>
      <c r="AN757" s="1">
        <f t="shared" ca="1" si="253"/>
        <v>9828927.4119864628</v>
      </c>
      <c r="AO757" s="1">
        <f t="shared" ca="1" si="253"/>
        <v>9828927.4119864628</v>
      </c>
      <c r="AP757" s="1">
        <f t="shared" ca="1" si="253"/>
        <v>9828927.4119864628</v>
      </c>
      <c r="AQ757" s="1">
        <f t="shared" ca="1" si="253"/>
        <v>9828927.4119864628</v>
      </c>
      <c r="AR757" s="1">
        <f t="shared" ca="1" si="253"/>
        <v>9828927.4119864628</v>
      </c>
      <c r="AS757" s="1">
        <f t="shared" ca="1" si="253"/>
        <v>9828927.4119864628</v>
      </c>
      <c r="AT757" s="1">
        <f t="shared" ca="1" si="253"/>
        <v>9828927.4119864628</v>
      </c>
      <c r="AU757" s="1">
        <f t="shared" ca="1" si="253"/>
        <v>9828927.4119864628</v>
      </c>
      <c r="AV757" s="1">
        <f t="shared" ca="1" si="253"/>
        <v>9224295.9165134132</v>
      </c>
      <c r="AW757" s="1">
        <f t="shared" ca="1" si="253"/>
        <v>9224295.9165134132</v>
      </c>
      <c r="AX757" s="1">
        <f t="shared" ca="1" si="253"/>
        <v>9224295.9165134132</v>
      </c>
      <c r="AY757" s="1">
        <f t="shared" ca="1" si="253"/>
        <v>9224295.9165134132</v>
      </c>
      <c r="AZ757" s="1">
        <f t="shared" ca="1" si="253"/>
        <v>9224295.9165134132</v>
      </c>
      <c r="BA757" s="1">
        <f t="shared" ca="1" si="253"/>
        <v>9224295.9165134132</v>
      </c>
      <c r="BB757" s="1">
        <f t="shared" ca="1" si="253"/>
        <v>9224295.9165134132</v>
      </c>
      <c r="BC757" s="1">
        <f t="shared" ca="1" si="253"/>
        <v>9224295.9165134132</v>
      </c>
      <c r="BD757" s="1">
        <f t="shared" ca="1" si="253"/>
        <v>9224295.9165134132</v>
      </c>
      <c r="BE757" s="1">
        <f t="shared" ca="1" si="253"/>
        <v>9224295.9165134132</v>
      </c>
    </row>
    <row r="759" spans="1:57" ht="4.95" customHeight="1" x14ac:dyDescent="0.3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35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</row>
  </sheetData>
  <conditionalFormatting sqref="J182:L191 S182:S191 V182:AE191 V196:AE239 S196:S239 J196:L239 J259:L321 S259:S321 V259:AE321 S108:S135 J108:L135 V108:BE135 V392:BE433 J392:L433 S392:S433 J748:L749 S748:S749 V748:BE749 J79:L80 S79:S80 V79:BE80">
    <cfRule type="expression" dxfId="964" priority="1070">
      <formula>AND($H79=$I79,$I79=$J79)</formula>
    </cfRule>
    <cfRule type="expression" dxfId="963" priority="1071">
      <formula>AND($H79&lt;&gt;$I79,"  "&amp;$I79=$J79)</formula>
    </cfRule>
    <cfRule type="expression" dxfId="962" priority="1072">
      <formula>AND("  "&amp;$I79&lt;&gt;$J79,$I79&lt;&gt;$J79)</formula>
    </cfRule>
  </conditionalFormatting>
  <conditionalFormatting sqref="J250:L258 S250:S258 V250:AE258">
    <cfRule type="expression" dxfId="961" priority="1061">
      <formula>AND($H250=$I250,$I250=$J250)</formula>
    </cfRule>
    <cfRule type="expression" dxfId="960" priority="1062">
      <formula>AND($H250&lt;&gt;$I250,"  "&amp;$I250=$J250)</formula>
    </cfRule>
    <cfRule type="expression" dxfId="959" priority="1063">
      <formula>AND("  "&amp;$I250&lt;&gt;$J250,$I250&lt;&gt;$J250)</formula>
    </cfRule>
  </conditionalFormatting>
  <conditionalFormatting sqref="J192:L195 S192:S195 V192:AE195">
    <cfRule type="expression" dxfId="958" priority="1058">
      <formula>AND($H192=$I192,$I192=$J192)</formula>
    </cfRule>
    <cfRule type="expression" dxfId="957" priority="1059">
      <formula>AND($H192&lt;&gt;$I192,"  "&amp;$I192=$J192)</formula>
    </cfRule>
    <cfRule type="expression" dxfId="956" priority="1060">
      <formula>AND("  "&amp;$I192&lt;&gt;$J192,$I192&lt;&gt;$J192)</formula>
    </cfRule>
  </conditionalFormatting>
  <conditionalFormatting sqref="V240:AE245 S240:S245 J240:L245">
    <cfRule type="expression" dxfId="955" priority="1055">
      <formula>AND($H240=$I240,$I240=$J240)</formula>
    </cfRule>
    <cfRule type="expression" dxfId="954" priority="1056">
      <formula>AND($H240&lt;&gt;$I240,"  "&amp;$I240=$J240)</formula>
    </cfRule>
    <cfRule type="expression" dxfId="953" priority="1057">
      <formula>AND("  "&amp;$I240&lt;&gt;$J240,$I240&lt;&gt;$J240)</formula>
    </cfRule>
  </conditionalFormatting>
  <conditionalFormatting sqref="J515:L577 S515:S577 V515:AE577">
    <cfRule type="expression" dxfId="952" priority="1052">
      <formula>AND($H515=$I515,$I515=$J515)</formula>
    </cfRule>
    <cfRule type="expression" dxfId="951" priority="1053">
      <formula>AND($H515&lt;&gt;$I515,"  "&amp;$I515=$J515)</formula>
    </cfRule>
    <cfRule type="expression" dxfId="950" priority="1054">
      <formula>AND("  "&amp;$I515&lt;&gt;$J515,$I515&lt;&gt;$J515)</formula>
    </cfRule>
  </conditionalFormatting>
  <conditionalFormatting sqref="J506:L514 S506:S514 V506:AE514">
    <cfRule type="expression" dxfId="949" priority="1049">
      <formula>AND($H506=$I506,$I506=$J506)</formula>
    </cfRule>
    <cfRule type="expression" dxfId="948" priority="1050">
      <formula>AND($H506&lt;&gt;$I506,"  "&amp;$I506=$J506)</formula>
    </cfRule>
    <cfRule type="expression" dxfId="947" priority="1051">
      <formula>AND("  "&amp;$I506&lt;&gt;$J506,$I506&lt;&gt;$J506)</formula>
    </cfRule>
  </conditionalFormatting>
  <conditionalFormatting sqref="AF182:AU191 AF196:AU239 AF259:AU321">
    <cfRule type="expression" dxfId="946" priority="1046">
      <formula>AND($H182=$I182,$I182=$J182)</formula>
    </cfRule>
    <cfRule type="expression" dxfId="945" priority="1047">
      <formula>AND($H182&lt;&gt;$I182,"  "&amp;$I182=$J182)</formula>
    </cfRule>
    <cfRule type="expression" dxfId="944" priority="1048">
      <formula>AND("  "&amp;$I182&lt;&gt;$J182,$I182&lt;&gt;$J182)</formula>
    </cfRule>
  </conditionalFormatting>
  <conditionalFormatting sqref="AF250:AU258">
    <cfRule type="expression" dxfId="943" priority="1043">
      <formula>AND($H250=$I250,$I250=$J250)</formula>
    </cfRule>
    <cfRule type="expression" dxfId="942" priority="1044">
      <formula>AND($H250&lt;&gt;$I250,"  "&amp;$I250=$J250)</formula>
    </cfRule>
    <cfRule type="expression" dxfId="941" priority="1045">
      <formula>AND("  "&amp;$I250&lt;&gt;$J250,$I250&lt;&gt;$J250)</formula>
    </cfRule>
  </conditionalFormatting>
  <conditionalFormatting sqref="AF192:AU195">
    <cfRule type="expression" dxfId="940" priority="1040">
      <formula>AND($H192=$I192,$I192=$J192)</formula>
    </cfRule>
    <cfRule type="expression" dxfId="939" priority="1041">
      <formula>AND($H192&lt;&gt;$I192,"  "&amp;$I192=$J192)</formula>
    </cfRule>
    <cfRule type="expression" dxfId="938" priority="1042">
      <formula>AND("  "&amp;$I192&lt;&gt;$J192,$I192&lt;&gt;$J192)</formula>
    </cfRule>
  </conditionalFormatting>
  <conditionalFormatting sqref="AF240:AU245">
    <cfRule type="expression" dxfId="937" priority="1037">
      <formula>AND($H240=$I240,$I240=$J240)</formula>
    </cfRule>
    <cfRule type="expression" dxfId="936" priority="1038">
      <formula>AND($H240&lt;&gt;$I240,"  "&amp;$I240=$J240)</formula>
    </cfRule>
    <cfRule type="expression" dxfId="935" priority="1039">
      <formula>AND("  "&amp;$I240&lt;&gt;$J240,$I240&lt;&gt;$J240)</formula>
    </cfRule>
  </conditionalFormatting>
  <conditionalFormatting sqref="AF515:AU577">
    <cfRule type="expression" dxfId="934" priority="1034">
      <formula>AND($H515=$I515,$I515=$J515)</formula>
    </cfRule>
    <cfRule type="expression" dxfId="933" priority="1035">
      <formula>AND($H515&lt;&gt;$I515,"  "&amp;$I515=$J515)</formula>
    </cfRule>
    <cfRule type="expression" dxfId="932" priority="1036">
      <formula>AND("  "&amp;$I515&lt;&gt;$J515,$I515&lt;&gt;$J515)</formula>
    </cfRule>
  </conditionalFormatting>
  <conditionalFormatting sqref="AF506:AU514">
    <cfRule type="expression" dxfId="931" priority="1031">
      <formula>AND($H506=$I506,$I506=$J506)</formula>
    </cfRule>
    <cfRule type="expression" dxfId="930" priority="1032">
      <formula>AND($H506&lt;&gt;$I506,"  "&amp;$I506=$J506)</formula>
    </cfRule>
    <cfRule type="expression" dxfId="929" priority="1033">
      <formula>AND("  "&amp;$I506&lt;&gt;$J506,$I506&lt;&gt;$J506)</formula>
    </cfRule>
  </conditionalFormatting>
  <conditionalFormatting sqref="AV182:BE191 AV196:BE239 AV259:BE321">
    <cfRule type="expression" dxfId="928" priority="1028">
      <formula>AND($H182=$I182,$I182=$J182)</formula>
    </cfRule>
    <cfRule type="expression" dxfId="927" priority="1029">
      <formula>AND($H182&lt;&gt;$I182,"  "&amp;$I182=$J182)</formula>
    </cfRule>
    <cfRule type="expression" dxfId="926" priority="1030">
      <formula>AND("  "&amp;$I182&lt;&gt;$J182,$I182&lt;&gt;$J182)</formula>
    </cfRule>
  </conditionalFormatting>
  <conditionalFormatting sqref="AV250:BE258">
    <cfRule type="expression" dxfId="925" priority="1025">
      <formula>AND($H250=$I250,$I250=$J250)</formula>
    </cfRule>
    <cfRule type="expression" dxfId="924" priority="1026">
      <formula>AND($H250&lt;&gt;$I250,"  "&amp;$I250=$J250)</formula>
    </cfRule>
    <cfRule type="expression" dxfId="923" priority="1027">
      <formula>AND("  "&amp;$I250&lt;&gt;$J250,$I250&lt;&gt;$J250)</formula>
    </cfRule>
  </conditionalFormatting>
  <conditionalFormatting sqref="AV192:BE195">
    <cfRule type="expression" dxfId="922" priority="1022">
      <formula>AND($H192=$I192,$I192=$J192)</formula>
    </cfRule>
    <cfRule type="expression" dxfId="921" priority="1023">
      <formula>AND($H192&lt;&gt;$I192,"  "&amp;$I192=$J192)</formula>
    </cfRule>
    <cfRule type="expression" dxfId="920" priority="1024">
      <formula>AND("  "&amp;$I192&lt;&gt;$J192,$I192&lt;&gt;$J192)</formula>
    </cfRule>
  </conditionalFormatting>
  <conditionalFormatting sqref="AV240:BE245">
    <cfRule type="expression" dxfId="919" priority="1019">
      <formula>AND($H240=$I240,$I240=$J240)</formula>
    </cfRule>
    <cfRule type="expression" dxfId="918" priority="1020">
      <formula>AND($H240&lt;&gt;$I240,"  "&amp;$I240=$J240)</formula>
    </cfRule>
    <cfRule type="expression" dxfId="917" priority="1021">
      <formula>AND("  "&amp;$I240&lt;&gt;$J240,$I240&lt;&gt;$J240)</formula>
    </cfRule>
  </conditionalFormatting>
  <conditionalFormatting sqref="AV515:BE577">
    <cfRule type="expression" dxfId="916" priority="1016">
      <formula>AND($H515=$I515,$I515=$J515)</formula>
    </cfRule>
    <cfRule type="expression" dxfId="915" priority="1017">
      <formula>AND($H515&lt;&gt;$I515,"  "&amp;$I515=$J515)</formula>
    </cfRule>
    <cfRule type="expression" dxfId="914" priority="1018">
      <formula>AND("  "&amp;$I515&lt;&gt;$J515,$I515&lt;&gt;$J515)</formula>
    </cfRule>
  </conditionalFormatting>
  <conditionalFormatting sqref="AV506:BE514">
    <cfRule type="expression" dxfId="913" priority="1013">
      <formula>AND($H506=$I506,$I506=$J506)</formula>
    </cfRule>
    <cfRule type="expression" dxfId="912" priority="1014">
      <formula>AND($H506&lt;&gt;$I506,"  "&amp;$I506=$J506)</formula>
    </cfRule>
    <cfRule type="expression" dxfId="911" priority="1015">
      <formula>AND("  "&amp;$I506&lt;&gt;$J506,$I506&lt;&gt;$J506)</formula>
    </cfRule>
  </conditionalFormatting>
  <conditionalFormatting sqref="J35:L40 S35:S40 V35:AE40 V60:AE62 S60:S62 J60:L62">
    <cfRule type="expression" dxfId="910" priority="1010">
      <formula>AND($H35=$I35,$I35=$J35)</formula>
    </cfRule>
    <cfRule type="expression" dxfId="909" priority="1011">
      <formula>AND($H35&lt;&gt;$I35,"  "&amp;$I35=$J35)</formula>
    </cfRule>
    <cfRule type="expression" dxfId="908" priority="1012">
      <formula>AND("  "&amp;$I35&lt;&gt;$J35,$I35&lt;&gt;$J35)</formula>
    </cfRule>
  </conditionalFormatting>
  <conditionalFormatting sqref="J63:L73 S63:S73 V63:AE73">
    <cfRule type="expression" dxfId="907" priority="1007">
      <formula>AND($H63=$I63,$I63=$J63)</formula>
    </cfRule>
    <cfRule type="expression" dxfId="906" priority="1008">
      <formula>AND($H63&lt;&gt;$I63,"  "&amp;$I63=$J63)</formula>
    </cfRule>
    <cfRule type="expression" dxfId="905" priority="1009">
      <formula>AND("  "&amp;$I63&lt;&gt;$J63,$I63&lt;&gt;$J63)</formula>
    </cfRule>
  </conditionalFormatting>
  <conditionalFormatting sqref="AF35:AU40 AF60:AU62">
    <cfRule type="expression" dxfId="904" priority="1001">
      <formula>AND($H35=$I35,$I35=$J35)</formula>
    </cfRule>
    <cfRule type="expression" dxfId="903" priority="1002">
      <formula>AND($H35&lt;&gt;$I35,"  "&amp;$I35=$J35)</formula>
    </cfRule>
    <cfRule type="expression" dxfId="902" priority="1003">
      <formula>AND("  "&amp;$I35&lt;&gt;$J35,$I35&lt;&gt;$J35)</formula>
    </cfRule>
  </conditionalFormatting>
  <conditionalFormatting sqref="AF63:AU73">
    <cfRule type="expression" dxfId="901" priority="998">
      <formula>AND($H63=$I63,$I63=$J63)</formula>
    </cfRule>
    <cfRule type="expression" dxfId="900" priority="999">
      <formula>AND($H63&lt;&gt;$I63,"  "&amp;$I63=$J63)</formula>
    </cfRule>
    <cfRule type="expression" dxfId="899" priority="1000">
      <formula>AND("  "&amp;$I63&lt;&gt;$J63,$I63&lt;&gt;$J63)</formula>
    </cfRule>
  </conditionalFormatting>
  <conditionalFormatting sqref="AF704:AU709 AF729:AU731">
    <cfRule type="expression" dxfId="898" priority="977">
      <formula>AND($H704=$I704,$I704=$J704)</formula>
    </cfRule>
    <cfRule type="expression" dxfId="897" priority="978">
      <formula>AND($H704&lt;&gt;$I704,"  "&amp;$I704=$J704)</formula>
    </cfRule>
    <cfRule type="expression" dxfId="896" priority="979">
      <formula>AND("  "&amp;$I704&lt;&gt;$J704,$I704&lt;&gt;$J704)</formula>
    </cfRule>
  </conditionalFormatting>
  <conditionalFormatting sqref="AV35:BE40 AV60:BE62">
    <cfRule type="expression" dxfId="895" priority="992">
      <formula>AND($H35=$I35,$I35=$J35)</formula>
    </cfRule>
    <cfRule type="expression" dxfId="894" priority="993">
      <formula>AND($H35&lt;&gt;$I35,"  "&amp;$I35=$J35)</formula>
    </cfRule>
    <cfRule type="expression" dxfId="893" priority="994">
      <formula>AND("  "&amp;$I35&lt;&gt;$J35,$I35&lt;&gt;$J35)</formula>
    </cfRule>
  </conditionalFormatting>
  <conditionalFormatting sqref="AV63:BE73">
    <cfRule type="expression" dxfId="892" priority="989">
      <formula>AND($H63=$I63,$I63=$J63)</formula>
    </cfRule>
    <cfRule type="expression" dxfId="891" priority="990">
      <formula>AND($H63&lt;&gt;$I63,"  "&amp;$I63=$J63)</formula>
    </cfRule>
    <cfRule type="expression" dxfId="890" priority="991">
      <formula>AND("  "&amp;$I63&lt;&gt;$J63,$I63&lt;&gt;$J63)</formula>
    </cfRule>
  </conditionalFormatting>
  <conditionalFormatting sqref="AV732:BE742">
    <cfRule type="expression" dxfId="889" priority="968">
      <formula>AND($H732=$I732,$I732=$J732)</formula>
    </cfRule>
    <cfRule type="expression" dxfId="888" priority="969">
      <formula>AND($H732&lt;&gt;$I732,"  "&amp;$I732=$J732)</formula>
    </cfRule>
    <cfRule type="expression" dxfId="887" priority="970">
      <formula>AND("  "&amp;$I732&lt;&gt;$J732,$I732&lt;&gt;$J732)</formula>
    </cfRule>
  </conditionalFormatting>
  <conditionalFormatting sqref="J704:L709 S704:S709 V704:AE709 V729:AE731 S729:S731 J729:L731">
    <cfRule type="expression" dxfId="886" priority="983">
      <formula>AND($H704=$I704,$I704=$J704)</formula>
    </cfRule>
    <cfRule type="expression" dxfId="885" priority="984">
      <formula>AND($H704&lt;&gt;$I704,"  "&amp;$I704=$J704)</formula>
    </cfRule>
    <cfRule type="expression" dxfId="884" priority="985">
      <formula>AND("  "&amp;$I704&lt;&gt;$J704,$I704&lt;&gt;$J704)</formula>
    </cfRule>
  </conditionalFormatting>
  <conditionalFormatting sqref="J732:L742 S732:S742 V732:AE742">
    <cfRule type="expression" dxfId="883" priority="980">
      <formula>AND($H732=$I732,$I732=$J732)</formula>
    </cfRule>
    <cfRule type="expression" dxfId="882" priority="981">
      <formula>AND($H732&lt;&gt;$I732,"  "&amp;$I732=$J732)</formula>
    </cfRule>
    <cfRule type="expression" dxfId="881" priority="982">
      <formula>AND("  "&amp;$I732&lt;&gt;$J732,$I732&lt;&gt;$J732)</formula>
    </cfRule>
  </conditionalFormatting>
  <conditionalFormatting sqref="AF732:AU742">
    <cfRule type="expression" dxfId="880" priority="974">
      <formula>AND($H732=$I732,$I732=$J732)</formula>
    </cfRule>
    <cfRule type="expression" dxfId="879" priority="975">
      <formula>AND($H732&lt;&gt;$I732,"  "&amp;$I732=$J732)</formula>
    </cfRule>
    <cfRule type="expression" dxfId="878" priority="976">
      <formula>AND("  "&amp;$I732&lt;&gt;$J732,$I732&lt;&gt;$J732)</formula>
    </cfRule>
  </conditionalFormatting>
  <conditionalFormatting sqref="AV704:BE709 AV729:BE731">
    <cfRule type="expression" dxfId="877" priority="971">
      <formula>AND($H704=$I704,$I704=$J704)</formula>
    </cfRule>
    <cfRule type="expression" dxfId="876" priority="972">
      <formula>AND($H704&lt;&gt;$I704,"  "&amp;$I704=$J704)</formula>
    </cfRule>
    <cfRule type="expression" dxfId="875" priority="973">
      <formula>AND("  "&amp;$I704&lt;&gt;$J704,$I704&lt;&gt;$J704)</formula>
    </cfRule>
  </conditionalFormatting>
  <conditionalFormatting sqref="A1:XFD13 A14:R15 T14:XFD15 A54:R55 T54:XFD55 BF324:XFD324 A323:XFD323 A390:XFD390 A325:XFD388 A579:XFD579 A678:XFD684 A711:XFD714 A34:XFD40 A47:XFD53 A42:XFD45 A694:XFD709 A716:XFD1048576 A59:XFD87 A88:R89 T88:XFD89 A90:XFD321 A500:XFD577">
    <cfRule type="cellIs" dxfId="874" priority="967" operator="equal">
      <formula>0</formula>
    </cfRule>
  </conditionalFormatting>
  <conditionalFormatting sqref="J323:L323 S323 V323:AE323 V325:AE388 S325:S388 J325:L388 J390:L390 S390 V390:AE390">
    <cfRule type="expression" dxfId="873" priority="964">
      <formula>AND($H323=$I323,$I323=$J323)</formula>
    </cfRule>
    <cfRule type="expression" dxfId="872" priority="965">
      <formula>AND($H323&lt;&gt;$I323,"  "&amp;$I323=$J323)</formula>
    </cfRule>
    <cfRule type="expression" dxfId="871" priority="966">
      <formula>AND("  "&amp;$I323&lt;&gt;$J323,$I323&lt;&gt;$J323)</formula>
    </cfRule>
  </conditionalFormatting>
  <conditionalFormatting sqref="AF323:AU323 AF325:AU388 AF390:AU390">
    <cfRule type="expression" dxfId="870" priority="961">
      <formula>AND($H323=$I323,$I323=$J323)</formula>
    </cfRule>
    <cfRule type="expression" dxfId="869" priority="962">
      <formula>AND($H323&lt;&gt;$I323,"  "&amp;$I323=$J323)</formula>
    </cfRule>
    <cfRule type="expression" dxfId="868" priority="963">
      <formula>AND("  "&amp;$I323&lt;&gt;$J323,$I323&lt;&gt;$J323)</formula>
    </cfRule>
  </conditionalFormatting>
  <conditionalFormatting sqref="AV323:BE323 AV325:BE388 AV390:BE390">
    <cfRule type="expression" dxfId="867" priority="958">
      <formula>AND($H323=$I323,$I323=$J323)</formula>
    </cfRule>
    <cfRule type="expression" dxfId="866" priority="959">
      <formula>AND($H323&lt;&gt;$I323,"  "&amp;$I323=$J323)</formula>
    </cfRule>
    <cfRule type="expression" dxfId="865" priority="960">
      <formula>AND("  "&amp;$I323&lt;&gt;$J323,$I323&lt;&gt;$J323)</formula>
    </cfRule>
  </conditionalFormatting>
  <conditionalFormatting sqref="S323 V323:BE323 V325:BE388 S325:S388 S390 V390:BE390">
    <cfRule type="cellIs" dxfId="864" priority="957" operator="lessThan">
      <formula>0</formula>
    </cfRule>
  </conditionalFormatting>
  <conditionalFormatting sqref="J579:L579 S579 V579:AE579">
    <cfRule type="expression" dxfId="863" priority="954">
      <formula>AND($H579=$I579,$I579=$J579)</formula>
    </cfRule>
    <cfRule type="expression" dxfId="862" priority="955">
      <formula>AND($H579&lt;&gt;$I579,"  "&amp;$I579=$J579)</formula>
    </cfRule>
    <cfRule type="expression" dxfId="861" priority="956">
      <formula>AND("  "&amp;$I579&lt;&gt;$J579,$I579&lt;&gt;$J579)</formula>
    </cfRule>
  </conditionalFormatting>
  <conditionalFormatting sqref="AF579:AU579">
    <cfRule type="expression" dxfId="860" priority="951">
      <formula>AND($H579=$I579,$I579=$J579)</formula>
    </cfRule>
    <cfRule type="expression" dxfId="859" priority="952">
      <formula>AND($H579&lt;&gt;$I579,"  "&amp;$I579=$J579)</formula>
    </cfRule>
    <cfRule type="expression" dxfId="858" priority="953">
      <formula>AND("  "&amp;$I579&lt;&gt;$J579,$I579&lt;&gt;$J579)</formula>
    </cfRule>
  </conditionalFormatting>
  <conditionalFormatting sqref="AV579:BE579">
    <cfRule type="expression" dxfId="857" priority="948">
      <formula>AND($H579=$I579,$I579=$J579)</formula>
    </cfRule>
    <cfRule type="expression" dxfId="856" priority="949">
      <formula>AND($H579&lt;&gt;$I579,"  "&amp;$I579=$J579)</formula>
    </cfRule>
    <cfRule type="expression" dxfId="855" priority="950">
      <formula>AND("  "&amp;$I579&lt;&gt;$J579,$I579&lt;&gt;$J579)</formula>
    </cfRule>
  </conditionalFormatting>
  <conditionalFormatting sqref="S579 V579:BE579">
    <cfRule type="cellIs" dxfId="854" priority="947" operator="lessThan">
      <formula>0</formula>
    </cfRule>
  </conditionalFormatting>
  <conditionalFormatting sqref="AF684:AU684 AF694:AU702">
    <cfRule type="expression" dxfId="853" priority="941">
      <formula>AND($H684=$I684,$I684=$J684)</formula>
    </cfRule>
    <cfRule type="expression" dxfId="852" priority="942">
      <formula>AND($H684&lt;&gt;$I684,"  "&amp;$I684=$J684)</formula>
    </cfRule>
    <cfRule type="expression" dxfId="851" priority="943">
      <formula>AND("  "&amp;$I684&lt;&gt;$J684,$I684&lt;&gt;$J684)</formula>
    </cfRule>
  </conditionalFormatting>
  <conditionalFormatting sqref="J684:L684 S684 V694:AE702 S694:S702 J694:L702 V684:BE684">
    <cfRule type="expression" dxfId="850" priority="944">
      <formula>AND($H684=$I684,$I684=$J684)</formula>
    </cfRule>
    <cfRule type="expression" dxfId="849" priority="945">
      <formula>AND($H684&lt;&gt;$I684,"  "&amp;$I684=$J684)</formula>
    </cfRule>
    <cfRule type="expression" dxfId="848" priority="946">
      <formula>AND("  "&amp;$I684&lt;&gt;$J684,$I684&lt;&gt;$J684)</formula>
    </cfRule>
  </conditionalFormatting>
  <conditionalFormatting sqref="AV684:BE684 AV694:BE702">
    <cfRule type="expression" dxfId="847" priority="938">
      <formula>AND($H684=$I684,$I684=$J684)</formula>
    </cfRule>
    <cfRule type="expression" dxfId="846" priority="939">
      <formula>AND($H684&lt;&gt;$I684,"  "&amp;$I684=$J684)</formula>
    </cfRule>
    <cfRule type="expression" dxfId="845" priority="940">
      <formula>AND("  "&amp;$I684&lt;&gt;$J684,$I684&lt;&gt;$J684)</formula>
    </cfRule>
  </conditionalFormatting>
  <conditionalFormatting sqref="J15:L15 V15:AE15">
    <cfRule type="expression" dxfId="844" priority="935">
      <formula>AND($H15=$I15,$I15=$J15)</formula>
    </cfRule>
    <cfRule type="expression" dxfId="843" priority="936">
      <formula>AND($H15&lt;&gt;$I15,"  "&amp;$I15=$J15)</formula>
    </cfRule>
    <cfRule type="expression" dxfId="842" priority="937">
      <formula>AND("  "&amp;$I15&lt;&gt;$J15,$I15&lt;&gt;$J15)</formula>
    </cfRule>
  </conditionalFormatting>
  <conditionalFormatting sqref="AF15:AU15">
    <cfRule type="expression" dxfId="841" priority="932">
      <formula>AND($H15=$I15,$I15=$J15)</formula>
    </cfRule>
    <cfRule type="expression" dxfId="840" priority="933">
      <formula>AND($H15&lt;&gt;$I15,"  "&amp;$I15=$J15)</formula>
    </cfRule>
    <cfRule type="expression" dxfId="839" priority="934">
      <formula>AND("  "&amp;$I15&lt;&gt;$J15,$I15&lt;&gt;$J15)</formula>
    </cfRule>
  </conditionalFormatting>
  <conditionalFormatting sqref="AV15:BE15">
    <cfRule type="expression" dxfId="838" priority="929">
      <formula>AND($H15=$I15,$I15=$J15)</formula>
    </cfRule>
    <cfRule type="expression" dxfId="837" priority="930">
      <formula>AND($H15&lt;&gt;$I15,"  "&amp;$I15=$J15)</formula>
    </cfRule>
    <cfRule type="expression" dxfId="836" priority="931">
      <formula>AND("  "&amp;$I15&lt;&gt;$J15,$I15&lt;&gt;$J15)</formula>
    </cfRule>
  </conditionalFormatting>
  <conditionalFormatting sqref="S14:S15">
    <cfRule type="cellIs" dxfId="835" priority="928" operator="equal">
      <formula>0</formula>
    </cfRule>
  </conditionalFormatting>
  <conditionalFormatting sqref="AF724:AU727">
    <cfRule type="expression" dxfId="834" priority="922">
      <formula>AND($H724=$I724,$I724=$J724)</formula>
    </cfRule>
    <cfRule type="expression" dxfId="833" priority="923">
      <formula>AND($H724&lt;&gt;$I724,"  "&amp;$I724=$J724)</formula>
    </cfRule>
    <cfRule type="expression" dxfId="832" priority="924">
      <formula>AND("  "&amp;$I724&lt;&gt;$J724,$I724&lt;&gt;$J724)</formula>
    </cfRule>
  </conditionalFormatting>
  <conditionalFormatting sqref="V724:AE727 S724:S727 J724:L727">
    <cfRule type="expression" dxfId="831" priority="925">
      <formula>AND($H724=$I724,$I724=$J724)</formula>
    </cfRule>
    <cfRule type="expression" dxfId="830" priority="926">
      <formula>AND($H724&lt;&gt;$I724,"  "&amp;$I724=$J724)</formula>
    </cfRule>
    <cfRule type="expression" dxfId="829" priority="927">
      <formula>AND("  "&amp;$I724&lt;&gt;$J724,$I724&lt;&gt;$J724)</formula>
    </cfRule>
  </conditionalFormatting>
  <conditionalFormatting sqref="AV724:BE727">
    <cfRule type="expression" dxfId="828" priority="919">
      <formula>AND($H724=$I724,$I724=$J724)</formula>
    </cfRule>
    <cfRule type="expression" dxfId="827" priority="920">
      <formula>AND($H724&lt;&gt;$I724,"  "&amp;$I724=$J724)</formula>
    </cfRule>
    <cfRule type="expression" dxfId="826" priority="921">
      <formula>AND("  "&amp;$I724&lt;&gt;$J724,$I724&lt;&gt;$J724)</formula>
    </cfRule>
  </conditionalFormatting>
  <conditionalFormatting sqref="V55:AE55 J55:L55">
    <cfRule type="expression" dxfId="825" priority="916">
      <formula>AND($H55=$I55,$I55=$J55)</formula>
    </cfRule>
    <cfRule type="expression" dxfId="824" priority="917">
      <formula>AND($H55&lt;&gt;$I55,"  "&amp;$I55=$J55)</formula>
    </cfRule>
    <cfRule type="expression" dxfId="823" priority="918">
      <formula>AND("  "&amp;$I55&lt;&gt;$J55,$I55&lt;&gt;$J55)</formula>
    </cfRule>
  </conditionalFormatting>
  <conditionalFormatting sqref="AF55:AU55">
    <cfRule type="expression" dxfId="822" priority="913">
      <formula>AND($H55=$I55,$I55=$J55)</formula>
    </cfRule>
    <cfRule type="expression" dxfId="821" priority="914">
      <formula>AND($H55&lt;&gt;$I55,"  "&amp;$I55=$J55)</formula>
    </cfRule>
    <cfRule type="expression" dxfId="820" priority="915">
      <formula>AND("  "&amp;$I55&lt;&gt;$J55,$I55&lt;&gt;$J55)</formula>
    </cfRule>
  </conditionalFormatting>
  <conditionalFormatting sqref="AV55:BE55">
    <cfRule type="expression" dxfId="819" priority="910">
      <formula>AND($H55=$I55,$I55=$J55)</formula>
    </cfRule>
    <cfRule type="expression" dxfId="818" priority="911">
      <formula>AND($H55&lt;&gt;$I55,"  "&amp;$I55=$J55)</formula>
    </cfRule>
    <cfRule type="expression" dxfId="817" priority="912">
      <formula>AND("  "&amp;$I55&lt;&gt;$J55,$I55&lt;&gt;$J55)</formula>
    </cfRule>
  </conditionalFormatting>
  <conditionalFormatting sqref="S54:S55">
    <cfRule type="cellIs" dxfId="816" priority="909" operator="equal">
      <formula>0</formula>
    </cfRule>
  </conditionalFormatting>
  <conditionalFormatting sqref="AF694:AU701">
    <cfRule type="expression" dxfId="815" priority="903">
      <formula>AND($H694=$I694,$I694=$J694)</formula>
    </cfRule>
    <cfRule type="expression" dxfId="814" priority="904">
      <formula>AND($H694&lt;&gt;$I694,"  "&amp;$I694=$J694)</formula>
    </cfRule>
    <cfRule type="expression" dxfId="813" priority="905">
      <formula>AND("  "&amp;$I694&lt;&gt;$J694,$I694&lt;&gt;$J694)</formula>
    </cfRule>
  </conditionalFormatting>
  <conditionalFormatting sqref="J694:L701 S694:S701 V694:AE701">
    <cfRule type="expression" dxfId="812" priority="906">
      <formula>AND($H694=$I694,$I694=$J694)</formula>
    </cfRule>
    <cfRule type="expression" dxfId="811" priority="907">
      <formula>AND($H694&lt;&gt;$I694,"  "&amp;$I694=$J694)</formula>
    </cfRule>
    <cfRule type="expression" dxfId="810" priority="908">
      <formula>AND("  "&amp;$I694&lt;&gt;$J694,$I694&lt;&gt;$J694)</formula>
    </cfRule>
  </conditionalFormatting>
  <conditionalFormatting sqref="AV694:BE701">
    <cfRule type="expression" dxfId="809" priority="900">
      <formula>AND($H694=$I694,$I694=$J694)</formula>
    </cfRule>
    <cfRule type="expression" dxfId="808" priority="901">
      <formula>AND($H694&lt;&gt;$I694,"  "&amp;$I694=$J694)</formula>
    </cfRule>
    <cfRule type="expression" dxfId="807" priority="902">
      <formula>AND("  "&amp;$I694&lt;&gt;$J694,$I694&lt;&gt;$J694)</formula>
    </cfRule>
  </conditionalFormatting>
  <conditionalFormatting sqref="J25:L32 S25:S32 V25:AE32">
    <cfRule type="expression" dxfId="806" priority="897">
      <formula>AND($H25=$I25,$I25=$J25)</formula>
    </cfRule>
    <cfRule type="expression" dxfId="805" priority="898">
      <formula>AND($H25&lt;&gt;$I25,"  "&amp;$I25=$J25)</formula>
    </cfRule>
    <cfRule type="expression" dxfId="804" priority="899">
      <formula>AND("  "&amp;$I25&lt;&gt;$J25,$I25&lt;&gt;$J25)</formula>
    </cfRule>
  </conditionalFormatting>
  <conditionalFormatting sqref="AF25:AU32">
    <cfRule type="expression" dxfId="803" priority="894">
      <formula>AND($H25=$I25,$I25=$J25)</formula>
    </cfRule>
    <cfRule type="expression" dxfId="802" priority="895">
      <formula>AND($H25&lt;&gt;$I25,"  "&amp;$I25=$J25)</formula>
    </cfRule>
    <cfRule type="expression" dxfId="801" priority="896">
      <formula>AND("  "&amp;$I25&lt;&gt;$J25,$I25&lt;&gt;$J25)</formula>
    </cfRule>
  </conditionalFormatting>
  <conditionalFormatting sqref="AV25:BE32">
    <cfRule type="expression" dxfId="800" priority="891">
      <formula>AND($H25=$I25,$I25=$J25)</formula>
    </cfRule>
    <cfRule type="expression" dxfId="799" priority="892">
      <formula>AND($H25&lt;&gt;$I25,"  "&amp;$I25=$J25)</formula>
    </cfRule>
    <cfRule type="expression" dxfId="798" priority="893">
      <formula>AND("  "&amp;$I25&lt;&gt;$J25,$I25&lt;&gt;$J25)</formula>
    </cfRule>
  </conditionalFormatting>
  <conditionalFormatting sqref="A16:XFD16 A25:XFD33">
    <cfRule type="cellIs" dxfId="797" priority="890" operator="equal">
      <formula>0</formula>
    </cfRule>
  </conditionalFormatting>
  <conditionalFormatting sqref="J326:L388 S326:S388 V326:AE388">
    <cfRule type="expression" dxfId="796" priority="887">
      <formula>AND($H326=$I326,$I326=$J326)</formula>
    </cfRule>
    <cfRule type="expression" dxfId="795" priority="888">
      <formula>AND($H326&lt;&gt;$I326,"  "&amp;$I326=$J326)</formula>
    </cfRule>
    <cfRule type="expression" dxfId="794" priority="889">
      <formula>AND("  "&amp;$I326&lt;&gt;$J326,$I326&lt;&gt;$J326)</formula>
    </cfRule>
  </conditionalFormatting>
  <conditionalFormatting sqref="J325:L325 S325 V325:AE325">
    <cfRule type="expression" dxfId="793" priority="884">
      <formula>AND($H325=$I325,$I325=$J325)</formula>
    </cfRule>
    <cfRule type="expression" dxfId="792" priority="885">
      <formula>AND($H325&lt;&gt;$I325,"  "&amp;$I325=$J325)</formula>
    </cfRule>
    <cfRule type="expression" dxfId="791" priority="886">
      <formula>AND("  "&amp;$I325&lt;&gt;$J325,$I325&lt;&gt;$J325)</formula>
    </cfRule>
  </conditionalFormatting>
  <conditionalFormatting sqref="AF326:AU388">
    <cfRule type="expression" dxfId="790" priority="881">
      <formula>AND($H326=$I326,$I326=$J326)</formula>
    </cfRule>
    <cfRule type="expression" dxfId="789" priority="882">
      <formula>AND($H326&lt;&gt;$I326,"  "&amp;$I326=$J326)</formula>
    </cfRule>
    <cfRule type="expression" dxfId="788" priority="883">
      <formula>AND("  "&amp;$I326&lt;&gt;$J326,$I326&lt;&gt;$J326)</formula>
    </cfRule>
  </conditionalFormatting>
  <conditionalFormatting sqref="AF325:AU325">
    <cfRule type="expression" dxfId="787" priority="878">
      <formula>AND($H325=$I325,$I325=$J325)</formula>
    </cfRule>
    <cfRule type="expression" dxfId="786" priority="879">
      <formula>AND($H325&lt;&gt;$I325,"  "&amp;$I325=$J325)</formula>
    </cfRule>
    <cfRule type="expression" dxfId="785" priority="880">
      <formula>AND("  "&amp;$I325&lt;&gt;$J325,$I325&lt;&gt;$J325)</formula>
    </cfRule>
  </conditionalFormatting>
  <conditionalFormatting sqref="AV326:BE388">
    <cfRule type="expression" dxfId="784" priority="875">
      <formula>AND($H326=$I326,$I326=$J326)</formula>
    </cfRule>
    <cfRule type="expression" dxfId="783" priority="876">
      <formula>AND($H326&lt;&gt;$I326,"  "&amp;$I326=$J326)</formula>
    </cfRule>
    <cfRule type="expression" dxfId="782" priority="877">
      <formula>AND("  "&amp;$I326&lt;&gt;$J326,$I326&lt;&gt;$J326)</formula>
    </cfRule>
  </conditionalFormatting>
  <conditionalFormatting sqref="AV325:BE325">
    <cfRule type="expression" dxfId="781" priority="872">
      <formula>AND($H325=$I325,$I325=$J325)</formula>
    </cfRule>
    <cfRule type="expression" dxfId="780" priority="873">
      <formula>AND($H325&lt;&gt;$I325,"  "&amp;$I325=$J325)</formula>
    </cfRule>
    <cfRule type="expression" dxfId="779" priority="874">
      <formula>AND("  "&amp;$I325&lt;&gt;$J325,$I325&lt;&gt;$J325)</formula>
    </cfRule>
  </conditionalFormatting>
  <conditionalFormatting sqref="BF322:XFD322">
    <cfRule type="cellIs" dxfId="778" priority="871" operator="equal">
      <formula>0</formula>
    </cfRule>
  </conditionalFormatting>
  <conditionalFormatting sqref="BF389:XFD389">
    <cfRule type="cellIs" dxfId="777" priority="870" operator="equal">
      <formula>0</formula>
    </cfRule>
  </conditionalFormatting>
  <conditionalFormatting sqref="BF578:XFD578">
    <cfRule type="cellIs" dxfId="776" priority="869" operator="equal">
      <formula>0</formula>
    </cfRule>
  </conditionalFormatting>
  <conditionalFormatting sqref="J582:L644 S582:S644 V582:AE644">
    <cfRule type="expression" dxfId="775" priority="866">
      <formula>AND($H582=$I582,$I582=$J582)</formula>
    </cfRule>
    <cfRule type="expression" dxfId="774" priority="867">
      <formula>AND($H582&lt;&gt;$I582,"  "&amp;$I582=$J582)</formula>
    </cfRule>
    <cfRule type="expression" dxfId="773" priority="868">
      <formula>AND("  "&amp;$I582&lt;&gt;$J582,$I582&lt;&gt;$J582)</formula>
    </cfRule>
  </conditionalFormatting>
  <conditionalFormatting sqref="J581:L581 S581 V581:AE581">
    <cfRule type="expression" dxfId="772" priority="863">
      <formula>AND($H581=$I581,$I581=$J581)</formula>
    </cfRule>
    <cfRule type="expression" dxfId="771" priority="864">
      <formula>AND($H581&lt;&gt;$I581,"  "&amp;$I581=$J581)</formula>
    </cfRule>
    <cfRule type="expression" dxfId="770" priority="865">
      <formula>AND("  "&amp;$I581&lt;&gt;$J581,$I581&lt;&gt;$J581)</formula>
    </cfRule>
  </conditionalFormatting>
  <conditionalFormatting sqref="AF582:AU644">
    <cfRule type="expression" dxfId="769" priority="860">
      <formula>AND($H582=$I582,$I582=$J582)</formula>
    </cfRule>
    <cfRule type="expression" dxfId="768" priority="861">
      <formula>AND($H582&lt;&gt;$I582,"  "&amp;$I582=$J582)</formula>
    </cfRule>
    <cfRule type="expression" dxfId="767" priority="862">
      <formula>AND("  "&amp;$I582&lt;&gt;$J582,$I582&lt;&gt;$J582)</formula>
    </cfRule>
  </conditionalFormatting>
  <conditionalFormatting sqref="AF581:AU581">
    <cfRule type="expression" dxfId="766" priority="857">
      <formula>AND($H581=$I581,$I581=$J581)</formula>
    </cfRule>
    <cfRule type="expression" dxfId="765" priority="858">
      <formula>AND($H581&lt;&gt;$I581,"  "&amp;$I581=$J581)</formula>
    </cfRule>
    <cfRule type="expression" dxfId="764" priority="859">
      <formula>AND("  "&amp;$I581&lt;&gt;$J581,$I581&lt;&gt;$J581)</formula>
    </cfRule>
  </conditionalFormatting>
  <conditionalFormatting sqref="AV582:BE644">
    <cfRule type="expression" dxfId="763" priority="854">
      <formula>AND($H582=$I582,$I582=$J582)</formula>
    </cfRule>
    <cfRule type="expression" dxfId="762" priority="855">
      <formula>AND($H582&lt;&gt;$I582,"  "&amp;$I582=$J582)</formula>
    </cfRule>
    <cfRule type="expression" dxfId="761" priority="856">
      <formula>AND("  "&amp;$I582&lt;&gt;$J582,$I582&lt;&gt;$J582)</formula>
    </cfRule>
  </conditionalFormatting>
  <conditionalFormatting sqref="AV581:BE581">
    <cfRule type="expression" dxfId="760" priority="851">
      <formula>AND($H581=$I581,$I581=$J581)</formula>
    </cfRule>
    <cfRule type="expression" dxfId="759" priority="852">
      <formula>AND($H581&lt;&gt;$I581,"  "&amp;$I581=$J581)</formula>
    </cfRule>
    <cfRule type="expression" dxfId="758" priority="853">
      <formula>AND("  "&amp;$I581&lt;&gt;$J581,$I581&lt;&gt;$J581)</formula>
    </cfRule>
  </conditionalFormatting>
  <conditionalFormatting sqref="A646:XFD646 A581:XFD644">
    <cfRule type="cellIs" dxfId="757" priority="850" operator="equal">
      <formula>0</formula>
    </cfRule>
  </conditionalFormatting>
  <conditionalFormatting sqref="J646:L646 S646 V646:AE646">
    <cfRule type="expression" dxfId="756" priority="847">
      <formula>AND($H646=$I646,$I646=$J646)</formula>
    </cfRule>
    <cfRule type="expression" dxfId="755" priority="848">
      <formula>AND($H646&lt;&gt;$I646,"  "&amp;$I646=$J646)</formula>
    </cfRule>
    <cfRule type="expression" dxfId="754" priority="849">
      <formula>AND("  "&amp;$I646&lt;&gt;$J646,$I646&lt;&gt;$J646)</formula>
    </cfRule>
  </conditionalFormatting>
  <conditionalFormatting sqref="AF646:AU646">
    <cfRule type="expression" dxfId="753" priority="844">
      <formula>AND($H646=$I646,$I646=$J646)</formula>
    </cfRule>
    <cfRule type="expression" dxfId="752" priority="845">
      <formula>AND($H646&lt;&gt;$I646,"  "&amp;$I646=$J646)</formula>
    </cfRule>
    <cfRule type="expression" dxfId="751" priority="846">
      <formula>AND("  "&amp;$I646&lt;&gt;$J646,$I646&lt;&gt;$J646)</formula>
    </cfRule>
  </conditionalFormatting>
  <conditionalFormatting sqref="AV646:BE646">
    <cfRule type="expression" dxfId="750" priority="841">
      <formula>AND($H646=$I646,$I646=$J646)</formula>
    </cfRule>
    <cfRule type="expression" dxfId="749" priority="842">
      <formula>AND($H646&lt;&gt;$I646,"  "&amp;$I646=$J646)</formula>
    </cfRule>
    <cfRule type="expression" dxfId="748" priority="843">
      <formula>AND("  "&amp;$I646&lt;&gt;$J646,$I646&lt;&gt;$J646)</formula>
    </cfRule>
  </conditionalFormatting>
  <conditionalFormatting sqref="S646 V646:BE646">
    <cfRule type="cellIs" dxfId="747" priority="840" operator="lessThan">
      <formula>0</formula>
    </cfRule>
  </conditionalFormatting>
  <conditionalFormatting sqref="BF645:XFD645">
    <cfRule type="cellIs" dxfId="746" priority="839" operator="equal">
      <formula>0</formula>
    </cfRule>
  </conditionalFormatting>
  <conditionalFormatting sqref="BF580:XFD580">
    <cfRule type="cellIs" dxfId="745" priority="838" operator="equal">
      <formula>0</formula>
    </cfRule>
  </conditionalFormatting>
  <conditionalFormatting sqref="AF735:AU736">
    <cfRule type="expression" dxfId="744" priority="832">
      <formula>AND($H735=$I735,$I735=$J735)</formula>
    </cfRule>
    <cfRule type="expression" dxfId="743" priority="833">
      <formula>AND($H735&lt;&gt;$I735,"  "&amp;$I735=$J735)</formula>
    </cfRule>
    <cfRule type="expression" dxfId="742" priority="834">
      <formula>AND("  "&amp;$I735&lt;&gt;$J735,$I735&lt;&gt;$J735)</formula>
    </cfRule>
  </conditionalFormatting>
  <conditionalFormatting sqref="V735:AE736 S735:S736 J735:L736">
    <cfRule type="expression" dxfId="741" priority="835">
      <formula>AND($H735=$I735,$I735=$J735)</formula>
    </cfRule>
    <cfRule type="expression" dxfId="740" priority="836">
      <formula>AND($H735&lt;&gt;$I735,"  "&amp;$I735=$J735)</formula>
    </cfRule>
    <cfRule type="expression" dxfId="739" priority="837">
      <formula>AND("  "&amp;$I735&lt;&gt;$J735,$I735&lt;&gt;$J735)</formula>
    </cfRule>
  </conditionalFormatting>
  <conditionalFormatting sqref="AV735:BE736">
    <cfRule type="expression" dxfId="738" priority="829">
      <formula>AND($H735=$I735,$I735=$J735)</formula>
    </cfRule>
    <cfRule type="expression" dxfId="737" priority="830">
      <formula>AND($H735&lt;&gt;$I735,"  "&amp;$I735=$J735)</formula>
    </cfRule>
    <cfRule type="expression" dxfId="736" priority="831">
      <formula>AND("  "&amp;$I735&lt;&gt;$J735,$I735&lt;&gt;$J735)</formula>
    </cfRule>
  </conditionalFormatting>
  <conditionalFormatting sqref="V66:AE67 S66:S67 J66:L67">
    <cfRule type="expression" dxfId="735" priority="826">
      <formula>AND($H66=$I66,$I66=$J66)</formula>
    </cfRule>
    <cfRule type="expression" dxfId="734" priority="827">
      <formula>AND($H66&lt;&gt;$I66,"  "&amp;$I66=$J66)</formula>
    </cfRule>
    <cfRule type="expression" dxfId="733" priority="828">
      <formula>AND("  "&amp;$I66&lt;&gt;$J66,$I66&lt;&gt;$J66)</formula>
    </cfRule>
  </conditionalFormatting>
  <conditionalFormatting sqref="AF66:AU67">
    <cfRule type="expression" dxfId="732" priority="823">
      <formula>AND($H66=$I66,$I66=$J66)</formula>
    </cfRule>
    <cfRule type="expression" dxfId="731" priority="824">
      <formula>AND($H66&lt;&gt;$I66,"  "&amp;$I66=$J66)</formula>
    </cfRule>
    <cfRule type="expression" dxfId="730" priority="825">
      <formula>AND("  "&amp;$I66&lt;&gt;$J66,$I66&lt;&gt;$J66)</formula>
    </cfRule>
  </conditionalFormatting>
  <conditionalFormatting sqref="AV66:BE67">
    <cfRule type="expression" dxfId="729" priority="820">
      <formula>AND($H66=$I66,$I66=$J66)</formula>
    </cfRule>
    <cfRule type="expression" dxfId="728" priority="821">
      <formula>AND($H66&lt;&gt;$I66,"  "&amp;$I66=$J66)</formula>
    </cfRule>
    <cfRule type="expression" dxfId="727" priority="822">
      <formula>AND("  "&amp;$I66&lt;&gt;$J66,$I66&lt;&gt;$J66)</formula>
    </cfRule>
  </conditionalFormatting>
  <conditionalFormatting sqref="J94:L103 S94:S103 V94:AE103">
    <cfRule type="expression" dxfId="726" priority="817">
      <formula>AND($H94=$I94,$I94=$J94)</formula>
    </cfRule>
    <cfRule type="expression" dxfId="725" priority="818">
      <formula>AND($H94&lt;&gt;$I94,"  "&amp;$I94=$J94)</formula>
    </cfRule>
    <cfRule type="expression" dxfId="724" priority="819">
      <formula>AND("  "&amp;$I94&lt;&gt;$J94,$I94&lt;&gt;$J94)</formula>
    </cfRule>
  </conditionalFormatting>
  <conditionalFormatting sqref="J104:L107 S104:S107 V104:AE107">
    <cfRule type="expression" dxfId="723" priority="814">
      <formula>AND($H104=$I104,$I104=$J104)</formula>
    </cfRule>
    <cfRule type="expression" dxfId="722" priority="815">
      <formula>AND($H104&lt;&gt;$I104,"  "&amp;$I104=$J104)</formula>
    </cfRule>
    <cfRule type="expression" dxfId="721" priority="816">
      <formula>AND("  "&amp;$I104&lt;&gt;$J104,$I104&lt;&gt;$J104)</formula>
    </cfRule>
  </conditionalFormatting>
  <conditionalFormatting sqref="AF94:AU103">
    <cfRule type="expression" dxfId="720" priority="808">
      <formula>AND($H94=$I94,$I94=$J94)</formula>
    </cfRule>
    <cfRule type="expression" dxfId="719" priority="809">
      <formula>AND($H94&lt;&gt;$I94,"  "&amp;$I94=$J94)</formula>
    </cfRule>
    <cfRule type="expression" dxfId="718" priority="810">
      <formula>AND("  "&amp;$I94&lt;&gt;$J94,$I94&lt;&gt;$J94)</formula>
    </cfRule>
  </conditionalFormatting>
  <conditionalFormatting sqref="AF104:AU107">
    <cfRule type="expression" dxfId="717" priority="805">
      <formula>AND($H104=$I104,$I104=$J104)</formula>
    </cfRule>
    <cfRule type="expression" dxfId="716" priority="806">
      <formula>AND($H104&lt;&gt;$I104,"  "&amp;$I104=$J104)</formula>
    </cfRule>
    <cfRule type="expression" dxfId="715" priority="807">
      <formula>AND("  "&amp;$I104&lt;&gt;$J104,$I104&lt;&gt;$J104)</formula>
    </cfRule>
  </conditionalFormatting>
  <conditionalFormatting sqref="AV94:BE103">
    <cfRule type="expression" dxfId="714" priority="799">
      <formula>AND($H94=$I94,$I94=$J94)</formula>
    </cfRule>
    <cfRule type="expression" dxfId="713" priority="800">
      <formula>AND($H94&lt;&gt;$I94,"  "&amp;$I94=$J94)</formula>
    </cfRule>
    <cfRule type="expression" dxfId="712" priority="801">
      <formula>AND("  "&amp;$I94&lt;&gt;$J94,$I94&lt;&gt;$J94)</formula>
    </cfRule>
  </conditionalFormatting>
  <conditionalFormatting sqref="AV104:BE107">
    <cfRule type="expression" dxfId="711" priority="796">
      <formula>AND($H104=$I104,$I104=$J104)</formula>
    </cfRule>
    <cfRule type="expression" dxfId="710" priority="797">
      <formula>AND($H104&lt;&gt;$I104,"  "&amp;$I104=$J104)</formula>
    </cfRule>
    <cfRule type="expression" dxfId="709" priority="798">
      <formula>AND("  "&amp;$I104&lt;&gt;$J104,$I104&lt;&gt;$J104)</formula>
    </cfRule>
  </conditionalFormatting>
  <conditionalFormatting sqref="S152:S179 J152:L179 V152:BE179">
    <cfRule type="expression" dxfId="708" priority="790">
      <formula>AND($H152=$I152,$I152=$J152)</formula>
    </cfRule>
    <cfRule type="expression" dxfId="707" priority="791">
      <formula>AND($H152&lt;&gt;$I152,"  "&amp;$I152=$J152)</formula>
    </cfRule>
    <cfRule type="expression" dxfId="706" priority="792">
      <formula>AND("  "&amp;$I152&lt;&gt;$J152,$I152&lt;&gt;$J152)</formula>
    </cfRule>
  </conditionalFormatting>
  <conditionalFormatting sqref="J138:L147 S138:S147 V138:AE147">
    <cfRule type="expression" dxfId="705" priority="787">
      <formula>AND($H138=$I138,$I138=$J138)</formula>
    </cfRule>
    <cfRule type="expression" dxfId="704" priority="788">
      <formula>AND($H138&lt;&gt;$I138,"  "&amp;$I138=$J138)</formula>
    </cfRule>
    <cfRule type="expression" dxfId="703" priority="789">
      <formula>AND("  "&amp;$I138&lt;&gt;$J138,$I138&lt;&gt;$J138)</formula>
    </cfRule>
  </conditionalFormatting>
  <conditionalFormatting sqref="J148:L151 S148:S151 V148:AE151">
    <cfRule type="expression" dxfId="702" priority="784">
      <formula>AND($H148=$I148,$I148=$J148)</formula>
    </cfRule>
    <cfRule type="expression" dxfId="701" priority="785">
      <formula>AND($H148&lt;&gt;$I148,"  "&amp;$I148=$J148)</formula>
    </cfRule>
    <cfRule type="expression" dxfId="700" priority="786">
      <formula>AND("  "&amp;$I148&lt;&gt;$J148,$I148&lt;&gt;$J148)</formula>
    </cfRule>
  </conditionalFormatting>
  <conditionalFormatting sqref="AF138:AU147">
    <cfRule type="expression" dxfId="699" priority="781">
      <formula>AND($H138=$I138,$I138=$J138)</formula>
    </cfRule>
    <cfRule type="expression" dxfId="698" priority="782">
      <formula>AND($H138&lt;&gt;$I138,"  "&amp;$I138=$J138)</formula>
    </cfRule>
    <cfRule type="expression" dxfId="697" priority="783">
      <formula>AND("  "&amp;$I138&lt;&gt;$J138,$I138&lt;&gt;$J138)</formula>
    </cfRule>
  </conditionalFormatting>
  <conditionalFormatting sqref="AF148:AU151">
    <cfRule type="expression" dxfId="696" priority="778">
      <formula>AND($H148=$I148,$I148=$J148)</formula>
    </cfRule>
    <cfRule type="expression" dxfId="695" priority="779">
      <formula>AND($H148&lt;&gt;$I148,"  "&amp;$I148=$J148)</formula>
    </cfRule>
    <cfRule type="expression" dxfId="694" priority="780">
      <formula>AND("  "&amp;$I148&lt;&gt;$J148,$I148&lt;&gt;$J148)</formula>
    </cfRule>
  </conditionalFormatting>
  <conditionalFormatting sqref="AV138:BE147">
    <cfRule type="expression" dxfId="693" priority="775">
      <formula>AND($H138=$I138,$I138=$J138)</formula>
    </cfRule>
    <cfRule type="expression" dxfId="692" priority="776">
      <formula>AND($H138&lt;&gt;$I138,"  "&amp;$I138=$J138)</formula>
    </cfRule>
    <cfRule type="expression" dxfId="691" priority="777">
      <formula>AND("  "&amp;$I138&lt;&gt;$J138,$I138&lt;&gt;$J138)</formula>
    </cfRule>
  </conditionalFormatting>
  <conditionalFormatting sqref="AV148:BE151">
    <cfRule type="expression" dxfId="690" priority="772">
      <formula>AND($H148=$I148,$I148=$J148)</formula>
    </cfRule>
    <cfRule type="expression" dxfId="689" priority="773">
      <formula>AND($H148&lt;&gt;$I148,"  "&amp;$I148=$J148)</formula>
    </cfRule>
    <cfRule type="expression" dxfId="688" priority="774">
      <formula>AND("  "&amp;$I148&lt;&gt;$J148,$I148&lt;&gt;$J148)</formula>
    </cfRule>
  </conditionalFormatting>
  <conditionalFormatting sqref="AF711:AU714 AF716:AU720">
    <cfRule type="expression" dxfId="687" priority="766">
      <formula>AND($H711=$I711,$I711=$J711)</formula>
    </cfRule>
    <cfRule type="expression" dxfId="686" priority="767">
      <formula>AND($H711&lt;&gt;$I711,"  "&amp;$I711=$J711)</formula>
    </cfRule>
    <cfRule type="expression" dxfId="685" priority="768">
      <formula>AND("  "&amp;$I711&lt;&gt;$J711,$I711&lt;&gt;$J711)</formula>
    </cfRule>
  </conditionalFormatting>
  <conditionalFormatting sqref="J711:L714 S711:S714 V711:AE714 V716:AE720 S716:S720 J716:L720">
    <cfRule type="expression" dxfId="684" priority="769">
      <formula>AND($H711=$I711,$I711=$J711)</formula>
    </cfRule>
    <cfRule type="expression" dxfId="683" priority="770">
      <formula>AND($H711&lt;&gt;$I711,"  "&amp;$I711=$J711)</formula>
    </cfRule>
    <cfRule type="expression" dxfId="682" priority="771">
      <formula>AND("  "&amp;$I711&lt;&gt;$J711,$I711&lt;&gt;$J711)</formula>
    </cfRule>
  </conditionalFormatting>
  <conditionalFormatting sqref="AV711:BE714 AV716:BE720">
    <cfRule type="expression" dxfId="681" priority="763">
      <formula>AND($H711=$I711,$I711=$J711)</formula>
    </cfRule>
    <cfRule type="expression" dxfId="680" priority="764">
      <formula>AND($H711&lt;&gt;$I711,"  "&amp;$I711=$J711)</formula>
    </cfRule>
    <cfRule type="expression" dxfId="679" priority="765">
      <formula>AND("  "&amp;$I711&lt;&gt;$J711,$I711&lt;&gt;$J711)</formula>
    </cfRule>
  </conditionalFormatting>
  <conditionalFormatting sqref="BF710:XFD710">
    <cfRule type="cellIs" dxfId="678" priority="762" operator="equal">
      <formula>0</formula>
    </cfRule>
  </conditionalFormatting>
  <conditionalFormatting sqref="BF715:XFD715">
    <cfRule type="cellIs" dxfId="677" priority="761" operator="equal">
      <formula>0</formula>
    </cfRule>
  </conditionalFormatting>
  <conditionalFormatting sqref="J42:L45 S42:S45 V42:AE45 V47:AE51 S47:S51 J47:L51">
    <cfRule type="expression" dxfId="676" priority="758">
      <formula>AND($H42=$I42,$I42=$J42)</formula>
    </cfRule>
    <cfRule type="expression" dxfId="675" priority="759">
      <formula>AND($H42&lt;&gt;$I42,"  "&amp;$I42=$J42)</formula>
    </cfRule>
    <cfRule type="expression" dxfId="674" priority="760">
      <formula>AND("  "&amp;$I42&lt;&gt;$J42,$I42&lt;&gt;$J42)</formula>
    </cfRule>
  </conditionalFormatting>
  <conditionalFormatting sqref="AF42:AU45 AF47:AU51">
    <cfRule type="expression" dxfId="673" priority="755">
      <formula>AND($H42=$I42,$I42=$J42)</formula>
    </cfRule>
    <cfRule type="expression" dxfId="672" priority="756">
      <formula>AND($H42&lt;&gt;$I42,"  "&amp;$I42=$J42)</formula>
    </cfRule>
    <cfRule type="expression" dxfId="671" priority="757">
      <formula>AND("  "&amp;$I42&lt;&gt;$J42,$I42&lt;&gt;$J42)</formula>
    </cfRule>
  </conditionalFormatting>
  <conditionalFormatting sqref="AV42:BE45 AV47:BE51">
    <cfRule type="expression" dxfId="670" priority="752">
      <formula>AND($H42=$I42,$I42=$J42)</formula>
    </cfRule>
    <cfRule type="expression" dxfId="669" priority="753">
      <formula>AND($H42&lt;&gt;$I42,"  "&amp;$I42=$J42)</formula>
    </cfRule>
    <cfRule type="expression" dxfId="668" priority="754">
      <formula>AND("  "&amp;$I42&lt;&gt;$J42,$I42&lt;&gt;$J42)</formula>
    </cfRule>
  </conditionalFormatting>
  <conditionalFormatting sqref="BF46:XFD46 BF41:XFD41">
    <cfRule type="cellIs" dxfId="667" priority="751" operator="equal">
      <formula>0</formula>
    </cfRule>
  </conditionalFormatting>
  <conditionalFormatting sqref="BF391:XFD391 A392:XFD433">
    <cfRule type="cellIs" dxfId="666" priority="750" operator="equal">
      <formula>0</formula>
    </cfRule>
  </conditionalFormatting>
  <conditionalFormatting sqref="V392:BE433 S392:S433">
    <cfRule type="cellIs" dxfId="665" priority="740" operator="lessThan">
      <formula>0</formula>
    </cfRule>
  </conditionalFormatting>
  <conditionalFormatting sqref="J392:L392 S392 V392:AE392">
    <cfRule type="expression" dxfId="664" priority="734">
      <formula>AND($H392=$I392,$I392=$J392)</formula>
    </cfRule>
    <cfRule type="expression" dxfId="663" priority="735">
      <formula>AND($H392&lt;&gt;$I392,"  "&amp;$I392=$J392)</formula>
    </cfRule>
    <cfRule type="expression" dxfId="662" priority="736">
      <formula>AND("  "&amp;$I392&lt;&gt;$J392,$I392&lt;&gt;$J392)</formula>
    </cfRule>
  </conditionalFormatting>
  <conditionalFormatting sqref="AF392:AU392">
    <cfRule type="expression" dxfId="661" priority="728">
      <formula>AND($H392=$I392,$I392=$J392)</formula>
    </cfRule>
    <cfRule type="expression" dxfId="660" priority="729">
      <formula>AND($H392&lt;&gt;$I392,"  "&amp;$I392=$J392)</formula>
    </cfRule>
    <cfRule type="expression" dxfId="659" priority="730">
      <formula>AND("  "&amp;$I392&lt;&gt;$J392,$I392&lt;&gt;$J392)</formula>
    </cfRule>
  </conditionalFormatting>
  <conditionalFormatting sqref="AV392:BE392">
    <cfRule type="expression" dxfId="658" priority="722">
      <formula>AND($H392=$I392,$I392=$J392)</formula>
    </cfRule>
    <cfRule type="expression" dxfId="657" priority="723">
      <formula>AND($H392&lt;&gt;$I392,"  "&amp;$I392=$J392)</formula>
    </cfRule>
    <cfRule type="expression" dxfId="656" priority="724">
      <formula>AND("  "&amp;$I392&lt;&gt;$J392,$I392&lt;&gt;$J392)</formula>
    </cfRule>
  </conditionalFormatting>
  <conditionalFormatting sqref="BF438:XFD438">
    <cfRule type="cellIs" dxfId="655" priority="721" operator="equal">
      <formula>0</formula>
    </cfRule>
  </conditionalFormatting>
  <conditionalFormatting sqref="Q1:Q16 Q678:Q685 Q25:Q55 Q438 Q694:Q1048576 Q59:Q433 Q500:Q646">
    <cfRule type="cellIs" dxfId="654" priority="720" operator="notEqual">
      <formula>0</formula>
    </cfRule>
  </conditionalFormatting>
  <conditionalFormatting sqref="S11:BE11">
    <cfRule type="cellIs" dxfId="653" priority="719" operator="notEqual">
      <formula>0</formula>
    </cfRule>
  </conditionalFormatting>
  <conditionalFormatting sqref="S680:BE680">
    <cfRule type="cellIs" dxfId="652" priority="718" operator="notEqual">
      <formula>0</formula>
    </cfRule>
  </conditionalFormatting>
  <conditionalFormatting sqref="A439:XFD439">
    <cfRule type="cellIs" dxfId="651" priority="717" operator="equal">
      <formula>0</formula>
    </cfRule>
  </conditionalFormatting>
  <conditionalFormatting sqref="J439:L439 S439 V439:AE439">
    <cfRule type="expression" dxfId="650" priority="714">
      <formula>AND($H439=$I439,$I439=$J439)</formula>
    </cfRule>
    <cfRule type="expression" dxfId="649" priority="715">
      <formula>AND($H439&lt;&gt;$I439,"  "&amp;$I439=$J439)</formula>
    </cfRule>
    <cfRule type="expression" dxfId="648" priority="716">
      <formula>AND("  "&amp;$I439&lt;&gt;$J439,$I439&lt;&gt;$J439)</formula>
    </cfRule>
  </conditionalFormatting>
  <conditionalFormatting sqref="AF439:AU439">
    <cfRule type="expression" dxfId="647" priority="711">
      <formula>AND($H439=$I439,$I439=$J439)</formula>
    </cfRule>
    <cfRule type="expression" dxfId="646" priority="712">
      <formula>AND($H439&lt;&gt;$I439,"  "&amp;$I439=$J439)</formula>
    </cfRule>
    <cfRule type="expression" dxfId="645" priority="713">
      <formula>AND("  "&amp;$I439&lt;&gt;$J439,$I439&lt;&gt;$J439)</formula>
    </cfRule>
  </conditionalFormatting>
  <conditionalFormatting sqref="AV439:BE439">
    <cfRule type="expression" dxfId="644" priority="708">
      <formula>AND($H439=$I439,$I439=$J439)</formula>
    </cfRule>
    <cfRule type="expression" dxfId="643" priority="709">
      <formula>AND($H439&lt;&gt;$I439,"  "&amp;$I439=$J439)</formula>
    </cfRule>
    <cfRule type="expression" dxfId="642" priority="710">
      <formula>AND("  "&amp;$I439&lt;&gt;$J439,$I439&lt;&gt;$J439)</formula>
    </cfRule>
  </conditionalFormatting>
  <conditionalFormatting sqref="S439 V439:BE439">
    <cfRule type="cellIs" dxfId="641" priority="707" operator="lessThan">
      <formula>0</formula>
    </cfRule>
  </conditionalFormatting>
  <conditionalFormatting sqref="BF440:XFD440">
    <cfRule type="cellIs" dxfId="640" priority="706" operator="equal">
      <formula>0</formula>
    </cfRule>
  </conditionalFormatting>
  <conditionalFormatting sqref="Q439:Q440">
    <cfRule type="cellIs" dxfId="639" priority="705" operator="notEqual">
      <formula>0</formula>
    </cfRule>
  </conditionalFormatting>
  <conditionalFormatting sqref="J649:L651 S649:S651 V649:AE651">
    <cfRule type="expression" dxfId="638" priority="702">
      <formula>AND($H649=$I649,$I649=$J649)</formula>
    </cfRule>
    <cfRule type="expression" dxfId="637" priority="703">
      <formula>AND($H649&lt;&gt;$I649,"  "&amp;$I649=$J649)</formula>
    </cfRule>
    <cfRule type="expression" dxfId="636" priority="704">
      <formula>AND("  "&amp;$I649&lt;&gt;$J649,$I649&lt;&gt;$J649)</formula>
    </cfRule>
  </conditionalFormatting>
  <conditionalFormatting sqref="J648:L648 S648 V648:AE648">
    <cfRule type="expression" dxfId="635" priority="699">
      <formula>AND($H648=$I648,$I648=$J648)</formula>
    </cfRule>
    <cfRule type="expression" dxfId="634" priority="700">
      <formula>AND($H648&lt;&gt;$I648,"  "&amp;$I648=$J648)</formula>
    </cfRule>
    <cfRule type="expression" dxfId="633" priority="701">
      <formula>AND("  "&amp;$I648&lt;&gt;$J648,$I648&lt;&gt;$J648)</formula>
    </cfRule>
  </conditionalFormatting>
  <conditionalFormatting sqref="AF649:AU651">
    <cfRule type="expression" dxfId="632" priority="696">
      <formula>AND($H649=$I649,$I649=$J649)</formula>
    </cfRule>
    <cfRule type="expression" dxfId="631" priority="697">
      <formula>AND($H649&lt;&gt;$I649,"  "&amp;$I649=$J649)</formula>
    </cfRule>
    <cfRule type="expression" dxfId="630" priority="698">
      <formula>AND("  "&amp;$I649&lt;&gt;$J649,$I649&lt;&gt;$J649)</formula>
    </cfRule>
  </conditionalFormatting>
  <conditionalFormatting sqref="AF648:AU648">
    <cfRule type="expression" dxfId="629" priority="693">
      <formula>AND($H648=$I648,$I648=$J648)</formula>
    </cfRule>
    <cfRule type="expression" dxfId="628" priority="694">
      <formula>AND($H648&lt;&gt;$I648,"  "&amp;$I648=$J648)</formula>
    </cfRule>
    <cfRule type="expression" dxfId="627" priority="695">
      <formula>AND("  "&amp;$I648&lt;&gt;$J648,$I648&lt;&gt;$J648)</formula>
    </cfRule>
  </conditionalFormatting>
  <conditionalFormatting sqref="AV649:BE651">
    <cfRule type="expression" dxfId="626" priority="690">
      <formula>AND($H649=$I649,$I649=$J649)</formula>
    </cfRule>
    <cfRule type="expression" dxfId="625" priority="691">
      <formula>AND($H649&lt;&gt;$I649,"  "&amp;$I649=$J649)</formula>
    </cfRule>
    <cfRule type="expression" dxfId="624" priority="692">
      <formula>AND("  "&amp;$I649&lt;&gt;$J649,$I649&lt;&gt;$J649)</formula>
    </cfRule>
  </conditionalFormatting>
  <conditionalFormatting sqref="AV648:BE648">
    <cfRule type="expression" dxfId="623" priority="687">
      <formula>AND($H648=$I648,$I648=$J648)</formula>
    </cfRule>
    <cfRule type="expression" dxfId="622" priority="688">
      <formula>AND($H648&lt;&gt;$I648,"  "&amp;$I648=$J648)</formula>
    </cfRule>
    <cfRule type="expression" dxfId="621" priority="689">
      <formula>AND("  "&amp;$I648&lt;&gt;$J648,$I648&lt;&gt;$J648)</formula>
    </cfRule>
  </conditionalFormatting>
  <conditionalFormatting sqref="A648:XFD651">
    <cfRule type="cellIs" dxfId="620" priority="686" operator="equal">
      <formula>0</formula>
    </cfRule>
  </conditionalFormatting>
  <conditionalFormatting sqref="BF647:XFD647">
    <cfRule type="cellIs" dxfId="619" priority="685" operator="equal">
      <formula>0</formula>
    </cfRule>
  </conditionalFormatting>
  <conditionalFormatting sqref="Q647:Q651">
    <cfRule type="cellIs" dxfId="618" priority="684" operator="notEqual">
      <formula>0</formula>
    </cfRule>
  </conditionalFormatting>
  <conditionalFormatting sqref="A653:XFD653">
    <cfRule type="cellIs" dxfId="617" priority="683" operator="equal">
      <formula>0</formula>
    </cfRule>
  </conditionalFormatting>
  <conditionalFormatting sqref="J653:L653 S653 V653:AE653">
    <cfRule type="expression" dxfId="616" priority="680">
      <formula>AND($H653=$I653,$I653=$J653)</formula>
    </cfRule>
    <cfRule type="expression" dxfId="615" priority="681">
      <formula>AND($H653&lt;&gt;$I653,"  "&amp;$I653=$J653)</formula>
    </cfRule>
    <cfRule type="expression" dxfId="614" priority="682">
      <formula>AND("  "&amp;$I653&lt;&gt;$J653,$I653&lt;&gt;$J653)</formula>
    </cfRule>
  </conditionalFormatting>
  <conditionalFormatting sqref="AF653:AU653">
    <cfRule type="expression" dxfId="613" priority="677">
      <formula>AND($H653=$I653,$I653=$J653)</formula>
    </cfRule>
    <cfRule type="expression" dxfId="612" priority="678">
      <formula>AND($H653&lt;&gt;$I653,"  "&amp;$I653=$J653)</formula>
    </cfRule>
    <cfRule type="expression" dxfId="611" priority="679">
      <formula>AND("  "&amp;$I653&lt;&gt;$J653,$I653&lt;&gt;$J653)</formula>
    </cfRule>
  </conditionalFormatting>
  <conditionalFormatting sqref="AV653:BE653">
    <cfRule type="expression" dxfId="610" priority="674">
      <formula>AND($H653=$I653,$I653=$J653)</formula>
    </cfRule>
    <cfRule type="expression" dxfId="609" priority="675">
      <formula>AND($H653&lt;&gt;$I653,"  "&amp;$I653=$J653)</formula>
    </cfRule>
    <cfRule type="expression" dxfId="608" priority="676">
      <formula>AND("  "&amp;$I653&lt;&gt;$J653,$I653&lt;&gt;$J653)</formula>
    </cfRule>
  </conditionalFormatting>
  <conditionalFormatting sqref="S653 V653:BE653">
    <cfRule type="cellIs" dxfId="607" priority="673" operator="lessThan">
      <formula>0</formula>
    </cfRule>
  </conditionalFormatting>
  <conditionalFormatting sqref="BF652:XFD652">
    <cfRule type="cellIs" dxfId="606" priority="672" operator="equal">
      <formula>0</formula>
    </cfRule>
  </conditionalFormatting>
  <conditionalFormatting sqref="Q652:Q653">
    <cfRule type="cellIs" dxfId="605" priority="671" operator="notEqual">
      <formula>0</formula>
    </cfRule>
  </conditionalFormatting>
  <conditionalFormatting sqref="J91:L91 S91 V91:AE91">
    <cfRule type="expression" dxfId="604" priority="668">
      <formula>AND($H91=$I91,$I91=$J91)</formula>
    </cfRule>
    <cfRule type="expression" dxfId="603" priority="669">
      <formula>AND($H91&lt;&gt;$I91,"  "&amp;$I91=$J91)</formula>
    </cfRule>
    <cfRule type="expression" dxfId="602" priority="670">
      <formula>AND("  "&amp;$I91&lt;&gt;$J91,$I91&lt;&gt;$J91)</formula>
    </cfRule>
  </conditionalFormatting>
  <conditionalFormatting sqref="AF91:AU91">
    <cfRule type="expression" dxfId="601" priority="665">
      <formula>AND($H91=$I91,$I91=$J91)</formula>
    </cfRule>
    <cfRule type="expression" dxfId="600" priority="666">
      <formula>AND($H91&lt;&gt;$I91,"  "&amp;$I91=$J91)</formula>
    </cfRule>
    <cfRule type="expression" dxfId="599" priority="667">
      <formula>AND("  "&amp;$I91&lt;&gt;$J91,$I91&lt;&gt;$J91)</formula>
    </cfRule>
  </conditionalFormatting>
  <conditionalFormatting sqref="AV91:BE91">
    <cfRule type="expression" dxfId="598" priority="662">
      <formula>AND($H91=$I91,$I91=$J91)</formula>
    </cfRule>
    <cfRule type="expression" dxfId="597" priority="663">
      <formula>AND($H91&lt;&gt;$I91,"  "&amp;$I91=$J91)</formula>
    </cfRule>
    <cfRule type="expression" dxfId="596" priority="664">
      <formula>AND("  "&amp;$I91&lt;&gt;$J91,$I91&lt;&gt;$J91)</formula>
    </cfRule>
  </conditionalFormatting>
  <conditionalFormatting sqref="A686:XFD686">
    <cfRule type="cellIs" dxfId="595" priority="617" operator="equal">
      <formula>0</formula>
    </cfRule>
  </conditionalFormatting>
  <conditionalFormatting sqref="AF443:AU443">
    <cfRule type="expression" dxfId="594" priority="638">
      <formula>AND($H443=$I443,$I443=$J443)</formula>
    </cfRule>
    <cfRule type="expression" dxfId="593" priority="639">
      <formula>AND($H443&lt;&gt;$I443,"  "&amp;$I443=$J443)</formula>
    </cfRule>
    <cfRule type="expression" dxfId="592" priority="640">
      <formula>AND("  "&amp;$I443&lt;&gt;$J443,$I443&lt;&gt;$J443)</formula>
    </cfRule>
  </conditionalFormatting>
  <conditionalFormatting sqref="V441:BE441 J441:L441 S441">
    <cfRule type="expression" dxfId="591" priority="648">
      <formula>AND($H441=$I441,$I441=$J441)</formula>
    </cfRule>
    <cfRule type="expression" dxfId="590" priority="649">
      <formula>AND($H441&lt;&gt;$I441,"  "&amp;$I441=$J441)</formula>
    </cfRule>
    <cfRule type="expression" dxfId="589" priority="650">
      <formula>AND("  "&amp;$I441&lt;&gt;$J441,$I441&lt;&gt;$J441)</formula>
    </cfRule>
  </conditionalFormatting>
  <conditionalFormatting sqref="AV443:BE443">
    <cfRule type="expression" dxfId="588" priority="635">
      <formula>AND($H443=$I443,$I443=$J443)</formula>
    </cfRule>
    <cfRule type="expression" dxfId="587" priority="636">
      <formula>AND($H443&lt;&gt;$I443,"  "&amp;$I443=$J443)</formula>
    </cfRule>
    <cfRule type="expression" dxfId="586" priority="637">
      <formula>AND("  "&amp;$I443&lt;&gt;$J443,$I443&lt;&gt;$J443)</formula>
    </cfRule>
  </conditionalFormatting>
  <conditionalFormatting sqref="A441:XFD441">
    <cfRule type="cellIs" dxfId="585" priority="647" operator="equal">
      <formula>0</formula>
    </cfRule>
  </conditionalFormatting>
  <conditionalFormatting sqref="V441:BE441 S441">
    <cfRule type="cellIs" dxfId="584" priority="646" operator="lessThan">
      <formula>0</formula>
    </cfRule>
  </conditionalFormatting>
  <conditionalFormatting sqref="Q441">
    <cfRule type="cellIs" dxfId="583" priority="645" operator="notEqual">
      <formula>0</formula>
    </cfRule>
  </conditionalFormatting>
  <conditionalFormatting sqref="A443:XFD443">
    <cfRule type="cellIs" dxfId="582" priority="644" operator="equal">
      <formula>0</formula>
    </cfRule>
  </conditionalFormatting>
  <conditionalFormatting sqref="J443:L443 S443 V443:AE443">
    <cfRule type="expression" dxfId="581" priority="641">
      <formula>AND($H443=$I443,$I443=$J443)</formula>
    </cfRule>
    <cfRule type="expression" dxfId="580" priority="642">
      <formula>AND($H443&lt;&gt;$I443,"  "&amp;$I443=$J443)</formula>
    </cfRule>
    <cfRule type="expression" dxfId="579" priority="643">
      <formula>AND("  "&amp;$I443&lt;&gt;$J443,$I443&lt;&gt;$J443)</formula>
    </cfRule>
  </conditionalFormatting>
  <conditionalFormatting sqref="S443 V443:BE443">
    <cfRule type="cellIs" dxfId="578" priority="634" operator="lessThan">
      <formula>0</formula>
    </cfRule>
  </conditionalFormatting>
  <conditionalFormatting sqref="BF444:XFD444">
    <cfRule type="cellIs" dxfId="577" priority="633" operator="equal">
      <formula>0</formula>
    </cfRule>
  </conditionalFormatting>
  <conditionalFormatting sqref="Q443:Q444">
    <cfRule type="cellIs" dxfId="576" priority="632" operator="notEqual">
      <formula>0</formula>
    </cfRule>
  </conditionalFormatting>
  <conditionalFormatting sqref="BF442:XFD442">
    <cfRule type="cellIs" dxfId="575" priority="631" operator="equal">
      <formula>0</formula>
    </cfRule>
  </conditionalFormatting>
  <conditionalFormatting sqref="Q442">
    <cfRule type="cellIs" dxfId="574" priority="630" operator="notEqual">
      <formula>0</formula>
    </cfRule>
  </conditionalFormatting>
  <conditionalFormatting sqref="T56:XFD57 A56:R57">
    <cfRule type="cellIs" dxfId="573" priority="629" operator="equal">
      <formula>0</formula>
    </cfRule>
  </conditionalFormatting>
  <conditionalFormatting sqref="V56:AE57 J56:L57">
    <cfRule type="expression" dxfId="572" priority="626">
      <formula>AND($H56=$I56,$I56=$J56)</formula>
    </cfRule>
    <cfRule type="expression" dxfId="571" priority="627">
      <formula>AND($H56&lt;&gt;$I56,"  "&amp;$I56=$J56)</formula>
    </cfRule>
    <cfRule type="expression" dxfId="570" priority="628">
      <formula>AND("  "&amp;$I56&lt;&gt;$J56,$I56&lt;&gt;$J56)</formula>
    </cfRule>
  </conditionalFormatting>
  <conditionalFormatting sqref="AF56:AU57">
    <cfRule type="expression" dxfId="569" priority="623">
      <formula>AND($H56=$I56,$I56=$J56)</formula>
    </cfRule>
    <cfRule type="expression" dxfId="568" priority="624">
      <formula>AND($H56&lt;&gt;$I56,"  "&amp;$I56=$J56)</formula>
    </cfRule>
    <cfRule type="expression" dxfId="567" priority="625">
      <formula>AND("  "&amp;$I56&lt;&gt;$J56,$I56&lt;&gt;$J56)</formula>
    </cfRule>
  </conditionalFormatting>
  <conditionalFormatting sqref="AV56:BE57">
    <cfRule type="expression" dxfId="566" priority="620">
      <formula>AND($H56=$I56,$I56=$J56)</formula>
    </cfRule>
    <cfRule type="expression" dxfId="565" priority="621">
      <formula>AND($H56&lt;&gt;$I56,"  "&amp;$I56=$J56)</formula>
    </cfRule>
    <cfRule type="expression" dxfId="564" priority="622">
      <formula>AND("  "&amp;$I56&lt;&gt;$J56,$I56&lt;&gt;$J56)</formula>
    </cfRule>
  </conditionalFormatting>
  <conditionalFormatting sqref="S56:S57">
    <cfRule type="cellIs" dxfId="563" priority="619" operator="equal">
      <formula>0</formula>
    </cfRule>
  </conditionalFormatting>
  <conditionalFormatting sqref="Q56:Q57">
    <cfRule type="cellIs" dxfId="562" priority="618" operator="notEqual">
      <formula>0</formula>
    </cfRule>
  </conditionalFormatting>
  <conditionalFormatting sqref="AF686:AU686">
    <cfRule type="expression" dxfId="561" priority="611">
      <formula>AND($H686=$I686,$I686=$J686)</formula>
    </cfRule>
    <cfRule type="expression" dxfId="560" priority="612">
      <formula>AND($H686&lt;&gt;$I686,"  "&amp;$I686=$J686)</formula>
    </cfRule>
    <cfRule type="expression" dxfId="559" priority="613">
      <formula>AND("  "&amp;$I686&lt;&gt;$J686,$I686&lt;&gt;$J686)</formula>
    </cfRule>
  </conditionalFormatting>
  <conditionalFormatting sqref="J686:L686 S686 V686:BE686">
    <cfRule type="expression" dxfId="558" priority="614">
      <formula>AND($H686=$I686,$I686=$J686)</formula>
    </cfRule>
    <cfRule type="expression" dxfId="557" priority="615">
      <formula>AND($H686&lt;&gt;$I686,"  "&amp;$I686=$J686)</formula>
    </cfRule>
    <cfRule type="expression" dxfId="556" priority="616">
      <formula>AND("  "&amp;$I686&lt;&gt;$J686,$I686&lt;&gt;$J686)</formula>
    </cfRule>
  </conditionalFormatting>
  <conditionalFormatting sqref="AV686:BE686">
    <cfRule type="expression" dxfId="555" priority="608">
      <formula>AND($H686=$I686,$I686=$J686)</formula>
    </cfRule>
    <cfRule type="expression" dxfId="554" priority="609">
      <formula>AND($H686&lt;&gt;$I686,"  "&amp;$I686=$J686)</formula>
    </cfRule>
    <cfRule type="expression" dxfId="553" priority="610">
      <formula>AND("  "&amp;$I686&lt;&gt;$J686,$I686&lt;&gt;$J686)</formula>
    </cfRule>
  </conditionalFormatting>
  <conditionalFormatting sqref="Q686:Q687">
    <cfRule type="cellIs" dxfId="552" priority="607" operator="notEqual">
      <formula>0</formula>
    </cfRule>
  </conditionalFormatting>
  <conditionalFormatting sqref="A17:R17 T17:XFD17">
    <cfRule type="cellIs" dxfId="551" priority="606" operator="equal">
      <formula>0</formula>
    </cfRule>
  </conditionalFormatting>
  <conditionalFormatting sqref="J17:L17 V17:AE17">
    <cfRule type="expression" dxfId="550" priority="603">
      <formula>AND($H17=$I17,$I17=$J17)</formula>
    </cfRule>
    <cfRule type="expression" dxfId="549" priority="604">
      <formula>AND($H17&lt;&gt;$I17,"  "&amp;$I17=$J17)</formula>
    </cfRule>
    <cfRule type="expression" dxfId="548" priority="605">
      <formula>AND("  "&amp;$I17&lt;&gt;$J17,$I17&lt;&gt;$J17)</formula>
    </cfRule>
  </conditionalFormatting>
  <conditionalFormatting sqref="AF17:AU17">
    <cfRule type="expression" dxfId="547" priority="600">
      <formula>AND($H17=$I17,$I17=$J17)</formula>
    </cfRule>
    <cfRule type="expression" dxfId="546" priority="601">
      <formula>AND($H17&lt;&gt;$I17,"  "&amp;$I17=$J17)</formula>
    </cfRule>
    <cfRule type="expression" dxfId="545" priority="602">
      <formula>AND("  "&amp;$I17&lt;&gt;$J17,$I17&lt;&gt;$J17)</formula>
    </cfRule>
  </conditionalFormatting>
  <conditionalFormatting sqref="AV17:BE17">
    <cfRule type="expression" dxfId="544" priority="597">
      <formula>AND($H17=$I17,$I17=$J17)</formula>
    </cfRule>
    <cfRule type="expression" dxfId="543" priority="598">
      <formula>AND($H17&lt;&gt;$I17,"  "&amp;$I17=$J17)</formula>
    </cfRule>
    <cfRule type="expression" dxfId="542" priority="599">
      <formula>AND("  "&amp;$I17&lt;&gt;$J17,$I17&lt;&gt;$J17)</formula>
    </cfRule>
  </conditionalFormatting>
  <conditionalFormatting sqref="S17">
    <cfRule type="cellIs" dxfId="541" priority="596" operator="equal">
      <formula>0</formula>
    </cfRule>
  </conditionalFormatting>
  <conditionalFormatting sqref="A18:XFD18">
    <cfRule type="cellIs" dxfId="540" priority="595" operator="equal">
      <formula>0</formula>
    </cfRule>
  </conditionalFormatting>
  <conditionalFormatting sqref="Q17:Q18">
    <cfRule type="cellIs" dxfId="539" priority="594" operator="notEqual">
      <formula>0</formula>
    </cfRule>
  </conditionalFormatting>
  <conditionalFormatting sqref="AF445:AU446">
    <cfRule type="expression" dxfId="538" priority="587">
      <formula>AND($H445=$I445,$I445=$J445)</formula>
    </cfRule>
    <cfRule type="expression" dxfId="537" priority="588">
      <formula>AND($H445&lt;&gt;$I445,"  "&amp;$I445=$J445)</formula>
    </cfRule>
    <cfRule type="expression" dxfId="536" priority="589">
      <formula>AND("  "&amp;$I445&lt;&gt;$J445,$I445&lt;&gt;$J445)</formula>
    </cfRule>
  </conditionalFormatting>
  <conditionalFormatting sqref="AV445:BE446">
    <cfRule type="expression" dxfId="535" priority="584">
      <formula>AND($H445=$I445,$I445=$J445)</formula>
    </cfRule>
    <cfRule type="expression" dxfId="534" priority="585">
      <formula>AND($H445&lt;&gt;$I445,"  "&amp;$I445=$J445)</formula>
    </cfRule>
    <cfRule type="expression" dxfId="533" priority="586">
      <formula>AND("  "&amp;$I445&lt;&gt;$J445,$I445&lt;&gt;$J445)</formula>
    </cfRule>
  </conditionalFormatting>
  <conditionalFormatting sqref="A445:XFD446">
    <cfRule type="cellIs" dxfId="532" priority="593" operator="equal">
      <formula>0</formula>
    </cfRule>
  </conditionalFormatting>
  <conditionalFormatting sqref="J445:L446 S445:S446 V445:AE446">
    <cfRule type="expression" dxfId="531" priority="590">
      <formula>AND($H445=$I445,$I445=$J445)</formula>
    </cfRule>
    <cfRule type="expression" dxfId="530" priority="591">
      <formula>AND($H445&lt;&gt;$I445,"  "&amp;$I445=$J445)</formula>
    </cfRule>
    <cfRule type="expression" dxfId="529" priority="592">
      <formula>AND("  "&amp;$I445&lt;&gt;$J445,$I445&lt;&gt;$J445)</formula>
    </cfRule>
  </conditionalFormatting>
  <conditionalFormatting sqref="S445:S446 V445:BE446">
    <cfRule type="cellIs" dxfId="528" priority="583" operator="lessThan">
      <formula>0</formula>
    </cfRule>
  </conditionalFormatting>
  <conditionalFormatting sqref="BF447:XFD447">
    <cfRule type="cellIs" dxfId="527" priority="582" operator="equal">
      <formula>0</formula>
    </cfRule>
  </conditionalFormatting>
  <conditionalFormatting sqref="Q445:Q447">
    <cfRule type="cellIs" dxfId="526" priority="581" operator="notEqual">
      <formula>0</formula>
    </cfRule>
  </conditionalFormatting>
  <conditionalFormatting sqref="AF448:AU448">
    <cfRule type="expression" dxfId="525" priority="574">
      <formula>AND($H448=$I448,$I448=$J448)</formula>
    </cfRule>
    <cfRule type="expression" dxfId="524" priority="575">
      <formula>AND($H448&lt;&gt;$I448,"  "&amp;$I448=$J448)</formula>
    </cfRule>
    <cfRule type="expression" dxfId="523" priority="576">
      <formula>AND("  "&amp;$I448&lt;&gt;$J448,$I448&lt;&gt;$J448)</formula>
    </cfRule>
  </conditionalFormatting>
  <conditionalFormatting sqref="AV448:BE448">
    <cfRule type="expression" dxfId="522" priority="571">
      <formula>AND($H448=$I448,$I448=$J448)</formula>
    </cfRule>
    <cfRule type="expression" dxfId="521" priority="572">
      <formula>AND($H448&lt;&gt;$I448,"  "&amp;$I448=$J448)</formula>
    </cfRule>
    <cfRule type="expression" dxfId="520" priority="573">
      <formula>AND("  "&amp;$I448&lt;&gt;$J448,$I448&lt;&gt;$J448)</formula>
    </cfRule>
  </conditionalFormatting>
  <conditionalFormatting sqref="A448:XFD448 A449:R450 BF449:XFD450">
    <cfRule type="cellIs" dxfId="519" priority="580" operator="equal">
      <formula>0</formula>
    </cfRule>
  </conditionalFormatting>
  <conditionalFormatting sqref="J448:L450 S448 V448:AE448">
    <cfRule type="expression" dxfId="518" priority="577">
      <formula>AND($H448=$I448,$I448=$J448)</formula>
    </cfRule>
    <cfRule type="expression" dxfId="517" priority="578">
      <formula>AND($H448&lt;&gt;$I448,"  "&amp;$I448=$J448)</formula>
    </cfRule>
    <cfRule type="expression" dxfId="516" priority="579">
      <formula>AND("  "&amp;$I448&lt;&gt;$J448,$I448&lt;&gt;$J448)</formula>
    </cfRule>
  </conditionalFormatting>
  <conditionalFormatting sqref="S448 V448:BE448">
    <cfRule type="cellIs" dxfId="515" priority="570" operator="lessThan">
      <formula>0</formula>
    </cfRule>
  </conditionalFormatting>
  <conditionalFormatting sqref="BF453:XFD453">
    <cfRule type="cellIs" dxfId="514" priority="569" operator="equal">
      <formula>0</formula>
    </cfRule>
  </conditionalFormatting>
  <conditionalFormatting sqref="Q448:Q450 Q453">
    <cfRule type="cellIs" dxfId="513" priority="568" operator="notEqual">
      <formula>0</formula>
    </cfRule>
  </conditionalFormatting>
  <conditionalFormatting sqref="AF451:AU452">
    <cfRule type="expression" dxfId="512" priority="561">
      <formula>AND($H451=$I451,$I451=$J451)</formula>
    </cfRule>
    <cfRule type="expression" dxfId="511" priority="562">
      <formula>AND($H451&lt;&gt;$I451,"  "&amp;$I451=$J451)</formula>
    </cfRule>
    <cfRule type="expression" dxfId="510" priority="563">
      <formula>AND("  "&amp;$I451&lt;&gt;$J451,$I451&lt;&gt;$J451)</formula>
    </cfRule>
  </conditionalFormatting>
  <conditionalFormatting sqref="AV451:BE452">
    <cfRule type="expression" dxfId="509" priority="558">
      <formula>AND($H451=$I451,$I451=$J451)</formula>
    </cfRule>
    <cfRule type="expression" dxfId="508" priority="559">
      <formula>AND($H451&lt;&gt;$I451,"  "&amp;$I451=$J451)</formula>
    </cfRule>
    <cfRule type="expression" dxfId="507" priority="560">
      <formula>AND("  "&amp;$I451&lt;&gt;$J451,$I451&lt;&gt;$J451)</formula>
    </cfRule>
  </conditionalFormatting>
  <conditionalFormatting sqref="A451:XFD452">
    <cfRule type="cellIs" dxfId="506" priority="567" operator="equal">
      <formula>0</formula>
    </cfRule>
  </conditionalFormatting>
  <conditionalFormatting sqref="J451:L452 S451:S452 V451:AE452">
    <cfRule type="expression" dxfId="505" priority="564">
      <formula>AND($H451=$I451,$I451=$J451)</formula>
    </cfRule>
    <cfRule type="expression" dxfId="504" priority="565">
      <formula>AND($H451&lt;&gt;$I451,"  "&amp;$I451=$J451)</formula>
    </cfRule>
    <cfRule type="expression" dxfId="503" priority="566">
      <formula>AND("  "&amp;$I451&lt;&gt;$J451,$I451&lt;&gt;$J451)</formula>
    </cfRule>
  </conditionalFormatting>
  <conditionalFormatting sqref="S451:S452 V451:BE452">
    <cfRule type="cellIs" dxfId="502" priority="557" operator="lessThan">
      <formula>0</formula>
    </cfRule>
  </conditionalFormatting>
  <conditionalFormatting sqref="Q451:Q452">
    <cfRule type="cellIs" dxfId="501" priority="556" operator="notEqual">
      <formula>0</formula>
    </cfRule>
  </conditionalFormatting>
  <conditionalFormatting sqref="AF454:AU454">
    <cfRule type="expression" dxfId="500" priority="549">
      <formula>AND($H454=$I454,$I454=$J454)</formula>
    </cfRule>
    <cfRule type="expression" dxfId="499" priority="550">
      <formula>AND($H454&lt;&gt;$I454,"  "&amp;$I454=$J454)</formula>
    </cfRule>
    <cfRule type="expression" dxfId="498" priority="551">
      <formula>AND("  "&amp;$I454&lt;&gt;$J454,$I454&lt;&gt;$J454)</formula>
    </cfRule>
  </conditionalFormatting>
  <conditionalFormatting sqref="AV454:BE454">
    <cfRule type="expression" dxfId="497" priority="546">
      <formula>AND($H454=$I454,$I454=$J454)</formula>
    </cfRule>
    <cfRule type="expression" dxfId="496" priority="547">
      <formula>AND($H454&lt;&gt;$I454,"  "&amp;$I454=$J454)</formula>
    </cfRule>
    <cfRule type="expression" dxfId="495" priority="548">
      <formula>AND("  "&amp;$I454&lt;&gt;$J454,$I454&lt;&gt;$J454)</formula>
    </cfRule>
  </conditionalFormatting>
  <conditionalFormatting sqref="K454:XFD454 M455:R456 BF455:XFD456 K455:L457">
    <cfRule type="cellIs" dxfId="494" priority="555" operator="equal">
      <formula>0</formula>
    </cfRule>
  </conditionalFormatting>
  <conditionalFormatting sqref="S454 V454:AE454 K454:L457">
    <cfRule type="expression" dxfId="493" priority="552">
      <formula>AND($H454=$I454,$I454=$J454)</formula>
    </cfRule>
    <cfRule type="expression" dxfId="492" priority="553">
      <formula>AND($H454&lt;&gt;$I454,"  "&amp;$I454=$J454)</formula>
    </cfRule>
    <cfRule type="expression" dxfId="491" priority="554">
      <formula>AND("  "&amp;$I454&lt;&gt;$J454,$I454&lt;&gt;$J454)</formula>
    </cfRule>
  </conditionalFormatting>
  <conditionalFormatting sqref="S454 V454:BE454">
    <cfRule type="cellIs" dxfId="490" priority="545" operator="lessThan">
      <formula>0</formula>
    </cfRule>
  </conditionalFormatting>
  <conditionalFormatting sqref="BF460:XFD460">
    <cfRule type="cellIs" dxfId="489" priority="544" operator="equal">
      <formula>0</formula>
    </cfRule>
  </conditionalFormatting>
  <conditionalFormatting sqref="Q454:Q456 Q460">
    <cfRule type="cellIs" dxfId="488" priority="543" operator="notEqual">
      <formula>0</formula>
    </cfRule>
  </conditionalFormatting>
  <conditionalFormatting sqref="AF457:AU458">
    <cfRule type="expression" dxfId="487" priority="536">
      <formula>AND($H457=$I457,$I457=$J457)</formula>
    </cfRule>
    <cfRule type="expression" dxfId="486" priority="537">
      <formula>AND($H457&lt;&gt;$I457,"  "&amp;$I457=$J457)</formula>
    </cfRule>
    <cfRule type="expression" dxfId="485" priority="538">
      <formula>AND("  "&amp;$I457&lt;&gt;$J457,$I457&lt;&gt;$J457)</formula>
    </cfRule>
  </conditionalFormatting>
  <conditionalFormatting sqref="AV457:BE458">
    <cfRule type="expression" dxfId="484" priority="533">
      <formula>AND($H457=$I457,$I457=$J457)</formula>
    </cfRule>
    <cfRule type="expression" dxfId="483" priority="534">
      <formula>AND($H457&lt;&gt;$I457,"  "&amp;$I457=$J457)</formula>
    </cfRule>
    <cfRule type="expression" dxfId="482" priority="535">
      <formula>AND("  "&amp;$I457&lt;&gt;$J457,$I457&lt;&gt;$J457)</formula>
    </cfRule>
  </conditionalFormatting>
  <conditionalFormatting sqref="M458:XFD458 M457:R457 T457:XFD457">
    <cfRule type="cellIs" dxfId="481" priority="542" operator="equal">
      <formula>0</formula>
    </cfRule>
  </conditionalFormatting>
  <conditionalFormatting sqref="S458 V457:AE458">
    <cfRule type="expression" dxfId="480" priority="539">
      <formula>AND($H457=$I457,$I457=$J457)</formula>
    </cfRule>
    <cfRule type="expression" dxfId="479" priority="540">
      <formula>AND($H457&lt;&gt;$I457,"  "&amp;$I457=$J457)</formula>
    </cfRule>
    <cfRule type="expression" dxfId="478" priority="541">
      <formula>AND("  "&amp;$I457&lt;&gt;$J457,$I457&lt;&gt;$J457)</formula>
    </cfRule>
  </conditionalFormatting>
  <conditionalFormatting sqref="S458 V457:BE458">
    <cfRule type="cellIs" dxfId="477" priority="532" operator="lessThan">
      <formula>0</formula>
    </cfRule>
  </conditionalFormatting>
  <conditionalFormatting sqref="Q457:Q458">
    <cfRule type="cellIs" dxfId="476" priority="531" operator="notEqual">
      <formula>0</formula>
    </cfRule>
  </conditionalFormatting>
  <conditionalFormatting sqref="A454:J457">
    <cfRule type="cellIs" dxfId="475" priority="530" operator="equal">
      <formula>0</formula>
    </cfRule>
  </conditionalFormatting>
  <conditionalFormatting sqref="J454:J457">
    <cfRule type="expression" dxfId="474" priority="527">
      <formula>AND($H454=$I454,$I454=$J454)</formula>
    </cfRule>
    <cfRule type="expression" dxfId="473" priority="528">
      <formula>AND($H454&lt;&gt;$I454,"  "&amp;$I454=$J454)</formula>
    </cfRule>
    <cfRule type="expression" dxfId="472" priority="529">
      <formula>AND("  "&amp;$I454&lt;&gt;$J454,$I454&lt;&gt;$J454)</formula>
    </cfRule>
  </conditionalFormatting>
  <conditionalFormatting sqref="BF459:XFD459 M459:R459">
    <cfRule type="cellIs" dxfId="471" priority="526" operator="equal">
      <formula>0</formula>
    </cfRule>
  </conditionalFormatting>
  <conditionalFormatting sqref="AF58:AU58">
    <cfRule type="expression" dxfId="470" priority="481">
      <formula>AND($H58=$I58,$I58=$J58)</formula>
    </cfRule>
    <cfRule type="expression" dxfId="469" priority="482">
      <formula>AND($H58&lt;&gt;$I58,"  "&amp;$I58=$J58)</formula>
    </cfRule>
    <cfRule type="expression" dxfId="468" priority="483">
      <formula>AND("  "&amp;$I58&lt;&gt;$J58,$I58&lt;&gt;$J58)</formula>
    </cfRule>
  </conditionalFormatting>
  <conditionalFormatting sqref="Q459">
    <cfRule type="cellIs" dxfId="467" priority="522" operator="notEqual">
      <formula>0</formula>
    </cfRule>
  </conditionalFormatting>
  <conditionalFormatting sqref="A466:XFD468">
    <cfRule type="cellIs" dxfId="466" priority="442" operator="equal">
      <formula>0</formula>
    </cfRule>
  </conditionalFormatting>
  <conditionalFormatting sqref="J458:L459">
    <cfRule type="expression" dxfId="465" priority="515">
      <formula>AND($H458=$I458,$I458=$J458)</formula>
    </cfRule>
    <cfRule type="expression" dxfId="464" priority="516">
      <formula>AND($H458&lt;&gt;$I458,"  "&amp;$I458=$J458)</formula>
    </cfRule>
    <cfRule type="expression" dxfId="463" priority="517">
      <formula>AND("  "&amp;$I458&lt;&gt;$J458,$I458&lt;&gt;$J458)</formula>
    </cfRule>
  </conditionalFormatting>
  <conditionalFormatting sqref="A458:L459">
    <cfRule type="cellIs" dxfId="462" priority="514" operator="equal">
      <formula>0</formula>
    </cfRule>
  </conditionalFormatting>
  <conditionalFormatting sqref="AF461:AU461">
    <cfRule type="expression" dxfId="461" priority="507">
      <formula>AND($H461=$I461,$I461=$J461)</formula>
    </cfRule>
    <cfRule type="expression" dxfId="460" priority="508">
      <formula>AND($H461&lt;&gt;$I461,"  "&amp;$I461=$J461)</formula>
    </cfRule>
    <cfRule type="expression" dxfId="459" priority="509">
      <formula>AND("  "&amp;$I461&lt;&gt;$J461,$I461&lt;&gt;$J461)</formula>
    </cfRule>
  </conditionalFormatting>
  <conditionalFormatting sqref="AV461:BE461">
    <cfRule type="expression" dxfId="458" priority="504">
      <formula>AND($H461=$I461,$I461=$J461)</formula>
    </cfRule>
    <cfRule type="expression" dxfId="457" priority="505">
      <formula>AND($H461&lt;&gt;$I461,"  "&amp;$I461=$J461)</formula>
    </cfRule>
    <cfRule type="expression" dxfId="456" priority="506">
      <formula>AND("  "&amp;$I461&lt;&gt;$J461,$I461&lt;&gt;$J461)</formula>
    </cfRule>
  </conditionalFormatting>
  <conditionalFormatting sqref="A461:XFD461">
    <cfRule type="cellIs" dxfId="455" priority="513" operator="equal">
      <formula>0</formula>
    </cfRule>
  </conditionalFormatting>
  <conditionalFormatting sqref="J461:L461 S461 V461:AE461">
    <cfRule type="expression" dxfId="454" priority="510">
      <formula>AND($H461=$I461,$I461=$J461)</formula>
    </cfRule>
    <cfRule type="expression" dxfId="453" priority="511">
      <formula>AND($H461&lt;&gt;$I461,"  "&amp;$I461=$J461)</formula>
    </cfRule>
    <cfRule type="expression" dxfId="452" priority="512">
      <formula>AND("  "&amp;$I461&lt;&gt;$J461,$I461&lt;&gt;$J461)</formula>
    </cfRule>
  </conditionalFormatting>
  <conditionalFormatting sqref="S461 V461:BE461">
    <cfRule type="cellIs" dxfId="451" priority="503" operator="lessThan">
      <formula>0</formula>
    </cfRule>
  </conditionalFormatting>
  <conditionalFormatting sqref="BF462:XFD462">
    <cfRule type="cellIs" dxfId="450" priority="502" operator="equal">
      <formula>0</formula>
    </cfRule>
  </conditionalFormatting>
  <conditionalFormatting sqref="Q461:Q462">
    <cfRule type="cellIs" dxfId="449" priority="501" operator="notEqual">
      <formula>0</formula>
    </cfRule>
  </conditionalFormatting>
  <conditionalFormatting sqref="AF463:AU464">
    <cfRule type="expression" dxfId="448" priority="494">
      <formula>AND($H463=$I463,$I463=$J463)</formula>
    </cfRule>
    <cfRule type="expression" dxfId="447" priority="495">
      <formula>AND($H463&lt;&gt;$I463,"  "&amp;$I463=$J463)</formula>
    </cfRule>
    <cfRule type="expression" dxfId="446" priority="496">
      <formula>AND("  "&amp;$I463&lt;&gt;$J463,$I463&lt;&gt;$J463)</formula>
    </cfRule>
  </conditionalFormatting>
  <conditionalFormatting sqref="AV463:BE464">
    <cfRule type="expression" dxfId="445" priority="491">
      <formula>AND($H463=$I463,$I463=$J463)</formula>
    </cfRule>
    <cfRule type="expression" dxfId="444" priority="492">
      <formula>AND($H463&lt;&gt;$I463,"  "&amp;$I463=$J463)</formula>
    </cfRule>
    <cfRule type="expression" dxfId="443" priority="493">
      <formula>AND("  "&amp;$I463&lt;&gt;$J463,$I463&lt;&gt;$J463)</formula>
    </cfRule>
  </conditionalFormatting>
  <conditionalFormatting sqref="A463:XFD464">
    <cfRule type="cellIs" dxfId="442" priority="500" operator="equal">
      <formula>0</formula>
    </cfRule>
  </conditionalFormatting>
  <conditionalFormatting sqref="J463:L464 S463:S464 V463:AE464">
    <cfRule type="expression" dxfId="441" priority="497">
      <formula>AND($H463=$I463,$I463=$J463)</formula>
    </cfRule>
    <cfRule type="expression" dxfId="440" priority="498">
      <formula>AND($H463&lt;&gt;$I463,"  "&amp;$I463=$J463)</formula>
    </cfRule>
    <cfRule type="expression" dxfId="439" priority="499">
      <formula>AND("  "&amp;$I463&lt;&gt;$J463,$I463&lt;&gt;$J463)</formula>
    </cfRule>
  </conditionalFormatting>
  <conditionalFormatting sqref="S463:S464 V463:BE464">
    <cfRule type="cellIs" dxfId="438" priority="490" operator="lessThan">
      <formula>0</formula>
    </cfRule>
  </conditionalFormatting>
  <conditionalFormatting sqref="BF465:XFD465">
    <cfRule type="cellIs" dxfId="437" priority="489" operator="equal">
      <formula>0</formula>
    </cfRule>
  </conditionalFormatting>
  <conditionalFormatting sqref="Q463:Q465">
    <cfRule type="cellIs" dxfId="436" priority="488" operator="notEqual">
      <formula>0</formula>
    </cfRule>
  </conditionalFormatting>
  <conditionalFormatting sqref="T58:XFD58 A58:R58">
    <cfRule type="cellIs" dxfId="435" priority="487" operator="equal">
      <formula>0</formula>
    </cfRule>
  </conditionalFormatting>
  <conditionalFormatting sqref="V58:AE58 J58:L58">
    <cfRule type="expression" dxfId="434" priority="484">
      <formula>AND($H58=$I58,$I58=$J58)</formula>
    </cfRule>
    <cfRule type="expression" dxfId="433" priority="485">
      <formula>AND($H58&lt;&gt;$I58,"  "&amp;$I58=$J58)</formula>
    </cfRule>
    <cfRule type="expression" dxfId="432" priority="486">
      <formula>AND("  "&amp;$I58&lt;&gt;$J58,$I58&lt;&gt;$J58)</formula>
    </cfRule>
  </conditionalFormatting>
  <conditionalFormatting sqref="AF466:AU468">
    <cfRule type="expression" dxfId="431" priority="446">
      <formula>AND($H466=$I466,$I466=$J466)</formula>
    </cfRule>
    <cfRule type="expression" dxfId="430" priority="447">
      <formula>AND($H466&lt;&gt;$I466,"  "&amp;$I466=$J466)</formula>
    </cfRule>
    <cfRule type="expression" dxfId="429" priority="448">
      <formula>AND("  "&amp;$I466&lt;&gt;$J466,$I466&lt;&gt;$J466)</formula>
    </cfRule>
  </conditionalFormatting>
  <conditionalFormatting sqref="AV58:BE58">
    <cfRule type="expression" dxfId="428" priority="478">
      <formula>AND($H58=$I58,$I58=$J58)</formula>
    </cfRule>
    <cfRule type="expression" dxfId="427" priority="479">
      <formula>AND($H58&lt;&gt;$I58,"  "&amp;$I58=$J58)</formula>
    </cfRule>
    <cfRule type="expression" dxfId="426" priority="480">
      <formula>AND("  "&amp;$I58&lt;&gt;$J58,$I58&lt;&gt;$J58)</formula>
    </cfRule>
  </conditionalFormatting>
  <conditionalFormatting sqref="S58">
    <cfRule type="cellIs" dxfId="425" priority="477" operator="equal">
      <formula>0</formula>
    </cfRule>
  </conditionalFormatting>
  <conditionalFormatting sqref="Q58">
    <cfRule type="cellIs" dxfId="424" priority="476" operator="notEqual">
      <formula>0</formula>
    </cfRule>
  </conditionalFormatting>
  <conditionalFormatting sqref="A688:XFD688">
    <cfRule type="cellIs" dxfId="423" priority="475" operator="equal">
      <formula>0</formula>
    </cfRule>
  </conditionalFormatting>
  <conditionalFormatting sqref="AF688:AU688">
    <cfRule type="expression" dxfId="422" priority="469">
      <formula>AND($H688=$I688,$I688=$J688)</formula>
    </cfRule>
    <cfRule type="expression" dxfId="421" priority="470">
      <formula>AND($H688&lt;&gt;$I688,"  "&amp;$I688=$J688)</formula>
    </cfRule>
    <cfRule type="expression" dxfId="420" priority="471">
      <formula>AND("  "&amp;$I688&lt;&gt;$J688,$I688&lt;&gt;$J688)</formula>
    </cfRule>
  </conditionalFormatting>
  <conditionalFormatting sqref="J688:L688 S688 V688:BE688">
    <cfRule type="expression" dxfId="419" priority="472">
      <formula>AND($H688=$I688,$I688=$J688)</formula>
    </cfRule>
    <cfRule type="expression" dxfId="418" priority="473">
      <formula>AND($H688&lt;&gt;$I688,"  "&amp;$I688=$J688)</formula>
    </cfRule>
    <cfRule type="expression" dxfId="417" priority="474">
      <formula>AND("  "&amp;$I688&lt;&gt;$J688,$I688&lt;&gt;$J688)</formula>
    </cfRule>
  </conditionalFormatting>
  <conditionalFormatting sqref="AV688:BE688">
    <cfRule type="expression" dxfId="416" priority="466">
      <formula>AND($H688=$I688,$I688=$J688)</formula>
    </cfRule>
    <cfRule type="expression" dxfId="415" priority="467">
      <formula>AND($H688&lt;&gt;$I688,"  "&amp;$I688=$J688)</formula>
    </cfRule>
    <cfRule type="expression" dxfId="414" priority="468">
      <formula>AND("  "&amp;$I688&lt;&gt;$J688,$I688&lt;&gt;$J688)</formula>
    </cfRule>
  </conditionalFormatting>
  <conditionalFormatting sqref="Q688:Q689">
    <cfRule type="cellIs" dxfId="413" priority="465" operator="notEqual">
      <formula>0</formula>
    </cfRule>
  </conditionalFormatting>
  <conditionalFormatting sqref="A19:R19 T19:XFD19">
    <cfRule type="cellIs" dxfId="412" priority="464" operator="equal">
      <formula>0</formula>
    </cfRule>
  </conditionalFormatting>
  <conditionalFormatting sqref="J19:L19 V19:AE19">
    <cfRule type="expression" dxfId="411" priority="461">
      <formula>AND($H19=$I19,$I19=$J19)</formula>
    </cfRule>
    <cfRule type="expression" dxfId="410" priority="462">
      <formula>AND($H19&lt;&gt;$I19,"  "&amp;$I19=$J19)</formula>
    </cfRule>
    <cfRule type="expression" dxfId="409" priority="463">
      <formula>AND("  "&amp;$I19&lt;&gt;$J19,$I19&lt;&gt;$J19)</formula>
    </cfRule>
  </conditionalFormatting>
  <conditionalFormatting sqref="AF19:AU19">
    <cfRule type="expression" dxfId="408" priority="458">
      <formula>AND($H19=$I19,$I19=$J19)</formula>
    </cfRule>
    <cfRule type="expression" dxfId="407" priority="459">
      <formula>AND($H19&lt;&gt;$I19,"  "&amp;$I19=$J19)</formula>
    </cfRule>
    <cfRule type="expression" dxfId="406" priority="460">
      <formula>AND("  "&amp;$I19&lt;&gt;$J19,$I19&lt;&gt;$J19)</formula>
    </cfRule>
  </conditionalFormatting>
  <conditionalFormatting sqref="AV19:BE19">
    <cfRule type="expression" dxfId="405" priority="455">
      <formula>AND($H19=$I19,$I19=$J19)</formula>
    </cfRule>
    <cfRule type="expression" dxfId="404" priority="456">
      <formula>AND($H19&lt;&gt;$I19,"  "&amp;$I19=$J19)</formula>
    </cfRule>
    <cfRule type="expression" dxfId="403" priority="457">
      <formula>AND("  "&amp;$I19&lt;&gt;$J19,$I19&lt;&gt;$J19)</formula>
    </cfRule>
  </conditionalFormatting>
  <conditionalFormatting sqref="S19">
    <cfRule type="cellIs" dxfId="402" priority="454" operator="equal">
      <formula>0</formula>
    </cfRule>
  </conditionalFormatting>
  <conditionalFormatting sqref="A20:XFD20">
    <cfRule type="cellIs" dxfId="401" priority="453" operator="equal">
      <formula>0</formula>
    </cfRule>
  </conditionalFormatting>
  <conditionalFormatting sqref="Q19:Q20">
    <cfRule type="cellIs" dxfId="400" priority="452" operator="notEqual">
      <formula>0</formula>
    </cfRule>
  </conditionalFormatting>
  <conditionalFormatting sqref="J466:L468 S466:S468 V466:AE468">
    <cfRule type="expression" dxfId="399" priority="449">
      <formula>AND($H466=$I466,$I466=$J466)</formula>
    </cfRule>
    <cfRule type="expression" dxfId="398" priority="450">
      <formula>AND($H466&lt;&gt;$I466,"  "&amp;$I466=$J466)</formula>
    </cfRule>
    <cfRule type="expression" dxfId="397" priority="451">
      <formula>AND("  "&amp;$I466&lt;&gt;$J466,$I466&lt;&gt;$J466)</formula>
    </cfRule>
  </conditionalFormatting>
  <conditionalFormatting sqref="AV466:BE468">
    <cfRule type="expression" dxfId="396" priority="443">
      <formula>AND($H466=$I466,$I466=$J466)</formula>
    </cfRule>
    <cfRule type="expression" dxfId="395" priority="444">
      <formula>AND($H466&lt;&gt;$I466,"  "&amp;$I466=$J466)</formula>
    </cfRule>
    <cfRule type="expression" dxfId="394" priority="445">
      <formula>AND("  "&amp;$I466&lt;&gt;$J466,$I466&lt;&gt;$J466)</formula>
    </cfRule>
  </conditionalFormatting>
  <conditionalFormatting sqref="Q466:Q468">
    <cfRule type="cellIs" dxfId="393" priority="441" operator="notEqual">
      <formula>0</formula>
    </cfRule>
  </conditionalFormatting>
  <conditionalFormatting sqref="BF469:XFD469">
    <cfRule type="cellIs" dxfId="392" priority="440" operator="equal">
      <formula>0</formula>
    </cfRule>
  </conditionalFormatting>
  <conditionalFormatting sqref="Q469">
    <cfRule type="cellIs" dxfId="391" priority="439" operator="notEqual">
      <formula>0</formula>
    </cfRule>
  </conditionalFormatting>
  <conditionalFormatting sqref="AF470:AU470">
    <cfRule type="expression" dxfId="390" priority="432">
      <formula>AND($H470=$I470,$I470=$J470)</formula>
    </cfRule>
    <cfRule type="expression" dxfId="389" priority="433">
      <formula>AND($H470&lt;&gt;$I470,"  "&amp;$I470=$J470)</formula>
    </cfRule>
    <cfRule type="expression" dxfId="388" priority="434">
      <formula>AND("  "&amp;$I470&lt;&gt;$J470,$I470&lt;&gt;$J470)</formula>
    </cfRule>
  </conditionalFormatting>
  <conditionalFormatting sqref="AV470:BE470">
    <cfRule type="expression" dxfId="387" priority="429">
      <formula>AND($H470=$I470,$I470=$J470)</formula>
    </cfRule>
    <cfRule type="expression" dxfId="386" priority="430">
      <formula>AND($H470&lt;&gt;$I470,"  "&amp;$I470=$J470)</formula>
    </cfRule>
    <cfRule type="expression" dxfId="385" priority="431">
      <formula>AND("  "&amp;$I470&lt;&gt;$J470,$I470&lt;&gt;$J470)</formula>
    </cfRule>
  </conditionalFormatting>
  <conditionalFormatting sqref="A470:XFD470">
    <cfRule type="cellIs" dxfId="384" priority="438" operator="equal">
      <formula>0</formula>
    </cfRule>
  </conditionalFormatting>
  <conditionalFormatting sqref="J470:L470 S470 V470:AE470">
    <cfRule type="expression" dxfId="383" priority="435">
      <formula>AND($H470=$I470,$I470=$J470)</formula>
    </cfRule>
    <cfRule type="expression" dxfId="382" priority="436">
      <formula>AND($H470&lt;&gt;$I470,"  "&amp;$I470=$J470)</formula>
    </cfRule>
    <cfRule type="expression" dxfId="381" priority="437">
      <formula>AND("  "&amp;$I470&lt;&gt;$J470,$I470&lt;&gt;$J470)</formula>
    </cfRule>
  </conditionalFormatting>
  <conditionalFormatting sqref="S470 V470:BE470">
    <cfRule type="cellIs" dxfId="380" priority="428" operator="lessThan">
      <formula>0</formula>
    </cfRule>
  </conditionalFormatting>
  <conditionalFormatting sqref="BF471:XFD471">
    <cfRule type="cellIs" dxfId="379" priority="427" operator="equal">
      <formula>0</formula>
    </cfRule>
  </conditionalFormatting>
  <conditionalFormatting sqref="Q470:Q471">
    <cfRule type="cellIs" dxfId="378" priority="426" operator="notEqual">
      <formula>0</formula>
    </cfRule>
  </conditionalFormatting>
  <conditionalFormatting sqref="AF472:AU473">
    <cfRule type="expression" dxfId="377" priority="419">
      <formula>AND($H472=$I472,$I472=$J472)</formula>
    </cfRule>
    <cfRule type="expression" dxfId="376" priority="420">
      <formula>AND($H472&lt;&gt;$I472,"  "&amp;$I472=$J472)</formula>
    </cfRule>
    <cfRule type="expression" dxfId="375" priority="421">
      <formula>AND("  "&amp;$I472&lt;&gt;$J472,$I472&lt;&gt;$J472)</formula>
    </cfRule>
  </conditionalFormatting>
  <conditionalFormatting sqref="AV472:BE473">
    <cfRule type="expression" dxfId="374" priority="416">
      <formula>AND($H472=$I472,$I472=$J472)</formula>
    </cfRule>
    <cfRule type="expression" dxfId="373" priority="417">
      <formula>AND($H472&lt;&gt;$I472,"  "&amp;$I472=$J472)</formula>
    </cfRule>
    <cfRule type="expression" dxfId="372" priority="418">
      <formula>AND("  "&amp;$I472&lt;&gt;$J472,$I472&lt;&gt;$J472)</formula>
    </cfRule>
  </conditionalFormatting>
  <conditionalFormatting sqref="A472:XFD473">
    <cfRule type="cellIs" dxfId="371" priority="425" operator="equal">
      <formula>0</formula>
    </cfRule>
  </conditionalFormatting>
  <conditionalFormatting sqref="J472:L473 S472:S473 V472:AE473">
    <cfRule type="expression" dxfId="370" priority="422">
      <formula>AND($H472=$I472,$I472=$J472)</formula>
    </cfRule>
    <cfRule type="expression" dxfId="369" priority="423">
      <formula>AND($H472&lt;&gt;$I472,"  "&amp;$I472=$J472)</formula>
    </cfRule>
    <cfRule type="expression" dxfId="368" priority="424">
      <formula>AND("  "&amp;$I472&lt;&gt;$J472,$I472&lt;&gt;$J472)</formula>
    </cfRule>
  </conditionalFormatting>
  <conditionalFormatting sqref="S472:S473 V472:BE473">
    <cfRule type="cellIs" dxfId="367" priority="415" operator="lessThan">
      <formula>0</formula>
    </cfRule>
  </conditionalFormatting>
  <conditionalFormatting sqref="BF474:XFD474">
    <cfRule type="cellIs" dxfId="366" priority="414" operator="equal">
      <formula>0</formula>
    </cfRule>
  </conditionalFormatting>
  <conditionalFormatting sqref="Q472:Q474">
    <cfRule type="cellIs" dxfId="365" priority="413" operator="notEqual">
      <formula>0</formula>
    </cfRule>
  </conditionalFormatting>
  <conditionalFormatting sqref="J656:L657 S656:S657 V656:AE657">
    <cfRule type="expression" dxfId="364" priority="410">
      <formula>AND($H656=$I656,$I656=$J656)</formula>
    </cfRule>
    <cfRule type="expression" dxfId="363" priority="411">
      <formula>AND($H656&lt;&gt;$I656,"  "&amp;$I656=$J656)</formula>
    </cfRule>
    <cfRule type="expression" dxfId="362" priority="412">
      <formula>AND("  "&amp;$I656&lt;&gt;$J656,$I656&lt;&gt;$J656)</formula>
    </cfRule>
  </conditionalFormatting>
  <conditionalFormatting sqref="J655:L655 S655 V655:AE655">
    <cfRule type="expression" dxfId="361" priority="407">
      <formula>AND($H655=$I655,$I655=$J655)</formula>
    </cfRule>
    <cfRule type="expression" dxfId="360" priority="408">
      <formula>AND($H655&lt;&gt;$I655,"  "&amp;$I655=$J655)</formula>
    </cfRule>
    <cfRule type="expression" dxfId="359" priority="409">
      <formula>AND("  "&amp;$I655&lt;&gt;$J655,$I655&lt;&gt;$J655)</formula>
    </cfRule>
  </conditionalFormatting>
  <conditionalFormatting sqref="AF656:AU657">
    <cfRule type="expression" dxfId="358" priority="404">
      <formula>AND($H656=$I656,$I656=$J656)</formula>
    </cfRule>
    <cfRule type="expression" dxfId="357" priority="405">
      <formula>AND($H656&lt;&gt;$I656,"  "&amp;$I656=$J656)</formula>
    </cfRule>
    <cfRule type="expression" dxfId="356" priority="406">
      <formula>AND("  "&amp;$I656&lt;&gt;$J656,$I656&lt;&gt;$J656)</formula>
    </cfRule>
  </conditionalFormatting>
  <conditionalFormatting sqref="AF655:AU655">
    <cfRule type="expression" dxfId="355" priority="401">
      <formula>AND($H655=$I655,$I655=$J655)</formula>
    </cfRule>
    <cfRule type="expression" dxfId="354" priority="402">
      <formula>AND($H655&lt;&gt;$I655,"  "&amp;$I655=$J655)</formula>
    </cfRule>
    <cfRule type="expression" dxfId="353" priority="403">
      <formula>AND("  "&amp;$I655&lt;&gt;$J655,$I655&lt;&gt;$J655)</formula>
    </cfRule>
  </conditionalFormatting>
  <conditionalFormatting sqref="AV656:BE657">
    <cfRule type="expression" dxfId="352" priority="398">
      <formula>AND($H656=$I656,$I656=$J656)</formula>
    </cfRule>
    <cfRule type="expression" dxfId="351" priority="399">
      <formula>AND($H656&lt;&gt;$I656,"  "&amp;$I656=$J656)</formula>
    </cfRule>
    <cfRule type="expression" dxfId="350" priority="400">
      <formula>AND("  "&amp;$I656&lt;&gt;$J656,$I656&lt;&gt;$J656)</formula>
    </cfRule>
  </conditionalFormatting>
  <conditionalFormatting sqref="AV655:BE655">
    <cfRule type="expression" dxfId="349" priority="395">
      <formula>AND($H655=$I655,$I655=$J655)</formula>
    </cfRule>
    <cfRule type="expression" dxfId="348" priority="396">
      <formula>AND($H655&lt;&gt;$I655,"  "&amp;$I655=$J655)</formula>
    </cfRule>
    <cfRule type="expression" dxfId="347" priority="397">
      <formula>AND("  "&amp;$I655&lt;&gt;$J655,$I655&lt;&gt;$J655)</formula>
    </cfRule>
  </conditionalFormatting>
  <conditionalFormatting sqref="A655:XFD657">
    <cfRule type="cellIs" dxfId="346" priority="394" operator="equal">
      <formula>0</formula>
    </cfRule>
  </conditionalFormatting>
  <conditionalFormatting sqref="BF654:XFD654">
    <cfRule type="cellIs" dxfId="345" priority="393" operator="equal">
      <formula>0</formula>
    </cfRule>
  </conditionalFormatting>
  <conditionalFormatting sqref="Q654:Q657">
    <cfRule type="cellIs" dxfId="344" priority="392" operator="notEqual">
      <formula>0</formula>
    </cfRule>
  </conditionalFormatting>
  <conditionalFormatting sqref="A670:XFD670">
    <cfRule type="cellIs" dxfId="343" priority="391" operator="equal">
      <formula>0</formula>
    </cfRule>
  </conditionalFormatting>
  <conditionalFormatting sqref="J670:L670 S670 V670:AE670">
    <cfRule type="expression" dxfId="342" priority="388">
      <formula>AND($H670=$I670,$I670=$J670)</formula>
    </cfRule>
    <cfRule type="expression" dxfId="341" priority="389">
      <formula>AND($H670&lt;&gt;$I670,"  "&amp;$I670=$J670)</formula>
    </cfRule>
    <cfRule type="expression" dxfId="340" priority="390">
      <formula>AND("  "&amp;$I670&lt;&gt;$J670,$I670&lt;&gt;$J670)</formula>
    </cfRule>
  </conditionalFormatting>
  <conditionalFormatting sqref="AF670:AU670">
    <cfRule type="expression" dxfId="339" priority="385">
      <formula>AND($H670=$I670,$I670=$J670)</formula>
    </cfRule>
    <cfRule type="expression" dxfId="338" priority="386">
      <formula>AND($H670&lt;&gt;$I670,"  "&amp;$I670=$J670)</formula>
    </cfRule>
    <cfRule type="expression" dxfId="337" priority="387">
      <formula>AND("  "&amp;$I670&lt;&gt;$J670,$I670&lt;&gt;$J670)</formula>
    </cfRule>
  </conditionalFormatting>
  <conditionalFormatting sqref="AV670:BE670">
    <cfRule type="expression" dxfId="336" priority="382">
      <formula>AND($H670=$I670,$I670=$J670)</formula>
    </cfRule>
    <cfRule type="expression" dxfId="335" priority="383">
      <formula>AND($H670&lt;&gt;$I670,"  "&amp;$I670=$J670)</formula>
    </cfRule>
    <cfRule type="expression" dxfId="334" priority="384">
      <formula>AND("  "&amp;$I670&lt;&gt;$J670,$I670&lt;&gt;$J670)</formula>
    </cfRule>
  </conditionalFormatting>
  <conditionalFormatting sqref="S670 V670:BE670">
    <cfRule type="cellIs" dxfId="333" priority="381" operator="lessThan">
      <formula>0</formula>
    </cfRule>
  </conditionalFormatting>
  <conditionalFormatting sqref="BF669:XFD669">
    <cfRule type="cellIs" dxfId="332" priority="380" operator="equal">
      <formula>0</formula>
    </cfRule>
  </conditionalFormatting>
  <conditionalFormatting sqref="Q669:Q670">
    <cfRule type="cellIs" dxfId="331" priority="379" operator="notEqual">
      <formula>0</formula>
    </cfRule>
  </conditionalFormatting>
  <conditionalFormatting sqref="AF745:AU747">
    <cfRule type="expression" dxfId="330" priority="370">
      <formula>AND($H745=$I745,$I745=$J745)</formula>
    </cfRule>
    <cfRule type="expression" dxfId="329" priority="371">
      <formula>AND($H745&lt;&gt;$I745,"  "&amp;$I745=$J745)</formula>
    </cfRule>
    <cfRule type="expression" dxfId="328" priority="372">
      <formula>AND("  "&amp;$I745&lt;&gt;$J745,$I745&lt;&gt;$J745)</formula>
    </cfRule>
  </conditionalFormatting>
  <conditionalFormatting sqref="V745:AE747 S745:S747 J745:L747">
    <cfRule type="expression" dxfId="327" priority="376">
      <formula>AND($H745=$I745,$I745=$J745)</formula>
    </cfRule>
    <cfRule type="expression" dxfId="326" priority="377">
      <formula>AND($H745&lt;&gt;$I745,"  "&amp;$I745=$J745)</formula>
    </cfRule>
    <cfRule type="expression" dxfId="325" priority="378">
      <formula>AND("  "&amp;$I745&lt;&gt;$J745,$I745&lt;&gt;$J745)</formula>
    </cfRule>
  </conditionalFormatting>
  <conditionalFormatting sqref="AV745:BE747">
    <cfRule type="expression" dxfId="324" priority="364">
      <formula>AND($H745=$I745,$I745=$J745)</formula>
    </cfRule>
    <cfRule type="expression" dxfId="323" priority="365">
      <formula>AND($H745&lt;&gt;$I745,"  "&amp;$I745=$J745)</formula>
    </cfRule>
    <cfRule type="expression" dxfId="322" priority="366">
      <formula>AND("  "&amp;$I745&lt;&gt;$J745,$I745&lt;&gt;$J745)</formula>
    </cfRule>
  </conditionalFormatting>
  <conditionalFormatting sqref="V76:AE78 S76:S78 J76:L78">
    <cfRule type="expression" dxfId="321" priority="349">
      <formula>AND($H76=$I76,$I76=$J76)</formula>
    </cfRule>
    <cfRule type="expression" dxfId="320" priority="350">
      <formula>AND($H76&lt;&gt;$I76,"  "&amp;$I76=$J76)</formula>
    </cfRule>
    <cfRule type="expression" dxfId="319" priority="351">
      <formula>AND("  "&amp;$I76&lt;&gt;$J76,$I76&lt;&gt;$J76)</formula>
    </cfRule>
  </conditionalFormatting>
  <conditionalFormatting sqref="AF76:AU78">
    <cfRule type="expression" dxfId="318" priority="343">
      <formula>AND($H76=$I76,$I76=$J76)</formula>
    </cfRule>
    <cfRule type="expression" dxfId="317" priority="344">
      <formula>AND($H76&lt;&gt;$I76,"  "&amp;$I76=$J76)</formula>
    </cfRule>
    <cfRule type="expression" dxfId="316" priority="345">
      <formula>AND("  "&amp;$I76&lt;&gt;$J76,$I76&lt;&gt;$J76)</formula>
    </cfRule>
  </conditionalFormatting>
  <conditionalFormatting sqref="AV76:BE78">
    <cfRule type="expression" dxfId="315" priority="337">
      <formula>AND($H76=$I76,$I76=$J76)</formula>
    </cfRule>
    <cfRule type="expression" dxfId="314" priority="338">
      <formula>AND($H76&lt;&gt;$I76,"  "&amp;$I76=$J76)</formula>
    </cfRule>
    <cfRule type="expression" dxfId="313" priority="339">
      <formula>AND("  "&amp;$I76&lt;&gt;$J76,$I76&lt;&gt;$J76)</formula>
    </cfRule>
  </conditionalFormatting>
  <conditionalFormatting sqref="A475:XFD477">
    <cfRule type="cellIs" dxfId="312" priority="315" operator="equal">
      <formula>0</formula>
    </cfRule>
  </conditionalFormatting>
  <conditionalFormatting sqref="AF475:AU477">
    <cfRule type="expression" dxfId="311" priority="319">
      <formula>AND($H475=$I475,$I475=$J475)</formula>
    </cfRule>
    <cfRule type="expression" dxfId="310" priority="320">
      <formula>AND($H475&lt;&gt;$I475,"  "&amp;$I475=$J475)</formula>
    </cfRule>
    <cfRule type="expression" dxfId="309" priority="321">
      <formula>AND("  "&amp;$I475&lt;&gt;$J475,$I475&lt;&gt;$J475)</formula>
    </cfRule>
  </conditionalFormatting>
  <conditionalFormatting sqref="J475:L477 S475:S477 V475:AE477">
    <cfRule type="expression" dxfId="308" priority="322">
      <formula>AND($H475=$I475,$I475=$J475)</formula>
    </cfRule>
    <cfRule type="expression" dxfId="307" priority="323">
      <formula>AND($H475&lt;&gt;$I475,"  "&amp;$I475=$J475)</formula>
    </cfRule>
    <cfRule type="expression" dxfId="306" priority="324">
      <formula>AND("  "&amp;$I475&lt;&gt;$J475,$I475&lt;&gt;$J475)</formula>
    </cfRule>
  </conditionalFormatting>
  <conditionalFormatting sqref="AV475:BE477">
    <cfRule type="expression" dxfId="305" priority="316">
      <formula>AND($H475=$I475,$I475=$J475)</formula>
    </cfRule>
    <cfRule type="expression" dxfId="304" priority="317">
      <formula>AND($H475&lt;&gt;$I475,"  "&amp;$I475=$J475)</formula>
    </cfRule>
    <cfRule type="expression" dxfId="303" priority="318">
      <formula>AND("  "&amp;$I475&lt;&gt;$J475,$I475&lt;&gt;$J475)</formula>
    </cfRule>
  </conditionalFormatting>
  <conditionalFormatting sqref="Q475:Q477">
    <cfRule type="cellIs" dxfId="302" priority="314" operator="notEqual">
      <formula>0</formula>
    </cfRule>
  </conditionalFormatting>
  <conditionalFormatting sqref="BF478:XFD478">
    <cfRule type="cellIs" dxfId="301" priority="313" operator="equal">
      <formula>0</formula>
    </cfRule>
  </conditionalFormatting>
  <conditionalFormatting sqref="Q478">
    <cfRule type="cellIs" dxfId="300" priority="312" operator="notEqual">
      <formula>0</formula>
    </cfRule>
  </conditionalFormatting>
  <conditionalFormatting sqref="AF479:AU479">
    <cfRule type="expression" dxfId="299" priority="305">
      <formula>AND($H479=$I479,$I479=$J479)</formula>
    </cfRule>
    <cfRule type="expression" dxfId="298" priority="306">
      <formula>AND($H479&lt;&gt;$I479,"  "&amp;$I479=$J479)</formula>
    </cfRule>
    <cfRule type="expression" dxfId="297" priority="307">
      <formula>AND("  "&amp;$I479&lt;&gt;$J479,$I479&lt;&gt;$J479)</formula>
    </cfRule>
  </conditionalFormatting>
  <conditionalFormatting sqref="AV479:BE479">
    <cfRule type="expression" dxfId="296" priority="302">
      <formula>AND($H479=$I479,$I479=$J479)</formula>
    </cfRule>
    <cfRule type="expression" dxfId="295" priority="303">
      <formula>AND($H479&lt;&gt;$I479,"  "&amp;$I479=$J479)</formula>
    </cfRule>
    <cfRule type="expression" dxfId="294" priority="304">
      <formula>AND("  "&amp;$I479&lt;&gt;$J479,$I479&lt;&gt;$J479)</formula>
    </cfRule>
  </conditionalFormatting>
  <conditionalFormatting sqref="A479:XFD479">
    <cfRule type="cellIs" dxfId="293" priority="311" operator="equal">
      <formula>0</formula>
    </cfRule>
  </conditionalFormatting>
  <conditionalFormatting sqref="J479:L479 S479 V479:AE479">
    <cfRule type="expression" dxfId="292" priority="308">
      <formula>AND($H479=$I479,$I479=$J479)</formula>
    </cfRule>
    <cfRule type="expression" dxfId="291" priority="309">
      <formula>AND($H479&lt;&gt;$I479,"  "&amp;$I479=$J479)</formula>
    </cfRule>
    <cfRule type="expression" dxfId="290" priority="310">
      <formula>AND("  "&amp;$I479&lt;&gt;$J479,$I479&lt;&gt;$J479)</formula>
    </cfRule>
  </conditionalFormatting>
  <conditionalFormatting sqref="S479 V479:BE479">
    <cfRule type="cellIs" dxfId="289" priority="301" operator="lessThan">
      <formula>0</formula>
    </cfRule>
  </conditionalFormatting>
  <conditionalFormatting sqref="BF480:XFD480">
    <cfRule type="cellIs" dxfId="288" priority="300" operator="equal">
      <formula>0</formula>
    </cfRule>
  </conditionalFormatting>
  <conditionalFormatting sqref="Q479:Q480">
    <cfRule type="cellIs" dxfId="287" priority="299" operator="notEqual">
      <formula>0</formula>
    </cfRule>
  </conditionalFormatting>
  <conditionalFormatting sqref="AF481:AU482">
    <cfRule type="expression" dxfId="286" priority="292">
      <formula>AND($H481=$I481,$I481=$J481)</formula>
    </cfRule>
    <cfRule type="expression" dxfId="285" priority="293">
      <formula>AND($H481&lt;&gt;$I481,"  "&amp;$I481=$J481)</formula>
    </cfRule>
    <cfRule type="expression" dxfId="284" priority="294">
      <formula>AND("  "&amp;$I481&lt;&gt;$J481,$I481&lt;&gt;$J481)</formula>
    </cfRule>
  </conditionalFormatting>
  <conditionalFormatting sqref="AV481:BE482">
    <cfRule type="expression" dxfId="283" priority="289">
      <formula>AND($H481=$I481,$I481=$J481)</formula>
    </cfRule>
    <cfRule type="expression" dxfId="282" priority="290">
      <formula>AND($H481&lt;&gt;$I481,"  "&amp;$I481=$J481)</formula>
    </cfRule>
    <cfRule type="expression" dxfId="281" priority="291">
      <formula>AND("  "&amp;$I481&lt;&gt;$J481,$I481&lt;&gt;$J481)</formula>
    </cfRule>
  </conditionalFormatting>
  <conditionalFormatting sqref="A481:XFD482">
    <cfRule type="cellIs" dxfId="280" priority="298" operator="equal">
      <formula>0</formula>
    </cfRule>
  </conditionalFormatting>
  <conditionalFormatting sqref="J481:L482 S481:S482 V481:AE482">
    <cfRule type="expression" dxfId="279" priority="295">
      <formula>AND($H481=$I481,$I481=$J481)</formula>
    </cfRule>
    <cfRule type="expression" dxfId="278" priority="296">
      <formula>AND($H481&lt;&gt;$I481,"  "&amp;$I481=$J481)</formula>
    </cfRule>
    <cfRule type="expression" dxfId="277" priority="297">
      <formula>AND("  "&amp;$I481&lt;&gt;$J481,$I481&lt;&gt;$J481)</formula>
    </cfRule>
  </conditionalFormatting>
  <conditionalFormatting sqref="S481:S482 V481:BE482">
    <cfRule type="cellIs" dxfId="276" priority="288" operator="lessThan">
      <formula>0</formula>
    </cfRule>
  </conditionalFormatting>
  <conditionalFormatting sqref="BF483:XFD483">
    <cfRule type="cellIs" dxfId="275" priority="287" operator="equal">
      <formula>0</formula>
    </cfRule>
  </conditionalFormatting>
  <conditionalFormatting sqref="Q481:Q483">
    <cfRule type="cellIs" dxfId="274" priority="286" operator="notEqual">
      <formula>0</formula>
    </cfRule>
  </conditionalFormatting>
  <conditionalFormatting sqref="A484:XFD486">
    <cfRule type="cellIs" dxfId="273" priority="276" operator="equal">
      <formula>0</formula>
    </cfRule>
  </conditionalFormatting>
  <conditionalFormatting sqref="AF484:AU486">
    <cfRule type="expression" dxfId="272" priority="280">
      <formula>AND($H484=$I484,$I484=$J484)</formula>
    </cfRule>
    <cfRule type="expression" dxfId="271" priority="281">
      <formula>AND($H484&lt;&gt;$I484,"  "&amp;$I484=$J484)</formula>
    </cfRule>
    <cfRule type="expression" dxfId="270" priority="282">
      <formula>AND("  "&amp;$I484&lt;&gt;$J484,$I484&lt;&gt;$J484)</formula>
    </cfRule>
  </conditionalFormatting>
  <conditionalFormatting sqref="J484:L486 S484:S486 V484:AE486">
    <cfRule type="expression" dxfId="269" priority="283">
      <formula>AND($H484=$I484,$I484=$J484)</formula>
    </cfRule>
    <cfRule type="expression" dxfId="268" priority="284">
      <formula>AND($H484&lt;&gt;$I484,"  "&amp;$I484=$J484)</formula>
    </cfRule>
    <cfRule type="expression" dxfId="267" priority="285">
      <formula>AND("  "&amp;$I484&lt;&gt;$J484,$I484&lt;&gt;$J484)</formula>
    </cfRule>
  </conditionalFormatting>
  <conditionalFormatting sqref="AV484:BE486">
    <cfRule type="expression" dxfId="266" priority="277">
      <formula>AND($H484=$I484,$I484=$J484)</formula>
    </cfRule>
    <cfRule type="expression" dxfId="265" priority="278">
      <formula>AND($H484&lt;&gt;$I484,"  "&amp;$I484=$J484)</formula>
    </cfRule>
    <cfRule type="expression" dxfId="264" priority="279">
      <formula>AND("  "&amp;$I484&lt;&gt;$J484,$I484&lt;&gt;$J484)</formula>
    </cfRule>
  </conditionalFormatting>
  <conditionalFormatting sqref="Q484:Q486">
    <cfRule type="cellIs" dxfId="263" priority="275" operator="notEqual">
      <formula>0</formula>
    </cfRule>
  </conditionalFormatting>
  <conditionalFormatting sqref="BF487:XFD487">
    <cfRule type="cellIs" dxfId="262" priority="274" operator="equal">
      <formula>0</formula>
    </cfRule>
  </conditionalFormatting>
  <conditionalFormatting sqref="Q487">
    <cfRule type="cellIs" dxfId="261" priority="273" operator="notEqual">
      <formula>0</formula>
    </cfRule>
  </conditionalFormatting>
  <conditionalFormatting sqref="AF488:AU488">
    <cfRule type="expression" dxfId="260" priority="266">
      <formula>AND($H488=$I488,$I488=$J488)</formula>
    </cfRule>
    <cfRule type="expression" dxfId="259" priority="267">
      <formula>AND($H488&lt;&gt;$I488,"  "&amp;$I488=$J488)</formula>
    </cfRule>
    <cfRule type="expression" dxfId="258" priority="268">
      <formula>AND("  "&amp;$I488&lt;&gt;$J488,$I488&lt;&gt;$J488)</formula>
    </cfRule>
  </conditionalFormatting>
  <conditionalFormatting sqref="AV488:BE488">
    <cfRule type="expression" dxfId="257" priority="263">
      <formula>AND($H488=$I488,$I488=$J488)</formula>
    </cfRule>
    <cfRule type="expression" dxfId="256" priority="264">
      <formula>AND($H488&lt;&gt;$I488,"  "&amp;$I488=$J488)</formula>
    </cfRule>
    <cfRule type="expression" dxfId="255" priority="265">
      <formula>AND("  "&amp;$I488&lt;&gt;$J488,$I488&lt;&gt;$J488)</formula>
    </cfRule>
  </conditionalFormatting>
  <conditionalFormatting sqref="A488:XFD488">
    <cfRule type="cellIs" dxfId="254" priority="272" operator="equal">
      <formula>0</formula>
    </cfRule>
  </conditionalFormatting>
  <conditionalFormatting sqref="J488:L488 S488 V488:AE488">
    <cfRule type="expression" dxfId="253" priority="269">
      <formula>AND($H488=$I488,$I488=$J488)</formula>
    </cfRule>
    <cfRule type="expression" dxfId="252" priority="270">
      <formula>AND($H488&lt;&gt;$I488,"  "&amp;$I488=$J488)</formula>
    </cfRule>
    <cfRule type="expression" dxfId="251" priority="271">
      <formula>AND("  "&amp;$I488&lt;&gt;$J488,$I488&lt;&gt;$J488)</formula>
    </cfRule>
  </conditionalFormatting>
  <conditionalFormatting sqref="S488 V488:BE488">
    <cfRule type="cellIs" dxfId="250" priority="262" operator="lessThan">
      <formula>0</formula>
    </cfRule>
  </conditionalFormatting>
  <conditionalFormatting sqref="BF489:XFD489">
    <cfRule type="cellIs" dxfId="249" priority="261" operator="equal">
      <formula>0</formula>
    </cfRule>
  </conditionalFormatting>
  <conditionalFormatting sqref="Q488:Q489">
    <cfRule type="cellIs" dxfId="248" priority="260" operator="notEqual">
      <formula>0</formula>
    </cfRule>
  </conditionalFormatting>
  <conditionalFormatting sqref="AF490:AU491">
    <cfRule type="expression" dxfId="247" priority="253">
      <formula>AND($H490=$I490,$I490=$J490)</formula>
    </cfRule>
    <cfRule type="expression" dxfId="246" priority="254">
      <formula>AND($H490&lt;&gt;$I490,"  "&amp;$I490=$J490)</formula>
    </cfRule>
    <cfRule type="expression" dxfId="245" priority="255">
      <formula>AND("  "&amp;$I490&lt;&gt;$J490,$I490&lt;&gt;$J490)</formula>
    </cfRule>
  </conditionalFormatting>
  <conditionalFormatting sqref="AV490:BE491">
    <cfRule type="expression" dxfId="244" priority="250">
      <formula>AND($H490=$I490,$I490=$J490)</formula>
    </cfRule>
    <cfRule type="expression" dxfId="243" priority="251">
      <formula>AND($H490&lt;&gt;$I490,"  "&amp;$I490=$J490)</formula>
    </cfRule>
    <cfRule type="expression" dxfId="242" priority="252">
      <formula>AND("  "&amp;$I490&lt;&gt;$J490,$I490&lt;&gt;$J490)</formula>
    </cfRule>
  </conditionalFormatting>
  <conditionalFormatting sqref="A490:XFD491">
    <cfRule type="cellIs" dxfId="241" priority="259" operator="equal">
      <formula>0</formula>
    </cfRule>
  </conditionalFormatting>
  <conditionalFormatting sqref="J490:L491 S490:S491 V490:AE491">
    <cfRule type="expression" dxfId="240" priority="256">
      <formula>AND($H490=$I490,$I490=$J490)</formula>
    </cfRule>
    <cfRule type="expression" dxfId="239" priority="257">
      <formula>AND($H490&lt;&gt;$I490,"  "&amp;$I490=$J490)</formula>
    </cfRule>
    <cfRule type="expression" dxfId="238" priority="258">
      <formula>AND("  "&amp;$I490&lt;&gt;$J490,$I490&lt;&gt;$J490)</formula>
    </cfRule>
  </conditionalFormatting>
  <conditionalFormatting sqref="S490:S491 V490:BE491">
    <cfRule type="cellIs" dxfId="237" priority="249" operator="lessThan">
      <formula>0</formula>
    </cfRule>
  </conditionalFormatting>
  <conditionalFormatting sqref="BF492:XFD492">
    <cfRule type="cellIs" dxfId="236" priority="248" operator="equal">
      <formula>0</formula>
    </cfRule>
  </conditionalFormatting>
  <conditionalFormatting sqref="Q490:Q492">
    <cfRule type="cellIs" dxfId="235" priority="247" operator="notEqual">
      <formula>0</formula>
    </cfRule>
  </conditionalFormatting>
  <conditionalFormatting sqref="J660:L661 S660:S661 V660:AE661">
    <cfRule type="expression" dxfId="234" priority="244">
      <formula>AND($H660=$I660,$I660=$J660)</formula>
    </cfRule>
    <cfRule type="expression" dxfId="233" priority="245">
      <formula>AND($H660&lt;&gt;$I660,"  "&amp;$I660=$J660)</formula>
    </cfRule>
    <cfRule type="expression" dxfId="232" priority="246">
      <formula>AND("  "&amp;$I660&lt;&gt;$J660,$I660&lt;&gt;$J660)</formula>
    </cfRule>
  </conditionalFormatting>
  <conditionalFormatting sqref="J659:L659 S659 V659:AE659">
    <cfRule type="expression" dxfId="231" priority="241">
      <formula>AND($H659=$I659,$I659=$J659)</formula>
    </cfRule>
    <cfRule type="expression" dxfId="230" priority="242">
      <formula>AND($H659&lt;&gt;$I659,"  "&amp;$I659=$J659)</formula>
    </cfRule>
    <cfRule type="expression" dxfId="229" priority="243">
      <formula>AND("  "&amp;$I659&lt;&gt;$J659,$I659&lt;&gt;$J659)</formula>
    </cfRule>
  </conditionalFormatting>
  <conditionalFormatting sqref="AF660:AU661">
    <cfRule type="expression" dxfId="228" priority="238">
      <formula>AND($H660=$I660,$I660=$J660)</formula>
    </cfRule>
    <cfRule type="expression" dxfId="227" priority="239">
      <formula>AND($H660&lt;&gt;$I660,"  "&amp;$I660=$J660)</formula>
    </cfRule>
    <cfRule type="expression" dxfId="226" priority="240">
      <formula>AND("  "&amp;$I660&lt;&gt;$J660,$I660&lt;&gt;$J660)</formula>
    </cfRule>
  </conditionalFormatting>
  <conditionalFormatting sqref="AF659:AU659">
    <cfRule type="expression" dxfId="225" priority="235">
      <formula>AND($H659=$I659,$I659=$J659)</formula>
    </cfRule>
    <cfRule type="expression" dxfId="224" priority="236">
      <formula>AND($H659&lt;&gt;$I659,"  "&amp;$I659=$J659)</formula>
    </cfRule>
    <cfRule type="expression" dxfId="223" priority="237">
      <formula>AND("  "&amp;$I659&lt;&gt;$J659,$I659&lt;&gt;$J659)</formula>
    </cfRule>
  </conditionalFormatting>
  <conditionalFormatting sqref="AV660:BE661">
    <cfRule type="expression" dxfId="222" priority="232">
      <formula>AND($H660=$I660,$I660=$J660)</formula>
    </cfRule>
    <cfRule type="expression" dxfId="221" priority="233">
      <formula>AND($H660&lt;&gt;$I660,"  "&amp;$I660=$J660)</formula>
    </cfRule>
    <cfRule type="expression" dxfId="220" priority="234">
      <formula>AND("  "&amp;$I660&lt;&gt;$J660,$I660&lt;&gt;$J660)</formula>
    </cfRule>
  </conditionalFormatting>
  <conditionalFormatting sqref="AV659:BE659">
    <cfRule type="expression" dxfId="219" priority="229">
      <formula>AND($H659=$I659,$I659=$J659)</formula>
    </cfRule>
    <cfRule type="expression" dxfId="218" priority="230">
      <formula>AND($H659&lt;&gt;$I659,"  "&amp;$I659=$J659)</formula>
    </cfRule>
    <cfRule type="expression" dxfId="217" priority="231">
      <formula>AND("  "&amp;$I659&lt;&gt;$J659,$I659&lt;&gt;$J659)</formula>
    </cfRule>
  </conditionalFormatting>
  <conditionalFormatting sqref="A659:XFD661">
    <cfRule type="cellIs" dxfId="216" priority="228" operator="equal">
      <formula>0</formula>
    </cfRule>
  </conditionalFormatting>
  <conditionalFormatting sqref="BF658:XFD658">
    <cfRule type="cellIs" dxfId="215" priority="227" operator="equal">
      <formula>0</formula>
    </cfRule>
  </conditionalFormatting>
  <conditionalFormatting sqref="Q658:Q661">
    <cfRule type="cellIs" dxfId="214" priority="226" operator="notEqual">
      <formula>0</formula>
    </cfRule>
  </conditionalFormatting>
  <conditionalFormatting sqref="AF690:AU692">
    <cfRule type="expression" dxfId="213" priority="199">
      <formula>AND($H690=$I690,$I690=$J690)</formula>
    </cfRule>
    <cfRule type="expression" dxfId="212" priority="200">
      <formula>AND($H690&lt;&gt;$I690,"  "&amp;$I690=$J690)</formula>
    </cfRule>
    <cfRule type="expression" dxfId="211" priority="201">
      <formula>AND("  "&amp;$I690&lt;&gt;$J690,$I690&lt;&gt;$J690)</formula>
    </cfRule>
  </conditionalFormatting>
  <conditionalFormatting sqref="J690:L692 S690:S692 V690:AE692">
    <cfRule type="expression" dxfId="210" priority="202">
      <formula>AND($H690=$I690,$I690=$J690)</formula>
    </cfRule>
    <cfRule type="expression" dxfId="209" priority="203">
      <formula>AND($H690&lt;&gt;$I690,"  "&amp;$I690=$J690)</formula>
    </cfRule>
    <cfRule type="expression" dxfId="208" priority="204">
      <formula>AND("  "&amp;$I690&lt;&gt;$J690,$I690&lt;&gt;$J690)</formula>
    </cfRule>
  </conditionalFormatting>
  <conditionalFormatting sqref="AV690:BE692">
    <cfRule type="expression" dxfId="207" priority="196">
      <formula>AND($H690=$I690,$I690=$J690)</formula>
    </cfRule>
    <cfRule type="expression" dxfId="206" priority="197">
      <formula>AND($H690&lt;&gt;$I690,"  "&amp;$I690=$J690)</formula>
    </cfRule>
    <cfRule type="expression" dxfId="205" priority="198">
      <formula>AND("  "&amp;$I690&lt;&gt;$J690,$I690&lt;&gt;$J690)</formula>
    </cfRule>
  </conditionalFormatting>
  <conditionalFormatting sqref="Q693">
    <cfRule type="cellIs" dxfId="204" priority="215" operator="notEqual">
      <formula>0</formula>
    </cfRule>
  </conditionalFormatting>
  <conditionalFormatting sqref="A690:XFD692">
    <cfRule type="cellIs" dxfId="203" priority="214" operator="equal">
      <formula>0</formula>
    </cfRule>
  </conditionalFormatting>
  <conditionalFormatting sqref="AF690:AU692">
    <cfRule type="expression" dxfId="202" priority="208">
      <formula>AND($H690=$I690,$I690=$J690)</formula>
    </cfRule>
    <cfRule type="expression" dxfId="201" priority="209">
      <formula>AND($H690&lt;&gt;$I690,"  "&amp;$I690=$J690)</formula>
    </cfRule>
    <cfRule type="expression" dxfId="200" priority="210">
      <formula>AND("  "&amp;$I690&lt;&gt;$J690,$I690&lt;&gt;$J690)</formula>
    </cfRule>
  </conditionalFormatting>
  <conditionalFormatting sqref="V690:AE692 S690:S692 J690:L692">
    <cfRule type="expression" dxfId="199" priority="211">
      <formula>AND($H690=$I690,$I690=$J690)</formula>
    </cfRule>
    <cfRule type="expression" dxfId="198" priority="212">
      <formula>AND($H690&lt;&gt;$I690,"  "&amp;$I690=$J690)</formula>
    </cfRule>
    <cfRule type="expression" dxfId="197" priority="213">
      <formula>AND("  "&amp;$I690&lt;&gt;$J690,$I690&lt;&gt;$J690)</formula>
    </cfRule>
  </conditionalFormatting>
  <conditionalFormatting sqref="AV690:BE692">
    <cfRule type="expression" dxfId="196" priority="205">
      <formula>AND($H690=$I690,$I690=$J690)</formula>
    </cfRule>
    <cfRule type="expression" dxfId="195" priority="206">
      <formula>AND($H690&lt;&gt;$I690,"  "&amp;$I690=$J690)</formula>
    </cfRule>
    <cfRule type="expression" dxfId="194" priority="207">
      <formula>AND("  "&amp;$I690&lt;&gt;$J690,$I690&lt;&gt;$J690)</formula>
    </cfRule>
  </conditionalFormatting>
  <conditionalFormatting sqref="AV672:BE672">
    <cfRule type="expression" dxfId="193" priority="121">
      <formula>AND($H672=$I672,$I672=$J672)</formula>
    </cfRule>
    <cfRule type="expression" dxfId="192" priority="122">
      <formula>AND($H672&lt;&gt;$I672,"  "&amp;$I672=$J672)</formula>
    </cfRule>
    <cfRule type="expression" dxfId="191" priority="123">
      <formula>AND("  "&amp;$I672&lt;&gt;$J672,$I672&lt;&gt;$J672)</formula>
    </cfRule>
  </conditionalFormatting>
  <conditionalFormatting sqref="AF672:AU672">
    <cfRule type="expression" dxfId="190" priority="124">
      <formula>AND($H672=$I672,$I672=$J672)</formula>
    </cfRule>
    <cfRule type="expression" dxfId="189" priority="125">
      <formula>AND($H672&lt;&gt;$I672,"  "&amp;$I672=$J672)</formula>
    </cfRule>
    <cfRule type="expression" dxfId="188" priority="126">
      <formula>AND("  "&amp;$I672&lt;&gt;$J672,$I672&lt;&gt;$J672)</formula>
    </cfRule>
  </conditionalFormatting>
  <conditionalFormatting sqref="Q690:Q692">
    <cfRule type="cellIs" dxfId="187" priority="195" operator="notEqual">
      <formula>0</formula>
    </cfRule>
  </conditionalFormatting>
  <conditionalFormatting sqref="A21:R21 T21:XFD21">
    <cfRule type="cellIs" dxfId="186" priority="194" operator="equal">
      <formula>0</formula>
    </cfRule>
  </conditionalFormatting>
  <conditionalFormatting sqref="J21:L21 V21:AE21">
    <cfRule type="expression" dxfId="185" priority="191">
      <formula>AND($H21=$I21,$I21=$J21)</formula>
    </cfRule>
    <cfRule type="expression" dxfId="184" priority="192">
      <formula>AND($H21&lt;&gt;$I21,"  "&amp;$I21=$J21)</formula>
    </cfRule>
    <cfRule type="expression" dxfId="183" priority="193">
      <formula>AND("  "&amp;$I21&lt;&gt;$J21,$I21&lt;&gt;$J21)</formula>
    </cfRule>
  </conditionalFormatting>
  <conditionalFormatting sqref="AF21:AU21">
    <cfRule type="expression" dxfId="182" priority="188">
      <formula>AND($H21=$I21,$I21=$J21)</formula>
    </cfRule>
    <cfRule type="expression" dxfId="181" priority="189">
      <formula>AND($H21&lt;&gt;$I21,"  "&amp;$I21=$J21)</formula>
    </cfRule>
    <cfRule type="expression" dxfId="180" priority="190">
      <formula>AND("  "&amp;$I21&lt;&gt;$J21,$I21&lt;&gt;$J21)</formula>
    </cfRule>
  </conditionalFormatting>
  <conditionalFormatting sqref="AV21:BE21">
    <cfRule type="expression" dxfId="179" priority="185">
      <formula>AND($H21=$I21,$I21=$J21)</formula>
    </cfRule>
    <cfRule type="expression" dxfId="178" priority="186">
      <formula>AND($H21&lt;&gt;$I21,"  "&amp;$I21=$J21)</formula>
    </cfRule>
    <cfRule type="expression" dxfId="177" priority="187">
      <formula>AND("  "&amp;$I21&lt;&gt;$J21,$I21&lt;&gt;$J21)</formula>
    </cfRule>
  </conditionalFormatting>
  <conditionalFormatting sqref="BF674:XFD674">
    <cfRule type="cellIs" dxfId="176" priority="131" operator="equal">
      <formula>0</formula>
    </cfRule>
  </conditionalFormatting>
  <conditionalFormatting sqref="A24:XFD24">
    <cfRule type="cellIs" dxfId="175" priority="183" operator="equal">
      <formula>0</formula>
    </cfRule>
  </conditionalFormatting>
  <conditionalFormatting sqref="Q21 Q24">
    <cfRule type="cellIs" dxfId="174" priority="182" operator="notEqual">
      <formula>0</formula>
    </cfRule>
  </conditionalFormatting>
  <conditionalFormatting sqref="T22:XFD23 A22:R23">
    <cfRule type="cellIs" dxfId="173" priority="181" operator="equal">
      <formula>0</formula>
    </cfRule>
  </conditionalFormatting>
  <conditionalFormatting sqref="J22:L23 V22:AE23">
    <cfRule type="expression" dxfId="172" priority="178">
      <formula>AND($H22=$I22,$I22=$J22)</formula>
    </cfRule>
    <cfRule type="expression" dxfId="171" priority="179">
      <formula>AND($H22&lt;&gt;$I22,"  "&amp;$I22=$J22)</formula>
    </cfRule>
    <cfRule type="expression" dxfId="170" priority="180">
      <formula>AND("  "&amp;$I22&lt;&gt;$J22,$I22&lt;&gt;$J22)</formula>
    </cfRule>
  </conditionalFormatting>
  <conditionalFormatting sqref="AF22:AU23">
    <cfRule type="expression" dxfId="169" priority="175">
      <formula>AND($H22=$I22,$I22=$J22)</formula>
    </cfRule>
    <cfRule type="expression" dxfId="168" priority="176">
      <formula>AND($H22&lt;&gt;$I22,"  "&amp;$I22=$J22)</formula>
    </cfRule>
    <cfRule type="expression" dxfId="167" priority="177">
      <formula>AND("  "&amp;$I22&lt;&gt;$J22,$I22&lt;&gt;$J22)</formula>
    </cfRule>
  </conditionalFormatting>
  <conditionalFormatting sqref="AV22:BE23">
    <cfRule type="expression" dxfId="166" priority="172">
      <formula>AND($H22=$I22,$I22=$J22)</formula>
    </cfRule>
    <cfRule type="expression" dxfId="165" priority="173">
      <formula>AND($H22&lt;&gt;$I22,"  "&amp;$I22=$J22)</formula>
    </cfRule>
    <cfRule type="expression" dxfId="164" priority="174">
      <formula>AND("  "&amp;$I22&lt;&gt;$J22,$I22&lt;&gt;$J22)</formula>
    </cfRule>
  </conditionalFormatting>
  <conditionalFormatting sqref="S22:S23">
    <cfRule type="cellIs" dxfId="163" priority="171" operator="equal">
      <formula>0</formula>
    </cfRule>
  </conditionalFormatting>
  <conditionalFormatting sqref="Q22:Q23">
    <cfRule type="cellIs" dxfId="162" priority="170" operator="notEqual">
      <formula>0</formula>
    </cfRule>
  </conditionalFormatting>
  <conditionalFormatting sqref="S21">
    <cfRule type="cellIs" dxfId="161" priority="169" operator="equal">
      <formula>0</formula>
    </cfRule>
  </conditionalFormatting>
  <conditionalFormatting sqref="S21">
    <cfRule type="expression" dxfId="160" priority="166">
      <formula>AND($H21=$I21,$I21=$J21)</formula>
    </cfRule>
    <cfRule type="expression" dxfId="159" priority="167">
      <formula>AND($H21&lt;&gt;$I21,"  "&amp;$I21=$J21)</formula>
    </cfRule>
    <cfRule type="expression" dxfId="158" priority="168">
      <formula>AND("  "&amp;$I21&lt;&gt;$J21,$I21&lt;&gt;$J21)</formula>
    </cfRule>
  </conditionalFormatting>
  <conditionalFormatting sqref="J664:L665 S664:S665 V664:AE665">
    <cfRule type="expression" dxfId="157" priority="163">
      <formula>AND($H664=$I664,$I664=$J664)</formula>
    </cfRule>
    <cfRule type="expression" dxfId="156" priority="164">
      <formula>AND($H664&lt;&gt;$I664,"  "&amp;$I664=$J664)</formula>
    </cfRule>
    <cfRule type="expression" dxfId="155" priority="165">
      <formula>AND("  "&amp;$I664&lt;&gt;$J664,$I664&lt;&gt;$J664)</formula>
    </cfRule>
  </conditionalFormatting>
  <conditionalFormatting sqref="J663:L663 S663 V663:AE663">
    <cfRule type="expression" dxfId="154" priority="160">
      <formula>AND($H663=$I663,$I663=$J663)</formula>
    </cfRule>
    <cfRule type="expression" dxfId="153" priority="161">
      <formula>AND($H663&lt;&gt;$I663,"  "&amp;$I663=$J663)</formula>
    </cfRule>
    <cfRule type="expression" dxfId="152" priority="162">
      <formula>AND("  "&amp;$I663&lt;&gt;$J663,$I663&lt;&gt;$J663)</formula>
    </cfRule>
  </conditionalFormatting>
  <conditionalFormatting sqref="AF664:AU665">
    <cfRule type="expression" dxfId="151" priority="157">
      <formula>AND($H664=$I664,$I664=$J664)</formula>
    </cfRule>
    <cfRule type="expression" dxfId="150" priority="158">
      <formula>AND($H664&lt;&gt;$I664,"  "&amp;$I664=$J664)</formula>
    </cfRule>
    <cfRule type="expression" dxfId="149" priority="159">
      <formula>AND("  "&amp;$I664&lt;&gt;$J664,$I664&lt;&gt;$J664)</formula>
    </cfRule>
  </conditionalFormatting>
  <conditionalFormatting sqref="AF663:AU663">
    <cfRule type="expression" dxfId="148" priority="154">
      <formula>AND($H663=$I663,$I663=$J663)</formula>
    </cfRule>
    <cfRule type="expression" dxfId="147" priority="155">
      <formula>AND($H663&lt;&gt;$I663,"  "&amp;$I663=$J663)</formula>
    </cfRule>
    <cfRule type="expression" dxfId="146" priority="156">
      <formula>AND("  "&amp;$I663&lt;&gt;$J663,$I663&lt;&gt;$J663)</formula>
    </cfRule>
  </conditionalFormatting>
  <conditionalFormatting sqref="AV664:BE665">
    <cfRule type="expression" dxfId="145" priority="151">
      <formula>AND($H664=$I664,$I664=$J664)</formula>
    </cfRule>
    <cfRule type="expression" dxfId="144" priority="152">
      <formula>AND($H664&lt;&gt;$I664,"  "&amp;$I664=$J664)</formula>
    </cfRule>
    <cfRule type="expression" dxfId="143" priority="153">
      <formula>AND("  "&amp;$I664&lt;&gt;$J664,$I664&lt;&gt;$J664)</formula>
    </cfRule>
  </conditionalFormatting>
  <conditionalFormatting sqref="AV663:BE663">
    <cfRule type="expression" dxfId="142" priority="148">
      <formula>AND($H663=$I663,$I663=$J663)</formula>
    </cfRule>
    <cfRule type="expression" dxfId="141" priority="149">
      <formula>AND($H663&lt;&gt;$I663,"  "&amp;$I663=$J663)</formula>
    </cfRule>
    <cfRule type="expression" dxfId="140" priority="150">
      <formula>AND("  "&amp;$I663&lt;&gt;$J663,$I663&lt;&gt;$J663)</formula>
    </cfRule>
  </conditionalFormatting>
  <conditionalFormatting sqref="A663:XFD665">
    <cfRule type="cellIs" dxfId="139" priority="147" operator="equal">
      <formula>0</formula>
    </cfRule>
  </conditionalFormatting>
  <conditionalFormatting sqref="BF662:XFD662">
    <cfRule type="cellIs" dxfId="138" priority="146" operator="equal">
      <formula>0</formula>
    </cfRule>
  </conditionalFormatting>
  <conditionalFormatting sqref="Q662:Q665">
    <cfRule type="cellIs" dxfId="137" priority="145" operator="notEqual">
      <formula>0</formula>
    </cfRule>
  </conditionalFormatting>
  <conditionalFormatting sqref="BF671:XFD671">
    <cfRule type="cellIs" dxfId="136" priority="144" operator="equal">
      <formula>0</formula>
    </cfRule>
  </conditionalFormatting>
  <conditionalFormatting sqref="Q671">
    <cfRule type="cellIs" dxfId="135" priority="143" operator="notEqual">
      <formula>0</formula>
    </cfRule>
  </conditionalFormatting>
  <conditionalFormatting sqref="A675:XFD677">
    <cfRule type="cellIs" dxfId="134" priority="142" operator="equal">
      <formula>0</formula>
    </cfRule>
  </conditionalFormatting>
  <conditionalFormatting sqref="J675:L677 S675:S677 V675:AE677">
    <cfRule type="expression" dxfId="133" priority="139">
      <formula>AND($H675=$I675,$I675=$J675)</formula>
    </cfRule>
    <cfRule type="expression" dxfId="132" priority="140">
      <formula>AND($H675&lt;&gt;$I675,"  "&amp;$I675=$J675)</formula>
    </cfRule>
    <cfRule type="expression" dxfId="131" priority="141">
      <formula>AND("  "&amp;$I675&lt;&gt;$J675,$I675&lt;&gt;$J675)</formula>
    </cfRule>
  </conditionalFormatting>
  <conditionalFormatting sqref="AF675:AU677">
    <cfRule type="expression" dxfId="130" priority="136">
      <formula>AND($H675=$I675,$I675=$J675)</formula>
    </cfRule>
    <cfRule type="expression" dxfId="129" priority="137">
      <formula>AND($H675&lt;&gt;$I675,"  "&amp;$I675=$J675)</formula>
    </cfRule>
    <cfRule type="expression" dxfId="128" priority="138">
      <formula>AND("  "&amp;$I675&lt;&gt;$J675,$I675&lt;&gt;$J675)</formula>
    </cfRule>
  </conditionalFormatting>
  <conditionalFormatting sqref="AV675:BE677">
    <cfRule type="expression" dxfId="127" priority="133">
      <formula>AND($H675=$I675,$I675=$J675)</formula>
    </cfRule>
    <cfRule type="expression" dxfId="126" priority="134">
      <formula>AND($H675&lt;&gt;$I675,"  "&amp;$I675=$J675)</formula>
    </cfRule>
    <cfRule type="expression" dxfId="125" priority="135">
      <formula>AND("  "&amp;$I675&lt;&gt;$J675,$I675&lt;&gt;$J675)</formula>
    </cfRule>
  </conditionalFormatting>
  <conditionalFormatting sqref="S675:S677 V675:BE677">
    <cfRule type="cellIs" dxfId="124" priority="132" operator="lessThan">
      <formula>0</formula>
    </cfRule>
  </conditionalFormatting>
  <conditionalFormatting sqref="Q674:Q677">
    <cfRule type="cellIs" dxfId="123" priority="130" operator="notEqual">
      <formula>0</formula>
    </cfRule>
  </conditionalFormatting>
  <conditionalFormatting sqref="J672:L673 S672 V672:AE672">
    <cfRule type="expression" dxfId="122" priority="127">
      <formula>AND($H672=$I672,$I672=$J672)</formula>
    </cfRule>
    <cfRule type="expression" dxfId="121" priority="128">
      <formula>AND($H672&lt;&gt;$I672,"  "&amp;$I672=$J672)</formula>
    </cfRule>
    <cfRule type="expression" dxfId="120" priority="129">
      <formula>AND("  "&amp;$I672&lt;&gt;$J672,$I672&lt;&gt;$J672)</formula>
    </cfRule>
  </conditionalFormatting>
  <conditionalFormatting sqref="A672:XFD672 A673:L673 BF673:XFD673">
    <cfRule type="cellIs" dxfId="119" priority="120" operator="equal">
      <formula>0</formula>
    </cfRule>
  </conditionalFormatting>
  <conditionalFormatting sqref="Q672">
    <cfRule type="cellIs" dxfId="118" priority="119" operator="notEqual">
      <formula>0</formula>
    </cfRule>
  </conditionalFormatting>
  <conditionalFormatting sqref="M673:R673">
    <cfRule type="cellIs" dxfId="117" priority="118" operator="equal">
      <formula>0</formula>
    </cfRule>
  </conditionalFormatting>
  <conditionalFormatting sqref="Q673">
    <cfRule type="cellIs" dxfId="116" priority="117" operator="notEqual">
      <formula>0</formula>
    </cfRule>
  </conditionalFormatting>
  <conditionalFormatting sqref="BF434:XFD434">
    <cfRule type="cellIs" dxfId="115" priority="116" operator="equal">
      <formula>0</formula>
    </cfRule>
  </conditionalFormatting>
  <conditionalFormatting sqref="Q434">
    <cfRule type="cellIs" dxfId="114" priority="115" operator="notEqual">
      <formula>0</formula>
    </cfRule>
  </conditionalFormatting>
  <conditionalFormatting sqref="V437:BE437 J437:L437 S437">
    <cfRule type="expression" dxfId="113" priority="112">
      <formula>AND($H437=$I437,$I437=$J437)</formula>
    </cfRule>
    <cfRule type="expression" dxfId="112" priority="113">
      <formula>AND($H437&lt;&gt;$I437,"  "&amp;$I437=$J437)</formula>
    </cfRule>
    <cfRule type="expression" dxfId="111" priority="114">
      <formula>AND("  "&amp;$I437&lt;&gt;$J437,$I437&lt;&gt;$J437)</formula>
    </cfRule>
  </conditionalFormatting>
  <conditionalFormatting sqref="A437:XFD437">
    <cfRule type="cellIs" dxfId="110" priority="111" operator="equal">
      <formula>0</formula>
    </cfRule>
  </conditionalFormatting>
  <conditionalFormatting sqref="V437:BE437 S437">
    <cfRule type="cellIs" dxfId="109" priority="110" operator="lessThan">
      <formula>0</formula>
    </cfRule>
  </conditionalFormatting>
  <conditionalFormatting sqref="Q437">
    <cfRule type="cellIs" dxfId="108" priority="109" operator="notEqual">
      <formula>0</formula>
    </cfRule>
  </conditionalFormatting>
  <conditionalFormatting sqref="J754:L755 S754:S755 V754:BE755">
    <cfRule type="expression" dxfId="107" priority="106">
      <formula>AND($H754=$I754,$I754=$J754)</formula>
    </cfRule>
    <cfRule type="expression" dxfId="106" priority="107">
      <formula>AND($H754&lt;&gt;$I754,"  "&amp;$I754=$J754)</formula>
    </cfRule>
    <cfRule type="expression" dxfId="105" priority="108">
      <formula>AND("  "&amp;$I754&lt;&gt;$J754,$I754&lt;&gt;$J754)</formula>
    </cfRule>
  </conditionalFormatting>
  <conditionalFormatting sqref="AF751:AU753">
    <cfRule type="expression" dxfId="104" priority="100">
      <formula>AND($H751=$I751,$I751=$J751)</formula>
    </cfRule>
    <cfRule type="expression" dxfId="103" priority="101">
      <formula>AND($H751&lt;&gt;$I751,"  "&amp;$I751=$J751)</formula>
    </cfRule>
    <cfRule type="expression" dxfId="102" priority="102">
      <formula>AND("  "&amp;$I751&lt;&gt;$J751,$I751&lt;&gt;$J751)</formula>
    </cfRule>
  </conditionalFormatting>
  <conditionalFormatting sqref="V751:AE753 S751:S753 J751:L753">
    <cfRule type="expression" dxfId="101" priority="103">
      <formula>AND($H751=$I751,$I751=$J751)</formula>
    </cfRule>
    <cfRule type="expression" dxfId="100" priority="104">
      <formula>AND($H751&lt;&gt;$I751,"  "&amp;$I751=$J751)</formula>
    </cfRule>
    <cfRule type="expression" dxfId="99" priority="105">
      <formula>AND("  "&amp;$I751&lt;&gt;$J751,$I751&lt;&gt;$J751)</formula>
    </cfRule>
  </conditionalFormatting>
  <conditionalFormatting sqref="AV751:BE753">
    <cfRule type="expression" dxfId="98" priority="97">
      <formula>AND($H751=$I751,$I751=$J751)</formula>
    </cfRule>
    <cfRule type="expression" dxfId="97" priority="98">
      <formula>AND($H751&lt;&gt;$I751,"  "&amp;$I751=$J751)</formula>
    </cfRule>
    <cfRule type="expression" dxfId="96" priority="99">
      <formula>AND("  "&amp;$I751&lt;&gt;$J751,$I751&lt;&gt;$J751)</formula>
    </cfRule>
  </conditionalFormatting>
  <conditionalFormatting sqref="J85:L86 S85:S86 V85:BE86">
    <cfRule type="expression" dxfId="95" priority="94">
      <formula>AND($H85=$I85,$I85=$J85)</formula>
    </cfRule>
    <cfRule type="expression" dxfId="94" priority="95">
      <formula>AND($H85&lt;&gt;$I85,"  "&amp;$I85=$J85)</formula>
    </cfRule>
    <cfRule type="expression" dxfId="93" priority="96">
      <formula>AND("  "&amp;$I85&lt;&gt;$J85,$I85&lt;&gt;$J85)</formula>
    </cfRule>
  </conditionalFormatting>
  <conditionalFormatting sqref="V82:AE84 S82:S84 J82:L84">
    <cfRule type="expression" dxfId="92" priority="91">
      <formula>AND($H82=$I82,$I82=$J82)</formula>
    </cfRule>
    <cfRule type="expression" dxfId="91" priority="92">
      <formula>AND($H82&lt;&gt;$I82,"  "&amp;$I82=$J82)</formula>
    </cfRule>
    <cfRule type="expression" dxfId="90" priority="93">
      <formula>AND("  "&amp;$I82&lt;&gt;$J82,$I82&lt;&gt;$J82)</formula>
    </cfRule>
  </conditionalFormatting>
  <conditionalFormatting sqref="AF82:AU84">
    <cfRule type="expression" dxfId="89" priority="88">
      <formula>AND($H82=$I82,$I82=$J82)</formula>
    </cfRule>
    <cfRule type="expression" dxfId="88" priority="89">
      <formula>AND($H82&lt;&gt;$I82,"  "&amp;$I82=$J82)</formula>
    </cfRule>
    <cfRule type="expression" dxfId="87" priority="90">
      <formula>AND("  "&amp;$I82&lt;&gt;$J82,$I82&lt;&gt;$J82)</formula>
    </cfRule>
  </conditionalFormatting>
  <conditionalFormatting sqref="AV82:BE84">
    <cfRule type="expression" dxfId="86" priority="85">
      <formula>AND($H82=$I82,$I82=$J82)</formula>
    </cfRule>
    <cfRule type="expression" dxfId="85" priority="86">
      <formula>AND($H82&lt;&gt;$I82,"  "&amp;$I82=$J82)</formula>
    </cfRule>
    <cfRule type="expression" dxfId="84" priority="87">
      <formula>AND("  "&amp;$I82&lt;&gt;$J82,$I82&lt;&gt;$J82)</formula>
    </cfRule>
  </conditionalFormatting>
  <conditionalFormatting sqref="AV667:BE667">
    <cfRule type="expression" dxfId="83" priority="74">
      <formula>AND($H667=$I667,$I667=$J667)</formula>
    </cfRule>
    <cfRule type="expression" dxfId="82" priority="75">
      <formula>AND($H667&lt;&gt;$I667,"  "&amp;$I667=$J667)</formula>
    </cfRule>
    <cfRule type="expression" dxfId="81" priority="76">
      <formula>AND("  "&amp;$I667&lt;&gt;$J667,$I667&lt;&gt;$J667)</formula>
    </cfRule>
  </conditionalFormatting>
  <conditionalFormatting sqref="AF667:AU667">
    <cfRule type="expression" dxfId="80" priority="77">
      <formula>AND($H667=$I667,$I667=$J667)</formula>
    </cfRule>
    <cfRule type="expression" dxfId="79" priority="78">
      <formula>AND($H667&lt;&gt;$I667,"  "&amp;$I667=$J667)</formula>
    </cfRule>
    <cfRule type="expression" dxfId="78" priority="79">
      <formula>AND("  "&amp;$I667&lt;&gt;$J667,$I667&lt;&gt;$J667)</formula>
    </cfRule>
  </conditionalFormatting>
  <conditionalFormatting sqref="BF666:XFD666">
    <cfRule type="cellIs" dxfId="77" priority="84" operator="equal">
      <formula>0</formula>
    </cfRule>
  </conditionalFormatting>
  <conditionalFormatting sqref="Q666">
    <cfRule type="cellIs" dxfId="76" priority="83" operator="notEqual">
      <formula>0</formula>
    </cfRule>
  </conditionalFormatting>
  <conditionalFormatting sqref="J667:L668 S667 V667:AE667">
    <cfRule type="expression" dxfId="75" priority="80">
      <formula>AND($H667=$I667,$I667=$J667)</formula>
    </cfRule>
    <cfRule type="expression" dxfId="74" priority="81">
      <formula>AND($H667&lt;&gt;$I667,"  "&amp;$I667=$J667)</formula>
    </cfRule>
    <cfRule type="expression" dxfId="73" priority="82">
      <formula>AND("  "&amp;$I667&lt;&gt;$J667,$I667&lt;&gt;$J667)</formula>
    </cfRule>
  </conditionalFormatting>
  <conditionalFormatting sqref="A667:XFD667 A668:L668 BF668:XFD668">
    <cfRule type="cellIs" dxfId="72" priority="73" operator="equal">
      <formula>0</formula>
    </cfRule>
  </conditionalFormatting>
  <conditionalFormatting sqref="Q667">
    <cfRule type="cellIs" dxfId="71" priority="72" operator="notEqual">
      <formula>0</formula>
    </cfRule>
  </conditionalFormatting>
  <conditionalFormatting sqref="M668:R668">
    <cfRule type="cellIs" dxfId="70" priority="71" operator="equal">
      <formula>0</formula>
    </cfRule>
  </conditionalFormatting>
  <conditionalFormatting sqref="Q668">
    <cfRule type="cellIs" dxfId="69" priority="70" operator="notEqual">
      <formula>0</formula>
    </cfRule>
  </conditionalFormatting>
  <conditionalFormatting sqref="V435:BE436 J435:L436 S435:S436">
    <cfRule type="expression" dxfId="68" priority="67">
      <formula>AND($H435=$I435,$I435=$J435)</formula>
    </cfRule>
    <cfRule type="expression" dxfId="67" priority="68">
      <formula>AND($H435&lt;&gt;$I435,"  "&amp;$I435=$J435)</formula>
    </cfRule>
    <cfRule type="expression" dxfId="66" priority="69">
      <formula>AND("  "&amp;$I435&lt;&gt;$J435,$I435&lt;&gt;$J435)</formula>
    </cfRule>
  </conditionalFormatting>
  <conditionalFormatting sqref="A435:XFD436">
    <cfRule type="cellIs" dxfId="65" priority="66" operator="equal">
      <formula>0</formula>
    </cfRule>
  </conditionalFormatting>
  <conditionalFormatting sqref="V435:BE436 S435:S436">
    <cfRule type="cellIs" dxfId="64" priority="65" operator="lessThan">
      <formula>0</formula>
    </cfRule>
  </conditionalFormatting>
  <conditionalFormatting sqref="Q435:Q436">
    <cfRule type="cellIs" dxfId="63" priority="64" operator="notEqual">
      <formula>0</formula>
    </cfRule>
  </conditionalFormatting>
  <conditionalFormatting sqref="A493:XFD493">
    <cfRule type="cellIs" dxfId="62" priority="54" operator="equal">
      <formula>0</formula>
    </cfRule>
  </conditionalFormatting>
  <conditionalFormatting sqref="AF493:AU493">
    <cfRule type="expression" dxfId="61" priority="58">
      <formula>AND($H493=$I493,$I493=$J493)</formula>
    </cfRule>
    <cfRule type="expression" dxfId="60" priority="59">
      <formula>AND($H493&lt;&gt;$I493,"  "&amp;$I493=$J493)</formula>
    </cfRule>
    <cfRule type="expression" dxfId="59" priority="60">
      <formula>AND("  "&amp;$I493&lt;&gt;$J493,$I493&lt;&gt;$J493)</formula>
    </cfRule>
  </conditionalFormatting>
  <conditionalFormatting sqref="J493:L493 S493 V493:AE493">
    <cfRule type="expression" dxfId="58" priority="61">
      <formula>AND($H493=$I493,$I493=$J493)</formula>
    </cfRule>
    <cfRule type="expression" dxfId="57" priority="62">
      <formula>AND($H493&lt;&gt;$I493,"  "&amp;$I493=$J493)</formula>
    </cfRule>
    <cfRule type="expression" dxfId="56" priority="63">
      <formula>AND("  "&amp;$I493&lt;&gt;$J493,$I493&lt;&gt;$J493)</formula>
    </cfRule>
  </conditionalFormatting>
  <conditionalFormatting sqref="AV493:BE493">
    <cfRule type="expression" dxfId="55" priority="55">
      <formula>AND($H493=$I493,$I493=$J493)</formula>
    </cfRule>
    <cfRule type="expression" dxfId="54" priority="56">
      <formula>AND($H493&lt;&gt;$I493,"  "&amp;$I493=$J493)</formula>
    </cfRule>
    <cfRule type="expression" dxfId="53" priority="57">
      <formula>AND("  "&amp;$I493&lt;&gt;$J493,$I493&lt;&gt;$J493)</formula>
    </cfRule>
  </conditionalFormatting>
  <conditionalFormatting sqref="Q493">
    <cfRule type="cellIs" dxfId="52" priority="53" operator="notEqual">
      <formula>0</formula>
    </cfRule>
  </conditionalFormatting>
  <conditionalFormatting sqref="BF494:XFD494">
    <cfRule type="cellIs" dxfId="51" priority="52" operator="equal">
      <formula>0</formula>
    </cfRule>
  </conditionalFormatting>
  <conditionalFormatting sqref="Q494">
    <cfRule type="cellIs" dxfId="50" priority="51" operator="notEqual">
      <formula>0</formula>
    </cfRule>
  </conditionalFormatting>
  <conditionalFormatting sqref="AF495:AU495">
    <cfRule type="expression" dxfId="49" priority="44">
      <formula>AND($H495=$I495,$I495=$J495)</formula>
    </cfRule>
    <cfRule type="expression" dxfId="48" priority="45">
      <formula>AND($H495&lt;&gt;$I495,"  "&amp;$I495=$J495)</formula>
    </cfRule>
    <cfRule type="expression" dxfId="47" priority="46">
      <formula>AND("  "&amp;$I495&lt;&gt;$J495,$I495&lt;&gt;$J495)</formula>
    </cfRule>
  </conditionalFormatting>
  <conditionalFormatting sqref="AV495:BE495">
    <cfRule type="expression" dxfId="46" priority="41">
      <formula>AND($H495=$I495,$I495=$J495)</formula>
    </cfRule>
    <cfRule type="expression" dxfId="45" priority="42">
      <formula>AND($H495&lt;&gt;$I495,"  "&amp;$I495=$J495)</formula>
    </cfRule>
    <cfRule type="expression" dxfId="44" priority="43">
      <formula>AND("  "&amp;$I495&lt;&gt;$J495,$I495&lt;&gt;$J495)</formula>
    </cfRule>
  </conditionalFormatting>
  <conditionalFormatting sqref="A495:XFD495">
    <cfRule type="cellIs" dxfId="43" priority="50" operator="equal">
      <formula>0</formula>
    </cfRule>
  </conditionalFormatting>
  <conditionalFormatting sqref="J495:L495 S495 V495:AE495">
    <cfRule type="expression" dxfId="42" priority="47">
      <formula>AND($H495=$I495,$I495=$J495)</formula>
    </cfRule>
    <cfRule type="expression" dxfId="41" priority="48">
      <formula>AND($H495&lt;&gt;$I495,"  "&amp;$I495=$J495)</formula>
    </cfRule>
    <cfRule type="expression" dxfId="40" priority="49">
      <formula>AND("  "&amp;$I495&lt;&gt;$J495,$I495&lt;&gt;$J495)</formula>
    </cfRule>
  </conditionalFormatting>
  <conditionalFormatting sqref="S495 V495:BE495">
    <cfRule type="cellIs" dxfId="39" priority="40" operator="lessThan">
      <formula>0</formula>
    </cfRule>
  </conditionalFormatting>
  <conditionalFormatting sqref="BF496:XFD496">
    <cfRule type="cellIs" dxfId="38" priority="39" operator="equal">
      <formula>0</formula>
    </cfRule>
  </conditionalFormatting>
  <conditionalFormatting sqref="Q495:Q496">
    <cfRule type="cellIs" dxfId="37" priority="38" operator="notEqual">
      <formula>0</formula>
    </cfRule>
  </conditionalFormatting>
  <conditionalFormatting sqref="AF497:AU498">
    <cfRule type="expression" dxfId="36" priority="31">
      <formula>AND($H497=$I497,$I497=$J497)</formula>
    </cfRule>
    <cfRule type="expression" dxfId="35" priority="32">
      <formula>AND($H497&lt;&gt;$I497,"  "&amp;$I497=$J497)</formula>
    </cfRule>
    <cfRule type="expression" dxfId="34" priority="33">
      <formula>AND("  "&amp;$I497&lt;&gt;$J497,$I497&lt;&gt;$J497)</formula>
    </cfRule>
  </conditionalFormatting>
  <conditionalFormatting sqref="AV497:BE498">
    <cfRule type="expression" dxfId="33" priority="28">
      <formula>AND($H497=$I497,$I497=$J497)</formula>
    </cfRule>
    <cfRule type="expression" dxfId="32" priority="29">
      <formula>AND($H497&lt;&gt;$I497,"  "&amp;$I497=$J497)</formula>
    </cfRule>
    <cfRule type="expression" dxfId="31" priority="30">
      <formula>AND("  "&amp;$I497&lt;&gt;$J497,$I497&lt;&gt;$J497)</formula>
    </cfRule>
  </conditionalFormatting>
  <conditionalFormatting sqref="A497:XFD498">
    <cfRule type="cellIs" dxfId="30" priority="37" operator="equal">
      <formula>0</formula>
    </cfRule>
  </conditionalFormatting>
  <conditionalFormatting sqref="J497:L498 S497:S498 V497:AE498">
    <cfRule type="expression" dxfId="29" priority="34">
      <formula>AND($H497=$I497,$I497=$J497)</formula>
    </cfRule>
    <cfRule type="expression" dxfId="28" priority="35">
      <formula>AND($H497&lt;&gt;$I497,"  "&amp;$I497=$J497)</formula>
    </cfRule>
    <cfRule type="expression" dxfId="27" priority="36">
      <formula>AND("  "&amp;$I497&lt;&gt;$J497,$I497&lt;&gt;$J497)</formula>
    </cfRule>
  </conditionalFormatting>
  <conditionalFormatting sqref="S497:S498 V497:BE498">
    <cfRule type="cellIs" dxfId="26" priority="27" operator="lessThan">
      <formula>0</formula>
    </cfRule>
  </conditionalFormatting>
  <conditionalFormatting sqref="BF499:XFD499">
    <cfRule type="cellIs" dxfId="25" priority="26" operator="equal">
      <formula>0</formula>
    </cfRule>
  </conditionalFormatting>
  <conditionalFormatting sqref="Q497:Q499">
    <cfRule type="cellIs" dxfId="24" priority="25" operator="notEqual">
      <formula>0</formula>
    </cfRule>
  </conditionalFormatting>
  <conditionalFormatting sqref="AF757:AU757">
    <cfRule type="expression" dxfId="23" priority="19">
      <formula>AND($H757=$I757,$I757=$J757)</formula>
    </cfRule>
    <cfRule type="expression" dxfId="22" priority="20">
      <formula>AND($H757&lt;&gt;$I757,"  "&amp;$I757=$J757)</formula>
    </cfRule>
    <cfRule type="expression" dxfId="21" priority="21">
      <formula>AND("  "&amp;$I757&lt;&gt;$J757,$I757&lt;&gt;$J757)</formula>
    </cfRule>
  </conditionalFormatting>
  <conditionalFormatting sqref="V757:AE757 S757 J757:L757">
    <cfRule type="expression" dxfId="20" priority="22">
      <formula>AND($H757=$I757,$I757=$J757)</formula>
    </cfRule>
    <cfRule type="expression" dxfId="19" priority="23">
      <formula>AND($H757&lt;&gt;$I757,"  "&amp;$I757=$J757)</formula>
    </cfRule>
    <cfRule type="expression" dxfId="18" priority="24">
      <formula>AND("  "&amp;$I757&lt;&gt;$J757,$I757&lt;&gt;$J757)</formula>
    </cfRule>
  </conditionalFormatting>
  <conditionalFormatting sqref="AV757:BE757">
    <cfRule type="expression" dxfId="17" priority="16">
      <formula>AND($H757=$I757,$I757=$J757)</formula>
    </cfRule>
    <cfRule type="expression" dxfId="16" priority="17">
      <formula>AND($H757&lt;&gt;$I757,"  "&amp;$I757=$J757)</formula>
    </cfRule>
    <cfRule type="expression" dxfId="15" priority="18">
      <formula>AND("  "&amp;$I757&lt;&gt;$J757,$I757&lt;&gt;$J757)</formula>
    </cfRule>
  </conditionalFormatting>
  <conditionalFormatting sqref="V88:AE88 J88:L88">
    <cfRule type="expression" dxfId="14" priority="13">
      <formula>AND($H88=$I88,$I88=$J88)</formula>
    </cfRule>
    <cfRule type="expression" dxfId="13" priority="14">
      <formula>AND($H88&lt;&gt;$I88,"  "&amp;$I88=$J88)</formula>
    </cfRule>
    <cfRule type="expression" dxfId="12" priority="15">
      <formula>AND("  "&amp;$I88&lt;&gt;$J88,$I88&lt;&gt;$J88)</formula>
    </cfRule>
  </conditionalFormatting>
  <conditionalFormatting sqref="AF88:AU88">
    <cfRule type="expression" dxfId="11" priority="10">
      <formula>AND($H88=$I88,$I88=$J88)</formula>
    </cfRule>
    <cfRule type="expression" dxfId="10" priority="11">
      <formula>AND($H88&lt;&gt;$I88,"  "&amp;$I88=$J88)</formula>
    </cfRule>
    <cfRule type="expression" dxfId="9" priority="12">
      <formula>AND("  "&amp;$I88&lt;&gt;$J88,$I88&lt;&gt;$J88)</formula>
    </cfRule>
  </conditionalFormatting>
  <conditionalFormatting sqref="AV88:BE88">
    <cfRule type="expression" dxfId="8" priority="7">
      <formula>AND($H88=$I88,$I88=$J88)</formula>
    </cfRule>
    <cfRule type="expression" dxfId="7" priority="8">
      <formula>AND($H88&lt;&gt;$I88,"  "&amp;$I88=$J88)</formula>
    </cfRule>
    <cfRule type="expression" dxfId="6" priority="9">
      <formula>AND("  "&amp;$I88&lt;&gt;$J88,$I88&lt;&gt;$J88)</formula>
    </cfRule>
  </conditionalFormatting>
  <conditionalFormatting sqref="V88:BE88">
    <cfRule type="expression" dxfId="5" priority="4">
      <formula>AND($H88=$I88,$I88=$J88)</formula>
    </cfRule>
    <cfRule type="expression" dxfId="4" priority="5">
      <formula>AND($H88&lt;&gt;$I88,"  "&amp;$I88=$J88)</formula>
    </cfRule>
    <cfRule type="expression" dxfId="3" priority="6">
      <formula>AND("  "&amp;$I88&lt;&gt;$J88,$I88&lt;&gt;$J88)</formula>
    </cfRule>
  </conditionalFormatting>
  <conditionalFormatting sqref="J501:L501">
    <cfRule type="expression" dxfId="2" priority="1">
      <formula>AND($H501=$I501,$I501=$J501)</formula>
    </cfRule>
    <cfRule type="expression" dxfId="1" priority="2">
      <formula>AND($H501&lt;&gt;$I501,"  "&amp;$I501=$J501)</formula>
    </cfRule>
    <cfRule type="expression" dxfId="0" priority="3">
      <formula>AND("  "&amp;$I501&lt;&gt;$J501,$I501&lt;&gt;$J501)</formula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Lists!$D$9:$D$25</xm:f>
          </x14:formula1>
          <xm:sqref>J3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Princp</vt:lpstr>
      <vt:lpstr>Lists</vt:lpstr>
      <vt:lpstr>BM</vt:lpstr>
      <vt:lpstr>Items</vt:lpstr>
      <vt:lpstr>dbP</vt:lpstr>
      <vt:lpstr>SpcfP</vt:lpstr>
      <vt:lpstr>SbstP</vt:lpstr>
      <vt:lpstr>dbF</vt:lpstr>
      <vt:lpstr>RepP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2024-11-25T07:22:47Z</dcterms:modified>
</cp:coreProperties>
</file>